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D:\0011AA- RACEDAYS 2023 and Access and Newsletters etc\2025 RACEDAY CENTRAL\"/>
    </mc:Choice>
  </mc:AlternateContent>
  <xr:revisionPtr revIDLastSave="0" documentId="13_ncr:1_{414E159C-0BCA-461A-8036-7B2D1959DF94}" xr6:coauthVersionLast="47" xr6:coauthVersionMax="47" xr10:uidLastSave="{00000000-0000-0000-0000-000000000000}"/>
  <bookViews>
    <workbookView xWindow="2775" yWindow="480" windowWidth="45570" windowHeight="27915" xr2:uid="{8B079265-A2EB-4950-BC29-421C02856607}"/>
  </bookViews>
  <sheets>
    <sheet name="Elite COMBO March 2025" sheetId="11" r:id="rId1"/>
    <sheet name="PIVOT Elite COMBO 23-25" sheetId="12" r:id="rId2"/>
    <sheet name="Images" sheetId="13" r:id="rId3"/>
    <sheet name="Template 2025 Edge-Pro-Nat-E4" sheetId="7" r:id="rId4"/>
    <sheet name="Graph" sheetId="14" r:id="rId5"/>
  </sheets>
  <definedNames>
    <definedName name="_xlnm._FilterDatabase" localSheetId="0" hidden="1">'Elite COMBO March 2025'!$E$6:$AB$2657</definedName>
    <definedName name="_xlnm._FilterDatabase" localSheetId="3" hidden="1">'Template 2025 Edge-Pro-Nat-E4'!$R$438:$AF$467</definedName>
    <definedName name="_xlnm.Print_Titles" localSheetId="0">'Elite COMBO March 2025'!$1:$6</definedName>
  </definedNames>
  <calcPr calcId="191029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7" i="11" l="1"/>
  <c r="AH8" i="11"/>
  <c r="AH9" i="11"/>
  <c r="AH10" i="11"/>
  <c r="AH11" i="11"/>
  <c r="AH12" i="11"/>
  <c r="AH13" i="11"/>
  <c r="AH14" i="11"/>
  <c r="AH15" i="11"/>
  <c r="AH16" i="11"/>
  <c r="AH17" i="11"/>
  <c r="AH18" i="11"/>
  <c r="AH19" i="11"/>
  <c r="AH20" i="11"/>
  <c r="AH21" i="11"/>
  <c r="AH22" i="11"/>
  <c r="AH23" i="11"/>
  <c r="AH24" i="11"/>
  <c r="AH25" i="11"/>
  <c r="AH26" i="11"/>
  <c r="AH27" i="11"/>
  <c r="AH28" i="11"/>
  <c r="AH29" i="11"/>
  <c r="AH30" i="11"/>
  <c r="AH31" i="11"/>
  <c r="AH32" i="11"/>
  <c r="AH33" i="11"/>
  <c r="AH34" i="11"/>
  <c r="AH35" i="11"/>
  <c r="AH36" i="11"/>
  <c r="AH37" i="11"/>
  <c r="AH38" i="11"/>
  <c r="AH39" i="11"/>
  <c r="AH40" i="11"/>
  <c r="AH41" i="11"/>
  <c r="AH42" i="11"/>
  <c r="AH43" i="11"/>
  <c r="AH44" i="11"/>
  <c r="AH45" i="11"/>
  <c r="AH46" i="11"/>
  <c r="AH47" i="11"/>
  <c r="AH48" i="11"/>
  <c r="AH49" i="11"/>
  <c r="AH50" i="11"/>
  <c r="AH51" i="11"/>
  <c r="AH52" i="11"/>
  <c r="AH53" i="11"/>
  <c r="AH54" i="11"/>
  <c r="AH55" i="11"/>
  <c r="AH56" i="11"/>
  <c r="AH57" i="11"/>
  <c r="AH58" i="11"/>
  <c r="AH59" i="11"/>
  <c r="AH60" i="11"/>
  <c r="AH61" i="11"/>
  <c r="AH62" i="11"/>
  <c r="AH63" i="11"/>
  <c r="AH64" i="11"/>
  <c r="AH65" i="11"/>
  <c r="AH66" i="11"/>
  <c r="AH67" i="11"/>
  <c r="AH68" i="11"/>
  <c r="AH69" i="11"/>
  <c r="AH70" i="11"/>
  <c r="AH71" i="11"/>
  <c r="AH72" i="11"/>
  <c r="AH73" i="11"/>
  <c r="AH74" i="11"/>
  <c r="AH75" i="11"/>
  <c r="AH76" i="11"/>
  <c r="AH77" i="11"/>
  <c r="AH78" i="11"/>
  <c r="AH79" i="11"/>
  <c r="AH80" i="11"/>
  <c r="AH81" i="11"/>
  <c r="AH82" i="11"/>
  <c r="AH83" i="11"/>
  <c r="AH84" i="11"/>
  <c r="AH85" i="11"/>
  <c r="AH86" i="11"/>
  <c r="AH87" i="11"/>
  <c r="AH88" i="11"/>
  <c r="AH89" i="11"/>
  <c r="AH90" i="11"/>
  <c r="AH91" i="11"/>
  <c r="AH92" i="11"/>
  <c r="AH93" i="11"/>
  <c r="AH94" i="11"/>
  <c r="AH95" i="11"/>
  <c r="AH96" i="11"/>
  <c r="AH97" i="11"/>
  <c r="AH98" i="11"/>
  <c r="AH99" i="11"/>
  <c r="AH100" i="11"/>
  <c r="AH101" i="11"/>
  <c r="AH102" i="11"/>
  <c r="AH103" i="11"/>
  <c r="AH104" i="11"/>
  <c r="AH105" i="11"/>
  <c r="AH106" i="11"/>
  <c r="AH107" i="11"/>
  <c r="AH108" i="11"/>
  <c r="AH109" i="11"/>
  <c r="AH110" i="11"/>
  <c r="AH111" i="11"/>
  <c r="AH112" i="11"/>
  <c r="AH113" i="11"/>
  <c r="AH114" i="11"/>
  <c r="AH115" i="11"/>
  <c r="AH116" i="11"/>
  <c r="AH117" i="11"/>
  <c r="AH118" i="11"/>
  <c r="AH119" i="11"/>
  <c r="AH120" i="11"/>
  <c r="AH121" i="11"/>
  <c r="AH122" i="11"/>
  <c r="AH123" i="11"/>
  <c r="AH124" i="11"/>
  <c r="AH125" i="11"/>
  <c r="AH126" i="11"/>
  <c r="AH127" i="11"/>
  <c r="AH128" i="11"/>
  <c r="AH129" i="11"/>
  <c r="AH130" i="11"/>
  <c r="AH131" i="11"/>
  <c r="AH132" i="11"/>
  <c r="AH133" i="11"/>
  <c r="AH134" i="11"/>
  <c r="AH135" i="11"/>
  <c r="AH136" i="11"/>
  <c r="AH137" i="11"/>
  <c r="AH138" i="11"/>
  <c r="AH139" i="11"/>
  <c r="AH140" i="11"/>
  <c r="AH141" i="11"/>
  <c r="AH142" i="11"/>
  <c r="AH143" i="11"/>
  <c r="AH144" i="11"/>
  <c r="AH145" i="11"/>
  <c r="AH146" i="11"/>
  <c r="AH147" i="11"/>
  <c r="AH148" i="11"/>
  <c r="AH149" i="11"/>
  <c r="AH150" i="11"/>
  <c r="AH151" i="11"/>
  <c r="AH152" i="11"/>
  <c r="AH153" i="11"/>
  <c r="AH154" i="11"/>
  <c r="AH155" i="11"/>
  <c r="AH156" i="11"/>
  <c r="AH157" i="11"/>
  <c r="AH158" i="11"/>
  <c r="AH159" i="11"/>
  <c r="AH160" i="11"/>
  <c r="AH161" i="11"/>
  <c r="AH162" i="11"/>
  <c r="AH163" i="11"/>
  <c r="AH164" i="11"/>
  <c r="AH165" i="11"/>
  <c r="AH166" i="11"/>
  <c r="AH167" i="11"/>
  <c r="AH168" i="11"/>
  <c r="AH169" i="11"/>
  <c r="AH170" i="11"/>
  <c r="AH171" i="11"/>
  <c r="AH172" i="11"/>
  <c r="AH173" i="11"/>
  <c r="AH174" i="11"/>
  <c r="AH175" i="11"/>
  <c r="AH176" i="11"/>
  <c r="AH177" i="11"/>
  <c r="AH178" i="11"/>
  <c r="AH179" i="11"/>
  <c r="AH180" i="11"/>
  <c r="AH181" i="11"/>
  <c r="AH182" i="11"/>
  <c r="AH183" i="11"/>
  <c r="AH184" i="11"/>
  <c r="AH185" i="11"/>
  <c r="AH186" i="11"/>
  <c r="AH187" i="11"/>
  <c r="AH188" i="11"/>
  <c r="AH189" i="11"/>
  <c r="AH190" i="11"/>
  <c r="AH191" i="11"/>
  <c r="AH192" i="11"/>
  <c r="AH193" i="11"/>
  <c r="AH194" i="11"/>
  <c r="AH195" i="11"/>
  <c r="AH196" i="11"/>
  <c r="AH197" i="11"/>
  <c r="AH198" i="11"/>
  <c r="AH199" i="11"/>
  <c r="AH200" i="11"/>
  <c r="AH201" i="11"/>
  <c r="AH202" i="11"/>
  <c r="AH203" i="11"/>
  <c r="AH204" i="11"/>
  <c r="AH205" i="11"/>
  <c r="AH206" i="11"/>
  <c r="AH207" i="11"/>
  <c r="AH208" i="11"/>
  <c r="AH209" i="11"/>
  <c r="AH210" i="11"/>
  <c r="AH211" i="11"/>
  <c r="AH212" i="11"/>
  <c r="AH213" i="11"/>
  <c r="AH214" i="11"/>
  <c r="AH215" i="11"/>
  <c r="AH216" i="11"/>
  <c r="AH217" i="11"/>
  <c r="AH218" i="11"/>
  <c r="AH219" i="11"/>
  <c r="AH220" i="11"/>
  <c r="AH221" i="11"/>
  <c r="AH222" i="11"/>
  <c r="AH223" i="11"/>
  <c r="AH224" i="11"/>
  <c r="AH225" i="11"/>
  <c r="AH226" i="11"/>
  <c r="AH227" i="11"/>
  <c r="AH228" i="11"/>
  <c r="AH229" i="11"/>
  <c r="AH230" i="11"/>
  <c r="AH231" i="11"/>
  <c r="AH232" i="11"/>
  <c r="AH233" i="11"/>
  <c r="AH234" i="11"/>
  <c r="AH235" i="11"/>
  <c r="AH236" i="11"/>
  <c r="AH237" i="11"/>
  <c r="AH238" i="11"/>
  <c r="AH239" i="11"/>
  <c r="AH240" i="11"/>
  <c r="AH241" i="11"/>
  <c r="AH242" i="11"/>
  <c r="AH243" i="11"/>
  <c r="AH244" i="11"/>
  <c r="AH245" i="11"/>
  <c r="AH246" i="11"/>
  <c r="AH247" i="11"/>
  <c r="AH248" i="11"/>
  <c r="AH249" i="11"/>
  <c r="AH250" i="11"/>
  <c r="AH251" i="11"/>
  <c r="AH252" i="11"/>
  <c r="AH253" i="11"/>
  <c r="AH254" i="11"/>
  <c r="AH255" i="11"/>
  <c r="AH256" i="11"/>
  <c r="AH257" i="11"/>
  <c r="AH258" i="11"/>
  <c r="AH259" i="11"/>
  <c r="AH260" i="11"/>
  <c r="AH261" i="11"/>
  <c r="AH262" i="11"/>
  <c r="AH263" i="11"/>
  <c r="AH264" i="11"/>
  <c r="AH265" i="11"/>
  <c r="AH266" i="11"/>
  <c r="AH267" i="11"/>
  <c r="AH268" i="11"/>
  <c r="AH269" i="11"/>
  <c r="AH270" i="11"/>
  <c r="AH271" i="11"/>
  <c r="AH272" i="11"/>
  <c r="AH273" i="11"/>
  <c r="AH274" i="11"/>
  <c r="AH275" i="11"/>
  <c r="AH276" i="11"/>
  <c r="AH277" i="11"/>
  <c r="AH278" i="11"/>
  <c r="AH279" i="11"/>
  <c r="AH280" i="11"/>
  <c r="AH281" i="11"/>
  <c r="AH282" i="11"/>
  <c r="AH283" i="11"/>
  <c r="AH284" i="11"/>
  <c r="AH285" i="11"/>
  <c r="AH286" i="11"/>
  <c r="AH287" i="11"/>
  <c r="AH288" i="11"/>
  <c r="AH289" i="11"/>
  <c r="AH290" i="11"/>
  <c r="AH291" i="11"/>
  <c r="AH292" i="11"/>
  <c r="AH293" i="11"/>
  <c r="AH294" i="11"/>
  <c r="AH295" i="11"/>
  <c r="AH296" i="11"/>
  <c r="AH297" i="11"/>
  <c r="AH298" i="11"/>
  <c r="AH299" i="11"/>
  <c r="AH300" i="11"/>
  <c r="AH301" i="11"/>
  <c r="AH302" i="11"/>
  <c r="AH303" i="11"/>
  <c r="AH304" i="11"/>
  <c r="AH305" i="11"/>
  <c r="AH306" i="11"/>
  <c r="AH307" i="11"/>
  <c r="AH308" i="11"/>
  <c r="AH309" i="11"/>
  <c r="AH310" i="11"/>
  <c r="AH311" i="11"/>
  <c r="AH312" i="11"/>
  <c r="AH313" i="11"/>
  <c r="AH314" i="11"/>
  <c r="AH315" i="11"/>
  <c r="AH316" i="11"/>
  <c r="AH317" i="11"/>
  <c r="AH318" i="11"/>
  <c r="AH319" i="11"/>
  <c r="AH320" i="11"/>
  <c r="AH321" i="11"/>
  <c r="AH322" i="11"/>
  <c r="AH323" i="11"/>
  <c r="AH324" i="11"/>
  <c r="AH325" i="11"/>
  <c r="AH326" i="11"/>
  <c r="AH327" i="11"/>
  <c r="AH328" i="11"/>
  <c r="AH329" i="11"/>
  <c r="AH330" i="11"/>
  <c r="AH331" i="11"/>
  <c r="AH332" i="11"/>
  <c r="AH333" i="11"/>
  <c r="AH334" i="11"/>
  <c r="AH335" i="11"/>
  <c r="AH336" i="11"/>
  <c r="AH337" i="11"/>
  <c r="AH338" i="11"/>
  <c r="AH339" i="11"/>
  <c r="AH340" i="11"/>
  <c r="AH341" i="11"/>
  <c r="AH342" i="11"/>
  <c r="AH343" i="11"/>
  <c r="AH344" i="11"/>
  <c r="AH345" i="11"/>
  <c r="AH346" i="11"/>
  <c r="AH347" i="11"/>
  <c r="AH348" i="11"/>
  <c r="AH349" i="11"/>
  <c r="AH350" i="11"/>
  <c r="AH351" i="11"/>
  <c r="AH352" i="11"/>
  <c r="AH353" i="11"/>
  <c r="AH354" i="11"/>
  <c r="AH355" i="11"/>
  <c r="AH356" i="11"/>
  <c r="AH357" i="11"/>
  <c r="AH358" i="11"/>
  <c r="AH359" i="11"/>
  <c r="AH360" i="11"/>
  <c r="AH361" i="11"/>
  <c r="AH362" i="11"/>
  <c r="AH363" i="11"/>
  <c r="AH364" i="11"/>
  <c r="AH365" i="11"/>
  <c r="AH366" i="11"/>
  <c r="AH367" i="11"/>
  <c r="AH368" i="11"/>
  <c r="AH369" i="11"/>
  <c r="AH370" i="11"/>
  <c r="AH371" i="11"/>
  <c r="AH372" i="11"/>
  <c r="AH373" i="11"/>
  <c r="AH374" i="11"/>
  <c r="AH375" i="11"/>
  <c r="AH376" i="11"/>
  <c r="AH377" i="11"/>
  <c r="AH378" i="11"/>
  <c r="AH379" i="11"/>
  <c r="AH380" i="11"/>
  <c r="AH381" i="11"/>
  <c r="AH382" i="11"/>
  <c r="AH383" i="11"/>
  <c r="AH384" i="11"/>
  <c r="AH385" i="11"/>
  <c r="AH386" i="11"/>
  <c r="AH387" i="11"/>
  <c r="AH388" i="11"/>
  <c r="AH389" i="11"/>
  <c r="AH390" i="11"/>
  <c r="AH391" i="11"/>
  <c r="AH392" i="11"/>
  <c r="AH393" i="11"/>
  <c r="AH394" i="11"/>
  <c r="AH395" i="11"/>
  <c r="AH396" i="11"/>
  <c r="AH397" i="11"/>
  <c r="AH398" i="11"/>
  <c r="AH399" i="11"/>
  <c r="AH400" i="11"/>
  <c r="AH401" i="11"/>
  <c r="AH402" i="11"/>
  <c r="AH403" i="11"/>
  <c r="AH404" i="11"/>
  <c r="AH405" i="11"/>
  <c r="AH406" i="11"/>
  <c r="AH407" i="11"/>
  <c r="AH408" i="11"/>
  <c r="AH409" i="11"/>
  <c r="AH410" i="11"/>
  <c r="AH411" i="11"/>
  <c r="AH412" i="11"/>
  <c r="AH413" i="11"/>
  <c r="AH414" i="11"/>
  <c r="AH415" i="11"/>
  <c r="AH416" i="11"/>
  <c r="AH417" i="11"/>
  <c r="AH418" i="11"/>
  <c r="AH419" i="11"/>
  <c r="AH420" i="11"/>
  <c r="AH421" i="11"/>
  <c r="AH422" i="11"/>
  <c r="AH423" i="11"/>
  <c r="AH424" i="11"/>
  <c r="AH425" i="11"/>
  <c r="AH426" i="11"/>
  <c r="AH427" i="11"/>
  <c r="AH428" i="11"/>
  <c r="AH429" i="11"/>
  <c r="AH430" i="11"/>
  <c r="AH431" i="11"/>
  <c r="AH432" i="11"/>
  <c r="AH433" i="11"/>
  <c r="AH434" i="11"/>
  <c r="AH435" i="11"/>
  <c r="AH436" i="11"/>
  <c r="AH437" i="11"/>
  <c r="AH438" i="11"/>
  <c r="AH439" i="11"/>
  <c r="AH440" i="11"/>
  <c r="AH441" i="11"/>
  <c r="AH442" i="11"/>
  <c r="AH443" i="11"/>
  <c r="AH444" i="11"/>
  <c r="AH445" i="11"/>
  <c r="AH446" i="11"/>
  <c r="AH447" i="11"/>
  <c r="AH448" i="11"/>
  <c r="AH449" i="11"/>
  <c r="AH450" i="11"/>
  <c r="AH451" i="11"/>
  <c r="AH452" i="11"/>
  <c r="AH453" i="11"/>
  <c r="AH454" i="11"/>
  <c r="AH455" i="11"/>
  <c r="AH456" i="11"/>
  <c r="AH457" i="11"/>
  <c r="AH458" i="11"/>
  <c r="AH459" i="11"/>
  <c r="AH460" i="11"/>
  <c r="AH461" i="11"/>
  <c r="AH462" i="11"/>
  <c r="AH463" i="11"/>
  <c r="AH464" i="11"/>
  <c r="AH465" i="11"/>
  <c r="AH466" i="11"/>
  <c r="AH467" i="11"/>
  <c r="AH468" i="11"/>
  <c r="AH469" i="11"/>
  <c r="AH470" i="11"/>
  <c r="AH471" i="11"/>
  <c r="AH472" i="11"/>
  <c r="AH473" i="11"/>
  <c r="AH474" i="11"/>
  <c r="AH475" i="11"/>
  <c r="AH476" i="11"/>
  <c r="AH477" i="11"/>
  <c r="AH478" i="11"/>
  <c r="AH479" i="11"/>
  <c r="AH480" i="11"/>
  <c r="AH481" i="11"/>
  <c r="AH482" i="11"/>
  <c r="AH483" i="11"/>
  <c r="AH484" i="11"/>
  <c r="AH485" i="11"/>
  <c r="AH486" i="11"/>
  <c r="AH487" i="11"/>
  <c r="AH488" i="11"/>
  <c r="AH489" i="11"/>
  <c r="AH490" i="11"/>
  <c r="AH491" i="11"/>
  <c r="AH492" i="11"/>
  <c r="AH493" i="11"/>
  <c r="AH494" i="11"/>
  <c r="AH495" i="11"/>
  <c r="AH496" i="11"/>
  <c r="AH497" i="11"/>
  <c r="AH498" i="11"/>
  <c r="AH499" i="11"/>
  <c r="AH500" i="11"/>
  <c r="AH501" i="11"/>
  <c r="AH502" i="11"/>
  <c r="AH503" i="11"/>
  <c r="AH504" i="11"/>
  <c r="AH505" i="11"/>
  <c r="AH506" i="11"/>
  <c r="AH507" i="11"/>
  <c r="AH508" i="11"/>
  <c r="AH509" i="11"/>
  <c r="AH510" i="11"/>
  <c r="AH511" i="11"/>
  <c r="AH512" i="11"/>
  <c r="AH513" i="11"/>
  <c r="AH514" i="11"/>
  <c r="AH515" i="11"/>
  <c r="AH516" i="11"/>
  <c r="AH517" i="11"/>
  <c r="AH518" i="11"/>
  <c r="AH519" i="11"/>
  <c r="AH520" i="11"/>
  <c r="AH521" i="11"/>
  <c r="AH522" i="11"/>
  <c r="AH523" i="11"/>
  <c r="AH524" i="11"/>
  <c r="AH525" i="11"/>
  <c r="AH526" i="11"/>
  <c r="AH527" i="11"/>
  <c r="AH528" i="11"/>
  <c r="AH529" i="11"/>
  <c r="AH530" i="11"/>
  <c r="AH531" i="11"/>
  <c r="AH532" i="11"/>
  <c r="AH533" i="11"/>
  <c r="AH534" i="11"/>
  <c r="AH535" i="11"/>
  <c r="AH536" i="11"/>
  <c r="AH537" i="11"/>
  <c r="AH538" i="11"/>
  <c r="AH539" i="11"/>
  <c r="AH540" i="11"/>
  <c r="AH541" i="11"/>
  <c r="AH542" i="11"/>
  <c r="AH543" i="11"/>
  <c r="AH544" i="11"/>
  <c r="AH545" i="11"/>
  <c r="AH546" i="11"/>
  <c r="AH547" i="11"/>
  <c r="AH548" i="11"/>
  <c r="AH549" i="11"/>
  <c r="AH550" i="11"/>
  <c r="AH551" i="11"/>
  <c r="AH552" i="11"/>
  <c r="AH553" i="11"/>
  <c r="AH554" i="11"/>
  <c r="AH555" i="11"/>
  <c r="AH556" i="11"/>
  <c r="AH557" i="11"/>
  <c r="AH558" i="11"/>
  <c r="AH559" i="11"/>
  <c r="AH560" i="11"/>
  <c r="AH561" i="11"/>
  <c r="AH562" i="11"/>
  <c r="AH563" i="11"/>
  <c r="AH564" i="11"/>
  <c r="AH565" i="11"/>
  <c r="AH566" i="11"/>
  <c r="AH567" i="11"/>
  <c r="AH568" i="11"/>
  <c r="AH569" i="11"/>
  <c r="AH570" i="11"/>
  <c r="AH571" i="11"/>
  <c r="AH572" i="11"/>
  <c r="AH573" i="11"/>
  <c r="AH574" i="11"/>
  <c r="AH575" i="11"/>
  <c r="AH576" i="11"/>
  <c r="AH577" i="11"/>
  <c r="AH578" i="11"/>
  <c r="AH579" i="11"/>
  <c r="AH580" i="11"/>
  <c r="AH581" i="11"/>
  <c r="AH582" i="11"/>
  <c r="AH583" i="11"/>
  <c r="AH584" i="11"/>
  <c r="AH585" i="11"/>
  <c r="AH586" i="11"/>
  <c r="AH587" i="11"/>
  <c r="AH588" i="11"/>
  <c r="AH589" i="11"/>
  <c r="AH590" i="11"/>
  <c r="AH591" i="11"/>
  <c r="AH592" i="11"/>
  <c r="AH593" i="11"/>
  <c r="AH594" i="11"/>
  <c r="AH595" i="11"/>
  <c r="AH596" i="11"/>
  <c r="AH597" i="11"/>
  <c r="AH598" i="11"/>
  <c r="AH599" i="11"/>
  <c r="AH600" i="11"/>
  <c r="AH601" i="11"/>
  <c r="AH602" i="11"/>
  <c r="AH603" i="11"/>
  <c r="AH604" i="11"/>
  <c r="AH605" i="11"/>
  <c r="AH606" i="11"/>
  <c r="AH607" i="11"/>
  <c r="AH608" i="11"/>
  <c r="AH609" i="11"/>
  <c r="AH610" i="11"/>
  <c r="AH611" i="11"/>
  <c r="AH612" i="11"/>
  <c r="AH613" i="11"/>
  <c r="AH614" i="11"/>
  <c r="AH615" i="11"/>
  <c r="AH616" i="11"/>
  <c r="AH617" i="11"/>
  <c r="AH618" i="11"/>
  <c r="AH619" i="11"/>
  <c r="AH620" i="11"/>
  <c r="AH621" i="11"/>
  <c r="AH622" i="11"/>
  <c r="AH623" i="11"/>
  <c r="AH624" i="11"/>
  <c r="AH625" i="11"/>
  <c r="AH626" i="11"/>
  <c r="AH627" i="11"/>
  <c r="AH628" i="11"/>
  <c r="AH629" i="11"/>
  <c r="AH630" i="11"/>
  <c r="AH631" i="11"/>
  <c r="AH632" i="11"/>
  <c r="AH633" i="11"/>
  <c r="AH634" i="11"/>
  <c r="AH635" i="11"/>
  <c r="AH636" i="11"/>
  <c r="AH637" i="11"/>
  <c r="AH638" i="11"/>
  <c r="AH639" i="11"/>
  <c r="AH640" i="11"/>
  <c r="AH641" i="11"/>
  <c r="AH642" i="11"/>
  <c r="AH643" i="11"/>
  <c r="AH644" i="11"/>
  <c r="AH645" i="11"/>
  <c r="AH646" i="11"/>
  <c r="AH647" i="11"/>
  <c r="AH648" i="11"/>
  <c r="AH649" i="11"/>
  <c r="AH650" i="11"/>
  <c r="AH651" i="11"/>
  <c r="AH652" i="11"/>
  <c r="AH653" i="11"/>
  <c r="AH654" i="11"/>
  <c r="AH655" i="11"/>
  <c r="AH656" i="11"/>
  <c r="AH657" i="11"/>
  <c r="AH658" i="11"/>
  <c r="AH659" i="11"/>
  <c r="AH660" i="11"/>
  <c r="AH661" i="11"/>
  <c r="AH662" i="11"/>
  <c r="AH663" i="11"/>
  <c r="AH664" i="11"/>
  <c r="AH665" i="11"/>
  <c r="AH666" i="11"/>
  <c r="AH667" i="11"/>
  <c r="AH668" i="11"/>
  <c r="AH669" i="11"/>
  <c r="AH670" i="11"/>
  <c r="AH671" i="11"/>
  <c r="AH672" i="11"/>
  <c r="AH673" i="11"/>
  <c r="AH674" i="11"/>
  <c r="AH675" i="11"/>
  <c r="AH676" i="11"/>
  <c r="AH677" i="11"/>
  <c r="AH678" i="11"/>
  <c r="AH679" i="11"/>
  <c r="AH680" i="11"/>
  <c r="AH681" i="11"/>
  <c r="AH682" i="11"/>
  <c r="AH683" i="11"/>
  <c r="AH684" i="11"/>
  <c r="AH685" i="11"/>
  <c r="AH686" i="11"/>
  <c r="AH687" i="11"/>
  <c r="AH688" i="11"/>
  <c r="AH689" i="11"/>
  <c r="AH690" i="11"/>
  <c r="AH691" i="11"/>
  <c r="AH692" i="11"/>
  <c r="AH693" i="11"/>
  <c r="AH694" i="11"/>
  <c r="AH695" i="11"/>
  <c r="AH696" i="11"/>
  <c r="AH697" i="11"/>
  <c r="AH698" i="11"/>
  <c r="AH699" i="11"/>
  <c r="AH700" i="11"/>
  <c r="AH701" i="11"/>
  <c r="AH702" i="11"/>
  <c r="AH703" i="11"/>
  <c r="AH704" i="11"/>
  <c r="AH705" i="11"/>
  <c r="AH706" i="11"/>
  <c r="AH707" i="11"/>
  <c r="AH708" i="11"/>
  <c r="AH709" i="11"/>
  <c r="AH710" i="11"/>
  <c r="AH711" i="11"/>
  <c r="AH712" i="11"/>
  <c r="AH713" i="11"/>
  <c r="AH714" i="11"/>
  <c r="AH715" i="11"/>
  <c r="AH716" i="11"/>
  <c r="AH717" i="11"/>
  <c r="AH718" i="11"/>
  <c r="AH719" i="11"/>
  <c r="AH720" i="11"/>
  <c r="AH721" i="11"/>
  <c r="AH722" i="11"/>
  <c r="AH723" i="11"/>
  <c r="AH724" i="11"/>
  <c r="AH725" i="11"/>
  <c r="AH726" i="11"/>
  <c r="AH727" i="11"/>
  <c r="AH728" i="11"/>
  <c r="AH729" i="11"/>
  <c r="AH730" i="11"/>
  <c r="AH731" i="11"/>
  <c r="AH732" i="11"/>
  <c r="AH733" i="11"/>
  <c r="AH734" i="11"/>
  <c r="AH735" i="11"/>
  <c r="AH736" i="11"/>
  <c r="AH737" i="11"/>
  <c r="AH738" i="11"/>
  <c r="AH739" i="11"/>
  <c r="AH740" i="11"/>
  <c r="AH741" i="11"/>
  <c r="AH742" i="11"/>
  <c r="AH743" i="11"/>
  <c r="AH744" i="11"/>
  <c r="AH745" i="11"/>
  <c r="AH746" i="11"/>
  <c r="AH747" i="11"/>
  <c r="AH748" i="11"/>
  <c r="AH749" i="11"/>
  <c r="AH750" i="11"/>
  <c r="AH751" i="11"/>
  <c r="AH752" i="11"/>
  <c r="AH753" i="11"/>
  <c r="AH754" i="11"/>
  <c r="AH755" i="11"/>
  <c r="AH756" i="11"/>
  <c r="AH757" i="11"/>
  <c r="AH758" i="11"/>
  <c r="AH759" i="11"/>
  <c r="AH760" i="11"/>
  <c r="AH761" i="11"/>
  <c r="AH762" i="11"/>
  <c r="AH763" i="11"/>
  <c r="AH764" i="11"/>
  <c r="AH765" i="11"/>
  <c r="AH766" i="11"/>
  <c r="AH767" i="11"/>
  <c r="AH768" i="11"/>
  <c r="AH769" i="11"/>
  <c r="AH770" i="11"/>
  <c r="AH771" i="11"/>
  <c r="AH772" i="11"/>
  <c r="AH773" i="11"/>
  <c r="AH774" i="11"/>
  <c r="AH775" i="11"/>
  <c r="AH776" i="11"/>
  <c r="AH777" i="11"/>
  <c r="AH778" i="11"/>
  <c r="AH779" i="11"/>
  <c r="AH780" i="11"/>
  <c r="AH781" i="11"/>
  <c r="AH782" i="11"/>
  <c r="AH783" i="11"/>
  <c r="AH784" i="11"/>
  <c r="AH785" i="11"/>
  <c r="AH786" i="11"/>
  <c r="AH787" i="11"/>
  <c r="AH788" i="11"/>
  <c r="AH789" i="11"/>
  <c r="AH790" i="11"/>
  <c r="AH791" i="11"/>
  <c r="AH792" i="11"/>
  <c r="AH793" i="11"/>
  <c r="AH794" i="11"/>
  <c r="AH795" i="11"/>
  <c r="AH796" i="11"/>
  <c r="AH797" i="11"/>
  <c r="AH798" i="11"/>
  <c r="AH799" i="11"/>
  <c r="AH800" i="11"/>
  <c r="AH801" i="11"/>
  <c r="AH802" i="11"/>
  <c r="AH803" i="11"/>
  <c r="AH804" i="11"/>
  <c r="AH805" i="11"/>
  <c r="AH806" i="11"/>
  <c r="AH807" i="11"/>
  <c r="AH808" i="11"/>
  <c r="AH809" i="11"/>
  <c r="AH810" i="11"/>
  <c r="AH811" i="11"/>
  <c r="AH812" i="11"/>
  <c r="AH813" i="11"/>
  <c r="AH814" i="11"/>
  <c r="AH815" i="11"/>
  <c r="AH816" i="11"/>
  <c r="AH817" i="11"/>
  <c r="AH818" i="11"/>
  <c r="AH819" i="11"/>
  <c r="AH820" i="11"/>
  <c r="AH821" i="11"/>
  <c r="AH822" i="11"/>
  <c r="AH823" i="11"/>
  <c r="AH824" i="11"/>
  <c r="AH825" i="11"/>
  <c r="AH826" i="11"/>
  <c r="AH827" i="11"/>
  <c r="AH828" i="11"/>
  <c r="AH829" i="11"/>
  <c r="AH830" i="11"/>
  <c r="AH831" i="11"/>
  <c r="AH832" i="11"/>
  <c r="AH833" i="11"/>
  <c r="AH834" i="11"/>
  <c r="AH835" i="11"/>
  <c r="AH836" i="11"/>
  <c r="AH837" i="11"/>
  <c r="AH838" i="11"/>
  <c r="AH839" i="11"/>
  <c r="AH840" i="11"/>
  <c r="AH841" i="11"/>
  <c r="AH842" i="11"/>
  <c r="AH843" i="11"/>
  <c r="AH844" i="11"/>
  <c r="AH845" i="11"/>
  <c r="AH846" i="11"/>
  <c r="AH847" i="11"/>
  <c r="AH848" i="11"/>
  <c r="AH849" i="11"/>
  <c r="AH850" i="11"/>
  <c r="AH851" i="11"/>
  <c r="AH852" i="11"/>
  <c r="AH853" i="11"/>
  <c r="AH854" i="11"/>
  <c r="AH855" i="11"/>
  <c r="AH856" i="11"/>
  <c r="AH857" i="11"/>
  <c r="AH858" i="11"/>
  <c r="AH859" i="11"/>
  <c r="AH860" i="11"/>
  <c r="AH861" i="11"/>
  <c r="AH862" i="11"/>
  <c r="AH863" i="11"/>
  <c r="AH864" i="11"/>
  <c r="AH865" i="11"/>
  <c r="AH866" i="11"/>
  <c r="AH867" i="11"/>
  <c r="AH868" i="11"/>
  <c r="AH869" i="11"/>
  <c r="AH870" i="11"/>
  <c r="AH871" i="11"/>
  <c r="AH872" i="11"/>
  <c r="AH873" i="11"/>
  <c r="AH874" i="11"/>
  <c r="AH875" i="11"/>
  <c r="AH876" i="11"/>
  <c r="AH877" i="11"/>
  <c r="AH878" i="11"/>
  <c r="AH879" i="11"/>
  <c r="AH880" i="11"/>
  <c r="AH881" i="11"/>
  <c r="AH882" i="11"/>
  <c r="AH883" i="11"/>
  <c r="AH884" i="11"/>
  <c r="AH885" i="11"/>
  <c r="AH886" i="11"/>
  <c r="AH887" i="11"/>
  <c r="AH888" i="11"/>
  <c r="AH889" i="11"/>
  <c r="AH890" i="11"/>
  <c r="AH891" i="11"/>
  <c r="AH892" i="11"/>
  <c r="AH893" i="11"/>
  <c r="AH894" i="11"/>
  <c r="AH895" i="11"/>
  <c r="AH896" i="11"/>
  <c r="AH897" i="11"/>
  <c r="AH898" i="11"/>
  <c r="AH899" i="11"/>
  <c r="AH900" i="11"/>
  <c r="AH901" i="11"/>
  <c r="AH902" i="11"/>
  <c r="AH903" i="11"/>
  <c r="AH904" i="11"/>
  <c r="AH905" i="11"/>
  <c r="AH906" i="11"/>
  <c r="AH907" i="11"/>
  <c r="AH908" i="11"/>
  <c r="AH909" i="11"/>
  <c r="AH910" i="11"/>
  <c r="AH911" i="11"/>
  <c r="AH912" i="11"/>
  <c r="AH913" i="11"/>
  <c r="AH914" i="11"/>
  <c r="AH915" i="11"/>
  <c r="AH916" i="11"/>
  <c r="AH917" i="11"/>
  <c r="AH918" i="11"/>
  <c r="AH919" i="11"/>
  <c r="AH920" i="11"/>
  <c r="AH921" i="11"/>
  <c r="AH922" i="11"/>
  <c r="AH923" i="11"/>
  <c r="AH924" i="11"/>
  <c r="AH925" i="11"/>
  <c r="AH926" i="11"/>
  <c r="AH927" i="11"/>
  <c r="AH928" i="11"/>
  <c r="AH929" i="11"/>
  <c r="AH930" i="11"/>
  <c r="AH931" i="11"/>
  <c r="AH932" i="11"/>
  <c r="AH933" i="11"/>
  <c r="AH934" i="11"/>
  <c r="AH935" i="11"/>
  <c r="AH936" i="11"/>
  <c r="AH937" i="11"/>
  <c r="AH938" i="11"/>
  <c r="AH939" i="11"/>
  <c r="AH940" i="11"/>
  <c r="AH941" i="11"/>
  <c r="AH942" i="11"/>
  <c r="AH943" i="11"/>
  <c r="AH944" i="11"/>
  <c r="AH945" i="11"/>
  <c r="AH946" i="11"/>
  <c r="AH947" i="11"/>
  <c r="AH948" i="11"/>
  <c r="AH949" i="11"/>
  <c r="AH950" i="11"/>
  <c r="AH951" i="11"/>
  <c r="AH952" i="11"/>
  <c r="AH953" i="11"/>
  <c r="AH954" i="11"/>
  <c r="AH955" i="11"/>
  <c r="AH956" i="11"/>
  <c r="AH957" i="11"/>
  <c r="AH958" i="11"/>
  <c r="AH959" i="11"/>
  <c r="AH960" i="11"/>
  <c r="AH961" i="11"/>
  <c r="AH962" i="11"/>
  <c r="AH963" i="11"/>
  <c r="AH964" i="11"/>
  <c r="AH965" i="11"/>
  <c r="AH966" i="11"/>
  <c r="AH967" i="11"/>
  <c r="AH968" i="11"/>
  <c r="AH969" i="11"/>
  <c r="AH970" i="11"/>
  <c r="AH971" i="11"/>
  <c r="AH972" i="11"/>
  <c r="AH973" i="11"/>
  <c r="AH974" i="11"/>
  <c r="AH975" i="11"/>
  <c r="AH976" i="11"/>
  <c r="AH977" i="11"/>
  <c r="AH978" i="11"/>
  <c r="AH979" i="11"/>
  <c r="AH980" i="11"/>
  <c r="AH981" i="11"/>
  <c r="AH982" i="11"/>
  <c r="AH983" i="11"/>
  <c r="AH984" i="11"/>
  <c r="AH985" i="11"/>
  <c r="AH986" i="11"/>
  <c r="AH987" i="11"/>
  <c r="AH988" i="11"/>
  <c r="AH989" i="11"/>
  <c r="AH990" i="11"/>
  <c r="AH991" i="11"/>
  <c r="AH992" i="11"/>
  <c r="AH993" i="11"/>
  <c r="AH994" i="11"/>
  <c r="AH995" i="11"/>
  <c r="AH996" i="11"/>
  <c r="AH997" i="11"/>
  <c r="AH998" i="11"/>
  <c r="AH999" i="11"/>
  <c r="AH1000" i="11"/>
  <c r="AH1001" i="11"/>
  <c r="AH1002" i="11"/>
  <c r="AH1003" i="11"/>
  <c r="AH1004" i="11"/>
  <c r="AH1005" i="11"/>
  <c r="AH1006" i="11"/>
  <c r="AH1007" i="11"/>
  <c r="AH1008" i="11"/>
  <c r="AH1009" i="11"/>
  <c r="AH1010" i="11"/>
  <c r="AH1011" i="11"/>
  <c r="AH1012" i="11"/>
  <c r="AH1013" i="11"/>
  <c r="AH1014" i="11"/>
  <c r="AH1015" i="11"/>
  <c r="AH1016" i="11"/>
  <c r="AH1017" i="11"/>
  <c r="AH1018" i="11"/>
  <c r="AH1019" i="11"/>
  <c r="AH1020" i="11"/>
  <c r="AH1021" i="11"/>
  <c r="AH1022" i="11"/>
  <c r="AH1023" i="11"/>
  <c r="AH1024" i="11"/>
  <c r="AH1025" i="11"/>
  <c r="AH1026" i="11"/>
  <c r="AH1027" i="11"/>
  <c r="AH1028" i="11"/>
  <c r="AH1029" i="11"/>
  <c r="AH1030" i="11"/>
  <c r="AH1031" i="11"/>
  <c r="AH1032" i="11"/>
  <c r="AH1033" i="11"/>
  <c r="AH1034" i="11"/>
  <c r="AH1035" i="11"/>
  <c r="AH1036" i="11"/>
  <c r="AH1037" i="11"/>
  <c r="AH1038" i="11"/>
  <c r="AH1039" i="11"/>
  <c r="AH1040" i="11"/>
  <c r="AH1041" i="11"/>
  <c r="AH1042" i="11"/>
  <c r="AH1043" i="11"/>
  <c r="AH1044" i="11"/>
  <c r="AH1045" i="11"/>
  <c r="AH1046" i="11"/>
  <c r="AH1047" i="11"/>
  <c r="AH1048" i="11"/>
  <c r="AH1049" i="11"/>
  <c r="AH1050" i="11"/>
  <c r="AH1051" i="11"/>
  <c r="AH1052" i="11"/>
  <c r="AH1053" i="11"/>
  <c r="AH1054" i="11"/>
  <c r="AH1055" i="11"/>
  <c r="AH1056" i="11"/>
  <c r="AH1057" i="11"/>
  <c r="AH1058" i="11"/>
  <c r="AH1059" i="11"/>
  <c r="AH1060" i="11"/>
  <c r="AH1061" i="11"/>
  <c r="AH1062" i="11"/>
  <c r="AH1063" i="11"/>
  <c r="AH1064" i="11"/>
  <c r="AH1065" i="11"/>
  <c r="AH1066" i="11"/>
  <c r="AH1067" i="11"/>
  <c r="AH1068" i="11"/>
  <c r="AH1069" i="11"/>
  <c r="AH1070" i="11"/>
  <c r="AH1071" i="11"/>
  <c r="AH1072" i="11"/>
  <c r="AH1073" i="11"/>
  <c r="AH1074" i="11"/>
  <c r="AH1075" i="11"/>
  <c r="AH1076" i="11"/>
  <c r="AH1077" i="11"/>
  <c r="AH1078" i="11"/>
  <c r="AH1079" i="11"/>
  <c r="AH1080" i="11"/>
  <c r="AH1081" i="11"/>
  <c r="AH1082" i="11"/>
  <c r="AH1083" i="11"/>
  <c r="AH1084" i="11"/>
  <c r="AH1085" i="11"/>
  <c r="AH1086" i="11"/>
  <c r="AH1087" i="11"/>
  <c r="AH1088" i="11"/>
  <c r="AH1089" i="11"/>
  <c r="AH1090" i="11"/>
  <c r="AH1091" i="11"/>
  <c r="AH1092" i="11"/>
  <c r="AH1093" i="11"/>
  <c r="AH1094" i="11"/>
  <c r="AH1095" i="11"/>
  <c r="AH1096" i="11"/>
  <c r="AH1097" i="11"/>
  <c r="AH1098" i="11"/>
  <c r="AH1099" i="11"/>
  <c r="AH1100" i="11"/>
  <c r="AH1101" i="11"/>
  <c r="AH1102" i="11"/>
  <c r="AH1103" i="11"/>
  <c r="AH1104" i="11"/>
  <c r="AH1105" i="11"/>
  <c r="AH1106" i="11"/>
  <c r="AH1107" i="11"/>
  <c r="AH1108" i="11"/>
  <c r="AH1109" i="11"/>
  <c r="AH1110" i="11"/>
  <c r="AH1111" i="11"/>
  <c r="AH1112" i="11"/>
  <c r="AH1113" i="11"/>
  <c r="AH1114" i="11"/>
  <c r="AH1115" i="11"/>
  <c r="AH1116" i="11"/>
  <c r="AH1117" i="11"/>
  <c r="AH1118" i="11"/>
  <c r="AH1119" i="11"/>
  <c r="AH1120" i="11"/>
  <c r="AH1121" i="11"/>
  <c r="AH1122" i="11"/>
  <c r="AH1123" i="11"/>
  <c r="AH1124" i="11"/>
  <c r="AH1125" i="11"/>
  <c r="AH1126" i="11"/>
  <c r="AH1127" i="11"/>
  <c r="AH1128" i="11"/>
  <c r="AH1129" i="11"/>
  <c r="AH1130" i="11"/>
  <c r="AH1131" i="11"/>
  <c r="AH1132" i="11"/>
  <c r="AH1133" i="11"/>
  <c r="AH1134" i="11"/>
  <c r="AH1135" i="11"/>
  <c r="AH1136" i="11"/>
  <c r="AH1137" i="11"/>
  <c r="AH1138" i="11"/>
  <c r="AH1139" i="11"/>
  <c r="AH1140" i="11"/>
  <c r="AH1141" i="11"/>
  <c r="AH1142" i="11"/>
  <c r="AH1143" i="11"/>
  <c r="AH1144" i="11"/>
  <c r="AH1145" i="11"/>
  <c r="AH1146" i="11"/>
  <c r="AH1147" i="11"/>
  <c r="AH1148" i="11"/>
  <c r="AH1149" i="11"/>
  <c r="AH1150" i="11"/>
  <c r="AH1151" i="11"/>
  <c r="AH1152" i="11"/>
  <c r="AH1153" i="11"/>
  <c r="AH1154" i="11"/>
  <c r="AH1155" i="11"/>
  <c r="AH1156" i="11"/>
  <c r="AH1157" i="11"/>
  <c r="AH1158" i="11"/>
  <c r="AH1159" i="11"/>
  <c r="AH1160" i="11"/>
  <c r="AH1161" i="11"/>
  <c r="AH1162" i="11"/>
  <c r="AH1163" i="11"/>
  <c r="AH1164" i="11"/>
  <c r="AH1165" i="11"/>
  <c r="AH1166" i="11"/>
  <c r="AH1167" i="11"/>
  <c r="AH1168" i="11"/>
  <c r="AH1169" i="11"/>
  <c r="AH1170" i="11"/>
  <c r="AH1171" i="11"/>
  <c r="AH1172" i="11"/>
  <c r="AH1173" i="11"/>
  <c r="AH1174" i="11"/>
  <c r="AH1175" i="11"/>
  <c r="AH1176" i="11"/>
  <c r="AH1177" i="11"/>
  <c r="AH1178" i="11"/>
  <c r="AH1179" i="11"/>
  <c r="AH1180" i="11"/>
  <c r="AH1181" i="11"/>
  <c r="AH1182" i="11"/>
  <c r="AH1183" i="11"/>
  <c r="AH1184" i="11"/>
  <c r="AH1185" i="11"/>
  <c r="AH1186" i="11"/>
  <c r="AH1187" i="11"/>
  <c r="AH1188" i="11"/>
  <c r="AH1189" i="11"/>
  <c r="AH1190" i="11"/>
  <c r="AH1191" i="11"/>
  <c r="AH1192" i="11"/>
  <c r="AH1193" i="11"/>
  <c r="AH1194" i="11"/>
  <c r="AH1195" i="11"/>
  <c r="AH1196" i="11"/>
  <c r="AH1197" i="11"/>
  <c r="AH1198" i="11"/>
  <c r="AH1199" i="11"/>
  <c r="AH1200" i="11"/>
  <c r="AH1201" i="11"/>
  <c r="AH1202" i="11"/>
  <c r="AH1203" i="11"/>
  <c r="AH1204" i="11"/>
  <c r="AH1205" i="11"/>
  <c r="AH1206" i="11"/>
  <c r="AH1207" i="11"/>
  <c r="AH1208" i="11"/>
  <c r="AH1209" i="11"/>
  <c r="AH1210" i="11"/>
  <c r="AH1211" i="11"/>
  <c r="AH1212" i="11"/>
  <c r="AH1213" i="11"/>
  <c r="AH1214" i="11"/>
  <c r="AH1215" i="11"/>
  <c r="AH1216" i="11"/>
  <c r="AH1217" i="11"/>
  <c r="AH1218" i="11"/>
  <c r="AH1219" i="11"/>
  <c r="AH1220" i="11"/>
  <c r="AH1221" i="11"/>
  <c r="AH1222" i="11"/>
  <c r="AH1223" i="11"/>
  <c r="AH1224" i="11"/>
  <c r="AH1225" i="11"/>
  <c r="AH1226" i="11"/>
  <c r="AH1227" i="11"/>
  <c r="AH1228" i="11"/>
  <c r="AH1229" i="11"/>
  <c r="AH1230" i="11"/>
  <c r="AH1231" i="11"/>
  <c r="AH1232" i="11"/>
  <c r="AH1233" i="11"/>
  <c r="AH1234" i="11"/>
  <c r="AH1235" i="11"/>
  <c r="AH1236" i="11"/>
  <c r="AH1237" i="11"/>
  <c r="AH1238" i="11"/>
  <c r="AH1239" i="11"/>
  <c r="AH1240" i="11"/>
  <c r="AH1241" i="11"/>
  <c r="AH1242" i="11"/>
  <c r="AH1243" i="11"/>
  <c r="AH1244" i="11"/>
  <c r="AH1245" i="11"/>
  <c r="AH1246" i="11"/>
  <c r="AH1247" i="11"/>
  <c r="AH1248" i="11"/>
  <c r="AH1249" i="11"/>
  <c r="AH1250" i="11"/>
  <c r="AH1251" i="11"/>
  <c r="AH1252" i="11"/>
  <c r="AH1253" i="11"/>
  <c r="AH1254" i="11"/>
  <c r="AH1255" i="11"/>
  <c r="AH1256" i="11"/>
  <c r="AH1257" i="11"/>
  <c r="AH1258" i="11"/>
  <c r="AH1259" i="11"/>
  <c r="AH1260" i="11"/>
  <c r="AH1261" i="11"/>
  <c r="AH1262" i="11"/>
  <c r="AH1263" i="11"/>
  <c r="AH1264" i="11"/>
  <c r="AH1265" i="11"/>
  <c r="AH1266" i="11"/>
  <c r="AH1267" i="11"/>
  <c r="AH1268" i="11"/>
  <c r="AH1269" i="11"/>
  <c r="AH1270" i="11"/>
  <c r="AH1271" i="11"/>
  <c r="AH1272" i="11"/>
  <c r="AH1273" i="11"/>
  <c r="AH1274" i="11"/>
  <c r="AH1275" i="11"/>
  <c r="AH1276" i="11"/>
  <c r="AH1277" i="11"/>
  <c r="AH1278" i="11"/>
  <c r="AH1279" i="11"/>
  <c r="AH1280" i="11"/>
  <c r="AH1281" i="11"/>
  <c r="AH1282" i="11"/>
  <c r="AH1283" i="11"/>
  <c r="AH1284" i="11"/>
  <c r="AH1285" i="11"/>
  <c r="AH1286" i="11"/>
  <c r="AH1287" i="11"/>
  <c r="AH1288" i="11"/>
  <c r="AH1289" i="11"/>
  <c r="AH1290" i="11"/>
  <c r="AH1291" i="11"/>
  <c r="AH1292" i="11"/>
  <c r="AH1293" i="11"/>
  <c r="AH1294" i="11"/>
  <c r="AH1295" i="11"/>
  <c r="AH1296" i="11"/>
  <c r="AH1297" i="11"/>
  <c r="AH1298" i="11"/>
  <c r="AH1299" i="11"/>
  <c r="AH1300" i="11"/>
  <c r="AH1301" i="11"/>
  <c r="AH1302" i="11"/>
  <c r="AH1303" i="11"/>
  <c r="AH1304" i="11"/>
  <c r="AH1305" i="11"/>
  <c r="AH1306" i="11"/>
  <c r="AH1307" i="11"/>
  <c r="AH1308" i="11"/>
  <c r="AH1309" i="11"/>
  <c r="AH1310" i="11"/>
  <c r="AH1311" i="11"/>
  <c r="AH1312" i="11"/>
  <c r="AH1313" i="11"/>
  <c r="AH1314" i="11"/>
  <c r="AH1315" i="11"/>
  <c r="AH1316" i="11"/>
  <c r="AH1317" i="11"/>
  <c r="AH1318" i="11"/>
  <c r="AH1319" i="11"/>
  <c r="AH1320" i="11"/>
  <c r="AH1321" i="11"/>
  <c r="AH1322" i="11"/>
  <c r="AH1323" i="11"/>
  <c r="AH1324" i="11"/>
  <c r="AH1325" i="11"/>
  <c r="AH1326" i="11"/>
  <c r="AH1327" i="11"/>
  <c r="AH1328" i="11"/>
  <c r="AH1329" i="11"/>
  <c r="AH1330" i="11"/>
  <c r="AH1331" i="11"/>
  <c r="AH1332" i="11"/>
  <c r="AH1333" i="11"/>
  <c r="AH1334" i="11"/>
  <c r="AH1335" i="11"/>
  <c r="AH1336" i="11"/>
  <c r="AH1337" i="11"/>
  <c r="AH1338" i="11"/>
  <c r="AH1339" i="11"/>
  <c r="AH1340" i="11"/>
  <c r="AH1341" i="11"/>
  <c r="AH1342" i="11"/>
  <c r="AH1343" i="11"/>
  <c r="AH1344" i="11"/>
  <c r="AH1345" i="11"/>
  <c r="AH1346" i="11"/>
  <c r="AH1347" i="11"/>
  <c r="AH1348" i="11"/>
  <c r="AH1349" i="11"/>
  <c r="AH1350" i="11"/>
  <c r="AH1351" i="11"/>
  <c r="AH1352" i="11"/>
  <c r="AH1353" i="11"/>
  <c r="AH1354" i="11"/>
  <c r="AH1355" i="11"/>
  <c r="AH1356" i="11"/>
  <c r="AH1357" i="11"/>
  <c r="AH1358" i="11"/>
  <c r="AH1359" i="11"/>
  <c r="AH1360" i="11"/>
  <c r="AH1361" i="11"/>
  <c r="AH1362" i="11"/>
  <c r="AH1363" i="11"/>
  <c r="AH1364" i="11"/>
  <c r="AH1365" i="11"/>
  <c r="AH1366" i="11"/>
  <c r="AH1367" i="11"/>
  <c r="AH1368" i="11"/>
  <c r="AH1369" i="11"/>
  <c r="AH1370" i="11"/>
  <c r="AH1371" i="11"/>
  <c r="AH1372" i="11"/>
  <c r="AH1373" i="11"/>
  <c r="AH1374" i="11"/>
  <c r="AH1375" i="11"/>
  <c r="AH1376" i="11"/>
  <c r="AH1377" i="11"/>
  <c r="AH1378" i="11"/>
  <c r="AH1379" i="11"/>
  <c r="AH1380" i="11"/>
  <c r="AH1381" i="11"/>
  <c r="AH1382" i="11"/>
  <c r="AH1383" i="11"/>
  <c r="AH1384" i="11"/>
  <c r="AH1385" i="11"/>
  <c r="AH1386" i="11"/>
  <c r="AH1387" i="11"/>
  <c r="AH1388" i="11"/>
  <c r="AH1389" i="11"/>
  <c r="AH1390" i="11"/>
  <c r="AH1391" i="11"/>
  <c r="AH1392" i="11"/>
  <c r="AH1393" i="11"/>
  <c r="AH1394" i="11"/>
  <c r="AH1395" i="11"/>
  <c r="AH1396" i="11"/>
  <c r="AH1397" i="11"/>
  <c r="AH1398" i="11"/>
  <c r="AH1399" i="11"/>
  <c r="AH1400" i="11"/>
  <c r="AH1401" i="11"/>
  <c r="AH1402" i="11"/>
  <c r="AH1403" i="11"/>
  <c r="AH1404" i="11"/>
  <c r="AH1405" i="11"/>
  <c r="AH1406" i="11"/>
  <c r="AH1407" i="11"/>
  <c r="AH1408" i="11"/>
  <c r="AH1409" i="11"/>
  <c r="AH1410" i="11"/>
  <c r="AH1411" i="11"/>
  <c r="AH1412" i="11"/>
  <c r="AH1413" i="11"/>
  <c r="AH1414" i="11"/>
  <c r="AH1415" i="11"/>
  <c r="AH1416" i="11"/>
  <c r="AH1417" i="11"/>
  <c r="AH1418" i="11"/>
  <c r="AH1419" i="11"/>
  <c r="AH1420" i="11"/>
  <c r="AH1421" i="11"/>
  <c r="AH1422" i="11"/>
  <c r="AH1423" i="11"/>
  <c r="AH1424" i="11"/>
  <c r="AH1425" i="11"/>
  <c r="AH1426" i="11"/>
  <c r="AH1427" i="11"/>
  <c r="AH1428" i="11"/>
  <c r="AH1429" i="11"/>
  <c r="AH1430" i="11"/>
  <c r="AH1431" i="11"/>
  <c r="AH1432" i="11"/>
  <c r="AH1433" i="11"/>
  <c r="AH1434" i="11"/>
  <c r="AH1435" i="11"/>
  <c r="AH1436" i="11"/>
  <c r="AH1437" i="11"/>
  <c r="AH1438" i="11"/>
  <c r="AH1439" i="11"/>
  <c r="AH1440" i="11"/>
  <c r="AH1441" i="11"/>
  <c r="AH1442" i="11"/>
  <c r="AH1443" i="11"/>
  <c r="AH1444" i="11"/>
  <c r="AH1445" i="11"/>
  <c r="AH1446" i="11"/>
  <c r="AH1447" i="11"/>
  <c r="AH1448" i="11"/>
  <c r="AH1449" i="11"/>
  <c r="AH1450" i="11"/>
  <c r="AH1451" i="11"/>
  <c r="AH1452" i="11"/>
  <c r="AH1453" i="11"/>
  <c r="AH1454" i="11"/>
  <c r="AH1455" i="11"/>
  <c r="AH1456" i="11"/>
  <c r="AH1457" i="11"/>
  <c r="AH1458" i="11"/>
  <c r="AH1459" i="11"/>
  <c r="AH1460" i="11"/>
  <c r="AH1461" i="11"/>
  <c r="AH1462" i="11"/>
  <c r="AH1463" i="11"/>
  <c r="AH1464" i="11"/>
  <c r="AH1465" i="11"/>
  <c r="AH1466" i="11"/>
  <c r="AH1467" i="11"/>
  <c r="AH1468" i="11"/>
  <c r="AH1469" i="11"/>
  <c r="AH1470" i="11"/>
  <c r="AH1471" i="11"/>
  <c r="AH1472" i="11"/>
  <c r="AH1473" i="11"/>
  <c r="AH1474" i="11"/>
  <c r="AH1475" i="11"/>
  <c r="AH1476" i="11"/>
  <c r="AH1477" i="11"/>
  <c r="AH1478" i="11"/>
  <c r="AH1479" i="11"/>
  <c r="AH1480" i="11"/>
  <c r="AH1481" i="11"/>
  <c r="AH1482" i="11"/>
  <c r="AH1483" i="11"/>
  <c r="AH1484" i="11"/>
  <c r="AH1485" i="11"/>
  <c r="AH1486" i="11"/>
  <c r="AH1487" i="11"/>
  <c r="AH1488" i="11"/>
  <c r="AH1489" i="11"/>
  <c r="AH1490" i="11"/>
  <c r="AH1491" i="11"/>
  <c r="AH1492" i="11"/>
  <c r="AH1493" i="11"/>
  <c r="AH1494" i="11"/>
  <c r="AH1495" i="11"/>
  <c r="AH1496" i="11"/>
  <c r="AH1497" i="11"/>
  <c r="AH1498" i="11"/>
  <c r="AH1499" i="11"/>
  <c r="AH1500" i="11"/>
  <c r="AH1501" i="11"/>
  <c r="AH1502" i="11"/>
  <c r="AH1503" i="11"/>
  <c r="AH1504" i="11"/>
  <c r="AH1505" i="11"/>
  <c r="AH1506" i="11"/>
  <c r="AH1507" i="11"/>
  <c r="AH1508" i="11"/>
  <c r="AH1509" i="11"/>
  <c r="AH1510" i="11"/>
  <c r="AH1511" i="11"/>
  <c r="AH1512" i="11"/>
  <c r="AH1513" i="11"/>
  <c r="AH1514" i="11"/>
  <c r="AH1515" i="11"/>
  <c r="AH1516" i="11"/>
  <c r="AH1517" i="11"/>
  <c r="AH1518" i="11"/>
  <c r="AH1519" i="11"/>
  <c r="AH1520" i="11"/>
  <c r="AH1521" i="11"/>
  <c r="AH1522" i="11"/>
  <c r="AH1523" i="11"/>
  <c r="AH1524" i="11"/>
  <c r="AH1525" i="11"/>
  <c r="AH1526" i="11"/>
  <c r="AH1527" i="11"/>
  <c r="AH1528" i="11"/>
  <c r="AH1529" i="11"/>
  <c r="AH1530" i="11"/>
  <c r="AH1531" i="11"/>
  <c r="AH1532" i="11"/>
  <c r="AH1533" i="11"/>
  <c r="AH1534" i="11"/>
  <c r="AH1535" i="11"/>
  <c r="AH1536" i="11"/>
  <c r="AH1537" i="11"/>
  <c r="AH1538" i="11"/>
  <c r="AH1539" i="11"/>
  <c r="AH1540" i="11"/>
  <c r="AH1541" i="11"/>
  <c r="AH1542" i="11"/>
  <c r="AH1543" i="11"/>
  <c r="AH1544" i="11"/>
  <c r="AH1545" i="11"/>
  <c r="AH1546" i="11"/>
  <c r="AH1547" i="11"/>
  <c r="AH1548" i="11"/>
  <c r="AH1549" i="11"/>
  <c r="AH1550" i="11"/>
  <c r="AH1551" i="11"/>
  <c r="AH1552" i="11"/>
  <c r="AH1553" i="11"/>
  <c r="AH1554" i="11"/>
  <c r="AH1555" i="11"/>
  <c r="AH1556" i="11"/>
  <c r="AH1557" i="11"/>
  <c r="AH1558" i="11"/>
  <c r="AH1559" i="11"/>
  <c r="AH1560" i="11"/>
  <c r="AH1561" i="11"/>
  <c r="AH1562" i="11"/>
  <c r="AH1563" i="11"/>
  <c r="AH1564" i="11"/>
  <c r="AH1565" i="11"/>
  <c r="AH1566" i="11"/>
  <c r="AH1567" i="11"/>
  <c r="AH1568" i="11"/>
  <c r="AH1569" i="11"/>
  <c r="AH1570" i="11"/>
  <c r="AH1571" i="11"/>
  <c r="AH1572" i="11"/>
  <c r="AH1573" i="11"/>
  <c r="AH1574" i="11"/>
  <c r="AH1575" i="11"/>
  <c r="AH1576" i="11"/>
  <c r="AH1577" i="11"/>
  <c r="AH1578" i="11"/>
  <c r="AH1579" i="11"/>
  <c r="AH1580" i="11"/>
  <c r="AH1581" i="11"/>
  <c r="AH1582" i="11"/>
  <c r="AH1583" i="11"/>
  <c r="AH1584" i="11"/>
  <c r="AH1585" i="11"/>
  <c r="AH1586" i="11"/>
  <c r="AH1587" i="11"/>
  <c r="AH1588" i="11"/>
  <c r="AH1589" i="11"/>
  <c r="AH1590" i="11"/>
  <c r="AH1591" i="11"/>
  <c r="AH1592" i="11"/>
  <c r="AH1593" i="11"/>
  <c r="AH1594" i="11"/>
  <c r="AH1595" i="11"/>
  <c r="AH1596" i="11"/>
  <c r="AH1597" i="11"/>
  <c r="AH1598" i="11"/>
  <c r="AH1599" i="11"/>
  <c r="AH1600" i="11"/>
  <c r="AH1601" i="11"/>
  <c r="AH1602" i="11"/>
  <c r="AH1603" i="11"/>
  <c r="AH1604" i="11"/>
  <c r="AH1605" i="11"/>
  <c r="AH1606" i="11"/>
  <c r="AH1607" i="11"/>
  <c r="AH1608" i="11"/>
  <c r="AH1609" i="11"/>
  <c r="AH1610" i="11"/>
  <c r="AH1611" i="11"/>
  <c r="AH1612" i="11"/>
  <c r="AH1613" i="11"/>
  <c r="AH1614" i="11"/>
  <c r="AH1615" i="11"/>
  <c r="AH1616" i="11"/>
  <c r="AH1617" i="11"/>
  <c r="AH1618" i="11"/>
  <c r="AH1619" i="11"/>
  <c r="AH1620" i="11"/>
  <c r="AH1621" i="11"/>
  <c r="AH1622" i="11"/>
  <c r="AH1623" i="11"/>
  <c r="AH1624" i="11"/>
  <c r="AH1625" i="11"/>
  <c r="AH1626" i="11"/>
  <c r="AH1627" i="11"/>
  <c r="AH1628" i="11"/>
  <c r="AH1629" i="11"/>
  <c r="AH1630" i="11"/>
  <c r="AH1631" i="11"/>
  <c r="AH1632" i="11"/>
  <c r="AH1633" i="11"/>
  <c r="AH1634" i="11"/>
  <c r="AH1635" i="11"/>
  <c r="AH1636" i="11"/>
  <c r="AH1637" i="11"/>
  <c r="AH1638" i="11"/>
  <c r="AH1639" i="11"/>
  <c r="AH1640" i="11"/>
  <c r="AH1641" i="11"/>
  <c r="AH1642" i="11"/>
  <c r="AH1643" i="11"/>
  <c r="AH1644" i="11"/>
  <c r="AH1645" i="11"/>
  <c r="AH1646" i="11"/>
  <c r="AH1647" i="11"/>
  <c r="AH1648" i="11"/>
  <c r="AH1649" i="11"/>
  <c r="AH1650" i="11"/>
  <c r="AH1651" i="11"/>
  <c r="AH1652" i="11"/>
  <c r="AH1653" i="11"/>
  <c r="AH1654" i="11"/>
  <c r="AH1655" i="11"/>
  <c r="AH1656" i="11"/>
  <c r="AH1657" i="11"/>
  <c r="AH1658" i="11"/>
  <c r="AH1659" i="11"/>
  <c r="AH1660" i="11"/>
  <c r="AH1661" i="11"/>
  <c r="AH1662" i="11"/>
  <c r="AH1663" i="11"/>
  <c r="AH1664" i="11"/>
  <c r="AH1665" i="11"/>
  <c r="AH1666" i="11"/>
  <c r="AH1667" i="11"/>
  <c r="AH1668" i="11"/>
  <c r="AH1669" i="11"/>
  <c r="AH1670" i="11"/>
  <c r="AH1671" i="11"/>
  <c r="AH1672" i="11"/>
  <c r="AH1673" i="11"/>
  <c r="AH1674" i="11"/>
  <c r="AH1675" i="11"/>
  <c r="AH1676" i="11"/>
  <c r="AH1677" i="11"/>
  <c r="AH1678" i="11"/>
  <c r="AH1679" i="11"/>
  <c r="AH1680" i="11"/>
  <c r="AH1681" i="11"/>
  <c r="AH1682" i="11"/>
  <c r="AH1683" i="11"/>
  <c r="AH1684" i="11"/>
  <c r="AH1685" i="11"/>
  <c r="AH1686" i="11"/>
  <c r="AH1687" i="11"/>
  <c r="AH1688" i="11"/>
  <c r="AH1689" i="11"/>
  <c r="AH1690" i="11"/>
  <c r="AH1691" i="11"/>
  <c r="AH1692" i="11"/>
  <c r="AH1693" i="11"/>
  <c r="AH1694" i="11"/>
  <c r="AH1695" i="11"/>
  <c r="AH1696" i="11"/>
  <c r="AH1697" i="11"/>
  <c r="AH1698" i="11"/>
  <c r="AH1699" i="11"/>
  <c r="AH1700" i="11"/>
  <c r="AH1701" i="11"/>
  <c r="AH1702" i="11"/>
  <c r="AH1703" i="11"/>
  <c r="AH1704" i="11"/>
  <c r="AH1705" i="11"/>
  <c r="AH1706" i="11"/>
  <c r="AH1707" i="11"/>
  <c r="AH1708" i="11"/>
  <c r="AH1709" i="11"/>
  <c r="AH1710" i="11"/>
  <c r="AH1711" i="11"/>
  <c r="AH1712" i="11"/>
  <c r="AH1713" i="11"/>
  <c r="AH1714" i="11"/>
  <c r="AH1715" i="11"/>
  <c r="AH1716" i="11"/>
  <c r="AH1717" i="11"/>
  <c r="AH1718" i="11"/>
  <c r="AH1719" i="11"/>
  <c r="AH1720" i="11"/>
  <c r="AH1721" i="11"/>
  <c r="AH1722" i="11"/>
  <c r="AH1723" i="11"/>
  <c r="AH1724" i="11"/>
  <c r="AH1725" i="11"/>
  <c r="AH1726" i="11"/>
  <c r="AH1727" i="11"/>
  <c r="AH1728" i="11"/>
  <c r="AH1729" i="11"/>
  <c r="AH1730" i="11"/>
  <c r="AH1731" i="11"/>
  <c r="AH1732" i="11"/>
  <c r="AH1733" i="11"/>
  <c r="AH1734" i="11"/>
  <c r="AH1735" i="11"/>
  <c r="AH1736" i="11"/>
  <c r="AH1737" i="11"/>
  <c r="AH1738" i="11"/>
  <c r="AH1739" i="11"/>
  <c r="AH1740" i="11"/>
  <c r="AH1741" i="11"/>
  <c r="AH1742" i="11"/>
  <c r="AH1743" i="11"/>
  <c r="AH1744" i="11"/>
  <c r="AH1745" i="11"/>
  <c r="AH1746" i="11"/>
  <c r="AH1747" i="11"/>
  <c r="AH1748" i="11"/>
  <c r="AH1749" i="11"/>
  <c r="AH1750" i="11"/>
  <c r="AH1751" i="11"/>
  <c r="AH1752" i="11"/>
  <c r="AH1753" i="11"/>
  <c r="AH1754" i="11"/>
  <c r="AH1755" i="11"/>
  <c r="AH1756" i="11"/>
  <c r="AH1757" i="11"/>
  <c r="AH1758" i="11"/>
  <c r="AH1759" i="11"/>
  <c r="AH1760" i="11"/>
  <c r="AH1761" i="11"/>
  <c r="AH1762" i="11"/>
  <c r="AH1763" i="11"/>
  <c r="AH1764" i="11"/>
  <c r="AH1765" i="11"/>
  <c r="AH1766" i="11"/>
  <c r="AH1767" i="11"/>
  <c r="AH1768" i="11"/>
  <c r="AH1769" i="11"/>
  <c r="AH1770" i="11"/>
  <c r="AH1771" i="11"/>
  <c r="AH1772" i="11"/>
  <c r="AH1773" i="11"/>
  <c r="AH1774" i="11"/>
  <c r="AH1775" i="11"/>
  <c r="AH1776" i="11"/>
  <c r="AH1777" i="11"/>
  <c r="AH1778" i="11"/>
  <c r="AH1779" i="11"/>
  <c r="AH1780" i="11"/>
  <c r="AH1781" i="11"/>
  <c r="AH1782" i="11"/>
  <c r="AH1783" i="11"/>
  <c r="AH1784" i="11"/>
  <c r="AH1785" i="11"/>
  <c r="AH1786" i="11"/>
  <c r="AH1787" i="11"/>
  <c r="AH1788" i="11"/>
  <c r="AH1789" i="11"/>
  <c r="AH1790" i="11"/>
  <c r="AH1791" i="11"/>
  <c r="AH1792" i="11"/>
  <c r="AH1793" i="11"/>
  <c r="AH1794" i="11"/>
  <c r="AH1795" i="11"/>
  <c r="AH1796" i="11"/>
  <c r="AH1797" i="11"/>
  <c r="AH1798" i="11"/>
  <c r="AH1799" i="11"/>
  <c r="AH1800" i="11"/>
  <c r="AH1801" i="11"/>
  <c r="AH1802" i="11"/>
  <c r="AH1803" i="11"/>
  <c r="AH1804" i="11"/>
  <c r="AH1805" i="11"/>
  <c r="AH1806" i="11"/>
  <c r="AH1807" i="11"/>
  <c r="AH1808" i="11"/>
  <c r="AH1809" i="11"/>
  <c r="AH1810" i="11"/>
  <c r="AH1811" i="11"/>
  <c r="AH1812" i="11"/>
  <c r="AH1813" i="11"/>
  <c r="AH1814" i="11"/>
  <c r="AH1815" i="11"/>
  <c r="AH1816" i="11"/>
  <c r="AH1817" i="11"/>
  <c r="AH1818" i="11"/>
  <c r="AH1819" i="11"/>
  <c r="AH1820" i="11"/>
  <c r="AH1821" i="11"/>
  <c r="AH1822" i="11"/>
  <c r="AH1823" i="11"/>
  <c r="AH1824" i="11"/>
  <c r="AH1825" i="11"/>
  <c r="AH1826" i="11"/>
  <c r="AH1827" i="11"/>
  <c r="AH1828" i="11"/>
  <c r="AH1829" i="11"/>
  <c r="AH1830" i="11"/>
  <c r="AH1831" i="11"/>
  <c r="AH1832" i="11"/>
  <c r="AH1833" i="11"/>
  <c r="AH1834" i="11"/>
  <c r="AH1835" i="11"/>
  <c r="AH1836" i="11"/>
  <c r="AH1837" i="11"/>
  <c r="AH1838" i="11"/>
  <c r="AH1839" i="11"/>
  <c r="AH1840" i="11"/>
  <c r="AH1841" i="11"/>
  <c r="AH1842" i="11"/>
  <c r="AH1843" i="11"/>
  <c r="AH1844" i="11"/>
  <c r="AH1845" i="11"/>
  <c r="AH1846" i="11"/>
  <c r="AH1847" i="11"/>
  <c r="AH1848" i="11"/>
  <c r="AH1849" i="11"/>
  <c r="AH1850" i="11"/>
  <c r="AH1851" i="11"/>
  <c r="AH1852" i="11"/>
  <c r="AH1853" i="11"/>
  <c r="AH1854" i="11"/>
  <c r="AH1855" i="11"/>
  <c r="AH1856" i="11"/>
  <c r="AH1857" i="11"/>
  <c r="AH1858" i="11"/>
  <c r="AH1859" i="11"/>
  <c r="AH1860" i="11"/>
  <c r="AH1861" i="11"/>
  <c r="AH1862" i="11"/>
  <c r="AH1863" i="11"/>
  <c r="AH1864" i="11"/>
  <c r="AH1865" i="11"/>
  <c r="AH1866" i="11"/>
  <c r="AH1867" i="11"/>
  <c r="AH1868" i="11"/>
  <c r="AH1869" i="11"/>
  <c r="AH1870" i="11"/>
  <c r="AH1871" i="11"/>
  <c r="AH1872" i="11"/>
  <c r="AH1873" i="11"/>
  <c r="AH1874" i="11"/>
  <c r="AH1875" i="11"/>
  <c r="AH1876" i="11"/>
  <c r="AH1877" i="11"/>
  <c r="AH1878" i="11"/>
  <c r="AH1879" i="11"/>
  <c r="AH1880" i="11"/>
  <c r="AH1881" i="11"/>
  <c r="AH1882" i="11"/>
  <c r="AH1883" i="11"/>
  <c r="AH1884" i="11"/>
  <c r="AH1885" i="11"/>
  <c r="AH1886" i="11"/>
  <c r="AH1887" i="11"/>
  <c r="AH1888" i="11"/>
  <c r="AH1889" i="11"/>
  <c r="AH1890" i="11"/>
  <c r="AH1891" i="11"/>
  <c r="AH1892" i="11"/>
  <c r="AH1893" i="11"/>
  <c r="AH1894" i="11"/>
  <c r="AH1895" i="11"/>
  <c r="AH1896" i="11"/>
  <c r="AH1897" i="11"/>
  <c r="AH1898" i="11"/>
  <c r="AH1899" i="11"/>
  <c r="AH1900" i="11"/>
  <c r="AH1901" i="11"/>
  <c r="AH1902" i="11"/>
  <c r="AH1903" i="11"/>
  <c r="AH1904" i="11"/>
  <c r="AH1905" i="11"/>
  <c r="AH1906" i="11"/>
  <c r="AH1907" i="11"/>
  <c r="AH1908" i="11"/>
  <c r="AH1909" i="11"/>
  <c r="AH1910" i="11"/>
  <c r="AH1911" i="11"/>
  <c r="AH1912" i="11"/>
  <c r="AH1913" i="11"/>
  <c r="AH1914" i="11"/>
  <c r="AH1915" i="11"/>
  <c r="AH1916" i="11"/>
  <c r="AH1917" i="11"/>
  <c r="AH1918" i="11"/>
  <c r="AH1919" i="11"/>
  <c r="AH1920" i="11"/>
  <c r="AH1921" i="11"/>
  <c r="AH1922" i="11"/>
  <c r="AH1923" i="11"/>
  <c r="AH1924" i="11"/>
  <c r="AH1925" i="11"/>
  <c r="AH1926" i="11"/>
  <c r="AH1927" i="11"/>
  <c r="AH1928" i="11"/>
  <c r="AH1929" i="11"/>
  <c r="AH1930" i="11"/>
  <c r="AH1931" i="11"/>
  <c r="AH1932" i="11"/>
  <c r="AH1933" i="11"/>
  <c r="AH1934" i="11"/>
  <c r="AH1935" i="11"/>
  <c r="AH1936" i="11"/>
  <c r="AH1937" i="11"/>
  <c r="AH1938" i="11"/>
  <c r="AH1939" i="11"/>
  <c r="AH1940" i="11"/>
  <c r="AH1941" i="11"/>
  <c r="AH1942" i="11"/>
  <c r="AH1943" i="11"/>
  <c r="AH1944" i="11"/>
  <c r="AH1945" i="11"/>
  <c r="AH1946" i="11"/>
  <c r="AH1947" i="11"/>
  <c r="AH1948" i="11"/>
  <c r="AH1949" i="11"/>
  <c r="AH1950" i="11"/>
  <c r="AH1951" i="11"/>
  <c r="AH1952" i="11"/>
  <c r="AH1953" i="11"/>
  <c r="AH1954" i="11"/>
  <c r="AH1955" i="11"/>
  <c r="AH1956" i="11"/>
  <c r="AH1957" i="11"/>
  <c r="AH1958" i="11"/>
  <c r="AH1959" i="11"/>
  <c r="AH1960" i="11"/>
  <c r="AH1961" i="11"/>
  <c r="AH1962" i="11"/>
  <c r="AH1963" i="11"/>
  <c r="AH1964" i="11"/>
  <c r="AH1965" i="11"/>
  <c r="AH1966" i="11"/>
  <c r="AH1967" i="11"/>
  <c r="AH1968" i="11"/>
  <c r="AH1969" i="11"/>
  <c r="AH1970" i="11"/>
  <c r="AH1971" i="11"/>
  <c r="AH1972" i="11"/>
  <c r="AH1973" i="11"/>
  <c r="AH1974" i="11"/>
  <c r="AH1975" i="11"/>
  <c r="AH1976" i="11"/>
  <c r="AH1977" i="11"/>
  <c r="AH1978" i="11"/>
  <c r="AH1979" i="11"/>
  <c r="AH1980" i="11"/>
  <c r="AH1981" i="11"/>
  <c r="AH1982" i="11"/>
  <c r="AH1983" i="11"/>
  <c r="AH1984" i="11"/>
  <c r="AH1985" i="11"/>
  <c r="AH1986" i="11"/>
  <c r="AH1987" i="11"/>
  <c r="AH1988" i="11"/>
  <c r="AH1989" i="11"/>
  <c r="AH1990" i="11"/>
  <c r="AH1991" i="11"/>
  <c r="AH1992" i="11"/>
  <c r="AH1993" i="11"/>
  <c r="AH1994" i="11"/>
  <c r="AH1995" i="11"/>
  <c r="AH1996" i="11"/>
  <c r="AH1997" i="11"/>
  <c r="AH1998" i="11"/>
  <c r="AH1999" i="11"/>
  <c r="AH2000" i="11"/>
  <c r="AH2001" i="11"/>
  <c r="AH2002" i="11"/>
  <c r="AH2003" i="11"/>
  <c r="AH2004" i="11"/>
  <c r="AH2005" i="11"/>
  <c r="AH2006" i="11"/>
  <c r="AH2007" i="11"/>
  <c r="AH2008" i="11"/>
  <c r="AH2009" i="11"/>
  <c r="AH2010" i="11"/>
  <c r="AH2011" i="11"/>
  <c r="AH2012" i="11"/>
  <c r="AH2013" i="11"/>
  <c r="AH2014" i="11"/>
  <c r="AH2015" i="11"/>
  <c r="AH2016" i="11"/>
  <c r="AH2017" i="11"/>
  <c r="AH2018" i="11"/>
  <c r="AH2019" i="11"/>
  <c r="AH2020" i="11"/>
  <c r="AH2021" i="11"/>
  <c r="AH2022" i="11"/>
  <c r="AH2023" i="11"/>
  <c r="AH2024" i="11"/>
  <c r="AH2025" i="11"/>
  <c r="AH2026" i="11"/>
  <c r="AH2027" i="11"/>
  <c r="AH2028" i="11"/>
  <c r="AH2029" i="11"/>
  <c r="AH2030" i="11"/>
  <c r="AH2031" i="11"/>
  <c r="AH2032" i="11"/>
  <c r="AH2033" i="11"/>
  <c r="AH2034" i="11"/>
  <c r="AH2035" i="11"/>
  <c r="AH2036" i="11"/>
  <c r="AH2037" i="11"/>
  <c r="AH2038" i="11"/>
  <c r="AH2039" i="11"/>
  <c r="AH2040" i="11"/>
  <c r="AH2041" i="11"/>
  <c r="AH2042" i="11"/>
  <c r="AH2043" i="11"/>
  <c r="AH2044" i="11"/>
  <c r="AH2045" i="11"/>
  <c r="AH2046" i="11"/>
  <c r="AH2047" i="11"/>
  <c r="AH2048" i="11"/>
  <c r="AH2049" i="11"/>
  <c r="AH2050" i="11"/>
  <c r="AH2051" i="11"/>
  <c r="AH2052" i="11"/>
  <c r="AH2053" i="11"/>
  <c r="AH2054" i="11"/>
  <c r="AH2055" i="11"/>
  <c r="AH2056" i="11"/>
  <c r="AH2057" i="11"/>
  <c r="AH2058" i="11"/>
  <c r="AH2059" i="11"/>
  <c r="AH2060" i="11"/>
  <c r="AH2061" i="11"/>
  <c r="AH2062" i="11"/>
  <c r="AH2063" i="11"/>
  <c r="AH2064" i="11"/>
  <c r="AH2065" i="11"/>
  <c r="AH2066" i="11"/>
  <c r="AH2067" i="11"/>
  <c r="AH2068" i="11"/>
  <c r="AH2069" i="11"/>
  <c r="AH2070" i="11"/>
  <c r="AH2071" i="11"/>
  <c r="AH2072" i="11"/>
  <c r="AH2073" i="11"/>
  <c r="AH2074" i="11"/>
  <c r="AH2075" i="11"/>
  <c r="AH2076" i="11"/>
  <c r="AH2077" i="11"/>
  <c r="AH2078" i="11"/>
  <c r="AH2079" i="11"/>
  <c r="AH2080" i="11"/>
  <c r="AH2081" i="11"/>
  <c r="AH2082" i="11"/>
  <c r="AH2083" i="11"/>
  <c r="AH2084" i="11"/>
  <c r="AH2085" i="11"/>
  <c r="AH2086" i="11"/>
  <c r="AH2087" i="11"/>
  <c r="AH2088" i="11"/>
  <c r="AH2089" i="11"/>
  <c r="AH2090" i="11"/>
  <c r="AH2091" i="11"/>
  <c r="AH2092" i="11"/>
  <c r="AH2093" i="11"/>
  <c r="AH2094" i="11"/>
  <c r="AH2095" i="11"/>
  <c r="AH2096" i="11"/>
  <c r="AH2097" i="11"/>
  <c r="AH2098" i="11"/>
  <c r="AH2099" i="11"/>
  <c r="AH2100" i="11"/>
  <c r="AH2101" i="11"/>
  <c r="AH2102" i="11"/>
  <c r="AH2103" i="11"/>
  <c r="AH2104" i="11"/>
  <c r="AH2105" i="11"/>
  <c r="AH2106" i="11"/>
  <c r="AH2107" i="11"/>
  <c r="AH2108" i="11"/>
  <c r="AH2109" i="11"/>
  <c r="AH2110" i="11"/>
  <c r="AH2111" i="11"/>
  <c r="AH2112" i="11"/>
  <c r="AH2113" i="11"/>
  <c r="AH2114" i="11"/>
  <c r="AH2115" i="11"/>
  <c r="AH2116" i="11"/>
  <c r="AH2117" i="11"/>
  <c r="AH2118" i="11"/>
  <c r="AH2119" i="11"/>
  <c r="AH2120" i="11"/>
  <c r="AH2121" i="11"/>
  <c r="AH2122" i="11"/>
  <c r="AH2123" i="11"/>
  <c r="AH2124" i="11"/>
  <c r="AH2125" i="11"/>
  <c r="AH2126" i="11"/>
  <c r="AH2127" i="11"/>
  <c r="AH2128" i="11"/>
  <c r="AH2129" i="11"/>
  <c r="AH2130" i="11"/>
  <c r="AH2131" i="11"/>
  <c r="AH2132" i="11"/>
  <c r="AH2133" i="11"/>
  <c r="AH2134" i="11"/>
  <c r="AH2135" i="11"/>
  <c r="AH2136" i="11"/>
  <c r="AH2137" i="11"/>
  <c r="AH2138" i="11"/>
  <c r="AH2139" i="11"/>
  <c r="AH2140" i="11"/>
  <c r="AH2141" i="11"/>
  <c r="AH2142" i="11"/>
  <c r="AH2143" i="11"/>
  <c r="AH2144" i="11"/>
  <c r="AH2145" i="11"/>
  <c r="AH2146" i="11"/>
  <c r="AH2147" i="11"/>
  <c r="AH2148" i="11"/>
  <c r="AH2149" i="11"/>
  <c r="AH2150" i="11"/>
  <c r="AH2151" i="11"/>
  <c r="AH2152" i="11"/>
  <c r="AH2153" i="11"/>
  <c r="AH2154" i="11"/>
  <c r="AH2155" i="11"/>
  <c r="AH2156" i="11"/>
  <c r="AH2157" i="11"/>
  <c r="AH2158" i="11"/>
  <c r="AH2159" i="11"/>
  <c r="AH2160" i="11"/>
  <c r="AH2161" i="11"/>
  <c r="AH2162" i="11"/>
  <c r="AH2163" i="11"/>
  <c r="AH2164" i="11"/>
  <c r="AH2165" i="11"/>
  <c r="AH2166" i="11"/>
  <c r="AH2167" i="11"/>
  <c r="AH2168" i="11"/>
  <c r="AH2169" i="11"/>
  <c r="AH2170" i="11"/>
  <c r="AH2171" i="11"/>
  <c r="AH2172" i="11"/>
  <c r="AH2173" i="11"/>
  <c r="AH2174" i="11"/>
  <c r="AH2175" i="11"/>
  <c r="AH2176" i="11"/>
  <c r="AH2177" i="11"/>
  <c r="AH2178" i="11"/>
  <c r="AH2179" i="11"/>
  <c r="AH2180" i="11"/>
  <c r="AH2181" i="11"/>
  <c r="AH2182" i="11"/>
  <c r="AH2183" i="11"/>
  <c r="AH2184" i="11"/>
  <c r="AH2185" i="11"/>
  <c r="AH2186" i="11"/>
  <c r="AH2187" i="11"/>
  <c r="AH2188" i="11"/>
  <c r="AH2189" i="11"/>
  <c r="AH2190" i="11"/>
  <c r="AH2191" i="11"/>
  <c r="AH2192" i="11"/>
  <c r="AH2193" i="11"/>
  <c r="AH2194" i="11"/>
  <c r="AH2195" i="11"/>
  <c r="AH2196" i="11"/>
  <c r="AH2197" i="11"/>
  <c r="AH2198" i="11"/>
  <c r="AH2199" i="11"/>
  <c r="AH2200" i="11"/>
  <c r="AH2201" i="11"/>
  <c r="AH2202" i="11"/>
  <c r="AH2203" i="11"/>
  <c r="AH2204" i="11"/>
  <c r="AH2205" i="11"/>
  <c r="AH2206" i="11"/>
  <c r="AH2207" i="11"/>
  <c r="AH2208" i="11"/>
  <c r="AH2209" i="11"/>
  <c r="AH2210" i="11"/>
  <c r="AH2211" i="11"/>
  <c r="AH2212" i="11"/>
  <c r="AH2213" i="11"/>
  <c r="AH2214" i="11"/>
  <c r="AH2215" i="11"/>
  <c r="AH2216" i="11"/>
  <c r="AH2217" i="11"/>
  <c r="AH2218" i="11"/>
  <c r="AH2219" i="11"/>
  <c r="AH2220" i="11"/>
  <c r="AH2221" i="11"/>
  <c r="AH2222" i="11"/>
  <c r="AH2223" i="11"/>
  <c r="AH2224" i="11"/>
  <c r="AH2225" i="11"/>
  <c r="AH2226" i="11"/>
  <c r="AH2227" i="11"/>
  <c r="AH2228" i="11"/>
  <c r="AH2229" i="11"/>
  <c r="AH2230" i="11"/>
  <c r="AH2231" i="11"/>
  <c r="AH2232" i="11"/>
  <c r="AH2233" i="11"/>
  <c r="AH2234" i="11"/>
  <c r="AH2235" i="11"/>
  <c r="AH2236" i="11"/>
  <c r="AH2237" i="11"/>
  <c r="AH2238" i="11"/>
  <c r="AH2239" i="11"/>
  <c r="AH2240" i="11"/>
  <c r="AH2241" i="11"/>
  <c r="AH2242" i="11"/>
  <c r="AH2243" i="11"/>
  <c r="AH2244" i="11"/>
  <c r="AH2245" i="11"/>
  <c r="AH2246" i="11"/>
  <c r="AH2247" i="11"/>
  <c r="AH2248" i="11"/>
  <c r="AH2249" i="11"/>
  <c r="AH2250" i="11"/>
  <c r="AH2251" i="11"/>
  <c r="AH2252" i="11"/>
  <c r="AH2253" i="11"/>
  <c r="AH2254" i="11"/>
  <c r="AH2255" i="11"/>
  <c r="AH2256" i="11"/>
  <c r="AH2257" i="11"/>
  <c r="AH2258" i="11"/>
  <c r="AH2259" i="11"/>
  <c r="AH2260" i="11"/>
  <c r="AH2261" i="11"/>
  <c r="AH2262" i="11"/>
  <c r="AH2263" i="11"/>
  <c r="AH2264" i="11"/>
  <c r="AH2265" i="11"/>
  <c r="AH2266" i="11"/>
  <c r="AH2267" i="11"/>
  <c r="AH2268" i="11"/>
  <c r="AH2269" i="11"/>
  <c r="AH2270" i="11"/>
  <c r="AH2271" i="11"/>
  <c r="AH2272" i="11"/>
  <c r="AH2273" i="11"/>
  <c r="AH2274" i="11"/>
  <c r="AH2275" i="11"/>
  <c r="AH2276" i="11"/>
  <c r="AH2277" i="11"/>
  <c r="AH2278" i="11"/>
  <c r="AH2279" i="11"/>
  <c r="AH2280" i="11"/>
  <c r="AH2281" i="11"/>
  <c r="AH2282" i="11"/>
  <c r="AH2283" i="11"/>
  <c r="AH2284" i="11"/>
  <c r="AH2285" i="11"/>
  <c r="AH2286" i="11"/>
  <c r="AH2287" i="11"/>
  <c r="AH2288" i="11"/>
  <c r="AH2289" i="11"/>
  <c r="AH2290" i="11"/>
  <c r="AH2291" i="11"/>
  <c r="AH2292" i="11"/>
  <c r="AH2293" i="11"/>
  <c r="AH2294" i="11"/>
  <c r="AH2295" i="11"/>
  <c r="AH2296" i="11"/>
  <c r="AH2297" i="11"/>
  <c r="AH2298" i="11"/>
  <c r="AH2299" i="11"/>
  <c r="AH2300" i="11"/>
  <c r="AH2301" i="11"/>
  <c r="AH2302" i="11"/>
  <c r="AH2303" i="11"/>
  <c r="AH2304" i="11"/>
  <c r="AH2305" i="11"/>
  <c r="AH2306" i="11"/>
  <c r="AH2307" i="11"/>
  <c r="AH2308" i="11"/>
  <c r="AH2309" i="11"/>
  <c r="AH2310" i="11"/>
  <c r="AH2311" i="11"/>
  <c r="AH2312" i="11"/>
  <c r="AH2313" i="11"/>
  <c r="AH2314" i="11"/>
  <c r="AH2315" i="11"/>
  <c r="AH2316" i="11"/>
  <c r="AH2317" i="11"/>
  <c r="AH2318" i="11"/>
  <c r="AH2319" i="11"/>
  <c r="AH2320" i="11"/>
  <c r="AH2321" i="11"/>
  <c r="AH2322" i="11"/>
  <c r="AH2323" i="11"/>
  <c r="AH2324" i="11"/>
  <c r="AH2325" i="11"/>
  <c r="AH2326" i="11"/>
  <c r="AH2327" i="11"/>
  <c r="AH2328" i="11"/>
  <c r="AH2329" i="11"/>
  <c r="AH2330" i="11"/>
  <c r="AH2331" i="11"/>
  <c r="AH2332" i="11"/>
  <c r="AH2333" i="11"/>
  <c r="AH2334" i="11"/>
  <c r="AH2335" i="11"/>
  <c r="AH2336" i="11"/>
  <c r="AH2337" i="11"/>
  <c r="AH2338" i="11"/>
  <c r="AH2339" i="11"/>
  <c r="AH2340" i="11"/>
  <c r="AH2341" i="11"/>
  <c r="AH2342" i="11"/>
  <c r="AH2343" i="11"/>
  <c r="AH2344" i="11"/>
  <c r="AH2345" i="11"/>
  <c r="AH2346" i="11"/>
  <c r="AH2347" i="11"/>
  <c r="AH2348" i="11"/>
  <c r="AH2349" i="11"/>
  <c r="AH2350" i="11"/>
  <c r="AH2351" i="11"/>
  <c r="AH2352" i="11"/>
  <c r="AH2353" i="11"/>
  <c r="AH2354" i="11"/>
  <c r="AH2355" i="11"/>
  <c r="AH2356" i="11"/>
  <c r="AH2357" i="11"/>
  <c r="AH2358" i="11"/>
  <c r="AH2359" i="11"/>
  <c r="AH2360" i="11"/>
  <c r="AH2361" i="11"/>
  <c r="AH2362" i="11"/>
  <c r="AH2363" i="11"/>
  <c r="AH2364" i="11"/>
  <c r="AH2365" i="11"/>
  <c r="AH2366" i="11"/>
  <c r="AH2367" i="11"/>
  <c r="AH2368" i="11"/>
  <c r="AH2369" i="11"/>
  <c r="AH2370" i="11"/>
  <c r="AH2371" i="11"/>
  <c r="AH2372" i="11"/>
  <c r="AH2373" i="11"/>
  <c r="AH2374" i="11"/>
  <c r="AH2375" i="11"/>
  <c r="AH2376" i="11"/>
  <c r="AH2377" i="11"/>
  <c r="AH2378" i="11"/>
  <c r="AH2379" i="11"/>
  <c r="AH2380" i="11"/>
  <c r="AH2381" i="11"/>
  <c r="AH2382" i="11"/>
  <c r="AH2383" i="11"/>
  <c r="AH2384" i="11"/>
  <c r="AH2385" i="11"/>
  <c r="AH2386" i="11"/>
  <c r="AH2387" i="11"/>
  <c r="AH2388" i="11"/>
  <c r="AH2389" i="11"/>
  <c r="AH2390" i="11"/>
  <c r="AH2391" i="11"/>
  <c r="AH2392" i="11"/>
  <c r="AH2393" i="11"/>
  <c r="AH2394" i="11"/>
  <c r="AH2395" i="11"/>
  <c r="AH2396" i="11"/>
  <c r="AH2397" i="11"/>
  <c r="AH2398" i="11"/>
  <c r="AH2399" i="11"/>
  <c r="AH2400" i="11"/>
  <c r="AH2401" i="11"/>
  <c r="AH2402" i="11"/>
  <c r="AH2403" i="11"/>
  <c r="AH2404" i="11"/>
  <c r="AH2405" i="11"/>
  <c r="AH2406" i="11"/>
  <c r="AH2407" i="11"/>
  <c r="AH2408" i="11"/>
  <c r="AH2409" i="11"/>
  <c r="AH2410" i="11"/>
  <c r="AH2411" i="11"/>
  <c r="AH2412" i="11"/>
  <c r="AH2413" i="11"/>
  <c r="AH2414" i="11"/>
  <c r="AH2415" i="11"/>
  <c r="AH2416" i="11"/>
  <c r="AH2417" i="11"/>
  <c r="AH2418" i="11"/>
  <c r="AH2419" i="11"/>
  <c r="AH2420" i="11"/>
  <c r="AH2421" i="11"/>
  <c r="AH2422" i="11"/>
  <c r="AH2423" i="11"/>
  <c r="AH2424" i="11"/>
  <c r="AH2425" i="11"/>
  <c r="AH2426" i="11"/>
  <c r="AH2427" i="11"/>
  <c r="AH2428" i="11"/>
  <c r="AH2429" i="11"/>
  <c r="AH2430" i="11"/>
  <c r="AH2431" i="11"/>
  <c r="AH2432" i="11"/>
  <c r="AH2433" i="11"/>
  <c r="AH2434" i="11"/>
  <c r="AH2435" i="11"/>
  <c r="AH2436" i="11"/>
  <c r="AH2437" i="11"/>
  <c r="AH2438" i="11"/>
  <c r="AH2439" i="11"/>
  <c r="AH2440" i="11"/>
  <c r="AH2441" i="11"/>
  <c r="AH2442" i="11"/>
  <c r="AH2443" i="11"/>
  <c r="AH2444" i="11"/>
  <c r="AH2445" i="11"/>
  <c r="AH2446" i="11"/>
  <c r="AH2447" i="11"/>
  <c r="AH2448" i="11"/>
  <c r="AH2449" i="11"/>
  <c r="AH2450" i="11"/>
  <c r="AH2451" i="11"/>
  <c r="AH2452" i="11"/>
  <c r="AH2453" i="11"/>
  <c r="AH2454" i="11"/>
  <c r="AH2455" i="11"/>
  <c r="AH2456" i="11"/>
  <c r="AH2457" i="11"/>
  <c r="AH2458" i="11"/>
  <c r="AH2459" i="11"/>
  <c r="AH2460" i="11"/>
  <c r="AH2461" i="11"/>
  <c r="AH2462" i="11"/>
  <c r="AH2463" i="11"/>
  <c r="AH2464" i="11"/>
  <c r="AH2465" i="11"/>
  <c r="AH2466" i="11"/>
  <c r="AH2467" i="11"/>
  <c r="AH2468" i="11"/>
  <c r="AH2469" i="11"/>
  <c r="AH2470" i="11"/>
  <c r="AH2471" i="11"/>
  <c r="AH2472" i="11"/>
  <c r="AH2473" i="11"/>
  <c r="AH2474" i="11"/>
  <c r="AH2475" i="11"/>
  <c r="AH2476" i="11"/>
  <c r="AH2477" i="11"/>
  <c r="AH2478" i="11"/>
  <c r="AH2479" i="11"/>
  <c r="AH2480" i="11"/>
  <c r="AH2481" i="11"/>
  <c r="AH2482" i="11"/>
  <c r="AH2483" i="11"/>
  <c r="AH2484" i="11"/>
  <c r="AH2485" i="11"/>
  <c r="AH2486" i="11"/>
  <c r="AH2487" i="11"/>
  <c r="AH2488" i="11"/>
  <c r="AH2489" i="11"/>
  <c r="AH2490" i="11"/>
  <c r="AH2491" i="11"/>
  <c r="AH2492" i="11"/>
  <c r="AH2493" i="11"/>
  <c r="AH2494" i="11"/>
  <c r="AH2495" i="11"/>
  <c r="AH2496" i="11"/>
  <c r="AH2497" i="11"/>
  <c r="AH2498" i="11"/>
  <c r="AH2499" i="11"/>
  <c r="AH2500" i="11"/>
  <c r="AH2501" i="11"/>
  <c r="AH2502" i="11"/>
  <c r="AH2503" i="11"/>
  <c r="AH2504" i="11"/>
  <c r="AH2505" i="11"/>
  <c r="AH2506" i="11"/>
  <c r="AH2507" i="11"/>
  <c r="AH2508" i="11"/>
  <c r="AH2509" i="11"/>
  <c r="AH2510" i="11"/>
  <c r="AH2511" i="11"/>
  <c r="AH2512" i="11"/>
  <c r="AH2513" i="11"/>
  <c r="AH2514" i="11"/>
  <c r="AH2515" i="11"/>
  <c r="AH2516" i="11"/>
  <c r="AH2517" i="11"/>
  <c r="AH2518" i="11"/>
  <c r="AH2519" i="11"/>
  <c r="AH2520" i="11"/>
  <c r="AH2521" i="11"/>
  <c r="AH2522" i="11"/>
  <c r="AH2523" i="11"/>
  <c r="AH2524" i="11"/>
  <c r="AH2525" i="11"/>
  <c r="AH2526" i="11"/>
  <c r="AH2527" i="11"/>
  <c r="AH2528" i="11"/>
  <c r="AH2529" i="11"/>
  <c r="AH2530" i="11"/>
  <c r="AH2531" i="11"/>
  <c r="AH2532" i="11"/>
  <c r="AH2533" i="11"/>
  <c r="AH2534" i="11"/>
  <c r="AH2535" i="11"/>
  <c r="AH2536" i="11"/>
  <c r="AH2537" i="11"/>
  <c r="AH2538" i="11"/>
  <c r="AH2539" i="11"/>
  <c r="AH2540" i="11"/>
  <c r="AH2541" i="11"/>
  <c r="AH2542" i="11"/>
  <c r="AH2543" i="11"/>
  <c r="AH2544" i="11"/>
  <c r="AH2545" i="11"/>
  <c r="AH2546" i="11"/>
  <c r="AH2547" i="11"/>
  <c r="AH2548" i="11"/>
  <c r="AH2549" i="11"/>
  <c r="AH2550" i="11"/>
  <c r="AH2551" i="11"/>
  <c r="AH2552" i="11"/>
  <c r="AH2553" i="11"/>
  <c r="AH2554" i="11"/>
  <c r="AH2555" i="11"/>
  <c r="AH2556" i="11"/>
  <c r="AH2557" i="11"/>
  <c r="AH2558" i="11"/>
  <c r="AH2559" i="11"/>
  <c r="AH2560" i="11"/>
  <c r="AH2561" i="11"/>
  <c r="AH2562" i="11"/>
  <c r="AH2563" i="11"/>
  <c r="AH2564" i="11"/>
  <c r="AH2565" i="11"/>
  <c r="AH2566" i="11"/>
  <c r="AH2567" i="11"/>
  <c r="AH2568" i="11"/>
  <c r="AH2569" i="11"/>
  <c r="AH2570" i="11"/>
  <c r="AH2571" i="11"/>
  <c r="AH2572" i="11"/>
  <c r="AH2573" i="11"/>
  <c r="AH2574" i="11"/>
  <c r="AH2575" i="11"/>
  <c r="AH2576" i="11"/>
  <c r="AH2577" i="11"/>
  <c r="AH2578" i="11"/>
  <c r="AH2579" i="11"/>
  <c r="AH2580" i="11"/>
  <c r="AH2581" i="11"/>
  <c r="AH2582" i="11"/>
  <c r="AH2583" i="11"/>
  <c r="AH2584" i="11"/>
  <c r="AH2585" i="11"/>
  <c r="AH2586" i="11"/>
  <c r="AH2587" i="11"/>
  <c r="AH2588" i="11"/>
  <c r="AH2589" i="11"/>
  <c r="AH2590" i="11"/>
  <c r="AH2591" i="11"/>
  <c r="AH2592" i="11"/>
  <c r="AH2593" i="11"/>
  <c r="AH2594" i="11"/>
  <c r="AH2595" i="11"/>
  <c r="AH2596" i="11"/>
  <c r="AH2597" i="11"/>
  <c r="AH2598" i="11"/>
  <c r="AH2599" i="11"/>
  <c r="AH2600" i="11"/>
  <c r="AH2601" i="11"/>
  <c r="AH2602" i="11"/>
  <c r="AH2603" i="11"/>
  <c r="AH2604" i="11"/>
  <c r="AH2605" i="11"/>
  <c r="AH2606" i="11"/>
  <c r="AH2607" i="11"/>
  <c r="AH2608" i="11"/>
  <c r="AH2609" i="11"/>
  <c r="AH2610" i="11"/>
  <c r="AH2611" i="11"/>
  <c r="AH2612" i="11"/>
  <c r="AH2613" i="11"/>
  <c r="AH2614" i="11"/>
  <c r="AH2615" i="11"/>
  <c r="AH2616" i="11"/>
  <c r="AH2617" i="11"/>
  <c r="AH2618" i="11"/>
  <c r="AH2619" i="11"/>
  <c r="AH2620" i="11"/>
  <c r="AH2621" i="11"/>
  <c r="AH2622" i="11"/>
  <c r="AH2623" i="11"/>
  <c r="AH2624" i="11"/>
  <c r="AH2625" i="11"/>
  <c r="AH2626" i="11"/>
  <c r="AH2627" i="11"/>
  <c r="AH2628" i="11"/>
  <c r="AH2629" i="11"/>
  <c r="AH2630" i="11"/>
  <c r="AH2631" i="11"/>
  <c r="AH2632" i="11"/>
  <c r="AH2633" i="11"/>
  <c r="AH2634" i="11"/>
  <c r="AH2635" i="11"/>
  <c r="AH2636" i="11"/>
  <c r="AH2637" i="11"/>
  <c r="AH2638" i="11"/>
  <c r="AH2639" i="11"/>
  <c r="AH2640" i="11"/>
  <c r="AH2641" i="11"/>
  <c r="AH2642" i="11"/>
  <c r="AH2643" i="11"/>
  <c r="AH2644" i="11"/>
  <c r="AH2645" i="11"/>
  <c r="AH2646" i="11"/>
  <c r="AH2647" i="11"/>
  <c r="AH2648" i="11"/>
  <c r="AH2649" i="11"/>
  <c r="AH2650" i="11"/>
  <c r="AH2651" i="11"/>
  <c r="AH2652" i="11"/>
  <c r="AH2653" i="11"/>
  <c r="AH2654" i="11"/>
  <c r="AH2655" i="11"/>
  <c r="AH2656" i="11"/>
  <c r="AH2657" i="11"/>
  <c r="AF8" i="7" l="1"/>
  <c r="AF9" i="7"/>
  <c r="AF10" i="7"/>
  <c r="AF11" i="7"/>
  <c r="AF12" i="7"/>
  <c r="AF13" i="7"/>
  <c r="AF14" i="7"/>
  <c r="AF15" i="7"/>
  <c r="AF16" i="7"/>
  <c r="AF17" i="7"/>
  <c r="AF18" i="7"/>
  <c r="AF19" i="7"/>
  <c r="AF20" i="7"/>
  <c r="AF21" i="7"/>
  <c r="AF22" i="7"/>
  <c r="AF23" i="7"/>
  <c r="AF24" i="7"/>
  <c r="AF25" i="7"/>
  <c r="AF26" i="7"/>
  <c r="AF27" i="7"/>
  <c r="AF28" i="7"/>
  <c r="AF29" i="7"/>
  <c r="AF30" i="7"/>
  <c r="AF31" i="7"/>
  <c r="AF32" i="7"/>
  <c r="AF33" i="7"/>
  <c r="AF34" i="7"/>
  <c r="AE8" i="7"/>
  <c r="AE9" i="7"/>
  <c r="AE10" i="7"/>
  <c r="AE11" i="7"/>
  <c r="AE12" i="7"/>
  <c r="AE13" i="7"/>
  <c r="AE14" i="7"/>
  <c r="AE15" i="7"/>
  <c r="AE16" i="7"/>
  <c r="AE17" i="7"/>
  <c r="AE18" i="7"/>
  <c r="AE19" i="7"/>
  <c r="AE20" i="7"/>
  <c r="AE21" i="7"/>
  <c r="AE22" i="7"/>
  <c r="AE23" i="7"/>
  <c r="AE24" i="7"/>
  <c r="AE25" i="7"/>
  <c r="AE26" i="7"/>
  <c r="AE27" i="7"/>
  <c r="AE28" i="7"/>
  <c r="AE29" i="7"/>
  <c r="AE30" i="7"/>
  <c r="AE31" i="7"/>
  <c r="AE32" i="7"/>
  <c r="AE33" i="7"/>
  <c r="AE34" i="7"/>
  <c r="AE35" i="7"/>
  <c r="AE36" i="7"/>
  <c r="R43" i="7"/>
  <c r="Y40" i="7"/>
  <c r="X40" i="7"/>
  <c r="I40" i="7"/>
  <c r="H40" i="7"/>
  <c r="L38" i="7"/>
  <c r="L37" i="7"/>
  <c r="AB36" i="7"/>
  <c r="L36" i="7"/>
  <c r="AB35" i="7"/>
  <c r="AD35" i="7" s="1"/>
  <c r="AA35" i="7"/>
  <c r="L35" i="7"/>
  <c r="AB34" i="7"/>
  <c r="AD34" i="7" s="1"/>
  <c r="L34" i="7"/>
  <c r="AB33" i="7"/>
  <c r="AA33" i="7"/>
  <c r="L33" i="7"/>
  <c r="AB32" i="7"/>
  <c r="AA32" i="7"/>
  <c r="L32" i="7"/>
  <c r="AB31" i="7"/>
  <c r="AD31" i="7" s="1"/>
  <c r="L31" i="7"/>
  <c r="AB30" i="7"/>
  <c r="AA30" i="7"/>
  <c r="L30" i="7"/>
  <c r="AB29" i="7"/>
  <c r="AA29" i="7"/>
  <c r="L29" i="7"/>
  <c r="AB28" i="7"/>
  <c r="AD28" i="7" s="1"/>
  <c r="AA28" i="7"/>
  <c r="L28" i="7"/>
  <c r="AB27" i="7"/>
  <c r="L27" i="7"/>
  <c r="AB26" i="7"/>
  <c r="AA26" i="7"/>
  <c r="L26" i="7"/>
  <c r="AB25" i="7"/>
  <c r="AD25" i="7" s="1"/>
  <c r="AA25" i="7"/>
  <c r="L25" i="7"/>
  <c r="AB24" i="7"/>
  <c r="AD24" i="7" s="1"/>
  <c r="L24" i="7"/>
  <c r="AB23" i="7"/>
  <c r="AD23" i="7" s="1"/>
  <c r="AA23" i="7"/>
  <c r="L23" i="7"/>
  <c r="AB22" i="7"/>
  <c r="AA22" i="7"/>
  <c r="L22" i="7"/>
  <c r="AB21" i="7"/>
  <c r="AD21" i="7" s="1"/>
  <c r="L21" i="7"/>
  <c r="AB20" i="7"/>
  <c r="AD20" i="7" s="1"/>
  <c r="AA20" i="7"/>
  <c r="L20" i="7"/>
  <c r="AB19" i="7"/>
  <c r="AA19" i="7"/>
  <c r="L19" i="7"/>
  <c r="K19" i="7"/>
  <c r="AB18" i="7"/>
  <c r="AA18" i="7"/>
  <c r="L18" i="7"/>
  <c r="K18" i="7"/>
  <c r="AB17" i="7"/>
  <c r="AD17" i="7" s="1"/>
  <c r="L17" i="7"/>
  <c r="K17" i="7"/>
  <c r="AD16" i="7"/>
  <c r="AB16" i="7"/>
  <c r="AA16" i="7"/>
  <c r="L16" i="7"/>
  <c r="K16" i="7"/>
  <c r="AB15" i="7"/>
  <c r="AA15" i="7"/>
  <c r="L15" i="7"/>
  <c r="K15" i="7"/>
  <c r="AB14" i="7"/>
  <c r="L14" i="7"/>
  <c r="K14" i="7"/>
  <c r="AB13" i="7"/>
  <c r="AA13" i="7"/>
  <c r="L13" i="7"/>
  <c r="K13" i="7"/>
  <c r="AB12" i="7"/>
  <c r="AA12" i="7"/>
  <c r="L12" i="7"/>
  <c r="K12" i="7"/>
  <c r="AB11" i="7"/>
  <c r="AD11" i="7" s="1"/>
  <c r="AA11" i="7"/>
  <c r="L11" i="7"/>
  <c r="K11" i="7"/>
  <c r="AB10" i="7"/>
  <c r="AD10" i="7" s="1"/>
  <c r="L10" i="7"/>
  <c r="K10" i="7"/>
  <c r="AB9" i="7"/>
  <c r="AD9" i="7" s="1"/>
  <c r="AA9" i="7"/>
  <c r="L9" i="7"/>
  <c r="K9" i="7"/>
  <c r="AB8" i="7"/>
  <c r="L8" i="7"/>
  <c r="K8" i="7"/>
  <c r="AB7" i="7"/>
  <c r="AB40" i="7" s="1"/>
  <c r="AA7" i="7"/>
  <c r="L7" i="7"/>
  <c r="L40" i="7" s="1"/>
  <c r="K7" i="7"/>
  <c r="L36" i="14"/>
  <c r="M36" i="14"/>
  <c r="N36" i="14"/>
  <c r="K36" i="14"/>
  <c r="O16" i="14"/>
  <c r="O17" i="14" s="1"/>
  <c r="O18" i="14" s="1"/>
  <c r="O19" i="14" s="1"/>
  <c r="O20" i="14" s="1"/>
  <c r="O21" i="14" s="1"/>
  <c r="O22" i="14" s="1"/>
  <c r="O23" i="14" s="1"/>
  <c r="O24" i="14" s="1"/>
  <c r="O25" i="14" s="1"/>
  <c r="O26" i="14" s="1"/>
  <c r="O27" i="14" s="1"/>
  <c r="O28" i="14" s="1"/>
  <c r="O29" i="14" s="1"/>
  <c r="O30" i="14" s="1"/>
  <c r="O31" i="14" s="1"/>
  <c r="O32" i="14" s="1"/>
  <c r="O33" i="14" s="1"/>
  <c r="O34" i="14" s="1"/>
  <c r="O35" i="14" s="1"/>
  <c r="M2623" i="11"/>
  <c r="Q2623" i="11" s="1"/>
  <c r="P2623" i="11"/>
  <c r="T2623" i="11"/>
  <c r="X2623" i="11"/>
  <c r="Y2623" i="11"/>
  <c r="Z2623" i="11" s="1"/>
  <c r="AA2623" i="11"/>
  <c r="AF2623" i="11"/>
  <c r="AG2623" i="11"/>
  <c r="AI2623" i="11"/>
  <c r="AJ2623" i="11"/>
  <c r="AK2623" i="11"/>
  <c r="AL2623" i="11"/>
  <c r="AM2623" i="11"/>
  <c r="M2624" i="11"/>
  <c r="N2624" i="11" s="1"/>
  <c r="O2624" i="11" s="1"/>
  <c r="AN2624" i="11" s="1"/>
  <c r="P2624" i="11"/>
  <c r="T2624" i="11"/>
  <c r="X2624" i="11"/>
  <c r="Y2624" i="11"/>
  <c r="Z2624" i="11" s="1"/>
  <c r="AA2624" i="11"/>
  <c r="AF2624" i="11"/>
  <c r="AG2624" i="11"/>
  <c r="AI2624" i="11"/>
  <c r="AJ2624" i="11"/>
  <c r="AK2624" i="11"/>
  <c r="AL2624" i="11"/>
  <c r="AM2624" i="11"/>
  <c r="M2625" i="11"/>
  <c r="Q2625" i="11" s="1"/>
  <c r="P2625" i="11"/>
  <c r="T2625" i="11"/>
  <c r="X2625" i="11"/>
  <c r="Y2625" i="11"/>
  <c r="AA2625" i="11"/>
  <c r="AF2625" i="11"/>
  <c r="AG2625" i="11"/>
  <c r="AI2625" i="11"/>
  <c r="AJ2625" i="11"/>
  <c r="AK2625" i="11"/>
  <c r="AL2625" i="11"/>
  <c r="AM2625" i="11"/>
  <c r="M2626" i="11"/>
  <c r="N2626" i="11" s="1"/>
  <c r="P2626" i="11"/>
  <c r="T2626" i="11"/>
  <c r="X2626" i="11"/>
  <c r="Y2626" i="11"/>
  <c r="AA2626" i="11"/>
  <c r="AF2626" i="11"/>
  <c r="AG2626" i="11"/>
  <c r="AI2626" i="11"/>
  <c r="AJ2626" i="11"/>
  <c r="AK2626" i="11"/>
  <c r="AL2626" i="11"/>
  <c r="AM2626" i="11"/>
  <c r="M2627" i="11"/>
  <c r="N2627" i="11" s="1"/>
  <c r="O2627" i="11" s="1"/>
  <c r="AN2627" i="11" s="1"/>
  <c r="P2627" i="11"/>
  <c r="T2627" i="11"/>
  <c r="X2627" i="11"/>
  <c r="Y2627" i="11"/>
  <c r="AA2627" i="11"/>
  <c r="AF2627" i="11"/>
  <c r="AG2627" i="11"/>
  <c r="AI2627" i="11"/>
  <c r="AJ2627" i="11"/>
  <c r="AK2627" i="11"/>
  <c r="AL2627" i="11"/>
  <c r="AM2627" i="11"/>
  <c r="M2628" i="11"/>
  <c r="N2628" i="11" s="1"/>
  <c r="P2628" i="11"/>
  <c r="T2628" i="11"/>
  <c r="X2628" i="11"/>
  <c r="Y2628" i="11"/>
  <c r="AA2628" i="11"/>
  <c r="AF2628" i="11"/>
  <c r="AG2628" i="11"/>
  <c r="AI2628" i="11"/>
  <c r="AJ2628" i="11"/>
  <c r="AK2628" i="11"/>
  <c r="AL2628" i="11"/>
  <c r="AM2628" i="11"/>
  <c r="M2629" i="11"/>
  <c r="N2629" i="11" s="1"/>
  <c r="O2629" i="11" s="1"/>
  <c r="AN2629" i="11" s="1"/>
  <c r="P2629" i="11"/>
  <c r="T2629" i="11"/>
  <c r="X2629" i="11"/>
  <c r="Y2629" i="11"/>
  <c r="Z2629" i="11" s="1"/>
  <c r="AA2629" i="11"/>
  <c r="AF2629" i="11"/>
  <c r="AG2629" i="11"/>
  <c r="AI2629" i="11"/>
  <c r="AJ2629" i="11"/>
  <c r="AK2629" i="11"/>
  <c r="AL2629" i="11"/>
  <c r="AM2629" i="11"/>
  <c r="M2630" i="11"/>
  <c r="Q2630" i="11" s="1"/>
  <c r="P2630" i="11"/>
  <c r="T2630" i="11"/>
  <c r="X2630" i="11"/>
  <c r="Y2630" i="11"/>
  <c r="AA2630" i="11"/>
  <c r="AF2630" i="11"/>
  <c r="AG2630" i="11"/>
  <c r="AI2630" i="11"/>
  <c r="AJ2630" i="11"/>
  <c r="AK2630" i="11"/>
  <c r="AL2630" i="11"/>
  <c r="AM2630" i="11"/>
  <c r="M2631" i="11"/>
  <c r="N2631" i="11" s="1"/>
  <c r="O2631" i="11" s="1"/>
  <c r="AN2631" i="11" s="1"/>
  <c r="P2631" i="11"/>
  <c r="T2631" i="11"/>
  <c r="X2631" i="11"/>
  <c r="Y2631" i="11"/>
  <c r="AA2631" i="11"/>
  <c r="AF2631" i="11"/>
  <c r="AG2631" i="11"/>
  <c r="AI2631" i="11"/>
  <c r="AJ2631" i="11"/>
  <c r="AK2631" i="11"/>
  <c r="AL2631" i="11"/>
  <c r="AM2631" i="11"/>
  <c r="M2632" i="11"/>
  <c r="N2632" i="11" s="1"/>
  <c r="O2632" i="11" s="1"/>
  <c r="AN2632" i="11" s="1"/>
  <c r="P2632" i="11"/>
  <c r="T2632" i="11"/>
  <c r="X2632" i="11"/>
  <c r="Y2632" i="11" s="1"/>
  <c r="Z2632" i="11" s="1"/>
  <c r="AA2632" i="11"/>
  <c r="AF2632" i="11"/>
  <c r="AG2632" i="11"/>
  <c r="AI2632" i="11"/>
  <c r="AJ2632" i="11"/>
  <c r="AK2632" i="11"/>
  <c r="AL2632" i="11"/>
  <c r="AM2632" i="11"/>
  <c r="M2633" i="11"/>
  <c r="Q2633" i="11" s="1"/>
  <c r="P2633" i="11"/>
  <c r="T2633" i="11"/>
  <c r="X2633" i="11"/>
  <c r="Y2633" i="11" s="1"/>
  <c r="Z2633" i="11" s="1"/>
  <c r="AA2633" i="11"/>
  <c r="AF2633" i="11"/>
  <c r="AG2633" i="11"/>
  <c r="AI2633" i="11"/>
  <c r="AJ2633" i="11"/>
  <c r="AK2633" i="11"/>
  <c r="AL2633" i="11"/>
  <c r="AM2633" i="11"/>
  <c r="M2634" i="11"/>
  <c r="N2634" i="11" s="1"/>
  <c r="P2634" i="11"/>
  <c r="T2634" i="11"/>
  <c r="X2634" i="11"/>
  <c r="Y2634" i="11" s="1"/>
  <c r="Z2634" i="11" s="1"/>
  <c r="AA2634" i="11"/>
  <c r="AF2634" i="11"/>
  <c r="AG2634" i="11"/>
  <c r="AI2634" i="11"/>
  <c r="AJ2634" i="11"/>
  <c r="AK2634" i="11"/>
  <c r="AL2634" i="11"/>
  <c r="AM2634" i="11"/>
  <c r="M2635" i="11"/>
  <c r="N2635" i="11" s="1"/>
  <c r="O2635" i="11" s="1"/>
  <c r="AN2635" i="11" s="1"/>
  <c r="P2635" i="11"/>
  <c r="T2635" i="11"/>
  <c r="X2635" i="11"/>
  <c r="Y2635" i="11" s="1"/>
  <c r="Z2635" i="11" s="1"/>
  <c r="AA2635" i="11"/>
  <c r="AF2635" i="11"/>
  <c r="AG2635" i="11"/>
  <c r="AI2635" i="11"/>
  <c r="AJ2635" i="11"/>
  <c r="AK2635" i="11"/>
  <c r="AL2635" i="11"/>
  <c r="AM2635" i="11"/>
  <c r="M2636" i="11"/>
  <c r="N2636" i="11" s="1"/>
  <c r="P2636" i="11"/>
  <c r="T2636" i="11"/>
  <c r="X2636" i="11"/>
  <c r="Y2636" i="11"/>
  <c r="Z2636" i="11" s="1"/>
  <c r="AA2636" i="11"/>
  <c r="AF2636" i="11"/>
  <c r="AG2636" i="11"/>
  <c r="AI2636" i="11"/>
  <c r="AJ2636" i="11"/>
  <c r="AK2636" i="11"/>
  <c r="AL2636" i="11"/>
  <c r="AM2636" i="11"/>
  <c r="M2637" i="11"/>
  <c r="Q2637" i="11" s="1"/>
  <c r="P2637" i="11"/>
  <c r="T2637" i="11"/>
  <c r="X2637" i="11"/>
  <c r="Y2637" i="11"/>
  <c r="AA2637" i="11"/>
  <c r="AF2637" i="11"/>
  <c r="AG2637" i="11"/>
  <c r="AI2637" i="11"/>
  <c r="AJ2637" i="11"/>
  <c r="AK2637" i="11"/>
  <c r="AL2637" i="11"/>
  <c r="AM2637" i="11"/>
  <c r="M2638" i="11"/>
  <c r="Q2638" i="11" s="1"/>
  <c r="P2638" i="11"/>
  <c r="T2638" i="11"/>
  <c r="X2638" i="11"/>
  <c r="Y2638" i="11"/>
  <c r="AA2638" i="11"/>
  <c r="AF2638" i="11"/>
  <c r="AG2638" i="11"/>
  <c r="AI2638" i="11"/>
  <c r="AJ2638" i="11"/>
  <c r="AK2638" i="11"/>
  <c r="AL2638" i="11"/>
  <c r="AM2638" i="11"/>
  <c r="M2639" i="11"/>
  <c r="N2639" i="11" s="1"/>
  <c r="P2639" i="11"/>
  <c r="T2639" i="11"/>
  <c r="X2639" i="11"/>
  <c r="Y2639" i="11"/>
  <c r="Z2639" i="11" s="1"/>
  <c r="AA2639" i="11"/>
  <c r="AF2639" i="11"/>
  <c r="AG2639" i="11"/>
  <c r="AI2639" i="11"/>
  <c r="AJ2639" i="11"/>
  <c r="AK2639" i="11"/>
  <c r="AL2639" i="11"/>
  <c r="AM2639" i="11"/>
  <c r="M2640" i="11"/>
  <c r="N2640" i="11" s="1"/>
  <c r="O2640" i="11" s="1"/>
  <c r="AN2640" i="11" s="1"/>
  <c r="P2640" i="11"/>
  <c r="T2640" i="11"/>
  <c r="X2640" i="11"/>
  <c r="Y2640" i="11"/>
  <c r="AA2640" i="11"/>
  <c r="AF2640" i="11"/>
  <c r="AG2640" i="11"/>
  <c r="AI2640" i="11"/>
  <c r="AJ2640" i="11"/>
  <c r="AK2640" i="11"/>
  <c r="AL2640" i="11"/>
  <c r="AM2640" i="11"/>
  <c r="M2641" i="11"/>
  <c r="Q2641" i="11" s="1"/>
  <c r="P2641" i="11"/>
  <c r="T2641" i="11"/>
  <c r="X2641" i="11"/>
  <c r="Y2641" i="11"/>
  <c r="AA2641" i="11"/>
  <c r="AF2641" i="11"/>
  <c r="AG2641" i="11"/>
  <c r="AI2641" i="11"/>
  <c r="AJ2641" i="11"/>
  <c r="AK2641" i="11"/>
  <c r="AL2641" i="11"/>
  <c r="AM2641" i="11"/>
  <c r="M2642" i="11"/>
  <c r="N2642" i="11" s="1"/>
  <c r="P2642" i="11"/>
  <c r="T2642" i="11"/>
  <c r="X2642" i="11"/>
  <c r="Y2642" i="11"/>
  <c r="AA2642" i="11"/>
  <c r="AF2642" i="11"/>
  <c r="AG2642" i="11"/>
  <c r="AI2642" i="11"/>
  <c r="AJ2642" i="11"/>
  <c r="AK2642" i="11"/>
  <c r="AL2642" i="11"/>
  <c r="AM2642" i="11"/>
  <c r="M2643" i="11"/>
  <c r="Q2643" i="11" s="1"/>
  <c r="S2643" i="11" s="1"/>
  <c r="P2643" i="11"/>
  <c r="T2643" i="11"/>
  <c r="X2643" i="11"/>
  <c r="Y2643" i="11"/>
  <c r="AA2643" i="11"/>
  <c r="AF2643" i="11"/>
  <c r="AG2643" i="11"/>
  <c r="AI2643" i="11"/>
  <c r="AJ2643" i="11"/>
  <c r="AK2643" i="11"/>
  <c r="AL2643" i="11"/>
  <c r="AM2643" i="11"/>
  <c r="M2644" i="11"/>
  <c r="N2644" i="11" s="1"/>
  <c r="P2644" i="11"/>
  <c r="T2644" i="11"/>
  <c r="X2644" i="11"/>
  <c r="Y2644" i="11"/>
  <c r="Z2644" i="11" s="1"/>
  <c r="AA2644" i="11"/>
  <c r="AF2644" i="11"/>
  <c r="AG2644" i="11"/>
  <c r="AI2644" i="11"/>
  <c r="AJ2644" i="11"/>
  <c r="AK2644" i="11"/>
  <c r="AL2644" i="11"/>
  <c r="AM2644" i="11"/>
  <c r="M2645" i="11"/>
  <c r="Q2645" i="11" s="1"/>
  <c r="P2645" i="11"/>
  <c r="T2645" i="11"/>
  <c r="X2645" i="11"/>
  <c r="Y2645" i="11"/>
  <c r="AA2645" i="11"/>
  <c r="AF2645" i="11"/>
  <c r="AG2645" i="11"/>
  <c r="AI2645" i="11"/>
  <c r="AJ2645" i="11"/>
  <c r="AK2645" i="11"/>
  <c r="AL2645" i="11"/>
  <c r="AM2645" i="11"/>
  <c r="M2646" i="11"/>
  <c r="Q2646" i="11" s="1"/>
  <c r="P2646" i="11"/>
  <c r="T2646" i="11"/>
  <c r="X2646" i="11"/>
  <c r="Y2646" i="11"/>
  <c r="Z2646" i="11" s="1"/>
  <c r="AA2646" i="11"/>
  <c r="AF2646" i="11"/>
  <c r="AG2646" i="11"/>
  <c r="AI2646" i="11"/>
  <c r="AJ2646" i="11"/>
  <c r="AK2646" i="11"/>
  <c r="AL2646" i="11"/>
  <c r="AM2646" i="11"/>
  <c r="M2647" i="11"/>
  <c r="N2647" i="11" s="1"/>
  <c r="P2647" i="11"/>
  <c r="T2647" i="11"/>
  <c r="X2647" i="11"/>
  <c r="Y2647" i="11"/>
  <c r="Z2647" i="11" s="1"/>
  <c r="AA2647" i="11"/>
  <c r="AF2647" i="11"/>
  <c r="AG2647" i="11"/>
  <c r="AI2647" i="11"/>
  <c r="AJ2647" i="11"/>
  <c r="AK2647" i="11"/>
  <c r="AL2647" i="11"/>
  <c r="AM2647" i="11"/>
  <c r="M2648" i="11"/>
  <c r="N2648" i="11" s="1"/>
  <c r="O2648" i="11" s="1"/>
  <c r="AN2648" i="11" s="1"/>
  <c r="P2648" i="11"/>
  <c r="T2648" i="11"/>
  <c r="X2648" i="11"/>
  <c r="Y2648" i="11"/>
  <c r="Z2648" i="11" s="1"/>
  <c r="AA2648" i="11"/>
  <c r="AF2648" i="11"/>
  <c r="AG2648" i="11"/>
  <c r="AI2648" i="11"/>
  <c r="AJ2648" i="11"/>
  <c r="AK2648" i="11"/>
  <c r="AL2648" i="11"/>
  <c r="AM2648" i="11"/>
  <c r="M2649" i="11"/>
  <c r="Q2649" i="11" s="1"/>
  <c r="P2649" i="11"/>
  <c r="T2649" i="11"/>
  <c r="X2649" i="11"/>
  <c r="Y2649" i="11" s="1"/>
  <c r="Z2649" i="11" s="1"/>
  <c r="AA2649" i="11"/>
  <c r="AF2649" i="11"/>
  <c r="AG2649" i="11"/>
  <c r="AI2649" i="11"/>
  <c r="AJ2649" i="11"/>
  <c r="AK2649" i="11"/>
  <c r="AL2649" i="11"/>
  <c r="AM2649" i="11"/>
  <c r="M2650" i="11"/>
  <c r="N2650" i="11" s="1"/>
  <c r="P2650" i="11"/>
  <c r="T2650" i="11"/>
  <c r="X2650" i="11"/>
  <c r="Y2650" i="11" s="1"/>
  <c r="Z2650" i="11" s="1"/>
  <c r="AA2650" i="11"/>
  <c r="AF2650" i="11"/>
  <c r="AG2650" i="11"/>
  <c r="AI2650" i="11"/>
  <c r="AJ2650" i="11"/>
  <c r="AK2650" i="11"/>
  <c r="AL2650" i="11"/>
  <c r="AM2650" i="11"/>
  <c r="M2651" i="11"/>
  <c r="Q2651" i="11" s="1"/>
  <c r="S2651" i="11" s="1"/>
  <c r="P2651" i="11"/>
  <c r="T2651" i="11"/>
  <c r="X2651" i="11"/>
  <c r="Y2651" i="11" s="1"/>
  <c r="Z2651" i="11" s="1"/>
  <c r="AA2651" i="11"/>
  <c r="AF2651" i="11"/>
  <c r="AG2651" i="11"/>
  <c r="AI2651" i="11"/>
  <c r="AJ2651" i="11"/>
  <c r="AK2651" i="11"/>
  <c r="AL2651" i="11"/>
  <c r="AM2651" i="11"/>
  <c r="M2652" i="11"/>
  <c r="N2652" i="11" s="1"/>
  <c r="P2652" i="11"/>
  <c r="T2652" i="11"/>
  <c r="X2652" i="11"/>
  <c r="Y2652" i="11"/>
  <c r="AA2652" i="11"/>
  <c r="AF2652" i="11"/>
  <c r="AG2652" i="11"/>
  <c r="AI2652" i="11"/>
  <c r="AJ2652" i="11"/>
  <c r="AK2652" i="11"/>
  <c r="AL2652" i="11"/>
  <c r="AM2652" i="11"/>
  <c r="M2653" i="11"/>
  <c r="N2653" i="11" s="1"/>
  <c r="O2653" i="11" s="1"/>
  <c r="AN2653" i="11" s="1"/>
  <c r="P2653" i="11"/>
  <c r="T2653" i="11"/>
  <c r="X2653" i="11"/>
  <c r="Y2653" i="11"/>
  <c r="AA2653" i="11"/>
  <c r="AF2653" i="11"/>
  <c r="AG2653" i="11"/>
  <c r="AI2653" i="11"/>
  <c r="AJ2653" i="11"/>
  <c r="AK2653" i="11"/>
  <c r="AL2653" i="11"/>
  <c r="AM2653" i="11"/>
  <c r="M2654" i="11"/>
  <c r="Q2654" i="11" s="1"/>
  <c r="P2654" i="11"/>
  <c r="T2654" i="11"/>
  <c r="X2654" i="11"/>
  <c r="Y2654" i="11"/>
  <c r="Z2654" i="11" s="1"/>
  <c r="AA2654" i="11"/>
  <c r="AF2654" i="11"/>
  <c r="AG2654" i="11"/>
  <c r="AI2654" i="11"/>
  <c r="AJ2654" i="11"/>
  <c r="AK2654" i="11"/>
  <c r="AL2654" i="11"/>
  <c r="AM2654" i="11"/>
  <c r="M2655" i="11"/>
  <c r="N2655" i="11" s="1"/>
  <c r="P2655" i="11"/>
  <c r="T2655" i="11"/>
  <c r="X2655" i="11"/>
  <c r="Y2655" i="11"/>
  <c r="Z2655" i="11" s="1"/>
  <c r="AA2655" i="11"/>
  <c r="AF2655" i="11"/>
  <c r="AG2655" i="11"/>
  <c r="AI2655" i="11"/>
  <c r="AJ2655" i="11"/>
  <c r="AK2655" i="11"/>
  <c r="AL2655" i="11"/>
  <c r="AM2655" i="11"/>
  <c r="M2656" i="11"/>
  <c r="N2656" i="11" s="1"/>
  <c r="O2656" i="11" s="1"/>
  <c r="AN2656" i="11" s="1"/>
  <c r="P2656" i="11"/>
  <c r="T2656" i="11"/>
  <c r="X2656" i="11"/>
  <c r="Y2656" i="11"/>
  <c r="Z2656" i="11" s="1"/>
  <c r="AA2656" i="11"/>
  <c r="AF2656" i="11"/>
  <c r="AG2656" i="11"/>
  <c r="AI2656" i="11"/>
  <c r="AJ2656" i="11"/>
  <c r="AK2656" i="11"/>
  <c r="AL2656" i="11"/>
  <c r="AM2656" i="11"/>
  <c r="M2657" i="11"/>
  <c r="Q2657" i="11" s="1"/>
  <c r="P2657" i="11"/>
  <c r="T2657" i="11"/>
  <c r="X2657" i="11"/>
  <c r="Y2657" i="11"/>
  <c r="AA2657" i="11"/>
  <c r="AF2657" i="11"/>
  <c r="AG2657" i="11"/>
  <c r="AI2657" i="11"/>
  <c r="AJ2657" i="11"/>
  <c r="AK2657" i="11"/>
  <c r="AL2657" i="11"/>
  <c r="AM2657" i="11"/>
  <c r="Z2640" i="11" l="1"/>
  <c r="Z2643" i="11"/>
  <c r="Z2627" i="11"/>
  <c r="Z2638" i="11"/>
  <c r="Z2630" i="11"/>
  <c r="Z2657" i="11"/>
  <c r="Z2641" i="11"/>
  <c r="Z2625" i="11"/>
  <c r="Z2631" i="11"/>
  <c r="Z2642" i="11"/>
  <c r="Z2626" i="11"/>
  <c r="Z2653" i="11"/>
  <c r="Z2645" i="11"/>
  <c r="Z2637" i="11"/>
  <c r="AD15" i="7"/>
  <c r="AD30" i="7"/>
  <c r="AD32" i="7"/>
  <c r="AF35" i="7"/>
  <c r="AD27" i="7"/>
  <c r="AD8" i="7"/>
  <c r="AD14" i="7"/>
  <c r="AD7" i="7"/>
  <c r="AD13" i="7"/>
  <c r="AD19" i="7"/>
  <c r="AD26" i="7"/>
  <c r="AD33" i="7"/>
  <c r="AD36" i="7"/>
  <c r="AD12" i="7"/>
  <c r="AD18" i="7"/>
  <c r="AD22" i="7"/>
  <c r="AD29" i="7"/>
  <c r="Z2652" i="11"/>
  <c r="N2643" i="11"/>
  <c r="O2643" i="11" s="1"/>
  <c r="AN2643" i="11" s="1"/>
  <c r="N2633" i="11"/>
  <c r="O2633" i="11" s="1"/>
  <c r="AN2633" i="11" s="1"/>
  <c r="Q2656" i="11"/>
  <c r="S2656" i="11" s="1"/>
  <c r="Q2640" i="11"/>
  <c r="S2640" i="11" s="1"/>
  <c r="Q2627" i="11"/>
  <c r="S2627" i="11" s="1"/>
  <c r="Q2634" i="11"/>
  <c r="AC2634" i="11" s="1"/>
  <c r="AD2634" i="11" s="1"/>
  <c r="Q2650" i="11"/>
  <c r="S2650" i="11" s="1"/>
  <c r="N2645" i="11"/>
  <c r="O2645" i="11" s="1"/>
  <c r="AN2645" i="11" s="1"/>
  <c r="AB2645" i="11"/>
  <c r="AC2645" i="11"/>
  <c r="AD2645" i="11" s="1"/>
  <c r="S2645" i="11"/>
  <c r="Q2635" i="11"/>
  <c r="S2635" i="11" s="1"/>
  <c r="Z2628" i="11"/>
  <c r="Q2653" i="11"/>
  <c r="AC2653" i="11" s="1"/>
  <c r="N2657" i="11"/>
  <c r="O2657" i="11" s="1"/>
  <c r="AN2657" i="11" s="1"/>
  <c r="N2637" i="11"/>
  <c r="O2637" i="11" s="1"/>
  <c r="AN2637" i="11" s="1"/>
  <c r="Q2632" i="11"/>
  <c r="S2632" i="11" s="1"/>
  <c r="Q2626" i="11"/>
  <c r="AC2626" i="11" s="1"/>
  <c r="AD2626" i="11" s="1"/>
  <c r="N2649" i="11"/>
  <c r="O2649" i="11" s="1"/>
  <c r="AN2649" i="11" s="1"/>
  <c r="S2637" i="11"/>
  <c r="AB2637" i="11"/>
  <c r="N2651" i="11"/>
  <c r="O2651" i="11" s="1"/>
  <c r="AN2651" i="11" s="1"/>
  <c r="N2625" i="11"/>
  <c r="O2625" i="11" s="1"/>
  <c r="AN2625" i="11" s="1"/>
  <c r="Q2629" i="11"/>
  <c r="Q2648" i="11"/>
  <c r="S2648" i="11" s="1"/>
  <c r="N2641" i="11"/>
  <c r="O2641" i="11" s="1"/>
  <c r="AN2641" i="11" s="1"/>
  <c r="N2623" i="11"/>
  <c r="O2623" i="11" s="1"/>
  <c r="AN2623" i="11" s="1"/>
  <c r="Q2642" i="11"/>
  <c r="Q2624" i="11"/>
  <c r="S2624" i="11" s="1"/>
  <c r="O2642" i="11"/>
  <c r="AN2642" i="11" s="1"/>
  <c r="S2649" i="11"/>
  <c r="AB2649" i="11"/>
  <c r="S2646" i="11"/>
  <c r="AB2646" i="11"/>
  <c r="AC2646" i="11"/>
  <c r="O2644" i="11"/>
  <c r="AN2644" i="11" s="1"/>
  <c r="S2625" i="11"/>
  <c r="AB2625" i="11"/>
  <c r="AC2625" i="11"/>
  <c r="O2650" i="11"/>
  <c r="AN2650" i="11" s="1"/>
  <c r="O2639" i="11"/>
  <c r="AN2639" i="11" s="1"/>
  <c r="O2652" i="11"/>
  <c r="AN2652" i="11" s="1"/>
  <c r="S2654" i="11"/>
  <c r="AB2654" i="11"/>
  <c r="AC2654" i="11"/>
  <c r="S2633" i="11"/>
  <c r="AB2633" i="11"/>
  <c r="AC2633" i="11"/>
  <c r="O2626" i="11"/>
  <c r="AN2626" i="11" s="1"/>
  <c r="O2647" i="11"/>
  <c r="AN2647" i="11" s="1"/>
  <c r="O2628" i="11"/>
  <c r="AN2628" i="11" s="1"/>
  <c r="S2638" i="11"/>
  <c r="AB2638" i="11"/>
  <c r="AC2638" i="11"/>
  <c r="S2657" i="11"/>
  <c r="AB2657" i="11"/>
  <c r="AC2657" i="11"/>
  <c r="O2634" i="11"/>
  <c r="AN2634" i="11" s="1"/>
  <c r="S2630" i="11"/>
  <c r="AB2630" i="11"/>
  <c r="AC2630" i="11"/>
  <c r="O2655" i="11"/>
  <c r="AN2655" i="11" s="1"/>
  <c r="S2641" i="11"/>
  <c r="AB2641" i="11"/>
  <c r="AC2641" i="11"/>
  <c r="O2636" i="11"/>
  <c r="AN2636" i="11" s="1"/>
  <c r="S2623" i="11"/>
  <c r="AB2623" i="11"/>
  <c r="AC2623" i="11"/>
  <c r="N2654" i="11"/>
  <c r="O2654" i="11" s="1"/>
  <c r="AN2654" i="11" s="1"/>
  <c r="N2646" i="11"/>
  <c r="O2646" i="11" s="1"/>
  <c r="AN2646" i="11" s="1"/>
  <c r="N2638" i="11"/>
  <c r="O2638" i="11" s="1"/>
  <c r="AN2638" i="11" s="1"/>
  <c r="N2630" i="11"/>
  <c r="O2630" i="11" s="1"/>
  <c r="AN2630" i="11" s="1"/>
  <c r="Q2655" i="11"/>
  <c r="Q2647" i="11"/>
  <c r="U2647" i="11" s="1"/>
  <c r="Q2639" i="11"/>
  <c r="U2639" i="11" s="1"/>
  <c r="Q2631" i="11"/>
  <c r="U2631" i="11" s="1"/>
  <c r="Q2652" i="11"/>
  <c r="U2652" i="11" s="1"/>
  <c r="AC2651" i="11"/>
  <c r="Q2644" i="11"/>
  <c r="U2644" i="11" s="1"/>
  <c r="AC2643" i="11"/>
  <c r="Q2636" i="11"/>
  <c r="U2636" i="11" s="1"/>
  <c r="Q2628" i="11"/>
  <c r="AB2651" i="11"/>
  <c r="AB2643" i="11"/>
  <c r="AB2656" i="11"/>
  <c r="AB2624" i="11" l="1"/>
  <c r="AE2645" i="11"/>
  <c r="U2649" i="11"/>
  <c r="AC2649" i="11" s="1"/>
  <c r="AD2649" i="11" s="1"/>
  <c r="AE2649" i="11" s="1"/>
  <c r="U2623" i="11"/>
  <c r="W2623" i="11" s="1"/>
  <c r="AB2634" i="11"/>
  <c r="AO2634" i="11"/>
  <c r="AE2634" i="11"/>
  <c r="U2653" i="11"/>
  <c r="W2653" i="11" s="1"/>
  <c r="S2634" i="11"/>
  <c r="U2634" i="11"/>
  <c r="V2634" i="11" s="1"/>
  <c r="AC2656" i="11"/>
  <c r="AD2656" i="11" s="1"/>
  <c r="U2643" i="11"/>
  <c r="W2643" i="11" s="1"/>
  <c r="U2633" i="11"/>
  <c r="V2633" i="11" s="1"/>
  <c r="AD40" i="7"/>
  <c r="AD42" i="7" s="1"/>
  <c r="AD43" i="7" s="1"/>
  <c r="AC2627" i="11"/>
  <c r="AD2627" i="11" s="1"/>
  <c r="U2627" i="11"/>
  <c r="V2627" i="11" s="1"/>
  <c r="AB2627" i="11"/>
  <c r="U2657" i="11"/>
  <c r="W2657" i="11" s="1"/>
  <c r="V2631" i="11"/>
  <c r="W2631" i="11"/>
  <c r="AB2640" i="11"/>
  <c r="U2640" i="11"/>
  <c r="V2640" i="11" s="1"/>
  <c r="U2638" i="11"/>
  <c r="U2656" i="11"/>
  <c r="V2656" i="11" s="1"/>
  <c r="AC2640" i="11"/>
  <c r="AD2640" i="11" s="1"/>
  <c r="U2654" i="11"/>
  <c r="AD2653" i="11"/>
  <c r="AO2653" i="11"/>
  <c r="AE2653" i="11"/>
  <c r="U2641" i="11"/>
  <c r="V2641" i="11" s="1"/>
  <c r="U2637" i="11"/>
  <c r="AC2637" i="11" s="1"/>
  <c r="AO2637" i="11" s="1"/>
  <c r="U2645" i="11"/>
  <c r="V2645" i="11" s="1"/>
  <c r="AB2650" i="11"/>
  <c r="U2650" i="11"/>
  <c r="W2650" i="11" s="1"/>
  <c r="AB2632" i="11"/>
  <c r="AO2626" i="11"/>
  <c r="AE2626" i="11"/>
  <c r="AB2626" i="11"/>
  <c r="U2635" i="11"/>
  <c r="V2635" i="11" s="1"/>
  <c r="W2635" i="11" s="1"/>
  <c r="U2632" i="11"/>
  <c r="V2632" i="11" s="1"/>
  <c r="W2632" i="11" s="1"/>
  <c r="AB2635" i="11"/>
  <c r="AO2645" i="11"/>
  <c r="S2626" i="11"/>
  <c r="U2626" i="11"/>
  <c r="V2626" i="11" s="1"/>
  <c r="AC2650" i="11"/>
  <c r="AD2650" i="11" s="1"/>
  <c r="U2651" i="11"/>
  <c r="AB2653" i="11"/>
  <c r="S2653" i="11"/>
  <c r="S2642" i="11"/>
  <c r="AB2642" i="11"/>
  <c r="U2625" i="11"/>
  <c r="V2625" i="11" s="1"/>
  <c r="U2648" i="11"/>
  <c r="V2648" i="11" s="1"/>
  <c r="AC2648" i="11"/>
  <c r="AD2648" i="11" s="1"/>
  <c r="AB2629" i="11"/>
  <c r="AC2629" i="11"/>
  <c r="S2629" i="11"/>
  <c r="U2624" i="11"/>
  <c r="AB2648" i="11"/>
  <c r="U2646" i="11"/>
  <c r="W2646" i="11" s="1"/>
  <c r="U2642" i="11"/>
  <c r="V2642" i="11" s="1"/>
  <c r="W2642" i="11" s="1"/>
  <c r="U2629" i="11"/>
  <c r="V2639" i="11"/>
  <c r="W2639" i="11" s="1"/>
  <c r="V2644" i="11"/>
  <c r="W2644" i="11" s="1"/>
  <c r="V2647" i="11"/>
  <c r="W2647" i="11" s="1"/>
  <c r="S2628" i="11"/>
  <c r="AB2628" i="11"/>
  <c r="W2636" i="11"/>
  <c r="V2636" i="11"/>
  <c r="S2652" i="11"/>
  <c r="AB2652" i="11"/>
  <c r="AC2652" i="11" s="1"/>
  <c r="AO2630" i="11"/>
  <c r="AD2630" i="11"/>
  <c r="AE2630" i="11"/>
  <c r="U2630" i="11"/>
  <c r="AD2638" i="11"/>
  <c r="AE2638" i="11"/>
  <c r="AO2638" i="11"/>
  <c r="AO2633" i="11"/>
  <c r="AE2633" i="11"/>
  <c r="AD2633" i="11"/>
  <c r="S2636" i="11"/>
  <c r="AB2636" i="11"/>
  <c r="AC2636" i="11"/>
  <c r="S2631" i="11"/>
  <c r="AB2631" i="11"/>
  <c r="AC2631" i="11"/>
  <c r="S2655" i="11"/>
  <c r="AB2655" i="11"/>
  <c r="AD2643" i="11"/>
  <c r="AE2643" i="11"/>
  <c r="AO2643" i="11"/>
  <c r="S2639" i="11"/>
  <c r="AB2639" i="11"/>
  <c r="AC2639" i="11" s="1"/>
  <c r="AD2623" i="11"/>
  <c r="AE2623" i="11"/>
  <c r="AO2623" i="11"/>
  <c r="U2655" i="11"/>
  <c r="AD2654" i="11"/>
  <c r="AE2654" i="11"/>
  <c r="AO2654" i="11"/>
  <c r="S2644" i="11"/>
  <c r="AB2644" i="11"/>
  <c r="AC2644" i="11" s="1"/>
  <c r="AO2646" i="11"/>
  <c r="AD2646" i="11"/>
  <c r="AE2646" i="11"/>
  <c r="S2647" i="11"/>
  <c r="AB2647" i="11"/>
  <c r="AC2647" i="11" s="1"/>
  <c r="AO2641" i="11"/>
  <c r="AE2641" i="11"/>
  <c r="AD2641" i="11"/>
  <c r="AD2651" i="11"/>
  <c r="AE2651" i="11"/>
  <c r="AO2651" i="11"/>
  <c r="AO2657" i="11"/>
  <c r="AE2657" i="11"/>
  <c r="AD2657" i="11"/>
  <c r="U2628" i="11"/>
  <c r="V2652" i="11"/>
  <c r="W2652" i="11" s="1"/>
  <c r="AO2625" i="11"/>
  <c r="AD2625" i="11"/>
  <c r="AE2625" i="11"/>
  <c r="V2623" i="11" l="1"/>
  <c r="W2626" i="11"/>
  <c r="AE2627" i="11"/>
  <c r="V2653" i="11"/>
  <c r="AE2656" i="11"/>
  <c r="AO2627" i="11"/>
  <c r="V2649" i="11"/>
  <c r="W2649" i="11" s="1"/>
  <c r="W2640" i="11"/>
  <c r="W2633" i="11"/>
  <c r="AO2640" i="11"/>
  <c r="V2637" i="11"/>
  <c r="W2637" i="11" s="1"/>
  <c r="AO2656" i="11"/>
  <c r="W2627" i="11"/>
  <c r="V2643" i="11"/>
  <c r="AO2649" i="11"/>
  <c r="V2657" i="11"/>
  <c r="W2634" i="11"/>
  <c r="AE2640" i="11"/>
  <c r="W2648" i="11"/>
  <c r="AO2650" i="11"/>
  <c r="V2650" i="11"/>
  <c r="W2656" i="11"/>
  <c r="AC2642" i="11"/>
  <c r="AD2642" i="11" s="1"/>
  <c r="AE2642" i="11" s="1"/>
  <c r="W2654" i="11"/>
  <c r="V2654" i="11"/>
  <c r="V2638" i="11"/>
  <c r="W2638" i="11"/>
  <c r="V2646" i="11"/>
  <c r="W2641" i="11"/>
  <c r="W2645" i="11"/>
  <c r="AC2635" i="11"/>
  <c r="AD2637" i="11"/>
  <c r="AE2637" i="11" s="1"/>
  <c r="W2625" i="11"/>
  <c r="V2651" i="11"/>
  <c r="W2651" i="11"/>
  <c r="AE2650" i="11"/>
  <c r="AC2632" i="11"/>
  <c r="AD2629" i="11"/>
  <c r="AO2629" i="11"/>
  <c r="AE2629" i="11"/>
  <c r="W2629" i="11"/>
  <c r="V2629" i="11"/>
  <c r="AO2648" i="11"/>
  <c r="AE2648" i="11"/>
  <c r="AC2628" i="11"/>
  <c r="AO2628" i="11" s="1"/>
  <c r="V2624" i="11"/>
  <c r="W2624" i="11" s="1"/>
  <c r="AC2624" i="11"/>
  <c r="AD2639" i="11"/>
  <c r="AE2639" i="11" s="1"/>
  <c r="AO2639" i="11"/>
  <c r="AO2644" i="11"/>
  <c r="AD2644" i="11"/>
  <c r="AE2644" i="11" s="1"/>
  <c r="AO2652" i="11"/>
  <c r="AD2652" i="11"/>
  <c r="AE2652" i="11" s="1"/>
  <c r="V2630" i="11"/>
  <c r="W2630" i="11"/>
  <c r="V2628" i="11"/>
  <c r="W2628" i="11" s="1"/>
  <c r="AD2647" i="11"/>
  <c r="AE2647" i="11" s="1"/>
  <c r="AO2647" i="11"/>
  <c r="AD2631" i="11"/>
  <c r="AE2631" i="11"/>
  <c r="AO2631" i="11"/>
  <c r="AE2636" i="11"/>
  <c r="AO2636" i="11"/>
  <c r="AD2636" i="11"/>
  <c r="V2655" i="11"/>
  <c r="W2655" i="11" s="1"/>
  <c r="AC2655" i="11"/>
  <c r="AO2642" i="11" l="1"/>
  <c r="AD2632" i="11"/>
  <c r="AE2632" i="11" s="1"/>
  <c r="AO2632" i="11"/>
  <c r="AD2635" i="11"/>
  <c r="AE2635" i="11" s="1"/>
  <c r="AO2635" i="11"/>
  <c r="AD2628" i="11"/>
  <c r="AE2628" i="11" s="1"/>
  <c r="AD2624" i="11"/>
  <c r="AE2624" i="11" s="1"/>
  <c r="AO2624" i="11"/>
  <c r="AD2655" i="11"/>
  <c r="AE2655" i="11" s="1"/>
  <c r="AO2655" i="11"/>
  <c r="M1926" i="11" l="1"/>
  <c r="N1926" i="11" s="1"/>
  <c r="O1926" i="11" s="1"/>
  <c r="P1926" i="11"/>
  <c r="M1927" i="11"/>
  <c r="Q1927" i="11" s="1"/>
  <c r="S1927" i="11" s="1"/>
  <c r="P1927" i="11"/>
  <c r="U1927" i="11" s="1"/>
  <c r="M1928" i="11"/>
  <c r="N1928" i="11" s="1"/>
  <c r="O1928" i="11" s="1"/>
  <c r="P1928" i="11"/>
  <c r="M1929" i="11"/>
  <c r="N1929" i="11" s="1"/>
  <c r="O1929" i="11" s="1"/>
  <c r="P1929" i="11"/>
  <c r="U1929" i="11" s="1"/>
  <c r="M1930" i="11"/>
  <c r="N1930" i="11" s="1"/>
  <c r="O1930" i="11" s="1"/>
  <c r="P1930" i="11"/>
  <c r="U1930" i="11" s="1"/>
  <c r="M1931" i="11"/>
  <c r="N1931" i="11" s="1"/>
  <c r="O1931" i="11" s="1"/>
  <c r="P1931" i="11"/>
  <c r="M1932" i="11"/>
  <c r="N1932" i="11" s="1"/>
  <c r="O1932" i="11" s="1"/>
  <c r="P1932" i="11"/>
  <c r="M1933" i="11"/>
  <c r="Q1933" i="11" s="1"/>
  <c r="P1933" i="11"/>
  <c r="U1933" i="11" s="1"/>
  <c r="M1934" i="11"/>
  <c r="N1934" i="11" s="1"/>
  <c r="O1934" i="11" s="1"/>
  <c r="P1934" i="11"/>
  <c r="U1934" i="11" s="1"/>
  <c r="M1935" i="11"/>
  <c r="Q1935" i="11" s="1"/>
  <c r="S1935" i="11" s="1"/>
  <c r="P1935" i="11"/>
  <c r="M1936" i="11"/>
  <c r="N1936" i="11" s="1"/>
  <c r="O1936" i="11" s="1"/>
  <c r="P1936" i="11"/>
  <c r="U1936" i="11" s="1"/>
  <c r="M1937" i="11"/>
  <c r="N1937" i="11" s="1"/>
  <c r="O1937" i="11" s="1"/>
  <c r="P1937" i="11"/>
  <c r="M1938" i="11"/>
  <c r="N1938" i="11" s="1"/>
  <c r="O1938" i="11" s="1"/>
  <c r="P1938" i="11"/>
  <c r="U1938" i="11" s="1"/>
  <c r="M1939" i="11"/>
  <c r="Q1939" i="11" s="1"/>
  <c r="P1939" i="11"/>
  <c r="M1940" i="11"/>
  <c r="N1940" i="11" s="1"/>
  <c r="O1940" i="11" s="1"/>
  <c r="P1940" i="11"/>
  <c r="U1940" i="11" s="1"/>
  <c r="M1941" i="11"/>
  <c r="N1941" i="11" s="1"/>
  <c r="O1941" i="11" s="1"/>
  <c r="P1941" i="11"/>
  <c r="M1942" i="11"/>
  <c r="Q1942" i="11" s="1"/>
  <c r="S1942" i="11" s="1"/>
  <c r="P1942" i="11"/>
  <c r="U1942" i="11" s="1"/>
  <c r="M1943" i="11"/>
  <c r="Q1943" i="11" s="1"/>
  <c r="S1943" i="11" s="1"/>
  <c r="P1943" i="11"/>
  <c r="M1944" i="11"/>
  <c r="N1944" i="11" s="1"/>
  <c r="O1944" i="11" s="1"/>
  <c r="P1944" i="11"/>
  <c r="U1944" i="11" s="1"/>
  <c r="M1945" i="11"/>
  <c r="N1945" i="11" s="1"/>
  <c r="O1945" i="11" s="1"/>
  <c r="P1945" i="11"/>
  <c r="M1946" i="11"/>
  <c r="N1946" i="11" s="1"/>
  <c r="O1946" i="11" s="1"/>
  <c r="P1946" i="11"/>
  <c r="M1947" i="11"/>
  <c r="Q1947" i="11" s="1"/>
  <c r="P1947" i="11"/>
  <c r="M1948" i="11"/>
  <c r="N1948" i="11" s="1"/>
  <c r="O1948" i="11" s="1"/>
  <c r="P1948" i="11"/>
  <c r="M1949" i="11"/>
  <c r="N1949" i="11" s="1"/>
  <c r="O1949" i="11" s="1"/>
  <c r="P1949" i="11"/>
  <c r="U1949" i="11" s="1"/>
  <c r="T1926" i="11"/>
  <c r="X1926" i="11"/>
  <c r="Y1926" i="11"/>
  <c r="T1927" i="11"/>
  <c r="X1927" i="11"/>
  <c r="Y1927" i="11"/>
  <c r="T1928" i="11"/>
  <c r="X1928" i="11"/>
  <c r="Y1928" i="11"/>
  <c r="T1929" i="11"/>
  <c r="X1929" i="11"/>
  <c r="Y1929" i="11"/>
  <c r="T1930" i="11"/>
  <c r="X1930" i="11"/>
  <c r="Y1930" i="11"/>
  <c r="T1931" i="11"/>
  <c r="X1931" i="11"/>
  <c r="Y1931" i="11"/>
  <c r="T1932" i="11"/>
  <c r="X1932" i="11"/>
  <c r="Y1932" i="11"/>
  <c r="T1933" i="11"/>
  <c r="X1933" i="11"/>
  <c r="Y1933" i="11"/>
  <c r="T1934" i="11"/>
  <c r="V1934" i="11"/>
  <c r="X1934" i="11"/>
  <c r="Y1934" i="11" s="1"/>
  <c r="T1935" i="11"/>
  <c r="X1935" i="11"/>
  <c r="Y1935" i="11"/>
  <c r="T1936" i="11"/>
  <c r="X1936" i="11"/>
  <c r="Y1936" i="11"/>
  <c r="T1937" i="11"/>
  <c r="X1937" i="11"/>
  <c r="Y1937" i="11"/>
  <c r="T1938" i="11"/>
  <c r="X1938" i="11"/>
  <c r="Y1938" i="11"/>
  <c r="T1939" i="11"/>
  <c r="X1939" i="11"/>
  <c r="Y1939" i="11"/>
  <c r="T1940" i="11"/>
  <c r="X1940" i="11"/>
  <c r="Y1940" i="11"/>
  <c r="T1941" i="11"/>
  <c r="X1941" i="11"/>
  <c r="Y1941" i="11"/>
  <c r="T1942" i="11"/>
  <c r="V1942" i="11"/>
  <c r="X1942" i="11"/>
  <c r="Y1942" i="11"/>
  <c r="T1943" i="11"/>
  <c r="X1943" i="11"/>
  <c r="Y1943" i="11"/>
  <c r="T1944" i="11"/>
  <c r="X1944" i="11"/>
  <c r="Y1944" i="11"/>
  <c r="T1945" i="11"/>
  <c r="X1945" i="11"/>
  <c r="Y1945" i="11" s="1"/>
  <c r="T1946" i="11"/>
  <c r="X1946" i="11"/>
  <c r="Y1946" i="11"/>
  <c r="T1947" i="11"/>
  <c r="X1947" i="11"/>
  <c r="Y1947" i="11" s="1"/>
  <c r="Z1947" i="11" s="1"/>
  <c r="T1948" i="11"/>
  <c r="X1948" i="11"/>
  <c r="Y1948" i="11" s="1"/>
  <c r="T1949" i="11"/>
  <c r="X1949" i="11"/>
  <c r="Y1949" i="11"/>
  <c r="M1950" i="11"/>
  <c r="N1950" i="11" s="1"/>
  <c r="P1950" i="11"/>
  <c r="T1950" i="11"/>
  <c r="X1950" i="11"/>
  <c r="Y1950" i="11" s="1"/>
  <c r="O77" i="13"/>
  <c r="T2621" i="11"/>
  <c r="X2621" i="11"/>
  <c r="Y2621" i="11"/>
  <c r="AA2621" i="11"/>
  <c r="AF2621" i="11"/>
  <c r="AG2621" i="11"/>
  <c r="AI2621" i="11"/>
  <c r="AJ2621" i="11"/>
  <c r="AK2621" i="11"/>
  <c r="AL2621" i="11"/>
  <c r="AM2621" i="11"/>
  <c r="T2622" i="11"/>
  <c r="X2622" i="11"/>
  <c r="Y2622" i="11"/>
  <c r="AA2622" i="11"/>
  <c r="AF2622" i="11"/>
  <c r="AG2622" i="11"/>
  <c r="AI2622" i="11"/>
  <c r="AJ2622" i="11"/>
  <c r="AK2622" i="11"/>
  <c r="AL2622" i="11"/>
  <c r="AM2622" i="11"/>
  <c r="M2622" i="11"/>
  <c r="N2622" i="11" s="1"/>
  <c r="O2622" i="11" s="1"/>
  <c r="AN2622" i="11" s="1"/>
  <c r="P2622" i="11"/>
  <c r="AD50" i="7"/>
  <c r="AD52" i="7"/>
  <c r="AD58" i="7"/>
  <c r="AD60" i="7"/>
  <c r="AE56" i="7"/>
  <c r="AF56" i="7" s="1"/>
  <c r="AE100" i="7"/>
  <c r="AF100" i="7" s="1"/>
  <c r="AE75" i="7"/>
  <c r="AF75" i="7" s="1"/>
  <c r="AD77" i="7"/>
  <c r="AD83" i="7"/>
  <c r="AD85" i="7"/>
  <c r="AD91" i="7"/>
  <c r="AD93" i="7"/>
  <c r="AD99" i="7"/>
  <c r="AD101" i="7"/>
  <c r="AB76" i="7"/>
  <c r="AB77" i="7"/>
  <c r="AB78" i="7"/>
  <c r="AD78" i="7" s="1"/>
  <c r="AB79" i="7"/>
  <c r="AB80" i="7"/>
  <c r="AE80" i="7" s="1"/>
  <c r="AF80" i="7" s="1"/>
  <c r="AB81" i="7"/>
  <c r="AB82" i="7"/>
  <c r="AE82" i="7" s="1"/>
  <c r="AF82" i="7" s="1"/>
  <c r="AB83" i="7"/>
  <c r="AE83" i="7" s="1"/>
  <c r="AF83" i="7" s="1"/>
  <c r="AB84" i="7"/>
  <c r="AB85" i="7"/>
  <c r="AE85" i="7" s="1"/>
  <c r="AF85" i="7" s="1"/>
  <c r="AB86" i="7"/>
  <c r="AD86" i="7" s="1"/>
  <c r="AB87" i="7"/>
  <c r="AE87" i="7" s="1"/>
  <c r="AF87" i="7" s="1"/>
  <c r="AB88" i="7"/>
  <c r="AE88" i="7" s="1"/>
  <c r="AF88" i="7" s="1"/>
  <c r="AB89" i="7"/>
  <c r="AB90" i="7"/>
  <c r="AB91" i="7"/>
  <c r="AB92" i="7"/>
  <c r="AB93" i="7"/>
  <c r="AB94" i="7"/>
  <c r="AD94" i="7" s="1"/>
  <c r="AB95" i="7"/>
  <c r="AE95" i="7" s="1"/>
  <c r="AF95" i="7" s="1"/>
  <c r="AB96" i="7"/>
  <c r="AB97" i="7"/>
  <c r="AE97" i="7" s="1"/>
  <c r="AF97" i="7" s="1"/>
  <c r="AB98" i="7"/>
  <c r="AB99" i="7"/>
  <c r="AE99" i="7" s="1"/>
  <c r="AF99" i="7" s="1"/>
  <c r="AB100" i="7"/>
  <c r="AD100" i="7" s="1"/>
  <c r="AB101" i="7"/>
  <c r="AB102" i="7"/>
  <c r="AD102" i="7" s="1"/>
  <c r="AB103" i="7"/>
  <c r="AD103" i="7" s="1"/>
  <c r="AB104" i="7"/>
  <c r="AD104" i="7" s="1"/>
  <c r="AB105" i="7"/>
  <c r="AD105" i="7" s="1"/>
  <c r="AB75" i="7"/>
  <c r="AD75" i="7" s="1"/>
  <c r="AB50" i="7"/>
  <c r="AB51" i="7"/>
  <c r="AE51" i="7" s="1"/>
  <c r="AF51" i="7" s="1"/>
  <c r="AB52" i="7"/>
  <c r="AB53" i="7"/>
  <c r="AD53" i="7" s="1"/>
  <c r="AB54" i="7"/>
  <c r="AD54" i="7" s="1"/>
  <c r="AB55" i="7"/>
  <c r="AD55" i="7" s="1"/>
  <c r="AB56" i="7"/>
  <c r="AD56" i="7" s="1"/>
  <c r="AB57" i="7"/>
  <c r="AE57" i="7" s="1"/>
  <c r="AF57" i="7" s="1"/>
  <c r="AB58" i="7"/>
  <c r="AB59" i="7"/>
  <c r="AE59" i="7" s="1"/>
  <c r="AF59" i="7" s="1"/>
  <c r="AB60" i="7"/>
  <c r="AE60" i="7" s="1"/>
  <c r="AF60" i="7" s="1"/>
  <c r="AB61" i="7"/>
  <c r="AD61" i="7" s="1"/>
  <c r="R68" i="7"/>
  <c r="Y65" i="7"/>
  <c r="X65" i="7"/>
  <c r="I65" i="7"/>
  <c r="H65" i="7"/>
  <c r="AB63" i="7"/>
  <c r="AD63" i="7" s="1"/>
  <c r="AA63" i="7"/>
  <c r="L63" i="7"/>
  <c r="K63" i="7"/>
  <c r="AB62" i="7"/>
  <c r="AE62" i="7" s="1"/>
  <c r="AF62" i="7" s="1"/>
  <c r="AA62" i="7"/>
  <c r="L62" i="7"/>
  <c r="AA61" i="7"/>
  <c r="L61" i="7"/>
  <c r="K61" i="7"/>
  <c r="AA60" i="7"/>
  <c r="L60" i="7"/>
  <c r="K60" i="7"/>
  <c r="L59" i="7"/>
  <c r="K59" i="7"/>
  <c r="AA58" i="7"/>
  <c r="L58" i="7"/>
  <c r="K58" i="7"/>
  <c r="AA57" i="7"/>
  <c r="L57" i="7"/>
  <c r="K57" i="7"/>
  <c r="L56" i="7"/>
  <c r="K56" i="7"/>
  <c r="AA55" i="7"/>
  <c r="L55" i="7"/>
  <c r="K55" i="7"/>
  <c r="AA54" i="7"/>
  <c r="L54" i="7"/>
  <c r="K54" i="7"/>
  <c r="AA53" i="7"/>
  <c r="L53" i="7"/>
  <c r="K53" i="7"/>
  <c r="L52" i="7"/>
  <c r="K52" i="7"/>
  <c r="AA51" i="7"/>
  <c r="L51" i="7"/>
  <c r="K51" i="7"/>
  <c r="L50" i="7"/>
  <c r="K50" i="7"/>
  <c r="AB49" i="7"/>
  <c r="AD49" i="7" s="1"/>
  <c r="AA49" i="7"/>
  <c r="L49" i="7"/>
  <c r="K49" i="7"/>
  <c r="AD92" i="7" l="1"/>
  <c r="AD84" i="7"/>
  <c r="AD76" i="7"/>
  <c r="AD59" i="7"/>
  <c r="AD51" i="7"/>
  <c r="AD98" i="7"/>
  <c r="AD90" i="7"/>
  <c r="AD82" i="7"/>
  <c r="AE61" i="7"/>
  <c r="AF61" i="7" s="1"/>
  <c r="AE53" i="7"/>
  <c r="AF53" i="7" s="1"/>
  <c r="AD57" i="7"/>
  <c r="AE94" i="7"/>
  <c r="AF94" i="7" s="1"/>
  <c r="AD97" i="7"/>
  <c r="AD89" i="7"/>
  <c r="AD81" i="7"/>
  <c r="AE104" i="7"/>
  <c r="AF104" i="7" s="1"/>
  <c r="AD96" i="7"/>
  <c r="AD88" i="7"/>
  <c r="AD80" i="7"/>
  <c r="AD95" i="7"/>
  <c r="AD87" i="7"/>
  <c r="AD79" i="7"/>
  <c r="AE102" i="7"/>
  <c r="AF102" i="7" s="1"/>
  <c r="Z1934" i="11"/>
  <c r="Z1949" i="11"/>
  <c r="Z1927" i="11"/>
  <c r="U1928" i="11"/>
  <c r="V1928" i="11" s="1"/>
  <c r="Z1945" i="11"/>
  <c r="Z1942" i="11"/>
  <c r="Z1948" i="11"/>
  <c r="Z1933" i="11"/>
  <c r="U1950" i="11"/>
  <c r="U1945" i="11"/>
  <c r="U1947" i="11"/>
  <c r="V1947" i="11" s="1"/>
  <c r="U1931" i="11"/>
  <c r="V1931" i="11" s="1"/>
  <c r="Q1949" i="11"/>
  <c r="S1949" i="11" s="1"/>
  <c r="N1947" i="11"/>
  <c r="O1947" i="11" s="1"/>
  <c r="Q1941" i="11"/>
  <c r="U1941" i="11" s="1"/>
  <c r="N1939" i="11"/>
  <c r="O1939" i="11" s="1"/>
  <c r="Z1944" i="11"/>
  <c r="Q1938" i="11"/>
  <c r="S1938" i="11" s="1"/>
  <c r="Q1931" i="11"/>
  <c r="S1931" i="11" s="1"/>
  <c r="Z1946" i="11"/>
  <c r="Z1937" i="11"/>
  <c r="Q1946" i="11"/>
  <c r="S1946" i="11" s="1"/>
  <c r="Q1940" i="11"/>
  <c r="S1940" i="11" s="1"/>
  <c r="Z1929" i="11"/>
  <c r="Q1948" i="11"/>
  <c r="S1948" i="11" s="1"/>
  <c r="Z1926" i="11"/>
  <c r="N1942" i="11"/>
  <c r="O1942" i="11" s="1"/>
  <c r="N1933" i="11"/>
  <c r="O1933" i="11" s="1"/>
  <c r="Z1950" i="11"/>
  <c r="Z1935" i="11"/>
  <c r="Z1931" i="11"/>
  <c r="Z1941" i="11"/>
  <c r="Q1932" i="11"/>
  <c r="S1932" i="11" s="1"/>
  <c r="Q1930" i="11"/>
  <c r="S1930" i="11" s="1"/>
  <c r="Z1930" i="11"/>
  <c r="Z1928" i="11"/>
  <c r="Z2621" i="11"/>
  <c r="Z1940" i="11"/>
  <c r="Z1938" i="11"/>
  <c r="Z1936" i="11"/>
  <c r="Q1944" i="11"/>
  <c r="S1944" i="11" s="1"/>
  <c r="N1943" i="11"/>
  <c r="O1943" i="11" s="1"/>
  <c r="Q1936" i="11"/>
  <c r="S1936" i="11" s="1"/>
  <c r="N1935" i="11"/>
  <c r="O1935" i="11" s="1"/>
  <c r="Q1928" i="11"/>
  <c r="S1928" i="11" s="1"/>
  <c r="N1927" i="11"/>
  <c r="O1927" i="11" s="1"/>
  <c r="Q1934" i="11"/>
  <c r="S1934" i="11" s="1"/>
  <c r="Q1926" i="11"/>
  <c r="S1926" i="11" s="1"/>
  <c r="Q1945" i="11"/>
  <c r="S1945" i="11" s="1"/>
  <c r="Q1937" i="11"/>
  <c r="S1937" i="11" s="1"/>
  <c r="Q1929" i="11"/>
  <c r="S1929" i="11" s="1"/>
  <c r="V1940" i="11"/>
  <c r="W1940" i="11"/>
  <c r="S1933" i="11"/>
  <c r="Z1943" i="11"/>
  <c r="Z1939" i="11"/>
  <c r="W1929" i="11"/>
  <c r="V1929" i="11"/>
  <c r="S1947" i="11"/>
  <c r="Z1932" i="11"/>
  <c r="V1933" i="11"/>
  <c r="W1933" i="11"/>
  <c r="V1938" i="11"/>
  <c r="W1938" i="11"/>
  <c r="V1936" i="11"/>
  <c r="W1936" i="11"/>
  <c r="V1944" i="11"/>
  <c r="W1944" i="11"/>
  <c r="V1949" i="11"/>
  <c r="W1949" i="11"/>
  <c r="O1950" i="11"/>
  <c r="V1930" i="11"/>
  <c r="W1930" i="11"/>
  <c r="V1927" i="11"/>
  <c r="W1927" i="11"/>
  <c r="Q1950" i="11"/>
  <c r="S1950" i="11" s="1"/>
  <c r="W1942" i="11"/>
  <c r="W1934" i="11"/>
  <c r="Z2622" i="11"/>
  <c r="Q2622" i="11"/>
  <c r="U2622" i="11" s="1"/>
  <c r="L65" i="7"/>
  <c r="AB65" i="7"/>
  <c r="AE63" i="7"/>
  <c r="AF63" i="7" s="1"/>
  <c r="AD62" i="7"/>
  <c r="S1941" i="11" l="1"/>
  <c r="U1926" i="11"/>
  <c r="W1947" i="11"/>
  <c r="U1946" i="11"/>
  <c r="U1932" i="11"/>
  <c r="V1932" i="11" s="1"/>
  <c r="W1932" i="11" s="1"/>
  <c r="U1948" i="11"/>
  <c r="V1948" i="11" s="1"/>
  <c r="W1948" i="11" s="1"/>
  <c r="U1937" i="11"/>
  <c r="V1937" i="11" s="1"/>
  <c r="W1937" i="11" s="1"/>
  <c r="U1935" i="11"/>
  <c r="V1935" i="11" s="1"/>
  <c r="U1939" i="11"/>
  <c r="AC2622" i="11"/>
  <c r="S2622" i="11"/>
  <c r="U1943" i="11"/>
  <c r="W1928" i="11"/>
  <c r="W1931" i="11"/>
  <c r="V1946" i="11"/>
  <c r="W1946" i="11" s="1"/>
  <c r="V1941" i="11"/>
  <c r="S1939" i="11"/>
  <c r="W1945" i="11"/>
  <c r="V1945" i="11"/>
  <c r="V1950" i="11"/>
  <c r="W1950" i="11"/>
  <c r="AB2622" i="11"/>
  <c r="AD65" i="7"/>
  <c r="AD67" i="7" s="1"/>
  <c r="AD68" i="7" s="1"/>
  <c r="W1935" i="11" l="1"/>
  <c r="W1941" i="11"/>
  <c r="V1939" i="11"/>
  <c r="W1939" i="11" s="1"/>
  <c r="V1943" i="11"/>
  <c r="W1943" i="11" s="1"/>
  <c r="V1926" i="11"/>
  <c r="W1926" i="11"/>
  <c r="V2622" i="11"/>
  <c r="W2622" i="11"/>
  <c r="AE2622" i="11"/>
  <c r="AO2622" i="11"/>
  <c r="AD2622" i="11"/>
  <c r="M2615" i="11"/>
  <c r="N2615" i="11" s="1"/>
  <c r="P2615" i="11"/>
  <c r="T2615" i="11"/>
  <c r="X2615" i="11"/>
  <c r="Y2615" i="11"/>
  <c r="AA2615" i="11"/>
  <c r="AF2615" i="11"/>
  <c r="AG2615" i="11"/>
  <c r="AI2615" i="11"/>
  <c r="AJ2615" i="11"/>
  <c r="AK2615" i="11"/>
  <c r="AL2615" i="11"/>
  <c r="AM2615" i="11"/>
  <c r="M2616" i="11"/>
  <c r="N2616" i="11" s="1"/>
  <c r="P2616" i="11"/>
  <c r="T2616" i="11"/>
  <c r="X2616" i="11"/>
  <c r="Y2616" i="11"/>
  <c r="AA2616" i="11"/>
  <c r="AF2616" i="11"/>
  <c r="AG2616" i="11"/>
  <c r="AI2616" i="11"/>
  <c r="AJ2616" i="11"/>
  <c r="AK2616" i="11"/>
  <c r="AL2616" i="11"/>
  <c r="AM2616" i="11"/>
  <c r="M2617" i="11"/>
  <c r="Q2617" i="11" s="1"/>
  <c r="P2617" i="11"/>
  <c r="T2617" i="11"/>
  <c r="X2617" i="11"/>
  <c r="Y2617" i="11"/>
  <c r="AA2617" i="11"/>
  <c r="AF2617" i="11"/>
  <c r="AG2617" i="11"/>
  <c r="AI2617" i="11"/>
  <c r="AJ2617" i="11"/>
  <c r="AK2617" i="11"/>
  <c r="AL2617" i="11"/>
  <c r="AM2617" i="11"/>
  <c r="M2618" i="11"/>
  <c r="Q2618" i="11" s="1"/>
  <c r="S2618" i="11" s="1"/>
  <c r="P2618" i="11"/>
  <c r="T2618" i="11"/>
  <c r="X2618" i="11"/>
  <c r="Y2618" i="11"/>
  <c r="AA2618" i="11"/>
  <c r="AF2618" i="11"/>
  <c r="AG2618" i="11"/>
  <c r="AI2618" i="11"/>
  <c r="AJ2618" i="11"/>
  <c r="AK2618" i="11"/>
  <c r="AL2618" i="11"/>
  <c r="AM2618" i="11"/>
  <c r="M2619" i="11"/>
  <c r="Q2619" i="11" s="1"/>
  <c r="P2619" i="11"/>
  <c r="T2619" i="11"/>
  <c r="X2619" i="11"/>
  <c r="Y2619" i="11"/>
  <c r="AA2619" i="11"/>
  <c r="AF2619" i="11"/>
  <c r="AG2619" i="11"/>
  <c r="AI2619" i="11"/>
  <c r="AJ2619" i="11"/>
  <c r="AK2619" i="11"/>
  <c r="AL2619" i="11"/>
  <c r="AM2619" i="11"/>
  <c r="M2620" i="11"/>
  <c r="N2620" i="11" s="1"/>
  <c r="P2620" i="11"/>
  <c r="T2620" i="11"/>
  <c r="X2620" i="11"/>
  <c r="Y2620" i="11"/>
  <c r="AA2620" i="11"/>
  <c r="AF2620" i="11"/>
  <c r="AG2620" i="11"/>
  <c r="AI2620" i="11"/>
  <c r="AJ2620" i="11"/>
  <c r="AK2620" i="11"/>
  <c r="AL2620" i="11"/>
  <c r="AM2620" i="11"/>
  <c r="M2621" i="11"/>
  <c r="Q2621" i="11" s="1"/>
  <c r="S2621" i="11" s="1"/>
  <c r="P2621" i="11"/>
  <c r="O55" i="13"/>
  <c r="U2620" i="11" l="1"/>
  <c r="Z2620" i="11"/>
  <c r="AC2619" i="11"/>
  <c r="AD2619" i="11" s="1"/>
  <c r="S2619" i="11"/>
  <c r="AC2617" i="11"/>
  <c r="AD2617" i="11" s="1"/>
  <c r="S2617" i="11"/>
  <c r="U2615" i="11"/>
  <c r="AB2621" i="11"/>
  <c r="Z2615" i="11"/>
  <c r="Z2619" i="11"/>
  <c r="Z2616" i="11"/>
  <c r="Z2618" i="11"/>
  <c r="Z2617" i="11"/>
  <c r="N2617" i="11"/>
  <c r="O2617" i="11" s="1"/>
  <c r="AN2617" i="11" s="1"/>
  <c r="N2619" i="11"/>
  <c r="O2619" i="11" s="1"/>
  <c r="AN2619" i="11" s="1"/>
  <c r="AB2617" i="11"/>
  <c r="AB2618" i="11"/>
  <c r="N2621" i="11"/>
  <c r="O2621" i="11" s="1"/>
  <c r="AN2621" i="11" s="1"/>
  <c r="N2618" i="11"/>
  <c r="O2618" i="11" s="1"/>
  <c r="AN2618" i="11" s="1"/>
  <c r="Q2616" i="11"/>
  <c r="S2616" i="11" s="1"/>
  <c r="O2620" i="11"/>
  <c r="AN2620" i="11" s="1"/>
  <c r="O2615" i="11"/>
  <c r="AN2615" i="11" s="1"/>
  <c r="O2616" i="11"/>
  <c r="AN2616" i="11" s="1"/>
  <c r="Q2615" i="11"/>
  <c r="S2615" i="11" s="1"/>
  <c r="Q2620" i="11"/>
  <c r="S2620" i="11" s="1"/>
  <c r="AB2619" i="11"/>
  <c r="R2664" i="11"/>
  <c r="R2666" i="11"/>
  <c r="O15" i="14"/>
  <c r="U2621" i="11" l="1"/>
  <c r="V2621" i="11" s="1"/>
  <c r="W2621" i="11" s="1"/>
  <c r="U2618" i="11"/>
  <c r="V2618" i="11" s="1"/>
  <c r="W2618" i="11" s="1"/>
  <c r="U2617" i="11"/>
  <c r="W2617" i="11" s="1"/>
  <c r="U2619" i="11"/>
  <c r="V2619" i="11" s="1"/>
  <c r="U2616" i="11"/>
  <c r="V2616" i="11" s="1"/>
  <c r="AO2619" i="11"/>
  <c r="AE2619" i="11"/>
  <c r="AB2616" i="11"/>
  <c r="AO2617" i="11"/>
  <c r="AE2617" i="11"/>
  <c r="AB2615" i="11"/>
  <c r="AC2615" i="11" s="1"/>
  <c r="W2620" i="11"/>
  <c r="V2620" i="11"/>
  <c r="V2615" i="11"/>
  <c r="W2615" i="11"/>
  <c r="AB2620" i="11"/>
  <c r="AC2620" i="11" s="1"/>
  <c r="M2611" i="11"/>
  <c r="Q2611" i="11" s="1"/>
  <c r="AC2611" i="11" s="1"/>
  <c r="P2611" i="11"/>
  <c r="T2611" i="11"/>
  <c r="X2611" i="11"/>
  <c r="Y2611" i="11"/>
  <c r="AA2611" i="11"/>
  <c r="AF2611" i="11"/>
  <c r="AG2611" i="11"/>
  <c r="AI2611" i="11"/>
  <c r="AJ2611" i="11"/>
  <c r="AK2611" i="11"/>
  <c r="AL2611" i="11"/>
  <c r="AM2611" i="11"/>
  <c r="M2612" i="11"/>
  <c r="N2612" i="11" s="1"/>
  <c r="P2612" i="11"/>
  <c r="T2612" i="11"/>
  <c r="X2612" i="11"/>
  <c r="Y2612" i="11"/>
  <c r="AA2612" i="11"/>
  <c r="AF2612" i="11"/>
  <c r="AG2612" i="11"/>
  <c r="AI2612" i="11"/>
  <c r="AJ2612" i="11"/>
  <c r="AK2612" i="11"/>
  <c r="AL2612" i="11"/>
  <c r="AM2612" i="11"/>
  <c r="M2613" i="11"/>
  <c r="Q2613" i="11" s="1"/>
  <c r="AC2613" i="11" s="1"/>
  <c r="P2613" i="11"/>
  <c r="T2613" i="11"/>
  <c r="X2613" i="11"/>
  <c r="Y2613" i="11"/>
  <c r="AA2613" i="11"/>
  <c r="AF2613" i="11"/>
  <c r="AG2613" i="11"/>
  <c r="AI2613" i="11"/>
  <c r="AJ2613" i="11"/>
  <c r="AK2613" i="11"/>
  <c r="AL2613" i="11"/>
  <c r="AM2613" i="11"/>
  <c r="M2614" i="11"/>
  <c r="N2614" i="11" s="1"/>
  <c r="O2614" i="11" s="1"/>
  <c r="AN2614" i="11" s="1"/>
  <c r="P2614" i="11"/>
  <c r="T2614" i="11"/>
  <c r="X2614" i="11"/>
  <c r="Y2614" i="11"/>
  <c r="AA2614" i="11"/>
  <c r="AB2614" i="11"/>
  <c r="AF2614" i="11"/>
  <c r="AG2614" i="11"/>
  <c r="AI2614" i="11"/>
  <c r="AJ2614" i="11"/>
  <c r="AK2614" i="11"/>
  <c r="AL2614" i="11"/>
  <c r="AM2614" i="11"/>
  <c r="U2614" i="11" l="1"/>
  <c r="W2614" i="11" s="1"/>
  <c r="AC2616" i="11"/>
  <c r="AD2616" i="11" s="1"/>
  <c r="AC2621" i="11"/>
  <c r="AC2618" i="11"/>
  <c r="V2617" i="11"/>
  <c r="W2619" i="11"/>
  <c r="W2616" i="11"/>
  <c r="AD2615" i="11"/>
  <c r="AE2615" i="11" s="1"/>
  <c r="AO2615" i="11"/>
  <c r="AO2620" i="11"/>
  <c r="AD2620" i="11"/>
  <c r="AE2620" i="11" s="1"/>
  <c r="Z2614" i="11"/>
  <c r="Z2612" i="11"/>
  <c r="Z2611" i="11"/>
  <c r="Z2613" i="11"/>
  <c r="N2611" i="11"/>
  <c r="O2611" i="11" s="1"/>
  <c r="AN2611" i="11" s="1"/>
  <c r="Q2614" i="11"/>
  <c r="N2613" i="11"/>
  <c r="O2613" i="11" s="1"/>
  <c r="AN2613" i="11" s="1"/>
  <c r="AB2613" i="11"/>
  <c r="S2613" i="11"/>
  <c r="O2612" i="11"/>
  <c r="AN2612" i="11" s="1"/>
  <c r="AB2611" i="11"/>
  <c r="S2611" i="11"/>
  <c r="Q2612" i="11"/>
  <c r="U2612" i="11" s="1"/>
  <c r="V2614" i="11" l="1"/>
  <c r="U2613" i="11"/>
  <c r="V2613" i="11" s="1"/>
  <c r="AC2614" i="11"/>
  <c r="AD2614" i="11" s="1"/>
  <c r="AE2614" i="11" s="1"/>
  <c r="S2614" i="11"/>
  <c r="U2611" i="11"/>
  <c r="V2611" i="11" s="1"/>
  <c r="AO2621" i="11"/>
  <c r="AD2621" i="11"/>
  <c r="AE2621" i="11" s="1"/>
  <c r="AO2616" i="11"/>
  <c r="AE2616" i="11"/>
  <c r="AO2618" i="11"/>
  <c r="AD2618" i="11"/>
  <c r="AE2618" i="11" s="1"/>
  <c r="V2612" i="11"/>
  <c r="W2612" i="11" s="1"/>
  <c r="AB2612" i="11"/>
  <c r="S2612" i="11"/>
  <c r="AD2611" i="11"/>
  <c r="AE2611" i="11"/>
  <c r="AO2611" i="11"/>
  <c r="AD2613" i="11"/>
  <c r="AE2613" i="11"/>
  <c r="AO2613" i="11"/>
  <c r="AC2612" i="11" l="1"/>
  <c r="AD2612" i="11" s="1"/>
  <c r="AE2612" i="11" s="1"/>
  <c r="AO2614" i="11"/>
  <c r="W2613" i="11"/>
  <c r="W2611" i="11"/>
  <c r="AO2612" i="11" l="1"/>
  <c r="O37" i="13"/>
  <c r="AM7" i="11"/>
  <c r="AM8" i="11"/>
  <c r="AM9" i="11"/>
  <c r="AM10" i="11"/>
  <c r="AM11" i="11"/>
  <c r="AM12" i="11"/>
  <c r="AM13" i="11"/>
  <c r="AM14" i="11"/>
  <c r="AM15" i="11"/>
  <c r="AM16" i="11"/>
  <c r="AM17" i="11"/>
  <c r="AM18" i="11"/>
  <c r="AM19" i="11"/>
  <c r="AM20" i="11"/>
  <c r="AM21" i="11"/>
  <c r="AM22" i="11"/>
  <c r="AM23" i="11"/>
  <c r="AM24" i="11"/>
  <c r="AM25" i="11"/>
  <c r="AM26" i="11"/>
  <c r="AM27" i="11"/>
  <c r="AM28" i="11"/>
  <c r="AM29" i="11"/>
  <c r="AM30" i="11"/>
  <c r="AM31" i="11"/>
  <c r="AM32" i="11"/>
  <c r="AM33" i="11"/>
  <c r="AM34" i="11"/>
  <c r="AM35" i="11"/>
  <c r="AM36" i="11"/>
  <c r="AM37" i="11"/>
  <c r="AM38" i="11"/>
  <c r="AM39" i="11"/>
  <c r="AM40" i="11"/>
  <c r="AM41" i="11"/>
  <c r="AM42" i="11"/>
  <c r="AM43" i="11"/>
  <c r="AM44" i="11"/>
  <c r="AM45" i="11"/>
  <c r="AM46" i="11"/>
  <c r="AM47" i="11"/>
  <c r="AM48" i="11"/>
  <c r="AM49" i="11"/>
  <c r="AM50" i="11"/>
  <c r="AM51" i="11"/>
  <c r="AM52" i="11"/>
  <c r="AM53" i="11"/>
  <c r="AM54" i="11"/>
  <c r="AM55" i="11"/>
  <c r="AM56" i="11"/>
  <c r="AM57" i="11"/>
  <c r="AM58" i="11"/>
  <c r="AM59" i="11"/>
  <c r="AM60" i="11"/>
  <c r="AM61" i="11"/>
  <c r="AM62" i="11"/>
  <c r="AM63" i="11"/>
  <c r="AM64" i="11"/>
  <c r="AM65" i="11"/>
  <c r="AM66" i="11"/>
  <c r="AM67" i="11"/>
  <c r="AM68" i="11"/>
  <c r="AM69" i="11"/>
  <c r="AM70" i="11"/>
  <c r="AM71" i="11"/>
  <c r="AM72" i="11"/>
  <c r="AM73" i="11"/>
  <c r="AM74" i="11"/>
  <c r="AM75" i="11"/>
  <c r="AM76" i="11"/>
  <c r="AM77" i="11"/>
  <c r="AM78" i="11"/>
  <c r="AM79" i="11"/>
  <c r="AM80" i="11"/>
  <c r="AM81" i="11"/>
  <c r="AM82" i="11"/>
  <c r="AM83" i="11"/>
  <c r="AM84" i="11"/>
  <c r="AM85" i="11"/>
  <c r="AM86" i="11"/>
  <c r="AM87" i="11"/>
  <c r="AM88" i="11"/>
  <c r="AM89" i="11"/>
  <c r="AM90" i="11"/>
  <c r="AM91" i="11"/>
  <c r="AM92" i="11"/>
  <c r="AM93" i="11"/>
  <c r="AM94" i="11"/>
  <c r="AM95" i="11"/>
  <c r="AM96" i="11"/>
  <c r="AM97" i="11"/>
  <c r="AM98" i="11"/>
  <c r="AM99" i="11"/>
  <c r="AM100" i="11"/>
  <c r="AM101" i="11"/>
  <c r="AM102" i="11"/>
  <c r="AM103" i="11"/>
  <c r="AM104" i="11"/>
  <c r="AM105" i="11"/>
  <c r="AM106" i="11"/>
  <c r="AM107" i="11"/>
  <c r="AM108" i="11"/>
  <c r="AM109" i="11"/>
  <c r="AM110" i="11"/>
  <c r="AM111" i="11"/>
  <c r="AM112" i="11"/>
  <c r="AM113" i="11"/>
  <c r="AM114" i="11"/>
  <c r="AM115" i="11"/>
  <c r="AM116" i="11"/>
  <c r="AM117" i="11"/>
  <c r="AM118" i="11"/>
  <c r="AM119" i="11"/>
  <c r="AM120" i="11"/>
  <c r="AM121" i="11"/>
  <c r="AM122" i="11"/>
  <c r="AM123" i="11"/>
  <c r="AM124" i="11"/>
  <c r="AM125" i="11"/>
  <c r="AM126" i="11"/>
  <c r="AM127" i="11"/>
  <c r="AM128" i="11"/>
  <c r="AM129" i="11"/>
  <c r="AM130" i="11"/>
  <c r="AM131" i="11"/>
  <c r="AM132" i="11"/>
  <c r="AM133" i="11"/>
  <c r="AM134" i="11"/>
  <c r="AM135" i="11"/>
  <c r="AM136" i="11"/>
  <c r="AM137" i="11"/>
  <c r="AM138" i="11"/>
  <c r="AM139" i="11"/>
  <c r="AM140" i="11"/>
  <c r="AM141" i="11"/>
  <c r="AM142" i="11"/>
  <c r="AM143" i="11"/>
  <c r="AM144" i="11"/>
  <c r="AM145" i="11"/>
  <c r="AM146" i="11"/>
  <c r="AM147" i="11"/>
  <c r="AM148" i="11"/>
  <c r="AM149" i="11"/>
  <c r="AM150" i="11"/>
  <c r="AM151" i="11"/>
  <c r="AM152" i="11"/>
  <c r="AM153" i="11"/>
  <c r="AM154" i="11"/>
  <c r="AM155" i="11"/>
  <c r="AM156" i="11"/>
  <c r="AM157" i="11"/>
  <c r="AM158" i="11"/>
  <c r="AM159" i="11"/>
  <c r="AM160" i="11"/>
  <c r="AM161" i="11"/>
  <c r="AM162" i="11"/>
  <c r="AM163" i="11"/>
  <c r="AM164" i="11"/>
  <c r="AM165" i="11"/>
  <c r="AM166" i="11"/>
  <c r="AM167" i="11"/>
  <c r="AM168" i="11"/>
  <c r="AM169" i="11"/>
  <c r="AM170" i="11"/>
  <c r="AM171" i="11"/>
  <c r="AM172" i="11"/>
  <c r="AM173" i="11"/>
  <c r="AM174" i="11"/>
  <c r="AM175" i="11"/>
  <c r="AM176" i="11"/>
  <c r="AM177" i="11"/>
  <c r="AM178" i="11"/>
  <c r="AM179" i="11"/>
  <c r="AM180" i="11"/>
  <c r="AM181" i="11"/>
  <c r="AM182" i="11"/>
  <c r="AM183" i="11"/>
  <c r="AM184" i="11"/>
  <c r="AM185" i="11"/>
  <c r="AM186" i="11"/>
  <c r="AM187" i="11"/>
  <c r="AM188" i="11"/>
  <c r="AM189" i="11"/>
  <c r="AM190" i="11"/>
  <c r="AM191" i="11"/>
  <c r="AM192" i="11"/>
  <c r="AM193" i="11"/>
  <c r="AM194" i="11"/>
  <c r="AM195" i="11"/>
  <c r="AM196" i="11"/>
  <c r="AM197" i="11"/>
  <c r="AM198" i="11"/>
  <c r="AM199" i="11"/>
  <c r="AM200" i="11"/>
  <c r="AM201" i="11"/>
  <c r="AM202" i="11"/>
  <c r="AM203" i="11"/>
  <c r="AM204" i="11"/>
  <c r="AM205" i="11"/>
  <c r="AM206" i="11"/>
  <c r="AM207" i="11"/>
  <c r="AM208" i="11"/>
  <c r="AM209" i="11"/>
  <c r="AM210" i="11"/>
  <c r="AM211" i="11"/>
  <c r="AM212" i="11"/>
  <c r="AM213" i="11"/>
  <c r="AM214" i="11"/>
  <c r="AM215" i="11"/>
  <c r="AM216" i="11"/>
  <c r="AM217" i="11"/>
  <c r="AM218" i="11"/>
  <c r="AM219" i="11"/>
  <c r="AM220" i="11"/>
  <c r="AM221" i="11"/>
  <c r="AM222" i="11"/>
  <c r="AM223" i="11"/>
  <c r="AM224" i="11"/>
  <c r="AM225" i="11"/>
  <c r="AM226" i="11"/>
  <c r="AM227" i="11"/>
  <c r="AM228" i="11"/>
  <c r="AM229" i="11"/>
  <c r="AM230" i="11"/>
  <c r="AM231" i="11"/>
  <c r="AM232" i="11"/>
  <c r="AM233" i="11"/>
  <c r="AM234" i="11"/>
  <c r="AM235" i="11"/>
  <c r="AM236" i="11"/>
  <c r="AM237" i="11"/>
  <c r="AM238" i="11"/>
  <c r="AM239" i="11"/>
  <c r="AM240" i="11"/>
  <c r="AM241" i="11"/>
  <c r="AM242" i="11"/>
  <c r="AM243" i="11"/>
  <c r="AM244" i="11"/>
  <c r="AM245" i="11"/>
  <c r="AM246" i="11"/>
  <c r="AM247" i="11"/>
  <c r="AM248" i="11"/>
  <c r="AM249" i="11"/>
  <c r="AM250" i="11"/>
  <c r="AM251" i="11"/>
  <c r="AM252" i="11"/>
  <c r="AM253" i="11"/>
  <c r="AM254" i="11"/>
  <c r="AM255" i="11"/>
  <c r="AM256" i="11"/>
  <c r="AM257" i="11"/>
  <c r="AM258" i="11"/>
  <c r="AM259" i="11"/>
  <c r="AM260" i="11"/>
  <c r="AM261" i="11"/>
  <c r="AM262" i="11"/>
  <c r="AM263" i="11"/>
  <c r="AM264" i="11"/>
  <c r="AM265" i="11"/>
  <c r="AM266" i="11"/>
  <c r="AM267" i="11"/>
  <c r="AM268" i="11"/>
  <c r="AM269" i="11"/>
  <c r="AM270" i="11"/>
  <c r="AM271" i="11"/>
  <c r="AM272" i="11"/>
  <c r="AM273" i="11"/>
  <c r="AM274" i="11"/>
  <c r="AM275" i="11"/>
  <c r="AM276" i="11"/>
  <c r="AM277" i="11"/>
  <c r="AM278" i="11"/>
  <c r="AM279" i="11"/>
  <c r="AM280" i="11"/>
  <c r="AM281" i="11"/>
  <c r="AM282" i="11"/>
  <c r="AM283" i="11"/>
  <c r="AM284" i="11"/>
  <c r="AM285" i="11"/>
  <c r="AM286" i="11"/>
  <c r="AM287" i="11"/>
  <c r="AM288" i="11"/>
  <c r="AM289" i="11"/>
  <c r="AM290" i="11"/>
  <c r="AM291" i="11"/>
  <c r="AM292" i="11"/>
  <c r="AM293" i="11"/>
  <c r="AM294" i="11"/>
  <c r="AM295" i="11"/>
  <c r="AM296" i="11"/>
  <c r="AM297" i="11"/>
  <c r="AM298" i="11"/>
  <c r="AM299" i="11"/>
  <c r="AM300" i="11"/>
  <c r="AM301" i="11"/>
  <c r="AM302" i="11"/>
  <c r="AM303" i="11"/>
  <c r="AM304" i="11"/>
  <c r="AM305" i="11"/>
  <c r="AM306" i="11"/>
  <c r="AM307" i="11"/>
  <c r="AM308" i="11"/>
  <c r="AM309" i="11"/>
  <c r="AM310" i="11"/>
  <c r="AM311" i="11"/>
  <c r="AM312" i="11"/>
  <c r="AM313" i="11"/>
  <c r="AM314" i="11"/>
  <c r="AM315" i="11"/>
  <c r="AM316" i="11"/>
  <c r="AM317" i="11"/>
  <c r="AM318" i="11"/>
  <c r="AM319" i="11"/>
  <c r="AM320" i="11"/>
  <c r="AM321" i="11"/>
  <c r="AM322" i="11"/>
  <c r="AM323" i="11"/>
  <c r="AM324" i="11"/>
  <c r="AM325" i="11"/>
  <c r="AM326" i="11"/>
  <c r="AM327" i="11"/>
  <c r="AM328" i="11"/>
  <c r="AM329" i="11"/>
  <c r="AM330" i="11"/>
  <c r="AM331" i="11"/>
  <c r="AM332" i="11"/>
  <c r="AM333" i="11"/>
  <c r="AM334" i="11"/>
  <c r="AM335" i="11"/>
  <c r="AM336" i="11"/>
  <c r="AM337" i="11"/>
  <c r="AM338" i="11"/>
  <c r="AM339" i="11"/>
  <c r="AM340" i="11"/>
  <c r="AM341" i="11"/>
  <c r="AM342" i="11"/>
  <c r="AM343" i="11"/>
  <c r="AM344" i="11"/>
  <c r="AM345" i="11"/>
  <c r="AM346" i="11"/>
  <c r="AM347" i="11"/>
  <c r="AM348" i="11"/>
  <c r="AM349" i="11"/>
  <c r="AM350" i="11"/>
  <c r="AM351" i="11"/>
  <c r="AM352" i="11"/>
  <c r="AM353" i="11"/>
  <c r="AM354" i="11"/>
  <c r="AM355" i="11"/>
  <c r="AM356" i="11"/>
  <c r="AM357" i="11"/>
  <c r="AM358" i="11"/>
  <c r="AM359" i="11"/>
  <c r="AM360" i="11"/>
  <c r="AM361" i="11"/>
  <c r="AM362" i="11"/>
  <c r="AM363" i="11"/>
  <c r="AM364" i="11"/>
  <c r="AM365" i="11"/>
  <c r="AM366" i="11"/>
  <c r="AM367" i="11"/>
  <c r="AM368" i="11"/>
  <c r="AM369" i="11"/>
  <c r="AM370" i="11"/>
  <c r="AM371" i="11"/>
  <c r="AM372" i="11"/>
  <c r="AM373" i="11"/>
  <c r="AM374" i="11"/>
  <c r="AM375" i="11"/>
  <c r="AM376" i="11"/>
  <c r="AM377" i="11"/>
  <c r="AM378" i="11"/>
  <c r="AM379" i="11"/>
  <c r="AM380" i="11"/>
  <c r="AM381" i="11"/>
  <c r="AM382" i="11"/>
  <c r="AM383" i="11"/>
  <c r="AM384" i="11"/>
  <c r="AM385" i="11"/>
  <c r="AM386" i="11"/>
  <c r="AM387" i="11"/>
  <c r="AM388" i="11"/>
  <c r="AM389" i="11"/>
  <c r="AM390" i="11"/>
  <c r="AM391" i="11"/>
  <c r="AM392" i="11"/>
  <c r="AM393" i="11"/>
  <c r="AM394" i="11"/>
  <c r="AM395" i="11"/>
  <c r="AM396" i="11"/>
  <c r="AM397" i="11"/>
  <c r="AM398" i="11"/>
  <c r="AM399" i="11"/>
  <c r="AM400" i="11"/>
  <c r="AM401" i="11"/>
  <c r="AM402" i="11"/>
  <c r="AM403" i="11"/>
  <c r="AM404" i="11"/>
  <c r="AM405" i="11"/>
  <c r="AM406" i="11"/>
  <c r="AM407" i="11"/>
  <c r="AM408" i="11"/>
  <c r="AM409" i="11"/>
  <c r="AM410" i="11"/>
  <c r="AM411" i="11"/>
  <c r="AM412" i="11"/>
  <c r="AM413" i="11"/>
  <c r="AM414" i="11"/>
  <c r="AM415" i="11"/>
  <c r="AM416" i="11"/>
  <c r="AM417" i="11"/>
  <c r="AM418" i="11"/>
  <c r="AM419" i="11"/>
  <c r="AM420" i="11"/>
  <c r="AM421" i="11"/>
  <c r="AM422" i="11"/>
  <c r="AM423" i="11"/>
  <c r="AM424" i="11"/>
  <c r="AM425" i="11"/>
  <c r="AM426" i="11"/>
  <c r="AM427" i="11"/>
  <c r="AM428" i="11"/>
  <c r="AM429" i="11"/>
  <c r="AM430" i="11"/>
  <c r="AM431" i="11"/>
  <c r="AM432" i="11"/>
  <c r="AM433" i="11"/>
  <c r="AM434" i="11"/>
  <c r="AM435" i="11"/>
  <c r="AM436" i="11"/>
  <c r="AM437" i="11"/>
  <c r="AM438" i="11"/>
  <c r="AM439" i="11"/>
  <c r="AM440" i="11"/>
  <c r="AM441" i="11"/>
  <c r="AM442" i="11"/>
  <c r="AM443" i="11"/>
  <c r="AM444" i="11"/>
  <c r="AM445" i="11"/>
  <c r="AM446" i="11"/>
  <c r="AM447" i="11"/>
  <c r="AM448" i="11"/>
  <c r="AM449" i="11"/>
  <c r="AM450" i="11"/>
  <c r="AM451" i="11"/>
  <c r="AM452" i="11"/>
  <c r="AM453" i="11"/>
  <c r="AM454" i="11"/>
  <c r="AM455" i="11"/>
  <c r="AM456" i="11"/>
  <c r="AM457" i="11"/>
  <c r="AM458" i="11"/>
  <c r="AM459" i="11"/>
  <c r="AM460" i="11"/>
  <c r="AM461" i="11"/>
  <c r="AM462" i="11"/>
  <c r="AM463" i="11"/>
  <c r="AM464" i="11"/>
  <c r="AM465" i="11"/>
  <c r="AM466" i="11"/>
  <c r="AM467" i="11"/>
  <c r="AM468" i="11"/>
  <c r="AM469" i="11"/>
  <c r="AM470" i="11"/>
  <c r="AM471" i="11"/>
  <c r="AM472" i="11"/>
  <c r="AM473" i="11"/>
  <c r="AM474" i="11"/>
  <c r="AM475" i="11"/>
  <c r="AM476" i="11"/>
  <c r="AM477" i="11"/>
  <c r="AM478" i="11"/>
  <c r="AM479" i="11"/>
  <c r="AM480" i="11"/>
  <c r="AM481" i="11"/>
  <c r="AM482" i="11"/>
  <c r="AM483" i="11"/>
  <c r="AM484" i="11"/>
  <c r="AM485" i="11"/>
  <c r="AM486" i="11"/>
  <c r="AM487" i="11"/>
  <c r="AM488" i="11"/>
  <c r="AM489" i="11"/>
  <c r="AM490" i="11"/>
  <c r="AM491" i="11"/>
  <c r="AM492" i="11"/>
  <c r="AM493" i="11"/>
  <c r="AM494" i="11"/>
  <c r="AM495" i="11"/>
  <c r="AM496" i="11"/>
  <c r="AM497" i="11"/>
  <c r="AM498" i="11"/>
  <c r="AM499" i="11"/>
  <c r="AM500" i="11"/>
  <c r="AM501" i="11"/>
  <c r="AM502" i="11"/>
  <c r="AM503" i="11"/>
  <c r="AM504" i="11"/>
  <c r="AM505" i="11"/>
  <c r="AM506" i="11"/>
  <c r="AM507" i="11"/>
  <c r="AM508" i="11"/>
  <c r="AM509" i="11"/>
  <c r="AM510" i="11"/>
  <c r="AM511" i="11"/>
  <c r="AM512" i="11"/>
  <c r="AM513" i="11"/>
  <c r="AM514" i="11"/>
  <c r="AM515" i="11"/>
  <c r="AM516" i="11"/>
  <c r="AM517" i="11"/>
  <c r="AM518" i="11"/>
  <c r="AM519" i="11"/>
  <c r="AM520" i="11"/>
  <c r="AM521" i="11"/>
  <c r="AM522" i="11"/>
  <c r="AM523" i="11"/>
  <c r="AM524" i="11"/>
  <c r="AM525" i="11"/>
  <c r="AM526" i="11"/>
  <c r="AM527" i="11"/>
  <c r="AM528" i="11"/>
  <c r="AM529" i="11"/>
  <c r="AM530" i="11"/>
  <c r="AM531" i="11"/>
  <c r="AM532" i="11"/>
  <c r="AM533" i="11"/>
  <c r="AM534" i="11"/>
  <c r="AM535" i="11"/>
  <c r="AM536" i="11"/>
  <c r="AM537" i="11"/>
  <c r="AM538" i="11"/>
  <c r="AM539" i="11"/>
  <c r="AM540" i="11"/>
  <c r="AM541" i="11"/>
  <c r="AM542" i="11"/>
  <c r="AM543" i="11"/>
  <c r="AM544" i="11"/>
  <c r="AM545" i="11"/>
  <c r="AM546" i="11"/>
  <c r="AM547" i="11"/>
  <c r="AM548" i="11"/>
  <c r="AM549" i="11"/>
  <c r="AM550" i="11"/>
  <c r="AM551" i="11"/>
  <c r="AM552" i="11"/>
  <c r="AM553" i="11"/>
  <c r="AM554" i="11"/>
  <c r="AM555" i="11"/>
  <c r="AM556" i="11"/>
  <c r="AM557" i="11"/>
  <c r="AM558" i="11"/>
  <c r="AM559" i="11"/>
  <c r="AM560" i="11"/>
  <c r="AM561" i="11"/>
  <c r="AM562" i="11"/>
  <c r="AM563" i="11"/>
  <c r="AM564" i="11"/>
  <c r="AM565" i="11"/>
  <c r="AM566" i="11"/>
  <c r="AM567" i="11"/>
  <c r="AM568" i="11"/>
  <c r="AM569" i="11"/>
  <c r="AM570" i="11"/>
  <c r="AM571" i="11"/>
  <c r="AM572" i="11"/>
  <c r="AM573" i="11"/>
  <c r="AM574" i="11"/>
  <c r="AM575" i="11"/>
  <c r="AM576" i="11"/>
  <c r="AM577" i="11"/>
  <c r="AM578" i="11"/>
  <c r="AM579" i="11"/>
  <c r="AM580" i="11"/>
  <c r="AM581" i="11"/>
  <c r="AM582" i="11"/>
  <c r="AM583" i="11"/>
  <c r="AM584" i="11"/>
  <c r="AM585" i="11"/>
  <c r="AM586" i="11"/>
  <c r="AM587" i="11"/>
  <c r="AM588" i="11"/>
  <c r="AM589" i="11"/>
  <c r="AM590" i="11"/>
  <c r="AM591" i="11"/>
  <c r="AM592" i="11"/>
  <c r="AM593" i="11"/>
  <c r="AM594" i="11"/>
  <c r="AM595" i="11"/>
  <c r="AM596" i="11"/>
  <c r="AM597" i="11"/>
  <c r="AM598" i="11"/>
  <c r="AM599" i="11"/>
  <c r="AM600" i="11"/>
  <c r="AM601" i="11"/>
  <c r="AM602" i="11"/>
  <c r="AM603" i="11"/>
  <c r="AM604" i="11"/>
  <c r="AM605" i="11"/>
  <c r="AM606" i="11"/>
  <c r="AM607" i="11"/>
  <c r="AM608" i="11"/>
  <c r="AM609" i="11"/>
  <c r="AM610" i="11"/>
  <c r="AM611" i="11"/>
  <c r="AM612" i="11"/>
  <c r="AM613" i="11"/>
  <c r="AM614" i="11"/>
  <c r="AM615" i="11"/>
  <c r="AM616" i="11"/>
  <c r="AM617" i="11"/>
  <c r="AM618" i="11"/>
  <c r="AM619" i="11"/>
  <c r="AM620" i="11"/>
  <c r="AM621" i="11"/>
  <c r="AM622" i="11"/>
  <c r="AM623" i="11"/>
  <c r="AM624" i="11"/>
  <c r="AM625" i="11"/>
  <c r="AM626" i="11"/>
  <c r="AM627" i="11"/>
  <c r="AM628" i="11"/>
  <c r="AM629" i="11"/>
  <c r="AM630" i="11"/>
  <c r="AM631" i="11"/>
  <c r="AM632" i="11"/>
  <c r="AM633" i="11"/>
  <c r="AM634" i="11"/>
  <c r="AM635" i="11"/>
  <c r="AM636" i="11"/>
  <c r="AM637" i="11"/>
  <c r="AM638" i="11"/>
  <c r="AM639" i="11"/>
  <c r="AM640" i="11"/>
  <c r="AM641" i="11"/>
  <c r="AM642" i="11"/>
  <c r="AM643" i="11"/>
  <c r="AM644" i="11"/>
  <c r="AM645" i="11"/>
  <c r="AM646" i="11"/>
  <c r="AM647" i="11"/>
  <c r="AM648" i="11"/>
  <c r="AM649" i="11"/>
  <c r="AM650" i="11"/>
  <c r="AM651" i="11"/>
  <c r="AM652" i="11"/>
  <c r="AM653" i="11"/>
  <c r="AM654" i="11"/>
  <c r="AM655" i="11"/>
  <c r="AM656" i="11"/>
  <c r="AM657" i="11"/>
  <c r="AM658" i="11"/>
  <c r="AM659" i="11"/>
  <c r="AM660" i="11"/>
  <c r="AM661" i="11"/>
  <c r="AM662" i="11"/>
  <c r="AM663" i="11"/>
  <c r="AM664" i="11"/>
  <c r="AM665" i="11"/>
  <c r="AM666" i="11"/>
  <c r="AM667" i="11"/>
  <c r="AM668" i="11"/>
  <c r="AM669" i="11"/>
  <c r="AM670" i="11"/>
  <c r="AM671" i="11"/>
  <c r="AM672" i="11"/>
  <c r="AM673" i="11"/>
  <c r="AM674" i="11"/>
  <c r="AM675" i="11"/>
  <c r="AM676" i="11"/>
  <c r="AM677" i="11"/>
  <c r="AM678" i="11"/>
  <c r="AM679" i="11"/>
  <c r="AM680" i="11"/>
  <c r="AM681" i="11"/>
  <c r="AM682" i="11"/>
  <c r="AM683" i="11"/>
  <c r="AM684" i="11"/>
  <c r="AM685" i="11"/>
  <c r="AM686" i="11"/>
  <c r="AM687" i="11"/>
  <c r="AM688" i="11"/>
  <c r="AM689" i="11"/>
  <c r="AM690" i="11"/>
  <c r="AM691" i="11"/>
  <c r="AM692" i="11"/>
  <c r="AM693" i="11"/>
  <c r="AM694" i="11"/>
  <c r="AM695" i="11"/>
  <c r="AM696" i="11"/>
  <c r="AM697" i="11"/>
  <c r="AM698" i="11"/>
  <c r="AM699" i="11"/>
  <c r="AM700" i="11"/>
  <c r="AM701" i="11"/>
  <c r="AM702" i="11"/>
  <c r="AM703" i="11"/>
  <c r="AM704" i="11"/>
  <c r="AM705" i="11"/>
  <c r="AM706" i="11"/>
  <c r="AM707" i="11"/>
  <c r="AM708" i="11"/>
  <c r="AM709" i="11"/>
  <c r="AM710" i="11"/>
  <c r="AM711" i="11"/>
  <c r="AM712" i="11"/>
  <c r="AM713" i="11"/>
  <c r="AM714" i="11"/>
  <c r="AM715" i="11"/>
  <c r="AM716" i="11"/>
  <c r="AM717" i="11"/>
  <c r="AM718" i="11"/>
  <c r="AM719" i="11"/>
  <c r="AM720" i="11"/>
  <c r="AM721" i="11"/>
  <c r="AM722" i="11"/>
  <c r="AM723" i="11"/>
  <c r="AM724" i="11"/>
  <c r="AM725" i="11"/>
  <c r="AM726" i="11"/>
  <c r="AM727" i="11"/>
  <c r="AM728" i="11"/>
  <c r="AM729" i="11"/>
  <c r="AM730" i="11"/>
  <c r="AM731" i="11"/>
  <c r="AM732" i="11"/>
  <c r="AM733" i="11"/>
  <c r="AM734" i="11"/>
  <c r="AM735" i="11"/>
  <c r="AM736" i="11"/>
  <c r="AM737" i="11"/>
  <c r="AM738" i="11"/>
  <c r="AM739" i="11"/>
  <c r="AM740" i="11"/>
  <c r="AM741" i="11"/>
  <c r="AM742" i="11"/>
  <c r="AM743" i="11"/>
  <c r="AM744" i="11"/>
  <c r="AM745" i="11"/>
  <c r="AM746" i="11"/>
  <c r="AM747" i="11"/>
  <c r="AM748" i="11"/>
  <c r="AM749" i="11"/>
  <c r="AM750" i="11"/>
  <c r="AM751" i="11"/>
  <c r="AM752" i="11"/>
  <c r="AM753" i="11"/>
  <c r="AM754" i="11"/>
  <c r="AM755" i="11"/>
  <c r="AM756" i="11"/>
  <c r="AM757" i="11"/>
  <c r="AM758" i="11"/>
  <c r="AM759" i="11"/>
  <c r="AM760" i="11"/>
  <c r="AM761" i="11"/>
  <c r="AM762" i="11"/>
  <c r="AM763" i="11"/>
  <c r="AM764" i="11"/>
  <c r="AM765" i="11"/>
  <c r="AM766" i="11"/>
  <c r="AM767" i="11"/>
  <c r="AM768" i="11"/>
  <c r="AM769" i="11"/>
  <c r="AM770" i="11"/>
  <c r="AM771" i="11"/>
  <c r="AM772" i="11"/>
  <c r="AM773" i="11"/>
  <c r="AM774" i="11"/>
  <c r="AM775" i="11"/>
  <c r="AM776" i="11"/>
  <c r="AM777" i="11"/>
  <c r="AM778" i="11"/>
  <c r="AM779" i="11"/>
  <c r="AM780" i="11"/>
  <c r="AM781" i="11"/>
  <c r="AM782" i="11"/>
  <c r="AM783" i="11"/>
  <c r="AM784" i="11"/>
  <c r="AM785" i="11"/>
  <c r="AM786" i="11"/>
  <c r="AM787" i="11"/>
  <c r="AM788" i="11"/>
  <c r="AM789" i="11"/>
  <c r="AM790" i="11"/>
  <c r="AM791" i="11"/>
  <c r="AM792" i="11"/>
  <c r="AM793" i="11"/>
  <c r="AM794" i="11"/>
  <c r="AM795" i="11"/>
  <c r="AM796" i="11"/>
  <c r="AM797" i="11"/>
  <c r="AM798" i="11"/>
  <c r="AM799" i="11"/>
  <c r="AM800" i="11"/>
  <c r="AM801" i="11"/>
  <c r="AM802" i="11"/>
  <c r="AM803" i="11"/>
  <c r="AM804" i="11"/>
  <c r="AM805" i="11"/>
  <c r="AM806" i="11"/>
  <c r="AM807" i="11"/>
  <c r="AM808" i="11"/>
  <c r="AM809" i="11"/>
  <c r="AM810" i="11"/>
  <c r="AM811" i="11"/>
  <c r="AM812" i="11"/>
  <c r="AM813" i="11"/>
  <c r="AM814" i="11"/>
  <c r="AM815" i="11"/>
  <c r="AM816" i="11"/>
  <c r="AM817" i="11"/>
  <c r="AM818" i="11"/>
  <c r="AM819" i="11"/>
  <c r="AM820" i="11"/>
  <c r="AM821" i="11"/>
  <c r="AM822" i="11"/>
  <c r="AM823" i="11"/>
  <c r="AM824" i="11"/>
  <c r="AM825" i="11"/>
  <c r="AM826" i="11"/>
  <c r="AM827" i="11"/>
  <c r="AM828" i="11"/>
  <c r="AM829" i="11"/>
  <c r="AM830" i="11"/>
  <c r="AM831" i="11"/>
  <c r="AM832" i="11"/>
  <c r="AM833" i="11"/>
  <c r="AM834" i="11"/>
  <c r="AM835" i="11"/>
  <c r="AM836" i="11"/>
  <c r="AM837" i="11"/>
  <c r="AM838" i="11"/>
  <c r="AM839" i="11"/>
  <c r="AM840" i="11"/>
  <c r="AM841" i="11"/>
  <c r="AM842" i="11"/>
  <c r="AM843" i="11"/>
  <c r="AM844" i="11"/>
  <c r="AM845" i="11"/>
  <c r="AM846" i="11"/>
  <c r="AM847" i="11"/>
  <c r="AM848" i="11"/>
  <c r="AM849" i="11"/>
  <c r="AM850" i="11"/>
  <c r="AM851" i="11"/>
  <c r="AM852" i="11"/>
  <c r="AM853" i="11"/>
  <c r="AM854" i="11"/>
  <c r="AM855" i="11"/>
  <c r="AM856" i="11"/>
  <c r="AM857" i="11"/>
  <c r="AM858" i="11"/>
  <c r="AM859" i="11"/>
  <c r="AM860" i="11"/>
  <c r="AM861" i="11"/>
  <c r="AM862" i="11"/>
  <c r="AM863" i="11"/>
  <c r="AM864" i="11"/>
  <c r="AM865" i="11"/>
  <c r="AM866" i="11"/>
  <c r="AM867" i="11"/>
  <c r="AM868" i="11"/>
  <c r="AM869" i="11"/>
  <c r="AM870" i="11"/>
  <c r="AM871" i="11"/>
  <c r="AM872" i="11"/>
  <c r="AM873" i="11"/>
  <c r="AM874" i="11"/>
  <c r="AM875" i="11"/>
  <c r="AM876" i="11"/>
  <c r="AM877" i="11"/>
  <c r="AM878" i="11"/>
  <c r="AM879" i="11"/>
  <c r="AM880" i="11"/>
  <c r="AM881" i="11"/>
  <c r="AM882" i="11"/>
  <c r="AM883" i="11"/>
  <c r="AM884" i="11"/>
  <c r="AM885" i="11"/>
  <c r="AM886" i="11"/>
  <c r="AM887" i="11"/>
  <c r="AM888" i="11"/>
  <c r="AM889" i="11"/>
  <c r="AM890" i="11"/>
  <c r="AM891" i="11"/>
  <c r="AM892" i="11"/>
  <c r="AM893" i="11"/>
  <c r="AM894" i="11"/>
  <c r="AM895" i="11"/>
  <c r="AM896" i="11"/>
  <c r="AM897" i="11"/>
  <c r="AM898" i="11"/>
  <c r="AM899" i="11"/>
  <c r="AM900" i="11"/>
  <c r="AM901" i="11"/>
  <c r="AM902" i="11"/>
  <c r="AM903" i="11"/>
  <c r="AM904" i="11"/>
  <c r="AM905" i="11"/>
  <c r="AM906" i="11"/>
  <c r="AM907" i="11"/>
  <c r="AM908" i="11"/>
  <c r="AM909" i="11"/>
  <c r="AM910" i="11"/>
  <c r="AM911" i="11"/>
  <c r="AM912" i="11"/>
  <c r="AM913" i="11"/>
  <c r="AM914" i="11"/>
  <c r="AM915" i="11"/>
  <c r="AM916" i="11"/>
  <c r="AM917" i="11"/>
  <c r="AM918" i="11"/>
  <c r="AM919" i="11"/>
  <c r="AM920" i="11"/>
  <c r="AM921" i="11"/>
  <c r="AM922" i="11"/>
  <c r="AM923" i="11"/>
  <c r="AM924" i="11"/>
  <c r="AM925" i="11"/>
  <c r="AM926" i="11"/>
  <c r="AM927" i="11"/>
  <c r="AM928" i="11"/>
  <c r="AM929" i="11"/>
  <c r="AM930" i="11"/>
  <c r="AM931" i="11"/>
  <c r="AM932" i="11"/>
  <c r="AM933" i="11"/>
  <c r="AM934" i="11"/>
  <c r="AM935" i="11"/>
  <c r="AM936" i="11"/>
  <c r="AM937" i="11"/>
  <c r="AM938" i="11"/>
  <c r="AM939" i="11"/>
  <c r="AM940" i="11"/>
  <c r="AM941" i="11"/>
  <c r="AM942" i="11"/>
  <c r="AM943" i="11"/>
  <c r="AM944" i="11"/>
  <c r="AM945" i="11"/>
  <c r="AM946" i="11"/>
  <c r="AM947" i="11"/>
  <c r="AM948" i="11"/>
  <c r="AM949" i="11"/>
  <c r="AM950" i="11"/>
  <c r="AM951" i="11"/>
  <c r="AM952" i="11"/>
  <c r="AM953" i="11"/>
  <c r="AM954" i="11"/>
  <c r="AM955" i="11"/>
  <c r="AM956" i="11"/>
  <c r="AM957" i="11"/>
  <c r="AM958" i="11"/>
  <c r="AM959" i="11"/>
  <c r="AM960" i="11"/>
  <c r="AM961" i="11"/>
  <c r="AM962" i="11"/>
  <c r="AM963" i="11"/>
  <c r="AM964" i="11"/>
  <c r="AM965" i="11"/>
  <c r="AM966" i="11"/>
  <c r="AM967" i="11"/>
  <c r="AM968" i="11"/>
  <c r="AM969" i="11"/>
  <c r="AM970" i="11"/>
  <c r="AM971" i="11"/>
  <c r="AM972" i="11"/>
  <c r="AM973" i="11"/>
  <c r="AM974" i="11"/>
  <c r="AM975" i="11"/>
  <c r="AM976" i="11"/>
  <c r="AM977" i="11"/>
  <c r="AM978" i="11"/>
  <c r="AM979" i="11"/>
  <c r="AM980" i="11"/>
  <c r="AM981" i="11"/>
  <c r="AM982" i="11"/>
  <c r="AM983" i="11"/>
  <c r="AM984" i="11"/>
  <c r="AM985" i="11"/>
  <c r="AM986" i="11"/>
  <c r="AM987" i="11"/>
  <c r="AM988" i="11"/>
  <c r="AM989" i="11"/>
  <c r="AM990" i="11"/>
  <c r="AM991" i="11"/>
  <c r="AM992" i="11"/>
  <c r="AM993" i="11"/>
  <c r="AM994" i="11"/>
  <c r="AM995" i="11"/>
  <c r="AM996" i="11"/>
  <c r="AM997" i="11"/>
  <c r="AM998" i="11"/>
  <c r="AM999" i="11"/>
  <c r="AM1000" i="11"/>
  <c r="AM1001" i="11"/>
  <c r="AM1002" i="11"/>
  <c r="AM1003" i="11"/>
  <c r="AM1004" i="11"/>
  <c r="AM1005" i="11"/>
  <c r="AM1006" i="11"/>
  <c r="AM1007" i="11"/>
  <c r="AM1008" i="11"/>
  <c r="AM1009" i="11"/>
  <c r="AM1010" i="11"/>
  <c r="AM1011" i="11"/>
  <c r="AM1012" i="11"/>
  <c r="AM1013" i="11"/>
  <c r="AM1014" i="11"/>
  <c r="AM1015" i="11"/>
  <c r="AM1016" i="11"/>
  <c r="AM1017" i="11"/>
  <c r="AM1018" i="11"/>
  <c r="AM1019" i="11"/>
  <c r="AM1020" i="11"/>
  <c r="AM1021" i="11"/>
  <c r="AM1022" i="11"/>
  <c r="AM1023" i="11"/>
  <c r="AM1024" i="11"/>
  <c r="AM1025" i="11"/>
  <c r="AM1026" i="11"/>
  <c r="AM1027" i="11"/>
  <c r="AM1028" i="11"/>
  <c r="AM1029" i="11"/>
  <c r="AM1030" i="11"/>
  <c r="AM1031" i="11"/>
  <c r="AM1032" i="11"/>
  <c r="AM1033" i="11"/>
  <c r="AM1034" i="11"/>
  <c r="AM1035" i="11"/>
  <c r="AM1036" i="11"/>
  <c r="AM1037" i="11"/>
  <c r="AM1038" i="11"/>
  <c r="AM1039" i="11"/>
  <c r="AM1040" i="11"/>
  <c r="AM1041" i="11"/>
  <c r="AM1042" i="11"/>
  <c r="AM1043" i="11"/>
  <c r="AM1044" i="11"/>
  <c r="AM1045" i="11"/>
  <c r="AM1046" i="11"/>
  <c r="AM1047" i="11"/>
  <c r="AM1048" i="11"/>
  <c r="AM1049" i="11"/>
  <c r="AM1050" i="11"/>
  <c r="AM1051" i="11"/>
  <c r="AM1052" i="11"/>
  <c r="AM1053" i="11"/>
  <c r="AM1054" i="11"/>
  <c r="AM1055" i="11"/>
  <c r="AM1056" i="11"/>
  <c r="AM1057" i="11"/>
  <c r="AM1058" i="11"/>
  <c r="AM1059" i="11"/>
  <c r="AM1060" i="11"/>
  <c r="AM1061" i="11"/>
  <c r="AM1062" i="11"/>
  <c r="AM1063" i="11"/>
  <c r="AM1064" i="11"/>
  <c r="AM1065" i="11"/>
  <c r="AM1066" i="11"/>
  <c r="AM1067" i="11"/>
  <c r="AM1068" i="11"/>
  <c r="AM1069" i="11"/>
  <c r="AM1070" i="11"/>
  <c r="AM1071" i="11"/>
  <c r="AM1072" i="11"/>
  <c r="AM1073" i="11"/>
  <c r="AM1074" i="11"/>
  <c r="AM1075" i="11"/>
  <c r="AM1076" i="11"/>
  <c r="AM1077" i="11"/>
  <c r="AM1078" i="11"/>
  <c r="AM1079" i="11"/>
  <c r="AM1080" i="11"/>
  <c r="AM1081" i="11"/>
  <c r="AM1082" i="11"/>
  <c r="AM1083" i="11"/>
  <c r="AM1084" i="11"/>
  <c r="AM1085" i="11"/>
  <c r="AM1086" i="11"/>
  <c r="AM1087" i="11"/>
  <c r="AM1088" i="11"/>
  <c r="AM1089" i="11"/>
  <c r="AM1090" i="11"/>
  <c r="AM1091" i="11"/>
  <c r="AM1092" i="11"/>
  <c r="AM1093" i="11"/>
  <c r="AM1094" i="11"/>
  <c r="AM1095" i="11"/>
  <c r="AM1096" i="11"/>
  <c r="AM1097" i="11"/>
  <c r="AM1098" i="11"/>
  <c r="AM1099" i="11"/>
  <c r="AM1100" i="11"/>
  <c r="AM1101" i="11"/>
  <c r="AM1102" i="11"/>
  <c r="AM1103" i="11"/>
  <c r="AM1104" i="11"/>
  <c r="AM1105" i="11"/>
  <c r="AM1106" i="11"/>
  <c r="AM1107" i="11"/>
  <c r="AM1108" i="11"/>
  <c r="AM1109" i="11"/>
  <c r="AM1110" i="11"/>
  <c r="AM1111" i="11"/>
  <c r="AM1112" i="11"/>
  <c r="AM1113" i="11"/>
  <c r="AM1114" i="11"/>
  <c r="AM1115" i="11"/>
  <c r="AM1116" i="11"/>
  <c r="AM1117" i="11"/>
  <c r="AM1118" i="11"/>
  <c r="AM1119" i="11"/>
  <c r="AM1120" i="11"/>
  <c r="AM1121" i="11"/>
  <c r="AM1122" i="11"/>
  <c r="AM1123" i="11"/>
  <c r="AM1124" i="11"/>
  <c r="AM1125" i="11"/>
  <c r="AM1126" i="11"/>
  <c r="AM1127" i="11"/>
  <c r="AM1128" i="11"/>
  <c r="AM1129" i="11"/>
  <c r="AM1130" i="11"/>
  <c r="AM1131" i="11"/>
  <c r="AM1132" i="11"/>
  <c r="AM1133" i="11"/>
  <c r="AM1134" i="11"/>
  <c r="AM1135" i="11"/>
  <c r="AM1136" i="11"/>
  <c r="AM1137" i="11"/>
  <c r="AM1138" i="11"/>
  <c r="AM1139" i="11"/>
  <c r="AM1140" i="11"/>
  <c r="AM1141" i="11"/>
  <c r="AM1142" i="11"/>
  <c r="AM1143" i="11"/>
  <c r="AM1144" i="11"/>
  <c r="AM1145" i="11"/>
  <c r="AM1146" i="11"/>
  <c r="AM1147" i="11"/>
  <c r="AM1148" i="11"/>
  <c r="AM1149" i="11"/>
  <c r="AM1150" i="11"/>
  <c r="AM1151" i="11"/>
  <c r="AM1152" i="11"/>
  <c r="AM1153" i="11"/>
  <c r="AM1154" i="11"/>
  <c r="AM1155" i="11"/>
  <c r="AM1156" i="11"/>
  <c r="AM1157" i="11"/>
  <c r="AM1158" i="11"/>
  <c r="AM1159" i="11"/>
  <c r="AM1160" i="11"/>
  <c r="AM1161" i="11"/>
  <c r="AM1162" i="11"/>
  <c r="AM1163" i="11"/>
  <c r="AM1164" i="11"/>
  <c r="AM1165" i="11"/>
  <c r="AM1166" i="11"/>
  <c r="AM1167" i="11"/>
  <c r="AM1168" i="11"/>
  <c r="AM1169" i="11"/>
  <c r="AM1170" i="11"/>
  <c r="AM1171" i="11"/>
  <c r="AM1172" i="11"/>
  <c r="AM1173" i="11"/>
  <c r="AM1174" i="11"/>
  <c r="AM1175" i="11"/>
  <c r="AM1176" i="11"/>
  <c r="AM1177" i="11"/>
  <c r="AM1178" i="11"/>
  <c r="AM1179" i="11"/>
  <c r="AM1180" i="11"/>
  <c r="AM1181" i="11"/>
  <c r="AM1182" i="11"/>
  <c r="AM1183" i="11"/>
  <c r="AM1184" i="11"/>
  <c r="AM1185" i="11"/>
  <c r="AM1186" i="11"/>
  <c r="AM1187" i="11"/>
  <c r="AM1188" i="11"/>
  <c r="AM1189" i="11"/>
  <c r="AM1190" i="11"/>
  <c r="AM1191" i="11"/>
  <c r="AM1192" i="11"/>
  <c r="AM1193" i="11"/>
  <c r="AM1194" i="11"/>
  <c r="AM1195" i="11"/>
  <c r="AM1196" i="11"/>
  <c r="AM1197" i="11"/>
  <c r="AM1198" i="11"/>
  <c r="AM1199" i="11"/>
  <c r="AM1200" i="11"/>
  <c r="AM1201" i="11"/>
  <c r="AM1202" i="11"/>
  <c r="AM1203" i="11"/>
  <c r="AM1204" i="11"/>
  <c r="AM1205" i="11"/>
  <c r="AM1206" i="11"/>
  <c r="AM1207" i="11"/>
  <c r="AM1208" i="11"/>
  <c r="AM1209" i="11"/>
  <c r="AM1210" i="11"/>
  <c r="AM1211" i="11"/>
  <c r="AM1212" i="11"/>
  <c r="AM1213" i="11"/>
  <c r="AM1214" i="11"/>
  <c r="AM1215" i="11"/>
  <c r="AM1216" i="11"/>
  <c r="AM1217" i="11"/>
  <c r="AM1218" i="11"/>
  <c r="AM1219" i="11"/>
  <c r="AM1220" i="11"/>
  <c r="AM1221" i="11"/>
  <c r="AM1222" i="11"/>
  <c r="AM1223" i="11"/>
  <c r="AM1224" i="11"/>
  <c r="AM1225" i="11"/>
  <c r="AM1226" i="11"/>
  <c r="AM1227" i="11"/>
  <c r="AM1228" i="11"/>
  <c r="AM1229" i="11"/>
  <c r="AM1230" i="11"/>
  <c r="AM1231" i="11"/>
  <c r="AM1232" i="11"/>
  <c r="AM1233" i="11"/>
  <c r="AM1234" i="11"/>
  <c r="AM1235" i="11"/>
  <c r="AM1236" i="11"/>
  <c r="AM1237" i="11"/>
  <c r="AM1238" i="11"/>
  <c r="AM1239" i="11"/>
  <c r="AM1240" i="11"/>
  <c r="AM1241" i="11"/>
  <c r="AM1242" i="11"/>
  <c r="AM1243" i="11"/>
  <c r="AM1244" i="11"/>
  <c r="AM1245" i="11"/>
  <c r="AM1246" i="11"/>
  <c r="AM1247" i="11"/>
  <c r="AM1248" i="11"/>
  <c r="AM1249" i="11"/>
  <c r="AM1250" i="11"/>
  <c r="AM1251" i="11"/>
  <c r="AM1252" i="11"/>
  <c r="AM1253" i="11"/>
  <c r="AM1254" i="11"/>
  <c r="AM1255" i="11"/>
  <c r="AM1256" i="11"/>
  <c r="AM1257" i="11"/>
  <c r="AM1258" i="11"/>
  <c r="AM1259" i="11"/>
  <c r="AM1260" i="11"/>
  <c r="AM1261" i="11"/>
  <c r="AM1262" i="11"/>
  <c r="AM1263" i="11"/>
  <c r="AM1264" i="11"/>
  <c r="AM1265" i="11"/>
  <c r="AM1266" i="11"/>
  <c r="AM1267" i="11"/>
  <c r="AM1268" i="11"/>
  <c r="AM1269" i="11"/>
  <c r="AM1270" i="11"/>
  <c r="AM1271" i="11"/>
  <c r="AM1272" i="11"/>
  <c r="AM1273" i="11"/>
  <c r="AM1274" i="11"/>
  <c r="AM1275" i="11"/>
  <c r="AM1276" i="11"/>
  <c r="AM1277" i="11"/>
  <c r="AM1278" i="11"/>
  <c r="AM1279" i="11"/>
  <c r="AM1280" i="11"/>
  <c r="AM1281" i="11"/>
  <c r="AM1282" i="11"/>
  <c r="AM1283" i="11"/>
  <c r="AM1284" i="11"/>
  <c r="AM1285" i="11"/>
  <c r="AM1286" i="11"/>
  <c r="AM1287" i="11"/>
  <c r="AM1288" i="11"/>
  <c r="AM1289" i="11"/>
  <c r="AM1290" i="11"/>
  <c r="AM1291" i="11"/>
  <c r="AM1292" i="11"/>
  <c r="AM1293" i="11"/>
  <c r="AM1294" i="11"/>
  <c r="AM1295" i="11"/>
  <c r="AM1296" i="11"/>
  <c r="AM1297" i="11"/>
  <c r="AM1298" i="11"/>
  <c r="AM1299" i="11"/>
  <c r="AM1300" i="11"/>
  <c r="AM1301" i="11"/>
  <c r="AM1302" i="11"/>
  <c r="AM1303" i="11"/>
  <c r="AM1304" i="11"/>
  <c r="AM1305" i="11"/>
  <c r="AM1306" i="11"/>
  <c r="AM1307" i="11"/>
  <c r="AM1308" i="11"/>
  <c r="AM1309" i="11"/>
  <c r="AM1310" i="11"/>
  <c r="AM1311" i="11"/>
  <c r="AM1312" i="11"/>
  <c r="AM1313" i="11"/>
  <c r="AM1314" i="11"/>
  <c r="AM1315" i="11"/>
  <c r="AM1316" i="11"/>
  <c r="AM1317" i="11"/>
  <c r="AM1318" i="11"/>
  <c r="AM1319" i="11"/>
  <c r="AM1320" i="11"/>
  <c r="AM1321" i="11"/>
  <c r="AM1322" i="11"/>
  <c r="AM1323" i="11"/>
  <c r="AM1324" i="11"/>
  <c r="AM1325" i="11"/>
  <c r="AM1326" i="11"/>
  <c r="AM1327" i="11"/>
  <c r="AM1328" i="11"/>
  <c r="AM1329" i="11"/>
  <c r="AM1330" i="11"/>
  <c r="AM1331" i="11"/>
  <c r="AM1332" i="11"/>
  <c r="AM1333" i="11"/>
  <c r="AM1334" i="11"/>
  <c r="AM1335" i="11"/>
  <c r="AM1336" i="11"/>
  <c r="AM1337" i="11"/>
  <c r="AM1338" i="11"/>
  <c r="AM1339" i="11"/>
  <c r="AM1340" i="11"/>
  <c r="AM1341" i="11"/>
  <c r="AM1342" i="11"/>
  <c r="AM1343" i="11"/>
  <c r="AM1344" i="11"/>
  <c r="AM1345" i="11"/>
  <c r="AM1346" i="11"/>
  <c r="AM1347" i="11"/>
  <c r="AM1348" i="11"/>
  <c r="AM1349" i="11"/>
  <c r="AM1350" i="11"/>
  <c r="AM1351" i="11"/>
  <c r="AM1352" i="11"/>
  <c r="AM1353" i="11"/>
  <c r="AM1354" i="11"/>
  <c r="AM1355" i="11"/>
  <c r="AM1356" i="11"/>
  <c r="AM1357" i="11"/>
  <c r="AM1358" i="11"/>
  <c r="AM1359" i="11"/>
  <c r="AM1360" i="11"/>
  <c r="AM1361" i="11"/>
  <c r="AM1362" i="11"/>
  <c r="AM1363" i="11"/>
  <c r="AM1364" i="11"/>
  <c r="AM1365" i="11"/>
  <c r="AM1366" i="11"/>
  <c r="AM1367" i="11"/>
  <c r="AM1368" i="11"/>
  <c r="AM1369" i="11"/>
  <c r="AM1370" i="11"/>
  <c r="AM1371" i="11"/>
  <c r="AM1372" i="11"/>
  <c r="AM1373" i="11"/>
  <c r="AM1374" i="11"/>
  <c r="AM1375" i="11"/>
  <c r="AM1376" i="11"/>
  <c r="AM1377" i="11"/>
  <c r="AM1378" i="11"/>
  <c r="AM1379" i="11"/>
  <c r="AM1380" i="11"/>
  <c r="AM1381" i="11"/>
  <c r="AM1382" i="11"/>
  <c r="AM1383" i="11"/>
  <c r="AM1384" i="11"/>
  <c r="AM1385" i="11"/>
  <c r="AM1386" i="11"/>
  <c r="AM1387" i="11"/>
  <c r="AM1388" i="11"/>
  <c r="AM1389" i="11"/>
  <c r="AM1390" i="11"/>
  <c r="AM1391" i="11"/>
  <c r="AM1392" i="11"/>
  <c r="AM1393" i="11"/>
  <c r="AM1394" i="11"/>
  <c r="AM1395" i="11"/>
  <c r="AM1396" i="11"/>
  <c r="AM1397" i="11"/>
  <c r="AM1398" i="11"/>
  <c r="AM1399" i="11"/>
  <c r="AM1400" i="11"/>
  <c r="AM1401" i="11"/>
  <c r="AM1402" i="11"/>
  <c r="AM1403" i="11"/>
  <c r="AM1404" i="11"/>
  <c r="AM1405" i="11"/>
  <c r="AM1406" i="11"/>
  <c r="AM1407" i="11"/>
  <c r="AM1408" i="11"/>
  <c r="AM1409" i="11"/>
  <c r="AM1410" i="11"/>
  <c r="AM1411" i="11"/>
  <c r="AM1412" i="11"/>
  <c r="AM1413" i="11"/>
  <c r="AM1414" i="11"/>
  <c r="AM1415" i="11"/>
  <c r="AM1416" i="11"/>
  <c r="AM1417" i="11"/>
  <c r="AM1418" i="11"/>
  <c r="AM1419" i="11"/>
  <c r="AM1420" i="11"/>
  <c r="AM1421" i="11"/>
  <c r="AM1422" i="11"/>
  <c r="AM1423" i="11"/>
  <c r="AM1424" i="11"/>
  <c r="AM1425" i="11"/>
  <c r="AM1426" i="11"/>
  <c r="AM1427" i="11"/>
  <c r="AM1428" i="11"/>
  <c r="AM1429" i="11"/>
  <c r="AM1430" i="11"/>
  <c r="AM1431" i="11"/>
  <c r="AM1432" i="11"/>
  <c r="AM1433" i="11"/>
  <c r="AM1434" i="11"/>
  <c r="AM1435" i="11"/>
  <c r="AM1436" i="11"/>
  <c r="AM1437" i="11"/>
  <c r="AM1438" i="11"/>
  <c r="AM1439" i="11"/>
  <c r="AM1440" i="11"/>
  <c r="AM1441" i="11"/>
  <c r="AM1442" i="11"/>
  <c r="AM1443" i="11"/>
  <c r="AM1444" i="11"/>
  <c r="AM1445" i="11"/>
  <c r="AM1446" i="11"/>
  <c r="AM1447" i="11"/>
  <c r="AM1448" i="11"/>
  <c r="AM1449" i="11"/>
  <c r="AM1450" i="11"/>
  <c r="AM1451" i="11"/>
  <c r="AM1452" i="11"/>
  <c r="AM1453" i="11"/>
  <c r="AM1454" i="11"/>
  <c r="AM1455" i="11"/>
  <c r="AM1456" i="11"/>
  <c r="AM1457" i="11"/>
  <c r="AM1458" i="11"/>
  <c r="AM1459" i="11"/>
  <c r="AM1460" i="11"/>
  <c r="AM1461" i="11"/>
  <c r="AM1462" i="11"/>
  <c r="AM1463" i="11"/>
  <c r="AM1464" i="11"/>
  <c r="AM1465" i="11"/>
  <c r="AM1466" i="11"/>
  <c r="AM1467" i="11"/>
  <c r="AM1468" i="11"/>
  <c r="AM1469" i="11"/>
  <c r="AM1470" i="11"/>
  <c r="AM1471" i="11"/>
  <c r="AM1472" i="11"/>
  <c r="AM1473" i="11"/>
  <c r="AM1474" i="11"/>
  <c r="AM1475" i="11"/>
  <c r="AM1476" i="11"/>
  <c r="AM1477" i="11"/>
  <c r="AM1478" i="11"/>
  <c r="AM1479" i="11"/>
  <c r="AM1480" i="11"/>
  <c r="AM1481" i="11"/>
  <c r="AM1482" i="11"/>
  <c r="AM1483" i="11"/>
  <c r="AM1484" i="11"/>
  <c r="AM1485" i="11"/>
  <c r="AM1486" i="11"/>
  <c r="AM1487" i="11"/>
  <c r="AM1488" i="11"/>
  <c r="AM1489" i="11"/>
  <c r="AM1490" i="11"/>
  <c r="AM1491" i="11"/>
  <c r="AM1492" i="11"/>
  <c r="AM1493" i="11"/>
  <c r="AM1494" i="11"/>
  <c r="AM1495" i="11"/>
  <c r="AM1496" i="11"/>
  <c r="AM1497" i="11"/>
  <c r="AM1498" i="11"/>
  <c r="AM1499" i="11"/>
  <c r="AM1500" i="11"/>
  <c r="AM1501" i="11"/>
  <c r="AM1502" i="11"/>
  <c r="AM1503" i="11"/>
  <c r="AM1504" i="11"/>
  <c r="AM1505" i="11"/>
  <c r="AM1506" i="11"/>
  <c r="AM1507" i="11"/>
  <c r="AM1508" i="11"/>
  <c r="AM1509" i="11"/>
  <c r="AM1510" i="11"/>
  <c r="AM1511" i="11"/>
  <c r="AM1512" i="11"/>
  <c r="AM1513" i="11"/>
  <c r="AM1514" i="11"/>
  <c r="AM1515" i="11"/>
  <c r="AM1516" i="11"/>
  <c r="AM1517" i="11"/>
  <c r="AM1518" i="11"/>
  <c r="AM1519" i="11"/>
  <c r="AM1520" i="11"/>
  <c r="AM1521" i="11"/>
  <c r="AM1522" i="11"/>
  <c r="AM1523" i="11"/>
  <c r="AM1524" i="11"/>
  <c r="AM1525" i="11"/>
  <c r="AM1526" i="11"/>
  <c r="AM1527" i="11"/>
  <c r="AM1528" i="11"/>
  <c r="AM1529" i="11"/>
  <c r="AM1530" i="11"/>
  <c r="AM1531" i="11"/>
  <c r="AM1532" i="11"/>
  <c r="AM1533" i="11"/>
  <c r="AM1534" i="11"/>
  <c r="AM1535" i="11"/>
  <c r="AM1536" i="11"/>
  <c r="AM1537" i="11"/>
  <c r="AM1538" i="11"/>
  <c r="AM1539" i="11"/>
  <c r="AM1540" i="11"/>
  <c r="AM1541" i="11"/>
  <c r="AM1542" i="11"/>
  <c r="AM1543" i="11"/>
  <c r="AM1544" i="11"/>
  <c r="AM1545" i="11"/>
  <c r="AM1546" i="11"/>
  <c r="AM1547" i="11"/>
  <c r="AM1548" i="11"/>
  <c r="AM1549" i="11"/>
  <c r="AM1550" i="11"/>
  <c r="AM1551" i="11"/>
  <c r="AM1552" i="11"/>
  <c r="AM1553" i="11"/>
  <c r="AM1554" i="11"/>
  <c r="AM1555" i="11"/>
  <c r="AM1556" i="11"/>
  <c r="AM1557" i="11"/>
  <c r="AM1558" i="11"/>
  <c r="AM1559" i="11"/>
  <c r="AM1560" i="11"/>
  <c r="AM1561" i="11"/>
  <c r="AM1562" i="11"/>
  <c r="AM1563" i="11"/>
  <c r="AM1564" i="11"/>
  <c r="AM1565" i="11"/>
  <c r="AM1566" i="11"/>
  <c r="AM1567" i="11"/>
  <c r="AM1568" i="11"/>
  <c r="AM1569" i="11"/>
  <c r="AM1570" i="11"/>
  <c r="AM1571" i="11"/>
  <c r="AM1572" i="11"/>
  <c r="AM1573" i="11"/>
  <c r="AM1574" i="11"/>
  <c r="AM1575" i="11"/>
  <c r="AM1576" i="11"/>
  <c r="AM1577" i="11"/>
  <c r="AM1578" i="11"/>
  <c r="AM1579" i="11"/>
  <c r="AM1580" i="11"/>
  <c r="AM1581" i="11"/>
  <c r="AM1582" i="11"/>
  <c r="AM1583" i="11"/>
  <c r="AM1584" i="11"/>
  <c r="AM1585" i="11"/>
  <c r="AM1586" i="11"/>
  <c r="AM1587" i="11"/>
  <c r="AM1588" i="11"/>
  <c r="AM1589" i="11"/>
  <c r="AM1590" i="11"/>
  <c r="AM1591" i="11"/>
  <c r="AM1592" i="11"/>
  <c r="AM1593" i="11"/>
  <c r="AM1594" i="11"/>
  <c r="AM1595" i="11"/>
  <c r="AM1596" i="11"/>
  <c r="AM1597" i="11"/>
  <c r="AM1598" i="11"/>
  <c r="AM1599" i="11"/>
  <c r="AM1600" i="11"/>
  <c r="AM1601" i="11"/>
  <c r="AM1602" i="11"/>
  <c r="AM1603" i="11"/>
  <c r="AM1604" i="11"/>
  <c r="AM1605" i="11"/>
  <c r="AM1606" i="11"/>
  <c r="AM1607" i="11"/>
  <c r="AM1608" i="11"/>
  <c r="AM1609" i="11"/>
  <c r="AM1610" i="11"/>
  <c r="AM1611" i="11"/>
  <c r="AM1612" i="11"/>
  <c r="AM1613" i="11"/>
  <c r="AM1614" i="11"/>
  <c r="AM1615" i="11"/>
  <c r="AM1616" i="11"/>
  <c r="AM1617" i="11"/>
  <c r="AM1618" i="11"/>
  <c r="AM1619" i="11"/>
  <c r="AM1620" i="11"/>
  <c r="AM1621" i="11"/>
  <c r="AM1622" i="11"/>
  <c r="AM1623" i="11"/>
  <c r="AM1624" i="11"/>
  <c r="AM1625" i="11"/>
  <c r="AM1626" i="11"/>
  <c r="AM1627" i="11"/>
  <c r="AM1628" i="11"/>
  <c r="AM1629" i="11"/>
  <c r="AM1630" i="11"/>
  <c r="AM1631" i="11"/>
  <c r="AM1632" i="11"/>
  <c r="AM1633" i="11"/>
  <c r="AM1634" i="11"/>
  <c r="AM1635" i="11"/>
  <c r="AM1636" i="11"/>
  <c r="AM1637" i="11"/>
  <c r="AM1638" i="11"/>
  <c r="AM1639" i="11"/>
  <c r="AM1640" i="11"/>
  <c r="AM1641" i="11"/>
  <c r="AM1642" i="11"/>
  <c r="AM1643" i="11"/>
  <c r="AM1644" i="11"/>
  <c r="AM1645" i="11"/>
  <c r="AM1646" i="11"/>
  <c r="AM1647" i="11"/>
  <c r="AM1648" i="11"/>
  <c r="AM1649" i="11"/>
  <c r="AM1650" i="11"/>
  <c r="AM1651" i="11"/>
  <c r="AM1652" i="11"/>
  <c r="AM1653" i="11"/>
  <c r="AM1654" i="11"/>
  <c r="AM1655" i="11"/>
  <c r="AM1656" i="11"/>
  <c r="AM1657" i="11"/>
  <c r="AM1658" i="11"/>
  <c r="AM1659" i="11"/>
  <c r="AM1660" i="11"/>
  <c r="AM1661" i="11"/>
  <c r="AM1662" i="11"/>
  <c r="AM1663" i="11"/>
  <c r="AM1664" i="11"/>
  <c r="AM1665" i="11"/>
  <c r="AM1666" i="11"/>
  <c r="AM1667" i="11"/>
  <c r="AM1668" i="11"/>
  <c r="AM1669" i="11"/>
  <c r="AM1670" i="11"/>
  <c r="AM1671" i="11"/>
  <c r="AM1672" i="11"/>
  <c r="AM1673" i="11"/>
  <c r="AM1674" i="11"/>
  <c r="AM1675" i="11"/>
  <c r="AM1676" i="11"/>
  <c r="AM1677" i="11"/>
  <c r="AM1678" i="11"/>
  <c r="AM1679" i="11"/>
  <c r="AM1680" i="11"/>
  <c r="AM1681" i="11"/>
  <c r="AM1682" i="11"/>
  <c r="AM1683" i="11"/>
  <c r="AM1684" i="11"/>
  <c r="AM1685" i="11"/>
  <c r="AM1686" i="11"/>
  <c r="AM1687" i="11"/>
  <c r="AM1688" i="11"/>
  <c r="AM1689" i="11"/>
  <c r="AM1690" i="11"/>
  <c r="AM1691" i="11"/>
  <c r="AM1692" i="11"/>
  <c r="AM1693" i="11"/>
  <c r="AM1694" i="11"/>
  <c r="AM1695" i="11"/>
  <c r="AM1696" i="11"/>
  <c r="AM1697" i="11"/>
  <c r="AM1698" i="11"/>
  <c r="AM1699" i="11"/>
  <c r="AM1700" i="11"/>
  <c r="AM1701" i="11"/>
  <c r="AM1702" i="11"/>
  <c r="AM1703" i="11"/>
  <c r="AM1704" i="11"/>
  <c r="AM1705" i="11"/>
  <c r="AM1706" i="11"/>
  <c r="AM1707" i="11"/>
  <c r="AM1708" i="11"/>
  <c r="AM1709" i="11"/>
  <c r="AM1710" i="11"/>
  <c r="AM1711" i="11"/>
  <c r="AM1712" i="11"/>
  <c r="AM1713" i="11"/>
  <c r="AM1714" i="11"/>
  <c r="AM1715" i="11"/>
  <c r="AM1716" i="11"/>
  <c r="AM1717" i="11"/>
  <c r="AM1718" i="11"/>
  <c r="AM1719" i="11"/>
  <c r="AM1720" i="11"/>
  <c r="AM1721" i="11"/>
  <c r="AM1722" i="11"/>
  <c r="AM1723" i="11"/>
  <c r="AM1724" i="11"/>
  <c r="AM1725" i="11"/>
  <c r="AM1726" i="11"/>
  <c r="AM1727" i="11"/>
  <c r="AM1728" i="11"/>
  <c r="AM1729" i="11"/>
  <c r="AM1730" i="11"/>
  <c r="AM1731" i="11"/>
  <c r="AM1732" i="11"/>
  <c r="AM1733" i="11"/>
  <c r="AM1734" i="11"/>
  <c r="AM1735" i="11"/>
  <c r="AM1736" i="11"/>
  <c r="AM1737" i="11"/>
  <c r="AM1738" i="11"/>
  <c r="AM1739" i="11"/>
  <c r="AM1740" i="11"/>
  <c r="AM1741" i="11"/>
  <c r="AM1742" i="11"/>
  <c r="AM1743" i="11"/>
  <c r="AM1744" i="11"/>
  <c r="AM1745" i="11"/>
  <c r="AM1746" i="11"/>
  <c r="AM1747" i="11"/>
  <c r="AM1748" i="11"/>
  <c r="AM1749" i="11"/>
  <c r="AM1750" i="11"/>
  <c r="AM1751" i="11"/>
  <c r="AM1752" i="11"/>
  <c r="AM1753" i="11"/>
  <c r="AM1754" i="11"/>
  <c r="AM1755" i="11"/>
  <c r="AM1756" i="11"/>
  <c r="AM1757" i="11"/>
  <c r="AM1758" i="11"/>
  <c r="AM1759" i="11"/>
  <c r="AM1760" i="11"/>
  <c r="AM1761" i="11"/>
  <c r="AM1762" i="11"/>
  <c r="AM1763" i="11"/>
  <c r="AM1764" i="11"/>
  <c r="AM1765" i="11"/>
  <c r="AM1766" i="11"/>
  <c r="AM1767" i="11"/>
  <c r="AM1768" i="11"/>
  <c r="AM1769" i="11"/>
  <c r="AM1770" i="11"/>
  <c r="AM1771" i="11"/>
  <c r="AM1772" i="11"/>
  <c r="AM1773" i="11"/>
  <c r="AM1774" i="11"/>
  <c r="AM1775" i="11"/>
  <c r="AM1776" i="11"/>
  <c r="AM1777" i="11"/>
  <c r="AM1778" i="11"/>
  <c r="AM1779" i="11"/>
  <c r="AM1780" i="11"/>
  <c r="AM1781" i="11"/>
  <c r="AM1782" i="11"/>
  <c r="AM1783" i="11"/>
  <c r="AM1784" i="11"/>
  <c r="AM1785" i="11"/>
  <c r="AM1786" i="11"/>
  <c r="AM1787" i="11"/>
  <c r="AM1788" i="11"/>
  <c r="AM1789" i="11"/>
  <c r="AM1790" i="11"/>
  <c r="AM1791" i="11"/>
  <c r="AM1792" i="11"/>
  <c r="AM1793" i="11"/>
  <c r="AM1794" i="11"/>
  <c r="AM1795" i="11"/>
  <c r="AM1796" i="11"/>
  <c r="AM1797" i="11"/>
  <c r="AM1798" i="11"/>
  <c r="AM1799" i="11"/>
  <c r="AM1800" i="11"/>
  <c r="AM1801" i="11"/>
  <c r="AM1802" i="11"/>
  <c r="AM1803" i="11"/>
  <c r="AM1804" i="11"/>
  <c r="AM1805" i="11"/>
  <c r="AM1806" i="11"/>
  <c r="AM1807" i="11"/>
  <c r="AM1808" i="11"/>
  <c r="AM1809" i="11"/>
  <c r="AM1810" i="11"/>
  <c r="AM1811" i="11"/>
  <c r="AM1812" i="11"/>
  <c r="AM1813" i="11"/>
  <c r="AM1814" i="11"/>
  <c r="AM1815" i="11"/>
  <c r="AM1816" i="11"/>
  <c r="AM1817" i="11"/>
  <c r="AM1818" i="11"/>
  <c r="AM1819" i="11"/>
  <c r="AM1820" i="11"/>
  <c r="AM1821" i="11"/>
  <c r="AM1822" i="11"/>
  <c r="AM1823" i="11"/>
  <c r="AM1824" i="11"/>
  <c r="AM1825" i="11"/>
  <c r="AM1826" i="11"/>
  <c r="AM1827" i="11"/>
  <c r="AM1828" i="11"/>
  <c r="AM1829" i="11"/>
  <c r="AM1830" i="11"/>
  <c r="AM1831" i="11"/>
  <c r="AM1832" i="11"/>
  <c r="AM1833" i="11"/>
  <c r="AM1834" i="11"/>
  <c r="AM1835" i="11"/>
  <c r="AM1836" i="11"/>
  <c r="AM1837" i="11"/>
  <c r="AM1838" i="11"/>
  <c r="AM1839" i="11"/>
  <c r="AM1840" i="11"/>
  <c r="AM1841" i="11"/>
  <c r="AM1842" i="11"/>
  <c r="AM1843" i="11"/>
  <c r="AM1844" i="11"/>
  <c r="AM1845" i="11"/>
  <c r="AM1846" i="11"/>
  <c r="AM1847" i="11"/>
  <c r="AM1848" i="11"/>
  <c r="AM1849" i="11"/>
  <c r="AM1850" i="11"/>
  <c r="AM1851" i="11"/>
  <c r="AM1852" i="11"/>
  <c r="AM1853" i="11"/>
  <c r="AM1854" i="11"/>
  <c r="AM1855" i="11"/>
  <c r="AM1856" i="11"/>
  <c r="AM1857" i="11"/>
  <c r="AM1858" i="11"/>
  <c r="AM1859" i="11"/>
  <c r="AM1860" i="11"/>
  <c r="AM1861" i="11"/>
  <c r="AM1862" i="11"/>
  <c r="AM1863" i="11"/>
  <c r="AM1864" i="11"/>
  <c r="AM1865" i="11"/>
  <c r="AM1866" i="11"/>
  <c r="AM1867" i="11"/>
  <c r="AM1868" i="11"/>
  <c r="AM1869" i="11"/>
  <c r="AM1870" i="11"/>
  <c r="AM1871" i="11"/>
  <c r="AM1872" i="11"/>
  <c r="AM1873" i="11"/>
  <c r="AM1874" i="11"/>
  <c r="AM1875" i="11"/>
  <c r="AM1876" i="11"/>
  <c r="AM1877" i="11"/>
  <c r="AM1878" i="11"/>
  <c r="AM1879" i="11"/>
  <c r="AM1880" i="11"/>
  <c r="AM1881" i="11"/>
  <c r="AM1882" i="11"/>
  <c r="AM1883" i="11"/>
  <c r="AM1884" i="11"/>
  <c r="AM1885" i="11"/>
  <c r="AM1886" i="11"/>
  <c r="AM1887" i="11"/>
  <c r="AM1888" i="11"/>
  <c r="AM1889" i="11"/>
  <c r="AM1890" i="11"/>
  <c r="AM1891" i="11"/>
  <c r="AM1892" i="11"/>
  <c r="AM1893" i="11"/>
  <c r="AM1894" i="11"/>
  <c r="AM1895" i="11"/>
  <c r="AM1896" i="11"/>
  <c r="AM1897" i="11"/>
  <c r="AM1898" i="11"/>
  <c r="AM1899" i="11"/>
  <c r="AM1900" i="11"/>
  <c r="AM1901" i="11"/>
  <c r="AM1902" i="11"/>
  <c r="AM1903" i="11"/>
  <c r="AM1904" i="11"/>
  <c r="AM1905" i="11"/>
  <c r="AM1906" i="11"/>
  <c r="AM1907" i="11"/>
  <c r="AM1908" i="11"/>
  <c r="AM1909" i="11"/>
  <c r="AM1910" i="11"/>
  <c r="AM1911" i="11"/>
  <c r="AM1912" i="11"/>
  <c r="AM1913" i="11"/>
  <c r="AM1914" i="11"/>
  <c r="AM1915" i="11"/>
  <c r="AM1916" i="11"/>
  <c r="AM1917" i="11"/>
  <c r="AM1918" i="11"/>
  <c r="AM1919" i="11"/>
  <c r="AM1920" i="11"/>
  <c r="AM1921" i="11"/>
  <c r="AM1922" i="11"/>
  <c r="AM1923" i="11"/>
  <c r="AM1924" i="11"/>
  <c r="AM1925" i="11"/>
  <c r="AM1926" i="11"/>
  <c r="AM1927" i="11"/>
  <c r="AM1928" i="11"/>
  <c r="AM1929" i="11"/>
  <c r="AM1930" i="11"/>
  <c r="AM1931" i="11"/>
  <c r="AM1932" i="11"/>
  <c r="AM1933" i="11"/>
  <c r="AM1934" i="11"/>
  <c r="AM1935" i="11"/>
  <c r="AM1936" i="11"/>
  <c r="AM1937" i="11"/>
  <c r="AM1938" i="11"/>
  <c r="AM1939" i="11"/>
  <c r="AM1940" i="11"/>
  <c r="AM1941" i="11"/>
  <c r="AM1942" i="11"/>
  <c r="AM1943" i="11"/>
  <c r="AM1944" i="11"/>
  <c r="AM1945" i="11"/>
  <c r="AM1946" i="11"/>
  <c r="AM1947" i="11"/>
  <c r="AM1948" i="11"/>
  <c r="AM1949" i="11"/>
  <c r="AM1950" i="11"/>
  <c r="AM1951" i="11"/>
  <c r="AM1952" i="11"/>
  <c r="AM1953" i="11"/>
  <c r="AM1954" i="11"/>
  <c r="AM1955" i="11"/>
  <c r="AM1956" i="11"/>
  <c r="AM1957" i="11"/>
  <c r="AM1958" i="11"/>
  <c r="AM1959" i="11"/>
  <c r="AM1960" i="11"/>
  <c r="AM1961" i="11"/>
  <c r="AM1962" i="11"/>
  <c r="AM1963" i="11"/>
  <c r="AM1964" i="11"/>
  <c r="AM1965" i="11"/>
  <c r="AM1966" i="11"/>
  <c r="AM1967" i="11"/>
  <c r="AM1968" i="11"/>
  <c r="AM1969" i="11"/>
  <c r="AM1970" i="11"/>
  <c r="AM1971" i="11"/>
  <c r="AM1972" i="11"/>
  <c r="AM1973" i="11"/>
  <c r="AM1974" i="11"/>
  <c r="AM1975" i="11"/>
  <c r="AM1976" i="11"/>
  <c r="AM1977" i="11"/>
  <c r="AM1978" i="11"/>
  <c r="AM1979" i="11"/>
  <c r="AM1980" i="11"/>
  <c r="AM1981" i="11"/>
  <c r="AM1982" i="11"/>
  <c r="AM1983" i="11"/>
  <c r="AM1984" i="11"/>
  <c r="AM1985" i="11"/>
  <c r="AM1986" i="11"/>
  <c r="AM1987" i="11"/>
  <c r="AM1988" i="11"/>
  <c r="AM1989" i="11"/>
  <c r="AM1990" i="11"/>
  <c r="AM1991" i="11"/>
  <c r="AM1992" i="11"/>
  <c r="AM1993" i="11"/>
  <c r="AM1994" i="11"/>
  <c r="AM1995" i="11"/>
  <c r="AM1996" i="11"/>
  <c r="AM1997" i="11"/>
  <c r="AM1998" i="11"/>
  <c r="AM1999" i="11"/>
  <c r="AM2000" i="11"/>
  <c r="AM2001" i="11"/>
  <c r="AM2002" i="11"/>
  <c r="AM2003" i="11"/>
  <c r="AM2004" i="11"/>
  <c r="AM2005" i="11"/>
  <c r="AM2006" i="11"/>
  <c r="AM2007" i="11"/>
  <c r="AM2008" i="11"/>
  <c r="AM2009" i="11"/>
  <c r="AM2010" i="11"/>
  <c r="AM2011" i="11"/>
  <c r="AM2012" i="11"/>
  <c r="AM2013" i="11"/>
  <c r="AM2014" i="11"/>
  <c r="AM2015" i="11"/>
  <c r="AM2016" i="11"/>
  <c r="AM2017" i="11"/>
  <c r="AM2018" i="11"/>
  <c r="AM2019" i="11"/>
  <c r="AM2020" i="11"/>
  <c r="AM2021" i="11"/>
  <c r="AM2022" i="11"/>
  <c r="AM2023" i="11"/>
  <c r="AM2024" i="11"/>
  <c r="AM2025" i="11"/>
  <c r="AM2026" i="11"/>
  <c r="AM2027" i="11"/>
  <c r="AM2028" i="11"/>
  <c r="AM2029" i="11"/>
  <c r="AM2030" i="11"/>
  <c r="AM2031" i="11"/>
  <c r="AM2032" i="11"/>
  <c r="AM2033" i="11"/>
  <c r="AM2034" i="11"/>
  <c r="AM2035" i="11"/>
  <c r="AM2036" i="11"/>
  <c r="AM2037" i="11"/>
  <c r="AM2038" i="11"/>
  <c r="AM2039" i="11"/>
  <c r="AM2040" i="11"/>
  <c r="AM2041" i="11"/>
  <c r="AM2042" i="11"/>
  <c r="AM2043" i="11"/>
  <c r="AM2044" i="11"/>
  <c r="AM2045" i="11"/>
  <c r="AM2046" i="11"/>
  <c r="AM2047" i="11"/>
  <c r="AM2048" i="11"/>
  <c r="AM2049" i="11"/>
  <c r="AM2050" i="11"/>
  <c r="AM2051" i="11"/>
  <c r="AM2052" i="11"/>
  <c r="AM2053" i="11"/>
  <c r="AM2054" i="11"/>
  <c r="AM2055" i="11"/>
  <c r="AM2056" i="11"/>
  <c r="AM2057" i="11"/>
  <c r="AM2058" i="11"/>
  <c r="AM2059" i="11"/>
  <c r="AM2060" i="11"/>
  <c r="AM2061" i="11"/>
  <c r="AM2062" i="11"/>
  <c r="AM2063" i="11"/>
  <c r="AM2064" i="11"/>
  <c r="AM2065" i="11"/>
  <c r="AM2066" i="11"/>
  <c r="AM2067" i="11"/>
  <c r="AM2068" i="11"/>
  <c r="AM2069" i="11"/>
  <c r="AM2070" i="11"/>
  <c r="AM2071" i="11"/>
  <c r="AM2072" i="11"/>
  <c r="AM2073" i="11"/>
  <c r="AM2074" i="11"/>
  <c r="AM2075" i="11"/>
  <c r="AM2076" i="11"/>
  <c r="AM2077" i="11"/>
  <c r="AM2078" i="11"/>
  <c r="AM2079" i="11"/>
  <c r="AM2080" i="11"/>
  <c r="AM2081" i="11"/>
  <c r="AM2082" i="11"/>
  <c r="AM2083" i="11"/>
  <c r="AM2084" i="11"/>
  <c r="AM2085" i="11"/>
  <c r="AM2086" i="11"/>
  <c r="AM2087" i="11"/>
  <c r="AM2088" i="11"/>
  <c r="AM2089" i="11"/>
  <c r="AM2090" i="11"/>
  <c r="AM2091" i="11"/>
  <c r="AM2092" i="11"/>
  <c r="AM2093" i="11"/>
  <c r="AM2094" i="11"/>
  <c r="AM2095" i="11"/>
  <c r="AM2096" i="11"/>
  <c r="AM2097" i="11"/>
  <c r="AM2098" i="11"/>
  <c r="AM2099" i="11"/>
  <c r="AM2100" i="11"/>
  <c r="AM2101" i="11"/>
  <c r="AM2102" i="11"/>
  <c r="AM2103" i="11"/>
  <c r="AM2104" i="11"/>
  <c r="AM2105" i="11"/>
  <c r="AM2106" i="11"/>
  <c r="AM2107" i="11"/>
  <c r="AM2108" i="11"/>
  <c r="AM2109" i="11"/>
  <c r="AM2110" i="11"/>
  <c r="AM2111" i="11"/>
  <c r="AM2112" i="11"/>
  <c r="AM2113" i="11"/>
  <c r="AM2114" i="11"/>
  <c r="AM2115" i="11"/>
  <c r="AM2116" i="11"/>
  <c r="AM2117" i="11"/>
  <c r="AM2118" i="11"/>
  <c r="AM2119" i="11"/>
  <c r="AM2120" i="11"/>
  <c r="AM2121" i="11"/>
  <c r="AM2122" i="11"/>
  <c r="AM2123" i="11"/>
  <c r="AM2124" i="11"/>
  <c r="AM2125" i="11"/>
  <c r="AM2126" i="11"/>
  <c r="AM2127" i="11"/>
  <c r="AM2128" i="11"/>
  <c r="AM2129" i="11"/>
  <c r="AM2130" i="11"/>
  <c r="AM2131" i="11"/>
  <c r="AM2132" i="11"/>
  <c r="AM2133" i="11"/>
  <c r="AM2134" i="11"/>
  <c r="AM2135" i="11"/>
  <c r="AM2136" i="11"/>
  <c r="AM2137" i="11"/>
  <c r="AM2138" i="11"/>
  <c r="AM2139" i="11"/>
  <c r="AM2140" i="11"/>
  <c r="AM2141" i="11"/>
  <c r="AM2142" i="11"/>
  <c r="AM2143" i="11"/>
  <c r="AM2144" i="11"/>
  <c r="AM2145" i="11"/>
  <c r="AM2146" i="11"/>
  <c r="AM2147" i="11"/>
  <c r="AM2148" i="11"/>
  <c r="AM2149" i="11"/>
  <c r="AM2150" i="11"/>
  <c r="AM2151" i="11"/>
  <c r="AM2152" i="11"/>
  <c r="AM2153" i="11"/>
  <c r="AM2154" i="11"/>
  <c r="AM2155" i="11"/>
  <c r="AM2156" i="11"/>
  <c r="AM2157" i="11"/>
  <c r="AM2158" i="11"/>
  <c r="AM2159" i="11"/>
  <c r="AM2160" i="11"/>
  <c r="AM2161" i="11"/>
  <c r="AM2162" i="11"/>
  <c r="AM2163" i="11"/>
  <c r="AM2164" i="11"/>
  <c r="AM2165" i="11"/>
  <c r="AM2166" i="11"/>
  <c r="AM2167" i="11"/>
  <c r="AM2168" i="11"/>
  <c r="AM2169" i="11"/>
  <c r="AM2170" i="11"/>
  <c r="AM2171" i="11"/>
  <c r="AM2172" i="11"/>
  <c r="AM2173" i="11"/>
  <c r="AM2174" i="11"/>
  <c r="AM2175" i="11"/>
  <c r="AM2176" i="11"/>
  <c r="AM2177" i="11"/>
  <c r="AM2178" i="11"/>
  <c r="AM2179" i="11"/>
  <c r="AM2180" i="11"/>
  <c r="AM2181" i="11"/>
  <c r="AM2182" i="11"/>
  <c r="AM2183" i="11"/>
  <c r="AM2184" i="11"/>
  <c r="AM2185" i="11"/>
  <c r="AM2186" i="11"/>
  <c r="AM2187" i="11"/>
  <c r="AM2188" i="11"/>
  <c r="AM2189" i="11"/>
  <c r="AM2190" i="11"/>
  <c r="AM2191" i="11"/>
  <c r="AM2192" i="11"/>
  <c r="AM2193" i="11"/>
  <c r="AM2194" i="11"/>
  <c r="AM2195" i="11"/>
  <c r="AM2196" i="11"/>
  <c r="AM2197" i="11"/>
  <c r="AM2198" i="11"/>
  <c r="AM2199" i="11"/>
  <c r="AM2200" i="11"/>
  <c r="AM2201" i="11"/>
  <c r="AM2202" i="11"/>
  <c r="AM2203" i="11"/>
  <c r="AM2204" i="11"/>
  <c r="AM2205" i="11"/>
  <c r="AM2206" i="11"/>
  <c r="AM2207" i="11"/>
  <c r="AM2208" i="11"/>
  <c r="AM2209" i="11"/>
  <c r="AM2210" i="11"/>
  <c r="AM2211" i="11"/>
  <c r="AM2212" i="11"/>
  <c r="AM2213" i="11"/>
  <c r="AM2214" i="11"/>
  <c r="AM2215" i="11"/>
  <c r="AM2216" i="11"/>
  <c r="AM2217" i="11"/>
  <c r="AM2218" i="11"/>
  <c r="AM2219" i="11"/>
  <c r="AM2220" i="11"/>
  <c r="AM2221" i="11"/>
  <c r="AM2222" i="11"/>
  <c r="AM2223" i="11"/>
  <c r="AM2224" i="11"/>
  <c r="AM2225" i="11"/>
  <c r="AM2226" i="11"/>
  <c r="AM2227" i="11"/>
  <c r="AM2228" i="11"/>
  <c r="AM2229" i="11"/>
  <c r="AM2230" i="11"/>
  <c r="AM2231" i="11"/>
  <c r="AM2232" i="11"/>
  <c r="AM2233" i="11"/>
  <c r="AM2234" i="11"/>
  <c r="AM2235" i="11"/>
  <c r="AM2236" i="11"/>
  <c r="AM2237" i="11"/>
  <c r="AM2238" i="11"/>
  <c r="AM2239" i="11"/>
  <c r="AM2240" i="11"/>
  <c r="AM2241" i="11"/>
  <c r="AM2242" i="11"/>
  <c r="AM2243" i="11"/>
  <c r="AM2244" i="11"/>
  <c r="AM2245" i="11"/>
  <c r="AM2246" i="11"/>
  <c r="AM2247" i="11"/>
  <c r="AM2248" i="11"/>
  <c r="AM2249" i="11"/>
  <c r="AM2250" i="11"/>
  <c r="AM2251" i="11"/>
  <c r="AM2252" i="11"/>
  <c r="AM2253" i="11"/>
  <c r="AM2254" i="11"/>
  <c r="AM2255" i="11"/>
  <c r="AM2256" i="11"/>
  <c r="AM2257" i="11"/>
  <c r="AM2258" i="11"/>
  <c r="AM2259" i="11"/>
  <c r="AM2260" i="11"/>
  <c r="AM2261" i="11"/>
  <c r="AM2262" i="11"/>
  <c r="AM2263" i="11"/>
  <c r="AM2264" i="11"/>
  <c r="AM2265" i="11"/>
  <c r="AM2266" i="11"/>
  <c r="AM2267" i="11"/>
  <c r="AM2268" i="11"/>
  <c r="AM2269" i="11"/>
  <c r="AM2270" i="11"/>
  <c r="AM2271" i="11"/>
  <c r="AM2272" i="11"/>
  <c r="AM2273" i="11"/>
  <c r="AM2274" i="11"/>
  <c r="AM2275" i="11"/>
  <c r="AM2276" i="11"/>
  <c r="AM2277" i="11"/>
  <c r="AM2278" i="11"/>
  <c r="AM2279" i="11"/>
  <c r="AM2280" i="11"/>
  <c r="AM2281" i="11"/>
  <c r="AM2282" i="11"/>
  <c r="AM2283" i="11"/>
  <c r="AM2284" i="11"/>
  <c r="AM2285" i="11"/>
  <c r="AM2286" i="11"/>
  <c r="AM2287" i="11"/>
  <c r="AM2288" i="11"/>
  <c r="AM2289" i="11"/>
  <c r="AM2290" i="11"/>
  <c r="AM2291" i="11"/>
  <c r="AM2292" i="11"/>
  <c r="AM2293" i="11"/>
  <c r="AM2294" i="11"/>
  <c r="AM2295" i="11"/>
  <c r="AM2296" i="11"/>
  <c r="AM2297" i="11"/>
  <c r="AM2298" i="11"/>
  <c r="AM2299" i="11"/>
  <c r="AM2300" i="11"/>
  <c r="AM2301" i="11"/>
  <c r="AM2302" i="11"/>
  <c r="AM2303" i="11"/>
  <c r="AM2304" i="11"/>
  <c r="AM2305" i="11"/>
  <c r="AM2306" i="11"/>
  <c r="AM2307" i="11"/>
  <c r="AM2308" i="11"/>
  <c r="AM2309" i="11"/>
  <c r="AM2310" i="11"/>
  <c r="AM2311" i="11"/>
  <c r="AM2312" i="11"/>
  <c r="AM2313" i="11"/>
  <c r="AM2314" i="11"/>
  <c r="AM2315" i="11"/>
  <c r="AM2316" i="11"/>
  <c r="AM2317" i="11"/>
  <c r="AM2318" i="11"/>
  <c r="AM2319" i="11"/>
  <c r="AM2320" i="11"/>
  <c r="AM2321" i="11"/>
  <c r="AM2322" i="11"/>
  <c r="AM2323" i="11"/>
  <c r="AM2324" i="11"/>
  <c r="AM2325" i="11"/>
  <c r="AM2326" i="11"/>
  <c r="AM2327" i="11"/>
  <c r="AM2328" i="11"/>
  <c r="AM2329" i="11"/>
  <c r="AM2330" i="11"/>
  <c r="AM2331" i="11"/>
  <c r="AM2332" i="11"/>
  <c r="AM2333" i="11"/>
  <c r="AM2334" i="11"/>
  <c r="AM2335" i="11"/>
  <c r="AM2336" i="11"/>
  <c r="AM2337" i="11"/>
  <c r="AM2338" i="11"/>
  <c r="AM2339" i="11"/>
  <c r="AM2340" i="11"/>
  <c r="AM2341" i="11"/>
  <c r="AM2342" i="11"/>
  <c r="AM2343" i="11"/>
  <c r="AM2344" i="11"/>
  <c r="AM2345" i="11"/>
  <c r="AM2346" i="11"/>
  <c r="AM2347" i="11"/>
  <c r="AM2348" i="11"/>
  <c r="AM2349" i="11"/>
  <c r="AM2350" i="11"/>
  <c r="AM2351" i="11"/>
  <c r="AM2352" i="11"/>
  <c r="AM2353" i="11"/>
  <c r="AM2354" i="11"/>
  <c r="AM2355" i="11"/>
  <c r="AM2356" i="11"/>
  <c r="AM2357" i="11"/>
  <c r="AM2358" i="11"/>
  <c r="AM2359" i="11"/>
  <c r="AM2360" i="11"/>
  <c r="AM2361" i="11"/>
  <c r="AM2362" i="11"/>
  <c r="AM2363" i="11"/>
  <c r="AM2364" i="11"/>
  <c r="AM2365" i="11"/>
  <c r="AM2366" i="11"/>
  <c r="AM2367" i="11"/>
  <c r="AM2368" i="11"/>
  <c r="AM2369" i="11"/>
  <c r="AM2370" i="11"/>
  <c r="AM2371" i="11"/>
  <c r="AM2372" i="11"/>
  <c r="AM2373" i="11"/>
  <c r="AM2374" i="11"/>
  <c r="AM2375" i="11"/>
  <c r="AM2376" i="11"/>
  <c r="AM2377" i="11"/>
  <c r="AM2378" i="11"/>
  <c r="AM2379" i="11"/>
  <c r="AM2380" i="11"/>
  <c r="AM2381" i="11"/>
  <c r="AM2382" i="11"/>
  <c r="AM2383" i="11"/>
  <c r="AM2384" i="11"/>
  <c r="AM2385" i="11"/>
  <c r="AM2386" i="11"/>
  <c r="AM2387" i="11"/>
  <c r="AM2388" i="11"/>
  <c r="AM2389" i="11"/>
  <c r="AM2390" i="11"/>
  <c r="AM2391" i="11"/>
  <c r="AM2392" i="11"/>
  <c r="AM2393" i="11"/>
  <c r="AM2394" i="11"/>
  <c r="AM2395" i="11"/>
  <c r="AM2396" i="11"/>
  <c r="AM2397" i="11"/>
  <c r="AM2398" i="11"/>
  <c r="AM2399" i="11"/>
  <c r="AM2400" i="11"/>
  <c r="AM2401" i="11"/>
  <c r="AM2402" i="11"/>
  <c r="AM2403" i="11"/>
  <c r="AM2404" i="11"/>
  <c r="AM2405" i="11"/>
  <c r="AM2406" i="11"/>
  <c r="AM2407" i="11"/>
  <c r="AM2408" i="11"/>
  <c r="AM2409" i="11"/>
  <c r="AM2410" i="11"/>
  <c r="AM2411" i="11"/>
  <c r="AM2412" i="11"/>
  <c r="AM2413" i="11"/>
  <c r="AM2414" i="11"/>
  <c r="AM2415" i="11"/>
  <c r="AM2416" i="11"/>
  <c r="AM2417" i="11"/>
  <c r="AM2418" i="11"/>
  <c r="AM2419" i="11"/>
  <c r="AM2420" i="11"/>
  <c r="AM2421" i="11"/>
  <c r="AM2422" i="11"/>
  <c r="AM2423" i="11"/>
  <c r="AM2424" i="11"/>
  <c r="AM2425" i="11"/>
  <c r="AM2426" i="11"/>
  <c r="AM2427" i="11"/>
  <c r="AM2428" i="11"/>
  <c r="AM2429" i="11"/>
  <c r="AM2430" i="11"/>
  <c r="AM2431" i="11"/>
  <c r="AM2432" i="11"/>
  <c r="AM2433" i="11"/>
  <c r="AM2434" i="11"/>
  <c r="AM2435" i="11"/>
  <c r="AM2436" i="11"/>
  <c r="AM2437" i="11"/>
  <c r="AM2438" i="11"/>
  <c r="AM2439" i="11"/>
  <c r="AM2440" i="11"/>
  <c r="AM2441" i="11"/>
  <c r="AM2442" i="11"/>
  <c r="AM2443" i="11"/>
  <c r="AM2444" i="11"/>
  <c r="AM2445" i="11"/>
  <c r="AM2446" i="11"/>
  <c r="AM2447" i="11"/>
  <c r="AM2448" i="11"/>
  <c r="AM2449" i="11"/>
  <c r="AM2450" i="11"/>
  <c r="AM2451" i="11"/>
  <c r="AM2452" i="11"/>
  <c r="AM2453" i="11"/>
  <c r="AM2454" i="11"/>
  <c r="AM2455" i="11"/>
  <c r="AM2456" i="11"/>
  <c r="AM2457" i="11"/>
  <c r="AM2458" i="11"/>
  <c r="AM2459" i="11"/>
  <c r="AM2460" i="11"/>
  <c r="AM2461" i="11"/>
  <c r="AM2462" i="11"/>
  <c r="AM2463" i="11"/>
  <c r="AM2464" i="11"/>
  <c r="AM2465" i="11"/>
  <c r="AM2466" i="11"/>
  <c r="AM2467" i="11"/>
  <c r="AM2468" i="11"/>
  <c r="AM2469" i="11"/>
  <c r="AM2470" i="11"/>
  <c r="AM2471" i="11"/>
  <c r="AM2472" i="11"/>
  <c r="AM2473" i="11"/>
  <c r="AM2474" i="11"/>
  <c r="AM2475" i="11"/>
  <c r="AM2476" i="11"/>
  <c r="AM2477" i="11"/>
  <c r="AM2478" i="11"/>
  <c r="AM2479" i="11"/>
  <c r="AM2480" i="11"/>
  <c r="AM2481" i="11"/>
  <c r="AM2482" i="11"/>
  <c r="AM2483" i="11"/>
  <c r="AM2484" i="11"/>
  <c r="AM2485" i="11"/>
  <c r="AM2486" i="11"/>
  <c r="AM2487" i="11"/>
  <c r="AM2488" i="11"/>
  <c r="AM2489" i="11"/>
  <c r="AM2490" i="11"/>
  <c r="AM2491" i="11"/>
  <c r="AM2492" i="11"/>
  <c r="AM2493" i="11"/>
  <c r="AM2494" i="11"/>
  <c r="AM2495" i="11"/>
  <c r="AM2496" i="11"/>
  <c r="AM2497" i="11"/>
  <c r="AM2498" i="11"/>
  <c r="AM2499" i="11"/>
  <c r="AM2500" i="11"/>
  <c r="AM2501" i="11"/>
  <c r="AM2502" i="11"/>
  <c r="AM2503" i="11"/>
  <c r="AM2504" i="11"/>
  <c r="AM2505" i="11"/>
  <c r="AM2506" i="11"/>
  <c r="AM2507" i="11"/>
  <c r="AM2508" i="11"/>
  <c r="AM2509" i="11"/>
  <c r="AM2510" i="11"/>
  <c r="AM2511" i="11"/>
  <c r="AM2512" i="11"/>
  <c r="AM2513" i="11"/>
  <c r="AM2514" i="11"/>
  <c r="AM2515" i="11"/>
  <c r="AM2516" i="11"/>
  <c r="AM2517" i="11"/>
  <c r="AM2518" i="11"/>
  <c r="AM2519" i="11"/>
  <c r="AM2520" i="11"/>
  <c r="AM2521" i="11"/>
  <c r="AM2522" i="11"/>
  <c r="AM2523" i="11"/>
  <c r="AM2524" i="11"/>
  <c r="AM2525" i="11"/>
  <c r="AM2526" i="11"/>
  <c r="AM2527" i="11"/>
  <c r="AM2528" i="11"/>
  <c r="AM2529" i="11"/>
  <c r="AM2530" i="11"/>
  <c r="AM2531" i="11"/>
  <c r="AM2532" i="11"/>
  <c r="AM2533" i="11"/>
  <c r="AM2534" i="11"/>
  <c r="AM2535" i="11"/>
  <c r="AM2536" i="11"/>
  <c r="AM2537" i="11"/>
  <c r="AM2538" i="11"/>
  <c r="AM2539" i="11"/>
  <c r="AM2540" i="11"/>
  <c r="AM2541" i="11"/>
  <c r="AM2542" i="11"/>
  <c r="AM2543" i="11"/>
  <c r="AM2544" i="11"/>
  <c r="AM2545" i="11"/>
  <c r="AM2546" i="11"/>
  <c r="AM2547" i="11"/>
  <c r="AM2548" i="11"/>
  <c r="AM2549" i="11"/>
  <c r="AM2550" i="11"/>
  <c r="AM2551" i="11"/>
  <c r="AM2552" i="11"/>
  <c r="AM2553" i="11"/>
  <c r="AM2554" i="11"/>
  <c r="AM2555" i="11"/>
  <c r="AM2556" i="11"/>
  <c r="AM2557" i="11"/>
  <c r="AM2558" i="11"/>
  <c r="AM2559" i="11"/>
  <c r="AM2560" i="11"/>
  <c r="AM2561" i="11"/>
  <c r="AM2562" i="11"/>
  <c r="AM2563" i="11"/>
  <c r="AM2564" i="11"/>
  <c r="AM2565" i="11"/>
  <c r="AM2566" i="11"/>
  <c r="AM2567" i="11"/>
  <c r="AM2568" i="11"/>
  <c r="AM2569" i="11"/>
  <c r="AM2570" i="11"/>
  <c r="AM2571" i="11"/>
  <c r="AM2572" i="11"/>
  <c r="AM2573" i="11"/>
  <c r="AM2574" i="11"/>
  <c r="AM2575" i="11"/>
  <c r="AM2576" i="11"/>
  <c r="AM2577" i="11"/>
  <c r="AM2578" i="11"/>
  <c r="AM2579" i="11"/>
  <c r="AM2580" i="11"/>
  <c r="AM2581" i="11"/>
  <c r="AM2582" i="11"/>
  <c r="AM2583" i="11"/>
  <c r="AM2584" i="11"/>
  <c r="AM2585" i="11"/>
  <c r="AM2586" i="11"/>
  <c r="AM2587" i="11"/>
  <c r="AM2588" i="11"/>
  <c r="AM2589" i="11"/>
  <c r="AM2590" i="11"/>
  <c r="AM2591" i="11"/>
  <c r="AM2592" i="11"/>
  <c r="AM2593" i="11"/>
  <c r="AM2594" i="11"/>
  <c r="AM2595" i="11"/>
  <c r="AM2596" i="11"/>
  <c r="AM2597" i="11"/>
  <c r="AM2598" i="11"/>
  <c r="AM2599" i="11"/>
  <c r="AM2600" i="11"/>
  <c r="AM2601" i="11"/>
  <c r="AM2602" i="11"/>
  <c r="AM2603" i="11"/>
  <c r="AM2604" i="11"/>
  <c r="AM2605" i="11"/>
  <c r="AM2606" i="11"/>
  <c r="AM2607" i="11"/>
  <c r="AM2608" i="11"/>
  <c r="AM2609" i="11"/>
  <c r="AM2610" i="11"/>
  <c r="AL7" i="11"/>
  <c r="AL8" i="11"/>
  <c r="AL9" i="11"/>
  <c r="AL10" i="11"/>
  <c r="AL11" i="11"/>
  <c r="AL12" i="11"/>
  <c r="AL13" i="11"/>
  <c r="AL14" i="11"/>
  <c r="AL15" i="11"/>
  <c r="AL16" i="11"/>
  <c r="AL17" i="11"/>
  <c r="AL18" i="11"/>
  <c r="AL19" i="11"/>
  <c r="AL20" i="11"/>
  <c r="AL21" i="11"/>
  <c r="AL22" i="11"/>
  <c r="AL23" i="11"/>
  <c r="AL24" i="11"/>
  <c r="AL25" i="11"/>
  <c r="AL26" i="11"/>
  <c r="AL27" i="11"/>
  <c r="AL28" i="11"/>
  <c r="AL29" i="11"/>
  <c r="AL30" i="11"/>
  <c r="AL31" i="11"/>
  <c r="AL32" i="11"/>
  <c r="AL33" i="11"/>
  <c r="AL34" i="11"/>
  <c r="AL35" i="11"/>
  <c r="AL36" i="11"/>
  <c r="AL37" i="11"/>
  <c r="AL38" i="11"/>
  <c r="AL39" i="11"/>
  <c r="AL40" i="11"/>
  <c r="AL41" i="11"/>
  <c r="AL42" i="11"/>
  <c r="AL43" i="11"/>
  <c r="AL44" i="11"/>
  <c r="AL45" i="11"/>
  <c r="AL46" i="11"/>
  <c r="AL47" i="11"/>
  <c r="AL48" i="11"/>
  <c r="AL49" i="11"/>
  <c r="AL50" i="11"/>
  <c r="AL51" i="11"/>
  <c r="AL52" i="11"/>
  <c r="AL53" i="11"/>
  <c r="AL54" i="11"/>
  <c r="AL55" i="11"/>
  <c r="AL56" i="11"/>
  <c r="AL57" i="11"/>
  <c r="AL58" i="11"/>
  <c r="AL59" i="11"/>
  <c r="AL60" i="11"/>
  <c r="AL61" i="11"/>
  <c r="AL62" i="11"/>
  <c r="AL63" i="11"/>
  <c r="AL64" i="11"/>
  <c r="AL65" i="11"/>
  <c r="AL66" i="11"/>
  <c r="AL67" i="11"/>
  <c r="AL68" i="11"/>
  <c r="AL69" i="11"/>
  <c r="AL70" i="11"/>
  <c r="AL71" i="11"/>
  <c r="AL72" i="11"/>
  <c r="AL73" i="11"/>
  <c r="AL74" i="11"/>
  <c r="AL75" i="11"/>
  <c r="AL76" i="11"/>
  <c r="AL77" i="11"/>
  <c r="AL78" i="11"/>
  <c r="AL79" i="11"/>
  <c r="AL80" i="11"/>
  <c r="AL81" i="11"/>
  <c r="AL82" i="11"/>
  <c r="AL83" i="11"/>
  <c r="AL84" i="11"/>
  <c r="AL85" i="11"/>
  <c r="AL86" i="11"/>
  <c r="AL87" i="11"/>
  <c r="AL88" i="11"/>
  <c r="AL89" i="11"/>
  <c r="AL90" i="11"/>
  <c r="AL91" i="11"/>
  <c r="AL92" i="11"/>
  <c r="AL93" i="11"/>
  <c r="AL94" i="11"/>
  <c r="AL95" i="11"/>
  <c r="AL96" i="11"/>
  <c r="AL97" i="11"/>
  <c r="AL98" i="11"/>
  <c r="AL99" i="11"/>
  <c r="AL100" i="11"/>
  <c r="AL101" i="11"/>
  <c r="AL102" i="11"/>
  <c r="AL103" i="11"/>
  <c r="AL104" i="11"/>
  <c r="AL105" i="11"/>
  <c r="AL106" i="11"/>
  <c r="AL107" i="11"/>
  <c r="AL108" i="11"/>
  <c r="AL109" i="11"/>
  <c r="AL110" i="11"/>
  <c r="AL111" i="11"/>
  <c r="AL112" i="11"/>
  <c r="AL113" i="11"/>
  <c r="AL114" i="11"/>
  <c r="AL115" i="11"/>
  <c r="AL116" i="11"/>
  <c r="AL117" i="11"/>
  <c r="AL118" i="11"/>
  <c r="AL119" i="11"/>
  <c r="AL120" i="11"/>
  <c r="AL121" i="11"/>
  <c r="AL122" i="11"/>
  <c r="AL123" i="11"/>
  <c r="AL124" i="11"/>
  <c r="AL125" i="11"/>
  <c r="AL126" i="11"/>
  <c r="AL127" i="11"/>
  <c r="AL128" i="11"/>
  <c r="AL129" i="11"/>
  <c r="AL130" i="11"/>
  <c r="AL131" i="11"/>
  <c r="AL132" i="11"/>
  <c r="AL133" i="11"/>
  <c r="AL134" i="11"/>
  <c r="AL135" i="11"/>
  <c r="AL136" i="11"/>
  <c r="AL137" i="11"/>
  <c r="AL138" i="11"/>
  <c r="AL139" i="11"/>
  <c r="AL140" i="11"/>
  <c r="AL141" i="11"/>
  <c r="AL142" i="11"/>
  <c r="AL143" i="11"/>
  <c r="AL144" i="11"/>
  <c r="AL145" i="11"/>
  <c r="AL146" i="11"/>
  <c r="AL147" i="11"/>
  <c r="AL148" i="11"/>
  <c r="AL149" i="11"/>
  <c r="AL150" i="11"/>
  <c r="AL151" i="11"/>
  <c r="AL152" i="11"/>
  <c r="AL153" i="11"/>
  <c r="AL154" i="11"/>
  <c r="AL155" i="11"/>
  <c r="AL156" i="11"/>
  <c r="AL157" i="11"/>
  <c r="AL158" i="11"/>
  <c r="AL159" i="11"/>
  <c r="AL160" i="11"/>
  <c r="AL161" i="11"/>
  <c r="AL162" i="11"/>
  <c r="AL163" i="11"/>
  <c r="AL164" i="11"/>
  <c r="AL165" i="11"/>
  <c r="AL166" i="11"/>
  <c r="AL167" i="11"/>
  <c r="AL168" i="11"/>
  <c r="AL169" i="11"/>
  <c r="AL170" i="11"/>
  <c r="AL171" i="11"/>
  <c r="AL172" i="11"/>
  <c r="AL173" i="11"/>
  <c r="AL174" i="11"/>
  <c r="AL175" i="11"/>
  <c r="AL176" i="11"/>
  <c r="AL177" i="11"/>
  <c r="AL178" i="11"/>
  <c r="AL179" i="11"/>
  <c r="AL180" i="11"/>
  <c r="AL181" i="11"/>
  <c r="AL182" i="11"/>
  <c r="AL183" i="11"/>
  <c r="AL184" i="11"/>
  <c r="AL185" i="11"/>
  <c r="AL186" i="11"/>
  <c r="AL187" i="11"/>
  <c r="AL188" i="11"/>
  <c r="AL189" i="11"/>
  <c r="AL190" i="11"/>
  <c r="AL191" i="11"/>
  <c r="AL192" i="11"/>
  <c r="AL193" i="11"/>
  <c r="AL194" i="11"/>
  <c r="AL195" i="11"/>
  <c r="AL196" i="11"/>
  <c r="AL197" i="11"/>
  <c r="AL198" i="11"/>
  <c r="AL199" i="11"/>
  <c r="AL200" i="11"/>
  <c r="AL201" i="11"/>
  <c r="AL202" i="11"/>
  <c r="AL203" i="11"/>
  <c r="AL204" i="11"/>
  <c r="AL205" i="11"/>
  <c r="AL206" i="11"/>
  <c r="AL207" i="11"/>
  <c r="AL208" i="11"/>
  <c r="AL209" i="11"/>
  <c r="AL210" i="11"/>
  <c r="AL211" i="11"/>
  <c r="AL212" i="11"/>
  <c r="AL213" i="11"/>
  <c r="AL214" i="11"/>
  <c r="AL215" i="11"/>
  <c r="AL216" i="11"/>
  <c r="AL217" i="11"/>
  <c r="AL218" i="11"/>
  <c r="AL219" i="11"/>
  <c r="AL220" i="11"/>
  <c r="AL221" i="11"/>
  <c r="AL222" i="11"/>
  <c r="AL223" i="11"/>
  <c r="AL224" i="11"/>
  <c r="AL225" i="11"/>
  <c r="AL226" i="11"/>
  <c r="AL227" i="11"/>
  <c r="AL228" i="11"/>
  <c r="AL229" i="11"/>
  <c r="AL230" i="11"/>
  <c r="AL231" i="11"/>
  <c r="AL232" i="11"/>
  <c r="AL233" i="11"/>
  <c r="AL234" i="11"/>
  <c r="AL235" i="11"/>
  <c r="AL236" i="11"/>
  <c r="AL237" i="11"/>
  <c r="AL238" i="11"/>
  <c r="AL239" i="11"/>
  <c r="AL240" i="11"/>
  <c r="AL241" i="11"/>
  <c r="AL242" i="11"/>
  <c r="AL243" i="11"/>
  <c r="AL244" i="11"/>
  <c r="AL245" i="11"/>
  <c r="AL246" i="11"/>
  <c r="AL247" i="11"/>
  <c r="AL248" i="11"/>
  <c r="AL249" i="11"/>
  <c r="AL250" i="11"/>
  <c r="AL251" i="11"/>
  <c r="AL252" i="11"/>
  <c r="AL253" i="11"/>
  <c r="AL254" i="11"/>
  <c r="AL255" i="11"/>
  <c r="AL256" i="11"/>
  <c r="AL257" i="11"/>
  <c r="AL258" i="11"/>
  <c r="AL259" i="11"/>
  <c r="AL260" i="11"/>
  <c r="AL261" i="11"/>
  <c r="AL262" i="11"/>
  <c r="AL263" i="11"/>
  <c r="AL264" i="11"/>
  <c r="AL265" i="11"/>
  <c r="AL266" i="11"/>
  <c r="AL267" i="11"/>
  <c r="AL268" i="11"/>
  <c r="AL269" i="11"/>
  <c r="AL270" i="11"/>
  <c r="AL271" i="11"/>
  <c r="AL272" i="11"/>
  <c r="AL273" i="11"/>
  <c r="AL274" i="11"/>
  <c r="AL275" i="11"/>
  <c r="AL276" i="11"/>
  <c r="AL277" i="11"/>
  <c r="AL278" i="11"/>
  <c r="AL279" i="11"/>
  <c r="AL280" i="11"/>
  <c r="AL281" i="11"/>
  <c r="AL282" i="11"/>
  <c r="AL283" i="11"/>
  <c r="AL284" i="11"/>
  <c r="AL285" i="11"/>
  <c r="AL286" i="11"/>
  <c r="AL287" i="11"/>
  <c r="AL288" i="11"/>
  <c r="AL289" i="11"/>
  <c r="AL290" i="11"/>
  <c r="AL291" i="11"/>
  <c r="AL292" i="11"/>
  <c r="AL293" i="11"/>
  <c r="AL294" i="11"/>
  <c r="AL295" i="11"/>
  <c r="AL296" i="11"/>
  <c r="AL297" i="11"/>
  <c r="AL298" i="11"/>
  <c r="AL299" i="11"/>
  <c r="AL300" i="11"/>
  <c r="AL301" i="11"/>
  <c r="AL302" i="11"/>
  <c r="AL303" i="11"/>
  <c r="AL304" i="11"/>
  <c r="AL305" i="11"/>
  <c r="AL306" i="11"/>
  <c r="AL307" i="11"/>
  <c r="AL308" i="11"/>
  <c r="AL309" i="11"/>
  <c r="AL310" i="11"/>
  <c r="AL311" i="11"/>
  <c r="AL312" i="11"/>
  <c r="AL313" i="11"/>
  <c r="AL314" i="11"/>
  <c r="AL315" i="11"/>
  <c r="AL316" i="11"/>
  <c r="AL317" i="11"/>
  <c r="AL318" i="11"/>
  <c r="AL319" i="11"/>
  <c r="AL320" i="11"/>
  <c r="AL321" i="11"/>
  <c r="AL322" i="11"/>
  <c r="AL323" i="11"/>
  <c r="AL324" i="11"/>
  <c r="AL325" i="11"/>
  <c r="AL326" i="11"/>
  <c r="AL327" i="11"/>
  <c r="AL328" i="11"/>
  <c r="AL329" i="11"/>
  <c r="AL330" i="11"/>
  <c r="AL331" i="11"/>
  <c r="AL332" i="11"/>
  <c r="AL333" i="11"/>
  <c r="AL334" i="11"/>
  <c r="AL335" i="11"/>
  <c r="AL336" i="11"/>
  <c r="AL337" i="11"/>
  <c r="AL338" i="11"/>
  <c r="AL339" i="11"/>
  <c r="AL340" i="11"/>
  <c r="AL341" i="11"/>
  <c r="AL342" i="11"/>
  <c r="AL343" i="11"/>
  <c r="AL344" i="11"/>
  <c r="AL345" i="11"/>
  <c r="AL346" i="11"/>
  <c r="AL347" i="11"/>
  <c r="AL348" i="11"/>
  <c r="AL349" i="11"/>
  <c r="AL350" i="11"/>
  <c r="AL351" i="11"/>
  <c r="AL352" i="11"/>
  <c r="AL353" i="11"/>
  <c r="AL354" i="11"/>
  <c r="AL355" i="11"/>
  <c r="AL356" i="11"/>
  <c r="AL357" i="11"/>
  <c r="AL358" i="11"/>
  <c r="AL359" i="11"/>
  <c r="AL360" i="11"/>
  <c r="AL361" i="11"/>
  <c r="AL362" i="11"/>
  <c r="AL363" i="11"/>
  <c r="AL364" i="11"/>
  <c r="AL365" i="11"/>
  <c r="AL366" i="11"/>
  <c r="AL367" i="11"/>
  <c r="AL368" i="11"/>
  <c r="AL369" i="11"/>
  <c r="AL370" i="11"/>
  <c r="AL371" i="11"/>
  <c r="AL372" i="11"/>
  <c r="AL373" i="11"/>
  <c r="AL374" i="11"/>
  <c r="AL375" i="11"/>
  <c r="AL376" i="11"/>
  <c r="AL377" i="11"/>
  <c r="AL378" i="11"/>
  <c r="AL379" i="11"/>
  <c r="AL380" i="11"/>
  <c r="AL381" i="11"/>
  <c r="AL382" i="11"/>
  <c r="AL383" i="11"/>
  <c r="AL384" i="11"/>
  <c r="AL385" i="11"/>
  <c r="AL386" i="11"/>
  <c r="AL387" i="11"/>
  <c r="AL388" i="11"/>
  <c r="AL389" i="11"/>
  <c r="AL390" i="11"/>
  <c r="AL391" i="11"/>
  <c r="AL392" i="11"/>
  <c r="AL393" i="11"/>
  <c r="AL394" i="11"/>
  <c r="AL395" i="11"/>
  <c r="AL396" i="11"/>
  <c r="AL397" i="11"/>
  <c r="AL398" i="11"/>
  <c r="AL399" i="11"/>
  <c r="AL400" i="11"/>
  <c r="AL401" i="11"/>
  <c r="AL402" i="11"/>
  <c r="AL403" i="11"/>
  <c r="AL404" i="11"/>
  <c r="AL405" i="11"/>
  <c r="AL406" i="11"/>
  <c r="AL407" i="11"/>
  <c r="AL408" i="11"/>
  <c r="AL409" i="11"/>
  <c r="AL410" i="11"/>
  <c r="AL411" i="11"/>
  <c r="AL412" i="11"/>
  <c r="AL413" i="11"/>
  <c r="AL414" i="11"/>
  <c r="AL415" i="11"/>
  <c r="AL416" i="11"/>
  <c r="AL417" i="11"/>
  <c r="AL418" i="11"/>
  <c r="AL419" i="11"/>
  <c r="AL420" i="11"/>
  <c r="AL421" i="11"/>
  <c r="AL422" i="11"/>
  <c r="AL423" i="11"/>
  <c r="AL424" i="11"/>
  <c r="AL425" i="11"/>
  <c r="AL426" i="11"/>
  <c r="AL427" i="11"/>
  <c r="AL428" i="11"/>
  <c r="AL429" i="11"/>
  <c r="AL430" i="11"/>
  <c r="AL431" i="11"/>
  <c r="AL432" i="11"/>
  <c r="AL433" i="11"/>
  <c r="AL434" i="11"/>
  <c r="AL435" i="11"/>
  <c r="AL436" i="11"/>
  <c r="AL437" i="11"/>
  <c r="AL438" i="11"/>
  <c r="AL439" i="11"/>
  <c r="AL440" i="11"/>
  <c r="AL441" i="11"/>
  <c r="AL442" i="11"/>
  <c r="AL443" i="11"/>
  <c r="AL444" i="11"/>
  <c r="AL445" i="11"/>
  <c r="AL446" i="11"/>
  <c r="AL447" i="11"/>
  <c r="AL448" i="11"/>
  <c r="AL449" i="11"/>
  <c r="AL450" i="11"/>
  <c r="AL451" i="11"/>
  <c r="AL452" i="11"/>
  <c r="AL453" i="11"/>
  <c r="AL454" i="11"/>
  <c r="AL455" i="11"/>
  <c r="AL456" i="11"/>
  <c r="AL457" i="11"/>
  <c r="AL458" i="11"/>
  <c r="AL459" i="11"/>
  <c r="AL460" i="11"/>
  <c r="AL461" i="11"/>
  <c r="AL462" i="11"/>
  <c r="AL463" i="11"/>
  <c r="AL464" i="11"/>
  <c r="AL465" i="11"/>
  <c r="AL466" i="11"/>
  <c r="AL467" i="11"/>
  <c r="AL468" i="11"/>
  <c r="AL469" i="11"/>
  <c r="AL470" i="11"/>
  <c r="AL471" i="11"/>
  <c r="AL472" i="11"/>
  <c r="AL473" i="11"/>
  <c r="AL474" i="11"/>
  <c r="AL475" i="11"/>
  <c r="AL476" i="11"/>
  <c r="AL477" i="11"/>
  <c r="AL478" i="11"/>
  <c r="AL479" i="11"/>
  <c r="AL480" i="11"/>
  <c r="AL481" i="11"/>
  <c r="AL482" i="11"/>
  <c r="AL483" i="11"/>
  <c r="AL484" i="11"/>
  <c r="AL485" i="11"/>
  <c r="AL486" i="11"/>
  <c r="AL487" i="11"/>
  <c r="AL488" i="11"/>
  <c r="AL489" i="11"/>
  <c r="AL490" i="11"/>
  <c r="AL491" i="11"/>
  <c r="AL492" i="11"/>
  <c r="AL493" i="11"/>
  <c r="AL494" i="11"/>
  <c r="AL495" i="11"/>
  <c r="AL496" i="11"/>
  <c r="AL497" i="11"/>
  <c r="AL498" i="11"/>
  <c r="AL499" i="11"/>
  <c r="AL500" i="11"/>
  <c r="AL501" i="11"/>
  <c r="AL502" i="11"/>
  <c r="AL503" i="11"/>
  <c r="AL504" i="11"/>
  <c r="AL505" i="11"/>
  <c r="AL506" i="11"/>
  <c r="AL507" i="11"/>
  <c r="AL508" i="11"/>
  <c r="AL509" i="11"/>
  <c r="AL510" i="11"/>
  <c r="AL511" i="11"/>
  <c r="AL512" i="11"/>
  <c r="AL513" i="11"/>
  <c r="AL514" i="11"/>
  <c r="AL515" i="11"/>
  <c r="AL516" i="11"/>
  <c r="AL517" i="11"/>
  <c r="AL518" i="11"/>
  <c r="AL519" i="11"/>
  <c r="AL520" i="11"/>
  <c r="AL521" i="11"/>
  <c r="AL522" i="11"/>
  <c r="AL523" i="11"/>
  <c r="AL524" i="11"/>
  <c r="AL525" i="11"/>
  <c r="AL526" i="11"/>
  <c r="AL527" i="11"/>
  <c r="AL528" i="11"/>
  <c r="AL529" i="11"/>
  <c r="AL530" i="11"/>
  <c r="AL531" i="11"/>
  <c r="AL532" i="11"/>
  <c r="AL533" i="11"/>
  <c r="AL534" i="11"/>
  <c r="AL535" i="11"/>
  <c r="AL536" i="11"/>
  <c r="AL537" i="11"/>
  <c r="AL538" i="11"/>
  <c r="AL539" i="11"/>
  <c r="AL540" i="11"/>
  <c r="AL541" i="11"/>
  <c r="AL542" i="11"/>
  <c r="AL543" i="11"/>
  <c r="AL544" i="11"/>
  <c r="AL545" i="11"/>
  <c r="AL546" i="11"/>
  <c r="AL547" i="11"/>
  <c r="AL548" i="11"/>
  <c r="AL549" i="11"/>
  <c r="AL550" i="11"/>
  <c r="AL551" i="11"/>
  <c r="AL552" i="11"/>
  <c r="AL553" i="11"/>
  <c r="AL554" i="11"/>
  <c r="AL555" i="11"/>
  <c r="AL556" i="11"/>
  <c r="AL557" i="11"/>
  <c r="AL558" i="11"/>
  <c r="AL559" i="11"/>
  <c r="AL560" i="11"/>
  <c r="AL561" i="11"/>
  <c r="AL562" i="11"/>
  <c r="AL563" i="11"/>
  <c r="AL564" i="11"/>
  <c r="AL565" i="11"/>
  <c r="AL566" i="11"/>
  <c r="AL567" i="11"/>
  <c r="AL568" i="11"/>
  <c r="AL569" i="11"/>
  <c r="AL570" i="11"/>
  <c r="AL571" i="11"/>
  <c r="AL572" i="11"/>
  <c r="AL573" i="11"/>
  <c r="AL574" i="11"/>
  <c r="AL575" i="11"/>
  <c r="AL576" i="11"/>
  <c r="AL577" i="11"/>
  <c r="AL578" i="11"/>
  <c r="AL579" i="11"/>
  <c r="AL580" i="11"/>
  <c r="AL581" i="11"/>
  <c r="AL582" i="11"/>
  <c r="AL583" i="11"/>
  <c r="AL584" i="11"/>
  <c r="AL585" i="11"/>
  <c r="AL586" i="11"/>
  <c r="AL587" i="11"/>
  <c r="AL588" i="11"/>
  <c r="AL589" i="11"/>
  <c r="AL590" i="11"/>
  <c r="AL591" i="11"/>
  <c r="AL592" i="11"/>
  <c r="AL593" i="11"/>
  <c r="AL594" i="11"/>
  <c r="AL595" i="11"/>
  <c r="AL596" i="11"/>
  <c r="AL597" i="11"/>
  <c r="AL598" i="11"/>
  <c r="AL599" i="11"/>
  <c r="AL600" i="11"/>
  <c r="AL601" i="11"/>
  <c r="AL602" i="11"/>
  <c r="AL603" i="11"/>
  <c r="AL604" i="11"/>
  <c r="AL605" i="11"/>
  <c r="AL606" i="11"/>
  <c r="AL607" i="11"/>
  <c r="AL608" i="11"/>
  <c r="AL609" i="11"/>
  <c r="AL610" i="11"/>
  <c r="AL611" i="11"/>
  <c r="AL612" i="11"/>
  <c r="AL613" i="11"/>
  <c r="AL614" i="11"/>
  <c r="AL615" i="11"/>
  <c r="AL616" i="11"/>
  <c r="AL617" i="11"/>
  <c r="AL618" i="11"/>
  <c r="AL619" i="11"/>
  <c r="AL620" i="11"/>
  <c r="AL621" i="11"/>
  <c r="AL622" i="11"/>
  <c r="AL623" i="11"/>
  <c r="AL624" i="11"/>
  <c r="AL625" i="11"/>
  <c r="AL626" i="11"/>
  <c r="AL627" i="11"/>
  <c r="AL628" i="11"/>
  <c r="AL629" i="11"/>
  <c r="AL630" i="11"/>
  <c r="AL631" i="11"/>
  <c r="AL632" i="11"/>
  <c r="AL633" i="11"/>
  <c r="AL634" i="11"/>
  <c r="AL635" i="11"/>
  <c r="AL636" i="11"/>
  <c r="AL637" i="11"/>
  <c r="AL638" i="11"/>
  <c r="AL639" i="11"/>
  <c r="AL640" i="11"/>
  <c r="AL641" i="11"/>
  <c r="AL642" i="11"/>
  <c r="AL643" i="11"/>
  <c r="AL644" i="11"/>
  <c r="AL645" i="11"/>
  <c r="AL646" i="11"/>
  <c r="AL647" i="11"/>
  <c r="AL648" i="11"/>
  <c r="AL649" i="11"/>
  <c r="AL650" i="11"/>
  <c r="AL651" i="11"/>
  <c r="AL652" i="11"/>
  <c r="AL653" i="11"/>
  <c r="AL654" i="11"/>
  <c r="AL655" i="11"/>
  <c r="AL656" i="11"/>
  <c r="AL657" i="11"/>
  <c r="AL658" i="11"/>
  <c r="AL659" i="11"/>
  <c r="AL660" i="11"/>
  <c r="AL661" i="11"/>
  <c r="AL662" i="11"/>
  <c r="AL663" i="11"/>
  <c r="AL664" i="11"/>
  <c r="AL665" i="11"/>
  <c r="AL666" i="11"/>
  <c r="AL667" i="11"/>
  <c r="AL668" i="11"/>
  <c r="AL669" i="11"/>
  <c r="AL670" i="11"/>
  <c r="AL671" i="11"/>
  <c r="AL672" i="11"/>
  <c r="AL673" i="11"/>
  <c r="AL674" i="11"/>
  <c r="AL675" i="11"/>
  <c r="AL676" i="11"/>
  <c r="AL677" i="11"/>
  <c r="AL678" i="11"/>
  <c r="AL679" i="11"/>
  <c r="AL680" i="11"/>
  <c r="AL681" i="11"/>
  <c r="AL682" i="11"/>
  <c r="AL683" i="11"/>
  <c r="AL684" i="11"/>
  <c r="AL685" i="11"/>
  <c r="AL686" i="11"/>
  <c r="AL687" i="11"/>
  <c r="AL688" i="11"/>
  <c r="AL689" i="11"/>
  <c r="AL690" i="11"/>
  <c r="AL691" i="11"/>
  <c r="AL692" i="11"/>
  <c r="AL693" i="11"/>
  <c r="AL694" i="11"/>
  <c r="AL695" i="11"/>
  <c r="AL696" i="11"/>
  <c r="AL697" i="11"/>
  <c r="AL698" i="11"/>
  <c r="AL699" i="11"/>
  <c r="AL700" i="11"/>
  <c r="AL701" i="11"/>
  <c r="AL702" i="11"/>
  <c r="AL703" i="11"/>
  <c r="AL704" i="11"/>
  <c r="AL705" i="11"/>
  <c r="AL706" i="11"/>
  <c r="AL707" i="11"/>
  <c r="AL708" i="11"/>
  <c r="AL709" i="11"/>
  <c r="AL710" i="11"/>
  <c r="AL711" i="11"/>
  <c r="AL712" i="11"/>
  <c r="AL713" i="11"/>
  <c r="AL714" i="11"/>
  <c r="AL715" i="11"/>
  <c r="AL716" i="11"/>
  <c r="AL717" i="11"/>
  <c r="AL718" i="11"/>
  <c r="AL719" i="11"/>
  <c r="AL720" i="11"/>
  <c r="AL721" i="11"/>
  <c r="AL722" i="11"/>
  <c r="AL723" i="11"/>
  <c r="AL724" i="11"/>
  <c r="AL725" i="11"/>
  <c r="AL726" i="11"/>
  <c r="AL727" i="11"/>
  <c r="AL728" i="11"/>
  <c r="AL729" i="11"/>
  <c r="AL730" i="11"/>
  <c r="AL731" i="11"/>
  <c r="AL732" i="11"/>
  <c r="AL733" i="11"/>
  <c r="AL734" i="11"/>
  <c r="AL735" i="11"/>
  <c r="AL736" i="11"/>
  <c r="AL737" i="11"/>
  <c r="AL738" i="11"/>
  <c r="AL739" i="11"/>
  <c r="AL740" i="11"/>
  <c r="AL741" i="11"/>
  <c r="AL742" i="11"/>
  <c r="AL743" i="11"/>
  <c r="AL744" i="11"/>
  <c r="AL745" i="11"/>
  <c r="AL746" i="11"/>
  <c r="AL747" i="11"/>
  <c r="AL748" i="11"/>
  <c r="AL749" i="11"/>
  <c r="AL750" i="11"/>
  <c r="AL751" i="11"/>
  <c r="AL752" i="11"/>
  <c r="AL753" i="11"/>
  <c r="AL754" i="11"/>
  <c r="AL755" i="11"/>
  <c r="AL756" i="11"/>
  <c r="AL757" i="11"/>
  <c r="AL758" i="11"/>
  <c r="AL759" i="11"/>
  <c r="AL760" i="11"/>
  <c r="AL761" i="11"/>
  <c r="AL762" i="11"/>
  <c r="AL763" i="11"/>
  <c r="AL764" i="11"/>
  <c r="AL765" i="11"/>
  <c r="AL766" i="11"/>
  <c r="AL767" i="11"/>
  <c r="AL768" i="11"/>
  <c r="AL769" i="11"/>
  <c r="AL770" i="11"/>
  <c r="AL771" i="11"/>
  <c r="AL772" i="11"/>
  <c r="AL773" i="11"/>
  <c r="AL774" i="11"/>
  <c r="AL775" i="11"/>
  <c r="AL776" i="11"/>
  <c r="AL777" i="11"/>
  <c r="AL778" i="11"/>
  <c r="AL779" i="11"/>
  <c r="AL780" i="11"/>
  <c r="AL781" i="11"/>
  <c r="AL782" i="11"/>
  <c r="AL783" i="11"/>
  <c r="AL784" i="11"/>
  <c r="AL785" i="11"/>
  <c r="AL786" i="11"/>
  <c r="AL787" i="11"/>
  <c r="AL788" i="11"/>
  <c r="AL789" i="11"/>
  <c r="AL790" i="11"/>
  <c r="AL791" i="11"/>
  <c r="AL792" i="11"/>
  <c r="AL793" i="11"/>
  <c r="AL794" i="11"/>
  <c r="AL795" i="11"/>
  <c r="AL796" i="11"/>
  <c r="AL797" i="11"/>
  <c r="AL798" i="11"/>
  <c r="AL799" i="11"/>
  <c r="AL800" i="11"/>
  <c r="AL801" i="11"/>
  <c r="AL802" i="11"/>
  <c r="AL803" i="11"/>
  <c r="AL804" i="11"/>
  <c r="AL805" i="11"/>
  <c r="AL806" i="11"/>
  <c r="AL807" i="11"/>
  <c r="AL808" i="11"/>
  <c r="AL809" i="11"/>
  <c r="AL810" i="11"/>
  <c r="AL811" i="11"/>
  <c r="AL812" i="11"/>
  <c r="AL813" i="11"/>
  <c r="AL814" i="11"/>
  <c r="AL815" i="11"/>
  <c r="AL816" i="11"/>
  <c r="AL817" i="11"/>
  <c r="AL818" i="11"/>
  <c r="AL819" i="11"/>
  <c r="AL820" i="11"/>
  <c r="AL821" i="11"/>
  <c r="AL822" i="11"/>
  <c r="AL823" i="11"/>
  <c r="AL824" i="11"/>
  <c r="AL825" i="11"/>
  <c r="AL826" i="11"/>
  <c r="AL827" i="11"/>
  <c r="AL828" i="11"/>
  <c r="AL829" i="11"/>
  <c r="AL830" i="11"/>
  <c r="AL831" i="11"/>
  <c r="AL832" i="11"/>
  <c r="AL833" i="11"/>
  <c r="AL834" i="11"/>
  <c r="AL835" i="11"/>
  <c r="AL836" i="11"/>
  <c r="AL837" i="11"/>
  <c r="AL838" i="11"/>
  <c r="AL839" i="11"/>
  <c r="AL840" i="11"/>
  <c r="AL841" i="11"/>
  <c r="AL842" i="11"/>
  <c r="AL843" i="11"/>
  <c r="AL844" i="11"/>
  <c r="AL845" i="11"/>
  <c r="AL846" i="11"/>
  <c r="AL847" i="11"/>
  <c r="AL848" i="11"/>
  <c r="AL849" i="11"/>
  <c r="AL850" i="11"/>
  <c r="AL851" i="11"/>
  <c r="AL852" i="11"/>
  <c r="AL853" i="11"/>
  <c r="AL854" i="11"/>
  <c r="AL855" i="11"/>
  <c r="AL856" i="11"/>
  <c r="AL857" i="11"/>
  <c r="AL858" i="11"/>
  <c r="AL859" i="11"/>
  <c r="AL860" i="11"/>
  <c r="AL861" i="11"/>
  <c r="AL862" i="11"/>
  <c r="AL863" i="11"/>
  <c r="AL864" i="11"/>
  <c r="AL865" i="11"/>
  <c r="AL866" i="11"/>
  <c r="AL867" i="11"/>
  <c r="AL868" i="11"/>
  <c r="AL869" i="11"/>
  <c r="AL870" i="11"/>
  <c r="AL871" i="11"/>
  <c r="AL872" i="11"/>
  <c r="AL873" i="11"/>
  <c r="AL874" i="11"/>
  <c r="AL875" i="11"/>
  <c r="AL876" i="11"/>
  <c r="AL877" i="11"/>
  <c r="AL878" i="11"/>
  <c r="AL879" i="11"/>
  <c r="AL880" i="11"/>
  <c r="AL881" i="11"/>
  <c r="AL882" i="11"/>
  <c r="AL883" i="11"/>
  <c r="AL884" i="11"/>
  <c r="AL885" i="11"/>
  <c r="AL886" i="11"/>
  <c r="AL887" i="11"/>
  <c r="AL888" i="11"/>
  <c r="AL889" i="11"/>
  <c r="AL890" i="11"/>
  <c r="AL891" i="11"/>
  <c r="AL892" i="11"/>
  <c r="AL893" i="11"/>
  <c r="AL894" i="11"/>
  <c r="AL895" i="11"/>
  <c r="AL896" i="11"/>
  <c r="AL897" i="11"/>
  <c r="AL898" i="11"/>
  <c r="AL899" i="11"/>
  <c r="AL900" i="11"/>
  <c r="AL901" i="11"/>
  <c r="AL902" i="11"/>
  <c r="AL903" i="11"/>
  <c r="AL904" i="11"/>
  <c r="AL905" i="11"/>
  <c r="AL906" i="11"/>
  <c r="AL907" i="11"/>
  <c r="AL908" i="11"/>
  <c r="AL909" i="11"/>
  <c r="AL910" i="11"/>
  <c r="AL911" i="11"/>
  <c r="AL912" i="11"/>
  <c r="AL913" i="11"/>
  <c r="AL914" i="11"/>
  <c r="AL915" i="11"/>
  <c r="AL916" i="11"/>
  <c r="AL917" i="11"/>
  <c r="AL918" i="11"/>
  <c r="AL919" i="11"/>
  <c r="AL920" i="11"/>
  <c r="AL921" i="11"/>
  <c r="AL922" i="11"/>
  <c r="AL923" i="11"/>
  <c r="AL924" i="11"/>
  <c r="AL925" i="11"/>
  <c r="AL926" i="11"/>
  <c r="AL927" i="11"/>
  <c r="AL928" i="11"/>
  <c r="AL929" i="11"/>
  <c r="AL930" i="11"/>
  <c r="AL931" i="11"/>
  <c r="AL932" i="11"/>
  <c r="AL933" i="11"/>
  <c r="AL934" i="11"/>
  <c r="AL935" i="11"/>
  <c r="AL936" i="11"/>
  <c r="AL937" i="11"/>
  <c r="AL938" i="11"/>
  <c r="AL939" i="11"/>
  <c r="AL940" i="11"/>
  <c r="AL941" i="11"/>
  <c r="AL942" i="11"/>
  <c r="AL943" i="11"/>
  <c r="AL944" i="11"/>
  <c r="AL945" i="11"/>
  <c r="AL946" i="11"/>
  <c r="AL947" i="11"/>
  <c r="AL948" i="11"/>
  <c r="AL949" i="11"/>
  <c r="AL950" i="11"/>
  <c r="AL951" i="11"/>
  <c r="AL952" i="11"/>
  <c r="AL953" i="11"/>
  <c r="AL954" i="11"/>
  <c r="AL955" i="11"/>
  <c r="AL956" i="11"/>
  <c r="AL957" i="11"/>
  <c r="AL958" i="11"/>
  <c r="AL959" i="11"/>
  <c r="AL960" i="11"/>
  <c r="AL961" i="11"/>
  <c r="AL962" i="11"/>
  <c r="AL963" i="11"/>
  <c r="AL964" i="11"/>
  <c r="AL965" i="11"/>
  <c r="AL966" i="11"/>
  <c r="AL967" i="11"/>
  <c r="AL968" i="11"/>
  <c r="AL969" i="11"/>
  <c r="AL970" i="11"/>
  <c r="AL971" i="11"/>
  <c r="AL972" i="11"/>
  <c r="AL973" i="11"/>
  <c r="AL974" i="11"/>
  <c r="AL975" i="11"/>
  <c r="AL976" i="11"/>
  <c r="AL977" i="11"/>
  <c r="AL978" i="11"/>
  <c r="AL979" i="11"/>
  <c r="AL980" i="11"/>
  <c r="AL981" i="11"/>
  <c r="AL982" i="11"/>
  <c r="AL983" i="11"/>
  <c r="AL984" i="11"/>
  <c r="AL985" i="11"/>
  <c r="AL986" i="11"/>
  <c r="AL987" i="11"/>
  <c r="AL988" i="11"/>
  <c r="AL989" i="11"/>
  <c r="AL990" i="11"/>
  <c r="AL991" i="11"/>
  <c r="AL992" i="11"/>
  <c r="AL993" i="11"/>
  <c r="AL994" i="11"/>
  <c r="AL995" i="11"/>
  <c r="AL996" i="11"/>
  <c r="AL997" i="11"/>
  <c r="AL998" i="11"/>
  <c r="AL999" i="11"/>
  <c r="AL1000" i="11"/>
  <c r="AL1001" i="11"/>
  <c r="AL1002" i="11"/>
  <c r="AL1003" i="11"/>
  <c r="AL1004" i="11"/>
  <c r="AL1005" i="11"/>
  <c r="AL1006" i="11"/>
  <c r="AL1007" i="11"/>
  <c r="AL1008" i="11"/>
  <c r="AL1009" i="11"/>
  <c r="AL1010" i="11"/>
  <c r="AL1011" i="11"/>
  <c r="AL1012" i="11"/>
  <c r="AL1013" i="11"/>
  <c r="AL1014" i="11"/>
  <c r="AL1015" i="11"/>
  <c r="AL1016" i="11"/>
  <c r="AL1017" i="11"/>
  <c r="AL1018" i="11"/>
  <c r="AL1019" i="11"/>
  <c r="AL1020" i="11"/>
  <c r="AL1021" i="11"/>
  <c r="AL1022" i="11"/>
  <c r="AL1023" i="11"/>
  <c r="AL1024" i="11"/>
  <c r="AL1025" i="11"/>
  <c r="AL1026" i="11"/>
  <c r="AL1027" i="11"/>
  <c r="AL1028" i="11"/>
  <c r="AL1029" i="11"/>
  <c r="AL1030" i="11"/>
  <c r="AL1031" i="11"/>
  <c r="AL1032" i="11"/>
  <c r="AL1033" i="11"/>
  <c r="AL1034" i="11"/>
  <c r="AL1035" i="11"/>
  <c r="AL1036" i="11"/>
  <c r="AL1037" i="11"/>
  <c r="AL1038" i="11"/>
  <c r="AL1039" i="11"/>
  <c r="AL1040" i="11"/>
  <c r="AL1041" i="11"/>
  <c r="AL1042" i="11"/>
  <c r="AL1043" i="11"/>
  <c r="AL1044" i="11"/>
  <c r="AL1045" i="11"/>
  <c r="AL1046" i="11"/>
  <c r="AL1047" i="11"/>
  <c r="AL1048" i="11"/>
  <c r="AL1049" i="11"/>
  <c r="AL1050" i="11"/>
  <c r="AL1051" i="11"/>
  <c r="AL1052" i="11"/>
  <c r="AL1053" i="11"/>
  <c r="AL1054" i="11"/>
  <c r="AL1055" i="11"/>
  <c r="AL1056" i="11"/>
  <c r="AL1057" i="11"/>
  <c r="AL1058" i="11"/>
  <c r="AL1059" i="11"/>
  <c r="AL1060" i="11"/>
  <c r="AL1061" i="11"/>
  <c r="AL1062" i="11"/>
  <c r="AL1063" i="11"/>
  <c r="AL1064" i="11"/>
  <c r="AL1065" i="11"/>
  <c r="AL1066" i="11"/>
  <c r="AL1067" i="11"/>
  <c r="AL1068" i="11"/>
  <c r="AL1069" i="11"/>
  <c r="AL1070" i="11"/>
  <c r="AL1071" i="11"/>
  <c r="AL1072" i="11"/>
  <c r="AL1073" i="11"/>
  <c r="AL1074" i="11"/>
  <c r="AL1075" i="11"/>
  <c r="AL1076" i="11"/>
  <c r="AL1077" i="11"/>
  <c r="AL1078" i="11"/>
  <c r="AL1079" i="11"/>
  <c r="AL1080" i="11"/>
  <c r="AL1081" i="11"/>
  <c r="AL1082" i="11"/>
  <c r="AL1083" i="11"/>
  <c r="AL1084" i="11"/>
  <c r="AL1085" i="11"/>
  <c r="AL1086" i="11"/>
  <c r="AL1087" i="11"/>
  <c r="AL1088" i="11"/>
  <c r="AL1089" i="11"/>
  <c r="AL1090" i="11"/>
  <c r="AL1091" i="11"/>
  <c r="AL1092" i="11"/>
  <c r="AL1093" i="11"/>
  <c r="AL1094" i="11"/>
  <c r="AL1095" i="11"/>
  <c r="AL1096" i="11"/>
  <c r="AL1097" i="11"/>
  <c r="AL1098" i="11"/>
  <c r="AL1099" i="11"/>
  <c r="AL1100" i="11"/>
  <c r="AL1101" i="11"/>
  <c r="AL1102" i="11"/>
  <c r="AL1103" i="11"/>
  <c r="AL1104" i="11"/>
  <c r="AL1105" i="11"/>
  <c r="AL1106" i="11"/>
  <c r="AL1107" i="11"/>
  <c r="AL1108" i="11"/>
  <c r="AL1109" i="11"/>
  <c r="AL1110" i="11"/>
  <c r="AL1111" i="11"/>
  <c r="AL1112" i="11"/>
  <c r="AL1113" i="11"/>
  <c r="AL1114" i="11"/>
  <c r="AL1115" i="11"/>
  <c r="AL1116" i="11"/>
  <c r="AL1117" i="11"/>
  <c r="AL1118" i="11"/>
  <c r="AL1119" i="11"/>
  <c r="AL1120" i="11"/>
  <c r="AL1121" i="11"/>
  <c r="AL1122" i="11"/>
  <c r="AL1123" i="11"/>
  <c r="AL1124" i="11"/>
  <c r="AL1125" i="11"/>
  <c r="AL1126" i="11"/>
  <c r="AL1127" i="11"/>
  <c r="AL1128" i="11"/>
  <c r="AL1129" i="11"/>
  <c r="AL1130" i="11"/>
  <c r="AL1131" i="11"/>
  <c r="AL1132" i="11"/>
  <c r="AL1133" i="11"/>
  <c r="AL1134" i="11"/>
  <c r="AL1135" i="11"/>
  <c r="AL1136" i="11"/>
  <c r="AL1137" i="11"/>
  <c r="AL1138" i="11"/>
  <c r="AL1139" i="11"/>
  <c r="AL1140" i="11"/>
  <c r="AL1141" i="11"/>
  <c r="AL1142" i="11"/>
  <c r="AL1143" i="11"/>
  <c r="AL1144" i="11"/>
  <c r="AL1145" i="11"/>
  <c r="AL1146" i="11"/>
  <c r="AL1147" i="11"/>
  <c r="AL1148" i="11"/>
  <c r="AL1149" i="11"/>
  <c r="AL1150" i="11"/>
  <c r="AL1151" i="11"/>
  <c r="AL1152" i="11"/>
  <c r="AL1153" i="11"/>
  <c r="AL1154" i="11"/>
  <c r="AL1155" i="11"/>
  <c r="AL1156" i="11"/>
  <c r="AL1157" i="11"/>
  <c r="AL1158" i="11"/>
  <c r="AL1159" i="11"/>
  <c r="AL1160" i="11"/>
  <c r="AL1161" i="11"/>
  <c r="AL1162" i="11"/>
  <c r="AL1163" i="11"/>
  <c r="AL1164" i="11"/>
  <c r="AL1165" i="11"/>
  <c r="AL1166" i="11"/>
  <c r="AL1167" i="11"/>
  <c r="AL1168" i="11"/>
  <c r="AL1169" i="11"/>
  <c r="AL1170" i="11"/>
  <c r="AL1171" i="11"/>
  <c r="AL1172" i="11"/>
  <c r="AL1173" i="11"/>
  <c r="AL1174" i="11"/>
  <c r="AL1175" i="11"/>
  <c r="AL1176" i="11"/>
  <c r="AL1177" i="11"/>
  <c r="AL1178" i="11"/>
  <c r="AL1179" i="11"/>
  <c r="AL1180" i="11"/>
  <c r="AL1181" i="11"/>
  <c r="AL1182" i="11"/>
  <c r="AL1183" i="11"/>
  <c r="AL1184" i="11"/>
  <c r="AL1185" i="11"/>
  <c r="AL1186" i="11"/>
  <c r="AL1187" i="11"/>
  <c r="AL1188" i="11"/>
  <c r="AL1189" i="11"/>
  <c r="AL1190" i="11"/>
  <c r="AL1191" i="11"/>
  <c r="AL1192" i="11"/>
  <c r="AL1193" i="11"/>
  <c r="AL1194" i="11"/>
  <c r="AL1195" i="11"/>
  <c r="AL1196" i="11"/>
  <c r="AL1197" i="11"/>
  <c r="AL1198" i="11"/>
  <c r="AL1199" i="11"/>
  <c r="AL1200" i="11"/>
  <c r="AL1201" i="11"/>
  <c r="AL1202" i="11"/>
  <c r="AL1203" i="11"/>
  <c r="AL1204" i="11"/>
  <c r="AL1205" i="11"/>
  <c r="AL1206" i="11"/>
  <c r="AL1207" i="11"/>
  <c r="AL1208" i="11"/>
  <c r="AL1209" i="11"/>
  <c r="AL1210" i="11"/>
  <c r="AL1211" i="11"/>
  <c r="AL1212" i="11"/>
  <c r="AL1213" i="11"/>
  <c r="AL1214" i="11"/>
  <c r="AL1215" i="11"/>
  <c r="AL1216" i="11"/>
  <c r="AL1217" i="11"/>
  <c r="AL1218" i="11"/>
  <c r="AL1219" i="11"/>
  <c r="AL1220" i="11"/>
  <c r="AL1221" i="11"/>
  <c r="AL1222" i="11"/>
  <c r="AL1223" i="11"/>
  <c r="AL1224" i="11"/>
  <c r="AL1225" i="11"/>
  <c r="AL1226" i="11"/>
  <c r="AL1227" i="11"/>
  <c r="AL1228" i="11"/>
  <c r="AL1229" i="11"/>
  <c r="AL1230" i="11"/>
  <c r="AL1231" i="11"/>
  <c r="AL1232" i="11"/>
  <c r="AL1233" i="11"/>
  <c r="AL1234" i="11"/>
  <c r="AL1235" i="11"/>
  <c r="AL1236" i="11"/>
  <c r="AL1237" i="11"/>
  <c r="AL1238" i="11"/>
  <c r="AL1239" i="11"/>
  <c r="AL1240" i="11"/>
  <c r="AL1241" i="11"/>
  <c r="AL1242" i="11"/>
  <c r="AL1243" i="11"/>
  <c r="AL1244" i="11"/>
  <c r="AL1245" i="11"/>
  <c r="AL1246" i="11"/>
  <c r="AL1247" i="11"/>
  <c r="AL1248" i="11"/>
  <c r="AL1249" i="11"/>
  <c r="AL1250" i="11"/>
  <c r="AL1251" i="11"/>
  <c r="AL1252" i="11"/>
  <c r="AL1253" i="11"/>
  <c r="AL1254" i="11"/>
  <c r="AL1255" i="11"/>
  <c r="AL1256" i="11"/>
  <c r="AL1257" i="11"/>
  <c r="AL1258" i="11"/>
  <c r="AL1259" i="11"/>
  <c r="AL1260" i="11"/>
  <c r="AL1261" i="11"/>
  <c r="AL1262" i="11"/>
  <c r="AL1263" i="11"/>
  <c r="AL1264" i="11"/>
  <c r="AL1265" i="11"/>
  <c r="AL1266" i="11"/>
  <c r="AL1267" i="11"/>
  <c r="AL1268" i="11"/>
  <c r="AL1269" i="11"/>
  <c r="AL1270" i="11"/>
  <c r="AL1271" i="11"/>
  <c r="AL1272" i="11"/>
  <c r="AL1273" i="11"/>
  <c r="AL1274" i="11"/>
  <c r="AL1275" i="11"/>
  <c r="AL1276" i="11"/>
  <c r="AL1277" i="11"/>
  <c r="AL1278" i="11"/>
  <c r="AL1279" i="11"/>
  <c r="AL1280" i="11"/>
  <c r="AL1281" i="11"/>
  <c r="AL1282" i="11"/>
  <c r="AL1283" i="11"/>
  <c r="AL1284" i="11"/>
  <c r="AL1285" i="11"/>
  <c r="AL1286" i="11"/>
  <c r="AL1287" i="11"/>
  <c r="AL1288" i="11"/>
  <c r="AL1289" i="11"/>
  <c r="AL1290" i="11"/>
  <c r="AL1291" i="11"/>
  <c r="AL1292" i="11"/>
  <c r="AL1293" i="11"/>
  <c r="AL1294" i="11"/>
  <c r="AL1295" i="11"/>
  <c r="AL1296" i="11"/>
  <c r="AL1297" i="11"/>
  <c r="AL1298" i="11"/>
  <c r="AL1299" i="11"/>
  <c r="AL1300" i="11"/>
  <c r="AL1301" i="11"/>
  <c r="AL1302" i="11"/>
  <c r="AL1303" i="11"/>
  <c r="AL1304" i="11"/>
  <c r="AL1305" i="11"/>
  <c r="AL1306" i="11"/>
  <c r="AL1307" i="11"/>
  <c r="AL1308" i="11"/>
  <c r="AL1309" i="11"/>
  <c r="AL1310" i="11"/>
  <c r="AL1311" i="11"/>
  <c r="AL1312" i="11"/>
  <c r="AL1313" i="11"/>
  <c r="AL1314" i="11"/>
  <c r="AL1315" i="11"/>
  <c r="AL1316" i="11"/>
  <c r="AL1317" i="11"/>
  <c r="AL1318" i="11"/>
  <c r="AL1319" i="11"/>
  <c r="AL1320" i="11"/>
  <c r="AL1321" i="11"/>
  <c r="AL1322" i="11"/>
  <c r="AL1323" i="11"/>
  <c r="AL1324" i="11"/>
  <c r="AL1325" i="11"/>
  <c r="AL1326" i="11"/>
  <c r="AL1327" i="11"/>
  <c r="AL1328" i="11"/>
  <c r="AL1329" i="11"/>
  <c r="AL1330" i="11"/>
  <c r="AL1331" i="11"/>
  <c r="AL1332" i="11"/>
  <c r="AL1333" i="11"/>
  <c r="AL1334" i="11"/>
  <c r="AL1335" i="11"/>
  <c r="AL1336" i="11"/>
  <c r="AL1337" i="11"/>
  <c r="AL1338" i="11"/>
  <c r="AL1339" i="11"/>
  <c r="AL1340" i="11"/>
  <c r="AL1341" i="11"/>
  <c r="AL1342" i="11"/>
  <c r="AL1343" i="11"/>
  <c r="AL1344" i="11"/>
  <c r="AL1345" i="11"/>
  <c r="AL1346" i="11"/>
  <c r="AL1347" i="11"/>
  <c r="AL1348" i="11"/>
  <c r="AL1349" i="11"/>
  <c r="AL1350" i="11"/>
  <c r="AL1351" i="11"/>
  <c r="AL1352" i="11"/>
  <c r="AL1353" i="11"/>
  <c r="AL1354" i="11"/>
  <c r="AL1355" i="11"/>
  <c r="AL1356" i="11"/>
  <c r="AL1357" i="11"/>
  <c r="AL1358" i="11"/>
  <c r="AL1359" i="11"/>
  <c r="AL1360" i="11"/>
  <c r="AL1361" i="11"/>
  <c r="AL1362" i="11"/>
  <c r="AL1363" i="11"/>
  <c r="AL1364" i="11"/>
  <c r="AL1365" i="11"/>
  <c r="AL1366" i="11"/>
  <c r="AL1367" i="11"/>
  <c r="AL1368" i="11"/>
  <c r="AL1369" i="11"/>
  <c r="AL1370" i="11"/>
  <c r="AL1371" i="11"/>
  <c r="AL1372" i="11"/>
  <c r="AL1373" i="11"/>
  <c r="AL1374" i="11"/>
  <c r="AL1375" i="11"/>
  <c r="AL1376" i="11"/>
  <c r="AL1377" i="11"/>
  <c r="AL1378" i="11"/>
  <c r="AL1379" i="11"/>
  <c r="AL1380" i="11"/>
  <c r="AL1381" i="11"/>
  <c r="AL1382" i="11"/>
  <c r="AL1383" i="11"/>
  <c r="AL1384" i="11"/>
  <c r="AL1385" i="11"/>
  <c r="AL1386" i="11"/>
  <c r="AL1387" i="11"/>
  <c r="AL1388" i="11"/>
  <c r="AL1389" i="11"/>
  <c r="AL1390" i="11"/>
  <c r="AL1391" i="11"/>
  <c r="AL1392" i="11"/>
  <c r="AL1393" i="11"/>
  <c r="AL1394" i="11"/>
  <c r="AL1395" i="11"/>
  <c r="AL1396" i="11"/>
  <c r="AL1397" i="11"/>
  <c r="AL1398" i="11"/>
  <c r="AL1399" i="11"/>
  <c r="AL1400" i="11"/>
  <c r="AL1401" i="11"/>
  <c r="AL1402" i="11"/>
  <c r="AL1403" i="11"/>
  <c r="AL1404" i="11"/>
  <c r="AL1405" i="11"/>
  <c r="AL1406" i="11"/>
  <c r="AL1407" i="11"/>
  <c r="AL1408" i="11"/>
  <c r="AL1409" i="11"/>
  <c r="AL1410" i="11"/>
  <c r="AL1411" i="11"/>
  <c r="AL1412" i="11"/>
  <c r="AL1413" i="11"/>
  <c r="AL1414" i="11"/>
  <c r="AL1415" i="11"/>
  <c r="AL1416" i="11"/>
  <c r="AL1417" i="11"/>
  <c r="AL1418" i="11"/>
  <c r="AL1419" i="11"/>
  <c r="AL1420" i="11"/>
  <c r="AL1421" i="11"/>
  <c r="AL1422" i="11"/>
  <c r="AL1423" i="11"/>
  <c r="AL1424" i="11"/>
  <c r="AL1425" i="11"/>
  <c r="AL1426" i="11"/>
  <c r="AL1427" i="11"/>
  <c r="AL1428" i="11"/>
  <c r="AL1429" i="11"/>
  <c r="AL1430" i="11"/>
  <c r="AL1431" i="11"/>
  <c r="AL1432" i="11"/>
  <c r="AL1433" i="11"/>
  <c r="AL1434" i="11"/>
  <c r="AL1435" i="11"/>
  <c r="AL1436" i="11"/>
  <c r="AL1437" i="11"/>
  <c r="AL1438" i="11"/>
  <c r="AL1439" i="11"/>
  <c r="AL1440" i="11"/>
  <c r="AL1441" i="11"/>
  <c r="AL1442" i="11"/>
  <c r="AL1443" i="11"/>
  <c r="AL1444" i="11"/>
  <c r="AL1445" i="11"/>
  <c r="AL1446" i="11"/>
  <c r="AL1447" i="11"/>
  <c r="AL1448" i="11"/>
  <c r="AL1449" i="11"/>
  <c r="AL1450" i="11"/>
  <c r="AL1451" i="11"/>
  <c r="AL1452" i="11"/>
  <c r="AL1453" i="11"/>
  <c r="AL1454" i="11"/>
  <c r="AL1455" i="11"/>
  <c r="AL1456" i="11"/>
  <c r="AL1457" i="11"/>
  <c r="AL1458" i="11"/>
  <c r="AL1459" i="11"/>
  <c r="AL1460" i="11"/>
  <c r="AL1461" i="11"/>
  <c r="AL1462" i="11"/>
  <c r="AL1463" i="11"/>
  <c r="AL1464" i="11"/>
  <c r="AL1465" i="11"/>
  <c r="AL1466" i="11"/>
  <c r="AL1467" i="11"/>
  <c r="AL1468" i="11"/>
  <c r="AL1469" i="11"/>
  <c r="AL1470" i="11"/>
  <c r="AL1471" i="11"/>
  <c r="AL1472" i="11"/>
  <c r="AL1473" i="11"/>
  <c r="AL1474" i="11"/>
  <c r="AL1475" i="11"/>
  <c r="AL1476" i="11"/>
  <c r="AL1477" i="11"/>
  <c r="AL1478" i="11"/>
  <c r="AL1479" i="11"/>
  <c r="AL1480" i="11"/>
  <c r="AL1481" i="11"/>
  <c r="AL1482" i="11"/>
  <c r="AL1483" i="11"/>
  <c r="AL1484" i="11"/>
  <c r="AL1485" i="11"/>
  <c r="AL1486" i="11"/>
  <c r="AL1487" i="11"/>
  <c r="AL1488" i="11"/>
  <c r="AL1489" i="11"/>
  <c r="AL1490" i="11"/>
  <c r="AL1491" i="11"/>
  <c r="AL1492" i="11"/>
  <c r="AL1493" i="11"/>
  <c r="AL1494" i="11"/>
  <c r="AL1495" i="11"/>
  <c r="AL1496" i="11"/>
  <c r="AL1497" i="11"/>
  <c r="AL1498" i="11"/>
  <c r="AL1499" i="11"/>
  <c r="AL1500" i="11"/>
  <c r="AL1501" i="11"/>
  <c r="AL1502" i="11"/>
  <c r="AL1503" i="11"/>
  <c r="AL1504" i="11"/>
  <c r="AL1505" i="11"/>
  <c r="AL1506" i="11"/>
  <c r="AL1507" i="11"/>
  <c r="AL1508" i="11"/>
  <c r="AL1509" i="11"/>
  <c r="AL1510" i="11"/>
  <c r="AL1511" i="11"/>
  <c r="AL1512" i="11"/>
  <c r="AL1513" i="11"/>
  <c r="AL1514" i="11"/>
  <c r="AL1515" i="11"/>
  <c r="AL1516" i="11"/>
  <c r="AL1517" i="11"/>
  <c r="AL1518" i="11"/>
  <c r="AL1519" i="11"/>
  <c r="AL1520" i="11"/>
  <c r="AL1521" i="11"/>
  <c r="AL1522" i="11"/>
  <c r="AL1523" i="11"/>
  <c r="AL1524" i="11"/>
  <c r="AL1525" i="11"/>
  <c r="AL1526" i="11"/>
  <c r="AL1527" i="11"/>
  <c r="AL1528" i="11"/>
  <c r="AL1529" i="11"/>
  <c r="AL1530" i="11"/>
  <c r="AL1531" i="11"/>
  <c r="AL1532" i="11"/>
  <c r="AL1533" i="11"/>
  <c r="AL1534" i="11"/>
  <c r="AL1535" i="11"/>
  <c r="AL1536" i="11"/>
  <c r="AL1537" i="11"/>
  <c r="AL1538" i="11"/>
  <c r="AL1539" i="11"/>
  <c r="AL1540" i="11"/>
  <c r="AL1541" i="11"/>
  <c r="AL1542" i="11"/>
  <c r="AL1543" i="11"/>
  <c r="AL1544" i="11"/>
  <c r="AL1545" i="11"/>
  <c r="AL1546" i="11"/>
  <c r="AL1547" i="11"/>
  <c r="AL1548" i="11"/>
  <c r="AL1549" i="11"/>
  <c r="AL1550" i="11"/>
  <c r="AL1551" i="11"/>
  <c r="AL1552" i="11"/>
  <c r="AL1553" i="11"/>
  <c r="AL1554" i="11"/>
  <c r="AL1555" i="11"/>
  <c r="AL1556" i="11"/>
  <c r="AL1557" i="11"/>
  <c r="AL1558" i="11"/>
  <c r="AL1559" i="11"/>
  <c r="AL1560" i="11"/>
  <c r="AL1561" i="11"/>
  <c r="AL1562" i="11"/>
  <c r="AL1563" i="11"/>
  <c r="AL1564" i="11"/>
  <c r="AL1565" i="11"/>
  <c r="AL1566" i="11"/>
  <c r="AL1567" i="11"/>
  <c r="AL1568" i="11"/>
  <c r="AL1569" i="11"/>
  <c r="AL1570" i="11"/>
  <c r="AL1571" i="11"/>
  <c r="AL1572" i="11"/>
  <c r="AL1573" i="11"/>
  <c r="AL1574" i="11"/>
  <c r="AL1575" i="11"/>
  <c r="AL1576" i="11"/>
  <c r="AL1577" i="11"/>
  <c r="AL1578" i="11"/>
  <c r="AL1579" i="11"/>
  <c r="AL1580" i="11"/>
  <c r="AL1581" i="11"/>
  <c r="AL1582" i="11"/>
  <c r="AL1583" i="11"/>
  <c r="AL1584" i="11"/>
  <c r="AL1585" i="11"/>
  <c r="AL1586" i="11"/>
  <c r="AL1587" i="11"/>
  <c r="AL1588" i="11"/>
  <c r="AL1589" i="11"/>
  <c r="AL1590" i="11"/>
  <c r="AL1591" i="11"/>
  <c r="AL1592" i="11"/>
  <c r="AL1593" i="11"/>
  <c r="AL1594" i="11"/>
  <c r="AL1595" i="11"/>
  <c r="AL1596" i="11"/>
  <c r="AL1597" i="11"/>
  <c r="AL1598" i="11"/>
  <c r="AL1599" i="11"/>
  <c r="AL1600" i="11"/>
  <c r="AL1601" i="11"/>
  <c r="AL1602" i="11"/>
  <c r="AL1603" i="11"/>
  <c r="AL1604" i="11"/>
  <c r="AL1605" i="11"/>
  <c r="AL1606" i="11"/>
  <c r="AL1607" i="11"/>
  <c r="AL1608" i="11"/>
  <c r="AL1609" i="11"/>
  <c r="AL1610" i="11"/>
  <c r="AL1611" i="11"/>
  <c r="AL1612" i="11"/>
  <c r="AL1613" i="11"/>
  <c r="AL1614" i="11"/>
  <c r="AL1615" i="11"/>
  <c r="AL1616" i="11"/>
  <c r="AL1617" i="11"/>
  <c r="AL1618" i="11"/>
  <c r="AL1619" i="11"/>
  <c r="AL1620" i="11"/>
  <c r="AL1621" i="11"/>
  <c r="AL1622" i="11"/>
  <c r="AL1623" i="11"/>
  <c r="AL1624" i="11"/>
  <c r="AL1625" i="11"/>
  <c r="AL1626" i="11"/>
  <c r="AL1627" i="11"/>
  <c r="AL1628" i="11"/>
  <c r="AL1629" i="11"/>
  <c r="AL1630" i="11"/>
  <c r="AL1631" i="11"/>
  <c r="AL1632" i="11"/>
  <c r="AL1633" i="11"/>
  <c r="AL1634" i="11"/>
  <c r="AL1635" i="11"/>
  <c r="AL1636" i="11"/>
  <c r="AL1637" i="11"/>
  <c r="AL1638" i="11"/>
  <c r="AL1639" i="11"/>
  <c r="AL1640" i="11"/>
  <c r="AL1641" i="11"/>
  <c r="AL1642" i="11"/>
  <c r="AL1643" i="11"/>
  <c r="AL1644" i="11"/>
  <c r="AL1645" i="11"/>
  <c r="AL1646" i="11"/>
  <c r="AL1647" i="11"/>
  <c r="AL1648" i="11"/>
  <c r="AL1649" i="11"/>
  <c r="AL1650" i="11"/>
  <c r="AL1651" i="11"/>
  <c r="AL1652" i="11"/>
  <c r="AL1653" i="11"/>
  <c r="AL1654" i="11"/>
  <c r="AL1655" i="11"/>
  <c r="AL1656" i="11"/>
  <c r="AL1657" i="11"/>
  <c r="AL1658" i="11"/>
  <c r="AL1659" i="11"/>
  <c r="AL1660" i="11"/>
  <c r="AL1661" i="11"/>
  <c r="AL1662" i="11"/>
  <c r="AL1663" i="11"/>
  <c r="AL1664" i="11"/>
  <c r="AL1665" i="11"/>
  <c r="AL1666" i="11"/>
  <c r="AL1667" i="11"/>
  <c r="AL1668" i="11"/>
  <c r="AL1669" i="11"/>
  <c r="AL1670" i="11"/>
  <c r="AL1671" i="11"/>
  <c r="AL1672" i="11"/>
  <c r="AL1673" i="11"/>
  <c r="AL1674" i="11"/>
  <c r="AL1675" i="11"/>
  <c r="AL1676" i="11"/>
  <c r="AL1677" i="11"/>
  <c r="AL1678" i="11"/>
  <c r="AL1679" i="11"/>
  <c r="AL1680" i="11"/>
  <c r="AL1681" i="11"/>
  <c r="AL1682" i="11"/>
  <c r="AL1683" i="11"/>
  <c r="AL1684" i="11"/>
  <c r="AL1685" i="11"/>
  <c r="AL1686" i="11"/>
  <c r="AL1687" i="11"/>
  <c r="AL1688" i="11"/>
  <c r="AL1689" i="11"/>
  <c r="AL1690" i="11"/>
  <c r="AL1691" i="11"/>
  <c r="AL1692" i="11"/>
  <c r="AL1693" i="11"/>
  <c r="AL1694" i="11"/>
  <c r="AL1695" i="11"/>
  <c r="AL1696" i="11"/>
  <c r="AL1697" i="11"/>
  <c r="AL1698" i="11"/>
  <c r="AL1699" i="11"/>
  <c r="AL1700" i="11"/>
  <c r="AL1701" i="11"/>
  <c r="AL1702" i="11"/>
  <c r="AL1703" i="11"/>
  <c r="AL1704" i="11"/>
  <c r="AL1705" i="11"/>
  <c r="AL1706" i="11"/>
  <c r="AL1707" i="11"/>
  <c r="AL1708" i="11"/>
  <c r="AL1709" i="11"/>
  <c r="AL1710" i="11"/>
  <c r="AL1711" i="11"/>
  <c r="AL1712" i="11"/>
  <c r="AL1713" i="11"/>
  <c r="AL1714" i="11"/>
  <c r="AL1715" i="11"/>
  <c r="AL1716" i="11"/>
  <c r="AL1717" i="11"/>
  <c r="AL1718" i="11"/>
  <c r="AL1719" i="11"/>
  <c r="AL1720" i="11"/>
  <c r="AL1721" i="11"/>
  <c r="AL1722" i="11"/>
  <c r="AL1723" i="11"/>
  <c r="AL1724" i="11"/>
  <c r="AL1725" i="11"/>
  <c r="AL1726" i="11"/>
  <c r="AL1727" i="11"/>
  <c r="AL1728" i="11"/>
  <c r="AL1729" i="11"/>
  <c r="AL1730" i="11"/>
  <c r="AL1731" i="11"/>
  <c r="AL1732" i="11"/>
  <c r="AL1733" i="11"/>
  <c r="AL1734" i="11"/>
  <c r="AL1735" i="11"/>
  <c r="AL1736" i="11"/>
  <c r="AL1737" i="11"/>
  <c r="AL1738" i="11"/>
  <c r="AL1739" i="11"/>
  <c r="AL1740" i="11"/>
  <c r="AL1741" i="11"/>
  <c r="AL1742" i="11"/>
  <c r="AL1743" i="11"/>
  <c r="AL1744" i="11"/>
  <c r="AL1745" i="11"/>
  <c r="AL1746" i="11"/>
  <c r="AL1747" i="11"/>
  <c r="AL1748" i="11"/>
  <c r="AL1749" i="11"/>
  <c r="AL1750" i="11"/>
  <c r="AL1751" i="11"/>
  <c r="AL1752" i="11"/>
  <c r="AL1753" i="11"/>
  <c r="AL1754" i="11"/>
  <c r="AL1755" i="11"/>
  <c r="AL1756" i="11"/>
  <c r="AL1757" i="11"/>
  <c r="AL1758" i="11"/>
  <c r="AL1759" i="11"/>
  <c r="AL1760" i="11"/>
  <c r="AL1761" i="11"/>
  <c r="AL1762" i="11"/>
  <c r="AL1763" i="11"/>
  <c r="AL1764" i="11"/>
  <c r="AL1765" i="11"/>
  <c r="AL1766" i="11"/>
  <c r="AL1767" i="11"/>
  <c r="AL1768" i="11"/>
  <c r="AL1769" i="11"/>
  <c r="AL1770" i="11"/>
  <c r="AL1771" i="11"/>
  <c r="AL1772" i="11"/>
  <c r="AL1773" i="11"/>
  <c r="AL1774" i="11"/>
  <c r="AL1775" i="11"/>
  <c r="AL1776" i="11"/>
  <c r="AL1777" i="11"/>
  <c r="AL1778" i="11"/>
  <c r="AL1779" i="11"/>
  <c r="AL1780" i="11"/>
  <c r="AL1781" i="11"/>
  <c r="AL1782" i="11"/>
  <c r="AL1783" i="11"/>
  <c r="AL1784" i="11"/>
  <c r="AL1785" i="11"/>
  <c r="AL1786" i="11"/>
  <c r="AL1787" i="11"/>
  <c r="AL1788" i="11"/>
  <c r="AL1789" i="11"/>
  <c r="AL1790" i="11"/>
  <c r="AL1791" i="11"/>
  <c r="AL1792" i="11"/>
  <c r="AL1793" i="11"/>
  <c r="AL1794" i="11"/>
  <c r="AL1795" i="11"/>
  <c r="AL1796" i="11"/>
  <c r="AL1797" i="11"/>
  <c r="AL1798" i="11"/>
  <c r="AL1799" i="11"/>
  <c r="AL1800" i="11"/>
  <c r="AL1801" i="11"/>
  <c r="AL1802" i="11"/>
  <c r="AL1803" i="11"/>
  <c r="AL1804" i="11"/>
  <c r="AL1805" i="11"/>
  <c r="AL1806" i="11"/>
  <c r="AL1807" i="11"/>
  <c r="AL1808" i="11"/>
  <c r="AL1809" i="11"/>
  <c r="AL1810" i="11"/>
  <c r="AL1811" i="11"/>
  <c r="AL1812" i="11"/>
  <c r="AL1813" i="11"/>
  <c r="AL1814" i="11"/>
  <c r="AL1815" i="11"/>
  <c r="AL1816" i="11"/>
  <c r="AL1817" i="11"/>
  <c r="AL1818" i="11"/>
  <c r="AL1819" i="11"/>
  <c r="AL1820" i="11"/>
  <c r="AL1821" i="11"/>
  <c r="AL1822" i="11"/>
  <c r="AL1823" i="11"/>
  <c r="AL1824" i="11"/>
  <c r="AL1825" i="11"/>
  <c r="AL1826" i="11"/>
  <c r="AL1827" i="11"/>
  <c r="AL1828" i="11"/>
  <c r="AL1829" i="11"/>
  <c r="AL1830" i="11"/>
  <c r="AL1831" i="11"/>
  <c r="AL1832" i="11"/>
  <c r="AL1833" i="11"/>
  <c r="AL1834" i="11"/>
  <c r="AL1835" i="11"/>
  <c r="AL1836" i="11"/>
  <c r="AL1837" i="11"/>
  <c r="AL1838" i="11"/>
  <c r="AL1839" i="11"/>
  <c r="AL1840" i="11"/>
  <c r="AL1841" i="11"/>
  <c r="AL1842" i="11"/>
  <c r="AL1843" i="11"/>
  <c r="AL1844" i="11"/>
  <c r="AL1845" i="11"/>
  <c r="AL1846" i="11"/>
  <c r="AL1847" i="11"/>
  <c r="AL1848" i="11"/>
  <c r="AL1849" i="11"/>
  <c r="AL1850" i="11"/>
  <c r="AL1851" i="11"/>
  <c r="AL1852" i="11"/>
  <c r="AL1853" i="11"/>
  <c r="AL1854" i="11"/>
  <c r="AL1855" i="11"/>
  <c r="AL1856" i="11"/>
  <c r="AL1857" i="11"/>
  <c r="AL1858" i="11"/>
  <c r="AL1859" i="11"/>
  <c r="AL1860" i="11"/>
  <c r="AL1861" i="11"/>
  <c r="AL1862" i="11"/>
  <c r="AL1863" i="11"/>
  <c r="AL1864" i="11"/>
  <c r="AL1865" i="11"/>
  <c r="AL1866" i="11"/>
  <c r="AL1867" i="11"/>
  <c r="AL1868" i="11"/>
  <c r="AL1869" i="11"/>
  <c r="AL1870" i="11"/>
  <c r="AL1871" i="11"/>
  <c r="AL1872" i="11"/>
  <c r="AL1873" i="11"/>
  <c r="AL1874" i="11"/>
  <c r="AL1875" i="11"/>
  <c r="AL1876" i="11"/>
  <c r="AL1877" i="11"/>
  <c r="AL1878" i="11"/>
  <c r="AL1879" i="11"/>
  <c r="AL1880" i="11"/>
  <c r="AL1881" i="11"/>
  <c r="AL1882" i="11"/>
  <c r="AL1883" i="11"/>
  <c r="AL1884" i="11"/>
  <c r="AL1885" i="11"/>
  <c r="AL1886" i="11"/>
  <c r="AL1887" i="11"/>
  <c r="AL1888" i="11"/>
  <c r="AL1889" i="11"/>
  <c r="AL1890" i="11"/>
  <c r="AL1891" i="11"/>
  <c r="AL1892" i="11"/>
  <c r="AL1893" i="11"/>
  <c r="AL1894" i="11"/>
  <c r="AL1895" i="11"/>
  <c r="AL1896" i="11"/>
  <c r="AL1897" i="11"/>
  <c r="AL1898" i="11"/>
  <c r="AL1899" i="11"/>
  <c r="AL1900" i="11"/>
  <c r="AL1901" i="11"/>
  <c r="AL1902" i="11"/>
  <c r="AL1903" i="11"/>
  <c r="AL1904" i="11"/>
  <c r="AL1905" i="11"/>
  <c r="AL1906" i="11"/>
  <c r="AL1907" i="11"/>
  <c r="AL1908" i="11"/>
  <c r="AL1909" i="11"/>
  <c r="AL1910" i="11"/>
  <c r="AL1911" i="11"/>
  <c r="AL1912" i="11"/>
  <c r="AL1913" i="11"/>
  <c r="AL1914" i="11"/>
  <c r="AL1915" i="11"/>
  <c r="AL1916" i="11"/>
  <c r="AL1917" i="11"/>
  <c r="AL1918" i="11"/>
  <c r="AL1919" i="11"/>
  <c r="AL1920" i="11"/>
  <c r="AL1921" i="11"/>
  <c r="AL1922" i="11"/>
  <c r="AL1923" i="11"/>
  <c r="AL1924" i="11"/>
  <c r="AL1925" i="11"/>
  <c r="AL1926" i="11"/>
  <c r="AL1927" i="11"/>
  <c r="AL1928" i="11"/>
  <c r="AL1929" i="11"/>
  <c r="AL1930" i="11"/>
  <c r="AL1931" i="11"/>
  <c r="AL1932" i="11"/>
  <c r="AL1933" i="11"/>
  <c r="AL1934" i="11"/>
  <c r="AL1935" i="11"/>
  <c r="AL1936" i="11"/>
  <c r="AL1937" i="11"/>
  <c r="AL1938" i="11"/>
  <c r="AL1939" i="11"/>
  <c r="AL1940" i="11"/>
  <c r="AL1941" i="11"/>
  <c r="AL1942" i="11"/>
  <c r="AL1943" i="11"/>
  <c r="AL1944" i="11"/>
  <c r="AL1945" i="11"/>
  <c r="AL1946" i="11"/>
  <c r="AL1947" i="11"/>
  <c r="AL1948" i="11"/>
  <c r="AL1949" i="11"/>
  <c r="AL1950" i="11"/>
  <c r="AL1951" i="11"/>
  <c r="AL1952" i="11"/>
  <c r="AL1953" i="11"/>
  <c r="AL1954" i="11"/>
  <c r="AL1955" i="11"/>
  <c r="AL1956" i="11"/>
  <c r="AL1957" i="11"/>
  <c r="AL1958" i="11"/>
  <c r="AL1959" i="11"/>
  <c r="AL1960" i="11"/>
  <c r="AL1961" i="11"/>
  <c r="AL1962" i="11"/>
  <c r="AL1963" i="11"/>
  <c r="AL1964" i="11"/>
  <c r="AL1965" i="11"/>
  <c r="AL1966" i="11"/>
  <c r="AL1967" i="11"/>
  <c r="AL1968" i="11"/>
  <c r="AL1969" i="11"/>
  <c r="AL1970" i="11"/>
  <c r="AL1971" i="11"/>
  <c r="AL1972" i="11"/>
  <c r="AL1973" i="11"/>
  <c r="AL1974" i="11"/>
  <c r="AL1975" i="11"/>
  <c r="AL1976" i="11"/>
  <c r="AL1977" i="11"/>
  <c r="AL1978" i="11"/>
  <c r="AL1979" i="11"/>
  <c r="AL1980" i="11"/>
  <c r="AL1981" i="11"/>
  <c r="AL1982" i="11"/>
  <c r="AL1983" i="11"/>
  <c r="AL1984" i="11"/>
  <c r="AL1985" i="11"/>
  <c r="AL1986" i="11"/>
  <c r="AL1987" i="11"/>
  <c r="AL1988" i="11"/>
  <c r="AL1989" i="11"/>
  <c r="AL1990" i="11"/>
  <c r="AL1991" i="11"/>
  <c r="AL1992" i="11"/>
  <c r="AL1993" i="11"/>
  <c r="AL1994" i="11"/>
  <c r="AL1995" i="11"/>
  <c r="AL1996" i="11"/>
  <c r="AL1997" i="11"/>
  <c r="AL1998" i="11"/>
  <c r="AL1999" i="11"/>
  <c r="AL2000" i="11"/>
  <c r="AL2001" i="11"/>
  <c r="AL2002" i="11"/>
  <c r="AL2003" i="11"/>
  <c r="AL2004" i="11"/>
  <c r="AL2005" i="11"/>
  <c r="AL2006" i="11"/>
  <c r="AL2007" i="11"/>
  <c r="AL2008" i="11"/>
  <c r="AL2009" i="11"/>
  <c r="AL2010" i="11"/>
  <c r="AL2011" i="11"/>
  <c r="AL2012" i="11"/>
  <c r="AL2013" i="11"/>
  <c r="AL2014" i="11"/>
  <c r="AL2015" i="11"/>
  <c r="AL2016" i="11"/>
  <c r="AL2017" i="11"/>
  <c r="AL2018" i="11"/>
  <c r="AL2019" i="11"/>
  <c r="AL2020" i="11"/>
  <c r="AL2021" i="11"/>
  <c r="AL2022" i="11"/>
  <c r="AL2023" i="11"/>
  <c r="AL2024" i="11"/>
  <c r="AL2025" i="11"/>
  <c r="AL2026" i="11"/>
  <c r="AL2027" i="11"/>
  <c r="AL2028" i="11"/>
  <c r="AL2029" i="11"/>
  <c r="AL2030" i="11"/>
  <c r="AL2031" i="11"/>
  <c r="AL2032" i="11"/>
  <c r="AL2033" i="11"/>
  <c r="AL2034" i="11"/>
  <c r="AL2035" i="11"/>
  <c r="AL2036" i="11"/>
  <c r="AL2037" i="11"/>
  <c r="AL2038" i="11"/>
  <c r="AL2039" i="11"/>
  <c r="AL2040" i="11"/>
  <c r="AL2041" i="11"/>
  <c r="AL2042" i="11"/>
  <c r="AL2043" i="11"/>
  <c r="AL2044" i="11"/>
  <c r="AL2045" i="11"/>
  <c r="AL2046" i="11"/>
  <c r="AL2047" i="11"/>
  <c r="AL2048" i="11"/>
  <c r="AL2049" i="11"/>
  <c r="AL2050" i="11"/>
  <c r="AL2051" i="11"/>
  <c r="AL2052" i="11"/>
  <c r="AL2053" i="11"/>
  <c r="AL2054" i="11"/>
  <c r="AL2055" i="11"/>
  <c r="AL2056" i="11"/>
  <c r="AL2057" i="11"/>
  <c r="AL2058" i="11"/>
  <c r="AL2059" i="11"/>
  <c r="AL2060" i="11"/>
  <c r="AL2061" i="11"/>
  <c r="AL2062" i="11"/>
  <c r="AL2063" i="11"/>
  <c r="AL2064" i="11"/>
  <c r="AL2065" i="11"/>
  <c r="AL2066" i="11"/>
  <c r="AL2067" i="11"/>
  <c r="AL2068" i="11"/>
  <c r="AL2069" i="11"/>
  <c r="AL2070" i="11"/>
  <c r="AL2071" i="11"/>
  <c r="AL2072" i="11"/>
  <c r="AL2073" i="11"/>
  <c r="AL2074" i="11"/>
  <c r="AL2075" i="11"/>
  <c r="AL2076" i="11"/>
  <c r="AL2077" i="11"/>
  <c r="AL2078" i="11"/>
  <c r="AL2079" i="11"/>
  <c r="AL2080" i="11"/>
  <c r="AL2081" i="11"/>
  <c r="AL2082" i="11"/>
  <c r="AL2083" i="11"/>
  <c r="AL2084" i="11"/>
  <c r="AL2085" i="11"/>
  <c r="AL2086" i="11"/>
  <c r="AL2087" i="11"/>
  <c r="AL2088" i="11"/>
  <c r="AL2089" i="11"/>
  <c r="AL2090" i="11"/>
  <c r="AL2091" i="11"/>
  <c r="AL2092" i="11"/>
  <c r="AL2093" i="11"/>
  <c r="AL2094" i="11"/>
  <c r="AL2095" i="11"/>
  <c r="AL2096" i="11"/>
  <c r="AL2097" i="11"/>
  <c r="AL2098" i="11"/>
  <c r="AL2099" i="11"/>
  <c r="AL2100" i="11"/>
  <c r="AL2101" i="11"/>
  <c r="AL2102" i="11"/>
  <c r="AL2103" i="11"/>
  <c r="AL2104" i="11"/>
  <c r="AL2105" i="11"/>
  <c r="AL2106" i="11"/>
  <c r="AL2107" i="11"/>
  <c r="AL2108" i="11"/>
  <c r="AL2109" i="11"/>
  <c r="AL2110" i="11"/>
  <c r="AL2111" i="11"/>
  <c r="AL2112" i="11"/>
  <c r="AL2113" i="11"/>
  <c r="AL2114" i="11"/>
  <c r="AL2115" i="11"/>
  <c r="AL2116" i="11"/>
  <c r="AL2117" i="11"/>
  <c r="AL2118" i="11"/>
  <c r="AL2119" i="11"/>
  <c r="AL2120" i="11"/>
  <c r="AL2121" i="11"/>
  <c r="AL2122" i="11"/>
  <c r="AL2123" i="11"/>
  <c r="AL2124" i="11"/>
  <c r="AL2125" i="11"/>
  <c r="AL2126" i="11"/>
  <c r="AL2127" i="11"/>
  <c r="AL2128" i="11"/>
  <c r="AL2129" i="11"/>
  <c r="AL2130" i="11"/>
  <c r="AL2131" i="11"/>
  <c r="AL2132" i="11"/>
  <c r="AL2133" i="11"/>
  <c r="AL2134" i="11"/>
  <c r="AL2135" i="11"/>
  <c r="AL2136" i="11"/>
  <c r="AL2137" i="11"/>
  <c r="AL2138" i="11"/>
  <c r="AL2139" i="11"/>
  <c r="AL2140" i="11"/>
  <c r="AL2141" i="11"/>
  <c r="AL2142" i="11"/>
  <c r="AL2143" i="11"/>
  <c r="AL2144" i="11"/>
  <c r="AL2145" i="11"/>
  <c r="AL2146" i="11"/>
  <c r="AL2147" i="11"/>
  <c r="AL2148" i="11"/>
  <c r="AL2149" i="11"/>
  <c r="AL2150" i="11"/>
  <c r="AL2151" i="11"/>
  <c r="AL2152" i="11"/>
  <c r="AL2153" i="11"/>
  <c r="AL2154" i="11"/>
  <c r="AL2155" i="11"/>
  <c r="AL2156" i="11"/>
  <c r="AL2157" i="11"/>
  <c r="AL2158" i="11"/>
  <c r="AL2159" i="11"/>
  <c r="AL2160" i="11"/>
  <c r="AL2161" i="11"/>
  <c r="AL2162" i="11"/>
  <c r="AL2163" i="11"/>
  <c r="AL2164" i="11"/>
  <c r="AL2165" i="11"/>
  <c r="AL2166" i="11"/>
  <c r="AL2167" i="11"/>
  <c r="AL2168" i="11"/>
  <c r="AL2169" i="11"/>
  <c r="AL2170" i="11"/>
  <c r="AL2171" i="11"/>
  <c r="AL2172" i="11"/>
  <c r="AL2173" i="11"/>
  <c r="AL2174" i="11"/>
  <c r="AL2175" i="11"/>
  <c r="AL2176" i="11"/>
  <c r="AL2177" i="11"/>
  <c r="AL2178" i="11"/>
  <c r="AL2179" i="11"/>
  <c r="AL2180" i="11"/>
  <c r="AL2181" i="11"/>
  <c r="AL2182" i="11"/>
  <c r="AL2183" i="11"/>
  <c r="AL2184" i="11"/>
  <c r="AL2185" i="11"/>
  <c r="AL2186" i="11"/>
  <c r="AL2187" i="11"/>
  <c r="AL2188" i="11"/>
  <c r="AL2189" i="11"/>
  <c r="AL2190" i="11"/>
  <c r="AL2191" i="11"/>
  <c r="AL2192" i="11"/>
  <c r="AL2193" i="11"/>
  <c r="AL2194" i="11"/>
  <c r="AL2195" i="11"/>
  <c r="AL2196" i="11"/>
  <c r="AL2197" i="11"/>
  <c r="AL2198" i="11"/>
  <c r="AL2199" i="11"/>
  <c r="AL2200" i="11"/>
  <c r="AL2201" i="11"/>
  <c r="AL2202" i="11"/>
  <c r="AL2203" i="11"/>
  <c r="AL2204" i="11"/>
  <c r="AL2205" i="11"/>
  <c r="AL2206" i="11"/>
  <c r="AL2207" i="11"/>
  <c r="AL2208" i="11"/>
  <c r="AL2209" i="11"/>
  <c r="AL2210" i="11"/>
  <c r="AL2211" i="11"/>
  <c r="AL2212" i="11"/>
  <c r="AL2213" i="11"/>
  <c r="AL2214" i="11"/>
  <c r="AL2215" i="11"/>
  <c r="AL2216" i="11"/>
  <c r="AL2217" i="11"/>
  <c r="AL2218" i="11"/>
  <c r="AL2219" i="11"/>
  <c r="AL2220" i="11"/>
  <c r="AL2221" i="11"/>
  <c r="AL2222" i="11"/>
  <c r="AL2223" i="11"/>
  <c r="AL2224" i="11"/>
  <c r="AL2225" i="11"/>
  <c r="AL2226" i="11"/>
  <c r="AL2227" i="11"/>
  <c r="AL2228" i="11"/>
  <c r="AL2229" i="11"/>
  <c r="AL2230" i="11"/>
  <c r="AL2231" i="11"/>
  <c r="AL2232" i="11"/>
  <c r="AL2233" i="11"/>
  <c r="AL2234" i="11"/>
  <c r="AL2235" i="11"/>
  <c r="AL2236" i="11"/>
  <c r="AL2237" i="11"/>
  <c r="AL2238" i="11"/>
  <c r="AL2239" i="11"/>
  <c r="AL2240" i="11"/>
  <c r="AL2241" i="11"/>
  <c r="AL2242" i="11"/>
  <c r="AL2243" i="11"/>
  <c r="AL2244" i="11"/>
  <c r="AL2245" i="11"/>
  <c r="AL2246" i="11"/>
  <c r="AL2247" i="11"/>
  <c r="AL2248" i="11"/>
  <c r="AL2249" i="11"/>
  <c r="AL2250" i="11"/>
  <c r="AL2251" i="11"/>
  <c r="AL2252" i="11"/>
  <c r="AL2253" i="11"/>
  <c r="AL2254" i="11"/>
  <c r="AL2255" i="11"/>
  <c r="AL2256" i="11"/>
  <c r="AL2257" i="11"/>
  <c r="AL2258" i="11"/>
  <c r="AL2259" i="11"/>
  <c r="AL2260" i="11"/>
  <c r="AL2261" i="11"/>
  <c r="AL2262" i="11"/>
  <c r="AL2263" i="11"/>
  <c r="AL2264" i="11"/>
  <c r="AL2265" i="11"/>
  <c r="AL2266" i="11"/>
  <c r="AL2267" i="11"/>
  <c r="AL2268" i="11"/>
  <c r="AL2269" i="11"/>
  <c r="AL2270" i="11"/>
  <c r="AL2271" i="11"/>
  <c r="AL2272" i="11"/>
  <c r="AL2273" i="11"/>
  <c r="AL2274" i="11"/>
  <c r="AL2275" i="11"/>
  <c r="AL2276" i="11"/>
  <c r="AL2277" i="11"/>
  <c r="AL2278" i="11"/>
  <c r="AL2279" i="11"/>
  <c r="AL2280" i="11"/>
  <c r="AL2281" i="11"/>
  <c r="AL2282" i="11"/>
  <c r="AL2283" i="11"/>
  <c r="AL2284" i="11"/>
  <c r="AL2285" i="11"/>
  <c r="AL2286" i="11"/>
  <c r="AL2287" i="11"/>
  <c r="AL2288" i="11"/>
  <c r="AL2289" i="11"/>
  <c r="AL2290" i="11"/>
  <c r="AL2291" i="11"/>
  <c r="AL2292" i="11"/>
  <c r="AL2293" i="11"/>
  <c r="AL2294" i="11"/>
  <c r="AL2295" i="11"/>
  <c r="AL2296" i="11"/>
  <c r="AL2297" i="11"/>
  <c r="AL2298" i="11"/>
  <c r="AL2299" i="11"/>
  <c r="AL2300" i="11"/>
  <c r="AL2301" i="11"/>
  <c r="AL2302" i="11"/>
  <c r="AL2303" i="11"/>
  <c r="AL2304" i="11"/>
  <c r="AL2305" i="11"/>
  <c r="AL2306" i="11"/>
  <c r="AL2307" i="11"/>
  <c r="AL2308" i="11"/>
  <c r="AL2309" i="11"/>
  <c r="AL2310" i="11"/>
  <c r="AL2311" i="11"/>
  <c r="AL2312" i="11"/>
  <c r="AL2313" i="11"/>
  <c r="AL2314" i="11"/>
  <c r="AL2315" i="11"/>
  <c r="AL2316" i="11"/>
  <c r="AL2317" i="11"/>
  <c r="AL2318" i="11"/>
  <c r="AL2319" i="11"/>
  <c r="AL2320" i="11"/>
  <c r="AL2321" i="11"/>
  <c r="AL2322" i="11"/>
  <c r="AL2323" i="11"/>
  <c r="AL2324" i="11"/>
  <c r="AL2325" i="11"/>
  <c r="AL2326" i="11"/>
  <c r="AL2327" i="11"/>
  <c r="AL2328" i="11"/>
  <c r="AL2329" i="11"/>
  <c r="AL2330" i="11"/>
  <c r="AL2331" i="11"/>
  <c r="AL2332" i="11"/>
  <c r="AL2333" i="11"/>
  <c r="AL2334" i="11"/>
  <c r="AL2335" i="11"/>
  <c r="AL2336" i="11"/>
  <c r="AL2337" i="11"/>
  <c r="AL2338" i="11"/>
  <c r="AL2339" i="11"/>
  <c r="AL2340" i="11"/>
  <c r="AL2341" i="11"/>
  <c r="AL2342" i="11"/>
  <c r="AL2343" i="11"/>
  <c r="AL2344" i="11"/>
  <c r="AL2345" i="11"/>
  <c r="AL2346" i="11"/>
  <c r="AL2347" i="11"/>
  <c r="AL2348" i="11"/>
  <c r="AL2349" i="11"/>
  <c r="AL2350" i="11"/>
  <c r="AL2351" i="11"/>
  <c r="AL2352" i="11"/>
  <c r="AL2353" i="11"/>
  <c r="AL2354" i="11"/>
  <c r="AL2355" i="11"/>
  <c r="AL2356" i="11"/>
  <c r="AL2357" i="11"/>
  <c r="AL2358" i="11"/>
  <c r="AL2359" i="11"/>
  <c r="AL2360" i="11"/>
  <c r="AL2361" i="11"/>
  <c r="AL2362" i="11"/>
  <c r="AL2363" i="11"/>
  <c r="AL2364" i="11"/>
  <c r="AL2365" i="11"/>
  <c r="AL2366" i="11"/>
  <c r="AL2367" i="11"/>
  <c r="AL2368" i="11"/>
  <c r="AL2369" i="11"/>
  <c r="AL2370" i="11"/>
  <c r="AL2371" i="11"/>
  <c r="AL2372" i="11"/>
  <c r="AL2373" i="11"/>
  <c r="AL2374" i="11"/>
  <c r="AL2375" i="11"/>
  <c r="AL2376" i="11"/>
  <c r="AL2377" i="11"/>
  <c r="AL2378" i="11"/>
  <c r="AL2379" i="11"/>
  <c r="AL2380" i="11"/>
  <c r="AL2381" i="11"/>
  <c r="AL2382" i="11"/>
  <c r="AL2383" i="11"/>
  <c r="AL2384" i="11"/>
  <c r="AL2385" i="11"/>
  <c r="AL2386" i="11"/>
  <c r="AL2387" i="11"/>
  <c r="AL2388" i="11"/>
  <c r="AL2389" i="11"/>
  <c r="AL2390" i="11"/>
  <c r="AL2391" i="11"/>
  <c r="AL2392" i="11"/>
  <c r="AL2393" i="11"/>
  <c r="AL2394" i="11"/>
  <c r="AL2395" i="11"/>
  <c r="AL2396" i="11"/>
  <c r="AL2397" i="11"/>
  <c r="AL2398" i="11"/>
  <c r="AL2399" i="11"/>
  <c r="AL2400" i="11"/>
  <c r="AL2401" i="11"/>
  <c r="AL2402" i="11"/>
  <c r="AL2403" i="11"/>
  <c r="AL2404" i="11"/>
  <c r="AL2405" i="11"/>
  <c r="AL2406" i="11"/>
  <c r="AL2407" i="11"/>
  <c r="AL2408" i="11"/>
  <c r="AL2409" i="11"/>
  <c r="AL2410" i="11"/>
  <c r="AL2411" i="11"/>
  <c r="AL2412" i="11"/>
  <c r="AL2413" i="11"/>
  <c r="AL2414" i="11"/>
  <c r="AL2415" i="11"/>
  <c r="AL2416" i="11"/>
  <c r="AL2417" i="11"/>
  <c r="AL2418" i="11"/>
  <c r="AL2419" i="11"/>
  <c r="AL2420" i="11"/>
  <c r="AL2421" i="11"/>
  <c r="AL2422" i="11"/>
  <c r="AL2423" i="11"/>
  <c r="AL2424" i="11"/>
  <c r="AL2425" i="11"/>
  <c r="AL2426" i="11"/>
  <c r="AL2427" i="11"/>
  <c r="AL2428" i="11"/>
  <c r="AL2429" i="11"/>
  <c r="AL2430" i="11"/>
  <c r="AL2431" i="11"/>
  <c r="AL2432" i="11"/>
  <c r="AL2433" i="11"/>
  <c r="AL2434" i="11"/>
  <c r="AL2435" i="11"/>
  <c r="AL2436" i="11"/>
  <c r="AL2437" i="11"/>
  <c r="AL2438" i="11"/>
  <c r="AL2439" i="11"/>
  <c r="AL2440" i="11"/>
  <c r="AL2441" i="11"/>
  <c r="AL2442" i="11"/>
  <c r="AL2443" i="11"/>
  <c r="AL2444" i="11"/>
  <c r="AL2445" i="11"/>
  <c r="AL2446" i="11"/>
  <c r="AL2447" i="11"/>
  <c r="AL2448" i="11"/>
  <c r="AL2449" i="11"/>
  <c r="AL2450" i="11"/>
  <c r="AL2451" i="11"/>
  <c r="AL2452" i="11"/>
  <c r="AL2453" i="11"/>
  <c r="AL2454" i="11"/>
  <c r="AL2455" i="11"/>
  <c r="AL2456" i="11"/>
  <c r="AL2457" i="11"/>
  <c r="AL2458" i="11"/>
  <c r="AL2459" i="11"/>
  <c r="AL2460" i="11"/>
  <c r="AL2461" i="11"/>
  <c r="AL2462" i="11"/>
  <c r="AL2463" i="11"/>
  <c r="AL2464" i="11"/>
  <c r="AL2465" i="11"/>
  <c r="AL2466" i="11"/>
  <c r="AL2467" i="11"/>
  <c r="AL2468" i="11"/>
  <c r="AL2469" i="11"/>
  <c r="AL2470" i="11"/>
  <c r="AL2471" i="11"/>
  <c r="AL2472" i="11"/>
  <c r="AL2473" i="11"/>
  <c r="AL2474" i="11"/>
  <c r="AL2475" i="11"/>
  <c r="AL2476" i="11"/>
  <c r="AL2477" i="11"/>
  <c r="AL2478" i="11"/>
  <c r="AL2479" i="11"/>
  <c r="AL2480" i="11"/>
  <c r="AL2481" i="11"/>
  <c r="AL2482" i="11"/>
  <c r="AL2483" i="11"/>
  <c r="AL2484" i="11"/>
  <c r="AL2485" i="11"/>
  <c r="AL2486" i="11"/>
  <c r="AL2487" i="11"/>
  <c r="AL2488" i="11"/>
  <c r="AL2489" i="11"/>
  <c r="AL2490" i="11"/>
  <c r="AL2491" i="11"/>
  <c r="AL2492" i="11"/>
  <c r="AL2493" i="11"/>
  <c r="AL2494" i="11"/>
  <c r="AL2495" i="11"/>
  <c r="AL2496" i="11"/>
  <c r="AL2497" i="11"/>
  <c r="AL2498" i="11"/>
  <c r="AL2499" i="11"/>
  <c r="AL2500" i="11"/>
  <c r="AL2501" i="11"/>
  <c r="AL2502" i="11"/>
  <c r="AL2503" i="11"/>
  <c r="AL2504" i="11"/>
  <c r="AL2505" i="11"/>
  <c r="AL2506" i="11"/>
  <c r="AL2507" i="11"/>
  <c r="AL2508" i="11"/>
  <c r="AL2509" i="11"/>
  <c r="AL2510" i="11"/>
  <c r="AL2511" i="11"/>
  <c r="AL2512" i="11"/>
  <c r="AL2513" i="11"/>
  <c r="AL2514" i="11"/>
  <c r="AL2515" i="11"/>
  <c r="AL2516" i="11"/>
  <c r="AL2517" i="11"/>
  <c r="AL2518" i="11"/>
  <c r="AL2519" i="11"/>
  <c r="AL2520" i="11"/>
  <c r="AL2521" i="11"/>
  <c r="AL2522" i="11"/>
  <c r="AL2523" i="11"/>
  <c r="AL2524" i="11"/>
  <c r="AL2525" i="11"/>
  <c r="AL2526" i="11"/>
  <c r="AL2527" i="11"/>
  <c r="AL2528" i="11"/>
  <c r="AL2529" i="11"/>
  <c r="AL2530" i="11"/>
  <c r="AL2531" i="11"/>
  <c r="AL2532" i="11"/>
  <c r="AL2533" i="11"/>
  <c r="AL2534" i="11"/>
  <c r="AL2535" i="11"/>
  <c r="AL2536" i="11"/>
  <c r="AL2537" i="11"/>
  <c r="AL2538" i="11"/>
  <c r="AL2539" i="11"/>
  <c r="AL2540" i="11"/>
  <c r="AL2541" i="11"/>
  <c r="AL2542" i="11"/>
  <c r="AL2543" i="11"/>
  <c r="AL2544" i="11"/>
  <c r="AL2545" i="11"/>
  <c r="AL2546" i="11"/>
  <c r="AL2547" i="11"/>
  <c r="AL2548" i="11"/>
  <c r="AL2549" i="11"/>
  <c r="AL2550" i="11"/>
  <c r="AL2551" i="11"/>
  <c r="AL2552" i="11"/>
  <c r="AL2553" i="11"/>
  <c r="AL2554" i="11"/>
  <c r="AL2555" i="11"/>
  <c r="AL2556" i="11"/>
  <c r="AL2557" i="11"/>
  <c r="AL2558" i="11"/>
  <c r="AL2559" i="11"/>
  <c r="AL2560" i="11"/>
  <c r="AL2561" i="11"/>
  <c r="AL2562" i="11"/>
  <c r="AL2563" i="11"/>
  <c r="AL2564" i="11"/>
  <c r="AL2565" i="11"/>
  <c r="AL2566" i="11"/>
  <c r="AL2567" i="11"/>
  <c r="AL2568" i="11"/>
  <c r="AL2569" i="11"/>
  <c r="AL2570" i="11"/>
  <c r="AL2571" i="11"/>
  <c r="AL2572" i="11"/>
  <c r="AL2573" i="11"/>
  <c r="AL2574" i="11"/>
  <c r="AL2575" i="11"/>
  <c r="AL2576" i="11"/>
  <c r="AL2577" i="11"/>
  <c r="AL2578" i="11"/>
  <c r="AL2579" i="11"/>
  <c r="AL2580" i="11"/>
  <c r="AL2581" i="11"/>
  <c r="AL2582" i="11"/>
  <c r="AL2583" i="11"/>
  <c r="AL2584" i="11"/>
  <c r="AL2585" i="11"/>
  <c r="AL2586" i="11"/>
  <c r="AL2587" i="11"/>
  <c r="AL2588" i="11"/>
  <c r="AL2589" i="11"/>
  <c r="AL2590" i="11"/>
  <c r="AL2591" i="11"/>
  <c r="AL2592" i="11"/>
  <c r="AL2593" i="11"/>
  <c r="AL2594" i="11"/>
  <c r="AL2595" i="11"/>
  <c r="AL2596" i="11"/>
  <c r="AL2597" i="11"/>
  <c r="AL2598" i="11"/>
  <c r="AL2599" i="11"/>
  <c r="AL2600" i="11"/>
  <c r="AL2601" i="11"/>
  <c r="AL2602" i="11"/>
  <c r="AL2603" i="11"/>
  <c r="AL2604" i="11"/>
  <c r="AL2605" i="11"/>
  <c r="AL2606" i="11"/>
  <c r="AL2607" i="11"/>
  <c r="AL2608" i="11"/>
  <c r="AL2609" i="11"/>
  <c r="AL2610" i="11"/>
  <c r="AK7" i="11"/>
  <c r="AK8" i="11"/>
  <c r="AK9" i="11"/>
  <c r="AK10" i="11"/>
  <c r="AK11" i="11"/>
  <c r="AK12" i="11"/>
  <c r="AK13" i="11"/>
  <c r="AK14" i="11"/>
  <c r="AK15" i="11"/>
  <c r="AK16" i="11"/>
  <c r="AK17" i="11"/>
  <c r="AK18" i="11"/>
  <c r="AK19" i="11"/>
  <c r="AK20" i="11"/>
  <c r="AK21" i="11"/>
  <c r="AK22" i="11"/>
  <c r="AK23" i="11"/>
  <c r="AK24" i="11"/>
  <c r="AK25" i="11"/>
  <c r="AK26" i="11"/>
  <c r="AK27" i="11"/>
  <c r="AK28" i="11"/>
  <c r="AK29" i="11"/>
  <c r="AK30" i="11"/>
  <c r="AK31" i="11"/>
  <c r="AK32" i="11"/>
  <c r="AK33" i="11"/>
  <c r="AK34" i="11"/>
  <c r="AK35" i="11"/>
  <c r="AK36" i="11"/>
  <c r="AK37" i="11"/>
  <c r="AK38" i="11"/>
  <c r="AK39" i="11"/>
  <c r="AK40" i="11"/>
  <c r="AK41" i="11"/>
  <c r="AK42" i="11"/>
  <c r="AK43" i="11"/>
  <c r="AK44" i="11"/>
  <c r="AK45" i="11"/>
  <c r="AK46" i="11"/>
  <c r="AK47" i="11"/>
  <c r="AK48" i="11"/>
  <c r="AK49" i="11"/>
  <c r="AK50" i="11"/>
  <c r="AK51" i="11"/>
  <c r="AK52" i="11"/>
  <c r="AK53" i="11"/>
  <c r="AK54" i="11"/>
  <c r="AK55" i="11"/>
  <c r="AK56" i="11"/>
  <c r="AK57" i="11"/>
  <c r="AK58" i="11"/>
  <c r="AK59" i="11"/>
  <c r="AK60" i="11"/>
  <c r="AK61" i="11"/>
  <c r="AK62" i="11"/>
  <c r="AK63" i="11"/>
  <c r="AK64" i="11"/>
  <c r="AK65" i="11"/>
  <c r="AK66" i="11"/>
  <c r="AK67" i="11"/>
  <c r="AK68" i="11"/>
  <c r="AK69" i="11"/>
  <c r="AK70" i="11"/>
  <c r="AK71" i="11"/>
  <c r="AK72" i="11"/>
  <c r="AK73" i="11"/>
  <c r="AK74" i="11"/>
  <c r="AK75" i="11"/>
  <c r="AK76" i="11"/>
  <c r="AK77" i="11"/>
  <c r="AK78" i="11"/>
  <c r="AK79" i="11"/>
  <c r="AK80" i="11"/>
  <c r="AK81" i="11"/>
  <c r="AK82" i="11"/>
  <c r="AK83" i="11"/>
  <c r="AK84" i="11"/>
  <c r="AK85" i="11"/>
  <c r="AK86" i="11"/>
  <c r="AK87" i="11"/>
  <c r="AK88" i="11"/>
  <c r="AK89" i="11"/>
  <c r="AK90" i="11"/>
  <c r="AK91" i="11"/>
  <c r="AK92" i="11"/>
  <c r="AK93" i="11"/>
  <c r="AK94" i="11"/>
  <c r="AK95" i="11"/>
  <c r="AK96" i="11"/>
  <c r="AK97" i="11"/>
  <c r="AK98" i="11"/>
  <c r="AK99" i="11"/>
  <c r="AK100" i="11"/>
  <c r="AK101" i="11"/>
  <c r="AK102" i="11"/>
  <c r="AK103" i="11"/>
  <c r="AK104" i="11"/>
  <c r="AK105" i="11"/>
  <c r="AK106" i="11"/>
  <c r="AK107" i="11"/>
  <c r="AK108" i="11"/>
  <c r="AK109" i="11"/>
  <c r="AK110" i="11"/>
  <c r="AK111" i="11"/>
  <c r="AK112" i="11"/>
  <c r="AK113" i="11"/>
  <c r="AK114" i="11"/>
  <c r="AK115" i="11"/>
  <c r="AK116" i="11"/>
  <c r="AK117" i="11"/>
  <c r="AK118" i="11"/>
  <c r="AK119" i="11"/>
  <c r="AK120" i="11"/>
  <c r="AK121" i="11"/>
  <c r="AK122" i="11"/>
  <c r="AK123" i="11"/>
  <c r="AK124" i="11"/>
  <c r="AK125" i="11"/>
  <c r="AK126" i="11"/>
  <c r="AK127" i="11"/>
  <c r="AK128" i="11"/>
  <c r="AK129" i="11"/>
  <c r="AK130" i="11"/>
  <c r="AK131" i="11"/>
  <c r="AK132" i="11"/>
  <c r="AK133" i="11"/>
  <c r="AK134" i="11"/>
  <c r="AK135" i="11"/>
  <c r="AK136" i="11"/>
  <c r="AK137" i="11"/>
  <c r="AK138" i="11"/>
  <c r="AK139" i="11"/>
  <c r="AK140" i="11"/>
  <c r="AK141" i="11"/>
  <c r="AK142" i="11"/>
  <c r="AK143" i="11"/>
  <c r="AK144" i="11"/>
  <c r="AK145" i="11"/>
  <c r="AK146" i="11"/>
  <c r="AK147" i="11"/>
  <c r="AK148" i="11"/>
  <c r="AK149" i="11"/>
  <c r="AK150" i="11"/>
  <c r="AK151" i="11"/>
  <c r="AK152" i="11"/>
  <c r="AK153" i="11"/>
  <c r="AK154" i="11"/>
  <c r="AK155" i="11"/>
  <c r="AK156" i="11"/>
  <c r="AK157" i="11"/>
  <c r="AK158" i="11"/>
  <c r="AK159" i="11"/>
  <c r="AK160" i="11"/>
  <c r="AK161" i="11"/>
  <c r="AK162" i="11"/>
  <c r="AK163" i="11"/>
  <c r="AK164" i="11"/>
  <c r="AK165" i="11"/>
  <c r="AK166" i="11"/>
  <c r="AK167" i="11"/>
  <c r="AK168" i="11"/>
  <c r="AK169" i="11"/>
  <c r="AK170" i="11"/>
  <c r="AK171" i="11"/>
  <c r="AK172" i="11"/>
  <c r="AK173" i="11"/>
  <c r="AK174" i="11"/>
  <c r="AK175" i="11"/>
  <c r="AK176" i="11"/>
  <c r="AK177" i="11"/>
  <c r="AK178" i="11"/>
  <c r="AK179" i="11"/>
  <c r="AK180" i="11"/>
  <c r="AK181" i="11"/>
  <c r="AK182" i="11"/>
  <c r="AK183" i="11"/>
  <c r="AK184" i="11"/>
  <c r="AK185" i="11"/>
  <c r="AK186" i="11"/>
  <c r="AK187" i="11"/>
  <c r="AK188" i="11"/>
  <c r="AK189" i="11"/>
  <c r="AK190" i="11"/>
  <c r="AK191" i="11"/>
  <c r="AK192" i="11"/>
  <c r="AK193" i="11"/>
  <c r="AK194" i="11"/>
  <c r="AK195" i="11"/>
  <c r="AK196" i="11"/>
  <c r="AK197" i="11"/>
  <c r="AK198" i="11"/>
  <c r="AK199" i="11"/>
  <c r="AK200" i="11"/>
  <c r="AK201" i="11"/>
  <c r="AK202" i="11"/>
  <c r="AK203" i="11"/>
  <c r="AK204" i="11"/>
  <c r="AK205" i="11"/>
  <c r="AK206" i="11"/>
  <c r="AK207" i="11"/>
  <c r="AK208" i="11"/>
  <c r="AK209" i="11"/>
  <c r="AK210" i="11"/>
  <c r="AK211" i="11"/>
  <c r="AK212" i="11"/>
  <c r="AK213" i="11"/>
  <c r="AK214" i="11"/>
  <c r="AK215" i="11"/>
  <c r="AK216" i="11"/>
  <c r="AK217" i="11"/>
  <c r="AK218" i="11"/>
  <c r="AK219" i="11"/>
  <c r="AK220" i="11"/>
  <c r="AK221" i="11"/>
  <c r="AK222" i="11"/>
  <c r="AK223" i="11"/>
  <c r="AK224" i="11"/>
  <c r="AK225" i="11"/>
  <c r="AK226" i="11"/>
  <c r="AK227" i="11"/>
  <c r="AK228" i="11"/>
  <c r="AK229" i="11"/>
  <c r="AK230" i="11"/>
  <c r="AK231" i="11"/>
  <c r="AK232" i="11"/>
  <c r="AK233" i="11"/>
  <c r="AK234" i="11"/>
  <c r="AK235" i="11"/>
  <c r="AK236" i="11"/>
  <c r="AK237" i="11"/>
  <c r="AK238" i="11"/>
  <c r="AK239" i="11"/>
  <c r="AK240" i="11"/>
  <c r="AK241" i="11"/>
  <c r="AK242" i="11"/>
  <c r="AK243" i="11"/>
  <c r="AK244" i="11"/>
  <c r="AK245" i="11"/>
  <c r="AK246" i="11"/>
  <c r="AK247" i="11"/>
  <c r="AK248" i="11"/>
  <c r="AK249" i="11"/>
  <c r="AK250" i="11"/>
  <c r="AK251" i="11"/>
  <c r="AK252" i="11"/>
  <c r="AK253" i="11"/>
  <c r="AK254" i="11"/>
  <c r="AK255" i="11"/>
  <c r="AK256" i="11"/>
  <c r="AK257" i="11"/>
  <c r="AK258" i="11"/>
  <c r="AK259" i="11"/>
  <c r="AK260" i="11"/>
  <c r="AK261" i="11"/>
  <c r="AK262" i="11"/>
  <c r="AK263" i="11"/>
  <c r="AK264" i="11"/>
  <c r="AK265" i="11"/>
  <c r="AK266" i="11"/>
  <c r="AK267" i="11"/>
  <c r="AK268" i="11"/>
  <c r="AK269" i="11"/>
  <c r="AK270" i="11"/>
  <c r="AK271" i="11"/>
  <c r="AK272" i="11"/>
  <c r="AK273" i="11"/>
  <c r="AK274" i="11"/>
  <c r="AK275" i="11"/>
  <c r="AK276" i="11"/>
  <c r="AK277" i="11"/>
  <c r="AK278" i="11"/>
  <c r="AK279" i="11"/>
  <c r="AK280" i="11"/>
  <c r="AK281" i="11"/>
  <c r="AK282" i="11"/>
  <c r="AK283" i="11"/>
  <c r="AK284" i="11"/>
  <c r="AK285" i="11"/>
  <c r="AK286" i="11"/>
  <c r="AK287" i="11"/>
  <c r="AK288" i="11"/>
  <c r="AK289" i="11"/>
  <c r="AK290" i="11"/>
  <c r="AK291" i="11"/>
  <c r="AK292" i="11"/>
  <c r="AK293" i="11"/>
  <c r="AK294" i="11"/>
  <c r="AK295" i="11"/>
  <c r="AK296" i="11"/>
  <c r="AK297" i="11"/>
  <c r="AK298" i="11"/>
  <c r="AK299" i="11"/>
  <c r="AK300" i="11"/>
  <c r="AK301" i="11"/>
  <c r="AK302" i="11"/>
  <c r="AK303" i="11"/>
  <c r="AK304" i="11"/>
  <c r="AK305" i="11"/>
  <c r="AK306" i="11"/>
  <c r="AK307" i="11"/>
  <c r="AK308" i="11"/>
  <c r="AK309" i="11"/>
  <c r="AK310" i="11"/>
  <c r="AK311" i="11"/>
  <c r="AK312" i="11"/>
  <c r="AK313" i="11"/>
  <c r="AK314" i="11"/>
  <c r="AK315" i="11"/>
  <c r="AK316" i="11"/>
  <c r="AK317" i="11"/>
  <c r="AK318" i="11"/>
  <c r="AK319" i="11"/>
  <c r="AK320" i="11"/>
  <c r="AK321" i="11"/>
  <c r="AK322" i="11"/>
  <c r="AK323" i="11"/>
  <c r="AK324" i="11"/>
  <c r="AK325" i="11"/>
  <c r="AK326" i="11"/>
  <c r="AK327" i="11"/>
  <c r="AK328" i="11"/>
  <c r="AK329" i="11"/>
  <c r="AK330" i="11"/>
  <c r="AK331" i="11"/>
  <c r="AK332" i="11"/>
  <c r="AK333" i="11"/>
  <c r="AK334" i="11"/>
  <c r="AK335" i="11"/>
  <c r="AK336" i="11"/>
  <c r="AK337" i="11"/>
  <c r="AK338" i="11"/>
  <c r="AK339" i="11"/>
  <c r="AK340" i="11"/>
  <c r="AK341" i="11"/>
  <c r="AK342" i="11"/>
  <c r="AK343" i="11"/>
  <c r="AK344" i="11"/>
  <c r="AK345" i="11"/>
  <c r="AK346" i="11"/>
  <c r="AK347" i="11"/>
  <c r="AK348" i="11"/>
  <c r="AK349" i="11"/>
  <c r="AK350" i="11"/>
  <c r="AK351" i="11"/>
  <c r="AK352" i="11"/>
  <c r="AK353" i="11"/>
  <c r="AK354" i="11"/>
  <c r="AK355" i="11"/>
  <c r="AK356" i="11"/>
  <c r="AK357" i="11"/>
  <c r="AK358" i="11"/>
  <c r="AK359" i="11"/>
  <c r="AK360" i="11"/>
  <c r="AK361" i="11"/>
  <c r="AK362" i="11"/>
  <c r="AK363" i="11"/>
  <c r="AK364" i="11"/>
  <c r="AK365" i="11"/>
  <c r="AK366" i="11"/>
  <c r="AK367" i="11"/>
  <c r="AK368" i="11"/>
  <c r="AK369" i="11"/>
  <c r="AK370" i="11"/>
  <c r="AK371" i="11"/>
  <c r="AK372" i="11"/>
  <c r="AK373" i="11"/>
  <c r="AK374" i="11"/>
  <c r="AK375" i="11"/>
  <c r="AK376" i="11"/>
  <c r="AK377" i="11"/>
  <c r="AK378" i="11"/>
  <c r="AK379" i="11"/>
  <c r="AK380" i="11"/>
  <c r="AK381" i="11"/>
  <c r="AK382" i="11"/>
  <c r="AK383" i="11"/>
  <c r="AK384" i="11"/>
  <c r="AK385" i="11"/>
  <c r="AK386" i="11"/>
  <c r="AK387" i="11"/>
  <c r="AK388" i="11"/>
  <c r="AK389" i="11"/>
  <c r="AK390" i="11"/>
  <c r="AK391" i="11"/>
  <c r="AK392" i="11"/>
  <c r="AK393" i="11"/>
  <c r="AK394" i="11"/>
  <c r="AK395" i="11"/>
  <c r="AK396" i="11"/>
  <c r="AK397" i="11"/>
  <c r="AK398" i="11"/>
  <c r="AK399" i="11"/>
  <c r="AK400" i="11"/>
  <c r="AK401" i="11"/>
  <c r="AK402" i="11"/>
  <c r="AK403" i="11"/>
  <c r="AK404" i="11"/>
  <c r="AK405" i="11"/>
  <c r="AK406" i="11"/>
  <c r="AK407" i="11"/>
  <c r="AK408" i="11"/>
  <c r="AK409" i="11"/>
  <c r="AK410" i="11"/>
  <c r="AK411" i="11"/>
  <c r="AK412" i="11"/>
  <c r="AK413" i="11"/>
  <c r="AK414" i="11"/>
  <c r="AK415" i="11"/>
  <c r="AK416" i="11"/>
  <c r="AK417" i="11"/>
  <c r="AK418" i="11"/>
  <c r="AK419" i="11"/>
  <c r="AK420" i="11"/>
  <c r="AK421" i="11"/>
  <c r="AK422" i="11"/>
  <c r="AK423" i="11"/>
  <c r="AK424" i="11"/>
  <c r="AK425" i="11"/>
  <c r="AK426" i="11"/>
  <c r="AK427" i="11"/>
  <c r="AK428" i="11"/>
  <c r="AK429" i="11"/>
  <c r="AK430" i="11"/>
  <c r="AK431" i="11"/>
  <c r="AK432" i="11"/>
  <c r="AK433" i="11"/>
  <c r="AK434" i="11"/>
  <c r="AK435" i="11"/>
  <c r="AK436" i="11"/>
  <c r="AK437" i="11"/>
  <c r="AK438" i="11"/>
  <c r="AK439" i="11"/>
  <c r="AK440" i="11"/>
  <c r="AK441" i="11"/>
  <c r="AK442" i="11"/>
  <c r="AK443" i="11"/>
  <c r="AK444" i="11"/>
  <c r="AK445" i="11"/>
  <c r="AK446" i="11"/>
  <c r="AK447" i="11"/>
  <c r="AK448" i="11"/>
  <c r="AK449" i="11"/>
  <c r="AK450" i="11"/>
  <c r="AK451" i="11"/>
  <c r="AK452" i="11"/>
  <c r="AK453" i="11"/>
  <c r="AK454" i="11"/>
  <c r="AK455" i="11"/>
  <c r="AK456" i="11"/>
  <c r="AK457" i="11"/>
  <c r="AK458" i="11"/>
  <c r="AK459" i="11"/>
  <c r="AK460" i="11"/>
  <c r="AK461" i="11"/>
  <c r="AK462" i="11"/>
  <c r="AK463" i="11"/>
  <c r="AK464" i="11"/>
  <c r="AK465" i="11"/>
  <c r="AK466" i="11"/>
  <c r="AK467" i="11"/>
  <c r="AK468" i="11"/>
  <c r="AK469" i="11"/>
  <c r="AK470" i="11"/>
  <c r="AK471" i="11"/>
  <c r="AK472" i="11"/>
  <c r="AK473" i="11"/>
  <c r="AK474" i="11"/>
  <c r="AK475" i="11"/>
  <c r="AK476" i="11"/>
  <c r="AK477" i="11"/>
  <c r="AK478" i="11"/>
  <c r="AK479" i="11"/>
  <c r="AK480" i="11"/>
  <c r="AK481" i="11"/>
  <c r="AK482" i="11"/>
  <c r="AK483" i="11"/>
  <c r="AK484" i="11"/>
  <c r="AK485" i="11"/>
  <c r="AK486" i="11"/>
  <c r="AK487" i="11"/>
  <c r="AK488" i="11"/>
  <c r="AK489" i="11"/>
  <c r="AK490" i="11"/>
  <c r="AK491" i="11"/>
  <c r="AK492" i="11"/>
  <c r="AK493" i="11"/>
  <c r="AK494" i="11"/>
  <c r="AK495" i="11"/>
  <c r="AK496" i="11"/>
  <c r="AK497" i="11"/>
  <c r="AK498" i="11"/>
  <c r="AK499" i="11"/>
  <c r="AK500" i="11"/>
  <c r="AK501" i="11"/>
  <c r="AK502" i="11"/>
  <c r="AK503" i="11"/>
  <c r="AK504" i="11"/>
  <c r="AK505" i="11"/>
  <c r="AK506" i="11"/>
  <c r="AK507" i="11"/>
  <c r="AK508" i="11"/>
  <c r="AK509" i="11"/>
  <c r="AK510" i="11"/>
  <c r="AK511" i="11"/>
  <c r="AK512" i="11"/>
  <c r="AK513" i="11"/>
  <c r="AK514" i="11"/>
  <c r="AK515" i="11"/>
  <c r="AK516" i="11"/>
  <c r="AK517" i="11"/>
  <c r="AK518" i="11"/>
  <c r="AK519" i="11"/>
  <c r="AK520" i="11"/>
  <c r="AK521" i="11"/>
  <c r="AK522" i="11"/>
  <c r="AK523" i="11"/>
  <c r="AK524" i="11"/>
  <c r="AK525" i="11"/>
  <c r="AK526" i="11"/>
  <c r="AK527" i="11"/>
  <c r="AK528" i="11"/>
  <c r="AK529" i="11"/>
  <c r="AK530" i="11"/>
  <c r="AK531" i="11"/>
  <c r="AK532" i="11"/>
  <c r="AK533" i="11"/>
  <c r="AK534" i="11"/>
  <c r="AK535" i="11"/>
  <c r="AK536" i="11"/>
  <c r="AK537" i="11"/>
  <c r="AK538" i="11"/>
  <c r="AK539" i="11"/>
  <c r="AK540" i="11"/>
  <c r="AK541" i="11"/>
  <c r="AK542" i="11"/>
  <c r="AK543" i="11"/>
  <c r="AK544" i="11"/>
  <c r="AK545" i="11"/>
  <c r="AK546" i="11"/>
  <c r="AK547" i="11"/>
  <c r="AK548" i="11"/>
  <c r="AK549" i="11"/>
  <c r="AK550" i="11"/>
  <c r="AK551" i="11"/>
  <c r="AK552" i="11"/>
  <c r="AK553" i="11"/>
  <c r="AK554" i="11"/>
  <c r="AK555" i="11"/>
  <c r="AK556" i="11"/>
  <c r="AK557" i="11"/>
  <c r="AK558" i="11"/>
  <c r="AK559" i="11"/>
  <c r="AK560" i="11"/>
  <c r="AK561" i="11"/>
  <c r="AK562" i="11"/>
  <c r="AK563" i="11"/>
  <c r="AK564" i="11"/>
  <c r="AK565" i="11"/>
  <c r="AK566" i="11"/>
  <c r="AK567" i="11"/>
  <c r="AK568" i="11"/>
  <c r="AK569" i="11"/>
  <c r="AK570" i="11"/>
  <c r="AK571" i="11"/>
  <c r="AK572" i="11"/>
  <c r="AK573" i="11"/>
  <c r="AK574" i="11"/>
  <c r="AK575" i="11"/>
  <c r="AK576" i="11"/>
  <c r="AK577" i="11"/>
  <c r="AK578" i="11"/>
  <c r="AK579" i="11"/>
  <c r="AK580" i="11"/>
  <c r="AK581" i="11"/>
  <c r="AK582" i="11"/>
  <c r="AK583" i="11"/>
  <c r="AK584" i="11"/>
  <c r="AK585" i="11"/>
  <c r="AK586" i="11"/>
  <c r="AK587" i="11"/>
  <c r="AK588" i="11"/>
  <c r="AK589" i="11"/>
  <c r="AK590" i="11"/>
  <c r="AK591" i="11"/>
  <c r="AK592" i="11"/>
  <c r="AK593" i="11"/>
  <c r="AK594" i="11"/>
  <c r="AK595" i="11"/>
  <c r="AK596" i="11"/>
  <c r="AK597" i="11"/>
  <c r="AK598" i="11"/>
  <c r="AK599" i="11"/>
  <c r="AK600" i="11"/>
  <c r="AK601" i="11"/>
  <c r="AK602" i="11"/>
  <c r="AK603" i="11"/>
  <c r="AK604" i="11"/>
  <c r="AK605" i="11"/>
  <c r="AK606" i="11"/>
  <c r="AK607" i="11"/>
  <c r="AK608" i="11"/>
  <c r="AK609" i="11"/>
  <c r="AK610" i="11"/>
  <c r="AK611" i="11"/>
  <c r="AK612" i="11"/>
  <c r="AK613" i="11"/>
  <c r="AK614" i="11"/>
  <c r="AK615" i="11"/>
  <c r="AK616" i="11"/>
  <c r="AK617" i="11"/>
  <c r="AK618" i="11"/>
  <c r="AK619" i="11"/>
  <c r="AK620" i="11"/>
  <c r="AK621" i="11"/>
  <c r="AK622" i="11"/>
  <c r="AK623" i="11"/>
  <c r="AK624" i="11"/>
  <c r="AK625" i="11"/>
  <c r="AK626" i="11"/>
  <c r="AK627" i="11"/>
  <c r="AK628" i="11"/>
  <c r="AK629" i="11"/>
  <c r="AK630" i="11"/>
  <c r="AK631" i="11"/>
  <c r="AK632" i="11"/>
  <c r="AK633" i="11"/>
  <c r="AK634" i="11"/>
  <c r="AK635" i="11"/>
  <c r="AK636" i="11"/>
  <c r="AK637" i="11"/>
  <c r="AK638" i="11"/>
  <c r="AK639" i="11"/>
  <c r="AK640" i="11"/>
  <c r="AK641" i="11"/>
  <c r="AK642" i="11"/>
  <c r="AK643" i="11"/>
  <c r="AK644" i="11"/>
  <c r="AK645" i="11"/>
  <c r="AK646" i="11"/>
  <c r="AK647" i="11"/>
  <c r="AK648" i="11"/>
  <c r="AK649" i="11"/>
  <c r="AK650" i="11"/>
  <c r="AK651" i="11"/>
  <c r="AK652" i="11"/>
  <c r="AK653" i="11"/>
  <c r="AK654" i="11"/>
  <c r="AK655" i="11"/>
  <c r="AK656" i="11"/>
  <c r="AK657" i="11"/>
  <c r="AK658" i="11"/>
  <c r="AK659" i="11"/>
  <c r="AK660" i="11"/>
  <c r="AK661" i="11"/>
  <c r="AK662" i="11"/>
  <c r="AK663" i="11"/>
  <c r="AK664" i="11"/>
  <c r="AK665" i="11"/>
  <c r="AK666" i="11"/>
  <c r="AK667" i="11"/>
  <c r="AK668" i="11"/>
  <c r="AK669" i="11"/>
  <c r="AK670" i="11"/>
  <c r="AK671" i="11"/>
  <c r="AK672" i="11"/>
  <c r="AK673" i="11"/>
  <c r="AK674" i="11"/>
  <c r="AK675" i="11"/>
  <c r="AK676" i="11"/>
  <c r="AK677" i="11"/>
  <c r="AK678" i="11"/>
  <c r="AK679" i="11"/>
  <c r="AK680" i="11"/>
  <c r="AK681" i="11"/>
  <c r="AK682" i="11"/>
  <c r="AK683" i="11"/>
  <c r="AK684" i="11"/>
  <c r="AK685" i="11"/>
  <c r="AK686" i="11"/>
  <c r="AK687" i="11"/>
  <c r="AK688" i="11"/>
  <c r="AK689" i="11"/>
  <c r="AK690" i="11"/>
  <c r="AK691" i="11"/>
  <c r="AK692" i="11"/>
  <c r="AK693" i="11"/>
  <c r="AK694" i="11"/>
  <c r="AK695" i="11"/>
  <c r="AK696" i="11"/>
  <c r="AK697" i="11"/>
  <c r="AK698" i="11"/>
  <c r="AK699" i="11"/>
  <c r="AK700" i="11"/>
  <c r="AK701" i="11"/>
  <c r="AK702" i="11"/>
  <c r="AK703" i="11"/>
  <c r="AK704" i="11"/>
  <c r="AK705" i="11"/>
  <c r="AK706" i="11"/>
  <c r="AK707" i="11"/>
  <c r="AK708" i="11"/>
  <c r="AK709" i="11"/>
  <c r="AK710" i="11"/>
  <c r="AK711" i="11"/>
  <c r="AK712" i="11"/>
  <c r="AK713" i="11"/>
  <c r="AK714" i="11"/>
  <c r="AK715" i="11"/>
  <c r="AK716" i="11"/>
  <c r="AK717" i="11"/>
  <c r="AK718" i="11"/>
  <c r="AK719" i="11"/>
  <c r="AK720" i="11"/>
  <c r="AK721" i="11"/>
  <c r="AK722" i="11"/>
  <c r="AK723" i="11"/>
  <c r="AK724" i="11"/>
  <c r="AK725" i="11"/>
  <c r="AK726" i="11"/>
  <c r="AK727" i="11"/>
  <c r="AK728" i="11"/>
  <c r="AK729" i="11"/>
  <c r="AK730" i="11"/>
  <c r="AK731" i="11"/>
  <c r="AK732" i="11"/>
  <c r="AK733" i="11"/>
  <c r="AK734" i="11"/>
  <c r="AK735" i="11"/>
  <c r="AK736" i="11"/>
  <c r="AK737" i="11"/>
  <c r="AK738" i="11"/>
  <c r="AK739" i="11"/>
  <c r="AK740" i="11"/>
  <c r="AK741" i="11"/>
  <c r="AK742" i="11"/>
  <c r="AK743" i="11"/>
  <c r="AK744" i="11"/>
  <c r="AK745" i="11"/>
  <c r="AK746" i="11"/>
  <c r="AK747" i="11"/>
  <c r="AK748" i="11"/>
  <c r="AK749" i="11"/>
  <c r="AK750" i="11"/>
  <c r="AK751" i="11"/>
  <c r="AK752" i="11"/>
  <c r="AK753" i="11"/>
  <c r="AK754" i="11"/>
  <c r="AK755" i="11"/>
  <c r="AK756" i="11"/>
  <c r="AK757" i="11"/>
  <c r="AK758" i="11"/>
  <c r="AK759" i="11"/>
  <c r="AK760" i="11"/>
  <c r="AK761" i="11"/>
  <c r="AK762" i="11"/>
  <c r="AK763" i="11"/>
  <c r="AK764" i="11"/>
  <c r="AK765" i="11"/>
  <c r="AK766" i="11"/>
  <c r="AK767" i="11"/>
  <c r="AK768" i="11"/>
  <c r="AK769" i="11"/>
  <c r="AK770" i="11"/>
  <c r="AK771" i="11"/>
  <c r="AK772" i="11"/>
  <c r="AK773" i="11"/>
  <c r="AK774" i="11"/>
  <c r="AK775" i="11"/>
  <c r="AK776" i="11"/>
  <c r="AK777" i="11"/>
  <c r="AK778" i="11"/>
  <c r="AK779" i="11"/>
  <c r="AK780" i="11"/>
  <c r="AK781" i="11"/>
  <c r="AK782" i="11"/>
  <c r="AK783" i="11"/>
  <c r="AK784" i="11"/>
  <c r="AK785" i="11"/>
  <c r="AK786" i="11"/>
  <c r="AK787" i="11"/>
  <c r="AK788" i="11"/>
  <c r="AK789" i="11"/>
  <c r="AK790" i="11"/>
  <c r="AK791" i="11"/>
  <c r="AK792" i="11"/>
  <c r="AK793" i="11"/>
  <c r="AK794" i="11"/>
  <c r="AK795" i="11"/>
  <c r="AK796" i="11"/>
  <c r="AK797" i="11"/>
  <c r="AK798" i="11"/>
  <c r="AK799" i="11"/>
  <c r="AK800" i="11"/>
  <c r="AK801" i="11"/>
  <c r="AK802" i="11"/>
  <c r="AK803" i="11"/>
  <c r="AK804" i="11"/>
  <c r="AK805" i="11"/>
  <c r="AK806" i="11"/>
  <c r="AK807" i="11"/>
  <c r="AK808" i="11"/>
  <c r="AK809" i="11"/>
  <c r="AK810" i="11"/>
  <c r="AK811" i="11"/>
  <c r="AK812" i="11"/>
  <c r="AK813" i="11"/>
  <c r="AK814" i="11"/>
  <c r="AK815" i="11"/>
  <c r="AK816" i="11"/>
  <c r="AK817" i="11"/>
  <c r="AK818" i="11"/>
  <c r="AK819" i="11"/>
  <c r="AK820" i="11"/>
  <c r="AK821" i="11"/>
  <c r="AK822" i="11"/>
  <c r="AK823" i="11"/>
  <c r="AK824" i="11"/>
  <c r="AK825" i="11"/>
  <c r="AK826" i="11"/>
  <c r="AK827" i="11"/>
  <c r="AK828" i="11"/>
  <c r="AK829" i="11"/>
  <c r="AK830" i="11"/>
  <c r="AK831" i="11"/>
  <c r="AK832" i="11"/>
  <c r="AK833" i="11"/>
  <c r="AK834" i="11"/>
  <c r="AK835" i="11"/>
  <c r="AK836" i="11"/>
  <c r="AK837" i="11"/>
  <c r="AK838" i="11"/>
  <c r="AK839" i="11"/>
  <c r="AK840" i="11"/>
  <c r="AK841" i="11"/>
  <c r="AK842" i="11"/>
  <c r="AK843" i="11"/>
  <c r="AK844" i="11"/>
  <c r="AK845" i="11"/>
  <c r="AK846" i="11"/>
  <c r="AK847" i="11"/>
  <c r="AK848" i="11"/>
  <c r="AK849" i="11"/>
  <c r="AK850" i="11"/>
  <c r="AK851" i="11"/>
  <c r="AK852" i="11"/>
  <c r="AK853" i="11"/>
  <c r="AK854" i="11"/>
  <c r="AK855" i="11"/>
  <c r="AK856" i="11"/>
  <c r="AK857" i="11"/>
  <c r="AK858" i="11"/>
  <c r="AK859" i="11"/>
  <c r="AK860" i="11"/>
  <c r="AK861" i="11"/>
  <c r="AK862" i="11"/>
  <c r="AK863" i="11"/>
  <c r="AK864" i="11"/>
  <c r="AK865" i="11"/>
  <c r="AK866" i="11"/>
  <c r="AK867" i="11"/>
  <c r="AK868" i="11"/>
  <c r="AK869" i="11"/>
  <c r="AK870" i="11"/>
  <c r="AK871" i="11"/>
  <c r="AK872" i="11"/>
  <c r="AK873" i="11"/>
  <c r="AK874" i="11"/>
  <c r="AK875" i="11"/>
  <c r="AK876" i="11"/>
  <c r="AK877" i="11"/>
  <c r="AK878" i="11"/>
  <c r="AK879" i="11"/>
  <c r="AK880" i="11"/>
  <c r="AK881" i="11"/>
  <c r="AK882" i="11"/>
  <c r="AK883" i="11"/>
  <c r="AK884" i="11"/>
  <c r="AK885" i="11"/>
  <c r="AK886" i="11"/>
  <c r="AK887" i="11"/>
  <c r="AK888" i="11"/>
  <c r="AK889" i="11"/>
  <c r="AK890" i="11"/>
  <c r="AK891" i="11"/>
  <c r="AK892" i="11"/>
  <c r="AK893" i="11"/>
  <c r="AK894" i="11"/>
  <c r="AK895" i="11"/>
  <c r="AK896" i="11"/>
  <c r="AK897" i="11"/>
  <c r="AK898" i="11"/>
  <c r="AK899" i="11"/>
  <c r="AK900" i="11"/>
  <c r="AK901" i="11"/>
  <c r="AK902" i="11"/>
  <c r="AK903" i="11"/>
  <c r="AK904" i="11"/>
  <c r="AK905" i="11"/>
  <c r="AK906" i="11"/>
  <c r="AK907" i="11"/>
  <c r="AK908" i="11"/>
  <c r="AK909" i="11"/>
  <c r="AK910" i="11"/>
  <c r="AK911" i="11"/>
  <c r="AK912" i="11"/>
  <c r="AK913" i="11"/>
  <c r="AK914" i="11"/>
  <c r="AK915" i="11"/>
  <c r="AK916" i="11"/>
  <c r="AK917" i="11"/>
  <c r="AK918" i="11"/>
  <c r="AK919" i="11"/>
  <c r="AK920" i="11"/>
  <c r="AK921" i="11"/>
  <c r="AK922" i="11"/>
  <c r="AK923" i="11"/>
  <c r="AK924" i="11"/>
  <c r="AK925" i="11"/>
  <c r="AK926" i="11"/>
  <c r="AK927" i="11"/>
  <c r="AK928" i="11"/>
  <c r="AK929" i="11"/>
  <c r="AK930" i="11"/>
  <c r="AK931" i="11"/>
  <c r="AK932" i="11"/>
  <c r="AK933" i="11"/>
  <c r="AK934" i="11"/>
  <c r="AK935" i="11"/>
  <c r="AK936" i="11"/>
  <c r="AK937" i="11"/>
  <c r="AK938" i="11"/>
  <c r="AK939" i="11"/>
  <c r="AK940" i="11"/>
  <c r="AK941" i="11"/>
  <c r="AK942" i="11"/>
  <c r="AK943" i="11"/>
  <c r="AK944" i="11"/>
  <c r="AK945" i="11"/>
  <c r="AK946" i="11"/>
  <c r="AK947" i="11"/>
  <c r="AK948" i="11"/>
  <c r="AK949" i="11"/>
  <c r="AK950" i="11"/>
  <c r="AK951" i="11"/>
  <c r="AK952" i="11"/>
  <c r="AK953" i="11"/>
  <c r="AK954" i="11"/>
  <c r="AK955" i="11"/>
  <c r="AK956" i="11"/>
  <c r="AK957" i="11"/>
  <c r="AK958" i="11"/>
  <c r="AK959" i="11"/>
  <c r="AK960" i="11"/>
  <c r="AK961" i="11"/>
  <c r="AK962" i="11"/>
  <c r="AK963" i="11"/>
  <c r="AK964" i="11"/>
  <c r="AK965" i="11"/>
  <c r="AK966" i="11"/>
  <c r="AK967" i="11"/>
  <c r="AK968" i="11"/>
  <c r="AK969" i="11"/>
  <c r="AK970" i="11"/>
  <c r="AK971" i="11"/>
  <c r="AK972" i="11"/>
  <c r="AK973" i="11"/>
  <c r="AK974" i="11"/>
  <c r="AK975" i="11"/>
  <c r="AK976" i="11"/>
  <c r="AK977" i="11"/>
  <c r="AK978" i="11"/>
  <c r="AK979" i="11"/>
  <c r="AK980" i="11"/>
  <c r="AK981" i="11"/>
  <c r="AK982" i="11"/>
  <c r="AK983" i="11"/>
  <c r="AK984" i="11"/>
  <c r="AK985" i="11"/>
  <c r="AK986" i="11"/>
  <c r="AK987" i="11"/>
  <c r="AK988" i="11"/>
  <c r="AK989" i="11"/>
  <c r="AK990" i="11"/>
  <c r="AK991" i="11"/>
  <c r="AK992" i="11"/>
  <c r="AK993" i="11"/>
  <c r="AK994" i="11"/>
  <c r="AK995" i="11"/>
  <c r="AK996" i="11"/>
  <c r="AK997" i="11"/>
  <c r="AK998" i="11"/>
  <c r="AK999" i="11"/>
  <c r="AK1000" i="11"/>
  <c r="AK1001" i="11"/>
  <c r="AK1002" i="11"/>
  <c r="AK1003" i="11"/>
  <c r="AK1004" i="11"/>
  <c r="AK1005" i="11"/>
  <c r="AK1006" i="11"/>
  <c r="AK1007" i="11"/>
  <c r="AK1008" i="11"/>
  <c r="AK1009" i="11"/>
  <c r="AK1010" i="11"/>
  <c r="AK1011" i="11"/>
  <c r="AK1012" i="11"/>
  <c r="AK1013" i="11"/>
  <c r="AK1014" i="11"/>
  <c r="AK1015" i="11"/>
  <c r="AK1016" i="11"/>
  <c r="AK1017" i="11"/>
  <c r="AK1018" i="11"/>
  <c r="AK1019" i="11"/>
  <c r="AK1020" i="11"/>
  <c r="AK1021" i="11"/>
  <c r="AK1022" i="11"/>
  <c r="AK1023" i="11"/>
  <c r="AK1024" i="11"/>
  <c r="AK1025" i="11"/>
  <c r="AK1026" i="11"/>
  <c r="AK1027" i="11"/>
  <c r="AK1028" i="11"/>
  <c r="AK1029" i="11"/>
  <c r="AK1030" i="11"/>
  <c r="AK1031" i="11"/>
  <c r="AK1032" i="11"/>
  <c r="AK1033" i="11"/>
  <c r="AK1034" i="11"/>
  <c r="AK1035" i="11"/>
  <c r="AK1036" i="11"/>
  <c r="AK1037" i="11"/>
  <c r="AK1038" i="11"/>
  <c r="AK1039" i="11"/>
  <c r="AK1040" i="11"/>
  <c r="AK1041" i="11"/>
  <c r="AK1042" i="11"/>
  <c r="AK1043" i="11"/>
  <c r="AK1044" i="11"/>
  <c r="AK1045" i="11"/>
  <c r="AK1046" i="11"/>
  <c r="AK1047" i="11"/>
  <c r="AK1048" i="11"/>
  <c r="AK1049" i="11"/>
  <c r="AK1050" i="11"/>
  <c r="AK1051" i="11"/>
  <c r="AK1052" i="11"/>
  <c r="AK1053" i="11"/>
  <c r="AK1054" i="11"/>
  <c r="AK1055" i="11"/>
  <c r="AK1056" i="11"/>
  <c r="AK1057" i="11"/>
  <c r="AK1058" i="11"/>
  <c r="AK1059" i="11"/>
  <c r="AK1060" i="11"/>
  <c r="AK1061" i="11"/>
  <c r="AK1062" i="11"/>
  <c r="AK1063" i="11"/>
  <c r="AK1064" i="11"/>
  <c r="AK1065" i="11"/>
  <c r="AK1066" i="11"/>
  <c r="AK1067" i="11"/>
  <c r="AK1068" i="11"/>
  <c r="AK1069" i="11"/>
  <c r="AK1070" i="11"/>
  <c r="AK1071" i="11"/>
  <c r="AK1072" i="11"/>
  <c r="AK1073" i="11"/>
  <c r="AK1074" i="11"/>
  <c r="AK1075" i="11"/>
  <c r="AK1076" i="11"/>
  <c r="AK1077" i="11"/>
  <c r="AK1078" i="11"/>
  <c r="AK1079" i="11"/>
  <c r="AK1080" i="11"/>
  <c r="AK1081" i="11"/>
  <c r="AK1082" i="11"/>
  <c r="AK1083" i="11"/>
  <c r="AK1084" i="11"/>
  <c r="AK1085" i="11"/>
  <c r="AK1086" i="11"/>
  <c r="AK1087" i="11"/>
  <c r="AK1088" i="11"/>
  <c r="AK1089" i="11"/>
  <c r="AK1090" i="11"/>
  <c r="AK1091" i="11"/>
  <c r="AK1092" i="11"/>
  <c r="AK1093" i="11"/>
  <c r="AK1094" i="11"/>
  <c r="AK1095" i="11"/>
  <c r="AK1096" i="11"/>
  <c r="AK1097" i="11"/>
  <c r="AK1098" i="11"/>
  <c r="AK1099" i="11"/>
  <c r="AK1100" i="11"/>
  <c r="AK1101" i="11"/>
  <c r="AK1102" i="11"/>
  <c r="AK1103" i="11"/>
  <c r="AK1104" i="11"/>
  <c r="AK1105" i="11"/>
  <c r="AK1106" i="11"/>
  <c r="AK1107" i="11"/>
  <c r="AK1108" i="11"/>
  <c r="AK1109" i="11"/>
  <c r="AK1110" i="11"/>
  <c r="AK1111" i="11"/>
  <c r="AK1112" i="11"/>
  <c r="AK1113" i="11"/>
  <c r="AK1114" i="11"/>
  <c r="AK1115" i="11"/>
  <c r="AK1116" i="11"/>
  <c r="AK1117" i="11"/>
  <c r="AK1118" i="11"/>
  <c r="AK1119" i="11"/>
  <c r="AK1120" i="11"/>
  <c r="AK1121" i="11"/>
  <c r="AK1122" i="11"/>
  <c r="AK1123" i="11"/>
  <c r="AK1124" i="11"/>
  <c r="AK1125" i="11"/>
  <c r="AK1126" i="11"/>
  <c r="AK1127" i="11"/>
  <c r="AK1128" i="11"/>
  <c r="AK1129" i="11"/>
  <c r="AK1130" i="11"/>
  <c r="AK1131" i="11"/>
  <c r="AK1132" i="11"/>
  <c r="AK1133" i="11"/>
  <c r="AK1134" i="11"/>
  <c r="AK1135" i="11"/>
  <c r="AK1136" i="11"/>
  <c r="AK1137" i="11"/>
  <c r="AK1138" i="11"/>
  <c r="AK1139" i="11"/>
  <c r="AK1140" i="11"/>
  <c r="AK1141" i="11"/>
  <c r="AK1142" i="11"/>
  <c r="AK1143" i="11"/>
  <c r="AK1144" i="11"/>
  <c r="AK1145" i="11"/>
  <c r="AK1146" i="11"/>
  <c r="AK1147" i="11"/>
  <c r="AK1148" i="11"/>
  <c r="AK1149" i="11"/>
  <c r="AK1150" i="11"/>
  <c r="AK1151" i="11"/>
  <c r="AK1152" i="11"/>
  <c r="AK1153" i="11"/>
  <c r="AK1154" i="11"/>
  <c r="AK1155" i="11"/>
  <c r="AK1156" i="11"/>
  <c r="AK1157" i="11"/>
  <c r="AK1158" i="11"/>
  <c r="AK1159" i="11"/>
  <c r="AK1160" i="11"/>
  <c r="AK1161" i="11"/>
  <c r="AK1162" i="11"/>
  <c r="AK1163" i="11"/>
  <c r="AK1164" i="11"/>
  <c r="AK1165" i="11"/>
  <c r="AK1166" i="11"/>
  <c r="AK1167" i="11"/>
  <c r="AK1168" i="11"/>
  <c r="AK1169" i="11"/>
  <c r="AK1170" i="11"/>
  <c r="AK1171" i="11"/>
  <c r="AK1172" i="11"/>
  <c r="AK1173" i="11"/>
  <c r="AK1174" i="11"/>
  <c r="AK1175" i="11"/>
  <c r="AK1176" i="11"/>
  <c r="AK1177" i="11"/>
  <c r="AK1178" i="11"/>
  <c r="AK1179" i="11"/>
  <c r="AK1180" i="11"/>
  <c r="AK1181" i="11"/>
  <c r="AK1182" i="11"/>
  <c r="AK1183" i="11"/>
  <c r="AK1184" i="11"/>
  <c r="AK1185" i="11"/>
  <c r="AK1186" i="11"/>
  <c r="AK1187" i="11"/>
  <c r="AK1188" i="11"/>
  <c r="AK1189" i="11"/>
  <c r="AK1190" i="11"/>
  <c r="AK1191" i="11"/>
  <c r="AK1192" i="11"/>
  <c r="AK1193" i="11"/>
  <c r="AK1194" i="11"/>
  <c r="AK1195" i="11"/>
  <c r="AK1196" i="11"/>
  <c r="AK1197" i="11"/>
  <c r="AK1198" i="11"/>
  <c r="AK1199" i="11"/>
  <c r="AK1200" i="11"/>
  <c r="AK1201" i="11"/>
  <c r="AK1202" i="11"/>
  <c r="AK1203" i="11"/>
  <c r="AK1204" i="11"/>
  <c r="AK1205" i="11"/>
  <c r="AK1206" i="11"/>
  <c r="AK1207" i="11"/>
  <c r="AK1208" i="11"/>
  <c r="AK1209" i="11"/>
  <c r="AK1210" i="11"/>
  <c r="AK1211" i="11"/>
  <c r="AK1212" i="11"/>
  <c r="AK1213" i="11"/>
  <c r="AK1214" i="11"/>
  <c r="AK1215" i="11"/>
  <c r="AK1216" i="11"/>
  <c r="AK1217" i="11"/>
  <c r="AK1218" i="11"/>
  <c r="AK1219" i="11"/>
  <c r="AK1220" i="11"/>
  <c r="AK1221" i="11"/>
  <c r="AK1222" i="11"/>
  <c r="AK1223" i="11"/>
  <c r="AK1224" i="11"/>
  <c r="AK1225" i="11"/>
  <c r="AK1226" i="11"/>
  <c r="AK1227" i="11"/>
  <c r="AK1228" i="11"/>
  <c r="AK1229" i="11"/>
  <c r="AK1230" i="11"/>
  <c r="AK1231" i="11"/>
  <c r="AK1232" i="11"/>
  <c r="AK1233" i="11"/>
  <c r="AK1234" i="11"/>
  <c r="AK1235" i="11"/>
  <c r="AK1236" i="11"/>
  <c r="AK1237" i="11"/>
  <c r="AK1238" i="11"/>
  <c r="AK1239" i="11"/>
  <c r="AK1240" i="11"/>
  <c r="AK1241" i="11"/>
  <c r="AK1242" i="11"/>
  <c r="AK1243" i="11"/>
  <c r="AK1244" i="11"/>
  <c r="AK1245" i="11"/>
  <c r="AK1246" i="11"/>
  <c r="AK1247" i="11"/>
  <c r="AK1248" i="11"/>
  <c r="AK1249" i="11"/>
  <c r="AK1250" i="11"/>
  <c r="AK1251" i="11"/>
  <c r="AK1252" i="11"/>
  <c r="AK1253" i="11"/>
  <c r="AK1254" i="11"/>
  <c r="AK1255" i="11"/>
  <c r="AK1256" i="11"/>
  <c r="AK1257" i="11"/>
  <c r="AK1258" i="11"/>
  <c r="AK1259" i="11"/>
  <c r="AK1260" i="11"/>
  <c r="AK1261" i="11"/>
  <c r="AK1262" i="11"/>
  <c r="AK1263" i="11"/>
  <c r="AK1264" i="11"/>
  <c r="AK1265" i="11"/>
  <c r="AK1266" i="11"/>
  <c r="AK1267" i="11"/>
  <c r="AK1268" i="11"/>
  <c r="AK1269" i="11"/>
  <c r="AK1270" i="11"/>
  <c r="AK1271" i="11"/>
  <c r="AK1272" i="11"/>
  <c r="AK1273" i="11"/>
  <c r="AK1274" i="11"/>
  <c r="AK1275" i="11"/>
  <c r="AK1276" i="11"/>
  <c r="AK1277" i="11"/>
  <c r="AK1278" i="11"/>
  <c r="AK1279" i="11"/>
  <c r="AK1280" i="11"/>
  <c r="AK1281" i="11"/>
  <c r="AK1282" i="11"/>
  <c r="AK1283" i="11"/>
  <c r="AK1284" i="11"/>
  <c r="AK1285" i="11"/>
  <c r="AK1286" i="11"/>
  <c r="AK1287" i="11"/>
  <c r="AK1288" i="11"/>
  <c r="AK1289" i="11"/>
  <c r="AK1290" i="11"/>
  <c r="AK1291" i="11"/>
  <c r="AK1292" i="11"/>
  <c r="AK1293" i="11"/>
  <c r="AK1294" i="11"/>
  <c r="AK1295" i="11"/>
  <c r="AK1296" i="11"/>
  <c r="AK1297" i="11"/>
  <c r="AK1298" i="11"/>
  <c r="AK1299" i="11"/>
  <c r="AK1300" i="11"/>
  <c r="AK1301" i="11"/>
  <c r="AK1302" i="11"/>
  <c r="AK1303" i="11"/>
  <c r="AK1304" i="11"/>
  <c r="AK1305" i="11"/>
  <c r="AK1306" i="11"/>
  <c r="AK1307" i="11"/>
  <c r="AK1308" i="11"/>
  <c r="AK1309" i="11"/>
  <c r="AK1310" i="11"/>
  <c r="AK1311" i="11"/>
  <c r="AK1312" i="11"/>
  <c r="AK1313" i="11"/>
  <c r="AK1314" i="11"/>
  <c r="AK1315" i="11"/>
  <c r="AK1316" i="11"/>
  <c r="AK1317" i="11"/>
  <c r="AK1318" i="11"/>
  <c r="AK1319" i="11"/>
  <c r="AK1320" i="11"/>
  <c r="AK1321" i="11"/>
  <c r="AK1322" i="11"/>
  <c r="AK1323" i="11"/>
  <c r="AK1324" i="11"/>
  <c r="AK1325" i="11"/>
  <c r="AK1326" i="11"/>
  <c r="AK1327" i="11"/>
  <c r="AK1328" i="11"/>
  <c r="AK1329" i="11"/>
  <c r="AK1330" i="11"/>
  <c r="AK1331" i="11"/>
  <c r="AK1332" i="11"/>
  <c r="AK1333" i="11"/>
  <c r="AK1334" i="11"/>
  <c r="AK1335" i="11"/>
  <c r="AK1336" i="11"/>
  <c r="AK1337" i="11"/>
  <c r="AK1338" i="11"/>
  <c r="AK1339" i="11"/>
  <c r="AK1340" i="11"/>
  <c r="AK1341" i="11"/>
  <c r="AK1342" i="11"/>
  <c r="AK1343" i="11"/>
  <c r="AK1344" i="11"/>
  <c r="AK1345" i="11"/>
  <c r="AK1346" i="11"/>
  <c r="AK1347" i="11"/>
  <c r="AK1348" i="11"/>
  <c r="AK1349" i="11"/>
  <c r="AK1350" i="11"/>
  <c r="AK1351" i="11"/>
  <c r="AK1352" i="11"/>
  <c r="AK1353" i="11"/>
  <c r="AK1354" i="11"/>
  <c r="AK1355" i="11"/>
  <c r="AK1356" i="11"/>
  <c r="AK1357" i="11"/>
  <c r="AK1358" i="11"/>
  <c r="AK1359" i="11"/>
  <c r="AK1360" i="11"/>
  <c r="AK1361" i="11"/>
  <c r="AK1362" i="11"/>
  <c r="AK1363" i="11"/>
  <c r="AK1364" i="11"/>
  <c r="AK1365" i="11"/>
  <c r="AK1366" i="11"/>
  <c r="AK1367" i="11"/>
  <c r="AK1368" i="11"/>
  <c r="AK1369" i="11"/>
  <c r="AK1370" i="11"/>
  <c r="AK1371" i="11"/>
  <c r="AK1372" i="11"/>
  <c r="AK1373" i="11"/>
  <c r="AK1374" i="11"/>
  <c r="AK1375" i="11"/>
  <c r="AK1376" i="11"/>
  <c r="AK1377" i="11"/>
  <c r="AK1378" i="11"/>
  <c r="AK1379" i="11"/>
  <c r="AK1380" i="11"/>
  <c r="AK1381" i="11"/>
  <c r="AK1382" i="11"/>
  <c r="AK1383" i="11"/>
  <c r="AK1384" i="11"/>
  <c r="AK1385" i="11"/>
  <c r="AK1386" i="11"/>
  <c r="AK1387" i="11"/>
  <c r="AK1388" i="11"/>
  <c r="AK1389" i="11"/>
  <c r="AK1390" i="11"/>
  <c r="AK1391" i="11"/>
  <c r="AK1392" i="11"/>
  <c r="AK1393" i="11"/>
  <c r="AK1394" i="11"/>
  <c r="AK1395" i="11"/>
  <c r="AK1396" i="11"/>
  <c r="AK1397" i="11"/>
  <c r="AK1398" i="11"/>
  <c r="AK1399" i="11"/>
  <c r="AK1400" i="11"/>
  <c r="AK1401" i="11"/>
  <c r="AK1402" i="11"/>
  <c r="AK1403" i="11"/>
  <c r="AK1404" i="11"/>
  <c r="AK1405" i="11"/>
  <c r="AK1406" i="11"/>
  <c r="AK1407" i="11"/>
  <c r="AK1408" i="11"/>
  <c r="AK1409" i="11"/>
  <c r="AK1410" i="11"/>
  <c r="AK1411" i="11"/>
  <c r="AK1412" i="11"/>
  <c r="AK1413" i="11"/>
  <c r="AK1414" i="11"/>
  <c r="AK1415" i="11"/>
  <c r="AK1416" i="11"/>
  <c r="AK1417" i="11"/>
  <c r="AK1418" i="11"/>
  <c r="AK1419" i="11"/>
  <c r="AK1420" i="11"/>
  <c r="AK1421" i="11"/>
  <c r="AK1422" i="11"/>
  <c r="AK1423" i="11"/>
  <c r="AK1424" i="11"/>
  <c r="AK1425" i="11"/>
  <c r="AK1426" i="11"/>
  <c r="AK1427" i="11"/>
  <c r="AK1428" i="11"/>
  <c r="AK1429" i="11"/>
  <c r="AK1430" i="11"/>
  <c r="AK1431" i="11"/>
  <c r="AK1432" i="11"/>
  <c r="AK1433" i="11"/>
  <c r="AK1434" i="11"/>
  <c r="AK1435" i="11"/>
  <c r="AK1436" i="11"/>
  <c r="AK1437" i="11"/>
  <c r="AK1438" i="11"/>
  <c r="AK1439" i="11"/>
  <c r="AK1440" i="11"/>
  <c r="AK1441" i="11"/>
  <c r="AK1442" i="11"/>
  <c r="AK1443" i="11"/>
  <c r="AK1444" i="11"/>
  <c r="AK1445" i="11"/>
  <c r="AK1446" i="11"/>
  <c r="AK1447" i="11"/>
  <c r="AK1448" i="11"/>
  <c r="AK1449" i="11"/>
  <c r="AK1450" i="11"/>
  <c r="AK1451" i="11"/>
  <c r="AK1452" i="11"/>
  <c r="AK1453" i="11"/>
  <c r="AK1454" i="11"/>
  <c r="AK1455" i="11"/>
  <c r="AK1456" i="11"/>
  <c r="AK1457" i="11"/>
  <c r="AK1458" i="11"/>
  <c r="AK1459" i="11"/>
  <c r="AK1460" i="11"/>
  <c r="AK1461" i="11"/>
  <c r="AK1462" i="11"/>
  <c r="AK1463" i="11"/>
  <c r="AK1464" i="11"/>
  <c r="AK1465" i="11"/>
  <c r="AK1466" i="11"/>
  <c r="AK1467" i="11"/>
  <c r="AK1468" i="11"/>
  <c r="AK1469" i="11"/>
  <c r="AK1470" i="11"/>
  <c r="AK1471" i="11"/>
  <c r="AK1472" i="11"/>
  <c r="AK1473" i="11"/>
  <c r="AK1474" i="11"/>
  <c r="AK1475" i="11"/>
  <c r="AK1476" i="11"/>
  <c r="AK1477" i="11"/>
  <c r="AK1478" i="11"/>
  <c r="AK1479" i="11"/>
  <c r="AK1480" i="11"/>
  <c r="AK1481" i="11"/>
  <c r="AK1482" i="11"/>
  <c r="AK1483" i="11"/>
  <c r="AK1484" i="11"/>
  <c r="AK1485" i="11"/>
  <c r="AK1486" i="11"/>
  <c r="AK1487" i="11"/>
  <c r="AK1488" i="11"/>
  <c r="AK1489" i="11"/>
  <c r="AK1490" i="11"/>
  <c r="AK1491" i="11"/>
  <c r="AK1492" i="11"/>
  <c r="AK1493" i="11"/>
  <c r="AK1494" i="11"/>
  <c r="AK1495" i="11"/>
  <c r="AK1496" i="11"/>
  <c r="AK1497" i="11"/>
  <c r="AK1498" i="11"/>
  <c r="AK1499" i="11"/>
  <c r="AK1500" i="11"/>
  <c r="AK1501" i="11"/>
  <c r="AK1502" i="11"/>
  <c r="AK1503" i="11"/>
  <c r="AK1504" i="11"/>
  <c r="AK1505" i="11"/>
  <c r="AK1506" i="11"/>
  <c r="AK1507" i="11"/>
  <c r="AK1508" i="11"/>
  <c r="AK1509" i="11"/>
  <c r="AK1510" i="11"/>
  <c r="AK1511" i="11"/>
  <c r="AK1512" i="11"/>
  <c r="AK1513" i="11"/>
  <c r="AK1514" i="11"/>
  <c r="AK1515" i="11"/>
  <c r="AK1516" i="11"/>
  <c r="AK1517" i="11"/>
  <c r="AK1518" i="11"/>
  <c r="AK1519" i="11"/>
  <c r="AK1520" i="11"/>
  <c r="AK1521" i="11"/>
  <c r="AK1522" i="11"/>
  <c r="AK1523" i="11"/>
  <c r="AK1524" i="11"/>
  <c r="AK1525" i="11"/>
  <c r="AK1526" i="11"/>
  <c r="AK1527" i="11"/>
  <c r="AK1528" i="11"/>
  <c r="AK1529" i="11"/>
  <c r="AK1530" i="11"/>
  <c r="AK1531" i="11"/>
  <c r="AK1532" i="11"/>
  <c r="AK1533" i="11"/>
  <c r="AK1534" i="11"/>
  <c r="AK1535" i="11"/>
  <c r="AK1536" i="11"/>
  <c r="AK1537" i="11"/>
  <c r="AK1538" i="11"/>
  <c r="AK1539" i="11"/>
  <c r="AK1540" i="11"/>
  <c r="AK1541" i="11"/>
  <c r="AK1542" i="11"/>
  <c r="AK1543" i="11"/>
  <c r="AK1544" i="11"/>
  <c r="AK1545" i="11"/>
  <c r="AK1546" i="11"/>
  <c r="AK1547" i="11"/>
  <c r="AK1548" i="11"/>
  <c r="AK1549" i="11"/>
  <c r="AK1550" i="11"/>
  <c r="AK1551" i="11"/>
  <c r="AK1552" i="11"/>
  <c r="AK1553" i="11"/>
  <c r="AK1554" i="11"/>
  <c r="AK1555" i="11"/>
  <c r="AK1556" i="11"/>
  <c r="AK1557" i="11"/>
  <c r="AK1558" i="11"/>
  <c r="AK1559" i="11"/>
  <c r="AK1560" i="11"/>
  <c r="AK1561" i="11"/>
  <c r="AK1562" i="11"/>
  <c r="AK1563" i="11"/>
  <c r="AK1564" i="11"/>
  <c r="AK1565" i="11"/>
  <c r="AK1566" i="11"/>
  <c r="AK1567" i="11"/>
  <c r="AK1568" i="11"/>
  <c r="AK1569" i="11"/>
  <c r="AK1570" i="11"/>
  <c r="AK1571" i="11"/>
  <c r="AK1572" i="11"/>
  <c r="AK1573" i="11"/>
  <c r="AK1574" i="11"/>
  <c r="AK1575" i="11"/>
  <c r="AK1576" i="11"/>
  <c r="AK1577" i="11"/>
  <c r="AK1578" i="11"/>
  <c r="AK1579" i="11"/>
  <c r="AK1580" i="11"/>
  <c r="AK1581" i="11"/>
  <c r="AK1582" i="11"/>
  <c r="AK1583" i="11"/>
  <c r="AK1584" i="11"/>
  <c r="AK1585" i="11"/>
  <c r="AK1586" i="11"/>
  <c r="AK1587" i="11"/>
  <c r="AK1588" i="11"/>
  <c r="AK1589" i="11"/>
  <c r="AK1590" i="11"/>
  <c r="AK1591" i="11"/>
  <c r="AK1592" i="11"/>
  <c r="AK1593" i="11"/>
  <c r="AK1594" i="11"/>
  <c r="AK1595" i="11"/>
  <c r="AK1596" i="11"/>
  <c r="AK1597" i="11"/>
  <c r="AK1598" i="11"/>
  <c r="AK1599" i="11"/>
  <c r="AK1600" i="11"/>
  <c r="AK1601" i="11"/>
  <c r="AK1602" i="11"/>
  <c r="AK1603" i="11"/>
  <c r="AK1604" i="11"/>
  <c r="AK1605" i="11"/>
  <c r="AK1606" i="11"/>
  <c r="AK1607" i="11"/>
  <c r="AK1608" i="11"/>
  <c r="AK1609" i="11"/>
  <c r="AK1610" i="11"/>
  <c r="AK1611" i="11"/>
  <c r="AK1612" i="11"/>
  <c r="AK1613" i="11"/>
  <c r="AK1614" i="11"/>
  <c r="AK1615" i="11"/>
  <c r="AK1616" i="11"/>
  <c r="AK1617" i="11"/>
  <c r="AK1618" i="11"/>
  <c r="AK1619" i="11"/>
  <c r="AK1620" i="11"/>
  <c r="AK1621" i="11"/>
  <c r="AK1622" i="11"/>
  <c r="AK1623" i="11"/>
  <c r="AK1624" i="11"/>
  <c r="AK1625" i="11"/>
  <c r="AK1626" i="11"/>
  <c r="AK1627" i="11"/>
  <c r="AK1628" i="11"/>
  <c r="AK1629" i="11"/>
  <c r="AK1630" i="11"/>
  <c r="AK1631" i="11"/>
  <c r="AK1632" i="11"/>
  <c r="AK1633" i="11"/>
  <c r="AK1634" i="11"/>
  <c r="AK1635" i="11"/>
  <c r="AK1636" i="11"/>
  <c r="AK1637" i="11"/>
  <c r="AK1638" i="11"/>
  <c r="AK1639" i="11"/>
  <c r="AK1640" i="11"/>
  <c r="AK1641" i="11"/>
  <c r="AK1642" i="11"/>
  <c r="AK1643" i="11"/>
  <c r="AK1644" i="11"/>
  <c r="AK1645" i="11"/>
  <c r="AK1646" i="11"/>
  <c r="AK1647" i="11"/>
  <c r="AK1648" i="11"/>
  <c r="AK1649" i="11"/>
  <c r="AK1650" i="11"/>
  <c r="AK1651" i="11"/>
  <c r="AK1652" i="11"/>
  <c r="AK1653" i="11"/>
  <c r="AK1654" i="11"/>
  <c r="AK1655" i="11"/>
  <c r="AK1656" i="11"/>
  <c r="AK1657" i="11"/>
  <c r="AK1658" i="11"/>
  <c r="AK1659" i="11"/>
  <c r="AK1660" i="11"/>
  <c r="AK1661" i="11"/>
  <c r="AK1662" i="11"/>
  <c r="AK1663" i="11"/>
  <c r="AK1664" i="11"/>
  <c r="AK1665" i="11"/>
  <c r="AK1666" i="11"/>
  <c r="AK1667" i="11"/>
  <c r="AK1668" i="11"/>
  <c r="AK1669" i="11"/>
  <c r="AK1670" i="11"/>
  <c r="AK1671" i="11"/>
  <c r="AK1672" i="11"/>
  <c r="AK1673" i="11"/>
  <c r="AK1674" i="11"/>
  <c r="AK1675" i="11"/>
  <c r="AK1676" i="11"/>
  <c r="AK1677" i="11"/>
  <c r="AK1678" i="11"/>
  <c r="AK1679" i="11"/>
  <c r="AK1680" i="11"/>
  <c r="AK1681" i="11"/>
  <c r="AK1682" i="11"/>
  <c r="AK1683" i="11"/>
  <c r="AK1684" i="11"/>
  <c r="AK1685" i="11"/>
  <c r="AK1686" i="11"/>
  <c r="AK1687" i="11"/>
  <c r="AK1688" i="11"/>
  <c r="AK1689" i="11"/>
  <c r="AK1690" i="11"/>
  <c r="AK1691" i="11"/>
  <c r="AK1692" i="11"/>
  <c r="AK1693" i="11"/>
  <c r="AK1694" i="11"/>
  <c r="AK1695" i="11"/>
  <c r="AK1696" i="11"/>
  <c r="AK1697" i="11"/>
  <c r="AK1698" i="11"/>
  <c r="AK1699" i="11"/>
  <c r="AK1700" i="11"/>
  <c r="AK1701" i="11"/>
  <c r="AK1702" i="11"/>
  <c r="AK1703" i="11"/>
  <c r="AK1704" i="11"/>
  <c r="AK1705" i="11"/>
  <c r="AK1706" i="11"/>
  <c r="AK1707" i="11"/>
  <c r="AK1708" i="11"/>
  <c r="AK1709" i="11"/>
  <c r="AK1710" i="11"/>
  <c r="AK1711" i="11"/>
  <c r="AK1712" i="11"/>
  <c r="AK1713" i="11"/>
  <c r="AK1714" i="11"/>
  <c r="AK1715" i="11"/>
  <c r="AK1716" i="11"/>
  <c r="AK1717" i="11"/>
  <c r="AK1718" i="11"/>
  <c r="AK1719" i="11"/>
  <c r="AK1720" i="11"/>
  <c r="AK1721" i="11"/>
  <c r="AK1722" i="11"/>
  <c r="AK1723" i="11"/>
  <c r="AK1724" i="11"/>
  <c r="AK1725" i="11"/>
  <c r="AK1726" i="11"/>
  <c r="AK1727" i="11"/>
  <c r="AK1728" i="11"/>
  <c r="AK1729" i="11"/>
  <c r="AK1730" i="11"/>
  <c r="AK1731" i="11"/>
  <c r="AK1732" i="11"/>
  <c r="AK1733" i="11"/>
  <c r="AK1734" i="11"/>
  <c r="AK1735" i="11"/>
  <c r="AK1736" i="11"/>
  <c r="AK1737" i="11"/>
  <c r="AK1738" i="11"/>
  <c r="AK1739" i="11"/>
  <c r="AK1740" i="11"/>
  <c r="AK1741" i="11"/>
  <c r="AK1742" i="11"/>
  <c r="AK1743" i="11"/>
  <c r="AK1744" i="11"/>
  <c r="AK1745" i="11"/>
  <c r="AK1746" i="11"/>
  <c r="AK1747" i="11"/>
  <c r="AK1748" i="11"/>
  <c r="AK1749" i="11"/>
  <c r="AK1750" i="11"/>
  <c r="AK1751" i="11"/>
  <c r="AK1752" i="11"/>
  <c r="AK1753" i="11"/>
  <c r="AK1754" i="11"/>
  <c r="AK1755" i="11"/>
  <c r="AK1756" i="11"/>
  <c r="AK1757" i="11"/>
  <c r="AK1758" i="11"/>
  <c r="AK1759" i="11"/>
  <c r="AK1760" i="11"/>
  <c r="AK1761" i="11"/>
  <c r="AK1762" i="11"/>
  <c r="AK1763" i="11"/>
  <c r="AK1764" i="11"/>
  <c r="AK1765" i="11"/>
  <c r="AK1766" i="11"/>
  <c r="AK1767" i="11"/>
  <c r="AK1768" i="11"/>
  <c r="AK1769" i="11"/>
  <c r="AK1770" i="11"/>
  <c r="AK1771" i="11"/>
  <c r="AK1772" i="11"/>
  <c r="AK1773" i="11"/>
  <c r="AK1774" i="11"/>
  <c r="AK1775" i="11"/>
  <c r="AK1776" i="11"/>
  <c r="AK1777" i="11"/>
  <c r="AK1778" i="11"/>
  <c r="AK1779" i="11"/>
  <c r="AK1780" i="11"/>
  <c r="AK1781" i="11"/>
  <c r="AK1782" i="11"/>
  <c r="AK1783" i="11"/>
  <c r="AK1784" i="11"/>
  <c r="AK1785" i="11"/>
  <c r="AK1786" i="11"/>
  <c r="AK1787" i="11"/>
  <c r="AK1788" i="11"/>
  <c r="AK1789" i="11"/>
  <c r="AK1790" i="11"/>
  <c r="AK1791" i="11"/>
  <c r="AK1792" i="11"/>
  <c r="AK1793" i="11"/>
  <c r="AK1794" i="11"/>
  <c r="AK1795" i="11"/>
  <c r="AK1796" i="11"/>
  <c r="AK1797" i="11"/>
  <c r="AK1798" i="11"/>
  <c r="AK1799" i="11"/>
  <c r="AK1800" i="11"/>
  <c r="AK1801" i="11"/>
  <c r="AK1802" i="11"/>
  <c r="AK1803" i="11"/>
  <c r="AK1804" i="11"/>
  <c r="AK1805" i="11"/>
  <c r="AK1806" i="11"/>
  <c r="AK1807" i="11"/>
  <c r="AK1808" i="11"/>
  <c r="AK1809" i="11"/>
  <c r="AK1810" i="11"/>
  <c r="AK1811" i="11"/>
  <c r="AK1812" i="11"/>
  <c r="AK1813" i="11"/>
  <c r="AK1814" i="11"/>
  <c r="AK1815" i="11"/>
  <c r="AK1816" i="11"/>
  <c r="AK1817" i="11"/>
  <c r="AK1818" i="11"/>
  <c r="AK1819" i="11"/>
  <c r="AK1820" i="11"/>
  <c r="AK1821" i="11"/>
  <c r="AK1822" i="11"/>
  <c r="AK1823" i="11"/>
  <c r="AK1824" i="11"/>
  <c r="AK1825" i="11"/>
  <c r="AK1826" i="11"/>
  <c r="AK1827" i="11"/>
  <c r="AK1828" i="11"/>
  <c r="AK1829" i="11"/>
  <c r="AK1830" i="11"/>
  <c r="AK1831" i="11"/>
  <c r="AK1832" i="11"/>
  <c r="AK1833" i="11"/>
  <c r="AK1834" i="11"/>
  <c r="AK1835" i="11"/>
  <c r="AK1836" i="11"/>
  <c r="AK1837" i="11"/>
  <c r="AK1838" i="11"/>
  <c r="AK1839" i="11"/>
  <c r="AK1840" i="11"/>
  <c r="AK1841" i="11"/>
  <c r="AK1842" i="11"/>
  <c r="AK1843" i="11"/>
  <c r="AK1844" i="11"/>
  <c r="AK1845" i="11"/>
  <c r="AK1846" i="11"/>
  <c r="AK1847" i="11"/>
  <c r="AK1848" i="11"/>
  <c r="AK1849" i="11"/>
  <c r="AK1850" i="11"/>
  <c r="AK1851" i="11"/>
  <c r="AK1852" i="11"/>
  <c r="AK1853" i="11"/>
  <c r="AK1854" i="11"/>
  <c r="AK1855" i="11"/>
  <c r="AK1856" i="11"/>
  <c r="AK1857" i="11"/>
  <c r="AK1858" i="11"/>
  <c r="AK1859" i="11"/>
  <c r="AK1860" i="11"/>
  <c r="AK1861" i="11"/>
  <c r="AK1862" i="11"/>
  <c r="AK1863" i="11"/>
  <c r="AK1864" i="11"/>
  <c r="AK1865" i="11"/>
  <c r="AK1866" i="11"/>
  <c r="AK1867" i="11"/>
  <c r="AK1868" i="11"/>
  <c r="AK1869" i="11"/>
  <c r="AK1870" i="11"/>
  <c r="AK1871" i="11"/>
  <c r="AK1872" i="11"/>
  <c r="AK1873" i="11"/>
  <c r="AK1874" i="11"/>
  <c r="AK1875" i="11"/>
  <c r="AK1876" i="11"/>
  <c r="AK1877" i="11"/>
  <c r="AK1878" i="11"/>
  <c r="AK1879" i="11"/>
  <c r="AK1880" i="11"/>
  <c r="AK1881" i="11"/>
  <c r="AK1882" i="11"/>
  <c r="AK1883" i="11"/>
  <c r="AK1884" i="11"/>
  <c r="AK1885" i="11"/>
  <c r="AK1886" i="11"/>
  <c r="AK1887" i="11"/>
  <c r="AK1888" i="11"/>
  <c r="AK1889" i="11"/>
  <c r="AK1890" i="11"/>
  <c r="AK1891" i="11"/>
  <c r="AK1892" i="11"/>
  <c r="AK1893" i="11"/>
  <c r="AK1894" i="11"/>
  <c r="AK1895" i="11"/>
  <c r="AK1896" i="11"/>
  <c r="AK1897" i="11"/>
  <c r="AK1898" i="11"/>
  <c r="AK1899" i="11"/>
  <c r="AK1900" i="11"/>
  <c r="AK1901" i="11"/>
  <c r="AK1902" i="11"/>
  <c r="AK1903" i="11"/>
  <c r="AK1904" i="11"/>
  <c r="AK1905" i="11"/>
  <c r="AK1906" i="11"/>
  <c r="AK1907" i="11"/>
  <c r="AK1908" i="11"/>
  <c r="AK1909" i="11"/>
  <c r="AK1910" i="11"/>
  <c r="AK1911" i="11"/>
  <c r="AK1912" i="11"/>
  <c r="AK1913" i="11"/>
  <c r="AK1914" i="11"/>
  <c r="AK1915" i="11"/>
  <c r="AK1916" i="11"/>
  <c r="AK1917" i="11"/>
  <c r="AK1918" i="11"/>
  <c r="AK1919" i="11"/>
  <c r="AK1920" i="11"/>
  <c r="AK1921" i="11"/>
  <c r="AK1922" i="11"/>
  <c r="AK1923" i="11"/>
  <c r="AK1924" i="11"/>
  <c r="AK1925" i="11"/>
  <c r="AK1926" i="11"/>
  <c r="AK1927" i="11"/>
  <c r="AK1928" i="11"/>
  <c r="AK1929" i="11"/>
  <c r="AK1930" i="11"/>
  <c r="AK1931" i="11"/>
  <c r="AK1932" i="11"/>
  <c r="AK1933" i="11"/>
  <c r="AK1934" i="11"/>
  <c r="AK1935" i="11"/>
  <c r="AK1936" i="11"/>
  <c r="AK1937" i="11"/>
  <c r="AK1938" i="11"/>
  <c r="AK1939" i="11"/>
  <c r="AK1940" i="11"/>
  <c r="AK1941" i="11"/>
  <c r="AK1942" i="11"/>
  <c r="AK1943" i="11"/>
  <c r="AK1944" i="11"/>
  <c r="AK1945" i="11"/>
  <c r="AK1946" i="11"/>
  <c r="AK1947" i="11"/>
  <c r="AK1948" i="11"/>
  <c r="AK1949" i="11"/>
  <c r="AK1950" i="11"/>
  <c r="AK1951" i="11"/>
  <c r="AK1952" i="11"/>
  <c r="AK1953" i="11"/>
  <c r="AK1954" i="11"/>
  <c r="AK1955" i="11"/>
  <c r="AK1956" i="11"/>
  <c r="AK1957" i="11"/>
  <c r="AK1958" i="11"/>
  <c r="AK1959" i="11"/>
  <c r="AK1960" i="11"/>
  <c r="AK1961" i="11"/>
  <c r="AK1962" i="11"/>
  <c r="AK1963" i="11"/>
  <c r="AK1964" i="11"/>
  <c r="AK1965" i="11"/>
  <c r="AK1966" i="11"/>
  <c r="AK1967" i="11"/>
  <c r="AK1968" i="11"/>
  <c r="AK1969" i="11"/>
  <c r="AK1970" i="11"/>
  <c r="AK1971" i="11"/>
  <c r="AK1972" i="11"/>
  <c r="AK1973" i="11"/>
  <c r="AK1974" i="11"/>
  <c r="AK1975" i="11"/>
  <c r="AK1976" i="11"/>
  <c r="AK1977" i="11"/>
  <c r="AK1978" i="11"/>
  <c r="AK1979" i="11"/>
  <c r="AK1980" i="11"/>
  <c r="AK1981" i="11"/>
  <c r="AK1982" i="11"/>
  <c r="AK1983" i="11"/>
  <c r="AK1984" i="11"/>
  <c r="AK1985" i="11"/>
  <c r="AK1986" i="11"/>
  <c r="AK1987" i="11"/>
  <c r="AK1988" i="11"/>
  <c r="AK1989" i="11"/>
  <c r="AK1990" i="11"/>
  <c r="AK1991" i="11"/>
  <c r="AK1992" i="11"/>
  <c r="AK1993" i="11"/>
  <c r="AK1994" i="11"/>
  <c r="AK1995" i="11"/>
  <c r="AK1996" i="11"/>
  <c r="AK1997" i="11"/>
  <c r="AK1998" i="11"/>
  <c r="AK1999" i="11"/>
  <c r="AK2000" i="11"/>
  <c r="AK2001" i="11"/>
  <c r="AK2002" i="11"/>
  <c r="AK2003" i="11"/>
  <c r="AK2004" i="11"/>
  <c r="AK2005" i="11"/>
  <c r="AK2006" i="11"/>
  <c r="AK2007" i="11"/>
  <c r="AK2008" i="11"/>
  <c r="AK2009" i="11"/>
  <c r="AK2010" i="11"/>
  <c r="AK2011" i="11"/>
  <c r="AK2012" i="11"/>
  <c r="AK2013" i="11"/>
  <c r="AK2014" i="11"/>
  <c r="AK2015" i="11"/>
  <c r="AK2016" i="11"/>
  <c r="AK2017" i="11"/>
  <c r="AK2018" i="11"/>
  <c r="AK2019" i="11"/>
  <c r="AK2020" i="11"/>
  <c r="AK2021" i="11"/>
  <c r="AK2022" i="11"/>
  <c r="AK2023" i="11"/>
  <c r="AK2024" i="11"/>
  <c r="AK2025" i="11"/>
  <c r="AK2026" i="11"/>
  <c r="AK2027" i="11"/>
  <c r="AK2028" i="11"/>
  <c r="AK2029" i="11"/>
  <c r="AK2030" i="11"/>
  <c r="AK2031" i="11"/>
  <c r="AK2032" i="11"/>
  <c r="AK2033" i="11"/>
  <c r="AK2034" i="11"/>
  <c r="AK2035" i="11"/>
  <c r="AK2036" i="11"/>
  <c r="AK2037" i="11"/>
  <c r="AK2038" i="11"/>
  <c r="AK2039" i="11"/>
  <c r="AK2040" i="11"/>
  <c r="AK2041" i="11"/>
  <c r="AK2042" i="11"/>
  <c r="AK2043" i="11"/>
  <c r="AK2044" i="11"/>
  <c r="AK2045" i="11"/>
  <c r="AK2046" i="11"/>
  <c r="AK2047" i="11"/>
  <c r="AK2048" i="11"/>
  <c r="AK2049" i="11"/>
  <c r="AK2050" i="11"/>
  <c r="AK2051" i="11"/>
  <c r="AK2052" i="11"/>
  <c r="AK2053" i="11"/>
  <c r="AK2054" i="11"/>
  <c r="AK2055" i="11"/>
  <c r="AK2056" i="11"/>
  <c r="AK2057" i="11"/>
  <c r="AK2058" i="11"/>
  <c r="AK2059" i="11"/>
  <c r="AK2060" i="11"/>
  <c r="AK2061" i="11"/>
  <c r="AK2062" i="11"/>
  <c r="AK2063" i="11"/>
  <c r="AK2064" i="11"/>
  <c r="AK2065" i="11"/>
  <c r="AK2066" i="11"/>
  <c r="AK2067" i="11"/>
  <c r="AK2068" i="11"/>
  <c r="AK2069" i="11"/>
  <c r="AK2070" i="11"/>
  <c r="AK2071" i="11"/>
  <c r="AK2072" i="11"/>
  <c r="AK2073" i="11"/>
  <c r="AK2074" i="11"/>
  <c r="AK2075" i="11"/>
  <c r="AK2076" i="11"/>
  <c r="AK2077" i="11"/>
  <c r="AK2078" i="11"/>
  <c r="AK2079" i="11"/>
  <c r="AK2080" i="11"/>
  <c r="AK2081" i="11"/>
  <c r="AK2082" i="11"/>
  <c r="AK2083" i="11"/>
  <c r="AK2084" i="11"/>
  <c r="AK2085" i="11"/>
  <c r="AK2086" i="11"/>
  <c r="AK2087" i="11"/>
  <c r="AK2088" i="11"/>
  <c r="AK2089" i="11"/>
  <c r="AK2090" i="11"/>
  <c r="AK2091" i="11"/>
  <c r="AK2092" i="11"/>
  <c r="AK2093" i="11"/>
  <c r="AK2094" i="11"/>
  <c r="AK2095" i="11"/>
  <c r="AK2096" i="11"/>
  <c r="AK2097" i="11"/>
  <c r="AK2098" i="11"/>
  <c r="AK2099" i="11"/>
  <c r="AK2100" i="11"/>
  <c r="AK2101" i="11"/>
  <c r="AK2102" i="11"/>
  <c r="AK2103" i="11"/>
  <c r="AK2104" i="11"/>
  <c r="AK2105" i="11"/>
  <c r="AK2106" i="11"/>
  <c r="AK2107" i="11"/>
  <c r="AK2108" i="11"/>
  <c r="AK2109" i="11"/>
  <c r="AK2110" i="11"/>
  <c r="AK2111" i="11"/>
  <c r="AK2112" i="11"/>
  <c r="AK2113" i="11"/>
  <c r="AK2114" i="11"/>
  <c r="AK2115" i="11"/>
  <c r="AK2116" i="11"/>
  <c r="AK2117" i="11"/>
  <c r="AK2118" i="11"/>
  <c r="AK2119" i="11"/>
  <c r="AK2120" i="11"/>
  <c r="AK2121" i="11"/>
  <c r="AK2122" i="11"/>
  <c r="AK2123" i="11"/>
  <c r="AK2124" i="11"/>
  <c r="AK2125" i="11"/>
  <c r="AK2126" i="11"/>
  <c r="AK2127" i="11"/>
  <c r="AK2128" i="11"/>
  <c r="AK2129" i="11"/>
  <c r="AK2130" i="11"/>
  <c r="AK2131" i="11"/>
  <c r="AK2132" i="11"/>
  <c r="AK2133" i="11"/>
  <c r="AK2134" i="11"/>
  <c r="AK2135" i="11"/>
  <c r="AK2136" i="11"/>
  <c r="AK2137" i="11"/>
  <c r="AK2138" i="11"/>
  <c r="AK2139" i="11"/>
  <c r="AK2140" i="11"/>
  <c r="AK2141" i="11"/>
  <c r="AK2142" i="11"/>
  <c r="AK2143" i="11"/>
  <c r="AK2144" i="11"/>
  <c r="AK2145" i="11"/>
  <c r="AK2146" i="11"/>
  <c r="AK2147" i="11"/>
  <c r="AK2148" i="11"/>
  <c r="AK2149" i="11"/>
  <c r="AK2150" i="11"/>
  <c r="AK2151" i="11"/>
  <c r="AK2152" i="11"/>
  <c r="AK2153" i="11"/>
  <c r="AK2154" i="11"/>
  <c r="AK2155" i="11"/>
  <c r="AK2156" i="11"/>
  <c r="AK2157" i="11"/>
  <c r="AK2158" i="11"/>
  <c r="AK2159" i="11"/>
  <c r="AK2160" i="11"/>
  <c r="AK2161" i="11"/>
  <c r="AK2162" i="11"/>
  <c r="AK2163" i="11"/>
  <c r="AK2164" i="11"/>
  <c r="AK2165" i="11"/>
  <c r="AK2166" i="11"/>
  <c r="AK2167" i="11"/>
  <c r="AK2168" i="11"/>
  <c r="AK2169" i="11"/>
  <c r="AK2170" i="11"/>
  <c r="AK2171" i="11"/>
  <c r="AK2172" i="11"/>
  <c r="AK2173" i="11"/>
  <c r="AK2174" i="11"/>
  <c r="AK2175" i="11"/>
  <c r="AK2176" i="11"/>
  <c r="AK2177" i="11"/>
  <c r="AK2178" i="11"/>
  <c r="AK2179" i="11"/>
  <c r="AK2180" i="11"/>
  <c r="AK2181" i="11"/>
  <c r="AK2182" i="11"/>
  <c r="AK2183" i="11"/>
  <c r="AK2184" i="11"/>
  <c r="AK2185" i="11"/>
  <c r="AK2186" i="11"/>
  <c r="AK2187" i="11"/>
  <c r="AK2188" i="11"/>
  <c r="AK2189" i="11"/>
  <c r="AK2190" i="11"/>
  <c r="AK2191" i="11"/>
  <c r="AK2192" i="11"/>
  <c r="AK2193" i="11"/>
  <c r="AK2194" i="11"/>
  <c r="AK2195" i="11"/>
  <c r="AK2196" i="11"/>
  <c r="AK2197" i="11"/>
  <c r="AK2198" i="11"/>
  <c r="AK2199" i="11"/>
  <c r="AK2200" i="11"/>
  <c r="AK2201" i="11"/>
  <c r="AK2202" i="11"/>
  <c r="AK2203" i="11"/>
  <c r="AK2204" i="11"/>
  <c r="AK2205" i="11"/>
  <c r="AK2206" i="11"/>
  <c r="AK2207" i="11"/>
  <c r="AK2208" i="11"/>
  <c r="AK2209" i="11"/>
  <c r="AK2210" i="11"/>
  <c r="AK2211" i="11"/>
  <c r="AK2212" i="11"/>
  <c r="AK2213" i="11"/>
  <c r="AK2214" i="11"/>
  <c r="AK2215" i="11"/>
  <c r="AK2216" i="11"/>
  <c r="AK2217" i="11"/>
  <c r="AK2218" i="11"/>
  <c r="AK2219" i="11"/>
  <c r="AK2220" i="11"/>
  <c r="AK2221" i="11"/>
  <c r="AK2222" i="11"/>
  <c r="AK2223" i="11"/>
  <c r="AK2224" i="11"/>
  <c r="AK2225" i="11"/>
  <c r="AK2226" i="11"/>
  <c r="AK2227" i="11"/>
  <c r="AK2228" i="11"/>
  <c r="AK2229" i="11"/>
  <c r="AK2230" i="11"/>
  <c r="AK2231" i="11"/>
  <c r="AK2232" i="11"/>
  <c r="AK2233" i="11"/>
  <c r="AK2234" i="11"/>
  <c r="AK2235" i="11"/>
  <c r="AK2236" i="11"/>
  <c r="AK2237" i="11"/>
  <c r="AK2238" i="11"/>
  <c r="AK2239" i="11"/>
  <c r="AK2240" i="11"/>
  <c r="AK2241" i="11"/>
  <c r="AK2242" i="11"/>
  <c r="AK2243" i="11"/>
  <c r="AK2244" i="11"/>
  <c r="AK2245" i="11"/>
  <c r="AK2246" i="11"/>
  <c r="AK2247" i="11"/>
  <c r="AK2248" i="11"/>
  <c r="AK2249" i="11"/>
  <c r="AK2250" i="11"/>
  <c r="AK2251" i="11"/>
  <c r="AK2252" i="11"/>
  <c r="AK2253" i="11"/>
  <c r="AK2254" i="11"/>
  <c r="AK2255" i="11"/>
  <c r="AK2256" i="11"/>
  <c r="AK2257" i="11"/>
  <c r="AK2258" i="11"/>
  <c r="AK2259" i="11"/>
  <c r="AK2260" i="11"/>
  <c r="AK2261" i="11"/>
  <c r="AK2262" i="11"/>
  <c r="AK2263" i="11"/>
  <c r="AK2264" i="11"/>
  <c r="AK2265" i="11"/>
  <c r="AK2266" i="11"/>
  <c r="AK2267" i="11"/>
  <c r="AK2268" i="11"/>
  <c r="AK2269" i="11"/>
  <c r="AK2270" i="11"/>
  <c r="AK2271" i="11"/>
  <c r="AK2272" i="11"/>
  <c r="AK2273" i="11"/>
  <c r="AK2274" i="11"/>
  <c r="AK2275" i="11"/>
  <c r="AK2276" i="11"/>
  <c r="AK2277" i="11"/>
  <c r="AK2278" i="11"/>
  <c r="AK2279" i="11"/>
  <c r="AK2280" i="11"/>
  <c r="AK2281" i="11"/>
  <c r="AK2282" i="11"/>
  <c r="AK2283" i="11"/>
  <c r="AK2284" i="11"/>
  <c r="AK2285" i="11"/>
  <c r="AK2286" i="11"/>
  <c r="AK2287" i="11"/>
  <c r="AK2288" i="11"/>
  <c r="AK2289" i="11"/>
  <c r="AK2290" i="11"/>
  <c r="AK2291" i="11"/>
  <c r="AK2292" i="11"/>
  <c r="AK2293" i="11"/>
  <c r="AK2294" i="11"/>
  <c r="AK2295" i="11"/>
  <c r="AK2296" i="11"/>
  <c r="AK2297" i="11"/>
  <c r="AK2298" i="11"/>
  <c r="AK2299" i="11"/>
  <c r="AK2300" i="11"/>
  <c r="AK2301" i="11"/>
  <c r="AK2302" i="11"/>
  <c r="AK2303" i="11"/>
  <c r="AK2304" i="11"/>
  <c r="AK2305" i="11"/>
  <c r="AK2306" i="11"/>
  <c r="AK2307" i="11"/>
  <c r="AK2308" i="11"/>
  <c r="AK2309" i="11"/>
  <c r="AK2310" i="11"/>
  <c r="AK2311" i="11"/>
  <c r="AK2312" i="11"/>
  <c r="AK2313" i="11"/>
  <c r="AK2314" i="11"/>
  <c r="AK2315" i="11"/>
  <c r="AK2316" i="11"/>
  <c r="AK2317" i="11"/>
  <c r="AK2318" i="11"/>
  <c r="AK2319" i="11"/>
  <c r="AK2320" i="11"/>
  <c r="AK2321" i="11"/>
  <c r="AK2322" i="11"/>
  <c r="AK2323" i="11"/>
  <c r="AK2324" i="11"/>
  <c r="AK2325" i="11"/>
  <c r="AK2326" i="11"/>
  <c r="AK2327" i="11"/>
  <c r="AK2328" i="11"/>
  <c r="AK2329" i="11"/>
  <c r="AK2330" i="11"/>
  <c r="AK2331" i="11"/>
  <c r="AK2332" i="11"/>
  <c r="AK2333" i="11"/>
  <c r="AK2334" i="11"/>
  <c r="AK2335" i="11"/>
  <c r="AK2336" i="11"/>
  <c r="AK2337" i="11"/>
  <c r="AK2338" i="11"/>
  <c r="AK2339" i="11"/>
  <c r="AK2340" i="11"/>
  <c r="AK2341" i="11"/>
  <c r="AK2342" i="11"/>
  <c r="AK2343" i="11"/>
  <c r="AK2344" i="11"/>
  <c r="AK2345" i="11"/>
  <c r="AK2346" i="11"/>
  <c r="AK2347" i="11"/>
  <c r="AK2348" i="11"/>
  <c r="AK2349" i="11"/>
  <c r="AK2350" i="11"/>
  <c r="AK2351" i="11"/>
  <c r="AK2352" i="11"/>
  <c r="AK2353" i="11"/>
  <c r="AK2354" i="11"/>
  <c r="AK2355" i="11"/>
  <c r="AK2356" i="11"/>
  <c r="AK2357" i="11"/>
  <c r="AK2358" i="11"/>
  <c r="AK2359" i="11"/>
  <c r="AK2360" i="11"/>
  <c r="AK2361" i="11"/>
  <c r="AK2362" i="11"/>
  <c r="AK2363" i="11"/>
  <c r="AK2364" i="11"/>
  <c r="AK2365" i="11"/>
  <c r="AK2366" i="11"/>
  <c r="AK2367" i="11"/>
  <c r="AK2368" i="11"/>
  <c r="AK2369" i="11"/>
  <c r="AK2370" i="11"/>
  <c r="AK2371" i="11"/>
  <c r="AK2372" i="11"/>
  <c r="AK2373" i="11"/>
  <c r="AK2374" i="11"/>
  <c r="AK2375" i="11"/>
  <c r="AK2376" i="11"/>
  <c r="AK2377" i="11"/>
  <c r="AK2378" i="11"/>
  <c r="AK2379" i="11"/>
  <c r="AK2380" i="11"/>
  <c r="AK2381" i="11"/>
  <c r="AK2382" i="11"/>
  <c r="AK2383" i="11"/>
  <c r="AK2384" i="11"/>
  <c r="AK2385" i="11"/>
  <c r="AK2386" i="11"/>
  <c r="AK2387" i="11"/>
  <c r="AK2388" i="11"/>
  <c r="AK2389" i="11"/>
  <c r="AK2390" i="11"/>
  <c r="AK2391" i="11"/>
  <c r="AK2392" i="11"/>
  <c r="AK2393" i="11"/>
  <c r="AK2394" i="11"/>
  <c r="AK2395" i="11"/>
  <c r="AK2396" i="11"/>
  <c r="AK2397" i="11"/>
  <c r="AK2398" i="11"/>
  <c r="AK2399" i="11"/>
  <c r="AK2400" i="11"/>
  <c r="AK2401" i="11"/>
  <c r="AK2402" i="11"/>
  <c r="AK2403" i="11"/>
  <c r="AK2404" i="11"/>
  <c r="AK2405" i="11"/>
  <c r="AK2406" i="11"/>
  <c r="AK2407" i="11"/>
  <c r="AK2408" i="11"/>
  <c r="AK2409" i="11"/>
  <c r="AK2410" i="11"/>
  <c r="AK2411" i="11"/>
  <c r="AK2412" i="11"/>
  <c r="AK2413" i="11"/>
  <c r="AK2414" i="11"/>
  <c r="AK2415" i="11"/>
  <c r="AK2416" i="11"/>
  <c r="AK2417" i="11"/>
  <c r="AK2418" i="11"/>
  <c r="AK2419" i="11"/>
  <c r="AK2420" i="11"/>
  <c r="AK2421" i="11"/>
  <c r="AK2422" i="11"/>
  <c r="AK2423" i="11"/>
  <c r="AK2424" i="11"/>
  <c r="AK2425" i="11"/>
  <c r="AK2426" i="11"/>
  <c r="AK2427" i="11"/>
  <c r="AK2428" i="11"/>
  <c r="AK2429" i="11"/>
  <c r="AK2430" i="11"/>
  <c r="AK2431" i="11"/>
  <c r="AK2432" i="11"/>
  <c r="AK2433" i="11"/>
  <c r="AK2434" i="11"/>
  <c r="AK2435" i="11"/>
  <c r="AK2436" i="11"/>
  <c r="AK2437" i="11"/>
  <c r="AK2438" i="11"/>
  <c r="AK2439" i="11"/>
  <c r="AK2440" i="11"/>
  <c r="AK2441" i="11"/>
  <c r="AK2442" i="11"/>
  <c r="AK2443" i="11"/>
  <c r="AK2444" i="11"/>
  <c r="AK2445" i="11"/>
  <c r="AK2446" i="11"/>
  <c r="AK2447" i="11"/>
  <c r="AK2448" i="11"/>
  <c r="AK2449" i="11"/>
  <c r="AK2450" i="11"/>
  <c r="AK2451" i="11"/>
  <c r="AK2452" i="11"/>
  <c r="AK2453" i="11"/>
  <c r="AK2454" i="11"/>
  <c r="AK2455" i="11"/>
  <c r="AK2456" i="11"/>
  <c r="AK2457" i="11"/>
  <c r="AK2458" i="11"/>
  <c r="AK2459" i="11"/>
  <c r="AK2460" i="11"/>
  <c r="AK2461" i="11"/>
  <c r="AK2462" i="11"/>
  <c r="AK2463" i="11"/>
  <c r="AK2464" i="11"/>
  <c r="AK2465" i="11"/>
  <c r="AK2466" i="11"/>
  <c r="AK2467" i="11"/>
  <c r="AK2468" i="11"/>
  <c r="AK2469" i="11"/>
  <c r="AK2470" i="11"/>
  <c r="AK2471" i="11"/>
  <c r="AK2472" i="11"/>
  <c r="AK2473" i="11"/>
  <c r="AK2474" i="11"/>
  <c r="AK2475" i="11"/>
  <c r="AK2476" i="11"/>
  <c r="AK2477" i="11"/>
  <c r="AK2478" i="11"/>
  <c r="AK2479" i="11"/>
  <c r="AK2480" i="11"/>
  <c r="AK2481" i="11"/>
  <c r="AK2482" i="11"/>
  <c r="AK2483" i="11"/>
  <c r="AK2484" i="11"/>
  <c r="AK2485" i="11"/>
  <c r="AK2486" i="11"/>
  <c r="AK2487" i="11"/>
  <c r="AK2488" i="11"/>
  <c r="AK2489" i="11"/>
  <c r="AK2490" i="11"/>
  <c r="AK2491" i="11"/>
  <c r="AK2492" i="11"/>
  <c r="AK2493" i="11"/>
  <c r="AK2494" i="11"/>
  <c r="AK2495" i="11"/>
  <c r="AK2496" i="11"/>
  <c r="AK2497" i="11"/>
  <c r="AK2498" i="11"/>
  <c r="AK2499" i="11"/>
  <c r="AK2500" i="11"/>
  <c r="AK2501" i="11"/>
  <c r="AK2502" i="11"/>
  <c r="AK2503" i="11"/>
  <c r="AK2504" i="11"/>
  <c r="AK2505" i="11"/>
  <c r="AK2506" i="11"/>
  <c r="AK2507" i="11"/>
  <c r="AK2508" i="11"/>
  <c r="AK2509" i="11"/>
  <c r="AK2510" i="11"/>
  <c r="AK2511" i="11"/>
  <c r="AK2512" i="11"/>
  <c r="AK2513" i="11"/>
  <c r="AK2514" i="11"/>
  <c r="AK2515" i="11"/>
  <c r="AK2516" i="11"/>
  <c r="AK2517" i="11"/>
  <c r="AK2518" i="11"/>
  <c r="AK2519" i="11"/>
  <c r="AK2520" i="11"/>
  <c r="AK2521" i="11"/>
  <c r="AK2522" i="11"/>
  <c r="AK2523" i="11"/>
  <c r="AK2524" i="11"/>
  <c r="AK2525" i="11"/>
  <c r="AK2526" i="11"/>
  <c r="AK2527" i="11"/>
  <c r="AK2528" i="11"/>
  <c r="AK2529" i="11"/>
  <c r="AK2530" i="11"/>
  <c r="AK2531" i="11"/>
  <c r="AK2532" i="11"/>
  <c r="AK2533" i="11"/>
  <c r="AK2534" i="11"/>
  <c r="AK2535" i="11"/>
  <c r="AK2536" i="11"/>
  <c r="AK2537" i="11"/>
  <c r="AK2538" i="11"/>
  <c r="AK2539" i="11"/>
  <c r="AK2540" i="11"/>
  <c r="AK2541" i="11"/>
  <c r="AK2542" i="11"/>
  <c r="AK2543" i="11"/>
  <c r="AK2544" i="11"/>
  <c r="AK2545" i="11"/>
  <c r="AK2546" i="11"/>
  <c r="AK2547" i="11"/>
  <c r="AK2548" i="11"/>
  <c r="AK2549" i="11"/>
  <c r="AK2550" i="11"/>
  <c r="AK2551" i="11"/>
  <c r="AK2552" i="11"/>
  <c r="AK2553" i="11"/>
  <c r="AK2554" i="11"/>
  <c r="AK2555" i="11"/>
  <c r="AK2556" i="11"/>
  <c r="AK2557" i="11"/>
  <c r="AK2558" i="11"/>
  <c r="AK2559" i="11"/>
  <c r="AK2560" i="11"/>
  <c r="AK2561" i="11"/>
  <c r="AK2562" i="11"/>
  <c r="AK2563" i="11"/>
  <c r="AK2564" i="11"/>
  <c r="AK2565" i="11"/>
  <c r="AK2566" i="11"/>
  <c r="AK2567" i="11"/>
  <c r="AK2568" i="11"/>
  <c r="AK2569" i="11"/>
  <c r="AK2570" i="11"/>
  <c r="AK2571" i="11"/>
  <c r="AK2572" i="11"/>
  <c r="AK2573" i="11"/>
  <c r="AK2574" i="11"/>
  <c r="AK2575" i="11"/>
  <c r="AK2576" i="11"/>
  <c r="AK2577" i="11"/>
  <c r="AK2578" i="11"/>
  <c r="AK2579" i="11"/>
  <c r="AK2580" i="11"/>
  <c r="AK2581" i="11"/>
  <c r="AK2582" i="11"/>
  <c r="AK2583" i="11"/>
  <c r="AK2584" i="11"/>
  <c r="AK2585" i="11"/>
  <c r="AK2586" i="11"/>
  <c r="AK2587" i="11"/>
  <c r="AK2588" i="11"/>
  <c r="AK2589" i="11"/>
  <c r="AK2590" i="11"/>
  <c r="AK2591" i="11"/>
  <c r="AK2592" i="11"/>
  <c r="AK2593" i="11"/>
  <c r="AK2594" i="11"/>
  <c r="AK2595" i="11"/>
  <c r="AK2596" i="11"/>
  <c r="AK2597" i="11"/>
  <c r="AK2598" i="11"/>
  <c r="AK2599" i="11"/>
  <c r="AK2600" i="11"/>
  <c r="AK2601" i="11"/>
  <c r="AK2602" i="11"/>
  <c r="AK2603" i="11"/>
  <c r="AK2604" i="11"/>
  <c r="AK2605" i="11"/>
  <c r="AK2606" i="11"/>
  <c r="AK2607" i="11"/>
  <c r="AK2608" i="11"/>
  <c r="AK2609" i="11"/>
  <c r="AK2610" i="11"/>
  <c r="AJ7" i="11"/>
  <c r="AJ8" i="11"/>
  <c r="AJ9" i="11"/>
  <c r="AJ10" i="11"/>
  <c r="AJ11" i="11"/>
  <c r="AJ12" i="11"/>
  <c r="AJ13" i="11"/>
  <c r="AJ14" i="11"/>
  <c r="AJ15" i="11"/>
  <c r="AJ16" i="11"/>
  <c r="AJ17" i="11"/>
  <c r="AJ18" i="11"/>
  <c r="AJ19" i="11"/>
  <c r="AJ20" i="11"/>
  <c r="AJ21" i="11"/>
  <c r="AJ22" i="11"/>
  <c r="AJ23" i="11"/>
  <c r="AJ24" i="11"/>
  <c r="AJ25" i="11"/>
  <c r="AJ26" i="11"/>
  <c r="AJ27" i="11"/>
  <c r="AJ28" i="11"/>
  <c r="AJ29" i="11"/>
  <c r="AJ30" i="11"/>
  <c r="AJ31" i="11"/>
  <c r="AJ32" i="11"/>
  <c r="AJ33" i="11"/>
  <c r="AJ34" i="11"/>
  <c r="AJ35" i="11"/>
  <c r="AJ36" i="11"/>
  <c r="AJ37" i="11"/>
  <c r="AJ38" i="11"/>
  <c r="AJ39" i="11"/>
  <c r="AJ40" i="11"/>
  <c r="AJ41" i="11"/>
  <c r="AJ42" i="11"/>
  <c r="AJ43" i="11"/>
  <c r="AJ44" i="11"/>
  <c r="AJ45" i="11"/>
  <c r="AJ46" i="11"/>
  <c r="AJ47" i="11"/>
  <c r="AJ48" i="11"/>
  <c r="AJ49" i="11"/>
  <c r="AJ50" i="11"/>
  <c r="AJ51" i="11"/>
  <c r="AJ52" i="11"/>
  <c r="AJ53" i="11"/>
  <c r="AJ54" i="11"/>
  <c r="AJ55" i="11"/>
  <c r="AJ56" i="11"/>
  <c r="AJ57" i="11"/>
  <c r="AJ58" i="11"/>
  <c r="AJ59" i="11"/>
  <c r="AJ60" i="11"/>
  <c r="AJ61" i="11"/>
  <c r="AJ62" i="11"/>
  <c r="AJ63" i="11"/>
  <c r="AJ64" i="11"/>
  <c r="AJ65" i="11"/>
  <c r="AJ66" i="11"/>
  <c r="AJ67" i="11"/>
  <c r="AJ68" i="11"/>
  <c r="AJ69" i="11"/>
  <c r="AJ70" i="11"/>
  <c r="AJ71" i="11"/>
  <c r="AJ72" i="11"/>
  <c r="AJ73" i="11"/>
  <c r="AJ74" i="11"/>
  <c r="AJ75" i="11"/>
  <c r="AJ76" i="11"/>
  <c r="AJ77" i="11"/>
  <c r="AJ78" i="11"/>
  <c r="AJ79" i="11"/>
  <c r="AJ80" i="11"/>
  <c r="AJ81" i="11"/>
  <c r="AJ82" i="11"/>
  <c r="AJ83" i="11"/>
  <c r="AJ84" i="11"/>
  <c r="AJ85" i="11"/>
  <c r="AJ86" i="11"/>
  <c r="AJ87" i="11"/>
  <c r="AJ88" i="11"/>
  <c r="AJ89" i="11"/>
  <c r="AJ90" i="11"/>
  <c r="AJ91" i="11"/>
  <c r="AJ92" i="11"/>
  <c r="AJ93" i="11"/>
  <c r="AJ94" i="11"/>
  <c r="AJ95" i="11"/>
  <c r="AJ96" i="11"/>
  <c r="AJ97" i="11"/>
  <c r="AJ98" i="11"/>
  <c r="AJ99" i="11"/>
  <c r="AJ100" i="11"/>
  <c r="AJ101" i="11"/>
  <c r="AJ102" i="11"/>
  <c r="AJ103" i="11"/>
  <c r="AJ104" i="11"/>
  <c r="AJ105" i="11"/>
  <c r="AJ106" i="11"/>
  <c r="AJ107" i="11"/>
  <c r="AJ108" i="11"/>
  <c r="AJ109" i="11"/>
  <c r="AJ110" i="11"/>
  <c r="AJ111" i="11"/>
  <c r="AJ112" i="11"/>
  <c r="AJ113" i="11"/>
  <c r="AJ114" i="11"/>
  <c r="AJ115" i="11"/>
  <c r="AJ116" i="11"/>
  <c r="AJ117" i="11"/>
  <c r="AJ118" i="11"/>
  <c r="AJ119" i="11"/>
  <c r="AJ120" i="11"/>
  <c r="AJ121" i="11"/>
  <c r="AJ122" i="11"/>
  <c r="AJ123" i="11"/>
  <c r="AJ124" i="11"/>
  <c r="AJ125" i="11"/>
  <c r="AJ126" i="11"/>
  <c r="AJ127" i="11"/>
  <c r="AJ128" i="11"/>
  <c r="AJ129" i="11"/>
  <c r="AJ130" i="11"/>
  <c r="AJ131" i="11"/>
  <c r="AJ132" i="11"/>
  <c r="AJ133" i="11"/>
  <c r="AJ134" i="11"/>
  <c r="AJ135" i="11"/>
  <c r="AJ136" i="11"/>
  <c r="AJ137" i="11"/>
  <c r="AJ138" i="11"/>
  <c r="AJ139" i="11"/>
  <c r="AJ140" i="11"/>
  <c r="AJ141" i="11"/>
  <c r="AJ142" i="11"/>
  <c r="AJ143" i="11"/>
  <c r="AJ144" i="11"/>
  <c r="AJ145" i="11"/>
  <c r="AJ146" i="11"/>
  <c r="AJ147" i="11"/>
  <c r="AJ148" i="11"/>
  <c r="AJ149" i="11"/>
  <c r="AJ150" i="11"/>
  <c r="AJ151" i="11"/>
  <c r="AJ152" i="11"/>
  <c r="AJ153" i="11"/>
  <c r="AJ154" i="11"/>
  <c r="AJ155" i="11"/>
  <c r="AJ156" i="11"/>
  <c r="AJ157" i="11"/>
  <c r="AJ158" i="11"/>
  <c r="AJ159" i="11"/>
  <c r="AJ160" i="11"/>
  <c r="AJ161" i="11"/>
  <c r="AJ162" i="11"/>
  <c r="AJ163" i="11"/>
  <c r="AJ164" i="11"/>
  <c r="AJ165" i="11"/>
  <c r="AJ166" i="11"/>
  <c r="AJ167" i="11"/>
  <c r="AJ168" i="11"/>
  <c r="AJ169" i="11"/>
  <c r="AJ170" i="11"/>
  <c r="AJ171" i="11"/>
  <c r="AJ172" i="11"/>
  <c r="AJ173" i="11"/>
  <c r="AJ174" i="11"/>
  <c r="AJ175" i="11"/>
  <c r="AJ176" i="11"/>
  <c r="AJ177" i="11"/>
  <c r="AJ178" i="11"/>
  <c r="AJ179" i="11"/>
  <c r="AJ180" i="11"/>
  <c r="AJ181" i="11"/>
  <c r="AJ182" i="11"/>
  <c r="AJ183" i="11"/>
  <c r="AJ184" i="11"/>
  <c r="AJ185" i="11"/>
  <c r="AJ186" i="11"/>
  <c r="AJ187" i="11"/>
  <c r="AJ188" i="11"/>
  <c r="AJ189" i="11"/>
  <c r="AJ190" i="11"/>
  <c r="AJ191" i="11"/>
  <c r="AJ192" i="11"/>
  <c r="AJ193" i="11"/>
  <c r="AJ194" i="11"/>
  <c r="AJ195" i="11"/>
  <c r="AJ196" i="11"/>
  <c r="AJ197" i="11"/>
  <c r="AJ198" i="11"/>
  <c r="AJ199" i="11"/>
  <c r="AJ200" i="11"/>
  <c r="AJ201" i="11"/>
  <c r="AJ202" i="11"/>
  <c r="AJ203" i="11"/>
  <c r="AJ204" i="11"/>
  <c r="AJ205" i="11"/>
  <c r="AJ206" i="11"/>
  <c r="AJ207" i="11"/>
  <c r="AJ208" i="11"/>
  <c r="AJ209" i="11"/>
  <c r="AJ210" i="11"/>
  <c r="AJ211" i="11"/>
  <c r="AJ212" i="11"/>
  <c r="AJ213" i="11"/>
  <c r="AJ214" i="11"/>
  <c r="AJ215" i="11"/>
  <c r="AJ216" i="11"/>
  <c r="AJ217" i="11"/>
  <c r="AJ218" i="11"/>
  <c r="AJ219" i="11"/>
  <c r="AJ220" i="11"/>
  <c r="AJ221" i="11"/>
  <c r="AJ222" i="11"/>
  <c r="AJ223" i="11"/>
  <c r="AJ224" i="11"/>
  <c r="AJ225" i="11"/>
  <c r="AJ226" i="11"/>
  <c r="AJ227" i="11"/>
  <c r="AJ228" i="11"/>
  <c r="AJ229" i="11"/>
  <c r="AJ230" i="11"/>
  <c r="AJ231" i="11"/>
  <c r="AJ232" i="11"/>
  <c r="AJ233" i="11"/>
  <c r="AJ234" i="11"/>
  <c r="AJ235" i="11"/>
  <c r="AJ236" i="11"/>
  <c r="AJ237" i="11"/>
  <c r="AJ238" i="11"/>
  <c r="AJ239" i="11"/>
  <c r="AJ240" i="11"/>
  <c r="AJ241" i="11"/>
  <c r="AJ242" i="11"/>
  <c r="AJ243" i="11"/>
  <c r="AJ244" i="11"/>
  <c r="AJ245" i="11"/>
  <c r="AJ246" i="11"/>
  <c r="AJ247" i="11"/>
  <c r="AJ248" i="11"/>
  <c r="AJ249" i="11"/>
  <c r="AJ250" i="11"/>
  <c r="AJ251" i="11"/>
  <c r="AJ252" i="11"/>
  <c r="AJ253" i="11"/>
  <c r="AJ254" i="11"/>
  <c r="AJ255" i="11"/>
  <c r="AJ256" i="11"/>
  <c r="AJ257" i="11"/>
  <c r="AJ258" i="11"/>
  <c r="AJ259" i="11"/>
  <c r="AJ260" i="11"/>
  <c r="AJ261" i="11"/>
  <c r="AJ262" i="11"/>
  <c r="AJ263" i="11"/>
  <c r="AJ264" i="11"/>
  <c r="AJ265" i="11"/>
  <c r="AJ266" i="11"/>
  <c r="AJ267" i="11"/>
  <c r="AJ268" i="11"/>
  <c r="AJ269" i="11"/>
  <c r="AJ270" i="11"/>
  <c r="AJ271" i="11"/>
  <c r="AJ272" i="11"/>
  <c r="AJ273" i="11"/>
  <c r="AJ274" i="11"/>
  <c r="AJ275" i="11"/>
  <c r="AJ276" i="11"/>
  <c r="AJ277" i="11"/>
  <c r="AJ278" i="11"/>
  <c r="AJ279" i="11"/>
  <c r="AJ280" i="11"/>
  <c r="AJ281" i="11"/>
  <c r="AJ282" i="11"/>
  <c r="AJ283" i="11"/>
  <c r="AJ284" i="11"/>
  <c r="AJ285" i="11"/>
  <c r="AJ286" i="11"/>
  <c r="AJ287" i="11"/>
  <c r="AJ288" i="11"/>
  <c r="AJ289" i="11"/>
  <c r="AJ290" i="11"/>
  <c r="AJ291" i="11"/>
  <c r="AJ292" i="11"/>
  <c r="AJ293" i="11"/>
  <c r="AJ294" i="11"/>
  <c r="AJ295" i="11"/>
  <c r="AJ296" i="11"/>
  <c r="AJ297" i="11"/>
  <c r="AJ298" i="11"/>
  <c r="AJ299" i="11"/>
  <c r="AJ300" i="11"/>
  <c r="AJ301" i="11"/>
  <c r="AJ302" i="11"/>
  <c r="AJ303" i="11"/>
  <c r="AJ304" i="11"/>
  <c r="AJ305" i="11"/>
  <c r="AJ306" i="11"/>
  <c r="AJ307" i="11"/>
  <c r="AJ308" i="11"/>
  <c r="AJ309" i="11"/>
  <c r="AJ310" i="11"/>
  <c r="AJ311" i="11"/>
  <c r="AJ312" i="11"/>
  <c r="AJ313" i="11"/>
  <c r="AJ314" i="11"/>
  <c r="AJ315" i="11"/>
  <c r="AJ316" i="11"/>
  <c r="AJ317" i="11"/>
  <c r="AJ318" i="11"/>
  <c r="AJ319" i="11"/>
  <c r="AJ320" i="11"/>
  <c r="AJ321" i="11"/>
  <c r="AJ322" i="11"/>
  <c r="AJ323" i="11"/>
  <c r="AJ324" i="11"/>
  <c r="AJ325" i="11"/>
  <c r="AJ326" i="11"/>
  <c r="AJ327" i="11"/>
  <c r="AJ328" i="11"/>
  <c r="AJ329" i="11"/>
  <c r="AJ330" i="11"/>
  <c r="AJ331" i="11"/>
  <c r="AJ332" i="11"/>
  <c r="AJ333" i="11"/>
  <c r="AJ334" i="11"/>
  <c r="AJ335" i="11"/>
  <c r="AJ336" i="11"/>
  <c r="AJ337" i="11"/>
  <c r="AJ338" i="11"/>
  <c r="AJ339" i="11"/>
  <c r="AJ340" i="11"/>
  <c r="AJ341" i="11"/>
  <c r="AJ342" i="11"/>
  <c r="AJ343" i="11"/>
  <c r="AJ344" i="11"/>
  <c r="AJ345" i="11"/>
  <c r="AJ346" i="11"/>
  <c r="AJ347" i="11"/>
  <c r="AJ348" i="11"/>
  <c r="AJ349" i="11"/>
  <c r="AJ350" i="11"/>
  <c r="AJ351" i="11"/>
  <c r="AJ352" i="11"/>
  <c r="AJ353" i="11"/>
  <c r="AJ354" i="11"/>
  <c r="AJ355" i="11"/>
  <c r="AJ356" i="11"/>
  <c r="AJ357" i="11"/>
  <c r="AJ358" i="11"/>
  <c r="AJ359" i="11"/>
  <c r="AJ360" i="11"/>
  <c r="AJ361" i="11"/>
  <c r="AJ362" i="11"/>
  <c r="AJ363" i="11"/>
  <c r="AJ364" i="11"/>
  <c r="AJ365" i="11"/>
  <c r="AJ366" i="11"/>
  <c r="AJ367" i="11"/>
  <c r="AJ368" i="11"/>
  <c r="AJ369" i="11"/>
  <c r="AJ370" i="11"/>
  <c r="AJ371" i="11"/>
  <c r="AJ372" i="11"/>
  <c r="AJ373" i="11"/>
  <c r="AJ374" i="11"/>
  <c r="AJ375" i="11"/>
  <c r="AJ376" i="11"/>
  <c r="AJ377" i="11"/>
  <c r="AJ378" i="11"/>
  <c r="AJ379" i="11"/>
  <c r="AJ380" i="11"/>
  <c r="AJ381" i="11"/>
  <c r="AJ382" i="11"/>
  <c r="AJ383" i="11"/>
  <c r="AJ384" i="11"/>
  <c r="AJ385" i="11"/>
  <c r="AJ386" i="11"/>
  <c r="AJ387" i="11"/>
  <c r="AJ388" i="11"/>
  <c r="AJ389" i="11"/>
  <c r="AJ390" i="11"/>
  <c r="AJ391" i="11"/>
  <c r="AJ392" i="11"/>
  <c r="AJ393" i="11"/>
  <c r="AJ394" i="11"/>
  <c r="AJ395" i="11"/>
  <c r="AJ396" i="11"/>
  <c r="AJ397" i="11"/>
  <c r="AJ398" i="11"/>
  <c r="AJ399" i="11"/>
  <c r="AJ400" i="11"/>
  <c r="AJ401" i="11"/>
  <c r="AJ402" i="11"/>
  <c r="AJ403" i="11"/>
  <c r="AJ404" i="11"/>
  <c r="AJ405" i="11"/>
  <c r="AJ406" i="11"/>
  <c r="AJ407" i="11"/>
  <c r="AJ408" i="11"/>
  <c r="AJ409" i="11"/>
  <c r="AJ410" i="11"/>
  <c r="AJ411" i="11"/>
  <c r="AJ412" i="11"/>
  <c r="AJ413" i="11"/>
  <c r="AJ414" i="11"/>
  <c r="AJ415" i="11"/>
  <c r="AJ416" i="11"/>
  <c r="AJ417" i="11"/>
  <c r="AJ418" i="11"/>
  <c r="AJ419" i="11"/>
  <c r="AJ420" i="11"/>
  <c r="AJ421" i="11"/>
  <c r="AJ422" i="11"/>
  <c r="AJ423" i="11"/>
  <c r="AJ424" i="11"/>
  <c r="AJ425" i="11"/>
  <c r="AJ426" i="11"/>
  <c r="AJ427" i="11"/>
  <c r="AJ428" i="11"/>
  <c r="AJ429" i="11"/>
  <c r="AJ430" i="11"/>
  <c r="AJ431" i="11"/>
  <c r="AJ432" i="11"/>
  <c r="AJ433" i="11"/>
  <c r="AJ434" i="11"/>
  <c r="AJ435" i="11"/>
  <c r="AJ436" i="11"/>
  <c r="AJ437" i="11"/>
  <c r="AJ438" i="11"/>
  <c r="AJ439" i="11"/>
  <c r="AJ440" i="11"/>
  <c r="AJ441" i="11"/>
  <c r="AJ442" i="11"/>
  <c r="AJ443" i="11"/>
  <c r="AJ444" i="11"/>
  <c r="AJ445" i="11"/>
  <c r="AJ446" i="11"/>
  <c r="AJ447" i="11"/>
  <c r="AJ448" i="11"/>
  <c r="AJ449" i="11"/>
  <c r="AJ450" i="11"/>
  <c r="AJ451" i="11"/>
  <c r="AJ452" i="11"/>
  <c r="AJ453" i="11"/>
  <c r="AJ454" i="11"/>
  <c r="AJ455" i="11"/>
  <c r="AJ456" i="11"/>
  <c r="AJ457" i="11"/>
  <c r="AJ458" i="11"/>
  <c r="AJ459" i="11"/>
  <c r="AJ460" i="11"/>
  <c r="AJ461" i="11"/>
  <c r="AJ462" i="11"/>
  <c r="AJ463" i="11"/>
  <c r="AJ464" i="11"/>
  <c r="AJ465" i="11"/>
  <c r="AJ466" i="11"/>
  <c r="AJ467" i="11"/>
  <c r="AJ468" i="11"/>
  <c r="AJ469" i="11"/>
  <c r="AJ470" i="11"/>
  <c r="AJ471" i="11"/>
  <c r="AJ472" i="11"/>
  <c r="AJ473" i="11"/>
  <c r="AJ474" i="11"/>
  <c r="AJ475" i="11"/>
  <c r="AJ476" i="11"/>
  <c r="AJ477" i="11"/>
  <c r="AJ478" i="11"/>
  <c r="AJ479" i="11"/>
  <c r="AJ480" i="11"/>
  <c r="AJ481" i="11"/>
  <c r="AJ482" i="11"/>
  <c r="AJ483" i="11"/>
  <c r="AJ484" i="11"/>
  <c r="AJ485" i="11"/>
  <c r="AJ486" i="11"/>
  <c r="AJ487" i="11"/>
  <c r="AJ488" i="11"/>
  <c r="AJ489" i="11"/>
  <c r="AJ490" i="11"/>
  <c r="AJ491" i="11"/>
  <c r="AJ492" i="11"/>
  <c r="AJ493" i="11"/>
  <c r="AJ494" i="11"/>
  <c r="AJ495" i="11"/>
  <c r="AJ496" i="11"/>
  <c r="AJ497" i="11"/>
  <c r="AJ498" i="11"/>
  <c r="AJ499" i="11"/>
  <c r="AJ500" i="11"/>
  <c r="AJ501" i="11"/>
  <c r="AJ502" i="11"/>
  <c r="AJ503" i="11"/>
  <c r="AJ504" i="11"/>
  <c r="AJ505" i="11"/>
  <c r="AJ506" i="11"/>
  <c r="AJ507" i="11"/>
  <c r="AJ508" i="11"/>
  <c r="AJ509" i="11"/>
  <c r="AJ510" i="11"/>
  <c r="AJ511" i="11"/>
  <c r="AJ512" i="11"/>
  <c r="AJ513" i="11"/>
  <c r="AJ514" i="11"/>
  <c r="AJ515" i="11"/>
  <c r="AJ516" i="11"/>
  <c r="AJ517" i="11"/>
  <c r="AJ518" i="11"/>
  <c r="AJ519" i="11"/>
  <c r="AJ520" i="11"/>
  <c r="AJ521" i="11"/>
  <c r="AJ522" i="11"/>
  <c r="AJ523" i="11"/>
  <c r="AJ524" i="11"/>
  <c r="AJ525" i="11"/>
  <c r="AJ526" i="11"/>
  <c r="AJ527" i="11"/>
  <c r="AJ528" i="11"/>
  <c r="AJ529" i="11"/>
  <c r="AJ530" i="11"/>
  <c r="AJ531" i="11"/>
  <c r="AJ532" i="11"/>
  <c r="AJ533" i="11"/>
  <c r="AJ534" i="11"/>
  <c r="AJ535" i="11"/>
  <c r="AJ536" i="11"/>
  <c r="AJ537" i="11"/>
  <c r="AJ538" i="11"/>
  <c r="AJ539" i="11"/>
  <c r="AJ540" i="11"/>
  <c r="AJ541" i="11"/>
  <c r="AJ542" i="11"/>
  <c r="AJ543" i="11"/>
  <c r="AJ544" i="11"/>
  <c r="AJ545" i="11"/>
  <c r="AJ546" i="11"/>
  <c r="AJ547" i="11"/>
  <c r="AJ548" i="11"/>
  <c r="AJ549" i="11"/>
  <c r="AJ550" i="11"/>
  <c r="AJ551" i="11"/>
  <c r="AJ552" i="11"/>
  <c r="AJ553" i="11"/>
  <c r="AJ554" i="11"/>
  <c r="AJ555" i="11"/>
  <c r="AJ556" i="11"/>
  <c r="AJ557" i="11"/>
  <c r="AJ558" i="11"/>
  <c r="AJ559" i="11"/>
  <c r="AJ560" i="11"/>
  <c r="AJ561" i="11"/>
  <c r="AJ562" i="11"/>
  <c r="AJ563" i="11"/>
  <c r="AJ564" i="11"/>
  <c r="AJ565" i="11"/>
  <c r="AJ566" i="11"/>
  <c r="AJ567" i="11"/>
  <c r="AJ568" i="11"/>
  <c r="AJ569" i="11"/>
  <c r="AJ570" i="11"/>
  <c r="AJ571" i="11"/>
  <c r="AJ572" i="11"/>
  <c r="AJ573" i="11"/>
  <c r="AJ574" i="11"/>
  <c r="AJ575" i="11"/>
  <c r="AJ576" i="11"/>
  <c r="AJ577" i="11"/>
  <c r="AJ578" i="11"/>
  <c r="AJ579" i="11"/>
  <c r="AJ580" i="11"/>
  <c r="AJ581" i="11"/>
  <c r="AJ582" i="11"/>
  <c r="AJ583" i="11"/>
  <c r="AJ584" i="11"/>
  <c r="AJ585" i="11"/>
  <c r="AJ586" i="11"/>
  <c r="AJ587" i="11"/>
  <c r="AJ588" i="11"/>
  <c r="AJ589" i="11"/>
  <c r="AJ590" i="11"/>
  <c r="AJ591" i="11"/>
  <c r="AJ592" i="11"/>
  <c r="AJ593" i="11"/>
  <c r="AJ594" i="11"/>
  <c r="AJ595" i="11"/>
  <c r="AJ596" i="11"/>
  <c r="AJ597" i="11"/>
  <c r="AJ598" i="11"/>
  <c r="AJ599" i="11"/>
  <c r="AJ600" i="11"/>
  <c r="AJ601" i="11"/>
  <c r="AJ602" i="11"/>
  <c r="AJ603" i="11"/>
  <c r="AJ604" i="11"/>
  <c r="AJ605" i="11"/>
  <c r="AJ606" i="11"/>
  <c r="AJ607" i="11"/>
  <c r="AJ608" i="11"/>
  <c r="AJ609" i="11"/>
  <c r="AJ610" i="11"/>
  <c r="AJ611" i="11"/>
  <c r="AJ612" i="11"/>
  <c r="AJ613" i="11"/>
  <c r="AJ614" i="11"/>
  <c r="AJ615" i="11"/>
  <c r="AJ616" i="11"/>
  <c r="AJ617" i="11"/>
  <c r="AJ618" i="11"/>
  <c r="AJ619" i="11"/>
  <c r="AJ620" i="11"/>
  <c r="AJ621" i="11"/>
  <c r="AJ622" i="11"/>
  <c r="AJ623" i="11"/>
  <c r="AJ624" i="11"/>
  <c r="AJ625" i="11"/>
  <c r="AJ626" i="11"/>
  <c r="AJ627" i="11"/>
  <c r="AJ628" i="11"/>
  <c r="AJ629" i="11"/>
  <c r="AJ630" i="11"/>
  <c r="AJ631" i="11"/>
  <c r="AJ632" i="11"/>
  <c r="AJ633" i="11"/>
  <c r="AJ634" i="11"/>
  <c r="AJ635" i="11"/>
  <c r="AJ636" i="11"/>
  <c r="AJ637" i="11"/>
  <c r="AJ638" i="11"/>
  <c r="AJ639" i="11"/>
  <c r="AJ640" i="11"/>
  <c r="AJ641" i="11"/>
  <c r="AJ642" i="11"/>
  <c r="AJ643" i="11"/>
  <c r="AJ644" i="11"/>
  <c r="AJ645" i="11"/>
  <c r="AJ646" i="11"/>
  <c r="AJ647" i="11"/>
  <c r="AJ648" i="11"/>
  <c r="AJ649" i="11"/>
  <c r="AJ650" i="11"/>
  <c r="AJ651" i="11"/>
  <c r="AJ652" i="11"/>
  <c r="AJ653" i="11"/>
  <c r="AJ654" i="11"/>
  <c r="AJ655" i="11"/>
  <c r="AJ656" i="11"/>
  <c r="AJ657" i="11"/>
  <c r="AJ658" i="11"/>
  <c r="AJ659" i="11"/>
  <c r="AJ660" i="11"/>
  <c r="AJ661" i="11"/>
  <c r="AJ662" i="11"/>
  <c r="AJ663" i="11"/>
  <c r="AJ664" i="11"/>
  <c r="AJ665" i="11"/>
  <c r="AJ666" i="11"/>
  <c r="AJ667" i="11"/>
  <c r="AJ668" i="11"/>
  <c r="AJ669" i="11"/>
  <c r="AJ670" i="11"/>
  <c r="AJ671" i="11"/>
  <c r="AJ672" i="11"/>
  <c r="AJ673" i="11"/>
  <c r="AJ674" i="11"/>
  <c r="AJ675" i="11"/>
  <c r="AJ676" i="11"/>
  <c r="AJ677" i="11"/>
  <c r="AJ678" i="11"/>
  <c r="AJ679" i="11"/>
  <c r="AJ680" i="11"/>
  <c r="AJ681" i="11"/>
  <c r="AJ682" i="11"/>
  <c r="AJ683" i="11"/>
  <c r="AJ684" i="11"/>
  <c r="AJ685" i="11"/>
  <c r="AJ686" i="11"/>
  <c r="AJ687" i="11"/>
  <c r="AJ688" i="11"/>
  <c r="AJ689" i="11"/>
  <c r="AJ690" i="11"/>
  <c r="AJ691" i="11"/>
  <c r="AJ692" i="11"/>
  <c r="AJ693" i="11"/>
  <c r="AJ694" i="11"/>
  <c r="AJ695" i="11"/>
  <c r="AJ696" i="11"/>
  <c r="AJ697" i="11"/>
  <c r="AJ698" i="11"/>
  <c r="AJ699" i="11"/>
  <c r="AJ700" i="11"/>
  <c r="AJ701" i="11"/>
  <c r="AJ702" i="11"/>
  <c r="AJ703" i="11"/>
  <c r="AJ704" i="11"/>
  <c r="AJ705" i="11"/>
  <c r="AJ706" i="11"/>
  <c r="AJ707" i="11"/>
  <c r="AJ708" i="11"/>
  <c r="AJ709" i="11"/>
  <c r="AJ710" i="11"/>
  <c r="AJ711" i="11"/>
  <c r="AJ712" i="11"/>
  <c r="AJ713" i="11"/>
  <c r="AJ714" i="11"/>
  <c r="AJ715" i="11"/>
  <c r="AJ716" i="11"/>
  <c r="AJ717" i="11"/>
  <c r="AJ718" i="11"/>
  <c r="AJ719" i="11"/>
  <c r="AJ720" i="11"/>
  <c r="AJ721" i="11"/>
  <c r="AJ722" i="11"/>
  <c r="AJ723" i="11"/>
  <c r="AJ724" i="11"/>
  <c r="AJ725" i="11"/>
  <c r="AJ726" i="11"/>
  <c r="AJ727" i="11"/>
  <c r="AJ728" i="11"/>
  <c r="AJ729" i="11"/>
  <c r="AJ730" i="11"/>
  <c r="AJ731" i="11"/>
  <c r="AJ732" i="11"/>
  <c r="AJ733" i="11"/>
  <c r="AJ734" i="11"/>
  <c r="AJ735" i="11"/>
  <c r="AJ736" i="11"/>
  <c r="AJ737" i="11"/>
  <c r="AJ738" i="11"/>
  <c r="AJ739" i="11"/>
  <c r="AJ740" i="11"/>
  <c r="AJ741" i="11"/>
  <c r="AJ742" i="11"/>
  <c r="AJ743" i="11"/>
  <c r="AJ744" i="11"/>
  <c r="AJ745" i="11"/>
  <c r="AJ746" i="11"/>
  <c r="AJ747" i="11"/>
  <c r="AJ748" i="11"/>
  <c r="AJ749" i="11"/>
  <c r="AJ750" i="11"/>
  <c r="AJ751" i="11"/>
  <c r="AJ752" i="11"/>
  <c r="AJ753" i="11"/>
  <c r="AJ754" i="11"/>
  <c r="AJ755" i="11"/>
  <c r="AJ756" i="11"/>
  <c r="AJ757" i="11"/>
  <c r="AJ758" i="11"/>
  <c r="AJ759" i="11"/>
  <c r="AJ760" i="11"/>
  <c r="AJ761" i="11"/>
  <c r="AJ762" i="11"/>
  <c r="AJ763" i="11"/>
  <c r="AJ764" i="11"/>
  <c r="AJ765" i="11"/>
  <c r="AJ766" i="11"/>
  <c r="AJ767" i="11"/>
  <c r="AJ768" i="11"/>
  <c r="AJ769" i="11"/>
  <c r="AJ770" i="11"/>
  <c r="AJ771" i="11"/>
  <c r="AJ772" i="11"/>
  <c r="AJ773" i="11"/>
  <c r="AJ774" i="11"/>
  <c r="AJ775" i="11"/>
  <c r="AJ776" i="11"/>
  <c r="AJ777" i="11"/>
  <c r="AJ778" i="11"/>
  <c r="AJ779" i="11"/>
  <c r="AJ780" i="11"/>
  <c r="AJ781" i="11"/>
  <c r="AJ782" i="11"/>
  <c r="AJ783" i="11"/>
  <c r="AJ784" i="11"/>
  <c r="AJ785" i="11"/>
  <c r="AJ786" i="11"/>
  <c r="AJ787" i="11"/>
  <c r="AJ788" i="11"/>
  <c r="AJ789" i="11"/>
  <c r="AJ790" i="11"/>
  <c r="AJ791" i="11"/>
  <c r="AJ792" i="11"/>
  <c r="AJ793" i="11"/>
  <c r="AJ794" i="11"/>
  <c r="AJ795" i="11"/>
  <c r="AJ796" i="11"/>
  <c r="AJ797" i="11"/>
  <c r="AJ798" i="11"/>
  <c r="AJ799" i="11"/>
  <c r="AJ800" i="11"/>
  <c r="AJ801" i="11"/>
  <c r="AJ802" i="11"/>
  <c r="AJ803" i="11"/>
  <c r="AJ804" i="11"/>
  <c r="AJ805" i="11"/>
  <c r="AJ806" i="11"/>
  <c r="AJ807" i="11"/>
  <c r="AJ808" i="11"/>
  <c r="AJ809" i="11"/>
  <c r="AJ810" i="11"/>
  <c r="AJ811" i="11"/>
  <c r="AJ812" i="11"/>
  <c r="AJ813" i="11"/>
  <c r="AJ814" i="11"/>
  <c r="AJ815" i="11"/>
  <c r="AJ816" i="11"/>
  <c r="AJ817" i="11"/>
  <c r="AJ818" i="11"/>
  <c r="AJ819" i="11"/>
  <c r="AJ820" i="11"/>
  <c r="AJ821" i="11"/>
  <c r="AJ822" i="11"/>
  <c r="AJ823" i="11"/>
  <c r="AJ824" i="11"/>
  <c r="AJ825" i="11"/>
  <c r="AJ826" i="11"/>
  <c r="AJ827" i="11"/>
  <c r="AJ828" i="11"/>
  <c r="AJ829" i="11"/>
  <c r="AJ830" i="11"/>
  <c r="AJ831" i="11"/>
  <c r="AJ832" i="11"/>
  <c r="AJ833" i="11"/>
  <c r="AJ834" i="11"/>
  <c r="AJ835" i="11"/>
  <c r="AJ836" i="11"/>
  <c r="AJ837" i="11"/>
  <c r="AJ838" i="11"/>
  <c r="AJ839" i="11"/>
  <c r="AJ840" i="11"/>
  <c r="AJ841" i="11"/>
  <c r="AJ842" i="11"/>
  <c r="AJ843" i="11"/>
  <c r="AJ844" i="11"/>
  <c r="AJ845" i="11"/>
  <c r="AJ846" i="11"/>
  <c r="AJ847" i="11"/>
  <c r="AJ848" i="11"/>
  <c r="AJ849" i="11"/>
  <c r="AJ850" i="11"/>
  <c r="AJ851" i="11"/>
  <c r="AJ852" i="11"/>
  <c r="AJ853" i="11"/>
  <c r="AJ854" i="11"/>
  <c r="AJ855" i="11"/>
  <c r="AJ856" i="11"/>
  <c r="AJ857" i="11"/>
  <c r="AJ858" i="11"/>
  <c r="AJ859" i="11"/>
  <c r="AJ860" i="11"/>
  <c r="AJ861" i="11"/>
  <c r="AJ862" i="11"/>
  <c r="AJ863" i="11"/>
  <c r="AJ864" i="11"/>
  <c r="AJ865" i="11"/>
  <c r="AJ866" i="11"/>
  <c r="AJ867" i="11"/>
  <c r="AJ868" i="11"/>
  <c r="AJ869" i="11"/>
  <c r="AJ870" i="11"/>
  <c r="AJ871" i="11"/>
  <c r="AJ872" i="11"/>
  <c r="AJ873" i="11"/>
  <c r="AJ874" i="11"/>
  <c r="AJ875" i="11"/>
  <c r="AJ876" i="11"/>
  <c r="AJ877" i="11"/>
  <c r="AJ878" i="11"/>
  <c r="AJ879" i="11"/>
  <c r="AJ880" i="11"/>
  <c r="AJ881" i="11"/>
  <c r="AJ882" i="11"/>
  <c r="AJ883" i="11"/>
  <c r="AJ884" i="11"/>
  <c r="AJ885" i="11"/>
  <c r="AJ886" i="11"/>
  <c r="AJ887" i="11"/>
  <c r="AJ888" i="11"/>
  <c r="AJ889" i="11"/>
  <c r="AJ890" i="11"/>
  <c r="AJ891" i="11"/>
  <c r="AJ892" i="11"/>
  <c r="AJ893" i="11"/>
  <c r="AJ894" i="11"/>
  <c r="AJ895" i="11"/>
  <c r="AJ896" i="11"/>
  <c r="AJ897" i="11"/>
  <c r="AJ898" i="11"/>
  <c r="AJ899" i="11"/>
  <c r="AJ900" i="11"/>
  <c r="AJ901" i="11"/>
  <c r="AJ902" i="11"/>
  <c r="AJ903" i="11"/>
  <c r="AJ904" i="11"/>
  <c r="AJ905" i="11"/>
  <c r="AJ906" i="11"/>
  <c r="AJ907" i="11"/>
  <c r="AJ908" i="11"/>
  <c r="AJ909" i="11"/>
  <c r="AJ910" i="11"/>
  <c r="AJ911" i="11"/>
  <c r="AJ912" i="11"/>
  <c r="AJ913" i="11"/>
  <c r="AJ914" i="11"/>
  <c r="AJ915" i="11"/>
  <c r="AJ916" i="11"/>
  <c r="AJ917" i="11"/>
  <c r="AJ918" i="11"/>
  <c r="AJ919" i="11"/>
  <c r="AJ920" i="11"/>
  <c r="AJ921" i="11"/>
  <c r="AJ922" i="11"/>
  <c r="AJ923" i="11"/>
  <c r="AJ924" i="11"/>
  <c r="AJ925" i="11"/>
  <c r="AJ926" i="11"/>
  <c r="AJ927" i="11"/>
  <c r="AJ928" i="11"/>
  <c r="AJ929" i="11"/>
  <c r="AJ930" i="11"/>
  <c r="AJ931" i="11"/>
  <c r="AJ932" i="11"/>
  <c r="AJ933" i="11"/>
  <c r="AJ934" i="11"/>
  <c r="AJ935" i="11"/>
  <c r="AJ936" i="11"/>
  <c r="AJ937" i="11"/>
  <c r="AJ938" i="11"/>
  <c r="AJ939" i="11"/>
  <c r="AJ940" i="11"/>
  <c r="AJ941" i="11"/>
  <c r="AJ942" i="11"/>
  <c r="AJ943" i="11"/>
  <c r="AJ944" i="11"/>
  <c r="AJ945" i="11"/>
  <c r="AJ946" i="11"/>
  <c r="AJ947" i="11"/>
  <c r="AJ948" i="11"/>
  <c r="AJ949" i="11"/>
  <c r="AJ950" i="11"/>
  <c r="AJ951" i="11"/>
  <c r="AJ952" i="11"/>
  <c r="AJ953" i="11"/>
  <c r="AJ954" i="11"/>
  <c r="AJ955" i="11"/>
  <c r="AJ956" i="11"/>
  <c r="AJ957" i="11"/>
  <c r="AJ958" i="11"/>
  <c r="AJ959" i="11"/>
  <c r="AJ960" i="11"/>
  <c r="AJ961" i="11"/>
  <c r="AJ962" i="11"/>
  <c r="AJ963" i="11"/>
  <c r="AJ964" i="11"/>
  <c r="AJ965" i="11"/>
  <c r="AJ966" i="11"/>
  <c r="AJ967" i="11"/>
  <c r="AJ968" i="11"/>
  <c r="AJ969" i="11"/>
  <c r="AJ970" i="11"/>
  <c r="AJ971" i="11"/>
  <c r="AJ972" i="11"/>
  <c r="AJ973" i="11"/>
  <c r="AJ974" i="11"/>
  <c r="AJ975" i="11"/>
  <c r="AJ976" i="11"/>
  <c r="AJ977" i="11"/>
  <c r="AJ978" i="11"/>
  <c r="AJ979" i="11"/>
  <c r="AJ980" i="11"/>
  <c r="AJ981" i="11"/>
  <c r="AJ982" i="11"/>
  <c r="AJ983" i="11"/>
  <c r="AJ984" i="11"/>
  <c r="AJ985" i="11"/>
  <c r="AJ986" i="11"/>
  <c r="AJ987" i="11"/>
  <c r="AJ988" i="11"/>
  <c r="AJ989" i="11"/>
  <c r="AJ990" i="11"/>
  <c r="AJ991" i="11"/>
  <c r="AJ992" i="11"/>
  <c r="AJ993" i="11"/>
  <c r="AJ994" i="11"/>
  <c r="AJ995" i="11"/>
  <c r="AJ996" i="11"/>
  <c r="AJ997" i="11"/>
  <c r="AJ998" i="11"/>
  <c r="AJ999" i="11"/>
  <c r="AJ1000" i="11"/>
  <c r="AJ1001" i="11"/>
  <c r="AJ1002" i="11"/>
  <c r="AJ1003" i="11"/>
  <c r="AJ1004" i="11"/>
  <c r="AJ1005" i="11"/>
  <c r="AJ1006" i="11"/>
  <c r="AJ1007" i="11"/>
  <c r="AJ1008" i="11"/>
  <c r="AJ1009" i="11"/>
  <c r="AJ1010" i="11"/>
  <c r="AJ1011" i="11"/>
  <c r="AJ1012" i="11"/>
  <c r="AJ1013" i="11"/>
  <c r="AJ1014" i="11"/>
  <c r="AJ1015" i="11"/>
  <c r="AJ1016" i="11"/>
  <c r="AJ1017" i="11"/>
  <c r="AJ1018" i="11"/>
  <c r="AJ1019" i="11"/>
  <c r="AJ1020" i="11"/>
  <c r="AJ1021" i="11"/>
  <c r="AJ1022" i="11"/>
  <c r="AJ1023" i="11"/>
  <c r="AJ1024" i="11"/>
  <c r="AJ1025" i="11"/>
  <c r="AJ1026" i="11"/>
  <c r="AJ1027" i="11"/>
  <c r="AJ1028" i="11"/>
  <c r="AJ1029" i="11"/>
  <c r="AJ1030" i="11"/>
  <c r="AJ1031" i="11"/>
  <c r="AJ1032" i="11"/>
  <c r="AJ1033" i="11"/>
  <c r="AJ1034" i="11"/>
  <c r="AJ1035" i="11"/>
  <c r="AJ1036" i="11"/>
  <c r="AJ1037" i="11"/>
  <c r="AJ1038" i="11"/>
  <c r="AJ1039" i="11"/>
  <c r="AJ1040" i="11"/>
  <c r="AJ1041" i="11"/>
  <c r="AJ1042" i="11"/>
  <c r="AJ1043" i="11"/>
  <c r="AJ1044" i="11"/>
  <c r="AJ1045" i="11"/>
  <c r="AJ1046" i="11"/>
  <c r="AJ1047" i="11"/>
  <c r="AJ1048" i="11"/>
  <c r="AJ1049" i="11"/>
  <c r="AJ1050" i="11"/>
  <c r="AJ1051" i="11"/>
  <c r="AJ1052" i="11"/>
  <c r="AJ1053" i="11"/>
  <c r="AJ1054" i="11"/>
  <c r="AJ1055" i="11"/>
  <c r="AJ1056" i="11"/>
  <c r="AJ1057" i="11"/>
  <c r="AJ1058" i="11"/>
  <c r="AJ1059" i="11"/>
  <c r="AJ1060" i="11"/>
  <c r="AJ1061" i="11"/>
  <c r="AJ1062" i="11"/>
  <c r="AJ1063" i="11"/>
  <c r="AJ1064" i="11"/>
  <c r="AJ1065" i="11"/>
  <c r="AJ1066" i="11"/>
  <c r="AJ1067" i="11"/>
  <c r="AJ1068" i="11"/>
  <c r="AJ1069" i="11"/>
  <c r="AJ1070" i="11"/>
  <c r="AJ1071" i="11"/>
  <c r="AJ1072" i="11"/>
  <c r="AJ1073" i="11"/>
  <c r="AJ1074" i="11"/>
  <c r="AJ1075" i="11"/>
  <c r="AJ1076" i="11"/>
  <c r="AJ1077" i="11"/>
  <c r="AJ1078" i="11"/>
  <c r="AJ1079" i="11"/>
  <c r="AJ1080" i="11"/>
  <c r="AJ1081" i="11"/>
  <c r="AJ1082" i="11"/>
  <c r="AJ1083" i="11"/>
  <c r="AJ1084" i="11"/>
  <c r="AJ1085" i="11"/>
  <c r="AJ1086" i="11"/>
  <c r="AJ1087" i="11"/>
  <c r="AJ1088" i="11"/>
  <c r="AJ1089" i="11"/>
  <c r="AJ1090" i="11"/>
  <c r="AJ1091" i="11"/>
  <c r="AJ1092" i="11"/>
  <c r="AJ1093" i="11"/>
  <c r="AJ1094" i="11"/>
  <c r="AJ1095" i="11"/>
  <c r="AJ1096" i="11"/>
  <c r="AJ1097" i="11"/>
  <c r="AJ1098" i="11"/>
  <c r="AJ1099" i="11"/>
  <c r="AJ1100" i="11"/>
  <c r="AJ1101" i="11"/>
  <c r="AJ1102" i="11"/>
  <c r="AJ1103" i="11"/>
  <c r="AJ1104" i="11"/>
  <c r="AJ1105" i="11"/>
  <c r="AJ1106" i="11"/>
  <c r="AJ1107" i="11"/>
  <c r="AJ1108" i="11"/>
  <c r="AJ1109" i="11"/>
  <c r="AJ1110" i="11"/>
  <c r="AJ1111" i="11"/>
  <c r="AJ1112" i="11"/>
  <c r="AJ1113" i="11"/>
  <c r="AJ1114" i="11"/>
  <c r="AJ1115" i="11"/>
  <c r="AJ1116" i="11"/>
  <c r="AJ1117" i="11"/>
  <c r="AJ1118" i="11"/>
  <c r="AJ1119" i="11"/>
  <c r="AJ1120" i="11"/>
  <c r="AJ1121" i="11"/>
  <c r="AJ1122" i="11"/>
  <c r="AJ1123" i="11"/>
  <c r="AJ1124" i="11"/>
  <c r="AJ1125" i="11"/>
  <c r="AJ1126" i="11"/>
  <c r="AJ1127" i="11"/>
  <c r="AJ1128" i="11"/>
  <c r="AJ1129" i="11"/>
  <c r="AJ1130" i="11"/>
  <c r="AJ1131" i="11"/>
  <c r="AJ1132" i="11"/>
  <c r="AJ1133" i="11"/>
  <c r="AJ1134" i="11"/>
  <c r="AJ1135" i="11"/>
  <c r="AJ1136" i="11"/>
  <c r="AJ1137" i="11"/>
  <c r="AJ1138" i="11"/>
  <c r="AJ1139" i="11"/>
  <c r="AJ1140" i="11"/>
  <c r="AJ1141" i="11"/>
  <c r="AJ1142" i="11"/>
  <c r="AJ1143" i="11"/>
  <c r="AJ1144" i="11"/>
  <c r="AJ1145" i="11"/>
  <c r="AJ1146" i="11"/>
  <c r="AJ1147" i="11"/>
  <c r="AJ1148" i="11"/>
  <c r="AJ1149" i="11"/>
  <c r="AJ1150" i="11"/>
  <c r="AJ1151" i="11"/>
  <c r="AJ1152" i="11"/>
  <c r="AJ1153" i="11"/>
  <c r="AJ1154" i="11"/>
  <c r="AJ1155" i="11"/>
  <c r="AJ1156" i="11"/>
  <c r="AJ1157" i="11"/>
  <c r="AJ1158" i="11"/>
  <c r="AJ1159" i="11"/>
  <c r="AJ1160" i="11"/>
  <c r="AJ1161" i="11"/>
  <c r="AJ1162" i="11"/>
  <c r="AJ1163" i="11"/>
  <c r="AJ1164" i="11"/>
  <c r="AJ1165" i="11"/>
  <c r="AJ1166" i="11"/>
  <c r="AJ1167" i="11"/>
  <c r="AJ1168" i="11"/>
  <c r="AJ1169" i="11"/>
  <c r="AJ1170" i="11"/>
  <c r="AJ1171" i="11"/>
  <c r="AJ1172" i="11"/>
  <c r="AJ1173" i="11"/>
  <c r="AJ1174" i="11"/>
  <c r="AJ1175" i="11"/>
  <c r="AJ1176" i="11"/>
  <c r="AJ1177" i="11"/>
  <c r="AJ1178" i="11"/>
  <c r="AJ1179" i="11"/>
  <c r="AJ1180" i="11"/>
  <c r="AJ1181" i="11"/>
  <c r="AJ1182" i="11"/>
  <c r="AJ1183" i="11"/>
  <c r="AJ1184" i="11"/>
  <c r="AJ1185" i="11"/>
  <c r="AJ1186" i="11"/>
  <c r="AJ1187" i="11"/>
  <c r="AJ1188" i="11"/>
  <c r="AJ1189" i="11"/>
  <c r="AJ1190" i="11"/>
  <c r="AJ1191" i="11"/>
  <c r="AJ1192" i="11"/>
  <c r="AJ1193" i="11"/>
  <c r="AJ1194" i="11"/>
  <c r="AJ1195" i="11"/>
  <c r="AJ1196" i="11"/>
  <c r="AJ1197" i="11"/>
  <c r="AJ1198" i="11"/>
  <c r="AJ1199" i="11"/>
  <c r="AJ1200" i="11"/>
  <c r="AJ1201" i="11"/>
  <c r="AJ1202" i="11"/>
  <c r="AJ1203" i="11"/>
  <c r="AJ1204" i="11"/>
  <c r="AJ1205" i="11"/>
  <c r="AJ1206" i="11"/>
  <c r="AJ1207" i="11"/>
  <c r="AJ1208" i="11"/>
  <c r="AJ1209" i="11"/>
  <c r="AJ1210" i="11"/>
  <c r="AJ1211" i="11"/>
  <c r="AJ1212" i="11"/>
  <c r="AJ1213" i="11"/>
  <c r="AJ1214" i="11"/>
  <c r="AJ1215" i="11"/>
  <c r="AJ1216" i="11"/>
  <c r="AJ1217" i="11"/>
  <c r="AJ1218" i="11"/>
  <c r="AJ1219" i="11"/>
  <c r="AJ1220" i="11"/>
  <c r="AJ1221" i="11"/>
  <c r="AJ1222" i="11"/>
  <c r="AJ1223" i="11"/>
  <c r="AJ1224" i="11"/>
  <c r="AJ1225" i="11"/>
  <c r="AJ1226" i="11"/>
  <c r="AJ1227" i="11"/>
  <c r="AJ1228" i="11"/>
  <c r="AJ1229" i="11"/>
  <c r="AJ1230" i="11"/>
  <c r="AJ1231" i="11"/>
  <c r="AJ1232" i="11"/>
  <c r="AJ1233" i="11"/>
  <c r="AJ1234" i="11"/>
  <c r="AJ1235" i="11"/>
  <c r="AJ1236" i="11"/>
  <c r="AJ1237" i="11"/>
  <c r="AJ1238" i="11"/>
  <c r="AJ1239" i="11"/>
  <c r="AJ1240" i="11"/>
  <c r="AJ1241" i="11"/>
  <c r="AJ1242" i="11"/>
  <c r="AJ1243" i="11"/>
  <c r="AJ1244" i="11"/>
  <c r="AJ1245" i="11"/>
  <c r="AJ1246" i="11"/>
  <c r="AJ1247" i="11"/>
  <c r="AJ1248" i="11"/>
  <c r="AJ1249" i="11"/>
  <c r="AJ1250" i="11"/>
  <c r="AJ1251" i="11"/>
  <c r="AJ1252" i="11"/>
  <c r="AJ1253" i="11"/>
  <c r="AJ1254" i="11"/>
  <c r="AJ1255" i="11"/>
  <c r="AJ1256" i="11"/>
  <c r="AJ1257" i="11"/>
  <c r="AJ1258" i="11"/>
  <c r="AJ1259" i="11"/>
  <c r="AJ1260" i="11"/>
  <c r="AJ1261" i="11"/>
  <c r="AJ1262" i="11"/>
  <c r="AJ1263" i="11"/>
  <c r="AJ1264" i="11"/>
  <c r="AJ1265" i="11"/>
  <c r="AJ1266" i="11"/>
  <c r="AJ1267" i="11"/>
  <c r="AJ1268" i="11"/>
  <c r="AJ1269" i="11"/>
  <c r="AJ1270" i="11"/>
  <c r="AJ1271" i="11"/>
  <c r="AJ1272" i="11"/>
  <c r="AJ1273" i="11"/>
  <c r="AJ1274" i="11"/>
  <c r="AJ1275" i="11"/>
  <c r="AJ1276" i="11"/>
  <c r="AJ1277" i="11"/>
  <c r="AJ1278" i="11"/>
  <c r="AJ1279" i="11"/>
  <c r="AJ1280" i="11"/>
  <c r="AJ1281" i="11"/>
  <c r="AJ1282" i="11"/>
  <c r="AJ1283" i="11"/>
  <c r="AJ1284" i="11"/>
  <c r="AJ1285" i="11"/>
  <c r="AJ1286" i="11"/>
  <c r="AJ1287" i="11"/>
  <c r="AJ1288" i="11"/>
  <c r="AJ1289" i="11"/>
  <c r="AJ1290" i="11"/>
  <c r="AJ1291" i="11"/>
  <c r="AJ1292" i="11"/>
  <c r="AJ1293" i="11"/>
  <c r="AJ1294" i="11"/>
  <c r="AJ1295" i="11"/>
  <c r="AJ1296" i="11"/>
  <c r="AJ1297" i="11"/>
  <c r="AJ1298" i="11"/>
  <c r="AJ1299" i="11"/>
  <c r="AJ1300" i="11"/>
  <c r="AJ1301" i="11"/>
  <c r="AJ1302" i="11"/>
  <c r="AJ1303" i="11"/>
  <c r="AJ1304" i="11"/>
  <c r="AJ1305" i="11"/>
  <c r="AJ1306" i="11"/>
  <c r="AJ1307" i="11"/>
  <c r="AJ1308" i="11"/>
  <c r="AJ1309" i="11"/>
  <c r="AJ1310" i="11"/>
  <c r="AJ1311" i="11"/>
  <c r="AJ1312" i="11"/>
  <c r="AJ1313" i="11"/>
  <c r="AJ1314" i="11"/>
  <c r="AJ1315" i="11"/>
  <c r="AJ1316" i="11"/>
  <c r="AJ1317" i="11"/>
  <c r="AJ1318" i="11"/>
  <c r="AJ1319" i="11"/>
  <c r="AJ1320" i="11"/>
  <c r="AJ1321" i="11"/>
  <c r="AJ1322" i="11"/>
  <c r="AJ1323" i="11"/>
  <c r="AJ1324" i="11"/>
  <c r="AJ1325" i="11"/>
  <c r="AJ1326" i="11"/>
  <c r="AJ1327" i="11"/>
  <c r="AJ1328" i="11"/>
  <c r="AJ1329" i="11"/>
  <c r="AJ1330" i="11"/>
  <c r="AJ1331" i="11"/>
  <c r="AJ1332" i="11"/>
  <c r="AJ1333" i="11"/>
  <c r="AJ1334" i="11"/>
  <c r="AJ1335" i="11"/>
  <c r="AJ1336" i="11"/>
  <c r="AJ1337" i="11"/>
  <c r="AJ1338" i="11"/>
  <c r="AJ1339" i="11"/>
  <c r="AJ1340" i="11"/>
  <c r="AJ1341" i="11"/>
  <c r="AJ1342" i="11"/>
  <c r="AJ1343" i="11"/>
  <c r="AJ1344" i="11"/>
  <c r="AJ1345" i="11"/>
  <c r="AJ1346" i="11"/>
  <c r="AJ1347" i="11"/>
  <c r="AJ1348" i="11"/>
  <c r="AJ1349" i="11"/>
  <c r="AJ1350" i="11"/>
  <c r="AJ1351" i="11"/>
  <c r="AJ1352" i="11"/>
  <c r="AJ1353" i="11"/>
  <c r="AJ1354" i="11"/>
  <c r="AJ1355" i="11"/>
  <c r="AJ1356" i="11"/>
  <c r="AJ1357" i="11"/>
  <c r="AJ1358" i="11"/>
  <c r="AJ1359" i="11"/>
  <c r="AJ1360" i="11"/>
  <c r="AJ1361" i="11"/>
  <c r="AJ1362" i="11"/>
  <c r="AJ1363" i="11"/>
  <c r="AJ1364" i="11"/>
  <c r="AJ1365" i="11"/>
  <c r="AJ1366" i="11"/>
  <c r="AJ1367" i="11"/>
  <c r="AJ1368" i="11"/>
  <c r="AJ1369" i="11"/>
  <c r="AJ1370" i="11"/>
  <c r="AJ1371" i="11"/>
  <c r="AJ1372" i="11"/>
  <c r="AJ1373" i="11"/>
  <c r="AJ1374" i="11"/>
  <c r="AJ1375" i="11"/>
  <c r="AJ1376" i="11"/>
  <c r="AJ1377" i="11"/>
  <c r="AJ1378" i="11"/>
  <c r="AJ1379" i="11"/>
  <c r="AJ1380" i="11"/>
  <c r="AJ1381" i="11"/>
  <c r="AJ1382" i="11"/>
  <c r="AJ1383" i="11"/>
  <c r="AJ1384" i="11"/>
  <c r="AJ1385" i="11"/>
  <c r="AJ1386" i="11"/>
  <c r="AJ1387" i="11"/>
  <c r="AJ1388" i="11"/>
  <c r="AJ1389" i="11"/>
  <c r="AJ1390" i="11"/>
  <c r="AJ1391" i="11"/>
  <c r="AJ1392" i="11"/>
  <c r="AJ1393" i="11"/>
  <c r="AJ1394" i="11"/>
  <c r="AJ1395" i="11"/>
  <c r="AJ1396" i="11"/>
  <c r="AJ1397" i="11"/>
  <c r="AJ1398" i="11"/>
  <c r="AJ1399" i="11"/>
  <c r="AJ1400" i="11"/>
  <c r="AJ1401" i="11"/>
  <c r="AJ1402" i="11"/>
  <c r="AJ1403" i="11"/>
  <c r="AJ1404" i="11"/>
  <c r="AJ1405" i="11"/>
  <c r="AJ1406" i="11"/>
  <c r="AJ1407" i="11"/>
  <c r="AJ1408" i="11"/>
  <c r="AJ1409" i="11"/>
  <c r="AJ1410" i="11"/>
  <c r="AJ1411" i="11"/>
  <c r="AJ1412" i="11"/>
  <c r="AJ1413" i="11"/>
  <c r="AJ1414" i="11"/>
  <c r="AJ1415" i="11"/>
  <c r="AJ1416" i="11"/>
  <c r="AJ1417" i="11"/>
  <c r="AJ1418" i="11"/>
  <c r="AJ1419" i="11"/>
  <c r="AJ1420" i="11"/>
  <c r="AJ1421" i="11"/>
  <c r="AJ1422" i="11"/>
  <c r="AJ1423" i="11"/>
  <c r="AJ1424" i="11"/>
  <c r="AJ1425" i="11"/>
  <c r="AJ1426" i="11"/>
  <c r="AJ1427" i="11"/>
  <c r="AJ1428" i="11"/>
  <c r="AJ1429" i="11"/>
  <c r="AJ1430" i="11"/>
  <c r="AJ1431" i="11"/>
  <c r="AJ1432" i="11"/>
  <c r="AJ1433" i="11"/>
  <c r="AJ1434" i="11"/>
  <c r="AJ1435" i="11"/>
  <c r="AJ1436" i="11"/>
  <c r="AJ1437" i="11"/>
  <c r="AJ1438" i="11"/>
  <c r="AJ1439" i="11"/>
  <c r="AJ1440" i="11"/>
  <c r="AJ1441" i="11"/>
  <c r="AJ1442" i="11"/>
  <c r="AJ1443" i="11"/>
  <c r="AJ1444" i="11"/>
  <c r="AJ1445" i="11"/>
  <c r="AJ1446" i="11"/>
  <c r="AJ1447" i="11"/>
  <c r="AJ1448" i="11"/>
  <c r="AJ1449" i="11"/>
  <c r="AJ1450" i="11"/>
  <c r="AJ1451" i="11"/>
  <c r="AJ1452" i="11"/>
  <c r="AJ1453" i="11"/>
  <c r="AJ1454" i="11"/>
  <c r="AJ1455" i="11"/>
  <c r="AJ1456" i="11"/>
  <c r="AJ1457" i="11"/>
  <c r="AJ1458" i="11"/>
  <c r="AJ1459" i="11"/>
  <c r="AJ1460" i="11"/>
  <c r="AJ1461" i="11"/>
  <c r="AJ1462" i="11"/>
  <c r="AJ1463" i="11"/>
  <c r="AJ1464" i="11"/>
  <c r="AJ1465" i="11"/>
  <c r="AJ1466" i="11"/>
  <c r="AJ1467" i="11"/>
  <c r="AJ1468" i="11"/>
  <c r="AJ1469" i="11"/>
  <c r="AJ1470" i="11"/>
  <c r="AJ1471" i="11"/>
  <c r="AJ1472" i="11"/>
  <c r="AJ1473" i="11"/>
  <c r="AJ1474" i="11"/>
  <c r="AJ1475" i="11"/>
  <c r="AJ1476" i="11"/>
  <c r="AJ1477" i="11"/>
  <c r="AJ1478" i="11"/>
  <c r="AJ1479" i="11"/>
  <c r="AJ1480" i="11"/>
  <c r="AJ1481" i="11"/>
  <c r="AJ1482" i="11"/>
  <c r="AJ1483" i="11"/>
  <c r="AJ1484" i="11"/>
  <c r="AJ1485" i="11"/>
  <c r="AJ1486" i="11"/>
  <c r="AJ1487" i="11"/>
  <c r="AJ1488" i="11"/>
  <c r="AJ1489" i="11"/>
  <c r="AJ1490" i="11"/>
  <c r="AJ1491" i="11"/>
  <c r="AJ1492" i="11"/>
  <c r="AJ1493" i="11"/>
  <c r="AJ1494" i="11"/>
  <c r="AJ1495" i="11"/>
  <c r="AJ1496" i="11"/>
  <c r="AJ1497" i="11"/>
  <c r="AJ1498" i="11"/>
  <c r="AJ1499" i="11"/>
  <c r="AJ1500" i="11"/>
  <c r="AJ1501" i="11"/>
  <c r="AJ1502" i="11"/>
  <c r="AJ1503" i="11"/>
  <c r="AJ1504" i="11"/>
  <c r="AJ1505" i="11"/>
  <c r="AJ1506" i="11"/>
  <c r="AJ1507" i="11"/>
  <c r="AJ1508" i="11"/>
  <c r="AJ1509" i="11"/>
  <c r="AJ1510" i="11"/>
  <c r="AJ1511" i="11"/>
  <c r="AJ1512" i="11"/>
  <c r="AJ1513" i="11"/>
  <c r="AJ1514" i="11"/>
  <c r="AJ1515" i="11"/>
  <c r="AJ1516" i="11"/>
  <c r="AJ1517" i="11"/>
  <c r="AJ1518" i="11"/>
  <c r="AJ1519" i="11"/>
  <c r="AJ1520" i="11"/>
  <c r="AJ1521" i="11"/>
  <c r="AJ1522" i="11"/>
  <c r="AJ1523" i="11"/>
  <c r="AJ1524" i="11"/>
  <c r="AJ1525" i="11"/>
  <c r="AJ1526" i="11"/>
  <c r="AJ1527" i="11"/>
  <c r="AJ1528" i="11"/>
  <c r="AJ1529" i="11"/>
  <c r="AJ1530" i="11"/>
  <c r="AJ1531" i="11"/>
  <c r="AJ1532" i="11"/>
  <c r="AJ1533" i="11"/>
  <c r="AJ1534" i="11"/>
  <c r="AJ1535" i="11"/>
  <c r="AJ1536" i="11"/>
  <c r="AJ1537" i="11"/>
  <c r="AJ1538" i="11"/>
  <c r="AJ1539" i="11"/>
  <c r="AJ1540" i="11"/>
  <c r="AJ1541" i="11"/>
  <c r="AJ1542" i="11"/>
  <c r="AJ1543" i="11"/>
  <c r="AJ1544" i="11"/>
  <c r="AJ1545" i="11"/>
  <c r="AJ1546" i="11"/>
  <c r="AJ1547" i="11"/>
  <c r="AJ1548" i="11"/>
  <c r="AJ1549" i="11"/>
  <c r="AJ1550" i="11"/>
  <c r="AJ1551" i="11"/>
  <c r="AJ1552" i="11"/>
  <c r="AJ1553" i="11"/>
  <c r="AJ1554" i="11"/>
  <c r="AJ1555" i="11"/>
  <c r="AJ1556" i="11"/>
  <c r="AJ1557" i="11"/>
  <c r="AJ1558" i="11"/>
  <c r="AJ1559" i="11"/>
  <c r="AJ1560" i="11"/>
  <c r="AJ1561" i="11"/>
  <c r="AJ1562" i="11"/>
  <c r="AJ1563" i="11"/>
  <c r="AJ1564" i="11"/>
  <c r="AJ1565" i="11"/>
  <c r="AJ1566" i="11"/>
  <c r="AJ1567" i="11"/>
  <c r="AJ1568" i="11"/>
  <c r="AJ1569" i="11"/>
  <c r="AJ1570" i="11"/>
  <c r="AJ1571" i="11"/>
  <c r="AJ1572" i="11"/>
  <c r="AJ1573" i="11"/>
  <c r="AJ1574" i="11"/>
  <c r="AJ1575" i="11"/>
  <c r="AJ1576" i="11"/>
  <c r="AJ1577" i="11"/>
  <c r="AJ1578" i="11"/>
  <c r="AJ1579" i="11"/>
  <c r="AJ1580" i="11"/>
  <c r="AJ1581" i="11"/>
  <c r="AJ1582" i="11"/>
  <c r="AJ1583" i="11"/>
  <c r="AJ1584" i="11"/>
  <c r="AJ1585" i="11"/>
  <c r="AJ1586" i="11"/>
  <c r="AJ1587" i="11"/>
  <c r="AJ1588" i="11"/>
  <c r="AJ1589" i="11"/>
  <c r="AJ1590" i="11"/>
  <c r="AJ1591" i="11"/>
  <c r="AJ1592" i="11"/>
  <c r="AJ1593" i="11"/>
  <c r="AJ1594" i="11"/>
  <c r="AJ1595" i="11"/>
  <c r="AJ1596" i="11"/>
  <c r="AJ1597" i="11"/>
  <c r="AJ1598" i="11"/>
  <c r="AJ1599" i="11"/>
  <c r="AJ1600" i="11"/>
  <c r="AJ1601" i="11"/>
  <c r="AJ1602" i="11"/>
  <c r="AJ1603" i="11"/>
  <c r="AJ1604" i="11"/>
  <c r="AJ1605" i="11"/>
  <c r="AJ1606" i="11"/>
  <c r="AJ1607" i="11"/>
  <c r="AJ1608" i="11"/>
  <c r="AJ1609" i="11"/>
  <c r="AJ1610" i="11"/>
  <c r="AJ1611" i="11"/>
  <c r="AJ1612" i="11"/>
  <c r="AJ1613" i="11"/>
  <c r="AJ1614" i="11"/>
  <c r="AJ1615" i="11"/>
  <c r="AJ1616" i="11"/>
  <c r="AJ1617" i="11"/>
  <c r="AJ1618" i="11"/>
  <c r="AJ1619" i="11"/>
  <c r="AJ1620" i="11"/>
  <c r="AJ1621" i="11"/>
  <c r="AJ1622" i="11"/>
  <c r="AJ1623" i="11"/>
  <c r="AJ1624" i="11"/>
  <c r="AJ1625" i="11"/>
  <c r="AJ1626" i="11"/>
  <c r="AJ1627" i="11"/>
  <c r="AJ1628" i="11"/>
  <c r="AJ1629" i="11"/>
  <c r="AJ1630" i="11"/>
  <c r="AJ1631" i="11"/>
  <c r="AJ1632" i="11"/>
  <c r="AJ1633" i="11"/>
  <c r="AJ1634" i="11"/>
  <c r="AJ1635" i="11"/>
  <c r="AJ1636" i="11"/>
  <c r="AJ1637" i="11"/>
  <c r="AJ1638" i="11"/>
  <c r="AJ1639" i="11"/>
  <c r="AJ1640" i="11"/>
  <c r="AJ1641" i="11"/>
  <c r="AJ1642" i="11"/>
  <c r="AJ1643" i="11"/>
  <c r="AJ1644" i="11"/>
  <c r="AJ1645" i="11"/>
  <c r="AJ1646" i="11"/>
  <c r="AJ1647" i="11"/>
  <c r="AJ1648" i="11"/>
  <c r="AJ1649" i="11"/>
  <c r="AJ1650" i="11"/>
  <c r="AJ1651" i="11"/>
  <c r="AJ1652" i="11"/>
  <c r="AJ1653" i="11"/>
  <c r="AJ1654" i="11"/>
  <c r="AJ1655" i="11"/>
  <c r="AJ1656" i="11"/>
  <c r="AJ1657" i="11"/>
  <c r="AJ1658" i="11"/>
  <c r="AJ1659" i="11"/>
  <c r="AJ1660" i="11"/>
  <c r="AJ1661" i="11"/>
  <c r="AJ1662" i="11"/>
  <c r="AJ1663" i="11"/>
  <c r="AJ1664" i="11"/>
  <c r="AJ1665" i="11"/>
  <c r="AJ1666" i="11"/>
  <c r="AJ1667" i="11"/>
  <c r="AJ1668" i="11"/>
  <c r="AJ1669" i="11"/>
  <c r="AJ1670" i="11"/>
  <c r="AJ1671" i="11"/>
  <c r="AJ1672" i="11"/>
  <c r="AJ1673" i="11"/>
  <c r="AJ1674" i="11"/>
  <c r="AJ1675" i="11"/>
  <c r="AJ1676" i="11"/>
  <c r="AJ1677" i="11"/>
  <c r="AJ1678" i="11"/>
  <c r="AJ1679" i="11"/>
  <c r="AJ1680" i="11"/>
  <c r="AJ1681" i="11"/>
  <c r="AJ1682" i="11"/>
  <c r="AJ1683" i="11"/>
  <c r="AJ1684" i="11"/>
  <c r="AJ1685" i="11"/>
  <c r="AJ1686" i="11"/>
  <c r="AJ1687" i="11"/>
  <c r="AJ1688" i="11"/>
  <c r="AJ1689" i="11"/>
  <c r="AJ1690" i="11"/>
  <c r="AJ1691" i="11"/>
  <c r="AJ1692" i="11"/>
  <c r="AJ1693" i="11"/>
  <c r="AJ1694" i="11"/>
  <c r="AJ1695" i="11"/>
  <c r="AJ1696" i="11"/>
  <c r="AJ1697" i="11"/>
  <c r="AJ1698" i="11"/>
  <c r="AJ1699" i="11"/>
  <c r="AJ1700" i="11"/>
  <c r="AJ1701" i="11"/>
  <c r="AJ1702" i="11"/>
  <c r="AJ1703" i="11"/>
  <c r="AJ1704" i="11"/>
  <c r="AJ1705" i="11"/>
  <c r="AJ1706" i="11"/>
  <c r="AJ1707" i="11"/>
  <c r="AJ1708" i="11"/>
  <c r="AJ1709" i="11"/>
  <c r="AJ1710" i="11"/>
  <c r="AJ1711" i="11"/>
  <c r="AJ1712" i="11"/>
  <c r="AJ1713" i="11"/>
  <c r="AJ1714" i="11"/>
  <c r="AJ1715" i="11"/>
  <c r="AJ1716" i="11"/>
  <c r="AJ1717" i="11"/>
  <c r="AJ1718" i="11"/>
  <c r="AJ1719" i="11"/>
  <c r="AJ1720" i="11"/>
  <c r="AJ1721" i="11"/>
  <c r="AJ1722" i="11"/>
  <c r="AJ1723" i="11"/>
  <c r="AJ1724" i="11"/>
  <c r="AJ1725" i="11"/>
  <c r="AJ1726" i="11"/>
  <c r="AJ1727" i="11"/>
  <c r="AJ1728" i="11"/>
  <c r="AJ1729" i="11"/>
  <c r="AJ1730" i="11"/>
  <c r="AJ1731" i="11"/>
  <c r="AJ1732" i="11"/>
  <c r="AJ1733" i="11"/>
  <c r="AJ1734" i="11"/>
  <c r="AJ1735" i="11"/>
  <c r="AJ1736" i="11"/>
  <c r="AJ1737" i="11"/>
  <c r="AJ1738" i="11"/>
  <c r="AJ1739" i="11"/>
  <c r="AJ1740" i="11"/>
  <c r="AJ1741" i="11"/>
  <c r="AJ1742" i="11"/>
  <c r="AJ1743" i="11"/>
  <c r="AJ1744" i="11"/>
  <c r="AJ1745" i="11"/>
  <c r="AJ1746" i="11"/>
  <c r="AJ1747" i="11"/>
  <c r="AJ1748" i="11"/>
  <c r="AJ1749" i="11"/>
  <c r="AJ1750" i="11"/>
  <c r="AJ1751" i="11"/>
  <c r="AJ1752" i="11"/>
  <c r="AJ1753" i="11"/>
  <c r="AJ1754" i="11"/>
  <c r="AJ1755" i="11"/>
  <c r="AJ1756" i="11"/>
  <c r="AJ1757" i="11"/>
  <c r="AJ1758" i="11"/>
  <c r="AJ1759" i="11"/>
  <c r="AJ1760" i="11"/>
  <c r="AJ1761" i="11"/>
  <c r="AJ1762" i="11"/>
  <c r="AJ1763" i="11"/>
  <c r="AJ1764" i="11"/>
  <c r="AJ1765" i="11"/>
  <c r="AJ1766" i="11"/>
  <c r="AJ1767" i="11"/>
  <c r="AJ1768" i="11"/>
  <c r="AJ1769" i="11"/>
  <c r="AJ1770" i="11"/>
  <c r="AJ1771" i="11"/>
  <c r="AJ1772" i="11"/>
  <c r="AJ1773" i="11"/>
  <c r="AJ1774" i="11"/>
  <c r="AJ1775" i="11"/>
  <c r="AJ1776" i="11"/>
  <c r="AJ1777" i="11"/>
  <c r="AJ1778" i="11"/>
  <c r="AJ1779" i="11"/>
  <c r="AJ1780" i="11"/>
  <c r="AJ1781" i="11"/>
  <c r="AJ1782" i="11"/>
  <c r="AJ1783" i="11"/>
  <c r="AJ1784" i="11"/>
  <c r="AJ1785" i="11"/>
  <c r="AJ1786" i="11"/>
  <c r="AJ1787" i="11"/>
  <c r="AJ1788" i="11"/>
  <c r="AJ1789" i="11"/>
  <c r="AJ1790" i="11"/>
  <c r="AJ1791" i="11"/>
  <c r="AJ1792" i="11"/>
  <c r="AJ1793" i="11"/>
  <c r="AJ1794" i="11"/>
  <c r="AJ1795" i="11"/>
  <c r="AJ1796" i="11"/>
  <c r="AJ1797" i="11"/>
  <c r="AJ1798" i="11"/>
  <c r="AJ1799" i="11"/>
  <c r="AJ1800" i="11"/>
  <c r="AJ1801" i="11"/>
  <c r="AJ1802" i="11"/>
  <c r="AJ1803" i="11"/>
  <c r="AJ1804" i="11"/>
  <c r="AJ1805" i="11"/>
  <c r="AJ1806" i="11"/>
  <c r="AJ1807" i="11"/>
  <c r="AJ1808" i="11"/>
  <c r="AJ1809" i="11"/>
  <c r="AJ1810" i="11"/>
  <c r="AJ1811" i="11"/>
  <c r="AJ1812" i="11"/>
  <c r="AJ1813" i="11"/>
  <c r="AJ1814" i="11"/>
  <c r="AJ1815" i="11"/>
  <c r="AJ1816" i="11"/>
  <c r="AJ1817" i="11"/>
  <c r="AJ1818" i="11"/>
  <c r="AJ1819" i="11"/>
  <c r="AJ1820" i="11"/>
  <c r="AJ1821" i="11"/>
  <c r="AJ1822" i="11"/>
  <c r="AJ1823" i="11"/>
  <c r="AJ1824" i="11"/>
  <c r="AJ1825" i="11"/>
  <c r="AJ1826" i="11"/>
  <c r="AJ1827" i="11"/>
  <c r="AJ1828" i="11"/>
  <c r="AJ1829" i="11"/>
  <c r="AJ1830" i="11"/>
  <c r="AJ1831" i="11"/>
  <c r="AJ1832" i="11"/>
  <c r="AJ1833" i="11"/>
  <c r="AJ1834" i="11"/>
  <c r="AJ1835" i="11"/>
  <c r="AJ1836" i="11"/>
  <c r="AJ1837" i="11"/>
  <c r="AJ1838" i="11"/>
  <c r="AJ1839" i="11"/>
  <c r="AJ1840" i="11"/>
  <c r="AJ1841" i="11"/>
  <c r="AJ1842" i="11"/>
  <c r="AJ1843" i="11"/>
  <c r="AJ1844" i="11"/>
  <c r="AJ1845" i="11"/>
  <c r="AJ1846" i="11"/>
  <c r="AJ1847" i="11"/>
  <c r="AJ1848" i="11"/>
  <c r="AJ1849" i="11"/>
  <c r="AJ1850" i="11"/>
  <c r="AJ1851" i="11"/>
  <c r="AJ1852" i="11"/>
  <c r="AJ1853" i="11"/>
  <c r="AJ1854" i="11"/>
  <c r="AJ1855" i="11"/>
  <c r="AJ1856" i="11"/>
  <c r="AJ1857" i="11"/>
  <c r="AJ1858" i="11"/>
  <c r="AJ1859" i="11"/>
  <c r="AJ1860" i="11"/>
  <c r="AJ1861" i="11"/>
  <c r="AJ1862" i="11"/>
  <c r="AJ1863" i="11"/>
  <c r="AJ1864" i="11"/>
  <c r="AJ1865" i="11"/>
  <c r="AJ1866" i="11"/>
  <c r="AJ1867" i="11"/>
  <c r="AJ1868" i="11"/>
  <c r="AJ1869" i="11"/>
  <c r="AJ1870" i="11"/>
  <c r="AJ1871" i="11"/>
  <c r="AJ1872" i="11"/>
  <c r="AJ1873" i="11"/>
  <c r="AJ1874" i="11"/>
  <c r="AJ1875" i="11"/>
  <c r="AJ1876" i="11"/>
  <c r="AJ1877" i="11"/>
  <c r="AJ1878" i="11"/>
  <c r="AJ1879" i="11"/>
  <c r="AJ1880" i="11"/>
  <c r="AJ1881" i="11"/>
  <c r="AJ1882" i="11"/>
  <c r="AJ1883" i="11"/>
  <c r="AJ1884" i="11"/>
  <c r="AJ1885" i="11"/>
  <c r="AJ1886" i="11"/>
  <c r="AJ1887" i="11"/>
  <c r="AJ1888" i="11"/>
  <c r="AJ1889" i="11"/>
  <c r="AJ1890" i="11"/>
  <c r="AJ1891" i="11"/>
  <c r="AJ1892" i="11"/>
  <c r="AJ1893" i="11"/>
  <c r="AJ1894" i="11"/>
  <c r="AJ1895" i="11"/>
  <c r="AJ1896" i="11"/>
  <c r="AJ1897" i="11"/>
  <c r="AJ1898" i="11"/>
  <c r="AJ1899" i="11"/>
  <c r="AJ1900" i="11"/>
  <c r="AJ1901" i="11"/>
  <c r="AJ1902" i="11"/>
  <c r="AJ1903" i="11"/>
  <c r="AJ1904" i="11"/>
  <c r="AJ1905" i="11"/>
  <c r="AJ1906" i="11"/>
  <c r="AJ1907" i="11"/>
  <c r="AJ1908" i="11"/>
  <c r="AJ1909" i="11"/>
  <c r="AJ1910" i="11"/>
  <c r="AJ1911" i="11"/>
  <c r="AJ1912" i="11"/>
  <c r="AJ1913" i="11"/>
  <c r="AJ1914" i="11"/>
  <c r="AJ1915" i="11"/>
  <c r="AJ1916" i="11"/>
  <c r="AJ1917" i="11"/>
  <c r="AJ1918" i="11"/>
  <c r="AJ1919" i="11"/>
  <c r="AJ1920" i="11"/>
  <c r="AJ1921" i="11"/>
  <c r="AJ1922" i="11"/>
  <c r="AJ1923" i="11"/>
  <c r="AJ1924" i="11"/>
  <c r="AJ1925" i="11"/>
  <c r="AJ1926" i="11"/>
  <c r="AJ1927" i="11"/>
  <c r="AJ1928" i="11"/>
  <c r="AJ1929" i="11"/>
  <c r="AJ1930" i="11"/>
  <c r="AJ1931" i="11"/>
  <c r="AJ1932" i="11"/>
  <c r="AJ1933" i="11"/>
  <c r="AJ1934" i="11"/>
  <c r="AJ1935" i="11"/>
  <c r="AJ1936" i="11"/>
  <c r="AJ1937" i="11"/>
  <c r="AJ1938" i="11"/>
  <c r="AJ1939" i="11"/>
  <c r="AJ1940" i="11"/>
  <c r="AJ1941" i="11"/>
  <c r="AJ1942" i="11"/>
  <c r="AJ1943" i="11"/>
  <c r="AJ1944" i="11"/>
  <c r="AJ1945" i="11"/>
  <c r="AJ1946" i="11"/>
  <c r="AJ1947" i="11"/>
  <c r="AJ1948" i="11"/>
  <c r="AJ1949" i="11"/>
  <c r="AJ1950" i="11"/>
  <c r="AJ1951" i="11"/>
  <c r="AJ1952" i="11"/>
  <c r="AJ1953" i="11"/>
  <c r="AJ1954" i="11"/>
  <c r="AJ1955" i="11"/>
  <c r="AJ1956" i="11"/>
  <c r="AJ1957" i="11"/>
  <c r="AJ1958" i="11"/>
  <c r="AJ1959" i="11"/>
  <c r="AJ1960" i="11"/>
  <c r="AJ1961" i="11"/>
  <c r="AJ1962" i="11"/>
  <c r="AJ1963" i="11"/>
  <c r="AJ1964" i="11"/>
  <c r="AJ1965" i="11"/>
  <c r="AJ1966" i="11"/>
  <c r="AJ1967" i="11"/>
  <c r="AJ1968" i="11"/>
  <c r="AJ1969" i="11"/>
  <c r="AJ1970" i="11"/>
  <c r="AJ1971" i="11"/>
  <c r="AJ1972" i="11"/>
  <c r="AJ1973" i="11"/>
  <c r="AJ1974" i="11"/>
  <c r="AJ1975" i="11"/>
  <c r="AJ1976" i="11"/>
  <c r="AJ1977" i="11"/>
  <c r="AJ1978" i="11"/>
  <c r="AJ1979" i="11"/>
  <c r="AJ1980" i="11"/>
  <c r="AJ1981" i="11"/>
  <c r="AJ1982" i="11"/>
  <c r="AJ1983" i="11"/>
  <c r="AJ1984" i="11"/>
  <c r="AJ1985" i="11"/>
  <c r="AJ1986" i="11"/>
  <c r="AJ1987" i="11"/>
  <c r="AJ1988" i="11"/>
  <c r="AJ1989" i="11"/>
  <c r="AJ1990" i="11"/>
  <c r="AJ1991" i="11"/>
  <c r="AJ1992" i="11"/>
  <c r="AJ1993" i="11"/>
  <c r="AJ1994" i="11"/>
  <c r="AJ1995" i="11"/>
  <c r="AJ1996" i="11"/>
  <c r="AJ1997" i="11"/>
  <c r="AJ1998" i="11"/>
  <c r="AJ1999" i="11"/>
  <c r="AJ2000" i="11"/>
  <c r="AJ2001" i="11"/>
  <c r="AJ2002" i="11"/>
  <c r="AJ2003" i="11"/>
  <c r="AJ2004" i="11"/>
  <c r="AJ2005" i="11"/>
  <c r="AJ2006" i="11"/>
  <c r="AJ2007" i="11"/>
  <c r="AJ2008" i="11"/>
  <c r="AJ2009" i="11"/>
  <c r="AJ2010" i="11"/>
  <c r="AJ2011" i="11"/>
  <c r="AJ2012" i="11"/>
  <c r="AJ2013" i="11"/>
  <c r="AJ2014" i="11"/>
  <c r="AJ2015" i="11"/>
  <c r="AJ2016" i="11"/>
  <c r="AJ2017" i="11"/>
  <c r="AJ2018" i="11"/>
  <c r="AJ2019" i="11"/>
  <c r="AJ2020" i="11"/>
  <c r="AJ2021" i="11"/>
  <c r="AJ2022" i="11"/>
  <c r="AJ2023" i="11"/>
  <c r="AJ2024" i="11"/>
  <c r="AJ2025" i="11"/>
  <c r="AJ2026" i="11"/>
  <c r="AJ2027" i="11"/>
  <c r="AJ2028" i="11"/>
  <c r="AJ2029" i="11"/>
  <c r="AJ2030" i="11"/>
  <c r="AJ2031" i="11"/>
  <c r="AJ2032" i="11"/>
  <c r="AJ2033" i="11"/>
  <c r="AJ2034" i="11"/>
  <c r="AJ2035" i="11"/>
  <c r="AJ2036" i="11"/>
  <c r="AJ2037" i="11"/>
  <c r="AJ2038" i="11"/>
  <c r="AJ2039" i="11"/>
  <c r="AJ2040" i="11"/>
  <c r="AJ2041" i="11"/>
  <c r="AJ2042" i="11"/>
  <c r="AJ2043" i="11"/>
  <c r="AJ2044" i="11"/>
  <c r="AJ2045" i="11"/>
  <c r="AJ2046" i="11"/>
  <c r="AJ2047" i="11"/>
  <c r="AJ2048" i="11"/>
  <c r="AJ2049" i="11"/>
  <c r="AJ2050" i="11"/>
  <c r="AJ2051" i="11"/>
  <c r="AJ2052" i="11"/>
  <c r="AJ2053" i="11"/>
  <c r="AJ2054" i="11"/>
  <c r="AJ2055" i="11"/>
  <c r="AJ2056" i="11"/>
  <c r="AJ2057" i="11"/>
  <c r="AJ2058" i="11"/>
  <c r="AJ2059" i="11"/>
  <c r="AJ2060" i="11"/>
  <c r="AJ2061" i="11"/>
  <c r="AJ2062" i="11"/>
  <c r="AJ2063" i="11"/>
  <c r="AJ2064" i="11"/>
  <c r="AJ2065" i="11"/>
  <c r="AJ2066" i="11"/>
  <c r="AJ2067" i="11"/>
  <c r="AJ2068" i="11"/>
  <c r="AJ2069" i="11"/>
  <c r="AJ2070" i="11"/>
  <c r="AJ2071" i="11"/>
  <c r="AJ2072" i="11"/>
  <c r="AJ2073" i="11"/>
  <c r="AJ2074" i="11"/>
  <c r="AJ2075" i="11"/>
  <c r="AJ2076" i="11"/>
  <c r="AJ2077" i="11"/>
  <c r="AJ2078" i="11"/>
  <c r="AJ2079" i="11"/>
  <c r="AJ2080" i="11"/>
  <c r="AJ2081" i="11"/>
  <c r="AJ2082" i="11"/>
  <c r="AJ2083" i="11"/>
  <c r="AJ2084" i="11"/>
  <c r="AJ2085" i="11"/>
  <c r="AJ2086" i="11"/>
  <c r="AJ2087" i="11"/>
  <c r="AJ2088" i="11"/>
  <c r="AJ2089" i="11"/>
  <c r="AJ2090" i="11"/>
  <c r="AJ2091" i="11"/>
  <c r="AJ2092" i="11"/>
  <c r="AJ2093" i="11"/>
  <c r="AJ2094" i="11"/>
  <c r="AJ2095" i="11"/>
  <c r="AJ2096" i="11"/>
  <c r="AJ2097" i="11"/>
  <c r="AJ2098" i="11"/>
  <c r="AJ2099" i="11"/>
  <c r="AJ2100" i="11"/>
  <c r="AJ2101" i="11"/>
  <c r="AJ2102" i="11"/>
  <c r="AJ2103" i="11"/>
  <c r="AJ2104" i="11"/>
  <c r="AJ2105" i="11"/>
  <c r="AJ2106" i="11"/>
  <c r="AJ2107" i="11"/>
  <c r="AJ2108" i="11"/>
  <c r="AJ2109" i="11"/>
  <c r="AJ2110" i="11"/>
  <c r="AJ2111" i="11"/>
  <c r="AJ2112" i="11"/>
  <c r="AJ2113" i="11"/>
  <c r="AJ2114" i="11"/>
  <c r="AJ2115" i="11"/>
  <c r="AJ2116" i="11"/>
  <c r="AJ2117" i="11"/>
  <c r="AJ2118" i="11"/>
  <c r="AJ2119" i="11"/>
  <c r="AJ2120" i="11"/>
  <c r="AJ2121" i="11"/>
  <c r="AJ2122" i="11"/>
  <c r="AJ2123" i="11"/>
  <c r="AJ2124" i="11"/>
  <c r="AJ2125" i="11"/>
  <c r="AJ2126" i="11"/>
  <c r="AJ2127" i="11"/>
  <c r="AJ2128" i="11"/>
  <c r="AJ2129" i="11"/>
  <c r="AJ2130" i="11"/>
  <c r="AJ2131" i="11"/>
  <c r="AJ2132" i="11"/>
  <c r="AJ2133" i="11"/>
  <c r="AJ2134" i="11"/>
  <c r="AJ2135" i="11"/>
  <c r="AJ2136" i="11"/>
  <c r="AJ2137" i="11"/>
  <c r="AJ2138" i="11"/>
  <c r="AJ2139" i="11"/>
  <c r="AJ2140" i="11"/>
  <c r="AJ2141" i="11"/>
  <c r="AJ2142" i="11"/>
  <c r="AJ2143" i="11"/>
  <c r="AJ2144" i="11"/>
  <c r="AJ2145" i="11"/>
  <c r="AJ2146" i="11"/>
  <c r="AJ2147" i="11"/>
  <c r="AJ2148" i="11"/>
  <c r="AJ2149" i="11"/>
  <c r="AJ2150" i="11"/>
  <c r="AJ2151" i="11"/>
  <c r="AJ2152" i="11"/>
  <c r="AJ2153" i="11"/>
  <c r="AJ2154" i="11"/>
  <c r="AJ2155" i="11"/>
  <c r="AJ2156" i="11"/>
  <c r="AJ2157" i="11"/>
  <c r="AJ2158" i="11"/>
  <c r="AJ2159" i="11"/>
  <c r="AJ2160" i="11"/>
  <c r="AJ2161" i="11"/>
  <c r="AJ2162" i="11"/>
  <c r="AJ2163" i="11"/>
  <c r="AJ2164" i="11"/>
  <c r="AJ2165" i="11"/>
  <c r="AJ2166" i="11"/>
  <c r="AJ2167" i="11"/>
  <c r="AJ2168" i="11"/>
  <c r="AJ2169" i="11"/>
  <c r="AJ2170" i="11"/>
  <c r="AJ2171" i="11"/>
  <c r="AJ2172" i="11"/>
  <c r="AJ2173" i="11"/>
  <c r="AJ2174" i="11"/>
  <c r="AJ2175" i="11"/>
  <c r="AJ2176" i="11"/>
  <c r="AJ2177" i="11"/>
  <c r="AJ2178" i="11"/>
  <c r="AJ2179" i="11"/>
  <c r="AJ2180" i="11"/>
  <c r="AJ2181" i="11"/>
  <c r="AJ2182" i="11"/>
  <c r="AJ2183" i="11"/>
  <c r="AJ2184" i="11"/>
  <c r="AJ2185" i="11"/>
  <c r="AJ2186" i="11"/>
  <c r="AJ2187" i="11"/>
  <c r="AJ2188" i="11"/>
  <c r="AJ2189" i="11"/>
  <c r="AJ2190" i="11"/>
  <c r="AJ2191" i="11"/>
  <c r="AJ2192" i="11"/>
  <c r="AJ2193" i="11"/>
  <c r="AJ2194" i="11"/>
  <c r="AJ2195" i="11"/>
  <c r="AJ2196" i="11"/>
  <c r="AJ2197" i="11"/>
  <c r="AJ2198" i="11"/>
  <c r="AJ2199" i="11"/>
  <c r="AJ2200" i="11"/>
  <c r="AJ2201" i="11"/>
  <c r="AJ2202" i="11"/>
  <c r="AJ2203" i="11"/>
  <c r="AJ2204" i="11"/>
  <c r="AJ2205" i="11"/>
  <c r="AJ2206" i="11"/>
  <c r="AJ2207" i="11"/>
  <c r="AJ2208" i="11"/>
  <c r="AJ2209" i="11"/>
  <c r="AJ2210" i="11"/>
  <c r="AJ2211" i="11"/>
  <c r="AJ2212" i="11"/>
  <c r="AJ2213" i="11"/>
  <c r="AJ2214" i="11"/>
  <c r="AJ2215" i="11"/>
  <c r="AJ2216" i="11"/>
  <c r="AJ2217" i="11"/>
  <c r="AJ2218" i="11"/>
  <c r="AJ2219" i="11"/>
  <c r="AJ2220" i="11"/>
  <c r="AJ2221" i="11"/>
  <c r="AJ2222" i="11"/>
  <c r="AJ2223" i="11"/>
  <c r="AJ2224" i="11"/>
  <c r="AJ2225" i="11"/>
  <c r="AJ2226" i="11"/>
  <c r="AJ2227" i="11"/>
  <c r="AJ2228" i="11"/>
  <c r="AJ2229" i="11"/>
  <c r="AJ2230" i="11"/>
  <c r="AJ2231" i="11"/>
  <c r="AJ2232" i="11"/>
  <c r="AJ2233" i="11"/>
  <c r="AJ2234" i="11"/>
  <c r="AJ2235" i="11"/>
  <c r="AJ2236" i="11"/>
  <c r="AJ2237" i="11"/>
  <c r="AJ2238" i="11"/>
  <c r="AJ2239" i="11"/>
  <c r="AJ2240" i="11"/>
  <c r="AJ2241" i="11"/>
  <c r="AJ2242" i="11"/>
  <c r="AJ2243" i="11"/>
  <c r="AJ2244" i="11"/>
  <c r="AJ2245" i="11"/>
  <c r="AJ2246" i="11"/>
  <c r="AJ2247" i="11"/>
  <c r="AJ2248" i="11"/>
  <c r="AJ2249" i="11"/>
  <c r="AJ2250" i="11"/>
  <c r="AJ2251" i="11"/>
  <c r="AJ2252" i="11"/>
  <c r="AJ2253" i="11"/>
  <c r="AJ2254" i="11"/>
  <c r="AJ2255" i="11"/>
  <c r="AJ2256" i="11"/>
  <c r="AJ2257" i="11"/>
  <c r="AJ2258" i="11"/>
  <c r="AJ2259" i="11"/>
  <c r="AJ2260" i="11"/>
  <c r="AJ2261" i="11"/>
  <c r="AJ2262" i="11"/>
  <c r="AJ2263" i="11"/>
  <c r="AJ2264" i="11"/>
  <c r="AJ2265" i="11"/>
  <c r="AJ2266" i="11"/>
  <c r="AJ2267" i="11"/>
  <c r="AJ2268" i="11"/>
  <c r="AJ2269" i="11"/>
  <c r="AJ2270" i="11"/>
  <c r="AJ2271" i="11"/>
  <c r="AJ2272" i="11"/>
  <c r="AJ2273" i="11"/>
  <c r="AJ2274" i="11"/>
  <c r="AJ2275" i="11"/>
  <c r="AJ2276" i="11"/>
  <c r="AJ2277" i="11"/>
  <c r="AJ2278" i="11"/>
  <c r="AJ2279" i="11"/>
  <c r="AJ2280" i="11"/>
  <c r="AJ2281" i="11"/>
  <c r="AJ2282" i="11"/>
  <c r="AJ2283" i="11"/>
  <c r="AJ2284" i="11"/>
  <c r="AJ2285" i="11"/>
  <c r="AJ2286" i="11"/>
  <c r="AJ2287" i="11"/>
  <c r="AJ2288" i="11"/>
  <c r="AJ2289" i="11"/>
  <c r="AJ2290" i="11"/>
  <c r="AJ2291" i="11"/>
  <c r="AJ2292" i="11"/>
  <c r="AJ2293" i="11"/>
  <c r="AJ2294" i="11"/>
  <c r="AJ2295" i="11"/>
  <c r="AJ2296" i="11"/>
  <c r="AJ2297" i="11"/>
  <c r="AJ2298" i="11"/>
  <c r="AJ2299" i="11"/>
  <c r="AJ2300" i="11"/>
  <c r="AJ2301" i="11"/>
  <c r="AJ2302" i="11"/>
  <c r="AJ2303" i="11"/>
  <c r="AJ2304" i="11"/>
  <c r="AJ2305" i="11"/>
  <c r="AJ2306" i="11"/>
  <c r="AJ2307" i="11"/>
  <c r="AJ2308" i="11"/>
  <c r="AJ2309" i="11"/>
  <c r="AJ2310" i="11"/>
  <c r="AJ2311" i="11"/>
  <c r="AJ2312" i="11"/>
  <c r="AJ2313" i="11"/>
  <c r="AJ2314" i="11"/>
  <c r="AJ2315" i="11"/>
  <c r="AJ2316" i="11"/>
  <c r="AJ2317" i="11"/>
  <c r="AJ2318" i="11"/>
  <c r="AJ2319" i="11"/>
  <c r="AJ2320" i="11"/>
  <c r="AJ2321" i="11"/>
  <c r="AJ2322" i="11"/>
  <c r="AJ2323" i="11"/>
  <c r="AJ2324" i="11"/>
  <c r="AJ2325" i="11"/>
  <c r="AJ2326" i="11"/>
  <c r="AJ2327" i="11"/>
  <c r="AJ2328" i="11"/>
  <c r="AJ2329" i="11"/>
  <c r="AJ2330" i="11"/>
  <c r="AJ2331" i="11"/>
  <c r="AJ2332" i="11"/>
  <c r="AJ2333" i="11"/>
  <c r="AJ2334" i="11"/>
  <c r="AJ2335" i="11"/>
  <c r="AJ2336" i="11"/>
  <c r="AJ2337" i="11"/>
  <c r="AJ2338" i="11"/>
  <c r="AJ2339" i="11"/>
  <c r="AJ2340" i="11"/>
  <c r="AJ2341" i="11"/>
  <c r="AJ2342" i="11"/>
  <c r="AJ2343" i="11"/>
  <c r="AJ2344" i="11"/>
  <c r="AJ2345" i="11"/>
  <c r="AJ2346" i="11"/>
  <c r="AJ2347" i="11"/>
  <c r="AJ2348" i="11"/>
  <c r="AJ2349" i="11"/>
  <c r="AJ2350" i="11"/>
  <c r="AJ2351" i="11"/>
  <c r="AJ2352" i="11"/>
  <c r="AJ2353" i="11"/>
  <c r="AJ2354" i="11"/>
  <c r="AJ2355" i="11"/>
  <c r="AJ2356" i="11"/>
  <c r="AJ2357" i="11"/>
  <c r="AJ2358" i="11"/>
  <c r="AJ2359" i="11"/>
  <c r="AJ2360" i="11"/>
  <c r="AJ2361" i="11"/>
  <c r="AJ2362" i="11"/>
  <c r="AJ2363" i="11"/>
  <c r="AJ2364" i="11"/>
  <c r="AJ2365" i="11"/>
  <c r="AJ2366" i="11"/>
  <c r="AJ2367" i="11"/>
  <c r="AJ2368" i="11"/>
  <c r="AJ2369" i="11"/>
  <c r="AJ2370" i="11"/>
  <c r="AJ2371" i="11"/>
  <c r="AJ2372" i="11"/>
  <c r="AJ2373" i="11"/>
  <c r="AJ2374" i="11"/>
  <c r="AJ2375" i="11"/>
  <c r="AJ2376" i="11"/>
  <c r="AJ2377" i="11"/>
  <c r="AJ2378" i="11"/>
  <c r="AJ2379" i="11"/>
  <c r="AJ2380" i="11"/>
  <c r="AJ2381" i="11"/>
  <c r="AJ2382" i="11"/>
  <c r="AJ2383" i="11"/>
  <c r="AJ2384" i="11"/>
  <c r="AJ2385" i="11"/>
  <c r="AJ2386" i="11"/>
  <c r="AJ2387" i="11"/>
  <c r="AJ2388" i="11"/>
  <c r="AJ2389" i="11"/>
  <c r="AJ2390" i="11"/>
  <c r="AJ2391" i="11"/>
  <c r="AJ2392" i="11"/>
  <c r="AJ2393" i="11"/>
  <c r="AJ2394" i="11"/>
  <c r="AJ2395" i="11"/>
  <c r="AJ2396" i="11"/>
  <c r="AJ2397" i="11"/>
  <c r="AJ2398" i="11"/>
  <c r="AJ2399" i="11"/>
  <c r="AJ2400" i="11"/>
  <c r="AJ2401" i="11"/>
  <c r="AJ2402" i="11"/>
  <c r="AJ2403" i="11"/>
  <c r="AJ2404" i="11"/>
  <c r="AJ2405" i="11"/>
  <c r="AJ2406" i="11"/>
  <c r="AJ2407" i="11"/>
  <c r="AJ2408" i="11"/>
  <c r="AJ2409" i="11"/>
  <c r="AJ2410" i="11"/>
  <c r="AJ2411" i="11"/>
  <c r="AJ2412" i="11"/>
  <c r="AJ2413" i="11"/>
  <c r="AJ2414" i="11"/>
  <c r="AJ2415" i="11"/>
  <c r="AJ2416" i="11"/>
  <c r="AJ2417" i="11"/>
  <c r="AJ2418" i="11"/>
  <c r="AJ2419" i="11"/>
  <c r="AJ2420" i="11"/>
  <c r="AJ2421" i="11"/>
  <c r="AJ2422" i="11"/>
  <c r="AJ2423" i="11"/>
  <c r="AJ2424" i="11"/>
  <c r="AJ2425" i="11"/>
  <c r="AJ2426" i="11"/>
  <c r="AJ2427" i="11"/>
  <c r="AJ2428" i="11"/>
  <c r="AJ2429" i="11"/>
  <c r="AJ2430" i="11"/>
  <c r="AJ2431" i="11"/>
  <c r="AJ2432" i="11"/>
  <c r="AJ2433" i="11"/>
  <c r="AJ2434" i="11"/>
  <c r="AJ2435" i="11"/>
  <c r="AJ2436" i="11"/>
  <c r="AJ2437" i="11"/>
  <c r="AJ2438" i="11"/>
  <c r="AJ2439" i="11"/>
  <c r="AJ2440" i="11"/>
  <c r="AJ2441" i="11"/>
  <c r="AJ2442" i="11"/>
  <c r="AJ2443" i="11"/>
  <c r="AJ2444" i="11"/>
  <c r="AJ2445" i="11"/>
  <c r="AJ2446" i="11"/>
  <c r="AJ2447" i="11"/>
  <c r="AJ2448" i="11"/>
  <c r="AJ2449" i="11"/>
  <c r="AJ2450" i="11"/>
  <c r="AJ2451" i="11"/>
  <c r="AJ2452" i="11"/>
  <c r="AJ2453" i="11"/>
  <c r="AJ2454" i="11"/>
  <c r="AJ2455" i="11"/>
  <c r="AJ2456" i="11"/>
  <c r="AJ2457" i="11"/>
  <c r="AJ2458" i="11"/>
  <c r="AJ2459" i="11"/>
  <c r="AJ2460" i="11"/>
  <c r="AJ2461" i="11"/>
  <c r="AJ2462" i="11"/>
  <c r="AJ2463" i="11"/>
  <c r="AJ2464" i="11"/>
  <c r="AJ2465" i="11"/>
  <c r="AJ2466" i="11"/>
  <c r="AJ2467" i="11"/>
  <c r="AJ2468" i="11"/>
  <c r="AJ2469" i="11"/>
  <c r="AJ2470" i="11"/>
  <c r="AJ2471" i="11"/>
  <c r="AJ2472" i="11"/>
  <c r="AJ2473" i="11"/>
  <c r="AJ2474" i="11"/>
  <c r="AJ2475" i="11"/>
  <c r="AJ2476" i="11"/>
  <c r="AJ2477" i="11"/>
  <c r="AJ2478" i="11"/>
  <c r="AJ2479" i="11"/>
  <c r="AJ2480" i="11"/>
  <c r="AJ2481" i="11"/>
  <c r="AJ2482" i="11"/>
  <c r="AJ2483" i="11"/>
  <c r="AJ2484" i="11"/>
  <c r="AJ2485" i="11"/>
  <c r="AJ2486" i="11"/>
  <c r="AJ2487" i="11"/>
  <c r="AJ2488" i="11"/>
  <c r="AJ2489" i="11"/>
  <c r="AJ2490" i="11"/>
  <c r="AJ2491" i="11"/>
  <c r="AJ2492" i="11"/>
  <c r="AJ2493" i="11"/>
  <c r="AJ2494" i="11"/>
  <c r="AJ2495" i="11"/>
  <c r="AJ2496" i="11"/>
  <c r="AJ2497" i="11"/>
  <c r="AJ2498" i="11"/>
  <c r="AJ2499" i="11"/>
  <c r="AJ2500" i="11"/>
  <c r="AJ2501" i="11"/>
  <c r="AJ2502" i="11"/>
  <c r="AJ2503" i="11"/>
  <c r="AJ2504" i="11"/>
  <c r="AJ2505" i="11"/>
  <c r="AJ2506" i="11"/>
  <c r="AJ2507" i="11"/>
  <c r="AJ2508" i="11"/>
  <c r="AJ2509" i="11"/>
  <c r="AJ2510" i="11"/>
  <c r="AJ2511" i="11"/>
  <c r="AJ2512" i="11"/>
  <c r="AJ2513" i="11"/>
  <c r="AJ2514" i="11"/>
  <c r="AJ2515" i="11"/>
  <c r="AJ2516" i="11"/>
  <c r="AJ2517" i="11"/>
  <c r="AJ2518" i="11"/>
  <c r="AJ2519" i="11"/>
  <c r="AJ2520" i="11"/>
  <c r="AJ2521" i="11"/>
  <c r="AJ2522" i="11"/>
  <c r="AJ2523" i="11"/>
  <c r="AJ2524" i="11"/>
  <c r="AJ2525" i="11"/>
  <c r="AJ2526" i="11"/>
  <c r="AJ2527" i="11"/>
  <c r="AJ2528" i="11"/>
  <c r="AJ2529" i="11"/>
  <c r="AJ2530" i="11"/>
  <c r="AJ2531" i="11"/>
  <c r="AJ2532" i="11"/>
  <c r="AJ2533" i="11"/>
  <c r="AJ2534" i="11"/>
  <c r="AJ2535" i="11"/>
  <c r="AJ2536" i="11"/>
  <c r="AJ2537" i="11"/>
  <c r="AJ2538" i="11"/>
  <c r="AJ2539" i="11"/>
  <c r="AJ2540" i="11"/>
  <c r="AJ2541" i="11"/>
  <c r="AJ2542" i="11"/>
  <c r="AJ2543" i="11"/>
  <c r="AJ2544" i="11"/>
  <c r="AJ2545" i="11"/>
  <c r="AJ2546" i="11"/>
  <c r="AJ2547" i="11"/>
  <c r="AJ2548" i="11"/>
  <c r="AJ2549" i="11"/>
  <c r="AJ2550" i="11"/>
  <c r="AJ2551" i="11"/>
  <c r="AJ2552" i="11"/>
  <c r="AJ2553" i="11"/>
  <c r="AJ2554" i="11"/>
  <c r="AJ2555" i="11"/>
  <c r="AJ2556" i="11"/>
  <c r="AJ2557" i="11"/>
  <c r="AJ2558" i="11"/>
  <c r="AJ2559" i="11"/>
  <c r="AJ2560" i="11"/>
  <c r="AJ2561" i="11"/>
  <c r="AJ2562" i="11"/>
  <c r="AJ2563" i="11"/>
  <c r="AJ2564" i="11"/>
  <c r="AJ2565" i="11"/>
  <c r="AJ2566" i="11"/>
  <c r="AJ2567" i="11"/>
  <c r="AJ2568" i="11"/>
  <c r="AJ2569" i="11"/>
  <c r="AJ2570" i="11"/>
  <c r="AJ2571" i="11"/>
  <c r="AJ2572" i="11"/>
  <c r="AJ2573" i="11"/>
  <c r="AJ2574" i="11"/>
  <c r="AJ2575" i="11"/>
  <c r="AJ2576" i="11"/>
  <c r="AJ2577" i="11"/>
  <c r="AJ2578" i="11"/>
  <c r="AJ2579" i="11"/>
  <c r="AJ2580" i="11"/>
  <c r="AJ2581" i="11"/>
  <c r="AJ2582" i="11"/>
  <c r="AJ2583" i="11"/>
  <c r="AJ2584" i="11"/>
  <c r="AJ2585" i="11"/>
  <c r="AJ2586" i="11"/>
  <c r="AJ2587" i="11"/>
  <c r="AJ2588" i="11"/>
  <c r="AJ2589" i="11"/>
  <c r="AJ2590" i="11"/>
  <c r="AJ2591" i="11"/>
  <c r="AJ2592" i="11"/>
  <c r="AJ2593" i="11"/>
  <c r="AJ2594" i="11"/>
  <c r="AJ2595" i="11"/>
  <c r="AJ2596" i="11"/>
  <c r="AJ2597" i="11"/>
  <c r="AJ2598" i="11"/>
  <c r="AJ2599" i="11"/>
  <c r="AJ2600" i="11"/>
  <c r="AJ2601" i="11"/>
  <c r="AJ2602" i="11"/>
  <c r="AJ2603" i="11"/>
  <c r="AJ2604" i="11"/>
  <c r="AJ2605" i="11"/>
  <c r="AJ2606" i="11"/>
  <c r="AJ2607" i="11"/>
  <c r="AJ2608" i="11"/>
  <c r="AJ2609" i="11"/>
  <c r="AJ2610" i="11"/>
  <c r="AI7" i="11"/>
  <c r="AI8" i="11"/>
  <c r="AI9" i="11"/>
  <c r="AI10" i="11"/>
  <c r="AI11" i="11"/>
  <c r="AI12" i="11"/>
  <c r="AI13" i="11"/>
  <c r="AI14" i="11"/>
  <c r="AI15" i="11"/>
  <c r="AI16" i="11"/>
  <c r="AI17" i="11"/>
  <c r="AI18" i="11"/>
  <c r="AI19" i="11"/>
  <c r="AI20" i="11"/>
  <c r="AI21" i="11"/>
  <c r="AI22" i="11"/>
  <c r="AI23" i="11"/>
  <c r="AI24" i="11"/>
  <c r="AI25" i="11"/>
  <c r="AI26" i="11"/>
  <c r="AI27" i="11"/>
  <c r="AI28" i="11"/>
  <c r="AI29" i="11"/>
  <c r="AI30" i="11"/>
  <c r="AI31" i="11"/>
  <c r="AI32" i="11"/>
  <c r="AI33" i="11"/>
  <c r="AI34" i="11"/>
  <c r="AI35" i="11"/>
  <c r="AI36" i="11"/>
  <c r="AI37" i="11"/>
  <c r="AI38" i="11"/>
  <c r="AI39" i="11"/>
  <c r="AI40" i="11"/>
  <c r="AI41" i="11"/>
  <c r="AI42" i="11"/>
  <c r="AI43" i="11"/>
  <c r="AI44" i="11"/>
  <c r="AI45" i="11"/>
  <c r="AI46" i="11"/>
  <c r="AI47" i="11"/>
  <c r="AI48" i="11"/>
  <c r="AI49" i="11"/>
  <c r="AI50" i="11"/>
  <c r="AI51" i="11"/>
  <c r="AI52" i="11"/>
  <c r="AI53" i="11"/>
  <c r="AI54" i="11"/>
  <c r="AI55" i="11"/>
  <c r="AI56" i="11"/>
  <c r="AI57" i="11"/>
  <c r="AI58" i="11"/>
  <c r="AI59" i="11"/>
  <c r="AI60" i="11"/>
  <c r="AI61" i="11"/>
  <c r="AI62" i="11"/>
  <c r="AI63" i="11"/>
  <c r="AI64" i="11"/>
  <c r="AI65" i="11"/>
  <c r="AI66" i="11"/>
  <c r="AI67" i="11"/>
  <c r="AI68" i="11"/>
  <c r="AI69" i="11"/>
  <c r="AI70" i="11"/>
  <c r="AI71" i="11"/>
  <c r="AI72" i="11"/>
  <c r="AI73" i="11"/>
  <c r="AI74" i="11"/>
  <c r="AI75" i="11"/>
  <c r="AI76" i="11"/>
  <c r="AI77" i="11"/>
  <c r="AI78" i="11"/>
  <c r="AI79" i="11"/>
  <c r="AI80" i="11"/>
  <c r="AI81" i="11"/>
  <c r="AI82" i="11"/>
  <c r="AI83" i="11"/>
  <c r="AI84" i="11"/>
  <c r="AI85" i="11"/>
  <c r="AI86" i="11"/>
  <c r="AI87" i="11"/>
  <c r="AI88" i="11"/>
  <c r="AI89" i="11"/>
  <c r="AI90" i="11"/>
  <c r="AI91" i="11"/>
  <c r="AI92" i="11"/>
  <c r="AI93" i="11"/>
  <c r="AI94" i="11"/>
  <c r="AI95" i="11"/>
  <c r="AI96" i="11"/>
  <c r="AI97" i="11"/>
  <c r="AI98" i="11"/>
  <c r="AI99" i="11"/>
  <c r="AI100" i="11"/>
  <c r="AI101" i="11"/>
  <c r="AI102" i="11"/>
  <c r="AI103" i="11"/>
  <c r="AI104" i="11"/>
  <c r="AI105" i="11"/>
  <c r="AI106" i="11"/>
  <c r="AI107" i="11"/>
  <c r="AI108" i="11"/>
  <c r="AI109" i="11"/>
  <c r="AI110" i="11"/>
  <c r="AI111" i="11"/>
  <c r="AI112" i="11"/>
  <c r="AI113" i="11"/>
  <c r="AI114" i="11"/>
  <c r="AI115" i="11"/>
  <c r="AI116" i="11"/>
  <c r="AI117" i="11"/>
  <c r="AI118" i="11"/>
  <c r="AI119" i="11"/>
  <c r="AI120" i="11"/>
  <c r="AI121" i="11"/>
  <c r="AI122" i="11"/>
  <c r="AI123" i="11"/>
  <c r="AI124" i="11"/>
  <c r="AI125" i="11"/>
  <c r="AI126" i="11"/>
  <c r="AI127" i="11"/>
  <c r="AI128" i="11"/>
  <c r="AI129" i="11"/>
  <c r="AI130" i="11"/>
  <c r="AI131" i="11"/>
  <c r="AI132" i="11"/>
  <c r="AI133" i="11"/>
  <c r="AI134" i="11"/>
  <c r="AI135" i="11"/>
  <c r="AI136" i="11"/>
  <c r="AI137" i="11"/>
  <c r="AI138" i="11"/>
  <c r="AI139" i="11"/>
  <c r="AI140" i="11"/>
  <c r="AI141" i="11"/>
  <c r="AI142" i="11"/>
  <c r="AI143" i="11"/>
  <c r="AI144" i="11"/>
  <c r="AI145" i="11"/>
  <c r="AI146" i="11"/>
  <c r="AI147" i="11"/>
  <c r="AI148" i="11"/>
  <c r="AI149" i="11"/>
  <c r="AI150" i="11"/>
  <c r="AI151" i="11"/>
  <c r="AI152" i="11"/>
  <c r="AI153" i="11"/>
  <c r="AI154" i="11"/>
  <c r="AI155" i="11"/>
  <c r="AI156" i="11"/>
  <c r="AI157" i="11"/>
  <c r="AI158" i="11"/>
  <c r="AI159" i="11"/>
  <c r="AI160" i="11"/>
  <c r="AI161" i="11"/>
  <c r="AI162" i="11"/>
  <c r="AI163" i="11"/>
  <c r="AI164" i="11"/>
  <c r="AI165" i="11"/>
  <c r="AI166" i="11"/>
  <c r="AI167" i="11"/>
  <c r="AI168" i="11"/>
  <c r="AI169" i="11"/>
  <c r="AI170" i="11"/>
  <c r="AI171" i="11"/>
  <c r="AI172" i="11"/>
  <c r="AI173" i="11"/>
  <c r="AI174" i="11"/>
  <c r="AI175" i="11"/>
  <c r="AI176" i="11"/>
  <c r="AI177" i="11"/>
  <c r="AI178" i="11"/>
  <c r="AI179" i="11"/>
  <c r="AI180" i="11"/>
  <c r="AI181" i="11"/>
  <c r="AI182" i="11"/>
  <c r="AI183" i="11"/>
  <c r="AI184" i="11"/>
  <c r="AI185" i="11"/>
  <c r="AI186" i="11"/>
  <c r="AI187" i="11"/>
  <c r="AI188" i="11"/>
  <c r="AI189" i="11"/>
  <c r="AI190" i="11"/>
  <c r="AI191" i="11"/>
  <c r="AI192" i="11"/>
  <c r="AI193" i="11"/>
  <c r="AI194" i="11"/>
  <c r="AI195" i="11"/>
  <c r="AI196" i="11"/>
  <c r="AI197" i="11"/>
  <c r="AI198" i="11"/>
  <c r="AI199" i="11"/>
  <c r="AI200" i="11"/>
  <c r="AI201" i="11"/>
  <c r="AI202" i="11"/>
  <c r="AI203" i="11"/>
  <c r="AI204" i="11"/>
  <c r="AI205" i="11"/>
  <c r="AI206" i="11"/>
  <c r="AI207" i="11"/>
  <c r="AI208" i="11"/>
  <c r="AI209" i="11"/>
  <c r="AI210" i="11"/>
  <c r="AI211" i="11"/>
  <c r="AI212" i="11"/>
  <c r="AI213" i="11"/>
  <c r="AI214" i="11"/>
  <c r="AI215" i="11"/>
  <c r="AI216" i="11"/>
  <c r="AI217" i="11"/>
  <c r="AI218" i="11"/>
  <c r="AI219" i="11"/>
  <c r="AI220" i="11"/>
  <c r="AI221" i="11"/>
  <c r="AI222" i="11"/>
  <c r="AI223" i="11"/>
  <c r="AI224" i="11"/>
  <c r="AI225" i="11"/>
  <c r="AI226" i="11"/>
  <c r="AI227" i="11"/>
  <c r="AI228" i="11"/>
  <c r="AI229" i="11"/>
  <c r="AI230" i="11"/>
  <c r="AI231" i="11"/>
  <c r="AI232" i="11"/>
  <c r="AI233" i="11"/>
  <c r="AI234" i="11"/>
  <c r="AI235" i="11"/>
  <c r="AI236" i="11"/>
  <c r="AI237" i="11"/>
  <c r="AI238" i="11"/>
  <c r="AI239" i="11"/>
  <c r="AI240" i="11"/>
  <c r="AI241" i="11"/>
  <c r="AI242" i="11"/>
  <c r="AI243" i="11"/>
  <c r="AI244" i="11"/>
  <c r="AI245" i="11"/>
  <c r="AI246" i="11"/>
  <c r="AI247" i="11"/>
  <c r="AI248" i="11"/>
  <c r="AI249" i="11"/>
  <c r="AI250" i="11"/>
  <c r="AI251" i="11"/>
  <c r="AI252" i="11"/>
  <c r="AI253" i="11"/>
  <c r="AI254" i="11"/>
  <c r="AI255" i="11"/>
  <c r="AI256" i="11"/>
  <c r="AI257" i="11"/>
  <c r="AI258" i="11"/>
  <c r="AI259" i="11"/>
  <c r="AI260" i="11"/>
  <c r="AI261" i="11"/>
  <c r="AI262" i="11"/>
  <c r="AI263" i="11"/>
  <c r="AI264" i="11"/>
  <c r="AI265" i="11"/>
  <c r="AI266" i="11"/>
  <c r="AI267" i="11"/>
  <c r="AI268" i="11"/>
  <c r="AI269" i="11"/>
  <c r="AI270" i="11"/>
  <c r="AI271" i="11"/>
  <c r="AI272" i="11"/>
  <c r="AI273" i="11"/>
  <c r="AI274" i="11"/>
  <c r="AI275" i="11"/>
  <c r="AI276" i="11"/>
  <c r="AI277" i="11"/>
  <c r="AI278" i="11"/>
  <c r="AI279" i="11"/>
  <c r="AI280" i="11"/>
  <c r="AI281" i="11"/>
  <c r="AI282" i="11"/>
  <c r="AI283" i="11"/>
  <c r="AI284" i="11"/>
  <c r="AI285" i="11"/>
  <c r="AI286" i="11"/>
  <c r="AI287" i="11"/>
  <c r="AI288" i="11"/>
  <c r="AI289" i="11"/>
  <c r="AI290" i="11"/>
  <c r="AI291" i="11"/>
  <c r="AI292" i="11"/>
  <c r="AI293" i="11"/>
  <c r="AI294" i="11"/>
  <c r="AI295" i="11"/>
  <c r="AI296" i="11"/>
  <c r="AI297" i="11"/>
  <c r="AI298" i="11"/>
  <c r="AI299" i="11"/>
  <c r="AI300" i="11"/>
  <c r="AI301" i="11"/>
  <c r="AI302" i="11"/>
  <c r="AI303" i="11"/>
  <c r="AI304" i="11"/>
  <c r="AI305" i="11"/>
  <c r="AI306" i="11"/>
  <c r="AI307" i="11"/>
  <c r="AI308" i="11"/>
  <c r="AI309" i="11"/>
  <c r="AI310" i="11"/>
  <c r="AI311" i="11"/>
  <c r="AI312" i="11"/>
  <c r="AI313" i="11"/>
  <c r="AI314" i="11"/>
  <c r="AI315" i="11"/>
  <c r="AI316" i="11"/>
  <c r="AI317" i="11"/>
  <c r="AI318" i="11"/>
  <c r="AI319" i="11"/>
  <c r="AI320" i="11"/>
  <c r="AI321" i="11"/>
  <c r="AI322" i="11"/>
  <c r="AI323" i="11"/>
  <c r="AI324" i="11"/>
  <c r="AI325" i="11"/>
  <c r="AI326" i="11"/>
  <c r="AI327" i="11"/>
  <c r="AI328" i="11"/>
  <c r="AI329" i="11"/>
  <c r="AI330" i="11"/>
  <c r="AI331" i="11"/>
  <c r="AI332" i="11"/>
  <c r="AI333" i="11"/>
  <c r="AI334" i="11"/>
  <c r="AI335" i="11"/>
  <c r="AI336" i="11"/>
  <c r="AI337" i="11"/>
  <c r="AI338" i="11"/>
  <c r="AI339" i="11"/>
  <c r="AI340" i="11"/>
  <c r="AI341" i="11"/>
  <c r="AI342" i="11"/>
  <c r="AI343" i="11"/>
  <c r="AI344" i="11"/>
  <c r="AI345" i="11"/>
  <c r="AI346" i="11"/>
  <c r="AI347" i="11"/>
  <c r="AI348" i="11"/>
  <c r="AI349" i="11"/>
  <c r="AI350" i="11"/>
  <c r="AI351" i="11"/>
  <c r="AI352" i="11"/>
  <c r="AI353" i="11"/>
  <c r="AI354" i="11"/>
  <c r="AI355" i="11"/>
  <c r="AI356" i="11"/>
  <c r="AI357" i="11"/>
  <c r="AI358" i="11"/>
  <c r="AI359" i="11"/>
  <c r="AI360" i="11"/>
  <c r="AI361" i="11"/>
  <c r="AI362" i="11"/>
  <c r="AI363" i="11"/>
  <c r="AI364" i="11"/>
  <c r="AI365" i="11"/>
  <c r="AI366" i="11"/>
  <c r="AI367" i="11"/>
  <c r="AI368" i="11"/>
  <c r="AI369" i="11"/>
  <c r="AI370" i="11"/>
  <c r="AI371" i="11"/>
  <c r="AI372" i="11"/>
  <c r="AI373" i="11"/>
  <c r="AI374" i="11"/>
  <c r="AI375" i="11"/>
  <c r="AI376" i="11"/>
  <c r="AI377" i="11"/>
  <c r="AI378" i="11"/>
  <c r="AI379" i="11"/>
  <c r="AI380" i="11"/>
  <c r="AI381" i="11"/>
  <c r="AI382" i="11"/>
  <c r="AI383" i="11"/>
  <c r="AI384" i="11"/>
  <c r="AI385" i="11"/>
  <c r="AI386" i="11"/>
  <c r="AI387" i="11"/>
  <c r="AI388" i="11"/>
  <c r="AI389" i="11"/>
  <c r="AI390" i="11"/>
  <c r="AI391" i="11"/>
  <c r="AI392" i="11"/>
  <c r="AI393" i="11"/>
  <c r="AI394" i="11"/>
  <c r="AI395" i="11"/>
  <c r="AI396" i="11"/>
  <c r="AI397" i="11"/>
  <c r="AI398" i="11"/>
  <c r="AI399" i="11"/>
  <c r="AI400" i="11"/>
  <c r="AI401" i="11"/>
  <c r="AI402" i="11"/>
  <c r="AI403" i="11"/>
  <c r="AI404" i="11"/>
  <c r="AI405" i="11"/>
  <c r="AI406" i="11"/>
  <c r="AI407" i="11"/>
  <c r="AI408" i="11"/>
  <c r="AI409" i="11"/>
  <c r="AI410" i="11"/>
  <c r="AI411" i="11"/>
  <c r="AI412" i="11"/>
  <c r="AI413" i="11"/>
  <c r="AI414" i="11"/>
  <c r="AI415" i="11"/>
  <c r="AI416" i="11"/>
  <c r="AI417" i="11"/>
  <c r="AI418" i="11"/>
  <c r="AI419" i="11"/>
  <c r="AI420" i="11"/>
  <c r="AI421" i="11"/>
  <c r="AI422" i="11"/>
  <c r="AI423" i="11"/>
  <c r="AI424" i="11"/>
  <c r="AI425" i="11"/>
  <c r="AI426" i="11"/>
  <c r="AI427" i="11"/>
  <c r="AI428" i="11"/>
  <c r="AI429" i="11"/>
  <c r="AI430" i="11"/>
  <c r="AI431" i="11"/>
  <c r="AI432" i="11"/>
  <c r="AI433" i="11"/>
  <c r="AI434" i="11"/>
  <c r="AI435" i="11"/>
  <c r="AI436" i="11"/>
  <c r="AI437" i="11"/>
  <c r="AI438" i="11"/>
  <c r="AI439" i="11"/>
  <c r="AI440" i="11"/>
  <c r="AI441" i="11"/>
  <c r="AI442" i="11"/>
  <c r="AI443" i="11"/>
  <c r="AI444" i="11"/>
  <c r="AI445" i="11"/>
  <c r="AI446" i="11"/>
  <c r="AI447" i="11"/>
  <c r="AI448" i="11"/>
  <c r="AI449" i="11"/>
  <c r="AI450" i="11"/>
  <c r="AI451" i="11"/>
  <c r="AI452" i="11"/>
  <c r="AI453" i="11"/>
  <c r="AI454" i="11"/>
  <c r="AI455" i="11"/>
  <c r="AI456" i="11"/>
  <c r="AI457" i="11"/>
  <c r="AI458" i="11"/>
  <c r="AI459" i="11"/>
  <c r="AI460" i="11"/>
  <c r="AI461" i="11"/>
  <c r="AI462" i="11"/>
  <c r="AI463" i="11"/>
  <c r="AI464" i="11"/>
  <c r="AI465" i="11"/>
  <c r="AI466" i="11"/>
  <c r="AI467" i="11"/>
  <c r="AI468" i="11"/>
  <c r="AI469" i="11"/>
  <c r="AI470" i="11"/>
  <c r="AI471" i="11"/>
  <c r="AI472" i="11"/>
  <c r="AI473" i="11"/>
  <c r="AI474" i="11"/>
  <c r="AI475" i="11"/>
  <c r="AI476" i="11"/>
  <c r="AI477" i="11"/>
  <c r="AI478" i="11"/>
  <c r="AI479" i="11"/>
  <c r="AI480" i="11"/>
  <c r="AI481" i="11"/>
  <c r="AI482" i="11"/>
  <c r="AI483" i="11"/>
  <c r="AI484" i="11"/>
  <c r="AI485" i="11"/>
  <c r="AI486" i="11"/>
  <c r="AI487" i="11"/>
  <c r="AI488" i="11"/>
  <c r="AI489" i="11"/>
  <c r="AI490" i="11"/>
  <c r="AI491" i="11"/>
  <c r="AI492" i="11"/>
  <c r="AI493" i="11"/>
  <c r="AI494" i="11"/>
  <c r="AI495" i="11"/>
  <c r="AI496" i="11"/>
  <c r="AI497" i="11"/>
  <c r="AI498" i="11"/>
  <c r="AI499" i="11"/>
  <c r="AI500" i="11"/>
  <c r="AI501" i="11"/>
  <c r="AI502" i="11"/>
  <c r="AI503" i="11"/>
  <c r="AI504" i="11"/>
  <c r="AI505" i="11"/>
  <c r="AI506" i="11"/>
  <c r="AI507" i="11"/>
  <c r="AI508" i="11"/>
  <c r="AI509" i="11"/>
  <c r="AI510" i="11"/>
  <c r="AI511" i="11"/>
  <c r="AI512" i="11"/>
  <c r="AI513" i="11"/>
  <c r="AI514" i="11"/>
  <c r="AI515" i="11"/>
  <c r="AI516" i="11"/>
  <c r="AI517" i="11"/>
  <c r="AI518" i="11"/>
  <c r="AI519" i="11"/>
  <c r="AI520" i="11"/>
  <c r="AI521" i="11"/>
  <c r="AI522" i="11"/>
  <c r="AI523" i="11"/>
  <c r="AI524" i="11"/>
  <c r="AI525" i="11"/>
  <c r="AI526" i="11"/>
  <c r="AI527" i="11"/>
  <c r="AI528" i="11"/>
  <c r="AI529" i="11"/>
  <c r="AI530" i="11"/>
  <c r="AI531" i="11"/>
  <c r="AI532" i="11"/>
  <c r="AI533" i="11"/>
  <c r="AI534" i="11"/>
  <c r="AI535" i="11"/>
  <c r="AI536" i="11"/>
  <c r="AI537" i="11"/>
  <c r="AI538" i="11"/>
  <c r="AI539" i="11"/>
  <c r="AI540" i="11"/>
  <c r="AI541" i="11"/>
  <c r="AI542" i="11"/>
  <c r="AI543" i="11"/>
  <c r="AI544" i="11"/>
  <c r="AI545" i="11"/>
  <c r="AI546" i="11"/>
  <c r="AI547" i="11"/>
  <c r="AI548" i="11"/>
  <c r="AI549" i="11"/>
  <c r="AI550" i="11"/>
  <c r="AI551" i="11"/>
  <c r="AI552" i="11"/>
  <c r="AI553" i="11"/>
  <c r="AI554" i="11"/>
  <c r="AI555" i="11"/>
  <c r="AI556" i="11"/>
  <c r="AI557" i="11"/>
  <c r="AI558" i="11"/>
  <c r="AI559" i="11"/>
  <c r="AI560" i="11"/>
  <c r="AI561" i="11"/>
  <c r="AI562" i="11"/>
  <c r="AI563" i="11"/>
  <c r="AI564" i="11"/>
  <c r="AI565" i="11"/>
  <c r="AI566" i="11"/>
  <c r="AI567" i="11"/>
  <c r="AI568" i="11"/>
  <c r="AI569" i="11"/>
  <c r="AI570" i="11"/>
  <c r="AI571" i="11"/>
  <c r="AI572" i="11"/>
  <c r="AI573" i="11"/>
  <c r="AI574" i="11"/>
  <c r="AI575" i="11"/>
  <c r="AI576" i="11"/>
  <c r="AI577" i="11"/>
  <c r="AI578" i="11"/>
  <c r="AI579" i="11"/>
  <c r="AI580" i="11"/>
  <c r="AI581" i="11"/>
  <c r="AI582" i="11"/>
  <c r="AI583" i="11"/>
  <c r="AI584" i="11"/>
  <c r="AI585" i="11"/>
  <c r="AI586" i="11"/>
  <c r="AI587" i="11"/>
  <c r="AI588" i="11"/>
  <c r="AI589" i="11"/>
  <c r="AI590" i="11"/>
  <c r="AI591" i="11"/>
  <c r="AI592" i="11"/>
  <c r="AI593" i="11"/>
  <c r="AI594" i="11"/>
  <c r="AI595" i="11"/>
  <c r="AI596" i="11"/>
  <c r="AI597" i="11"/>
  <c r="AI598" i="11"/>
  <c r="AI599" i="11"/>
  <c r="AI600" i="11"/>
  <c r="AI601" i="11"/>
  <c r="AI602" i="11"/>
  <c r="AI603" i="11"/>
  <c r="AI604" i="11"/>
  <c r="AI605" i="11"/>
  <c r="AI606" i="11"/>
  <c r="AI607" i="11"/>
  <c r="AI608" i="11"/>
  <c r="AI609" i="11"/>
  <c r="AI610" i="11"/>
  <c r="AI611" i="11"/>
  <c r="AI612" i="11"/>
  <c r="AI613" i="11"/>
  <c r="AI614" i="11"/>
  <c r="AI615" i="11"/>
  <c r="AI616" i="11"/>
  <c r="AI617" i="11"/>
  <c r="AI618" i="11"/>
  <c r="AI619" i="11"/>
  <c r="AI620" i="11"/>
  <c r="AI621" i="11"/>
  <c r="AI622" i="11"/>
  <c r="AI623" i="11"/>
  <c r="AI624" i="11"/>
  <c r="AI625" i="11"/>
  <c r="AI626" i="11"/>
  <c r="AI627" i="11"/>
  <c r="AI628" i="11"/>
  <c r="AI629" i="11"/>
  <c r="AI630" i="11"/>
  <c r="AI631" i="11"/>
  <c r="AI632" i="11"/>
  <c r="AI633" i="11"/>
  <c r="AI634" i="11"/>
  <c r="AI635" i="11"/>
  <c r="AI636" i="11"/>
  <c r="AI637" i="11"/>
  <c r="AI638" i="11"/>
  <c r="AI639" i="11"/>
  <c r="AI640" i="11"/>
  <c r="AI641" i="11"/>
  <c r="AI642" i="11"/>
  <c r="AI643" i="11"/>
  <c r="AI644" i="11"/>
  <c r="AI645" i="11"/>
  <c r="AI646" i="11"/>
  <c r="AI647" i="11"/>
  <c r="AI648" i="11"/>
  <c r="AI649" i="11"/>
  <c r="AI650" i="11"/>
  <c r="AI651" i="11"/>
  <c r="AI652" i="11"/>
  <c r="AI653" i="11"/>
  <c r="AI654" i="11"/>
  <c r="AI655" i="11"/>
  <c r="AI656" i="11"/>
  <c r="AI657" i="11"/>
  <c r="AI658" i="11"/>
  <c r="AI659" i="11"/>
  <c r="AI660" i="11"/>
  <c r="AI661" i="11"/>
  <c r="AI662" i="11"/>
  <c r="AI663" i="11"/>
  <c r="AI664" i="11"/>
  <c r="AI665" i="11"/>
  <c r="AI666" i="11"/>
  <c r="AI667" i="11"/>
  <c r="AI668" i="11"/>
  <c r="AI669" i="11"/>
  <c r="AI670" i="11"/>
  <c r="AI671" i="11"/>
  <c r="AI672" i="11"/>
  <c r="AI673" i="11"/>
  <c r="AI674" i="11"/>
  <c r="AI675" i="11"/>
  <c r="AI676" i="11"/>
  <c r="AI677" i="11"/>
  <c r="AI678" i="11"/>
  <c r="AI679" i="11"/>
  <c r="AI680" i="11"/>
  <c r="AI681" i="11"/>
  <c r="AI682" i="11"/>
  <c r="AI683" i="11"/>
  <c r="AI684" i="11"/>
  <c r="AI685" i="11"/>
  <c r="AI686" i="11"/>
  <c r="AI687" i="11"/>
  <c r="AI688" i="11"/>
  <c r="AI689" i="11"/>
  <c r="AI690" i="11"/>
  <c r="AI691" i="11"/>
  <c r="AI692" i="11"/>
  <c r="AI693" i="11"/>
  <c r="AI694" i="11"/>
  <c r="AI695" i="11"/>
  <c r="AI696" i="11"/>
  <c r="AI697" i="11"/>
  <c r="AI698" i="11"/>
  <c r="AI699" i="11"/>
  <c r="AI700" i="11"/>
  <c r="AI701" i="11"/>
  <c r="AI702" i="11"/>
  <c r="AI703" i="11"/>
  <c r="AI704" i="11"/>
  <c r="AI705" i="11"/>
  <c r="AI706" i="11"/>
  <c r="AI707" i="11"/>
  <c r="AI708" i="11"/>
  <c r="AI709" i="11"/>
  <c r="AI710" i="11"/>
  <c r="AI711" i="11"/>
  <c r="AI712" i="11"/>
  <c r="AI713" i="11"/>
  <c r="AI714" i="11"/>
  <c r="AI715" i="11"/>
  <c r="AI716" i="11"/>
  <c r="AI717" i="11"/>
  <c r="AI718" i="11"/>
  <c r="AI719" i="11"/>
  <c r="AI720" i="11"/>
  <c r="AI721" i="11"/>
  <c r="AI722" i="11"/>
  <c r="AI723" i="11"/>
  <c r="AI724" i="11"/>
  <c r="AI725" i="11"/>
  <c r="AI726" i="11"/>
  <c r="AI727" i="11"/>
  <c r="AI728" i="11"/>
  <c r="AI729" i="11"/>
  <c r="AI730" i="11"/>
  <c r="AI731" i="11"/>
  <c r="AI732" i="11"/>
  <c r="AI733" i="11"/>
  <c r="AI734" i="11"/>
  <c r="AI735" i="11"/>
  <c r="AI736" i="11"/>
  <c r="AI737" i="11"/>
  <c r="AI738" i="11"/>
  <c r="AI739" i="11"/>
  <c r="AI740" i="11"/>
  <c r="AI741" i="11"/>
  <c r="AI742" i="11"/>
  <c r="AI743" i="11"/>
  <c r="AI744" i="11"/>
  <c r="AI745" i="11"/>
  <c r="AI746" i="11"/>
  <c r="AI747" i="11"/>
  <c r="AI748" i="11"/>
  <c r="AI749" i="11"/>
  <c r="AI750" i="11"/>
  <c r="AI751" i="11"/>
  <c r="AI752" i="11"/>
  <c r="AI753" i="11"/>
  <c r="AI754" i="11"/>
  <c r="AI755" i="11"/>
  <c r="AI756" i="11"/>
  <c r="AI757" i="11"/>
  <c r="AI758" i="11"/>
  <c r="AI759" i="11"/>
  <c r="AI760" i="11"/>
  <c r="AI761" i="11"/>
  <c r="AI762" i="11"/>
  <c r="AI763" i="11"/>
  <c r="AI764" i="11"/>
  <c r="AI765" i="11"/>
  <c r="AI766" i="11"/>
  <c r="AI767" i="11"/>
  <c r="AI768" i="11"/>
  <c r="AI769" i="11"/>
  <c r="AI770" i="11"/>
  <c r="AI771" i="11"/>
  <c r="AI772" i="11"/>
  <c r="AI773" i="11"/>
  <c r="AI774" i="11"/>
  <c r="AI775" i="11"/>
  <c r="AI776" i="11"/>
  <c r="AI777" i="11"/>
  <c r="AI778" i="11"/>
  <c r="AI779" i="11"/>
  <c r="AI780" i="11"/>
  <c r="AI781" i="11"/>
  <c r="AI782" i="11"/>
  <c r="AI783" i="11"/>
  <c r="AI784" i="11"/>
  <c r="AI785" i="11"/>
  <c r="AI786" i="11"/>
  <c r="AI787" i="11"/>
  <c r="AI788" i="11"/>
  <c r="AI789" i="11"/>
  <c r="AI790" i="11"/>
  <c r="AI791" i="11"/>
  <c r="AI792" i="11"/>
  <c r="AI793" i="11"/>
  <c r="AI794" i="11"/>
  <c r="AI795" i="11"/>
  <c r="AI796" i="11"/>
  <c r="AI797" i="11"/>
  <c r="AI798" i="11"/>
  <c r="AI799" i="11"/>
  <c r="AI800" i="11"/>
  <c r="AI801" i="11"/>
  <c r="AI802" i="11"/>
  <c r="AI803" i="11"/>
  <c r="AI804" i="11"/>
  <c r="AI805" i="11"/>
  <c r="AI806" i="11"/>
  <c r="AI807" i="11"/>
  <c r="AI808" i="11"/>
  <c r="AI809" i="11"/>
  <c r="AI810" i="11"/>
  <c r="AI811" i="11"/>
  <c r="AI812" i="11"/>
  <c r="AI813" i="11"/>
  <c r="AI814" i="11"/>
  <c r="AI815" i="11"/>
  <c r="AI816" i="11"/>
  <c r="AI817" i="11"/>
  <c r="AI818" i="11"/>
  <c r="AI819" i="11"/>
  <c r="AI820" i="11"/>
  <c r="AI821" i="11"/>
  <c r="AI822" i="11"/>
  <c r="AI823" i="11"/>
  <c r="AI824" i="11"/>
  <c r="AI825" i="11"/>
  <c r="AI826" i="11"/>
  <c r="AI827" i="11"/>
  <c r="AI828" i="11"/>
  <c r="AI829" i="11"/>
  <c r="AI830" i="11"/>
  <c r="AI831" i="11"/>
  <c r="AI832" i="11"/>
  <c r="AI833" i="11"/>
  <c r="AI834" i="11"/>
  <c r="AI835" i="11"/>
  <c r="AI836" i="11"/>
  <c r="AI837" i="11"/>
  <c r="AI838" i="11"/>
  <c r="AI839" i="11"/>
  <c r="AI840" i="11"/>
  <c r="AI841" i="11"/>
  <c r="AI842" i="11"/>
  <c r="AI843" i="11"/>
  <c r="AI844" i="11"/>
  <c r="AI845" i="11"/>
  <c r="AI846" i="11"/>
  <c r="AI847" i="11"/>
  <c r="AI848" i="11"/>
  <c r="AI849" i="11"/>
  <c r="AI850" i="11"/>
  <c r="AI851" i="11"/>
  <c r="AI852" i="11"/>
  <c r="AI853" i="11"/>
  <c r="AI854" i="11"/>
  <c r="AI855" i="11"/>
  <c r="AI856" i="11"/>
  <c r="AI857" i="11"/>
  <c r="AI858" i="11"/>
  <c r="AI859" i="11"/>
  <c r="AI860" i="11"/>
  <c r="AI861" i="11"/>
  <c r="AI862" i="11"/>
  <c r="AI863" i="11"/>
  <c r="AI864" i="11"/>
  <c r="AI865" i="11"/>
  <c r="AI866" i="11"/>
  <c r="AI867" i="11"/>
  <c r="AI868" i="11"/>
  <c r="AI869" i="11"/>
  <c r="AI870" i="11"/>
  <c r="AI871" i="11"/>
  <c r="AI872" i="11"/>
  <c r="AI873" i="11"/>
  <c r="AI874" i="11"/>
  <c r="AI875" i="11"/>
  <c r="AI876" i="11"/>
  <c r="AI877" i="11"/>
  <c r="AI878" i="11"/>
  <c r="AI879" i="11"/>
  <c r="AI880" i="11"/>
  <c r="AI881" i="11"/>
  <c r="AI882" i="11"/>
  <c r="AI883" i="11"/>
  <c r="AI884" i="11"/>
  <c r="AI885" i="11"/>
  <c r="AI886" i="11"/>
  <c r="AI887" i="11"/>
  <c r="AI888" i="11"/>
  <c r="AI889" i="11"/>
  <c r="AI890" i="11"/>
  <c r="AI891" i="11"/>
  <c r="AI892" i="11"/>
  <c r="AI893" i="11"/>
  <c r="AI894" i="11"/>
  <c r="AI895" i="11"/>
  <c r="AI896" i="11"/>
  <c r="AI897" i="11"/>
  <c r="AI898" i="11"/>
  <c r="AI899" i="11"/>
  <c r="AI900" i="11"/>
  <c r="AI901" i="11"/>
  <c r="AI902" i="11"/>
  <c r="AI903" i="11"/>
  <c r="AI904" i="11"/>
  <c r="AI905" i="11"/>
  <c r="AI906" i="11"/>
  <c r="AI907" i="11"/>
  <c r="AI908" i="11"/>
  <c r="AI909" i="11"/>
  <c r="AI910" i="11"/>
  <c r="AI911" i="11"/>
  <c r="AI912" i="11"/>
  <c r="AI913" i="11"/>
  <c r="AI914" i="11"/>
  <c r="AI915" i="11"/>
  <c r="AI916" i="11"/>
  <c r="AI917" i="11"/>
  <c r="AI918" i="11"/>
  <c r="AI919" i="11"/>
  <c r="AI920" i="11"/>
  <c r="AI921" i="11"/>
  <c r="AI922" i="11"/>
  <c r="AI923" i="11"/>
  <c r="AI924" i="11"/>
  <c r="AI925" i="11"/>
  <c r="AI926" i="11"/>
  <c r="AI927" i="11"/>
  <c r="AI928" i="11"/>
  <c r="AI929" i="11"/>
  <c r="AI930" i="11"/>
  <c r="AI931" i="11"/>
  <c r="AI932" i="11"/>
  <c r="AI933" i="11"/>
  <c r="AI934" i="11"/>
  <c r="AI935" i="11"/>
  <c r="AI936" i="11"/>
  <c r="AI937" i="11"/>
  <c r="AI938" i="11"/>
  <c r="AI939" i="11"/>
  <c r="AI940" i="11"/>
  <c r="AI941" i="11"/>
  <c r="AI942" i="11"/>
  <c r="AI943" i="11"/>
  <c r="AI944" i="11"/>
  <c r="AI945" i="11"/>
  <c r="AI946" i="11"/>
  <c r="AI947" i="11"/>
  <c r="AI948" i="11"/>
  <c r="AI949" i="11"/>
  <c r="AI950" i="11"/>
  <c r="AI951" i="11"/>
  <c r="AI952" i="11"/>
  <c r="AI953" i="11"/>
  <c r="AI954" i="11"/>
  <c r="AI955" i="11"/>
  <c r="AI956" i="11"/>
  <c r="AI957" i="11"/>
  <c r="AI958" i="11"/>
  <c r="AI959" i="11"/>
  <c r="AI960" i="11"/>
  <c r="AI961" i="11"/>
  <c r="AI962" i="11"/>
  <c r="AI963" i="11"/>
  <c r="AI964" i="11"/>
  <c r="AI965" i="11"/>
  <c r="AI966" i="11"/>
  <c r="AI967" i="11"/>
  <c r="AI968" i="11"/>
  <c r="AI969" i="11"/>
  <c r="AI970" i="11"/>
  <c r="AI971" i="11"/>
  <c r="AI972" i="11"/>
  <c r="AI973" i="11"/>
  <c r="AI974" i="11"/>
  <c r="AI975" i="11"/>
  <c r="AI976" i="11"/>
  <c r="AI977" i="11"/>
  <c r="AI978" i="11"/>
  <c r="AI979" i="11"/>
  <c r="AI980" i="11"/>
  <c r="AI981" i="11"/>
  <c r="AI982" i="11"/>
  <c r="AI983" i="11"/>
  <c r="AI984" i="11"/>
  <c r="AI985" i="11"/>
  <c r="AI986" i="11"/>
  <c r="AI987" i="11"/>
  <c r="AI988" i="11"/>
  <c r="AI989" i="11"/>
  <c r="AI990" i="11"/>
  <c r="AI991" i="11"/>
  <c r="AI992" i="11"/>
  <c r="AI993" i="11"/>
  <c r="AI994" i="11"/>
  <c r="AI995" i="11"/>
  <c r="AI996" i="11"/>
  <c r="AI997" i="11"/>
  <c r="AI998" i="11"/>
  <c r="AI999" i="11"/>
  <c r="AI1000" i="11"/>
  <c r="AI1001" i="11"/>
  <c r="AI1002" i="11"/>
  <c r="AI1003" i="11"/>
  <c r="AI1004" i="11"/>
  <c r="AI1005" i="11"/>
  <c r="AI1006" i="11"/>
  <c r="AI1007" i="11"/>
  <c r="AI1008" i="11"/>
  <c r="AI1009" i="11"/>
  <c r="AI1010" i="11"/>
  <c r="AI1011" i="11"/>
  <c r="AI1012" i="11"/>
  <c r="AI1013" i="11"/>
  <c r="AI1014" i="11"/>
  <c r="AI1015" i="11"/>
  <c r="AI1016" i="11"/>
  <c r="AI1017" i="11"/>
  <c r="AI1018" i="11"/>
  <c r="AI1019" i="11"/>
  <c r="AI1020" i="11"/>
  <c r="AI1021" i="11"/>
  <c r="AI1022" i="11"/>
  <c r="AI1023" i="11"/>
  <c r="AI1024" i="11"/>
  <c r="AI1025" i="11"/>
  <c r="AI1026" i="11"/>
  <c r="AI1027" i="11"/>
  <c r="AI1028" i="11"/>
  <c r="AI1029" i="11"/>
  <c r="AI1030" i="11"/>
  <c r="AI1031" i="11"/>
  <c r="AI1032" i="11"/>
  <c r="AI1033" i="11"/>
  <c r="AI1034" i="11"/>
  <c r="AI1035" i="11"/>
  <c r="AI1036" i="11"/>
  <c r="AI1037" i="11"/>
  <c r="AI1038" i="11"/>
  <c r="AI1039" i="11"/>
  <c r="AI1040" i="11"/>
  <c r="AI1041" i="11"/>
  <c r="AI1042" i="11"/>
  <c r="AI1043" i="11"/>
  <c r="AI1044" i="11"/>
  <c r="AI1045" i="11"/>
  <c r="AI1046" i="11"/>
  <c r="AI1047" i="11"/>
  <c r="AI1048" i="11"/>
  <c r="AI1049" i="11"/>
  <c r="AI1050" i="11"/>
  <c r="AI1051" i="11"/>
  <c r="AI1052" i="11"/>
  <c r="AI1053" i="11"/>
  <c r="AI1054" i="11"/>
  <c r="AI1055" i="11"/>
  <c r="AI1056" i="11"/>
  <c r="AI1057" i="11"/>
  <c r="AI1058" i="11"/>
  <c r="AI1059" i="11"/>
  <c r="AI1060" i="11"/>
  <c r="AI1061" i="11"/>
  <c r="AI1062" i="11"/>
  <c r="AI1063" i="11"/>
  <c r="AI1064" i="11"/>
  <c r="AI1065" i="11"/>
  <c r="AI1066" i="11"/>
  <c r="AI1067" i="11"/>
  <c r="AI1068" i="11"/>
  <c r="AI1069" i="11"/>
  <c r="AI1070" i="11"/>
  <c r="AI1071" i="11"/>
  <c r="AI1072" i="11"/>
  <c r="AI1073" i="11"/>
  <c r="AI1074" i="11"/>
  <c r="AI1075" i="11"/>
  <c r="AI1076" i="11"/>
  <c r="AI1077" i="11"/>
  <c r="AI1078" i="11"/>
  <c r="AI1079" i="11"/>
  <c r="AI1080" i="11"/>
  <c r="AI1081" i="11"/>
  <c r="AI1082" i="11"/>
  <c r="AI1083" i="11"/>
  <c r="AI1084" i="11"/>
  <c r="AI1085" i="11"/>
  <c r="AI1086" i="11"/>
  <c r="AI1087" i="11"/>
  <c r="AI1088" i="11"/>
  <c r="AI1089" i="11"/>
  <c r="AI1090" i="11"/>
  <c r="AI1091" i="11"/>
  <c r="AI1092" i="11"/>
  <c r="AI1093" i="11"/>
  <c r="AI1094" i="11"/>
  <c r="AI1095" i="11"/>
  <c r="AI1096" i="11"/>
  <c r="AI1097" i="11"/>
  <c r="AI1098" i="11"/>
  <c r="AI1099" i="11"/>
  <c r="AI1100" i="11"/>
  <c r="AI1101" i="11"/>
  <c r="AI1102" i="11"/>
  <c r="AI1103" i="11"/>
  <c r="AI1104" i="11"/>
  <c r="AI1105" i="11"/>
  <c r="AI1106" i="11"/>
  <c r="AI1107" i="11"/>
  <c r="AI1108" i="11"/>
  <c r="AI1109" i="11"/>
  <c r="AI1110" i="11"/>
  <c r="AI1111" i="11"/>
  <c r="AI1112" i="11"/>
  <c r="AI1113" i="11"/>
  <c r="AI1114" i="11"/>
  <c r="AI1115" i="11"/>
  <c r="AI1116" i="11"/>
  <c r="AI1117" i="11"/>
  <c r="AI1118" i="11"/>
  <c r="AI1119" i="11"/>
  <c r="AI1120" i="11"/>
  <c r="AI1121" i="11"/>
  <c r="AI1122" i="11"/>
  <c r="AI1123" i="11"/>
  <c r="AI1124" i="11"/>
  <c r="AI1125" i="11"/>
  <c r="AI1126" i="11"/>
  <c r="AI1127" i="11"/>
  <c r="AI1128" i="11"/>
  <c r="AI1129" i="11"/>
  <c r="AI1130" i="11"/>
  <c r="AI1131" i="11"/>
  <c r="AI1132" i="11"/>
  <c r="AI1133" i="11"/>
  <c r="AI1134" i="11"/>
  <c r="AI1135" i="11"/>
  <c r="AI1136" i="11"/>
  <c r="AI1137" i="11"/>
  <c r="AI1138" i="11"/>
  <c r="AI1139" i="11"/>
  <c r="AI1140" i="11"/>
  <c r="AI1141" i="11"/>
  <c r="AI1142" i="11"/>
  <c r="AI1143" i="11"/>
  <c r="AI1144" i="11"/>
  <c r="AI1145" i="11"/>
  <c r="AI1146" i="11"/>
  <c r="AI1147" i="11"/>
  <c r="AI1148" i="11"/>
  <c r="AI1149" i="11"/>
  <c r="AI1150" i="11"/>
  <c r="AI1151" i="11"/>
  <c r="AI1152" i="11"/>
  <c r="AI1153" i="11"/>
  <c r="AI1154" i="11"/>
  <c r="AI1155" i="11"/>
  <c r="AI1156" i="11"/>
  <c r="AI1157" i="11"/>
  <c r="AI1158" i="11"/>
  <c r="AI1159" i="11"/>
  <c r="AI1160" i="11"/>
  <c r="AI1161" i="11"/>
  <c r="AI1162" i="11"/>
  <c r="AI1163" i="11"/>
  <c r="AI1164" i="11"/>
  <c r="AI1165" i="11"/>
  <c r="AI1166" i="11"/>
  <c r="AI1167" i="11"/>
  <c r="AI1168" i="11"/>
  <c r="AI1169" i="11"/>
  <c r="AI1170" i="11"/>
  <c r="AI1171" i="11"/>
  <c r="AI1172" i="11"/>
  <c r="AI1173" i="11"/>
  <c r="AI1174" i="11"/>
  <c r="AI1175" i="11"/>
  <c r="AI1176" i="11"/>
  <c r="AI1177" i="11"/>
  <c r="AI1178" i="11"/>
  <c r="AI1179" i="11"/>
  <c r="AI1180" i="11"/>
  <c r="AI1181" i="11"/>
  <c r="AI1182" i="11"/>
  <c r="AI1183" i="11"/>
  <c r="AI1184" i="11"/>
  <c r="AI1185" i="11"/>
  <c r="AI1186" i="11"/>
  <c r="AI1187" i="11"/>
  <c r="AI1188" i="11"/>
  <c r="AI1189" i="11"/>
  <c r="AI1190" i="11"/>
  <c r="AI1191" i="11"/>
  <c r="AI1192" i="11"/>
  <c r="AI1193" i="11"/>
  <c r="AI1194" i="11"/>
  <c r="AI1195" i="11"/>
  <c r="AI1196" i="11"/>
  <c r="AI1197" i="11"/>
  <c r="AI1198" i="11"/>
  <c r="AI1199" i="11"/>
  <c r="AI1200" i="11"/>
  <c r="AI1201" i="11"/>
  <c r="AI1202" i="11"/>
  <c r="AI1203" i="11"/>
  <c r="AI1204" i="11"/>
  <c r="AI1205" i="11"/>
  <c r="AI1206" i="11"/>
  <c r="AI1207" i="11"/>
  <c r="AI1208" i="11"/>
  <c r="AI1209" i="11"/>
  <c r="AI1210" i="11"/>
  <c r="AI1211" i="11"/>
  <c r="AI1212" i="11"/>
  <c r="AI1213" i="11"/>
  <c r="AI1214" i="11"/>
  <c r="AI1215" i="11"/>
  <c r="AI1216" i="11"/>
  <c r="AI1217" i="11"/>
  <c r="AI1218" i="11"/>
  <c r="AI1219" i="11"/>
  <c r="AI1220" i="11"/>
  <c r="AI1221" i="11"/>
  <c r="AI1222" i="11"/>
  <c r="AI1223" i="11"/>
  <c r="AI1224" i="11"/>
  <c r="AI1225" i="11"/>
  <c r="AI1226" i="11"/>
  <c r="AI1227" i="11"/>
  <c r="AI1228" i="11"/>
  <c r="AI1229" i="11"/>
  <c r="AI1230" i="11"/>
  <c r="AI1231" i="11"/>
  <c r="AI1232" i="11"/>
  <c r="AI1233" i="11"/>
  <c r="AI1234" i="11"/>
  <c r="AI1235" i="11"/>
  <c r="AI1236" i="11"/>
  <c r="AI1237" i="11"/>
  <c r="AI1238" i="11"/>
  <c r="AI1239" i="11"/>
  <c r="AI1240" i="11"/>
  <c r="AI1241" i="11"/>
  <c r="AI1242" i="11"/>
  <c r="AI1243" i="11"/>
  <c r="AI1244" i="11"/>
  <c r="AI1245" i="11"/>
  <c r="AI1246" i="11"/>
  <c r="AI1247" i="11"/>
  <c r="AI1248" i="11"/>
  <c r="AI1249" i="11"/>
  <c r="AI1250" i="11"/>
  <c r="AI1251" i="11"/>
  <c r="AI1252" i="11"/>
  <c r="AI1253" i="11"/>
  <c r="AI1254" i="11"/>
  <c r="AI1255" i="11"/>
  <c r="AI1256" i="11"/>
  <c r="AI1257" i="11"/>
  <c r="AI1258" i="11"/>
  <c r="AI1259" i="11"/>
  <c r="AI1260" i="11"/>
  <c r="AI1261" i="11"/>
  <c r="AI1262" i="11"/>
  <c r="AI1263" i="11"/>
  <c r="AI1264" i="11"/>
  <c r="AI1265" i="11"/>
  <c r="AI1266" i="11"/>
  <c r="AI1267" i="11"/>
  <c r="AI1268" i="11"/>
  <c r="AI1269" i="11"/>
  <c r="AI1270" i="11"/>
  <c r="AI1271" i="11"/>
  <c r="AI1272" i="11"/>
  <c r="AI1273" i="11"/>
  <c r="AI1274" i="11"/>
  <c r="AI1275" i="11"/>
  <c r="AI1276" i="11"/>
  <c r="AI1277" i="11"/>
  <c r="AI1278" i="11"/>
  <c r="AI1279" i="11"/>
  <c r="AI1280" i="11"/>
  <c r="AI1281" i="11"/>
  <c r="AI1282" i="11"/>
  <c r="AI1283" i="11"/>
  <c r="AI1284" i="11"/>
  <c r="AI1285" i="11"/>
  <c r="AI1286" i="11"/>
  <c r="AI1287" i="11"/>
  <c r="AI1288" i="11"/>
  <c r="AI1289" i="11"/>
  <c r="AI1290" i="11"/>
  <c r="AI1291" i="11"/>
  <c r="AI1292" i="11"/>
  <c r="AI1293" i="11"/>
  <c r="AI1294" i="11"/>
  <c r="AI1295" i="11"/>
  <c r="AI1296" i="11"/>
  <c r="AI1297" i="11"/>
  <c r="AI1298" i="11"/>
  <c r="AI1299" i="11"/>
  <c r="AI1300" i="11"/>
  <c r="AI1301" i="11"/>
  <c r="AI1302" i="11"/>
  <c r="AI1303" i="11"/>
  <c r="AI1304" i="11"/>
  <c r="AI1305" i="11"/>
  <c r="AI1306" i="11"/>
  <c r="AI1307" i="11"/>
  <c r="AI1308" i="11"/>
  <c r="AI1309" i="11"/>
  <c r="AI1310" i="11"/>
  <c r="AI1311" i="11"/>
  <c r="AI1312" i="11"/>
  <c r="AI1313" i="11"/>
  <c r="AI1314" i="11"/>
  <c r="AI1315" i="11"/>
  <c r="AI1316" i="11"/>
  <c r="AI1317" i="11"/>
  <c r="AI1318" i="11"/>
  <c r="AI1319" i="11"/>
  <c r="AI1320" i="11"/>
  <c r="AI1321" i="11"/>
  <c r="AI1322" i="11"/>
  <c r="AI1323" i="11"/>
  <c r="AI1324" i="11"/>
  <c r="AI1325" i="11"/>
  <c r="AI1326" i="11"/>
  <c r="AI1327" i="11"/>
  <c r="AI1328" i="11"/>
  <c r="AI1329" i="11"/>
  <c r="AI1330" i="11"/>
  <c r="AI1331" i="11"/>
  <c r="AI1332" i="11"/>
  <c r="AI1333" i="11"/>
  <c r="AI1334" i="11"/>
  <c r="AI1335" i="11"/>
  <c r="AI1336" i="11"/>
  <c r="AI1337" i="11"/>
  <c r="AI1338" i="11"/>
  <c r="AI1339" i="11"/>
  <c r="AI1340" i="11"/>
  <c r="AI1341" i="11"/>
  <c r="AI1342" i="11"/>
  <c r="AI1343" i="11"/>
  <c r="AI1344" i="11"/>
  <c r="AI1345" i="11"/>
  <c r="AI1346" i="11"/>
  <c r="AI1347" i="11"/>
  <c r="AI1348" i="11"/>
  <c r="AI1349" i="11"/>
  <c r="AI1350" i="11"/>
  <c r="AI1351" i="11"/>
  <c r="AI1352" i="11"/>
  <c r="AI1353" i="11"/>
  <c r="AI1354" i="11"/>
  <c r="AI1355" i="11"/>
  <c r="AI1356" i="11"/>
  <c r="AI1357" i="11"/>
  <c r="AI1358" i="11"/>
  <c r="AI1359" i="11"/>
  <c r="AI1360" i="11"/>
  <c r="AI1361" i="11"/>
  <c r="AI1362" i="11"/>
  <c r="AI1363" i="11"/>
  <c r="AI1364" i="11"/>
  <c r="AI1365" i="11"/>
  <c r="AI1366" i="11"/>
  <c r="AI1367" i="11"/>
  <c r="AI1368" i="11"/>
  <c r="AI1369" i="11"/>
  <c r="AI1370" i="11"/>
  <c r="AI1371" i="11"/>
  <c r="AI1372" i="11"/>
  <c r="AI1373" i="11"/>
  <c r="AI1374" i="11"/>
  <c r="AI1375" i="11"/>
  <c r="AI1376" i="11"/>
  <c r="AI1377" i="11"/>
  <c r="AI1378" i="11"/>
  <c r="AI1379" i="11"/>
  <c r="AI1380" i="11"/>
  <c r="AI1381" i="11"/>
  <c r="AI1382" i="11"/>
  <c r="AI1383" i="11"/>
  <c r="AI1384" i="11"/>
  <c r="AI1385" i="11"/>
  <c r="AI1386" i="11"/>
  <c r="AI1387" i="11"/>
  <c r="AI1388" i="11"/>
  <c r="AI1389" i="11"/>
  <c r="AI1390" i="11"/>
  <c r="AI1391" i="11"/>
  <c r="AI1392" i="11"/>
  <c r="AI1393" i="11"/>
  <c r="AI1394" i="11"/>
  <c r="AI1395" i="11"/>
  <c r="AI1396" i="11"/>
  <c r="AI1397" i="11"/>
  <c r="AI1398" i="11"/>
  <c r="AI1399" i="11"/>
  <c r="AI1400" i="11"/>
  <c r="AI1401" i="11"/>
  <c r="AI1402" i="11"/>
  <c r="AI1403" i="11"/>
  <c r="AI1404" i="11"/>
  <c r="AI1405" i="11"/>
  <c r="AI1406" i="11"/>
  <c r="AI1407" i="11"/>
  <c r="AI1408" i="11"/>
  <c r="AI1409" i="11"/>
  <c r="AI1410" i="11"/>
  <c r="AI1411" i="11"/>
  <c r="AI1412" i="11"/>
  <c r="AI1413" i="11"/>
  <c r="AI1414" i="11"/>
  <c r="AI1415" i="11"/>
  <c r="AI1416" i="11"/>
  <c r="AI1417" i="11"/>
  <c r="AI1418" i="11"/>
  <c r="AI1419" i="11"/>
  <c r="AI1420" i="11"/>
  <c r="AI1421" i="11"/>
  <c r="AI1422" i="11"/>
  <c r="AI1423" i="11"/>
  <c r="AI1424" i="11"/>
  <c r="AI1425" i="11"/>
  <c r="AI1426" i="11"/>
  <c r="AI1427" i="11"/>
  <c r="AI1428" i="11"/>
  <c r="AI1429" i="11"/>
  <c r="AI1430" i="11"/>
  <c r="AI1431" i="11"/>
  <c r="AI1432" i="11"/>
  <c r="AI1433" i="11"/>
  <c r="AI1434" i="11"/>
  <c r="AI1435" i="11"/>
  <c r="AI1436" i="11"/>
  <c r="AI1437" i="11"/>
  <c r="AI1438" i="11"/>
  <c r="AI1439" i="11"/>
  <c r="AI1440" i="11"/>
  <c r="AI1441" i="11"/>
  <c r="AI1442" i="11"/>
  <c r="AI1443" i="11"/>
  <c r="AI1444" i="11"/>
  <c r="AI1445" i="11"/>
  <c r="AI1446" i="11"/>
  <c r="AI1447" i="11"/>
  <c r="AI1448" i="11"/>
  <c r="AI1449" i="11"/>
  <c r="AI1450" i="11"/>
  <c r="AI1451" i="11"/>
  <c r="AI1452" i="11"/>
  <c r="AI1453" i="11"/>
  <c r="AI1454" i="11"/>
  <c r="AI1455" i="11"/>
  <c r="AI1456" i="11"/>
  <c r="AI1457" i="11"/>
  <c r="AI1458" i="11"/>
  <c r="AI1459" i="11"/>
  <c r="AI1460" i="11"/>
  <c r="AI1461" i="11"/>
  <c r="AI1462" i="11"/>
  <c r="AI1463" i="11"/>
  <c r="AI1464" i="11"/>
  <c r="AI1465" i="11"/>
  <c r="AI1466" i="11"/>
  <c r="AI1467" i="11"/>
  <c r="AI1468" i="11"/>
  <c r="AI1469" i="11"/>
  <c r="AI1470" i="11"/>
  <c r="AI1471" i="11"/>
  <c r="AI1472" i="11"/>
  <c r="AI1473" i="11"/>
  <c r="AI1474" i="11"/>
  <c r="AI1475" i="11"/>
  <c r="AI1476" i="11"/>
  <c r="AI1477" i="11"/>
  <c r="AI1478" i="11"/>
  <c r="AI1479" i="11"/>
  <c r="AI1480" i="11"/>
  <c r="AI1481" i="11"/>
  <c r="AI1482" i="11"/>
  <c r="AI1483" i="11"/>
  <c r="AI1484" i="11"/>
  <c r="AI1485" i="11"/>
  <c r="AI1486" i="11"/>
  <c r="AI1487" i="11"/>
  <c r="AI1488" i="11"/>
  <c r="AI1489" i="11"/>
  <c r="AI1490" i="11"/>
  <c r="AI1491" i="11"/>
  <c r="AI1492" i="11"/>
  <c r="AI1493" i="11"/>
  <c r="AI1494" i="11"/>
  <c r="AI1495" i="11"/>
  <c r="AI1496" i="11"/>
  <c r="AI1497" i="11"/>
  <c r="AI1498" i="11"/>
  <c r="AI1499" i="11"/>
  <c r="AI1500" i="11"/>
  <c r="AI1501" i="11"/>
  <c r="AI1502" i="11"/>
  <c r="AI1503" i="11"/>
  <c r="AI1504" i="11"/>
  <c r="AI1505" i="11"/>
  <c r="AI1506" i="11"/>
  <c r="AI1507" i="11"/>
  <c r="AI1508" i="11"/>
  <c r="AI1509" i="11"/>
  <c r="AI1510" i="11"/>
  <c r="AI1511" i="11"/>
  <c r="AI1512" i="11"/>
  <c r="AI1513" i="11"/>
  <c r="AI1514" i="11"/>
  <c r="AI1515" i="11"/>
  <c r="AI1516" i="11"/>
  <c r="AI1517" i="11"/>
  <c r="AI1518" i="11"/>
  <c r="AI1519" i="11"/>
  <c r="AI1520" i="11"/>
  <c r="AI1521" i="11"/>
  <c r="AI1522" i="11"/>
  <c r="AI1523" i="11"/>
  <c r="AI1524" i="11"/>
  <c r="AI1525" i="11"/>
  <c r="AI1526" i="11"/>
  <c r="AI1527" i="11"/>
  <c r="AI1528" i="11"/>
  <c r="AI1529" i="11"/>
  <c r="AI1530" i="11"/>
  <c r="AI1531" i="11"/>
  <c r="AI1532" i="11"/>
  <c r="AI1533" i="11"/>
  <c r="AI1534" i="11"/>
  <c r="AI1535" i="11"/>
  <c r="AI1536" i="11"/>
  <c r="AI1537" i="11"/>
  <c r="AI1538" i="11"/>
  <c r="AI1539" i="11"/>
  <c r="AI1540" i="11"/>
  <c r="AI1541" i="11"/>
  <c r="AI1542" i="11"/>
  <c r="AI1543" i="11"/>
  <c r="AI1544" i="11"/>
  <c r="AI1545" i="11"/>
  <c r="AI1546" i="11"/>
  <c r="AI1547" i="11"/>
  <c r="AI1548" i="11"/>
  <c r="AI1549" i="11"/>
  <c r="AI1550" i="11"/>
  <c r="AI1551" i="11"/>
  <c r="AI1552" i="11"/>
  <c r="AI1553" i="11"/>
  <c r="AI1554" i="11"/>
  <c r="AI1555" i="11"/>
  <c r="AI1556" i="11"/>
  <c r="AI1557" i="11"/>
  <c r="AI1558" i="11"/>
  <c r="AI1559" i="11"/>
  <c r="AI1560" i="11"/>
  <c r="AI1561" i="11"/>
  <c r="AI1562" i="11"/>
  <c r="AI1563" i="11"/>
  <c r="AI1564" i="11"/>
  <c r="AI1565" i="11"/>
  <c r="AI1566" i="11"/>
  <c r="AI1567" i="11"/>
  <c r="AI1568" i="11"/>
  <c r="AI1569" i="11"/>
  <c r="AI1570" i="11"/>
  <c r="AI1571" i="11"/>
  <c r="AI1572" i="11"/>
  <c r="AI1573" i="11"/>
  <c r="AI1574" i="11"/>
  <c r="AI1575" i="11"/>
  <c r="AI1576" i="11"/>
  <c r="AI1577" i="11"/>
  <c r="AI1578" i="11"/>
  <c r="AI1579" i="11"/>
  <c r="AI1580" i="11"/>
  <c r="AI1581" i="11"/>
  <c r="AI1582" i="11"/>
  <c r="AI1583" i="11"/>
  <c r="AI1584" i="11"/>
  <c r="AI1585" i="11"/>
  <c r="AI1586" i="11"/>
  <c r="AI1587" i="11"/>
  <c r="AI1588" i="11"/>
  <c r="AI1589" i="11"/>
  <c r="AI1590" i="11"/>
  <c r="AI1591" i="11"/>
  <c r="AI1592" i="11"/>
  <c r="AI1593" i="11"/>
  <c r="AI1594" i="11"/>
  <c r="AI1595" i="11"/>
  <c r="AI1596" i="11"/>
  <c r="AI1597" i="11"/>
  <c r="AI1598" i="11"/>
  <c r="AI1599" i="11"/>
  <c r="AI1600" i="11"/>
  <c r="AI1601" i="11"/>
  <c r="AI1602" i="11"/>
  <c r="AI1603" i="11"/>
  <c r="AI1604" i="11"/>
  <c r="AI1605" i="11"/>
  <c r="AI1606" i="11"/>
  <c r="AI1607" i="11"/>
  <c r="AI1608" i="11"/>
  <c r="AI1609" i="11"/>
  <c r="AI1610" i="11"/>
  <c r="AI1611" i="11"/>
  <c r="AI1612" i="11"/>
  <c r="AI1613" i="11"/>
  <c r="AI1614" i="11"/>
  <c r="AI1615" i="11"/>
  <c r="AI1616" i="11"/>
  <c r="AI1617" i="11"/>
  <c r="AI1618" i="11"/>
  <c r="AI1619" i="11"/>
  <c r="AI1620" i="11"/>
  <c r="AI1621" i="11"/>
  <c r="AI1622" i="11"/>
  <c r="AI1623" i="11"/>
  <c r="AI1624" i="11"/>
  <c r="AI1625" i="11"/>
  <c r="AI1626" i="11"/>
  <c r="AI1627" i="11"/>
  <c r="AI1628" i="11"/>
  <c r="AI1629" i="11"/>
  <c r="AI1630" i="11"/>
  <c r="AI1631" i="11"/>
  <c r="AI1632" i="11"/>
  <c r="AI1633" i="11"/>
  <c r="AI1634" i="11"/>
  <c r="AI1635" i="11"/>
  <c r="AI1636" i="11"/>
  <c r="AI1637" i="11"/>
  <c r="AI1638" i="11"/>
  <c r="AI1639" i="11"/>
  <c r="AI1640" i="11"/>
  <c r="AI1641" i="11"/>
  <c r="AI1642" i="11"/>
  <c r="AI1643" i="11"/>
  <c r="AI1644" i="11"/>
  <c r="AI1645" i="11"/>
  <c r="AI1646" i="11"/>
  <c r="AI1647" i="11"/>
  <c r="AI1648" i="11"/>
  <c r="AI1649" i="11"/>
  <c r="AI1650" i="11"/>
  <c r="AI1651" i="11"/>
  <c r="AI1652" i="11"/>
  <c r="AI1653" i="11"/>
  <c r="AI1654" i="11"/>
  <c r="AI1655" i="11"/>
  <c r="AI1656" i="11"/>
  <c r="AI1657" i="11"/>
  <c r="AI1658" i="11"/>
  <c r="AI1659" i="11"/>
  <c r="AI1660" i="11"/>
  <c r="AI1661" i="11"/>
  <c r="AI1662" i="11"/>
  <c r="AI1663" i="11"/>
  <c r="AI1664" i="11"/>
  <c r="AI1665" i="11"/>
  <c r="AI1666" i="11"/>
  <c r="AI1667" i="11"/>
  <c r="AI1668" i="11"/>
  <c r="AI1669" i="11"/>
  <c r="AI1670" i="11"/>
  <c r="AI1671" i="11"/>
  <c r="AI1672" i="11"/>
  <c r="AI1673" i="11"/>
  <c r="AI1674" i="11"/>
  <c r="AI1675" i="11"/>
  <c r="AI1676" i="11"/>
  <c r="AI1677" i="11"/>
  <c r="AI1678" i="11"/>
  <c r="AI1679" i="11"/>
  <c r="AI1680" i="11"/>
  <c r="AI1681" i="11"/>
  <c r="AI1682" i="11"/>
  <c r="AI1683" i="11"/>
  <c r="AI1684" i="11"/>
  <c r="AI1685" i="11"/>
  <c r="AI1686" i="11"/>
  <c r="AI1687" i="11"/>
  <c r="AI1688" i="11"/>
  <c r="AI1689" i="11"/>
  <c r="AI1690" i="11"/>
  <c r="AI1691" i="11"/>
  <c r="AI1692" i="11"/>
  <c r="AI1693" i="11"/>
  <c r="AI1694" i="11"/>
  <c r="AI1695" i="11"/>
  <c r="AI1696" i="11"/>
  <c r="AI1697" i="11"/>
  <c r="AI1698" i="11"/>
  <c r="AI1699" i="11"/>
  <c r="AI1700" i="11"/>
  <c r="AI1701" i="11"/>
  <c r="AI1702" i="11"/>
  <c r="AI1703" i="11"/>
  <c r="AI1704" i="11"/>
  <c r="AI1705" i="11"/>
  <c r="AI1706" i="11"/>
  <c r="AI1707" i="11"/>
  <c r="AI1708" i="11"/>
  <c r="AI1709" i="11"/>
  <c r="AI1710" i="11"/>
  <c r="AI1711" i="11"/>
  <c r="AI1712" i="11"/>
  <c r="AI1713" i="11"/>
  <c r="AI1714" i="11"/>
  <c r="AI1715" i="11"/>
  <c r="AI1716" i="11"/>
  <c r="AI1717" i="11"/>
  <c r="AI1718" i="11"/>
  <c r="AI1719" i="11"/>
  <c r="AI1720" i="11"/>
  <c r="AI1721" i="11"/>
  <c r="AI1722" i="11"/>
  <c r="AI1723" i="11"/>
  <c r="AI1724" i="11"/>
  <c r="AI1725" i="11"/>
  <c r="AI1726" i="11"/>
  <c r="AI1727" i="11"/>
  <c r="AI1728" i="11"/>
  <c r="AI1729" i="11"/>
  <c r="AI1730" i="11"/>
  <c r="AI1731" i="11"/>
  <c r="AI1732" i="11"/>
  <c r="AI1733" i="11"/>
  <c r="AI1734" i="11"/>
  <c r="AI1735" i="11"/>
  <c r="AI1736" i="11"/>
  <c r="AI1737" i="11"/>
  <c r="AI1738" i="11"/>
  <c r="AI1739" i="11"/>
  <c r="AI1740" i="11"/>
  <c r="AI1741" i="11"/>
  <c r="AI1742" i="11"/>
  <c r="AI1743" i="11"/>
  <c r="AI1744" i="11"/>
  <c r="AI1745" i="11"/>
  <c r="AI1746" i="11"/>
  <c r="AI1747" i="11"/>
  <c r="AI1748" i="11"/>
  <c r="AI1749" i="11"/>
  <c r="AI1750" i="11"/>
  <c r="AI1751" i="11"/>
  <c r="AI1752" i="11"/>
  <c r="AI1753" i="11"/>
  <c r="AI1754" i="11"/>
  <c r="AI1755" i="11"/>
  <c r="AI1756" i="11"/>
  <c r="AI1757" i="11"/>
  <c r="AI1758" i="11"/>
  <c r="AI1759" i="11"/>
  <c r="AI1760" i="11"/>
  <c r="AI1761" i="11"/>
  <c r="AI1762" i="11"/>
  <c r="AI1763" i="11"/>
  <c r="AI1764" i="11"/>
  <c r="AI1765" i="11"/>
  <c r="AI1766" i="11"/>
  <c r="AI1767" i="11"/>
  <c r="AI1768" i="11"/>
  <c r="AI1769" i="11"/>
  <c r="AI1770" i="11"/>
  <c r="AI1771" i="11"/>
  <c r="AI1772" i="11"/>
  <c r="AI1773" i="11"/>
  <c r="AI1774" i="11"/>
  <c r="AI1775" i="11"/>
  <c r="AI1776" i="11"/>
  <c r="AI1777" i="11"/>
  <c r="AI1778" i="11"/>
  <c r="AI1779" i="11"/>
  <c r="AI1780" i="11"/>
  <c r="AI1781" i="11"/>
  <c r="AI1782" i="11"/>
  <c r="AI1783" i="11"/>
  <c r="AI1784" i="11"/>
  <c r="AI1785" i="11"/>
  <c r="AI1786" i="11"/>
  <c r="AI1787" i="11"/>
  <c r="AI1788" i="11"/>
  <c r="AI1789" i="11"/>
  <c r="AI1790" i="11"/>
  <c r="AI1791" i="11"/>
  <c r="AI1792" i="11"/>
  <c r="AI1793" i="11"/>
  <c r="AI1794" i="11"/>
  <c r="AI1795" i="11"/>
  <c r="AI1796" i="11"/>
  <c r="AI1797" i="11"/>
  <c r="AI1798" i="11"/>
  <c r="AI1799" i="11"/>
  <c r="AI1800" i="11"/>
  <c r="AI1801" i="11"/>
  <c r="AI1802" i="11"/>
  <c r="AI1803" i="11"/>
  <c r="AI1804" i="11"/>
  <c r="AI1805" i="11"/>
  <c r="AI1806" i="11"/>
  <c r="AI1807" i="11"/>
  <c r="AI1808" i="11"/>
  <c r="AI1809" i="11"/>
  <c r="AI1810" i="11"/>
  <c r="AI1811" i="11"/>
  <c r="AI1812" i="11"/>
  <c r="AI1813" i="11"/>
  <c r="AI1814" i="11"/>
  <c r="AI1815" i="11"/>
  <c r="AI1816" i="11"/>
  <c r="AI1817" i="11"/>
  <c r="AI1818" i="11"/>
  <c r="AI1819" i="11"/>
  <c r="AI1820" i="11"/>
  <c r="AI1821" i="11"/>
  <c r="AI1822" i="11"/>
  <c r="AI1823" i="11"/>
  <c r="AI1824" i="11"/>
  <c r="AI1825" i="11"/>
  <c r="AI1826" i="11"/>
  <c r="AI1827" i="11"/>
  <c r="AI1828" i="11"/>
  <c r="AI1829" i="11"/>
  <c r="AI1830" i="11"/>
  <c r="AI1831" i="11"/>
  <c r="AI1832" i="11"/>
  <c r="AI1833" i="11"/>
  <c r="AI1834" i="11"/>
  <c r="AI1835" i="11"/>
  <c r="AI1836" i="11"/>
  <c r="AI1837" i="11"/>
  <c r="AI1838" i="11"/>
  <c r="AI1839" i="11"/>
  <c r="AI1840" i="11"/>
  <c r="AI1841" i="11"/>
  <c r="AI1842" i="11"/>
  <c r="AI1843" i="11"/>
  <c r="AI1844" i="11"/>
  <c r="AI1845" i="11"/>
  <c r="AI1846" i="11"/>
  <c r="AI1847" i="11"/>
  <c r="AI1848" i="11"/>
  <c r="AI1849" i="11"/>
  <c r="AI1850" i="11"/>
  <c r="AI1851" i="11"/>
  <c r="AI1852" i="11"/>
  <c r="AI1853" i="11"/>
  <c r="AI1854" i="11"/>
  <c r="AI1855" i="11"/>
  <c r="AI1856" i="11"/>
  <c r="AI1857" i="11"/>
  <c r="AI1858" i="11"/>
  <c r="AI1859" i="11"/>
  <c r="AI1860" i="11"/>
  <c r="AI1861" i="11"/>
  <c r="AI1862" i="11"/>
  <c r="AI1863" i="11"/>
  <c r="AI1864" i="11"/>
  <c r="AI1865" i="11"/>
  <c r="AI1866" i="11"/>
  <c r="AI1867" i="11"/>
  <c r="AI1868" i="11"/>
  <c r="AI1869" i="11"/>
  <c r="AI1870" i="11"/>
  <c r="AI1871" i="11"/>
  <c r="AI1872" i="11"/>
  <c r="AI1873" i="11"/>
  <c r="AI1874" i="11"/>
  <c r="AI1875" i="11"/>
  <c r="AI1876" i="11"/>
  <c r="AI1877" i="11"/>
  <c r="AI1878" i="11"/>
  <c r="AI1879" i="11"/>
  <c r="AI1880" i="11"/>
  <c r="AI1881" i="11"/>
  <c r="AI1882" i="11"/>
  <c r="AI1883" i="11"/>
  <c r="AI1884" i="11"/>
  <c r="AI1885" i="11"/>
  <c r="AI1886" i="11"/>
  <c r="AI1887" i="11"/>
  <c r="AI1888" i="11"/>
  <c r="AI1889" i="11"/>
  <c r="AI1890" i="11"/>
  <c r="AI1891" i="11"/>
  <c r="AI1892" i="11"/>
  <c r="AI1893" i="11"/>
  <c r="AI1894" i="11"/>
  <c r="AI1895" i="11"/>
  <c r="AI1896" i="11"/>
  <c r="AI1897" i="11"/>
  <c r="AI1898" i="11"/>
  <c r="AI1899" i="11"/>
  <c r="AI1900" i="11"/>
  <c r="AI1901" i="11"/>
  <c r="AI1902" i="11"/>
  <c r="AI1903" i="11"/>
  <c r="AI1904" i="11"/>
  <c r="AI1905" i="11"/>
  <c r="AI1906" i="11"/>
  <c r="AI1907" i="11"/>
  <c r="AI1908" i="11"/>
  <c r="AI1909" i="11"/>
  <c r="AI1910" i="11"/>
  <c r="AI1911" i="11"/>
  <c r="AI1912" i="11"/>
  <c r="AI1913" i="11"/>
  <c r="AI1914" i="11"/>
  <c r="AI1915" i="11"/>
  <c r="AI1916" i="11"/>
  <c r="AI1917" i="11"/>
  <c r="AI1918" i="11"/>
  <c r="AI1919" i="11"/>
  <c r="AI1920" i="11"/>
  <c r="AI1921" i="11"/>
  <c r="AI1922" i="11"/>
  <c r="AI1923" i="11"/>
  <c r="AI1924" i="11"/>
  <c r="AI1925" i="11"/>
  <c r="AI1926" i="11"/>
  <c r="AI1927" i="11"/>
  <c r="AI1928" i="11"/>
  <c r="AI1929" i="11"/>
  <c r="AI1930" i="11"/>
  <c r="AI1931" i="11"/>
  <c r="AI1932" i="11"/>
  <c r="AI1933" i="11"/>
  <c r="AI1934" i="11"/>
  <c r="AI1935" i="11"/>
  <c r="AI1936" i="11"/>
  <c r="AI1937" i="11"/>
  <c r="AI1938" i="11"/>
  <c r="AI1939" i="11"/>
  <c r="AI1940" i="11"/>
  <c r="AI1941" i="11"/>
  <c r="AI1942" i="11"/>
  <c r="AI1943" i="11"/>
  <c r="AI1944" i="11"/>
  <c r="AI1945" i="11"/>
  <c r="AI1946" i="11"/>
  <c r="AI1947" i="11"/>
  <c r="AI1948" i="11"/>
  <c r="AI1949" i="11"/>
  <c r="AI1950" i="11"/>
  <c r="AI1951" i="11"/>
  <c r="AI1952" i="11"/>
  <c r="AI1953" i="11"/>
  <c r="AI1954" i="11"/>
  <c r="AI1955" i="11"/>
  <c r="AI1956" i="11"/>
  <c r="AI1957" i="11"/>
  <c r="AI1958" i="11"/>
  <c r="AI1959" i="11"/>
  <c r="AI1960" i="11"/>
  <c r="AI1961" i="11"/>
  <c r="AI1962" i="11"/>
  <c r="AI1963" i="11"/>
  <c r="AI1964" i="11"/>
  <c r="AI1965" i="11"/>
  <c r="AI1966" i="11"/>
  <c r="AI1967" i="11"/>
  <c r="AI1968" i="11"/>
  <c r="AI1969" i="11"/>
  <c r="AI1970" i="11"/>
  <c r="AI1971" i="11"/>
  <c r="AI1972" i="11"/>
  <c r="AI1973" i="11"/>
  <c r="AI1974" i="11"/>
  <c r="AI1975" i="11"/>
  <c r="AI1976" i="11"/>
  <c r="AI1977" i="11"/>
  <c r="AI1978" i="11"/>
  <c r="AI1979" i="11"/>
  <c r="AI1980" i="11"/>
  <c r="AI1981" i="11"/>
  <c r="AI1982" i="11"/>
  <c r="AI1983" i="11"/>
  <c r="AI1984" i="11"/>
  <c r="AI1985" i="11"/>
  <c r="AI1986" i="11"/>
  <c r="AI1987" i="11"/>
  <c r="AI1988" i="11"/>
  <c r="AI1989" i="11"/>
  <c r="AI1990" i="11"/>
  <c r="AI1991" i="11"/>
  <c r="AI1992" i="11"/>
  <c r="AI1993" i="11"/>
  <c r="AI1994" i="11"/>
  <c r="AI1995" i="11"/>
  <c r="AI1996" i="11"/>
  <c r="AI1997" i="11"/>
  <c r="AI1998" i="11"/>
  <c r="AI1999" i="11"/>
  <c r="AI2000" i="11"/>
  <c r="AI2001" i="11"/>
  <c r="AI2002" i="11"/>
  <c r="AI2003" i="11"/>
  <c r="AI2004" i="11"/>
  <c r="AI2005" i="11"/>
  <c r="AI2006" i="11"/>
  <c r="AI2007" i="11"/>
  <c r="AI2008" i="11"/>
  <c r="AI2009" i="11"/>
  <c r="AI2010" i="11"/>
  <c r="AI2011" i="11"/>
  <c r="AI2012" i="11"/>
  <c r="AI2013" i="11"/>
  <c r="AI2014" i="11"/>
  <c r="AI2015" i="11"/>
  <c r="AI2016" i="11"/>
  <c r="AI2017" i="11"/>
  <c r="AI2018" i="11"/>
  <c r="AI2019" i="11"/>
  <c r="AI2020" i="11"/>
  <c r="AI2021" i="11"/>
  <c r="AI2022" i="11"/>
  <c r="AI2023" i="11"/>
  <c r="AI2024" i="11"/>
  <c r="AI2025" i="11"/>
  <c r="AI2026" i="11"/>
  <c r="AI2027" i="11"/>
  <c r="AI2028" i="11"/>
  <c r="AI2029" i="11"/>
  <c r="AI2030" i="11"/>
  <c r="AI2031" i="11"/>
  <c r="AI2032" i="11"/>
  <c r="AI2033" i="11"/>
  <c r="AI2034" i="11"/>
  <c r="AI2035" i="11"/>
  <c r="AI2036" i="11"/>
  <c r="AI2037" i="11"/>
  <c r="AI2038" i="11"/>
  <c r="AI2039" i="11"/>
  <c r="AI2040" i="11"/>
  <c r="AI2041" i="11"/>
  <c r="AI2042" i="11"/>
  <c r="AI2043" i="11"/>
  <c r="AI2044" i="11"/>
  <c r="AI2045" i="11"/>
  <c r="AI2046" i="11"/>
  <c r="AI2047" i="11"/>
  <c r="AI2048" i="11"/>
  <c r="AI2049" i="11"/>
  <c r="AI2050" i="11"/>
  <c r="AI2051" i="11"/>
  <c r="AI2052" i="11"/>
  <c r="AI2053" i="11"/>
  <c r="AI2054" i="11"/>
  <c r="AI2055" i="11"/>
  <c r="AI2056" i="11"/>
  <c r="AI2057" i="11"/>
  <c r="AI2058" i="11"/>
  <c r="AI2059" i="11"/>
  <c r="AI2060" i="11"/>
  <c r="AI2061" i="11"/>
  <c r="AI2062" i="11"/>
  <c r="AI2063" i="11"/>
  <c r="AI2064" i="11"/>
  <c r="AI2065" i="11"/>
  <c r="AI2066" i="11"/>
  <c r="AI2067" i="11"/>
  <c r="AI2068" i="11"/>
  <c r="AI2069" i="11"/>
  <c r="AI2070" i="11"/>
  <c r="AI2071" i="11"/>
  <c r="AI2072" i="11"/>
  <c r="AI2073" i="11"/>
  <c r="AI2074" i="11"/>
  <c r="AI2075" i="11"/>
  <c r="AI2076" i="11"/>
  <c r="AI2077" i="11"/>
  <c r="AI2078" i="11"/>
  <c r="AI2079" i="11"/>
  <c r="AI2080" i="11"/>
  <c r="AI2081" i="11"/>
  <c r="AI2082" i="11"/>
  <c r="AI2083" i="11"/>
  <c r="AI2084" i="11"/>
  <c r="AI2085" i="11"/>
  <c r="AI2086" i="11"/>
  <c r="AI2087" i="11"/>
  <c r="AI2088" i="11"/>
  <c r="AI2089" i="11"/>
  <c r="AI2090" i="11"/>
  <c r="AI2091" i="11"/>
  <c r="AI2092" i="11"/>
  <c r="AI2093" i="11"/>
  <c r="AI2094" i="11"/>
  <c r="AI2095" i="11"/>
  <c r="AI2096" i="11"/>
  <c r="AI2097" i="11"/>
  <c r="AI2098" i="11"/>
  <c r="AI2099" i="11"/>
  <c r="AI2100" i="11"/>
  <c r="AI2101" i="11"/>
  <c r="AI2102" i="11"/>
  <c r="AI2103" i="11"/>
  <c r="AI2104" i="11"/>
  <c r="AI2105" i="11"/>
  <c r="AI2106" i="11"/>
  <c r="AI2107" i="11"/>
  <c r="AI2108" i="11"/>
  <c r="AI2109" i="11"/>
  <c r="AI2110" i="11"/>
  <c r="AI2111" i="11"/>
  <c r="AI2112" i="11"/>
  <c r="AI2113" i="11"/>
  <c r="AI2114" i="11"/>
  <c r="AI2115" i="11"/>
  <c r="AI2116" i="11"/>
  <c r="AI2117" i="11"/>
  <c r="AI2118" i="11"/>
  <c r="AI2119" i="11"/>
  <c r="AI2120" i="11"/>
  <c r="AI2121" i="11"/>
  <c r="AI2122" i="11"/>
  <c r="AI2123" i="11"/>
  <c r="AI2124" i="11"/>
  <c r="AI2125" i="11"/>
  <c r="AI2126" i="11"/>
  <c r="AI2127" i="11"/>
  <c r="AI2128" i="11"/>
  <c r="AI2129" i="11"/>
  <c r="AI2130" i="11"/>
  <c r="AI2131" i="11"/>
  <c r="AI2132" i="11"/>
  <c r="AI2133" i="11"/>
  <c r="AI2134" i="11"/>
  <c r="AI2135" i="11"/>
  <c r="AI2136" i="11"/>
  <c r="AI2137" i="11"/>
  <c r="AI2138" i="11"/>
  <c r="AI2139" i="11"/>
  <c r="AI2140" i="11"/>
  <c r="AI2141" i="11"/>
  <c r="AI2142" i="11"/>
  <c r="AI2143" i="11"/>
  <c r="AI2144" i="11"/>
  <c r="AI2145" i="11"/>
  <c r="AI2146" i="11"/>
  <c r="AI2147" i="11"/>
  <c r="AI2148" i="11"/>
  <c r="AI2149" i="11"/>
  <c r="AI2150" i="11"/>
  <c r="AI2151" i="11"/>
  <c r="AI2152" i="11"/>
  <c r="AI2153" i="11"/>
  <c r="AI2154" i="11"/>
  <c r="AI2155" i="11"/>
  <c r="AI2156" i="11"/>
  <c r="AI2157" i="11"/>
  <c r="AI2158" i="11"/>
  <c r="AI2159" i="11"/>
  <c r="AI2160" i="11"/>
  <c r="AI2161" i="11"/>
  <c r="AI2162" i="11"/>
  <c r="AI2163" i="11"/>
  <c r="AI2164" i="11"/>
  <c r="AI2165" i="11"/>
  <c r="AI2166" i="11"/>
  <c r="AI2167" i="11"/>
  <c r="AI2168" i="11"/>
  <c r="AI2169" i="11"/>
  <c r="AI2170" i="11"/>
  <c r="AI2171" i="11"/>
  <c r="AI2172" i="11"/>
  <c r="AI2173" i="11"/>
  <c r="AI2174" i="11"/>
  <c r="AI2175" i="11"/>
  <c r="AI2176" i="11"/>
  <c r="AI2177" i="11"/>
  <c r="AI2178" i="11"/>
  <c r="AI2179" i="11"/>
  <c r="AI2180" i="11"/>
  <c r="AI2181" i="11"/>
  <c r="AI2182" i="11"/>
  <c r="AI2183" i="11"/>
  <c r="AI2184" i="11"/>
  <c r="AI2185" i="11"/>
  <c r="AI2186" i="11"/>
  <c r="AI2187" i="11"/>
  <c r="AI2188" i="11"/>
  <c r="AI2189" i="11"/>
  <c r="AI2190" i="11"/>
  <c r="AI2191" i="11"/>
  <c r="AI2192" i="11"/>
  <c r="AI2193" i="11"/>
  <c r="AI2194" i="11"/>
  <c r="AI2195" i="11"/>
  <c r="AI2196" i="11"/>
  <c r="AI2197" i="11"/>
  <c r="AI2198" i="11"/>
  <c r="AI2199" i="11"/>
  <c r="AI2200" i="11"/>
  <c r="AI2201" i="11"/>
  <c r="AI2202" i="11"/>
  <c r="AI2203" i="11"/>
  <c r="AI2204" i="11"/>
  <c r="AI2205" i="11"/>
  <c r="AI2206" i="11"/>
  <c r="AI2207" i="11"/>
  <c r="AI2208" i="11"/>
  <c r="AI2209" i="11"/>
  <c r="AI2210" i="11"/>
  <c r="AI2211" i="11"/>
  <c r="AI2212" i="11"/>
  <c r="AI2213" i="11"/>
  <c r="AI2214" i="11"/>
  <c r="AI2215" i="11"/>
  <c r="AI2216" i="11"/>
  <c r="AI2217" i="11"/>
  <c r="AI2218" i="11"/>
  <c r="AI2219" i="11"/>
  <c r="AI2220" i="11"/>
  <c r="AI2221" i="11"/>
  <c r="AI2222" i="11"/>
  <c r="AI2223" i="11"/>
  <c r="AI2224" i="11"/>
  <c r="AI2225" i="11"/>
  <c r="AI2226" i="11"/>
  <c r="AI2227" i="11"/>
  <c r="AI2228" i="11"/>
  <c r="AI2229" i="11"/>
  <c r="AI2230" i="11"/>
  <c r="AI2231" i="11"/>
  <c r="AI2232" i="11"/>
  <c r="AI2233" i="11"/>
  <c r="AI2234" i="11"/>
  <c r="AI2235" i="11"/>
  <c r="AI2236" i="11"/>
  <c r="AI2237" i="11"/>
  <c r="AI2238" i="11"/>
  <c r="AI2239" i="11"/>
  <c r="AI2240" i="11"/>
  <c r="AI2241" i="11"/>
  <c r="AI2242" i="11"/>
  <c r="AI2243" i="11"/>
  <c r="AI2244" i="11"/>
  <c r="AI2245" i="11"/>
  <c r="AI2246" i="11"/>
  <c r="AI2247" i="11"/>
  <c r="AI2248" i="11"/>
  <c r="AI2249" i="11"/>
  <c r="AI2250" i="11"/>
  <c r="AI2251" i="11"/>
  <c r="AI2252" i="11"/>
  <c r="AI2253" i="11"/>
  <c r="AI2254" i="11"/>
  <c r="AI2255" i="11"/>
  <c r="AI2256" i="11"/>
  <c r="AI2257" i="11"/>
  <c r="AI2258" i="11"/>
  <c r="AI2259" i="11"/>
  <c r="AI2260" i="11"/>
  <c r="AI2261" i="11"/>
  <c r="AI2262" i="11"/>
  <c r="AI2263" i="11"/>
  <c r="AI2264" i="11"/>
  <c r="AI2265" i="11"/>
  <c r="AI2266" i="11"/>
  <c r="AI2267" i="11"/>
  <c r="AI2268" i="11"/>
  <c r="AI2269" i="11"/>
  <c r="AI2270" i="11"/>
  <c r="AI2271" i="11"/>
  <c r="AI2272" i="11"/>
  <c r="AI2273" i="11"/>
  <c r="AI2274" i="11"/>
  <c r="AI2275" i="11"/>
  <c r="AI2276" i="11"/>
  <c r="AI2277" i="11"/>
  <c r="AI2278" i="11"/>
  <c r="AI2279" i="11"/>
  <c r="AI2280" i="11"/>
  <c r="AI2281" i="11"/>
  <c r="AI2282" i="11"/>
  <c r="AI2283" i="11"/>
  <c r="AI2284" i="11"/>
  <c r="AI2285" i="11"/>
  <c r="AI2286" i="11"/>
  <c r="AI2287" i="11"/>
  <c r="AI2288" i="11"/>
  <c r="AI2289" i="11"/>
  <c r="AI2290" i="11"/>
  <c r="AI2291" i="11"/>
  <c r="AI2292" i="11"/>
  <c r="AI2293" i="11"/>
  <c r="AI2294" i="11"/>
  <c r="AI2295" i="11"/>
  <c r="AI2296" i="11"/>
  <c r="AI2297" i="11"/>
  <c r="AI2298" i="11"/>
  <c r="AI2299" i="11"/>
  <c r="AI2300" i="11"/>
  <c r="AI2301" i="11"/>
  <c r="AI2302" i="11"/>
  <c r="AI2303" i="11"/>
  <c r="AI2304" i="11"/>
  <c r="AI2305" i="11"/>
  <c r="AI2306" i="11"/>
  <c r="AI2307" i="11"/>
  <c r="AI2308" i="11"/>
  <c r="AI2309" i="11"/>
  <c r="AI2310" i="11"/>
  <c r="AI2311" i="11"/>
  <c r="AI2312" i="11"/>
  <c r="AI2313" i="11"/>
  <c r="AI2314" i="11"/>
  <c r="AI2315" i="11"/>
  <c r="AI2316" i="11"/>
  <c r="AI2317" i="11"/>
  <c r="AI2318" i="11"/>
  <c r="AI2319" i="11"/>
  <c r="AI2320" i="11"/>
  <c r="AI2321" i="11"/>
  <c r="AI2322" i="11"/>
  <c r="AI2323" i="11"/>
  <c r="AI2324" i="11"/>
  <c r="AI2325" i="11"/>
  <c r="AI2326" i="11"/>
  <c r="AI2327" i="11"/>
  <c r="AI2328" i="11"/>
  <c r="AI2329" i="11"/>
  <c r="AI2330" i="11"/>
  <c r="AI2331" i="11"/>
  <c r="AI2332" i="11"/>
  <c r="AI2333" i="11"/>
  <c r="AI2334" i="11"/>
  <c r="AI2335" i="11"/>
  <c r="AI2336" i="11"/>
  <c r="AI2337" i="11"/>
  <c r="AI2338" i="11"/>
  <c r="AI2339" i="11"/>
  <c r="AI2340" i="11"/>
  <c r="AI2341" i="11"/>
  <c r="AI2342" i="11"/>
  <c r="AI2343" i="11"/>
  <c r="AI2344" i="11"/>
  <c r="AI2345" i="11"/>
  <c r="AI2346" i="11"/>
  <c r="AI2347" i="11"/>
  <c r="AI2348" i="11"/>
  <c r="AI2349" i="11"/>
  <c r="AI2350" i="11"/>
  <c r="AI2351" i="11"/>
  <c r="AI2352" i="11"/>
  <c r="AI2353" i="11"/>
  <c r="AI2354" i="11"/>
  <c r="AI2355" i="11"/>
  <c r="AI2356" i="11"/>
  <c r="AI2357" i="11"/>
  <c r="AI2358" i="11"/>
  <c r="AI2359" i="11"/>
  <c r="AI2360" i="11"/>
  <c r="AI2361" i="11"/>
  <c r="AI2362" i="11"/>
  <c r="AI2363" i="11"/>
  <c r="AI2364" i="11"/>
  <c r="AI2365" i="11"/>
  <c r="AI2366" i="11"/>
  <c r="AI2367" i="11"/>
  <c r="AI2368" i="11"/>
  <c r="AI2369" i="11"/>
  <c r="AI2370" i="11"/>
  <c r="AI2371" i="11"/>
  <c r="AI2372" i="11"/>
  <c r="AI2373" i="11"/>
  <c r="AI2374" i="11"/>
  <c r="AI2375" i="11"/>
  <c r="AI2376" i="11"/>
  <c r="AI2377" i="11"/>
  <c r="AI2378" i="11"/>
  <c r="AI2379" i="11"/>
  <c r="AI2380" i="11"/>
  <c r="AI2381" i="11"/>
  <c r="AI2382" i="11"/>
  <c r="AI2383" i="11"/>
  <c r="AI2384" i="11"/>
  <c r="AI2385" i="11"/>
  <c r="AI2386" i="11"/>
  <c r="AI2387" i="11"/>
  <c r="AI2388" i="11"/>
  <c r="AI2389" i="11"/>
  <c r="AI2390" i="11"/>
  <c r="AI2391" i="11"/>
  <c r="AI2392" i="11"/>
  <c r="AI2393" i="11"/>
  <c r="AI2394" i="11"/>
  <c r="AI2395" i="11"/>
  <c r="AI2396" i="11"/>
  <c r="AI2397" i="11"/>
  <c r="AI2398" i="11"/>
  <c r="AI2399" i="11"/>
  <c r="AI2400" i="11"/>
  <c r="AI2401" i="11"/>
  <c r="AI2402" i="11"/>
  <c r="AI2403" i="11"/>
  <c r="AI2404" i="11"/>
  <c r="AI2405" i="11"/>
  <c r="AI2406" i="11"/>
  <c r="AI2407" i="11"/>
  <c r="AI2408" i="11"/>
  <c r="AI2409" i="11"/>
  <c r="AI2410" i="11"/>
  <c r="AI2411" i="11"/>
  <c r="AI2412" i="11"/>
  <c r="AI2413" i="11"/>
  <c r="AI2414" i="11"/>
  <c r="AI2415" i="11"/>
  <c r="AI2416" i="11"/>
  <c r="AI2417" i="11"/>
  <c r="AI2418" i="11"/>
  <c r="AI2419" i="11"/>
  <c r="AI2420" i="11"/>
  <c r="AI2421" i="11"/>
  <c r="AI2422" i="11"/>
  <c r="AI2423" i="11"/>
  <c r="AI2424" i="11"/>
  <c r="AI2425" i="11"/>
  <c r="AI2426" i="11"/>
  <c r="AI2427" i="11"/>
  <c r="AI2428" i="11"/>
  <c r="AI2429" i="11"/>
  <c r="AI2430" i="11"/>
  <c r="AI2431" i="11"/>
  <c r="AI2432" i="11"/>
  <c r="AI2433" i="11"/>
  <c r="AI2434" i="11"/>
  <c r="AI2435" i="11"/>
  <c r="AI2436" i="11"/>
  <c r="AI2437" i="11"/>
  <c r="AI2438" i="11"/>
  <c r="AI2439" i="11"/>
  <c r="AI2440" i="11"/>
  <c r="AI2441" i="11"/>
  <c r="AI2442" i="11"/>
  <c r="AI2443" i="11"/>
  <c r="AI2444" i="11"/>
  <c r="AI2445" i="11"/>
  <c r="AI2446" i="11"/>
  <c r="AI2447" i="11"/>
  <c r="AI2448" i="11"/>
  <c r="AI2449" i="11"/>
  <c r="AI2450" i="11"/>
  <c r="AI2451" i="11"/>
  <c r="AI2452" i="11"/>
  <c r="AI2453" i="11"/>
  <c r="AI2454" i="11"/>
  <c r="AI2455" i="11"/>
  <c r="AI2456" i="11"/>
  <c r="AI2457" i="11"/>
  <c r="AI2458" i="11"/>
  <c r="AI2459" i="11"/>
  <c r="AI2460" i="11"/>
  <c r="AI2461" i="11"/>
  <c r="AI2462" i="11"/>
  <c r="AI2463" i="11"/>
  <c r="AI2464" i="11"/>
  <c r="AI2465" i="11"/>
  <c r="AI2466" i="11"/>
  <c r="AI2467" i="11"/>
  <c r="AI2468" i="11"/>
  <c r="AI2469" i="11"/>
  <c r="AI2470" i="11"/>
  <c r="AI2471" i="11"/>
  <c r="AI2472" i="11"/>
  <c r="AI2473" i="11"/>
  <c r="AI2474" i="11"/>
  <c r="AI2475" i="11"/>
  <c r="AI2476" i="11"/>
  <c r="AI2477" i="11"/>
  <c r="AI2478" i="11"/>
  <c r="AI2479" i="11"/>
  <c r="AI2480" i="11"/>
  <c r="AI2481" i="11"/>
  <c r="AI2482" i="11"/>
  <c r="AI2483" i="11"/>
  <c r="AI2484" i="11"/>
  <c r="AI2485" i="11"/>
  <c r="AI2486" i="11"/>
  <c r="AI2487" i="11"/>
  <c r="AI2488" i="11"/>
  <c r="AI2489" i="11"/>
  <c r="AI2490" i="11"/>
  <c r="AI2491" i="11"/>
  <c r="AI2492" i="11"/>
  <c r="AI2493" i="11"/>
  <c r="AI2494" i="11"/>
  <c r="AI2495" i="11"/>
  <c r="AI2496" i="11"/>
  <c r="AI2497" i="11"/>
  <c r="AI2498" i="11"/>
  <c r="AI2499" i="11"/>
  <c r="AI2500" i="11"/>
  <c r="AI2501" i="11"/>
  <c r="AI2502" i="11"/>
  <c r="AI2503" i="11"/>
  <c r="AI2504" i="11"/>
  <c r="AI2505" i="11"/>
  <c r="AI2506" i="11"/>
  <c r="AI2507" i="11"/>
  <c r="AI2508" i="11"/>
  <c r="AI2509" i="11"/>
  <c r="AI2510" i="11"/>
  <c r="AI2511" i="11"/>
  <c r="AI2512" i="11"/>
  <c r="AI2513" i="11"/>
  <c r="AI2514" i="11"/>
  <c r="AI2515" i="11"/>
  <c r="AI2516" i="11"/>
  <c r="AI2517" i="11"/>
  <c r="AI2518" i="11"/>
  <c r="AI2519" i="11"/>
  <c r="AI2520" i="11"/>
  <c r="AI2521" i="11"/>
  <c r="AI2522" i="11"/>
  <c r="AI2523" i="11"/>
  <c r="AI2524" i="11"/>
  <c r="AI2525" i="11"/>
  <c r="AI2526" i="11"/>
  <c r="AI2527" i="11"/>
  <c r="AI2528" i="11"/>
  <c r="AI2529" i="11"/>
  <c r="AI2530" i="11"/>
  <c r="AI2531" i="11"/>
  <c r="AI2532" i="11"/>
  <c r="AI2533" i="11"/>
  <c r="AI2534" i="11"/>
  <c r="AI2535" i="11"/>
  <c r="AI2536" i="11"/>
  <c r="AI2537" i="11"/>
  <c r="AI2538" i="11"/>
  <c r="AI2539" i="11"/>
  <c r="AI2540" i="11"/>
  <c r="AI2541" i="11"/>
  <c r="AI2542" i="11"/>
  <c r="AI2543" i="11"/>
  <c r="AI2544" i="11"/>
  <c r="AI2545" i="11"/>
  <c r="AI2546" i="11"/>
  <c r="AI2547" i="11"/>
  <c r="AI2548" i="11"/>
  <c r="AI2549" i="11"/>
  <c r="AI2550" i="11"/>
  <c r="AI2551" i="11"/>
  <c r="AI2552" i="11"/>
  <c r="AI2553" i="11"/>
  <c r="AI2554" i="11"/>
  <c r="AI2555" i="11"/>
  <c r="AI2556" i="11"/>
  <c r="AI2557" i="11"/>
  <c r="AI2558" i="11"/>
  <c r="AI2559" i="11"/>
  <c r="AI2560" i="11"/>
  <c r="AI2561" i="11"/>
  <c r="AI2562" i="11"/>
  <c r="AI2563" i="11"/>
  <c r="AI2564" i="11"/>
  <c r="AI2565" i="11"/>
  <c r="AI2566" i="11"/>
  <c r="AI2567" i="11"/>
  <c r="AI2568" i="11"/>
  <c r="AI2569" i="11"/>
  <c r="AI2570" i="11"/>
  <c r="AI2571" i="11"/>
  <c r="AI2572" i="11"/>
  <c r="AI2573" i="11"/>
  <c r="AI2574" i="11"/>
  <c r="AI2575" i="11"/>
  <c r="AI2576" i="11"/>
  <c r="AI2577" i="11"/>
  <c r="AI2578" i="11"/>
  <c r="AI2579" i="11"/>
  <c r="AI2580" i="11"/>
  <c r="AI2581" i="11"/>
  <c r="AI2582" i="11"/>
  <c r="AI2583" i="11"/>
  <c r="AI2584" i="11"/>
  <c r="AI2585" i="11"/>
  <c r="AI2586" i="11"/>
  <c r="AI2587" i="11"/>
  <c r="AI2588" i="11"/>
  <c r="AI2589" i="11"/>
  <c r="AI2590" i="11"/>
  <c r="AI2591" i="11"/>
  <c r="AI2592" i="11"/>
  <c r="AI2593" i="11"/>
  <c r="AI2594" i="11"/>
  <c r="AI2595" i="11"/>
  <c r="AI2596" i="11"/>
  <c r="AI2597" i="11"/>
  <c r="AI2598" i="11"/>
  <c r="AI2599" i="11"/>
  <c r="AI2600" i="11"/>
  <c r="AI2601" i="11"/>
  <c r="AI2602" i="11"/>
  <c r="AI2603" i="11"/>
  <c r="AI2604" i="11"/>
  <c r="AI2605" i="11"/>
  <c r="AI2606" i="11"/>
  <c r="AI2607" i="11"/>
  <c r="AI2608" i="11"/>
  <c r="AI2609" i="11"/>
  <c r="AI2610" i="11"/>
  <c r="O24" i="13" l="1"/>
  <c r="M2583" i="11"/>
  <c r="N2583" i="11" s="1"/>
  <c r="O2583" i="11" s="1"/>
  <c r="AN2583" i="11" s="1"/>
  <c r="P2583" i="11"/>
  <c r="T2583" i="11"/>
  <c r="X2583" i="11"/>
  <c r="Y2583" i="11" s="1"/>
  <c r="AA2583" i="11"/>
  <c r="AF2583" i="11"/>
  <c r="AG2583" i="11"/>
  <c r="M2584" i="11"/>
  <c r="Q2584" i="11" s="1"/>
  <c r="AC2584" i="11" s="1"/>
  <c r="P2584" i="11"/>
  <c r="T2584" i="11"/>
  <c r="X2584" i="11"/>
  <c r="Y2584" i="11"/>
  <c r="AA2584" i="11"/>
  <c r="AF2584" i="11"/>
  <c r="AG2584" i="11"/>
  <c r="M2585" i="11"/>
  <c r="N2585" i="11" s="1"/>
  <c r="O2585" i="11" s="1"/>
  <c r="AN2585" i="11" s="1"/>
  <c r="P2585" i="11"/>
  <c r="T2585" i="11"/>
  <c r="X2585" i="11"/>
  <c r="Y2585" i="11" s="1"/>
  <c r="AA2585" i="11"/>
  <c r="AF2585" i="11"/>
  <c r="AG2585" i="11"/>
  <c r="M2586" i="11"/>
  <c r="N2586" i="11" s="1"/>
  <c r="O2586" i="11" s="1"/>
  <c r="AN2586" i="11" s="1"/>
  <c r="P2586" i="11"/>
  <c r="U2586" i="11" s="1"/>
  <c r="T2586" i="11"/>
  <c r="X2586" i="11"/>
  <c r="Y2586" i="11"/>
  <c r="AA2586" i="11"/>
  <c r="AB2586" i="11"/>
  <c r="AF2586" i="11"/>
  <c r="AG2586" i="11"/>
  <c r="M2587" i="11"/>
  <c r="N2587" i="11" s="1"/>
  <c r="O2587" i="11" s="1"/>
  <c r="AN2587" i="11" s="1"/>
  <c r="P2587" i="11"/>
  <c r="U2587" i="11" s="1"/>
  <c r="T2587" i="11"/>
  <c r="X2587" i="11"/>
  <c r="Y2587" i="11"/>
  <c r="AA2587" i="11"/>
  <c r="AB2587" i="11"/>
  <c r="AF2587" i="11"/>
  <c r="AG2587" i="11"/>
  <c r="M2588" i="11"/>
  <c r="N2588" i="11" s="1"/>
  <c r="O2588" i="11" s="1"/>
  <c r="AN2588" i="11" s="1"/>
  <c r="P2588" i="11"/>
  <c r="T2588" i="11"/>
  <c r="X2588" i="11"/>
  <c r="Y2588" i="11"/>
  <c r="AA2588" i="11"/>
  <c r="AF2588" i="11"/>
  <c r="AG2588" i="11"/>
  <c r="M2589" i="11"/>
  <c r="N2589" i="11" s="1"/>
  <c r="O2589" i="11" s="1"/>
  <c r="AN2589" i="11" s="1"/>
  <c r="P2589" i="11"/>
  <c r="T2589" i="11"/>
  <c r="X2589" i="11"/>
  <c r="Y2589" i="11"/>
  <c r="AA2589" i="11"/>
  <c r="AF2589" i="11"/>
  <c r="AG2589" i="11"/>
  <c r="M2590" i="11"/>
  <c r="N2590" i="11" s="1"/>
  <c r="O2590" i="11" s="1"/>
  <c r="AN2590" i="11" s="1"/>
  <c r="P2590" i="11"/>
  <c r="T2590" i="11"/>
  <c r="X2590" i="11"/>
  <c r="Y2590" i="11" s="1"/>
  <c r="AA2590" i="11"/>
  <c r="AF2590" i="11"/>
  <c r="AG2590" i="11"/>
  <c r="M2591" i="11"/>
  <c r="N2591" i="11" s="1"/>
  <c r="O2591" i="11" s="1"/>
  <c r="AN2591" i="11" s="1"/>
  <c r="P2591" i="11"/>
  <c r="T2591" i="11"/>
  <c r="X2591" i="11"/>
  <c r="Y2591" i="11"/>
  <c r="AA2591" i="11"/>
  <c r="AF2591" i="11"/>
  <c r="AG2591" i="11"/>
  <c r="M2592" i="11"/>
  <c r="Q2592" i="11" s="1"/>
  <c r="AC2592" i="11" s="1"/>
  <c r="P2592" i="11"/>
  <c r="T2592" i="11"/>
  <c r="X2592" i="11"/>
  <c r="Y2592" i="11"/>
  <c r="AA2592" i="11"/>
  <c r="AF2592" i="11"/>
  <c r="AG2592" i="11"/>
  <c r="M2593" i="11"/>
  <c r="N2593" i="11" s="1"/>
  <c r="O2593" i="11" s="1"/>
  <c r="AN2593" i="11" s="1"/>
  <c r="P2593" i="11"/>
  <c r="T2593" i="11"/>
  <c r="X2593" i="11"/>
  <c r="Y2593" i="11"/>
  <c r="AA2593" i="11"/>
  <c r="AF2593" i="11"/>
  <c r="AG2593" i="11"/>
  <c r="M2594" i="11"/>
  <c r="N2594" i="11" s="1"/>
  <c r="O2594" i="11" s="1"/>
  <c r="AN2594" i="11" s="1"/>
  <c r="P2594" i="11"/>
  <c r="T2594" i="11"/>
  <c r="X2594" i="11"/>
  <c r="Y2594" i="11"/>
  <c r="AA2594" i="11"/>
  <c r="AF2594" i="11"/>
  <c r="AG2594" i="11"/>
  <c r="M2595" i="11"/>
  <c r="N2595" i="11" s="1"/>
  <c r="O2595" i="11" s="1"/>
  <c r="AN2595" i="11" s="1"/>
  <c r="P2595" i="11"/>
  <c r="T2595" i="11"/>
  <c r="X2595" i="11"/>
  <c r="Y2595" i="11" s="1"/>
  <c r="Z2595" i="11" s="1"/>
  <c r="AA2595" i="11"/>
  <c r="AF2595" i="11"/>
  <c r="AG2595" i="11"/>
  <c r="M2596" i="11"/>
  <c r="N2596" i="11" s="1"/>
  <c r="O2596" i="11" s="1"/>
  <c r="AN2596" i="11" s="1"/>
  <c r="P2596" i="11"/>
  <c r="T2596" i="11"/>
  <c r="X2596" i="11"/>
  <c r="Y2596" i="11"/>
  <c r="AA2596" i="11"/>
  <c r="AF2596" i="11"/>
  <c r="AG2596" i="11"/>
  <c r="M2597" i="11"/>
  <c r="N2597" i="11" s="1"/>
  <c r="O2597" i="11" s="1"/>
  <c r="AN2597" i="11" s="1"/>
  <c r="P2597" i="11"/>
  <c r="T2597" i="11"/>
  <c r="X2597" i="11"/>
  <c r="Y2597" i="11"/>
  <c r="AA2597" i="11"/>
  <c r="AF2597" i="11"/>
  <c r="AG2597" i="11"/>
  <c r="M2598" i="11"/>
  <c r="N2598" i="11" s="1"/>
  <c r="O2598" i="11" s="1"/>
  <c r="AN2598" i="11" s="1"/>
  <c r="P2598" i="11"/>
  <c r="U2598" i="11" s="1"/>
  <c r="T2598" i="11"/>
  <c r="X2598" i="11"/>
  <c r="Y2598" i="11"/>
  <c r="AA2598" i="11"/>
  <c r="AB2598" i="11"/>
  <c r="AF2598" i="11"/>
  <c r="AG2598" i="11"/>
  <c r="M2599" i="11"/>
  <c r="N2599" i="11" s="1"/>
  <c r="O2599" i="11" s="1"/>
  <c r="AN2599" i="11" s="1"/>
  <c r="P2599" i="11"/>
  <c r="U2599" i="11" s="1"/>
  <c r="T2599" i="11"/>
  <c r="X2599" i="11"/>
  <c r="Y2599" i="11" s="1"/>
  <c r="AA2599" i="11"/>
  <c r="AB2599" i="11"/>
  <c r="AF2599" i="11"/>
  <c r="AG2599" i="11"/>
  <c r="M2600" i="11"/>
  <c r="Q2600" i="11" s="1"/>
  <c r="P2600" i="11"/>
  <c r="U2600" i="11" s="1"/>
  <c r="T2600" i="11"/>
  <c r="X2600" i="11"/>
  <c r="Y2600" i="11"/>
  <c r="AA2600" i="11"/>
  <c r="AB2600" i="11"/>
  <c r="AF2600" i="11"/>
  <c r="AG2600" i="11"/>
  <c r="M2601" i="11"/>
  <c r="N2601" i="11" s="1"/>
  <c r="O2601" i="11" s="1"/>
  <c r="AN2601" i="11" s="1"/>
  <c r="P2601" i="11"/>
  <c r="U2601" i="11" s="1"/>
  <c r="T2601" i="11"/>
  <c r="X2601" i="11"/>
  <c r="Y2601" i="11" s="1"/>
  <c r="AA2601" i="11"/>
  <c r="AB2601" i="11"/>
  <c r="AF2601" i="11"/>
  <c r="AG2601" i="11"/>
  <c r="M2602" i="11"/>
  <c r="Q2602" i="11" s="1"/>
  <c r="P2602" i="11"/>
  <c r="T2602" i="11"/>
  <c r="X2602" i="11"/>
  <c r="Y2602" i="11"/>
  <c r="AA2602" i="11"/>
  <c r="AF2602" i="11"/>
  <c r="AG2602" i="11"/>
  <c r="M2603" i="11"/>
  <c r="N2603" i="11" s="1"/>
  <c r="O2603" i="11" s="1"/>
  <c r="AN2603" i="11" s="1"/>
  <c r="P2603" i="11"/>
  <c r="T2603" i="11"/>
  <c r="X2603" i="11"/>
  <c r="Y2603" i="11"/>
  <c r="AA2603" i="11"/>
  <c r="AF2603" i="11"/>
  <c r="AG2603" i="11"/>
  <c r="M2604" i="11"/>
  <c r="N2604" i="11" s="1"/>
  <c r="O2604" i="11" s="1"/>
  <c r="AN2604" i="11" s="1"/>
  <c r="P2604" i="11"/>
  <c r="T2604" i="11"/>
  <c r="X2604" i="11"/>
  <c r="Y2604" i="11"/>
  <c r="AA2604" i="11"/>
  <c r="AF2604" i="11"/>
  <c r="AG2604" i="11"/>
  <c r="M2605" i="11"/>
  <c r="N2605" i="11" s="1"/>
  <c r="O2605" i="11" s="1"/>
  <c r="AN2605" i="11" s="1"/>
  <c r="P2605" i="11"/>
  <c r="T2605" i="11"/>
  <c r="X2605" i="11"/>
  <c r="Y2605" i="11"/>
  <c r="AA2605" i="11"/>
  <c r="AF2605" i="11"/>
  <c r="AG2605" i="11"/>
  <c r="M2606" i="11"/>
  <c r="N2606" i="11" s="1"/>
  <c r="O2606" i="11" s="1"/>
  <c r="AN2606" i="11" s="1"/>
  <c r="P2606" i="11"/>
  <c r="T2606" i="11"/>
  <c r="X2606" i="11"/>
  <c r="Y2606" i="11"/>
  <c r="AA2606" i="11"/>
  <c r="AF2606" i="11"/>
  <c r="AG2606" i="11"/>
  <c r="M2607" i="11"/>
  <c r="N2607" i="11" s="1"/>
  <c r="O2607" i="11" s="1"/>
  <c r="AN2607" i="11" s="1"/>
  <c r="P2607" i="11"/>
  <c r="T2607" i="11"/>
  <c r="X2607" i="11"/>
  <c r="Y2607" i="11"/>
  <c r="AA2607" i="11"/>
  <c r="AF2607" i="11"/>
  <c r="AG2607" i="11"/>
  <c r="M2608" i="11"/>
  <c r="N2608" i="11" s="1"/>
  <c r="O2608" i="11" s="1"/>
  <c r="AN2608" i="11" s="1"/>
  <c r="P2608" i="11"/>
  <c r="T2608" i="11"/>
  <c r="X2608" i="11"/>
  <c r="Y2608" i="11"/>
  <c r="AA2608" i="11"/>
  <c r="AF2608" i="11"/>
  <c r="AG2608" i="11"/>
  <c r="M2609" i="11"/>
  <c r="N2609" i="11" s="1"/>
  <c r="O2609" i="11" s="1"/>
  <c r="AN2609" i="11" s="1"/>
  <c r="P2609" i="11"/>
  <c r="T2609" i="11"/>
  <c r="X2609" i="11"/>
  <c r="Y2609" i="11"/>
  <c r="AA2609" i="11"/>
  <c r="AF2609" i="11"/>
  <c r="AG2609" i="11"/>
  <c r="M2610" i="11"/>
  <c r="Q2610" i="11" s="1"/>
  <c r="P2610" i="11"/>
  <c r="T2610" i="11"/>
  <c r="X2610" i="11"/>
  <c r="Y2610" i="11"/>
  <c r="AA2610" i="11"/>
  <c r="AF2610" i="11"/>
  <c r="AG2610" i="11"/>
  <c r="AG7" i="11"/>
  <c r="AG8" i="11"/>
  <c r="AG9" i="11"/>
  <c r="AG10" i="11"/>
  <c r="AG11" i="11"/>
  <c r="AG12" i="11"/>
  <c r="AG13" i="11"/>
  <c r="AG14" i="11"/>
  <c r="AG15" i="11"/>
  <c r="AG16" i="11"/>
  <c r="AG17" i="11"/>
  <c r="AG18" i="11"/>
  <c r="AG19" i="11"/>
  <c r="AG20" i="11"/>
  <c r="AG21" i="11"/>
  <c r="AG22" i="11"/>
  <c r="AG23" i="11"/>
  <c r="AG24" i="11"/>
  <c r="AG25" i="11"/>
  <c r="AG26" i="11"/>
  <c r="AG27" i="11"/>
  <c r="AG28" i="11"/>
  <c r="AG29" i="11"/>
  <c r="AG30" i="11"/>
  <c r="AG31" i="11"/>
  <c r="AG32" i="11"/>
  <c r="AG33" i="11"/>
  <c r="AG34" i="11"/>
  <c r="AG35" i="11"/>
  <c r="AG36" i="11"/>
  <c r="AG37" i="11"/>
  <c r="AG38" i="11"/>
  <c r="AG39" i="11"/>
  <c r="AG40" i="11"/>
  <c r="AG41" i="11"/>
  <c r="AG42" i="11"/>
  <c r="AG43" i="11"/>
  <c r="AG44" i="11"/>
  <c r="AG45" i="11"/>
  <c r="AG46" i="11"/>
  <c r="AG47" i="11"/>
  <c r="AG48" i="11"/>
  <c r="AG49" i="11"/>
  <c r="AG50" i="11"/>
  <c r="AG51" i="11"/>
  <c r="AG52" i="11"/>
  <c r="AG53" i="11"/>
  <c r="AG54" i="11"/>
  <c r="AG55" i="11"/>
  <c r="AG56" i="11"/>
  <c r="AG57" i="11"/>
  <c r="AG58" i="11"/>
  <c r="AG59" i="11"/>
  <c r="AG60" i="11"/>
  <c r="AG61" i="11"/>
  <c r="AG62" i="11"/>
  <c r="AG63" i="11"/>
  <c r="AG64" i="11"/>
  <c r="AG65" i="11"/>
  <c r="AG66" i="11"/>
  <c r="AG67" i="11"/>
  <c r="AG68" i="11"/>
  <c r="AG69" i="11"/>
  <c r="AG70" i="11"/>
  <c r="AG71" i="11"/>
  <c r="AG72" i="11"/>
  <c r="AG73" i="11"/>
  <c r="AG74" i="11"/>
  <c r="AG75" i="11"/>
  <c r="AG76" i="11"/>
  <c r="AG77" i="11"/>
  <c r="AG78" i="11"/>
  <c r="AG79" i="11"/>
  <c r="AG80" i="11"/>
  <c r="AG81" i="11"/>
  <c r="AG82" i="11"/>
  <c r="AG83" i="11"/>
  <c r="AG84" i="11"/>
  <c r="AG85" i="11"/>
  <c r="AG86" i="11"/>
  <c r="AG87" i="11"/>
  <c r="AG88" i="11"/>
  <c r="AG89" i="11"/>
  <c r="AG90" i="11"/>
  <c r="AG91" i="11"/>
  <c r="AG92" i="11"/>
  <c r="AG93" i="11"/>
  <c r="AG94" i="11"/>
  <c r="AG95" i="11"/>
  <c r="AG96" i="11"/>
  <c r="AG97" i="11"/>
  <c r="AG98" i="11"/>
  <c r="AG99" i="11"/>
  <c r="AG100" i="11"/>
  <c r="AG101" i="11"/>
  <c r="AG102" i="11"/>
  <c r="AG103" i="11"/>
  <c r="AG104" i="11"/>
  <c r="AG105" i="11"/>
  <c r="AG106" i="11"/>
  <c r="AG107" i="11"/>
  <c r="AG108" i="11"/>
  <c r="AG109" i="11"/>
  <c r="AG110" i="11"/>
  <c r="AG111" i="11"/>
  <c r="AG112" i="11"/>
  <c r="AG113" i="11"/>
  <c r="AG114" i="11"/>
  <c r="AG115" i="11"/>
  <c r="AG116" i="11"/>
  <c r="AG117" i="11"/>
  <c r="AG118" i="11"/>
  <c r="AG119" i="11"/>
  <c r="AG120" i="11"/>
  <c r="AG121" i="11"/>
  <c r="AG122" i="11"/>
  <c r="AG123" i="11"/>
  <c r="AG124" i="11"/>
  <c r="AG125" i="11"/>
  <c r="AG126" i="11"/>
  <c r="AG127" i="11"/>
  <c r="AG128" i="11"/>
  <c r="AG129" i="11"/>
  <c r="AG130" i="11"/>
  <c r="AG131" i="11"/>
  <c r="AG132" i="11"/>
  <c r="AG133" i="11"/>
  <c r="AG134" i="11"/>
  <c r="AG135" i="11"/>
  <c r="AG136" i="11"/>
  <c r="AG137" i="11"/>
  <c r="AG138" i="11"/>
  <c r="AG139" i="11"/>
  <c r="AG140" i="11"/>
  <c r="AG141" i="11"/>
  <c r="AG142" i="11"/>
  <c r="AG143" i="11"/>
  <c r="AG144" i="11"/>
  <c r="AG145" i="11"/>
  <c r="AG146" i="11"/>
  <c r="AG147" i="11"/>
  <c r="AG148" i="11"/>
  <c r="AG149" i="11"/>
  <c r="AG150" i="11"/>
  <c r="AG151" i="11"/>
  <c r="AG152" i="11"/>
  <c r="AG153" i="11"/>
  <c r="AG154" i="11"/>
  <c r="AG155" i="11"/>
  <c r="AG156" i="11"/>
  <c r="AG157" i="11"/>
  <c r="AG158" i="11"/>
  <c r="AG159" i="11"/>
  <c r="AG160" i="11"/>
  <c r="AG161" i="11"/>
  <c r="AG162" i="11"/>
  <c r="AG163" i="11"/>
  <c r="AG164" i="11"/>
  <c r="AG165" i="11"/>
  <c r="AG166" i="11"/>
  <c r="AG167" i="11"/>
  <c r="AG168" i="11"/>
  <c r="AG169" i="11"/>
  <c r="AG170" i="11"/>
  <c r="AG171" i="11"/>
  <c r="AG172" i="11"/>
  <c r="AG173" i="11"/>
  <c r="AG174" i="11"/>
  <c r="AG175" i="11"/>
  <c r="AG176" i="11"/>
  <c r="AG177" i="11"/>
  <c r="AG178" i="11"/>
  <c r="AG179" i="11"/>
  <c r="AG180" i="11"/>
  <c r="AG181" i="11"/>
  <c r="AG182" i="11"/>
  <c r="AG183" i="11"/>
  <c r="AG184" i="11"/>
  <c r="AG185" i="11"/>
  <c r="AG186" i="11"/>
  <c r="AG187" i="11"/>
  <c r="AG188" i="11"/>
  <c r="AG189" i="11"/>
  <c r="AG190" i="11"/>
  <c r="AG191" i="11"/>
  <c r="AG192" i="11"/>
  <c r="AG193" i="11"/>
  <c r="AG194" i="11"/>
  <c r="AG195" i="11"/>
  <c r="AG196" i="11"/>
  <c r="AG197" i="11"/>
  <c r="AG198" i="11"/>
  <c r="AG199" i="11"/>
  <c r="AG200" i="11"/>
  <c r="AG201" i="11"/>
  <c r="AG202" i="11"/>
  <c r="AG203" i="11"/>
  <c r="AG204" i="11"/>
  <c r="AG205" i="11"/>
  <c r="AG206" i="11"/>
  <c r="AG207" i="11"/>
  <c r="AG208" i="11"/>
  <c r="AG209" i="11"/>
  <c r="AG210" i="11"/>
  <c r="AG211" i="11"/>
  <c r="AG212" i="11"/>
  <c r="AG213" i="11"/>
  <c r="AG214" i="11"/>
  <c r="AG215" i="11"/>
  <c r="AG216" i="11"/>
  <c r="AG217" i="11"/>
  <c r="AG218" i="11"/>
  <c r="AG219" i="11"/>
  <c r="AG220" i="11"/>
  <c r="AG221" i="11"/>
  <c r="AG222" i="11"/>
  <c r="AG223" i="11"/>
  <c r="AG224" i="11"/>
  <c r="AG225" i="11"/>
  <c r="AG226" i="11"/>
  <c r="AG227" i="11"/>
  <c r="AG228" i="11"/>
  <c r="AG229" i="11"/>
  <c r="AG230" i="11"/>
  <c r="AG231" i="11"/>
  <c r="AG232" i="11"/>
  <c r="AG233" i="11"/>
  <c r="AG234" i="11"/>
  <c r="AG235" i="11"/>
  <c r="AG236" i="11"/>
  <c r="AG237" i="11"/>
  <c r="AG238" i="11"/>
  <c r="AG239" i="11"/>
  <c r="AG240" i="11"/>
  <c r="AG241" i="11"/>
  <c r="AG242" i="11"/>
  <c r="AG243" i="11"/>
  <c r="AG244" i="11"/>
  <c r="AG245" i="11"/>
  <c r="AG246" i="11"/>
  <c r="AG247" i="11"/>
  <c r="AG248" i="11"/>
  <c r="AG249" i="11"/>
  <c r="AG250" i="11"/>
  <c r="AG251" i="11"/>
  <c r="AG252" i="11"/>
  <c r="AG253" i="11"/>
  <c r="AG254" i="11"/>
  <c r="AG255" i="11"/>
  <c r="AG256" i="11"/>
  <c r="AG257" i="11"/>
  <c r="AG258" i="11"/>
  <c r="AG259" i="11"/>
  <c r="AG260" i="11"/>
  <c r="AG261" i="11"/>
  <c r="AG262" i="11"/>
  <c r="AG263" i="11"/>
  <c r="AG264" i="11"/>
  <c r="AG265" i="11"/>
  <c r="AG266" i="11"/>
  <c r="AG267" i="11"/>
  <c r="AG268" i="11"/>
  <c r="AG269" i="11"/>
  <c r="AG270" i="11"/>
  <c r="AG271" i="11"/>
  <c r="AG272" i="11"/>
  <c r="AG273" i="11"/>
  <c r="AG274" i="11"/>
  <c r="AG275" i="11"/>
  <c r="AG276" i="11"/>
  <c r="AG277" i="11"/>
  <c r="AG278" i="11"/>
  <c r="AG279" i="11"/>
  <c r="AG280" i="11"/>
  <c r="AG281" i="11"/>
  <c r="AG282" i="11"/>
  <c r="AG283" i="11"/>
  <c r="AG284" i="11"/>
  <c r="AG285" i="11"/>
  <c r="AG286" i="11"/>
  <c r="AG287" i="11"/>
  <c r="AG288" i="11"/>
  <c r="AG289" i="11"/>
  <c r="AG290" i="11"/>
  <c r="AG291" i="11"/>
  <c r="AG292" i="11"/>
  <c r="AG293" i="11"/>
  <c r="AG294" i="11"/>
  <c r="AG295" i="11"/>
  <c r="AG296" i="11"/>
  <c r="AG297" i="11"/>
  <c r="AG298" i="11"/>
  <c r="AG299" i="11"/>
  <c r="AG300" i="11"/>
  <c r="AG301" i="11"/>
  <c r="AG302" i="11"/>
  <c r="AG303" i="11"/>
  <c r="AG304" i="11"/>
  <c r="AG305" i="11"/>
  <c r="AG306" i="11"/>
  <c r="AG307" i="11"/>
  <c r="AG308" i="11"/>
  <c r="AG309" i="11"/>
  <c r="AG310" i="11"/>
  <c r="AG311" i="11"/>
  <c r="AG312" i="11"/>
  <c r="AG313" i="11"/>
  <c r="AG314" i="11"/>
  <c r="AG315" i="11"/>
  <c r="AG316" i="11"/>
  <c r="AG317" i="11"/>
  <c r="AG318" i="11"/>
  <c r="AG319" i="11"/>
  <c r="AG320" i="11"/>
  <c r="AG321" i="11"/>
  <c r="AG322" i="11"/>
  <c r="AG323" i="11"/>
  <c r="AG324" i="11"/>
  <c r="AG325" i="11"/>
  <c r="AG326" i="11"/>
  <c r="AG327" i="11"/>
  <c r="AG328" i="11"/>
  <c r="AG329" i="11"/>
  <c r="AG330" i="11"/>
  <c r="AG331" i="11"/>
  <c r="AG332" i="11"/>
  <c r="AG333" i="11"/>
  <c r="AG334" i="11"/>
  <c r="AG335" i="11"/>
  <c r="AG336" i="11"/>
  <c r="AG337" i="11"/>
  <c r="AG338" i="11"/>
  <c r="AG339" i="11"/>
  <c r="AG340" i="11"/>
  <c r="AG341" i="11"/>
  <c r="AG342" i="11"/>
  <c r="AG343" i="11"/>
  <c r="AG344" i="11"/>
  <c r="AG345" i="11"/>
  <c r="AG346" i="11"/>
  <c r="AG347" i="11"/>
  <c r="AG348" i="11"/>
  <c r="AG349" i="11"/>
  <c r="AG350" i="11"/>
  <c r="AG351" i="11"/>
  <c r="AG352" i="11"/>
  <c r="AG353" i="11"/>
  <c r="AG354" i="11"/>
  <c r="AG355" i="11"/>
  <c r="AG356" i="11"/>
  <c r="AG357" i="11"/>
  <c r="AG358" i="11"/>
  <c r="AG359" i="11"/>
  <c r="AG360" i="11"/>
  <c r="AG361" i="11"/>
  <c r="AG362" i="11"/>
  <c r="AG363" i="11"/>
  <c r="AG364" i="11"/>
  <c r="AG365" i="11"/>
  <c r="AG366" i="11"/>
  <c r="AG367" i="11"/>
  <c r="AG368" i="11"/>
  <c r="AG369" i="11"/>
  <c r="AG370" i="11"/>
  <c r="AG371" i="11"/>
  <c r="AG372" i="11"/>
  <c r="AG373" i="11"/>
  <c r="AG374" i="11"/>
  <c r="AG375" i="11"/>
  <c r="AG376" i="11"/>
  <c r="AG377" i="11"/>
  <c r="AG378" i="11"/>
  <c r="AG379" i="11"/>
  <c r="AG380" i="11"/>
  <c r="AG381" i="11"/>
  <c r="AG382" i="11"/>
  <c r="AG383" i="11"/>
  <c r="AG384" i="11"/>
  <c r="AG385" i="11"/>
  <c r="AG386" i="11"/>
  <c r="AG387" i="11"/>
  <c r="AG388" i="11"/>
  <c r="AG389" i="11"/>
  <c r="AG390" i="11"/>
  <c r="AG391" i="11"/>
  <c r="AG392" i="11"/>
  <c r="AG393" i="11"/>
  <c r="AG394" i="11"/>
  <c r="AG395" i="11"/>
  <c r="AG396" i="11"/>
  <c r="AG397" i="11"/>
  <c r="AG398" i="11"/>
  <c r="AG399" i="11"/>
  <c r="AG400" i="11"/>
  <c r="AG401" i="11"/>
  <c r="AG402" i="11"/>
  <c r="AG403" i="11"/>
  <c r="AG404" i="11"/>
  <c r="AG405" i="11"/>
  <c r="AG406" i="11"/>
  <c r="AG407" i="11"/>
  <c r="AG408" i="11"/>
  <c r="AG409" i="11"/>
  <c r="AG410" i="11"/>
  <c r="AG411" i="11"/>
  <c r="AG412" i="11"/>
  <c r="AG413" i="11"/>
  <c r="AG414" i="11"/>
  <c r="AG415" i="11"/>
  <c r="AG416" i="11"/>
  <c r="AG417" i="11"/>
  <c r="AG418" i="11"/>
  <c r="AG419" i="11"/>
  <c r="AG420" i="11"/>
  <c r="AG421" i="11"/>
  <c r="AG422" i="11"/>
  <c r="AG423" i="11"/>
  <c r="AG424" i="11"/>
  <c r="AG425" i="11"/>
  <c r="AG426" i="11"/>
  <c r="AG427" i="11"/>
  <c r="AG428" i="11"/>
  <c r="AG429" i="11"/>
  <c r="AG430" i="11"/>
  <c r="AG431" i="11"/>
  <c r="AG432" i="11"/>
  <c r="AG433" i="11"/>
  <c r="AG434" i="11"/>
  <c r="AG435" i="11"/>
  <c r="AG436" i="11"/>
  <c r="AG437" i="11"/>
  <c r="AG438" i="11"/>
  <c r="AG439" i="11"/>
  <c r="AG440" i="11"/>
  <c r="AG441" i="11"/>
  <c r="AG442" i="11"/>
  <c r="AG443" i="11"/>
  <c r="AG444" i="11"/>
  <c r="AG445" i="11"/>
  <c r="AG446" i="11"/>
  <c r="AG447" i="11"/>
  <c r="AG448" i="11"/>
  <c r="AG449" i="11"/>
  <c r="AG450" i="11"/>
  <c r="AG451" i="11"/>
  <c r="AG452" i="11"/>
  <c r="AG453" i="11"/>
  <c r="AG454" i="11"/>
  <c r="AG455" i="11"/>
  <c r="AG456" i="11"/>
  <c r="AG457" i="11"/>
  <c r="AG458" i="11"/>
  <c r="AG459" i="11"/>
  <c r="AG460" i="11"/>
  <c r="AG461" i="11"/>
  <c r="AG462" i="11"/>
  <c r="AG463" i="11"/>
  <c r="AG464" i="11"/>
  <c r="AG465" i="11"/>
  <c r="AG466" i="11"/>
  <c r="AG467" i="11"/>
  <c r="AG468" i="11"/>
  <c r="AG469" i="11"/>
  <c r="AG470" i="11"/>
  <c r="AG471" i="11"/>
  <c r="AG472" i="11"/>
  <c r="AG473" i="11"/>
  <c r="AG474" i="11"/>
  <c r="AG475" i="11"/>
  <c r="AG476" i="11"/>
  <c r="AG477" i="11"/>
  <c r="AG478" i="11"/>
  <c r="AG479" i="11"/>
  <c r="AG480" i="11"/>
  <c r="AG481" i="11"/>
  <c r="AG482" i="11"/>
  <c r="AG483" i="11"/>
  <c r="AG484" i="11"/>
  <c r="AG485" i="11"/>
  <c r="AG486" i="11"/>
  <c r="AG487" i="11"/>
  <c r="AG488" i="11"/>
  <c r="AG489" i="11"/>
  <c r="AG490" i="11"/>
  <c r="AG491" i="11"/>
  <c r="AG492" i="11"/>
  <c r="AG493" i="11"/>
  <c r="AG494" i="11"/>
  <c r="AG495" i="11"/>
  <c r="AG496" i="11"/>
  <c r="AG497" i="11"/>
  <c r="AG498" i="11"/>
  <c r="AG499" i="11"/>
  <c r="AG500" i="11"/>
  <c r="AG501" i="11"/>
  <c r="AG502" i="11"/>
  <c r="AG503" i="11"/>
  <c r="AG504" i="11"/>
  <c r="AG505" i="11"/>
  <c r="AG506" i="11"/>
  <c r="AG507" i="11"/>
  <c r="AG508" i="11"/>
  <c r="AG509" i="11"/>
  <c r="AG510" i="11"/>
  <c r="AG511" i="11"/>
  <c r="AG512" i="11"/>
  <c r="AG513" i="11"/>
  <c r="AG514" i="11"/>
  <c r="AG515" i="11"/>
  <c r="AG516" i="11"/>
  <c r="AG517" i="11"/>
  <c r="AG518" i="11"/>
  <c r="AG519" i="11"/>
  <c r="AG520" i="11"/>
  <c r="AG521" i="11"/>
  <c r="AG522" i="11"/>
  <c r="AG523" i="11"/>
  <c r="AG524" i="11"/>
  <c r="AG525" i="11"/>
  <c r="AG526" i="11"/>
  <c r="AG527" i="11"/>
  <c r="AG528" i="11"/>
  <c r="AG529" i="11"/>
  <c r="AG530" i="11"/>
  <c r="AG531" i="11"/>
  <c r="AG532" i="11"/>
  <c r="AG533" i="11"/>
  <c r="AG534" i="11"/>
  <c r="AG535" i="11"/>
  <c r="AG536" i="11"/>
  <c r="AG537" i="11"/>
  <c r="AG538" i="11"/>
  <c r="AG539" i="11"/>
  <c r="AG540" i="11"/>
  <c r="AG541" i="11"/>
  <c r="AG542" i="11"/>
  <c r="AG543" i="11"/>
  <c r="AG544" i="11"/>
  <c r="AG545" i="11"/>
  <c r="AG546" i="11"/>
  <c r="AG547" i="11"/>
  <c r="AG548" i="11"/>
  <c r="AG549" i="11"/>
  <c r="AG550" i="11"/>
  <c r="AG551" i="11"/>
  <c r="AG552" i="11"/>
  <c r="AG553" i="11"/>
  <c r="AG554" i="11"/>
  <c r="AG555" i="11"/>
  <c r="AG556" i="11"/>
  <c r="AG557" i="11"/>
  <c r="AG558" i="11"/>
  <c r="AG559" i="11"/>
  <c r="AG560" i="11"/>
  <c r="AG561" i="11"/>
  <c r="AG562" i="11"/>
  <c r="AG563" i="11"/>
  <c r="AG564" i="11"/>
  <c r="AG565" i="11"/>
  <c r="AG566" i="11"/>
  <c r="AG567" i="11"/>
  <c r="AG568" i="11"/>
  <c r="AG569" i="11"/>
  <c r="AG570" i="11"/>
  <c r="AG571" i="11"/>
  <c r="AG572" i="11"/>
  <c r="AG573" i="11"/>
  <c r="AG574" i="11"/>
  <c r="AG575" i="11"/>
  <c r="AG576" i="11"/>
  <c r="AG577" i="11"/>
  <c r="AG578" i="11"/>
  <c r="AG579" i="11"/>
  <c r="AG580" i="11"/>
  <c r="AG581" i="11"/>
  <c r="AG582" i="11"/>
  <c r="AG583" i="11"/>
  <c r="AG584" i="11"/>
  <c r="AG585" i="11"/>
  <c r="AG586" i="11"/>
  <c r="AG587" i="11"/>
  <c r="AG588" i="11"/>
  <c r="AG589" i="11"/>
  <c r="AG590" i="11"/>
  <c r="AG591" i="11"/>
  <c r="AG592" i="11"/>
  <c r="AG593" i="11"/>
  <c r="AG594" i="11"/>
  <c r="AG595" i="11"/>
  <c r="AG596" i="11"/>
  <c r="AG597" i="11"/>
  <c r="AG598" i="11"/>
  <c r="AG599" i="11"/>
  <c r="AG600" i="11"/>
  <c r="AG601" i="11"/>
  <c r="AG602" i="11"/>
  <c r="AG603" i="11"/>
  <c r="AG604" i="11"/>
  <c r="AG605" i="11"/>
  <c r="AG606" i="11"/>
  <c r="AG607" i="11"/>
  <c r="AG608" i="11"/>
  <c r="AG609" i="11"/>
  <c r="AG610" i="11"/>
  <c r="AG611" i="11"/>
  <c r="AG612" i="11"/>
  <c r="AG613" i="11"/>
  <c r="AG614" i="11"/>
  <c r="AG615" i="11"/>
  <c r="AG616" i="11"/>
  <c r="AG617" i="11"/>
  <c r="AG618" i="11"/>
  <c r="AG619" i="11"/>
  <c r="AG620" i="11"/>
  <c r="AG621" i="11"/>
  <c r="AG622" i="11"/>
  <c r="AG623" i="11"/>
  <c r="AG624" i="11"/>
  <c r="AG625" i="11"/>
  <c r="AG626" i="11"/>
  <c r="AG627" i="11"/>
  <c r="AG628" i="11"/>
  <c r="AG629" i="11"/>
  <c r="AG630" i="11"/>
  <c r="AG631" i="11"/>
  <c r="AG632" i="11"/>
  <c r="AG633" i="11"/>
  <c r="AG634" i="11"/>
  <c r="AG635" i="11"/>
  <c r="AG636" i="11"/>
  <c r="AG637" i="11"/>
  <c r="AG638" i="11"/>
  <c r="AG639" i="11"/>
  <c r="AG640" i="11"/>
  <c r="AG641" i="11"/>
  <c r="AG642" i="11"/>
  <c r="AG643" i="11"/>
  <c r="AG644" i="11"/>
  <c r="AG645" i="11"/>
  <c r="AG646" i="11"/>
  <c r="AG647" i="11"/>
  <c r="AG648" i="11"/>
  <c r="AG649" i="11"/>
  <c r="AG650" i="11"/>
  <c r="AG651" i="11"/>
  <c r="AG652" i="11"/>
  <c r="AG653" i="11"/>
  <c r="AG654" i="11"/>
  <c r="AG655" i="11"/>
  <c r="AG656" i="11"/>
  <c r="AG657" i="11"/>
  <c r="AG658" i="11"/>
  <c r="AG659" i="11"/>
  <c r="AG660" i="11"/>
  <c r="AG661" i="11"/>
  <c r="AG662" i="11"/>
  <c r="AG663" i="11"/>
  <c r="AG664" i="11"/>
  <c r="AG665" i="11"/>
  <c r="AG666" i="11"/>
  <c r="AG667" i="11"/>
  <c r="AG668" i="11"/>
  <c r="AG669" i="11"/>
  <c r="AG670" i="11"/>
  <c r="AG671" i="11"/>
  <c r="AG672" i="11"/>
  <c r="AG673" i="11"/>
  <c r="AG674" i="11"/>
  <c r="AG675" i="11"/>
  <c r="AG676" i="11"/>
  <c r="AG677" i="11"/>
  <c r="AG678" i="11"/>
  <c r="AG679" i="11"/>
  <c r="AG680" i="11"/>
  <c r="AG681" i="11"/>
  <c r="AG682" i="11"/>
  <c r="AG683" i="11"/>
  <c r="AG684" i="11"/>
  <c r="AG685" i="11"/>
  <c r="AG686" i="11"/>
  <c r="AG687" i="11"/>
  <c r="AG688" i="11"/>
  <c r="AG689" i="11"/>
  <c r="AG690" i="11"/>
  <c r="AG691" i="11"/>
  <c r="AG692" i="11"/>
  <c r="AG693" i="11"/>
  <c r="AG694" i="11"/>
  <c r="AG695" i="11"/>
  <c r="AG696" i="11"/>
  <c r="AG697" i="11"/>
  <c r="AG698" i="11"/>
  <c r="AG699" i="11"/>
  <c r="AG700" i="11"/>
  <c r="AG701" i="11"/>
  <c r="AG702" i="11"/>
  <c r="AG703" i="11"/>
  <c r="AG704" i="11"/>
  <c r="AG705" i="11"/>
  <c r="AG706" i="11"/>
  <c r="AG707" i="11"/>
  <c r="AG708" i="11"/>
  <c r="AG709" i="11"/>
  <c r="AG710" i="11"/>
  <c r="AG711" i="11"/>
  <c r="AG712" i="11"/>
  <c r="AG713" i="11"/>
  <c r="AG714" i="11"/>
  <c r="AG715" i="11"/>
  <c r="AG716" i="11"/>
  <c r="AG717" i="11"/>
  <c r="AG718" i="11"/>
  <c r="AG719" i="11"/>
  <c r="AG720" i="11"/>
  <c r="AG721" i="11"/>
  <c r="AG722" i="11"/>
  <c r="AG723" i="11"/>
  <c r="AG724" i="11"/>
  <c r="AG725" i="11"/>
  <c r="AG726" i="11"/>
  <c r="AG727" i="11"/>
  <c r="AG728" i="11"/>
  <c r="AG729" i="11"/>
  <c r="AG730" i="11"/>
  <c r="AG731" i="11"/>
  <c r="AG732" i="11"/>
  <c r="AG733" i="11"/>
  <c r="AG734" i="11"/>
  <c r="AG735" i="11"/>
  <c r="AG736" i="11"/>
  <c r="AG737" i="11"/>
  <c r="AG738" i="11"/>
  <c r="AG739" i="11"/>
  <c r="AG740" i="11"/>
  <c r="AG741" i="11"/>
  <c r="AG742" i="11"/>
  <c r="AG743" i="11"/>
  <c r="AG744" i="11"/>
  <c r="AG745" i="11"/>
  <c r="AG746" i="11"/>
  <c r="AG747" i="11"/>
  <c r="AG748" i="11"/>
  <c r="AG749" i="11"/>
  <c r="AG750" i="11"/>
  <c r="AG751" i="11"/>
  <c r="AG752" i="11"/>
  <c r="AG753" i="11"/>
  <c r="AG754" i="11"/>
  <c r="AG755" i="11"/>
  <c r="AG756" i="11"/>
  <c r="AG757" i="11"/>
  <c r="AG758" i="11"/>
  <c r="AG759" i="11"/>
  <c r="AG760" i="11"/>
  <c r="AG761" i="11"/>
  <c r="AG762" i="11"/>
  <c r="AG763" i="11"/>
  <c r="AG764" i="11"/>
  <c r="AG765" i="11"/>
  <c r="AG766" i="11"/>
  <c r="AG767" i="11"/>
  <c r="AG768" i="11"/>
  <c r="AG769" i="11"/>
  <c r="AG770" i="11"/>
  <c r="AG771" i="11"/>
  <c r="AG772" i="11"/>
  <c r="AG773" i="11"/>
  <c r="AG774" i="11"/>
  <c r="AG775" i="11"/>
  <c r="AG776" i="11"/>
  <c r="AG777" i="11"/>
  <c r="AG778" i="11"/>
  <c r="AG779" i="11"/>
  <c r="AG780" i="11"/>
  <c r="AG781" i="11"/>
  <c r="AG782" i="11"/>
  <c r="AG783" i="11"/>
  <c r="AG784" i="11"/>
  <c r="AG785" i="11"/>
  <c r="AG786" i="11"/>
  <c r="AG787" i="11"/>
  <c r="AG788" i="11"/>
  <c r="AG789" i="11"/>
  <c r="AG790" i="11"/>
  <c r="AG791" i="11"/>
  <c r="AG792" i="11"/>
  <c r="AG793" i="11"/>
  <c r="AG794" i="11"/>
  <c r="AG795" i="11"/>
  <c r="AG796" i="11"/>
  <c r="AG797" i="11"/>
  <c r="AG798" i="11"/>
  <c r="AG799" i="11"/>
  <c r="AG800" i="11"/>
  <c r="AG801" i="11"/>
  <c r="AG802" i="11"/>
  <c r="AG803" i="11"/>
  <c r="AG804" i="11"/>
  <c r="AG805" i="11"/>
  <c r="AG806" i="11"/>
  <c r="AG807" i="11"/>
  <c r="AG808" i="11"/>
  <c r="AG809" i="11"/>
  <c r="AG810" i="11"/>
  <c r="AG811" i="11"/>
  <c r="AG812" i="11"/>
  <c r="AG813" i="11"/>
  <c r="AG814" i="11"/>
  <c r="AG815" i="11"/>
  <c r="AG816" i="11"/>
  <c r="AG817" i="11"/>
  <c r="AG818" i="11"/>
  <c r="AG819" i="11"/>
  <c r="AG820" i="11"/>
  <c r="AG821" i="11"/>
  <c r="AG822" i="11"/>
  <c r="AG823" i="11"/>
  <c r="AG824" i="11"/>
  <c r="AG825" i="11"/>
  <c r="AG826" i="11"/>
  <c r="AG827" i="11"/>
  <c r="AG828" i="11"/>
  <c r="AG829" i="11"/>
  <c r="AG830" i="11"/>
  <c r="AG831" i="11"/>
  <c r="AG832" i="11"/>
  <c r="AG833" i="11"/>
  <c r="AG834" i="11"/>
  <c r="AG835" i="11"/>
  <c r="AG836" i="11"/>
  <c r="AG837" i="11"/>
  <c r="AG838" i="11"/>
  <c r="AG839" i="11"/>
  <c r="AG840" i="11"/>
  <c r="AG841" i="11"/>
  <c r="AG842" i="11"/>
  <c r="AG843" i="11"/>
  <c r="AG844" i="11"/>
  <c r="AG845" i="11"/>
  <c r="AG846" i="11"/>
  <c r="AG847" i="11"/>
  <c r="AG848" i="11"/>
  <c r="AG849" i="11"/>
  <c r="AG850" i="11"/>
  <c r="AG851" i="11"/>
  <c r="AG852" i="11"/>
  <c r="AG853" i="11"/>
  <c r="AG854" i="11"/>
  <c r="AG855" i="11"/>
  <c r="AG856" i="11"/>
  <c r="AG857" i="11"/>
  <c r="AG858" i="11"/>
  <c r="AG859" i="11"/>
  <c r="AG860" i="11"/>
  <c r="AG861" i="11"/>
  <c r="AG862" i="11"/>
  <c r="AG863" i="11"/>
  <c r="AG864" i="11"/>
  <c r="AG865" i="11"/>
  <c r="AG866" i="11"/>
  <c r="AG867" i="11"/>
  <c r="AG868" i="11"/>
  <c r="AG869" i="11"/>
  <c r="AG870" i="11"/>
  <c r="AG871" i="11"/>
  <c r="AG872" i="11"/>
  <c r="AG873" i="11"/>
  <c r="AG874" i="11"/>
  <c r="AG875" i="11"/>
  <c r="AG876" i="11"/>
  <c r="AG877" i="11"/>
  <c r="AG878" i="11"/>
  <c r="AG879" i="11"/>
  <c r="AG880" i="11"/>
  <c r="AG881" i="11"/>
  <c r="AG882" i="11"/>
  <c r="AG883" i="11"/>
  <c r="AG884" i="11"/>
  <c r="AG885" i="11"/>
  <c r="AG886" i="11"/>
  <c r="AG887" i="11"/>
  <c r="AG888" i="11"/>
  <c r="AG889" i="11"/>
  <c r="AG890" i="11"/>
  <c r="AG891" i="11"/>
  <c r="AG892" i="11"/>
  <c r="AG893" i="11"/>
  <c r="AG894" i="11"/>
  <c r="AG895" i="11"/>
  <c r="AG896" i="11"/>
  <c r="AG897" i="11"/>
  <c r="AG898" i="11"/>
  <c r="AG899" i="11"/>
  <c r="AG900" i="11"/>
  <c r="AG901" i="11"/>
  <c r="AG902" i="11"/>
  <c r="AG903" i="11"/>
  <c r="AG904" i="11"/>
  <c r="AG905" i="11"/>
  <c r="AG906" i="11"/>
  <c r="AG907" i="11"/>
  <c r="AG908" i="11"/>
  <c r="AG909" i="11"/>
  <c r="AG910" i="11"/>
  <c r="AG911" i="11"/>
  <c r="AG912" i="11"/>
  <c r="AG913" i="11"/>
  <c r="AG914" i="11"/>
  <c r="AG915" i="11"/>
  <c r="AG916" i="11"/>
  <c r="AG917" i="11"/>
  <c r="AG918" i="11"/>
  <c r="AG919" i="11"/>
  <c r="AG920" i="11"/>
  <c r="AG921" i="11"/>
  <c r="AG922" i="11"/>
  <c r="AG923" i="11"/>
  <c r="AG924" i="11"/>
  <c r="AG925" i="11"/>
  <c r="AG926" i="11"/>
  <c r="AG927" i="11"/>
  <c r="AG928" i="11"/>
  <c r="AG929" i="11"/>
  <c r="AG930" i="11"/>
  <c r="AG931" i="11"/>
  <c r="AG932" i="11"/>
  <c r="AG933" i="11"/>
  <c r="AG934" i="11"/>
  <c r="AG935" i="11"/>
  <c r="AG936" i="11"/>
  <c r="AG937" i="11"/>
  <c r="AG938" i="11"/>
  <c r="AG939" i="11"/>
  <c r="AG940" i="11"/>
  <c r="AG941" i="11"/>
  <c r="AG942" i="11"/>
  <c r="AG943" i="11"/>
  <c r="AG944" i="11"/>
  <c r="AG945" i="11"/>
  <c r="AG946" i="11"/>
  <c r="AG947" i="11"/>
  <c r="AG948" i="11"/>
  <c r="AG949" i="11"/>
  <c r="AG950" i="11"/>
  <c r="AG951" i="11"/>
  <c r="AG952" i="11"/>
  <c r="AG953" i="11"/>
  <c r="AG954" i="11"/>
  <c r="AG955" i="11"/>
  <c r="AG956" i="11"/>
  <c r="AG957" i="11"/>
  <c r="AG958" i="11"/>
  <c r="AG959" i="11"/>
  <c r="AG960" i="11"/>
  <c r="AG961" i="11"/>
  <c r="AG962" i="11"/>
  <c r="AG963" i="11"/>
  <c r="AG964" i="11"/>
  <c r="AG965" i="11"/>
  <c r="AG966" i="11"/>
  <c r="AG967" i="11"/>
  <c r="AG968" i="11"/>
  <c r="AG969" i="11"/>
  <c r="AG970" i="11"/>
  <c r="AG971" i="11"/>
  <c r="AG972" i="11"/>
  <c r="AG973" i="11"/>
  <c r="AG974" i="11"/>
  <c r="AG975" i="11"/>
  <c r="AG976" i="11"/>
  <c r="AG977" i="11"/>
  <c r="AG978" i="11"/>
  <c r="AG979" i="11"/>
  <c r="AG980" i="11"/>
  <c r="AG981" i="11"/>
  <c r="AG982" i="11"/>
  <c r="AG983" i="11"/>
  <c r="AG984" i="11"/>
  <c r="AG985" i="11"/>
  <c r="AG986" i="11"/>
  <c r="AG987" i="11"/>
  <c r="AG988" i="11"/>
  <c r="AG989" i="11"/>
  <c r="AG990" i="11"/>
  <c r="AG991" i="11"/>
  <c r="AG992" i="11"/>
  <c r="AG993" i="11"/>
  <c r="AG994" i="11"/>
  <c r="AG995" i="11"/>
  <c r="AG996" i="11"/>
  <c r="AG997" i="11"/>
  <c r="AG998" i="11"/>
  <c r="AG999" i="11"/>
  <c r="AG1000" i="11"/>
  <c r="AG1001" i="11"/>
  <c r="AG1002" i="11"/>
  <c r="AG1003" i="11"/>
  <c r="AG1004" i="11"/>
  <c r="AG1005" i="11"/>
  <c r="AG1006" i="11"/>
  <c r="AG1007" i="11"/>
  <c r="AG1008" i="11"/>
  <c r="AG1009" i="11"/>
  <c r="AG1010" i="11"/>
  <c r="AG1011" i="11"/>
  <c r="AG1012" i="11"/>
  <c r="AG1013" i="11"/>
  <c r="AG1014" i="11"/>
  <c r="AG1015" i="11"/>
  <c r="AG1016" i="11"/>
  <c r="AG1017" i="11"/>
  <c r="AG1018" i="11"/>
  <c r="AG1019" i="11"/>
  <c r="AG1020" i="11"/>
  <c r="AG1021" i="11"/>
  <c r="AG1022" i="11"/>
  <c r="AG1023" i="11"/>
  <c r="AG1024" i="11"/>
  <c r="AG1025" i="11"/>
  <c r="AG1026" i="11"/>
  <c r="AG1027" i="11"/>
  <c r="AG1028" i="11"/>
  <c r="AG1029" i="11"/>
  <c r="AG1030" i="11"/>
  <c r="AG1031" i="11"/>
  <c r="AG1032" i="11"/>
  <c r="AG1033" i="11"/>
  <c r="AG1034" i="11"/>
  <c r="AG1035" i="11"/>
  <c r="AG1036" i="11"/>
  <c r="AG1037" i="11"/>
  <c r="AG1038" i="11"/>
  <c r="AG1039" i="11"/>
  <c r="AG1040" i="11"/>
  <c r="AG1041" i="11"/>
  <c r="AG1042" i="11"/>
  <c r="AG1043" i="11"/>
  <c r="AG1044" i="11"/>
  <c r="AG1045" i="11"/>
  <c r="AG1046" i="11"/>
  <c r="AG1047" i="11"/>
  <c r="AG1048" i="11"/>
  <c r="AG1049" i="11"/>
  <c r="AG1050" i="11"/>
  <c r="AG1051" i="11"/>
  <c r="AG1052" i="11"/>
  <c r="AG1053" i="11"/>
  <c r="AG1054" i="11"/>
  <c r="AG1055" i="11"/>
  <c r="AG1056" i="11"/>
  <c r="AG1057" i="11"/>
  <c r="AG1058" i="11"/>
  <c r="AG1059" i="11"/>
  <c r="AG1060" i="11"/>
  <c r="AG1061" i="11"/>
  <c r="AG1062" i="11"/>
  <c r="AG1063" i="11"/>
  <c r="AG1064" i="11"/>
  <c r="AG1065" i="11"/>
  <c r="AG1066" i="11"/>
  <c r="AG1067" i="11"/>
  <c r="AG1068" i="11"/>
  <c r="AG1069" i="11"/>
  <c r="AG1070" i="11"/>
  <c r="AG1071" i="11"/>
  <c r="AG1072" i="11"/>
  <c r="AG1073" i="11"/>
  <c r="AG1074" i="11"/>
  <c r="AG1075" i="11"/>
  <c r="AG1076" i="11"/>
  <c r="AG1077" i="11"/>
  <c r="AG1078" i="11"/>
  <c r="AG1079" i="11"/>
  <c r="AG1080" i="11"/>
  <c r="AG1081" i="11"/>
  <c r="AG1082" i="11"/>
  <c r="AG1083" i="11"/>
  <c r="AG1084" i="11"/>
  <c r="AG1085" i="11"/>
  <c r="AG1086" i="11"/>
  <c r="AG1087" i="11"/>
  <c r="AG1088" i="11"/>
  <c r="AG1089" i="11"/>
  <c r="AG1090" i="11"/>
  <c r="AG1091" i="11"/>
  <c r="AG1092" i="11"/>
  <c r="AG1093" i="11"/>
  <c r="AG1094" i="11"/>
  <c r="AG1095" i="11"/>
  <c r="AG1096" i="11"/>
  <c r="AG1097" i="11"/>
  <c r="AG1098" i="11"/>
  <c r="AG1099" i="11"/>
  <c r="AG1100" i="11"/>
  <c r="AG1101" i="11"/>
  <c r="AG1102" i="11"/>
  <c r="AG1103" i="11"/>
  <c r="AG1104" i="11"/>
  <c r="AG1105" i="11"/>
  <c r="AG1106" i="11"/>
  <c r="AG1107" i="11"/>
  <c r="AG1108" i="11"/>
  <c r="AG1109" i="11"/>
  <c r="AG1110" i="11"/>
  <c r="AG1111" i="11"/>
  <c r="AG1112" i="11"/>
  <c r="AG1113" i="11"/>
  <c r="AG1114" i="11"/>
  <c r="AG1115" i="11"/>
  <c r="AG1116" i="11"/>
  <c r="AG1117" i="11"/>
  <c r="AG1118" i="11"/>
  <c r="AG1119" i="11"/>
  <c r="AG1120" i="11"/>
  <c r="AG1121" i="11"/>
  <c r="AG1122" i="11"/>
  <c r="AG1123" i="11"/>
  <c r="AG1124" i="11"/>
  <c r="AG1125" i="11"/>
  <c r="AG1126" i="11"/>
  <c r="AG1127" i="11"/>
  <c r="AG1128" i="11"/>
  <c r="AG1129" i="11"/>
  <c r="AG1130" i="11"/>
  <c r="AG1131" i="11"/>
  <c r="AG1132" i="11"/>
  <c r="AG1133" i="11"/>
  <c r="AG1134" i="11"/>
  <c r="AG1135" i="11"/>
  <c r="AG1136" i="11"/>
  <c r="AG1137" i="11"/>
  <c r="AG1138" i="11"/>
  <c r="AG1139" i="11"/>
  <c r="AG1140" i="11"/>
  <c r="AG1141" i="11"/>
  <c r="AG1142" i="11"/>
  <c r="AG1143" i="11"/>
  <c r="AG1144" i="11"/>
  <c r="AG1145" i="11"/>
  <c r="AG1146" i="11"/>
  <c r="AG1147" i="11"/>
  <c r="AG1148" i="11"/>
  <c r="AG1149" i="11"/>
  <c r="AG1150" i="11"/>
  <c r="AG1151" i="11"/>
  <c r="AG1152" i="11"/>
  <c r="AG1153" i="11"/>
  <c r="AG1154" i="11"/>
  <c r="AG1155" i="11"/>
  <c r="AG1156" i="11"/>
  <c r="AG1157" i="11"/>
  <c r="AG1158" i="11"/>
  <c r="AG1159" i="11"/>
  <c r="AG1160" i="11"/>
  <c r="AG1161" i="11"/>
  <c r="AG1162" i="11"/>
  <c r="AG1163" i="11"/>
  <c r="AG1164" i="11"/>
  <c r="AG1165" i="11"/>
  <c r="AG1166" i="11"/>
  <c r="AG1167" i="11"/>
  <c r="AG1168" i="11"/>
  <c r="AG1169" i="11"/>
  <c r="AG1170" i="11"/>
  <c r="AG1171" i="11"/>
  <c r="AG1172" i="11"/>
  <c r="AG1173" i="11"/>
  <c r="AG1174" i="11"/>
  <c r="AG1175" i="11"/>
  <c r="AG1176" i="11"/>
  <c r="AG1177" i="11"/>
  <c r="AG1178" i="11"/>
  <c r="AG1179" i="11"/>
  <c r="AG1180" i="11"/>
  <c r="AG1181" i="11"/>
  <c r="AG1182" i="11"/>
  <c r="AG1183" i="11"/>
  <c r="AG1184" i="11"/>
  <c r="AG1185" i="11"/>
  <c r="AG1186" i="11"/>
  <c r="AG1187" i="11"/>
  <c r="AG1188" i="11"/>
  <c r="AG1189" i="11"/>
  <c r="AG1190" i="11"/>
  <c r="AG1191" i="11"/>
  <c r="AG1192" i="11"/>
  <c r="AG1193" i="11"/>
  <c r="AG1194" i="11"/>
  <c r="AG1195" i="11"/>
  <c r="AG1196" i="11"/>
  <c r="AG1197" i="11"/>
  <c r="AG1198" i="11"/>
  <c r="AG1199" i="11"/>
  <c r="AG1200" i="11"/>
  <c r="AG1201" i="11"/>
  <c r="AG1202" i="11"/>
  <c r="AG1203" i="11"/>
  <c r="AG1204" i="11"/>
  <c r="AG1205" i="11"/>
  <c r="AG1206" i="11"/>
  <c r="AG1207" i="11"/>
  <c r="AG1208" i="11"/>
  <c r="AG1209" i="11"/>
  <c r="AG1210" i="11"/>
  <c r="AG1211" i="11"/>
  <c r="AG1212" i="11"/>
  <c r="AG1213" i="11"/>
  <c r="AG1214" i="11"/>
  <c r="AG1215" i="11"/>
  <c r="AG1216" i="11"/>
  <c r="AG1217" i="11"/>
  <c r="AG1218" i="11"/>
  <c r="AG1219" i="11"/>
  <c r="AG1220" i="11"/>
  <c r="AG1221" i="11"/>
  <c r="AG1222" i="11"/>
  <c r="AG1223" i="11"/>
  <c r="AG1224" i="11"/>
  <c r="AG1225" i="11"/>
  <c r="AG1226" i="11"/>
  <c r="AG1227" i="11"/>
  <c r="AG1228" i="11"/>
  <c r="AG1229" i="11"/>
  <c r="AG1230" i="11"/>
  <c r="AG1231" i="11"/>
  <c r="AG1232" i="11"/>
  <c r="AG1233" i="11"/>
  <c r="AG1234" i="11"/>
  <c r="AG1235" i="11"/>
  <c r="AG1236" i="11"/>
  <c r="AG1237" i="11"/>
  <c r="AG1238" i="11"/>
  <c r="AG1239" i="11"/>
  <c r="AG1240" i="11"/>
  <c r="AG1241" i="11"/>
  <c r="AG1242" i="11"/>
  <c r="AG1243" i="11"/>
  <c r="AG1244" i="11"/>
  <c r="AG1245" i="11"/>
  <c r="AG1246" i="11"/>
  <c r="AG1247" i="11"/>
  <c r="AG1248" i="11"/>
  <c r="AG1249" i="11"/>
  <c r="AG1250" i="11"/>
  <c r="AG1251" i="11"/>
  <c r="AG1252" i="11"/>
  <c r="AG1253" i="11"/>
  <c r="AG1254" i="11"/>
  <c r="AG1255" i="11"/>
  <c r="AG1256" i="11"/>
  <c r="AG1257" i="11"/>
  <c r="AG1258" i="11"/>
  <c r="AG1259" i="11"/>
  <c r="AG1260" i="11"/>
  <c r="AG1261" i="11"/>
  <c r="AG1262" i="11"/>
  <c r="AG1263" i="11"/>
  <c r="AG1264" i="11"/>
  <c r="AG1265" i="11"/>
  <c r="AG1266" i="11"/>
  <c r="AG1267" i="11"/>
  <c r="AG1268" i="11"/>
  <c r="AG1269" i="11"/>
  <c r="AG1270" i="11"/>
  <c r="AG1271" i="11"/>
  <c r="AG1272" i="11"/>
  <c r="AG1273" i="11"/>
  <c r="AG1274" i="11"/>
  <c r="AG1275" i="11"/>
  <c r="AG1276" i="11"/>
  <c r="AG1277" i="11"/>
  <c r="AG1278" i="11"/>
  <c r="AG1279" i="11"/>
  <c r="AG1280" i="11"/>
  <c r="AG1281" i="11"/>
  <c r="AG1282" i="11"/>
  <c r="AG1283" i="11"/>
  <c r="AG1284" i="11"/>
  <c r="AG1285" i="11"/>
  <c r="AG1286" i="11"/>
  <c r="AG1287" i="11"/>
  <c r="AG1288" i="11"/>
  <c r="AG1289" i="11"/>
  <c r="AG1290" i="11"/>
  <c r="AG1291" i="11"/>
  <c r="AG1292" i="11"/>
  <c r="AG1293" i="11"/>
  <c r="AG1294" i="11"/>
  <c r="AG1295" i="11"/>
  <c r="AG1296" i="11"/>
  <c r="AG1297" i="11"/>
  <c r="AG1298" i="11"/>
  <c r="AG1299" i="11"/>
  <c r="AG1300" i="11"/>
  <c r="AG1301" i="11"/>
  <c r="AG1302" i="11"/>
  <c r="AG1303" i="11"/>
  <c r="AG1304" i="11"/>
  <c r="AG1305" i="11"/>
  <c r="AG1306" i="11"/>
  <c r="AG1307" i="11"/>
  <c r="AG1308" i="11"/>
  <c r="AG1309" i="11"/>
  <c r="AG1310" i="11"/>
  <c r="AG1311" i="11"/>
  <c r="AG1312" i="11"/>
  <c r="AG1313" i="11"/>
  <c r="AG1314" i="11"/>
  <c r="AG1315" i="11"/>
  <c r="AG1316" i="11"/>
  <c r="AG1317" i="11"/>
  <c r="AG1318" i="11"/>
  <c r="AG1319" i="11"/>
  <c r="AG1320" i="11"/>
  <c r="AG1321" i="11"/>
  <c r="AG1322" i="11"/>
  <c r="AG1323" i="11"/>
  <c r="AG1324" i="11"/>
  <c r="AG1325" i="11"/>
  <c r="AG1326" i="11"/>
  <c r="AG1327" i="11"/>
  <c r="AG1328" i="11"/>
  <c r="AG1329" i="11"/>
  <c r="AG1330" i="11"/>
  <c r="AG1331" i="11"/>
  <c r="AG1332" i="11"/>
  <c r="AG1333" i="11"/>
  <c r="AG1334" i="11"/>
  <c r="AG1335" i="11"/>
  <c r="AG1336" i="11"/>
  <c r="AG1337" i="11"/>
  <c r="AG1338" i="11"/>
  <c r="AG1339" i="11"/>
  <c r="AG1340" i="11"/>
  <c r="AG1341" i="11"/>
  <c r="AG1342" i="11"/>
  <c r="AG1343" i="11"/>
  <c r="AG1344" i="11"/>
  <c r="AG1345" i="11"/>
  <c r="AG1346" i="11"/>
  <c r="AG1347" i="11"/>
  <c r="AG1348" i="11"/>
  <c r="AG1349" i="11"/>
  <c r="AG1350" i="11"/>
  <c r="AG1351" i="11"/>
  <c r="AG1352" i="11"/>
  <c r="AG1353" i="11"/>
  <c r="AG1354" i="11"/>
  <c r="AG1355" i="11"/>
  <c r="AG1356" i="11"/>
  <c r="AG1357" i="11"/>
  <c r="AG1358" i="11"/>
  <c r="AG1359" i="11"/>
  <c r="AG1360" i="11"/>
  <c r="AG1361" i="11"/>
  <c r="AG1362" i="11"/>
  <c r="AG1363" i="11"/>
  <c r="AG1364" i="11"/>
  <c r="AG1365" i="11"/>
  <c r="AG1366" i="11"/>
  <c r="AG1367" i="11"/>
  <c r="AG1368" i="11"/>
  <c r="AG1369" i="11"/>
  <c r="AG1370" i="11"/>
  <c r="AG1371" i="11"/>
  <c r="AG1372" i="11"/>
  <c r="AG1373" i="11"/>
  <c r="AG1374" i="11"/>
  <c r="AG1375" i="11"/>
  <c r="AG1376" i="11"/>
  <c r="AG1377" i="11"/>
  <c r="AG1378" i="11"/>
  <c r="AG1379" i="11"/>
  <c r="AG1380" i="11"/>
  <c r="AG1381" i="11"/>
  <c r="AG1382" i="11"/>
  <c r="AG1383" i="11"/>
  <c r="AG1384" i="11"/>
  <c r="AG1385" i="11"/>
  <c r="AG1386" i="11"/>
  <c r="AG1387" i="11"/>
  <c r="AG1388" i="11"/>
  <c r="AG1389" i="11"/>
  <c r="AG1390" i="11"/>
  <c r="AG1391" i="11"/>
  <c r="AG1392" i="11"/>
  <c r="AG1393" i="11"/>
  <c r="AG1394" i="11"/>
  <c r="AG1395" i="11"/>
  <c r="AG1396" i="11"/>
  <c r="AG1397" i="11"/>
  <c r="AG1398" i="11"/>
  <c r="AG1399" i="11"/>
  <c r="AG1400" i="11"/>
  <c r="AG1401" i="11"/>
  <c r="AG1402" i="11"/>
  <c r="AG1403" i="11"/>
  <c r="AG1404" i="11"/>
  <c r="AG1405" i="11"/>
  <c r="AG1406" i="11"/>
  <c r="AG1407" i="11"/>
  <c r="AG1408" i="11"/>
  <c r="AG1409" i="11"/>
  <c r="AG1410" i="11"/>
  <c r="AG1411" i="11"/>
  <c r="AG1412" i="11"/>
  <c r="AG1413" i="11"/>
  <c r="AG1414" i="11"/>
  <c r="AG1415" i="11"/>
  <c r="AG1416" i="11"/>
  <c r="AG1417" i="11"/>
  <c r="AG1418" i="11"/>
  <c r="AG1419" i="11"/>
  <c r="AG1420" i="11"/>
  <c r="AG1421" i="11"/>
  <c r="AG1422" i="11"/>
  <c r="AG1423" i="11"/>
  <c r="AG1424" i="11"/>
  <c r="AG1425" i="11"/>
  <c r="AG1426" i="11"/>
  <c r="AG1427" i="11"/>
  <c r="AG1428" i="11"/>
  <c r="AG1429" i="11"/>
  <c r="AG1430" i="11"/>
  <c r="AG1431" i="11"/>
  <c r="AG1432" i="11"/>
  <c r="AG1433" i="11"/>
  <c r="AG1434" i="11"/>
  <c r="AG1435" i="11"/>
  <c r="AG1436" i="11"/>
  <c r="AG1437" i="11"/>
  <c r="AG1438" i="11"/>
  <c r="AG1439" i="11"/>
  <c r="AG1440" i="11"/>
  <c r="AG1441" i="11"/>
  <c r="AG1442" i="11"/>
  <c r="AG1443" i="11"/>
  <c r="AG1444" i="11"/>
  <c r="AG1445" i="11"/>
  <c r="AG1446" i="11"/>
  <c r="AG1447" i="11"/>
  <c r="AG1448" i="11"/>
  <c r="AG1449" i="11"/>
  <c r="AG1450" i="11"/>
  <c r="AG1451" i="11"/>
  <c r="AG1452" i="11"/>
  <c r="AG1453" i="11"/>
  <c r="AG1454" i="11"/>
  <c r="AG1455" i="11"/>
  <c r="AG1456" i="11"/>
  <c r="AG1457" i="11"/>
  <c r="AG1458" i="11"/>
  <c r="AG1459" i="11"/>
  <c r="AG1460" i="11"/>
  <c r="AG1461" i="11"/>
  <c r="AG1462" i="11"/>
  <c r="AG1463" i="11"/>
  <c r="AG1464" i="11"/>
  <c r="AG1465" i="11"/>
  <c r="AG1466" i="11"/>
  <c r="AG1467" i="11"/>
  <c r="AG1468" i="11"/>
  <c r="AG1469" i="11"/>
  <c r="AG1470" i="11"/>
  <c r="AG1471" i="11"/>
  <c r="AG1472" i="11"/>
  <c r="AG1473" i="11"/>
  <c r="AG1474" i="11"/>
  <c r="AG1475" i="11"/>
  <c r="AG1476" i="11"/>
  <c r="AG1477" i="11"/>
  <c r="AG1478" i="11"/>
  <c r="AG1479" i="11"/>
  <c r="AG1480" i="11"/>
  <c r="AG1481" i="11"/>
  <c r="AG1482" i="11"/>
  <c r="AG1483" i="11"/>
  <c r="AG1484" i="11"/>
  <c r="AG1485" i="11"/>
  <c r="AG1486" i="11"/>
  <c r="AG1487" i="11"/>
  <c r="AG1488" i="11"/>
  <c r="AG1489" i="11"/>
  <c r="AG1490" i="11"/>
  <c r="AG1491" i="11"/>
  <c r="AG1492" i="11"/>
  <c r="AG1493" i="11"/>
  <c r="AG1494" i="11"/>
  <c r="AG1495" i="11"/>
  <c r="AG1496" i="11"/>
  <c r="AG1497" i="11"/>
  <c r="AG1498" i="11"/>
  <c r="AG1499" i="11"/>
  <c r="AG1500" i="11"/>
  <c r="AG1501" i="11"/>
  <c r="AG1502" i="11"/>
  <c r="AG1503" i="11"/>
  <c r="AG1504" i="11"/>
  <c r="AG1505" i="11"/>
  <c r="AG1506" i="11"/>
  <c r="AG1507" i="11"/>
  <c r="AG1508" i="11"/>
  <c r="AG1509" i="11"/>
  <c r="AG1510" i="11"/>
  <c r="AG1511" i="11"/>
  <c r="AG1512" i="11"/>
  <c r="AG1513" i="11"/>
  <c r="AG1514" i="11"/>
  <c r="AG1515" i="11"/>
  <c r="AG1516" i="11"/>
  <c r="AG1517" i="11"/>
  <c r="AG1518" i="11"/>
  <c r="AG1519" i="11"/>
  <c r="AG1520" i="11"/>
  <c r="AG1521" i="11"/>
  <c r="AG1522" i="11"/>
  <c r="AG1523" i="11"/>
  <c r="AG1524" i="11"/>
  <c r="AG1525" i="11"/>
  <c r="AG1526" i="11"/>
  <c r="AG1527" i="11"/>
  <c r="AG1528" i="11"/>
  <c r="AG1529" i="11"/>
  <c r="AG1530" i="11"/>
  <c r="AG1531" i="11"/>
  <c r="AG1532" i="11"/>
  <c r="AG1533" i="11"/>
  <c r="AG1534" i="11"/>
  <c r="AG1535" i="11"/>
  <c r="AG1536" i="11"/>
  <c r="AG1537" i="11"/>
  <c r="AG1538" i="11"/>
  <c r="AG1539" i="11"/>
  <c r="AG1540" i="11"/>
  <c r="AG1541" i="11"/>
  <c r="AG1542" i="11"/>
  <c r="AG1543" i="11"/>
  <c r="AG1544" i="11"/>
  <c r="AG1545" i="11"/>
  <c r="AG1546" i="11"/>
  <c r="AG1547" i="11"/>
  <c r="AG1548" i="11"/>
  <c r="AG1549" i="11"/>
  <c r="AG1550" i="11"/>
  <c r="AG1551" i="11"/>
  <c r="AG1552" i="11"/>
  <c r="AG1553" i="11"/>
  <c r="AG1554" i="11"/>
  <c r="AG1555" i="11"/>
  <c r="AG1556" i="11"/>
  <c r="AG1557" i="11"/>
  <c r="AG1558" i="11"/>
  <c r="AG1559" i="11"/>
  <c r="AG1560" i="11"/>
  <c r="AG1561" i="11"/>
  <c r="AG1562" i="11"/>
  <c r="AG1563" i="11"/>
  <c r="AG1564" i="11"/>
  <c r="AG1565" i="11"/>
  <c r="AG1566" i="11"/>
  <c r="AG1567" i="11"/>
  <c r="AG1568" i="11"/>
  <c r="AG1569" i="11"/>
  <c r="AG1570" i="11"/>
  <c r="AG1571" i="11"/>
  <c r="AG1572" i="11"/>
  <c r="AG1573" i="11"/>
  <c r="AG1574" i="11"/>
  <c r="AG1575" i="11"/>
  <c r="AG1576" i="11"/>
  <c r="AG1577" i="11"/>
  <c r="AG1578" i="11"/>
  <c r="AG1579" i="11"/>
  <c r="AG1580" i="11"/>
  <c r="AG1581" i="11"/>
  <c r="AG1582" i="11"/>
  <c r="AG1583" i="11"/>
  <c r="AG1584" i="11"/>
  <c r="AG1585" i="11"/>
  <c r="AG1586" i="11"/>
  <c r="AG1587" i="11"/>
  <c r="AG1588" i="11"/>
  <c r="AG1589" i="11"/>
  <c r="AG1590" i="11"/>
  <c r="AG1591" i="11"/>
  <c r="AG1592" i="11"/>
  <c r="AG1593" i="11"/>
  <c r="AG1594" i="11"/>
  <c r="AG1595" i="11"/>
  <c r="AG1596" i="11"/>
  <c r="AG1597" i="11"/>
  <c r="AG1598" i="11"/>
  <c r="AG1599" i="11"/>
  <c r="AG1600" i="11"/>
  <c r="AG1601" i="11"/>
  <c r="AG1602" i="11"/>
  <c r="AG1603" i="11"/>
  <c r="AG1604" i="11"/>
  <c r="AG1605" i="11"/>
  <c r="AG1606" i="11"/>
  <c r="AG1607" i="11"/>
  <c r="AG1608" i="11"/>
  <c r="AG1609" i="11"/>
  <c r="AG1610" i="11"/>
  <c r="AG1611" i="11"/>
  <c r="AG1612" i="11"/>
  <c r="AG1613" i="11"/>
  <c r="AG1614" i="11"/>
  <c r="AG1615" i="11"/>
  <c r="AG1616" i="11"/>
  <c r="AG1617" i="11"/>
  <c r="AG1618" i="11"/>
  <c r="AG1619" i="11"/>
  <c r="AG1620" i="11"/>
  <c r="AG1621" i="11"/>
  <c r="AG1622" i="11"/>
  <c r="AG1623" i="11"/>
  <c r="AG1624" i="11"/>
  <c r="AG1625" i="11"/>
  <c r="AG1626" i="11"/>
  <c r="AG1627" i="11"/>
  <c r="AG1628" i="11"/>
  <c r="AG1629" i="11"/>
  <c r="AG1630" i="11"/>
  <c r="AG1631" i="11"/>
  <c r="AG1632" i="11"/>
  <c r="AG1633" i="11"/>
  <c r="AG1634" i="11"/>
  <c r="AG1635" i="11"/>
  <c r="AG1636" i="11"/>
  <c r="AG1637" i="11"/>
  <c r="AG1638" i="11"/>
  <c r="AG1639" i="11"/>
  <c r="AG1640" i="11"/>
  <c r="AG1641" i="11"/>
  <c r="AG1642" i="11"/>
  <c r="AG1643" i="11"/>
  <c r="AG1644" i="11"/>
  <c r="AG1645" i="11"/>
  <c r="AG1646" i="11"/>
  <c r="AG1647" i="11"/>
  <c r="AG1648" i="11"/>
  <c r="AG1649" i="11"/>
  <c r="AG1650" i="11"/>
  <c r="AG1651" i="11"/>
  <c r="AG1652" i="11"/>
  <c r="AG1653" i="11"/>
  <c r="AG1654" i="11"/>
  <c r="AG1655" i="11"/>
  <c r="AG1656" i="11"/>
  <c r="AG1657" i="11"/>
  <c r="AG1658" i="11"/>
  <c r="AG1659" i="11"/>
  <c r="AG1660" i="11"/>
  <c r="AG1661" i="11"/>
  <c r="AG1662" i="11"/>
  <c r="AG1663" i="11"/>
  <c r="AG1664" i="11"/>
  <c r="AG1665" i="11"/>
  <c r="AG1666" i="11"/>
  <c r="AG1667" i="11"/>
  <c r="AG1668" i="11"/>
  <c r="AG1669" i="11"/>
  <c r="AG1670" i="11"/>
  <c r="AG1671" i="11"/>
  <c r="AG1672" i="11"/>
  <c r="AG1673" i="11"/>
  <c r="AG1674" i="11"/>
  <c r="AG1675" i="11"/>
  <c r="AG1676" i="11"/>
  <c r="AG1677" i="11"/>
  <c r="AG1678" i="11"/>
  <c r="AG1679" i="11"/>
  <c r="AG1680" i="11"/>
  <c r="AG1681" i="11"/>
  <c r="AG1682" i="11"/>
  <c r="AG1683" i="11"/>
  <c r="AG1684" i="11"/>
  <c r="AG1685" i="11"/>
  <c r="AG1686" i="11"/>
  <c r="AG1687" i="11"/>
  <c r="AG1688" i="11"/>
  <c r="AG1689" i="11"/>
  <c r="AG1690" i="11"/>
  <c r="AG1691" i="11"/>
  <c r="AG1692" i="11"/>
  <c r="AG1693" i="11"/>
  <c r="AG1694" i="11"/>
  <c r="AG1695" i="11"/>
  <c r="AG1696" i="11"/>
  <c r="AG1697" i="11"/>
  <c r="AG1698" i="11"/>
  <c r="AG1699" i="11"/>
  <c r="AG1700" i="11"/>
  <c r="AG1701" i="11"/>
  <c r="AG1702" i="11"/>
  <c r="AG1703" i="11"/>
  <c r="AG1704" i="11"/>
  <c r="AG1705" i="11"/>
  <c r="AG1706" i="11"/>
  <c r="AG1707" i="11"/>
  <c r="AG1708" i="11"/>
  <c r="AG1709" i="11"/>
  <c r="AG1710" i="11"/>
  <c r="AG1711" i="11"/>
  <c r="AG1712" i="11"/>
  <c r="AG1713" i="11"/>
  <c r="AG1714" i="11"/>
  <c r="AG1715" i="11"/>
  <c r="AG1716" i="11"/>
  <c r="AG1717" i="11"/>
  <c r="AG1718" i="11"/>
  <c r="AG1719" i="11"/>
  <c r="AG1720" i="11"/>
  <c r="AG1721" i="11"/>
  <c r="AG1722" i="11"/>
  <c r="AG1723" i="11"/>
  <c r="AG1724" i="11"/>
  <c r="AG1725" i="11"/>
  <c r="AG1726" i="11"/>
  <c r="AG1727" i="11"/>
  <c r="AG1728" i="11"/>
  <c r="AG1729" i="11"/>
  <c r="AG1730" i="11"/>
  <c r="AG1731" i="11"/>
  <c r="AG1732" i="11"/>
  <c r="AG1733" i="11"/>
  <c r="AG1734" i="11"/>
  <c r="AG1735" i="11"/>
  <c r="AG1736" i="11"/>
  <c r="AG1737" i="11"/>
  <c r="AG1738" i="11"/>
  <c r="AG1739" i="11"/>
  <c r="AG1740" i="11"/>
  <c r="AG1741" i="11"/>
  <c r="AG1742" i="11"/>
  <c r="AG1743" i="11"/>
  <c r="AG1744" i="11"/>
  <c r="AG1745" i="11"/>
  <c r="AG1746" i="11"/>
  <c r="AG1747" i="11"/>
  <c r="AG1748" i="11"/>
  <c r="AG1749" i="11"/>
  <c r="AG1750" i="11"/>
  <c r="AG1751" i="11"/>
  <c r="AG1752" i="11"/>
  <c r="AG1753" i="11"/>
  <c r="AG1754" i="11"/>
  <c r="AG1755" i="11"/>
  <c r="AG1756" i="11"/>
  <c r="AG1757" i="11"/>
  <c r="AG1758" i="11"/>
  <c r="AG1759" i="11"/>
  <c r="AG1760" i="11"/>
  <c r="AG1761" i="11"/>
  <c r="AG1762" i="11"/>
  <c r="AG1763" i="11"/>
  <c r="AG1764" i="11"/>
  <c r="AG1765" i="11"/>
  <c r="AG1766" i="11"/>
  <c r="AG1767" i="11"/>
  <c r="AG1768" i="11"/>
  <c r="AG1769" i="11"/>
  <c r="AG1770" i="11"/>
  <c r="AG1771" i="11"/>
  <c r="AG1772" i="11"/>
  <c r="AG1773" i="11"/>
  <c r="AG1774" i="11"/>
  <c r="AG1775" i="11"/>
  <c r="AG1776" i="11"/>
  <c r="AG1777" i="11"/>
  <c r="AG1778" i="11"/>
  <c r="AG1779" i="11"/>
  <c r="AG1780" i="11"/>
  <c r="AG1781" i="11"/>
  <c r="AG1782" i="11"/>
  <c r="AG1783" i="11"/>
  <c r="AG1784" i="11"/>
  <c r="AG1785" i="11"/>
  <c r="AG1786" i="11"/>
  <c r="AG1787" i="11"/>
  <c r="AG1788" i="11"/>
  <c r="AG1789" i="11"/>
  <c r="AG1790" i="11"/>
  <c r="AG1791" i="11"/>
  <c r="AG1792" i="11"/>
  <c r="AG1793" i="11"/>
  <c r="AG1794" i="11"/>
  <c r="AG1795" i="11"/>
  <c r="AG1796" i="11"/>
  <c r="AG1797" i="11"/>
  <c r="AG1798" i="11"/>
  <c r="AG1799" i="11"/>
  <c r="AG1800" i="11"/>
  <c r="AG1801" i="11"/>
  <c r="AG1802" i="11"/>
  <c r="AG1803" i="11"/>
  <c r="AG1804" i="11"/>
  <c r="AG1805" i="11"/>
  <c r="AG1806" i="11"/>
  <c r="AG1807" i="11"/>
  <c r="AG1808" i="11"/>
  <c r="AG1809" i="11"/>
  <c r="AG1810" i="11"/>
  <c r="AG1811" i="11"/>
  <c r="AG1812" i="11"/>
  <c r="AG1813" i="11"/>
  <c r="AG1814" i="11"/>
  <c r="AG1815" i="11"/>
  <c r="AG1816" i="11"/>
  <c r="AG1817" i="11"/>
  <c r="AG1818" i="11"/>
  <c r="AG1819" i="11"/>
  <c r="AG1820" i="11"/>
  <c r="AG1821" i="11"/>
  <c r="AG1822" i="11"/>
  <c r="AG1823" i="11"/>
  <c r="AG1824" i="11"/>
  <c r="AG1825" i="11"/>
  <c r="AG1826" i="11"/>
  <c r="AG1827" i="11"/>
  <c r="AG1828" i="11"/>
  <c r="AG1829" i="11"/>
  <c r="AG1830" i="11"/>
  <c r="AG1831" i="11"/>
  <c r="AG1832" i="11"/>
  <c r="AG1833" i="11"/>
  <c r="AG1834" i="11"/>
  <c r="AG1835" i="11"/>
  <c r="AG1836" i="11"/>
  <c r="AG1837" i="11"/>
  <c r="AG1838" i="11"/>
  <c r="AG1839" i="11"/>
  <c r="AG1840" i="11"/>
  <c r="AG1841" i="11"/>
  <c r="AG1842" i="11"/>
  <c r="AG1843" i="11"/>
  <c r="AG1844" i="11"/>
  <c r="AG1845" i="11"/>
  <c r="AG1846" i="11"/>
  <c r="AG1847" i="11"/>
  <c r="AG1848" i="11"/>
  <c r="AG1849" i="11"/>
  <c r="AG1850" i="11"/>
  <c r="AG1851" i="11"/>
  <c r="AG1852" i="11"/>
  <c r="AG1853" i="11"/>
  <c r="AG1854" i="11"/>
  <c r="AG1855" i="11"/>
  <c r="AG1856" i="11"/>
  <c r="AG1857" i="11"/>
  <c r="AG1858" i="11"/>
  <c r="AG1859" i="11"/>
  <c r="AG1860" i="11"/>
  <c r="AG1861" i="11"/>
  <c r="AG1862" i="11"/>
  <c r="AG1863" i="11"/>
  <c r="AG1864" i="11"/>
  <c r="AG1865" i="11"/>
  <c r="AG1866" i="11"/>
  <c r="AG1867" i="11"/>
  <c r="AG1868" i="11"/>
  <c r="AG1869" i="11"/>
  <c r="AG1870" i="11"/>
  <c r="AG1871" i="11"/>
  <c r="AG1872" i="11"/>
  <c r="AG1873" i="11"/>
  <c r="AG1874" i="11"/>
  <c r="AG1875" i="11"/>
  <c r="AG1876" i="11"/>
  <c r="AG1877" i="11"/>
  <c r="AG1878" i="11"/>
  <c r="AG1879" i="11"/>
  <c r="AG1880" i="11"/>
  <c r="AG1881" i="11"/>
  <c r="AG1882" i="11"/>
  <c r="AG1883" i="11"/>
  <c r="AG1884" i="11"/>
  <c r="AG1885" i="11"/>
  <c r="AG1886" i="11"/>
  <c r="AG1887" i="11"/>
  <c r="AG1888" i="11"/>
  <c r="AG1889" i="11"/>
  <c r="AG1890" i="11"/>
  <c r="AG1891" i="11"/>
  <c r="AG1892" i="11"/>
  <c r="AG1893" i="11"/>
  <c r="AG1894" i="11"/>
  <c r="AG1895" i="11"/>
  <c r="AG1896" i="11"/>
  <c r="AG1897" i="11"/>
  <c r="AG1898" i="11"/>
  <c r="AG1899" i="11"/>
  <c r="AG1900" i="11"/>
  <c r="AG1901" i="11"/>
  <c r="AG1902" i="11"/>
  <c r="AG1903" i="11"/>
  <c r="AG1904" i="11"/>
  <c r="AG1905" i="11"/>
  <c r="AG1906" i="11"/>
  <c r="AG1907" i="11"/>
  <c r="AG1908" i="11"/>
  <c r="AG1909" i="11"/>
  <c r="AG1910" i="11"/>
  <c r="AG1911" i="11"/>
  <c r="AG1912" i="11"/>
  <c r="AG1913" i="11"/>
  <c r="AG1914" i="11"/>
  <c r="AG1915" i="11"/>
  <c r="AG1916" i="11"/>
  <c r="AG1917" i="11"/>
  <c r="AG1918" i="11"/>
  <c r="AG1919" i="11"/>
  <c r="AG1920" i="11"/>
  <c r="AG1921" i="11"/>
  <c r="AG1922" i="11"/>
  <c r="AG1923" i="11"/>
  <c r="AG1924" i="11"/>
  <c r="AG1925" i="11"/>
  <c r="AG1926" i="11"/>
  <c r="AG1927" i="11"/>
  <c r="AG1928" i="11"/>
  <c r="AG1929" i="11"/>
  <c r="AG1930" i="11"/>
  <c r="AG1931" i="11"/>
  <c r="AG1932" i="11"/>
  <c r="AG1933" i="11"/>
  <c r="AG1934" i="11"/>
  <c r="AG1935" i="11"/>
  <c r="AG1936" i="11"/>
  <c r="AG1937" i="11"/>
  <c r="AG1938" i="11"/>
  <c r="AG1939" i="11"/>
  <c r="AG1940" i="11"/>
  <c r="AG1941" i="11"/>
  <c r="AG1942" i="11"/>
  <c r="AG1943" i="11"/>
  <c r="AG1944" i="11"/>
  <c r="AG1945" i="11"/>
  <c r="AG1946" i="11"/>
  <c r="AG1947" i="11"/>
  <c r="AG1948" i="11"/>
  <c r="AG1949" i="11"/>
  <c r="AG1950" i="11"/>
  <c r="AG1951" i="11"/>
  <c r="AG1952" i="11"/>
  <c r="AG1953" i="11"/>
  <c r="AG1954" i="11"/>
  <c r="AG1955" i="11"/>
  <c r="AG1956" i="11"/>
  <c r="AG1957" i="11"/>
  <c r="AG1958" i="11"/>
  <c r="AG1959" i="11"/>
  <c r="AG1960" i="11"/>
  <c r="AG1961" i="11"/>
  <c r="AG1962" i="11"/>
  <c r="AG1963" i="11"/>
  <c r="AG1964" i="11"/>
  <c r="AG1965" i="11"/>
  <c r="AG1966" i="11"/>
  <c r="AG1967" i="11"/>
  <c r="AG1968" i="11"/>
  <c r="AG1969" i="11"/>
  <c r="AG1970" i="11"/>
  <c r="AG1971" i="11"/>
  <c r="AG1972" i="11"/>
  <c r="AG1973" i="11"/>
  <c r="AG1974" i="11"/>
  <c r="AG1975" i="11"/>
  <c r="AG1976" i="11"/>
  <c r="AG1977" i="11"/>
  <c r="AG1978" i="11"/>
  <c r="AG1979" i="11"/>
  <c r="AG1980" i="11"/>
  <c r="AG1981" i="11"/>
  <c r="AG1982" i="11"/>
  <c r="AG1983" i="11"/>
  <c r="AG1984" i="11"/>
  <c r="AG1985" i="11"/>
  <c r="AG1986" i="11"/>
  <c r="AG1987" i="11"/>
  <c r="AG1988" i="11"/>
  <c r="AG1989" i="11"/>
  <c r="AG1990" i="11"/>
  <c r="AG1991" i="11"/>
  <c r="AG1992" i="11"/>
  <c r="AG1993" i="11"/>
  <c r="AG1994" i="11"/>
  <c r="AG1995" i="11"/>
  <c r="AG1996" i="11"/>
  <c r="AG1997" i="11"/>
  <c r="AG1998" i="11"/>
  <c r="AG1999" i="11"/>
  <c r="AG2000" i="11"/>
  <c r="AG2001" i="11"/>
  <c r="AG2002" i="11"/>
  <c r="AG2003" i="11"/>
  <c r="AG2004" i="11"/>
  <c r="AG2005" i="11"/>
  <c r="AG2006" i="11"/>
  <c r="AG2007" i="11"/>
  <c r="AG2008" i="11"/>
  <c r="AG2009" i="11"/>
  <c r="AG2010" i="11"/>
  <c r="AG2011" i="11"/>
  <c r="AG2012" i="11"/>
  <c r="AG2013" i="11"/>
  <c r="AG2014" i="11"/>
  <c r="AG2015" i="11"/>
  <c r="AG2016" i="11"/>
  <c r="AG2017" i="11"/>
  <c r="AG2018" i="11"/>
  <c r="AG2019" i="11"/>
  <c r="AG2020" i="11"/>
  <c r="AG2021" i="11"/>
  <c r="AG2022" i="11"/>
  <c r="AG2023" i="11"/>
  <c r="AG2024" i="11"/>
  <c r="AG2025" i="11"/>
  <c r="AG2026" i="11"/>
  <c r="AG2027" i="11"/>
  <c r="AG2028" i="11"/>
  <c r="AG2029" i="11"/>
  <c r="AG2030" i="11"/>
  <c r="AG2031" i="11"/>
  <c r="AG2032" i="11"/>
  <c r="AG2033" i="11"/>
  <c r="AG2034" i="11"/>
  <c r="AG2035" i="11"/>
  <c r="AG2036" i="11"/>
  <c r="AG2037" i="11"/>
  <c r="AG2038" i="11"/>
  <c r="AG2039" i="11"/>
  <c r="AG2040" i="11"/>
  <c r="AG2041" i="11"/>
  <c r="AG2042" i="11"/>
  <c r="AG2043" i="11"/>
  <c r="AG2044" i="11"/>
  <c r="AG2045" i="11"/>
  <c r="AG2046" i="11"/>
  <c r="AG2047" i="11"/>
  <c r="AG2048" i="11"/>
  <c r="AG2049" i="11"/>
  <c r="AG2050" i="11"/>
  <c r="AG2051" i="11"/>
  <c r="AG2052" i="11"/>
  <c r="AG2053" i="11"/>
  <c r="AG2054" i="11"/>
  <c r="AG2055" i="11"/>
  <c r="AG2056" i="11"/>
  <c r="AG2057" i="11"/>
  <c r="AG2058" i="11"/>
  <c r="AG2059" i="11"/>
  <c r="AG2060" i="11"/>
  <c r="AG2061" i="11"/>
  <c r="AG2062" i="11"/>
  <c r="AG2063" i="11"/>
  <c r="AG2064" i="11"/>
  <c r="AG2065" i="11"/>
  <c r="AG2066" i="11"/>
  <c r="AG2067" i="11"/>
  <c r="AG2068" i="11"/>
  <c r="AG2069" i="11"/>
  <c r="AG2070" i="11"/>
  <c r="AG2071" i="11"/>
  <c r="AG2072" i="11"/>
  <c r="AG2073" i="11"/>
  <c r="AG2074" i="11"/>
  <c r="AG2075" i="11"/>
  <c r="AG2076" i="11"/>
  <c r="AG2077" i="11"/>
  <c r="AG2078" i="11"/>
  <c r="AG2079" i="11"/>
  <c r="AG2080" i="11"/>
  <c r="AG2081" i="11"/>
  <c r="AG2082" i="11"/>
  <c r="AG2083" i="11"/>
  <c r="AG2084" i="11"/>
  <c r="AG2085" i="11"/>
  <c r="AG2086" i="11"/>
  <c r="AG2087" i="11"/>
  <c r="AG2088" i="11"/>
  <c r="AG2089" i="11"/>
  <c r="AG2090" i="11"/>
  <c r="AG2091" i="11"/>
  <c r="AG2092" i="11"/>
  <c r="AG2093" i="11"/>
  <c r="AG2094" i="11"/>
  <c r="AG2095" i="11"/>
  <c r="AG2096" i="11"/>
  <c r="AG2097" i="11"/>
  <c r="AG2098" i="11"/>
  <c r="AG2099" i="11"/>
  <c r="AG2100" i="11"/>
  <c r="AG2101" i="11"/>
  <c r="AG2102" i="11"/>
  <c r="AG2103" i="11"/>
  <c r="AG2104" i="11"/>
  <c r="AG2105" i="11"/>
  <c r="AG2106" i="11"/>
  <c r="AG2107" i="11"/>
  <c r="AG2108" i="11"/>
  <c r="AG2109" i="11"/>
  <c r="AG2110" i="11"/>
  <c r="AG2111" i="11"/>
  <c r="AG2112" i="11"/>
  <c r="AG2113" i="11"/>
  <c r="AG2114" i="11"/>
  <c r="AG2115" i="11"/>
  <c r="AG2116" i="11"/>
  <c r="AG2117" i="11"/>
  <c r="AG2118" i="11"/>
  <c r="AG2119" i="11"/>
  <c r="AG2120" i="11"/>
  <c r="AG2121" i="11"/>
  <c r="AG2122" i="11"/>
  <c r="AG2123" i="11"/>
  <c r="AG2124" i="11"/>
  <c r="AG2125" i="11"/>
  <c r="AG2126" i="11"/>
  <c r="AG2127" i="11"/>
  <c r="AG2128" i="11"/>
  <c r="AG2129" i="11"/>
  <c r="AG2130" i="11"/>
  <c r="AG2131" i="11"/>
  <c r="AG2132" i="11"/>
  <c r="AG2133" i="11"/>
  <c r="AG2134" i="11"/>
  <c r="AG2135" i="11"/>
  <c r="AG2136" i="11"/>
  <c r="AG2137" i="11"/>
  <c r="AG2138" i="11"/>
  <c r="AG2139" i="11"/>
  <c r="AG2140" i="11"/>
  <c r="AG2141" i="11"/>
  <c r="AG2142" i="11"/>
  <c r="AG2143" i="11"/>
  <c r="AG2144" i="11"/>
  <c r="AG2145" i="11"/>
  <c r="AG2146" i="11"/>
  <c r="AG2147" i="11"/>
  <c r="AG2148" i="11"/>
  <c r="AG2149" i="11"/>
  <c r="AG2150" i="11"/>
  <c r="AG2151" i="11"/>
  <c r="AG2152" i="11"/>
  <c r="AG2153" i="11"/>
  <c r="AG2154" i="11"/>
  <c r="AG2155" i="11"/>
  <c r="AG2156" i="11"/>
  <c r="AG2157" i="11"/>
  <c r="AG2158" i="11"/>
  <c r="AG2159" i="11"/>
  <c r="AG2160" i="11"/>
  <c r="AG2161" i="11"/>
  <c r="AG2162" i="11"/>
  <c r="AG2163" i="11"/>
  <c r="AG2164" i="11"/>
  <c r="AG2165" i="11"/>
  <c r="AG2166" i="11"/>
  <c r="AG2167" i="11"/>
  <c r="AG2168" i="11"/>
  <c r="AG2169" i="11"/>
  <c r="AG2170" i="11"/>
  <c r="AG2171" i="11"/>
  <c r="AG2172" i="11"/>
  <c r="AG2173" i="11"/>
  <c r="AG2174" i="11"/>
  <c r="AG2175" i="11"/>
  <c r="AG2176" i="11"/>
  <c r="AG2177" i="11"/>
  <c r="AG2178" i="11"/>
  <c r="AG2179" i="11"/>
  <c r="AG2180" i="11"/>
  <c r="AG2181" i="11"/>
  <c r="AG2182" i="11"/>
  <c r="AG2183" i="11"/>
  <c r="AG2184" i="11"/>
  <c r="AG2185" i="11"/>
  <c r="AG2186" i="11"/>
  <c r="AG2187" i="11"/>
  <c r="AG2188" i="11"/>
  <c r="AG2189" i="11"/>
  <c r="AG2190" i="11"/>
  <c r="AG2191" i="11"/>
  <c r="AG2192" i="11"/>
  <c r="AG2193" i="11"/>
  <c r="AG2194" i="11"/>
  <c r="AG2195" i="11"/>
  <c r="AG2196" i="11"/>
  <c r="AG2197" i="11"/>
  <c r="AG2198" i="11"/>
  <c r="AG2199" i="11"/>
  <c r="AG2200" i="11"/>
  <c r="AG2201" i="11"/>
  <c r="AG2202" i="11"/>
  <c r="AG2203" i="11"/>
  <c r="AG2204" i="11"/>
  <c r="AG2205" i="11"/>
  <c r="AG2206" i="11"/>
  <c r="AG2207" i="11"/>
  <c r="AG2208" i="11"/>
  <c r="AG2209" i="11"/>
  <c r="AG2210" i="11"/>
  <c r="AG2211" i="11"/>
  <c r="AG2212" i="11"/>
  <c r="AG2213" i="11"/>
  <c r="AG2214" i="11"/>
  <c r="AG2215" i="11"/>
  <c r="AG2216" i="11"/>
  <c r="AG2217" i="11"/>
  <c r="AG2218" i="11"/>
  <c r="AG2219" i="11"/>
  <c r="AG2220" i="11"/>
  <c r="AG2221" i="11"/>
  <c r="AG2222" i="11"/>
  <c r="AG2223" i="11"/>
  <c r="AG2224" i="11"/>
  <c r="AG2225" i="11"/>
  <c r="AG2226" i="11"/>
  <c r="AG2227" i="11"/>
  <c r="AG2228" i="11"/>
  <c r="AG2229" i="11"/>
  <c r="AG2230" i="11"/>
  <c r="AG2231" i="11"/>
  <c r="AG2232" i="11"/>
  <c r="AG2233" i="11"/>
  <c r="AG2234" i="11"/>
  <c r="AG2235" i="11"/>
  <c r="AG2236" i="11"/>
  <c r="AG2237" i="11"/>
  <c r="AG2238" i="11"/>
  <c r="AG2239" i="11"/>
  <c r="AG2240" i="11"/>
  <c r="AG2241" i="11"/>
  <c r="AG2242" i="11"/>
  <c r="AG2243" i="11"/>
  <c r="AG2244" i="11"/>
  <c r="AG2245" i="11"/>
  <c r="AG2246" i="11"/>
  <c r="AG2247" i="11"/>
  <c r="AG2248" i="11"/>
  <c r="AG2249" i="11"/>
  <c r="AG2250" i="11"/>
  <c r="AG2251" i="11"/>
  <c r="AG2252" i="11"/>
  <c r="AG2253" i="11"/>
  <c r="AG2254" i="11"/>
  <c r="AG2255" i="11"/>
  <c r="AG2256" i="11"/>
  <c r="AG2257" i="11"/>
  <c r="AG2258" i="11"/>
  <c r="AG2259" i="11"/>
  <c r="AG2260" i="11"/>
  <c r="AG2261" i="11"/>
  <c r="AG2262" i="11"/>
  <c r="AG2263" i="11"/>
  <c r="AG2264" i="11"/>
  <c r="AG2265" i="11"/>
  <c r="AG2266" i="11"/>
  <c r="AG2267" i="11"/>
  <c r="AG2268" i="11"/>
  <c r="AG2269" i="11"/>
  <c r="AG2270" i="11"/>
  <c r="AG2271" i="11"/>
  <c r="AG2272" i="11"/>
  <c r="AG2273" i="11"/>
  <c r="AG2274" i="11"/>
  <c r="AG2275" i="11"/>
  <c r="AG2276" i="11"/>
  <c r="AG2277" i="11"/>
  <c r="AG2278" i="11"/>
  <c r="AG2279" i="11"/>
  <c r="AG2280" i="11"/>
  <c r="AG2281" i="11"/>
  <c r="AG2282" i="11"/>
  <c r="AG2283" i="11"/>
  <c r="AG2284" i="11"/>
  <c r="AG2285" i="11"/>
  <c r="AG2286" i="11"/>
  <c r="AG2287" i="11"/>
  <c r="AG2288" i="11"/>
  <c r="AG2289" i="11"/>
  <c r="AG2290" i="11"/>
  <c r="AG2291" i="11"/>
  <c r="AG2292" i="11"/>
  <c r="AG2293" i="11"/>
  <c r="AG2294" i="11"/>
  <c r="AG2295" i="11"/>
  <c r="AG2296" i="11"/>
  <c r="AG2297" i="11"/>
  <c r="AG2298" i="11"/>
  <c r="AG2299" i="11"/>
  <c r="AG2300" i="11"/>
  <c r="AG2301" i="11"/>
  <c r="AG2302" i="11"/>
  <c r="AG2303" i="11"/>
  <c r="AG2304" i="11"/>
  <c r="AG2305" i="11"/>
  <c r="AG2306" i="11"/>
  <c r="AG2307" i="11"/>
  <c r="AG2308" i="11"/>
  <c r="AG2309" i="11"/>
  <c r="AG2310" i="11"/>
  <c r="AG2311" i="11"/>
  <c r="AG2312" i="11"/>
  <c r="AG2313" i="11"/>
  <c r="AG2314" i="11"/>
  <c r="AG2315" i="11"/>
  <c r="AG2316" i="11"/>
  <c r="AG2317" i="11"/>
  <c r="AG2318" i="11"/>
  <c r="AG2319" i="11"/>
  <c r="AG2320" i="11"/>
  <c r="AG2321" i="11"/>
  <c r="AG2322" i="11"/>
  <c r="AG2323" i="11"/>
  <c r="AG2324" i="11"/>
  <c r="AG2325" i="11"/>
  <c r="AG2326" i="11"/>
  <c r="AG2327" i="11"/>
  <c r="AG2328" i="11"/>
  <c r="AG2329" i="11"/>
  <c r="AG2330" i="11"/>
  <c r="AG2331" i="11"/>
  <c r="AG2332" i="11"/>
  <c r="AG2333" i="11"/>
  <c r="AG2334" i="11"/>
  <c r="AG2335" i="11"/>
  <c r="AG2336" i="11"/>
  <c r="AG2337" i="11"/>
  <c r="AG2338" i="11"/>
  <c r="AG2339" i="11"/>
  <c r="AG2340" i="11"/>
  <c r="AG2341" i="11"/>
  <c r="AG2342" i="11"/>
  <c r="AG2343" i="11"/>
  <c r="AG2344" i="11"/>
  <c r="AG2345" i="11"/>
  <c r="AG2346" i="11"/>
  <c r="AG2347" i="11"/>
  <c r="AG2348" i="11"/>
  <c r="AG2349" i="11"/>
  <c r="AG2350" i="11"/>
  <c r="AG2351" i="11"/>
  <c r="AG2352" i="11"/>
  <c r="AG2353" i="11"/>
  <c r="AG2354" i="11"/>
  <c r="AG2355" i="11"/>
  <c r="AG2356" i="11"/>
  <c r="AG2357" i="11"/>
  <c r="AG2358" i="11"/>
  <c r="AG2359" i="11"/>
  <c r="AG2360" i="11"/>
  <c r="AG2361" i="11"/>
  <c r="AG2362" i="11"/>
  <c r="AG2363" i="11"/>
  <c r="AG2364" i="11"/>
  <c r="AG2365" i="11"/>
  <c r="AG2366" i="11"/>
  <c r="AG2367" i="11"/>
  <c r="AG2368" i="11"/>
  <c r="AG2369" i="11"/>
  <c r="AG2370" i="11"/>
  <c r="AG2371" i="11"/>
  <c r="AG2372" i="11"/>
  <c r="AG2373" i="11"/>
  <c r="AG2374" i="11"/>
  <c r="AG2375" i="11"/>
  <c r="AG2376" i="11"/>
  <c r="AG2377" i="11"/>
  <c r="AG2378" i="11"/>
  <c r="AG2379" i="11"/>
  <c r="AG2380" i="11"/>
  <c r="AG2381" i="11"/>
  <c r="AG2382" i="11"/>
  <c r="AG2383" i="11"/>
  <c r="AG2384" i="11"/>
  <c r="AG2385" i="11"/>
  <c r="AG2386" i="11"/>
  <c r="AG2387" i="11"/>
  <c r="AG2388" i="11"/>
  <c r="AG2389" i="11"/>
  <c r="AG2390" i="11"/>
  <c r="AG2391" i="11"/>
  <c r="AG2392" i="11"/>
  <c r="AG2393" i="11"/>
  <c r="AG2394" i="11"/>
  <c r="AG2395" i="11"/>
  <c r="AG2396" i="11"/>
  <c r="AG2397" i="11"/>
  <c r="AG2398" i="11"/>
  <c r="AG2399" i="11"/>
  <c r="AG2400" i="11"/>
  <c r="AG2401" i="11"/>
  <c r="AG2402" i="11"/>
  <c r="AG2403" i="11"/>
  <c r="AG2404" i="11"/>
  <c r="AG2405" i="11"/>
  <c r="AG2406" i="11"/>
  <c r="AG2407" i="11"/>
  <c r="AG2408" i="11"/>
  <c r="AG2409" i="11"/>
  <c r="AG2410" i="11"/>
  <c r="AG2411" i="11"/>
  <c r="AG2412" i="11"/>
  <c r="AG2413" i="11"/>
  <c r="AG2414" i="11"/>
  <c r="AG2415" i="11"/>
  <c r="AG2416" i="11"/>
  <c r="AG2417" i="11"/>
  <c r="AG2418" i="11"/>
  <c r="AG2419" i="11"/>
  <c r="AG2420" i="11"/>
  <c r="AG2421" i="11"/>
  <c r="AG2422" i="11"/>
  <c r="AG2423" i="11"/>
  <c r="AG2424" i="11"/>
  <c r="AG2425" i="11"/>
  <c r="AG2426" i="11"/>
  <c r="AG2427" i="11"/>
  <c r="AG2428" i="11"/>
  <c r="AG2429" i="11"/>
  <c r="AG2430" i="11"/>
  <c r="AG2431" i="11"/>
  <c r="AG2432" i="11"/>
  <c r="AG2433" i="11"/>
  <c r="AG2434" i="11"/>
  <c r="AG2435" i="11"/>
  <c r="AG2436" i="11"/>
  <c r="AG2437" i="11"/>
  <c r="AG2438" i="11"/>
  <c r="AG2439" i="11"/>
  <c r="AG2440" i="11"/>
  <c r="AG2441" i="11"/>
  <c r="AG2442" i="11"/>
  <c r="AG2443" i="11"/>
  <c r="AG2444" i="11"/>
  <c r="AG2445" i="11"/>
  <c r="AG2446" i="11"/>
  <c r="AG2447" i="11"/>
  <c r="AG2448" i="11"/>
  <c r="AG2449" i="11"/>
  <c r="AG2450" i="11"/>
  <c r="AG2451" i="11"/>
  <c r="AG2452" i="11"/>
  <c r="AG2453" i="11"/>
  <c r="AG2454" i="11"/>
  <c r="AG2455" i="11"/>
  <c r="AG2456" i="11"/>
  <c r="AG2457" i="11"/>
  <c r="AG2458" i="11"/>
  <c r="AG2459" i="11"/>
  <c r="AG2460" i="11"/>
  <c r="AG2461" i="11"/>
  <c r="AG2462" i="11"/>
  <c r="AG2463" i="11"/>
  <c r="AG2464" i="11"/>
  <c r="AG2465" i="11"/>
  <c r="AG2466" i="11"/>
  <c r="AG2467" i="11"/>
  <c r="AG2468" i="11"/>
  <c r="AG2469" i="11"/>
  <c r="AG2470" i="11"/>
  <c r="AG2471" i="11"/>
  <c r="AG2472" i="11"/>
  <c r="AG2473" i="11"/>
  <c r="AG2474" i="11"/>
  <c r="AG2475" i="11"/>
  <c r="AG2476" i="11"/>
  <c r="AG2477" i="11"/>
  <c r="AG2478" i="11"/>
  <c r="AG2479" i="11"/>
  <c r="AG2480" i="11"/>
  <c r="AG2481" i="11"/>
  <c r="AG2482" i="11"/>
  <c r="AG2483" i="11"/>
  <c r="AG2484" i="11"/>
  <c r="AG2485" i="11"/>
  <c r="AG2486" i="11"/>
  <c r="AG2487" i="11"/>
  <c r="AG2488" i="11"/>
  <c r="AG2489" i="11"/>
  <c r="AG2490" i="11"/>
  <c r="AG2491" i="11"/>
  <c r="AG2492" i="11"/>
  <c r="AG2493" i="11"/>
  <c r="AG2494" i="11"/>
  <c r="AG2495" i="11"/>
  <c r="AG2496" i="11"/>
  <c r="AG2497" i="11"/>
  <c r="AG2498" i="11"/>
  <c r="AG2499" i="11"/>
  <c r="AG2500" i="11"/>
  <c r="AG2501" i="11"/>
  <c r="AG2502" i="11"/>
  <c r="AG2503" i="11"/>
  <c r="AG2504" i="11"/>
  <c r="AG2505" i="11"/>
  <c r="AG2506" i="11"/>
  <c r="AG2507" i="11"/>
  <c r="AG2508" i="11"/>
  <c r="AG2509" i="11"/>
  <c r="AG2510" i="11"/>
  <c r="AG2511" i="11"/>
  <c r="AG2512" i="11"/>
  <c r="AG2513" i="11"/>
  <c r="AG2514" i="11"/>
  <c r="AG2515" i="11"/>
  <c r="AG2516" i="11"/>
  <c r="AG2517" i="11"/>
  <c r="AG2518" i="11"/>
  <c r="AG2519" i="11"/>
  <c r="AG2520" i="11"/>
  <c r="AG2521" i="11"/>
  <c r="AG2522" i="11"/>
  <c r="AG2523" i="11"/>
  <c r="AG2524" i="11"/>
  <c r="AG2525" i="11"/>
  <c r="AG2526" i="11"/>
  <c r="AG2527" i="11"/>
  <c r="AG2528" i="11"/>
  <c r="AG2529" i="11"/>
  <c r="AG2530" i="11"/>
  <c r="AG2531" i="11"/>
  <c r="AG2532" i="11"/>
  <c r="AG2533" i="11"/>
  <c r="AG2534" i="11"/>
  <c r="AG2535" i="11"/>
  <c r="AG2536" i="11"/>
  <c r="AG2537" i="11"/>
  <c r="AG2538" i="11"/>
  <c r="AG2539" i="11"/>
  <c r="AG2540" i="11"/>
  <c r="AG2541" i="11"/>
  <c r="AG2542" i="11"/>
  <c r="AG2543" i="11"/>
  <c r="AG2544" i="11"/>
  <c r="AG2545" i="11"/>
  <c r="AG2546" i="11"/>
  <c r="AG2547" i="11"/>
  <c r="AG2548" i="11"/>
  <c r="AG2549" i="11"/>
  <c r="AG2550" i="11"/>
  <c r="AG2551" i="11"/>
  <c r="AG2552" i="11"/>
  <c r="AG2553" i="11"/>
  <c r="AG2554" i="11"/>
  <c r="AG2555" i="11"/>
  <c r="AG2556" i="11"/>
  <c r="AG2557" i="11"/>
  <c r="AG2558" i="11"/>
  <c r="AG2559" i="11"/>
  <c r="AG2560" i="11"/>
  <c r="AG2561" i="11"/>
  <c r="AG2562" i="11"/>
  <c r="AG2563" i="11"/>
  <c r="AG2564" i="11"/>
  <c r="AG2565" i="11"/>
  <c r="AG2566" i="11"/>
  <c r="AG2567" i="11"/>
  <c r="AG2568" i="11"/>
  <c r="AG2569" i="11"/>
  <c r="AG2570" i="11"/>
  <c r="AG2571" i="11"/>
  <c r="AG2572" i="11"/>
  <c r="AG2573" i="11"/>
  <c r="AG2574" i="11"/>
  <c r="AG2575" i="11"/>
  <c r="AG2576" i="11"/>
  <c r="AG2577" i="11"/>
  <c r="AG2578" i="11"/>
  <c r="AG2579" i="11"/>
  <c r="AG2580" i="11"/>
  <c r="AG2581" i="11"/>
  <c r="AG2582" i="11"/>
  <c r="AF7" i="11"/>
  <c r="AF8" i="11"/>
  <c r="AF9" i="11"/>
  <c r="AF10" i="11"/>
  <c r="AF11" i="11"/>
  <c r="AF12" i="11"/>
  <c r="AF13" i="11"/>
  <c r="AF14" i="11"/>
  <c r="AF15" i="11"/>
  <c r="AF16" i="11"/>
  <c r="AF17" i="11"/>
  <c r="AF18" i="11"/>
  <c r="AF19" i="11"/>
  <c r="AF20" i="11"/>
  <c r="AF21" i="11"/>
  <c r="AF22" i="11"/>
  <c r="AF23" i="11"/>
  <c r="AF24" i="11"/>
  <c r="AF25" i="11"/>
  <c r="AF26" i="11"/>
  <c r="AF27" i="11"/>
  <c r="AF28" i="11"/>
  <c r="AF29" i="11"/>
  <c r="AF30" i="11"/>
  <c r="AF31" i="11"/>
  <c r="AF32" i="11"/>
  <c r="AF33" i="11"/>
  <c r="AF34" i="11"/>
  <c r="AF35" i="11"/>
  <c r="AF36" i="11"/>
  <c r="AF37" i="11"/>
  <c r="AF38" i="11"/>
  <c r="AF39" i="11"/>
  <c r="AF40" i="11"/>
  <c r="AF41" i="11"/>
  <c r="AF42" i="11"/>
  <c r="AF43" i="11"/>
  <c r="AF44" i="11"/>
  <c r="AF45" i="11"/>
  <c r="AF46" i="11"/>
  <c r="AF47" i="11"/>
  <c r="AF48" i="11"/>
  <c r="AF49" i="11"/>
  <c r="AF50" i="11"/>
  <c r="AF51" i="11"/>
  <c r="AF52" i="11"/>
  <c r="AF53" i="11"/>
  <c r="AF54" i="11"/>
  <c r="AF55" i="11"/>
  <c r="AF56" i="11"/>
  <c r="AF57" i="11"/>
  <c r="AF58" i="11"/>
  <c r="AF59" i="11"/>
  <c r="AF60" i="11"/>
  <c r="AF61" i="11"/>
  <c r="AF62" i="11"/>
  <c r="AF63" i="11"/>
  <c r="AF64" i="11"/>
  <c r="AF65" i="11"/>
  <c r="AF66" i="11"/>
  <c r="AF67" i="11"/>
  <c r="AF68" i="11"/>
  <c r="AF69" i="11"/>
  <c r="AF70" i="11"/>
  <c r="AF71" i="11"/>
  <c r="AF72" i="11"/>
  <c r="AF73" i="11"/>
  <c r="AF74" i="11"/>
  <c r="AF75" i="11"/>
  <c r="AF76" i="11"/>
  <c r="AF77" i="11"/>
  <c r="AF78" i="11"/>
  <c r="AF79" i="11"/>
  <c r="AF80" i="11"/>
  <c r="AF81" i="11"/>
  <c r="AF82" i="11"/>
  <c r="AF83" i="11"/>
  <c r="AF84" i="11"/>
  <c r="AF85" i="11"/>
  <c r="AF86" i="11"/>
  <c r="AF87" i="11"/>
  <c r="AF88" i="11"/>
  <c r="AF89" i="11"/>
  <c r="AF90" i="11"/>
  <c r="AF91" i="11"/>
  <c r="AF92" i="11"/>
  <c r="AF93" i="11"/>
  <c r="AF94" i="11"/>
  <c r="AF95" i="11"/>
  <c r="AF96" i="11"/>
  <c r="AF97" i="11"/>
  <c r="AF98" i="11"/>
  <c r="AF99" i="11"/>
  <c r="AF100" i="11"/>
  <c r="AF101" i="11"/>
  <c r="AF102" i="11"/>
  <c r="AF103" i="11"/>
  <c r="AF104" i="11"/>
  <c r="AF105" i="11"/>
  <c r="AF106" i="11"/>
  <c r="AF107" i="11"/>
  <c r="AF108" i="11"/>
  <c r="AF109" i="11"/>
  <c r="AF110" i="11"/>
  <c r="AF111" i="11"/>
  <c r="AF112" i="11"/>
  <c r="AF113" i="11"/>
  <c r="AF114" i="11"/>
  <c r="AF115" i="11"/>
  <c r="AF116" i="11"/>
  <c r="AF117" i="11"/>
  <c r="AF118" i="11"/>
  <c r="AF119" i="11"/>
  <c r="AF120" i="11"/>
  <c r="AF121" i="11"/>
  <c r="AF122" i="11"/>
  <c r="AF123" i="11"/>
  <c r="AF124" i="11"/>
  <c r="AF125" i="11"/>
  <c r="AF126" i="11"/>
  <c r="AF127" i="11"/>
  <c r="AF128" i="11"/>
  <c r="AF129" i="11"/>
  <c r="AF130" i="11"/>
  <c r="AF131" i="11"/>
  <c r="AF132" i="11"/>
  <c r="AF133" i="11"/>
  <c r="AF134" i="11"/>
  <c r="AF135" i="11"/>
  <c r="AF136" i="11"/>
  <c r="AF137" i="11"/>
  <c r="AF138" i="11"/>
  <c r="AF139" i="11"/>
  <c r="AF140" i="11"/>
  <c r="AF141" i="11"/>
  <c r="AF142" i="11"/>
  <c r="AF143" i="11"/>
  <c r="AF144" i="11"/>
  <c r="AF145" i="11"/>
  <c r="AF146" i="11"/>
  <c r="AF147" i="11"/>
  <c r="AF148" i="11"/>
  <c r="AF149" i="11"/>
  <c r="AF150" i="11"/>
  <c r="AF151" i="11"/>
  <c r="AF152" i="11"/>
  <c r="AF153" i="11"/>
  <c r="AF154" i="11"/>
  <c r="AF155" i="11"/>
  <c r="AF156" i="11"/>
  <c r="AF157" i="11"/>
  <c r="AF158" i="11"/>
  <c r="AF159" i="11"/>
  <c r="AF160" i="11"/>
  <c r="AF161" i="11"/>
  <c r="AF162" i="11"/>
  <c r="AF163" i="11"/>
  <c r="AF164" i="11"/>
  <c r="AF165" i="11"/>
  <c r="AF166" i="11"/>
  <c r="AF167" i="11"/>
  <c r="AF168" i="11"/>
  <c r="AF169" i="11"/>
  <c r="AF170" i="11"/>
  <c r="AF171" i="11"/>
  <c r="AF172" i="11"/>
  <c r="AF173" i="11"/>
  <c r="AF174" i="11"/>
  <c r="AF175" i="11"/>
  <c r="AF176" i="11"/>
  <c r="AF177" i="11"/>
  <c r="AF178" i="11"/>
  <c r="AF179" i="11"/>
  <c r="AF180" i="11"/>
  <c r="AF181" i="11"/>
  <c r="AF182" i="11"/>
  <c r="AF183" i="11"/>
  <c r="AF184" i="11"/>
  <c r="AF185" i="11"/>
  <c r="AF186" i="11"/>
  <c r="AF187" i="11"/>
  <c r="AF188" i="11"/>
  <c r="AF189" i="11"/>
  <c r="AF190" i="11"/>
  <c r="AF191" i="11"/>
  <c r="AF192" i="11"/>
  <c r="AF193" i="11"/>
  <c r="AF194" i="11"/>
  <c r="AF195" i="11"/>
  <c r="AF196" i="11"/>
  <c r="AF197" i="11"/>
  <c r="AF198" i="11"/>
  <c r="AF199" i="11"/>
  <c r="AF200" i="11"/>
  <c r="AF201" i="11"/>
  <c r="AF202" i="11"/>
  <c r="AF203" i="11"/>
  <c r="AF204" i="11"/>
  <c r="AF205" i="11"/>
  <c r="AF206" i="11"/>
  <c r="AF207" i="11"/>
  <c r="AF208" i="11"/>
  <c r="AF209" i="11"/>
  <c r="AF210" i="11"/>
  <c r="AF211" i="11"/>
  <c r="AF212" i="11"/>
  <c r="AF213" i="11"/>
  <c r="AF214" i="11"/>
  <c r="AF215" i="11"/>
  <c r="AF216" i="11"/>
  <c r="AF217" i="11"/>
  <c r="AF218" i="11"/>
  <c r="AF219" i="11"/>
  <c r="AF220" i="11"/>
  <c r="AF221" i="11"/>
  <c r="AF222" i="11"/>
  <c r="AF223" i="11"/>
  <c r="AF224" i="11"/>
  <c r="AF225" i="11"/>
  <c r="AF226" i="11"/>
  <c r="AF227" i="11"/>
  <c r="AF228" i="11"/>
  <c r="AF229" i="11"/>
  <c r="AF230" i="11"/>
  <c r="AF231" i="11"/>
  <c r="AF232" i="11"/>
  <c r="AF233" i="11"/>
  <c r="AF234" i="11"/>
  <c r="AF235" i="11"/>
  <c r="AF236" i="11"/>
  <c r="AF237" i="11"/>
  <c r="AF238" i="11"/>
  <c r="AF239" i="11"/>
  <c r="AF240" i="11"/>
  <c r="AF241" i="11"/>
  <c r="AF242" i="11"/>
  <c r="AF243" i="11"/>
  <c r="AF244" i="11"/>
  <c r="AF245" i="11"/>
  <c r="AF246" i="11"/>
  <c r="AF247" i="11"/>
  <c r="AF248" i="11"/>
  <c r="AF249" i="11"/>
  <c r="AF250" i="11"/>
  <c r="AF251" i="11"/>
  <c r="AF252" i="11"/>
  <c r="AF253" i="11"/>
  <c r="AF254" i="11"/>
  <c r="AF255" i="11"/>
  <c r="AF256" i="11"/>
  <c r="AF257" i="11"/>
  <c r="AF258" i="11"/>
  <c r="AF259" i="11"/>
  <c r="AF260" i="11"/>
  <c r="AF261" i="11"/>
  <c r="AF262" i="11"/>
  <c r="AF263" i="11"/>
  <c r="AF264" i="11"/>
  <c r="AF265" i="11"/>
  <c r="AF266" i="11"/>
  <c r="AF267" i="11"/>
  <c r="AF268" i="11"/>
  <c r="AF269" i="11"/>
  <c r="AF270" i="11"/>
  <c r="AF271" i="11"/>
  <c r="AF272" i="11"/>
  <c r="AF273" i="11"/>
  <c r="AF274" i="11"/>
  <c r="AF275" i="11"/>
  <c r="AF276" i="11"/>
  <c r="AF277" i="11"/>
  <c r="AF278" i="11"/>
  <c r="AF279" i="11"/>
  <c r="AF280" i="11"/>
  <c r="AF281" i="11"/>
  <c r="AF282" i="11"/>
  <c r="AF283" i="11"/>
  <c r="AF284" i="11"/>
  <c r="AF285" i="11"/>
  <c r="AF286" i="11"/>
  <c r="AF287" i="11"/>
  <c r="AF288" i="11"/>
  <c r="AF289" i="11"/>
  <c r="AF290" i="11"/>
  <c r="AF291" i="11"/>
  <c r="AF292" i="11"/>
  <c r="AF293" i="11"/>
  <c r="AF294" i="11"/>
  <c r="AF295" i="11"/>
  <c r="AF296" i="11"/>
  <c r="AF297" i="11"/>
  <c r="AF298" i="11"/>
  <c r="AF299" i="11"/>
  <c r="AF300" i="11"/>
  <c r="AF301" i="11"/>
  <c r="AF302" i="11"/>
  <c r="AF303" i="11"/>
  <c r="AF304" i="11"/>
  <c r="AF305" i="11"/>
  <c r="AF306" i="11"/>
  <c r="AF307" i="11"/>
  <c r="AF308" i="11"/>
  <c r="AF309" i="11"/>
  <c r="AF310" i="11"/>
  <c r="AF311" i="11"/>
  <c r="AF312" i="11"/>
  <c r="AF313" i="11"/>
  <c r="AF314" i="11"/>
  <c r="AF315" i="11"/>
  <c r="AF316" i="11"/>
  <c r="AF317" i="11"/>
  <c r="AF318" i="11"/>
  <c r="AF319" i="11"/>
  <c r="AF320" i="11"/>
  <c r="AF321" i="11"/>
  <c r="AF322" i="11"/>
  <c r="AF323" i="11"/>
  <c r="AF324" i="11"/>
  <c r="AF325" i="11"/>
  <c r="AF326" i="11"/>
  <c r="AF327" i="11"/>
  <c r="AF328" i="11"/>
  <c r="AF329" i="11"/>
  <c r="AF330" i="11"/>
  <c r="AF331" i="11"/>
  <c r="AF332" i="11"/>
  <c r="AF333" i="11"/>
  <c r="AF334" i="11"/>
  <c r="AF335" i="11"/>
  <c r="AF336" i="11"/>
  <c r="AF337" i="11"/>
  <c r="AF338" i="11"/>
  <c r="AF339" i="11"/>
  <c r="AF340" i="11"/>
  <c r="AF341" i="11"/>
  <c r="AF342" i="11"/>
  <c r="AF343" i="11"/>
  <c r="AF344" i="11"/>
  <c r="AF345" i="11"/>
  <c r="AF346" i="11"/>
  <c r="AF347" i="11"/>
  <c r="AF348" i="11"/>
  <c r="AF349" i="11"/>
  <c r="AF350" i="11"/>
  <c r="AF351" i="11"/>
  <c r="AF352" i="11"/>
  <c r="AF353" i="11"/>
  <c r="AF354" i="11"/>
  <c r="AF355" i="11"/>
  <c r="AF356" i="11"/>
  <c r="AF357" i="11"/>
  <c r="AF358" i="11"/>
  <c r="AF359" i="11"/>
  <c r="AF360" i="11"/>
  <c r="AF361" i="11"/>
  <c r="AF362" i="11"/>
  <c r="AF363" i="11"/>
  <c r="AF364" i="11"/>
  <c r="AF365" i="11"/>
  <c r="AF366" i="11"/>
  <c r="AF367" i="11"/>
  <c r="AF368" i="11"/>
  <c r="AF369" i="11"/>
  <c r="AF370" i="11"/>
  <c r="AF371" i="11"/>
  <c r="AF372" i="11"/>
  <c r="AF373" i="11"/>
  <c r="AF374" i="11"/>
  <c r="AF375" i="11"/>
  <c r="AF376" i="11"/>
  <c r="AF377" i="11"/>
  <c r="AF378" i="11"/>
  <c r="AF379" i="11"/>
  <c r="AF380" i="11"/>
  <c r="AF381" i="11"/>
  <c r="AF382" i="11"/>
  <c r="AF383" i="11"/>
  <c r="AF384" i="11"/>
  <c r="AF385" i="11"/>
  <c r="AF386" i="11"/>
  <c r="AF387" i="11"/>
  <c r="AF388" i="11"/>
  <c r="AF389" i="11"/>
  <c r="AF390" i="11"/>
  <c r="AF391" i="11"/>
  <c r="AF392" i="11"/>
  <c r="AF393" i="11"/>
  <c r="AF394" i="11"/>
  <c r="AF395" i="11"/>
  <c r="AF396" i="11"/>
  <c r="AF397" i="11"/>
  <c r="AF398" i="11"/>
  <c r="AF399" i="11"/>
  <c r="AF400" i="11"/>
  <c r="AF401" i="11"/>
  <c r="AF402" i="11"/>
  <c r="AF403" i="11"/>
  <c r="AF404" i="11"/>
  <c r="AF405" i="11"/>
  <c r="AF406" i="11"/>
  <c r="AF407" i="11"/>
  <c r="AF408" i="11"/>
  <c r="AF409" i="11"/>
  <c r="AF410" i="11"/>
  <c r="AF411" i="11"/>
  <c r="AF412" i="11"/>
  <c r="AF413" i="11"/>
  <c r="AF414" i="11"/>
  <c r="AF415" i="11"/>
  <c r="AF416" i="11"/>
  <c r="AF417" i="11"/>
  <c r="AF418" i="11"/>
  <c r="AF419" i="11"/>
  <c r="AF420" i="11"/>
  <c r="AF421" i="11"/>
  <c r="AF422" i="11"/>
  <c r="AF423" i="11"/>
  <c r="AF424" i="11"/>
  <c r="AF425" i="11"/>
  <c r="AF426" i="11"/>
  <c r="AF427" i="11"/>
  <c r="AF428" i="11"/>
  <c r="AF429" i="11"/>
  <c r="AF430" i="11"/>
  <c r="AF431" i="11"/>
  <c r="AF432" i="11"/>
  <c r="AF433" i="11"/>
  <c r="AF434" i="11"/>
  <c r="AF435" i="11"/>
  <c r="AF436" i="11"/>
  <c r="AF437" i="11"/>
  <c r="AF438" i="11"/>
  <c r="AF439" i="11"/>
  <c r="AF440" i="11"/>
  <c r="AF441" i="11"/>
  <c r="AF442" i="11"/>
  <c r="AF443" i="11"/>
  <c r="AF444" i="11"/>
  <c r="AF445" i="11"/>
  <c r="AF446" i="11"/>
  <c r="AF447" i="11"/>
  <c r="AF448" i="11"/>
  <c r="AF449" i="11"/>
  <c r="AF450" i="11"/>
  <c r="AF451" i="11"/>
  <c r="AF452" i="11"/>
  <c r="AF453" i="11"/>
  <c r="AF454" i="11"/>
  <c r="AF455" i="11"/>
  <c r="AF456" i="11"/>
  <c r="AF457" i="11"/>
  <c r="AF458" i="11"/>
  <c r="AF459" i="11"/>
  <c r="AF460" i="11"/>
  <c r="AF461" i="11"/>
  <c r="AF462" i="11"/>
  <c r="AF463" i="11"/>
  <c r="AF464" i="11"/>
  <c r="AF465" i="11"/>
  <c r="AF466" i="11"/>
  <c r="AF467" i="11"/>
  <c r="AF468" i="11"/>
  <c r="AF469" i="11"/>
  <c r="AF470" i="11"/>
  <c r="AF471" i="11"/>
  <c r="AF472" i="11"/>
  <c r="AF473" i="11"/>
  <c r="AF474" i="11"/>
  <c r="AF475" i="11"/>
  <c r="AF476" i="11"/>
  <c r="AF477" i="11"/>
  <c r="AF478" i="11"/>
  <c r="AF479" i="11"/>
  <c r="AF480" i="11"/>
  <c r="AF481" i="11"/>
  <c r="AF482" i="11"/>
  <c r="AF483" i="11"/>
  <c r="AF484" i="11"/>
  <c r="AF485" i="11"/>
  <c r="AF486" i="11"/>
  <c r="AF487" i="11"/>
  <c r="AF488" i="11"/>
  <c r="AF489" i="11"/>
  <c r="AF490" i="11"/>
  <c r="AF491" i="11"/>
  <c r="AF492" i="11"/>
  <c r="AF493" i="11"/>
  <c r="AF494" i="11"/>
  <c r="AF495" i="11"/>
  <c r="AF496" i="11"/>
  <c r="AF497" i="11"/>
  <c r="AF498" i="11"/>
  <c r="AF499" i="11"/>
  <c r="AF500" i="11"/>
  <c r="AF501" i="11"/>
  <c r="AF502" i="11"/>
  <c r="AF503" i="11"/>
  <c r="AF504" i="11"/>
  <c r="AF505" i="11"/>
  <c r="AF506" i="11"/>
  <c r="AF507" i="11"/>
  <c r="AF508" i="11"/>
  <c r="AF509" i="11"/>
  <c r="AF510" i="11"/>
  <c r="AF511" i="11"/>
  <c r="AF512" i="11"/>
  <c r="AF513" i="11"/>
  <c r="AF514" i="11"/>
  <c r="AF515" i="11"/>
  <c r="AF516" i="11"/>
  <c r="AF517" i="11"/>
  <c r="AF518" i="11"/>
  <c r="AF519" i="11"/>
  <c r="AF520" i="11"/>
  <c r="AF521" i="11"/>
  <c r="AF522" i="11"/>
  <c r="AF523" i="11"/>
  <c r="AF524" i="11"/>
  <c r="AF525" i="11"/>
  <c r="AF526" i="11"/>
  <c r="AF527" i="11"/>
  <c r="AF528" i="11"/>
  <c r="AF529" i="11"/>
  <c r="AF530" i="11"/>
  <c r="AF531" i="11"/>
  <c r="AF532" i="11"/>
  <c r="AF533" i="11"/>
  <c r="AF534" i="11"/>
  <c r="AF535" i="11"/>
  <c r="AF536" i="11"/>
  <c r="AF537" i="11"/>
  <c r="AF538" i="11"/>
  <c r="AF539" i="11"/>
  <c r="AF540" i="11"/>
  <c r="AF541" i="11"/>
  <c r="AF542" i="11"/>
  <c r="AF543" i="11"/>
  <c r="AF544" i="11"/>
  <c r="AF545" i="11"/>
  <c r="AF546" i="11"/>
  <c r="AF547" i="11"/>
  <c r="AF548" i="11"/>
  <c r="AF549" i="11"/>
  <c r="AF550" i="11"/>
  <c r="AF551" i="11"/>
  <c r="AF552" i="11"/>
  <c r="AF553" i="11"/>
  <c r="AF554" i="11"/>
  <c r="AF555" i="11"/>
  <c r="AF556" i="11"/>
  <c r="AF557" i="11"/>
  <c r="AF558" i="11"/>
  <c r="AF559" i="11"/>
  <c r="AF560" i="11"/>
  <c r="AF561" i="11"/>
  <c r="AF562" i="11"/>
  <c r="AF563" i="11"/>
  <c r="AF564" i="11"/>
  <c r="AF565" i="11"/>
  <c r="AF566" i="11"/>
  <c r="AF567" i="11"/>
  <c r="AF568" i="11"/>
  <c r="AF569" i="11"/>
  <c r="AF570" i="11"/>
  <c r="AF571" i="11"/>
  <c r="AF572" i="11"/>
  <c r="AF573" i="11"/>
  <c r="AF574" i="11"/>
  <c r="AF575" i="11"/>
  <c r="AF576" i="11"/>
  <c r="AF577" i="11"/>
  <c r="AF578" i="11"/>
  <c r="AF579" i="11"/>
  <c r="AF580" i="11"/>
  <c r="AF581" i="11"/>
  <c r="AF582" i="11"/>
  <c r="AF583" i="11"/>
  <c r="AF584" i="11"/>
  <c r="AF585" i="11"/>
  <c r="AF586" i="11"/>
  <c r="AF587" i="11"/>
  <c r="AF588" i="11"/>
  <c r="AF589" i="11"/>
  <c r="AF590" i="11"/>
  <c r="AF591" i="11"/>
  <c r="AF592" i="11"/>
  <c r="AF593" i="11"/>
  <c r="AF594" i="11"/>
  <c r="AF595" i="11"/>
  <c r="AF596" i="11"/>
  <c r="AF597" i="11"/>
  <c r="AF598" i="11"/>
  <c r="AF599" i="11"/>
  <c r="AF600" i="11"/>
  <c r="AF601" i="11"/>
  <c r="AF602" i="11"/>
  <c r="AF603" i="11"/>
  <c r="AF604" i="11"/>
  <c r="AF605" i="11"/>
  <c r="AF606" i="11"/>
  <c r="AF607" i="11"/>
  <c r="AF608" i="11"/>
  <c r="AF609" i="11"/>
  <c r="AF610" i="11"/>
  <c r="AF611" i="11"/>
  <c r="AF612" i="11"/>
  <c r="AF613" i="11"/>
  <c r="AF614" i="11"/>
  <c r="AF615" i="11"/>
  <c r="AF616" i="11"/>
  <c r="AF617" i="11"/>
  <c r="AF618" i="11"/>
  <c r="AF619" i="11"/>
  <c r="AF620" i="11"/>
  <c r="AF621" i="11"/>
  <c r="AF622" i="11"/>
  <c r="AF623" i="11"/>
  <c r="AF624" i="11"/>
  <c r="AF625" i="11"/>
  <c r="AF626" i="11"/>
  <c r="AF627" i="11"/>
  <c r="AF628" i="11"/>
  <c r="AF629" i="11"/>
  <c r="AF630" i="11"/>
  <c r="AF631" i="11"/>
  <c r="AF632" i="11"/>
  <c r="AF633" i="11"/>
  <c r="AF634" i="11"/>
  <c r="AF635" i="11"/>
  <c r="AF636" i="11"/>
  <c r="AF637" i="11"/>
  <c r="AF638" i="11"/>
  <c r="AF639" i="11"/>
  <c r="AF640" i="11"/>
  <c r="AF641" i="11"/>
  <c r="AF642" i="11"/>
  <c r="AF643" i="11"/>
  <c r="AF644" i="11"/>
  <c r="AF645" i="11"/>
  <c r="AF646" i="11"/>
  <c r="AF647" i="11"/>
  <c r="AF648" i="11"/>
  <c r="AF649" i="11"/>
  <c r="AF650" i="11"/>
  <c r="AF651" i="11"/>
  <c r="AF652" i="11"/>
  <c r="AF653" i="11"/>
  <c r="AF654" i="11"/>
  <c r="AF655" i="11"/>
  <c r="AF656" i="11"/>
  <c r="AF657" i="11"/>
  <c r="AF658" i="11"/>
  <c r="AF659" i="11"/>
  <c r="AF660" i="11"/>
  <c r="AF661" i="11"/>
  <c r="AF662" i="11"/>
  <c r="AF663" i="11"/>
  <c r="AF664" i="11"/>
  <c r="AF665" i="11"/>
  <c r="AF666" i="11"/>
  <c r="AF667" i="11"/>
  <c r="AF668" i="11"/>
  <c r="AF669" i="11"/>
  <c r="AF670" i="11"/>
  <c r="AF671" i="11"/>
  <c r="AF672" i="11"/>
  <c r="AF673" i="11"/>
  <c r="AF674" i="11"/>
  <c r="AF675" i="11"/>
  <c r="AF676" i="11"/>
  <c r="AF677" i="11"/>
  <c r="AF678" i="11"/>
  <c r="AF679" i="11"/>
  <c r="AF680" i="11"/>
  <c r="AF681" i="11"/>
  <c r="AF682" i="11"/>
  <c r="AF683" i="11"/>
  <c r="AF684" i="11"/>
  <c r="AF685" i="11"/>
  <c r="AF686" i="11"/>
  <c r="AF687" i="11"/>
  <c r="AF688" i="11"/>
  <c r="AF689" i="11"/>
  <c r="AF690" i="11"/>
  <c r="AF691" i="11"/>
  <c r="AF692" i="11"/>
  <c r="AF693" i="11"/>
  <c r="AF694" i="11"/>
  <c r="AF695" i="11"/>
  <c r="AF696" i="11"/>
  <c r="AF697" i="11"/>
  <c r="AF698" i="11"/>
  <c r="AF699" i="11"/>
  <c r="AF700" i="11"/>
  <c r="AF701" i="11"/>
  <c r="AF702" i="11"/>
  <c r="AF703" i="11"/>
  <c r="AF704" i="11"/>
  <c r="AF705" i="11"/>
  <c r="AF706" i="11"/>
  <c r="AF707" i="11"/>
  <c r="AF708" i="11"/>
  <c r="AF709" i="11"/>
  <c r="AF710" i="11"/>
  <c r="AF711" i="11"/>
  <c r="AF712" i="11"/>
  <c r="AF713" i="11"/>
  <c r="AF714" i="11"/>
  <c r="AF715" i="11"/>
  <c r="AF716" i="11"/>
  <c r="AF717" i="11"/>
  <c r="AF718" i="11"/>
  <c r="AF719" i="11"/>
  <c r="AF720" i="11"/>
  <c r="AF721" i="11"/>
  <c r="AF722" i="11"/>
  <c r="AF723" i="11"/>
  <c r="AF724" i="11"/>
  <c r="AF725" i="11"/>
  <c r="AF726" i="11"/>
  <c r="AF727" i="11"/>
  <c r="AF728" i="11"/>
  <c r="AF729" i="11"/>
  <c r="AF730" i="11"/>
  <c r="AF731" i="11"/>
  <c r="AF732" i="11"/>
  <c r="AF733" i="11"/>
  <c r="AF734" i="11"/>
  <c r="AF735" i="11"/>
  <c r="AF736" i="11"/>
  <c r="AF737" i="11"/>
  <c r="AF738" i="11"/>
  <c r="AF739" i="11"/>
  <c r="AF740" i="11"/>
  <c r="AF741" i="11"/>
  <c r="AF742" i="11"/>
  <c r="AF743" i="11"/>
  <c r="AF744" i="11"/>
  <c r="AF745" i="11"/>
  <c r="AF746" i="11"/>
  <c r="AF747" i="11"/>
  <c r="AF748" i="11"/>
  <c r="AF749" i="11"/>
  <c r="AF750" i="11"/>
  <c r="AF751" i="11"/>
  <c r="AF752" i="11"/>
  <c r="AF753" i="11"/>
  <c r="AF754" i="11"/>
  <c r="AF755" i="11"/>
  <c r="AF756" i="11"/>
  <c r="AF757" i="11"/>
  <c r="AF758" i="11"/>
  <c r="AF759" i="11"/>
  <c r="AF760" i="11"/>
  <c r="AF761" i="11"/>
  <c r="AF762" i="11"/>
  <c r="AF763" i="11"/>
  <c r="AF764" i="11"/>
  <c r="AF765" i="11"/>
  <c r="AF766" i="11"/>
  <c r="AF767" i="11"/>
  <c r="AF768" i="11"/>
  <c r="AF769" i="11"/>
  <c r="AF770" i="11"/>
  <c r="AF771" i="11"/>
  <c r="AF772" i="11"/>
  <c r="AF773" i="11"/>
  <c r="AF774" i="11"/>
  <c r="AF775" i="11"/>
  <c r="AF776" i="11"/>
  <c r="AF777" i="11"/>
  <c r="AF778" i="11"/>
  <c r="AF779" i="11"/>
  <c r="AF780" i="11"/>
  <c r="AF781" i="11"/>
  <c r="AF782" i="11"/>
  <c r="AF783" i="11"/>
  <c r="AF784" i="11"/>
  <c r="AF785" i="11"/>
  <c r="AF786" i="11"/>
  <c r="AF787" i="11"/>
  <c r="AF788" i="11"/>
  <c r="AF789" i="11"/>
  <c r="AF790" i="11"/>
  <c r="AF791" i="11"/>
  <c r="AF792" i="11"/>
  <c r="AF793" i="11"/>
  <c r="AF794" i="11"/>
  <c r="AF795" i="11"/>
  <c r="AF796" i="11"/>
  <c r="AF797" i="11"/>
  <c r="AF798" i="11"/>
  <c r="AF799" i="11"/>
  <c r="AF800" i="11"/>
  <c r="AF801" i="11"/>
  <c r="AF802" i="11"/>
  <c r="AF803" i="11"/>
  <c r="AF804" i="11"/>
  <c r="AF805" i="11"/>
  <c r="AF806" i="11"/>
  <c r="AF807" i="11"/>
  <c r="AF808" i="11"/>
  <c r="AF809" i="11"/>
  <c r="AF810" i="11"/>
  <c r="AF811" i="11"/>
  <c r="AF812" i="11"/>
  <c r="AF813" i="11"/>
  <c r="AF814" i="11"/>
  <c r="AF815" i="11"/>
  <c r="AF816" i="11"/>
  <c r="AF817" i="11"/>
  <c r="AF818" i="11"/>
  <c r="AF819" i="11"/>
  <c r="AF820" i="11"/>
  <c r="AF821" i="11"/>
  <c r="AF822" i="11"/>
  <c r="AF823" i="11"/>
  <c r="AF824" i="11"/>
  <c r="AF825" i="11"/>
  <c r="AF826" i="11"/>
  <c r="AF827" i="11"/>
  <c r="AF828" i="11"/>
  <c r="AF829" i="11"/>
  <c r="AF830" i="11"/>
  <c r="AF831" i="11"/>
  <c r="AF832" i="11"/>
  <c r="AF833" i="11"/>
  <c r="AF834" i="11"/>
  <c r="AF835" i="11"/>
  <c r="AF836" i="11"/>
  <c r="AF837" i="11"/>
  <c r="AF838" i="11"/>
  <c r="AF839" i="11"/>
  <c r="AF840" i="11"/>
  <c r="AF841" i="11"/>
  <c r="AF842" i="11"/>
  <c r="AF843" i="11"/>
  <c r="AF844" i="11"/>
  <c r="AF845" i="11"/>
  <c r="AF846" i="11"/>
  <c r="AF847" i="11"/>
  <c r="AF848" i="11"/>
  <c r="AF849" i="11"/>
  <c r="AF850" i="11"/>
  <c r="AF851" i="11"/>
  <c r="AF852" i="11"/>
  <c r="AF853" i="11"/>
  <c r="AF854" i="11"/>
  <c r="AF855" i="11"/>
  <c r="AF856" i="11"/>
  <c r="AF857" i="11"/>
  <c r="AF858" i="11"/>
  <c r="AF859" i="11"/>
  <c r="AF860" i="11"/>
  <c r="AF861" i="11"/>
  <c r="AF862" i="11"/>
  <c r="AF863" i="11"/>
  <c r="AF864" i="11"/>
  <c r="AF865" i="11"/>
  <c r="AF866" i="11"/>
  <c r="AF867" i="11"/>
  <c r="AF868" i="11"/>
  <c r="AF869" i="11"/>
  <c r="AF870" i="11"/>
  <c r="AF871" i="11"/>
  <c r="AF872" i="11"/>
  <c r="AF873" i="11"/>
  <c r="AF874" i="11"/>
  <c r="AF875" i="11"/>
  <c r="AF876" i="11"/>
  <c r="AF877" i="11"/>
  <c r="AF878" i="11"/>
  <c r="AF879" i="11"/>
  <c r="AF880" i="11"/>
  <c r="AF881" i="11"/>
  <c r="AF882" i="11"/>
  <c r="AF883" i="11"/>
  <c r="AF884" i="11"/>
  <c r="AF885" i="11"/>
  <c r="AF886" i="11"/>
  <c r="AF887" i="11"/>
  <c r="AF888" i="11"/>
  <c r="AF889" i="11"/>
  <c r="AF890" i="11"/>
  <c r="AF891" i="11"/>
  <c r="AF892" i="11"/>
  <c r="AF893" i="11"/>
  <c r="AF894" i="11"/>
  <c r="AF895" i="11"/>
  <c r="AF896" i="11"/>
  <c r="AF897" i="11"/>
  <c r="AF898" i="11"/>
  <c r="AF899" i="11"/>
  <c r="AF900" i="11"/>
  <c r="AF901" i="11"/>
  <c r="AF902" i="11"/>
  <c r="AF903" i="11"/>
  <c r="AF904" i="11"/>
  <c r="AF905" i="11"/>
  <c r="AF906" i="11"/>
  <c r="AF907" i="11"/>
  <c r="AF908" i="11"/>
  <c r="AF909" i="11"/>
  <c r="AF910" i="11"/>
  <c r="AF911" i="11"/>
  <c r="AF912" i="11"/>
  <c r="AF913" i="11"/>
  <c r="AF914" i="11"/>
  <c r="AF915" i="11"/>
  <c r="AF916" i="11"/>
  <c r="AF917" i="11"/>
  <c r="AF918" i="11"/>
  <c r="AF919" i="11"/>
  <c r="AF920" i="11"/>
  <c r="AF921" i="11"/>
  <c r="AF922" i="11"/>
  <c r="AF923" i="11"/>
  <c r="AF924" i="11"/>
  <c r="AF925" i="11"/>
  <c r="AF926" i="11"/>
  <c r="AF927" i="11"/>
  <c r="AF928" i="11"/>
  <c r="AF929" i="11"/>
  <c r="AF930" i="11"/>
  <c r="AF931" i="11"/>
  <c r="AF932" i="11"/>
  <c r="AF933" i="11"/>
  <c r="AF934" i="11"/>
  <c r="AF935" i="11"/>
  <c r="AF936" i="11"/>
  <c r="AF937" i="11"/>
  <c r="AF938" i="11"/>
  <c r="AF939" i="11"/>
  <c r="AF940" i="11"/>
  <c r="AF941" i="11"/>
  <c r="AF942" i="11"/>
  <c r="AF943" i="11"/>
  <c r="AF944" i="11"/>
  <c r="AF945" i="11"/>
  <c r="AF946" i="11"/>
  <c r="AF947" i="11"/>
  <c r="AF948" i="11"/>
  <c r="AF949" i="11"/>
  <c r="AF950" i="11"/>
  <c r="AF951" i="11"/>
  <c r="AF952" i="11"/>
  <c r="AF953" i="11"/>
  <c r="AF954" i="11"/>
  <c r="AF955" i="11"/>
  <c r="AF956" i="11"/>
  <c r="AF957" i="11"/>
  <c r="AF958" i="11"/>
  <c r="AF959" i="11"/>
  <c r="AF960" i="11"/>
  <c r="AF961" i="11"/>
  <c r="AF962" i="11"/>
  <c r="AF963" i="11"/>
  <c r="AF964" i="11"/>
  <c r="AF965" i="11"/>
  <c r="AF966" i="11"/>
  <c r="AF967" i="11"/>
  <c r="AF968" i="11"/>
  <c r="AF969" i="11"/>
  <c r="AF970" i="11"/>
  <c r="AF971" i="11"/>
  <c r="AF972" i="11"/>
  <c r="AF973" i="11"/>
  <c r="AF974" i="11"/>
  <c r="AF975" i="11"/>
  <c r="AF976" i="11"/>
  <c r="AF977" i="11"/>
  <c r="AF978" i="11"/>
  <c r="AF979" i="11"/>
  <c r="AF980" i="11"/>
  <c r="AF981" i="11"/>
  <c r="AF982" i="11"/>
  <c r="AF983" i="11"/>
  <c r="AF984" i="11"/>
  <c r="AF985" i="11"/>
  <c r="AF986" i="11"/>
  <c r="AF987" i="11"/>
  <c r="AF988" i="11"/>
  <c r="AF989" i="11"/>
  <c r="AF990" i="11"/>
  <c r="AF991" i="11"/>
  <c r="AF992" i="11"/>
  <c r="AF993" i="11"/>
  <c r="AF994" i="11"/>
  <c r="AF995" i="11"/>
  <c r="AF996" i="11"/>
  <c r="AF997" i="11"/>
  <c r="AF998" i="11"/>
  <c r="AF999" i="11"/>
  <c r="AF1000" i="11"/>
  <c r="AF1001" i="11"/>
  <c r="AF1002" i="11"/>
  <c r="AF1003" i="11"/>
  <c r="AF1004" i="11"/>
  <c r="AF1005" i="11"/>
  <c r="AF1006" i="11"/>
  <c r="AF1007" i="11"/>
  <c r="AF1008" i="11"/>
  <c r="AF1009" i="11"/>
  <c r="AF1010" i="11"/>
  <c r="AF1011" i="11"/>
  <c r="AF1012" i="11"/>
  <c r="AF1013" i="11"/>
  <c r="AF1014" i="11"/>
  <c r="AF1015" i="11"/>
  <c r="AF1016" i="11"/>
  <c r="AF1017" i="11"/>
  <c r="AF1018" i="11"/>
  <c r="AF1019" i="11"/>
  <c r="AF1020" i="11"/>
  <c r="AF1021" i="11"/>
  <c r="AF1022" i="11"/>
  <c r="AF1023" i="11"/>
  <c r="AF1024" i="11"/>
  <c r="AF1025" i="11"/>
  <c r="AF1026" i="11"/>
  <c r="AF1027" i="11"/>
  <c r="AF1028" i="11"/>
  <c r="AF1029" i="11"/>
  <c r="AF1030" i="11"/>
  <c r="AF1031" i="11"/>
  <c r="AF1032" i="11"/>
  <c r="AF1033" i="11"/>
  <c r="AF1034" i="11"/>
  <c r="AF1035" i="11"/>
  <c r="AF1036" i="11"/>
  <c r="AF1037" i="11"/>
  <c r="AF1038" i="11"/>
  <c r="AF1039" i="11"/>
  <c r="AF1040" i="11"/>
  <c r="AF1041" i="11"/>
  <c r="AF1042" i="11"/>
  <c r="AF1043" i="11"/>
  <c r="AF1044" i="11"/>
  <c r="AF1045" i="11"/>
  <c r="AF1046" i="11"/>
  <c r="AF1047" i="11"/>
  <c r="AF1048" i="11"/>
  <c r="AF1049" i="11"/>
  <c r="AF1050" i="11"/>
  <c r="AF1051" i="11"/>
  <c r="AF1052" i="11"/>
  <c r="AF1053" i="11"/>
  <c r="AF1054" i="11"/>
  <c r="AF1055" i="11"/>
  <c r="AF1056" i="11"/>
  <c r="AF1057" i="11"/>
  <c r="AF1058" i="11"/>
  <c r="AF1059" i="11"/>
  <c r="AF1060" i="11"/>
  <c r="AF1061" i="11"/>
  <c r="AF1062" i="11"/>
  <c r="AF1063" i="11"/>
  <c r="AF1064" i="11"/>
  <c r="AF1065" i="11"/>
  <c r="AF1066" i="11"/>
  <c r="AF1067" i="11"/>
  <c r="AF1068" i="11"/>
  <c r="AF1069" i="11"/>
  <c r="AF1070" i="11"/>
  <c r="AF1071" i="11"/>
  <c r="AF1072" i="11"/>
  <c r="AF1073" i="11"/>
  <c r="AF1074" i="11"/>
  <c r="AF1075" i="11"/>
  <c r="AF1076" i="11"/>
  <c r="AF1077" i="11"/>
  <c r="AF1078" i="11"/>
  <c r="AF1079" i="11"/>
  <c r="AF1080" i="11"/>
  <c r="AF1081" i="11"/>
  <c r="AF1082" i="11"/>
  <c r="AF1083" i="11"/>
  <c r="AF1084" i="11"/>
  <c r="AF1085" i="11"/>
  <c r="AF1086" i="11"/>
  <c r="AF1087" i="11"/>
  <c r="AF1088" i="11"/>
  <c r="AF1089" i="11"/>
  <c r="AF1090" i="11"/>
  <c r="AF1091" i="11"/>
  <c r="AF1092" i="11"/>
  <c r="AF1093" i="11"/>
  <c r="AF1094" i="11"/>
  <c r="AF1095" i="11"/>
  <c r="AF1096" i="11"/>
  <c r="AF1097" i="11"/>
  <c r="AF1098" i="11"/>
  <c r="AF1099" i="11"/>
  <c r="AF1100" i="11"/>
  <c r="AF1101" i="11"/>
  <c r="AF1102" i="11"/>
  <c r="AF1103" i="11"/>
  <c r="AF1104" i="11"/>
  <c r="AF1105" i="11"/>
  <c r="AF1106" i="11"/>
  <c r="AF1107" i="11"/>
  <c r="AF1108" i="11"/>
  <c r="AF1109" i="11"/>
  <c r="AF1110" i="11"/>
  <c r="AF1111" i="11"/>
  <c r="AF1112" i="11"/>
  <c r="AF1113" i="11"/>
  <c r="AF1114" i="11"/>
  <c r="AF1115" i="11"/>
  <c r="AF1116" i="11"/>
  <c r="AF1117" i="11"/>
  <c r="AF1118" i="11"/>
  <c r="AF1119" i="11"/>
  <c r="AF1120" i="11"/>
  <c r="AF1121" i="11"/>
  <c r="AF1122" i="11"/>
  <c r="AF1123" i="11"/>
  <c r="AF1124" i="11"/>
  <c r="AF1125" i="11"/>
  <c r="AF1126" i="11"/>
  <c r="AF1127" i="11"/>
  <c r="AF1128" i="11"/>
  <c r="AF1129" i="11"/>
  <c r="AF1130" i="11"/>
  <c r="AF1131" i="11"/>
  <c r="AF1132" i="11"/>
  <c r="AF1133" i="11"/>
  <c r="AF1134" i="11"/>
  <c r="AF1135" i="11"/>
  <c r="AF1136" i="11"/>
  <c r="AF1137" i="11"/>
  <c r="AF1138" i="11"/>
  <c r="AF1139" i="11"/>
  <c r="AF1140" i="11"/>
  <c r="AF1141" i="11"/>
  <c r="AF1142" i="11"/>
  <c r="AF1143" i="11"/>
  <c r="AF1144" i="11"/>
  <c r="AF1145" i="11"/>
  <c r="AF1146" i="11"/>
  <c r="AF1147" i="11"/>
  <c r="AF1148" i="11"/>
  <c r="AF1149" i="11"/>
  <c r="AF1150" i="11"/>
  <c r="AF1151" i="11"/>
  <c r="AF1152" i="11"/>
  <c r="AF1153" i="11"/>
  <c r="AF1154" i="11"/>
  <c r="AF1155" i="11"/>
  <c r="AF1156" i="11"/>
  <c r="AF1157" i="11"/>
  <c r="AF1158" i="11"/>
  <c r="AF1159" i="11"/>
  <c r="AF1160" i="11"/>
  <c r="AF1161" i="11"/>
  <c r="AF1162" i="11"/>
  <c r="AF1163" i="11"/>
  <c r="AF1164" i="11"/>
  <c r="AF1165" i="11"/>
  <c r="AF1166" i="11"/>
  <c r="AF1167" i="11"/>
  <c r="AF1168" i="11"/>
  <c r="AF1169" i="11"/>
  <c r="AF1170" i="11"/>
  <c r="AF1171" i="11"/>
  <c r="AF1172" i="11"/>
  <c r="AF1173" i="11"/>
  <c r="AF1174" i="11"/>
  <c r="AF1175" i="11"/>
  <c r="AF1176" i="11"/>
  <c r="AF1177" i="11"/>
  <c r="AF1178" i="11"/>
  <c r="AF1179" i="11"/>
  <c r="AF1180" i="11"/>
  <c r="AF1181" i="11"/>
  <c r="AF1182" i="11"/>
  <c r="AF1183" i="11"/>
  <c r="AF1184" i="11"/>
  <c r="AF1185" i="11"/>
  <c r="AF1186" i="11"/>
  <c r="AF1187" i="11"/>
  <c r="AF1188" i="11"/>
  <c r="AF1189" i="11"/>
  <c r="AF1190" i="11"/>
  <c r="AF1191" i="11"/>
  <c r="AF1192" i="11"/>
  <c r="AF1193" i="11"/>
  <c r="AF1194" i="11"/>
  <c r="AF1195" i="11"/>
  <c r="AF1196" i="11"/>
  <c r="AF1197" i="11"/>
  <c r="AF1198" i="11"/>
  <c r="AF1199" i="11"/>
  <c r="AF1200" i="11"/>
  <c r="AF1201" i="11"/>
  <c r="AF1202" i="11"/>
  <c r="AF1203" i="11"/>
  <c r="AF1204" i="11"/>
  <c r="AF1205" i="11"/>
  <c r="AF1206" i="11"/>
  <c r="AF1207" i="11"/>
  <c r="AF1208" i="11"/>
  <c r="AF1209" i="11"/>
  <c r="AF1210" i="11"/>
  <c r="AF1211" i="11"/>
  <c r="AF1212" i="11"/>
  <c r="AF1213" i="11"/>
  <c r="AF1214" i="11"/>
  <c r="AF1215" i="11"/>
  <c r="AF1216" i="11"/>
  <c r="AF1217" i="11"/>
  <c r="AF1218" i="11"/>
  <c r="AF1219" i="11"/>
  <c r="AF1220" i="11"/>
  <c r="AF1221" i="11"/>
  <c r="AF1222" i="11"/>
  <c r="AF1223" i="11"/>
  <c r="AF1224" i="11"/>
  <c r="AF1225" i="11"/>
  <c r="AF1226" i="11"/>
  <c r="AF1227" i="11"/>
  <c r="AF1228" i="11"/>
  <c r="AF1229" i="11"/>
  <c r="AF1230" i="11"/>
  <c r="AF1231" i="11"/>
  <c r="AF1232" i="11"/>
  <c r="AF1233" i="11"/>
  <c r="AF1234" i="11"/>
  <c r="AF1235" i="11"/>
  <c r="AF1236" i="11"/>
  <c r="AF1237" i="11"/>
  <c r="AF1238" i="11"/>
  <c r="AF1239" i="11"/>
  <c r="AF1240" i="11"/>
  <c r="AF1241" i="11"/>
  <c r="AF1242" i="11"/>
  <c r="AF1243" i="11"/>
  <c r="AF1244" i="11"/>
  <c r="AF1245" i="11"/>
  <c r="AF1246" i="11"/>
  <c r="AF1247" i="11"/>
  <c r="AF1248" i="11"/>
  <c r="AF1249" i="11"/>
  <c r="AF1250" i="11"/>
  <c r="AF1251" i="11"/>
  <c r="AF1252" i="11"/>
  <c r="AF1253" i="11"/>
  <c r="AF1254" i="11"/>
  <c r="AF1255" i="11"/>
  <c r="AF1256" i="11"/>
  <c r="AF1257" i="11"/>
  <c r="AF1258" i="11"/>
  <c r="AF1259" i="11"/>
  <c r="AF1260" i="11"/>
  <c r="AF1261" i="11"/>
  <c r="AF1262" i="11"/>
  <c r="AF1263" i="11"/>
  <c r="AF1264" i="11"/>
  <c r="AF1265" i="11"/>
  <c r="AF1266" i="11"/>
  <c r="AF1267" i="11"/>
  <c r="AF1268" i="11"/>
  <c r="AF1269" i="11"/>
  <c r="AF1270" i="11"/>
  <c r="AF1271" i="11"/>
  <c r="AF1272" i="11"/>
  <c r="AF1273" i="11"/>
  <c r="AF1274" i="11"/>
  <c r="AF1275" i="11"/>
  <c r="AF1276" i="11"/>
  <c r="AF1277" i="11"/>
  <c r="AF1278" i="11"/>
  <c r="AF1279" i="11"/>
  <c r="AF1280" i="11"/>
  <c r="AF1281" i="11"/>
  <c r="AF1282" i="11"/>
  <c r="AF1283" i="11"/>
  <c r="AF1284" i="11"/>
  <c r="AF1285" i="11"/>
  <c r="AF1286" i="11"/>
  <c r="AF1287" i="11"/>
  <c r="AF1288" i="11"/>
  <c r="AF1289" i="11"/>
  <c r="AF1290" i="11"/>
  <c r="AF1291" i="11"/>
  <c r="AF1292" i="11"/>
  <c r="AF1293" i="11"/>
  <c r="AF1294" i="11"/>
  <c r="AF1295" i="11"/>
  <c r="AF1296" i="11"/>
  <c r="AF1297" i="11"/>
  <c r="AF1298" i="11"/>
  <c r="AF1299" i="11"/>
  <c r="AF1300" i="11"/>
  <c r="AF1301" i="11"/>
  <c r="AF1302" i="11"/>
  <c r="AF1303" i="11"/>
  <c r="AF1304" i="11"/>
  <c r="AF1305" i="11"/>
  <c r="AF1306" i="11"/>
  <c r="AF1307" i="11"/>
  <c r="AF1308" i="11"/>
  <c r="AF1309" i="11"/>
  <c r="AF1310" i="11"/>
  <c r="AF1311" i="11"/>
  <c r="AF1312" i="11"/>
  <c r="AF1313" i="11"/>
  <c r="AF1314" i="11"/>
  <c r="AF1315" i="11"/>
  <c r="AF1316" i="11"/>
  <c r="AF1317" i="11"/>
  <c r="AF1318" i="11"/>
  <c r="AF1319" i="11"/>
  <c r="AF1320" i="11"/>
  <c r="AF1321" i="11"/>
  <c r="AF1322" i="11"/>
  <c r="AF1323" i="11"/>
  <c r="AF1324" i="11"/>
  <c r="AF1325" i="11"/>
  <c r="AF1326" i="11"/>
  <c r="AF1327" i="11"/>
  <c r="AF1328" i="11"/>
  <c r="AF1329" i="11"/>
  <c r="AF1330" i="11"/>
  <c r="AF1331" i="11"/>
  <c r="AF1332" i="11"/>
  <c r="AF1333" i="11"/>
  <c r="AF1334" i="11"/>
  <c r="AF1335" i="11"/>
  <c r="AF1336" i="11"/>
  <c r="AF1337" i="11"/>
  <c r="AF1338" i="11"/>
  <c r="AF1339" i="11"/>
  <c r="AF1340" i="11"/>
  <c r="AF1341" i="11"/>
  <c r="AF1342" i="11"/>
  <c r="AF1343" i="11"/>
  <c r="AF1344" i="11"/>
  <c r="AF1345" i="11"/>
  <c r="AF1346" i="11"/>
  <c r="AF1347" i="11"/>
  <c r="AF1348" i="11"/>
  <c r="AF1349" i="11"/>
  <c r="AF1350" i="11"/>
  <c r="AF1351" i="11"/>
  <c r="AF1352" i="11"/>
  <c r="AF1353" i="11"/>
  <c r="AF1354" i="11"/>
  <c r="AF1355" i="11"/>
  <c r="AF1356" i="11"/>
  <c r="AF1357" i="11"/>
  <c r="AF1358" i="11"/>
  <c r="AF1359" i="11"/>
  <c r="AF1360" i="11"/>
  <c r="AF1361" i="11"/>
  <c r="AF1362" i="11"/>
  <c r="AF1363" i="11"/>
  <c r="AF1364" i="11"/>
  <c r="AF1365" i="11"/>
  <c r="AF1366" i="11"/>
  <c r="AF1367" i="11"/>
  <c r="AF1368" i="11"/>
  <c r="AF1369" i="11"/>
  <c r="AF1370" i="11"/>
  <c r="AF1371" i="11"/>
  <c r="AF1372" i="11"/>
  <c r="AF1373" i="11"/>
  <c r="AF1374" i="11"/>
  <c r="AF1375" i="11"/>
  <c r="AF1376" i="11"/>
  <c r="AF1377" i="11"/>
  <c r="AF1378" i="11"/>
  <c r="AF1379" i="11"/>
  <c r="AF1380" i="11"/>
  <c r="AF1381" i="11"/>
  <c r="AF1382" i="11"/>
  <c r="AF1383" i="11"/>
  <c r="AF1384" i="11"/>
  <c r="AF1385" i="11"/>
  <c r="AF1386" i="11"/>
  <c r="AF1387" i="11"/>
  <c r="AF1388" i="11"/>
  <c r="AF1389" i="11"/>
  <c r="AF1390" i="11"/>
  <c r="AF1391" i="11"/>
  <c r="AF1392" i="11"/>
  <c r="AF1393" i="11"/>
  <c r="AF1394" i="11"/>
  <c r="AF1395" i="11"/>
  <c r="AF1396" i="11"/>
  <c r="AF1397" i="11"/>
  <c r="AF1398" i="11"/>
  <c r="AF1399" i="11"/>
  <c r="AF1400" i="11"/>
  <c r="AF1401" i="11"/>
  <c r="AF1402" i="11"/>
  <c r="AF1403" i="11"/>
  <c r="AF1404" i="11"/>
  <c r="AF1405" i="11"/>
  <c r="AF1406" i="11"/>
  <c r="AF1407" i="11"/>
  <c r="AF1408" i="11"/>
  <c r="AF1409" i="11"/>
  <c r="AF1410" i="11"/>
  <c r="AF1411" i="11"/>
  <c r="AF1412" i="11"/>
  <c r="AF1413" i="11"/>
  <c r="AF1414" i="11"/>
  <c r="AF1415" i="11"/>
  <c r="AF1416" i="11"/>
  <c r="AF1417" i="11"/>
  <c r="AF1418" i="11"/>
  <c r="AF1419" i="11"/>
  <c r="AF1420" i="11"/>
  <c r="AF1421" i="11"/>
  <c r="AF1422" i="11"/>
  <c r="AF1423" i="11"/>
  <c r="AF1424" i="11"/>
  <c r="AF1425" i="11"/>
  <c r="AF1426" i="11"/>
  <c r="AF1427" i="11"/>
  <c r="AF1428" i="11"/>
  <c r="AF1429" i="11"/>
  <c r="AF1430" i="11"/>
  <c r="AF1431" i="11"/>
  <c r="AF1432" i="11"/>
  <c r="AF1433" i="11"/>
  <c r="AF1434" i="11"/>
  <c r="AF1435" i="11"/>
  <c r="AF1436" i="11"/>
  <c r="AF1437" i="11"/>
  <c r="AF1438" i="11"/>
  <c r="AF1439" i="11"/>
  <c r="AF1440" i="11"/>
  <c r="AF1441" i="11"/>
  <c r="AF1442" i="11"/>
  <c r="AF1443" i="11"/>
  <c r="AF1444" i="11"/>
  <c r="AF1445" i="11"/>
  <c r="AF1446" i="11"/>
  <c r="AF1447" i="11"/>
  <c r="AF1448" i="11"/>
  <c r="AF1449" i="11"/>
  <c r="AF1450" i="11"/>
  <c r="AF1451" i="11"/>
  <c r="AF1452" i="11"/>
  <c r="AF1453" i="11"/>
  <c r="AF1454" i="11"/>
  <c r="AF1455" i="11"/>
  <c r="AF1456" i="11"/>
  <c r="AF1457" i="11"/>
  <c r="AF1458" i="11"/>
  <c r="AF1459" i="11"/>
  <c r="AF1460" i="11"/>
  <c r="AF1461" i="11"/>
  <c r="AF1462" i="11"/>
  <c r="AF1463" i="11"/>
  <c r="AF1464" i="11"/>
  <c r="AF1465" i="11"/>
  <c r="AF1466" i="11"/>
  <c r="AF1467" i="11"/>
  <c r="AF1468" i="11"/>
  <c r="AF1469" i="11"/>
  <c r="AF1470" i="11"/>
  <c r="AF1471" i="11"/>
  <c r="AF1472" i="11"/>
  <c r="AF1473" i="11"/>
  <c r="AF1474" i="11"/>
  <c r="AF1475" i="11"/>
  <c r="AF1476" i="11"/>
  <c r="AF1477" i="11"/>
  <c r="AF1478" i="11"/>
  <c r="AF1479" i="11"/>
  <c r="AF1480" i="11"/>
  <c r="AF1481" i="11"/>
  <c r="AF1482" i="11"/>
  <c r="AF1483" i="11"/>
  <c r="AF1484" i="11"/>
  <c r="AF1485" i="11"/>
  <c r="AF1486" i="11"/>
  <c r="AF1487" i="11"/>
  <c r="AF1488" i="11"/>
  <c r="AF1489" i="11"/>
  <c r="AF1490" i="11"/>
  <c r="AF1491" i="11"/>
  <c r="AF1492" i="11"/>
  <c r="AF1493" i="11"/>
  <c r="AF1494" i="11"/>
  <c r="AF1495" i="11"/>
  <c r="AF1496" i="11"/>
  <c r="AF1497" i="11"/>
  <c r="AF1498" i="11"/>
  <c r="AF1499" i="11"/>
  <c r="AF1500" i="11"/>
  <c r="AF1501" i="11"/>
  <c r="AF1502" i="11"/>
  <c r="AF1503" i="11"/>
  <c r="AF1504" i="11"/>
  <c r="AF1505" i="11"/>
  <c r="AF1506" i="11"/>
  <c r="AF1507" i="11"/>
  <c r="AF1508" i="11"/>
  <c r="AF1509" i="11"/>
  <c r="AF1510" i="11"/>
  <c r="AF1511" i="11"/>
  <c r="AF1512" i="11"/>
  <c r="AF1513" i="11"/>
  <c r="AF1514" i="11"/>
  <c r="AF1515" i="11"/>
  <c r="AF1516" i="11"/>
  <c r="AF1517" i="11"/>
  <c r="AF1518" i="11"/>
  <c r="AF1519" i="11"/>
  <c r="AF1520" i="11"/>
  <c r="AF1521" i="11"/>
  <c r="AF1522" i="11"/>
  <c r="AF1523" i="11"/>
  <c r="AF1524" i="11"/>
  <c r="AF1525" i="11"/>
  <c r="AF1526" i="11"/>
  <c r="AF1527" i="11"/>
  <c r="AF1528" i="11"/>
  <c r="AF1529" i="11"/>
  <c r="AF1530" i="11"/>
  <c r="AF1531" i="11"/>
  <c r="AF1532" i="11"/>
  <c r="AF1533" i="11"/>
  <c r="AF1534" i="11"/>
  <c r="AF1535" i="11"/>
  <c r="AF1536" i="11"/>
  <c r="AF1537" i="11"/>
  <c r="AF1538" i="11"/>
  <c r="AF1539" i="11"/>
  <c r="AF1540" i="11"/>
  <c r="AF1541" i="11"/>
  <c r="AF1542" i="11"/>
  <c r="AF1543" i="11"/>
  <c r="AF1544" i="11"/>
  <c r="AF1545" i="11"/>
  <c r="AF1546" i="11"/>
  <c r="AF1547" i="11"/>
  <c r="AF1548" i="11"/>
  <c r="AF1549" i="11"/>
  <c r="AF1550" i="11"/>
  <c r="AF1551" i="11"/>
  <c r="AF1552" i="11"/>
  <c r="AF1553" i="11"/>
  <c r="AF1554" i="11"/>
  <c r="AF1555" i="11"/>
  <c r="AF1556" i="11"/>
  <c r="AF1557" i="11"/>
  <c r="AF1558" i="11"/>
  <c r="AF1559" i="11"/>
  <c r="AF1560" i="11"/>
  <c r="AF1561" i="11"/>
  <c r="AF1562" i="11"/>
  <c r="AF1563" i="11"/>
  <c r="AF1564" i="11"/>
  <c r="AF1565" i="11"/>
  <c r="AF1566" i="11"/>
  <c r="AF1567" i="11"/>
  <c r="AF1568" i="11"/>
  <c r="AF1569" i="11"/>
  <c r="AF1570" i="11"/>
  <c r="AF1571" i="11"/>
  <c r="AF1572" i="11"/>
  <c r="AF1573" i="11"/>
  <c r="AF1574" i="11"/>
  <c r="AF1575" i="11"/>
  <c r="AF1576" i="11"/>
  <c r="AF1577" i="11"/>
  <c r="AF1578" i="11"/>
  <c r="AF1579" i="11"/>
  <c r="AF1580" i="11"/>
  <c r="AF1581" i="11"/>
  <c r="AF1582" i="11"/>
  <c r="AF1583" i="11"/>
  <c r="AF1584" i="11"/>
  <c r="AF1585" i="11"/>
  <c r="AF1586" i="11"/>
  <c r="AF1587" i="11"/>
  <c r="AF1588" i="11"/>
  <c r="AF1589" i="11"/>
  <c r="AF1590" i="11"/>
  <c r="AF1591" i="11"/>
  <c r="AF1592" i="11"/>
  <c r="AF1593" i="11"/>
  <c r="AF1594" i="11"/>
  <c r="AF1595" i="11"/>
  <c r="AF1596" i="11"/>
  <c r="AF1597" i="11"/>
  <c r="AF1598" i="11"/>
  <c r="AF1599" i="11"/>
  <c r="AF1600" i="11"/>
  <c r="AF1601" i="11"/>
  <c r="AF1602" i="11"/>
  <c r="AF1603" i="11"/>
  <c r="AF1604" i="11"/>
  <c r="AF1605" i="11"/>
  <c r="AF1606" i="11"/>
  <c r="AF1607" i="11"/>
  <c r="AF1608" i="11"/>
  <c r="AF1609" i="11"/>
  <c r="AF1610" i="11"/>
  <c r="AF1611" i="11"/>
  <c r="AF1612" i="11"/>
  <c r="AF1613" i="11"/>
  <c r="AF1614" i="11"/>
  <c r="AF1615" i="11"/>
  <c r="AF1616" i="11"/>
  <c r="AF1617" i="11"/>
  <c r="AF1618" i="11"/>
  <c r="AF1619" i="11"/>
  <c r="AF1620" i="11"/>
  <c r="AF1621" i="11"/>
  <c r="AF1622" i="11"/>
  <c r="AF1623" i="11"/>
  <c r="AF1624" i="11"/>
  <c r="AF1625" i="11"/>
  <c r="AF1626" i="11"/>
  <c r="AF1627" i="11"/>
  <c r="AF1628" i="11"/>
  <c r="AF1629" i="11"/>
  <c r="AF1630" i="11"/>
  <c r="AF1631" i="11"/>
  <c r="AF1632" i="11"/>
  <c r="AF1633" i="11"/>
  <c r="AF1634" i="11"/>
  <c r="AF1635" i="11"/>
  <c r="AF1636" i="11"/>
  <c r="AF1637" i="11"/>
  <c r="AF1638" i="11"/>
  <c r="AF1639" i="11"/>
  <c r="AF1640" i="11"/>
  <c r="AF1641" i="11"/>
  <c r="AF1642" i="11"/>
  <c r="AF1643" i="11"/>
  <c r="AF1644" i="11"/>
  <c r="AF1645" i="11"/>
  <c r="AF1646" i="11"/>
  <c r="AF1647" i="11"/>
  <c r="AF1648" i="11"/>
  <c r="AF1649" i="11"/>
  <c r="AF1650" i="11"/>
  <c r="AF1651" i="11"/>
  <c r="AF1652" i="11"/>
  <c r="AF1653" i="11"/>
  <c r="AF1654" i="11"/>
  <c r="AF1655" i="11"/>
  <c r="AF1656" i="11"/>
  <c r="AF1657" i="11"/>
  <c r="AF1658" i="11"/>
  <c r="AF1659" i="11"/>
  <c r="AF1660" i="11"/>
  <c r="AF1661" i="11"/>
  <c r="AF1662" i="11"/>
  <c r="AF1663" i="11"/>
  <c r="AF1664" i="11"/>
  <c r="AF1665" i="11"/>
  <c r="AF1666" i="11"/>
  <c r="AF1667" i="11"/>
  <c r="AF1668" i="11"/>
  <c r="AF1669" i="11"/>
  <c r="AF1670" i="11"/>
  <c r="AF1671" i="11"/>
  <c r="AF1672" i="11"/>
  <c r="AF1673" i="11"/>
  <c r="AF1674" i="11"/>
  <c r="AF1675" i="11"/>
  <c r="AF1676" i="11"/>
  <c r="AF1677" i="11"/>
  <c r="AF1678" i="11"/>
  <c r="AF1679" i="11"/>
  <c r="AF1680" i="11"/>
  <c r="AF1681" i="11"/>
  <c r="AF1682" i="11"/>
  <c r="AF1683" i="11"/>
  <c r="AF1684" i="11"/>
  <c r="AF1685" i="11"/>
  <c r="AF1686" i="11"/>
  <c r="AF1687" i="11"/>
  <c r="AF1688" i="11"/>
  <c r="AF1689" i="11"/>
  <c r="AF1690" i="11"/>
  <c r="AF1691" i="11"/>
  <c r="AF1692" i="11"/>
  <c r="AF1693" i="11"/>
  <c r="AF1694" i="11"/>
  <c r="AF1695" i="11"/>
  <c r="AF1696" i="11"/>
  <c r="AF1697" i="11"/>
  <c r="AF1698" i="11"/>
  <c r="AF1699" i="11"/>
  <c r="AF1700" i="11"/>
  <c r="AF1701" i="11"/>
  <c r="AF1702" i="11"/>
  <c r="AF1703" i="11"/>
  <c r="AF1704" i="11"/>
  <c r="AF1705" i="11"/>
  <c r="AF1706" i="11"/>
  <c r="AF1707" i="11"/>
  <c r="AF1708" i="11"/>
  <c r="AF1709" i="11"/>
  <c r="AF1710" i="11"/>
  <c r="AF1711" i="11"/>
  <c r="AF1712" i="11"/>
  <c r="AF1713" i="11"/>
  <c r="AF1714" i="11"/>
  <c r="AF1715" i="11"/>
  <c r="AF1716" i="11"/>
  <c r="AF1717" i="11"/>
  <c r="AF1718" i="11"/>
  <c r="AF1719" i="11"/>
  <c r="AF1720" i="11"/>
  <c r="AF1721" i="11"/>
  <c r="AF1722" i="11"/>
  <c r="AF1723" i="11"/>
  <c r="AF1724" i="11"/>
  <c r="AF1725" i="11"/>
  <c r="AF1726" i="11"/>
  <c r="AF1727" i="11"/>
  <c r="AF1728" i="11"/>
  <c r="AF1729" i="11"/>
  <c r="AF1730" i="11"/>
  <c r="AF1731" i="11"/>
  <c r="AF1732" i="11"/>
  <c r="AF1733" i="11"/>
  <c r="AF1734" i="11"/>
  <c r="AF1735" i="11"/>
  <c r="AF1736" i="11"/>
  <c r="AF1737" i="11"/>
  <c r="AF1738" i="11"/>
  <c r="AF1739" i="11"/>
  <c r="AF1740" i="11"/>
  <c r="AF1741" i="11"/>
  <c r="AF1742" i="11"/>
  <c r="AF1743" i="11"/>
  <c r="AF1744" i="11"/>
  <c r="AF1745" i="11"/>
  <c r="AF1746" i="11"/>
  <c r="AF1747" i="11"/>
  <c r="AF1748" i="11"/>
  <c r="AF1749" i="11"/>
  <c r="AF1750" i="11"/>
  <c r="AF1751" i="11"/>
  <c r="AF1752" i="11"/>
  <c r="AF1753" i="11"/>
  <c r="AF1754" i="11"/>
  <c r="AF1755" i="11"/>
  <c r="AF1756" i="11"/>
  <c r="AF1757" i="11"/>
  <c r="AF1758" i="11"/>
  <c r="AF1759" i="11"/>
  <c r="AF1760" i="11"/>
  <c r="AF1761" i="11"/>
  <c r="AF1762" i="11"/>
  <c r="AF1763" i="11"/>
  <c r="AF1764" i="11"/>
  <c r="AF1765" i="11"/>
  <c r="AF1766" i="11"/>
  <c r="AF1767" i="11"/>
  <c r="AF1768" i="11"/>
  <c r="AF1769" i="11"/>
  <c r="AF1770" i="11"/>
  <c r="AF1771" i="11"/>
  <c r="AF1772" i="11"/>
  <c r="AF1773" i="11"/>
  <c r="AF1774" i="11"/>
  <c r="AF1775" i="11"/>
  <c r="AF1776" i="11"/>
  <c r="AF1777" i="11"/>
  <c r="AF1778" i="11"/>
  <c r="AF1779" i="11"/>
  <c r="AF1780" i="11"/>
  <c r="AF1781" i="11"/>
  <c r="AF1782" i="11"/>
  <c r="AF1783" i="11"/>
  <c r="AF1784" i="11"/>
  <c r="AF1785" i="11"/>
  <c r="AF1786" i="11"/>
  <c r="AF1787" i="11"/>
  <c r="AF1788" i="11"/>
  <c r="AF1789" i="11"/>
  <c r="AF1790" i="11"/>
  <c r="AF1791" i="11"/>
  <c r="AF1792" i="11"/>
  <c r="AF1793" i="11"/>
  <c r="AF1794" i="11"/>
  <c r="AF1795" i="11"/>
  <c r="AF1796" i="11"/>
  <c r="AF1797" i="11"/>
  <c r="AF1798" i="11"/>
  <c r="AF1799" i="11"/>
  <c r="AF1800" i="11"/>
  <c r="AF1801" i="11"/>
  <c r="AF1802" i="11"/>
  <c r="AF1803" i="11"/>
  <c r="AF1804" i="11"/>
  <c r="AF1805" i="11"/>
  <c r="AF1806" i="11"/>
  <c r="AF1807" i="11"/>
  <c r="AF1808" i="11"/>
  <c r="AF1809" i="11"/>
  <c r="AF1810" i="11"/>
  <c r="AF1811" i="11"/>
  <c r="AF1812" i="11"/>
  <c r="AF1813" i="11"/>
  <c r="AF1814" i="11"/>
  <c r="AF1815" i="11"/>
  <c r="AF1816" i="11"/>
  <c r="AF1817" i="11"/>
  <c r="AF1818" i="11"/>
  <c r="AF1819" i="11"/>
  <c r="AF1820" i="11"/>
  <c r="AF1821" i="11"/>
  <c r="AF1822" i="11"/>
  <c r="AF1823" i="11"/>
  <c r="AF1824" i="11"/>
  <c r="AF1825" i="11"/>
  <c r="AF1826" i="11"/>
  <c r="AF1827" i="11"/>
  <c r="AF1828" i="11"/>
  <c r="AF1829" i="11"/>
  <c r="AF1830" i="11"/>
  <c r="AF1831" i="11"/>
  <c r="AF1832" i="11"/>
  <c r="AF1833" i="11"/>
  <c r="AF1834" i="11"/>
  <c r="AF1835" i="11"/>
  <c r="AF1836" i="11"/>
  <c r="AF1837" i="11"/>
  <c r="AF1838" i="11"/>
  <c r="AF1839" i="11"/>
  <c r="AF1840" i="11"/>
  <c r="AF1841" i="11"/>
  <c r="AF1842" i="11"/>
  <c r="AF1843" i="11"/>
  <c r="AF1844" i="11"/>
  <c r="AF1845" i="11"/>
  <c r="AF1846" i="11"/>
  <c r="AF1847" i="11"/>
  <c r="AF1848" i="11"/>
  <c r="AF1849" i="11"/>
  <c r="AF1850" i="11"/>
  <c r="AF1851" i="11"/>
  <c r="AF1852" i="11"/>
  <c r="AF1853" i="11"/>
  <c r="AF1854" i="11"/>
  <c r="AF1855" i="11"/>
  <c r="AF1856" i="11"/>
  <c r="AF1857" i="11"/>
  <c r="AF1858" i="11"/>
  <c r="AF1859" i="11"/>
  <c r="AF1860" i="11"/>
  <c r="AF1861" i="11"/>
  <c r="AF1862" i="11"/>
  <c r="AF1863" i="11"/>
  <c r="AF1864" i="11"/>
  <c r="AF1865" i="11"/>
  <c r="AF1866" i="11"/>
  <c r="AF1867" i="11"/>
  <c r="AF1868" i="11"/>
  <c r="AF1869" i="11"/>
  <c r="AF1870" i="11"/>
  <c r="AF1871" i="11"/>
  <c r="AF1872" i="11"/>
  <c r="AF1873" i="11"/>
  <c r="AF1874" i="11"/>
  <c r="AF1875" i="11"/>
  <c r="AF1876" i="11"/>
  <c r="AF1877" i="11"/>
  <c r="AF1878" i="11"/>
  <c r="AF1879" i="11"/>
  <c r="AF1880" i="11"/>
  <c r="AF1881" i="11"/>
  <c r="AF1882" i="11"/>
  <c r="AF1883" i="11"/>
  <c r="AF1884" i="11"/>
  <c r="AF1885" i="11"/>
  <c r="AF1886" i="11"/>
  <c r="AF1887" i="11"/>
  <c r="AF1888" i="11"/>
  <c r="AF1889" i="11"/>
  <c r="AF1890" i="11"/>
  <c r="AF1891" i="11"/>
  <c r="AF1892" i="11"/>
  <c r="AF1893" i="11"/>
  <c r="AF1894" i="11"/>
  <c r="AF1895" i="11"/>
  <c r="AF1896" i="11"/>
  <c r="AF1897" i="11"/>
  <c r="AF1898" i="11"/>
  <c r="AF1899" i="11"/>
  <c r="AF1900" i="11"/>
  <c r="AF1901" i="11"/>
  <c r="AF1902" i="11"/>
  <c r="AF1903" i="11"/>
  <c r="AF1904" i="11"/>
  <c r="AF1905" i="11"/>
  <c r="AF1906" i="11"/>
  <c r="AF1907" i="11"/>
  <c r="AF1908" i="11"/>
  <c r="AF1909" i="11"/>
  <c r="AF1910" i="11"/>
  <c r="AF1911" i="11"/>
  <c r="AF1912" i="11"/>
  <c r="AF1913" i="11"/>
  <c r="AF1914" i="11"/>
  <c r="AF1915" i="11"/>
  <c r="AF1916" i="11"/>
  <c r="AF1917" i="11"/>
  <c r="AF1918" i="11"/>
  <c r="AF1919" i="11"/>
  <c r="AF1920" i="11"/>
  <c r="AF1921" i="11"/>
  <c r="AF1922" i="11"/>
  <c r="AF1923" i="11"/>
  <c r="AF1924" i="11"/>
  <c r="AF1925" i="11"/>
  <c r="AF1926" i="11"/>
  <c r="AF1927" i="11"/>
  <c r="AF1928" i="11"/>
  <c r="AF1929" i="11"/>
  <c r="AF1930" i="11"/>
  <c r="AF1931" i="11"/>
  <c r="AF1932" i="11"/>
  <c r="AF1933" i="11"/>
  <c r="AF1934" i="11"/>
  <c r="AF1935" i="11"/>
  <c r="AF1936" i="11"/>
  <c r="AF1937" i="11"/>
  <c r="AF1938" i="11"/>
  <c r="AF1939" i="11"/>
  <c r="AF1940" i="11"/>
  <c r="AF1941" i="11"/>
  <c r="AF1942" i="11"/>
  <c r="AF1943" i="11"/>
  <c r="AF1944" i="11"/>
  <c r="AF1945" i="11"/>
  <c r="AF1946" i="11"/>
  <c r="AF1947" i="11"/>
  <c r="AF1948" i="11"/>
  <c r="AF1949" i="11"/>
  <c r="AF1950" i="11"/>
  <c r="AF1951" i="11"/>
  <c r="AF1952" i="11"/>
  <c r="AF1953" i="11"/>
  <c r="AF1954" i="11"/>
  <c r="AF1955" i="11"/>
  <c r="AF1956" i="11"/>
  <c r="AF1957" i="11"/>
  <c r="AF1958" i="11"/>
  <c r="AF1959" i="11"/>
  <c r="AF1960" i="11"/>
  <c r="AF1961" i="11"/>
  <c r="AF1962" i="11"/>
  <c r="AF1963" i="11"/>
  <c r="AF1964" i="11"/>
  <c r="AF1965" i="11"/>
  <c r="AF1966" i="11"/>
  <c r="AF1967" i="11"/>
  <c r="AF1968" i="11"/>
  <c r="AF1969" i="11"/>
  <c r="AF1970" i="11"/>
  <c r="AF1971" i="11"/>
  <c r="AF1972" i="11"/>
  <c r="AF1973" i="11"/>
  <c r="AF1974" i="11"/>
  <c r="AF1975" i="11"/>
  <c r="AF1976" i="11"/>
  <c r="AF1977" i="11"/>
  <c r="AF1978" i="11"/>
  <c r="AF1979" i="11"/>
  <c r="AF1980" i="11"/>
  <c r="AF1981" i="11"/>
  <c r="AF1982" i="11"/>
  <c r="AF1983" i="11"/>
  <c r="AF1984" i="11"/>
  <c r="AF1985" i="11"/>
  <c r="AF1986" i="11"/>
  <c r="AF1987" i="11"/>
  <c r="AF1988" i="11"/>
  <c r="AF1989" i="11"/>
  <c r="AF1990" i="11"/>
  <c r="AF1991" i="11"/>
  <c r="AF1992" i="11"/>
  <c r="AF1993" i="11"/>
  <c r="AF1994" i="11"/>
  <c r="AF1995" i="11"/>
  <c r="AF1996" i="11"/>
  <c r="AF1997" i="11"/>
  <c r="AF1998" i="11"/>
  <c r="AF1999" i="11"/>
  <c r="AF2000" i="11"/>
  <c r="AF2001" i="11"/>
  <c r="AF2002" i="11"/>
  <c r="AF2003" i="11"/>
  <c r="AF2004" i="11"/>
  <c r="AF2005" i="11"/>
  <c r="AF2006" i="11"/>
  <c r="AF2007" i="11"/>
  <c r="AF2008" i="11"/>
  <c r="AF2009" i="11"/>
  <c r="AF2010" i="11"/>
  <c r="AF2011" i="11"/>
  <c r="AF2012" i="11"/>
  <c r="AF2013" i="11"/>
  <c r="AF2014" i="11"/>
  <c r="AF2015" i="11"/>
  <c r="AF2016" i="11"/>
  <c r="AF2017" i="11"/>
  <c r="AF2018" i="11"/>
  <c r="AF2019" i="11"/>
  <c r="AF2020" i="11"/>
  <c r="AF2021" i="11"/>
  <c r="AF2022" i="11"/>
  <c r="AF2023" i="11"/>
  <c r="AF2024" i="11"/>
  <c r="AF2025" i="11"/>
  <c r="AF2026" i="11"/>
  <c r="AF2027" i="11"/>
  <c r="AF2028" i="11"/>
  <c r="AF2029" i="11"/>
  <c r="AF2030" i="11"/>
  <c r="AF2031" i="11"/>
  <c r="AF2032" i="11"/>
  <c r="AF2033" i="11"/>
  <c r="AF2034" i="11"/>
  <c r="AF2035" i="11"/>
  <c r="AF2036" i="11"/>
  <c r="AF2037" i="11"/>
  <c r="AF2038" i="11"/>
  <c r="AF2039" i="11"/>
  <c r="AF2040" i="11"/>
  <c r="AF2041" i="11"/>
  <c r="AF2042" i="11"/>
  <c r="AF2043" i="11"/>
  <c r="AF2044" i="11"/>
  <c r="AF2045" i="11"/>
  <c r="AF2046" i="11"/>
  <c r="AF2047" i="11"/>
  <c r="AF2048" i="11"/>
  <c r="AF2049" i="11"/>
  <c r="AF2050" i="11"/>
  <c r="AF2051" i="11"/>
  <c r="AF2052" i="11"/>
  <c r="AF2053" i="11"/>
  <c r="AF2054" i="11"/>
  <c r="AF2055" i="11"/>
  <c r="AF2056" i="11"/>
  <c r="AF2057" i="11"/>
  <c r="AF2058" i="11"/>
  <c r="AF2059" i="11"/>
  <c r="AF2060" i="11"/>
  <c r="AF2061" i="11"/>
  <c r="AF2062" i="11"/>
  <c r="AF2063" i="11"/>
  <c r="AF2064" i="11"/>
  <c r="AF2065" i="11"/>
  <c r="AF2066" i="11"/>
  <c r="AF2067" i="11"/>
  <c r="AF2068" i="11"/>
  <c r="AF2069" i="11"/>
  <c r="AF2070" i="11"/>
  <c r="AF2071" i="11"/>
  <c r="AF2072" i="11"/>
  <c r="AF2073" i="11"/>
  <c r="AF2074" i="11"/>
  <c r="AF2075" i="11"/>
  <c r="AF2076" i="11"/>
  <c r="AF2077" i="11"/>
  <c r="AF2078" i="11"/>
  <c r="AF2079" i="11"/>
  <c r="AF2080" i="11"/>
  <c r="AF2081" i="11"/>
  <c r="AF2082" i="11"/>
  <c r="AF2083" i="11"/>
  <c r="AF2084" i="11"/>
  <c r="AF2085" i="11"/>
  <c r="AF2086" i="11"/>
  <c r="AF2087" i="11"/>
  <c r="AF2088" i="11"/>
  <c r="AF2089" i="11"/>
  <c r="AF2090" i="11"/>
  <c r="AF2091" i="11"/>
  <c r="AF2092" i="11"/>
  <c r="AF2093" i="11"/>
  <c r="AF2094" i="11"/>
  <c r="AF2095" i="11"/>
  <c r="AF2096" i="11"/>
  <c r="AF2097" i="11"/>
  <c r="AF2098" i="11"/>
  <c r="AF2099" i="11"/>
  <c r="AF2100" i="11"/>
  <c r="AF2101" i="11"/>
  <c r="AF2102" i="11"/>
  <c r="AF2103" i="11"/>
  <c r="AF2104" i="11"/>
  <c r="AF2105" i="11"/>
  <c r="AF2106" i="11"/>
  <c r="AF2107" i="11"/>
  <c r="AF2108" i="11"/>
  <c r="AF2109" i="11"/>
  <c r="AF2110" i="11"/>
  <c r="AF2111" i="11"/>
  <c r="AF2112" i="11"/>
  <c r="AF2113" i="11"/>
  <c r="AF2114" i="11"/>
  <c r="AF2115" i="11"/>
  <c r="AF2116" i="11"/>
  <c r="AF2117" i="11"/>
  <c r="AF2118" i="11"/>
  <c r="AF2119" i="11"/>
  <c r="AF2120" i="11"/>
  <c r="AF2121" i="11"/>
  <c r="AF2122" i="11"/>
  <c r="AF2123" i="11"/>
  <c r="AF2124" i="11"/>
  <c r="AF2125" i="11"/>
  <c r="AF2126" i="11"/>
  <c r="AF2127" i="11"/>
  <c r="AF2128" i="11"/>
  <c r="AF2129" i="11"/>
  <c r="AF2130" i="11"/>
  <c r="AF2131" i="11"/>
  <c r="AF2132" i="11"/>
  <c r="AF2133" i="11"/>
  <c r="AF2134" i="11"/>
  <c r="AF2135" i="11"/>
  <c r="AF2136" i="11"/>
  <c r="AF2137" i="11"/>
  <c r="AF2138" i="11"/>
  <c r="AF2139" i="11"/>
  <c r="AF2140" i="11"/>
  <c r="AF2141" i="11"/>
  <c r="AF2142" i="11"/>
  <c r="AF2143" i="11"/>
  <c r="AF2144" i="11"/>
  <c r="AF2145" i="11"/>
  <c r="AF2146" i="11"/>
  <c r="AF2147" i="11"/>
  <c r="AF2148" i="11"/>
  <c r="AF2149" i="11"/>
  <c r="AF2150" i="11"/>
  <c r="AF2151" i="11"/>
  <c r="AF2152" i="11"/>
  <c r="AF2153" i="11"/>
  <c r="AF2154" i="11"/>
  <c r="AF2155" i="11"/>
  <c r="AF2156" i="11"/>
  <c r="AF2157" i="11"/>
  <c r="AF2158" i="11"/>
  <c r="AF2159" i="11"/>
  <c r="AF2160" i="11"/>
  <c r="AF2161" i="11"/>
  <c r="AF2162" i="11"/>
  <c r="AF2163" i="11"/>
  <c r="AF2164" i="11"/>
  <c r="AF2165" i="11"/>
  <c r="AF2166" i="11"/>
  <c r="AF2167" i="11"/>
  <c r="AF2168" i="11"/>
  <c r="AF2169" i="11"/>
  <c r="AF2170" i="11"/>
  <c r="AF2171" i="11"/>
  <c r="AF2172" i="11"/>
  <c r="AF2173" i="11"/>
  <c r="AF2174" i="11"/>
  <c r="AF2175" i="11"/>
  <c r="AF2176" i="11"/>
  <c r="AF2177" i="11"/>
  <c r="AF2178" i="11"/>
  <c r="AF2179" i="11"/>
  <c r="AF2180" i="11"/>
  <c r="AF2181" i="11"/>
  <c r="AF2182" i="11"/>
  <c r="AF2183" i="11"/>
  <c r="AF2184" i="11"/>
  <c r="AF2185" i="11"/>
  <c r="AF2186" i="11"/>
  <c r="AF2187" i="11"/>
  <c r="AF2188" i="11"/>
  <c r="AF2189" i="11"/>
  <c r="AF2190" i="11"/>
  <c r="AF2191" i="11"/>
  <c r="AF2192" i="11"/>
  <c r="AF2193" i="11"/>
  <c r="AF2194" i="11"/>
  <c r="AF2195" i="11"/>
  <c r="AF2196" i="11"/>
  <c r="AF2197" i="11"/>
  <c r="AF2198" i="11"/>
  <c r="AF2199" i="11"/>
  <c r="AF2200" i="11"/>
  <c r="AF2201" i="11"/>
  <c r="AF2202" i="11"/>
  <c r="AF2203" i="11"/>
  <c r="AF2204" i="11"/>
  <c r="AF2205" i="11"/>
  <c r="AF2206" i="11"/>
  <c r="AF2207" i="11"/>
  <c r="AF2208" i="11"/>
  <c r="AF2209" i="11"/>
  <c r="AF2210" i="11"/>
  <c r="AF2211" i="11"/>
  <c r="AF2212" i="11"/>
  <c r="AF2213" i="11"/>
  <c r="AF2214" i="11"/>
  <c r="AF2215" i="11"/>
  <c r="AF2216" i="11"/>
  <c r="AF2217" i="11"/>
  <c r="AF2218" i="11"/>
  <c r="AF2219" i="11"/>
  <c r="AF2220" i="11"/>
  <c r="AF2221" i="11"/>
  <c r="AF2222" i="11"/>
  <c r="AF2223" i="11"/>
  <c r="AF2224" i="11"/>
  <c r="AF2225" i="11"/>
  <c r="AF2226" i="11"/>
  <c r="AF2227" i="11"/>
  <c r="AF2228" i="11"/>
  <c r="AF2229" i="11"/>
  <c r="AF2230" i="11"/>
  <c r="AF2231" i="11"/>
  <c r="AF2232" i="11"/>
  <c r="AF2233" i="11"/>
  <c r="AF2234" i="11"/>
  <c r="AF2235" i="11"/>
  <c r="AF2236" i="11"/>
  <c r="AF2237" i="11"/>
  <c r="AF2238" i="11"/>
  <c r="AF2239" i="11"/>
  <c r="AF2240" i="11"/>
  <c r="AF2241" i="11"/>
  <c r="AF2242" i="11"/>
  <c r="AF2243" i="11"/>
  <c r="AF2244" i="11"/>
  <c r="AF2245" i="11"/>
  <c r="AF2246" i="11"/>
  <c r="AF2247" i="11"/>
  <c r="AF2248" i="11"/>
  <c r="AF2249" i="11"/>
  <c r="AF2250" i="11"/>
  <c r="AF2251" i="11"/>
  <c r="AF2252" i="11"/>
  <c r="AF2253" i="11"/>
  <c r="AF2254" i="11"/>
  <c r="AF2255" i="11"/>
  <c r="AF2256" i="11"/>
  <c r="AF2257" i="11"/>
  <c r="AF2258" i="11"/>
  <c r="AF2259" i="11"/>
  <c r="AF2260" i="11"/>
  <c r="AF2261" i="11"/>
  <c r="AF2262" i="11"/>
  <c r="AF2263" i="11"/>
  <c r="AF2264" i="11"/>
  <c r="AF2265" i="11"/>
  <c r="AF2266" i="11"/>
  <c r="AF2267" i="11"/>
  <c r="AF2268" i="11"/>
  <c r="AF2269" i="11"/>
  <c r="AF2270" i="11"/>
  <c r="AF2271" i="11"/>
  <c r="AF2272" i="11"/>
  <c r="AF2273" i="11"/>
  <c r="AF2274" i="11"/>
  <c r="AF2275" i="11"/>
  <c r="AF2276" i="11"/>
  <c r="AF2277" i="11"/>
  <c r="AF2278" i="11"/>
  <c r="AF2279" i="11"/>
  <c r="AF2280" i="11"/>
  <c r="AF2281" i="11"/>
  <c r="AF2282" i="11"/>
  <c r="AF2283" i="11"/>
  <c r="AF2284" i="11"/>
  <c r="AF2285" i="11"/>
  <c r="AF2286" i="11"/>
  <c r="AF2287" i="11"/>
  <c r="AF2288" i="11"/>
  <c r="AF2289" i="11"/>
  <c r="AF2290" i="11"/>
  <c r="AF2291" i="11"/>
  <c r="AF2292" i="11"/>
  <c r="AF2293" i="11"/>
  <c r="AF2294" i="11"/>
  <c r="AF2295" i="11"/>
  <c r="AF2296" i="11"/>
  <c r="AF2297" i="11"/>
  <c r="AF2298" i="11"/>
  <c r="AF2299" i="11"/>
  <c r="AF2300" i="11"/>
  <c r="AF2301" i="11"/>
  <c r="AF2302" i="11"/>
  <c r="AF2303" i="11"/>
  <c r="AF2304" i="11"/>
  <c r="AF2305" i="11"/>
  <c r="AF2306" i="11"/>
  <c r="AF2307" i="11"/>
  <c r="AF2308" i="11"/>
  <c r="AF2309" i="11"/>
  <c r="AF2310" i="11"/>
  <c r="AF2311" i="11"/>
  <c r="AF2312" i="11"/>
  <c r="AF2313" i="11"/>
  <c r="AF2314" i="11"/>
  <c r="AF2315" i="11"/>
  <c r="AF2316" i="11"/>
  <c r="AF2317" i="11"/>
  <c r="AF2318" i="11"/>
  <c r="AF2319" i="11"/>
  <c r="AF2320" i="11"/>
  <c r="AF2321" i="11"/>
  <c r="AF2322" i="11"/>
  <c r="AF2323" i="11"/>
  <c r="AF2324" i="11"/>
  <c r="AF2325" i="11"/>
  <c r="AF2326" i="11"/>
  <c r="AF2327" i="11"/>
  <c r="AF2328" i="11"/>
  <c r="AF2329" i="11"/>
  <c r="AF2330" i="11"/>
  <c r="AF2331" i="11"/>
  <c r="AF2332" i="11"/>
  <c r="AF2333" i="11"/>
  <c r="AF2334" i="11"/>
  <c r="AF2335" i="11"/>
  <c r="AF2336" i="11"/>
  <c r="AF2337" i="11"/>
  <c r="AF2338" i="11"/>
  <c r="AF2339" i="11"/>
  <c r="AF2340" i="11"/>
  <c r="AF2341" i="11"/>
  <c r="AF2342" i="11"/>
  <c r="AF2343" i="11"/>
  <c r="AF2344" i="11"/>
  <c r="AF2345" i="11"/>
  <c r="AF2346" i="11"/>
  <c r="AF2347" i="11"/>
  <c r="AF2348" i="11"/>
  <c r="AF2349" i="11"/>
  <c r="AF2350" i="11"/>
  <c r="AF2351" i="11"/>
  <c r="AF2352" i="11"/>
  <c r="AF2353" i="11"/>
  <c r="AF2354" i="11"/>
  <c r="AF2355" i="11"/>
  <c r="AF2356" i="11"/>
  <c r="AF2357" i="11"/>
  <c r="AF2358" i="11"/>
  <c r="AF2359" i="11"/>
  <c r="AF2360" i="11"/>
  <c r="AF2361" i="11"/>
  <c r="AF2362" i="11"/>
  <c r="AF2363" i="11"/>
  <c r="AF2364" i="11"/>
  <c r="AF2365" i="11"/>
  <c r="AF2366" i="11"/>
  <c r="AF2367" i="11"/>
  <c r="AF2368" i="11"/>
  <c r="AF2369" i="11"/>
  <c r="AF2370" i="11"/>
  <c r="AF2371" i="11"/>
  <c r="AF2372" i="11"/>
  <c r="AF2373" i="11"/>
  <c r="AF2374" i="11"/>
  <c r="AF2375" i="11"/>
  <c r="AF2376" i="11"/>
  <c r="AF2377" i="11"/>
  <c r="AF2378" i="11"/>
  <c r="AF2379" i="11"/>
  <c r="AF2380" i="11"/>
  <c r="AF2381" i="11"/>
  <c r="AF2382" i="11"/>
  <c r="AF2383" i="11"/>
  <c r="AF2384" i="11"/>
  <c r="AF2385" i="11"/>
  <c r="AF2386" i="11"/>
  <c r="AF2387" i="11"/>
  <c r="AF2388" i="11"/>
  <c r="AF2389" i="11"/>
  <c r="AF2390" i="11"/>
  <c r="AF2391" i="11"/>
  <c r="AF2392" i="11"/>
  <c r="AF2393" i="11"/>
  <c r="AF2394" i="11"/>
  <c r="AF2395" i="11"/>
  <c r="AF2396" i="11"/>
  <c r="AF2397" i="11"/>
  <c r="AF2398" i="11"/>
  <c r="AF2399" i="11"/>
  <c r="AF2400" i="11"/>
  <c r="AF2401" i="11"/>
  <c r="AF2402" i="11"/>
  <c r="AF2403" i="11"/>
  <c r="AF2404" i="11"/>
  <c r="AF2405" i="11"/>
  <c r="AF2406" i="11"/>
  <c r="AF2407" i="11"/>
  <c r="AF2408" i="11"/>
  <c r="AF2409" i="11"/>
  <c r="AF2410" i="11"/>
  <c r="AF2411" i="11"/>
  <c r="AF2412" i="11"/>
  <c r="AF2413" i="11"/>
  <c r="AF2414" i="11"/>
  <c r="AF2415" i="11"/>
  <c r="AF2416" i="11"/>
  <c r="AF2417" i="11"/>
  <c r="AF2418" i="11"/>
  <c r="AF2419" i="11"/>
  <c r="AF2420" i="11"/>
  <c r="AF2421" i="11"/>
  <c r="AF2422" i="11"/>
  <c r="AF2423" i="11"/>
  <c r="AF2424" i="11"/>
  <c r="AF2425" i="11"/>
  <c r="AF2426" i="11"/>
  <c r="AF2427" i="11"/>
  <c r="AF2428" i="11"/>
  <c r="AF2429" i="11"/>
  <c r="AF2430" i="11"/>
  <c r="AF2431" i="11"/>
  <c r="AF2432" i="11"/>
  <c r="AF2433" i="11"/>
  <c r="AF2434" i="11"/>
  <c r="AF2435" i="11"/>
  <c r="AF2436" i="11"/>
  <c r="AF2437" i="11"/>
  <c r="AF2438" i="11"/>
  <c r="AF2439" i="11"/>
  <c r="AF2440" i="11"/>
  <c r="AF2441" i="11"/>
  <c r="AF2442" i="11"/>
  <c r="AF2443" i="11"/>
  <c r="AF2444" i="11"/>
  <c r="AF2445" i="11"/>
  <c r="AF2446" i="11"/>
  <c r="AF2447" i="11"/>
  <c r="AF2448" i="11"/>
  <c r="AF2449" i="11"/>
  <c r="AF2450" i="11"/>
  <c r="AF2451" i="11"/>
  <c r="AF2452" i="11"/>
  <c r="AF2453" i="11"/>
  <c r="AF2454" i="11"/>
  <c r="AF2455" i="11"/>
  <c r="AF2456" i="11"/>
  <c r="AF2457" i="11"/>
  <c r="AF2458" i="11"/>
  <c r="AF2459" i="11"/>
  <c r="AF2460" i="11"/>
  <c r="AF2461" i="11"/>
  <c r="AF2462" i="11"/>
  <c r="AF2463" i="11"/>
  <c r="AF2464" i="11"/>
  <c r="AF2465" i="11"/>
  <c r="AF2466" i="11"/>
  <c r="AF2467" i="11"/>
  <c r="AF2468" i="11"/>
  <c r="AF2469" i="11"/>
  <c r="AF2470" i="11"/>
  <c r="AF2471" i="11"/>
  <c r="AF2472" i="11"/>
  <c r="AF2473" i="11"/>
  <c r="AF2474" i="11"/>
  <c r="AF2475" i="11"/>
  <c r="AF2476" i="11"/>
  <c r="AF2477" i="11"/>
  <c r="AF2478" i="11"/>
  <c r="AF2479" i="11"/>
  <c r="AF2480" i="11"/>
  <c r="AF2481" i="11"/>
  <c r="AF2482" i="11"/>
  <c r="AF2483" i="11"/>
  <c r="AF2484" i="11"/>
  <c r="AF2485" i="11"/>
  <c r="AF2486" i="11"/>
  <c r="AF2487" i="11"/>
  <c r="AF2488" i="11"/>
  <c r="AF2489" i="11"/>
  <c r="AF2490" i="11"/>
  <c r="AF2491" i="11"/>
  <c r="AF2492" i="11"/>
  <c r="AF2493" i="11"/>
  <c r="AF2494" i="11"/>
  <c r="AF2495" i="11"/>
  <c r="AF2496" i="11"/>
  <c r="AF2497" i="11"/>
  <c r="AF2498" i="11"/>
  <c r="AF2499" i="11"/>
  <c r="AF2500" i="11"/>
  <c r="AF2501" i="11"/>
  <c r="AF2502" i="11"/>
  <c r="AF2503" i="11"/>
  <c r="AF2504" i="11"/>
  <c r="AF2505" i="11"/>
  <c r="AF2506" i="11"/>
  <c r="AF2507" i="11"/>
  <c r="AF2508" i="11"/>
  <c r="AF2509" i="11"/>
  <c r="AF2510" i="11"/>
  <c r="AF2511" i="11"/>
  <c r="AF2512" i="11"/>
  <c r="AF2513" i="11"/>
  <c r="AF2514" i="11"/>
  <c r="AF2515" i="11"/>
  <c r="AF2516" i="11"/>
  <c r="AF2517" i="11"/>
  <c r="AF2518" i="11"/>
  <c r="AF2519" i="11"/>
  <c r="AF2520" i="11"/>
  <c r="AF2521" i="11"/>
  <c r="AF2522" i="11"/>
  <c r="AF2523" i="11"/>
  <c r="AF2524" i="11"/>
  <c r="AF2525" i="11"/>
  <c r="AF2526" i="11"/>
  <c r="AF2527" i="11"/>
  <c r="AF2528" i="11"/>
  <c r="AF2529" i="11"/>
  <c r="AF2530" i="11"/>
  <c r="AF2531" i="11"/>
  <c r="AF2532" i="11"/>
  <c r="AF2533" i="11"/>
  <c r="AF2534" i="11"/>
  <c r="AF2535" i="11"/>
  <c r="AF2536" i="11"/>
  <c r="AF2537" i="11"/>
  <c r="AF2538" i="11"/>
  <c r="AF2539" i="11"/>
  <c r="AF2540" i="11"/>
  <c r="AF2541" i="11"/>
  <c r="AF2542" i="11"/>
  <c r="AF2543" i="11"/>
  <c r="AF2544" i="11"/>
  <c r="AF2545" i="11"/>
  <c r="AF2546" i="11"/>
  <c r="AF2547" i="11"/>
  <c r="AF2548" i="11"/>
  <c r="AF2549" i="11"/>
  <c r="AF2550" i="11"/>
  <c r="AF2551" i="11"/>
  <c r="AF2552" i="11"/>
  <c r="AF2553" i="11"/>
  <c r="AF2554" i="11"/>
  <c r="AF2555" i="11"/>
  <c r="AF2556" i="11"/>
  <c r="AF2557" i="11"/>
  <c r="AF2558" i="11"/>
  <c r="AF2559" i="11"/>
  <c r="AF2560" i="11"/>
  <c r="AF2561" i="11"/>
  <c r="AF2562" i="11"/>
  <c r="AF2563" i="11"/>
  <c r="AF2564" i="11"/>
  <c r="AF2565" i="11"/>
  <c r="AF2566" i="11"/>
  <c r="AF2567" i="11"/>
  <c r="AF2568" i="11"/>
  <c r="AF2569" i="11"/>
  <c r="AF2570" i="11"/>
  <c r="AF2571" i="11"/>
  <c r="AF2572" i="11"/>
  <c r="AF2573" i="11"/>
  <c r="AF2574" i="11"/>
  <c r="AF2575" i="11"/>
  <c r="AF2576" i="11"/>
  <c r="AF2577" i="11"/>
  <c r="AF2578" i="11"/>
  <c r="AF2579" i="11"/>
  <c r="AF2580" i="11"/>
  <c r="AF2581" i="11"/>
  <c r="AF2582" i="11"/>
  <c r="AB10" i="11"/>
  <c r="AB12" i="11"/>
  <c r="AB15" i="11"/>
  <c r="AB21" i="11"/>
  <c r="AB22" i="11"/>
  <c r="AB27" i="11"/>
  <c r="AB37" i="11"/>
  <c r="AB50" i="11"/>
  <c r="AB59" i="11"/>
  <c r="AB60" i="11"/>
  <c r="AB81" i="11"/>
  <c r="AB82" i="11"/>
  <c r="AB97" i="11"/>
  <c r="AB103" i="11"/>
  <c r="AB108" i="11"/>
  <c r="AB117" i="11"/>
  <c r="AB120" i="11"/>
  <c r="AB150" i="11"/>
  <c r="AB155" i="11"/>
  <c r="AB164" i="11"/>
  <c r="AB173" i="11"/>
  <c r="AB175" i="11"/>
  <c r="AB179" i="11"/>
  <c r="AB193" i="11"/>
  <c r="AB197" i="11"/>
  <c r="AB199" i="11"/>
  <c r="AB220" i="11"/>
  <c r="AB231" i="11"/>
  <c r="AB232" i="11"/>
  <c r="AB234" i="11"/>
  <c r="AB241" i="11"/>
  <c r="AB245" i="11"/>
  <c r="AB288" i="11"/>
  <c r="AB290" i="11"/>
  <c r="AB291" i="11"/>
  <c r="AB313" i="11"/>
  <c r="AB316" i="11"/>
  <c r="AB321" i="11"/>
  <c r="AB329" i="11"/>
  <c r="AB334" i="11"/>
  <c r="AB338" i="11"/>
  <c r="AB344" i="11"/>
  <c r="AB350" i="11"/>
  <c r="AB352" i="11"/>
  <c r="AB355" i="11"/>
  <c r="AB360" i="11"/>
  <c r="AB365" i="11"/>
  <c r="AB369" i="11"/>
  <c r="AB372" i="11"/>
  <c r="AB376" i="11"/>
  <c r="AB382" i="11"/>
  <c r="AB385" i="11"/>
  <c r="AB386" i="11"/>
  <c r="AB401" i="11"/>
  <c r="AB403" i="11"/>
  <c r="AB408" i="11"/>
  <c r="AB409" i="11"/>
  <c r="AB532" i="11"/>
  <c r="AB533" i="11"/>
  <c r="AB543" i="11"/>
  <c r="AB547" i="11"/>
  <c r="AB560" i="11"/>
  <c r="AB563" i="11"/>
  <c r="AB565" i="11"/>
  <c r="AB570" i="11"/>
  <c r="AB578" i="11"/>
  <c r="AB580" i="11"/>
  <c r="AB583" i="11"/>
  <c r="AB597" i="11"/>
  <c r="AB606" i="11"/>
  <c r="AB617" i="11"/>
  <c r="AB618" i="11"/>
  <c r="AB628" i="11"/>
  <c r="AB636" i="11"/>
  <c r="AB700" i="11"/>
  <c r="AB710" i="11"/>
  <c r="AB712" i="11"/>
  <c r="AB720" i="11"/>
  <c r="AB724" i="11"/>
  <c r="AB730" i="11"/>
  <c r="AB732" i="11"/>
  <c r="AB733" i="11"/>
  <c r="AB779" i="11"/>
  <c r="AB780" i="11"/>
  <c r="AB795" i="11"/>
  <c r="AB806" i="11"/>
  <c r="AB807" i="11"/>
  <c r="AB821" i="11"/>
  <c r="AB829" i="11"/>
  <c r="AB832" i="11"/>
  <c r="AB842" i="11"/>
  <c r="AB880" i="11"/>
  <c r="AB891" i="11"/>
  <c r="AB894" i="11"/>
  <c r="AB920" i="11"/>
  <c r="AB931" i="11"/>
  <c r="AB938" i="11"/>
  <c r="AB942" i="11"/>
  <c r="AB945" i="11"/>
  <c r="AB972" i="11"/>
  <c r="AB987" i="11"/>
  <c r="AB1007" i="11"/>
  <c r="AB1030" i="11"/>
  <c r="AB1031" i="11"/>
  <c r="AB1035" i="11"/>
  <c r="AB1092" i="11"/>
  <c r="AB1095" i="11"/>
  <c r="AB1110" i="11"/>
  <c r="AB1111" i="11"/>
  <c r="AB1129" i="11"/>
  <c r="AB1130" i="11"/>
  <c r="AB1154" i="11"/>
  <c r="AB1155" i="11"/>
  <c r="AB1184" i="11"/>
  <c r="AB1191" i="11"/>
  <c r="AB1192" i="11"/>
  <c r="AB1194" i="11"/>
  <c r="AB1214" i="11"/>
  <c r="AB1253" i="11"/>
  <c r="AB1255" i="11"/>
  <c r="AB1267" i="11"/>
  <c r="AB1312" i="11"/>
  <c r="AB1315" i="11"/>
  <c r="AB1324" i="11"/>
  <c r="AB1372" i="11"/>
  <c r="AB1376" i="11"/>
  <c r="AB1424" i="11"/>
  <c r="AB1425" i="11"/>
  <c r="AB1432" i="11"/>
  <c r="AB1451" i="11"/>
  <c r="AB1468" i="11"/>
  <c r="AB1476" i="11"/>
  <c r="AB1494" i="11"/>
  <c r="AB1499" i="11"/>
  <c r="AB1510" i="11"/>
  <c r="AB1519" i="11"/>
  <c r="AB1523" i="11"/>
  <c r="AB1605" i="11"/>
  <c r="AB1607" i="11"/>
  <c r="AB1608" i="11"/>
  <c r="AB1612" i="11"/>
  <c r="AB1613" i="11"/>
  <c r="AB1637" i="11"/>
  <c r="AB1648" i="11"/>
  <c r="AB1652" i="11"/>
  <c r="AB1653" i="11"/>
  <c r="AB1657" i="11"/>
  <c r="AB1680" i="11"/>
  <c r="AB1690" i="11"/>
  <c r="AB1694" i="11"/>
  <c r="AB1702" i="11"/>
  <c r="AB1709" i="11"/>
  <c r="AB1720" i="11"/>
  <c r="AB1725" i="11"/>
  <c r="AB1730" i="11"/>
  <c r="AB1736" i="11"/>
  <c r="AB1737" i="11"/>
  <c r="AB1741" i="11"/>
  <c r="AB1808" i="11"/>
  <c r="AB1809" i="11"/>
  <c r="AB1819" i="11"/>
  <c r="AB1822" i="11"/>
  <c r="AB1824" i="11"/>
  <c r="AB1830" i="11"/>
  <c r="AB1840" i="11"/>
  <c r="AB1855" i="11"/>
  <c r="AB1861" i="11"/>
  <c r="AB1863" i="11"/>
  <c r="AB1871" i="11"/>
  <c r="AB1872" i="11"/>
  <c r="AB1875" i="11"/>
  <c r="AB1876" i="11"/>
  <c r="AB1877" i="11"/>
  <c r="AB1883" i="11"/>
  <c r="AB1884" i="11"/>
  <c r="AB1895" i="11"/>
  <c r="AB1901" i="11"/>
  <c r="AB1902" i="11"/>
  <c r="AB1908" i="11"/>
  <c r="AB1918" i="11"/>
  <c r="AB1927" i="11"/>
  <c r="AB1929" i="11"/>
  <c r="AB1930" i="11"/>
  <c r="AB1951" i="11"/>
  <c r="AB1953" i="11"/>
  <c r="AB1957" i="11"/>
  <c r="AB1961" i="11"/>
  <c r="AB1965" i="11"/>
  <c r="AB1969" i="11"/>
  <c r="AB1974" i="11"/>
  <c r="AB2054" i="11"/>
  <c r="AB2058" i="11"/>
  <c r="AB2060" i="11"/>
  <c r="AB2067" i="11"/>
  <c r="AB2070" i="11"/>
  <c r="AB2081" i="11"/>
  <c r="AB2085" i="11"/>
  <c r="AB2092" i="11"/>
  <c r="AB2128" i="11"/>
  <c r="AB2137" i="11"/>
  <c r="AB2151" i="11"/>
  <c r="AB2156" i="11"/>
  <c r="AB2164" i="11"/>
  <c r="AB2170" i="11"/>
  <c r="AB2198" i="11"/>
  <c r="AB2259" i="11"/>
  <c r="AB2267" i="11"/>
  <c r="AB2288" i="11"/>
  <c r="AB2336" i="11"/>
  <c r="AB2337" i="11"/>
  <c r="AB2338" i="11"/>
  <c r="AB2360" i="11"/>
  <c r="AB2369" i="11"/>
  <c r="AB2374" i="11"/>
  <c r="AB2377" i="11"/>
  <c r="AB2391" i="11"/>
  <c r="AB2397" i="11"/>
  <c r="AB2398" i="11"/>
  <c r="AB2430" i="11"/>
  <c r="AB2440" i="11"/>
  <c r="AB2473" i="11"/>
  <c r="AB2480" i="11"/>
  <c r="AB2483" i="11"/>
  <c r="AB2487" i="11"/>
  <c r="AB2497" i="11"/>
  <c r="AB2498" i="11"/>
  <c r="AB2541" i="11"/>
  <c r="AB2545" i="11"/>
  <c r="AB2552" i="11"/>
  <c r="AB2553" i="11"/>
  <c r="AB2579" i="11"/>
  <c r="T2564" i="11"/>
  <c r="X2564" i="11"/>
  <c r="Y2564" i="11" s="1"/>
  <c r="AA2564" i="11"/>
  <c r="T2565" i="11"/>
  <c r="X2565" i="11"/>
  <c r="Y2565" i="11" s="1"/>
  <c r="AA2565" i="11"/>
  <c r="T2566" i="11"/>
  <c r="X2566" i="11"/>
  <c r="Y2566" i="11"/>
  <c r="AA2566" i="11"/>
  <c r="T2567" i="11"/>
  <c r="X2567" i="11"/>
  <c r="Y2567" i="11"/>
  <c r="AA2567" i="11"/>
  <c r="T2568" i="11"/>
  <c r="X2568" i="11"/>
  <c r="Y2568" i="11"/>
  <c r="AA2568" i="11"/>
  <c r="T2569" i="11"/>
  <c r="X2569" i="11"/>
  <c r="Y2569" i="11" s="1"/>
  <c r="AA2569" i="11"/>
  <c r="T2570" i="11"/>
  <c r="X2570" i="11"/>
  <c r="Y2570" i="11" s="1"/>
  <c r="AA2570" i="11"/>
  <c r="T2571" i="11"/>
  <c r="X2571" i="11"/>
  <c r="Y2571" i="11" s="1"/>
  <c r="AA2571" i="11"/>
  <c r="T2572" i="11"/>
  <c r="X2572" i="11"/>
  <c r="Y2572" i="11"/>
  <c r="AA2572" i="11"/>
  <c r="T2573" i="11"/>
  <c r="X2573" i="11"/>
  <c r="Y2573" i="11"/>
  <c r="AA2573" i="11"/>
  <c r="T2574" i="11"/>
  <c r="X2574" i="11"/>
  <c r="Y2574" i="11"/>
  <c r="AA2574" i="11"/>
  <c r="T2575" i="11"/>
  <c r="X2575" i="11"/>
  <c r="Y2575" i="11" s="1"/>
  <c r="AA2575" i="11"/>
  <c r="T2576" i="11"/>
  <c r="X2576" i="11"/>
  <c r="Y2576" i="11"/>
  <c r="AA2576" i="11"/>
  <c r="T2577" i="11"/>
  <c r="X2577" i="11"/>
  <c r="Y2577" i="11"/>
  <c r="AA2577" i="11"/>
  <c r="T2578" i="11"/>
  <c r="X2578" i="11"/>
  <c r="Y2578" i="11"/>
  <c r="AA2578" i="11"/>
  <c r="T2579" i="11"/>
  <c r="X2579" i="11"/>
  <c r="Y2579" i="11" s="1"/>
  <c r="AA2579" i="11"/>
  <c r="T2580" i="11"/>
  <c r="X2580" i="11"/>
  <c r="Y2580" i="11"/>
  <c r="AA2580" i="11"/>
  <c r="T2581" i="11"/>
  <c r="X2581" i="11"/>
  <c r="Y2581" i="11"/>
  <c r="AA2581" i="11"/>
  <c r="T2582" i="11"/>
  <c r="X2582" i="11"/>
  <c r="Y2582" i="11"/>
  <c r="AA2582" i="11"/>
  <c r="M2566" i="11"/>
  <c r="Q2566" i="11" s="1"/>
  <c r="P2566" i="11"/>
  <c r="M2567" i="11"/>
  <c r="N2567" i="11" s="1"/>
  <c r="O2567" i="11" s="1"/>
  <c r="AN2567" i="11" s="1"/>
  <c r="P2567" i="11"/>
  <c r="M2568" i="11"/>
  <c r="Q2568" i="11" s="1"/>
  <c r="AC2568" i="11" s="1"/>
  <c r="P2568" i="11"/>
  <c r="M2569" i="11"/>
  <c r="Q2569" i="11" s="1"/>
  <c r="P2569" i="11"/>
  <c r="M2570" i="11"/>
  <c r="Q2570" i="11" s="1"/>
  <c r="AC2570" i="11" s="1"/>
  <c r="P2570" i="11"/>
  <c r="M2571" i="11"/>
  <c r="Q2571" i="11" s="1"/>
  <c r="AC2571" i="11" s="1"/>
  <c r="P2571" i="11"/>
  <c r="M2572" i="11"/>
  <c r="Q2572" i="11" s="1"/>
  <c r="P2572" i="11"/>
  <c r="M2573" i="11"/>
  <c r="N2573" i="11" s="1"/>
  <c r="O2573" i="11" s="1"/>
  <c r="AN2573" i="11" s="1"/>
  <c r="P2573" i="11"/>
  <c r="M2574" i="11"/>
  <c r="Q2574" i="11" s="1"/>
  <c r="AC2574" i="11" s="1"/>
  <c r="P2574" i="11"/>
  <c r="M2575" i="11"/>
  <c r="N2575" i="11" s="1"/>
  <c r="O2575" i="11" s="1"/>
  <c r="AN2575" i="11" s="1"/>
  <c r="P2575" i="11"/>
  <c r="M2576" i="11"/>
  <c r="Q2576" i="11" s="1"/>
  <c r="P2576" i="11"/>
  <c r="M2577" i="11"/>
  <c r="N2577" i="11" s="1"/>
  <c r="O2577" i="11" s="1"/>
  <c r="AN2577" i="11" s="1"/>
  <c r="P2577" i="11"/>
  <c r="M2578" i="11"/>
  <c r="Q2578" i="11" s="1"/>
  <c r="AC2578" i="11" s="1"/>
  <c r="P2578" i="11"/>
  <c r="M2579" i="11"/>
  <c r="N2579" i="11" s="1"/>
  <c r="O2579" i="11" s="1"/>
  <c r="AN2579" i="11" s="1"/>
  <c r="P2579" i="11"/>
  <c r="U2579" i="11" s="1"/>
  <c r="M2580" i="11"/>
  <c r="Q2580" i="11" s="1"/>
  <c r="P2580" i="11"/>
  <c r="M2581" i="11"/>
  <c r="N2581" i="11" s="1"/>
  <c r="O2581" i="11" s="1"/>
  <c r="AN2581" i="11" s="1"/>
  <c r="P2581" i="11"/>
  <c r="M2582" i="11"/>
  <c r="Q2582" i="11" s="1"/>
  <c r="AC2582" i="11" s="1"/>
  <c r="P2582" i="11"/>
  <c r="AA7" i="11"/>
  <c r="AA8" i="11"/>
  <c r="AA9" i="11"/>
  <c r="AA10" i="11"/>
  <c r="AA11" i="11"/>
  <c r="AA12" i="11"/>
  <c r="AA13" i="11"/>
  <c r="AA14" i="11"/>
  <c r="AA15" i="11"/>
  <c r="AA16" i="11"/>
  <c r="AA17" i="11"/>
  <c r="AA18" i="11"/>
  <c r="AA19" i="11"/>
  <c r="AA20" i="11"/>
  <c r="AA21" i="11"/>
  <c r="AA22" i="11"/>
  <c r="AA23" i="11"/>
  <c r="AA24" i="11"/>
  <c r="AA25" i="11"/>
  <c r="AA26" i="11"/>
  <c r="AA27" i="11"/>
  <c r="AA28" i="11"/>
  <c r="AA29" i="11"/>
  <c r="AA30" i="11"/>
  <c r="AA31" i="11"/>
  <c r="AA32" i="11"/>
  <c r="AA33" i="11"/>
  <c r="AA34" i="11"/>
  <c r="AA35" i="11"/>
  <c r="AA36" i="11"/>
  <c r="AA37" i="11"/>
  <c r="AA38" i="11"/>
  <c r="AA39" i="11"/>
  <c r="AA40" i="11"/>
  <c r="AA41" i="11"/>
  <c r="AA42" i="11"/>
  <c r="AA43" i="11"/>
  <c r="AA44" i="11"/>
  <c r="AA45" i="11"/>
  <c r="AA46" i="11"/>
  <c r="AA47" i="11"/>
  <c r="AA48" i="11"/>
  <c r="AA49" i="11"/>
  <c r="AA50" i="11"/>
  <c r="AA51" i="11"/>
  <c r="AA52" i="11"/>
  <c r="AA53" i="11"/>
  <c r="AA54" i="11"/>
  <c r="AA55" i="11"/>
  <c r="AA56" i="11"/>
  <c r="AA57" i="11"/>
  <c r="AA58" i="11"/>
  <c r="AA59" i="11"/>
  <c r="AA60" i="11"/>
  <c r="AA61" i="11"/>
  <c r="AA62" i="11"/>
  <c r="AA63" i="11"/>
  <c r="AA64" i="11"/>
  <c r="AA65" i="11"/>
  <c r="AA66" i="11"/>
  <c r="AA67" i="11"/>
  <c r="AA68" i="11"/>
  <c r="AA69" i="11"/>
  <c r="AA70" i="11"/>
  <c r="AA71" i="11"/>
  <c r="AA72" i="11"/>
  <c r="AA73" i="11"/>
  <c r="AA74" i="11"/>
  <c r="AA75" i="11"/>
  <c r="AA76" i="11"/>
  <c r="AA77" i="11"/>
  <c r="AA78" i="11"/>
  <c r="AA79" i="11"/>
  <c r="AA80" i="11"/>
  <c r="AA81" i="11"/>
  <c r="AA82" i="11"/>
  <c r="AA83" i="11"/>
  <c r="AA84" i="11"/>
  <c r="AA85" i="11"/>
  <c r="AA86" i="11"/>
  <c r="AA87" i="11"/>
  <c r="AA88" i="11"/>
  <c r="AA89" i="11"/>
  <c r="AA90" i="11"/>
  <c r="AA91" i="11"/>
  <c r="AA92" i="11"/>
  <c r="AA93" i="11"/>
  <c r="AA94" i="11"/>
  <c r="AA95" i="11"/>
  <c r="AA96" i="11"/>
  <c r="AA97" i="11"/>
  <c r="AA98" i="11"/>
  <c r="AA99" i="11"/>
  <c r="AA100" i="11"/>
  <c r="AA101" i="11"/>
  <c r="AA102" i="11"/>
  <c r="AA103" i="11"/>
  <c r="AA104" i="11"/>
  <c r="AA105" i="11"/>
  <c r="AA106" i="11"/>
  <c r="AA107" i="11"/>
  <c r="AA108" i="11"/>
  <c r="AA109" i="11"/>
  <c r="AA110" i="11"/>
  <c r="AA111" i="11"/>
  <c r="AA112" i="11"/>
  <c r="AA113" i="11"/>
  <c r="AA114" i="11"/>
  <c r="AA115" i="11"/>
  <c r="AA116" i="11"/>
  <c r="AA117" i="11"/>
  <c r="AA118" i="11"/>
  <c r="AA119" i="11"/>
  <c r="AA120" i="11"/>
  <c r="AA121" i="11"/>
  <c r="AA122" i="11"/>
  <c r="AA123" i="11"/>
  <c r="AA124" i="11"/>
  <c r="AA125" i="11"/>
  <c r="AA126" i="11"/>
  <c r="AA127" i="11"/>
  <c r="AA128" i="11"/>
  <c r="AA129" i="11"/>
  <c r="AA130" i="11"/>
  <c r="AA131" i="11"/>
  <c r="AA132" i="11"/>
  <c r="AA133" i="11"/>
  <c r="AA134" i="11"/>
  <c r="AA135" i="11"/>
  <c r="AA136" i="11"/>
  <c r="AA137" i="11"/>
  <c r="AA138" i="11"/>
  <c r="AA139" i="11"/>
  <c r="AA140" i="11"/>
  <c r="AA141" i="11"/>
  <c r="AA142" i="11"/>
  <c r="AA143" i="11"/>
  <c r="AA144" i="11"/>
  <c r="AA145" i="11"/>
  <c r="AA146" i="11"/>
  <c r="AA147" i="11"/>
  <c r="AA148" i="11"/>
  <c r="AA149" i="11"/>
  <c r="AA150" i="11"/>
  <c r="AA151" i="11"/>
  <c r="AA152" i="11"/>
  <c r="AA153" i="11"/>
  <c r="AA154" i="11"/>
  <c r="AA155" i="11"/>
  <c r="AA156" i="11"/>
  <c r="AA157" i="11"/>
  <c r="AA158" i="11"/>
  <c r="AA159" i="11"/>
  <c r="AA160" i="11"/>
  <c r="AA161" i="11"/>
  <c r="AA162" i="11"/>
  <c r="AA163" i="11"/>
  <c r="AA164" i="11"/>
  <c r="AA165" i="11"/>
  <c r="AA166" i="11"/>
  <c r="AA167" i="11"/>
  <c r="AA168" i="11"/>
  <c r="AA169" i="11"/>
  <c r="AA170" i="11"/>
  <c r="AA171" i="11"/>
  <c r="AA172" i="11"/>
  <c r="AA173" i="11"/>
  <c r="AA174" i="11"/>
  <c r="AA175" i="11"/>
  <c r="AA176" i="11"/>
  <c r="AA177" i="11"/>
  <c r="AA178" i="11"/>
  <c r="AA179" i="11"/>
  <c r="AA180" i="11"/>
  <c r="AA181" i="11"/>
  <c r="AA182" i="11"/>
  <c r="AA183" i="11"/>
  <c r="AA184" i="11"/>
  <c r="AA185" i="11"/>
  <c r="AA186" i="11"/>
  <c r="AA187" i="11"/>
  <c r="AA188" i="11"/>
  <c r="AA189" i="11"/>
  <c r="AA190" i="11"/>
  <c r="AA191" i="11"/>
  <c r="AA192" i="11"/>
  <c r="AA193" i="11"/>
  <c r="AA194" i="11"/>
  <c r="AA195" i="11"/>
  <c r="AA196" i="11"/>
  <c r="AA197" i="11"/>
  <c r="AA198" i="11"/>
  <c r="AA199" i="11"/>
  <c r="AA200" i="11"/>
  <c r="AA201" i="11"/>
  <c r="AA202" i="11"/>
  <c r="AA203" i="11"/>
  <c r="AA204" i="11"/>
  <c r="AA205" i="11"/>
  <c r="AA206" i="11"/>
  <c r="AA207" i="11"/>
  <c r="AA208" i="11"/>
  <c r="AA209" i="11"/>
  <c r="AA210" i="11"/>
  <c r="AA211" i="11"/>
  <c r="AA212" i="11"/>
  <c r="AA213" i="11"/>
  <c r="AA214" i="11"/>
  <c r="AA215" i="11"/>
  <c r="AA216" i="11"/>
  <c r="AA217" i="11"/>
  <c r="AA218" i="11"/>
  <c r="AA219" i="11"/>
  <c r="AA220" i="11"/>
  <c r="AA221" i="11"/>
  <c r="AA222" i="11"/>
  <c r="AA223" i="11"/>
  <c r="AA224" i="11"/>
  <c r="AA225" i="11"/>
  <c r="AA226" i="11"/>
  <c r="AA227" i="11"/>
  <c r="AA228" i="11"/>
  <c r="AA229" i="11"/>
  <c r="AA230" i="11"/>
  <c r="AA231" i="11"/>
  <c r="AA232" i="11"/>
  <c r="AA233" i="11"/>
  <c r="AA234" i="11"/>
  <c r="AA235" i="11"/>
  <c r="AA236" i="11"/>
  <c r="AA237" i="11"/>
  <c r="AA238" i="11"/>
  <c r="AA239" i="11"/>
  <c r="AA240" i="11"/>
  <c r="AA241" i="11"/>
  <c r="AA242" i="11"/>
  <c r="AA243" i="11"/>
  <c r="AA244" i="11"/>
  <c r="AA245" i="11"/>
  <c r="AA246" i="11"/>
  <c r="AA247" i="11"/>
  <c r="AA248" i="11"/>
  <c r="AA249" i="11"/>
  <c r="AA250" i="11"/>
  <c r="AA251" i="11"/>
  <c r="AA252" i="11"/>
  <c r="AA253" i="11"/>
  <c r="AA254" i="11"/>
  <c r="AA255" i="11"/>
  <c r="AA256" i="11"/>
  <c r="AA257" i="11"/>
  <c r="AA258" i="11"/>
  <c r="AA259" i="11"/>
  <c r="AA260" i="11"/>
  <c r="AA261" i="11"/>
  <c r="AA262" i="11"/>
  <c r="AA263" i="11"/>
  <c r="AA264" i="11"/>
  <c r="AA265" i="11"/>
  <c r="AA266" i="11"/>
  <c r="AA267" i="11"/>
  <c r="AA268" i="11"/>
  <c r="AA269" i="11"/>
  <c r="AA270" i="11"/>
  <c r="AA271" i="11"/>
  <c r="AA272" i="11"/>
  <c r="AA273" i="11"/>
  <c r="AA274" i="11"/>
  <c r="AA275" i="11"/>
  <c r="AA276" i="11"/>
  <c r="AA277" i="11"/>
  <c r="AA278" i="11"/>
  <c r="AA279" i="11"/>
  <c r="AA280" i="11"/>
  <c r="AA281" i="11"/>
  <c r="AA282" i="11"/>
  <c r="AA283" i="11"/>
  <c r="AA284" i="11"/>
  <c r="AA285" i="11"/>
  <c r="AA286" i="11"/>
  <c r="AA287" i="11"/>
  <c r="AA288" i="11"/>
  <c r="AA289" i="11"/>
  <c r="AA290" i="11"/>
  <c r="AA291" i="11"/>
  <c r="AA292" i="11"/>
  <c r="AA293" i="11"/>
  <c r="AA294" i="11"/>
  <c r="AA295" i="11"/>
  <c r="AA296" i="11"/>
  <c r="AA297" i="11"/>
  <c r="AA298" i="11"/>
  <c r="AA299" i="11"/>
  <c r="AA300" i="11"/>
  <c r="AA301" i="11"/>
  <c r="AA302" i="11"/>
  <c r="AA303" i="11"/>
  <c r="AA304" i="11"/>
  <c r="AA305" i="11"/>
  <c r="AA306" i="11"/>
  <c r="AA307" i="11"/>
  <c r="AA308" i="11"/>
  <c r="AA309" i="11"/>
  <c r="AA310" i="11"/>
  <c r="AA311" i="11"/>
  <c r="AA312" i="11"/>
  <c r="AA313" i="11"/>
  <c r="AA314" i="11"/>
  <c r="AA315" i="11"/>
  <c r="AA316" i="11"/>
  <c r="AA317" i="11"/>
  <c r="AA318" i="11"/>
  <c r="AA319" i="11"/>
  <c r="AA320" i="11"/>
  <c r="AA321" i="11"/>
  <c r="AA322" i="11"/>
  <c r="AA323" i="11"/>
  <c r="AA324" i="11"/>
  <c r="AA325" i="11"/>
  <c r="AA326" i="11"/>
  <c r="AA327" i="11"/>
  <c r="AA328" i="11"/>
  <c r="AA329" i="11"/>
  <c r="AA330" i="11"/>
  <c r="AA331" i="11"/>
  <c r="AA332" i="11"/>
  <c r="AA333" i="11"/>
  <c r="AA334" i="11"/>
  <c r="AA335" i="11"/>
  <c r="AA336" i="11"/>
  <c r="AA337" i="11"/>
  <c r="AA338" i="11"/>
  <c r="AA339" i="11"/>
  <c r="AA340" i="11"/>
  <c r="AA341" i="11"/>
  <c r="AA342" i="11"/>
  <c r="AA343" i="11"/>
  <c r="AA344" i="11"/>
  <c r="AA345" i="11"/>
  <c r="AA346" i="11"/>
  <c r="AA347" i="11"/>
  <c r="AA348" i="11"/>
  <c r="AA349" i="11"/>
  <c r="AA350" i="11"/>
  <c r="AA351" i="11"/>
  <c r="AA352" i="11"/>
  <c r="AA353" i="11"/>
  <c r="AA354" i="11"/>
  <c r="AA355" i="11"/>
  <c r="AA356" i="11"/>
  <c r="AA357" i="11"/>
  <c r="AA358" i="11"/>
  <c r="AA359" i="11"/>
  <c r="AA360" i="11"/>
  <c r="AA361" i="11"/>
  <c r="AA362" i="11"/>
  <c r="AA363" i="11"/>
  <c r="AA364" i="11"/>
  <c r="AA365" i="11"/>
  <c r="AA366" i="11"/>
  <c r="AA367" i="11"/>
  <c r="AA368" i="11"/>
  <c r="AA369" i="11"/>
  <c r="AA370" i="11"/>
  <c r="AA371" i="11"/>
  <c r="AA372" i="11"/>
  <c r="AA373" i="11"/>
  <c r="AA374" i="11"/>
  <c r="AA375" i="11"/>
  <c r="AA376" i="11"/>
  <c r="AA377" i="11"/>
  <c r="AA378" i="11"/>
  <c r="AA379" i="11"/>
  <c r="AA380" i="11"/>
  <c r="AA381" i="11"/>
  <c r="AA382" i="11"/>
  <c r="AA383" i="11"/>
  <c r="AA384" i="11"/>
  <c r="AA385" i="11"/>
  <c r="AA386" i="11"/>
  <c r="AA387" i="11"/>
  <c r="AA388" i="11"/>
  <c r="AA389" i="11"/>
  <c r="AA390" i="11"/>
  <c r="AA391" i="11"/>
  <c r="AA392" i="11"/>
  <c r="AA393" i="11"/>
  <c r="AA394" i="11"/>
  <c r="AA395" i="11"/>
  <c r="AA396" i="11"/>
  <c r="AA397" i="11"/>
  <c r="AA398" i="11"/>
  <c r="AA399" i="11"/>
  <c r="AA400" i="11"/>
  <c r="AA401" i="11"/>
  <c r="AA402" i="11"/>
  <c r="AA403" i="11"/>
  <c r="AA404" i="11"/>
  <c r="AA405" i="11"/>
  <c r="AA406" i="11"/>
  <c r="AA407" i="11"/>
  <c r="AA408" i="11"/>
  <c r="AA409" i="11"/>
  <c r="AA410" i="11"/>
  <c r="AA411" i="11"/>
  <c r="AA412" i="11"/>
  <c r="AA413" i="11"/>
  <c r="AA414" i="11"/>
  <c r="AA415" i="11"/>
  <c r="AA416" i="11"/>
  <c r="AA417" i="11"/>
  <c r="AA418" i="11"/>
  <c r="AA419" i="11"/>
  <c r="AA420" i="11"/>
  <c r="AA421" i="11"/>
  <c r="AA422" i="11"/>
  <c r="AA423" i="11"/>
  <c r="AA424" i="11"/>
  <c r="AA425" i="11"/>
  <c r="AA426" i="11"/>
  <c r="AA427" i="11"/>
  <c r="AA428" i="11"/>
  <c r="AA429" i="11"/>
  <c r="AA430" i="11"/>
  <c r="AA431" i="11"/>
  <c r="AA432" i="11"/>
  <c r="AA433" i="11"/>
  <c r="AA434" i="11"/>
  <c r="AA435" i="11"/>
  <c r="AA436" i="11"/>
  <c r="AA437" i="11"/>
  <c r="AA438" i="11"/>
  <c r="AA439" i="11"/>
  <c r="AA440" i="11"/>
  <c r="AA441" i="11"/>
  <c r="AA442" i="11"/>
  <c r="AA443" i="11"/>
  <c r="AA444" i="11"/>
  <c r="AA445" i="11"/>
  <c r="AA446" i="11"/>
  <c r="AA447" i="11"/>
  <c r="AA448" i="11"/>
  <c r="AA449" i="11"/>
  <c r="AA450" i="11"/>
  <c r="AA451" i="11"/>
  <c r="AA452" i="11"/>
  <c r="AA453" i="11"/>
  <c r="AA454" i="11"/>
  <c r="AA455" i="11"/>
  <c r="AA456" i="11"/>
  <c r="AA457" i="11"/>
  <c r="AA458" i="11"/>
  <c r="AA459" i="11"/>
  <c r="AA460" i="11"/>
  <c r="AA461" i="11"/>
  <c r="AA462" i="11"/>
  <c r="AA463" i="11"/>
  <c r="AA464" i="11"/>
  <c r="AA465" i="11"/>
  <c r="AA466" i="11"/>
  <c r="AA467" i="11"/>
  <c r="AA468" i="11"/>
  <c r="AA469" i="11"/>
  <c r="AA470" i="11"/>
  <c r="AA471" i="11"/>
  <c r="AA472" i="11"/>
  <c r="AA473" i="11"/>
  <c r="AA474" i="11"/>
  <c r="AA475" i="11"/>
  <c r="AA476" i="11"/>
  <c r="AA477" i="11"/>
  <c r="AA478" i="11"/>
  <c r="AA479" i="11"/>
  <c r="AA480" i="11"/>
  <c r="AA481" i="11"/>
  <c r="AA482" i="11"/>
  <c r="AA483" i="11"/>
  <c r="AA484" i="11"/>
  <c r="AA485" i="11"/>
  <c r="AA486" i="11"/>
  <c r="AA487" i="11"/>
  <c r="AA488" i="11"/>
  <c r="AA489" i="11"/>
  <c r="AA490" i="11"/>
  <c r="AA491" i="11"/>
  <c r="AA492" i="11"/>
  <c r="AA493" i="11"/>
  <c r="AA494" i="11"/>
  <c r="AA495" i="11"/>
  <c r="AA496" i="11"/>
  <c r="AA497" i="11"/>
  <c r="AA498" i="11"/>
  <c r="AA499" i="11"/>
  <c r="AA500" i="11"/>
  <c r="AA501" i="11"/>
  <c r="AA502" i="11"/>
  <c r="AA503" i="11"/>
  <c r="AA504" i="11"/>
  <c r="AA505" i="11"/>
  <c r="AA506" i="11"/>
  <c r="AA507" i="11"/>
  <c r="AA508" i="11"/>
  <c r="AA509" i="11"/>
  <c r="AA510" i="11"/>
  <c r="AA511" i="11"/>
  <c r="AA512" i="11"/>
  <c r="AA513" i="11"/>
  <c r="AA514" i="11"/>
  <c r="AA515" i="11"/>
  <c r="AA516" i="11"/>
  <c r="AA517" i="11"/>
  <c r="AA518" i="11"/>
  <c r="AA519" i="11"/>
  <c r="AA520" i="11"/>
  <c r="AA521" i="11"/>
  <c r="AA522" i="11"/>
  <c r="AA523" i="11"/>
  <c r="AA524" i="11"/>
  <c r="AA525" i="11"/>
  <c r="AA526" i="11"/>
  <c r="AA527" i="11"/>
  <c r="AA528" i="11"/>
  <c r="AA529" i="11"/>
  <c r="AA530" i="11"/>
  <c r="AA531" i="11"/>
  <c r="AA532" i="11"/>
  <c r="AA533" i="11"/>
  <c r="AA534" i="11"/>
  <c r="AA535" i="11"/>
  <c r="AA536" i="11"/>
  <c r="AA537" i="11"/>
  <c r="AA538" i="11"/>
  <c r="AA539" i="11"/>
  <c r="AA540" i="11"/>
  <c r="AA541" i="11"/>
  <c r="AA542" i="11"/>
  <c r="AA543" i="11"/>
  <c r="AA544" i="11"/>
  <c r="AA545" i="11"/>
  <c r="AA546" i="11"/>
  <c r="AA547" i="11"/>
  <c r="AA548" i="11"/>
  <c r="AA549" i="11"/>
  <c r="AA550" i="11"/>
  <c r="AA551" i="11"/>
  <c r="AA552" i="11"/>
  <c r="AA553" i="11"/>
  <c r="AA554" i="11"/>
  <c r="AA555" i="11"/>
  <c r="AA556" i="11"/>
  <c r="AA557" i="11"/>
  <c r="AA558" i="11"/>
  <c r="AA559" i="11"/>
  <c r="AA560" i="11"/>
  <c r="AA561" i="11"/>
  <c r="AA562" i="11"/>
  <c r="AA563" i="11"/>
  <c r="AA564" i="11"/>
  <c r="AA565" i="11"/>
  <c r="AA566" i="11"/>
  <c r="AA567" i="11"/>
  <c r="AA568" i="11"/>
  <c r="AA569" i="11"/>
  <c r="AA570" i="11"/>
  <c r="AA571" i="11"/>
  <c r="AA572" i="11"/>
  <c r="AA573" i="11"/>
  <c r="AA574" i="11"/>
  <c r="AA575" i="11"/>
  <c r="AA576" i="11"/>
  <c r="AA577" i="11"/>
  <c r="AA578" i="11"/>
  <c r="AA579" i="11"/>
  <c r="AA580" i="11"/>
  <c r="AA581" i="11"/>
  <c r="AA582" i="11"/>
  <c r="AA583" i="11"/>
  <c r="AA584" i="11"/>
  <c r="AA585" i="11"/>
  <c r="AA586" i="11"/>
  <c r="AA587" i="11"/>
  <c r="AA588" i="11"/>
  <c r="AA589" i="11"/>
  <c r="AA590" i="11"/>
  <c r="AA591" i="11"/>
  <c r="AA592" i="11"/>
  <c r="AA593" i="11"/>
  <c r="AA594" i="11"/>
  <c r="AA595" i="11"/>
  <c r="AA596" i="11"/>
  <c r="AA597" i="11"/>
  <c r="AA598" i="11"/>
  <c r="AA599" i="11"/>
  <c r="AA600" i="11"/>
  <c r="AA601" i="11"/>
  <c r="AA602" i="11"/>
  <c r="AA603" i="11"/>
  <c r="AA604" i="11"/>
  <c r="AA605" i="11"/>
  <c r="AA606" i="11"/>
  <c r="AA607" i="11"/>
  <c r="AA608" i="11"/>
  <c r="AA609" i="11"/>
  <c r="AA610" i="11"/>
  <c r="AA611" i="11"/>
  <c r="AA612" i="11"/>
  <c r="AA613" i="11"/>
  <c r="AA614" i="11"/>
  <c r="AA615" i="11"/>
  <c r="AA616" i="11"/>
  <c r="AA617" i="11"/>
  <c r="AA618" i="11"/>
  <c r="AA619" i="11"/>
  <c r="AA620" i="11"/>
  <c r="AA621" i="11"/>
  <c r="AA622" i="11"/>
  <c r="AA623" i="11"/>
  <c r="AA624" i="11"/>
  <c r="AA625" i="11"/>
  <c r="AA626" i="11"/>
  <c r="AA627" i="11"/>
  <c r="AA628" i="11"/>
  <c r="AA629" i="11"/>
  <c r="AA630" i="11"/>
  <c r="AA631" i="11"/>
  <c r="AA632" i="11"/>
  <c r="AA633" i="11"/>
  <c r="AA634" i="11"/>
  <c r="AA635" i="11"/>
  <c r="AA636" i="11"/>
  <c r="AA637" i="11"/>
  <c r="AA638" i="11"/>
  <c r="AA639" i="11"/>
  <c r="AA640" i="11"/>
  <c r="AA641" i="11"/>
  <c r="AA642" i="11"/>
  <c r="AA643" i="11"/>
  <c r="AA644" i="11"/>
  <c r="AA645" i="11"/>
  <c r="AA646" i="11"/>
  <c r="AA647" i="11"/>
  <c r="AA648" i="11"/>
  <c r="AA649" i="11"/>
  <c r="AA650" i="11"/>
  <c r="AA651" i="11"/>
  <c r="AA652" i="11"/>
  <c r="AA653" i="11"/>
  <c r="AA654" i="11"/>
  <c r="AA655" i="11"/>
  <c r="AA656" i="11"/>
  <c r="AA657" i="11"/>
  <c r="AA658" i="11"/>
  <c r="AA659" i="11"/>
  <c r="AA660" i="11"/>
  <c r="AA661" i="11"/>
  <c r="AA662" i="11"/>
  <c r="AA663" i="11"/>
  <c r="AA664" i="11"/>
  <c r="AA665" i="11"/>
  <c r="AA666" i="11"/>
  <c r="AA667" i="11"/>
  <c r="AA668" i="11"/>
  <c r="AA669" i="11"/>
  <c r="AA670" i="11"/>
  <c r="AA671" i="11"/>
  <c r="AA672" i="11"/>
  <c r="AA673" i="11"/>
  <c r="AA674" i="11"/>
  <c r="AA675" i="11"/>
  <c r="AA676" i="11"/>
  <c r="AA677" i="11"/>
  <c r="AA678" i="11"/>
  <c r="AA679" i="11"/>
  <c r="AA680" i="11"/>
  <c r="AA681" i="11"/>
  <c r="AA682" i="11"/>
  <c r="AA683" i="11"/>
  <c r="AA684" i="11"/>
  <c r="AA685" i="11"/>
  <c r="AA686" i="11"/>
  <c r="AA687" i="11"/>
  <c r="AA688" i="11"/>
  <c r="AA689" i="11"/>
  <c r="AA690" i="11"/>
  <c r="AA691" i="11"/>
  <c r="AA692" i="11"/>
  <c r="AA693" i="11"/>
  <c r="AA694" i="11"/>
  <c r="AA695" i="11"/>
  <c r="AA696" i="11"/>
  <c r="AA697" i="11"/>
  <c r="AA698" i="11"/>
  <c r="AA699" i="11"/>
  <c r="AA700" i="11"/>
  <c r="AA701" i="11"/>
  <c r="AA702" i="11"/>
  <c r="AA703" i="11"/>
  <c r="AA704" i="11"/>
  <c r="AA705" i="11"/>
  <c r="AA706" i="11"/>
  <c r="AA707" i="11"/>
  <c r="AA708" i="11"/>
  <c r="AA709" i="11"/>
  <c r="AA710" i="11"/>
  <c r="AA711" i="11"/>
  <c r="AA712" i="11"/>
  <c r="AA713" i="11"/>
  <c r="AA714" i="11"/>
  <c r="AA715" i="11"/>
  <c r="AA716" i="11"/>
  <c r="AA717" i="11"/>
  <c r="AA718" i="11"/>
  <c r="AA719" i="11"/>
  <c r="AA720" i="11"/>
  <c r="AA721" i="11"/>
  <c r="AA722" i="11"/>
  <c r="AA723" i="11"/>
  <c r="AA724" i="11"/>
  <c r="AA725" i="11"/>
  <c r="AA726" i="11"/>
  <c r="AA727" i="11"/>
  <c r="AA728" i="11"/>
  <c r="AA729" i="11"/>
  <c r="AA730" i="11"/>
  <c r="AA731" i="11"/>
  <c r="AA732" i="11"/>
  <c r="AA733" i="11"/>
  <c r="AA734" i="11"/>
  <c r="AA735" i="11"/>
  <c r="AA736" i="11"/>
  <c r="AA737" i="11"/>
  <c r="AA738" i="11"/>
  <c r="AA739" i="11"/>
  <c r="AA740" i="11"/>
  <c r="AA741" i="11"/>
  <c r="AA742" i="11"/>
  <c r="AA743" i="11"/>
  <c r="AA744" i="11"/>
  <c r="AA745" i="11"/>
  <c r="AA746" i="11"/>
  <c r="AA747" i="11"/>
  <c r="AA748" i="11"/>
  <c r="AA749" i="11"/>
  <c r="AA750" i="11"/>
  <c r="AA751" i="11"/>
  <c r="AA752" i="11"/>
  <c r="AA753" i="11"/>
  <c r="AA754" i="11"/>
  <c r="AA755" i="11"/>
  <c r="AA756" i="11"/>
  <c r="AA757" i="11"/>
  <c r="AA758" i="11"/>
  <c r="AA759" i="11"/>
  <c r="AA760" i="11"/>
  <c r="AA761" i="11"/>
  <c r="AA762" i="11"/>
  <c r="AA763" i="11"/>
  <c r="AA764" i="11"/>
  <c r="AA765" i="11"/>
  <c r="AA766" i="11"/>
  <c r="AA767" i="11"/>
  <c r="AA768" i="11"/>
  <c r="AA769" i="11"/>
  <c r="AA770" i="11"/>
  <c r="AA771" i="11"/>
  <c r="AA772" i="11"/>
  <c r="AA773" i="11"/>
  <c r="AA774" i="11"/>
  <c r="AA775" i="11"/>
  <c r="AA776" i="11"/>
  <c r="AA777" i="11"/>
  <c r="AA778" i="11"/>
  <c r="AA779" i="11"/>
  <c r="AA780" i="11"/>
  <c r="AA781" i="11"/>
  <c r="AA782" i="11"/>
  <c r="AA783" i="11"/>
  <c r="AA784" i="11"/>
  <c r="AA785" i="11"/>
  <c r="AA786" i="11"/>
  <c r="AA787" i="11"/>
  <c r="AA788" i="11"/>
  <c r="AA789" i="11"/>
  <c r="AA790" i="11"/>
  <c r="AA791" i="11"/>
  <c r="AA792" i="11"/>
  <c r="AA793" i="11"/>
  <c r="AA794" i="11"/>
  <c r="AA795" i="11"/>
  <c r="AA796" i="11"/>
  <c r="AA797" i="11"/>
  <c r="AA798" i="11"/>
  <c r="AA799" i="11"/>
  <c r="AA800" i="11"/>
  <c r="AA801" i="11"/>
  <c r="AA802" i="11"/>
  <c r="AA803" i="11"/>
  <c r="AA804" i="11"/>
  <c r="AA805" i="11"/>
  <c r="AA806" i="11"/>
  <c r="AA807" i="11"/>
  <c r="AA808" i="11"/>
  <c r="AA809" i="11"/>
  <c r="AA810" i="11"/>
  <c r="AA811" i="11"/>
  <c r="AA812" i="11"/>
  <c r="AA813" i="11"/>
  <c r="AA814" i="11"/>
  <c r="AA815" i="11"/>
  <c r="AA816" i="11"/>
  <c r="AA817" i="11"/>
  <c r="AA818" i="11"/>
  <c r="AA819" i="11"/>
  <c r="AA820" i="11"/>
  <c r="AA821" i="11"/>
  <c r="AA822" i="11"/>
  <c r="AA823" i="11"/>
  <c r="AA824" i="11"/>
  <c r="AA825" i="11"/>
  <c r="AA826" i="11"/>
  <c r="AA827" i="11"/>
  <c r="AA828" i="11"/>
  <c r="AA829" i="11"/>
  <c r="AA830" i="11"/>
  <c r="AA831" i="11"/>
  <c r="AA832" i="11"/>
  <c r="AA833" i="11"/>
  <c r="AA834" i="11"/>
  <c r="AA835" i="11"/>
  <c r="AA836" i="11"/>
  <c r="AA837" i="11"/>
  <c r="AA838" i="11"/>
  <c r="AA839" i="11"/>
  <c r="AA840" i="11"/>
  <c r="AA841" i="11"/>
  <c r="AA842" i="11"/>
  <c r="AA843" i="11"/>
  <c r="AA844" i="11"/>
  <c r="AA845" i="11"/>
  <c r="AA846" i="11"/>
  <c r="AA847" i="11"/>
  <c r="AA848" i="11"/>
  <c r="AA849" i="11"/>
  <c r="AA850" i="11"/>
  <c r="AA851" i="11"/>
  <c r="AA852" i="11"/>
  <c r="AA853" i="11"/>
  <c r="AA854" i="11"/>
  <c r="AA855" i="11"/>
  <c r="AA856" i="11"/>
  <c r="AA857" i="11"/>
  <c r="AA858" i="11"/>
  <c r="AA859" i="11"/>
  <c r="AA860" i="11"/>
  <c r="AA861" i="11"/>
  <c r="AA862" i="11"/>
  <c r="AA863" i="11"/>
  <c r="AA864" i="11"/>
  <c r="AA865" i="11"/>
  <c r="AA866" i="11"/>
  <c r="AA867" i="11"/>
  <c r="AA868" i="11"/>
  <c r="AA869" i="11"/>
  <c r="AA870" i="11"/>
  <c r="AA871" i="11"/>
  <c r="AA872" i="11"/>
  <c r="AA873" i="11"/>
  <c r="AA874" i="11"/>
  <c r="AA875" i="11"/>
  <c r="AA876" i="11"/>
  <c r="AA877" i="11"/>
  <c r="AA878" i="11"/>
  <c r="AA879" i="11"/>
  <c r="AA880" i="11"/>
  <c r="AA881" i="11"/>
  <c r="AA882" i="11"/>
  <c r="AA883" i="11"/>
  <c r="AA884" i="11"/>
  <c r="AA885" i="11"/>
  <c r="AA886" i="11"/>
  <c r="AA887" i="11"/>
  <c r="AA888" i="11"/>
  <c r="AA889" i="11"/>
  <c r="AA890" i="11"/>
  <c r="AA891" i="11"/>
  <c r="AA892" i="11"/>
  <c r="AA893" i="11"/>
  <c r="AA894" i="11"/>
  <c r="AA895" i="11"/>
  <c r="AA896" i="11"/>
  <c r="AA897" i="11"/>
  <c r="AA898" i="11"/>
  <c r="AA899" i="11"/>
  <c r="AA900" i="11"/>
  <c r="AA901" i="11"/>
  <c r="AA902" i="11"/>
  <c r="AA903" i="11"/>
  <c r="AA904" i="11"/>
  <c r="AA905" i="11"/>
  <c r="AA906" i="11"/>
  <c r="AA907" i="11"/>
  <c r="AA908" i="11"/>
  <c r="AA909" i="11"/>
  <c r="AA910" i="11"/>
  <c r="AA911" i="11"/>
  <c r="AA912" i="11"/>
  <c r="AA913" i="11"/>
  <c r="AA914" i="11"/>
  <c r="AA915" i="11"/>
  <c r="AA916" i="11"/>
  <c r="AA917" i="11"/>
  <c r="AA918" i="11"/>
  <c r="AA919" i="11"/>
  <c r="AA920" i="11"/>
  <c r="AA921" i="11"/>
  <c r="AA922" i="11"/>
  <c r="AA923" i="11"/>
  <c r="AA924" i="11"/>
  <c r="AA925" i="11"/>
  <c r="AA926" i="11"/>
  <c r="AA927" i="11"/>
  <c r="AA928" i="11"/>
  <c r="AA929" i="11"/>
  <c r="AA930" i="11"/>
  <c r="AA931" i="11"/>
  <c r="AA932" i="11"/>
  <c r="AA933" i="11"/>
  <c r="AA934" i="11"/>
  <c r="AA935" i="11"/>
  <c r="AA936" i="11"/>
  <c r="AA937" i="11"/>
  <c r="AA938" i="11"/>
  <c r="AA939" i="11"/>
  <c r="AA940" i="11"/>
  <c r="AA941" i="11"/>
  <c r="AA942" i="11"/>
  <c r="AA943" i="11"/>
  <c r="AA944" i="11"/>
  <c r="AA945" i="11"/>
  <c r="AA946" i="11"/>
  <c r="AA947" i="11"/>
  <c r="AA948" i="11"/>
  <c r="AA949" i="11"/>
  <c r="AA950" i="11"/>
  <c r="AA951" i="11"/>
  <c r="AA952" i="11"/>
  <c r="AA953" i="11"/>
  <c r="AA954" i="11"/>
  <c r="AA955" i="11"/>
  <c r="AA956" i="11"/>
  <c r="AA957" i="11"/>
  <c r="AA958" i="11"/>
  <c r="AA959" i="11"/>
  <c r="AA960" i="11"/>
  <c r="AA961" i="11"/>
  <c r="AA962" i="11"/>
  <c r="AA963" i="11"/>
  <c r="AA964" i="11"/>
  <c r="AA965" i="11"/>
  <c r="AA966" i="11"/>
  <c r="AA967" i="11"/>
  <c r="AA968" i="11"/>
  <c r="AA969" i="11"/>
  <c r="AA970" i="11"/>
  <c r="AA971" i="11"/>
  <c r="AA972" i="11"/>
  <c r="AA973" i="11"/>
  <c r="AA974" i="11"/>
  <c r="AA975" i="11"/>
  <c r="AA976" i="11"/>
  <c r="AA977" i="11"/>
  <c r="AA978" i="11"/>
  <c r="AA979" i="11"/>
  <c r="AA980" i="11"/>
  <c r="AA981" i="11"/>
  <c r="AA982" i="11"/>
  <c r="AA983" i="11"/>
  <c r="AA984" i="11"/>
  <c r="AA985" i="11"/>
  <c r="AA986" i="11"/>
  <c r="AA987" i="11"/>
  <c r="AA988" i="11"/>
  <c r="AA989" i="11"/>
  <c r="AA990" i="11"/>
  <c r="AA991" i="11"/>
  <c r="AA992" i="11"/>
  <c r="AA993" i="11"/>
  <c r="AA994" i="11"/>
  <c r="AA995" i="11"/>
  <c r="AA996" i="11"/>
  <c r="AA997" i="11"/>
  <c r="AA998" i="11"/>
  <c r="AA999" i="11"/>
  <c r="AA1000" i="11"/>
  <c r="AA1001" i="11"/>
  <c r="AA1002" i="11"/>
  <c r="AA1003" i="11"/>
  <c r="AA1004" i="11"/>
  <c r="AA1005" i="11"/>
  <c r="AA1006" i="11"/>
  <c r="AA1007" i="11"/>
  <c r="AA1008" i="11"/>
  <c r="AA1009" i="11"/>
  <c r="AA1010" i="11"/>
  <c r="AA1011" i="11"/>
  <c r="AA1012" i="11"/>
  <c r="AA1013" i="11"/>
  <c r="AA1014" i="11"/>
  <c r="AA1015" i="11"/>
  <c r="AA1016" i="11"/>
  <c r="AA1017" i="11"/>
  <c r="AA1018" i="11"/>
  <c r="AA1019" i="11"/>
  <c r="AA1020" i="11"/>
  <c r="AA1021" i="11"/>
  <c r="AA1022" i="11"/>
  <c r="AA1023" i="11"/>
  <c r="AA1024" i="11"/>
  <c r="AA1025" i="11"/>
  <c r="AA1026" i="11"/>
  <c r="AA1027" i="11"/>
  <c r="AA1028" i="11"/>
  <c r="AA1029" i="11"/>
  <c r="AA1030" i="11"/>
  <c r="AA1031" i="11"/>
  <c r="AA1032" i="11"/>
  <c r="AA1033" i="11"/>
  <c r="AA1034" i="11"/>
  <c r="AA1035" i="11"/>
  <c r="AA1036" i="11"/>
  <c r="AA1037" i="11"/>
  <c r="AA1038" i="11"/>
  <c r="AA1039" i="11"/>
  <c r="AA1040" i="11"/>
  <c r="AA1041" i="11"/>
  <c r="AA1042" i="11"/>
  <c r="AA1043" i="11"/>
  <c r="AA1044" i="11"/>
  <c r="AA1045" i="11"/>
  <c r="AA1046" i="11"/>
  <c r="AA1047" i="11"/>
  <c r="AA1048" i="11"/>
  <c r="AA1049" i="11"/>
  <c r="AA1050" i="11"/>
  <c r="AA1051" i="11"/>
  <c r="AA1052" i="11"/>
  <c r="AA1053" i="11"/>
  <c r="AA1054" i="11"/>
  <c r="AA1055" i="11"/>
  <c r="AA1056" i="11"/>
  <c r="AA1057" i="11"/>
  <c r="AA1058" i="11"/>
  <c r="AA1059" i="11"/>
  <c r="AA1060" i="11"/>
  <c r="AA1061" i="11"/>
  <c r="AA1062" i="11"/>
  <c r="AA1063" i="11"/>
  <c r="AA1064" i="11"/>
  <c r="AA1065" i="11"/>
  <c r="AA1066" i="11"/>
  <c r="AA1067" i="11"/>
  <c r="AA1068" i="11"/>
  <c r="AA1069" i="11"/>
  <c r="AA1070" i="11"/>
  <c r="AA1071" i="11"/>
  <c r="AA1072" i="11"/>
  <c r="AA1073" i="11"/>
  <c r="AA1074" i="11"/>
  <c r="AA1075" i="11"/>
  <c r="AA1076" i="11"/>
  <c r="AA1077" i="11"/>
  <c r="AA1078" i="11"/>
  <c r="AA1079" i="11"/>
  <c r="AA1080" i="11"/>
  <c r="AA1081" i="11"/>
  <c r="AA1082" i="11"/>
  <c r="AA1083" i="11"/>
  <c r="AA1084" i="11"/>
  <c r="AA1085" i="11"/>
  <c r="AA1086" i="11"/>
  <c r="AA1087" i="11"/>
  <c r="AA1088" i="11"/>
  <c r="AA1089" i="11"/>
  <c r="AA1090" i="11"/>
  <c r="AA1091" i="11"/>
  <c r="AA1092" i="11"/>
  <c r="AA1093" i="11"/>
  <c r="AA1094" i="11"/>
  <c r="AA1095" i="11"/>
  <c r="AA1096" i="11"/>
  <c r="AA1097" i="11"/>
  <c r="AA1098" i="11"/>
  <c r="AA1099" i="11"/>
  <c r="AA1100" i="11"/>
  <c r="AA1101" i="11"/>
  <c r="AA1102" i="11"/>
  <c r="AA1103" i="11"/>
  <c r="AA1104" i="11"/>
  <c r="AA1105" i="11"/>
  <c r="AA1106" i="11"/>
  <c r="AA1107" i="11"/>
  <c r="AA1108" i="11"/>
  <c r="AA1109" i="11"/>
  <c r="AA1110" i="11"/>
  <c r="AA1111" i="11"/>
  <c r="AA1112" i="11"/>
  <c r="AA1113" i="11"/>
  <c r="AA1114" i="11"/>
  <c r="AA1115" i="11"/>
  <c r="AA1116" i="11"/>
  <c r="AA1117" i="11"/>
  <c r="AA1118" i="11"/>
  <c r="AA1119" i="11"/>
  <c r="AA1120" i="11"/>
  <c r="AA1121" i="11"/>
  <c r="AA1122" i="11"/>
  <c r="AA1123" i="11"/>
  <c r="AA1124" i="11"/>
  <c r="AA1125" i="11"/>
  <c r="AA1126" i="11"/>
  <c r="AA1127" i="11"/>
  <c r="AA1128" i="11"/>
  <c r="AA1129" i="11"/>
  <c r="AA1130" i="11"/>
  <c r="AA1131" i="11"/>
  <c r="AA1132" i="11"/>
  <c r="AA1133" i="11"/>
  <c r="AA1134" i="11"/>
  <c r="AA1135" i="11"/>
  <c r="AA1136" i="11"/>
  <c r="AA1137" i="11"/>
  <c r="AA1138" i="11"/>
  <c r="AA1139" i="11"/>
  <c r="AA1140" i="11"/>
  <c r="AA1141" i="11"/>
  <c r="AA1142" i="11"/>
  <c r="AA1143" i="11"/>
  <c r="AA1144" i="11"/>
  <c r="AA1145" i="11"/>
  <c r="AA1146" i="11"/>
  <c r="AA1147" i="11"/>
  <c r="AA1148" i="11"/>
  <c r="AA1149" i="11"/>
  <c r="AA1150" i="11"/>
  <c r="AA1151" i="11"/>
  <c r="AA1152" i="11"/>
  <c r="AA1153" i="11"/>
  <c r="AA1154" i="11"/>
  <c r="AA1155" i="11"/>
  <c r="AA1156" i="11"/>
  <c r="AA1157" i="11"/>
  <c r="AA1158" i="11"/>
  <c r="AA1159" i="11"/>
  <c r="AA1160" i="11"/>
  <c r="AA1161" i="11"/>
  <c r="AA1162" i="11"/>
  <c r="AA1163" i="11"/>
  <c r="AA1164" i="11"/>
  <c r="AA1165" i="11"/>
  <c r="AA1166" i="11"/>
  <c r="AA1167" i="11"/>
  <c r="AA1168" i="11"/>
  <c r="AA1169" i="11"/>
  <c r="AA1170" i="11"/>
  <c r="AA1171" i="11"/>
  <c r="AA1172" i="11"/>
  <c r="AA1173" i="11"/>
  <c r="AA1174" i="11"/>
  <c r="AA1175" i="11"/>
  <c r="AA1176" i="11"/>
  <c r="AA1177" i="11"/>
  <c r="AA1178" i="11"/>
  <c r="AA1179" i="11"/>
  <c r="AA1180" i="11"/>
  <c r="AA1181" i="11"/>
  <c r="AA1182" i="11"/>
  <c r="AA1183" i="11"/>
  <c r="AA1184" i="11"/>
  <c r="AA1185" i="11"/>
  <c r="AA1186" i="11"/>
  <c r="AA1187" i="11"/>
  <c r="AA1188" i="11"/>
  <c r="AA1189" i="11"/>
  <c r="AA1190" i="11"/>
  <c r="AA1191" i="11"/>
  <c r="AA1192" i="11"/>
  <c r="AA1193" i="11"/>
  <c r="AA1194" i="11"/>
  <c r="AA1195" i="11"/>
  <c r="AA1196" i="11"/>
  <c r="AA1197" i="11"/>
  <c r="AA1198" i="11"/>
  <c r="AA1199" i="11"/>
  <c r="AA1200" i="11"/>
  <c r="AA1201" i="11"/>
  <c r="AA1202" i="11"/>
  <c r="AA1203" i="11"/>
  <c r="AA1204" i="11"/>
  <c r="AA1205" i="11"/>
  <c r="AA1206" i="11"/>
  <c r="AA1207" i="11"/>
  <c r="AA1208" i="11"/>
  <c r="AA1209" i="11"/>
  <c r="AA1210" i="11"/>
  <c r="AA1211" i="11"/>
  <c r="AA1212" i="11"/>
  <c r="AA1213" i="11"/>
  <c r="AA1214" i="11"/>
  <c r="AA1215" i="11"/>
  <c r="AA1216" i="11"/>
  <c r="AA1217" i="11"/>
  <c r="AA1218" i="11"/>
  <c r="AA1219" i="11"/>
  <c r="AA1220" i="11"/>
  <c r="AA1221" i="11"/>
  <c r="AA1222" i="11"/>
  <c r="AA1223" i="11"/>
  <c r="AA1224" i="11"/>
  <c r="AA1225" i="11"/>
  <c r="AA1226" i="11"/>
  <c r="AA1227" i="11"/>
  <c r="AA1228" i="11"/>
  <c r="AA1229" i="11"/>
  <c r="AA1230" i="11"/>
  <c r="AA1231" i="11"/>
  <c r="AA1232" i="11"/>
  <c r="AA1233" i="11"/>
  <c r="AA1234" i="11"/>
  <c r="AA1235" i="11"/>
  <c r="AA1236" i="11"/>
  <c r="AA1237" i="11"/>
  <c r="AA1238" i="11"/>
  <c r="AA1239" i="11"/>
  <c r="AA1240" i="11"/>
  <c r="AA1241" i="11"/>
  <c r="AA1242" i="11"/>
  <c r="AA1243" i="11"/>
  <c r="AA1244" i="11"/>
  <c r="AA1245" i="11"/>
  <c r="AA1246" i="11"/>
  <c r="AA1247" i="11"/>
  <c r="AA1248" i="11"/>
  <c r="AA1249" i="11"/>
  <c r="AA1250" i="11"/>
  <c r="AA1251" i="11"/>
  <c r="AA1252" i="11"/>
  <c r="AA1253" i="11"/>
  <c r="AA1254" i="11"/>
  <c r="AA1255" i="11"/>
  <c r="AA1256" i="11"/>
  <c r="AA1257" i="11"/>
  <c r="AA1258" i="11"/>
  <c r="AA1259" i="11"/>
  <c r="AA1260" i="11"/>
  <c r="AA1261" i="11"/>
  <c r="AA1262" i="11"/>
  <c r="AA1263" i="11"/>
  <c r="AA1264" i="11"/>
  <c r="AA1265" i="11"/>
  <c r="AA1266" i="11"/>
  <c r="AA1267" i="11"/>
  <c r="AA1268" i="11"/>
  <c r="AA1269" i="11"/>
  <c r="AA1270" i="11"/>
  <c r="AA1271" i="11"/>
  <c r="AA1272" i="11"/>
  <c r="AA1273" i="11"/>
  <c r="AA1274" i="11"/>
  <c r="AA1275" i="11"/>
  <c r="AA1276" i="11"/>
  <c r="AA1277" i="11"/>
  <c r="AA1278" i="11"/>
  <c r="AA1279" i="11"/>
  <c r="AA1280" i="11"/>
  <c r="AA1281" i="11"/>
  <c r="AA1282" i="11"/>
  <c r="AA1283" i="11"/>
  <c r="AA1284" i="11"/>
  <c r="AA1285" i="11"/>
  <c r="AA1286" i="11"/>
  <c r="AA1287" i="11"/>
  <c r="AA1288" i="11"/>
  <c r="AA1289" i="11"/>
  <c r="AA1290" i="11"/>
  <c r="AA1291" i="11"/>
  <c r="AA1292" i="11"/>
  <c r="AA1293" i="11"/>
  <c r="AA1294" i="11"/>
  <c r="AA1295" i="11"/>
  <c r="AA1296" i="11"/>
  <c r="AA1297" i="11"/>
  <c r="AA1298" i="11"/>
  <c r="AA1299" i="11"/>
  <c r="AA1300" i="11"/>
  <c r="AA1301" i="11"/>
  <c r="AA1302" i="11"/>
  <c r="AA1303" i="11"/>
  <c r="AA1304" i="11"/>
  <c r="AA1305" i="11"/>
  <c r="AA1306" i="11"/>
  <c r="AA1307" i="11"/>
  <c r="AA1308" i="11"/>
  <c r="AA1309" i="11"/>
  <c r="AA1310" i="11"/>
  <c r="AA1311" i="11"/>
  <c r="AA1312" i="11"/>
  <c r="AA1313" i="11"/>
  <c r="AA1314" i="11"/>
  <c r="AA1315" i="11"/>
  <c r="AA1316" i="11"/>
  <c r="AA1317" i="11"/>
  <c r="AA1318" i="11"/>
  <c r="AA1319" i="11"/>
  <c r="AA1320" i="11"/>
  <c r="AA1321" i="11"/>
  <c r="AA1322" i="11"/>
  <c r="AA1323" i="11"/>
  <c r="AA1324" i="11"/>
  <c r="AA1325" i="11"/>
  <c r="AA1326" i="11"/>
  <c r="AA1327" i="11"/>
  <c r="AA1328" i="11"/>
  <c r="AA1329" i="11"/>
  <c r="AA1330" i="11"/>
  <c r="AA1331" i="11"/>
  <c r="AA1332" i="11"/>
  <c r="AA1333" i="11"/>
  <c r="AA1334" i="11"/>
  <c r="AA1335" i="11"/>
  <c r="AA1336" i="11"/>
  <c r="AA1337" i="11"/>
  <c r="AA1338" i="11"/>
  <c r="AA1339" i="11"/>
  <c r="AA1340" i="11"/>
  <c r="AA1341" i="11"/>
  <c r="AA1342" i="11"/>
  <c r="AA1343" i="11"/>
  <c r="AA1344" i="11"/>
  <c r="AA1345" i="11"/>
  <c r="AA1346" i="11"/>
  <c r="AA1347" i="11"/>
  <c r="AA1348" i="11"/>
  <c r="AA1349" i="11"/>
  <c r="AA1350" i="11"/>
  <c r="AA1351" i="11"/>
  <c r="AA1352" i="11"/>
  <c r="AA1353" i="11"/>
  <c r="AA1354" i="11"/>
  <c r="AA1355" i="11"/>
  <c r="AA1356" i="11"/>
  <c r="AA1357" i="11"/>
  <c r="AA1358" i="11"/>
  <c r="AA1359" i="11"/>
  <c r="AA1360" i="11"/>
  <c r="AA1361" i="11"/>
  <c r="AA1362" i="11"/>
  <c r="AA1363" i="11"/>
  <c r="AA1364" i="11"/>
  <c r="AA1365" i="11"/>
  <c r="AA1366" i="11"/>
  <c r="AA1367" i="11"/>
  <c r="AA1368" i="11"/>
  <c r="AA1369" i="11"/>
  <c r="AA1370" i="11"/>
  <c r="AA1371" i="11"/>
  <c r="AA1372" i="11"/>
  <c r="AA1373" i="11"/>
  <c r="AA1374" i="11"/>
  <c r="AA1375" i="11"/>
  <c r="AA1376" i="11"/>
  <c r="AA1377" i="11"/>
  <c r="AA1378" i="11"/>
  <c r="AA1379" i="11"/>
  <c r="AA1380" i="11"/>
  <c r="AA1381" i="11"/>
  <c r="AA1382" i="11"/>
  <c r="AA1383" i="11"/>
  <c r="AA1384" i="11"/>
  <c r="AA1385" i="11"/>
  <c r="AA1386" i="11"/>
  <c r="AA1387" i="11"/>
  <c r="AA1388" i="11"/>
  <c r="AA1389" i="11"/>
  <c r="AA1390" i="11"/>
  <c r="AA1391" i="11"/>
  <c r="AA1392" i="11"/>
  <c r="AA1393" i="11"/>
  <c r="AA1394" i="11"/>
  <c r="AA1395" i="11"/>
  <c r="AA1396" i="11"/>
  <c r="AA1397" i="11"/>
  <c r="AA1398" i="11"/>
  <c r="AA1399" i="11"/>
  <c r="AA1400" i="11"/>
  <c r="AA1401" i="11"/>
  <c r="AA1402" i="11"/>
  <c r="AA1403" i="11"/>
  <c r="AA1404" i="11"/>
  <c r="AA1405" i="11"/>
  <c r="AA1406" i="11"/>
  <c r="AA1407" i="11"/>
  <c r="AA1408" i="11"/>
  <c r="AA1409" i="11"/>
  <c r="AA1410" i="11"/>
  <c r="AA1411" i="11"/>
  <c r="AA1412" i="11"/>
  <c r="AA1413" i="11"/>
  <c r="AA1414" i="11"/>
  <c r="AA1415" i="11"/>
  <c r="AA1416" i="11"/>
  <c r="AA1417" i="11"/>
  <c r="AA1418" i="11"/>
  <c r="AA1419" i="11"/>
  <c r="AA1420" i="11"/>
  <c r="AA1421" i="11"/>
  <c r="AA1422" i="11"/>
  <c r="AA1423" i="11"/>
  <c r="AA1424" i="11"/>
  <c r="AA1425" i="11"/>
  <c r="AA1426" i="11"/>
  <c r="AA1427" i="11"/>
  <c r="AA1428" i="11"/>
  <c r="AA1429" i="11"/>
  <c r="AA1430" i="11"/>
  <c r="AA1431" i="11"/>
  <c r="AA1432" i="11"/>
  <c r="AA1433" i="11"/>
  <c r="AA1434" i="11"/>
  <c r="AA1435" i="11"/>
  <c r="AA1436" i="11"/>
  <c r="AA1437" i="11"/>
  <c r="AA1438" i="11"/>
  <c r="AA1439" i="11"/>
  <c r="AA1440" i="11"/>
  <c r="AA1441" i="11"/>
  <c r="AA1442" i="11"/>
  <c r="AA1443" i="11"/>
  <c r="AA1444" i="11"/>
  <c r="AA1445" i="11"/>
  <c r="AA1446" i="11"/>
  <c r="AA1447" i="11"/>
  <c r="AA1448" i="11"/>
  <c r="AA1449" i="11"/>
  <c r="AA1450" i="11"/>
  <c r="AA1451" i="11"/>
  <c r="AA1452" i="11"/>
  <c r="AA1453" i="11"/>
  <c r="AA1454" i="11"/>
  <c r="AA1455" i="11"/>
  <c r="AA1456" i="11"/>
  <c r="AA1457" i="11"/>
  <c r="AA1458" i="11"/>
  <c r="AA1459" i="11"/>
  <c r="AA1460" i="11"/>
  <c r="AA1461" i="11"/>
  <c r="AA1462" i="11"/>
  <c r="AA1463" i="11"/>
  <c r="AA1464" i="11"/>
  <c r="AA1465" i="11"/>
  <c r="AA1466" i="11"/>
  <c r="AA1467" i="11"/>
  <c r="AA1468" i="11"/>
  <c r="AA1469" i="11"/>
  <c r="AA1470" i="11"/>
  <c r="AA1471" i="11"/>
  <c r="AA1472" i="11"/>
  <c r="AA1473" i="11"/>
  <c r="AA1474" i="11"/>
  <c r="AA1475" i="11"/>
  <c r="AA1476" i="11"/>
  <c r="AA1477" i="11"/>
  <c r="AA1478" i="11"/>
  <c r="AA1479" i="11"/>
  <c r="AA1480" i="11"/>
  <c r="AA1481" i="11"/>
  <c r="AA1482" i="11"/>
  <c r="AA1483" i="11"/>
  <c r="AA1484" i="11"/>
  <c r="AA1485" i="11"/>
  <c r="AA1486" i="11"/>
  <c r="AA1487" i="11"/>
  <c r="AA1488" i="11"/>
  <c r="AA1489" i="11"/>
  <c r="AA1490" i="11"/>
  <c r="AA1491" i="11"/>
  <c r="AA1492" i="11"/>
  <c r="AA1493" i="11"/>
  <c r="AA1494" i="11"/>
  <c r="AA1495" i="11"/>
  <c r="AA1496" i="11"/>
  <c r="AA1497" i="11"/>
  <c r="AA1498" i="11"/>
  <c r="AA1499" i="11"/>
  <c r="AA1500" i="11"/>
  <c r="AA1501" i="11"/>
  <c r="AA1502" i="11"/>
  <c r="AA1503" i="11"/>
  <c r="AA1504" i="11"/>
  <c r="AA1505" i="11"/>
  <c r="AA1506" i="11"/>
  <c r="AA1507" i="11"/>
  <c r="AA1508" i="11"/>
  <c r="AA1509" i="11"/>
  <c r="AA1510" i="11"/>
  <c r="AA1511" i="11"/>
  <c r="AA1512" i="11"/>
  <c r="AA1513" i="11"/>
  <c r="AA1514" i="11"/>
  <c r="AA1515" i="11"/>
  <c r="AA1516" i="11"/>
  <c r="AA1517" i="11"/>
  <c r="AA1518" i="11"/>
  <c r="AA1519" i="11"/>
  <c r="AA1520" i="11"/>
  <c r="AA1521" i="11"/>
  <c r="AA1522" i="11"/>
  <c r="AA1523" i="11"/>
  <c r="AA1524" i="11"/>
  <c r="AA1525" i="11"/>
  <c r="AA1526" i="11"/>
  <c r="AA1527" i="11"/>
  <c r="AA1528" i="11"/>
  <c r="AA1529" i="11"/>
  <c r="AA1530" i="11"/>
  <c r="AA1531" i="11"/>
  <c r="AA1532" i="11"/>
  <c r="AA1533" i="11"/>
  <c r="AA1534" i="11"/>
  <c r="AA1535" i="11"/>
  <c r="AA1536" i="11"/>
  <c r="AA1537" i="11"/>
  <c r="AA1538" i="11"/>
  <c r="AA1539" i="11"/>
  <c r="AA1540" i="11"/>
  <c r="AA1541" i="11"/>
  <c r="AA1542" i="11"/>
  <c r="AA1543" i="11"/>
  <c r="AA1544" i="11"/>
  <c r="AA1545" i="11"/>
  <c r="AA1546" i="11"/>
  <c r="AA1547" i="11"/>
  <c r="AA1548" i="11"/>
  <c r="AA1549" i="11"/>
  <c r="AA1550" i="11"/>
  <c r="AA1551" i="11"/>
  <c r="AA1552" i="11"/>
  <c r="AA1553" i="11"/>
  <c r="AA1554" i="11"/>
  <c r="AA1555" i="11"/>
  <c r="AA1556" i="11"/>
  <c r="AA1557" i="11"/>
  <c r="AA1558" i="11"/>
  <c r="AA1559" i="11"/>
  <c r="AA1560" i="11"/>
  <c r="AA1561" i="11"/>
  <c r="AA1562" i="11"/>
  <c r="AA1563" i="11"/>
  <c r="AA1564" i="11"/>
  <c r="AA1565" i="11"/>
  <c r="AA1566" i="11"/>
  <c r="AA1567" i="11"/>
  <c r="AA1568" i="11"/>
  <c r="AA1569" i="11"/>
  <c r="AA1570" i="11"/>
  <c r="AA1571" i="11"/>
  <c r="AA1572" i="11"/>
  <c r="AA1573" i="11"/>
  <c r="AA1574" i="11"/>
  <c r="AA1575" i="11"/>
  <c r="AA1576" i="11"/>
  <c r="AA1577" i="11"/>
  <c r="AA1578" i="11"/>
  <c r="AA1579" i="11"/>
  <c r="AA1580" i="11"/>
  <c r="AA1581" i="11"/>
  <c r="AA1582" i="11"/>
  <c r="AA1583" i="11"/>
  <c r="AA1584" i="11"/>
  <c r="AA1585" i="11"/>
  <c r="AA1586" i="11"/>
  <c r="AA1587" i="11"/>
  <c r="AA1588" i="11"/>
  <c r="AA1589" i="11"/>
  <c r="AA1590" i="11"/>
  <c r="AA1591" i="11"/>
  <c r="AA1592" i="11"/>
  <c r="AA1593" i="11"/>
  <c r="AA1594" i="11"/>
  <c r="AA1595" i="11"/>
  <c r="AA1596" i="11"/>
  <c r="AA1597" i="11"/>
  <c r="AA1598" i="11"/>
  <c r="AA1599" i="11"/>
  <c r="AA1600" i="11"/>
  <c r="AA1601" i="11"/>
  <c r="AA1602" i="11"/>
  <c r="AA1603" i="11"/>
  <c r="AA1604" i="11"/>
  <c r="AA1605" i="11"/>
  <c r="AA1606" i="11"/>
  <c r="AA1607" i="11"/>
  <c r="AA1608" i="11"/>
  <c r="AA1609" i="11"/>
  <c r="AA1610" i="11"/>
  <c r="AA1611" i="11"/>
  <c r="AA1612" i="11"/>
  <c r="AA1613" i="11"/>
  <c r="AA1614" i="11"/>
  <c r="AA1615" i="11"/>
  <c r="AA1616" i="11"/>
  <c r="AA1617" i="11"/>
  <c r="AA1618" i="11"/>
  <c r="AA1619" i="11"/>
  <c r="AA1620" i="11"/>
  <c r="AA1621" i="11"/>
  <c r="AA1622" i="11"/>
  <c r="AA1623" i="11"/>
  <c r="AA1624" i="11"/>
  <c r="AA1625" i="11"/>
  <c r="AA1626" i="11"/>
  <c r="AA1627" i="11"/>
  <c r="AA1628" i="11"/>
  <c r="AA1629" i="11"/>
  <c r="AA1630" i="11"/>
  <c r="AA1631" i="11"/>
  <c r="AA1632" i="11"/>
  <c r="AA1633" i="11"/>
  <c r="AA1634" i="11"/>
  <c r="AA1635" i="11"/>
  <c r="AA1636" i="11"/>
  <c r="AA1637" i="11"/>
  <c r="AA1638" i="11"/>
  <c r="AA1639" i="11"/>
  <c r="AA1640" i="11"/>
  <c r="AA1641" i="11"/>
  <c r="AA1642" i="11"/>
  <c r="AA1643" i="11"/>
  <c r="AA1644" i="11"/>
  <c r="AA1645" i="11"/>
  <c r="AA1646" i="11"/>
  <c r="AA1647" i="11"/>
  <c r="AA1648" i="11"/>
  <c r="AA1649" i="11"/>
  <c r="AA1650" i="11"/>
  <c r="AA1651" i="11"/>
  <c r="AA1652" i="11"/>
  <c r="AA1653" i="11"/>
  <c r="AA1654" i="11"/>
  <c r="AA1655" i="11"/>
  <c r="AA1656" i="11"/>
  <c r="AA1657" i="11"/>
  <c r="AA1658" i="11"/>
  <c r="AA1659" i="11"/>
  <c r="AA1660" i="11"/>
  <c r="AA1661" i="11"/>
  <c r="AA1662" i="11"/>
  <c r="AA1663" i="11"/>
  <c r="AA1664" i="11"/>
  <c r="AA1665" i="11"/>
  <c r="AA1666" i="11"/>
  <c r="AA1667" i="11"/>
  <c r="AA1668" i="11"/>
  <c r="AA1669" i="11"/>
  <c r="AA1670" i="11"/>
  <c r="AA1671" i="11"/>
  <c r="AA1672" i="11"/>
  <c r="AA1673" i="11"/>
  <c r="AA1674" i="11"/>
  <c r="AA1675" i="11"/>
  <c r="AA1676" i="11"/>
  <c r="AA1677" i="11"/>
  <c r="AA1678" i="11"/>
  <c r="AA1679" i="11"/>
  <c r="AA1680" i="11"/>
  <c r="AA1681" i="11"/>
  <c r="AA1682" i="11"/>
  <c r="AA1683" i="11"/>
  <c r="AA1684" i="11"/>
  <c r="AA1685" i="11"/>
  <c r="AA1686" i="11"/>
  <c r="AA1687" i="11"/>
  <c r="AA1688" i="11"/>
  <c r="AA1689" i="11"/>
  <c r="AA1690" i="11"/>
  <c r="AA1691" i="11"/>
  <c r="AA1692" i="11"/>
  <c r="AA1693" i="11"/>
  <c r="AA1694" i="11"/>
  <c r="AA1695" i="11"/>
  <c r="AA1696" i="11"/>
  <c r="AA1697" i="11"/>
  <c r="AA1698" i="11"/>
  <c r="AA1699" i="11"/>
  <c r="AA1700" i="11"/>
  <c r="AA1701" i="11"/>
  <c r="AA1702" i="11"/>
  <c r="AA1703" i="11"/>
  <c r="AA1704" i="11"/>
  <c r="AA1705" i="11"/>
  <c r="AA1706" i="11"/>
  <c r="AA1707" i="11"/>
  <c r="AA1708" i="11"/>
  <c r="AA1709" i="11"/>
  <c r="AA1710" i="11"/>
  <c r="AA1711" i="11"/>
  <c r="AA1712" i="11"/>
  <c r="AA1713" i="11"/>
  <c r="AA1714" i="11"/>
  <c r="AA1715" i="11"/>
  <c r="AA1716" i="11"/>
  <c r="AA1717" i="11"/>
  <c r="AA1718" i="11"/>
  <c r="AA1719" i="11"/>
  <c r="AA1720" i="11"/>
  <c r="AA1721" i="11"/>
  <c r="AA1722" i="11"/>
  <c r="AA1723" i="11"/>
  <c r="AA1724" i="11"/>
  <c r="AA1725" i="11"/>
  <c r="AA1726" i="11"/>
  <c r="AA1727" i="11"/>
  <c r="AA1728" i="11"/>
  <c r="AA1729" i="11"/>
  <c r="AA1730" i="11"/>
  <c r="AA1731" i="11"/>
  <c r="AA1732" i="11"/>
  <c r="AA1733" i="11"/>
  <c r="AA1734" i="11"/>
  <c r="AA1735" i="11"/>
  <c r="AA1736" i="11"/>
  <c r="AA1737" i="11"/>
  <c r="AA1738" i="11"/>
  <c r="AA1739" i="11"/>
  <c r="AA1740" i="11"/>
  <c r="AA1741" i="11"/>
  <c r="AA1742" i="11"/>
  <c r="AA1743" i="11"/>
  <c r="AA1744" i="11"/>
  <c r="AA1745" i="11"/>
  <c r="AA1746" i="11"/>
  <c r="AA1747" i="11"/>
  <c r="AA1748" i="11"/>
  <c r="AA1749" i="11"/>
  <c r="AA1750" i="11"/>
  <c r="AA1751" i="11"/>
  <c r="AA1752" i="11"/>
  <c r="AA1753" i="11"/>
  <c r="AA1754" i="11"/>
  <c r="AA1755" i="11"/>
  <c r="AA1756" i="11"/>
  <c r="AA1757" i="11"/>
  <c r="AA1758" i="11"/>
  <c r="AA1759" i="11"/>
  <c r="AA1760" i="11"/>
  <c r="AA1761" i="11"/>
  <c r="AA1762" i="11"/>
  <c r="AA1763" i="11"/>
  <c r="AA1764" i="11"/>
  <c r="AA1765" i="11"/>
  <c r="AA1766" i="11"/>
  <c r="AA1767" i="11"/>
  <c r="AA1768" i="11"/>
  <c r="AA1769" i="11"/>
  <c r="AA1770" i="11"/>
  <c r="AA1771" i="11"/>
  <c r="AA1772" i="11"/>
  <c r="AA1773" i="11"/>
  <c r="AA1774" i="11"/>
  <c r="AA1775" i="11"/>
  <c r="AA1776" i="11"/>
  <c r="AA1777" i="11"/>
  <c r="AA1778" i="11"/>
  <c r="AA1779" i="11"/>
  <c r="AA1780" i="11"/>
  <c r="AA1781" i="11"/>
  <c r="AA1782" i="11"/>
  <c r="AA1783" i="11"/>
  <c r="AA1784" i="11"/>
  <c r="AA1785" i="11"/>
  <c r="AA1786" i="11"/>
  <c r="AA1787" i="11"/>
  <c r="AA1788" i="11"/>
  <c r="AA1789" i="11"/>
  <c r="AA1790" i="11"/>
  <c r="AA1791" i="11"/>
  <c r="AA1792" i="11"/>
  <c r="AA1793" i="11"/>
  <c r="AA1794" i="11"/>
  <c r="AA1795" i="11"/>
  <c r="AA1796" i="11"/>
  <c r="AA1797" i="11"/>
  <c r="AA1798" i="11"/>
  <c r="AA1799" i="11"/>
  <c r="AA1800" i="11"/>
  <c r="AA1801" i="11"/>
  <c r="AA1802" i="11"/>
  <c r="AA1803" i="11"/>
  <c r="AA1804" i="11"/>
  <c r="AA1805" i="11"/>
  <c r="AA1806" i="11"/>
  <c r="AA1807" i="11"/>
  <c r="AA1808" i="11"/>
  <c r="AA1809" i="11"/>
  <c r="AA1810" i="11"/>
  <c r="AA1811" i="11"/>
  <c r="AA1812" i="11"/>
  <c r="AA1813" i="11"/>
  <c r="AA1814" i="11"/>
  <c r="AA1815" i="11"/>
  <c r="AA1816" i="11"/>
  <c r="AA1817" i="11"/>
  <c r="AA1818" i="11"/>
  <c r="AA1819" i="11"/>
  <c r="AA1820" i="11"/>
  <c r="AA1821" i="11"/>
  <c r="AA1822" i="11"/>
  <c r="AA1823" i="11"/>
  <c r="AA1824" i="11"/>
  <c r="AA1825" i="11"/>
  <c r="AA1826" i="11"/>
  <c r="AA1827" i="11"/>
  <c r="AA1828" i="11"/>
  <c r="AA1829" i="11"/>
  <c r="AA1830" i="11"/>
  <c r="AA1831" i="11"/>
  <c r="AA1832" i="11"/>
  <c r="AA1833" i="11"/>
  <c r="AA1834" i="11"/>
  <c r="AA1835" i="11"/>
  <c r="AA1836" i="11"/>
  <c r="AA1837" i="11"/>
  <c r="AA1838" i="11"/>
  <c r="AA1839" i="11"/>
  <c r="AA1840" i="11"/>
  <c r="AA1841" i="11"/>
  <c r="AA1842" i="11"/>
  <c r="AA1843" i="11"/>
  <c r="AA1844" i="11"/>
  <c r="AA1845" i="11"/>
  <c r="AA1846" i="11"/>
  <c r="AA1847" i="11"/>
  <c r="AA1848" i="11"/>
  <c r="AA1849" i="11"/>
  <c r="AA1850" i="11"/>
  <c r="AA1851" i="11"/>
  <c r="AA1852" i="11"/>
  <c r="AA1853" i="11"/>
  <c r="AA1854" i="11"/>
  <c r="AA1855" i="11"/>
  <c r="AA1856" i="11"/>
  <c r="AA1857" i="11"/>
  <c r="AA1858" i="11"/>
  <c r="AA1859" i="11"/>
  <c r="AA1860" i="11"/>
  <c r="AA1861" i="11"/>
  <c r="AA1862" i="11"/>
  <c r="AA1863" i="11"/>
  <c r="AA1864" i="11"/>
  <c r="AA1865" i="11"/>
  <c r="AA1866" i="11"/>
  <c r="AA1867" i="11"/>
  <c r="AA1868" i="11"/>
  <c r="AA1869" i="11"/>
  <c r="AA1870" i="11"/>
  <c r="AA1871" i="11"/>
  <c r="AA1872" i="11"/>
  <c r="AA1873" i="11"/>
  <c r="AA1874" i="11"/>
  <c r="AA1875" i="11"/>
  <c r="AA1876" i="11"/>
  <c r="AA1877" i="11"/>
  <c r="AA1878" i="11"/>
  <c r="AA1879" i="11"/>
  <c r="AA1880" i="11"/>
  <c r="AA1881" i="11"/>
  <c r="AA1882" i="11"/>
  <c r="AA1883" i="11"/>
  <c r="AA1884" i="11"/>
  <c r="AA1885" i="11"/>
  <c r="AA1886" i="11"/>
  <c r="AA1887" i="11"/>
  <c r="AA1888" i="11"/>
  <c r="AA1889" i="11"/>
  <c r="AA1890" i="11"/>
  <c r="AA1891" i="11"/>
  <c r="AA1892" i="11"/>
  <c r="AA1893" i="11"/>
  <c r="AA1894" i="11"/>
  <c r="AA1895" i="11"/>
  <c r="AA1896" i="11"/>
  <c r="AA1897" i="11"/>
  <c r="AA1898" i="11"/>
  <c r="AA1899" i="11"/>
  <c r="AA1900" i="11"/>
  <c r="AA1901" i="11"/>
  <c r="AA1902" i="11"/>
  <c r="AA1903" i="11"/>
  <c r="AA1904" i="11"/>
  <c r="AA1905" i="11"/>
  <c r="AA1906" i="11"/>
  <c r="AA1907" i="11"/>
  <c r="AA1908" i="11"/>
  <c r="AA1909" i="11"/>
  <c r="AA1910" i="11"/>
  <c r="AA1911" i="11"/>
  <c r="AA1912" i="11"/>
  <c r="AA1913" i="11"/>
  <c r="AA1914" i="11"/>
  <c r="AA1915" i="11"/>
  <c r="AA1916" i="11"/>
  <c r="AA1917" i="11"/>
  <c r="AA1918" i="11"/>
  <c r="AA1919" i="11"/>
  <c r="AA1920" i="11"/>
  <c r="AA1921" i="11"/>
  <c r="AA1922" i="11"/>
  <c r="AA1923" i="11"/>
  <c r="AA1924" i="11"/>
  <c r="AA1925" i="11"/>
  <c r="AA1926" i="11"/>
  <c r="AA1927" i="11"/>
  <c r="AA1928" i="11"/>
  <c r="AA1929" i="11"/>
  <c r="AA1930" i="11"/>
  <c r="AA1931" i="11"/>
  <c r="AA1932" i="11"/>
  <c r="AA1933" i="11"/>
  <c r="AA1934" i="11"/>
  <c r="AA1935" i="11"/>
  <c r="AA1936" i="11"/>
  <c r="AA1937" i="11"/>
  <c r="AA1938" i="11"/>
  <c r="AA1939" i="11"/>
  <c r="AA1940" i="11"/>
  <c r="AA1941" i="11"/>
  <c r="AA1942" i="11"/>
  <c r="AA1943" i="11"/>
  <c r="AA1944" i="11"/>
  <c r="AA1945" i="11"/>
  <c r="AA1946" i="11"/>
  <c r="AA1947" i="11"/>
  <c r="AA1948" i="11"/>
  <c r="AA1949" i="11"/>
  <c r="AA1950" i="11"/>
  <c r="AA1951" i="11"/>
  <c r="AA1952" i="11"/>
  <c r="AA1953" i="11"/>
  <c r="AA1954" i="11"/>
  <c r="AA1955" i="11"/>
  <c r="AA1956" i="11"/>
  <c r="AA1957" i="11"/>
  <c r="AA1958" i="11"/>
  <c r="AA1959" i="11"/>
  <c r="AA1960" i="11"/>
  <c r="AA1961" i="11"/>
  <c r="AA1962" i="11"/>
  <c r="AA1963" i="11"/>
  <c r="AA1964" i="11"/>
  <c r="AA1965" i="11"/>
  <c r="AA1966" i="11"/>
  <c r="AA1967" i="11"/>
  <c r="AA1968" i="11"/>
  <c r="AA1969" i="11"/>
  <c r="AA1970" i="11"/>
  <c r="AA1971" i="11"/>
  <c r="AA1972" i="11"/>
  <c r="AA1973" i="11"/>
  <c r="AA1974" i="11"/>
  <c r="AA1975" i="11"/>
  <c r="AA1976" i="11"/>
  <c r="AA1977" i="11"/>
  <c r="AA1978" i="11"/>
  <c r="AA1979" i="11"/>
  <c r="AA1980" i="11"/>
  <c r="AA1981" i="11"/>
  <c r="AA1982" i="11"/>
  <c r="AA1983" i="11"/>
  <c r="AA1984" i="11"/>
  <c r="AA1985" i="11"/>
  <c r="AA1986" i="11"/>
  <c r="AA1987" i="11"/>
  <c r="AA1988" i="11"/>
  <c r="AA1989" i="11"/>
  <c r="AA1990" i="11"/>
  <c r="AA1991" i="11"/>
  <c r="AA1992" i="11"/>
  <c r="AA1993" i="11"/>
  <c r="AA1994" i="11"/>
  <c r="AA1995" i="11"/>
  <c r="AA1996" i="11"/>
  <c r="AA1997" i="11"/>
  <c r="AA1998" i="11"/>
  <c r="AA1999" i="11"/>
  <c r="AA2000" i="11"/>
  <c r="AA2001" i="11"/>
  <c r="AA2002" i="11"/>
  <c r="AA2003" i="11"/>
  <c r="AA2004" i="11"/>
  <c r="AA2005" i="11"/>
  <c r="AA2006" i="11"/>
  <c r="AA2007" i="11"/>
  <c r="AA2008" i="11"/>
  <c r="AA2009" i="11"/>
  <c r="AA2010" i="11"/>
  <c r="AA2011" i="11"/>
  <c r="AA2012" i="11"/>
  <c r="AA2013" i="11"/>
  <c r="AA2014" i="11"/>
  <c r="AA2015" i="11"/>
  <c r="AA2016" i="11"/>
  <c r="AA2017" i="11"/>
  <c r="AA2018" i="11"/>
  <c r="AA2019" i="11"/>
  <c r="AA2020" i="11"/>
  <c r="AA2021" i="11"/>
  <c r="AA2022" i="11"/>
  <c r="AA2023" i="11"/>
  <c r="AA2024" i="11"/>
  <c r="AA2025" i="11"/>
  <c r="AA2026" i="11"/>
  <c r="AA2027" i="11"/>
  <c r="AA2028" i="11"/>
  <c r="AA2029" i="11"/>
  <c r="AA2030" i="11"/>
  <c r="AA2031" i="11"/>
  <c r="AA2032" i="11"/>
  <c r="AA2033" i="11"/>
  <c r="AA2034" i="11"/>
  <c r="AA2035" i="11"/>
  <c r="AA2036" i="11"/>
  <c r="AA2037" i="11"/>
  <c r="AA2038" i="11"/>
  <c r="AA2039" i="11"/>
  <c r="AA2040" i="11"/>
  <c r="AA2041" i="11"/>
  <c r="AA2042" i="11"/>
  <c r="AA2043" i="11"/>
  <c r="AA2044" i="11"/>
  <c r="AA2045" i="11"/>
  <c r="AA2046" i="11"/>
  <c r="AA2047" i="11"/>
  <c r="AA2048" i="11"/>
  <c r="AA2049" i="11"/>
  <c r="AA2050" i="11"/>
  <c r="AA2051" i="11"/>
  <c r="AA2052" i="11"/>
  <c r="AA2053" i="11"/>
  <c r="AA2054" i="11"/>
  <c r="AA2055" i="11"/>
  <c r="AA2056" i="11"/>
  <c r="AA2057" i="11"/>
  <c r="AA2058" i="11"/>
  <c r="AA2059" i="11"/>
  <c r="AA2060" i="11"/>
  <c r="AA2061" i="11"/>
  <c r="AA2062" i="11"/>
  <c r="AA2063" i="11"/>
  <c r="AA2064" i="11"/>
  <c r="AA2065" i="11"/>
  <c r="AA2066" i="11"/>
  <c r="AA2067" i="11"/>
  <c r="AA2068" i="11"/>
  <c r="AA2069" i="11"/>
  <c r="AA2070" i="11"/>
  <c r="AA2071" i="11"/>
  <c r="AA2072" i="11"/>
  <c r="AA2073" i="11"/>
  <c r="AA2074" i="11"/>
  <c r="AA2075" i="11"/>
  <c r="AA2076" i="11"/>
  <c r="AA2077" i="11"/>
  <c r="AA2078" i="11"/>
  <c r="AA2079" i="11"/>
  <c r="AA2080" i="11"/>
  <c r="AA2081" i="11"/>
  <c r="AA2082" i="11"/>
  <c r="AA2083" i="11"/>
  <c r="AA2084" i="11"/>
  <c r="AA2085" i="11"/>
  <c r="AA2086" i="11"/>
  <c r="AA2087" i="11"/>
  <c r="AA2088" i="11"/>
  <c r="AA2089" i="11"/>
  <c r="AA2090" i="11"/>
  <c r="AA2091" i="11"/>
  <c r="AA2092" i="11"/>
  <c r="AA2093" i="11"/>
  <c r="AA2094" i="11"/>
  <c r="AA2095" i="11"/>
  <c r="AA2096" i="11"/>
  <c r="AA2097" i="11"/>
  <c r="AA2098" i="11"/>
  <c r="AA2099" i="11"/>
  <c r="AA2100" i="11"/>
  <c r="AA2101" i="11"/>
  <c r="AA2102" i="11"/>
  <c r="AA2103" i="11"/>
  <c r="AA2104" i="11"/>
  <c r="AA2105" i="11"/>
  <c r="AA2106" i="11"/>
  <c r="AA2107" i="11"/>
  <c r="AA2108" i="11"/>
  <c r="AA2109" i="11"/>
  <c r="AA2110" i="11"/>
  <c r="AA2111" i="11"/>
  <c r="AA2112" i="11"/>
  <c r="AA2113" i="11"/>
  <c r="AA2114" i="11"/>
  <c r="AA2115" i="11"/>
  <c r="AA2116" i="11"/>
  <c r="AA2117" i="11"/>
  <c r="AA2118" i="11"/>
  <c r="AA2119" i="11"/>
  <c r="AA2120" i="11"/>
  <c r="AA2121" i="11"/>
  <c r="AA2122" i="11"/>
  <c r="AA2123" i="11"/>
  <c r="AA2124" i="11"/>
  <c r="AA2125" i="11"/>
  <c r="AA2126" i="11"/>
  <c r="AA2127" i="11"/>
  <c r="AA2128" i="11"/>
  <c r="AA2129" i="11"/>
  <c r="AA2130" i="11"/>
  <c r="AA2131" i="11"/>
  <c r="AA2132" i="11"/>
  <c r="AA2133" i="11"/>
  <c r="AA2134" i="11"/>
  <c r="AA2135" i="11"/>
  <c r="AA2136" i="11"/>
  <c r="AA2137" i="11"/>
  <c r="AA2138" i="11"/>
  <c r="AA2139" i="11"/>
  <c r="AA2140" i="11"/>
  <c r="AA2141" i="11"/>
  <c r="AA2142" i="11"/>
  <c r="AA2143" i="11"/>
  <c r="AA2144" i="11"/>
  <c r="AA2145" i="11"/>
  <c r="AA2146" i="11"/>
  <c r="AA2147" i="11"/>
  <c r="AA2148" i="11"/>
  <c r="AA2149" i="11"/>
  <c r="AA2150" i="11"/>
  <c r="AA2151" i="11"/>
  <c r="AA2152" i="11"/>
  <c r="AA2153" i="11"/>
  <c r="AA2154" i="11"/>
  <c r="AA2155" i="11"/>
  <c r="AA2156" i="11"/>
  <c r="AA2157" i="11"/>
  <c r="AA2158" i="11"/>
  <c r="AA2159" i="11"/>
  <c r="AA2160" i="11"/>
  <c r="AA2161" i="11"/>
  <c r="AA2162" i="11"/>
  <c r="AA2163" i="11"/>
  <c r="AA2164" i="11"/>
  <c r="AA2165" i="11"/>
  <c r="AA2166" i="11"/>
  <c r="AA2167" i="11"/>
  <c r="AA2168" i="11"/>
  <c r="AA2169" i="11"/>
  <c r="AA2170" i="11"/>
  <c r="AA2171" i="11"/>
  <c r="AA2172" i="11"/>
  <c r="AA2173" i="11"/>
  <c r="AA2174" i="11"/>
  <c r="AA2175" i="11"/>
  <c r="AA2176" i="11"/>
  <c r="AA2177" i="11"/>
  <c r="AA2178" i="11"/>
  <c r="AA2179" i="11"/>
  <c r="AA2180" i="11"/>
  <c r="AA2181" i="11"/>
  <c r="AA2182" i="11"/>
  <c r="AA2183" i="11"/>
  <c r="AA2184" i="11"/>
  <c r="AA2185" i="11"/>
  <c r="AA2186" i="11"/>
  <c r="AA2187" i="11"/>
  <c r="AA2188" i="11"/>
  <c r="AA2189" i="11"/>
  <c r="AA2190" i="11"/>
  <c r="AA2191" i="11"/>
  <c r="AA2192" i="11"/>
  <c r="AA2193" i="11"/>
  <c r="AA2194" i="11"/>
  <c r="AA2195" i="11"/>
  <c r="AA2196" i="11"/>
  <c r="AA2197" i="11"/>
  <c r="AA2198" i="11"/>
  <c r="AA2199" i="11"/>
  <c r="AA2200" i="11"/>
  <c r="AA2201" i="11"/>
  <c r="AA2202" i="11"/>
  <c r="AA2203" i="11"/>
  <c r="AA2204" i="11"/>
  <c r="AA2205" i="11"/>
  <c r="AA2206" i="11"/>
  <c r="AA2207" i="11"/>
  <c r="AA2208" i="11"/>
  <c r="AA2209" i="11"/>
  <c r="AA2210" i="11"/>
  <c r="AA2211" i="11"/>
  <c r="AA2212" i="11"/>
  <c r="AA2213" i="11"/>
  <c r="AA2214" i="11"/>
  <c r="AA2215" i="11"/>
  <c r="AA2216" i="11"/>
  <c r="AA2217" i="11"/>
  <c r="AA2218" i="11"/>
  <c r="AA2219" i="11"/>
  <c r="AA2220" i="11"/>
  <c r="AA2221" i="11"/>
  <c r="AA2222" i="11"/>
  <c r="AA2223" i="11"/>
  <c r="AA2224" i="11"/>
  <c r="AA2225" i="11"/>
  <c r="AA2226" i="11"/>
  <c r="AA2227" i="11"/>
  <c r="AA2228" i="11"/>
  <c r="AA2229" i="11"/>
  <c r="AA2230" i="11"/>
  <c r="AA2231" i="11"/>
  <c r="AA2232" i="11"/>
  <c r="AA2233" i="11"/>
  <c r="AA2234" i="11"/>
  <c r="AA2235" i="11"/>
  <c r="AA2236" i="11"/>
  <c r="AA2237" i="11"/>
  <c r="AA2238" i="11"/>
  <c r="AA2239" i="11"/>
  <c r="AA2240" i="11"/>
  <c r="AA2241" i="11"/>
  <c r="AA2242" i="11"/>
  <c r="AA2243" i="11"/>
  <c r="AA2244" i="11"/>
  <c r="AA2245" i="11"/>
  <c r="AA2246" i="11"/>
  <c r="AA2247" i="11"/>
  <c r="AA2248" i="11"/>
  <c r="AA2249" i="11"/>
  <c r="AA2250" i="11"/>
  <c r="AA2251" i="11"/>
  <c r="AA2252" i="11"/>
  <c r="AA2253" i="11"/>
  <c r="AA2254" i="11"/>
  <c r="AA2255" i="11"/>
  <c r="AA2256" i="11"/>
  <c r="AA2257" i="11"/>
  <c r="AA2258" i="11"/>
  <c r="AA2259" i="11"/>
  <c r="AA2260" i="11"/>
  <c r="AA2261" i="11"/>
  <c r="AA2262" i="11"/>
  <c r="AA2263" i="11"/>
  <c r="AA2264" i="11"/>
  <c r="AA2265" i="11"/>
  <c r="AA2266" i="11"/>
  <c r="AA2267" i="11"/>
  <c r="AA2268" i="11"/>
  <c r="AA2269" i="11"/>
  <c r="AA2270" i="11"/>
  <c r="AA2271" i="11"/>
  <c r="AA2272" i="11"/>
  <c r="AA2273" i="11"/>
  <c r="AA2274" i="11"/>
  <c r="AA2275" i="11"/>
  <c r="AA2276" i="11"/>
  <c r="AA2277" i="11"/>
  <c r="AA2278" i="11"/>
  <c r="AA2279" i="11"/>
  <c r="AA2280" i="11"/>
  <c r="AA2281" i="11"/>
  <c r="AA2282" i="11"/>
  <c r="AA2283" i="11"/>
  <c r="AA2284" i="11"/>
  <c r="AA2285" i="11"/>
  <c r="AA2286" i="11"/>
  <c r="AA2287" i="11"/>
  <c r="AA2288" i="11"/>
  <c r="AA2289" i="11"/>
  <c r="AA2290" i="11"/>
  <c r="AA2291" i="11"/>
  <c r="AA2292" i="11"/>
  <c r="AA2293" i="11"/>
  <c r="AA2294" i="11"/>
  <c r="AA2295" i="11"/>
  <c r="AA2296" i="11"/>
  <c r="AA2297" i="11"/>
  <c r="AA2298" i="11"/>
  <c r="AA2299" i="11"/>
  <c r="AA2300" i="11"/>
  <c r="AA2301" i="11"/>
  <c r="AA2302" i="11"/>
  <c r="AA2303" i="11"/>
  <c r="AA2304" i="11"/>
  <c r="AA2305" i="11"/>
  <c r="AA2306" i="11"/>
  <c r="AA2307" i="11"/>
  <c r="AA2308" i="11"/>
  <c r="AA2309" i="11"/>
  <c r="AA2310" i="11"/>
  <c r="AA2311" i="11"/>
  <c r="AA2312" i="11"/>
  <c r="AA2313" i="11"/>
  <c r="AA2314" i="11"/>
  <c r="AA2315" i="11"/>
  <c r="AA2316" i="11"/>
  <c r="AA2317" i="11"/>
  <c r="AA2318" i="11"/>
  <c r="AA2319" i="11"/>
  <c r="AA2320" i="11"/>
  <c r="AA2321" i="11"/>
  <c r="AA2322" i="11"/>
  <c r="AA2323" i="11"/>
  <c r="AA2324" i="11"/>
  <c r="AA2325" i="11"/>
  <c r="AA2326" i="11"/>
  <c r="AA2327" i="11"/>
  <c r="AA2328" i="11"/>
  <c r="AA2329" i="11"/>
  <c r="AA2330" i="11"/>
  <c r="AA2331" i="11"/>
  <c r="AA2332" i="11"/>
  <c r="AA2333" i="11"/>
  <c r="AA2334" i="11"/>
  <c r="AA2335" i="11"/>
  <c r="AA2336" i="11"/>
  <c r="AA2337" i="11"/>
  <c r="AA2338" i="11"/>
  <c r="AA2339" i="11"/>
  <c r="AA2340" i="11"/>
  <c r="AA2341" i="11"/>
  <c r="AA2342" i="11"/>
  <c r="AA2343" i="11"/>
  <c r="AA2344" i="11"/>
  <c r="AA2345" i="11"/>
  <c r="AA2346" i="11"/>
  <c r="AA2347" i="11"/>
  <c r="AA2348" i="11"/>
  <c r="AA2349" i="11"/>
  <c r="AA2350" i="11"/>
  <c r="AA2351" i="11"/>
  <c r="AA2352" i="11"/>
  <c r="AA2353" i="11"/>
  <c r="AA2354" i="11"/>
  <c r="AA2355" i="11"/>
  <c r="AA2356" i="11"/>
  <c r="AA2357" i="11"/>
  <c r="AA2358" i="11"/>
  <c r="AA2359" i="11"/>
  <c r="AA2360" i="11"/>
  <c r="AA2361" i="11"/>
  <c r="AA2362" i="11"/>
  <c r="AA2363" i="11"/>
  <c r="AA2364" i="11"/>
  <c r="AA2365" i="11"/>
  <c r="AA2366" i="11"/>
  <c r="AA2367" i="11"/>
  <c r="AA2368" i="11"/>
  <c r="AA2369" i="11"/>
  <c r="AA2370" i="11"/>
  <c r="AA2371" i="11"/>
  <c r="AA2372" i="11"/>
  <c r="AA2373" i="11"/>
  <c r="AA2374" i="11"/>
  <c r="AA2375" i="11"/>
  <c r="AA2376" i="11"/>
  <c r="AA2377" i="11"/>
  <c r="AA2378" i="11"/>
  <c r="AA2379" i="11"/>
  <c r="AA2380" i="11"/>
  <c r="AA2381" i="11"/>
  <c r="AA2382" i="11"/>
  <c r="AA2383" i="11"/>
  <c r="AA2384" i="11"/>
  <c r="AA2385" i="11"/>
  <c r="AA2386" i="11"/>
  <c r="AA2387" i="11"/>
  <c r="AA2388" i="11"/>
  <c r="AA2389" i="11"/>
  <c r="AA2390" i="11"/>
  <c r="AA2391" i="11"/>
  <c r="AA2392" i="11"/>
  <c r="AA2393" i="11"/>
  <c r="AA2394" i="11"/>
  <c r="AA2395" i="11"/>
  <c r="AA2396" i="11"/>
  <c r="AA2397" i="11"/>
  <c r="AA2398" i="11"/>
  <c r="AA2399" i="11"/>
  <c r="AA2400" i="11"/>
  <c r="AA2401" i="11"/>
  <c r="AA2402" i="11"/>
  <c r="AA2403" i="11"/>
  <c r="AA2404" i="11"/>
  <c r="AA2405" i="11"/>
  <c r="AA2406" i="11"/>
  <c r="AA2407" i="11"/>
  <c r="AA2408" i="11"/>
  <c r="AA2409" i="11"/>
  <c r="AA2410" i="11"/>
  <c r="AA2411" i="11"/>
  <c r="AA2412" i="11"/>
  <c r="AA2413" i="11"/>
  <c r="AA2414" i="11"/>
  <c r="AA2415" i="11"/>
  <c r="AA2416" i="11"/>
  <c r="AA2417" i="11"/>
  <c r="AA2418" i="11"/>
  <c r="AA2419" i="11"/>
  <c r="AA2420" i="11"/>
  <c r="AA2421" i="11"/>
  <c r="AA2422" i="11"/>
  <c r="AA2423" i="11"/>
  <c r="AA2424" i="11"/>
  <c r="AA2425" i="11"/>
  <c r="AA2426" i="11"/>
  <c r="AA2427" i="11"/>
  <c r="AA2428" i="11"/>
  <c r="AA2429" i="11"/>
  <c r="AA2430" i="11"/>
  <c r="AA2431" i="11"/>
  <c r="AA2432" i="11"/>
  <c r="AA2433" i="11"/>
  <c r="AA2434" i="11"/>
  <c r="AA2435" i="11"/>
  <c r="AA2436" i="11"/>
  <c r="AA2437" i="11"/>
  <c r="AA2438" i="11"/>
  <c r="AA2439" i="11"/>
  <c r="AA2440" i="11"/>
  <c r="AA2441" i="11"/>
  <c r="AA2442" i="11"/>
  <c r="AA2443" i="11"/>
  <c r="AA2444" i="11"/>
  <c r="AA2445" i="11"/>
  <c r="AA2446" i="11"/>
  <c r="AA2447" i="11"/>
  <c r="AA2448" i="11"/>
  <c r="AA2449" i="11"/>
  <c r="AA2450" i="11"/>
  <c r="AA2451" i="11"/>
  <c r="AA2452" i="11"/>
  <c r="AA2453" i="11"/>
  <c r="AA2454" i="11"/>
  <c r="AA2455" i="11"/>
  <c r="AA2456" i="11"/>
  <c r="AA2457" i="11"/>
  <c r="AA2458" i="11"/>
  <c r="AA2459" i="11"/>
  <c r="AA2460" i="11"/>
  <c r="AA2461" i="11"/>
  <c r="AA2462" i="11"/>
  <c r="AA2463" i="11"/>
  <c r="AA2464" i="11"/>
  <c r="AA2465" i="11"/>
  <c r="AA2466" i="11"/>
  <c r="AA2467" i="11"/>
  <c r="AA2468" i="11"/>
  <c r="AA2469" i="11"/>
  <c r="AA2470" i="11"/>
  <c r="AA2471" i="11"/>
  <c r="AA2472" i="11"/>
  <c r="AA2473" i="11"/>
  <c r="AA2474" i="11"/>
  <c r="AA2475" i="11"/>
  <c r="AA2476" i="11"/>
  <c r="AA2477" i="11"/>
  <c r="AA2478" i="11"/>
  <c r="AA2479" i="11"/>
  <c r="AA2480" i="11"/>
  <c r="AA2481" i="11"/>
  <c r="AA2482" i="11"/>
  <c r="AA2483" i="11"/>
  <c r="AA2484" i="11"/>
  <c r="AA2485" i="11"/>
  <c r="AA2486" i="11"/>
  <c r="AA2487" i="11"/>
  <c r="AA2488" i="11"/>
  <c r="AA2489" i="11"/>
  <c r="AA2490" i="11"/>
  <c r="AA2491" i="11"/>
  <c r="AA2492" i="11"/>
  <c r="AA2493" i="11"/>
  <c r="AA2494" i="11"/>
  <c r="AA2495" i="11"/>
  <c r="AA2496" i="11"/>
  <c r="AA2497" i="11"/>
  <c r="AA2498" i="11"/>
  <c r="AA2499" i="11"/>
  <c r="AA2500" i="11"/>
  <c r="AA2501" i="11"/>
  <c r="AA2502" i="11"/>
  <c r="AA2503" i="11"/>
  <c r="AA2504" i="11"/>
  <c r="AA2505" i="11"/>
  <c r="AA2506" i="11"/>
  <c r="AA2507" i="11"/>
  <c r="AA2508" i="11"/>
  <c r="AA2509" i="11"/>
  <c r="AA2510" i="11"/>
  <c r="AA2511" i="11"/>
  <c r="AA2512" i="11"/>
  <c r="AA2513" i="11"/>
  <c r="AA2514" i="11"/>
  <c r="AA2515" i="11"/>
  <c r="AA2516" i="11"/>
  <c r="AA2517" i="11"/>
  <c r="AA2518" i="11"/>
  <c r="AA2519" i="11"/>
  <c r="AA2520" i="11"/>
  <c r="AA2521" i="11"/>
  <c r="AA2522" i="11"/>
  <c r="AA2523" i="11"/>
  <c r="AA2524" i="11"/>
  <c r="AA2525" i="11"/>
  <c r="AA2526" i="11"/>
  <c r="AA2527" i="11"/>
  <c r="AA2528" i="11"/>
  <c r="AA2529" i="11"/>
  <c r="AA2530" i="11"/>
  <c r="AA2531" i="11"/>
  <c r="AA2532" i="11"/>
  <c r="AA2533" i="11"/>
  <c r="AA2534" i="11"/>
  <c r="AA2535" i="11"/>
  <c r="AA2536" i="11"/>
  <c r="AA2537" i="11"/>
  <c r="AA2538" i="11"/>
  <c r="AA2539" i="11"/>
  <c r="AA2540" i="11"/>
  <c r="AA2541" i="11"/>
  <c r="AA2542" i="11"/>
  <c r="AA2543" i="11"/>
  <c r="AA2544" i="11"/>
  <c r="AA2545" i="11"/>
  <c r="AA2546" i="11"/>
  <c r="AA2547" i="11"/>
  <c r="AA2548" i="11"/>
  <c r="AA2549" i="11"/>
  <c r="AA2550" i="11"/>
  <c r="AA2551" i="11"/>
  <c r="AA2552" i="11"/>
  <c r="AA2553" i="11"/>
  <c r="AA2554" i="11"/>
  <c r="AA2555" i="11"/>
  <c r="AA2556" i="11"/>
  <c r="AA2557" i="11"/>
  <c r="AA2558" i="11"/>
  <c r="AA2559" i="11"/>
  <c r="AA2560" i="11"/>
  <c r="AA2561" i="11"/>
  <c r="AA2562" i="11"/>
  <c r="AA2563" i="11"/>
  <c r="X7" i="11"/>
  <c r="Y7" i="11"/>
  <c r="X8" i="11"/>
  <c r="Y8" i="11" s="1"/>
  <c r="X9" i="11"/>
  <c r="Y9" i="11"/>
  <c r="X10" i="11"/>
  <c r="Y10" i="11"/>
  <c r="X11" i="11"/>
  <c r="Y11" i="11"/>
  <c r="X12" i="11"/>
  <c r="Y12" i="11"/>
  <c r="X13" i="11"/>
  <c r="Y13" i="11"/>
  <c r="X14" i="11"/>
  <c r="Y14" i="11"/>
  <c r="X15" i="11"/>
  <c r="Y15" i="11" s="1"/>
  <c r="X16" i="11"/>
  <c r="Y16" i="11" s="1"/>
  <c r="X17" i="11"/>
  <c r="Y17" i="11"/>
  <c r="X18" i="11"/>
  <c r="Y18" i="11"/>
  <c r="X19" i="11"/>
  <c r="Y19" i="11" s="1"/>
  <c r="X20" i="11"/>
  <c r="Y20" i="11" s="1"/>
  <c r="X21" i="11"/>
  <c r="Y21" i="11"/>
  <c r="X22" i="11"/>
  <c r="Y22" i="11"/>
  <c r="X23" i="11"/>
  <c r="Y23" i="11" s="1"/>
  <c r="X24" i="11"/>
  <c r="Y24" i="11"/>
  <c r="X25" i="11"/>
  <c r="Y25" i="11"/>
  <c r="X26" i="11"/>
  <c r="Y26" i="11"/>
  <c r="X27" i="11"/>
  <c r="Y27" i="11" s="1"/>
  <c r="X28" i="11"/>
  <c r="Y28" i="11"/>
  <c r="X29" i="11"/>
  <c r="Y29" i="11"/>
  <c r="X30" i="11"/>
  <c r="Y30" i="11"/>
  <c r="X31" i="11"/>
  <c r="Y31" i="11" s="1"/>
  <c r="X32" i="11"/>
  <c r="Y32" i="11"/>
  <c r="X33" i="11"/>
  <c r="Y33" i="11" s="1"/>
  <c r="X34" i="11"/>
  <c r="Y34" i="11"/>
  <c r="X35" i="11"/>
  <c r="Y35" i="11"/>
  <c r="X36" i="11"/>
  <c r="Y36" i="11"/>
  <c r="X37" i="11"/>
  <c r="Y37" i="11" s="1"/>
  <c r="X38" i="11"/>
  <c r="Y38" i="11" s="1"/>
  <c r="X39" i="11"/>
  <c r="Y39" i="11" s="1"/>
  <c r="X40" i="11"/>
  <c r="Y40" i="11" s="1"/>
  <c r="X41" i="11"/>
  <c r="Y41" i="11" s="1"/>
  <c r="X42" i="11"/>
  <c r="Y42" i="11"/>
  <c r="X43" i="11"/>
  <c r="Y43" i="11"/>
  <c r="X44" i="11"/>
  <c r="Y44" i="11"/>
  <c r="X45" i="11"/>
  <c r="Y45" i="11"/>
  <c r="X46" i="11"/>
  <c r="Y46" i="11"/>
  <c r="X47" i="11"/>
  <c r="Y47" i="11"/>
  <c r="X48" i="11"/>
  <c r="Y48" i="11"/>
  <c r="X49" i="11"/>
  <c r="Y49" i="11" s="1"/>
  <c r="X50" i="11"/>
  <c r="Y50" i="11"/>
  <c r="X51" i="11"/>
  <c r="Y51" i="11"/>
  <c r="X52" i="11"/>
  <c r="Y52" i="11"/>
  <c r="X53" i="11"/>
  <c r="Y53" i="11"/>
  <c r="X54" i="11"/>
  <c r="Y54" i="11"/>
  <c r="X55" i="11"/>
  <c r="Y55" i="11"/>
  <c r="X56" i="11"/>
  <c r="Y56" i="11"/>
  <c r="X57" i="11"/>
  <c r="Y57" i="11"/>
  <c r="X58" i="11"/>
  <c r="Y58" i="11" s="1"/>
  <c r="X59" i="11"/>
  <c r="Y59" i="11"/>
  <c r="X60" i="11"/>
  <c r="Y60" i="11" s="1"/>
  <c r="X61" i="11"/>
  <c r="Y61" i="11"/>
  <c r="X62" i="11"/>
  <c r="Y62" i="11"/>
  <c r="X63" i="11"/>
  <c r="Y63" i="11"/>
  <c r="X64" i="11"/>
  <c r="Y64" i="11"/>
  <c r="X65" i="11"/>
  <c r="Y65" i="11"/>
  <c r="X66" i="11"/>
  <c r="Y66" i="11"/>
  <c r="X67" i="11"/>
  <c r="Y67" i="11"/>
  <c r="X68" i="11"/>
  <c r="Y68" i="11"/>
  <c r="X69" i="11"/>
  <c r="Y69" i="11"/>
  <c r="X70" i="11"/>
  <c r="Y70" i="11"/>
  <c r="X71" i="11"/>
  <c r="Y71" i="11"/>
  <c r="X72" i="11"/>
  <c r="Y72" i="11" s="1"/>
  <c r="X73" i="11"/>
  <c r="Y73" i="11"/>
  <c r="X74" i="11"/>
  <c r="Y74" i="11"/>
  <c r="X75" i="11"/>
  <c r="Y75" i="11"/>
  <c r="X76" i="11"/>
  <c r="Y76" i="11"/>
  <c r="X77" i="11"/>
  <c r="Y77" i="11" s="1"/>
  <c r="X78" i="11"/>
  <c r="Y78" i="11" s="1"/>
  <c r="X79" i="11"/>
  <c r="Y79" i="11" s="1"/>
  <c r="X80" i="11"/>
  <c r="Y80" i="11"/>
  <c r="X81" i="11"/>
  <c r="Y81" i="11"/>
  <c r="X82" i="11"/>
  <c r="Y82" i="11"/>
  <c r="X83" i="11"/>
  <c r="Y83" i="11" s="1"/>
  <c r="X84" i="11"/>
  <c r="Y84" i="11" s="1"/>
  <c r="X85" i="11"/>
  <c r="Y85" i="11" s="1"/>
  <c r="X86" i="11"/>
  <c r="Y86" i="11"/>
  <c r="X87" i="11"/>
  <c r="Y87" i="11" s="1"/>
  <c r="X88" i="11"/>
  <c r="Y88" i="11"/>
  <c r="X89" i="11"/>
  <c r="Y89" i="11"/>
  <c r="X90" i="11"/>
  <c r="Y90" i="11"/>
  <c r="X91" i="11"/>
  <c r="Y91" i="11"/>
  <c r="X92" i="11"/>
  <c r="Y92" i="11"/>
  <c r="X93" i="11"/>
  <c r="Y93" i="11"/>
  <c r="X94" i="11"/>
  <c r="Y94" i="11"/>
  <c r="X95" i="11"/>
  <c r="Y95" i="11"/>
  <c r="X96" i="11"/>
  <c r="Y96" i="11"/>
  <c r="X97" i="11"/>
  <c r="Y97" i="11" s="1"/>
  <c r="X98" i="11"/>
  <c r="Y98" i="11" s="1"/>
  <c r="X99" i="11"/>
  <c r="Y99" i="11" s="1"/>
  <c r="X100" i="11"/>
  <c r="Y100" i="11" s="1"/>
  <c r="X101" i="11"/>
  <c r="Y101" i="11" s="1"/>
  <c r="X102" i="11"/>
  <c r="Y102" i="11"/>
  <c r="X103" i="11"/>
  <c r="X104" i="11"/>
  <c r="Y104" i="11" s="1"/>
  <c r="X105" i="11"/>
  <c r="Y105" i="11" s="1"/>
  <c r="X106" i="11"/>
  <c r="Y106" i="11"/>
  <c r="X107" i="11"/>
  <c r="Y107" i="11" s="1"/>
  <c r="X108" i="11"/>
  <c r="Y108" i="11"/>
  <c r="X109" i="11"/>
  <c r="Y109" i="11"/>
  <c r="X110" i="11"/>
  <c r="Y110" i="11" s="1"/>
  <c r="X111" i="11"/>
  <c r="Y111" i="11"/>
  <c r="X112" i="11"/>
  <c r="Y112" i="11"/>
  <c r="X113" i="11"/>
  <c r="Y113" i="11"/>
  <c r="X114" i="11"/>
  <c r="Y114" i="11"/>
  <c r="X115" i="11"/>
  <c r="Y115" i="11"/>
  <c r="X116" i="11"/>
  <c r="Y116" i="11" s="1"/>
  <c r="X117" i="11"/>
  <c r="Y117" i="11" s="1"/>
  <c r="X118" i="11"/>
  <c r="Y118" i="11"/>
  <c r="X119" i="11"/>
  <c r="Y119" i="11"/>
  <c r="X120" i="11"/>
  <c r="Y120" i="11" s="1"/>
  <c r="X121" i="11"/>
  <c r="Y121" i="11"/>
  <c r="X122" i="11"/>
  <c r="Y122" i="11"/>
  <c r="X123" i="11"/>
  <c r="Y123" i="11" s="1"/>
  <c r="X124" i="11"/>
  <c r="Y124" i="11"/>
  <c r="X125" i="11"/>
  <c r="Y125" i="11"/>
  <c r="X126" i="11"/>
  <c r="Y126" i="11"/>
  <c r="X127" i="11"/>
  <c r="Y127" i="11"/>
  <c r="X128" i="11"/>
  <c r="X129" i="11"/>
  <c r="Y129" i="11" s="1"/>
  <c r="X130" i="11"/>
  <c r="Y130" i="11"/>
  <c r="X131" i="11"/>
  <c r="Y131" i="11"/>
  <c r="X132" i="11"/>
  <c r="Y132" i="11"/>
  <c r="X133" i="11"/>
  <c r="Y133" i="11"/>
  <c r="X134" i="11"/>
  <c r="Y134" i="11"/>
  <c r="X135" i="11"/>
  <c r="Y135" i="11"/>
  <c r="X136" i="11"/>
  <c r="Y136" i="11"/>
  <c r="X137" i="11"/>
  <c r="Y137" i="11" s="1"/>
  <c r="X138" i="11"/>
  <c r="Y138" i="11"/>
  <c r="X139" i="11"/>
  <c r="Y139" i="11"/>
  <c r="X140" i="11"/>
  <c r="Y140" i="11"/>
  <c r="X141" i="11"/>
  <c r="Y141" i="11" s="1"/>
  <c r="X142" i="11"/>
  <c r="Y142" i="11" s="1"/>
  <c r="X143" i="11"/>
  <c r="Y143" i="11" s="1"/>
  <c r="X144" i="11"/>
  <c r="Y144" i="11"/>
  <c r="X145" i="11"/>
  <c r="Y145" i="11"/>
  <c r="X146" i="11"/>
  <c r="Y146" i="11"/>
  <c r="X147" i="11"/>
  <c r="Y147" i="11"/>
  <c r="X148" i="11"/>
  <c r="Y148" i="11" s="1"/>
  <c r="X149" i="11"/>
  <c r="Y149" i="11"/>
  <c r="X150" i="11"/>
  <c r="Y150" i="11" s="1"/>
  <c r="X151" i="11"/>
  <c r="Y151" i="11" s="1"/>
  <c r="X152" i="11"/>
  <c r="Y152" i="11"/>
  <c r="X153" i="11"/>
  <c r="Y153" i="11"/>
  <c r="X154" i="11"/>
  <c r="Y154" i="11" s="1"/>
  <c r="X155" i="11"/>
  <c r="Y155" i="11"/>
  <c r="X156" i="11"/>
  <c r="Y156" i="11"/>
  <c r="X157" i="11"/>
  <c r="Y157" i="11"/>
  <c r="X158" i="11"/>
  <c r="Y158" i="11"/>
  <c r="X159" i="11"/>
  <c r="Y159" i="11" s="1"/>
  <c r="X160" i="11"/>
  <c r="Y160" i="11" s="1"/>
  <c r="X161" i="11"/>
  <c r="Y161" i="11" s="1"/>
  <c r="X162" i="11"/>
  <c r="Y162" i="11"/>
  <c r="X163" i="11"/>
  <c r="Y163" i="11"/>
  <c r="X164" i="11"/>
  <c r="Y164" i="11"/>
  <c r="X165" i="11"/>
  <c r="Y165" i="11"/>
  <c r="X166" i="11"/>
  <c r="Y166" i="11"/>
  <c r="X167" i="11"/>
  <c r="Y167" i="11" s="1"/>
  <c r="X168" i="11"/>
  <c r="Y168" i="11" s="1"/>
  <c r="X169" i="11"/>
  <c r="Y169" i="11" s="1"/>
  <c r="X170" i="11"/>
  <c r="Y170" i="11" s="1"/>
  <c r="X171" i="11"/>
  <c r="Y171" i="11"/>
  <c r="X172" i="11"/>
  <c r="Y172" i="11"/>
  <c r="X173" i="11"/>
  <c r="Y173" i="11"/>
  <c r="X174" i="11"/>
  <c r="Y174" i="11" s="1"/>
  <c r="X175" i="11"/>
  <c r="Y175" i="11" s="1"/>
  <c r="X176" i="11"/>
  <c r="Y176" i="11" s="1"/>
  <c r="X177" i="11"/>
  <c r="Y177" i="11" s="1"/>
  <c r="X178" i="11"/>
  <c r="Y178" i="11" s="1"/>
  <c r="X179" i="11"/>
  <c r="Y179" i="11"/>
  <c r="X180" i="11"/>
  <c r="Y180" i="11" s="1"/>
  <c r="X181" i="11"/>
  <c r="Y181" i="11" s="1"/>
  <c r="X182" i="11"/>
  <c r="Y182" i="11"/>
  <c r="X183" i="11"/>
  <c r="Y183" i="11"/>
  <c r="X184" i="11"/>
  <c r="Y184" i="11" s="1"/>
  <c r="X185" i="11"/>
  <c r="Y185" i="11" s="1"/>
  <c r="X186" i="11"/>
  <c r="Y186" i="11" s="1"/>
  <c r="X187" i="11"/>
  <c r="Y187" i="11" s="1"/>
  <c r="X188" i="11"/>
  <c r="Y188" i="11" s="1"/>
  <c r="X189" i="11"/>
  <c r="Y189" i="11" s="1"/>
  <c r="X190" i="11"/>
  <c r="Y190" i="11"/>
  <c r="X191" i="11"/>
  <c r="Y191" i="11"/>
  <c r="X192" i="11"/>
  <c r="Y192" i="11"/>
  <c r="X193" i="11"/>
  <c r="Y193" i="11"/>
  <c r="X194" i="11"/>
  <c r="Y194" i="11" s="1"/>
  <c r="X195" i="11"/>
  <c r="Y195" i="11" s="1"/>
  <c r="X196" i="11"/>
  <c r="Y196" i="11"/>
  <c r="X197" i="11"/>
  <c r="Y197" i="11"/>
  <c r="X198" i="11"/>
  <c r="Y198" i="11"/>
  <c r="X199" i="11"/>
  <c r="Y199" i="11"/>
  <c r="X200" i="11"/>
  <c r="Y200" i="11" s="1"/>
  <c r="X201" i="11"/>
  <c r="Y201" i="11" s="1"/>
  <c r="X202" i="11"/>
  <c r="Y202" i="11" s="1"/>
  <c r="X203" i="11"/>
  <c r="Y203" i="11" s="1"/>
  <c r="X204" i="11"/>
  <c r="Y204" i="11"/>
  <c r="X205" i="11"/>
  <c r="Y205" i="11"/>
  <c r="X206" i="11"/>
  <c r="Y206" i="11"/>
  <c r="X207" i="11"/>
  <c r="Y207" i="11"/>
  <c r="X208" i="11"/>
  <c r="Y208" i="11"/>
  <c r="X209" i="11"/>
  <c r="Y209" i="11"/>
  <c r="X210" i="11"/>
  <c r="Y210" i="11"/>
  <c r="X211" i="11"/>
  <c r="Y211" i="11"/>
  <c r="X212" i="11"/>
  <c r="Y212" i="11"/>
  <c r="X213" i="11"/>
  <c r="Y213" i="11"/>
  <c r="X214" i="11"/>
  <c r="Y214" i="11"/>
  <c r="X215" i="11"/>
  <c r="Y215" i="11"/>
  <c r="X216" i="11"/>
  <c r="Y216" i="11" s="1"/>
  <c r="X217" i="11"/>
  <c r="Y217" i="11"/>
  <c r="X218" i="11"/>
  <c r="Y218" i="11"/>
  <c r="X219" i="11"/>
  <c r="Y219" i="11"/>
  <c r="X220" i="11"/>
  <c r="Y220" i="11"/>
  <c r="X221" i="11"/>
  <c r="Y221" i="11"/>
  <c r="X222" i="11"/>
  <c r="Y222" i="11"/>
  <c r="X223" i="11"/>
  <c r="Y223" i="11"/>
  <c r="X224" i="11"/>
  <c r="Y224" i="11"/>
  <c r="X225" i="11"/>
  <c r="Y225" i="11"/>
  <c r="X226" i="11"/>
  <c r="Y226" i="11"/>
  <c r="X227" i="11"/>
  <c r="Y227" i="11"/>
  <c r="X228" i="11"/>
  <c r="Y228" i="11" s="1"/>
  <c r="X229" i="11"/>
  <c r="Y229" i="11"/>
  <c r="X230" i="11"/>
  <c r="Y230" i="11"/>
  <c r="X231" i="11"/>
  <c r="Y231" i="11"/>
  <c r="X232" i="11"/>
  <c r="Y232" i="11"/>
  <c r="X233" i="11"/>
  <c r="Y233" i="11"/>
  <c r="X234" i="11"/>
  <c r="Y234" i="11" s="1"/>
  <c r="X235" i="11"/>
  <c r="X236" i="11"/>
  <c r="Y236" i="11" s="1"/>
  <c r="X237" i="11"/>
  <c r="X238" i="11"/>
  <c r="Y238" i="11" s="1"/>
  <c r="X239" i="11"/>
  <c r="Y239" i="11"/>
  <c r="X240" i="11"/>
  <c r="Y240" i="11"/>
  <c r="X241" i="11"/>
  <c r="Y241" i="11"/>
  <c r="X242" i="11"/>
  <c r="Y242" i="11" s="1"/>
  <c r="X243" i="11"/>
  <c r="Y243" i="11"/>
  <c r="X244" i="11"/>
  <c r="Y244" i="11"/>
  <c r="X245" i="11"/>
  <c r="Y245" i="11"/>
  <c r="X246" i="11"/>
  <c r="Y246" i="11"/>
  <c r="X247" i="11"/>
  <c r="Y247" i="11"/>
  <c r="X248" i="11"/>
  <c r="Y248" i="11"/>
  <c r="X249" i="11"/>
  <c r="Y249" i="11"/>
  <c r="X250" i="11"/>
  <c r="Y250" i="11"/>
  <c r="X251" i="11"/>
  <c r="Y251" i="11" s="1"/>
  <c r="X252" i="11"/>
  <c r="Y252" i="11" s="1"/>
  <c r="X253" i="11"/>
  <c r="Y253" i="11"/>
  <c r="X254" i="11"/>
  <c r="Y254" i="11" s="1"/>
  <c r="X255" i="11"/>
  <c r="Y255" i="11" s="1"/>
  <c r="X256" i="11"/>
  <c r="Y256" i="11"/>
  <c r="X257" i="11"/>
  <c r="Y257" i="11"/>
  <c r="X258" i="11"/>
  <c r="Y258" i="11"/>
  <c r="X259" i="11"/>
  <c r="Y259" i="11" s="1"/>
  <c r="X260" i="11"/>
  <c r="Y260" i="11"/>
  <c r="X261" i="11"/>
  <c r="Y261" i="11"/>
  <c r="X262" i="11"/>
  <c r="Y262" i="11"/>
  <c r="X263" i="11"/>
  <c r="Y263" i="11"/>
  <c r="X264" i="11"/>
  <c r="Y264" i="11"/>
  <c r="X265" i="11"/>
  <c r="Y265" i="11" s="1"/>
  <c r="X266" i="11"/>
  <c r="Y266" i="11"/>
  <c r="X267" i="11"/>
  <c r="Y267" i="11"/>
  <c r="X268" i="11"/>
  <c r="Y268" i="11"/>
  <c r="X269" i="11"/>
  <c r="Y269" i="11"/>
  <c r="X270" i="11"/>
  <c r="Y270" i="11"/>
  <c r="X271" i="11"/>
  <c r="Y271" i="11"/>
  <c r="X272" i="11"/>
  <c r="Y272" i="11"/>
  <c r="X273" i="11"/>
  <c r="Y273" i="11"/>
  <c r="X274" i="11"/>
  <c r="Y274" i="11"/>
  <c r="X275" i="11"/>
  <c r="Y275" i="11"/>
  <c r="X276" i="11"/>
  <c r="Y276" i="11"/>
  <c r="X277" i="11"/>
  <c r="Y277" i="11" s="1"/>
  <c r="X278" i="11"/>
  <c r="Y278" i="11" s="1"/>
  <c r="X279" i="11"/>
  <c r="Y279" i="11"/>
  <c r="X280" i="11"/>
  <c r="Y280" i="11"/>
  <c r="X281" i="11"/>
  <c r="Y281" i="11"/>
  <c r="X282" i="11"/>
  <c r="Y282" i="11"/>
  <c r="X283" i="11"/>
  <c r="Y283" i="11"/>
  <c r="X284" i="11"/>
  <c r="Y284" i="11" s="1"/>
  <c r="X285" i="11"/>
  <c r="Y285" i="11" s="1"/>
  <c r="X286" i="11"/>
  <c r="Y286" i="11" s="1"/>
  <c r="X287" i="11"/>
  <c r="Y287" i="11"/>
  <c r="X288" i="11"/>
  <c r="Y288" i="11"/>
  <c r="X289" i="11"/>
  <c r="Y289" i="11"/>
  <c r="X290" i="11"/>
  <c r="Y290" i="11"/>
  <c r="X291" i="11"/>
  <c r="Y291" i="11" s="1"/>
  <c r="X292" i="11"/>
  <c r="Y292" i="11" s="1"/>
  <c r="X293" i="11"/>
  <c r="Y293" i="11" s="1"/>
  <c r="X294" i="11"/>
  <c r="Y294" i="11" s="1"/>
  <c r="X295" i="11"/>
  <c r="Y295" i="11"/>
  <c r="X296" i="11"/>
  <c r="Y296" i="11"/>
  <c r="X297" i="11"/>
  <c r="Y297" i="11"/>
  <c r="X298" i="11"/>
  <c r="Y298" i="11" s="1"/>
  <c r="X299" i="11"/>
  <c r="Y299" i="11"/>
  <c r="X300" i="11"/>
  <c r="Y300" i="11"/>
  <c r="X301" i="11"/>
  <c r="Y301" i="11"/>
  <c r="X302" i="11"/>
  <c r="Y302" i="11"/>
  <c r="X303" i="11"/>
  <c r="Y303" i="11"/>
  <c r="X304" i="11"/>
  <c r="Y304" i="11" s="1"/>
  <c r="X305" i="11"/>
  <c r="Y305" i="11"/>
  <c r="X306" i="11"/>
  <c r="Y306" i="11"/>
  <c r="X307" i="11"/>
  <c r="Y307" i="11" s="1"/>
  <c r="X308" i="11"/>
  <c r="Y308" i="11" s="1"/>
  <c r="X309" i="11"/>
  <c r="Y309" i="11" s="1"/>
  <c r="X310" i="11"/>
  <c r="Y310" i="11" s="1"/>
  <c r="X311" i="11"/>
  <c r="Y311" i="11"/>
  <c r="X312" i="11"/>
  <c r="Y312" i="11"/>
  <c r="X313" i="11"/>
  <c r="Y313" i="11" s="1"/>
  <c r="X314" i="11"/>
  <c r="Y314" i="11" s="1"/>
  <c r="X315" i="11"/>
  <c r="Y315" i="11"/>
  <c r="X316" i="11"/>
  <c r="Y316" i="11"/>
  <c r="X317" i="11"/>
  <c r="Y317" i="11"/>
  <c r="X318" i="11"/>
  <c r="Y318" i="11" s="1"/>
  <c r="X319" i="11"/>
  <c r="Y319" i="11"/>
  <c r="X320" i="11"/>
  <c r="Y320" i="11"/>
  <c r="X321" i="11"/>
  <c r="Y321" i="11"/>
  <c r="X322" i="11"/>
  <c r="Y322" i="11" s="1"/>
  <c r="X323" i="11"/>
  <c r="X324" i="11"/>
  <c r="Y324" i="11" s="1"/>
  <c r="X325" i="11"/>
  <c r="Y325" i="11" s="1"/>
  <c r="X326" i="11"/>
  <c r="Y326" i="11" s="1"/>
  <c r="X327" i="11"/>
  <c r="Y327" i="11" s="1"/>
  <c r="X328" i="11"/>
  <c r="Y328" i="11"/>
  <c r="X329" i="11"/>
  <c r="Y329" i="11" s="1"/>
  <c r="X330" i="11"/>
  <c r="Y330" i="11"/>
  <c r="X331" i="11"/>
  <c r="Y331" i="11"/>
  <c r="X332" i="11"/>
  <c r="Y332" i="11"/>
  <c r="X333" i="11"/>
  <c r="Y333" i="11"/>
  <c r="X334" i="11"/>
  <c r="Y334" i="11" s="1"/>
  <c r="X335" i="11"/>
  <c r="Y335" i="11"/>
  <c r="X336" i="11"/>
  <c r="Y336" i="11"/>
  <c r="X337" i="11"/>
  <c r="Y337" i="11"/>
  <c r="X338" i="11"/>
  <c r="Y338" i="11"/>
  <c r="X339" i="11"/>
  <c r="Y339" i="11" s="1"/>
  <c r="X340" i="11"/>
  <c r="X341" i="11"/>
  <c r="Y341" i="11" s="1"/>
  <c r="X342" i="11"/>
  <c r="Y342" i="11"/>
  <c r="X343" i="11"/>
  <c r="Y343" i="11" s="1"/>
  <c r="X344" i="11"/>
  <c r="Y344" i="11"/>
  <c r="X345" i="11"/>
  <c r="Y345" i="11"/>
  <c r="X346" i="11"/>
  <c r="Y346" i="11"/>
  <c r="X347" i="11"/>
  <c r="Y347" i="11"/>
  <c r="X348" i="11"/>
  <c r="Y348" i="11" s="1"/>
  <c r="X349" i="11"/>
  <c r="Y349" i="11" s="1"/>
  <c r="X350" i="11"/>
  <c r="Y350" i="11"/>
  <c r="X351" i="11"/>
  <c r="Y351" i="11"/>
  <c r="X352" i="11"/>
  <c r="Y352" i="11"/>
  <c r="X353" i="11"/>
  <c r="Y353" i="11"/>
  <c r="X354" i="11"/>
  <c r="Y354" i="11"/>
  <c r="X355" i="11"/>
  <c r="Y355" i="11"/>
  <c r="X356" i="11"/>
  <c r="Y356" i="11"/>
  <c r="X357" i="11"/>
  <c r="Y357" i="11"/>
  <c r="X358" i="11"/>
  <c r="Y358" i="11" s="1"/>
  <c r="X359" i="11"/>
  <c r="Y359" i="11"/>
  <c r="X360" i="11"/>
  <c r="Y360" i="11"/>
  <c r="X361" i="11"/>
  <c r="Y361" i="11"/>
  <c r="X362" i="11"/>
  <c r="Y362" i="11"/>
  <c r="X363" i="11"/>
  <c r="Y363" i="11"/>
  <c r="X364" i="11"/>
  <c r="Y364" i="11"/>
  <c r="X365" i="11"/>
  <c r="Y365" i="11" s="1"/>
  <c r="X366" i="11"/>
  <c r="Y366" i="11"/>
  <c r="X367" i="11"/>
  <c r="Y367" i="11" s="1"/>
  <c r="X368" i="11"/>
  <c r="Y368" i="11"/>
  <c r="X369" i="11"/>
  <c r="Y369" i="11" s="1"/>
  <c r="X370" i="11"/>
  <c r="Y370" i="11" s="1"/>
  <c r="X371" i="11"/>
  <c r="Y371" i="11"/>
  <c r="X372" i="11"/>
  <c r="Y372" i="11" s="1"/>
  <c r="X373" i="11"/>
  <c r="Y373" i="11"/>
  <c r="X374" i="11"/>
  <c r="Y374" i="11"/>
  <c r="X375" i="11"/>
  <c r="Y375" i="11"/>
  <c r="X376" i="11"/>
  <c r="Y376" i="11"/>
  <c r="X377" i="11"/>
  <c r="Y377" i="11"/>
  <c r="X378" i="11"/>
  <c r="Y378" i="11"/>
  <c r="X379" i="11"/>
  <c r="Y379" i="11"/>
  <c r="X380" i="11"/>
  <c r="Y380" i="11"/>
  <c r="X381" i="11"/>
  <c r="Y381" i="11"/>
  <c r="X382" i="11"/>
  <c r="Y382" i="11"/>
  <c r="X383" i="11"/>
  <c r="Y383" i="11" s="1"/>
  <c r="X384" i="11"/>
  <c r="Y384" i="11" s="1"/>
  <c r="X385" i="11"/>
  <c r="Y385" i="11" s="1"/>
  <c r="X386" i="11"/>
  <c r="Y386" i="11" s="1"/>
  <c r="X387" i="11"/>
  <c r="Y387" i="11" s="1"/>
  <c r="X388" i="11"/>
  <c r="Y388" i="11"/>
  <c r="X389" i="11"/>
  <c r="Y389" i="11" s="1"/>
  <c r="X390" i="11"/>
  <c r="Y390" i="11"/>
  <c r="X391" i="11"/>
  <c r="Y391" i="11"/>
  <c r="X392" i="11"/>
  <c r="Y392" i="11" s="1"/>
  <c r="X393" i="11"/>
  <c r="Y393" i="11" s="1"/>
  <c r="X394" i="11"/>
  <c r="Y394" i="11"/>
  <c r="X395" i="11"/>
  <c r="Y395" i="11"/>
  <c r="X396" i="11"/>
  <c r="Y396" i="11"/>
  <c r="X397" i="11"/>
  <c r="Y397" i="11"/>
  <c r="X398" i="11"/>
  <c r="Y398" i="11"/>
  <c r="X399" i="11"/>
  <c r="Y399" i="11"/>
  <c r="X400" i="11"/>
  <c r="Y400" i="11"/>
  <c r="X401" i="11"/>
  <c r="Y401" i="11"/>
  <c r="X402" i="11"/>
  <c r="Y402" i="11"/>
  <c r="X403" i="11"/>
  <c r="Y403" i="11"/>
  <c r="X404" i="11"/>
  <c r="Y404" i="11"/>
  <c r="X405" i="11"/>
  <c r="Y405" i="11"/>
  <c r="X406" i="11"/>
  <c r="Y406" i="11"/>
  <c r="X407" i="11"/>
  <c r="Y407" i="11" s="1"/>
  <c r="X408" i="11"/>
  <c r="Y408" i="11" s="1"/>
  <c r="X409" i="11"/>
  <c r="Y409" i="11" s="1"/>
  <c r="X410" i="11"/>
  <c r="Y410" i="11" s="1"/>
  <c r="X411" i="11"/>
  <c r="Y411" i="11" s="1"/>
  <c r="X412" i="11"/>
  <c r="Y412" i="11"/>
  <c r="X413" i="11"/>
  <c r="Y413" i="11"/>
  <c r="X414" i="11"/>
  <c r="Y414" i="11"/>
  <c r="X415" i="11"/>
  <c r="Y415" i="11"/>
  <c r="X416" i="11"/>
  <c r="Y416" i="11"/>
  <c r="X417" i="11"/>
  <c r="Y417" i="11"/>
  <c r="X418" i="11"/>
  <c r="Y418" i="11" s="1"/>
  <c r="X419" i="11"/>
  <c r="Y419" i="11" s="1"/>
  <c r="X420" i="11"/>
  <c r="Y420" i="11"/>
  <c r="X421" i="11"/>
  <c r="Y421" i="11"/>
  <c r="X422" i="11"/>
  <c r="Y422" i="11"/>
  <c r="X423" i="11"/>
  <c r="Y423" i="11"/>
  <c r="X424" i="11"/>
  <c r="Y424" i="11"/>
  <c r="X425" i="11"/>
  <c r="Y425" i="11" s="1"/>
  <c r="X426" i="11"/>
  <c r="Y426" i="11" s="1"/>
  <c r="X427" i="11"/>
  <c r="Y427" i="11"/>
  <c r="X428" i="11"/>
  <c r="Y428" i="11"/>
  <c r="X429" i="11"/>
  <c r="Y429" i="11"/>
  <c r="X430" i="11"/>
  <c r="Y430" i="11"/>
  <c r="X431" i="11"/>
  <c r="Y431" i="11"/>
  <c r="X432" i="11"/>
  <c r="Y432" i="11"/>
  <c r="X433" i="11"/>
  <c r="Y433" i="11"/>
  <c r="X434" i="11"/>
  <c r="Y434" i="11"/>
  <c r="X435" i="11"/>
  <c r="Y435" i="11" s="1"/>
  <c r="X436" i="11"/>
  <c r="Y436" i="11" s="1"/>
  <c r="X437" i="11"/>
  <c r="Y437" i="11" s="1"/>
  <c r="X438" i="11"/>
  <c r="Y438" i="11"/>
  <c r="X439" i="11"/>
  <c r="Y439" i="11"/>
  <c r="X440" i="11"/>
  <c r="Y440" i="11"/>
  <c r="X441" i="11"/>
  <c r="Y441" i="11" s="1"/>
  <c r="X442" i="11"/>
  <c r="Y442" i="11" s="1"/>
  <c r="X443" i="11"/>
  <c r="Y443" i="11" s="1"/>
  <c r="X444" i="11"/>
  <c r="Y444" i="11" s="1"/>
  <c r="X445" i="11"/>
  <c r="Y445" i="11" s="1"/>
  <c r="X446" i="11"/>
  <c r="Y446" i="11"/>
  <c r="X447" i="11"/>
  <c r="Y447" i="11" s="1"/>
  <c r="X448" i="11"/>
  <c r="Y448" i="11"/>
  <c r="X449" i="11"/>
  <c r="Y449" i="11" s="1"/>
  <c r="X450" i="11"/>
  <c r="Y450" i="11" s="1"/>
  <c r="X451" i="11"/>
  <c r="Y451" i="11"/>
  <c r="X452" i="11"/>
  <c r="Y452" i="11"/>
  <c r="X453" i="11"/>
  <c r="Y453" i="11"/>
  <c r="X454" i="11"/>
  <c r="Y454" i="11"/>
  <c r="X455" i="11"/>
  <c r="Y455" i="11" s="1"/>
  <c r="X456" i="11"/>
  <c r="Y456" i="11"/>
  <c r="X457" i="11"/>
  <c r="Y457" i="11" s="1"/>
  <c r="X458" i="11"/>
  <c r="Y458" i="11" s="1"/>
  <c r="X459" i="11"/>
  <c r="Y459" i="11" s="1"/>
  <c r="X460" i="11"/>
  <c r="Y460" i="11"/>
  <c r="X461" i="11"/>
  <c r="Y461" i="11"/>
  <c r="X462" i="11"/>
  <c r="Y462" i="11"/>
  <c r="X463" i="11"/>
  <c r="Y463" i="11" s="1"/>
  <c r="X464" i="11"/>
  <c r="Y464" i="11"/>
  <c r="X465" i="11"/>
  <c r="Y465" i="11" s="1"/>
  <c r="X466" i="11"/>
  <c r="Y466" i="11" s="1"/>
  <c r="X467" i="11"/>
  <c r="Y467" i="11"/>
  <c r="X468" i="11"/>
  <c r="Y468" i="11"/>
  <c r="X469" i="11"/>
  <c r="Y469" i="11"/>
  <c r="X470" i="11"/>
  <c r="Y470" i="11"/>
  <c r="X471" i="11"/>
  <c r="Y471" i="11"/>
  <c r="X472" i="11"/>
  <c r="Y472" i="11" s="1"/>
  <c r="X473" i="11"/>
  <c r="Y473" i="11"/>
  <c r="X474" i="11"/>
  <c r="Y474" i="11"/>
  <c r="X475" i="11"/>
  <c r="Y475" i="11" s="1"/>
  <c r="X476" i="11"/>
  <c r="Y476" i="11"/>
  <c r="X477" i="11"/>
  <c r="Y477" i="11"/>
  <c r="X478" i="11"/>
  <c r="Y478" i="11" s="1"/>
  <c r="X479" i="11"/>
  <c r="Y479" i="11" s="1"/>
  <c r="X480" i="11"/>
  <c r="Y480" i="11" s="1"/>
  <c r="X481" i="11"/>
  <c r="Y481" i="11"/>
  <c r="X482" i="11"/>
  <c r="Y482" i="11" s="1"/>
  <c r="X483" i="11"/>
  <c r="Y483" i="11"/>
  <c r="X484" i="11"/>
  <c r="Y484" i="11"/>
  <c r="X485" i="11"/>
  <c r="Y485" i="11"/>
  <c r="X486" i="11"/>
  <c r="Y486" i="11" s="1"/>
  <c r="X487" i="11"/>
  <c r="Y487" i="11"/>
  <c r="X488" i="11"/>
  <c r="Y488" i="11"/>
  <c r="X489" i="11"/>
  <c r="Y489" i="11"/>
  <c r="X490" i="11"/>
  <c r="Y490" i="11" s="1"/>
  <c r="X491" i="11"/>
  <c r="Y491" i="11"/>
  <c r="X492" i="11"/>
  <c r="Y492" i="11"/>
  <c r="X493" i="11"/>
  <c r="Y493" i="11"/>
  <c r="X494" i="11"/>
  <c r="Y494" i="11"/>
  <c r="X495" i="11"/>
  <c r="Y495" i="11"/>
  <c r="X496" i="11"/>
  <c r="Y496" i="11"/>
  <c r="X497" i="11"/>
  <c r="Y497" i="11"/>
  <c r="X498" i="11"/>
  <c r="Y498" i="11" s="1"/>
  <c r="X499" i="11"/>
  <c r="Y499" i="11" s="1"/>
  <c r="X500" i="11"/>
  <c r="Y500" i="11"/>
  <c r="X501" i="11"/>
  <c r="Y501" i="11"/>
  <c r="X502" i="11"/>
  <c r="Y502" i="11"/>
  <c r="X503" i="11"/>
  <c r="Y503" i="11"/>
  <c r="X504" i="11"/>
  <c r="Y504" i="11"/>
  <c r="X505" i="11"/>
  <c r="Y505" i="11"/>
  <c r="X506" i="11"/>
  <c r="Y506" i="11"/>
  <c r="X507" i="11"/>
  <c r="Y507" i="11"/>
  <c r="X508" i="11"/>
  <c r="Y508" i="11"/>
  <c r="X509" i="11"/>
  <c r="Y509" i="11" s="1"/>
  <c r="X510" i="11"/>
  <c r="Y510" i="11"/>
  <c r="X511" i="11"/>
  <c r="Y511" i="11"/>
  <c r="X512" i="11"/>
  <c r="Y512" i="11"/>
  <c r="X513" i="11"/>
  <c r="Y513" i="11"/>
  <c r="X514" i="11"/>
  <c r="Y514" i="11"/>
  <c r="X515" i="11"/>
  <c r="Y515" i="11"/>
  <c r="X516" i="11"/>
  <c r="Y516" i="11"/>
  <c r="X517" i="11"/>
  <c r="Y517" i="11"/>
  <c r="X518" i="11"/>
  <c r="Y518" i="11"/>
  <c r="X519" i="11"/>
  <c r="Y519" i="11" s="1"/>
  <c r="X520" i="11"/>
  <c r="Y520" i="11"/>
  <c r="X521" i="11"/>
  <c r="Y521" i="11"/>
  <c r="X522" i="11"/>
  <c r="Y522" i="11" s="1"/>
  <c r="X523" i="11"/>
  <c r="Y523" i="11" s="1"/>
  <c r="X524" i="11"/>
  <c r="Y524" i="11" s="1"/>
  <c r="X525" i="11"/>
  <c r="Y525" i="11"/>
  <c r="X526" i="11"/>
  <c r="Y526" i="11"/>
  <c r="X527" i="11"/>
  <c r="Y527" i="11" s="1"/>
  <c r="X528" i="11"/>
  <c r="Y528" i="11" s="1"/>
  <c r="X529" i="11"/>
  <c r="Y529" i="11" s="1"/>
  <c r="X530" i="11"/>
  <c r="Y530" i="11"/>
  <c r="X531" i="11"/>
  <c r="Y531" i="11"/>
  <c r="X532" i="11"/>
  <c r="Y532" i="11"/>
  <c r="X533" i="11"/>
  <c r="Y533" i="11" s="1"/>
  <c r="X534" i="11"/>
  <c r="Y534" i="11"/>
  <c r="X535" i="11"/>
  <c r="Y535" i="11"/>
  <c r="X536" i="11"/>
  <c r="Y536" i="11"/>
  <c r="X537" i="11"/>
  <c r="Y537" i="11" s="1"/>
  <c r="X538" i="11"/>
  <c r="Y538" i="11" s="1"/>
  <c r="X539" i="11"/>
  <c r="Y539" i="11"/>
  <c r="X540" i="11"/>
  <c r="Y540" i="11"/>
  <c r="X541" i="11"/>
  <c r="Y541" i="11"/>
  <c r="X542" i="11"/>
  <c r="Y542" i="11"/>
  <c r="X543" i="11"/>
  <c r="Y543" i="11" s="1"/>
  <c r="X544" i="11"/>
  <c r="Y544" i="11"/>
  <c r="X545" i="11"/>
  <c r="Y545" i="11" s="1"/>
  <c r="X546" i="11"/>
  <c r="Y546" i="11"/>
  <c r="X547" i="11"/>
  <c r="Y547" i="11"/>
  <c r="X548" i="11"/>
  <c r="Y548" i="11" s="1"/>
  <c r="X549" i="11"/>
  <c r="Y549" i="11" s="1"/>
  <c r="X550" i="11"/>
  <c r="Y550" i="11" s="1"/>
  <c r="X551" i="11"/>
  <c r="Y551" i="11"/>
  <c r="X552" i="11"/>
  <c r="Y552" i="11"/>
  <c r="X553" i="11"/>
  <c r="Y553" i="11"/>
  <c r="X554" i="11"/>
  <c r="Y554" i="11"/>
  <c r="X555" i="11"/>
  <c r="Y555" i="11"/>
  <c r="X556" i="11"/>
  <c r="Y556" i="11" s="1"/>
  <c r="X557" i="11"/>
  <c r="Y557" i="11" s="1"/>
  <c r="X558" i="11"/>
  <c r="Y558" i="11"/>
  <c r="X559" i="11"/>
  <c r="Y559" i="11" s="1"/>
  <c r="X560" i="11"/>
  <c r="Y560" i="11"/>
  <c r="X561" i="11"/>
  <c r="Y561" i="11" s="1"/>
  <c r="X562" i="11"/>
  <c r="Y562" i="11" s="1"/>
  <c r="X563" i="11"/>
  <c r="Y563" i="11"/>
  <c r="X564" i="11"/>
  <c r="Y564" i="11"/>
  <c r="X565" i="11"/>
  <c r="Y565" i="11"/>
  <c r="X566" i="11"/>
  <c r="Y566" i="11"/>
  <c r="X567" i="11"/>
  <c r="Y567" i="11"/>
  <c r="X568" i="11"/>
  <c r="Y568" i="11"/>
  <c r="X569" i="11"/>
  <c r="Y569" i="11"/>
  <c r="X570" i="11"/>
  <c r="Y570" i="11" s="1"/>
  <c r="X571" i="11"/>
  <c r="Y571" i="11"/>
  <c r="X572" i="11"/>
  <c r="Y572" i="11"/>
  <c r="X573" i="11"/>
  <c r="Y573" i="11" s="1"/>
  <c r="X574" i="11"/>
  <c r="Y574" i="11" s="1"/>
  <c r="X575" i="11"/>
  <c r="Y575" i="11" s="1"/>
  <c r="X576" i="11"/>
  <c r="Y576" i="11"/>
  <c r="X577" i="11"/>
  <c r="Y577" i="11"/>
  <c r="X578" i="11"/>
  <c r="Y578" i="11" s="1"/>
  <c r="X579" i="11"/>
  <c r="Y579" i="11"/>
  <c r="X580" i="11"/>
  <c r="Y580" i="11"/>
  <c r="X581" i="11"/>
  <c r="Y581" i="11"/>
  <c r="X582" i="11"/>
  <c r="Y582" i="11"/>
  <c r="X583" i="11"/>
  <c r="Y583" i="11" s="1"/>
  <c r="X584" i="11"/>
  <c r="Y584" i="11"/>
  <c r="X585" i="11"/>
  <c r="Y585" i="11"/>
  <c r="X586" i="11"/>
  <c r="Y586" i="11" s="1"/>
  <c r="X587" i="11"/>
  <c r="Y587" i="11"/>
  <c r="X588" i="11"/>
  <c r="Y588" i="11"/>
  <c r="X589" i="11"/>
  <c r="Y589" i="11"/>
  <c r="X590" i="11"/>
  <c r="Y590" i="11"/>
  <c r="X591" i="11"/>
  <c r="Y591" i="11"/>
  <c r="X592" i="11"/>
  <c r="Y592" i="11"/>
  <c r="X593" i="11"/>
  <c r="Y593" i="11"/>
  <c r="X594" i="11"/>
  <c r="Y594" i="11"/>
  <c r="X595" i="11"/>
  <c r="Y595" i="11"/>
  <c r="X596" i="11"/>
  <c r="Y596" i="11"/>
  <c r="X597" i="11"/>
  <c r="Y597" i="11"/>
  <c r="X598" i="11"/>
  <c r="Y598" i="11"/>
  <c r="X599" i="11"/>
  <c r="Y599" i="11"/>
  <c r="X600" i="11"/>
  <c r="Y600" i="11"/>
  <c r="X601" i="11"/>
  <c r="Y601" i="11" s="1"/>
  <c r="X602" i="11"/>
  <c r="Y602" i="11" s="1"/>
  <c r="X603" i="11"/>
  <c r="Y603" i="11"/>
  <c r="X604" i="11"/>
  <c r="Y604" i="11"/>
  <c r="X605" i="11"/>
  <c r="Y605" i="11"/>
  <c r="X606" i="11"/>
  <c r="Y606" i="11" s="1"/>
  <c r="X607" i="11"/>
  <c r="Y607" i="11"/>
  <c r="X608" i="11"/>
  <c r="Y608" i="11"/>
  <c r="X609" i="11"/>
  <c r="Y609" i="11"/>
  <c r="X610" i="11"/>
  <c r="Y610" i="11" s="1"/>
  <c r="X611" i="11"/>
  <c r="Y611" i="11" s="1"/>
  <c r="X612" i="11"/>
  <c r="Y612" i="11" s="1"/>
  <c r="X613" i="11"/>
  <c r="Y613" i="11"/>
  <c r="X614" i="11"/>
  <c r="Y614" i="11"/>
  <c r="X615" i="11"/>
  <c r="Y615" i="11" s="1"/>
  <c r="X616" i="11"/>
  <c r="Y616" i="11"/>
  <c r="X617" i="11"/>
  <c r="Y617" i="11"/>
  <c r="X618" i="11"/>
  <c r="Y618" i="11"/>
  <c r="X619" i="11"/>
  <c r="Y619" i="11"/>
  <c r="X620" i="11"/>
  <c r="Y620" i="11"/>
  <c r="X621" i="11"/>
  <c r="Y621" i="11"/>
  <c r="X622" i="11"/>
  <c r="Y622" i="11"/>
  <c r="X623" i="11"/>
  <c r="Y623" i="11"/>
  <c r="X624" i="11"/>
  <c r="Y624" i="11"/>
  <c r="X625" i="11"/>
  <c r="Y625" i="11" s="1"/>
  <c r="X626" i="11"/>
  <c r="Y626" i="11" s="1"/>
  <c r="X627" i="11"/>
  <c r="Y627" i="11"/>
  <c r="X628" i="11"/>
  <c r="Y628" i="11"/>
  <c r="X629" i="11"/>
  <c r="Y629" i="11"/>
  <c r="X630" i="11"/>
  <c r="Y630" i="11"/>
  <c r="X631" i="11"/>
  <c r="Y631" i="11"/>
  <c r="X632" i="11"/>
  <c r="Y632" i="11"/>
  <c r="X633" i="11"/>
  <c r="Y633" i="11"/>
  <c r="X634" i="11"/>
  <c r="Y634" i="11"/>
  <c r="X635" i="11"/>
  <c r="Y635" i="11"/>
  <c r="X636" i="11"/>
  <c r="Y636" i="11" s="1"/>
  <c r="X637" i="11"/>
  <c r="Y637" i="11" s="1"/>
  <c r="X638" i="11"/>
  <c r="Y638" i="11"/>
  <c r="X639" i="11"/>
  <c r="Y639" i="11"/>
  <c r="X640" i="11"/>
  <c r="Y640" i="11"/>
  <c r="X641" i="11"/>
  <c r="Y641" i="11"/>
  <c r="X642" i="11"/>
  <c r="Y642" i="11"/>
  <c r="X643" i="11"/>
  <c r="Y643" i="11"/>
  <c r="X644" i="11"/>
  <c r="Y644" i="11"/>
  <c r="X645" i="11"/>
  <c r="Y645" i="11" s="1"/>
  <c r="X646" i="11"/>
  <c r="Y646" i="11"/>
  <c r="X647" i="11"/>
  <c r="Y647" i="11"/>
  <c r="X648" i="11"/>
  <c r="Y648" i="11"/>
  <c r="X649" i="11"/>
  <c r="Y649" i="11"/>
  <c r="X650" i="11"/>
  <c r="Y650" i="11"/>
  <c r="X651" i="11"/>
  <c r="Y651" i="11"/>
  <c r="X652" i="11"/>
  <c r="Y652" i="11"/>
  <c r="X653" i="11"/>
  <c r="Y653" i="11" s="1"/>
  <c r="X654" i="11"/>
  <c r="Y654" i="11" s="1"/>
  <c r="X655" i="11"/>
  <c r="Y655" i="11"/>
  <c r="X656" i="11"/>
  <c r="Y656" i="11" s="1"/>
  <c r="X657" i="11"/>
  <c r="Y657" i="11" s="1"/>
  <c r="X658" i="11"/>
  <c r="Y658" i="11" s="1"/>
  <c r="X659" i="11"/>
  <c r="Y659" i="11" s="1"/>
  <c r="X660" i="11"/>
  <c r="Y660" i="11"/>
  <c r="X661" i="11"/>
  <c r="Y661" i="11"/>
  <c r="X662" i="11"/>
  <c r="Y662" i="11"/>
  <c r="X663" i="11"/>
  <c r="Y663" i="11" s="1"/>
  <c r="X664" i="11"/>
  <c r="Y664" i="11" s="1"/>
  <c r="X665" i="11"/>
  <c r="Y665" i="11" s="1"/>
  <c r="X666" i="11"/>
  <c r="Y666" i="11" s="1"/>
  <c r="X667" i="11"/>
  <c r="X668" i="11"/>
  <c r="Y668" i="11" s="1"/>
  <c r="X669" i="11"/>
  <c r="Y669" i="11"/>
  <c r="X670" i="11"/>
  <c r="Y670" i="11"/>
  <c r="X671" i="11"/>
  <c r="Y671" i="11"/>
  <c r="X672" i="11"/>
  <c r="Y672" i="11"/>
  <c r="X673" i="11"/>
  <c r="Y673" i="11"/>
  <c r="X674" i="11"/>
  <c r="Y674" i="11"/>
  <c r="X675" i="11"/>
  <c r="Y675" i="11"/>
  <c r="X676" i="11"/>
  <c r="Y676" i="11" s="1"/>
  <c r="X677" i="11"/>
  <c r="Y677" i="11"/>
  <c r="X678" i="11"/>
  <c r="Y678" i="11"/>
  <c r="X679" i="11"/>
  <c r="Y679" i="11"/>
  <c r="X680" i="11"/>
  <c r="Y680" i="11"/>
  <c r="X681" i="11"/>
  <c r="Y681" i="11"/>
  <c r="X682" i="11"/>
  <c r="Y682" i="11"/>
  <c r="X683" i="11"/>
  <c r="Y683" i="11" s="1"/>
  <c r="X684" i="11"/>
  <c r="Y684" i="11" s="1"/>
  <c r="X685" i="11"/>
  <c r="Y685" i="11"/>
  <c r="X686" i="11"/>
  <c r="Y686" i="11"/>
  <c r="X687" i="11"/>
  <c r="Y687" i="11"/>
  <c r="X688" i="11"/>
  <c r="Y688" i="11"/>
  <c r="X689" i="11"/>
  <c r="Y689" i="11"/>
  <c r="X690" i="11"/>
  <c r="Y690" i="11"/>
  <c r="X691" i="11"/>
  <c r="Y691" i="11" s="1"/>
  <c r="X692" i="11"/>
  <c r="Y692" i="11" s="1"/>
  <c r="X693" i="11"/>
  <c r="Y693" i="11" s="1"/>
  <c r="X694" i="11"/>
  <c r="X695" i="11"/>
  <c r="Y695" i="11"/>
  <c r="X696" i="11"/>
  <c r="Y696" i="11" s="1"/>
  <c r="X697" i="11"/>
  <c r="Y697" i="11"/>
  <c r="X698" i="11"/>
  <c r="Y698" i="11"/>
  <c r="X699" i="11"/>
  <c r="Y699" i="11"/>
  <c r="X700" i="11"/>
  <c r="Y700" i="11"/>
  <c r="X701" i="11"/>
  <c r="Y701" i="11" s="1"/>
  <c r="X702" i="11"/>
  <c r="Y702" i="11"/>
  <c r="X703" i="11"/>
  <c r="Y703" i="11"/>
  <c r="X704" i="11"/>
  <c r="Y704" i="11"/>
  <c r="X705" i="11"/>
  <c r="Y705" i="11"/>
  <c r="X706" i="11"/>
  <c r="Y706" i="11" s="1"/>
  <c r="X707" i="11"/>
  <c r="X708" i="11"/>
  <c r="Y708" i="11" s="1"/>
  <c r="X709" i="11"/>
  <c r="Y709" i="11" s="1"/>
  <c r="X710" i="11"/>
  <c r="Y710" i="11"/>
  <c r="X711" i="11"/>
  <c r="Y711" i="11"/>
  <c r="X712" i="11"/>
  <c r="Y712" i="11"/>
  <c r="X713" i="11"/>
  <c r="Y713" i="11" s="1"/>
  <c r="X714" i="11"/>
  <c r="Y714" i="11" s="1"/>
  <c r="X715" i="11"/>
  <c r="Y715" i="11" s="1"/>
  <c r="X716" i="11"/>
  <c r="Y716" i="11"/>
  <c r="X717" i="11"/>
  <c r="Y717" i="11"/>
  <c r="X718" i="11"/>
  <c r="Y718" i="11"/>
  <c r="X719" i="11"/>
  <c r="Y719" i="11"/>
  <c r="X720" i="11"/>
  <c r="Y720" i="11"/>
  <c r="X721" i="11"/>
  <c r="Y721" i="11"/>
  <c r="X722" i="11"/>
  <c r="Y722" i="11" s="1"/>
  <c r="X723" i="11"/>
  <c r="Y723" i="11"/>
  <c r="X724" i="11"/>
  <c r="Y724" i="11"/>
  <c r="X725" i="11"/>
  <c r="Y725" i="11"/>
  <c r="X726" i="11"/>
  <c r="Y726" i="11"/>
  <c r="X727" i="11"/>
  <c r="Y727" i="11" s="1"/>
  <c r="X728" i="11"/>
  <c r="Y728" i="11" s="1"/>
  <c r="X729" i="11"/>
  <c r="Y729" i="11" s="1"/>
  <c r="X730" i="11"/>
  <c r="Y730" i="11"/>
  <c r="X731" i="11"/>
  <c r="Y731" i="11" s="1"/>
  <c r="X732" i="11"/>
  <c r="Y732" i="11"/>
  <c r="X733" i="11"/>
  <c r="Y733" i="11" s="1"/>
  <c r="X734" i="11"/>
  <c r="Y734" i="11"/>
  <c r="X735" i="11"/>
  <c r="Y735" i="11"/>
  <c r="X736" i="11"/>
  <c r="Y736" i="11"/>
  <c r="X737" i="11"/>
  <c r="Y737" i="11" s="1"/>
  <c r="X738" i="11"/>
  <c r="Y738" i="11" s="1"/>
  <c r="X739" i="11"/>
  <c r="Y739" i="11"/>
  <c r="X740" i="11"/>
  <c r="Y740" i="11"/>
  <c r="X741" i="11"/>
  <c r="Y741" i="11"/>
  <c r="X742" i="11"/>
  <c r="Y742" i="11"/>
  <c r="X743" i="11"/>
  <c r="Y743" i="11" s="1"/>
  <c r="X744" i="11"/>
  <c r="Y744" i="11"/>
  <c r="X745" i="11"/>
  <c r="Y745" i="11"/>
  <c r="X746" i="11"/>
  <c r="Y746" i="11"/>
  <c r="X747" i="11"/>
  <c r="Y747" i="11"/>
  <c r="X748" i="11"/>
  <c r="Y748" i="11" s="1"/>
  <c r="X749" i="11"/>
  <c r="Y749" i="11" s="1"/>
  <c r="X750" i="11"/>
  <c r="Y750" i="11" s="1"/>
  <c r="X751" i="11"/>
  <c r="Y751" i="11" s="1"/>
  <c r="X752" i="11"/>
  <c r="Y752" i="11"/>
  <c r="X753" i="11"/>
  <c r="Y753" i="11"/>
  <c r="X754" i="11"/>
  <c r="Y754" i="11"/>
  <c r="X755" i="11"/>
  <c r="Y755" i="11"/>
  <c r="X756" i="11"/>
  <c r="Y756" i="11"/>
  <c r="X757" i="11"/>
  <c r="Y757" i="11" s="1"/>
  <c r="X758" i="11"/>
  <c r="Y758" i="11" s="1"/>
  <c r="X759" i="11"/>
  <c r="Y759" i="11" s="1"/>
  <c r="X760" i="11"/>
  <c r="Y760" i="11"/>
  <c r="X761" i="11"/>
  <c r="Y761" i="11"/>
  <c r="X762" i="11"/>
  <c r="Y762" i="11"/>
  <c r="X763" i="11"/>
  <c r="Y763" i="11"/>
  <c r="X764" i="11"/>
  <c r="Y764" i="11" s="1"/>
  <c r="X765" i="11"/>
  <c r="Y765" i="11" s="1"/>
  <c r="X766" i="11"/>
  <c r="Y766" i="11" s="1"/>
  <c r="X767" i="11"/>
  <c r="Y767" i="11"/>
  <c r="X768" i="11"/>
  <c r="Y768" i="11"/>
  <c r="X769" i="11"/>
  <c r="Y769" i="11"/>
  <c r="X770" i="11"/>
  <c r="Y770" i="11"/>
  <c r="X771" i="11"/>
  <c r="Y771" i="11"/>
  <c r="X772" i="11"/>
  <c r="Y772" i="11"/>
  <c r="X773" i="11"/>
  <c r="Y773" i="11"/>
  <c r="X774" i="11"/>
  <c r="Y774" i="11" s="1"/>
  <c r="X775" i="11"/>
  <c r="Y775" i="11"/>
  <c r="X776" i="11"/>
  <c r="Y776" i="11"/>
  <c r="X777" i="11"/>
  <c r="Y777" i="11" s="1"/>
  <c r="X778" i="11"/>
  <c r="Y778" i="11" s="1"/>
  <c r="X779" i="11"/>
  <c r="Y779" i="11"/>
  <c r="X780" i="11"/>
  <c r="Y780" i="11"/>
  <c r="X781" i="11"/>
  <c r="Y781" i="11"/>
  <c r="X782" i="11"/>
  <c r="Y782" i="11"/>
  <c r="X783" i="11"/>
  <c r="X784" i="11"/>
  <c r="Y784" i="11" s="1"/>
  <c r="X785" i="11"/>
  <c r="Y785" i="11" s="1"/>
  <c r="X786" i="11"/>
  <c r="Y786" i="11" s="1"/>
  <c r="X787" i="11"/>
  <c r="Y787" i="11"/>
  <c r="X788" i="11"/>
  <c r="Y788" i="11"/>
  <c r="X789" i="11"/>
  <c r="Y789" i="11"/>
  <c r="X790" i="11"/>
  <c r="Y790" i="11" s="1"/>
  <c r="X791" i="11"/>
  <c r="Y791" i="11"/>
  <c r="X792" i="11"/>
  <c r="Y792" i="11" s="1"/>
  <c r="X793" i="11"/>
  <c r="Y793" i="11"/>
  <c r="X794" i="11"/>
  <c r="Y794" i="11"/>
  <c r="X795" i="11"/>
  <c r="Y795" i="11" s="1"/>
  <c r="X796" i="11"/>
  <c r="Y796" i="11"/>
  <c r="X797" i="11"/>
  <c r="Y797" i="11" s="1"/>
  <c r="X798" i="11"/>
  <c r="Y798" i="11" s="1"/>
  <c r="X799" i="11"/>
  <c r="Y799" i="11" s="1"/>
  <c r="X800" i="11"/>
  <c r="Y800" i="11" s="1"/>
  <c r="X801" i="11"/>
  <c r="Y801" i="11" s="1"/>
  <c r="X802" i="11"/>
  <c r="Y802" i="11" s="1"/>
  <c r="X803" i="11"/>
  <c r="Y803" i="11" s="1"/>
  <c r="X804" i="11"/>
  <c r="Y804" i="11" s="1"/>
  <c r="X805" i="11"/>
  <c r="Y805" i="11"/>
  <c r="X806" i="11"/>
  <c r="Y806" i="11"/>
  <c r="X807" i="11"/>
  <c r="Y807" i="11"/>
  <c r="X808" i="11"/>
  <c r="Y808" i="11"/>
  <c r="X809" i="11"/>
  <c r="Y809" i="11"/>
  <c r="X810" i="11"/>
  <c r="Y810" i="11"/>
  <c r="X811" i="11"/>
  <c r="Y811" i="11"/>
  <c r="X812" i="11"/>
  <c r="Y812" i="11"/>
  <c r="X813" i="11"/>
  <c r="Y813" i="11"/>
  <c r="X814" i="11"/>
  <c r="Y814" i="11"/>
  <c r="X815" i="11"/>
  <c r="Y815" i="11"/>
  <c r="X816" i="11"/>
  <c r="Y816" i="11"/>
  <c r="X817" i="11"/>
  <c r="Y817" i="11"/>
  <c r="X818" i="11"/>
  <c r="Y818" i="11" s="1"/>
  <c r="X819" i="11"/>
  <c r="Y819" i="11"/>
  <c r="X820" i="11"/>
  <c r="Y820" i="11"/>
  <c r="X821" i="11"/>
  <c r="Y821" i="11"/>
  <c r="X822" i="11"/>
  <c r="Y822" i="11"/>
  <c r="X823" i="11"/>
  <c r="Y823" i="11"/>
  <c r="X824" i="11"/>
  <c r="Y824" i="11" s="1"/>
  <c r="X825" i="11"/>
  <c r="Y825" i="11" s="1"/>
  <c r="X826" i="11"/>
  <c r="Y826" i="11" s="1"/>
  <c r="X827" i="11"/>
  <c r="Y827" i="11" s="1"/>
  <c r="X828" i="11"/>
  <c r="Y828" i="11"/>
  <c r="X829" i="11"/>
  <c r="Y829" i="11"/>
  <c r="X830" i="11"/>
  <c r="Y830" i="11"/>
  <c r="X831" i="11"/>
  <c r="Y831" i="11"/>
  <c r="X832" i="11"/>
  <c r="Y832" i="11"/>
  <c r="X833" i="11"/>
  <c r="Y833" i="11"/>
  <c r="X834" i="11"/>
  <c r="Y834" i="11"/>
  <c r="X835" i="11"/>
  <c r="Y835" i="11"/>
  <c r="X836" i="11"/>
  <c r="Y836" i="11" s="1"/>
  <c r="X837" i="11"/>
  <c r="Y837" i="11"/>
  <c r="X838" i="11"/>
  <c r="Y838" i="11" s="1"/>
  <c r="X839" i="11"/>
  <c r="Y839" i="11" s="1"/>
  <c r="X840" i="11"/>
  <c r="Y840" i="11" s="1"/>
  <c r="X841" i="11"/>
  <c r="Y841" i="11"/>
  <c r="X842" i="11"/>
  <c r="Y842" i="11" s="1"/>
  <c r="X843" i="11"/>
  <c r="Y843" i="11"/>
  <c r="X844" i="11"/>
  <c r="Y844" i="11"/>
  <c r="X845" i="11"/>
  <c r="Y845" i="11"/>
  <c r="X846" i="11"/>
  <c r="Y846" i="11"/>
  <c r="X847" i="11"/>
  <c r="Y847" i="11"/>
  <c r="X848" i="11"/>
  <c r="Y848" i="11"/>
  <c r="X849" i="11"/>
  <c r="Y849" i="11"/>
  <c r="X850" i="11"/>
  <c r="Y850" i="11"/>
  <c r="X851" i="11"/>
  <c r="Y851" i="11" s="1"/>
  <c r="X852" i="11"/>
  <c r="Y852" i="11"/>
  <c r="X853" i="11"/>
  <c r="Y853" i="11"/>
  <c r="X854" i="11"/>
  <c r="Y854" i="11"/>
  <c r="X855" i="11"/>
  <c r="Y855" i="11"/>
  <c r="X856" i="11"/>
  <c r="Y856" i="11"/>
  <c r="X857" i="11"/>
  <c r="Y857" i="11"/>
  <c r="X858" i="11"/>
  <c r="Y858" i="11"/>
  <c r="X859" i="11"/>
  <c r="Y859" i="11"/>
  <c r="X860" i="11"/>
  <c r="Y860" i="11"/>
  <c r="X861" i="11"/>
  <c r="Y861" i="11"/>
  <c r="X862" i="11"/>
  <c r="Y862" i="11"/>
  <c r="X863" i="11"/>
  <c r="Y863" i="11"/>
  <c r="X864" i="11"/>
  <c r="Y864" i="11" s="1"/>
  <c r="X865" i="11"/>
  <c r="Y865" i="11" s="1"/>
  <c r="X866" i="11"/>
  <c r="Y866" i="11" s="1"/>
  <c r="X867" i="11"/>
  <c r="Y867" i="11" s="1"/>
  <c r="X868" i="11"/>
  <c r="Y868" i="11"/>
  <c r="X869" i="11"/>
  <c r="Y869" i="11"/>
  <c r="X870" i="11"/>
  <c r="Y870" i="11"/>
  <c r="X871" i="11"/>
  <c r="Y871" i="11"/>
  <c r="X872" i="11"/>
  <c r="Y872" i="11"/>
  <c r="X873" i="11"/>
  <c r="Y873" i="11"/>
  <c r="X874" i="11"/>
  <c r="Y874" i="11" s="1"/>
  <c r="X875" i="11"/>
  <c r="Y875" i="11"/>
  <c r="X876" i="11"/>
  <c r="Y876" i="11"/>
  <c r="X877" i="11"/>
  <c r="Y877" i="11"/>
  <c r="X878" i="11"/>
  <c r="Y878" i="11"/>
  <c r="X879" i="11"/>
  <c r="Y879" i="11"/>
  <c r="X880" i="11"/>
  <c r="Y880" i="11"/>
  <c r="X881" i="11"/>
  <c r="Y881" i="11"/>
  <c r="X882" i="11"/>
  <c r="Y882" i="11"/>
  <c r="X883" i="11"/>
  <c r="Y883" i="11"/>
  <c r="X884" i="11"/>
  <c r="Y884" i="11" s="1"/>
  <c r="X885" i="11"/>
  <c r="Y885" i="11" s="1"/>
  <c r="X886" i="11"/>
  <c r="Y886" i="11" s="1"/>
  <c r="X887" i="11"/>
  <c r="Y887" i="11" s="1"/>
  <c r="X888" i="11"/>
  <c r="Y888" i="11" s="1"/>
  <c r="X889" i="11"/>
  <c r="Y889" i="11"/>
  <c r="X890" i="11"/>
  <c r="Y890" i="11" s="1"/>
  <c r="X891" i="11"/>
  <c r="Y891" i="11" s="1"/>
  <c r="X892" i="11"/>
  <c r="Y892" i="11"/>
  <c r="X893" i="11"/>
  <c r="Y893" i="11"/>
  <c r="X894" i="11"/>
  <c r="Y894" i="11"/>
  <c r="X895" i="11"/>
  <c r="Y895" i="11" s="1"/>
  <c r="X896" i="11"/>
  <c r="Y896" i="11" s="1"/>
  <c r="X897" i="11"/>
  <c r="Y897" i="11"/>
  <c r="X898" i="11"/>
  <c r="Y898" i="11"/>
  <c r="X899" i="11"/>
  <c r="Y899" i="11"/>
  <c r="X900" i="11"/>
  <c r="Y900" i="11"/>
  <c r="X901" i="11"/>
  <c r="Y901" i="11" s="1"/>
  <c r="X902" i="11"/>
  <c r="Y902" i="11" s="1"/>
  <c r="X903" i="11"/>
  <c r="Y903" i="11" s="1"/>
  <c r="X904" i="11"/>
  <c r="Y904" i="11" s="1"/>
  <c r="X905" i="11"/>
  <c r="Y905" i="11" s="1"/>
  <c r="X906" i="11"/>
  <c r="Y906" i="11"/>
  <c r="X907" i="11"/>
  <c r="Y907" i="11"/>
  <c r="X908" i="11"/>
  <c r="Y908" i="11"/>
  <c r="X909" i="11"/>
  <c r="Y909" i="11"/>
  <c r="X910" i="11"/>
  <c r="X911" i="11"/>
  <c r="Y911" i="11" s="1"/>
  <c r="X912" i="11"/>
  <c r="Y912" i="11" s="1"/>
  <c r="X913" i="11"/>
  <c r="Y913" i="11" s="1"/>
  <c r="X914" i="11"/>
  <c r="Y914" i="11"/>
  <c r="X915" i="11"/>
  <c r="Y915" i="11"/>
  <c r="X916" i="11"/>
  <c r="Y916" i="11"/>
  <c r="X917" i="11"/>
  <c r="Y917" i="11" s="1"/>
  <c r="X918" i="11"/>
  <c r="Y918" i="11" s="1"/>
  <c r="X919" i="11"/>
  <c r="Y919" i="11" s="1"/>
  <c r="X920" i="11"/>
  <c r="Y920" i="11" s="1"/>
  <c r="X921" i="11"/>
  <c r="Y921" i="11"/>
  <c r="X922" i="11"/>
  <c r="Y922" i="11"/>
  <c r="X923" i="11"/>
  <c r="Y923" i="11"/>
  <c r="X924" i="11"/>
  <c r="Y924" i="11" s="1"/>
  <c r="X925" i="11"/>
  <c r="Y925" i="11"/>
  <c r="X926" i="11"/>
  <c r="Y926" i="11" s="1"/>
  <c r="X927" i="11"/>
  <c r="Y927" i="11" s="1"/>
  <c r="X928" i="11"/>
  <c r="Y928" i="11" s="1"/>
  <c r="X929" i="11"/>
  <c r="Y929" i="11"/>
  <c r="X930" i="11"/>
  <c r="Y930" i="11"/>
  <c r="X931" i="11"/>
  <c r="Y931" i="11"/>
  <c r="X932" i="11"/>
  <c r="Y932" i="11"/>
  <c r="X933" i="11"/>
  <c r="Y933" i="11"/>
  <c r="X934" i="11"/>
  <c r="Y934" i="11"/>
  <c r="X935" i="11"/>
  <c r="Y935" i="11"/>
  <c r="X936" i="11"/>
  <c r="Y936" i="11"/>
  <c r="X937" i="11"/>
  <c r="Y937" i="11"/>
  <c r="X938" i="11"/>
  <c r="Y938" i="11"/>
  <c r="X939" i="11"/>
  <c r="Y939" i="11"/>
  <c r="X940" i="11"/>
  <c r="Y940" i="11"/>
  <c r="X941" i="11"/>
  <c r="Y941" i="11"/>
  <c r="X942" i="11"/>
  <c r="Y942" i="11"/>
  <c r="X943" i="11"/>
  <c r="Y943" i="11" s="1"/>
  <c r="X944" i="11"/>
  <c r="Y944" i="11" s="1"/>
  <c r="X945" i="11"/>
  <c r="Y945" i="11"/>
  <c r="X946" i="11"/>
  <c r="Y946" i="11"/>
  <c r="X947" i="11"/>
  <c r="Y947" i="11"/>
  <c r="X948" i="11"/>
  <c r="Y948" i="11" s="1"/>
  <c r="X949" i="11"/>
  <c r="Y949" i="11" s="1"/>
  <c r="X950" i="11"/>
  <c r="Y950" i="11" s="1"/>
  <c r="X951" i="11"/>
  <c r="Y951" i="11"/>
  <c r="X952" i="11"/>
  <c r="Y952" i="11"/>
  <c r="X953" i="11"/>
  <c r="Y953" i="11"/>
  <c r="X954" i="11"/>
  <c r="Y954" i="11"/>
  <c r="X955" i="11"/>
  <c r="Y955" i="11"/>
  <c r="X956" i="11"/>
  <c r="Y956" i="11"/>
  <c r="X957" i="11"/>
  <c r="Y957" i="11"/>
  <c r="X958" i="11"/>
  <c r="Y958" i="11"/>
  <c r="X959" i="11"/>
  <c r="Y959" i="11"/>
  <c r="X960" i="11"/>
  <c r="Y960" i="11" s="1"/>
  <c r="X961" i="11"/>
  <c r="Y961" i="11" s="1"/>
  <c r="X962" i="11"/>
  <c r="Y962" i="11"/>
  <c r="X963" i="11"/>
  <c r="Y963" i="11"/>
  <c r="X964" i="11"/>
  <c r="Y964" i="11"/>
  <c r="X965" i="11"/>
  <c r="Y965" i="11"/>
  <c r="X966" i="11"/>
  <c r="Y966" i="11"/>
  <c r="X967" i="11"/>
  <c r="Y967" i="11"/>
  <c r="X968" i="11"/>
  <c r="Y968" i="11"/>
  <c r="X969" i="11"/>
  <c r="Y969" i="11"/>
  <c r="X970" i="11"/>
  <c r="Y970" i="11"/>
  <c r="X971" i="11"/>
  <c r="Y971" i="11"/>
  <c r="X972" i="11"/>
  <c r="Y972" i="11" s="1"/>
  <c r="X973" i="11"/>
  <c r="Y973" i="11"/>
  <c r="X974" i="11"/>
  <c r="Y974" i="11"/>
  <c r="X975" i="11"/>
  <c r="Y975" i="11"/>
  <c r="X976" i="11"/>
  <c r="Y976" i="11"/>
  <c r="X977" i="11"/>
  <c r="Y977" i="11"/>
  <c r="X978" i="11"/>
  <c r="Y978" i="11" s="1"/>
  <c r="X979" i="11"/>
  <c r="Y979" i="11" s="1"/>
  <c r="X980" i="11"/>
  <c r="Y980" i="11" s="1"/>
  <c r="X981" i="11"/>
  <c r="Y981" i="11"/>
  <c r="X982" i="11"/>
  <c r="Y982" i="11"/>
  <c r="X983" i="11"/>
  <c r="Y983" i="11"/>
  <c r="X984" i="11"/>
  <c r="Y984" i="11" s="1"/>
  <c r="X985" i="11"/>
  <c r="Y985" i="11" s="1"/>
  <c r="X986" i="11"/>
  <c r="Y986" i="11" s="1"/>
  <c r="X987" i="11"/>
  <c r="Y987" i="11"/>
  <c r="X988" i="11"/>
  <c r="Y988" i="11"/>
  <c r="X989" i="11"/>
  <c r="Y989" i="11"/>
  <c r="X990" i="11"/>
  <c r="Y990" i="11"/>
  <c r="X991" i="11"/>
  <c r="Y991" i="11" s="1"/>
  <c r="X992" i="11"/>
  <c r="Y992" i="11"/>
  <c r="X993" i="11"/>
  <c r="Y993" i="11"/>
  <c r="X994" i="11"/>
  <c r="Y994" i="11" s="1"/>
  <c r="X995" i="11"/>
  <c r="Y995" i="11" s="1"/>
  <c r="X996" i="11"/>
  <c r="Y996" i="11" s="1"/>
  <c r="X997" i="11"/>
  <c r="Y997" i="11"/>
  <c r="X998" i="11"/>
  <c r="Y998" i="11"/>
  <c r="X999" i="11"/>
  <c r="Y999" i="11"/>
  <c r="X1000" i="11"/>
  <c r="Y1000" i="11" s="1"/>
  <c r="X1001" i="11"/>
  <c r="Y1001" i="11" s="1"/>
  <c r="X1002" i="11"/>
  <c r="Y1002" i="11" s="1"/>
  <c r="X1003" i="11"/>
  <c r="Y1003" i="11" s="1"/>
  <c r="X1004" i="11"/>
  <c r="Y1004" i="11" s="1"/>
  <c r="X1005" i="11"/>
  <c r="Y1005" i="11"/>
  <c r="X1006" i="11"/>
  <c r="Y1006" i="11"/>
  <c r="X1007" i="11"/>
  <c r="Y1007" i="11"/>
  <c r="X1008" i="11"/>
  <c r="Y1008" i="11"/>
  <c r="X1009" i="11"/>
  <c r="Y1009" i="11"/>
  <c r="X1010" i="11"/>
  <c r="Y1010" i="11" s="1"/>
  <c r="X1011" i="11"/>
  <c r="Y1011" i="11" s="1"/>
  <c r="X1012" i="11"/>
  <c r="Y1012" i="11" s="1"/>
  <c r="X1013" i="11"/>
  <c r="Y1013" i="11"/>
  <c r="X1014" i="11"/>
  <c r="Y1014" i="11"/>
  <c r="X1015" i="11"/>
  <c r="Y1015" i="11"/>
  <c r="X1016" i="11"/>
  <c r="Y1016" i="11"/>
  <c r="X1017" i="11"/>
  <c r="Y1017" i="11"/>
  <c r="X1018" i="11"/>
  <c r="Y1018" i="11"/>
  <c r="X1019" i="11"/>
  <c r="Y1019" i="11" s="1"/>
  <c r="X1020" i="11"/>
  <c r="Y1020" i="11" s="1"/>
  <c r="X1021" i="11"/>
  <c r="Y1021" i="11"/>
  <c r="X1022" i="11"/>
  <c r="Y1022" i="11"/>
  <c r="X1023" i="11"/>
  <c r="Y1023" i="11"/>
  <c r="X1024" i="11"/>
  <c r="Y1024" i="11"/>
  <c r="X1025" i="11"/>
  <c r="Y1025" i="11"/>
  <c r="X1026" i="11"/>
  <c r="Y1026" i="11"/>
  <c r="X1027" i="11"/>
  <c r="Y1027" i="11" s="1"/>
  <c r="X1028" i="11"/>
  <c r="Y1028" i="11" s="1"/>
  <c r="X1029" i="11"/>
  <c r="Y1029" i="11" s="1"/>
  <c r="X1030" i="11"/>
  <c r="Y1030" i="11"/>
  <c r="X1031" i="11"/>
  <c r="Y1031" i="11"/>
  <c r="X1032" i="11"/>
  <c r="Y1032" i="11" s="1"/>
  <c r="X1033" i="11"/>
  <c r="Y1033" i="11" s="1"/>
  <c r="X1034" i="11"/>
  <c r="Y1034" i="11" s="1"/>
  <c r="X1035" i="11"/>
  <c r="Y1035" i="11" s="1"/>
  <c r="X1036" i="11"/>
  <c r="Y1036" i="11"/>
  <c r="X1037" i="11"/>
  <c r="Y1037" i="11" s="1"/>
  <c r="X1038" i="11"/>
  <c r="Y1038" i="11" s="1"/>
  <c r="X1039" i="11"/>
  <c r="Y1039" i="11" s="1"/>
  <c r="X1040" i="11"/>
  <c r="Y1040" i="11" s="1"/>
  <c r="X1041" i="11"/>
  <c r="Y1041" i="11" s="1"/>
  <c r="X1042" i="11"/>
  <c r="Y1042" i="11" s="1"/>
  <c r="X1043" i="11"/>
  <c r="Y1043" i="11" s="1"/>
  <c r="X1044" i="11"/>
  <c r="Y1044" i="11"/>
  <c r="X1045" i="11"/>
  <c r="Y1045" i="11"/>
  <c r="X1046" i="11"/>
  <c r="Y1046" i="11"/>
  <c r="X1047" i="11"/>
  <c r="Y1047" i="11"/>
  <c r="X1048" i="11"/>
  <c r="Y1048" i="11"/>
  <c r="X1049" i="11"/>
  <c r="Y1049" i="11"/>
  <c r="X1050" i="11"/>
  <c r="Y1050" i="11"/>
  <c r="X1051" i="11"/>
  <c r="Y1051" i="11" s="1"/>
  <c r="X1052" i="11"/>
  <c r="Y1052" i="11" s="1"/>
  <c r="X1053" i="11"/>
  <c r="Y1053" i="11"/>
  <c r="X1054" i="11"/>
  <c r="Y1054" i="11" s="1"/>
  <c r="X1055" i="11"/>
  <c r="Y1055" i="11"/>
  <c r="X1056" i="11"/>
  <c r="Y1056" i="11" s="1"/>
  <c r="X1057" i="11"/>
  <c r="Y1057" i="11" s="1"/>
  <c r="X1058" i="11"/>
  <c r="Y1058" i="11"/>
  <c r="X1059" i="11"/>
  <c r="Y1059" i="11" s="1"/>
  <c r="X1060" i="11"/>
  <c r="Y1060" i="11" s="1"/>
  <c r="X1061" i="11"/>
  <c r="Y1061" i="11" s="1"/>
  <c r="X1062" i="11"/>
  <c r="Y1062" i="11" s="1"/>
  <c r="X1063" i="11"/>
  <c r="Y1063" i="11" s="1"/>
  <c r="X1064" i="11"/>
  <c r="Y1064" i="11"/>
  <c r="X1065" i="11"/>
  <c r="Y1065" i="11"/>
  <c r="X1066" i="11"/>
  <c r="Y1066" i="11"/>
  <c r="X1067" i="11"/>
  <c r="Y1067" i="11"/>
  <c r="X1068" i="11"/>
  <c r="Y1068" i="11" s="1"/>
  <c r="X1069" i="11"/>
  <c r="Y1069" i="11"/>
  <c r="X1070" i="11"/>
  <c r="Y1070" i="11"/>
  <c r="X1071" i="11"/>
  <c r="Y1071" i="11"/>
  <c r="X1072" i="11"/>
  <c r="Y1072" i="11" s="1"/>
  <c r="X1073" i="11"/>
  <c r="Y1073" i="11"/>
  <c r="X1074" i="11"/>
  <c r="Y1074" i="11"/>
  <c r="X1075" i="11"/>
  <c r="Y1075" i="11"/>
  <c r="X1076" i="11"/>
  <c r="Y1076" i="11"/>
  <c r="X1077" i="11"/>
  <c r="Y1077" i="11"/>
  <c r="X1078" i="11"/>
  <c r="Y1078" i="11"/>
  <c r="X1079" i="11"/>
  <c r="Y1079" i="11"/>
  <c r="X1080" i="11"/>
  <c r="Y1080" i="11"/>
  <c r="X1081" i="11"/>
  <c r="Y1081" i="11"/>
  <c r="X1082" i="11"/>
  <c r="Y1082" i="11"/>
  <c r="X1083" i="11"/>
  <c r="Y1083" i="11"/>
  <c r="X1084" i="11"/>
  <c r="Y1084" i="11"/>
  <c r="X1085" i="11"/>
  <c r="Y1085" i="11"/>
  <c r="X1086" i="11"/>
  <c r="Y1086" i="11"/>
  <c r="X1087" i="11"/>
  <c r="Y1087" i="11"/>
  <c r="X1088" i="11"/>
  <c r="Y1088" i="11"/>
  <c r="X1089" i="11"/>
  <c r="Y1089" i="11"/>
  <c r="X1090" i="11"/>
  <c r="Y1090" i="11"/>
  <c r="X1091" i="11"/>
  <c r="Y1091" i="11" s="1"/>
  <c r="X1092" i="11"/>
  <c r="Y1092" i="11"/>
  <c r="X1093" i="11"/>
  <c r="Y1093" i="11"/>
  <c r="X1094" i="11"/>
  <c r="Y1094" i="11"/>
  <c r="X1095" i="11"/>
  <c r="Y1095" i="11"/>
  <c r="X1096" i="11"/>
  <c r="Y1096" i="11"/>
  <c r="X1097" i="11"/>
  <c r="Y1097" i="11"/>
  <c r="X1098" i="11"/>
  <c r="Y1098" i="11" s="1"/>
  <c r="X1099" i="11"/>
  <c r="Y1099" i="11" s="1"/>
  <c r="X1100" i="11"/>
  <c r="Y1100" i="11" s="1"/>
  <c r="X1101" i="11"/>
  <c r="Y1101" i="11" s="1"/>
  <c r="X1102" i="11"/>
  <c r="Y1102" i="11" s="1"/>
  <c r="X1103" i="11"/>
  <c r="Y1103" i="11" s="1"/>
  <c r="X1104" i="11"/>
  <c r="Y1104" i="11" s="1"/>
  <c r="X1105" i="11"/>
  <c r="Y1105" i="11"/>
  <c r="X1106" i="11"/>
  <c r="Y1106" i="11"/>
  <c r="X1107" i="11"/>
  <c r="Y1107" i="11" s="1"/>
  <c r="X1108" i="11"/>
  <c r="Y1108" i="11" s="1"/>
  <c r="X1109" i="11"/>
  <c r="Y1109" i="11" s="1"/>
  <c r="X1110" i="11"/>
  <c r="Y1110" i="11"/>
  <c r="X1111" i="11"/>
  <c r="Y1111" i="11"/>
  <c r="X1112" i="11"/>
  <c r="Y1112" i="11" s="1"/>
  <c r="X1113" i="11"/>
  <c r="Y1113" i="11" s="1"/>
  <c r="X1114" i="11"/>
  <c r="Y1114" i="11" s="1"/>
  <c r="X1115" i="11"/>
  <c r="Y1115" i="11"/>
  <c r="X1116" i="11"/>
  <c r="Y1116" i="11"/>
  <c r="X1117" i="11"/>
  <c r="Y1117" i="11"/>
  <c r="X1118" i="11"/>
  <c r="Y1118" i="11"/>
  <c r="X1119" i="11"/>
  <c r="Y1119" i="11"/>
  <c r="X1120" i="11"/>
  <c r="Y1120" i="11"/>
  <c r="X1121" i="11"/>
  <c r="Y1121" i="11"/>
  <c r="X1122" i="11"/>
  <c r="Y1122" i="11"/>
  <c r="X1123" i="11"/>
  <c r="Y1123" i="11"/>
  <c r="X1124" i="11"/>
  <c r="Y1124" i="11" s="1"/>
  <c r="X1125" i="11"/>
  <c r="Y1125" i="11" s="1"/>
  <c r="X1126" i="11"/>
  <c r="Y1126" i="11"/>
  <c r="X1127" i="11"/>
  <c r="Y1127" i="11"/>
  <c r="X1128" i="11"/>
  <c r="Y1128" i="11"/>
  <c r="X1129" i="11"/>
  <c r="Y1129" i="11"/>
  <c r="X1130" i="11"/>
  <c r="Y1130" i="11"/>
  <c r="X1131" i="11"/>
  <c r="Y1131" i="11" s="1"/>
  <c r="X1132" i="11"/>
  <c r="Y1132" i="11"/>
  <c r="X1133" i="11"/>
  <c r="Y1133" i="11"/>
  <c r="X1134" i="11"/>
  <c r="Y1134" i="11"/>
  <c r="X1135" i="11"/>
  <c r="Y1135" i="11"/>
  <c r="X1136" i="11"/>
  <c r="Y1136" i="11"/>
  <c r="X1137" i="11"/>
  <c r="Y1137" i="11"/>
  <c r="X1138" i="11"/>
  <c r="Y1138" i="11" s="1"/>
  <c r="X1139" i="11"/>
  <c r="Y1139" i="11" s="1"/>
  <c r="X1140" i="11"/>
  <c r="Y1140" i="11" s="1"/>
  <c r="X1141" i="11"/>
  <c r="Y1141" i="11"/>
  <c r="X1142" i="11"/>
  <c r="Y1142" i="11"/>
  <c r="X1143" i="11"/>
  <c r="Y1143" i="11"/>
  <c r="X1144" i="11"/>
  <c r="Y1144" i="11"/>
  <c r="X1145" i="11"/>
  <c r="Y1145" i="11" s="1"/>
  <c r="X1146" i="11"/>
  <c r="Y1146" i="11" s="1"/>
  <c r="X1147" i="11"/>
  <c r="Y1147" i="11"/>
  <c r="X1148" i="11"/>
  <c r="Y1148" i="11"/>
  <c r="X1149" i="11"/>
  <c r="Y1149" i="11"/>
  <c r="X1150" i="11"/>
  <c r="Y1150" i="11"/>
  <c r="X1151" i="11"/>
  <c r="Y1151" i="11"/>
  <c r="X1152" i="11"/>
  <c r="Y1152" i="11" s="1"/>
  <c r="X1153" i="11"/>
  <c r="Y1153" i="11" s="1"/>
  <c r="X1154" i="11"/>
  <c r="Y1154" i="11"/>
  <c r="X1155" i="11"/>
  <c r="Y1155" i="11"/>
  <c r="X1156" i="11"/>
  <c r="Y1156" i="11"/>
  <c r="X1157" i="11"/>
  <c r="Y1157" i="11"/>
  <c r="X1158" i="11"/>
  <c r="Y1158" i="11"/>
  <c r="X1159" i="11"/>
  <c r="Y1159" i="11"/>
  <c r="X1160" i="11"/>
  <c r="Y1160" i="11"/>
  <c r="X1161" i="11"/>
  <c r="Y1161" i="11"/>
  <c r="X1162" i="11"/>
  <c r="Y1162" i="11"/>
  <c r="X1163" i="11"/>
  <c r="Y1163" i="11"/>
  <c r="X1164" i="11"/>
  <c r="Y1164" i="11"/>
  <c r="X1165" i="11"/>
  <c r="Y1165" i="11"/>
  <c r="X1166" i="11"/>
  <c r="Y1166" i="11"/>
  <c r="X1167" i="11"/>
  <c r="Y1167" i="11"/>
  <c r="X1168" i="11"/>
  <c r="Y1168" i="11"/>
  <c r="X1169" i="11"/>
  <c r="Y1169" i="11"/>
  <c r="X1170" i="11"/>
  <c r="Y1170" i="11"/>
  <c r="X1171" i="11"/>
  <c r="Y1171" i="11" s="1"/>
  <c r="X1172" i="11"/>
  <c r="Y1172" i="11" s="1"/>
  <c r="X1173" i="11"/>
  <c r="Y1173" i="11" s="1"/>
  <c r="X1174" i="11"/>
  <c r="Y1174" i="11" s="1"/>
  <c r="X1175" i="11"/>
  <c r="Y1175" i="11"/>
  <c r="X1176" i="11"/>
  <c r="Y1176" i="11"/>
  <c r="X1177" i="11"/>
  <c r="Y1177" i="11" s="1"/>
  <c r="X1178" i="11"/>
  <c r="Y1178" i="11"/>
  <c r="X1179" i="11"/>
  <c r="Y1179" i="11"/>
  <c r="X1180" i="11"/>
  <c r="Y1180" i="11"/>
  <c r="X1181" i="11"/>
  <c r="Y1181" i="11"/>
  <c r="X1182" i="11"/>
  <c r="Y1182" i="11"/>
  <c r="X1183" i="11"/>
  <c r="Y1183" i="11"/>
  <c r="X1184" i="11"/>
  <c r="Y1184" i="11"/>
  <c r="X1185" i="11"/>
  <c r="Y1185" i="11" s="1"/>
  <c r="X1186" i="11"/>
  <c r="Y1186" i="11" s="1"/>
  <c r="X1187" i="11"/>
  <c r="Y1187" i="11" s="1"/>
  <c r="X1188" i="11"/>
  <c r="Y1188" i="11"/>
  <c r="X1189" i="11"/>
  <c r="Y1189" i="11"/>
  <c r="X1190" i="11"/>
  <c r="Y1190" i="11"/>
  <c r="X1191" i="11"/>
  <c r="Y1191" i="11"/>
  <c r="X1192" i="11"/>
  <c r="Y1192" i="11"/>
  <c r="X1193" i="11"/>
  <c r="Y1193" i="11"/>
  <c r="X1194" i="11"/>
  <c r="Y1194" i="11" s="1"/>
  <c r="X1195" i="11"/>
  <c r="Y1195" i="11"/>
  <c r="X1196" i="11"/>
  <c r="Y1196" i="11"/>
  <c r="X1197" i="11"/>
  <c r="Y1197" i="11"/>
  <c r="X1198" i="11"/>
  <c r="Y1198" i="11" s="1"/>
  <c r="X1199" i="11"/>
  <c r="Y1199" i="11"/>
  <c r="X1200" i="11"/>
  <c r="Y1200" i="11"/>
  <c r="X1201" i="11"/>
  <c r="Y1201" i="11"/>
  <c r="X1202" i="11"/>
  <c r="Y1202" i="11"/>
  <c r="X1203" i="11"/>
  <c r="Y1203" i="11"/>
  <c r="X1204" i="11"/>
  <c r="Y1204" i="11" s="1"/>
  <c r="X1205" i="11"/>
  <c r="Y1205" i="11" s="1"/>
  <c r="X1206" i="11"/>
  <c r="Y1206" i="11" s="1"/>
  <c r="X1207" i="11"/>
  <c r="Y1207" i="11" s="1"/>
  <c r="X1208" i="11"/>
  <c r="Y1208" i="11" s="1"/>
  <c r="X1209" i="11"/>
  <c r="Y1209" i="11" s="1"/>
  <c r="X1210" i="11"/>
  <c r="Y1210" i="11"/>
  <c r="X1211" i="11"/>
  <c r="Y1211" i="11"/>
  <c r="X1212" i="11"/>
  <c r="Y1212" i="11"/>
  <c r="X1213" i="11"/>
  <c r="Y1213" i="11"/>
  <c r="X1214" i="11"/>
  <c r="Y1214" i="11"/>
  <c r="X1215" i="11"/>
  <c r="Y1215" i="11" s="1"/>
  <c r="X1216" i="11"/>
  <c r="Y1216" i="11" s="1"/>
  <c r="X1217" i="11"/>
  <c r="Y1217" i="11"/>
  <c r="X1218" i="11"/>
  <c r="Y1218" i="11"/>
  <c r="X1219" i="11"/>
  <c r="Y1219" i="11"/>
  <c r="X1220" i="11"/>
  <c r="Y1220" i="11"/>
  <c r="X1221" i="11"/>
  <c r="Y1221" i="11" s="1"/>
  <c r="X1222" i="11"/>
  <c r="Y1222" i="11" s="1"/>
  <c r="X1223" i="11"/>
  <c r="Y1223" i="11"/>
  <c r="X1224" i="11"/>
  <c r="Y1224" i="11"/>
  <c r="X1225" i="11"/>
  <c r="Y1225" i="11"/>
  <c r="X1226" i="11"/>
  <c r="Y1226" i="11"/>
  <c r="X1227" i="11"/>
  <c r="Y1227" i="11"/>
  <c r="X1228" i="11"/>
  <c r="Y1228" i="11" s="1"/>
  <c r="X1229" i="11"/>
  <c r="Y1229" i="11" s="1"/>
  <c r="X1230" i="11"/>
  <c r="Y1230" i="11" s="1"/>
  <c r="X1231" i="11"/>
  <c r="Y1231" i="11"/>
  <c r="X1232" i="11"/>
  <c r="Y1232" i="11"/>
  <c r="X1233" i="11"/>
  <c r="Y1233" i="11"/>
  <c r="X1234" i="11"/>
  <c r="Y1234" i="11"/>
  <c r="X1235" i="11"/>
  <c r="Y1235" i="11"/>
  <c r="X1236" i="11"/>
  <c r="Y1236" i="11"/>
  <c r="X1237" i="11"/>
  <c r="Y1237" i="11"/>
  <c r="X1238" i="11"/>
  <c r="Y1238" i="11"/>
  <c r="X1239" i="11"/>
  <c r="Y1239" i="11"/>
  <c r="X1240" i="11"/>
  <c r="Y1240" i="11"/>
  <c r="X1241" i="11"/>
  <c r="Y1241" i="11"/>
  <c r="X1242" i="11"/>
  <c r="Y1242" i="11"/>
  <c r="X1243" i="11"/>
  <c r="Y1243" i="11"/>
  <c r="X1244" i="11"/>
  <c r="Y1244" i="11"/>
  <c r="X1245" i="11"/>
  <c r="Y1245" i="11"/>
  <c r="X1246" i="11"/>
  <c r="Y1246" i="11"/>
  <c r="X1247" i="11"/>
  <c r="Y1247" i="11"/>
  <c r="X1248" i="11"/>
  <c r="Y1248" i="11" s="1"/>
  <c r="X1249" i="11"/>
  <c r="Y1249" i="11"/>
  <c r="X1250" i="11"/>
  <c r="Y1250" i="11" s="1"/>
  <c r="X1251" i="11"/>
  <c r="Y1251" i="11" s="1"/>
  <c r="X1252" i="11"/>
  <c r="Y1252" i="11"/>
  <c r="X1253" i="11"/>
  <c r="Y1253" i="11"/>
  <c r="X1254" i="11"/>
  <c r="Y1254" i="11"/>
  <c r="X1255" i="11"/>
  <c r="Y1255" i="11"/>
  <c r="X1256" i="11"/>
  <c r="Y1256" i="11"/>
  <c r="X1257" i="11"/>
  <c r="Y1257" i="11" s="1"/>
  <c r="X1258" i="11"/>
  <c r="Y1258" i="11" s="1"/>
  <c r="X1259" i="11"/>
  <c r="Y1259" i="11" s="1"/>
  <c r="X1260" i="11"/>
  <c r="Y1260" i="11" s="1"/>
  <c r="X1261" i="11"/>
  <c r="Y1261" i="11"/>
  <c r="X1262" i="11"/>
  <c r="Y1262" i="11"/>
  <c r="X1263" i="11"/>
  <c r="Y1263" i="11"/>
  <c r="X1264" i="11"/>
  <c r="Y1264" i="11"/>
  <c r="X1265" i="11"/>
  <c r="Y1265" i="11" s="1"/>
  <c r="X1266" i="11"/>
  <c r="Y1266" i="11" s="1"/>
  <c r="X1267" i="11"/>
  <c r="Y1267" i="11"/>
  <c r="X1268" i="11"/>
  <c r="Y1268" i="11"/>
  <c r="X1269" i="11"/>
  <c r="Y1269" i="11"/>
  <c r="X1270" i="11"/>
  <c r="Y1270" i="11"/>
  <c r="X1271" i="11"/>
  <c r="Y1271" i="11"/>
  <c r="X1272" i="11"/>
  <c r="Y1272" i="11" s="1"/>
  <c r="X1273" i="11"/>
  <c r="Y1273" i="11" s="1"/>
  <c r="X1274" i="11"/>
  <c r="Y1274" i="11" s="1"/>
  <c r="X1275" i="11"/>
  <c r="Y1275" i="11"/>
  <c r="X1276" i="11"/>
  <c r="Y1276" i="11"/>
  <c r="X1277" i="11"/>
  <c r="Y1277" i="11"/>
  <c r="X1278" i="11"/>
  <c r="Y1278" i="11"/>
  <c r="X1279" i="11"/>
  <c r="Y1279" i="11"/>
  <c r="X1280" i="11"/>
  <c r="Y1280" i="11"/>
  <c r="X1281" i="11"/>
  <c r="Y1281" i="11"/>
  <c r="X1282" i="11"/>
  <c r="Y1282" i="11"/>
  <c r="X1283" i="11"/>
  <c r="Y1283" i="11"/>
  <c r="X1284" i="11"/>
  <c r="Y1284" i="11" s="1"/>
  <c r="X1285" i="11"/>
  <c r="Y1285" i="11" s="1"/>
  <c r="X1286" i="11"/>
  <c r="X1287" i="11"/>
  <c r="Y1287" i="11" s="1"/>
  <c r="X1288" i="11"/>
  <c r="Y1288" i="11" s="1"/>
  <c r="X1289" i="11"/>
  <c r="Y1289" i="11"/>
  <c r="X1290" i="11"/>
  <c r="Y1290" i="11"/>
  <c r="X1291" i="11"/>
  <c r="Y1291" i="11" s="1"/>
  <c r="X1292" i="11"/>
  <c r="Y1292" i="11" s="1"/>
  <c r="X1293" i="11"/>
  <c r="Y1293" i="11" s="1"/>
  <c r="X1294" i="11"/>
  <c r="Y1294" i="11"/>
  <c r="X1295" i="11"/>
  <c r="Y1295" i="11"/>
  <c r="X1296" i="11"/>
  <c r="Y1296" i="11"/>
  <c r="X1297" i="11"/>
  <c r="Y1297" i="11" s="1"/>
  <c r="X1298" i="11"/>
  <c r="Y1298" i="11" s="1"/>
  <c r="X1299" i="11"/>
  <c r="Y1299" i="11"/>
  <c r="X1300" i="11"/>
  <c r="Y1300" i="11"/>
  <c r="X1301" i="11"/>
  <c r="Y1301" i="11"/>
  <c r="X1302" i="11"/>
  <c r="Y1302" i="11"/>
  <c r="X1303" i="11"/>
  <c r="Y1303" i="11"/>
  <c r="X1304" i="11"/>
  <c r="Y1304" i="11"/>
  <c r="X1305" i="11"/>
  <c r="Y1305" i="11"/>
  <c r="X1306" i="11"/>
  <c r="Y1306" i="11"/>
  <c r="X1307" i="11"/>
  <c r="Y1307" i="11"/>
  <c r="X1308" i="11"/>
  <c r="Y1308" i="11"/>
  <c r="X1309" i="11"/>
  <c r="Y1309" i="11"/>
  <c r="X1310" i="11"/>
  <c r="Y1310" i="11"/>
  <c r="X1311" i="11"/>
  <c r="Y1311" i="11"/>
  <c r="X1312" i="11"/>
  <c r="Y1312" i="11" s="1"/>
  <c r="X1313" i="11"/>
  <c r="Y1313" i="11" s="1"/>
  <c r="X1314" i="11"/>
  <c r="Y1314" i="11"/>
  <c r="X1315" i="11"/>
  <c r="Y1315" i="11"/>
  <c r="X1316" i="11"/>
  <c r="Y1316" i="11"/>
  <c r="X1317" i="11"/>
  <c r="Y1317" i="11"/>
  <c r="X1318" i="11"/>
  <c r="Y1318" i="11"/>
  <c r="X1319" i="11"/>
  <c r="Y1319" i="11"/>
  <c r="X1320" i="11"/>
  <c r="Y1320" i="11"/>
  <c r="X1321" i="11"/>
  <c r="Y1321" i="11"/>
  <c r="X1322" i="11"/>
  <c r="Y1322" i="11"/>
  <c r="X1323" i="11"/>
  <c r="Y1323" i="11" s="1"/>
  <c r="X1324" i="11"/>
  <c r="Y1324" i="11"/>
  <c r="X1325" i="11"/>
  <c r="Y1325" i="11"/>
  <c r="X1326" i="11"/>
  <c r="Y1326" i="11"/>
  <c r="X1327" i="11"/>
  <c r="Y1327" i="11"/>
  <c r="X1328" i="11"/>
  <c r="Y1328" i="11"/>
  <c r="X1329" i="11"/>
  <c r="Y1329" i="11" s="1"/>
  <c r="X1330" i="11"/>
  <c r="Y1330" i="11" s="1"/>
  <c r="X1331" i="11"/>
  <c r="Y1331" i="11" s="1"/>
  <c r="X1332" i="11"/>
  <c r="Y1332" i="11" s="1"/>
  <c r="X1333" i="11"/>
  <c r="Y1333" i="11"/>
  <c r="X1334" i="11"/>
  <c r="Y1334" i="11"/>
  <c r="X1335" i="11"/>
  <c r="Y1335" i="11"/>
  <c r="X1336" i="11"/>
  <c r="Y1336" i="11"/>
  <c r="X1337" i="11"/>
  <c r="Y1337" i="11"/>
  <c r="X1338" i="11"/>
  <c r="Y1338" i="11"/>
  <c r="X1339" i="11"/>
  <c r="Y1339" i="11"/>
  <c r="X1340" i="11"/>
  <c r="Y1340" i="11"/>
  <c r="X1341" i="11"/>
  <c r="Y1341" i="11"/>
  <c r="X1342" i="11"/>
  <c r="Y1342" i="11"/>
  <c r="X1343" i="11"/>
  <c r="Y1343" i="11"/>
  <c r="X1344" i="11"/>
  <c r="Y1344" i="11"/>
  <c r="X1345" i="11"/>
  <c r="Y1345" i="11"/>
  <c r="X1346" i="11"/>
  <c r="Y1346" i="11"/>
  <c r="X1347" i="11"/>
  <c r="Y1347" i="11"/>
  <c r="X1348" i="11"/>
  <c r="Y1348" i="11"/>
  <c r="X1349" i="11"/>
  <c r="Y1349" i="11"/>
  <c r="X1350" i="11"/>
  <c r="Y1350" i="11"/>
  <c r="X1351" i="11"/>
  <c r="Y1351" i="11"/>
  <c r="X1352" i="11"/>
  <c r="Y1352" i="11"/>
  <c r="X1353" i="11"/>
  <c r="X1354" i="11"/>
  <c r="Y1354" i="11" s="1"/>
  <c r="X1355" i="11"/>
  <c r="Y1355" i="11" s="1"/>
  <c r="X1356" i="11"/>
  <c r="Y1356" i="11"/>
  <c r="X1357" i="11"/>
  <c r="Y1357" i="11"/>
  <c r="X1358" i="11"/>
  <c r="Y1358" i="11"/>
  <c r="X1359" i="11"/>
  <c r="Y1359" i="11"/>
  <c r="X1360" i="11"/>
  <c r="Y1360" i="11"/>
  <c r="X1361" i="11"/>
  <c r="Y1361" i="11" s="1"/>
  <c r="X1362" i="11"/>
  <c r="Y1362" i="11"/>
  <c r="X1363" i="11"/>
  <c r="Y1363" i="11"/>
  <c r="X1364" i="11"/>
  <c r="Y1364" i="11"/>
  <c r="X1365" i="11"/>
  <c r="Y1365" i="11"/>
  <c r="X1366" i="11"/>
  <c r="Y1366" i="11"/>
  <c r="X1367" i="11"/>
  <c r="Y1367" i="11"/>
  <c r="X1368" i="11"/>
  <c r="Y1368" i="11"/>
  <c r="X1369" i="11"/>
  <c r="Y1369" i="11" s="1"/>
  <c r="X1370" i="11"/>
  <c r="Y1370" i="11" s="1"/>
  <c r="X1371" i="11"/>
  <c r="Y1371" i="11" s="1"/>
  <c r="X1372" i="11"/>
  <c r="Y1372" i="11"/>
  <c r="X1373" i="11"/>
  <c r="Y1373" i="11" s="1"/>
  <c r="X1374" i="11"/>
  <c r="Y1374" i="11" s="1"/>
  <c r="X1375" i="11"/>
  <c r="Y1375" i="11"/>
  <c r="X1376" i="11"/>
  <c r="Y1376" i="11"/>
  <c r="X1377" i="11"/>
  <c r="Y1377" i="11"/>
  <c r="X1378" i="11"/>
  <c r="Y1378" i="11"/>
  <c r="X1379" i="11"/>
  <c r="Y1379" i="11"/>
  <c r="X1380" i="11"/>
  <c r="Y1380" i="11"/>
  <c r="X1381" i="11"/>
  <c r="Y1381" i="11" s="1"/>
  <c r="X1382" i="11"/>
  <c r="Y1382" i="11" s="1"/>
  <c r="X1383" i="11"/>
  <c r="Y1383" i="11"/>
  <c r="X1384" i="11"/>
  <c r="Y1384" i="11"/>
  <c r="X1385" i="11"/>
  <c r="Y1385" i="11"/>
  <c r="X1386" i="11"/>
  <c r="Y1386" i="11" s="1"/>
  <c r="X1387" i="11"/>
  <c r="Y1387" i="11" s="1"/>
  <c r="X1388" i="11"/>
  <c r="Y1388" i="11" s="1"/>
  <c r="X1389" i="11"/>
  <c r="Y1389" i="11"/>
  <c r="X1390" i="11"/>
  <c r="Y1390" i="11"/>
  <c r="X1391" i="11"/>
  <c r="Y1391" i="11"/>
  <c r="X1392" i="11"/>
  <c r="Y1392" i="11"/>
  <c r="X1393" i="11"/>
  <c r="Y1393" i="11" s="1"/>
  <c r="X1394" i="11"/>
  <c r="Y1394" i="11"/>
  <c r="X1395" i="11"/>
  <c r="Y1395" i="11"/>
  <c r="X1396" i="11"/>
  <c r="Y1396" i="11"/>
  <c r="X1397" i="11"/>
  <c r="Y1397" i="11" s="1"/>
  <c r="X1398" i="11"/>
  <c r="Y1398" i="11" s="1"/>
  <c r="X1399" i="11"/>
  <c r="Y1399" i="11"/>
  <c r="X1400" i="11"/>
  <c r="Y1400" i="11"/>
  <c r="X1401" i="11"/>
  <c r="Y1401" i="11"/>
  <c r="X1402" i="11"/>
  <c r="Y1402" i="11"/>
  <c r="X1403" i="11"/>
  <c r="Y1403" i="11" s="1"/>
  <c r="X1404" i="11"/>
  <c r="Y1404" i="11" s="1"/>
  <c r="X1405" i="11"/>
  <c r="Y1405" i="11" s="1"/>
  <c r="X1406" i="11"/>
  <c r="Y1406" i="11" s="1"/>
  <c r="X1407" i="11"/>
  <c r="Y1407" i="11"/>
  <c r="X1408" i="11"/>
  <c r="Y1408" i="11"/>
  <c r="X1409" i="11"/>
  <c r="Y1409" i="11"/>
  <c r="X1410" i="11"/>
  <c r="Y1410" i="11"/>
  <c r="X1411" i="11"/>
  <c r="Y1411" i="11"/>
  <c r="X1412" i="11"/>
  <c r="Y1412" i="11"/>
  <c r="X1413" i="11"/>
  <c r="Y1413" i="11" s="1"/>
  <c r="X1414" i="11"/>
  <c r="Y1414" i="11" s="1"/>
  <c r="X1415" i="11"/>
  <c r="Y1415" i="11"/>
  <c r="X1416" i="11"/>
  <c r="Y1416" i="11"/>
  <c r="X1417" i="11"/>
  <c r="Y1417" i="11"/>
  <c r="X1418" i="11"/>
  <c r="Y1418" i="11"/>
  <c r="X1419" i="11"/>
  <c r="Y1419" i="11"/>
  <c r="X1420" i="11"/>
  <c r="Y1420" i="11"/>
  <c r="X1421" i="11"/>
  <c r="Y1421" i="11"/>
  <c r="X1422" i="11"/>
  <c r="Y1422" i="11"/>
  <c r="X1423" i="11"/>
  <c r="Y1423" i="11"/>
  <c r="X1424" i="11"/>
  <c r="Y1424" i="11"/>
  <c r="X1425" i="11"/>
  <c r="Y1425" i="11"/>
  <c r="X1426" i="11"/>
  <c r="Y1426" i="11" s="1"/>
  <c r="X1427" i="11"/>
  <c r="Y1427" i="11"/>
  <c r="X1428" i="11"/>
  <c r="Y1428" i="11"/>
  <c r="X1429" i="11"/>
  <c r="Y1429" i="11" s="1"/>
  <c r="X1430" i="11"/>
  <c r="Y1430" i="11"/>
  <c r="X1431" i="11"/>
  <c r="Y1431" i="11"/>
  <c r="X1432" i="11"/>
  <c r="Y1432" i="11"/>
  <c r="X1433" i="11"/>
  <c r="Y1433" i="11"/>
  <c r="X1434" i="11"/>
  <c r="Y1434" i="11"/>
  <c r="X1435" i="11"/>
  <c r="Y1435" i="11"/>
  <c r="X1436" i="11"/>
  <c r="Y1436" i="11"/>
  <c r="X1437" i="11"/>
  <c r="Y1437" i="11" s="1"/>
  <c r="X1438" i="11"/>
  <c r="Y1438" i="11"/>
  <c r="X1439" i="11"/>
  <c r="Y1439" i="11"/>
  <c r="X1440" i="11"/>
  <c r="Y1440" i="11"/>
  <c r="X1441" i="11"/>
  <c r="Y1441" i="11"/>
  <c r="X1442" i="11"/>
  <c r="Y1442" i="11"/>
  <c r="X1443" i="11"/>
  <c r="Y1443" i="11"/>
  <c r="X1444" i="11"/>
  <c r="Y1444" i="11" s="1"/>
  <c r="X1445" i="11"/>
  <c r="Y1445" i="11" s="1"/>
  <c r="X1446" i="11"/>
  <c r="Y1446" i="11"/>
  <c r="X1447" i="11"/>
  <c r="Y1447" i="11"/>
  <c r="X1448" i="11"/>
  <c r="Y1448" i="11"/>
  <c r="X1449" i="11"/>
  <c r="Y1449" i="11"/>
  <c r="X1450" i="11"/>
  <c r="Y1450" i="11"/>
  <c r="X1451" i="11"/>
  <c r="Y1451" i="11"/>
  <c r="X1452" i="11"/>
  <c r="Y1452" i="11" s="1"/>
  <c r="X1453" i="11"/>
  <c r="Y1453" i="11" s="1"/>
  <c r="X1454" i="11"/>
  <c r="Y1454" i="11"/>
  <c r="X1455" i="11"/>
  <c r="Y1455" i="11" s="1"/>
  <c r="X1456" i="11"/>
  <c r="Y1456" i="11"/>
  <c r="X1457" i="11"/>
  <c r="Y1457" i="11"/>
  <c r="X1458" i="11"/>
  <c r="Y1458" i="11"/>
  <c r="X1459" i="11"/>
  <c r="Y1459" i="11" s="1"/>
  <c r="X1460" i="11"/>
  <c r="Y1460" i="11" s="1"/>
  <c r="X1461" i="11"/>
  <c r="X1462" i="11"/>
  <c r="Y1462" i="11" s="1"/>
  <c r="X1463" i="11"/>
  <c r="Y1463" i="11"/>
  <c r="X1464" i="11"/>
  <c r="Y1464" i="11"/>
  <c r="X1465" i="11"/>
  <c r="Y1465" i="11"/>
  <c r="X1466" i="11"/>
  <c r="Y1466" i="11"/>
  <c r="X1467" i="11"/>
  <c r="Y1467" i="11"/>
  <c r="X1468" i="11"/>
  <c r="Y1468" i="11"/>
  <c r="X1469" i="11"/>
  <c r="X1470" i="11"/>
  <c r="Y1470" i="11" s="1"/>
  <c r="X1471" i="11"/>
  <c r="Y1471" i="11" s="1"/>
  <c r="X1472" i="11"/>
  <c r="Y1472" i="11"/>
  <c r="X1473" i="11"/>
  <c r="Y1473" i="11"/>
  <c r="X1474" i="11"/>
  <c r="Y1474" i="11"/>
  <c r="X1475" i="11"/>
  <c r="Y1475" i="11"/>
  <c r="X1476" i="11"/>
  <c r="Y1476" i="11"/>
  <c r="X1477" i="11"/>
  <c r="Y1477" i="11" s="1"/>
  <c r="X1478" i="11"/>
  <c r="Y1478" i="11" s="1"/>
  <c r="X1479" i="11"/>
  <c r="Y1479" i="11" s="1"/>
  <c r="X1480" i="11"/>
  <c r="Y1480" i="11"/>
  <c r="X1481" i="11"/>
  <c r="Y1481" i="11"/>
  <c r="X1482" i="11"/>
  <c r="Y1482" i="11"/>
  <c r="X1483" i="11"/>
  <c r="Y1483" i="11"/>
  <c r="X1484" i="11"/>
  <c r="Y1484" i="11"/>
  <c r="X1485" i="11"/>
  <c r="Y1485" i="11"/>
  <c r="X1486" i="11"/>
  <c r="Y1486" i="11"/>
  <c r="X1487" i="11"/>
  <c r="Y1487" i="11"/>
  <c r="X1488" i="11"/>
  <c r="Y1488" i="11"/>
  <c r="X1489" i="11"/>
  <c r="Y1489" i="11"/>
  <c r="X1490" i="11"/>
  <c r="Y1490" i="11"/>
  <c r="X1491" i="11"/>
  <c r="Y1491" i="11"/>
  <c r="X1492" i="11"/>
  <c r="Y1492" i="11"/>
  <c r="X1493" i="11"/>
  <c r="Y1493" i="11"/>
  <c r="X1494" i="11"/>
  <c r="Y1494" i="11"/>
  <c r="X1495" i="11"/>
  <c r="Y1495" i="11"/>
  <c r="X1496" i="11"/>
  <c r="Y1496" i="11"/>
  <c r="X1497" i="11"/>
  <c r="Y1497" i="11"/>
  <c r="X1498" i="11"/>
  <c r="Y1498" i="11"/>
  <c r="X1499" i="11"/>
  <c r="Y1499" i="11"/>
  <c r="X1500" i="11"/>
  <c r="Y1500" i="11"/>
  <c r="X1501" i="11"/>
  <c r="Y1501" i="11"/>
  <c r="X1502" i="11"/>
  <c r="Y1502" i="11" s="1"/>
  <c r="X1503" i="11"/>
  <c r="Y1503" i="11" s="1"/>
  <c r="X1504" i="11"/>
  <c r="Y1504" i="11" s="1"/>
  <c r="X1505" i="11"/>
  <c r="Y1505" i="11"/>
  <c r="X1506" i="11"/>
  <c r="Y1506" i="11"/>
  <c r="X1507" i="11"/>
  <c r="Y1507" i="11"/>
  <c r="X1508" i="11"/>
  <c r="Y1508" i="11"/>
  <c r="X1509" i="11"/>
  <c r="Y1509" i="11"/>
  <c r="X1510" i="11"/>
  <c r="Y1510" i="11" s="1"/>
  <c r="X1511" i="11"/>
  <c r="Y1511" i="11"/>
  <c r="X1512" i="11"/>
  <c r="Y1512" i="11" s="1"/>
  <c r="X1513" i="11"/>
  <c r="Y1513" i="11" s="1"/>
  <c r="X1514" i="11"/>
  <c r="Y1514" i="11" s="1"/>
  <c r="X1515" i="11"/>
  <c r="Y1515" i="11" s="1"/>
  <c r="X1516" i="11"/>
  <c r="Y1516" i="11"/>
  <c r="X1517" i="11"/>
  <c r="Y1517" i="11"/>
  <c r="X1518" i="11"/>
  <c r="Y1518" i="11"/>
  <c r="X1519" i="11"/>
  <c r="Y1519" i="11"/>
  <c r="X1520" i="11"/>
  <c r="Y1520" i="11"/>
  <c r="X1521" i="11"/>
  <c r="Y1521" i="11"/>
  <c r="X1522" i="11"/>
  <c r="Y1522" i="11"/>
  <c r="X1523" i="11"/>
  <c r="Y1523" i="11"/>
  <c r="X1524" i="11"/>
  <c r="Y1524" i="11"/>
  <c r="X1525" i="11"/>
  <c r="Y1525" i="11"/>
  <c r="X1526" i="11"/>
  <c r="Y1526" i="11"/>
  <c r="X1527" i="11"/>
  <c r="Y1527" i="11"/>
  <c r="X1528" i="11"/>
  <c r="Y1528" i="11"/>
  <c r="X1529" i="11"/>
  <c r="Y1529" i="11"/>
  <c r="X1530" i="11"/>
  <c r="Y1530" i="11"/>
  <c r="X1531" i="11"/>
  <c r="X1532" i="11"/>
  <c r="Y1532" i="11" s="1"/>
  <c r="X1533" i="11"/>
  <c r="Y1533" i="11" s="1"/>
  <c r="X1534" i="11"/>
  <c r="Y1534" i="11" s="1"/>
  <c r="X1535" i="11"/>
  <c r="Y1535" i="11"/>
  <c r="X1536" i="11"/>
  <c r="Y1536" i="11" s="1"/>
  <c r="X1537" i="11"/>
  <c r="Y1537" i="11"/>
  <c r="X1538" i="11"/>
  <c r="Y1538" i="11"/>
  <c r="X1539" i="11"/>
  <c r="Y1539" i="11"/>
  <c r="X1540" i="11"/>
  <c r="Y1540" i="11"/>
  <c r="X1541" i="11"/>
  <c r="Y1541" i="11"/>
  <c r="X1542" i="11"/>
  <c r="Y1542" i="11"/>
  <c r="X1543" i="11"/>
  <c r="Y1543" i="11"/>
  <c r="X1544" i="11"/>
  <c r="Y1544" i="11" s="1"/>
  <c r="X1545" i="11"/>
  <c r="Y1545" i="11" s="1"/>
  <c r="X1546" i="11"/>
  <c r="Y1546" i="11"/>
  <c r="X1547" i="11"/>
  <c r="Y1547" i="11"/>
  <c r="X1548" i="11"/>
  <c r="Y1548" i="11"/>
  <c r="X1549" i="11"/>
  <c r="Y1549" i="11"/>
  <c r="X1550" i="11"/>
  <c r="Y1550" i="11"/>
  <c r="X1551" i="11"/>
  <c r="Y1551" i="11"/>
  <c r="X1552" i="11"/>
  <c r="Y1552" i="11" s="1"/>
  <c r="X1553" i="11"/>
  <c r="Y1553" i="11" s="1"/>
  <c r="X1554" i="11"/>
  <c r="Y1554" i="11" s="1"/>
  <c r="X1555" i="11"/>
  <c r="X1556" i="11"/>
  <c r="Y1556" i="11" s="1"/>
  <c r="X1557" i="11"/>
  <c r="Y1557" i="11" s="1"/>
  <c r="X1558" i="11"/>
  <c r="Y1558" i="11"/>
  <c r="X1559" i="11"/>
  <c r="Y1559" i="11" s="1"/>
  <c r="X1560" i="11"/>
  <c r="Y1560" i="11"/>
  <c r="X1561" i="11"/>
  <c r="Y1561" i="11"/>
  <c r="X1562" i="11"/>
  <c r="Y1562" i="11" s="1"/>
  <c r="X1563" i="11"/>
  <c r="Y1563" i="11" s="1"/>
  <c r="X1564" i="11"/>
  <c r="Y1564" i="11" s="1"/>
  <c r="X1565" i="11"/>
  <c r="Y1565" i="11"/>
  <c r="X1566" i="11"/>
  <c r="Y1566" i="11"/>
  <c r="X1567" i="11"/>
  <c r="Y1567" i="11"/>
  <c r="X1568" i="11"/>
  <c r="Y1568" i="11"/>
  <c r="X1569" i="11"/>
  <c r="Y1569" i="11"/>
  <c r="X1570" i="11"/>
  <c r="Y1570" i="11"/>
  <c r="X1571" i="11"/>
  <c r="Y1571" i="11"/>
  <c r="X1572" i="11"/>
  <c r="Y1572" i="11"/>
  <c r="X1573" i="11"/>
  <c r="Y1573" i="11"/>
  <c r="X1574" i="11"/>
  <c r="Y1574" i="11" s="1"/>
  <c r="X1575" i="11"/>
  <c r="Y1575" i="11"/>
  <c r="X1576" i="11"/>
  <c r="Y1576" i="11"/>
  <c r="X1577" i="11"/>
  <c r="Y1577" i="11"/>
  <c r="X1578" i="11"/>
  <c r="Y1578" i="11"/>
  <c r="X1579" i="11"/>
  <c r="Y1579" i="11"/>
  <c r="X1580" i="11"/>
  <c r="Y1580" i="11"/>
  <c r="X1581" i="11"/>
  <c r="Y1581" i="11"/>
  <c r="X1582" i="11"/>
  <c r="Y1582" i="11"/>
  <c r="X1583" i="11"/>
  <c r="Y1583" i="11"/>
  <c r="X1584" i="11"/>
  <c r="Y1584" i="11"/>
  <c r="X1585" i="11"/>
  <c r="Y1585" i="11"/>
  <c r="X1586" i="11"/>
  <c r="Y1586" i="11"/>
  <c r="X1587" i="11"/>
  <c r="Y1587" i="11"/>
  <c r="X1588" i="11"/>
  <c r="Y1588" i="11"/>
  <c r="X1589" i="11"/>
  <c r="Y1589" i="11"/>
  <c r="X1590" i="11"/>
  <c r="Y1590" i="11"/>
  <c r="X1591" i="11"/>
  <c r="Y1591" i="11" s="1"/>
  <c r="X1592" i="11"/>
  <c r="Y1592" i="11" s="1"/>
  <c r="X1593" i="11"/>
  <c r="Y1593" i="11"/>
  <c r="X1594" i="11"/>
  <c r="Y1594" i="11"/>
  <c r="X1595" i="11"/>
  <c r="Y1595" i="11"/>
  <c r="X1596" i="11"/>
  <c r="Y1596" i="11"/>
  <c r="X1597" i="11"/>
  <c r="X1598" i="11"/>
  <c r="Y1598" i="11" s="1"/>
  <c r="X1599" i="11"/>
  <c r="Y1599" i="11" s="1"/>
  <c r="X1600" i="11"/>
  <c r="Y1600" i="11"/>
  <c r="X1601" i="11"/>
  <c r="Y1601" i="11"/>
  <c r="X1602" i="11"/>
  <c r="Y1602" i="11"/>
  <c r="X1603" i="11"/>
  <c r="Y1603" i="11"/>
  <c r="X1604" i="11"/>
  <c r="Y1604" i="11"/>
  <c r="X1605" i="11"/>
  <c r="Y1605" i="11"/>
  <c r="X1606" i="11"/>
  <c r="Y1606" i="11" s="1"/>
  <c r="X1607" i="11"/>
  <c r="Y1607" i="11" s="1"/>
  <c r="X1608" i="11"/>
  <c r="Y1608" i="11"/>
  <c r="X1609" i="11"/>
  <c r="Y1609" i="11" s="1"/>
  <c r="X1610" i="11"/>
  <c r="Y1610" i="11"/>
  <c r="X1611" i="11"/>
  <c r="Y1611" i="11"/>
  <c r="X1612" i="11"/>
  <c r="Y1612" i="11"/>
  <c r="X1613" i="11"/>
  <c r="Y1613" i="11" s="1"/>
  <c r="X1614" i="11"/>
  <c r="Y1614" i="11"/>
  <c r="X1615" i="11"/>
  <c r="Y1615" i="11"/>
  <c r="X1616" i="11"/>
  <c r="Y1616" i="11"/>
  <c r="X1617" i="11"/>
  <c r="Y1617" i="11"/>
  <c r="X1618" i="11"/>
  <c r="Y1618" i="11"/>
  <c r="X1619" i="11"/>
  <c r="Y1619" i="11"/>
  <c r="X1620" i="11"/>
  <c r="Y1620" i="11"/>
  <c r="X1621" i="11"/>
  <c r="Y1621" i="11"/>
  <c r="X1622" i="11"/>
  <c r="Y1622" i="11"/>
  <c r="X1623" i="11"/>
  <c r="Y1623" i="11"/>
  <c r="X1624" i="11"/>
  <c r="Y1624" i="11"/>
  <c r="X1625" i="11"/>
  <c r="Y1625" i="11"/>
  <c r="X1626" i="11"/>
  <c r="Y1626" i="11"/>
  <c r="X1627" i="11"/>
  <c r="Y1627" i="11"/>
  <c r="X1628" i="11"/>
  <c r="Y1628" i="11" s="1"/>
  <c r="X1629" i="11"/>
  <c r="Y1629" i="11" s="1"/>
  <c r="X1630" i="11"/>
  <c r="Y1630" i="11" s="1"/>
  <c r="X1631" i="11"/>
  <c r="Y1631" i="11"/>
  <c r="X1632" i="11"/>
  <c r="Y1632" i="11"/>
  <c r="X1633" i="11"/>
  <c r="Y1633" i="11" s="1"/>
  <c r="X1634" i="11"/>
  <c r="Y1634" i="11"/>
  <c r="X1635" i="11"/>
  <c r="Y1635" i="11"/>
  <c r="X1636" i="11"/>
  <c r="Y1636" i="11"/>
  <c r="X1637" i="11"/>
  <c r="Y1637" i="11"/>
  <c r="X1638" i="11"/>
  <c r="Y1638" i="11"/>
  <c r="X1639" i="11"/>
  <c r="Y1639" i="11"/>
  <c r="X1640" i="11"/>
  <c r="Y1640" i="11"/>
  <c r="X1641" i="11"/>
  <c r="Y1641" i="11"/>
  <c r="X1642" i="11"/>
  <c r="Y1642" i="11"/>
  <c r="X1643" i="11"/>
  <c r="Y1643" i="11"/>
  <c r="X1644" i="11"/>
  <c r="Y1644" i="11"/>
  <c r="X1645" i="11"/>
  <c r="Y1645" i="11"/>
  <c r="X1646" i="11"/>
  <c r="Y1646" i="11"/>
  <c r="X1647" i="11"/>
  <c r="Y1647" i="11"/>
  <c r="X1648" i="11"/>
  <c r="Y1648" i="11"/>
  <c r="X1649" i="11"/>
  <c r="Y1649" i="11" s="1"/>
  <c r="X1650" i="11"/>
  <c r="Y1650" i="11" s="1"/>
  <c r="X1651" i="11"/>
  <c r="Y1651" i="11" s="1"/>
  <c r="X1652" i="11"/>
  <c r="Y1652" i="11"/>
  <c r="X1653" i="11"/>
  <c r="Y1653" i="11"/>
  <c r="X1654" i="11"/>
  <c r="Y1654" i="11" s="1"/>
  <c r="X1655" i="11"/>
  <c r="X1656" i="11"/>
  <c r="Y1656" i="11" s="1"/>
  <c r="X1657" i="11"/>
  <c r="Y1657" i="11"/>
  <c r="X1658" i="11"/>
  <c r="X1659" i="11"/>
  <c r="Y1659" i="11" s="1"/>
  <c r="X1660" i="11"/>
  <c r="Y1660" i="11" s="1"/>
  <c r="X1661" i="11"/>
  <c r="Y1661" i="11" s="1"/>
  <c r="X1662" i="11"/>
  <c r="Y1662" i="11"/>
  <c r="X1663" i="11"/>
  <c r="Y1663" i="11"/>
  <c r="X1664" i="11"/>
  <c r="Y1664" i="11"/>
  <c r="X1665" i="11"/>
  <c r="Y1665" i="11"/>
  <c r="X1666" i="11"/>
  <c r="Y1666" i="11"/>
  <c r="X1667" i="11"/>
  <c r="Y1667" i="11"/>
  <c r="X1668" i="11"/>
  <c r="Y1668" i="11"/>
  <c r="X1669" i="11"/>
  <c r="Y1669" i="11"/>
  <c r="X1670" i="11"/>
  <c r="Y1670" i="11"/>
  <c r="X1671" i="11"/>
  <c r="Y1671" i="11" s="1"/>
  <c r="X1672" i="11"/>
  <c r="Y1672" i="11" s="1"/>
  <c r="X1673" i="11"/>
  <c r="Y1673" i="11" s="1"/>
  <c r="X1674" i="11"/>
  <c r="Y1674" i="11" s="1"/>
  <c r="X1675" i="11"/>
  <c r="Y1675" i="11"/>
  <c r="X1676" i="11"/>
  <c r="Y1676" i="11"/>
  <c r="X1677" i="11"/>
  <c r="Y1677" i="11" s="1"/>
  <c r="X1678" i="11"/>
  <c r="Y1678" i="11" s="1"/>
  <c r="X1679" i="11"/>
  <c r="Y1679" i="11" s="1"/>
  <c r="X1680" i="11"/>
  <c r="Y1680" i="11"/>
  <c r="X1681" i="11"/>
  <c r="Y1681" i="11"/>
  <c r="X1682" i="11"/>
  <c r="Y1682" i="11"/>
  <c r="X1683" i="11"/>
  <c r="Y1683" i="11"/>
  <c r="X1684" i="11"/>
  <c r="Y1684" i="11"/>
  <c r="X1685" i="11"/>
  <c r="Y1685" i="11" s="1"/>
  <c r="X1686" i="11"/>
  <c r="X1687" i="11"/>
  <c r="Y1687" i="11" s="1"/>
  <c r="X1688" i="11"/>
  <c r="Y1688" i="11" s="1"/>
  <c r="X1689" i="11"/>
  <c r="Y1689" i="11" s="1"/>
  <c r="X1690" i="11"/>
  <c r="Y1690" i="11"/>
  <c r="X1691" i="11"/>
  <c r="Y1691" i="11" s="1"/>
  <c r="X1692" i="11"/>
  <c r="Y1692" i="11" s="1"/>
  <c r="X1693" i="11"/>
  <c r="Y1693" i="11"/>
  <c r="X1694" i="11"/>
  <c r="Y1694" i="11"/>
  <c r="X1695" i="11"/>
  <c r="Y1695" i="11"/>
  <c r="X1696" i="11"/>
  <c r="Y1696" i="11"/>
  <c r="X1697" i="11"/>
  <c r="Y1697" i="11"/>
  <c r="X1698" i="11"/>
  <c r="Y1698" i="11"/>
  <c r="X1699" i="11"/>
  <c r="Y1699" i="11" s="1"/>
  <c r="X1700" i="11"/>
  <c r="Y1700" i="11" s="1"/>
  <c r="X1701" i="11"/>
  <c r="Y1701" i="11" s="1"/>
  <c r="X1702" i="11"/>
  <c r="Y1702" i="11"/>
  <c r="X1703" i="11"/>
  <c r="Y1703" i="11" s="1"/>
  <c r="X1704" i="11"/>
  <c r="Y1704" i="11" s="1"/>
  <c r="X1705" i="11"/>
  <c r="Y1705" i="11" s="1"/>
  <c r="X1706" i="11"/>
  <c r="Y1706" i="11" s="1"/>
  <c r="X1707" i="11"/>
  <c r="Y1707" i="11"/>
  <c r="X1708" i="11"/>
  <c r="Y1708" i="11"/>
  <c r="X1709" i="11"/>
  <c r="Y1709" i="11" s="1"/>
  <c r="X1710" i="11"/>
  <c r="Y1710" i="11"/>
  <c r="X1711" i="11"/>
  <c r="Y1711" i="11"/>
  <c r="X1712" i="11"/>
  <c r="Y1712" i="11"/>
  <c r="X1713" i="11"/>
  <c r="Y1713" i="11"/>
  <c r="X1714" i="11"/>
  <c r="Y1714" i="11"/>
  <c r="X1715" i="11"/>
  <c r="Y1715" i="11"/>
  <c r="X1716" i="11"/>
  <c r="Y1716" i="11"/>
  <c r="X1717" i="11"/>
  <c r="Y1717" i="11"/>
  <c r="X1718" i="11"/>
  <c r="Y1718" i="11" s="1"/>
  <c r="X1719" i="11"/>
  <c r="Y1719" i="11" s="1"/>
  <c r="X1720" i="11"/>
  <c r="Y1720" i="11" s="1"/>
  <c r="X1721" i="11"/>
  <c r="Y1721" i="11"/>
  <c r="X1722" i="11"/>
  <c r="Y1722" i="11"/>
  <c r="X1723" i="11"/>
  <c r="Y1723" i="11" s="1"/>
  <c r="X1724" i="11"/>
  <c r="Y1724" i="11" s="1"/>
  <c r="X1725" i="11"/>
  <c r="Y1725" i="11"/>
  <c r="X1726" i="11"/>
  <c r="Y1726" i="11" s="1"/>
  <c r="X1727" i="11"/>
  <c r="Y1727" i="11"/>
  <c r="X1728" i="11"/>
  <c r="Y1728" i="11"/>
  <c r="X1729" i="11"/>
  <c r="Y1729" i="11"/>
  <c r="X1730" i="11"/>
  <c r="Y1730" i="11" s="1"/>
  <c r="X1731" i="11"/>
  <c r="Y1731" i="11" s="1"/>
  <c r="X1732" i="11"/>
  <c r="Y1732" i="11" s="1"/>
  <c r="X1733" i="11"/>
  <c r="Y1733" i="11"/>
  <c r="X1734" i="11"/>
  <c r="Y1734" i="11" s="1"/>
  <c r="X1735" i="11"/>
  <c r="Y1735" i="11" s="1"/>
  <c r="X1736" i="11"/>
  <c r="Y1736" i="11"/>
  <c r="X1737" i="11"/>
  <c r="Y1737" i="11"/>
  <c r="X1738" i="11"/>
  <c r="Y1738" i="11"/>
  <c r="X1739" i="11"/>
  <c r="Y1739" i="11"/>
  <c r="X1740" i="11"/>
  <c r="Y1740" i="11"/>
  <c r="X1741" i="11"/>
  <c r="Y1741" i="11"/>
  <c r="X1742" i="11"/>
  <c r="Y1742" i="11" s="1"/>
  <c r="X1743" i="11"/>
  <c r="Y1743" i="11" s="1"/>
  <c r="X1744" i="11"/>
  <c r="Y1744" i="11"/>
  <c r="X1745" i="11"/>
  <c r="Y1745" i="11"/>
  <c r="X1746" i="11"/>
  <c r="Y1746" i="11"/>
  <c r="X1747" i="11"/>
  <c r="Y1747" i="11"/>
  <c r="X1748" i="11"/>
  <c r="Y1748" i="11"/>
  <c r="X1749" i="11"/>
  <c r="Y1749" i="11"/>
  <c r="X1750" i="11"/>
  <c r="Y1750" i="11"/>
  <c r="X1751" i="11"/>
  <c r="Y1751" i="11"/>
  <c r="X1752" i="11"/>
  <c r="Y1752" i="11"/>
  <c r="X1753" i="11"/>
  <c r="Y1753" i="11"/>
  <c r="X1754" i="11"/>
  <c r="Y1754" i="11"/>
  <c r="X1755" i="11"/>
  <c r="Y1755" i="11"/>
  <c r="X1756" i="11"/>
  <c r="Y1756" i="11"/>
  <c r="X1757" i="11"/>
  <c r="Y1757" i="11" s="1"/>
  <c r="X1758" i="11"/>
  <c r="X1759" i="11"/>
  <c r="Y1759" i="11" s="1"/>
  <c r="X1760" i="11"/>
  <c r="Y1760" i="11" s="1"/>
  <c r="X1761" i="11"/>
  <c r="Y1761" i="11"/>
  <c r="X1762" i="11"/>
  <c r="Y1762" i="11"/>
  <c r="X1763" i="11"/>
  <c r="Y1763" i="11"/>
  <c r="X1764" i="11"/>
  <c r="Y1764" i="11"/>
  <c r="X1765" i="11"/>
  <c r="Y1765" i="11" s="1"/>
  <c r="X1766" i="11"/>
  <c r="Y1766" i="11" s="1"/>
  <c r="X1767" i="11"/>
  <c r="Y1767" i="11"/>
  <c r="X1768" i="11"/>
  <c r="Y1768" i="11"/>
  <c r="X1769" i="11"/>
  <c r="Y1769" i="11"/>
  <c r="X1770" i="11"/>
  <c r="Y1770" i="11"/>
  <c r="X1771" i="11"/>
  <c r="Y1771" i="11"/>
  <c r="X1772" i="11"/>
  <c r="Y1772" i="11"/>
  <c r="X1773" i="11"/>
  <c r="X1774" i="11"/>
  <c r="Y1774" i="11" s="1"/>
  <c r="X1775" i="11"/>
  <c r="Y1775" i="11"/>
  <c r="X1776" i="11"/>
  <c r="Y1776" i="11" s="1"/>
  <c r="X1777" i="11"/>
  <c r="Y1777" i="11" s="1"/>
  <c r="X1778" i="11"/>
  <c r="Y1778" i="11" s="1"/>
  <c r="X1779" i="11"/>
  <c r="Y1779" i="11"/>
  <c r="X1780" i="11"/>
  <c r="Y1780" i="11"/>
  <c r="X1781" i="11"/>
  <c r="Y1781" i="11"/>
  <c r="X1782" i="11"/>
  <c r="Y1782" i="11"/>
  <c r="X1783" i="11"/>
  <c r="Y1783" i="11"/>
  <c r="X1784" i="11"/>
  <c r="Y1784" i="11"/>
  <c r="X1785" i="11"/>
  <c r="Y1785" i="11" s="1"/>
  <c r="X1786" i="11"/>
  <c r="Y1786" i="11"/>
  <c r="X1787" i="11"/>
  <c r="Y1787" i="11"/>
  <c r="X1788" i="11"/>
  <c r="Y1788" i="11" s="1"/>
  <c r="X1789" i="11"/>
  <c r="Y1789" i="11"/>
  <c r="X1790" i="11"/>
  <c r="Y1790" i="11"/>
  <c r="X1791" i="11"/>
  <c r="Y1791" i="11"/>
  <c r="X1792" i="11"/>
  <c r="Y1792" i="11"/>
  <c r="X1793" i="11"/>
  <c r="Y1793" i="11"/>
  <c r="X1794" i="11"/>
  <c r="Y1794" i="11"/>
  <c r="X1795" i="11"/>
  <c r="Y1795" i="11"/>
  <c r="X1796" i="11"/>
  <c r="Y1796" i="11"/>
  <c r="X1797" i="11"/>
  <c r="Y1797" i="11"/>
  <c r="X1798" i="11"/>
  <c r="Y1798" i="11"/>
  <c r="X1799" i="11"/>
  <c r="Y1799" i="11"/>
  <c r="X1800" i="11"/>
  <c r="Y1800" i="11"/>
  <c r="X1801" i="11"/>
  <c r="Y1801" i="11"/>
  <c r="X1802" i="11"/>
  <c r="Y1802" i="11" s="1"/>
  <c r="X1803" i="11"/>
  <c r="Y1803" i="11"/>
  <c r="X1804" i="11"/>
  <c r="Y1804" i="11"/>
  <c r="X1805" i="11"/>
  <c r="Y1805" i="11"/>
  <c r="X1806" i="11"/>
  <c r="Y1806" i="11"/>
  <c r="X1807" i="11"/>
  <c r="Y1807" i="11"/>
  <c r="X1808" i="11"/>
  <c r="Y1808" i="11" s="1"/>
  <c r="X1809" i="11"/>
  <c r="Y1809" i="11"/>
  <c r="X1810" i="11"/>
  <c r="Y1810" i="11"/>
  <c r="X1811" i="11"/>
  <c r="Y1811" i="11"/>
  <c r="X1812" i="11"/>
  <c r="Y1812" i="11"/>
  <c r="X1813" i="11"/>
  <c r="Y1813" i="11"/>
  <c r="X1814" i="11"/>
  <c r="Y1814" i="11"/>
  <c r="X1815" i="11"/>
  <c r="Y1815" i="11"/>
  <c r="X1816" i="11"/>
  <c r="Y1816" i="11"/>
  <c r="X1817" i="11"/>
  <c r="Y1817" i="11" s="1"/>
  <c r="X1818" i="11"/>
  <c r="Y1818" i="11" s="1"/>
  <c r="X1819" i="11"/>
  <c r="Y1819" i="11" s="1"/>
  <c r="X1820" i="11"/>
  <c r="Y1820" i="11"/>
  <c r="X1821" i="11"/>
  <c r="Y1821" i="11"/>
  <c r="X1822" i="11"/>
  <c r="Y1822" i="11" s="1"/>
  <c r="X1823" i="11"/>
  <c r="Y1823" i="11"/>
  <c r="X1824" i="11"/>
  <c r="Y1824" i="11" s="1"/>
  <c r="X1825" i="11"/>
  <c r="Y1825" i="11"/>
  <c r="X1826" i="11"/>
  <c r="Y1826" i="11"/>
  <c r="X1827" i="11"/>
  <c r="Y1827" i="11" s="1"/>
  <c r="X1828" i="11"/>
  <c r="Y1828" i="11" s="1"/>
  <c r="X1829" i="11"/>
  <c r="Y1829" i="11"/>
  <c r="X1830" i="11"/>
  <c r="Y1830" i="11"/>
  <c r="X1831" i="11"/>
  <c r="Y1831" i="11"/>
  <c r="X1832" i="11"/>
  <c r="Y1832" i="11"/>
  <c r="X1833" i="11"/>
  <c r="Y1833" i="11"/>
  <c r="X1834" i="11"/>
  <c r="Y1834" i="11" s="1"/>
  <c r="X1835" i="11"/>
  <c r="Y1835" i="11" s="1"/>
  <c r="X1836" i="11"/>
  <c r="Y1836" i="11" s="1"/>
  <c r="X1837" i="11"/>
  <c r="Y1837" i="11"/>
  <c r="X1838" i="11"/>
  <c r="Y1838" i="11"/>
  <c r="X1839" i="11"/>
  <c r="Y1839" i="11"/>
  <c r="X1840" i="11"/>
  <c r="Y1840" i="11"/>
  <c r="X1841" i="11"/>
  <c r="Y1841" i="11"/>
  <c r="X1842" i="11"/>
  <c r="Y1842" i="11"/>
  <c r="X1843" i="11"/>
  <c r="Y1843" i="11"/>
  <c r="X1844" i="11"/>
  <c r="Y1844" i="11"/>
  <c r="X1845" i="11"/>
  <c r="Y1845" i="11" s="1"/>
  <c r="X1846" i="11"/>
  <c r="Y1846" i="11"/>
  <c r="X1847" i="11"/>
  <c r="Y1847" i="11"/>
  <c r="X1848" i="11"/>
  <c r="Y1848" i="11"/>
  <c r="X1849" i="11"/>
  <c r="Y1849" i="11"/>
  <c r="X1850" i="11"/>
  <c r="Y1850" i="11"/>
  <c r="X1851" i="11"/>
  <c r="Y1851" i="11"/>
  <c r="X1852" i="11"/>
  <c r="Y1852" i="11" s="1"/>
  <c r="X1853" i="11"/>
  <c r="Y1853" i="11" s="1"/>
  <c r="X1854" i="11"/>
  <c r="Y1854" i="11" s="1"/>
  <c r="X1855" i="11"/>
  <c r="Y1855" i="11" s="1"/>
  <c r="X1856" i="11"/>
  <c r="Y1856" i="11"/>
  <c r="X1857" i="11"/>
  <c r="Y1857" i="11"/>
  <c r="X1858" i="11"/>
  <c r="Y1858" i="11"/>
  <c r="X1859" i="11"/>
  <c r="Y1859" i="11"/>
  <c r="X1860" i="11"/>
  <c r="Y1860" i="11"/>
  <c r="X1861" i="11"/>
  <c r="Y1861" i="11" s="1"/>
  <c r="X1862" i="11"/>
  <c r="Y1862" i="11" s="1"/>
  <c r="X1863" i="11"/>
  <c r="Y1863" i="11"/>
  <c r="X1864" i="11"/>
  <c r="Y1864" i="11"/>
  <c r="X1865" i="11"/>
  <c r="Y1865" i="11"/>
  <c r="X1866" i="11"/>
  <c r="Y1866" i="11" s="1"/>
  <c r="X1867" i="11"/>
  <c r="Y1867" i="11" s="1"/>
  <c r="X1868" i="11"/>
  <c r="Y1868" i="11"/>
  <c r="X1869" i="11"/>
  <c r="X1870" i="11"/>
  <c r="Y1870" i="11" s="1"/>
  <c r="X1871" i="11"/>
  <c r="Y1871" i="11"/>
  <c r="X1872" i="11"/>
  <c r="Y1872" i="11" s="1"/>
  <c r="X1873" i="11"/>
  <c r="Y1873" i="11"/>
  <c r="X1874" i="11"/>
  <c r="Y1874" i="11"/>
  <c r="X1875" i="11"/>
  <c r="Y1875" i="11"/>
  <c r="X1876" i="11"/>
  <c r="Y1876" i="11"/>
  <c r="X1877" i="11"/>
  <c r="Y1877" i="11"/>
  <c r="X1878" i="11"/>
  <c r="Y1878" i="11"/>
  <c r="X1879" i="11"/>
  <c r="Y1879" i="11"/>
  <c r="X1880" i="11"/>
  <c r="Y1880" i="11"/>
  <c r="X1881" i="11"/>
  <c r="Y1881" i="11"/>
  <c r="X1882" i="11"/>
  <c r="Y1882" i="11"/>
  <c r="X1883" i="11"/>
  <c r="Y1883" i="11" s="1"/>
  <c r="X1884" i="11"/>
  <c r="Y1884" i="11"/>
  <c r="X1885" i="11"/>
  <c r="Y1885" i="11"/>
  <c r="X1886" i="11"/>
  <c r="Y1886" i="11"/>
  <c r="X1887" i="11"/>
  <c r="Y1887" i="11"/>
  <c r="X1888" i="11"/>
  <c r="Y1888" i="11"/>
  <c r="X1889" i="11"/>
  <c r="Y1889" i="11"/>
  <c r="X1890" i="11"/>
  <c r="Y1890" i="11" s="1"/>
  <c r="X1891" i="11"/>
  <c r="Y1891" i="11"/>
  <c r="X1892" i="11"/>
  <c r="Y1892" i="11"/>
  <c r="X1893" i="11"/>
  <c r="Y1893" i="11"/>
  <c r="X1894" i="11"/>
  <c r="Y1894" i="11"/>
  <c r="X1895" i="11"/>
  <c r="Y1895" i="11" s="1"/>
  <c r="X1896" i="11"/>
  <c r="Y1896" i="11" s="1"/>
  <c r="X1897" i="11"/>
  <c r="Y1897" i="11" s="1"/>
  <c r="X1898" i="11"/>
  <c r="Y1898" i="11" s="1"/>
  <c r="X1899" i="11"/>
  <c r="Y1899" i="11"/>
  <c r="X1900" i="11"/>
  <c r="Y1900" i="11"/>
  <c r="X1901" i="11"/>
  <c r="Y1901" i="11"/>
  <c r="X1902" i="11"/>
  <c r="Y1902" i="11"/>
  <c r="X1903" i="11"/>
  <c r="Y1903" i="11"/>
  <c r="X1904" i="11"/>
  <c r="Y1904" i="11"/>
  <c r="X1905" i="11"/>
  <c r="Y1905" i="11"/>
  <c r="X1906" i="11"/>
  <c r="Y1906" i="11"/>
  <c r="X1907" i="11"/>
  <c r="Y1907" i="11"/>
  <c r="X1908" i="11"/>
  <c r="Y1908" i="11"/>
  <c r="X1909" i="11"/>
  <c r="Y1909" i="11" s="1"/>
  <c r="X1910" i="11"/>
  <c r="Y1910" i="11"/>
  <c r="X1911" i="11"/>
  <c r="Y1911" i="11"/>
  <c r="X1912" i="11"/>
  <c r="Y1912" i="11"/>
  <c r="X1913" i="11"/>
  <c r="Y1913" i="11"/>
  <c r="X1914" i="11"/>
  <c r="Y1914" i="11"/>
  <c r="X1915" i="11"/>
  <c r="Y1915" i="11"/>
  <c r="X1916" i="11"/>
  <c r="Y1916" i="11"/>
  <c r="X1917" i="11"/>
  <c r="Y1917" i="11"/>
  <c r="X1918" i="11"/>
  <c r="Y1918" i="11"/>
  <c r="X1919" i="11"/>
  <c r="Y1919" i="11" s="1"/>
  <c r="X1920" i="11"/>
  <c r="Y1920" i="11" s="1"/>
  <c r="X1921" i="11"/>
  <c r="Y1921" i="11"/>
  <c r="X1922" i="11"/>
  <c r="Y1922" i="11"/>
  <c r="X1923" i="11"/>
  <c r="Y1923" i="11"/>
  <c r="X1924" i="11"/>
  <c r="Y1924" i="11"/>
  <c r="X1925" i="11"/>
  <c r="Y1925" i="11"/>
  <c r="X1951" i="11"/>
  <c r="Y1951" i="11"/>
  <c r="X1952" i="11"/>
  <c r="Y1952" i="11" s="1"/>
  <c r="X1953" i="11"/>
  <c r="Y1953" i="11"/>
  <c r="X1954" i="11"/>
  <c r="Y1954" i="11"/>
  <c r="X1955" i="11"/>
  <c r="Y1955" i="11"/>
  <c r="X1956" i="11"/>
  <c r="Y1956" i="11"/>
  <c r="X1957" i="11"/>
  <c r="Y1957" i="11" s="1"/>
  <c r="X1958" i="11"/>
  <c r="Y1958" i="11" s="1"/>
  <c r="X1959" i="11"/>
  <c r="Y1959" i="11" s="1"/>
  <c r="X1960" i="11"/>
  <c r="Y1960" i="11"/>
  <c r="X1961" i="11"/>
  <c r="Y1961" i="11" s="1"/>
  <c r="X1962" i="11"/>
  <c r="Y1962" i="11"/>
  <c r="X1963" i="11"/>
  <c r="Y1963" i="11"/>
  <c r="X1964" i="11"/>
  <c r="Y1964" i="11"/>
  <c r="X1965" i="11"/>
  <c r="Y1965" i="11"/>
  <c r="X1966" i="11"/>
  <c r="Y1966" i="11" s="1"/>
  <c r="X1967" i="11"/>
  <c r="Y1967" i="11"/>
  <c r="X1968" i="11"/>
  <c r="Y1968" i="11"/>
  <c r="X1969" i="11"/>
  <c r="Y1969" i="11"/>
  <c r="X1970" i="11"/>
  <c r="Y1970" i="11" s="1"/>
  <c r="X1971" i="11"/>
  <c r="X1972" i="11"/>
  <c r="Y1972" i="11" s="1"/>
  <c r="X1973" i="11"/>
  <c r="Y1973" i="11"/>
  <c r="X1974" i="11"/>
  <c r="Y1974" i="11" s="1"/>
  <c r="X1975" i="11"/>
  <c r="Y1975" i="11"/>
  <c r="X1976" i="11"/>
  <c r="Y1976" i="11"/>
  <c r="X1977" i="11"/>
  <c r="Y1977" i="11"/>
  <c r="X1978" i="11"/>
  <c r="Y1978" i="11"/>
  <c r="X1979" i="11"/>
  <c r="Y1979" i="11"/>
  <c r="X1980" i="11"/>
  <c r="Y1980" i="11"/>
  <c r="X1981" i="11"/>
  <c r="Y1981" i="11" s="1"/>
  <c r="X1982" i="11"/>
  <c r="Y1982" i="11"/>
  <c r="X1983" i="11"/>
  <c r="Y1983" i="11"/>
  <c r="X1984" i="11"/>
  <c r="Y1984" i="11"/>
  <c r="X1985" i="11"/>
  <c r="Y1985" i="11"/>
  <c r="X1986" i="11"/>
  <c r="Y1986" i="11"/>
  <c r="X1987" i="11"/>
  <c r="Y1987" i="11" s="1"/>
  <c r="X1988" i="11"/>
  <c r="Y1988" i="11"/>
  <c r="X1989" i="11"/>
  <c r="Y1989" i="11"/>
  <c r="X1990" i="11"/>
  <c r="Y1990" i="11"/>
  <c r="X1991" i="11"/>
  <c r="Y1991" i="11"/>
  <c r="X1992" i="11"/>
  <c r="Y1992" i="11"/>
  <c r="X1993" i="11"/>
  <c r="Y1993" i="11"/>
  <c r="X1994" i="11"/>
  <c r="Y1994" i="11"/>
  <c r="X1995" i="11"/>
  <c r="Y1995" i="11"/>
  <c r="X1996" i="11"/>
  <c r="Y1996" i="11"/>
  <c r="X1997" i="11"/>
  <c r="Y1997" i="11"/>
  <c r="X1998" i="11"/>
  <c r="Y1998" i="11"/>
  <c r="X1999" i="11"/>
  <c r="Y1999" i="11"/>
  <c r="X2000" i="11"/>
  <c r="Y2000" i="11"/>
  <c r="X2001" i="11"/>
  <c r="Y2001" i="11"/>
  <c r="X2002" i="11"/>
  <c r="Y2002" i="11"/>
  <c r="X2003" i="11"/>
  <c r="Y2003" i="11"/>
  <c r="X2004" i="11"/>
  <c r="Y2004" i="11"/>
  <c r="X2005" i="11"/>
  <c r="Y2005" i="11"/>
  <c r="X2006" i="11"/>
  <c r="Y2006" i="11"/>
  <c r="X2007" i="11"/>
  <c r="Y2007" i="11"/>
  <c r="X2008" i="11"/>
  <c r="Y2008" i="11"/>
  <c r="X2009" i="11"/>
  <c r="Y2009" i="11"/>
  <c r="X2010" i="11"/>
  <c r="Y2010" i="11"/>
  <c r="X2011" i="11"/>
  <c r="Y2011" i="11"/>
  <c r="X2012" i="11"/>
  <c r="Y2012" i="11" s="1"/>
  <c r="X2013" i="11"/>
  <c r="Y2013" i="11"/>
  <c r="X2014" i="11"/>
  <c r="Y2014" i="11"/>
  <c r="X2015" i="11"/>
  <c r="Y2015" i="11"/>
  <c r="X2016" i="11"/>
  <c r="Y2016" i="11"/>
  <c r="X2017" i="11"/>
  <c r="Y2017" i="11"/>
  <c r="X2018" i="11"/>
  <c r="Y2018" i="11"/>
  <c r="X2019" i="11"/>
  <c r="Y2019" i="11"/>
  <c r="X2020" i="11"/>
  <c r="Y2020" i="11"/>
  <c r="X2021" i="11"/>
  <c r="Y2021" i="11"/>
  <c r="X2022" i="11"/>
  <c r="Y2022" i="11"/>
  <c r="X2023" i="11"/>
  <c r="Y2023" i="11"/>
  <c r="X2024" i="11"/>
  <c r="Y2024" i="11"/>
  <c r="X2025" i="11"/>
  <c r="Y2025" i="11"/>
  <c r="X2026" i="11"/>
  <c r="Y2026" i="11"/>
  <c r="X2027" i="11"/>
  <c r="Y2027" i="11"/>
  <c r="X2028" i="11"/>
  <c r="Y2028" i="11"/>
  <c r="X2029" i="11"/>
  <c r="Y2029" i="11"/>
  <c r="X2030" i="11"/>
  <c r="Y2030" i="11"/>
  <c r="X2031" i="11"/>
  <c r="Y2031" i="11"/>
  <c r="X2032" i="11"/>
  <c r="Y2032" i="11"/>
  <c r="X2033" i="11"/>
  <c r="Y2033" i="11"/>
  <c r="X2034" i="11"/>
  <c r="Y2034" i="11"/>
  <c r="X2035" i="11"/>
  <c r="Y2035" i="11" s="1"/>
  <c r="X2036" i="11"/>
  <c r="Y2036" i="11" s="1"/>
  <c r="X2037" i="11"/>
  <c r="Y2037" i="11" s="1"/>
  <c r="X2038" i="11"/>
  <c r="Y2038" i="11"/>
  <c r="X2039" i="11"/>
  <c r="Y2039" i="11"/>
  <c r="X2040" i="11"/>
  <c r="Y2040" i="11"/>
  <c r="X2041" i="11"/>
  <c r="Y2041" i="11"/>
  <c r="X2042" i="11"/>
  <c r="Y2042" i="11"/>
  <c r="X2043" i="11"/>
  <c r="Y2043" i="11"/>
  <c r="X2044" i="11"/>
  <c r="Y2044" i="11"/>
  <c r="X2045" i="11"/>
  <c r="Y2045" i="11"/>
  <c r="X2046" i="11"/>
  <c r="Y2046" i="11"/>
  <c r="X2047" i="11"/>
  <c r="Y2047" i="11" s="1"/>
  <c r="X2048" i="11"/>
  <c r="Y2048" i="11" s="1"/>
  <c r="X2049" i="11"/>
  <c r="Y2049" i="11"/>
  <c r="X2050" i="11"/>
  <c r="Y2050" i="11" s="1"/>
  <c r="X2051" i="11"/>
  <c r="Y2051" i="11" s="1"/>
  <c r="X2052" i="11"/>
  <c r="Y2052" i="11" s="1"/>
  <c r="X2053" i="11"/>
  <c r="Y2053" i="11" s="1"/>
  <c r="X2054" i="11"/>
  <c r="Y2054" i="11"/>
  <c r="X2055" i="11"/>
  <c r="Y2055" i="11"/>
  <c r="X2056" i="11"/>
  <c r="Y2056" i="11"/>
  <c r="X2057" i="11"/>
  <c r="Y2057" i="11"/>
  <c r="X2058" i="11"/>
  <c r="Y2058" i="11"/>
  <c r="X2059" i="11"/>
  <c r="Y2059" i="11"/>
  <c r="X2060" i="11"/>
  <c r="Y2060" i="11"/>
  <c r="X2061" i="11"/>
  <c r="Y2061" i="11"/>
  <c r="X2062" i="11"/>
  <c r="Y2062" i="11"/>
  <c r="X2063" i="11"/>
  <c r="Y2063" i="11"/>
  <c r="X2064" i="11"/>
  <c r="Y2064" i="11"/>
  <c r="X2065" i="11"/>
  <c r="Y2065" i="11"/>
  <c r="X2066" i="11"/>
  <c r="Y2066" i="11" s="1"/>
  <c r="X2067" i="11"/>
  <c r="Y2067" i="11"/>
  <c r="X2068" i="11"/>
  <c r="Y2068" i="11" s="1"/>
  <c r="X2069" i="11"/>
  <c r="Y2069" i="11"/>
  <c r="X2070" i="11"/>
  <c r="Y2070" i="11"/>
  <c r="X2071" i="11"/>
  <c r="Y2071" i="11"/>
  <c r="X2072" i="11"/>
  <c r="Y2072" i="11"/>
  <c r="X2073" i="11"/>
  <c r="Y2073" i="11" s="1"/>
  <c r="X2074" i="11"/>
  <c r="Y2074" i="11"/>
  <c r="X2075" i="11"/>
  <c r="Y2075" i="11" s="1"/>
  <c r="X2076" i="11"/>
  <c r="Y2076" i="11"/>
  <c r="X2077" i="11"/>
  <c r="Y2077" i="11"/>
  <c r="X2078" i="11"/>
  <c r="Y2078" i="11" s="1"/>
  <c r="X2079" i="11"/>
  <c r="Y2079" i="11"/>
  <c r="X2080" i="11"/>
  <c r="Y2080" i="11"/>
  <c r="X2081" i="11"/>
  <c r="Y2081" i="11"/>
  <c r="X2082" i="11"/>
  <c r="Y2082" i="11"/>
  <c r="X2083" i="11"/>
  <c r="Y2083" i="11"/>
  <c r="X2084" i="11"/>
  <c r="Y2084" i="11"/>
  <c r="X2085" i="11"/>
  <c r="Y2085" i="11"/>
  <c r="X2086" i="11"/>
  <c r="Y2086" i="11"/>
  <c r="X2087" i="11"/>
  <c r="Y2087" i="11"/>
  <c r="X2088" i="11"/>
  <c r="Y2088" i="11"/>
  <c r="X2089" i="11"/>
  <c r="Y2089" i="11"/>
  <c r="X2090" i="11"/>
  <c r="Y2090" i="11"/>
  <c r="X2091" i="11"/>
  <c r="Y2091" i="11"/>
  <c r="X2092" i="11"/>
  <c r="Y2092" i="11"/>
  <c r="X2093" i="11"/>
  <c r="Y2093" i="11" s="1"/>
  <c r="X2094" i="11"/>
  <c r="Y2094" i="11" s="1"/>
  <c r="X2095" i="11"/>
  <c r="Y2095" i="11"/>
  <c r="X2096" i="11"/>
  <c r="Y2096" i="11"/>
  <c r="X2097" i="11"/>
  <c r="Y2097" i="11"/>
  <c r="X2098" i="11"/>
  <c r="Y2098" i="11"/>
  <c r="X2099" i="11"/>
  <c r="Y2099" i="11"/>
  <c r="X2100" i="11"/>
  <c r="Y2100" i="11"/>
  <c r="X2101" i="11"/>
  <c r="Y2101" i="11"/>
  <c r="X2102" i="11"/>
  <c r="Y2102" i="11"/>
  <c r="X2103" i="11"/>
  <c r="Y2103" i="11"/>
  <c r="X2104" i="11"/>
  <c r="Y2104" i="11"/>
  <c r="X2105" i="11"/>
  <c r="Y2105" i="11"/>
  <c r="X2106" i="11"/>
  <c r="Y2106" i="11"/>
  <c r="X2107" i="11"/>
  <c r="X2108" i="11"/>
  <c r="Y2108" i="11" s="1"/>
  <c r="X2109" i="11"/>
  <c r="Y2109" i="11"/>
  <c r="X2110" i="11"/>
  <c r="Y2110" i="11"/>
  <c r="X2111" i="11"/>
  <c r="Y2111" i="11"/>
  <c r="X2112" i="11"/>
  <c r="Y2112" i="11" s="1"/>
  <c r="X2113" i="11"/>
  <c r="Y2113" i="11"/>
  <c r="X2114" i="11"/>
  <c r="Y2114" i="11"/>
  <c r="X2115" i="11"/>
  <c r="Y2115" i="11"/>
  <c r="X2116" i="11"/>
  <c r="Y2116" i="11"/>
  <c r="X2117" i="11"/>
  <c r="Y2117" i="11"/>
  <c r="X2118" i="11"/>
  <c r="Y2118" i="11" s="1"/>
  <c r="X2119" i="11"/>
  <c r="Y2119" i="11" s="1"/>
  <c r="X2120" i="11"/>
  <c r="Y2120" i="11" s="1"/>
  <c r="X2121" i="11"/>
  <c r="Y2121" i="11"/>
  <c r="X2122" i="11"/>
  <c r="Y2122" i="11"/>
  <c r="X2123" i="11"/>
  <c r="Y2123" i="11"/>
  <c r="X2124" i="11"/>
  <c r="Y2124" i="11"/>
  <c r="X2125" i="11"/>
  <c r="Y2125" i="11"/>
  <c r="X2126" i="11"/>
  <c r="Y2126" i="11" s="1"/>
  <c r="X2127" i="11"/>
  <c r="Y2127" i="11"/>
  <c r="X2128" i="11"/>
  <c r="Y2128" i="11" s="1"/>
  <c r="X2129" i="11"/>
  <c r="Y2129" i="11"/>
  <c r="X2130" i="11"/>
  <c r="Y2130" i="11"/>
  <c r="X2131" i="11"/>
  <c r="Y2131" i="11"/>
  <c r="X2132" i="11"/>
  <c r="Y2132" i="11"/>
  <c r="X2133" i="11"/>
  <c r="Y2133" i="11"/>
  <c r="X2134" i="11"/>
  <c r="Y2134" i="11"/>
  <c r="X2135" i="11"/>
  <c r="Y2135" i="11"/>
  <c r="X2136" i="11"/>
  <c r="Y2136" i="11" s="1"/>
  <c r="X2137" i="11"/>
  <c r="Y2137" i="11"/>
  <c r="X2138" i="11"/>
  <c r="Y2138" i="11" s="1"/>
  <c r="X2139" i="11"/>
  <c r="Y2139" i="11" s="1"/>
  <c r="X2140" i="11"/>
  <c r="Y2140" i="11"/>
  <c r="X2141" i="11"/>
  <c r="Y2141" i="11"/>
  <c r="X2142" i="11"/>
  <c r="Y2142" i="11"/>
  <c r="X2143" i="11"/>
  <c r="Y2143" i="11" s="1"/>
  <c r="X2144" i="11"/>
  <c r="Y2144" i="11" s="1"/>
  <c r="X2145" i="11"/>
  <c r="Y2145" i="11"/>
  <c r="X2146" i="11"/>
  <c r="Y2146" i="11"/>
  <c r="X2147" i="11"/>
  <c r="Y2147" i="11"/>
  <c r="X2148" i="11"/>
  <c r="Y2148" i="11"/>
  <c r="X2149" i="11"/>
  <c r="Y2149" i="11"/>
  <c r="X2150" i="11"/>
  <c r="Y2150" i="11"/>
  <c r="X2151" i="11"/>
  <c r="Y2151" i="11"/>
  <c r="X2152" i="11"/>
  <c r="Y2152" i="11" s="1"/>
  <c r="X2153" i="11"/>
  <c r="Y2153" i="11" s="1"/>
  <c r="X2154" i="11"/>
  <c r="Y2154" i="11" s="1"/>
  <c r="X2155" i="11"/>
  <c r="Y2155" i="11"/>
  <c r="X2156" i="11"/>
  <c r="Y2156" i="11"/>
  <c r="X2157" i="11"/>
  <c r="Y2157" i="11"/>
  <c r="X2158" i="11"/>
  <c r="Y2158" i="11"/>
  <c r="X2159" i="11"/>
  <c r="Y2159" i="11"/>
  <c r="X2160" i="11"/>
  <c r="Y2160" i="11"/>
  <c r="X2161" i="11"/>
  <c r="Y2161" i="11"/>
  <c r="X2162" i="11"/>
  <c r="Y2162" i="11"/>
  <c r="X2163" i="11"/>
  <c r="Y2163" i="11" s="1"/>
  <c r="X2164" i="11"/>
  <c r="Y2164" i="11"/>
  <c r="X2165" i="11"/>
  <c r="Y2165" i="11" s="1"/>
  <c r="X2166" i="11"/>
  <c r="Y2166" i="11" s="1"/>
  <c r="X2167" i="11"/>
  <c r="Y2167" i="11" s="1"/>
  <c r="X2168" i="11"/>
  <c r="Y2168" i="11"/>
  <c r="X2169" i="11"/>
  <c r="Y2169" i="11"/>
  <c r="X2170" i="11"/>
  <c r="Y2170" i="11" s="1"/>
  <c r="X2171" i="11"/>
  <c r="Y2171" i="11"/>
  <c r="X2172" i="11"/>
  <c r="Y2172" i="11"/>
  <c r="X2173" i="11"/>
  <c r="Y2173" i="11"/>
  <c r="X2174" i="11"/>
  <c r="Y2174" i="11"/>
  <c r="X2175" i="11"/>
  <c r="Y2175" i="11"/>
  <c r="X2176" i="11"/>
  <c r="Y2176" i="11" s="1"/>
  <c r="X2177" i="11"/>
  <c r="Y2177" i="11" s="1"/>
  <c r="X2178" i="11"/>
  <c r="Y2178" i="11" s="1"/>
  <c r="X2179" i="11"/>
  <c r="Y2179" i="11"/>
  <c r="X2180" i="11"/>
  <c r="Y2180" i="11"/>
  <c r="X2181" i="11"/>
  <c r="Y2181" i="11"/>
  <c r="X2182" i="11"/>
  <c r="Y2182" i="11"/>
  <c r="X2183" i="11"/>
  <c r="Y2183" i="11"/>
  <c r="X2184" i="11"/>
  <c r="Y2184" i="11"/>
  <c r="X2185" i="11"/>
  <c r="Y2185" i="11"/>
  <c r="X2186" i="11"/>
  <c r="Y2186" i="11"/>
  <c r="X2187" i="11"/>
  <c r="Y2187" i="11"/>
  <c r="X2188" i="11"/>
  <c r="Y2188" i="11"/>
  <c r="X2189" i="11"/>
  <c r="Y2189" i="11"/>
  <c r="X2190" i="11"/>
  <c r="Y2190" i="11" s="1"/>
  <c r="X2191" i="11"/>
  <c r="X2192" i="11"/>
  <c r="Y2192" i="11" s="1"/>
  <c r="X2193" i="11"/>
  <c r="Y2193" i="11" s="1"/>
  <c r="X2194" i="11"/>
  <c r="Y2194" i="11"/>
  <c r="X2195" i="11"/>
  <c r="Y2195" i="11"/>
  <c r="X2196" i="11"/>
  <c r="Y2196" i="11" s="1"/>
  <c r="X2197" i="11"/>
  <c r="Y2197" i="11" s="1"/>
  <c r="X2198" i="11"/>
  <c r="Y2198" i="11"/>
  <c r="X2199" i="11"/>
  <c r="Y2199" i="11" s="1"/>
  <c r="X2200" i="11"/>
  <c r="Y2200" i="11" s="1"/>
  <c r="X2201" i="11"/>
  <c r="Y2201" i="11"/>
  <c r="X2202" i="11"/>
  <c r="Y2202" i="11"/>
  <c r="X2203" i="11"/>
  <c r="Y2203" i="11"/>
  <c r="X2204" i="11"/>
  <c r="Y2204" i="11"/>
  <c r="X2205" i="11"/>
  <c r="Y2205" i="11"/>
  <c r="X2206" i="11"/>
  <c r="Y2206" i="11" s="1"/>
  <c r="X2207" i="11"/>
  <c r="Y2207" i="11"/>
  <c r="X2208" i="11"/>
  <c r="Y2208" i="11"/>
  <c r="X2209" i="11"/>
  <c r="Y2209" i="11"/>
  <c r="X2210" i="11"/>
  <c r="Y2210" i="11"/>
  <c r="X2211" i="11"/>
  <c r="Y2211" i="11" s="1"/>
  <c r="X2212" i="11"/>
  <c r="Y2212" i="11"/>
  <c r="X2213" i="11"/>
  <c r="Y2213" i="11"/>
  <c r="X2214" i="11"/>
  <c r="Y2214" i="11"/>
  <c r="X2215" i="11"/>
  <c r="Y2215" i="11"/>
  <c r="X2216" i="11"/>
  <c r="Y2216" i="11"/>
  <c r="X2217" i="11"/>
  <c r="Y2217" i="11" s="1"/>
  <c r="X2218" i="11"/>
  <c r="Y2218" i="11"/>
  <c r="X2219" i="11"/>
  <c r="Y2219" i="11"/>
  <c r="X2220" i="11"/>
  <c r="Y2220" i="11"/>
  <c r="X2221" i="11"/>
  <c r="Y2221" i="11"/>
  <c r="X2222" i="11"/>
  <c r="Y2222" i="11"/>
  <c r="X2223" i="11"/>
  <c r="Y2223" i="11"/>
  <c r="X2224" i="11"/>
  <c r="Y2224" i="11"/>
  <c r="X2225" i="11"/>
  <c r="Y2225" i="11" s="1"/>
  <c r="X2226" i="11"/>
  <c r="Y2226" i="11" s="1"/>
  <c r="X2227" i="11"/>
  <c r="Y2227" i="11" s="1"/>
  <c r="X2228" i="11"/>
  <c r="Y2228" i="11"/>
  <c r="X2229" i="11"/>
  <c r="Y2229" i="11"/>
  <c r="X2230" i="11"/>
  <c r="Y2230" i="11"/>
  <c r="X2231" i="11"/>
  <c r="Y2231" i="11"/>
  <c r="X2232" i="11"/>
  <c r="Y2232" i="11" s="1"/>
  <c r="X2233" i="11"/>
  <c r="X2234" i="11"/>
  <c r="Y2234" i="11" s="1"/>
  <c r="X2235" i="11"/>
  <c r="Y2235" i="11"/>
  <c r="X2236" i="11"/>
  <c r="Y2236" i="11" s="1"/>
  <c r="X2237" i="11"/>
  <c r="Y2237" i="11" s="1"/>
  <c r="X2238" i="11"/>
  <c r="Y2238" i="11" s="1"/>
  <c r="X2239" i="11"/>
  <c r="Y2239" i="11"/>
  <c r="X2240" i="11"/>
  <c r="Y2240" i="11"/>
  <c r="X2241" i="11"/>
  <c r="Y2241" i="11"/>
  <c r="X2242" i="11"/>
  <c r="Y2242" i="11"/>
  <c r="X2243" i="11"/>
  <c r="Y2243" i="11"/>
  <c r="X2244" i="11"/>
  <c r="Y2244" i="11"/>
  <c r="X2245" i="11"/>
  <c r="Y2245" i="11"/>
  <c r="X2246" i="11"/>
  <c r="Y2246" i="11"/>
  <c r="X2247" i="11"/>
  <c r="Y2247" i="11"/>
  <c r="X2248" i="11"/>
  <c r="Y2248" i="11"/>
  <c r="X2249" i="11"/>
  <c r="Y2249" i="11"/>
  <c r="X2250" i="11"/>
  <c r="Y2250" i="11"/>
  <c r="X2251" i="11"/>
  <c r="Y2251" i="11" s="1"/>
  <c r="X2252" i="11"/>
  <c r="Y2252" i="11" s="1"/>
  <c r="X2253" i="11"/>
  <c r="Y2253" i="11"/>
  <c r="X2254" i="11"/>
  <c r="Y2254" i="11"/>
  <c r="X2255" i="11"/>
  <c r="Y2255" i="11"/>
  <c r="X2256" i="11"/>
  <c r="Y2256" i="11"/>
  <c r="X2257" i="11"/>
  <c r="Y2257" i="11"/>
  <c r="X2258" i="11"/>
  <c r="Y2258" i="11"/>
  <c r="X2259" i="11"/>
  <c r="Y2259" i="11"/>
  <c r="X2260" i="11"/>
  <c r="Y2260" i="11"/>
  <c r="X2261" i="11"/>
  <c r="Y2261" i="11"/>
  <c r="X2262" i="11"/>
  <c r="Y2262" i="11"/>
  <c r="X2263" i="11"/>
  <c r="Y2263" i="11"/>
  <c r="X2264" i="11"/>
  <c r="Y2264" i="11" s="1"/>
  <c r="X2265" i="11"/>
  <c r="Y2265" i="11" s="1"/>
  <c r="X2266" i="11"/>
  <c r="Y2266" i="11" s="1"/>
  <c r="X2267" i="11"/>
  <c r="Y2267" i="11"/>
  <c r="X2268" i="11"/>
  <c r="Y2268" i="11" s="1"/>
  <c r="X2269" i="11"/>
  <c r="Y2269" i="11"/>
  <c r="X2270" i="11"/>
  <c r="Y2270" i="11"/>
  <c r="X2271" i="11"/>
  <c r="Y2271" i="11" s="1"/>
  <c r="X2272" i="11"/>
  <c r="Y2272" i="11" s="1"/>
  <c r="X2273" i="11"/>
  <c r="Y2273" i="11" s="1"/>
  <c r="X2274" i="11"/>
  <c r="Y2274" i="11"/>
  <c r="X2275" i="11"/>
  <c r="Y2275" i="11"/>
  <c r="X2276" i="11"/>
  <c r="Y2276" i="11"/>
  <c r="X2277" i="11"/>
  <c r="Y2277" i="11"/>
  <c r="X2278" i="11"/>
  <c r="Y2278" i="11"/>
  <c r="X2279" i="11"/>
  <c r="Y2279" i="11"/>
  <c r="X2280" i="11"/>
  <c r="Y2280" i="11"/>
  <c r="X2281" i="11"/>
  <c r="Y2281" i="11" s="1"/>
  <c r="X2282" i="11"/>
  <c r="Y2282" i="11" s="1"/>
  <c r="X2283" i="11"/>
  <c r="Y2283" i="11"/>
  <c r="X2284" i="11"/>
  <c r="Y2284" i="11"/>
  <c r="X2285" i="11"/>
  <c r="Y2285" i="11"/>
  <c r="X2286" i="11"/>
  <c r="Y2286" i="11"/>
  <c r="X2287" i="11"/>
  <c r="Y2287" i="11"/>
  <c r="X2288" i="11"/>
  <c r="Y2288" i="11"/>
  <c r="X2289" i="11"/>
  <c r="Y2289" i="11"/>
  <c r="X2290" i="11"/>
  <c r="Y2290" i="11"/>
  <c r="X2291" i="11"/>
  <c r="Y2291" i="11"/>
  <c r="X2292" i="11"/>
  <c r="Y2292" i="11"/>
  <c r="X2293" i="11"/>
  <c r="Y2293" i="11"/>
  <c r="X2294" i="11"/>
  <c r="Y2294" i="11"/>
  <c r="X2295" i="11"/>
  <c r="Y2295" i="11"/>
  <c r="X2296" i="11"/>
  <c r="Y2296" i="11"/>
  <c r="X2297" i="11"/>
  <c r="Y2297" i="11"/>
  <c r="X2298" i="11"/>
  <c r="Y2298" i="11" s="1"/>
  <c r="X2299" i="11"/>
  <c r="Y2299" i="11"/>
  <c r="X2300" i="11"/>
  <c r="Y2300" i="11"/>
  <c r="X2301" i="11"/>
  <c r="Y2301" i="11"/>
  <c r="X2302" i="11"/>
  <c r="Y2302" i="11" s="1"/>
  <c r="X2303" i="11"/>
  <c r="Y2303" i="11"/>
  <c r="X2304" i="11"/>
  <c r="Y2304" i="11"/>
  <c r="X2305" i="11"/>
  <c r="Y2305" i="11"/>
  <c r="X2306" i="11"/>
  <c r="Y2306" i="11"/>
  <c r="X2307" i="11"/>
  <c r="Y2307" i="11"/>
  <c r="X2308" i="11"/>
  <c r="Y2308" i="11"/>
  <c r="X2309" i="11"/>
  <c r="Y2309" i="11"/>
  <c r="X2310" i="11"/>
  <c r="Y2310" i="11"/>
  <c r="X2311" i="11"/>
  <c r="Y2311" i="11"/>
  <c r="X2312" i="11"/>
  <c r="Y2312" i="11"/>
  <c r="X2313" i="11"/>
  <c r="Y2313" i="11"/>
  <c r="X2314" i="11"/>
  <c r="Y2314" i="11"/>
  <c r="X2315" i="11"/>
  <c r="Y2315" i="11"/>
  <c r="X2316" i="11"/>
  <c r="Y2316" i="11"/>
  <c r="X2317" i="11"/>
  <c r="Y2317" i="11"/>
  <c r="X2318" i="11"/>
  <c r="Y2318" i="11" s="1"/>
  <c r="X2319" i="11"/>
  <c r="Y2319" i="11" s="1"/>
  <c r="X2320" i="11"/>
  <c r="Y2320" i="11" s="1"/>
  <c r="X2321" i="11"/>
  <c r="Y2321" i="11"/>
  <c r="X2322" i="11"/>
  <c r="Y2322" i="11"/>
  <c r="X2323" i="11"/>
  <c r="Y2323" i="11"/>
  <c r="X2324" i="11"/>
  <c r="Y2324" i="11" s="1"/>
  <c r="X2325" i="11"/>
  <c r="Y2325" i="11" s="1"/>
  <c r="X2326" i="11"/>
  <c r="Y2326" i="11" s="1"/>
  <c r="X2327" i="11"/>
  <c r="Y2327" i="11" s="1"/>
  <c r="X2328" i="11"/>
  <c r="Y2328" i="11"/>
  <c r="X2329" i="11"/>
  <c r="Y2329" i="11" s="1"/>
  <c r="X2330" i="11"/>
  <c r="Y2330" i="11" s="1"/>
  <c r="X2331" i="11"/>
  <c r="Y2331" i="11" s="1"/>
  <c r="X2332" i="11"/>
  <c r="Y2332" i="11" s="1"/>
  <c r="X2333" i="11"/>
  <c r="Y2333" i="11"/>
  <c r="X2334" i="11"/>
  <c r="Y2334" i="11"/>
  <c r="X2335" i="11"/>
  <c r="Y2335" i="11"/>
  <c r="X2336" i="11"/>
  <c r="Y2336" i="11"/>
  <c r="X2337" i="11"/>
  <c r="Y2337" i="11" s="1"/>
  <c r="X2338" i="11"/>
  <c r="Y2338" i="11" s="1"/>
  <c r="X2339" i="11"/>
  <c r="Y2339" i="11"/>
  <c r="X2340" i="11"/>
  <c r="Y2340" i="11"/>
  <c r="X2341" i="11"/>
  <c r="Y2341" i="11"/>
  <c r="X2342" i="11"/>
  <c r="Y2342" i="11"/>
  <c r="X2343" i="11"/>
  <c r="Y2343" i="11"/>
  <c r="X2344" i="11"/>
  <c r="Y2344" i="11"/>
  <c r="X2345" i="11"/>
  <c r="Y2345" i="11" s="1"/>
  <c r="X2346" i="11"/>
  <c r="Y2346" i="11" s="1"/>
  <c r="X2347" i="11"/>
  <c r="Y2347" i="11" s="1"/>
  <c r="X2348" i="11"/>
  <c r="Y2348" i="11" s="1"/>
  <c r="X2349" i="11"/>
  <c r="Y2349" i="11"/>
  <c r="X2350" i="11"/>
  <c r="Y2350" i="11" s="1"/>
  <c r="X2351" i="11"/>
  <c r="Y2351" i="11" s="1"/>
  <c r="X2352" i="11"/>
  <c r="Y2352" i="11" s="1"/>
  <c r="X2353" i="11"/>
  <c r="Y2353" i="11" s="1"/>
  <c r="X2354" i="11"/>
  <c r="Y2354" i="11"/>
  <c r="X2355" i="11"/>
  <c r="Y2355" i="11"/>
  <c r="X2356" i="11"/>
  <c r="Y2356" i="11"/>
  <c r="X2357" i="11"/>
  <c r="Y2357" i="11"/>
  <c r="X2358" i="11"/>
  <c r="Y2358" i="11"/>
  <c r="X2359" i="11"/>
  <c r="Y2359" i="11"/>
  <c r="X2360" i="11"/>
  <c r="Y2360" i="11"/>
  <c r="X2361" i="11"/>
  <c r="Y2361" i="11"/>
  <c r="X2362" i="11"/>
  <c r="Y2362" i="11" s="1"/>
  <c r="X2363" i="11"/>
  <c r="Y2363" i="11" s="1"/>
  <c r="X2364" i="11"/>
  <c r="Y2364" i="11" s="1"/>
  <c r="X2365" i="11"/>
  <c r="Y2365" i="11"/>
  <c r="X2366" i="11"/>
  <c r="Y2366" i="11" s="1"/>
  <c r="X2367" i="11"/>
  <c r="Y2367" i="11" s="1"/>
  <c r="X2368" i="11"/>
  <c r="Y2368" i="11" s="1"/>
  <c r="X2369" i="11"/>
  <c r="Y2369" i="11"/>
  <c r="X2370" i="11"/>
  <c r="Y2370" i="11"/>
  <c r="X2371" i="11"/>
  <c r="Y2371" i="11"/>
  <c r="X2372" i="11"/>
  <c r="Y2372" i="11"/>
  <c r="X2373" i="11"/>
  <c r="Y2373" i="11"/>
  <c r="X2374" i="11"/>
  <c r="Y2374" i="11" s="1"/>
  <c r="X2375" i="11"/>
  <c r="Y2375" i="11" s="1"/>
  <c r="X2376" i="11"/>
  <c r="Y2376" i="11" s="1"/>
  <c r="X2377" i="11"/>
  <c r="Y2377" i="11"/>
  <c r="X2378" i="11"/>
  <c r="Y2378" i="11" s="1"/>
  <c r="X2379" i="11"/>
  <c r="Y2379" i="11" s="1"/>
  <c r="X2380" i="11"/>
  <c r="Y2380" i="11" s="1"/>
  <c r="X2381" i="11"/>
  <c r="Y2381" i="11" s="1"/>
  <c r="X2382" i="11"/>
  <c r="Y2382" i="11" s="1"/>
  <c r="X2383" i="11"/>
  <c r="Y2383" i="11" s="1"/>
  <c r="X2384" i="11"/>
  <c r="Y2384" i="11"/>
  <c r="X2385" i="11"/>
  <c r="Y2385" i="11"/>
  <c r="X2386" i="11"/>
  <c r="Y2386" i="11"/>
  <c r="X2387" i="11"/>
  <c r="Y2387" i="11"/>
  <c r="X2388" i="11"/>
  <c r="Y2388" i="11"/>
  <c r="X2389" i="11"/>
  <c r="Y2389" i="11"/>
  <c r="X2390" i="11"/>
  <c r="Y2390" i="11"/>
  <c r="X2391" i="11"/>
  <c r="Y2391" i="11"/>
  <c r="X2392" i="11"/>
  <c r="Y2392" i="11"/>
  <c r="X2393" i="11"/>
  <c r="Y2393" i="11"/>
  <c r="X2394" i="11"/>
  <c r="Y2394" i="11"/>
  <c r="X2395" i="11"/>
  <c r="Y2395" i="11" s="1"/>
  <c r="X2396" i="11"/>
  <c r="Y2396" i="11" s="1"/>
  <c r="X2397" i="11"/>
  <c r="Y2397" i="11"/>
  <c r="X2398" i="11"/>
  <c r="Y2398" i="11"/>
  <c r="X2399" i="11"/>
  <c r="Y2399" i="11"/>
  <c r="X2400" i="11"/>
  <c r="Y2400" i="11" s="1"/>
  <c r="X2401" i="11"/>
  <c r="Y2401" i="11" s="1"/>
  <c r="X2402" i="11"/>
  <c r="Y2402" i="11"/>
  <c r="X2403" i="11"/>
  <c r="Y2403" i="11"/>
  <c r="X2404" i="11"/>
  <c r="Y2404" i="11"/>
  <c r="X2405" i="11"/>
  <c r="Y2405" i="11"/>
  <c r="X2406" i="11"/>
  <c r="Y2406" i="11" s="1"/>
  <c r="X2407" i="11"/>
  <c r="Y2407" i="11" s="1"/>
  <c r="X2408" i="11"/>
  <c r="Y2408" i="11"/>
  <c r="X2409" i="11"/>
  <c r="Y2409" i="11"/>
  <c r="X2410" i="11"/>
  <c r="Y2410" i="11"/>
  <c r="X2411" i="11"/>
  <c r="Y2411" i="11"/>
  <c r="X2412" i="11"/>
  <c r="Y2412" i="11"/>
  <c r="X2413" i="11"/>
  <c r="Y2413" i="11"/>
  <c r="X2414" i="11"/>
  <c r="Y2414" i="11" s="1"/>
  <c r="X2415" i="11"/>
  <c r="Y2415" i="11" s="1"/>
  <c r="X2416" i="11"/>
  <c r="Y2416" i="11" s="1"/>
  <c r="X2417" i="11"/>
  <c r="Y2417" i="11"/>
  <c r="X2418" i="11"/>
  <c r="Y2418" i="11"/>
  <c r="X2419" i="11"/>
  <c r="Y2419" i="11"/>
  <c r="X2420" i="11"/>
  <c r="Y2420" i="11"/>
  <c r="X2421" i="11"/>
  <c r="Y2421" i="11"/>
  <c r="X2422" i="11"/>
  <c r="Y2422" i="11"/>
  <c r="X2423" i="11"/>
  <c r="Y2423" i="11" s="1"/>
  <c r="X2424" i="11"/>
  <c r="Y2424" i="11" s="1"/>
  <c r="X2425" i="11"/>
  <c r="Y2425" i="11"/>
  <c r="X2426" i="11"/>
  <c r="Y2426" i="11"/>
  <c r="X2427" i="11"/>
  <c r="Y2427" i="11" s="1"/>
  <c r="X2428" i="11"/>
  <c r="Y2428" i="11" s="1"/>
  <c r="X2429" i="11"/>
  <c r="Y2429" i="11"/>
  <c r="X2430" i="11"/>
  <c r="Y2430" i="11" s="1"/>
  <c r="X2431" i="11"/>
  <c r="Y2431" i="11"/>
  <c r="X2432" i="11"/>
  <c r="Y2432" i="11" s="1"/>
  <c r="X2433" i="11"/>
  <c r="Y2433" i="11" s="1"/>
  <c r="X2434" i="11"/>
  <c r="Y2434" i="11"/>
  <c r="X2435" i="11"/>
  <c r="Y2435" i="11"/>
  <c r="X2436" i="11"/>
  <c r="Y2436" i="11"/>
  <c r="X2437" i="11"/>
  <c r="Y2437" i="11" s="1"/>
  <c r="X2438" i="11"/>
  <c r="Y2438" i="11" s="1"/>
  <c r="X2439" i="11"/>
  <c r="Y2439" i="11" s="1"/>
  <c r="X2440" i="11"/>
  <c r="Y2440" i="11" s="1"/>
  <c r="X2441" i="11"/>
  <c r="Y2441" i="11"/>
  <c r="X2442" i="11"/>
  <c r="Y2442" i="11"/>
  <c r="X2443" i="11"/>
  <c r="Y2443" i="11"/>
  <c r="X2444" i="11"/>
  <c r="Y2444" i="11"/>
  <c r="X2445" i="11"/>
  <c r="Y2445" i="11"/>
  <c r="X2446" i="11"/>
  <c r="Y2446" i="11"/>
  <c r="X2447" i="11"/>
  <c r="Y2447" i="11"/>
  <c r="X2448" i="11"/>
  <c r="Y2448" i="11"/>
  <c r="X2449" i="11"/>
  <c r="Y2449" i="11"/>
  <c r="X2450" i="11"/>
  <c r="Y2450" i="11" s="1"/>
  <c r="X2451" i="11"/>
  <c r="Y2451" i="11" s="1"/>
  <c r="X2452" i="11"/>
  <c r="Y2452" i="11" s="1"/>
  <c r="X2453" i="11"/>
  <c r="Y2453" i="11" s="1"/>
  <c r="X2454" i="11"/>
  <c r="Y2454" i="11"/>
  <c r="X2455" i="11"/>
  <c r="Y2455" i="11"/>
  <c r="X2456" i="11"/>
  <c r="Y2456" i="11"/>
  <c r="X2457" i="11"/>
  <c r="Y2457" i="11"/>
  <c r="X2458" i="11"/>
  <c r="Y2458" i="11"/>
  <c r="X2459" i="11"/>
  <c r="Y2459" i="11" s="1"/>
  <c r="X2460" i="11"/>
  <c r="Y2460" i="11" s="1"/>
  <c r="X2461" i="11"/>
  <c r="Y2461" i="11" s="1"/>
  <c r="X2462" i="11"/>
  <c r="Y2462" i="11" s="1"/>
  <c r="X2463" i="11"/>
  <c r="Y2463" i="11" s="1"/>
  <c r="X2464" i="11"/>
  <c r="Y2464" i="11" s="1"/>
  <c r="X2465" i="11"/>
  <c r="Y2465" i="11" s="1"/>
  <c r="X2466" i="11"/>
  <c r="Y2466" i="11" s="1"/>
  <c r="X2467" i="11"/>
  <c r="Y2467" i="11" s="1"/>
  <c r="X2468" i="11"/>
  <c r="Y2468" i="11" s="1"/>
  <c r="X2469" i="11"/>
  <c r="Y2469" i="11" s="1"/>
  <c r="X2470" i="11"/>
  <c r="Y2470" i="11"/>
  <c r="X2471" i="11"/>
  <c r="Y2471" i="11"/>
  <c r="X2472" i="11"/>
  <c r="Y2472" i="11"/>
  <c r="X2473" i="11"/>
  <c r="Y2473" i="11"/>
  <c r="X2474" i="11"/>
  <c r="Y2474" i="11"/>
  <c r="X2475" i="11"/>
  <c r="Y2475" i="11"/>
  <c r="X2476" i="11"/>
  <c r="Y2476" i="11"/>
  <c r="X2477" i="11"/>
  <c r="Y2477" i="11" s="1"/>
  <c r="X2478" i="11"/>
  <c r="Y2478" i="11" s="1"/>
  <c r="X2479" i="11"/>
  <c r="Y2479" i="11" s="1"/>
  <c r="X2480" i="11"/>
  <c r="Y2480" i="11" s="1"/>
  <c r="X2481" i="11"/>
  <c r="Y2481" i="11"/>
  <c r="X2482" i="11"/>
  <c r="Y2482" i="11"/>
  <c r="X2483" i="11"/>
  <c r="Y2483" i="11"/>
  <c r="X2484" i="11"/>
  <c r="Y2484" i="11" s="1"/>
  <c r="X2485" i="11"/>
  <c r="Y2485" i="11" s="1"/>
  <c r="X2486" i="11"/>
  <c r="Y2486" i="11" s="1"/>
  <c r="X2487" i="11"/>
  <c r="Y2487" i="11" s="1"/>
  <c r="X2488" i="11"/>
  <c r="Y2488" i="11"/>
  <c r="X2489" i="11"/>
  <c r="Y2489" i="11"/>
  <c r="X2490" i="11"/>
  <c r="Y2490" i="11" s="1"/>
  <c r="X2491" i="11"/>
  <c r="Y2491" i="11" s="1"/>
  <c r="X2492" i="11"/>
  <c r="Y2492" i="11" s="1"/>
  <c r="X2493" i="11"/>
  <c r="Y2493" i="11"/>
  <c r="X2494" i="11"/>
  <c r="Y2494" i="11" s="1"/>
  <c r="X2495" i="11"/>
  <c r="Y2495" i="11" s="1"/>
  <c r="X2496" i="11"/>
  <c r="Y2496" i="11" s="1"/>
  <c r="X2497" i="11"/>
  <c r="Y2497" i="11" s="1"/>
  <c r="X2498" i="11"/>
  <c r="Y2498" i="11"/>
  <c r="X2499" i="11"/>
  <c r="Y2499" i="11"/>
  <c r="X2500" i="11"/>
  <c r="Y2500" i="11"/>
  <c r="X2501" i="11"/>
  <c r="Y2501" i="11"/>
  <c r="X2502" i="11"/>
  <c r="Y2502" i="11"/>
  <c r="X2503" i="11"/>
  <c r="Y2503" i="11"/>
  <c r="X2504" i="11"/>
  <c r="Y2504" i="11"/>
  <c r="X2505" i="11"/>
  <c r="Y2505" i="11"/>
  <c r="X2506" i="11"/>
  <c r="Y2506" i="11"/>
  <c r="X2507" i="11"/>
  <c r="Y2507" i="11" s="1"/>
  <c r="X2508" i="11"/>
  <c r="Y2508" i="11" s="1"/>
  <c r="X2509" i="11"/>
  <c r="Y2509" i="11"/>
  <c r="X2510" i="11"/>
  <c r="Y2510" i="11"/>
  <c r="X2511" i="11"/>
  <c r="Y2511" i="11"/>
  <c r="X2512" i="11"/>
  <c r="Y2512" i="11"/>
  <c r="X2513" i="11"/>
  <c r="Y2513" i="11"/>
  <c r="X2514" i="11"/>
  <c r="Y2514" i="11"/>
  <c r="X2515" i="11"/>
  <c r="Y2515" i="11"/>
  <c r="X2516" i="11"/>
  <c r="Y2516" i="11"/>
  <c r="X2517" i="11"/>
  <c r="Y2517" i="11"/>
  <c r="X2518" i="11"/>
  <c r="Y2518" i="11"/>
  <c r="X2519" i="11"/>
  <c r="Y2519" i="11"/>
  <c r="X2520" i="11"/>
  <c r="Y2520" i="11"/>
  <c r="X2521" i="11"/>
  <c r="Y2521" i="11"/>
  <c r="X2522" i="11"/>
  <c r="Y2522" i="11"/>
  <c r="X2523" i="11"/>
  <c r="Y2523" i="11"/>
  <c r="X2524" i="11"/>
  <c r="Y2524" i="11"/>
  <c r="X2525" i="11"/>
  <c r="Y2525" i="11"/>
  <c r="X2526" i="11"/>
  <c r="Y2526" i="11"/>
  <c r="X2527" i="11"/>
  <c r="Y2527" i="11"/>
  <c r="X2528" i="11"/>
  <c r="Y2528" i="11"/>
  <c r="X2529" i="11"/>
  <c r="Y2529" i="11"/>
  <c r="X2530" i="11"/>
  <c r="Y2530" i="11"/>
  <c r="X2531" i="11"/>
  <c r="Y2531" i="11"/>
  <c r="X2532" i="11"/>
  <c r="Y2532" i="11"/>
  <c r="X2533" i="11"/>
  <c r="Y2533" i="11"/>
  <c r="X2534" i="11"/>
  <c r="Y2534" i="11"/>
  <c r="X2535" i="11"/>
  <c r="Y2535" i="11" s="1"/>
  <c r="X2536" i="11"/>
  <c r="Y2536" i="11" s="1"/>
  <c r="X2537" i="11"/>
  <c r="Y2537" i="11"/>
  <c r="X2538" i="11"/>
  <c r="Y2538" i="11"/>
  <c r="X2539" i="11"/>
  <c r="Y2539" i="11"/>
  <c r="X2540" i="11"/>
  <c r="Y2540" i="11"/>
  <c r="X2541" i="11"/>
  <c r="Y2541" i="11"/>
  <c r="X2542" i="11"/>
  <c r="Y2542" i="11" s="1"/>
  <c r="X2543" i="11"/>
  <c r="Y2543" i="11" s="1"/>
  <c r="X2544" i="11"/>
  <c r="Y2544" i="11"/>
  <c r="X2545" i="11"/>
  <c r="Y2545" i="11" s="1"/>
  <c r="X2546" i="11"/>
  <c r="Y2546" i="11"/>
  <c r="X2547" i="11"/>
  <c r="Y2547" i="11"/>
  <c r="X2548" i="11"/>
  <c r="Y2548" i="11"/>
  <c r="X2549" i="11"/>
  <c r="Y2549" i="11" s="1"/>
  <c r="X2550" i="11"/>
  <c r="Y2550" i="11" s="1"/>
  <c r="X2551" i="11"/>
  <c r="Y2551" i="11" s="1"/>
  <c r="X2552" i="11"/>
  <c r="Y2552" i="11"/>
  <c r="X2553" i="11"/>
  <c r="Y2553" i="11"/>
  <c r="X2554" i="11"/>
  <c r="Y2554" i="11" s="1"/>
  <c r="X2555" i="11"/>
  <c r="Y2555" i="11" s="1"/>
  <c r="X2556" i="11"/>
  <c r="Y2556" i="11"/>
  <c r="X2557" i="11"/>
  <c r="Y2557" i="11"/>
  <c r="X2558" i="11"/>
  <c r="Y2558" i="11"/>
  <c r="X2559" i="11"/>
  <c r="Y2559" i="11"/>
  <c r="X2560" i="11"/>
  <c r="Y2560" i="11"/>
  <c r="X2561" i="11"/>
  <c r="Y2561" i="11"/>
  <c r="X2562" i="11"/>
  <c r="Y2562" i="11"/>
  <c r="X2563" i="11"/>
  <c r="Y2563" i="11"/>
  <c r="M7" i="11"/>
  <c r="P7" i="11"/>
  <c r="M8" i="11"/>
  <c r="P8" i="11"/>
  <c r="M9" i="11"/>
  <c r="P9" i="11"/>
  <c r="M10" i="11"/>
  <c r="P10" i="11"/>
  <c r="U10" i="11" s="1"/>
  <c r="M11" i="11"/>
  <c r="P11" i="11"/>
  <c r="M12" i="11"/>
  <c r="P12" i="11"/>
  <c r="U12" i="11" s="1"/>
  <c r="M13" i="11"/>
  <c r="P13" i="11"/>
  <c r="M14" i="11"/>
  <c r="P14" i="11"/>
  <c r="M15" i="11"/>
  <c r="P15" i="11"/>
  <c r="U15" i="11" s="1"/>
  <c r="M16" i="11"/>
  <c r="P16" i="11"/>
  <c r="M17" i="11"/>
  <c r="P17" i="11"/>
  <c r="M18" i="11"/>
  <c r="P18" i="11"/>
  <c r="M19" i="11"/>
  <c r="P19" i="11"/>
  <c r="M20" i="11"/>
  <c r="P20" i="11"/>
  <c r="M21" i="11"/>
  <c r="P21" i="11"/>
  <c r="U21" i="11" s="1"/>
  <c r="M22" i="11"/>
  <c r="P22" i="11"/>
  <c r="U22" i="11" s="1"/>
  <c r="M23" i="11"/>
  <c r="P23" i="11"/>
  <c r="M24" i="11"/>
  <c r="P24" i="11"/>
  <c r="M25" i="11"/>
  <c r="P25" i="11"/>
  <c r="M26" i="11"/>
  <c r="P26" i="11"/>
  <c r="M27" i="11"/>
  <c r="P27" i="11"/>
  <c r="U27" i="11" s="1"/>
  <c r="M28" i="11"/>
  <c r="P28" i="11"/>
  <c r="M29" i="11"/>
  <c r="P29" i="11"/>
  <c r="M30" i="11"/>
  <c r="P30" i="11"/>
  <c r="M31" i="11"/>
  <c r="P31" i="11"/>
  <c r="M32" i="11"/>
  <c r="P32" i="11"/>
  <c r="M33" i="11"/>
  <c r="P33" i="11"/>
  <c r="M34" i="11"/>
  <c r="P34" i="11"/>
  <c r="M35" i="11"/>
  <c r="P35" i="11"/>
  <c r="M36" i="11"/>
  <c r="P36" i="11"/>
  <c r="M37" i="11"/>
  <c r="P37" i="11"/>
  <c r="U37" i="11" s="1"/>
  <c r="M38" i="11"/>
  <c r="P38" i="11"/>
  <c r="M39" i="11"/>
  <c r="P39" i="11"/>
  <c r="M40" i="11"/>
  <c r="P40" i="11"/>
  <c r="M41" i="11"/>
  <c r="P41" i="11"/>
  <c r="M42" i="11"/>
  <c r="P42" i="11"/>
  <c r="M43" i="11"/>
  <c r="P43" i="11"/>
  <c r="M44" i="11"/>
  <c r="P44" i="11"/>
  <c r="M45" i="11"/>
  <c r="P45" i="11"/>
  <c r="M46" i="11"/>
  <c r="P46" i="11"/>
  <c r="M47" i="11"/>
  <c r="P47" i="11"/>
  <c r="M48" i="11"/>
  <c r="P48" i="11"/>
  <c r="M49" i="11"/>
  <c r="P49" i="11"/>
  <c r="M50" i="11"/>
  <c r="P50" i="11"/>
  <c r="U50" i="11" s="1"/>
  <c r="M51" i="11"/>
  <c r="P51" i="11"/>
  <c r="M52" i="11"/>
  <c r="P52" i="11"/>
  <c r="M53" i="11"/>
  <c r="P53" i="11"/>
  <c r="M54" i="11"/>
  <c r="P54" i="11"/>
  <c r="M55" i="11"/>
  <c r="P55" i="11"/>
  <c r="M56" i="11"/>
  <c r="P56" i="11"/>
  <c r="M57" i="11"/>
  <c r="P57" i="11"/>
  <c r="M58" i="11"/>
  <c r="P58" i="11"/>
  <c r="M59" i="11"/>
  <c r="P59" i="11"/>
  <c r="U59" i="11" s="1"/>
  <c r="M60" i="11"/>
  <c r="P60" i="11"/>
  <c r="U60" i="11" s="1"/>
  <c r="M61" i="11"/>
  <c r="P61" i="11"/>
  <c r="M62" i="11"/>
  <c r="P62" i="11"/>
  <c r="M63" i="11"/>
  <c r="P63" i="11"/>
  <c r="M64" i="11"/>
  <c r="P64" i="11"/>
  <c r="M65" i="11"/>
  <c r="P65" i="11"/>
  <c r="M66" i="11"/>
  <c r="P66" i="11"/>
  <c r="M67" i="11"/>
  <c r="P67" i="11"/>
  <c r="M68" i="11"/>
  <c r="P68" i="11"/>
  <c r="M69" i="11"/>
  <c r="P69" i="11"/>
  <c r="M70" i="11"/>
  <c r="P70" i="11"/>
  <c r="M71" i="11"/>
  <c r="P71" i="11"/>
  <c r="M72" i="11"/>
  <c r="P72" i="11"/>
  <c r="M73" i="11"/>
  <c r="P73" i="11"/>
  <c r="M74" i="11"/>
  <c r="P74" i="11"/>
  <c r="M75" i="11"/>
  <c r="P75" i="11"/>
  <c r="M76" i="11"/>
  <c r="P76" i="11"/>
  <c r="M77" i="11"/>
  <c r="P77" i="11"/>
  <c r="M78" i="11"/>
  <c r="P78" i="11"/>
  <c r="M79" i="11"/>
  <c r="P79" i="11"/>
  <c r="M80" i="11"/>
  <c r="P80" i="11"/>
  <c r="M81" i="11"/>
  <c r="P81" i="11"/>
  <c r="U81" i="11" s="1"/>
  <c r="M82" i="11"/>
  <c r="P82" i="11"/>
  <c r="U82" i="11" s="1"/>
  <c r="M83" i="11"/>
  <c r="P83" i="11"/>
  <c r="M84" i="11"/>
  <c r="P84" i="11"/>
  <c r="M85" i="11"/>
  <c r="P85" i="11"/>
  <c r="M86" i="11"/>
  <c r="P86" i="11"/>
  <c r="M87" i="11"/>
  <c r="P87" i="11"/>
  <c r="M88" i="11"/>
  <c r="P88" i="11"/>
  <c r="M89" i="11"/>
  <c r="P89" i="11"/>
  <c r="M90" i="11"/>
  <c r="P90" i="11"/>
  <c r="M91" i="11"/>
  <c r="P91" i="11"/>
  <c r="M92" i="11"/>
  <c r="P92" i="11"/>
  <c r="M93" i="11"/>
  <c r="P93" i="11"/>
  <c r="M94" i="11"/>
  <c r="P94" i="11"/>
  <c r="M95" i="11"/>
  <c r="P95" i="11"/>
  <c r="M96" i="11"/>
  <c r="P96" i="11"/>
  <c r="M97" i="11"/>
  <c r="P97" i="11"/>
  <c r="U97" i="11" s="1"/>
  <c r="M98" i="11"/>
  <c r="P98" i="11"/>
  <c r="M99" i="11"/>
  <c r="P99" i="11"/>
  <c r="M100" i="11"/>
  <c r="P100" i="11"/>
  <c r="M101" i="11"/>
  <c r="P101" i="11"/>
  <c r="M102" i="11"/>
  <c r="P102" i="11"/>
  <c r="M103" i="11"/>
  <c r="P103" i="11"/>
  <c r="U103" i="11" s="1"/>
  <c r="M104" i="11"/>
  <c r="P104" i="11"/>
  <c r="M105" i="11"/>
  <c r="P105" i="11"/>
  <c r="M106" i="11"/>
  <c r="P106" i="11"/>
  <c r="M107" i="11"/>
  <c r="P107" i="11"/>
  <c r="M108" i="11"/>
  <c r="P108" i="11"/>
  <c r="U108" i="11" s="1"/>
  <c r="M109" i="11"/>
  <c r="P109" i="11"/>
  <c r="M110" i="11"/>
  <c r="P110" i="11"/>
  <c r="M111" i="11"/>
  <c r="P111" i="11"/>
  <c r="M112" i="11"/>
  <c r="P112" i="11"/>
  <c r="M113" i="11"/>
  <c r="P113" i="11"/>
  <c r="M114" i="11"/>
  <c r="P114" i="11"/>
  <c r="M115" i="11"/>
  <c r="P115" i="11"/>
  <c r="M116" i="11"/>
  <c r="P116" i="11"/>
  <c r="M117" i="11"/>
  <c r="P117" i="11"/>
  <c r="U117" i="11" s="1"/>
  <c r="M118" i="11"/>
  <c r="P118" i="11"/>
  <c r="M119" i="11"/>
  <c r="P119" i="11"/>
  <c r="M120" i="11"/>
  <c r="P120" i="11"/>
  <c r="U120" i="11" s="1"/>
  <c r="M121" i="11"/>
  <c r="P121" i="11"/>
  <c r="M122" i="11"/>
  <c r="P122" i="11"/>
  <c r="M123" i="11"/>
  <c r="P123" i="11"/>
  <c r="M124" i="11"/>
  <c r="P124" i="11"/>
  <c r="M125" i="11"/>
  <c r="P125" i="11"/>
  <c r="M126" i="11"/>
  <c r="P126" i="11"/>
  <c r="M127" i="11"/>
  <c r="P127" i="11"/>
  <c r="M128" i="11"/>
  <c r="P128" i="11"/>
  <c r="M129" i="11"/>
  <c r="P129" i="11"/>
  <c r="M130" i="11"/>
  <c r="P130" i="11"/>
  <c r="M131" i="11"/>
  <c r="P131" i="11"/>
  <c r="M132" i="11"/>
  <c r="P132" i="11"/>
  <c r="M133" i="11"/>
  <c r="P133" i="11"/>
  <c r="M134" i="11"/>
  <c r="P134" i="11"/>
  <c r="M135" i="11"/>
  <c r="P135" i="11"/>
  <c r="M136" i="11"/>
  <c r="P136" i="11"/>
  <c r="M137" i="11"/>
  <c r="P137" i="11"/>
  <c r="M138" i="11"/>
  <c r="P138" i="11"/>
  <c r="M139" i="11"/>
  <c r="P139" i="11"/>
  <c r="M140" i="11"/>
  <c r="P140" i="11"/>
  <c r="M141" i="11"/>
  <c r="P141" i="11"/>
  <c r="M142" i="11"/>
  <c r="P142" i="11"/>
  <c r="M143" i="11"/>
  <c r="P143" i="11"/>
  <c r="M144" i="11"/>
  <c r="P144" i="11"/>
  <c r="M145" i="11"/>
  <c r="P145" i="11"/>
  <c r="M146" i="11"/>
  <c r="P146" i="11"/>
  <c r="M147" i="11"/>
  <c r="P147" i="11"/>
  <c r="M148" i="11"/>
  <c r="P148" i="11"/>
  <c r="M149" i="11"/>
  <c r="P149" i="11"/>
  <c r="M150" i="11"/>
  <c r="P150" i="11"/>
  <c r="U150" i="11" s="1"/>
  <c r="M151" i="11"/>
  <c r="P151" i="11"/>
  <c r="M152" i="11"/>
  <c r="P152" i="11"/>
  <c r="M153" i="11"/>
  <c r="P153" i="11"/>
  <c r="M154" i="11"/>
  <c r="P154" i="11"/>
  <c r="M155" i="11"/>
  <c r="P155" i="11"/>
  <c r="U155" i="11" s="1"/>
  <c r="M156" i="11"/>
  <c r="P156" i="11"/>
  <c r="M157" i="11"/>
  <c r="P157" i="11"/>
  <c r="M158" i="11"/>
  <c r="P158" i="11"/>
  <c r="M159" i="11"/>
  <c r="P159" i="11"/>
  <c r="M160" i="11"/>
  <c r="P160" i="11"/>
  <c r="M161" i="11"/>
  <c r="P161" i="11"/>
  <c r="M162" i="11"/>
  <c r="P162" i="11"/>
  <c r="M163" i="11"/>
  <c r="P163" i="11"/>
  <c r="M164" i="11"/>
  <c r="P164" i="11"/>
  <c r="U164" i="11" s="1"/>
  <c r="M165" i="11"/>
  <c r="P165" i="11"/>
  <c r="M166" i="11"/>
  <c r="P166" i="11"/>
  <c r="M167" i="11"/>
  <c r="P167" i="11"/>
  <c r="M168" i="11"/>
  <c r="P168" i="11"/>
  <c r="M169" i="11"/>
  <c r="P169" i="11"/>
  <c r="M170" i="11"/>
  <c r="P170" i="11"/>
  <c r="M171" i="11"/>
  <c r="P171" i="11"/>
  <c r="M172" i="11"/>
  <c r="P172" i="11"/>
  <c r="M173" i="11"/>
  <c r="P173" i="11"/>
  <c r="U173" i="11" s="1"/>
  <c r="M174" i="11"/>
  <c r="P174" i="11"/>
  <c r="M175" i="11"/>
  <c r="P175" i="11"/>
  <c r="U175" i="11" s="1"/>
  <c r="M176" i="11"/>
  <c r="P176" i="11"/>
  <c r="M177" i="11"/>
  <c r="P177" i="11"/>
  <c r="M178" i="11"/>
  <c r="P178" i="11"/>
  <c r="M179" i="11"/>
  <c r="P179" i="11"/>
  <c r="U179" i="11" s="1"/>
  <c r="M180" i="11"/>
  <c r="P180" i="11"/>
  <c r="M181" i="11"/>
  <c r="P181" i="11"/>
  <c r="M182" i="11"/>
  <c r="P182" i="11"/>
  <c r="M183" i="11"/>
  <c r="P183" i="11"/>
  <c r="M184" i="11"/>
  <c r="P184" i="11"/>
  <c r="M185" i="11"/>
  <c r="P185" i="11"/>
  <c r="M186" i="11"/>
  <c r="P186" i="11"/>
  <c r="M187" i="11"/>
  <c r="P187" i="11"/>
  <c r="M188" i="11"/>
  <c r="P188" i="11"/>
  <c r="M189" i="11"/>
  <c r="P189" i="11"/>
  <c r="M190" i="11"/>
  <c r="P190" i="11"/>
  <c r="M191" i="11"/>
  <c r="P191" i="11"/>
  <c r="M192" i="11"/>
  <c r="P192" i="11"/>
  <c r="M193" i="11"/>
  <c r="P193" i="11"/>
  <c r="U193" i="11" s="1"/>
  <c r="M194" i="11"/>
  <c r="P194" i="11"/>
  <c r="M195" i="11"/>
  <c r="P195" i="11"/>
  <c r="M196" i="11"/>
  <c r="P196" i="11"/>
  <c r="M197" i="11"/>
  <c r="P197" i="11"/>
  <c r="U197" i="11" s="1"/>
  <c r="M198" i="11"/>
  <c r="P198" i="11"/>
  <c r="M199" i="11"/>
  <c r="P199" i="11"/>
  <c r="U199" i="11" s="1"/>
  <c r="M200" i="11"/>
  <c r="P200" i="11"/>
  <c r="M201" i="11"/>
  <c r="P201" i="11"/>
  <c r="M202" i="11"/>
  <c r="P202" i="11"/>
  <c r="M203" i="11"/>
  <c r="P203" i="11"/>
  <c r="M204" i="11"/>
  <c r="P204" i="11"/>
  <c r="M205" i="11"/>
  <c r="P205" i="11"/>
  <c r="M206" i="11"/>
  <c r="P206" i="11"/>
  <c r="M207" i="11"/>
  <c r="P207" i="11"/>
  <c r="M208" i="11"/>
  <c r="P208" i="11"/>
  <c r="M209" i="11"/>
  <c r="P209" i="11"/>
  <c r="M210" i="11"/>
  <c r="P210" i="11"/>
  <c r="M211" i="11"/>
  <c r="P211" i="11"/>
  <c r="M212" i="11"/>
  <c r="P212" i="11"/>
  <c r="M213" i="11"/>
  <c r="P213" i="11"/>
  <c r="M214" i="11"/>
  <c r="P214" i="11"/>
  <c r="M215" i="11"/>
  <c r="P215" i="11"/>
  <c r="M216" i="11"/>
  <c r="P216" i="11"/>
  <c r="M217" i="11"/>
  <c r="P217" i="11"/>
  <c r="M218" i="11"/>
  <c r="P218" i="11"/>
  <c r="M219" i="11"/>
  <c r="P219" i="11"/>
  <c r="M220" i="11"/>
  <c r="P220" i="11"/>
  <c r="U220" i="11" s="1"/>
  <c r="M221" i="11"/>
  <c r="P221" i="11"/>
  <c r="M222" i="11"/>
  <c r="P222" i="11"/>
  <c r="M223" i="11"/>
  <c r="P223" i="11"/>
  <c r="M224" i="11"/>
  <c r="P224" i="11"/>
  <c r="M225" i="11"/>
  <c r="P225" i="11"/>
  <c r="M226" i="11"/>
  <c r="P226" i="11"/>
  <c r="M227" i="11"/>
  <c r="P227" i="11"/>
  <c r="M228" i="11"/>
  <c r="P228" i="11"/>
  <c r="M229" i="11"/>
  <c r="P229" i="11"/>
  <c r="M230" i="11"/>
  <c r="P230" i="11"/>
  <c r="M231" i="11"/>
  <c r="P231" i="11"/>
  <c r="U231" i="11" s="1"/>
  <c r="M232" i="11"/>
  <c r="P232" i="11"/>
  <c r="U232" i="11" s="1"/>
  <c r="M233" i="11"/>
  <c r="P233" i="11"/>
  <c r="M234" i="11"/>
  <c r="P234" i="11"/>
  <c r="U234" i="11" s="1"/>
  <c r="M235" i="11"/>
  <c r="P235" i="11"/>
  <c r="M236" i="11"/>
  <c r="P236" i="11"/>
  <c r="M237" i="11"/>
  <c r="P237" i="11"/>
  <c r="M238" i="11"/>
  <c r="P238" i="11"/>
  <c r="M239" i="11"/>
  <c r="P239" i="11"/>
  <c r="M240" i="11"/>
  <c r="P240" i="11"/>
  <c r="M241" i="11"/>
  <c r="P241" i="11"/>
  <c r="U241" i="11" s="1"/>
  <c r="M242" i="11"/>
  <c r="P242" i="11"/>
  <c r="M243" i="11"/>
  <c r="P243" i="11"/>
  <c r="M244" i="11"/>
  <c r="P244" i="11"/>
  <c r="M245" i="11"/>
  <c r="P245" i="11"/>
  <c r="U245" i="11" s="1"/>
  <c r="M246" i="11"/>
  <c r="P246" i="11"/>
  <c r="M247" i="11"/>
  <c r="P247" i="11"/>
  <c r="M248" i="11"/>
  <c r="P248" i="11"/>
  <c r="M249" i="11"/>
  <c r="P249" i="11"/>
  <c r="M250" i="11"/>
  <c r="P250" i="11"/>
  <c r="M251" i="11"/>
  <c r="P251" i="11"/>
  <c r="M252" i="11"/>
  <c r="P252" i="11"/>
  <c r="M253" i="11"/>
  <c r="P253" i="11"/>
  <c r="M254" i="11"/>
  <c r="P254" i="11"/>
  <c r="M255" i="11"/>
  <c r="P255" i="11"/>
  <c r="M256" i="11"/>
  <c r="P256" i="11"/>
  <c r="M257" i="11"/>
  <c r="P257" i="11"/>
  <c r="M258" i="11"/>
  <c r="P258" i="11"/>
  <c r="M259" i="11"/>
  <c r="P259" i="11"/>
  <c r="M260" i="11"/>
  <c r="P260" i="11"/>
  <c r="M261" i="11"/>
  <c r="P261" i="11"/>
  <c r="M262" i="11"/>
  <c r="P262" i="11"/>
  <c r="M263" i="11"/>
  <c r="P263" i="11"/>
  <c r="M264" i="11"/>
  <c r="P264" i="11"/>
  <c r="M265" i="11"/>
  <c r="P265" i="11"/>
  <c r="M266" i="11"/>
  <c r="P266" i="11"/>
  <c r="M267" i="11"/>
  <c r="P267" i="11"/>
  <c r="M268" i="11"/>
  <c r="P268" i="11"/>
  <c r="M269" i="11"/>
  <c r="P269" i="11"/>
  <c r="M270" i="11"/>
  <c r="P270" i="11"/>
  <c r="M271" i="11"/>
  <c r="P271" i="11"/>
  <c r="M272" i="11"/>
  <c r="P272" i="11"/>
  <c r="M273" i="11"/>
  <c r="P273" i="11"/>
  <c r="M274" i="11"/>
  <c r="P274" i="11"/>
  <c r="M275" i="11"/>
  <c r="P275" i="11"/>
  <c r="M276" i="11"/>
  <c r="P276" i="11"/>
  <c r="M277" i="11"/>
  <c r="P277" i="11"/>
  <c r="M278" i="11"/>
  <c r="P278" i="11"/>
  <c r="M279" i="11"/>
  <c r="P279" i="11"/>
  <c r="M280" i="11"/>
  <c r="P280" i="11"/>
  <c r="M281" i="11"/>
  <c r="P281" i="11"/>
  <c r="M282" i="11"/>
  <c r="P282" i="11"/>
  <c r="M283" i="11"/>
  <c r="P283" i="11"/>
  <c r="M284" i="11"/>
  <c r="P284" i="11"/>
  <c r="M285" i="11"/>
  <c r="P285" i="11"/>
  <c r="M286" i="11"/>
  <c r="P286" i="11"/>
  <c r="M287" i="11"/>
  <c r="P287" i="11"/>
  <c r="M288" i="11"/>
  <c r="P288" i="11"/>
  <c r="U288" i="11" s="1"/>
  <c r="M289" i="11"/>
  <c r="P289" i="11"/>
  <c r="M290" i="11"/>
  <c r="P290" i="11"/>
  <c r="U290" i="11" s="1"/>
  <c r="M291" i="11"/>
  <c r="P291" i="11"/>
  <c r="U291" i="11" s="1"/>
  <c r="M292" i="11"/>
  <c r="P292" i="11"/>
  <c r="M293" i="11"/>
  <c r="P293" i="11"/>
  <c r="M294" i="11"/>
  <c r="P294" i="11"/>
  <c r="M295" i="11"/>
  <c r="P295" i="11"/>
  <c r="M296" i="11"/>
  <c r="P296" i="11"/>
  <c r="M297" i="11"/>
  <c r="P297" i="11"/>
  <c r="M298" i="11"/>
  <c r="P298" i="11"/>
  <c r="M299" i="11"/>
  <c r="P299" i="11"/>
  <c r="M300" i="11"/>
  <c r="P300" i="11"/>
  <c r="M301" i="11"/>
  <c r="P301" i="11"/>
  <c r="M302" i="11"/>
  <c r="P302" i="11"/>
  <c r="M303" i="11"/>
  <c r="P303" i="11"/>
  <c r="M304" i="11"/>
  <c r="P304" i="11"/>
  <c r="M305" i="11"/>
  <c r="P305" i="11"/>
  <c r="M306" i="11"/>
  <c r="P306" i="11"/>
  <c r="M307" i="11"/>
  <c r="P307" i="11"/>
  <c r="M308" i="11"/>
  <c r="P308" i="11"/>
  <c r="M309" i="11"/>
  <c r="P309" i="11"/>
  <c r="M310" i="11"/>
  <c r="P310" i="11"/>
  <c r="M311" i="11"/>
  <c r="P311" i="11"/>
  <c r="M312" i="11"/>
  <c r="P312" i="11"/>
  <c r="M313" i="11"/>
  <c r="P313" i="11"/>
  <c r="U313" i="11" s="1"/>
  <c r="M314" i="11"/>
  <c r="P314" i="11"/>
  <c r="M315" i="11"/>
  <c r="P315" i="11"/>
  <c r="M316" i="11"/>
  <c r="P316" i="11"/>
  <c r="U316" i="11" s="1"/>
  <c r="M317" i="11"/>
  <c r="P317" i="11"/>
  <c r="M318" i="11"/>
  <c r="P318" i="11"/>
  <c r="M319" i="11"/>
  <c r="P319" i="11"/>
  <c r="M320" i="11"/>
  <c r="P320" i="11"/>
  <c r="M321" i="11"/>
  <c r="P321" i="11"/>
  <c r="U321" i="11" s="1"/>
  <c r="M322" i="11"/>
  <c r="P322" i="11"/>
  <c r="M323" i="11"/>
  <c r="P323" i="11"/>
  <c r="M324" i="11"/>
  <c r="P324" i="11"/>
  <c r="M325" i="11"/>
  <c r="P325" i="11"/>
  <c r="M326" i="11"/>
  <c r="P326" i="11"/>
  <c r="M327" i="11"/>
  <c r="P327" i="11"/>
  <c r="M328" i="11"/>
  <c r="P328" i="11"/>
  <c r="M329" i="11"/>
  <c r="P329" i="11"/>
  <c r="U329" i="11" s="1"/>
  <c r="M330" i="11"/>
  <c r="P330" i="11"/>
  <c r="M331" i="11"/>
  <c r="P331" i="11"/>
  <c r="M332" i="11"/>
  <c r="P332" i="11"/>
  <c r="M333" i="11"/>
  <c r="P333" i="11"/>
  <c r="M334" i="11"/>
  <c r="P334" i="11"/>
  <c r="U334" i="11" s="1"/>
  <c r="M335" i="11"/>
  <c r="P335" i="11"/>
  <c r="M336" i="11"/>
  <c r="P336" i="11"/>
  <c r="M337" i="11"/>
  <c r="P337" i="11"/>
  <c r="M338" i="11"/>
  <c r="P338" i="11"/>
  <c r="U338" i="11" s="1"/>
  <c r="M339" i="11"/>
  <c r="P339" i="11"/>
  <c r="M340" i="11"/>
  <c r="P340" i="11"/>
  <c r="M341" i="11"/>
  <c r="P341" i="11"/>
  <c r="M342" i="11"/>
  <c r="P342" i="11"/>
  <c r="M343" i="11"/>
  <c r="P343" i="11"/>
  <c r="M344" i="11"/>
  <c r="P344" i="11"/>
  <c r="U344" i="11" s="1"/>
  <c r="M345" i="11"/>
  <c r="P345" i="11"/>
  <c r="M346" i="11"/>
  <c r="P346" i="11"/>
  <c r="M347" i="11"/>
  <c r="P347" i="11"/>
  <c r="M348" i="11"/>
  <c r="P348" i="11"/>
  <c r="M349" i="11"/>
  <c r="P349" i="11"/>
  <c r="M350" i="11"/>
  <c r="P350" i="11"/>
  <c r="U350" i="11" s="1"/>
  <c r="M351" i="11"/>
  <c r="P351" i="11"/>
  <c r="M352" i="11"/>
  <c r="P352" i="11"/>
  <c r="U352" i="11" s="1"/>
  <c r="M353" i="11"/>
  <c r="P353" i="11"/>
  <c r="M354" i="11"/>
  <c r="P354" i="11"/>
  <c r="M355" i="11"/>
  <c r="P355" i="11"/>
  <c r="U355" i="11" s="1"/>
  <c r="M356" i="11"/>
  <c r="P356" i="11"/>
  <c r="M357" i="11"/>
  <c r="P357" i="11"/>
  <c r="M358" i="11"/>
  <c r="P358" i="11"/>
  <c r="M359" i="11"/>
  <c r="P359" i="11"/>
  <c r="M360" i="11"/>
  <c r="P360" i="11"/>
  <c r="U360" i="11" s="1"/>
  <c r="M361" i="11"/>
  <c r="P361" i="11"/>
  <c r="M362" i="11"/>
  <c r="P362" i="11"/>
  <c r="M363" i="11"/>
  <c r="P363" i="11"/>
  <c r="M364" i="11"/>
  <c r="P364" i="11"/>
  <c r="M365" i="11"/>
  <c r="P365" i="11"/>
  <c r="U365" i="11" s="1"/>
  <c r="M366" i="11"/>
  <c r="P366" i="11"/>
  <c r="M367" i="11"/>
  <c r="P367" i="11"/>
  <c r="M368" i="11"/>
  <c r="P368" i="11"/>
  <c r="M369" i="11"/>
  <c r="P369" i="11"/>
  <c r="U369" i="11" s="1"/>
  <c r="M370" i="11"/>
  <c r="P370" i="11"/>
  <c r="M371" i="11"/>
  <c r="P371" i="11"/>
  <c r="M372" i="11"/>
  <c r="P372" i="11"/>
  <c r="U372" i="11" s="1"/>
  <c r="M373" i="11"/>
  <c r="P373" i="11"/>
  <c r="M374" i="11"/>
  <c r="P374" i="11"/>
  <c r="M375" i="11"/>
  <c r="P375" i="11"/>
  <c r="M376" i="11"/>
  <c r="P376" i="11"/>
  <c r="U376" i="11" s="1"/>
  <c r="M377" i="11"/>
  <c r="P377" i="11"/>
  <c r="M378" i="11"/>
  <c r="P378" i="11"/>
  <c r="M379" i="11"/>
  <c r="P379" i="11"/>
  <c r="M380" i="11"/>
  <c r="P380" i="11"/>
  <c r="M381" i="11"/>
  <c r="P381" i="11"/>
  <c r="M382" i="11"/>
  <c r="P382" i="11"/>
  <c r="U382" i="11" s="1"/>
  <c r="M383" i="11"/>
  <c r="P383" i="11"/>
  <c r="M384" i="11"/>
  <c r="P384" i="11"/>
  <c r="M385" i="11"/>
  <c r="P385" i="11"/>
  <c r="U385" i="11" s="1"/>
  <c r="M386" i="11"/>
  <c r="P386" i="11"/>
  <c r="U386" i="11" s="1"/>
  <c r="M387" i="11"/>
  <c r="P387" i="11"/>
  <c r="M388" i="11"/>
  <c r="P388" i="11"/>
  <c r="M389" i="11"/>
  <c r="P389" i="11"/>
  <c r="M390" i="11"/>
  <c r="P390" i="11"/>
  <c r="M391" i="11"/>
  <c r="P391" i="11"/>
  <c r="M392" i="11"/>
  <c r="P392" i="11"/>
  <c r="U392" i="11" s="1"/>
  <c r="M393" i="11"/>
  <c r="P393" i="11"/>
  <c r="M394" i="11"/>
  <c r="P394" i="11"/>
  <c r="M395" i="11"/>
  <c r="P395" i="11"/>
  <c r="U395" i="11" s="1"/>
  <c r="M396" i="11"/>
  <c r="P396" i="11"/>
  <c r="M397" i="11"/>
  <c r="P397" i="11"/>
  <c r="M398" i="11"/>
  <c r="P398" i="11"/>
  <c r="M399" i="11"/>
  <c r="P399" i="11"/>
  <c r="M400" i="11"/>
  <c r="P400" i="11"/>
  <c r="M401" i="11"/>
  <c r="P401" i="11"/>
  <c r="U401" i="11" s="1"/>
  <c r="M402" i="11"/>
  <c r="P402" i="11"/>
  <c r="M403" i="11"/>
  <c r="P403" i="11"/>
  <c r="U403" i="11" s="1"/>
  <c r="M404" i="11"/>
  <c r="P404" i="11"/>
  <c r="M405" i="11"/>
  <c r="P405" i="11"/>
  <c r="M406" i="11"/>
  <c r="P406" i="11"/>
  <c r="M407" i="11"/>
  <c r="P407" i="11"/>
  <c r="M408" i="11"/>
  <c r="P408" i="11"/>
  <c r="U408" i="11" s="1"/>
  <c r="M409" i="11"/>
  <c r="P409" i="11"/>
  <c r="U409" i="11" s="1"/>
  <c r="M410" i="11"/>
  <c r="P410" i="11"/>
  <c r="M411" i="11"/>
  <c r="P411" i="11"/>
  <c r="U411" i="11" s="1"/>
  <c r="M412" i="11"/>
  <c r="P412" i="11"/>
  <c r="M413" i="11"/>
  <c r="P413" i="11"/>
  <c r="U413" i="11" s="1"/>
  <c r="M414" i="11"/>
  <c r="P414" i="11"/>
  <c r="M415" i="11"/>
  <c r="P415" i="11"/>
  <c r="U415" i="11" s="1"/>
  <c r="M416" i="11"/>
  <c r="P416" i="11"/>
  <c r="M417" i="11"/>
  <c r="P417" i="11"/>
  <c r="M418" i="11"/>
  <c r="P418" i="11"/>
  <c r="M419" i="11"/>
  <c r="P419" i="11"/>
  <c r="M420" i="11"/>
  <c r="P420" i="11"/>
  <c r="M421" i="11"/>
  <c r="P421" i="11"/>
  <c r="M422" i="11"/>
  <c r="P422" i="11"/>
  <c r="U422" i="11" s="1"/>
  <c r="M423" i="11"/>
  <c r="P423" i="11"/>
  <c r="M424" i="11"/>
  <c r="P424" i="11"/>
  <c r="U424" i="11" s="1"/>
  <c r="M425" i="11"/>
  <c r="P425" i="11"/>
  <c r="M426" i="11"/>
  <c r="P426" i="11"/>
  <c r="U426" i="11" s="1"/>
  <c r="M427" i="11"/>
  <c r="P427" i="11"/>
  <c r="M428" i="11"/>
  <c r="P428" i="11"/>
  <c r="U428" i="11" s="1"/>
  <c r="M429" i="11"/>
  <c r="P429" i="11"/>
  <c r="M430" i="11"/>
  <c r="P430" i="11"/>
  <c r="U430" i="11" s="1"/>
  <c r="M431" i="11"/>
  <c r="P431" i="11"/>
  <c r="M432" i="11"/>
  <c r="P432" i="11"/>
  <c r="M433" i="11"/>
  <c r="P433" i="11"/>
  <c r="U433" i="11" s="1"/>
  <c r="M434" i="11"/>
  <c r="P434" i="11"/>
  <c r="M435" i="11"/>
  <c r="P435" i="11"/>
  <c r="M436" i="11"/>
  <c r="P436" i="11"/>
  <c r="M437" i="11"/>
  <c r="P437" i="11"/>
  <c r="U437" i="11" s="1"/>
  <c r="M438" i="11"/>
  <c r="P438" i="11"/>
  <c r="M439" i="11"/>
  <c r="P439" i="11"/>
  <c r="U439" i="11" s="1"/>
  <c r="M440" i="11"/>
  <c r="P440" i="11"/>
  <c r="M441" i="11"/>
  <c r="P441" i="11"/>
  <c r="M442" i="11"/>
  <c r="P442" i="11"/>
  <c r="U442" i="11" s="1"/>
  <c r="M443" i="11"/>
  <c r="P443" i="11"/>
  <c r="M444" i="11"/>
  <c r="P444" i="11"/>
  <c r="U444" i="11" s="1"/>
  <c r="M445" i="11"/>
  <c r="P445" i="11"/>
  <c r="M446" i="11"/>
  <c r="P446" i="11"/>
  <c r="M447" i="11"/>
  <c r="P447" i="11"/>
  <c r="M448" i="11"/>
  <c r="P448" i="11"/>
  <c r="M449" i="11"/>
  <c r="P449" i="11"/>
  <c r="M450" i="11"/>
  <c r="P450" i="11"/>
  <c r="M451" i="11"/>
  <c r="P451" i="11"/>
  <c r="M452" i="11"/>
  <c r="P452" i="11"/>
  <c r="M453" i="11"/>
  <c r="P453" i="11"/>
  <c r="M454" i="11"/>
  <c r="P454" i="11"/>
  <c r="U454" i="11" s="1"/>
  <c r="M455" i="11"/>
  <c r="P455" i="11"/>
  <c r="U455" i="11" s="1"/>
  <c r="M456" i="11"/>
  <c r="P456" i="11"/>
  <c r="M457" i="11"/>
  <c r="P457" i="11"/>
  <c r="M458" i="11"/>
  <c r="P458" i="11"/>
  <c r="M459" i="11"/>
  <c r="P459" i="11"/>
  <c r="M460" i="11"/>
  <c r="P460" i="11"/>
  <c r="M461" i="11"/>
  <c r="P461" i="11"/>
  <c r="M462" i="11"/>
  <c r="P462" i="11"/>
  <c r="U462" i="11" s="1"/>
  <c r="M463" i="11"/>
  <c r="P463" i="11"/>
  <c r="U463" i="11" s="1"/>
  <c r="M464" i="11"/>
  <c r="P464" i="11"/>
  <c r="U464" i="11" s="1"/>
  <c r="M465" i="11"/>
  <c r="P465" i="11"/>
  <c r="M466" i="11"/>
  <c r="P466" i="11"/>
  <c r="M467" i="11"/>
  <c r="P467" i="11"/>
  <c r="U467" i="11" s="1"/>
  <c r="M468" i="11"/>
  <c r="P468" i="11"/>
  <c r="U468" i="11" s="1"/>
  <c r="M469" i="11"/>
  <c r="P469" i="11"/>
  <c r="U469" i="11" s="1"/>
  <c r="M470" i="11"/>
  <c r="P470" i="11"/>
  <c r="M471" i="11"/>
  <c r="P471" i="11"/>
  <c r="M472" i="11"/>
  <c r="P472" i="11"/>
  <c r="U472" i="11" s="1"/>
  <c r="M473" i="11"/>
  <c r="P473" i="11"/>
  <c r="M474" i="11"/>
  <c r="P474" i="11"/>
  <c r="M475" i="11"/>
  <c r="P475" i="11"/>
  <c r="U475" i="11" s="1"/>
  <c r="M476" i="11"/>
  <c r="P476" i="11"/>
  <c r="U476" i="11" s="1"/>
  <c r="M477" i="11"/>
  <c r="P477" i="11"/>
  <c r="U477" i="11" s="1"/>
  <c r="M478" i="11"/>
  <c r="P478" i="11"/>
  <c r="U478" i="11" s="1"/>
  <c r="M479" i="11"/>
  <c r="P479" i="11"/>
  <c r="U479" i="11" s="1"/>
  <c r="M480" i="11"/>
  <c r="P480" i="11"/>
  <c r="U480" i="11" s="1"/>
  <c r="M481" i="11"/>
  <c r="P481" i="11"/>
  <c r="U481" i="11" s="1"/>
  <c r="M482" i="11"/>
  <c r="P482" i="11"/>
  <c r="U482" i="11" s="1"/>
  <c r="M483" i="11"/>
  <c r="P483" i="11"/>
  <c r="U483" i="11" s="1"/>
  <c r="M484" i="11"/>
  <c r="P484" i="11"/>
  <c r="U484" i="11" s="1"/>
  <c r="M485" i="11"/>
  <c r="P485" i="11"/>
  <c r="U485" i="11" s="1"/>
  <c r="M486" i="11"/>
  <c r="P486" i="11"/>
  <c r="U486" i="11" s="1"/>
  <c r="M487" i="11"/>
  <c r="P487" i="11"/>
  <c r="U487" i="11" s="1"/>
  <c r="M488" i="11"/>
  <c r="P488" i="11"/>
  <c r="U488" i="11" s="1"/>
  <c r="M489" i="11"/>
  <c r="P489" i="11"/>
  <c r="U489" i="11" s="1"/>
  <c r="M490" i="11"/>
  <c r="P490" i="11"/>
  <c r="U490" i="11" s="1"/>
  <c r="M491" i="11"/>
  <c r="P491" i="11"/>
  <c r="U491" i="11" s="1"/>
  <c r="M492" i="11"/>
  <c r="P492" i="11"/>
  <c r="U492" i="11" s="1"/>
  <c r="M493" i="11"/>
  <c r="P493" i="11"/>
  <c r="U493" i="11" s="1"/>
  <c r="M494" i="11"/>
  <c r="P494" i="11"/>
  <c r="U494" i="11" s="1"/>
  <c r="M495" i="11"/>
  <c r="P495" i="11"/>
  <c r="U495" i="11" s="1"/>
  <c r="M496" i="11"/>
  <c r="P496" i="11"/>
  <c r="U496" i="11" s="1"/>
  <c r="M497" i="11"/>
  <c r="P497" i="11"/>
  <c r="U497" i="11" s="1"/>
  <c r="M498" i="11"/>
  <c r="P498" i="11"/>
  <c r="U498" i="11" s="1"/>
  <c r="M499" i="11"/>
  <c r="P499" i="11"/>
  <c r="U499" i="11" s="1"/>
  <c r="M500" i="11"/>
  <c r="P500" i="11"/>
  <c r="U500" i="11" s="1"/>
  <c r="M501" i="11"/>
  <c r="P501" i="11"/>
  <c r="U501" i="11" s="1"/>
  <c r="M502" i="11"/>
  <c r="P502" i="11"/>
  <c r="M503" i="11"/>
  <c r="P503" i="11"/>
  <c r="M504" i="11"/>
  <c r="P504" i="11"/>
  <c r="M505" i="11"/>
  <c r="P505" i="11"/>
  <c r="M506" i="11"/>
  <c r="P506" i="11"/>
  <c r="M507" i="11"/>
  <c r="P507" i="11"/>
  <c r="M508" i="11"/>
  <c r="P508" i="11"/>
  <c r="M509" i="11"/>
  <c r="P509" i="11"/>
  <c r="M510" i="11"/>
  <c r="P510" i="11"/>
  <c r="M511" i="11"/>
  <c r="P511" i="11"/>
  <c r="M512" i="11"/>
  <c r="P512" i="11"/>
  <c r="M513" i="11"/>
  <c r="P513" i="11"/>
  <c r="M514" i="11"/>
  <c r="P514" i="11"/>
  <c r="M515" i="11"/>
  <c r="P515" i="11"/>
  <c r="M516" i="11"/>
  <c r="P516" i="11"/>
  <c r="M517" i="11"/>
  <c r="P517" i="11"/>
  <c r="M518" i="11"/>
  <c r="P518" i="11"/>
  <c r="M519" i="11"/>
  <c r="P519" i="11"/>
  <c r="M520" i="11"/>
  <c r="P520" i="11"/>
  <c r="M521" i="11"/>
  <c r="P521" i="11"/>
  <c r="M522" i="11"/>
  <c r="P522" i="11"/>
  <c r="M523" i="11"/>
  <c r="P523" i="11"/>
  <c r="M524" i="11"/>
  <c r="P524" i="11"/>
  <c r="M525" i="11"/>
  <c r="P525" i="11"/>
  <c r="M526" i="11"/>
  <c r="P526" i="11"/>
  <c r="M527" i="11"/>
  <c r="P527" i="11"/>
  <c r="M528" i="11"/>
  <c r="P528" i="11"/>
  <c r="M529" i="11"/>
  <c r="P529" i="11"/>
  <c r="M530" i="11"/>
  <c r="P530" i="11"/>
  <c r="M531" i="11"/>
  <c r="P531" i="11"/>
  <c r="M532" i="11"/>
  <c r="P532" i="11"/>
  <c r="U532" i="11" s="1"/>
  <c r="M533" i="11"/>
  <c r="P533" i="11"/>
  <c r="U533" i="11" s="1"/>
  <c r="M534" i="11"/>
  <c r="P534" i="11"/>
  <c r="U534" i="11" s="1"/>
  <c r="M535" i="11"/>
  <c r="P535" i="11"/>
  <c r="M536" i="11"/>
  <c r="P536" i="11"/>
  <c r="M537" i="11"/>
  <c r="P537" i="11"/>
  <c r="M538" i="11"/>
  <c r="P538" i="11"/>
  <c r="U538" i="11" s="1"/>
  <c r="M539" i="11"/>
  <c r="P539" i="11"/>
  <c r="M540" i="11"/>
  <c r="P540" i="11"/>
  <c r="M541" i="11"/>
  <c r="P541" i="11"/>
  <c r="U541" i="11" s="1"/>
  <c r="M542" i="11"/>
  <c r="P542" i="11"/>
  <c r="U542" i="11" s="1"/>
  <c r="M543" i="11"/>
  <c r="P543" i="11"/>
  <c r="U543" i="11" s="1"/>
  <c r="M544" i="11"/>
  <c r="P544" i="11"/>
  <c r="M545" i="11"/>
  <c r="P545" i="11"/>
  <c r="M546" i="11"/>
  <c r="P546" i="11"/>
  <c r="M547" i="11"/>
  <c r="P547" i="11"/>
  <c r="U547" i="11" s="1"/>
  <c r="M548" i="11"/>
  <c r="P548" i="11"/>
  <c r="U548" i="11" s="1"/>
  <c r="M549" i="11"/>
  <c r="P549" i="11"/>
  <c r="U549" i="11" s="1"/>
  <c r="M550" i="11"/>
  <c r="P550" i="11"/>
  <c r="M551" i="11"/>
  <c r="P551" i="11"/>
  <c r="M552" i="11"/>
  <c r="P552" i="11"/>
  <c r="M553" i="11"/>
  <c r="P553" i="11"/>
  <c r="M554" i="11"/>
  <c r="P554" i="11"/>
  <c r="M555" i="11"/>
  <c r="P555" i="11"/>
  <c r="M556" i="11"/>
  <c r="P556" i="11"/>
  <c r="M557" i="11"/>
  <c r="P557" i="11"/>
  <c r="M558" i="11"/>
  <c r="P558" i="11"/>
  <c r="M559" i="11"/>
  <c r="P559" i="11"/>
  <c r="M560" i="11"/>
  <c r="P560" i="11"/>
  <c r="U560" i="11" s="1"/>
  <c r="M561" i="11"/>
  <c r="P561" i="11"/>
  <c r="M562" i="11"/>
  <c r="P562" i="11"/>
  <c r="M563" i="11"/>
  <c r="P563" i="11"/>
  <c r="U563" i="11" s="1"/>
  <c r="M564" i="11"/>
  <c r="P564" i="11"/>
  <c r="M565" i="11"/>
  <c r="P565" i="11"/>
  <c r="U565" i="11" s="1"/>
  <c r="M566" i="11"/>
  <c r="P566" i="11"/>
  <c r="M567" i="11"/>
  <c r="P567" i="11"/>
  <c r="M568" i="11"/>
  <c r="P568" i="11"/>
  <c r="M569" i="11"/>
  <c r="P569" i="11"/>
  <c r="M570" i="11"/>
  <c r="P570" i="11"/>
  <c r="U570" i="11" s="1"/>
  <c r="M571" i="11"/>
  <c r="P571" i="11"/>
  <c r="M572" i="11"/>
  <c r="P572" i="11"/>
  <c r="M573" i="11"/>
  <c r="P573" i="11"/>
  <c r="M574" i="11"/>
  <c r="P574" i="11"/>
  <c r="M575" i="11"/>
  <c r="P575" i="11"/>
  <c r="M576" i="11"/>
  <c r="P576" i="11"/>
  <c r="M577" i="11"/>
  <c r="P577" i="11"/>
  <c r="M578" i="11"/>
  <c r="P578" i="11"/>
  <c r="U578" i="11" s="1"/>
  <c r="M579" i="11"/>
  <c r="P579" i="11"/>
  <c r="M580" i="11"/>
  <c r="P580" i="11"/>
  <c r="U580" i="11" s="1"/>
  <c r="M581" i="11"/>
  <c r="P581" i="11"/>
  <c r="M582" i="11"/>
  <c r="P582" i="11"/>
  <c r="M583" i="11"/>
  <c r="P583" i="11"/>
  <c r="U583" i="11" s="1"/>
  <c r="M584" i="11"/>
  <c r="P584" i="11"/>
  <c r="M585" i="11"/>
  <c r="P585" i="11"/>
  <c r="M586" i="11"/>
  <c r="P586" i="11"/>
  <c r="M587" i="11"/>
  <c r="P587" i="11"/>
  <c r="M588" i="11"/>
  <c r="P588" i="11"/>
  <c r="M589" i="11"/>
  <c r="P589" i="11"/>
  <c r="M590" i="11"/>
  <c r="P590" i="11"/>
  <c r="M591" i="11"/>
  <c r="P591" i="11"/>
  <c r="M592" i="11"/>
  <c r="P592" i="11"/>
  <c r="M593" i="11"/>
  <c r="P593" i="11"/>
  <c r="M594" i="11"/>
  <c r="P594" i="11"/>
  <c r="M595" i="11"/>
  <c r="P595" i="11"/>
  <c r="M596" i="11"/>
  <c r="P596" i="11"/>
  <c r="M597" i="11"/>
  <c r="P597" i="11"/>
  <c r="U597" i="11" s="1"/>
  <c r="M598" i="11"/>
  <c r="P598" i="11"/>
  <c r="M599" i="11"/>
  <c r="P599" i="11"/>
  <c r="M600" i="11"/>
  <c r="P600" i="11"/>
  <c r="M601" i="11"/>
  <c r="P601" i="11"/>
  <c r="M602" i="11"/>
  <c r="P602" i="11"/>
  <c r="M603" i="11"/>
  <c r="P603" i="11"/>
  <c r="M604" i="11"/>
  <c r="P604" i="11"/>
  <c r="M605" i="11"/>
  <c r="P605" i="11"/>
  <c r="M606" i="11"/>
  <c r="P606" i="11"/>
  <c r="U606" i="11" s="1"/>
  <c r="M607" i="11"/>
  <c r="P607" i="11"/>
  <c r="M608" i="11"/>
  <c r="P608" i="11"/>
  <c r="M609" i="11"/>
  <c r="P609" i="11"/>
  <c r="M610" i="11"/>
  <c r="P610" i="11"/>
  <c r="M611" i="11"/>
  <c r="P611" i="11"/>
  <c r="M612" i="11"/>
  <c r="P612" i="11"/>
  <c r="M613" i="11"/>
  <c r="P613" i="11"/>
  <c r="M614" i="11"/>
  <c r="P614" i="11"/>
  <c r="M615" i="11"/>
  <c r="P615" i="11"/>
  <c r="M616" i="11"/>
  <c r="P616" i="11"/>
  <c r="M617" i="11"/>
  <c r="P617" i="11"/>
  <c r="U617" i="11" s="1"/>
  <c r="M618" i="11"/>
  <c r="P618" i="11"/>
  <c r="U618" i="11" s="1"/>
  <c r="M619" i="11"/>
  <c r="P619" i="11"/>
  <c r="M620" i="11"/>
  <c r="P620" i="11"/>
  <c r="M621" i="11"/>
  <c r="P621" i="11"/>
  <c r="M622" i="11"/>
  <c r="P622" i="11"/>
  <c r="M623" i="11"/>
  <c r="P623" i="11"/>
  <c r="M624" i="11"/>
  <c r="P624" i="11"/>
  <c r="M625" i="11"/>
  <c r="P625" i="11"/>
  <c r="M626" i="11"/>
  <c r="P626" i="11"/>
  <c r="M627" i="11"/>
  <c r="P627" i="11"/>
  <c r="M628" i="11"/>
  <c r="P628" i="11"/>
  <c r="U628" i="11" s="1"/>
  <c r="M629" i="11"/>
  <c r="P629" i="11"/>
  <c r="M630" i="11"/>
  <c r="P630" i="11"/>
  <c r="M631" i="11"/>
  <c r="P631" i="11"/>
  <c r="M632" i="11"/>
  <c r="P632" i="11"/>
  <c r="M633" i="11"/>
  <c r="P633" i="11"/>
  <c r="M634" i="11"/>
  <c r="P634" i="11"/>
  <c r="M635" i="11"/>
  <c r="P635" i="11"/>
  <c r="M636" i="11"/>
  <c r="P636" i="11"/>
  <c r="U636" i="11" s="1"/>
  <c r="M637" i="11"/>
  <c r="P637" i="11"/>
  <c r="M638" i="11"/>
  <c r="P638" i="11"/>
  <c r="M639" i="11"/>
  <c r="P639" i="11"/>
  <c r="M640" i="11"/>
  <c r="P640" i="11"/>
  <c r="M641" i="11"/>
  <c r="P641" i="11"/>
  <c r="M642" i="11"/>
  <c r="P642" i="11"/>
  <c r="M643" i="11"/>
  <c r="P643" i="11"/>
  <c r="M644" i="11"/>
  <c r="P644" i="11"/>
  <c r="M645" i="11"/>
  <c r="P645" i="11"/>
  <c r="M646" i="11"/>
  <c r="P646" i="11"/>
  <c r="M647" i="11"/>
  <c r="P647" i="11"/>
  <c r="M648" i="11"/>
  <c r="P648" i="11"/>
  <c r="M649" i="11"/>
  <c r="P649" i="11"/>
  <c r="M650" i="11"/>
  <c r="P650" i="11"/>
  <c r="M651" i="11"/>
  <c r="P651" i="11"/>
  <c r="M652" i="11"/>
  <c r="P652" i="11"/>
  <c r="M653" i="11"/>
  <c r="P653" i="11"/>
  <c r="M654" i="11"/>
  <c r="P654" i="11"/>
  <c r="M655" i="11"/>
  <c r="P655" i="11"/>
  <c r="U655" i="11" s="1"/>
  <c r="M656" i="11"/>
  <c r="P656" i="11"/>
  <c r="M657" i="11"/>
  <c r="P657" i="11"/>
  <c r="U657" i="11" s="1"/>
  <c r="M658" i="11"/>
  <c r="P658" i="11"/>
  <c r="U658" i="11" s="1"/>
  <c r="M659" i="11"/>
  <c r="P659" i="11"/>
  <c r="M660" i="11"/>
  <c r="P660" i="11"/>
  <c r="M661" i="11"/>
  <c r="P661" i="11"/>
  <c r="U661" i="11" s="1"/>
  <c r="M662" i="11"/>
  <c r="P662" i="11"/>
  <c r="M663" i="11"/>
  <c r="P663" i="11"/>
  <c r="U663" i="11" s="1"/>
  <c r="M664" i="11"/>
  <c r="P664" i="11"/>
  <c r="U664" i="11" s="1"/>
  <c r="M665" i="11"/>
  <c r="P665" i="11"/>
  <c r="U665" i="11" s="1"/>
  <c r="M666" i="11"/>
  <c r="P666" i="11"/>
  <c r="U666" i="11" s="1"/>
  <c r="M667" i="11"/>
  <c r="P667" i="11"/>
  <c r="U667" i="11" s="1"/>
  <c r="M668" i="11"/>
  <c r="P668" i="11"/>
  <c r="U668" i="11" s="1"/>
  <c r="M669" i="11"/>
  <c r="P669" i="11"/>
  <c r="M670" i="11"/>
  <c r="P670" i="11"/>
  <c r="M671" i="11"/>
  <c r="P671" i="11"/>
  <c r="M672" i="11"/>
  <c r="P672" i="11"/>
  <c r="M673" i="11"/>
  <c r="P673" i="11"/>
  <c r="M674" i="11"/>
  <c r="P674" i="11"/>
  <c r="M675" i="11"/>
  <c r="P675" i="11"/>
  <c r="M676" i="11"/>
  <c r="P676" i="11"/>
  <c r="M677" i="11"/>
  <c r="P677" i="11"/>
  <c r="M678" i="11"/>
  <c r="P678" i="11"/>
  <c r="M679" i="11"/>
  <c r="P679" i="11"/>
  <c r="M680" i="11"/>
  <c r="P680" i="11"/>
  <c r="M681" i="11"/>
  <c r="P681" i="11"/>
  <c r="M682" i="11"/>
  <c r="P682" i="11"/>
  <c r="M683" i="11"/>
  <c r="P683" i="11"/>
  <c r="M684" i="11"/>
  <c r="P684" i="11"/>
  <c r="M685" i="11"/>
  <c r="P685" i="11"/>
  <c r="M686" i="11"/>
  <c r="P686" i="11"/>
  <c r="M687" i="11"/>
  <c r="P687" i="11"/>
  <c r="M688" i="11"/>
  <c r="P688" i="11"/>
  <c r="M689" i="11"/>
  <c r="P689" i="11"/>
  <c r="M690" i="11"/>
  <c r="P690" i="11"/>
  <c r="M691" i="11"/>
  <c r="P691" i="11"/>
  <c r="M692" i="11"/>
  <c r="P692" i="11"/>
  <c r="M693" i="11"/>
  <c r="P693" i="11"/>
  <c r="M694" i="11"/>
  <c r="P694" i="11"/>
  <c r="M695" i="11"/>
  <c r="P695" i="11"/>
  <c r="M696" i="11"/>
  <c r="P696" i="11"/>
  <c r="M697" i="11"/>
  <c r="P697" i="11"/>
  <c r="M698" i="11"/>
  <c r="P698" i="11"/>
  <c r="M699" i="11"/>
  <c r="P699" i="11"/>
  <c r="M700" i="11"/>
  <c r="P700" i="11"/>
  <c r="U700" i="11" s="1"/>
  <c r="M701" i="11"/>
  <c r="P701" i="11"/>
  <c r="M702" i="11"/>
  <c r="P702" i="11"/>
  <c r="M703" i="11"/>
  <c r="P703" i="11"/>
  <c r="M704" i="11"/>
  <c r="P704" i="11"/>
  <c r="M705" i="11"/>
  <c r="P705" i="11"/>
  <c r="M706" i="11"/>
  <c r="P706" i="11"/>
  <c r="M707" i="11"/>
  <c r="P707" i="11"/>
  <c r="M708" i="11"/>
  <c r="P708" i="11"/>
  <c r="M709" i="11"/>
  <c r="P709" i="11"/>
  <c r="M710" i="11"/>
  <c r="P710" i="11"/>
  <c r="U710" i="11" s="1"/>
  <c r="M711" i="11"/>
  <c r="P711" i="11"/>
  <c r="M712" i="11"/>
  <c r="P712" i="11"/>
  <c r="U712" i="11" s="1"/>
  <c r="M713" i="11"/>
  <c r="P713" i="11"/>
  <c r="M714" i="11"/>
  <c r="P714" i="11"/>
  <c r="M715" i="11"/>
  <c r="P715" i="11"/>
  <c r="M716" i="11"/>
  <c r="P716" i="11"/>
  <c r="M717" i="11"/>
  <c r="P717" i="11"/>
  <c r="M718" i="11"/>
  <c r="P718" i="11"/>
  <c r="M719" i="11"/>
  <c r="P719" i="11"/>
  <c r="M720" i="11"/>
  <c r="P720" i="11"/>
  <c r="U720" i="11" s="1"/>
  <c r="M721" i="11"/>
  <c r="P721" i="11"/>
  <c r="M722" i="11"/>
  <c r="P722" i="11"/>
  <c r="M723" i="11"/>
  <c r="P723" i="11"/>
  <c r="M724" i="11"/>
  <c r="P724" i="11"/>
  <c r="U724" i="11" s="1"/>
  <c r="M725" i="11"/>
  <c r="P725" i="11"/>
  <c r="M726" i="11"/>
  <c r="P726" i="11"/>
  <c r="M727" i="11"/>
  <c r="P727" i="11"/>
  <c r="M728" i="11"/>
  <c r="P728" i="11"/>
  <c r="M729" i="11"/>
  <c r="P729" i="11"/>
  <c r="M730" i="11"/>
  <c r="P730" i="11"/>
  <c r="U730" i="11" s="1"/>
  <c r="M731" i="11"/>
  <c r="P731" i="11"/>
  <c r="M732" i="11"/>
  <c r="P732" i="11"/>
  <c r="U732" i="11" s="1"/>
  <c r="M733" i="11"/>
  <c r="P733" i="11"/>
  <c r="U733" i="11" s="1"/>
  <c r="M734" i="11"/>
  <c r="P734" i="11"/>
  <c r="M735" i="11"/>
  <c r="P735" i="11"/>
  <c r="M736" i="11"/>
  <c r="P736" i="11"/>
  <c r="M737" i="11"/>
  <c r="P737" i="11"/>
  <c r="M738" i="11"/>
  <c r="P738" i="11"/>
  <c r="M739" i="11"/>
  <c r="P739" i="11"/>
  <c r="M740" i="11"/>
  <c r="P740" i="11"/>
  <c r="M741" i="11"/>
  <c r="P741" i="11"/>
  <c r="M742" i="11"/>
  <c r="P742" i="11"/>
  <c r="M743" i="11"/>
  <c r="P743" i="11"/>
  <c r="M744" i="11"/>
  <c r="P744" i="11"/>
  <c r="M745" i="11"/>
  <c r="P745" i="11"/>
  <c r="M746" i="11"/>
  <c r="P746" i="11"/>
  <c r="M747" i="11"/>
  <c r="P747" i="11"/>
  <c r="M748" i="11"/>
  <c r="P748" i="11"/>
  <c r="M749" i="11"/>
  <c r="P749" i="11"/>
  <c r="M750" i="11"/>
  <c r="P750" i="11"/>
  <c r="M751" i="11"/>
  <c r="P751" i="11"/>
  <c r="M752" i="11"/>
  <c r="P752" i="11"/>
  <c r="M753" i="11"/>
  <c r="P753" i="11"/>
  <c r="M754" i="11"/>
  <c r="P754" i="11"/>
  <c r="M755" i="11"/>
  <c r="P755" i="11"/>
  <c r="M756" i="11"/>
  <c r="P756" i="11"/>
  <c r="M757" i="11"/>
  <c r="P757" i="11"/>
  <c r="M758" i="11"/>
  <c r="P758" i="11"/>
  <c r="M759" i="11"/>
  <c r="P759" i="11"/>
  <c r="M760" i="11"/>
  <c r="P760" i="11"/>
  <c r="M761" i="11"/>
  <c r="P761" i="11"/>
  <c r="M762" i="11"/>
  <c r="P762" i="11"/>
  <c r="M763" i="11"/>
  <c r="P763" i="11"/>
  <c r="M764" i="11"/>
  <c r="P764" i="11"/>
  <c r="M765" i="11"/>
  <c r="P765" i="11"/>
  <c r="M766" i="11"/>
  <c r="P766" i="11"/>
  <c r="M767" i="11"/>
  <c r="P767" i="11"/>
  <c r="M768" i="11"/>
  <c r="P768" i="11"/>
  <c r="M769" i="11"/>
  <c r="P769" i="11"/>
  <c r="M770" i="11"/>
  <c r="P770" i="11"/>
  <c r="M771" i="11"/>
  <c r="P771" i="11"/>
  <c r="M772" i="11"/>
  <c r="P772" i="11"/>
  <c r="M773" i="11"/>
  <c r="P773" i="11"/>
  <c r="M774" i="11"/>
  <c r="P774" i="11"/>
  <c r="M775" i="11"/>
  <c r="P775" i="11"/>
  <c r="M776" i="11"/>
  <c r="P776" i="11"/>
  <c r="M777" i="11"/>
  <c r="P777" i="11"/>
  <c r="M778" i="11"/>
  <c r="P778" i="11"/>
  <c r="M779" i="11"/>
  <c r="P779" i="11"/>
  <c r="U779" i="11" s="1"/>
  <c r="M780" i="11"/>
  <c r="P780" i="11"/>
  <c r="U780" i="11" s="1"/>
  <c r="M781" i="11"/>
  <c r="P781" i="11"/>
  <c r="M782" i="11"/>
  <c r="P782" i="11"/>
  <c r="M783" i="11"/>
  <c r="P783" i="11"/>
  <c r="M784" i="11"/>
  <c r="P784" i="11"/>
  <c r="M785" i="11"/>
  <c r="P785" i="11"/>
  <c r="M786" i="11"/>
  <c r="P786" i="11"/>
  <c r="M787" i="11"/>
  <c r="P787" i="11"/>
  <c r="M788" i="11"/>
  <c r="P788" i="11"/>
  <c r="M789" i="11"/>
  <c r="P789" i="11"/>
  <c r="M790" i="11"/>
  <c r="P790" i="11"/>
  <c r="M791" i="11"/>
  <c r="P791" i="11"/>
  <c r="M792" i="11"/>
  <c r="P792" i="11"/>
  <c r="M793" i="11"/>
  <c r="P793" i="11"/>
  <c r="M794" i="11"/>
  <c r="P794" i="11"/>
  <c r="M795" i="11"/>
  <c r="P795" i="11"/>
  <c r="U795" i="11" s="1"/>
  <c r="M796" i="11"/>
  <c r="P796" i="11"/>
  <c r="M797" i="11"/>
  <c r="P797" i="11"/>
  <c r="M798" i="11"/>
  <c r="P798" i="11"/>
  <c r="M799" i="11"/>
  <c r="P799" i="11"/>
  <c r="M800" i="11"/>
  <c r="P800" i="11"/>
  <c r="M801" i="11"/>
  <c r="P801" i="11"/>
  <c r="M802" i="11"/>
  <c r="P802" i="11"/>
  <c r="M803" i="11"/>
  <c r="P803" i="11"/>
  <c r="M804" i="11"/>
  <c r="P804" i="11"/>
  <c r="M805" i="11"/>
  <c r="P805" i="11"/>
  <c r="M806" i="11"/>
  <c r="P806" i="11"/>
  <c r="U806" i="11" s="1"/>
  <c r="M807" i="11"/>
  <c r="P807" i="11"/>
  <c r="U807" i="11" s="1"/>
  <c r="M808" i="11"/>
  <c r="P808" i="11"/>
  <c r="M809" i="11"/>
  <c r="P809" i="11"/>
  <c r="M810" i="11"/>
  <c r="P810" i="11"/>
  <c r="M811" i="11"/>
  <c r="P811" i="11"/>
  <c r="M812" i="11"/>
  <c r="P812" i="11"/>
  <c r="M813" i="11"/>
  <c r="P813" i="11"/>
  <c r="M814" i="11"/>
  <c r="P814" i="11"/>
  <c r="M815" i="11"/>
  <c r="P815" i="11"/>
  <c r="M816" i="11"/>
  <c r="P816" i="11"/>
  <c r="M817" i="11"/>
  <c r="P817" i="11"/>
  <c r="M818" i="11"/>
  <c r="P818" i="11"/>
  <c r="M819" i="11"/>
  <c r="P819" i="11"/>
  <c r="M820" i="11"/>
  <c r="P820" i="11"/>
  <c r="M821" i="11"/>
  <c r="P821" i="11"/>
  <c r="U821" i="11" s="1"/>
  <c r="M822" i="11"/>
  <c r="P822" i="11"/>
  <c r="M823" i="11"/>
  <c r="P823" i="11"/>
  <c r="M824" i="11"/>
  <c r="P824" i="11"/>
  <c r="M825" i="11"/>
  <c r="P825" i="11"/>
  <c r="M826" i="11"/>
  <c r="P826" i="11"/>
  <c r="M827" i="11"/>
  <c r="P827" i="11"/>
  <c r="M828" i="11"/>
  <c r="P828" i="11"/>
  <c r="M829" i="11"/>
  <c r="P829" i="11"/>
  <c r="U829" i="11" s="1"/>
  <c r="M830" i="11"/>
  <c r="P830" i="11"/>
  <c r="M831" i="11"/>
  <c r="P831" i="11"/>
  <c r="M832" i="11"/>
  <c r="P832" i="11"/>
  <c r="U832" i="11" s="1"/>
  <c r="M833" i="11"/>
  <c r="P833" i="11"/>
  <c r="M834" i="11"/>
  <c r="P834" i="11"/>
  <c r="M835" i="11"/>
  <c r="P835" i="11"/>
  <c r="M836" i="11"/>
  <c r="P836" i="11"/>
  <c r="M837" i="11"/>
  <c r="P837" i="11"/>
  <c r="M838" i="11"/>
  <c r="P838" i="11"/>
  <c r="M839" i="11"/>
  <c r="P839" i="11"/>
  <c r="M840" i="11"/>
  <c r="P840" i="11"/>
  <c r="M841" i="11"/>
  <c r="P841" i="11"/>
  <c r="M842" i="11"/>
  <c r="P842" i="11"/>
  <c r="U842" i="11" s="1"/>
  <c r="M843" i="11"/>
  <c r="P843" i="11"/>
  <c r="M844" i="11"/>
  <c r="P844" i="11"/>
  <c r="M845" i="11"/>
  <c r="P845" i="11"/>
  <c r="M846" i="11"/>
  <c r="P846" i="11"/>
  <c r="M847" i="11"/>
  <c r="P847" i="11"/>
  <c r="M848" i="11"/>
  <c r="P848" i="11"/>
  <c r="M849" i="11"/>
  <c r="P849" i="11"/>
  <c r="M850" i="11"/>
  <c r="P850" i="11"/>
  <c r="M851" i="11"/>
  <c r="P851" i="11"/>
  <c r="M852" i="11"/>
  <c r="P852" i="11"/>
  <c r="M853" i="11"/>
  <c r="P853" i="11"/>
  <c r="M854" i="11"/>
  <c r="P854" i="11"/>
  <c r="M855" i="11"/>
  <c r="P855" i="11"/>
  <c r="M856" i="11"/>
  <c r="P856" i="11"/>
  <c r="M857" i="11"/>
  <c r="P857" i="11"/>
  <c r="M858" i="11"/>
  <c r="P858" i="11"/>
  <c r="M859" i="11"/>
  <c r="P859" i="11"/>
  <c r="M860" i="11"/>
  <c r="P860" i="11"/>
  <c r="M861" i="11"/>
  <c r="P861" i="11"/>
  <c r="M862" i="11"/>
  <c r="P862" i="11"/>
  <c r="M863" i="11"/>
  <c r="P863" i="11"/>
  <c r="M864" i="11"/>
  <c r="P864" i="11"/>
  <c r="M865" i="11"/>
  <c r="P865" i="11"/>
  <c r="M866" i="11"/>
  <c r="P866" i="11"/>
  <c r="M867" i="11"/>
  <c r="P867" i="11"/>
  <c r="M868" i="11"/>
  <c r="P868" i="11"/>
  <c r="M869" i="11"/>
  <c r="P869" i="11"/>
  <c r="M870" i="11"/>
  <c r="P870" i="11"/>
  <c r="M871" i="11"/>
  <c r="P871" i="11"/>
  <c r="M872" i="11"/>
  <c r="P872" i="11"/>
  <c r="M873" i="11"/>
  <c r="P873" i="11"/>
  <c r="M874" i="11"/>
  <c r="P874" i="11"/>
  <c r="M875" i="11"/>
  <c r="P875" i="11"/>
  <c r="M876" i="11"/>
  <c r="P876" i="11"/>
  <c r="M877" i="11"/>
  <c r="P877" i="11"/>
  <c r="M878" i="11"/>
  <c r="P878" i="11"/>
  <c r="M879" i="11"/>
  <c r="P879" i="11"/>
  <c r="M880" i="11"/>
  <c r="P880" i="11"/>
  <c r="U880" i="11" s="1"/>
  <c r="M881" i="11"/>
  <c r="P881" i="11"/>
  <c r="M882" i="11"/>
  <c r="P882" i="11"/>
  <c r="M883" i="11"/>
  <c r="P883" i="11"/>
  <c r="M884" i="11"/>
  <c r="P884" i="11"/>
  <c r="M885" i="11"/>
  <c r="P885" i="11"/>
  <c r="M886" i="11"/>
  <c r="P886" i="11"/>
  <c r="M887" i="11"/>
  <c r="P887" i="11"/>
  <c r="M888" i="11"/>
  <c r="P888" i="11"/>
  <c r="M889" i="11"/>
  <c r="P889" i="11"/>
  <c r="M890" i="11"/>
  <c r="P890" i="11"/>
  <c r="M891" i="11"/>
  <c r="P891" i="11"/>
  <c r="U891" i="11" s="1"/>
  <c r="M892" i="11"/>
  <c r="P892" i="11"/>
  <c r="M893" i="11"/>
  <c r="P893" i="11"/>
  <c r="M894" i="11"/>
  <c r="P894" i="11"/>
  <c r="U894" i="11" s="1"/>
  <c r="M895" i="11"/>
  <c r="P895" i="11"/>
  <c r="M896" i="11"/>
  <c r="P896" i="11"/>
  <c r="M897" i="11"/>
  <c r="P897" i="11"/>
  <c r="M898" i="11"/>
  <c r="P898" i="11"/>
  <c r="M899" i="11"/>
  <c r="P899" i="11"/>
  <c r="M900" i="11"/>
  <c r="P900" i="11"/>
  <c r="M901" i="11"/>
  <c r="P901" i="11"/>
  <c r="M902" i="11"/>
  <c r="P902" i="11"/>
  <c r="M903" i="11"/>
  <c r="P903" i="11"/>
  <c r="M904" i="11"/>
  <c r="P904" i="11"/>
  <c r="M905" i="11"/>
  <c r="P905" i="11"/>
  <c r="M906" i="11"/>
  <c r="P906" i="11"/>
  <c r="M907" i="11"/>
  <c r="P907" i="11"/>
  <c r="M908" i="11"/>
  <c r="P908" i="11"/>
  <c r="M909" i="11"/>
  <c r="P909" i="11"/>
  <c r="M910" i="11"/>
  <c r="P910" i="11"/>
  <c r="M911" i="11"/>
  <c r="P911" i="11"/>
  <c r="M912" i="11"/>
  <c r="P912" i="11"/>
  <c r="M913" i="11"/>
  <c r="P913" i="11"/>
  <c r="M914" i="11"/>
  <c r="P914" i="11"/>
  <c r="M915" i="11"/>
  <c r="P915" i="11"/>
  <c r="M916" i="11"/>
  <c r="P916" i="11"/>
  <c r="M917" i="11"/>
  <c r="P917" i="11"/>
  <c r="M918" i="11"/>
  <c r="P918" i="11"/>
  <c r="M919" i="11"/>
  <c r="P919" i="11"/>
  <c r="M920" i="11"/>
  <c r="P920" i="11"/>
  <c r="U920" i="11" s="1"/>
  <c r="M921" i="11"/>
  <c r="P921" i="11"/>
  <c r="M922" i="11"/>
  <c r="P922" i="11"/>
  <c r="M923" i="11"/>
  <c r="P923" i="11"/>
  <c r="M924" i="11"/>
  <c r="P924" i="11"/>
  <c r="M925" i="11"/>
  <c r="P925" i="11"/>
  <c r="M926" i="11"/>
  <c r="P926" i="11"/>
  <c r="M927" i="11"/>
  <c r="P927" i="11"/>
  <c r="M928" i="11"/>
  <c r="P928" i="11"/>
  <c r="M929" i="11"/>
  <c r="P929" i="11"/>
  <c r="M930" i="11"/>
  <c r="P930" i="11"/>
  <c r="M931" i="11"/>
  <c r="P931" i="11"/>
  <c r="U931" i="11" s="1"/>
  <c r="M932" i="11"/>
  <c r="P932" i="11"/>
  <c r="M933" i="11"/>
  <c r="P933" i="11"/>
  <c r="M934" i="11"/>
  <c r="P934" i="11"/>
  <c r="M935" i="11"/>
  <c r="P935" i="11"/>
  <c r="M936" i="11"/>
  <c r="P936" i="11"/>
  <c r="M937" i="11"/>
  <c r="P937" i="11"/>
  <c r="M938" i="11"/>
  <c r="P938" i="11"/>
  <c r="U938" i="11" s="1"/>
  <c r="M939" i="11"/>
  <c r="P939" i="11"/>
  <c r="M940" i="11"/>
  <c r="P940" i="11"/>
  <c r="M941" i="11"/>
  <c r="P941" i="11"/>
  <c r="M942" i="11"/>
  <c r="P942" i="11"/>
  <c r="U942" i="11" s="1"/>
  <c r="M943" i="11"/>
  <c r="P943" i="11"/>
  <c r="M944" i="11"/>
  <c r="P944" i="11"/>
  <c r="M945" i="11"/>
  <c r="P945" i="11"/>
  <c r="U945" i="11" s="1"/>
  <c r="M946" i="11"/>
  <c r="P946" i="11"/>
  <c r="M947" i="11"/>
  <c r="P947" i="11"/>
  <c r="M948" i="11"/>
  <c r="P948" i="11"/>
  <c r="M949" i="11"/>
  <c r="P949" i="11"/>
  <c r="M950" i="11"/>
  <c r="P950" i="11"/>
  <c r="M951" i="11"/>
  <c r="P951" i="11"/>
  <c r="M952" i="11"/>
  <c r="P952" i="11"/>
  <c r="M953" i="11"/>
  <c r="P953" i="11"/>
  <c r="M954" i="11"/>
  <c r="P954" i="11"/>
  <c r="M955" i="11"/>
  <c r="P955" i="11"/>
  <c r="M956" i="11"/>
  <c r="P956" i="11"/>
  <c r="M957" i="11"/>
  <c r="P957" i="11"/>
  <c r="M958" i="11"/>
  <c r="P958" i="11"/>
  <c r="M959" i="11"/>
  <c r="P959" i="11"/>
  <c r="M960" i="11"/>
  <c r="P960" i="11"/>
  <c r="M961" i="11"/>
  <c r="P961" i="11"/>
  <c r="M962" i="11"/>
  <c r="P962" i="11"/>
  <c r="M963" i="11"/>
  <c r="P963" i="11"/>
  <c r="M964" i="11"/>
  <c r="P964" i="11"/>
  <c r="M965" i="11"/>
  <c r="P965" i="11"/>
  <c r="M966" i="11"/>
  <c r="P966" i="11"/>
  <c r="M967" i="11"/>
  <c r="P967" i="11"/>
  <c r="M968" i="11"/>
  <c r="P968" i="11"/>
  <c r="M969" i="11"/>
  <c r="P969" i="11"/>
  <c r="M970" i="11"/>
  <c r="P970" i="11"/>
  <c r="M971" i="11"/>
  <c r="P971" i="11"/>
  <c r="M972" i="11"/>
  <c r="P972" i="11"/>
  <c r="U972" i="11" s="1"/>
  <c r="M973" i="11"/>
  <c r="P973" i="11"/>
  <c r="M974" i="11"/>
  <c r="P974" i="11"/>
  <c r="M975" i="11"/>
  <c r="P975" i="11"/>
  <c r="M976" i="11"/>
  <c r="P976" i="11"/>
  <c r="M977" i="11"/>
  <c r="P977" i="11"/>
  <c r="M978" i="11"/>
  <c r="P978" i="11"/>
  <c r="M979" i="11"/>
  <c r="P979" i="11"/>
  <c r="M980" i="11"/>
  <c r="P980" i="11"/>
  <c r="M981" i="11"/>
  <c r="P981" i="11"/>
  <c r="M982" i="11"/>
  <c r="P982" i="11"/>
  <c r="M983" i="11"/>
  <c r="P983" i="11"/>
  <c r="M984" i="11"/>
  <c r="P984" i="11"/>
  <c r="M985" i="11"/>
  <c r="P985" i="11"/>
  <c r="M986" i="11"/>
  <c r="P986" i="11"/>
  <c r="M987" i="11"/>
  <c r="P987" i="11"/>
  <c r="U987" i="11" s="1"/>
  <c r="M988" i="11"/>
  <c r="P988" i="11"/>
  <c r="M989" i="11"/>
  <c r="P989" i="11"/>
  <c r="M990" i="11"/>
  <c r="P990" i="11"/>
  <c r="M991" i="11"/>
  <c r="P991" i="11"/>
  <c r="M992" i="11"/>
  <c r="P992" i="11"/>
  <c r="M993" i="11"/>
  <c r="P993" i="11"/>
  <c r="M994" i="11"/>
  <c r="P994" i="11"/>
  <c r="M995" i="11"/>
  <c r="P995" i="11"/>
  <c r="M996" i="11"/>
  <c r="P996" i="11"/>
  <c r="M997" i="11"/>
  <c r="P997" i="11"/>
  <c r="M998" i="11"/>
  <c r="P998" i="11"/>
  <c r="M999" i="11"/>
  <c r="P999" i="11"/>
  <c r="M1000" i="11"/>
  <c r="P1000" i="11"/>
  <c r="M1001" i="11"/>
  <c r="P1001" i="11"/>
  <c r="M1002" i="11"/>
  <c r="P1002" i="11"/>
  <c r="M1003" i="11"/>
  <c r="P1003" i="11"/>
  <c r="M1004" i="11"/>
  <c r="P1004" i="11"/>
  <c r="M1005" i="11"/>
  <c r="P1005" i="11"/>
  <c r="M1006" i="11"/>
  <c r="P1006" i="11"/>
  <c r="M1007" i="11"/>
  <c r="P1007" i="11"/>
  <c r="U1007" i="11" s="1"/>
  <c r="M1008" i="11"/>
  <c r="P1008" i="11"/>
  <c r="M1009" i="11"/>
  <c r="P1009" i="11"/>
  <c r="M1010" i="11"/>
  <c r="P1010" i="11"/>
  <c r="M1011" i="11"/>
  <c r="P1011" i="11"/>
  <c r="M1012" i="11"/>
  <c r="P1012" i="11"/>
  <c r="M1013" i="11"/>
  <c r="P1013" i="11"/>
  <c r="M1014" i="11"/>
  <c r="P1014" i="11"/>
  <c r="M1015" i="11"/>
  <c r="P1015" i="11"/>
  <c r="M1016" i="11"/>
  <c r="P1016" i="11"/>
  <c r="M1017" i="11"/>
  <c r="P1017" i="11"/>
  <c r="M1018" i="11"/>
  <c r="P1018" i="11"/>
  <c r="M1019" i="11"/>
  <c r="P1019" i="11"/>
  <c r="M1020" i="11"/>
  <c r="P1020" i="11"/>
  <c r="M1021" i="11"/>
  <c r="P1021" i="11"/>
  <c r="M1022" i="11"/>
  <c r="P1022" i="11"/>
  <c r="M1023" i="11"/>
  <c r="P1023" i="11"/>
  <c r="M1024" i="11"/>
  <c r="P1024" i="11"/>
  <c r="M1025" i="11"/>
  <c r="P1025" i="11"/>
  <c r="M1026" i="11"/>
  <c r="P1026" i="11"/>
  <c r="M1027" i="11"/>
  <c r="P1027" i="11"/>
  <c r="M1028" i="11"/>
  <c r="P1028" i="11"/>
  <c r="M1029" i="11"/>
  <c r="P1029" i="11"/>
  <c r="M1030" i="11"/>
  <c r="P1030" i="11"/>
  <c r="U1030" i="11" s="1"/>
  <c r="M1031" i="11"/>
  <c r="P1031" i="11"/>
  <c r="U1031" i="11" s="1"/>
  <c r="M1032" i="11"/>
  <c r="P1032" i="11"/>
  <c r="M1033" i="11"/>
  <c r="P1033" i="11"/>
  <c r="M1034" i="11"/>
  <c r="P1034" i="11"/>
  <c r="M1035" i="11"/>
  <c r="P1035" i="11"/>
  <c r="U1035" i="11" s="1"/>
  <c r="M1036" i="11"/>
  <c r="P1036" i="11"/>
  <c r="M1037" i="11"/>
  <c r="P1037" i="11"/>
  <c r="M1038" i="11"/>
  <c r="P1038" i="11"/>
  <c r="M1039" i="11"/>
  <c r="P1039" i="11"/>
  <c r="M1040" i="11"/>
  <c r="P1040" i="11"/>
  <c r="M1041" i="11"/>
  <c r="P1041" i="11"/>
  <c r="M1042" i="11"/>
  <c r="P1042" i="11"/>
  <c r="M1043" i="11"/>
  <c r="P1043" i="11"/>
  <c r="M1044" i="11"/>
  <c r="P1044" i="11"/>
  <c r="M1045" i="11"/>
  <c r="P1045" i="11"/>
  <c r="M1046" i="11"/>
  <c r="P1046" i="11"/>
  <c r="M1047" i="11"/>
  <c r="P1047" i="11"/>
  <c r="M1048" i="11"/>
  <c r="P1048" i="11"/>
  <c r="M1049" i="11"/>
  <c r="P1049" i="11"/>
  <c r="M1050" i="11"/>
  <c r="P1050" i="11"/>
  <c r="M1051" i="11"/>
  <c r="P1051" i="11"/>
  <c r="M1052" i="11"/>
  <c r="P1052" i="11"/>
  <c r="M1053" i="11"/>
  <c r="P1053" i="11"/>
  <c r="M1054" i="11"/>
  <c r="P1054" i="11"/>
  <c r="M1055" i="11"/>
  <c r="P1055" i="11"/>
  <c r="M1056" i="11"/>
  <c r="P1056" i="11"/>
  <c r="M1057" i="11"/>
  <c r="P1057" i="11"/>
  <c r="M1058" i="11"/>
  <c r="P1058" i="11"/>
  <c r="M1059" i="11"/>
  <c r="P1059" i="11"/>
  <c r="M1060" i="11"/>
  <c r="N1060" i="11" s="1"/>
  <c r="O1060" i="11" s="1"/>
  <c r="AN1060" i="11" s="1"/>
  <c r="P1060" i="11"/>
  <c r="M1061" i="11"/>
  <c r="P1061" i="11"/>
  <c r="M1062" i="11"/>
  <c r="P1062" i="11"/>
  <c r="M1063" i="11"/>
  <c r="P1063" i="11"/>
  <c r="M1064" i="11"/>
  <c r="P1064" i="11"/>
  <c r="M1065" i="11"/>
  <c r="P1065" i="11"/>
  <c r="M1066" i="11"/>
  <c r="P1066" i="11"/>
  <c r="M1067" i="11"/>
  <c r="P1067" i="11"/>
  <c r="M1068" i="11"/>
  <c r="P1068" i="11"/>
  <c r="M1069" i="11"/>
  <c r="P1069" i="11"/>
  <c r="M1070" i="11"/>
  <c r="P1070" i="11"/>
  <c r="M1071" i="11"/>
  <c r="P1071" i="11"/>
  <c r="M1072" i="11"/>
  <c r="P1072" i="11"/>
  <c r="M1073" i="11"/>
  <c r="P1073" i="11"/>
  <c r="M1074" i="11"/>
  <c r="P1074" i="11"/>
  <c r="M1075" i="11"/>
  <c r="P1075" i="11"/>
  <c r="M1076" i="11"/>
  <c r="P1076" i="11"/>
  <c r="M1077" i="11"/>
  <c r="P1077" i="11"/>
  <c r="M1078" i="11"/>
  <c r="P1078" i="11"/>
  <c r="M1079" i="11"/>
  <c r="P1079" i="11"/>
  <c r="M1080" i="11"/>
  <c r="P1080" i="11"/>
  <c r="M1081" i="11"/>
  <c r="P1081" i="11"/>
  <c r="M1082" i="11"/>
  <c r="P1082" i="11"/>
  <c r="M1083" i="11"/>
  <c r="P1083" i="11"/>
  <c r="M1084" i="11"/>
  <c r="P1084" i="11"/>
  <c r="M1085" i="11"/>
  <c r="P1085" i="11"/>
  <c r="M1086" i="11"/>
  <c r="P1086" i="11"/>
  <c r="M1087" i="11"/>
  <c r="P1087" i="11"/>
  <c r="M1088" i="11"/>
  <c r="P1088" i="11"/>
  <c r="M1089" i="11"/>
  <c r="P1089" i="11"/>
  <c r="M1090" i="11"/>
  <c r="P1090" i="11"/>
  <c r="M1091" i="11"/>
  <c r="P1091" i="11"/>
  <c r="M1092" i="11"/>
  <c r="P1092" i="11"/>
  <c r="U1092" i="11" s="1"/>
  <c r="M1093" i="11"/>
  <c r="P1093" i="11"/>
  <c r="M1094" i="11"/>
  <c r="P1094" i="11"/>
  <c r="M1095" i="11"/>
  <c r="P1095" i="11"/>
  <c r="U1095" i="11" s="1"/>
  <c r="M1096" i="11"/>
  <c r="P1096" i="11"/>
  <c r="U1096" i="11" s="1"/>
  <c r="M1097" i="11"/>
  <c r="P1097" i="11"/>
  <c r="U1097" i="11" s="1"/>
  <c r="M1098" i="11"/>
  <c r="P1098" i="11"/>
  <c r="U1098" i="11" s="1"/>
  <c r="M1099" i="11"/>
  <c r="P1099" i="11"/>
  <c r="U1099" i="11" s="1"/>
  <c r="M1100" i="11"/>
  <c r="P1100" i="11"/>
  <c r="U1100" i="11" s="1"/>
  <c r="M1101" i="11"/>
  <c r="P1101" i="11"/>
  <c r="U1101" i="11" s="1"/>
  <c r="M1102" i="11"/>
  <c r="P1102" i="11"/>
  <c r="M1103" i="11"/>
  <c r="P1103" i="11"/>
  <c r="U1103" i="11" s="1"/>
  <c r="M1104" i="11"/>
  <c r="P1104" i="11"/>
  <c r="U1104" i="11" s="1"/>
  <c r="M1105" i="11"/>
  <c r="P1105" i="11"/>
  <c r="U1105" i="11" s="1"/>
  <c r="M1106" i="11"/>
  <c r="P1106" i="11"/>
  <c r="U1106" i="11" s="1"/>
  <c r="M1107" i="11"/>
  <c r="P1107" i="11"/>
  <c r="M1108" i="11"/>
  <c r="P1108" i="11"/>
  <c r="M1109" i="11"/>
  <c r="P1109" i="11"/>
  <c r="M1110" i="11"/>
  <c r="P1110" i="11"/>
  <c r="U1110" i="11" s="1"/>
  <c r="M1111" i="11"/>
  <c r="P1111" i="11"/>
  <c r="U1111" i="11" s="1"/>
  <c r="M1112" i="11"/>
  <c r="P1112" i="11"/>
  <c r="U1112" i="11" s="1"/>
  <c r="M1113" i="11"/>
  <c r="P1113" i="11"/>
  <c r="U1113" i="11" s="1"/>
  <c r="M1114" i="11"/>
  <c r="P1114" i="11"/>
  <c r="U1114" i="11" s="1"/>
  <c r="M1115" i="11"/>
  <c r="P1115" i="11"/>
  <c r="U1115" i="11" s="1"/>
  <c r="M1116" i="11"/>
  <c r="P1116" i="11"/>
  <c r="U1116" i="11" s="1"/>
  <c r="M1117" i="11"/>
  <c r="P1117" i="11"/>
  <c r="U1117" i="11" s="1"/>
  <c r="M1118" i="11"/>
  <c r="P1118" i="11"/>
  <c r="M1119" i="11"/>
  <c r="P1119" i="11"/>
  <c r="M1120" i="11"/>
  <c r="P1120" i="11"/>
  <c r="M1121" i="11"/>
  <c r="P1121" i="11"/>
  <c r="U1121" i="11" s="1"/>
  <c r="M1122" i="11"/>
  <c r="P1122" i="11"/>
  <c r="U1122" i="11" s="1"/>
  <c r="M1123" i="11"/>
  <c r="P1123" i="11"/>
  <c r="U1123" i="11" s="1"/>
  <c r="M1124" i="11"/>
  <c r="P1124" i="11"/>
  <c r="U1124" i="11" s="1"/>
  <c r="M1125" i="11"/>
  <c r="P1125" i="11"/>
  <c r="U1125" i="11" s="1"/>
  <c r="M1126" i="11"/>
  <c r="P1126" i="11"/>
  <c r="M1127" i="11"/>
  <c r="P1127" i="11"/>
  <c r="M1128" i="11"/>
  <c r="P1128" i="11"/>
  <c r="M1129" i="11"/>
  <c r="P1129" i="11"/>
  <c r="U1129" i="11" s="1"/>
  <c r="M1130" i="11"/>
  <c r="P1130" i="11"/>
  <c r="U1130" i="11" s="1"/>
  <c r="M1131" i="11"/>
  <c r="P1131" i="11"/>
  <c r="M1132" i="11"/>
  <c r="P1132" i="11"/>
  <c r="M1133" i="11"/>
  <c r="P1133" i="11"/>
  <c r="M1134" i="11"/>
  <c r="P1134" i="11"/>
  <c r="M1135" i="11"/>
  <c r="P1135" i="11"/>
  <c r="U1135" i="11" s="1"/>
  <c r="M1136" i="11"/>
  <c r="P1136" i="11"/>
  <c r="U1136" i="11" s="1"/>
  <c r="M1137" i="11"/>
  <c r="P1137" i="11"/>
  <c r="U1137" i="11" s="1"/>
  <c r="M1138" i="11"/>
  <c r="P1138" i="11"/>
  <c r="U1138" i="11" s="1"/>
  <c r="M1139" i="11"/>
  <c r="P1139" i="11"/>
  <c r="U1139" i="11" s="1"/>
  <c r="M1140" i="11"/>
  <c r="P1140" i="11"/>
  <c r="U1140" i="11" s="1"/>
  <c r="M1141" i="11"/>
  <c r="P1141" i="11"/>
  <c r="M1142" i="11"/>
  <c r="P1142" i="11"/>
  <c r="M1143" i="11"/>
  <c r="P1143" i="11"/>
  <c r="M1144" i="11"/>
  <c r="P1144" i="11"/>
  <c r="M1145" i="11"/>
  <c r="P1145" i="11"/>
  <c r="M1146" i="11"/>
  <c r="P1146" i="11"/>
  <c r="M1147" i="11"/>
  <c r="P1147" i="11"/>
  <c r="U1147" i="11" s="1"/>
  <c r="M1148" i="11"/>
  <c r="P1148" i="11"/>
  <c r="U1148" i="11" s="1"/>
  <c r="M1149" i="11"/>
  <c r="P1149" i="11"/>
  <c r="U1149" i="11" s="1"/>
  <c r="M1150" i="11"/>
  <c r="P1150" i="11"/>
  <c r="M1151" i="11"/>
  <c r="P1151" i="11"/>
  <c r="M1152" i="11"/>
  <c r="P1152" i="11"/>
  <c r="M1153" i="11"/>
  <c r="P1153" i="11"/>
  <c r="M1154" i="11"/>
  <c r="P1154" i="11"/>
  <c r="U1154" i="11" s="1"/>
  <c r="M1155" i="11"/>
  <c r="P1155" i="11"/>
  <c r="U1155" i="11" s="1"/>
  <c r="M1156" i="11"/>
  <c r="P1156" i="11"/>
  <c r="M1157" i="11"/>
  <c r="P1157" i="11"/>
  <c r="M1158" i="11"/>
  <c r="P1158" i="11"/>
  <c r="M1159" i="11"/>
  <c r="P1159" i="11"/>
  <c r="M1160" i="11"/>
  <c r="P1160" i="11"/>
  <c r="M1161" i="11"/>
  <c r="P1161" i="11"/>
  <c r="M1162" i="11"/>
  <c r="P1162" i="11"/>
  <c r="M1163" i="11"/>
  <c r="P1163" i="11"/>
  <c r="M1164" i="11"/>
  <c r="P1164" i="11"/>
  <c r="M1165" i="11"/>
  <c r="P1165" i="11"/>
  <c r="M1166" i="11"/>
  <c r="P1166" i="11"/>
  <c r="M1167" i="11"/>
  <c r="P1167" i="11"/>
  <c r="M1168" i="11"/>
  <c r="P1168" i="11"/>
  <c r="M1169" i="11"/>
  <c r="P1169" i="11"/>
  <c r="M1170" i="11"/>
  <c r="P1170" i="11"/>
  <c r="M1171" i="11"/>
  <c r="P1171" i="11"/>
  <c r="M1172" i="11"/>
  <c r="P1172" i="11"/>
  <c r="M1173" i="11"/>
  <c r="P1173" i="11"/>
  <c r="M1174" i="11"/>
  <c r="P1174" i="11"/>
  <c r="M1175" i="11"/>
  <c r="P1175" i="11"/>
  <c r="M1176" i="11"/>
  <c r="P1176" i="11"/>
  <c r="M1177" i="11"/>
  <c r="P1177" i="11"/>
  <c r="M1178" i="11"/>
  <c r="P1178" i="11"/>
  <c r="M1179" i="11"/>
  <c r="P1179" i="11"/>
  <c r="M1180" i="11"/>
  <c r="P1180" i="11"/>
  <c r="M1181" i="11"/>
  <c r="P1181" i="11"/>
  <c r="M1182" i="11"/>
  <c r="P1182" i="11"/>
  <c r="M1183" i="11"/>
  <c r="P1183" i="11"/>
  <c r="M1184" i="11"/>
  <c r="P1184" i="11"/>
  <c r="U1184" i="11" s="1"/>
  <c r="M1185" i="11"/>
  <c r="P1185" i="11"/>
  <c r="M1186" i="11"/>
  <c r="P1186" i="11"/>
  <c r="M1187" i="11"/>
  <c r="P1187" i="11"/>
  <c r="M1188" i="11"/>
  <c r="P1188" i="11"/>
  <c r="M1189" i="11"/>
  <c r="P1189" i="11"/>
  <c r="M1190" i="11"/>
  <c r="P1190" i="11"/>
  <c r="M1191" i="11"/>
  <c r="P1191" i="11"/>
  <c r="U1191" i="11" s="1"/>
  <c r="M1192" i="11"/>
  <c r="P1192" i="11"/>
  <c r="U1192" i="11" s="1"/>
  <c r="M1193" i="11"/>
  <c r="P1193" i="11"/>
  <c r="M1194" i="11"/>
  <c r="P1194" i="11"/>
  <c r="U1194" i="11" s="1"/>
  <c r="M1195" i="11"/>
  <c r="P1195" i="11"/>
  <c r="U1195" i="11" s="1"/>
  <c r="M1196" i="11"/>
  <c r="P1196" i="11"/>
  <c r="M1197" i="11"/>
  <c r="P1197" i="11"/>
  <c r="M1198" i="11"/>
  <c r="P1198" i="11"/>
  <c r="U1198" i="11" s="1"/>
  <c r="M1199" i="11"/>
  <c r="P1199" i="11"/>
  <c r="U1199" i="11" s="1"/>
  <c r="M1200" i="11"/>
  <c r="P1200" i="11"/>
  <c r="U1200" i="11" s="1"/>
  <c r="M1201" i="11"/>
  <c r="P1201" i="11"/>
  <c r="M1202" i="11"/>
  <c r="P1202" i="11"/>
  <c r="M1203" i="11"/>
  <c r="P1203" i="11"/>
  <c r="M1204" i="11"/>
  <c r="P1204" i="11"/>
  <c r="U1204" i="11" s="1"/>
  <c r="M1205" i="11"/>
  <c r="P1205" i="11"/>
  <c r="U1205" i="11" s="1"/>
  <c r="M1206" i="11"/>
  <c r="P1206" i="11"/>
  <c r="U1206" i="11" s="1"/>
  <c r="M1207" i="11"/>
  <c r="P1207" i="11"/>
  <c r="M1208" i="11"/>
  <c r="P1208" i="11"/>
  <c r="M1209" i="11"/>
  <c r="P1209" i="11"/>
  <c r="M1210" i="11"/>
  <c r="P1210" i="11"/>
  <c r="M1211" i="11"/>
  <c r="P1211" i="11"/>
  <c r="M1212" i="11"/>
  <c r="P1212" i="11"/>
  <c r="M1213" i="11"/>
  <c r="P1213" i="11"/>
  <c r="M1214" i="11"/>
  <c r="P1214" i="11"/>
  <c r="U1214" i="11" s="1"/>
  <c r="M1215" i="11"/>
  <c r="P1215" i="11"/>
  <c r="M1216" i="11"/>
  <c r="P1216" i="11"/>
  <c r="M1217" i="11"/>
  <c r="P1217" i="11"/>
  <c r="M1218" i="11"/>
  <c r="P1218" i="11"/>
  <c r="M1219" i="11"/>
  <c r="P1219" i="11"/>
  <c r="M1220" i="11"/>
  <c r="P1220" i="11"/>
  <c r="U1220" i="11" s="1"/>
  <c r="M1221" i="11"/>
  <c r="P1221" i="11"/>
  <c r="M1222" i="11"/>
  <c r="P1222" i="11"/>
  <c r="M1223" i="11"/>
  <c r="P1223" i="11"/>
  <c r="M1224" i="11"/>
  <c r="P1224" i="11"/>
  <c r="M1225" i="11"/>
  <c r="P1225" i="11"/>
  <c r="U1225" i="11" s="1"/>
  <c r="M1226" i="11"/>
  <c r="P1226" i="11"/>
  <c r="M1227" i="11"/>
  <c r="P1227" i="11"/>
  <c r="M1228" i="11"/>
  <c r="P1228" i="11"/>
  <c r="U1228" i="11" s="1"/>
  <c r="M1229" i="11"/>
  <c r="P1229" i="11"/>
  <c r="M1230" i="11"/>
  <c r="P1230" i="11"/>
  <c r="M1231" i="11"/>
  <c r="P1231" i="11"/>
  <c r="M1232" i="11"/>
  <c r="P1232" i="11"/>
  <c r="M1233" i="11"/>
  <c r="P1233" i="11"/>
  <c r="M1234" i="11"/>
  <c r="P1234" i="11"/>
  <c r="M1235" i="11"/>
  <c r="P1235" i="11"/>
  <c r="M1236" i="11"/>
  <c r="P1236" i="11"/>
  <c r="M1237" i="11"/>
  <c r="P1237" i="11"/>
  <c r="M1238" i="11"/>
  <c r="P1238" i="11"/>
  <c r="M1239" i="11"/>
  <c r="P1239" i="11"/>
  <c r="M1240" i="11"/>
  <c r="P1240" i="11"/>
  <c r="M1241" i="11"/>
  <c r="P1241" i="11"/>
  <c r="M1242" i="11"/>
  <c r="P1242" i="11"/>
  <c r="U1242" i="11" s="1"/>
  <c r="M1243" i="11"/>
  <c r="P1243" i="11"/>
  <c r="M1244" i="11"/>
  <c r="P1244" i="11"/>
  <c r="M1245" i="11"/>
  <c r="P1245" i="11"/>
  <c r="M1246" i="11"/>
  <c r="P1246" i="11"/>
  <c r="M1247" i="11"/>
  <c r="P1247" i="11"/>
  <c r="U1247" i="11" s="1"/>
  <c r="M1248" i="11"/>
  <c r="P1248" i="11"/>
  <c r="U1248" i="11" s="1"/>
  <c r="M1249" i="11"/>
  <c r="P1249" i="11"/>
  <c r="U1249" i="11" s="1"/>
  <c r="M1250" i="11"/>
  <c r="P1250" i="11"/>
  <c r="M1251" i="11"/>
  <c r="P1251" i="11"/>
  <c r="M1252" i="11"/>
  <c r="P1252" i="11"/>
  <c r="U1252" i="11" s="1"/>
  <c r="M1253" i="11"/>
  <c r="P1253" i="11"/>
  <c r="U1253" i="11" s="1"/>
  <c r="M1254" i="11"/>
  <c r="P1254" i="11"/>
  <c r="M1255" i="11"/>
  <c r="P1255" i="11"/>
  <c r="U1255" i="11" s="1"/>
  <c r="M1256" i="11"/>
  <c r="P1256" i="11"/>
  <c r="M1257" i="11"/>
  <c r="P1257" i="11"/>
  <c r="M1258" i="11"/>
  <c r="Q1258" i="11" s="1"/>
  <c r="AC1258" i="11" s="1"/>
  <c r="P1258" i="11"/>
  <c r="M1259" i="11"/>
  <c r="P1259" i="11"/>
  <c r="M1260" i="11"/>
  <c r="P1260" i="11"/>
  <c r="M1261" i="11"/>
  <c r="P1261" i="11"/>
  <c r="M1262" i="11"/>
  <c r="P1262" i="11"/>
  <c r="M1263" i="11"/>
  <c r="P1263" i="11"/>
  <c r="M1264" i="11"/>
  <c r="P1264" i="11"/>
  <c r="M1265" i="11"/>
  <c r="P1265" i="11"/>
  <c r="M1266" i="11"/>
  <c r="P1266" i="11"/>
  <c r="M1267" i="11"/>
  <c r="P1267" i="11"/>
  <c r="U1267" i="11" s="1"/>
  <c r="M1268" i="11"/>
  <c r="P1268" i="11"/>
  <c r="M1269" i="11"/>
  <c r="P1269" i="11"/>
  <c r="M1270" i="11"/>
  <c r="P1270" i="11"/>
  <c r="M1271" i="11"/>
  <c r="P1271" i="11"/>
  <c r="M1272" i="11"/>
  <c r="P1272" i="11"/>
  <c r="M1273" i="11"/>
  <c r="P1273" i="11"/>
  <c r="M1274" i="11"/>
  <c r="P1274" i="11"/>
  <c r="M1275" i="11"/>
  <c r="P1275" i="11"/>
  <c r="M1276" i="11"/>
  <c r="P1276" i="11"/>
  <c r="M1277" i="11"/>
  <c r="P1277" i="11"/>
  <c r="M1278" i="11"/>
  <c r="P1278" i="11"/>
  <c r="M1279" i="11"/>
  <c r="P1279" i="11"/>
  <c r="M1280" i="11"/>
  <c r="P1280" i="11"/>
  <c r="M1281" i="11"/>
  <c r="P1281" i="11"/>
  <c r="M1282" i="11"/>
  <c r="P1282" i="11"/>
  <c r="M1283" i="11"/>
  <c r="P1283" i="11"/>
  <c r="M1284" i="11"/>
  <c r="P1284" i="11"/>
  <c r="M1285" i="11"/>
  <c r="P1285" i="11"/>
  <c r="M1286" i="11"/>
  <c r="P1286" i="11"/>
  <c r="M1287" i="11"/>
  <c r="P1287" i="11"/>
  <c r="M1288" i="11"/>
  <c r="P1288" i="11"/>
  <c r="M1289" i="11"/>
  <c r="P1289" i="11"/>
  <c r="M1290" i="11"/>
  <c r="P1290" i="11"/>
  <c r="M1291" i="11"/>
  <c r="P1291" i="11"/>
  <c r="M1292" i="11"/>
  <c r="P1292" i="11"/>
  <c r="M1293" i="11"/>
  <c r="P1293" i="11"/>
  <c r="M1294" i="11"/>
  <c r="P1294" i="11"/>
  <c r="M1295" i="11"/>
  <c r="P1295" i="11"/>
  <c r="M1296" i="11"/>
  <c r="P1296" i="11"/>
  <c r="M1297" i="11"/>
  <c r="P1297" i="11"/>
  <c r="M1298" i="11"/>
  <c r="P1298" i="11"/>
  <c r="M1299" i="11"/>
  <c r="P1299" i="11"/>
  <c r="M1300" i="11"/>
  <c r="P1300" i="11"/>
  <c r="M1301" i="11"/>
  <c r="P1301" i="11"/>
  <c r="M1302" i="11"/>
  <c r="P1302" i="11"/>
  <c r="M1303" i="11"/>
  <c r="P1303" i="11"/>
  <c r="M1304" i="11"/>
  <c r="P1304" i="11"/>
  <c r="M1305" i="11"/>
  <c r="P1305" i="11"/>
  <c r="M1306" i="11"/>
  <c r="P1306" i="11"/>
  <c r="M1307" i="11"/>
  <c r="P1307" i="11"/>
  <c r="M1308" i="11"/>
  <c r="P1308" i="11"/>
  <c r="M1309" i="11"/>
  <c r="P1309" i="11"/>
  <c r="M1310" i="11"/>
  <c r="P1310" i="11"/>
  <c r="M1311" i="11"/>
  <c r="P1311" i="11"/>
  <c r="M1312" i="11"/>
  <c r="P1312" i="11"/>
  <c r="U1312" i="11" s="1"/>
  <c r="M1313" i="11"/>
  <c r="P1313" i="11"/>
  <c r="M1314" i="11"/>
  <c r="P1314" i="11"/>
  <c r="M1315" i="11"/>
  <c r="P1315" i="11"/>
  <c r="U1315" i="11" s="1"/>
  <c r="M1316" i="11"/>
  <c r="P1316" i="11"/>
  <c r="M1317" i="11"/>
  <c r="P1317" i="11"/>
  <c r="M1318" i="11"/>
  <c r="P1318" i="11"/>
  <c r="M1319" i="11"/>
  <c r="P1319" i="11"/>
  <c r="M1320" i="11"/>
  <c r="P1320" i="11"/>
  <c r="M1321" i="11"/>
  <c r="P1321" i="11"/>
  <c r="M1322" i="11"/>
  <c r="P1322" i="11"/>
  <c r="M1323" i="11"/>
  <c r="P1323" i="11"/>
  <c r="M1324" i="11"/>
  <c r="P1324" i="11"/>
  <c r="U1324" i="11" s="1"/>
  <c r="M1325" i="11"/>
  <c r="P1325" i="11"/>
  <c r="M1326" i="11"/>
  <c r="P1326" i="11"/>
  <c r="M1327" i="11"/>
  <c r="P1327" i="11"/>
  <c r="M1328" i="11"/>
  <c r="P1328" i="11"/>
  <c r="M1329" i="11"/>
  <c r="P1329" i="11"/>
  <c r="M1330" i="11"/>
  <c r="P1330" i="11"/>
  <c r="M1331" i="11"/>
  <c r="P1331" i="11"/>
  <c r="M1332" i="11"/>
  <c r="P1332" i="11"/>
  <c r="M1333" i="11"/>
  <c r="P1333" i="11"/>
  <c r="M1334" i="11"/>
  <c r="P1334" i="11"/>
  <c r="M1335" i="11"/>
  <c r="P1335" i="11"/>
  <c r="M1336" i="11"/>
  <c r="P1336" i="11"/>
  <c r="M1337" i="11"/>
  <c r="P1337" i="11"/>
  <c r="M1338" i="11"/>
  <c r="P1338" i="11"/>
  <c r="M1339" i="11"/>
  <c r="P1339" i="11"/>
  <c r="M1340" i="11"/>
  <c r="P1340" i="11"/>
  <c r="M1341" i="11"/>
  <c r="P1341" i="11"/>
  <c r="M1342" i="11"/>
  <c r="P1342" i="11"/>
  <c r="M1343" i="11"/>
  <c r="P1343" i="11"/>
  <c r="M1344" i="11"/>
  <c r="P1344" i="11"/>
  <c r="M1345" i="11"/>
  <c r="P1345" i="11"/>
  <c r="M1346" i="11"/>
  <c r="P1346" i="11"/>
  <c r="M1347" i="11"/>
  <c r="P1347" i="11"/>
  <c r="M1348" i="11"/>
  <c r="P1348" i="11"/>
  <c r="M1349" i="11"/>
  <c r="P1349" i="11"/>
  <c r="M1350" i="11"/>
  <c r="P1350" i="11"/>
  <c r="M1351" i="11"/>
  <c r="P1351" i="11"/>
  <c r="M1352" i="11"/>
  <c r="P1352" i="11"/>
  <c r="M1353" i="11"/>
  <c r="P1353" i="11"/>
  <c r="M1354" i="11"/>
  <c r="P1354" i="11"/>
  <c r="M1355" i="11"/>
  <c r="P1355" i="11"/>
  <c r="M1356" i="11"/>
  <c r="P1356" i="11"/>
  <c r="M1357" i="11"/>
  <c r="P1357" i="11"/>
  <c r="M1358" i="11"/>
  <c r="P1358" i="11"/>
  <c r="M1359" i="11"/>
  <c r="P1359" i="11"/>
  <c r="M1360" i="11"/>
  <c r="P1360" i="11"/>
  <c r="M1361" i="11"/>
  <c r="P1361" i="11"/>
  <c r="M1362" i="11"/>
  <c r="P1362" i="11"/>
  <c r="M1363" i="11"/>
  <c r="P1363" i="11"/>
  <c r="M1364" i="11"/>
  <c r="P1364" i="11"/>
  <c r="M1365" i="11"/>
  <c r="P1365" i="11"/>
  <c r="M1366" i="11"/>
  <c r="P1366" i="11"/>
  <c r="M1367" i="11"/>
  <c r="P1367" i="11"/>
  <c r="M1368" i="11"/>
  <c r="P1368" i="11"/>
  <c r="M1369" i="11"/>
  <c r="P1369" i="11"/>
  <c r="M1370" i="11"/>
  <c r="P1370" i="11"/>
  <c r="M1371" i="11"/>
  <c r="P1371" i="11"/>
  <c r="M1372" i="11"/>
  <c r="P1372" i="11"/>
  <c r="U1372" i="11" s="1"/>
  <c r="M1373" i="11"/>
  <c r="P1373" i="11"/>
  <c r="M1374" i="11"/>
  <c r="P1374" i="11"/>
  <c r="M1375" i="11"/>
  <c r="P1375" i="11"/>
  <c r="M1376" i="11"/>
  <c r="N1376" i="11" s="1"/>
  <c r="O1376" i="11" s="1"/>
  <c r="AN1376" i="11" s="1"/>
  <c r="P1376" i="11"/>
  <c r="U1376" i="11" s="1"/>
  <c r="M1377" i="11"/>
  <c r="P1377" i="11"/>
  <c r="M1378" i="11"/>
  <c r="P1378" i="11"/>
  <c r="M1379" i="11"/>
  <c r="P1379" i="11"/>
  <c r="M1380" i="11"/>
  <c r="P1380" i="11"/>
  <c r="M1381" i="11"/>
  <c r="P1381" i="11"/>
  <c r="M1382" i="11"/>
  <c r="P1382" i="11"/>
  <c r="M1383" i="11"/>
  <c r="P1383" i="11"/>
  <c r="M1384" i="11"/>
  <c r="P1384" i="11"/>
  <c r="M1385" i="11"/>
  <c r="P1385" i="11"/>
  <c r="M1386" i="11"/>
  <c r="P1386" i="11"/>
  <c r="M1387" i="11"/>
  <c r="P1387" i="11"/>
  <c r="M1388" i="11"/>
  <c r="P1388" i="11"/>
  <c r="M1389" i="11"/>
  <c r="P1389" i="11"/>
  <c r="M1390" i="11"/>
  <c r="P1390" i="11"/>
  <c r="M1391" i="11"/>
  <c r="P1391" i="11"/>
  <c r="M1392" i="11"/>
  <c r="P1392" i="11"/>
  <c r="M1393" i="11"/>
  <c r="P1393" i="11"/>
  <c r="M1394" i="11"/>
  <c r="P1394" i="11"/>
  <c r="M1395" i="11"/>
  <c r="P1395" i="11"/>
  <c r="M1396" i="11"/>
  <c r="P1396" i="11"/>
  <c r="M1397" i="11"/>
  <c r="P1397" i="11"/>
  <c r="M1398" i="11"/>
  <c r="P1398" i="11"/>
  <c r="M1399" i="11"/>
  <c r="P1399" i="11"/>
  <c r="M1400" i="11"/>
  <c r="P1400" i="11"/>
  <c r="M1401" i="11"/>
  <c r="P1401" i="11"/>
  <c r="M1402" i="11"/>
  <c r="P1402" i="11"/>
  <c r="M1403" i="11"/>
  <c r="P1403" i="11"/>
  <c r="M1404" i="11"/>
  <c r="P1404" i="11"/>
  <c r="M1405" i="11"/>
  <c r="P1405" i="11"/>
  <c r="M1406" i="11"/>
  <c r="P1406" i="11"/>
  <c r="M1407" i="11"/>
  <c r="P1407" i="11"/>
  <c r="M1408" i="11"/>
  <c r="P1408" i="11"/>
  <c r="M1409" i="11"/>
  <c r="P1409" i="11"/>
  <c r="M1410" i="11"/>
  <c r="P1410" i="11"/>
  <c r="M1411" i="11"/>
  <c r="P1411" i="11"/>
  <c r="M1412" i="11"/>
  <c r="P1412" i="11"/>
  <c r="M1413" i="11"/>
  <c r="P1413" i="11"/>
  <c r="M1414" i="11"/>
  <c r="P1414" i="11"/>
  <c r="M1415" i="11"/>
  <c r="P1415" i="11"/>
  <c r="M1416" i="11"/>
  <c r="P1416" i="11"/>
  <c r="M1417" i="11"/>
  <c r="P1417" i="11"/>
  <c r="M1418" i="11"/>
  <c r="P1418" i="11"/>
  <c r="M1419" i="11"/>
  <c r="P1419" i="11"/>
  <c r="M1420" i="11"/>
  <c r="P1420" i="11"/>
  <c r="M1421" i="11"/>
  <c r="P1421" i="11"/>
  <c r="M1422" i="11"/>
  <c r="P1422" i="11"/>
  <c r="M1423" i="11"/>
  <c r="P1423" i="11"/>
  <c r="M1424" i="11"/>
  <c r="P1424" i="11"/>
  <c r="U1424" i="11" s="1"/>
  <c r="M1425" i="11"/>
  <c r="P1425" i="11"/>
  <c r="U1425" i="11" s="1"/>
  <c r="M1426" i="11"/>
  <c r="P1426" i="11"/>
  <c r="M1427" i="11"/>
  <c r="P1427" i="11"/>
  <c r="M1428" i="11"/>
  <c r="P1428" i="11"/>
  <c r="M1429" i="11"/>
  <c r="P1429" i="11"/>
  <c r="M1430" i="11"/>
  <c r="P1430" i="11"/>
  <c r="M1431" i="11"/>
  <c r="P1431" i="11"/>
  <c r="M1432" i="11"/>
  <c r="P1432" i="11"/>
  <c r="U1432" i="11" s="1"/>
  <c r="M1433" i="11"/>
  <c r="P1433" i="11"/>
  <c r="M1434" i="11"/>
  <c r="P1434" i="11"/>
  <c r="M1435" i="11"/>
  <c r="P1435" i="11"/>
  <c r="M1436" i="11"/>
  <c r="P1436" i="11"/>
  <c r="M1437" i="11"/>
  <c r="N1437" i="11" s="1"/>
  <c r="O1437" i="11" s="1"/>
  <c r="AN1437" i="11" s="1"/>
  <c r="P1437" i="11"/>
  <c r="M1438" i="11"/>
  <c r="P1438" i="11"/>
  <c r="M1439" i="11"/>
  <c r="P1439" i="11"/>
  <c r="M1440" i="11"/>
  <c r="P1440" i="11"/>
  <c r="M1441" i="11"/>
  <c r="P1441" i="11"/>
  <c r="M1442" i="11"/>
  <c r="P1442" i="11"/>
  <c r="M1443" i="11"/>
  <c r="P1443" i="11"/>
  <c r="M1444" i="11"/>
  <c r="P1444" i="11"/>
  <c r="M1445" i="11"/>
  <c r="P1445" i="11"/>
  <c r="M1446" i="11"/>
  <c r="P1446" i="11"/>
  <c r="M1447" i="11"/>
  <c r="P1447" i="11"/>
  <c r="M1448" i="11"/>
  <c r="P1448" i="11"/>
  <c r="M1449" i="11"/>
  <c r="P1449" i="11"/>
  <c r="M1450" i="11"/>
  <c r="P1450" i="11"/>
  <c r="M1451" i="11"/>
  <c r="P1451" i="11"/>
  <c r="U1451" i="11" s="1"/>
  <c r="M1452" i="11"/>
  <c r="P1452" i="11"/>
  <c r="M1453" i="11"/>
  <c r="P1453" i="11"/>
  <c r="M1454" i="11"/>
  <c r="P1454" i="11"/>
  <c r="M1455" i="11"/>
  <c r="P1455" i="11"/>
  <c r="M1456" i="11"/>
  <c r="P1456" i="11"/>
  <c r="M1457" i="11"/>
  <c r="P1457" i="11"/>
  <c r="M1458" i="11"/>
  <c r="P1458" i="11"/>
  <c r="M1459" i="11"/>
  <c r="P1459" i="11"/>
  <c r="M1460" i="11"/>
  <c r="P1460" i="11"/>
  <c r="M1461" i="11"/>
  <c r="P1461" i="11"/>
  <c r="M1462" i="11"/>
  <c r="P1462" i="11"/>
  <c r="M1463" i="11"/>
  <c r="P1463" i="11"/>
  <c r="M1464" i="11"/>
  <c r="P1464" i="11"/>
  <c r="M1465" i="11"/>
  <c r="P1465" i="11"/>
  <c r="M1466" i="11"/>
  <c r="P1466" i="11"/>
  <c r="M1467" i="11"/>
  <c r="P1467" i="11"/>
  <c r="M1468" i="11"/>
  <c r="P1468" i="11"/>
  <c r="U1468" i="11" s="1"/>
  <c r="M1469" i="11"/>
  <c r="P1469" i="11"/>
  <c r="M1470" i="11"/>
  <c r="P1470" i="11"/>
  <c r="M1471" i="11"/>
  <c r="P1471" i="11"/>
  <c r="M1472" i="11"/>
  <c r="P1472" i="11"/>
  <c r="M1473" i="11"/>
  <c r="P1473" i="11"/>
  <c r="M1474" i="11"/>
  <c r="P1474" i="11"/>
  <c r="M1475" i="11"/>
  <c r="P1475" i="11"/>
  <c r="T481" i="11"/>
  <c r="T482" i="11"/>
  <c r="T486" i="11"/>
  <c r="T485" i="11"/>
  <c r="T487" i="11"/>
  <c r="T491" i="11"/>
  <c r="T490" i="11"/>
  <c r="T501" i="11"/>
  <c r="T504" i="11"/>
  <c r="T508" i="11"/>
  <c r="T517" i="11"/>
  <c r="T518" i="11"/>
  <c r="T521" i="11"/>
  <c r="T520" i="11"/>
  <c r="T525" i="11"/>
  <c r="T530" i="11"/>
  <c r="T537" i="11"/>
  <c r="T539" i="11"/>
  <c r="T545" i="11"/>
  <c r="T544" i="11"/>
  <c r="T550" i="11"/>
  <c r="T552" i="11"/>
  <c r="T559" i="11"/>
  <c r="T569" i="11"/>
  <c r="T576" i="11"/>
  <c r="T575" i="11"/>
  <c r="T579" i="11"/>
  <c r="T587" i="11"/>
  <c r="T591" i="11"/>
  <c r="T595" i="11"/>
  <c r="T596" i="11"/>
  <c r="T599" i="11"/>
  <c r="T604" i="11"/>
  <c r="T627" i="11"/>
  <c r="T624" i="11"/>
  <c r="T634" i="11"/>
  <c r="T641" i="11"/>
  <c r="T644" i="11"/>
  <c r="T651" i="11"/>
  <c r="T652" i="11"/>
  <c r="T659" i="11"/>
  <c r="T662" i="11"/>
  <c r="T669" i="11"/>
  <c r="T670" i="11"/>
  <c r="T683" i="11"/>
  <c r="T690" i="11"/>
  <c r="T699" i="11"/>
  <c r="T718" i="11"/>
  <c r="T722" i="11"/>
  <c r="T721" i="11"/>
  <c r="T731" i="11"/>
  <c r="T748" i="11"/>
  <c r="T744" i="11"/>
  <c r="T774" i="11"/>
  <c r="T787" i="11"/>
  <c r="T788" i="11"/>
  <c r="T791" i="11"/>
  <c r="T793" i="11"/>
  <c r="T812" i="11"/>
  <c r="T820" i="11"/>
  <c r="T828" i="11"/>
  <c r="T837" i="11"/>
  <c r="T841" i="11"/>
  <c r="T871" i="11"/>
  <c r="T882" i="11"/>
  <c r="T890" i="11"/>
  <c r="T901" i="11"/>
  <c r="T909" i="11"/>
  <c r="T924" i="11"/>
  <c r="T925" i="11"/>
  <c r="T983" i="11"/>
  <c r="T991" i="11"/>
  <c r="T999" i="11"/>
  <c r="T1004" i="11"/>
  <c r="T1006" i="11"/>
  <c r="T1054" i="11"/>
  <c r="T1055" i="11"/>
  <c r="T1058" i="11"/>
  <c r="T1068" i="11"/>
  <c r="T1072" i="11"/>
  <c r="T1073" i="11"/>
  <c r="T1128" i="11"/>
  <c r="T1131" i="11"/>
  <c r="T1159" i="11"/>
  <c r="T1169" i="11"/>
  <c r="T1195" i="11"/>
  <c r="T1198" i="11"/>
  <c r="T1225" i="11"/>
  <c r="T1228" i="11"/>
  <c r="T1242" i="11"/>
  <c r="T1247" i="11"/>
  <c r="T1248" i="11"/>
  <c r="T1252" i="11"/>
  <c r="T1254" i="11"/>
  <c r="T1256" i="11"/>
  <c r="T1260" i="11"/>
  <c r="T1274" i="11"/>
  <c r="T1281" i="11"/>
  <c r="T1283" i="11"/>
  <c r="T1308" i="11"/>
  <c r="T1309" i="11"/>
  <c r="T1313" i="11"/>
  <c r="T1322" i="11"/>
  <c r="T1323" i="11"/>
  <c r="T1335" i="11"/>
  <c r="T1357" i="11"/>
  <c r="T1361" i="11"/>
  <c r="T1364" i="11"/>
  <c r="T1375" i="11"/>
  <c r="T1385" i="11"/>
  <c r="T1391" i="11"/>
  <c r="T1393" i="11"/>
  <c r="T1392" i="11"/>
  <c r="T1402" i="11"/>
  <c r="T1407" i="11"/>
  <c r="T1406" i="11"/>
  <c r="T1409" i="11"/>
  <c r="T1412" i="11"/>
  <c r="T1414" i="11"/>
  <c r="T1423" i="11"/>
  <c r="T1426" i="11"/>
  <c r="T1429" i="11"/>
  <c r="T1431" i="11"/>
  <c r="T1430" i="11"/>
  <c r="T1434" i="11"/>
  <c r="T1433" i="11"/>
  <c r="T1438" i="11"/>
  <c r="T1437" i="11"/>
  <c r="T1441" i="11"/>
  <c r="T1449" i="11"/>
  <c r="T1456" i="11"/>
  <c r="T1455" i="11"/>
  <c r="T1463" i="11"/>
  <c r="T1467" i="11"/>
  <c r="U2585" i="11" l="1"/>
  <c r="W2585" i="11" s="1"/>
  <c r="U1437" i="11"/>
  <c r="V1437" i="11" s="1"/>
  <c r="U2575" i="11"/>
  <c r="AC2600" i="11"/>
  <c r="AO2600" i="11" s="1"/>
  <c r="AO2568" i="11"/>
  <c r="AO2571" i="11"/>
  <c r="AO2592" i="11"/>
  <c r="AO2584" i="11"/>
  <c r="AO1258" i="11"/>
  <c r="AO2582" i="11"/>
  <c r="AO2578" i="11"/>
  <c r="AO2574" i="11"/>
  <c r="AO2570" i="11"/>
  <c r="Z2572" i="11"/>
  <c r="Z892" i="11"/>
  <c r="Z721" i="11"/>
  <c r="Z717" i="11"/>
  <c r="Z2587" i="11"/>
  <c r="Z1387" i="11"/>
  <c r="Z2565" i="11"/>
  <c r="Z2593" i="11"/>
  <c r="Z2601" i="11"/>
  <c r="Z2585" i="11"/>
  <c r="Z2597" i="11"/>
  <c r="Z2577" i="11"/>
  <c r="Z1625" i="11"/>
  <c r="Z1617" i="11"/>
  <c r="Z1554" i="11"/>
  <c r="Z1400" i="11"/>
  <c r="Z1244" i="11"/>
  <c r="Z1139" i="11"/>
  <c r="Z980" i="11"/>
  <c r="Z966" i="11"/>
  <c r="Z962" i="11"/>
  <c r="Z2571" i="11"/>
  <c r="Z2591" i="11"/>
  <c r="Z2583" i="11"/>
  <c r="Z2599" i="11"/>
  <c r="Z2590" i="11"/>
  <c r="Z2413" i="11"/>
  <c r="Z2409" i="11"/>
  <c r="Z141" i="11"/>
  <c r="Z2589" i="11"/>
  <c r="Z2609" i="11"/>
  <c r="Z2605" i="11"/>
  <c r="Z2584" i="11"/>
  <c r="Z611" i="11"/>
  <c r="Z278" i="11"/>
  <c r="Z275" i="11"/>
  <c r="Z267" i="11"/>
  <c r="Z2608" i="11"/>
  <c r="Z2604" i="11"/>
  <c r="Z2598" i="11"/>
  <c r="Z2594" i="11"/>
  <c r="Z2066" i="11"/>
  <c r="Z1718" i="11"/>
  <c r="Z1683" i="11"/>
  <c r="Z1679" i="11"/>
  <c r="Z1657" i="11"/>
  <c r="Z2607" i="11"/>
  <c r="Z2603" i="11"/>
  <c r="Z2600" i="11"/>
  <c r="Z2610" i="11"/>
  <c r="Z2606" i="11"/>
  <c r="Z2602" i="11"/>
  <c r="Z2596" i="11"/>
  <c r="Z2592" i="11"/>
  <c r="Z2588" i="11"/>
  <c r="S2610" i="11"/>
  <c r="S2602" i="11"/>
  <c r="V2600" i="11"/>
  <c r="V2599" i="11"/>
  <c r="N1472" i="11"/>
  <c r="O1472" i="11" s="1"/>
  <c r="AN1472" i="11" s="1"/>
  <c r="N1468" i="11"/>
  <c r="O1468" i="11" s="1"/>
  <c r="AN1468" i="11" s="1"/>
  <c r="N1464" i="11"/>
  <c r="O1464" i="11" s="1"/>
  <c r="AN1464" i="11" s="1"/>
  <c r="Q1460" i="11"/>
  <c r="AC1460" i="11" s="1"/>
  <c r="Q1456" i="11"/>
  <c r="N1475" i="11"/>
  <c r="O1475" i="11" s="1"/>
  <c r="AN1475" i="11" s="1"/>
  <c r="N1471" i="11"/>
  <c r="O1471" i="11" s="1"/>
  <c r="AN1471" i="11" s="1"/>
  <c r="N1467" i="11"/>
  <c r="O1467" i="11" s="1"/>
  <c r="AN1467" i="11" s="1"/>
  <c r="N1463" i="11"/>
  <c r="O1463" i="11" s="1"/>
  <c r="AN1463" i="11" s="1"/>
  <c r="N1459" i="11"/>
  <c r="O1459" i="11" s="1"/>
  <c r="AN1459" i="11" s="1"/>
  <c r="N1455" i="11"/>
  <c r="O1455" i="11" s="1"/>
  <c r="AN1455" i="11" s="1"/>
  <c r="N1451" i="11"/>
  <c r="O1451" i="11" s="1"/>
  <c r="AN1451" i="11" s="1"/>
  <c r="Q1474" i="11"/>
  <c r="AC1474" i="11" s="1"/>
  <c r="Q1470" i="11"/>
  <c r="AC1470" i="11" s="1"/>
  <c r="Q1466" i="11"/>
  <c r="AC1466" i="11" s="1"/>
  <c r="N1462" i="11"/>
  <c r="O1462" i="11" s="1"/>
  <c r="AN1462" i="11" s="1"/>
  <c r="Q1458" i="11"/>
  <c r="AC1458" i="11" s="1"/>
  <c r="N1454" i="11"/>
  <c r="O1454" i="11" s="1"/>
  <c r="AN1454" i="11" s="1"/>
  <c r="Q1450" i="11"/>
  <c r="N1446" i="11"/>
  <c r="O1446" i="11" s="1"/>
  <c r="AN1446" i="11" s="1"/>
  <c r="Q1442" i="11"/>
  <c r="N1473" i="11"/>
  <c r="O1473" i="11" s="1"/>
  <c r="AN1473" i="11" s="1"/>
  <c r="N1469" i="11"/>
  <c r="O1469" i="11" s="1"/>
  <c r="AN1469" i="11" s="1"/>
  <c r="N1465" i="11"/>
  <c r="O1465" i="11" s="1"/>
  <c r="AN1465" i="11" s="1"/>
  <c r="N1461" i="11"/>
  <c r="O1461" i="11" s="1"/>
  <c r="AN1461" i="11" s="1"/>
  <c r="N1457" i="11"/>
  <c r="O1457" i="11" s="1"/>
  <c r="AN1457" i="11" s="1"/>
  <c r="N1453" i="11"/>
  <c r="O1453" i="11" s="1"/>
  <c r="AN1453" i="11" s="1"/>
  <c r="Q1438" i="11"/>
  <c r="Q1434" i="11"/>
  <c r="Q1430" i="11"/>
  <c r="Q1426" i="11"/>
  <c r="Q1419" i="11"/>
  <c r="N1415" i="11"/>
  <c r="O1415" i="11" s="1"/>
  <c r="AN1415" i="11" s="1"/>
  <c r="Q1407" i="11"/>
  <c r="Q1403" i="11"/>
  <c r="Q1399" i="11"/>
  <c r="Q1395" i="11"/>
  <c r="N1391" i="11"/>
  <c r="O1391" i="11" s="1"/>
  <c r="AN1391" i="11" s="1"/>
  <c r="Q1377" i="11"/>
  <c r="Q1369" i="11"/>
  <c r="Q1361" i="11"/>
  <c r="Q1353" i="11"/>
  <c r="Q1345" i="11"/>
  <c r="AC1345" i="11" s="1"/>
  <c r="Q1336" i="11"/>
  <c r="Q1328" i="11"/>
  <c r="AC1328" i="11" s="1"/>
  <c r="Q1317" i="11"/>
  <c r="AC1317" i="11" s="1"/>
  <c r="N1304" i="11"/>
  <c r="O1304" i="11" s="1"/>
  <c r="AN1304" i="11" s="1"/>
  <c r="N1288" i="11"/>
  <c r="O1288" i="11" s="1"/>
  <c r="AN1288" i="11" s="1"/>
  <c r="N1276" i="11"/>
  <c r="O1276" i="11" s="1"/>
  <c r="AN1276" i="11" s="1"/>
  <c r="Q1260" i="11"/>
  <c r="N1247" i="11"/>
  <c r="O1247" i="11" s="1"/>
  <c r="AN1247" i="11" s="1"/>
  <c r="Q1233" i="11"/>
  <c r="AC1233" i="11" s="1"/>
  <c r="N1217" i="11"/>
  <c r="O1217" i="11" s="1"/>
  <c r="AN1217" i="11" s="1"/>
  <c r="Q1213" i="11"/>
  <c r="AC1213" i="11" s="1"/>
  <c r="N1209" i="11"/>
  <c r="O1209" i="11" s="1"/>
  <c r="AN1209" i="11" s="1"/>
  <c r="N1205" i="11"/>
  <c r="O1205" i="11" s="1"/>
  <c r="AN1205" i="11" s="1"/>
  <c r="N1201" i="11"/>
  <c r="O1201" i="11" s="1"/>
  <c r="AN1201" i="11" s="1"/>
  <c r="Q1197" i="11"/>
  <c r="AC1197" i="11" s="1"/>
  <c r="N1193" i="11"/>
  <c r="O1193" i="11" s="1"/>
  <c r="AN1193" i="11" s="1"/>
  <c r="Q1187" i="11"/>
  <c r="AC1187" i="11" s="1"/>
  <c r="N1183" i="11"/>
  <c r="O1183" i="11" s="1"/>
  <c r="AN1183" i="11" s="1"/>
  <c r="N1179" i="11"/>
  <c r="O1179" i="11" s="1"/>
  <c r="AN1179" i="11" s="1"/>
  <c r="N1175" i="11"/>
  <c r="O1175" i="11" s="1"/>
  <c r="AN1175" i="11" s="1"/>
  <c r="Q1171" i="11"/>
  <c r="N1167" i="11"/>
  <c r="O1167" i="11" s="1"/>
  <c r="AN1167" i="11" s="1"/>
  <c r="N1163" i="11"/>
  <c r="O1163" i="11" s="1"/>
  <c r="AN1163" i="11" s="1"/>
  <c r="Q1159" i="11"/>
  <c r="Q1155" i="11"/>
  <c r="AC1155" i="11" s="1"/>
  <c r="N1151" i="11"/>
  <c r="O1151" i="11" s="1"/>
  <c r="AN1151" i="11" s="1"/>
  <c r="N1147" i="11"/>
  <c r="O1147" i="11" s="1"/>
  <c r="AN1147" i="11" s="1"/>
  <c r="Q1143" i="11"/>
  <c r="Q1139" i="11"/>
  <c r="AC1139" i="11" s="1"/>
  <c r="N1135" i="11"/>
  <c r="O1135" i="11" s="1"/>
  <c r="AN1135" i="11" s="1"/>
  <c r="N1131" i="11"/>
  <c r="O1131" i="11" s="1"/>
  <c r="AN1131" i="11" s="1"/>
  <c r="N1127" i="11"/>
  <c r="O1127" i="11" s="1"/>
  <c r="AN1127" i="11" s="1"/>
  <c r="N1119" i="11"/>
  <c r="O1119" i="11" s="1"/>
  <c r="AN1119" i="11" s="1"/>
  <c r="N1115" i="11"/>
  <c r="O1115" i="11" s="1"/>
  <c r="AN1115" i="11" s="1"/>
  <c r="N1111" i="11"/>
  <c r="O1111" i="11" s="1"/>
  <c r="AN1111" i="11" s="1"/>
  <c r="Q1107" i="11"/>
  <c r="Q1105" i="11"/>
  <c r="N1101" i="11"/>
  <c r="O1101" i="11" s="1"/>
  <c r="AN1101" i="11" s="1"/>
  <c r="N1097" i="11"/>
  <c r="O1097" i="11" s="1"/>
  <c r="AN1097" i="11" s="1"/>
  <c r="N1093" i="11"/>
  <c r="O1093" i="11" s="1"/>
  <c r="AN1093" i="11" s="1"/>
  <c r="Q1089" i="11"/>
  <c r="N1085" i="11"/>
  <c r="O1085" i="11" s="1"/>
  <c r="AN1085" i="11" s="1"/>
  <c r="N1081" i="11"/>
  <c r="O1081" i="11" s="1"/>
  <c r="AN1081" i="11" s="1"/>
  <c r="Q1077" i="11"/>
  <c r="AC1077" i="11" s="1"/>
  <c r="N1073" i="11"/>
  <c r="O1073" i="11" s="1"/>
  <c r="AN1073" i="11" s="1"/>
  <c r="N1069" i="11"/>
  <c r="O1069" i="11" s="1"/>
  <c r="AN1069" i="11" s="1"/>
  <c r="N1065" i="11"/>
  <c r="O1065" i="11" s="1"/>
  <c r="AN1065" i="11" s="1"/>
  <c r="N1061" i="11"/>
  <c r="O1061" i="11" s="1"/>
  <c r="AN1061" i="11" s="1"/>
  <c r="N1057" i="11"/>
  <c r="O1057" i="11" s="1"/>
  <c r="AN1057" i="11" s="1"/>
  <c r="N1053" i="11"/>
  <c r="O1053" i="11" s="1"/>
  <c r="AN1053" i="11" s="1"/>
  <c r="N1049" i="11"/>
  <c r="O1049" i="11" s="1"/>
  <c r="AN1049" i="11" s="1"/>
  <c r="N975" i="11"/>
  <c r="O975" i="11" s="1"/>
  <c r="AN975" i="11" s="1"/>
  <c r="N971" i="11"/>
  <c r="O971" i="11" s="1"/>
  <c r="AN971" i="11" s="1"/>
  <c r="N967" i="11"/>
  <c r="O967" i="11" s="1"/>
  <c r="AN967" i="11" s="1"/>
  <c r="N963" i="11"/>
  <c r="O963" i="11" s="1"/>
  <c r="AN963" i="11" s="1"/>
  <c r="N959" i="11"/>
  <c r="O959" i="11" s="1"/>
  <c r="AN959" i="11" s="1"/>
  <c r="N955" i="11"/>
  <c r="O955" i="11" s="1"/>
  <c r="AN955" i="11" s="1"/>
  <c r="N951" i="11"/>
  <c r="O951" i="11" s="1"/>
  <c r="AN951" i="11" s="1"/>
  <c r="N947" i="11"/>
  <c r="O947" i="11" s="1"/>
  <c r="AN947" i="11" s="1"/>
  <c r="N944" i="11"/>
  <c r="O944" i="11" s="1"/>
  <c r="AN944" i="11" s="1"/>
  <c r="N940" i="11"/>
  <c r="O940" i="11" s="1"/>
  <c r="AN940" i="11" s="1"/>
  <c r="Q936" i="11"/>
  <c r="AC936" i="11" s="1"/>
  <c r="N932" i="11"/>
  <c r="O932" i="11" s="1"/>
  <c r="AN932" i="11" s="1"/>
  <c r="N928" i="11"/>
  <c r="O928" i="11" s="1"/>
  <c r="AN928" i="11" s="1"/>
  <c r="N924" i="11"/>
  <c r="O924" i="11" s="1"/>
  <c r="AN924" i="11" s="1"/>
  <c r="Q920" i="11"/>
  <c r="AC920" i="11" s="1"/>
  <c r="Q916" i="11"/>
  <c r="AC916" i="11" s="1"/>
  <c r="Q912" i="11"/>
  <c r="AC912" i="11" s="1"/>
  <c r="Q904" i="11"/>
  <c r="AC904" i="11" s="1"/>
  <c r="Q898" i="11"/>
  <c r="AC898" i="11" s="1"/>
  <c r="Q894" i="11"/>
  <c r="AC894" i="11" s="1"/>
  <c r="Q890" i="11"/>
  <c r="Q886" i="11"/>
  <c r="AC886" i="11" s="1"/>
  <c r="Q882" i="11"/>
  <c r="Q871" i="11"/>
  <c r="Q867" i="11"/>
  <c r="AC867" i="11" s="1"/>
  <c r="Q859" i="11"/>
  <c r="AC859" i="11" s="1"/>
  <c r="Q855" i="11"/>
  <c r="Q851" i="11"/>
  <c r="Q832" i="11"/>
  <c r="AC832" i="11" s="1"/>
  <c r="Q816" i="11"/>
  <c r="AC816" i="11" s="1"/>
  <c r="Q795" i="11"/>
  <c r="AC795" i="11" s="1"/>
  <c r="Q779" i="11"/>
  <c r="AC779" i="11" s="1"/>
  <c r="Q775" i="11"/>
  <c r="Q771" i="11"/>
  <c r="Q767" i="11"/>
  <c r="Q755" i="11"/>
  <c r="Q751" i="11"/>
  <c r="AC751" i="11" s="1"/>
  <c r="Q739" i="11"/>
  <c r="Q735" i="11"/>
  <c r="Q730" i="11"/>
  <c r="AC730" i="11" s="1"/>
  <c r="Q726" i="11"/>
  <c r="AC726" i="11" s="1"/>
  <c r="Q718" i="11"/>
  <c r="Q714" i="11"/>
  <c r="AC714" i="11" s="1"/>
  <c r="Q706" i="11"/>
  <c r="Q698" i="11"/>
  <c r="AC698" i="11" s="1"/>
  <c r="Q689" i="11"/>
  <c r="Q681" i="11"/>
  <c r="Q673" i="11"/>
  <c r="AC673" i="11" s="1"/>
  <c r="Q670" i="11"/>
  <c r="Q662" i="11"/>
  <c r="N654" i="11"/>
  <c r="O654" i="11" s="1"/>
  <c r="AN654" i="11" s="1"/>
  <c r="N650" i="11"/>
  <c r="O650" i="11" s="1"/>
  <c r="AN650" i="11" s="1"/>
  <c r="N646" i="11"/>
  <c r="O646" i="11" s="1"/>
  <c r="AN646" i="11" s="1"/>
  <c r="N642" i="11"/>
  <c r="O642" i="11" s="1"/>
  <c r="AN642" i="11" s="1"/>
  <c r="N638" i="11"/>
  <c r="O638" i="11" s="1"/>
  <c r="AN638" i="11" s="1"/>
  <c r="N634" i="11"/>
  <c r="O634" i="11" s="1"/>
  <c r="AN634" i="11" s="1"/>
  <c r="N630" i="11"/>
  <c r="O630" i="11" s="1"/>
  <c r="AN630" i="11" s="1"/>
  <c r="N626" i="11"/>
  <c r="O626" i="11" s="1"/>
  <c r="AN626" i="11" s="1"/>
  <c r="N622" i="11"/>
  <c r="O622" i="11" s="1"/>
  <c r="AN622" i="11" s="1"/>
  <c r="N618" i="11"/>
  <c r="O618" i="11" s="1"/>
  <c r="AN618" i="11" s="1"/>
  <c r="N606" i="11"/>
  <c r="O606" i="11" s="1"/>
  <c r="AN606" i="11" s="1"/>
  <c r="N602" i="11"/>
  <c r="O602" i="11" s="1"/>
  <c r="AN602" i="11" s="1"/>
  <c r="N598" i="11"/>
  <c r="O598" i="11" s="1"/>
  <c r="AN598" i="11" s="1"/>
  <c r="N594" i="11"/>
  <c r="O594" i="11" s="1"/>
  <c r="AN594" i="11" s="1"/>
  <c r="N590" i="11"/>
  <c r="O590" i="11" s="1"/>
  <c r="AN590" i="11" s="1"/>
  <c r="N586" i="11"/>
  <c r="O586" i="11" s="1"/>
  <c r="AN586" i="11" s="1"/>
  <c r="N582" i="11"/>
  <c r="O582" i="11" s="1"/>
  <c r="AN582" i="11" s="1"/>
  <c r="N579" i="11"/>
  <c r="O579" i="11" s="1"/>
  <c r="AN579" i="11" s="1"/>
  <c r="N575" i="11"/>
  <c r="O575" i="11" s="1"/>
  <c r="AN575" i="11" s="1"/>
  <c r="N571" i="11"/>
  <c r="O571" i="11" s="1"/>
  <c r="AN571" i="11" s="1"/>
  <c r="N567" i="11"/>
  <c r="O567" i="11" s="1"/>
  <c r="AN567" i="11" s="1"/>
  <c r="N563" i="11"/>
  <c r="O563" i="11" s="1"/>
  <c r="AN563" i="11" s="1"/>
  <c r="N559" i="11"/>
  <c r="O559" i="11" s="1"/>
  <c r="AN559" i="11" s="1"/>
  <c r="N555" i="11"/>
  <c r="O555" i="11" s="1"/>
  <c r="AN555" i="11" s="1"/>
  <c r="N552" i="11"/>
  <c r="O552" i="11" s="1"/>
  <c r="AN552" i="11" s="1"/>
  <c r="N548" i="11"/>
  <c r="O548" i="11" s="1"/>
  <c r="AN548" i="11" s="1"/>
  <c r="N544" i="11"/>
  <c r="O544" i="11" s="1"/>
  <c r="AN544" i="11" s="1"/>
  <c r="N540" i="11"/>
  <c r="O540" i="11" s="1"/>
  <c r="AN540" i="11" s="1"/>
  <c r="N532" i="11"/>
  <c r="O532" i="11" s="1"/>
  <c r="AN532" i="11" s="1"/>
  <c r="N520" i="11"/>
  <c r="O520" i="11" s="1"/>
  <c r="AN520" i="11" s="1"/>
  <c r="N516" i="11"/>
  <c r="O516" i="11" s="1"/>
  <c r="AN516" i="11" s="1"/>
  <c r="N512" i="11"/>
  <c r="O512" i="11" s="1"/>
  <c r="AN512" i="11" s="1"/>
  <c r="N508" i="11"/>
  <c r="O508" i="11" s="1"/>
  <c r="AN508" i="11" s="1"/>
  <c r="N504" i="11"/>
  <c r="O504" i="11" s="1"/>
  <c r="AN504" i="11" s="1"/>
  <c r="N500" i="11"/>
  <c r="O500" i="11" s="1"/>
  <c r="AN500" i="11" s="1"/>
  <c r="N496" i="11"/>
  <c r="O496" i="11" s="1"/>
  <c r="AN496" i="11" s="1"/>
  <c r="N492" i="11"/>
  <c r="O492" i="11" s="1"/>
  <c r="AN492" i="11" s="1"/>
  <c r="N488" i="11"/>
  <c r="O488" i="11" s="1"/>
  <c r="AN488" i="11" s="1"/>
  <c r="N484" i="11"/>
  <c r="O484" i="11" s="1"/>
  <c r="AN484" i="11" s="1"/>
  <c r="N474" i="11"/>
  <c r="O474" i="11" s="1"/>
  <c r="AN474" i="11" s="1"/>
  <c r="N470" i="11"/>
  <c r="O470" i="11" s="1"/>
  <c r="AN470" i="11" s="1"/>
  <c r="N466" i="11"/>
  <c r="O466" i="11" s="1"/>
  <c r="AN466" i="11" s="1"/>
  <c r="N462" i="11"/>
  <c r="O462" i="11" s="1"/>
  <c r="AN462" i="11" s="1"/>
  <c r="N458" i="11"/>
  <c r="O458" i="11" s="1"/>
  <c r="AN458" i="11" s="1"/>
  <c r="N454" i="11"/>
  <c r="O454" i="11" s="1"/>
  <c r="AN454" i="11" s="1"/>
  <c r="N450" i="11"/>
  <c r="O450" i="11" s="1"/>
  <c r="AN450" i="11" s="1"/>
  <c r="N447" i="11"/>
  <c r="O447" i="11" s="1"/>
  <c r="AN447" i="11" s="1"/>
  <c r="N443" i="11"/>
  <c r="O443" i="11" s="1"/>
  <c r="AN443" i="11" s="1"/>
  <c r="N439" i="11"/>
  <c r="O439" i="11" s="1"/>
  <c r="AN439" i="11" s="1"/>
  <c r="N435" i="11"/>
  <c r="O435" i="11" s="1"/>
  <c r="AN435" i="11" s="1"/>
  <c r="N431" i="11"/>
  <c r="O431" i="11" s="1"/>
  <c r="AN431" i="11" s="1"/>
  <c r="N427" i="11"/>
  <c r="O427" i="11" s="1"/>
  <c r="AN427" i="11" s="1"/>
  <c r="N423" i="11"/>
  <c r="O423" i="11" s="1"/>
  <c r="AN423" i="11" s="1"/>
  <c r="N415" i="11"/>
  <c r="O415" i="11" s="1"/>
  <c r="AN415" i="11" s="1"/>
  <c r="N411" i="11"/>
  <c r="O411" i="11" s="1"/>
  <c r="AN411" i="11" s="1"/>
  <c r="N407" i="11"/>
  <c r="O407" i="11" s="1"/>
  <c r="AN407" i="11" s="1"/>
  <c r="N403" i="11"/>
  <c r="O403" i="11" s="1"/>
  <c r="AN403" i="11" s="1"/>
  <c r="Q399" i="11"/>
  <c r="AC399" i="11" s="1"/>
  <c r="Q395" i="11"/>
  <c r="AC395" i="11" s="1"/>
  <c r="N391" i="11"/>
  <c r="O391" i="11" s="1"/>
  <c r="AN391" i="11" s="1"/>
  <c r="Q388" i="11"/>
  <c r="N384" i="11"/>
  <c r="O384" i="11" s="1"/>
  <c r="AN384" i="11" s="1"/>
  <c r="N380" i="11"/>
  <c r="O380" i="11" s="1"/>
  <c r="AN380" i="11" s="1"/>
  <c r="Q376" i="11"/>
  <c r="AC376" i="11" s="1"/>
  <c r="Q372" i="11"/>
  <c r="AC372" i="11" s="1"/>
  <c r="N366" i="11"/>
  <c r="O366" i="11" s="1"/>
  <c r="AN366" i="11" s="1"/>
  <c r="Q362" i="11"/>
  <c r="AC362" i="11" s="1"/>
  <c r="N358" i="11"/>
  <c r="O358" i="11" s="1"/>
  <c r="AN358" i="11" s="1"/>
  <c r="N348" i="11"/>
  <c r="O348" i="11" s="1"/>
  <c r="AN348" i="11" s="1"/>
  <c r="N344" i="11"/>
  <c r="O344" i="11" s="1"/>
  <c r="AN344" i="11" s="1"/>
  <c r="N340" i="11"/>
  <c r="O340" i="11" s="1"/>
  <c r="AN340" i="11" s="1"/>
  <c r="N336" i="11"/>
  <c r="O336" i="11" s="1"/>
  <c r="AN336" i="11" s="1"/>
  <c r="N332" i="11"/>
  <c r="O332" i="11" s="1"/>
  <c r="AN332" i="11" s="1"/>
  <c r="N249" i="11"/>
  <c r="O249" i="11" s="1"/>
  <c r="AN249" i="11" s="1"/>
  <c r="N245" i="11"/>
  <c r="O245" i="11" s="1"/>
  <c r="AN245" i="11" s="1"/>
  <c r="Q241" i="11"/>
  <c r="AC241" i="11" s="1"/>
  <c r="Q237" i="11"/>
  <c r="AC237" i="11" s="1"/>
  <c r="Q233" i="11"/>
  <c r="Q229" i="11"/>
  <c r="Q225" i="11"/>
  <c r="AC225" i="11" s="1"/>
  <c r="Q221" i="11"/>
  <c r="Q215" i="11"/>
  <c r="Q211" i="11"/>
  <c r="Q207" i="11"/>
  <c r="Q203" i="11"/>
  <c r="AC203" i="11" s="1"/>
  <c r="Q199" i="11"/>
  <c r="AC199" i="11" s="1"/>
  <c r="Q195" i="11"/>
  <c r="AC195" i="11" s="1"/>
  <c r="Q140" i="11"/>
  <c r="AC140" i="11" s="1"/>
  <c r="N136" i="11"/>
  <c r="O136" i="11" s="1"/>
  <c r="AN136" i="11" s="1"/>
  <c r="N132" i="11"/>
  <c r="O132" i="11" s="1"/>
  <c r="AN132" i="11" s="1"/>
  <c r="Q128" i="11"/>
  <c r="Q124" i="11"/>
  <c r="N112" i="11"/>
  <c r="O112" i="11" s="1"/>
  <c r="AN112" i="11" s="1"/>
  <c r="Q108" i="11"/>
  <c r="AC108" i="11" s="1"/>
  <c r="N103" i="11"/>
  <c r="O103" i="11" s="1"/>
  <c r="AN103" i="11" s="1"/>
  <c r="N95" i="11"/>
  <c r="O95" i="11" s="1"/>
  <c r="AN95" i="11" s="1"/>
  <c r="N87" i="11"/>
  <c r="O87" i="11" s="1"/>
  <c r="AN87" i="11" s="1"/>
  <c r="N83" i="11"/>
  <c r="O83" i="11" s="1"/>
  <c r="AN83" i="11" s="1"/>
  <c r="N77" i="11"/>
  <c r="O77" i="11" s="1"/>
  <c r="AN77" i="11" s="1"/>
  <c r="N73" i="11"/>
  <c r="O73" i="11" s="1"/>
  <c r="AN73" i="11" s="1"/>
  <c r="N69" i="11"/>
  <c r="O69" i="11" s="1"/>
  <c r="AN69" i="11" s="1"/>
  <c r="N61" i="11"/>
  <c r="O61" i="11" s="1"/>
  <c r="AN61" i="11" s="1"/>
  <c r="N57" i="11"/>
  <c r="O57" i="11" s="1"/>
  <c r="AN57" i="11" s="1"/>
  <c r="N53" i="11"/>
  <c r="O53" i="11" s="1"/>
  <c r="AN53" i="11" s="1"/>
  <c r="N45" i="11"/>
  <c r="O45" i="11" s="1"/>
  <c r="AN45" i="11" s="1"/>
  <c r="N41" i="11"/>
  <c r="O41" i="11" s="1"/>
  <c r="AN41" i="11" s="1"/>
  <c r="N37" i="11"/>
  <c r="O37" i="11" s="1"/>
  <c r="AN37" i="11" s="1"/>
  <c r="N33" i="11"/>
  <c r="O33" i="11" s="1"/>
  <c r="AN33" i="11" s="1"/>
  <c r="N21" i="11"/>
  <c r="O21" i="11" s="1"/>
  <c r="AN21" i="11" s="1"/>
  <c r="N17" i="11"/>
  <c r="O17" i="11" s="1"/>
  <c r="AN17" i="11" s="1"/>
  <c r="N1449" i="11"/>
  <c r="O1449" i="11" s="1"/>
  <c r="AN1449" i="11" s="1"/>
  <c r="N1445" i="11"/>
  <c r="O1445" i="11" s="1"/>
  <c r="AN1445" i="11" s="1"/>
  <c r="N1441" i="11"/>
  <c r="O1441" i="11" s="1"/>
  <c r="AN1441" i="11" s="1"/>
  <c r="N1433" i="11"/>
  <c r="O1433" i="11" s="1"/>
  <c r="AN1433" i="11" s="1"/>
  <c r="N1429" i="11"/>
  <c r="O1429" i="11" s="1"/>
  <c r="AN1429" i="11" s="1"/>
  <c r="N1425" i="11"/>
  <c r="O1425" i="11" s="1"/>
  <c r="AN1425" i="11" s="1"/>
  <c r="N1422" i="11"/>
  <c r="O1422" i="11" s="1"/>
  <c r="AN1422" i="11" s="1"/>
  <c r="N1418" i="11"/>
  <c r="O1418" i="11" s="1"/>
  <c r="AN1418" i="11" s="1"/>
  <c r="N1414" i="11"/>
  <c r="O1414" i="11" s="1"/>
  <c r="AN1414" i="11" s="1"/>
  <c r="N1410" i="11"/>
  <c r="O1410" i="11" s="1"/>
  <c r="AN1410" i="11" s="1"/>
  <c r="N1406" i="11"/>
  <c r="O1406" i="11" s="1"/>
  <c r="AN1406" i="11" s="1"/>
  <c r="N1402" i="11"/>
  <c r="O1402" i="11" s="1"/>
  <c r="AN1402" i="11" s="1"/>
  <c r="N1398" i="11"/>
  <c r="O1398" i="11" s="1"/>
  <c r="AN1398" i="11" s="1"/>
  <c r="N1394" i="11"/>
  <c r="O1394" i="11" s="1"/>
  <c r="AN1394" i="11" s="1"/>
  <c r="N1390" i="11"/>
  <c r="O1390" i="11" s="1"/>
  <c r="AN1390" i="11" s="1"/>
  <c r="N1386" i="11"/>
  <c r="O1386" i="11" s="1"/>
  <c r="AN1386" i="11" s="1"/>
  <c r="N1384" i="11"/>
  <c r="O1384" i="11" s="1"/>
  <c r="AN1384" i="11" s="1"/>
  <c r="N1380" i="11"/>
  <c r="O1380" i="11" s="1"/>
  <c r="AN1380" i="11" s="1"/>
  <c r="N1372" i="11"/>
  <c r="O1372" i="11" s="1"/>
  <c r="AN1372" i="11" s="1"/>
  <c r="N1368" i="11"/>
  <c r="O1368" i="11" s="1"/>
  <c r="AN1368" i="11" s="1"/>
  <c r="N1364" i="11"/>
  <c r="O1364" i="11" s="1"/>
  <c r="AN1364" i="11" s="1"/>
  <c r="N1360" i="11"/>
  <c r="O1360" i="11" s="1"/>
  <c r="AN1360" i="11" s="1"/>
  <c r="N1356" i="11"/>
  <c r="O1356" i="11" s="1"/>
  <c r="AN1356" i="11" s="1"/>
  <c r="N1352" i="11"/>
  <c r="O1352" i="11" s="1"/>
  <c r="AN1352" i="11" s="1"/>
  <c r="N1348" i="11"/>
  <c r="O1348" i="11" s="1"/>
  <c r="AN1348" i="11" s="1"/>
  <c r="N1344" i="11"/>
  <c r="O1344" i="11" s="1"/>
  <c r="AN1344" i="11" s="1"/>
  <c r="N1340" i="11"/>
  <c r="O1340" i="11" s="1"/>
  <c r="AN1340" i="11" s="1"/>
  <c r="N1335" i="11"/>
  <c r="O1335" i="11" s="1"/>
  <c r="AN1335" i="11" s="1"/>
  <c r="N1331" i="11"/>
  <c r="O1331" i="11" s="1"/>
  <c r="AN1331" i="11" s="1"/>
  <c r="N1327" i="11"/>
  <c r="O1327" i="11" s="1"/>
  <c r="AN1327" i="11" s="1"/>
  <c r="N1323" i="11"/>
  <c r="O1323" i="11" s="1"/>
  <c r="AN1323" i="11" s="1"/>
  <c r="N1320" i="11"/>
  <c r="O1320" i="11" s="1"/>
  <c r="AN1320" i="11" s="1"/>
  <c r="N1316" i="11"/>
  <c r="O1316" i="11" s="1"/>
  <c r="AN1316" i="11" s="1"/>
  <c r="N1312" i="11"/>
  <c r="O1312" i="11" s="1"/>
  <c r="AN1312" i="11" s="1"/>
  <c r="N1308" i="11"/>
  <c r="O1308" i="11" s="1"/>
  <c r="AN1308" i="11" s="1"/>
  <c r="N1307" i="11"/>
  <c r="O1307" i="11" s="1"/>
  <c r="AN1307" i="11" s="1"/>
  <c r="N1303" i="11"/>
  <c r="O1303" i="11" s="1"/>
  <c r="AN1303" i="11" s="1"/>
  <c r="N1299" i="11"/>
  <c r="O1299" i="11" s="1"/>
  <c r="AN1299" i="11" s="1"/>
  <c r="N1295" i="11"/>
  <c r="O1295" i="11" s="1"/>
  <c r="AN1295" i="11" s="1"/>
  <c r="N1291" i="11"/>
  <c r="O1291" i="11" s="1"/>
  <c r="AN1291" i="11" s="1"/>
  <c r="N1287" i="11"/>
  <c r="O1287" i="11" s="1"/>
  <c r="AN1287" i="11" s="1"/>
  <c r="N1283" i="11"/>
  <c r="O1283" i="11" s="1"/>
  <c r="AN1283" i="11" s="1"/>
  <c r="N1279" i="11"/>
  <c r="O1279" i="11" s="1"/>
  <c r="AN1279" i="11" s="1"/>
  <c r="N1275" i="11"/>
  <c r="O1275" i="11" s="1"/>
  <c r="AN1275" i="11" s="1"/>
  <c r="N1271" i="11"/>
  <c r="O1271" i="11" s="1"/>
  <c r="AN1271" i="11" s="1"/>
  <c r="N1267" i="11"/>
  <c r="O1267" i="11" s="1"/>
  <c r="AN1267" i="11" s="1"/>
  <c r="N1263" i="11"/>
  <c r="O1263" i="11" s="1"/>
  <c r="AN1263" i="11" s="1"/>
  <c r="N1259" i="11"/>
  <c r="O1259" i="11" s="1"/>
  <c r="AN1259" i="11" s="1"/>
  <c r="N1255" i="11"/>
  <c r="O1255" i="11" s="1"/>
  <c r="AN1255" i="11" s="1"/>
  <c r="N1250" i="11"/>
  <c r="O1250" i="11" s="1"/>
  <c r="AN1250" i="11" s="1"/>
  <c r="N1246" i="11"/>
  <c r="O1246" i="11" s="1"/>
  <c r="AN1246" i="11" s="1"/>
  <c r="N1242" i="11"/>
  <c r="O1242" i="11" s="1"/>
  <c r="AN1242" i="11" s="1"/>
  <c r="N1240" i="11"/>
  <c r="O1240" i="11" s="1"/>
  <c r="AN1240" i="11" s="1"/>
  <c r="N1236" i="11"/>
  <c r="O1236" i="11" s="1"/>
  <c r="AN1236" i="11" s="1"/>
  <c r="N1232" i="11"/>
  <c r="O1232" i="11" s="1"/>
  <c r="AN1232" i="11" s="1"/>
  <c r="N1228" i="11"/>
  <c r="O1228" i="11" s="1"/>
  <c r="AN1228" i="11" s="1"/>
  <c r="N1224" i="11"/>
  <c r="O1224" i="11" s="1"/>
  <c r="AN1224" i="11" s="1"/>
  <c r="N1220" i="11"/>
  <c r="O1220" i="11" s="1"/>
  <c r="AN1220" i="11" s="1"/>
  <c r="N1216" i="11"/>
  <c r="O1216" i="11" s="1"/>
  <c r="AN1216" i="11" s="1"/>
  <c r="N1212" i="11"/>
  <c r="O1212" i="11" s="1"/>
  <c r="AN1212" i="11" s="1"/>
  <c r="N1208" i="11"/>
  <c r="O1208" i="11" s="1"/>
  <c r="AN1208" i="11" s="1"/>
  <c r="N1204" i="11"/>
  <c r="O1204" i="11" s="1"/>
  <c r="AN1204" i="11" s="1"/>
  <c r="N1200" i="11"/>
  <c r="O1200" i="11" s="1"/>
  <c r="AN1200" i="11" s="1"/>
  <c r="N1196" i="11"/>
  <c r="O1196" i="11" s="1"/>
  <c r="AN1196" i="11" s="1"/>
  <c r="N1192" i="11"/>
  <c r="O1192" i="11" s="1"/>
  <c r="AN1192" i="11" s="1"/>
  <c r="N1186" i="11"/>
  <c r="O1186" i="11" s="1"/>
  <c r="AN1186" i="11" s="1"/>
  <c r="N1182" i="11"/>
  <c r="O1182" i="11" s="1"/>
  <c r="AN1182" i="11" s="1"/>
  <c r="N1178" i="11"/>
  <c r="O1178" i="11" s="1"/>
  <c r="AN1178" i="11" s="1"/>
  <c r="N1174" i="11"/>
  <c r="O1174" i="11" s="1"/>
  <c r="AN1174" i="11" s="1"/>
  <c r="N1170" i="11"/>
  <c r="O1170" i="11" s="1"/>
  <c r="AN1170" i="11" s="1"/>
  <c r="N1166" i="11"/>
  <c r="O1166" i="11" s="1"/>
  <c r="AN1166" i="11" s="1"/>
  <c r="N1162" i="11"/>
  <c r="O1162" i="11" s="1"/>
  <c r="AN1162" i="11" s="1"/>
  <c r="N1158" i="11"/>
  <c r="O1158" i="11" s="1"/>
  <c r="AN1158" i="11" s="1"/>
  <c r="N1154" i="11"/>
  <c r="O1154" i="11" s="1"/>
  <c r="AN1154" i="11" s="1"/>
  <c r="N1150" i="11"/>
  <c r="O1150" i="11" s="1"/>
  <c r="AN1150" i="11" s="1"/>
  <c r="N1146" i="11"/>
  <c r="O1146" i="11" s="1"/>
  <c r="AN1146" i="11" s="1"/>
  <c r="N1142" i="11"/>
  <c r="O1142" i="11" s="1"/>
  <c r="AN1142" i="11" s="1"/>
  <c r="N1138" i="11"/>
  <c r="O1138" i="11" s="1"/>
  <c r="AN1138" i="11" s="1"/>
  <c r="N1134" i="11"/>
  <c r="O1134" i="11" s="1"/>
  <c r="AN1134" i="11" s="1"/>
  <c r="N1130" i="11"/>
  <c r="O1130" i="11" s="1"/>
  <c r="AN1130" i="11" s="1"/>
  <c r="N1126" i="11"/>
  <c r="O1126" i="11" s="1"/>
  <c r="AN1126" i="11" s="1"/>
  <c r="N1122" i="11"/>
  <c r="O1122" i="11" s="1"/>
  <c r="AN1122" i="11" s="1"/>
  <c r="N1118" i="11"/>
  <c r="O1118" i="11" s="1"/>
  <c r="AN1118" i="11" s="1"/>
  <c r="N1114" i="11"/>
  <c r="O1114" i="11" s="1"/>
  <c r="AN1114" i="11" s="1"/>
  <c r="N1110" i="11"/>
  <c r="O1110" i="11" s="1"/>
  <c r="AN1110" i="11" s="1"/>
  <c r="N1104" i="11"/>
  <c r="O1104" i="11" s="1"/>
  <c r="AN1104" i="11" s="1"/>
  <c r="N1100" i="11"/>
  <c r="O1100" i="11" s="1"/>
  <c r="AN1100" i="11" s="1"/>
  <c r="N1096" i="11"/>
  <c r="O1096" i="11" s="1"/>
  <c r="AN1096" i="11" s="1"/>
  <c r="N1092" i="11"/>
  <c r="O1092" i="11" s="1"/>
  <c r="AN1092" i="11" s="1"/>
  <c r="N1088" i="11"/>
  <c r="O1088" i="11" s="1"/>
  <c r="AN1088" i="11" s="1"/>
  <c r="N1084" i="11"/>
  <c r="O1084" i="11" s="1"/>
  <c r="AN1084" i="11" s="1"/>
  <c r="N1080" i="11"/>
  <c r="O1080" i="11" s="1"/>
  <c r="AN1080" i="11" s="1"/>
  <c r="N1076" i="11"/>
  <c r="O1076" i="11" s="1"/>
  <c r="AN1076" i="11" s="1"/>
  <c r="N1072" i="11"/>
  <c r="O1072" i="11" s="1"/>
  <c r="AN1072" i="11" s="1"/>
  <c r="N1068" i="11"/>
  <c r="O1068" i="11" s="1"/>
  <c r="AN1068" i="11" s="1"/>
  <c r="N1064" i="11"/>
  <c r="O1064" i="11" s="1"/>
  <c r="AN1064" i="11" s="1"/>
  <c r="N1056" i="11"/>
  <c r="O1056" i="11" s="1"/>
  <c r="AN1056" i="11" s="1"/>
  <c r="N1052" i="11"/>
  <c r="O1052" i="11" s="1"/>
  <c r="AN1052" i="11" s="1"/>
  <c r="N1048" i="11"/>
  <c r="O1048" i="11" s="1"/>
  <c r="AN1048" i="11" s="1"/>
  <c r="N1044" i="11"/>
  <c r="O1044" i="11" s="1"/>
  <c r="AN1044" i="11" s="1"/>
  <c r="N1040" i="11"/>
  <c r="O1040" i="11" s="1"/>
  <c r="AN1040" i="11" s="1"/>
  <c r="N1036" i="11"/>
  <c r="O1036" i="11" s="1"/>
  <c r="AN1036" i="11" s="1"/>
  <c r="N1033" i="11"/>
  <c r="O1033" i="11" s="1"/>
  <c r="AN1033" i="11" s="1"/>
  <c r="N1029" i="11"/>
  <c r="O1029" i="11" s="1"/>
  <c r="AN1029" i="11" s="1"/>
  <c r="N1021" i="11"/>
  <c r="O1021" i="11" s="1"/>
  <c r="AN1021" i="11" s="1"/>
  <c r="N1017" i="11"/>
  <c r="O1017" i="11" s="1"/>
  <c r="AN1017" i="11" s="1"/>
  <c r="N1013" i="11"/>
  <c r="O1013" i="11" s="1"/>
  <c r="AN1013" i="11" s="1"/>
  <c r="N1009" i="11"/>
  <c r="O1009" i="11" s="1"/>
  <c r="AN1009" i="11" s="1"/>
  <c r="N1005" i="11"/>
  <c r="O1005" i="11" s="1"/>
  <c r="AN1005" i="11" s="1"/>
  <c r="N1001" i="11"/>
  <c r="O1001" i="11" s="1"/>
  <c r="AN1001" i="11" s="1"/>
  <c r="N998" i="11"/>
  <c r="O998" i="11" s="1"/>
  <c r="AN998" i="11" s="1"/>
  <c r="N994" i="11"/>
  <c r="O994" i="11" s="1"/>
  <c r="AN994" i="11" s="1"/>
  <c r="N990" i="11"/>
  <c r="O990" i="11" s="1"/>
  <c r="AN990" i="11" s="1"/>
  <c r="N986" i="11"/>
  <c r="O986" i="11" s="1"/>
  <c r="AN986" i="11" s="1"/>
  <c r="N982" i="11"/>
  <c r="O982" i="11" s="1"/>
  <c r="AN982" i="11" s="1"/>
  <c r="N978" i="11"/>
  <c r="O978" i="11" s="1"/>
  <c r="AN978" i="11" s="1"/>
  <c r="N974" i="11"/>
  <c r="O974" i="11" s="1"/>
  <c r="AN974" i="11" s="1"/>
  <c r="N966" i="11"/>
  <c r="O966" i="11" s="1"/>
  <c r="AN966" i="11" s="1"/>
  <c r="N962" i="11"/>
  <c r="O962" i="11" s="1"/>
  <c r="AN962" i="11" s="1"/>
  <c r="N958" i="11"/>
  <c r="O958" i="11" s="1"/>
  <c r="AN958" i="11" s="1"/>
  <c r="N954" i="11"/>
  <c r="O954" i="11" s="1"/>
  <c r="AN954" i="11" s="1"/>
  <c r="N950" i="11"/>
  <c r="O950" i="11" s="1"/>
  <c r="AN950" i="11" s="1"/>
  <c r="N946" i="11"/>
  <c r="O946" i="11" s="1"/>
  <c r="AN946" i="11" s="1"/>
  <c r="N943" i="11"/>
  <c r="O943" i="11" s="1"/>
  <c r="AN943" i="11" s="1"/>
  <c r="N935" i="11"/>
  <c r="O935" i="11" s="1"/>
  <c r="AN935" i="11" s="1"/>
  <c r="N931" i="11"/>
  <c r="O931" i="11" s="1"/>
  <c r="AN931" i="11" s="1"/>
  <c r="N927" i="11"/>
  <c r="O927" i="11" s="1"/>
  <c r="AN927" i="11" s="1"/>
  <c r="N923" i="11"/>
  <c r="O923" i="11" s="1"/>
  <c r="AN923" i="11" s="1"/>
  <c r="N919" i="11"/>
  <c r="O919" i="11" s="1"/>
  <c r="AN919" i="11" s="1"/>
  <c r="N911" i="11"/>
  <c r="O911" i="11" s="1"/>
  <c r="AN911" i="11" s="1"/>
  <c r="N907" i="11"/>
  <c r="O907" i="11" s="1"/>
  <c r="AN907" i="11" s="1"/>
  <c r="Q897" i="11"/>
  <c r="Q889" i="11"/>
  <c r="N823" i="11"/>
  <c r="O823" i="11" s="1"/>
  <c r="AN823" i="11" s="1"/>
  <c r="N802" i="11"/>
  <c r="O802" i="11" s="1"/>
  <c r="AN802" i="11" s="1"/>
  <c r="N786" i="11"/>
  <c r="O786" i="11" s="1"/>
  <c r="AN786" i="11" s="1"/>
  <c r="Q774" i="11"/>
  <c r="N762" i="11"/>
  <c r="O762" i="11" s="1"/>
  <c r="AN762" i="11" s="1"/>
  <c r="Q758" i="11"/>
  <c r="AC758" i="11" s="1"/>
  <c r="N746" i="11"/>
  <c r="O746" i="11" s="1"/>
  <c r="AN746" i="11" s="1"/>
  <c r="Q742" i="11"/>
  <c r="N734" i="11"/>
  <c r="O734" i="11" s="1"/>
  <c r="AN734" i="11" s="1"/>
  <c r="Q733" i="11"/>
  <c r="AC733" i="11" s="1"/>
  <c r="N725" i="11"/>
  <c r="O725" i="11" s="1"/>
  <c r="AN725" i="11" s="1"/>
  <c r="N721" i="11"/>
  <c r="O721" i="11" s="1"/>
  <c r="AN721" i="11" s="1"/>
  <c r="Q717" i="11"/>
  <c r="AC717" i="11" s="1"/>
  <c r="Q713" i="11"/>
  <c r="Q709" i="11"/>
  <c r="Q705" i="11"/>
  <c r="Q701" i="11"/>
  <c r="Q697" i="11"/>
  <c r="Q692" i="11"/>
  <c r="AC692" i="11" s="1"/>
  <c r="Q688" i="11"/>
  <c r="Q684" i="11"/>
  <c r="Q680" i="11"/>
  <c r="Q676" i="11"/>
  <c r="Q672" i="11"/>
  <c r="AC672" i="11" s="1"/>
  <c r="Q669" i="11"/>
  <c r="Q665" i="11"/>
  <c r="AC665" i="11" s="1"/>
  <c r="Q653" i="11"/>
  <c r="Q649" i="11"/>
  <c r="Q641" i="11"/>
  <c r="Q637" i="11"/>
  <c r="Q633" i="11"/>
  <c r="AC633" i="11" s="1"/>
  <c r="Q625" i="11"/>
  <c r="Q621" i="11"/>
  <c r="AC621" i="11" s="1"/>
  <c r="Q617" i="11"/>
  <c r="AC617" i="11" s="1"/>
  <c r="Q613" i="11"/>
  <c r="Q609" i="11"/>
  <c r="Q605" i="11"/>
  <c r="Q601" i="11"/>
  <c r="Q597" i="11"/>
  <c r="AC597" i="11" s="1"/>
  <c r="Q593" i="11"/>
  <c r="AC593" i="11" s="1"/>
  <c r="Q589" i="11"/>
  <c r="Q585" i="11"/>
  <c r="AC585" i="11" s="1"/>
  <c r="Q581" i="11"/>
  <c r="Q578" i="11"/>
  <c r="AC578" i="11" s="1"/>
  <c r="Q574" i="11"/>
  <c r="AC574" i="11" s="1"/>
  <c r="Q570" i="11"/>
  <c r="AC570" i="11" s="1"/>
  <c r="Q566" i="11"/>
  <c r="Q562" i="11"/>
  <c r="AC562" i="11" s="1"/>
  <c r="Q558" i="11"/>
  <c r="Q554" i="11"/>
  <c r="AC554" i="11" s="1"/>
  <c r="Q551" i="11"/>
  <c r="Q547" i="11"/>
  <c r="AC547" i="11" s="1"/>
  <c r="Q543" i="11"/>
  <c r="AC543" i="11" s="1"/>
  <c r="Q539" i="11"/>
  <c r="Q535" i="11"/>
  <c r="Q531" i="11"/>
  <c r="Q527" i="11"/>
  <c r="Q523" i="11"/>
  <c r="AC523" i="11" s="1"/>
  <c r="Q519" i="11"/>
  <c r="Q515" i="11"/>
  <c r="AC515" i="11" s="1"/>
  <c r="Q511" i="11"/>
  <c r="Q507" i="11"/>
  <c r="AC507" i="11" s="1"/>
  <c r="Q499" i="11"/>
  <c r="AC499" i="11" s="1"/>
  <c r="Q495" i="11"/>
  <c r="AC495" i="11" s="1"/>
  <c r="Q491" i="11"/>
  <c r="Q487" i="11"/>
  <c r="Q483" i="11"/>
  <c r="Q473" i="11"/>
  <c r="Q465" i="11"/>
  <c r="Q461" i="11"/>
  <c r="AC461" i="11" s="1"/>
  <c r="Q457" i="11"/>
  <c r="Q453" i="11"/>
  <c r="AC453" i="11" s="1"/>
  <c r="Q449" i="11"/>
  <c r="Q442" i="11"/>
  <c r="AC442" i="11" s="1"/>
  <c r="Q438" i="11"/>
  <c r="Q434" i="11"/>
  <c r="Q430" i="11"/>
  <c r="AC430" i="11" s="1"/>
  <c r="Q426" i="11"/>
  <c r="AC426" i="11" s="1"/>
  <c r="Q422" i="11"/>
  <c r="AC422" i="11" s="1"/>
  <c r="Q418" i="11"/>
  <c r="Q414" i="11"/>
  <c r="Q410" i="11"/>
  <c r="Q406" i="11"/>
  <c r="AC406" i="11" s="1"/>
  <c r="Q402" i="11"/>
  <c r="Q398" i="11"/>
  <c r="Q387" i="11"/>
  <c r="Q379" i="11"/>
  <c r="AC379" i="11" s="1"/>
  <c r="Q375" i="11"/>
  <c r="Q371" i="11"/>
  <c r="Q369" i="11"/>
  <c r="AC369" i="11" s="1"/>
  <c r="Q365" i="11"/>
  <c r="AC365" i="11" s="1"/>
  <c r="Q361" i="11"/>
  <c r="Q351" i="11"/>
  <c r="Q343" i="11"/>
  <c r="Q339" i="11"/>
  <c r="Q335" i="11"/>
  <c r="Q330" i="11"/>
  <c r="Q326" i="11"/>
  <c r="Q322" i="11"/>
  <c r="Q318" i="11"/>
  <c r="Q314" i="11"/>
  <c r="Q312" i="11"/>
  <c r="AC312" i="11" s="1"/>
  <c r="Q308" i="11"/>
  <c r="AC308" i="11" s="1"/>
  <c r="Q304" i="11"/>
  <c r="Q296" i="11"/>
  <c r="AC296" i="11" s="1"/>
  <c r="Q292" i="11"/>
  <c r="Q288" i="11"/>
  <c r="AC288" i="11" s="1"/>
  <c r="Q284" i="11"/>
  <c r="Q280" i="11"/>
  <c r="AC280" i="11" s="1"/>
  <c r="Q276" i="11"/>
  <c r="Q272" i="11"/>
  <c r="Q268" i="11"/>
  <c r="Q264" i="11"/>
  <c r="AC264" i="11" s="1"/>
  <c r="Q260" i="11"/>
  <c r="Q252" i="11"/>
  <c r="AC252" i="11" s="1"/>
  <c r="Q248" i="11"/>
  <c r="AC248" i="11" s="1"/>
  <c r="Q240" i="11"/>
  <c r="AC240" i="11" s="1"/>
  <c r="Q236" i="11"/>
  <c r="AC236" i="11" s="1"/>
  <c r="Q232" i="11"/>
  <c r="AC232" i="11" s="1"/>
  <c r="Q228" i="11"/>
  <c r="Q224" i="11"/>
  <c r="Q220" i="11"/>
  <c r="AC220" i="11" s="1"/>
  <c r="Q218" i="11"/>
  <c r="Q214" i="11"/>
  <c r="Q210" i="11"/>
  <c r="Q206" i="11"/>
  <c r="Q202" i="11"/>
  <c r="AC202" i="11" s="1"/>
  <c r="Q198" i="11"/>
  <c r="Q194" i="11"/>
  <c r="Q190" i="11"/>
  <c r="Q188" i="11"/>
  <c r="AC188" i="11" s="1"/>
  <c r="Q184" i="11"/>
  <c r="Q180" i="11"/>
  <c r="Q176" i="11"/>
  <c r="Q172" i="11"/>
  <c r="Q164" i="11"/>
  <c r="AC164" i="11" s="1"/>
  <c r="Q160" i="11"/>
  <c r="AC160" i="11" s="1"/>
  <c r="Q156" i="11"/>
  <c r="Q152" i="11"/>
  <c r="Q148" i="11"/>
  <c r="Q143" i="11"/>
  <c r="AC143" i="11" s="1"/>
  <c r="Q127" i="11"/>
  <c r="AC127" i="11" s="1"/>
  <c r="Q111" i="11"/>
  <c r="Q107" i="11"/>
  <c r="N8" i="11"/>
  <c r="O8" i="11" s="1"/>
  <c r="AN8" i="11" s="1"/>
  <c r="N1452" i="11"/>
  <c r="O1452" i="11" s="1"/>
  <c r="AN1452" i="11" s="1"/>
  <c r="N1448" i="11"/>
  <c r="O1448" i="11" s="1"/>
  <c r="AN1448" i="11" s="1"/>
  <c r="N1444" i="11"/>
  <c r="O1444" i="11" s="1"/>
  <c r="AN1444" i="11" s="1"/>
  <c r="N1440" i="11"/>
  <c r="O1440" i="11" s="1"/>
  <c r="AN1440" i="11" s="1"/>
  <c r="Q1436" i="11"/>
  <c r="AC1436" i="11" s="1"/>
  <c r="N1432" i="11"/>
  <c r="O1432" i="11" s="1"/>
  <c r="AN1432" i="11" s="1"/>
  <c r="N1428" i="11"/>
  <c r="O1428" i="11" s="1"/>
  <c r="AN1428" i="11" s="1"/>
  <c r="N1424" i="11"/>
  <c r="O1424" i="11" s="1"/>
  <c r="AN1424" i="11" s="1"/>
  <c r="N1421" i="11"/>
  <c r="O1421" i="11" s="1"/>
  <c r="AN1421" i="11" s="1"/>
  <c r="N1417" i="11"/>
  <c r="O1417" i="11" s="1"/>
  <c r="AN1417" i="11" s="1"/>
  <c r="Q1413" i="11"/>
  <c r="N1409" i="11"/>
  <c r="O1409" i="11" s="1"/>
  <c r="AN1409" i="11" s="1"/>
  <c r="Q1405" i="11"/>
  <c r="AC1405" i="11" s="1"/>
  <c r="N1401" i="11"/>
  <c r="O1401" i="11" s="1"/>
  <c r="AN1401" i="11" s="1"/>
  <c r="N1397" i="11"/>
  <c r="O1397" i="11" s="1"/>
  <c r="AN1397" i="11" s="1"/>
  <c r="N1393" i="11"/>
  <c r="O1393" i="11" s="1"/>
  <c r="AN1393" i="11" s="1"/>
  <c r="Q1389" i="11"/>
  <c r="N1385" i="11"/>
  <c r="O1385" i="11" s="1"/>
  <c r="AN1385" i="11" s="1"/>
  <c r="Q1383" i="11"/>
  <c r="N1379" i="11"/>
  <c r="O1379" i="11" s="1"/>
  <c r="AN1379" i="11" s="1"/>
  <c r="Q1375" i="11"/>
  <c r="N1371" i="11"/>
  <c r="O1371" i="11" s="1"/>
  <c r="AN1371" i="11" s="1"/>
  <c r="Q1367" i="11"/>
  <c r="AC1367" i="11" s="1"/>
  <c r="N1363" i="11"/>
  <c r="O1363" i="11" s="1"/>
  <c r="AN1363" i="11" s="1"/>
  <c r="Q1359" i="11"/>
  <c r="AC1359" i="11" s="1"/>
  <c r="N1355" i="11"/>
  <c r="O1355" i="11" s="1"/>
  <c r="AN1355" i="11" s="1"/>
  <c r="Q1351" i="11"/>
  <c r="N1347" i="11"/>
  <c r="O1347" i="11" s="1"/>
  <c r="AN1347" i="11" s="1"/>
  <c r="N1338" i="11"/>
  <c r="O1338" i="11" s="1"/>
  <c r="AN1338" i="11" s="1"/>
  <c r="Q1334" i="11"/>
  <c r="AC1334" i="11" s="1"/>
  <c r="Q1326" i="11"/>
  <c r="AC1326" i="11" s="1"/>
  <c r="Q1315" i="11"/>
  <c r="AC1315" i="11" s="1"/>
  <c r="Q1302" i="11"/>
  <c r="AC1302" i="11" s="1"/>
  <c r="Q1294" i="11"/>
  <c r="Q1286" i="11"/>
  <c r="N1282" i="11"/>
  <c r="O1282" i="11" s="1"/>
  <c r="AN1282" i="11" s="1"/>
  <c r="Q1274" i="11"/>
  <c r="N1266" i="11"/>
  <c r="O1266" i="11" s="1"/>
  <c r="AN1266" i="11" s="1"/>
  <c r="Q1245" i="11"/>
  <c r="N1239" i="11"/>
  <c r="O1239" i="11" s="1"/>
  <c r="AN1239" i="11" s="1"/>
  <c r="Q1231" i="11"/>
  <c r="Q1223" i="11"/>
  <c r="N1215" i="11"/>
  <c r="O1215" i="11" s="1"/>
  <c r="AN1215" i="11" s="1"/>
  <c r="N1211" i="11"/>
  <c r="O1211" i="11" s="1"/>
  <c r="AN1211" i="11" s="1"/>
  <c r="N1207" i="11"/>
  <c r="O1207" i="11" s="1"/>
  <c r="AN1207" i="11" s="1"/>
  <c r="N1203" i="11"/>
  <c r="O1203" i="11" s="1"/>
  <c r="AN1203" i="11" s="1"/>
  <c r="N1199" i="11"/>
  <c r="O1199" i="11" s="1"/>
  <c r="AN1199" i="11" s="1"/>
  <c r="N1195" i="11"/>
  <c r="O1195" i="11" s="1"/>
  <c r="AN1195" i="11" s="1"/>
  <c r="N1191" i="11"/>
  <c r="O1191" i="11" s="1"/>
  <c r="AN1191" i="11" s="1"/>
  <c r="N1189" i="11"/>
  <c r="O1189" i="11" s="1"/>
  <c r="AN1189" i="11" s="1"/>
  <c r="N1185" i="11"/>
  <c r="O1185" i="11" s="1"/>
  <c r="AN1185" i="11" s="1"/>
  <c r="N1177" i="11"/>
  <c r="O1177" i="11" s="1"/>
  <c r="AN1177" i="11" s="1"/>
  <c r="N1173" i="11"/>
  <c r="O1173" i="11" s="1"/>
  <c r="AN1173" i="11" s="1"/>
  <c r="N1169" i="11"/>
  <c r="O1169" i="11" s="1"/>
  <c r="AN1169" i="11" s="1"/>
  <c r="N1165" i="11"/>
  <c r="O1165" i="11" s="1"/>
  <c r="AN1165" i="11" s="1"/>
  <c r="N1161" i="11"/>
  <c r="O1161" i="11" s="1"/>
  <c r="AN1161" i="11" s="1"/>
  <c r="N1157" i="11"/>
  <c r="O1157" i="11" s="1"/>
  <c r="AN1157" i="11" s="1"/>
  <c r="N1153" i="11"/>
  <c r="O1153" i="11" s="1"/>
  <c r="AN1153" i="11" s="1"/>
  <c r="N1145" i="11"/>
  <c r="O1145" i="11" s="1"/>
  <c r="AN1145" i="11" s="1"/>
  <c r="N1141" i="11"/>
  <c r="O1141" i="11" s="1"/>
  <c r="AN1141" i="11" s="1"/>
  <c r="N1137" i="11"/>
  <c r="O1137" i="11" s="1"/>
  <c r="AN1137" i="11" s="1"/>
  <c r="N1133" i="11"/>
  <c r="O1133" i="11" s="1"/>
  <c r="AN1133" i="11" s="1"/>
  <c r="N1129" i="11"/>
  <c r="O1129" i="11" s="1"/>
  <c r="AN1129" i="11" s="1"/>
  <c r="N1125" i="11"/>
  <c r="O1125" i="11" s="1"/>
  <c r="AN1125" i="11" s="1"/>
  <c r="N1121" i="11"/>
  <c r="O1121" i="11" s="1"/>
  <c r="AN1121" i="11" s="1"/>
  <c r="N1117" i="11"/>
  <c r="O1117" i="11" s="1"/>
  <c r="AN1117" i="11" s="1"/>
  <c r="N1109" i="11"/>
  <c r="O1109" i="11" s="1"/>
  <c r="AN1109" i="11" s="1"/>
  <c r="N1103" i="11"/>
  <c r="O1103" i="11" s="1"/>
  <c r="AN1103" i="11" s="1"/>
  <c r="N1095" i="11"/>
  <c r="O1095" i="11" s="1"/>
  <c r="AN1095" i="11" s="1"/>
  <c r="N1091" i="11"/>
  <c r="O1091" i="11" s="1"/>
  <c r="AN1091" i="11" s="1"/>
  <c r="N1087" i="11"/>
  <c r="O1087" i="11" s="1"/>
  <c r="AN1087" i="11" s="1"/>
  <c r="N1083" i="11"/>
  <c r="O1083" i="11" s="1"/>
  <c r="AN1083" i="11" s="1"/>
  <c r="N1079" i="11"/>
  <c r="O1079" i="11" s="1"/>
  <c r="AN1079" i="11" s="1"/>
  <c r="N1075" i="11"/>
  <c r="O1075" i="11" s="1"/>
  <c r="AN1075" i="11" s="1"/>
  <c r="N1071" i="11"/>
  <c r="O1071" i="11" s="1"/>
  <c r="AN1071" i="11" s="1"/>
  <c r="N1067" i="11"/>
  <c r="O1067" i="11" s="1"/>
  <c r="AN1067" i="11" s="1"/>
  <c r="N1063" i="11"/>
  <c r="O1063" i="11" s="1"/>
  <c r="AN1063" i="11" s="1"/>
  <c r="N1059" i="11"/>
  <c r="O1059" i="11" s="1"/>
  <c r="AN1059" i="11" s="1"/>
  <c r="N1055" i="11"/>
  <c r="O1055" i="11" s="1"/>
  <c r="AN1055" i="11" s="1"/>
  <c r="N1051" i="11"/>
  <c r="O1051" i="11" s="1"/>
  <c r="AN1051" i="11" s="1"/>
  <c r="N1047" i="11"/>
  <c r="O1047" i="11" s="1"/>
  <c r="AN1047" i="11" s="1"/>
  <c r="N977" i="11"/>
  <c r="O977" i="11" s="1"/>
  <c r="AN977" i="11" s="1"/>
  <c r="N973" i="11"/>
  <c r="O973" i="11" s="1"/>
  <c r="AN973" i="11" s="1"/>
  <c r="N969" i="11"/>
  <c r="O969" i="11" s="1"/>
  <c r="AN969" i="11" s="1"/>
  <c r="N965" i="11"/>
  <c r="O965" i="11" s="1"/>
  <c r="AN965" i="11" s="1"/>
  <c r="N961" i="11"/>
  <c r="O961" i="11" s="1"/>
  <c r="AN961" i="11" s="1"/>
  <c r="N938" i="11"/>
  <c r="O938" i="11" s="1"/>
  <c r="AN938" i="11" s="1"/>
  <c r="N934" i="11"/>
  <c r="O934" i="11" s="1"/>
  <c r="AN934" i="11" s="1"/>
  <c r="Q930" i="11"/>
  <c r="AC930" i="11" s="1"/>
  <c r="Q926" i="11"/>
  <c r="Q922" i="11"/>
  <c r="AC922" i="11" s="1"/>
  <c r="Q914" i="11"/>
  <c r="Q910" i="11"/>
  <c r="Q906" i="11"/>
  <c r="Q902" i="11"/>
  <c r="Q900" i="11"/>
  <c r="Q896" i="11"/>
  <c r="AC896" i="11" s="1"/>
  <c r="Q892" i="11"/>
  <c r="Q888" i="11"/>
  <c r="AC888" i="11" s="1"/>
  <c r="Q884" i="11"/>
  <c r="Q880" i="11"/>
  <c r="AC880" i="11" s="1"/>
  <c r="Q876" i="11"/>
  <c r="AC876" i="11" s="1"/>
  <c r="Q873" i="11"/>
  <c r="Q865" i="11"/>
  <c r="AC865" i="11" s="1"/>
  <c r="Q861" i="11"/>
  <c r="AC861" i="11" s="1"/>
  <c r="Q857" i="11"/>
  <c r="AC857" i="11" s="1"/>
  <c r="Q853" i="11"/>
  <c r="AC853" i="11" s="1"/>
  <c r="Q849" i="11"/>
  <c r="Q845" i="11"/>
  <c r="AC845" i="11" s="1"/>
  <c r="Q842" i="11"/>
  <c r="AC842" i="11" s="1"/>
  <c r="Q838" i="11"/>
  <c r="Q834" i="11"/>
  <c r="AC834" i="11" s="1"/>
  <c r="Q826" i="11"/>
  <c r="AC826" i="11" s="1"/>
  <c r="Q822" i="11"/>
  <c r="Q818" i="11"/>
  <c r="Q810" i="11"/>
  <c r="AC810" i="11" s="1"/>
  <c r="Q805" i="11"/>
  <c r="Q801" i="11"/>
  <c r="AC801" i="11" s="1"/>
  <c r="Q797" i="11"/>
  <c r="Q793" i="11"/>
  <c r="Q789" i="11"/>
  <c r="Q785" i="11"/>
  <c r="AC785" i="11" s="1"/>
  <c r="Q781" i="11"/>
  <c r="Q773" i="11"/>
  <c r="AC773" i="11" s="1"/>
  <c r="Q765" i="11"/>
  <c r="AC765" i="11" s="1"/>
  <c r="Q761" i="11"/>
  <c r="AC761" i="11" s="1"/>
  <c r="Q757" i="11"/>
  <c r="Q753" i="11"/>
  <c r="Q749" i="11"/>
  <c r="Q741" i="11"/>
  <c r="AC741" i="11" s="1"/>
  <c r="Q737" i="11"/>
  <c r="Q732" i="11"/>
  <c r="AC732" i="11" s="1"/>
  <c r="Q724" i="11"/>
  <c r="AC724" i="11" s="1"/>
  <c r="Q720" i="11"/>
  <c r="AC720" i="11" s="1"/>
  <c r="Q716" i="11"/>
  <c r="Q712" i="11"/>
  <c r="AC712" i="11" s="1"/>
  <c r="Q708" i="11"/>
  <c r="AC708" i="11" s="1"/>
  <c r="Q704" i="11"/>
  <c r="AC704" i="11" s="1"/>
  <c r="Q700" i="11"/>
  <c r="AC700" i="11" s="1"/>
  <c r="Q696" i="11"/>
  <c r="Q691" i="11"/>
  <c r="Q687" i="11"/>
  <c r="AC687" i="11" s="1"/>
  <c r="Q683" i="11"/>
  <c r="Q679" i="11"/>
  <c r="Q675" i="11"/>
  <c r="AC675" i="11" s="1"/>
  <c r="Q671" i="11"/>
  <c r="Q668" i="11"/>
  <c r="AC668" i="11" s="1"/>
  <c r="Q664" i="11"/>
  <c r="AC664" i="11" s="1"/>
  <c r="N660" i="11"/>
  <c r="O660" i="11" s="1"/>
  <c r="AN660" i="11" s="1"/>
  <c r="Q656" i="11"/>
  <c r="N644" i="11"/>
  <c r="O644" i="11" s="1"/>
  <c r="AN644" i="11" s="1"/>
  <c r="N636" i="11"/>
  <c r="O636" i="11" s="1"/>
  <c r="AN636" i="11" s="1"/>
  <c r="N628" i="11"/>
  <c r="O628" i="11" s="1"/>
  <c r="AN628" i="11" s="1"/>
  <c r="N620" i="11"/>
  <c r="O620" i="11" s="1"/>
  <c r="AN620" i="11" s="1"/>
  <c r="N612" i="11"/>
  <c r="O612" i="11" s="1"/>
  <c r="AN612" i="11" s="1"/>
  <c r="N604" i="11"/>
  <c r="O604" i="11" s="1"/>
  <c r="AN604" i="11" s="1"/>
  <c r="N596" i="11"/>
  <c r="O596" i="11" s="1"/>
  <c r="AN596" i="11" s="1"/>
  <c r="N588" i="11"/>
  <c r="O588" i="11" s="1"/>
  <c r="AN588" i="11" s="1"/>
  <c r="N577" i="11"/>
  <c r="O577" i="11" s="1"/>
  <c r="AN577" i="11" s="1"/>
  <c r="N569" i="11"/>
  <c r="O569" i="11" s="1"/>
  <c r="AN569" i="11" s="1"/>
  <c r="N561" i="11"/>
  <c r="O561" i="11" s="1"/>
  <c r="AN561" i="11" s="1"/>
  <c r="N553" i="11"/>
  <c r="O553" i="11" s="1"/>
  <c r="AN553" i="11" s="1"/>
  <c r="N546" i="11"/>
  <c r="O546" i="11" s="1"/>
  <c r="AN546" i="11" s="1"/>
  <c r="N538" i="11"/>
  <c r="O538" i="11" s="1"/>
  <c r="AN538" i="11" s="1"/>
  <c r="N526" i="11"/>
  <c r="O526" i="11" s="1"/>
  <c r="AN526" i="11" s="1"/>
  <c r="N518" i="11"/>
  <c r="O518" i="11" s="1"/>
  <c r="AN518" i="11" s="1"/>
  <c r="N510" i="11"/>
  <c r="O510" i="11" s="1"/>
  <c r="AN510" i="11" s="1"/>
  <c r="N502" i="11"/>
  <c r="O502" i="11" s="1"/>
  <c r="AN502" i="11" s="1"/>
  <c r="N494" i="11"/>
  <c r="O494" i="11" s="1"/>
  <c r="AN494" i="11" s="1"/>
  <c r="N486" i="11"/>
  <c r="O486" i="11" s="1"/>
  <c r="AN486" i="11" s="1"/>
  <c r="N478" i="11"/>
  <c r="O478" i="11" s="1"/>
  <c r="AN478" i="11" s="1"/>
  <c r="N476" i="11"/>
  <c r="O476" i="11" s="1"/>
  <c r="AN476" i="11" s="1"/>
  <c r="N468" i="11"/>
  <c r="O468" i="11" s="1"/>
  <c r="AN468" i="11" s="1"/>
  <c r="N460" i="11"/>
  <c r="O460" i="11" s="1"/>
  <c r="AN460" i="11" s="1"/>
  <c r="N452" i="11"/>
  <c r="O452" i="11" s="1"/>
  <c r="AN452" i="11" s="1"/>
  <c r="N441" i="11"/>
  <c r="O441" i="11" s="1"/>
  <c r="AN441" i="11" s="1"/>
  <c r="N433" i="11"/>
  <c r="O433" i="11" s="1"/>
  <c r="AN433" i="11" s="1"/>
  <c r="N425" i="11"/>
  <c r="O425" i="11" s="1"/>
  <c r="AN425" i="11" s="1"/>
  <c r="N417" i="11"/>
  <c r="O417" i="11" s="1"/>
  <c r="AN417" i="11" s="1"/>
  <c r="N413" i="11"/>
  <c r="O413" i="11" s="1"/>
  <c r="AN413" i="11" s="1"/>
  <c r="N405" i="11"/>
  <c r="O405" i="11" s="1"/>
  <c r="AN405" i="11" s="1"/>
  <c r="N401" i="11"/>
  <c r="O401" i="11" s="1"/>
  <c r="AN401" i="11" s="1"/>
  <c r="N393" i="11"/>
  <c r="O393" i="11" s="1"/>
  <c r="AN393" i="11" s="1"/>
  <c r="Q386" i="11"/>
  <c r="AC386" i="11" s="1"/>
  <c r="N382" i="11"/>
  <c r="O382" i="11" s="1"/>
  <c r="AN382" i="11" s="1"/>
  <c r="N378" i="11"/>
  <c r="O378" i="11" s="1"/>
  <c r="AN378" i="11" s="1"/>
  <c r="N370" i="11"/>
  <c r="O370" i="11" s="1"/>
  <c r="AN370" i="11" s="1"/>
  <c r="N368" i="11"/>
  <c r="O368" i="11" s="1"/>
  <c r="AN368" i="11" s="1"/>
  <c r="Q360" i="11"/>
  <c r="AC360" i="11" s="1"/>
  <c r="N356" i="11"/>
  <c r="O356" i="11" s="1"/>
  <c r="AN356" i="11" s="1"/>
  <c r="N354" i="11"/>
  <c r="O354" i="11" s="1"/>
  <c r="AN354" i="11" s="1"/>
  <c r="N346" i="11"/>
  <c r="O346" i="11" s="1"/>
  <c r="AN346" i="11" s="1"/>
  <c r="N338" i="11"/>
  <c r="O338" i="11" s="1"/>
  <c r="AN338" i="11" s="1"/>
  <c r="N247" i="11"/>
  <c r="O247" i="11" s="1"/>
  <c r="AN247" i="11" s="1"/>
  <c r="N243" i="11"/>
  <c r="O243" i="11" s="1"/>
  <c r="AN243" i="11" s="1"/>
  <c r="Q239" i="11"/>
  <c r="Q235" i="11"/>
  <c r="Q231" i="11"/>
  <c r="AC231" i="11" s="1"/>
  <c r="Q227" i="11"/>
  <c r="AC227" i="11" s="1"/>
  <c r="Q223" i="11"/>
  <c r="Q219" i="11"/>
  <c r="Q217" i="11"/>
  <c r="Q213" i="11"/>
  <c r="Q209" i="11"/>
  <c r="Q205" i="11"/>
  <c r="AC205" i="11" s="1"/>
  <c r="Q201" i="11"/>
  <c r="AC201" i="11" s="1"/>
  <c r="Q197" i="11"/>
  <c r="AC197" i="11" s="1"/>
  <c r="Q193" i="11"/>
  <c r="AC193" i="11" s="1"/>
  <c r="N138" i="11"/>
  <c r="O138" i="11" s="1"/>
  <c r="AN138" i="11" s="1"/>
  <c r="Q134" i="11"/>
  <c r="AC134" i="11" s="1"/>
  <c r="Q118" i="11"/>
  <c r="N105" i="11"/>
  <c r="O105" i="11" s="1"/>
  <c r="AN105" i="11" s="1"/>
  <c r="N101" i="11"/>
  <c r="O101" i="11" s="1"/>
  <c r="AN101" i="11" s="1"/>
  <c r="N97" i="11"/>
  <c r="O97" i="11" s="1"/>
  <c r="AN97" i="11" s="1"/>
  <c r="N93" i="11"/>
  <c r="O93" i="11" s="1"/>
  <c r="AN93" i="11" s="1"/>
  <c r="N89" i="11"/>
  <c r="O89" i="11" s="1"/>
  <c r="AN89" i="11" s="1"/>
  <c r="N85" i="11"/>
  <c r="O85" i="11" s="1"/>
  <c r="AN85" i="11" s="1"/>
  <c r="N81" i="11"/>
  <c r="O81" i="11" s="1"/>
  <c r="AN81" i="11" s="1"/>
  <c r="N79" i="11"/>
  <c r="O79" i="11" s="1"/>
  <c r="AN79" i="11" s="1"/>
  <c r="N75" i="11"/>
  <c r="O75" i="11" s="1"/>
  <c r="AN75" i="11" s="1"/>
  <c r="N71" i="11"/>
  <c r="O71" i="11" s="1"/>
  <c r="AN71" i="11" s="1"/>
  <c r="N67" i="11"/>
  <c r="O67" i="11" s="1"/>
  <c r="AN67" i="11" s="1"/>
  <c r="N63" i="11"/>
  <c r="O63" i="11" s="1"/>
  <c r="AN63" i="11" s="1"/>
  <c r="N59" i="11"/>
  <c r="O59" i="11" s="1"/>
  <c r="AN59" i="11" s="1"/>
  <c r="N55" i="11"/>
  <c r="O55" i="11" s="1"/>
  <c r="AN55" i="11" s="1"/>
  <c r="N51" i="11"/>
  <c r="O51" i="11" s="1"/>
  <c r="AN51" i="11" s="1"/>
  <c r="N47" i="11"/>
  <c r="O47" i="11" s="1"/>
  <c r="AN47" i="11" s="1"/>
  <c r="N43" i="11"/>
  <c r="O43" i="11" s="1"/>
  <c r="AN43" i="11" s="1"/>
  <c r="N39" i="11"/>
  <c r="O39" i="11" s="1"/>
  <c r="AN39" i="11" s="1"/>
  <c r="N35" i="11"/>
  <c r="O35" i="11" s="1"/>
  <c r="AN35" i="11" s="1"/>
  <c r="N31" i="11"/>
  <c r="O31" i="11" s="1"/>
  <c r="AN31" i="11" s="1"/>
  <c r="N27" i="11"/>
  <c r="O27" i="11" s="1"/>
  <c r="AN27" i="11" s="1"/>
  <c r="N23" i="11"/>
  <c r="O23" i="11" s="1"/>
  <c r="AN23" i="11" s="1"/>
  <c r="N19" i="11"/>
  <c r="O19" i="11" s="1"/>
  <c r="AN19" i="11" s="1"/>
  <c r="N15" i="11"/>
  <c r="O15" i="11" s="1"/>
  <c r="AN15" i="11" s="1"/>
  <c r="N11" i="11"/>
  <c r="O11" i="11" s="1"/>
  <c r="AN11" i="11" s="1"/>
  <c r="N7" i="11"/>
  <c r="O7" i="11" s="1"/>
  <c r="AN7" i="11" s="1"/>
  <c r="N1447" i="11"/>
  <c r="O1447" i="11" s="1"/>
  <c r="AN1447" i="11" s="1"/>
  <c r="N1443" i="11"/>
  <c r="O1443" i="11" s="1"/>
  <c r="AN1443" i="11" s="1"/>
  <c r="N1439" i="11"/>
  <c r="O1439" i="11" s="1"/>
  <c r="AN1439" i="11" s="1"/>
  <c r="N1435" i="11"/>
  <c r="O1435" i="11" s="1"/>
  <c r="AN1435" i="11" s="1"/>
  <c r="N1431" i="11"/>
  <c r="O1431" i="11" s="1"/>
  <c r="AN1431" i="11" s="1"/>
  <c r="N1427" i="11"/>
  <c r="O1427" i="11" s="1"/>
  <c r="AN1427" i="11" s="1"/>
  <c r="N1423" i="11"/>
  <c r="O1423" i="11" s="1"/>
  <c r="AN1423" i="11" s="1"/>
  <c r="N1420" i="11"/>
  <c r="O1420" i="11" s="1"/>
  <c r="AN1420" i="11" s="1"/>
  <c r="N1416" i="11"/>
  <c r="O1416" i="11" s="1"/>
  <c r="AN1416" i="11" s="1"/>
  <c r="N1412" i="11"/>
  <c r="O1412" i="11" s="1"/>
  <c r="AN1412" i="11" s="1"/>
  <c r="N1408" i="11"/>
  <c r="O1408" i="11" s="1"/>
  <c r="AN1408" i="11" s="1"/>
  <c r="N1404" i="11"/>
  <c r="O1404" i="11" s="1"/>
  <c r="AN1404" i="11" s="1"/>
  <c r="N1400" i="11"/>
  <c r="O1400" i="11" s="1"/>
  <c r="AN1400" i="11" s="1"/>
  <c r="N1396" i="11"/>
  <c r="O1396" i="11" s="1"/>
  <c r="AN1396" i="11" s="1"/>
  <c r="N1392" i="11"/>
  <c r="O1392" i="11" s="1"/>
  <c r="AN1392" i="11" s="1"/>
  <c r="N1388" i="11"/>
  <c r="O1388" i="11" s="1"/>
  <c r="AN1388" i="11" s="1"/>
  <c r="N1382" i="11"/>
  <c r="O1382" i="11" s="1"/>
  <c r="AN1382" i="11" s="1"/>
  <c r="N1378" i="11"/>
  <c r="O1378" i="11" s="1"/>
  <c r="AN1378" i="11" s="1"/>
  <c r="N1374" i="11"/>
  <c r="O1374" i="11" s="1"/>
  <c r="AN1374" i="11" s="1"/>
  <c r="N1370" i="11"/>
  <c r="O1370" i="11" s="1"/>
  <c r="AN1370" i="11" s="1"/>
  <c r="N1366" i="11"/>
  <c r="O1366" i="11" s="1"/>
  <c r="AN1366" i="11" s="1"/>
  <c r="N1362" i="11"/>
  <c r="O1362" i="11" s="1"/>
  <c r="AN1362" i="11" s="1"/>
  <c r="N1358" i="11"/>
  <c r="O1358" i="11" s="1"/>
  <c r="AN1358" i="11" s="1"/>
  <c r="N1354" i="11"/>
  <c r="O1354" i="11" s="1"/>
  <c r="AN1354" i="11" s="1"/>
  <c r="N1350" i="11"/>
  <c r="O1350" i="11" s="1"/>
  <c r="AN1350" i="11" s="1"/>
  <c r="N1346" i="11"/>
  <c r="O1346" i="11" s="1"/>
  <c r="AN1346" i="11" s="1"/>
  <c r="N1342" i="11"/>
  <c r="O1342" i="11" s="1"/>
  <c r="AN1342" i="11" s="1"/>
  <c r="N1337" i="11"/>
  <c r="O1337" i="11" s="1"/>
  <c r="AN1337" i="11" s="1"/>
  <c r="N1333" i="11"/>
  <c r="O1333" i="11" s="1"/>
  <c r="AN1333" i="11" s="1"/>
  <c r="N1329" i="11"/>
  <c r="O1329" i="11" s="1"/>
  <c r="AN1329" i="11" s="1"/>
  <c r="N1325" i="11"/>
  <c r="O1325" i="11" s="1"/>
  <c r="AN1325" i="11" s="1"/>
  <c r="N1322" i="11"/>
  <c r="O1322" i="11" s="1"/>
  <c r="AN1322" i="11" s="1"/>
  <c r="N1318" i="11"/>
  <c r="O1318" i="11" s="1"/>
  <c r="AN1318" i="11" s="1"/>
  <c r="N1314" i="11"/>
  <c r="O1314" i="11" s="1"/>
  <c r="AN1314" i="11" s="1"/>
  <c r="N1310" i="11"/>
  <c r="O1310" i="11" s="1"/>
  <c r="AN1310" i="11" s="1"/>
  <c r="N1305" i="11"/>
  <c r="O1305" i="11" s="1"/>
  <c r="AN1305" i="11" s="1"/>
  <c r="N1301" i="11"/>
  <c r="O1301" i="11" s="1"/>
  <c r="AN1301" i="11" s="1"/>
  <c r="N1297" i="11"/>
  <c r="O1297" i="11" s="1"/>
  <c r="AN1297" i="11" s="1"/>
  <c r="N1293" i="11"/>
  <c r="O1293" i="11" s="1"/>
  <c r="AN1293" i="11" s="1"/>
  <c r="N1289" i="11"/>
  <c r="O1289" i="11" s="1"/>
  <c r="AN1289" i="11" s="1"/>
  <c r="N1285" i="11"/>
  <c r="O1285" i="11" s="1"/>
  <c r="AN1285" i="11" s="1"/>
  <c r="N1281" i="11"/>
  <c r="O1281" i="11" s="1"/>
  <c r="AN1281" i="11" s="1"/>
  <c r="N1277" i="11"/>
  <c r="O1277" i="11" s="1"/>
  <c r="AN1277" i="11" s="1"/>
  <c r="N1273" i="11"/>
  <c r="O1273" i="11" s="1"/>
  <c r="AN1273" i="11" s="1"/>
  <c r="N1269" i="11"/>
  <c r="O1269" i="11" s="1"/>
  <c r="AN1269" i="11" s="1"/>
  <c r="N1265" i="11"/>
  <c r="O1265" i="11" s="1"/>
  <c r="AN1265" i="11" s="1"/>
  <c r="N1261" i="11"/>
  <c r="O1261" i="11" s="1"/>
  <c r="AN1261" i="11" s="1"/>
  <c r="N1257" i="11"/>
  <c r="O1257" i="11" s="1"/>
  <c r="AN1257" i="11" s="1"/>
  <c r="N1253" i="11"/>
  <c r="O1253" i="11" s="1"/>
  <c r="AN1253" i="11" s="1"/>
  <c r="N1252" i="11"/>
  <c r="O1252" i="11" s="1"/>
  <c r="AN1252" i="11" s="1"/>
  <c r="N1248" i="11"/>
  <c r="O1248" i="11" s="1"/>
  <c r="AN1248" i="11" s="1"/>
  <c r="N1244" i="11"/>
  <c r="O1244" i="11" s="1"/>
  <c r="AN1244" i="11" s="1"/>
  <c r="N1238" i="11"/>
  <c r="O1238" i="11" s="1"/>
  <c r="AN1238" i="11" s="1"/>
  <c r="N1234" i="11"/>
  <c r="O1234" i="11" s="1"/>
  <c r="AN1234" i="11" s="1"/>
  <c r="N1230" i="11"/>
  <c r="O1230" i="11" s="1"/>
  <c r="AN1230" i="11" s="1"/>
  <c r="N1226" i="11"/>
  <c r="O1226" i="11" s="1"/>
  <c r="AN1226" i="11" s="1"/>
  <c r="N1222" i="11"/>
  <c r="O1222" i="11" s="1"/>
  <c r="AN1222" i="11" s="1"/>
  <c r="N1218" i="11"/>
  <c r="O1218" i="11" s="1"/>
  <c r="AN1218" i="11" s="1"/>
  <c r="N1214" i="11"/>
  <c r="O1214" i="11" s="1"/>
  <c r="AN1214" i="11" s="1"/>
  <c r="N1210" i="11"/>
  <c r="O1210" i="11" s="1"/>
  <c r="AN1210" i="11" s="1"/>
  <c r="N1206" i="11"/>
  <c r="O1206" i="11" s="1"/>
  <c r="AN1206" i="11" s="1"/>
  <c r="N1202" i="11"/>
  <c r="O1202" i="11" s="1"/>
  <c r="AN1202" i="11" s="1"/>
  <c r="N1198" i="11"/>
  <c r="O1198" i="11" s="1"/>
  <c r="AN1198" i="11" s="1"/>
  <c r="N1194" i="11"/>
  <c r="O1194" i="11" s="1"/>
  <c r="AN1194" i="11" s="1"/>
  <c r="N1188" i="11"/>
  <c r="O1188" i="11" s="1"/>
  <c r="AN1188" i="11" s="1"/>
  <c r="N1180" i="11"/>
  <c r="O1180" i="11" s="1"/>
  <c r="AN1180" i="11" s="1"/>
  <c r="N1176" i="11"/>
  <c r="O1176" i="11" s="1"/>
  <c r="AN1176" i="11" s="1"/>
  <c r="N1172" i="11"/>
  <c r="O1172" i="11" s="1"/>
  <c r="AN1172" i="11" s="1"/>
  <c r="N1168" i="11"/>
  <c r="O1168" i="11" s="1"/>
  <c r="AN1168" i="11" s="1"/>
  <c r="N1164" i="11"/>
  <c r="O1164" i="11" s="1"/>
  <c r="AN1164" i="11" s="1"/>
  <c r="N1160" i="11"/>
  <c r="O1160" i="11" s="1"/>
  <c r="AN1160" i="11" s="1"/>
  <c r="N1156" i="11"/>
  <c r="O1156" i="11" s="1"/>
  <c r="AN1156" i="11" s="1"/>
  <c r="N1152" i="11"/>
  <c r="O1152" i="11" s="1"/>
  <c r="AN1152" i="11" s="1"/>
  <c r="N1148" i="11"/>
  <c r="O1148" i="11" s="1"/>
  <c r="AN1148" i="11" s="1"/>
  <c r="N1144" i="11"/>
  <c r="O1144" i="11" s="1"/>
  <c r="AN1144" i="11" s="1"/>
  <c r="N1140" i="11"/>
  <c r="O1140" i="11" s="1"/>
  <c r="AN1140" i="11" s="1"/>
  <c r="N1132" i="11"/>
  <c r="O1132" i="11" s="1"/>
  <c r="AN1132" i="11" s="1"/>
  <c r="N1128" i="11"/>
  <c r="O1128" i="11" s="1"/>
  <c r="AN1128" i="11" s="1"/>
  <c r="N1124" i="11"/>
  <c r="O1124" i="11" s="1"/>
  <c r="AN1124" i="11" s="1"/>
  <c r="N1120" i="11"/>
  <c r="O1120" i="11" s="1"/>
  <c r="AN1120" i="11" s="1"/>
  <c r="N1112" i="11"/>
  <c r="O1112" i="11" s="1"/>
  <c r="AN1112" i="11" s="1"/>
  <c r="N1108" i="11"/>
  <c r="O1108" i="11" s="1"/>
  <c r="AN1108" i="11" s="1"/>
  <c r="N1106" i="11"/>
  <c r="O1106" i="11" s="1"/>
  <c r="AN1106" i="11" s="1"/>
  <c r="N1102" i="11"/>
  <c r="O1102" i="11" s="1"/>
  <c r="AN1102" i="11" s="1"/>
  <c r="N1098" i="11"/>
  <c r="O1098" i="11" s="1"/>
  <c r="AN1098" i="11" s="1"/>
  <c r="N1094" i="11"/>
  <c r="O1094" i="11" s="1"/>
  <c r="AN1094" i="11" s="1"/>
  <c r="N1090" i="11"/>
  <c r="O1090" i="11" s="1"/>
  <c r="AN1090" i="11" s="1"/>
  <c r="N1086" i="11"/>
  <c r="O1086" i="11" s="1"/>
  <c r="AN1086" i="11" s="1"/>
  <c r="N1082" i="11"/>
  <c r="O1082" i="11" s="1"/>
  <c r="AN1082" i="11" s="1"/>
  <c r="N1078" i="11"/>
  <c r="O1078" i="11" s="1"/>
  <c r="AN1078" i="11" s="1"/>
  <c r="N1074" i="11"/>
  <c r="O1074" i="11" s="1"/>
  <c r="AN1074" i="11" s="1"/>
  <c r="N1070" i="11"/>
  <c r="O1070" i="11" s="1"/>
  <c r="AN1070" i="11" s="1"/>
  <c r="N1066" i="11"/>
  <c r="O1066" i="11" s="1"/>
  <c r="AN1066" i="11" s="1"/>
  <c r="N1062" i="11"/>
  <c r="O1062" i="11" s="1"/>
  <c r="AN1062" i="11" s="1"/>
  <c r="N1058" i="11"/>
  <c r="O1058" i="11" s="1"/>
  <c r="AN1058" i="11" s="1"/>
  <c r="N1054" i="11"/>
  <c r="O1054" i="11" s="1"/>
  <c r="AN1054" i="11" s="1"/>
  <c r="N1050" i="11"/>
  <c r="O1050" i="11" s="1"/>
  <c r="AN1050" i="11" s="1"/>
  <c r="N1046" i="11"/>
  <c r="O1046" i="11" s="1"/>
  <c r="AN1046" i="11" s="1"/>
  <c r="N1042" i="11"/>
  <c r="O1042" i="11" s="1"/>
  <c r="AN1042" i="11" s="1"/>
  <c r="N1038" i="11"/>
  <c r="O1038" i="11" s="1"/>
  <c r="AN1038" i="11" s="1"/>
  <c r="N1035" i="11"/>
  <c r="O1035" i="11" s="1"/>
  <c r="AN1035" i="11" s="1"/>
  <c r="N1031" i="11"/>
  <c r="O1031" i="11" s="1"/>
  <c r="AN1031" i="11" s="1"/>
  <c r="N1027" i="11"/>
  <c r="O1027" i="11" s="1"/>
  <c r="AN1027" i="11" s="1"/>
  <c r="N1023" i="11"/>
  <c r="O1023" i="11" s="1"/>
  <c r="AN1023" i="11" s="1"/>
  <c r="N1019" i="11"/>
  <c r="O1019" i="11" s="1"/>
  <c r="AN1019" i="11" s="1"/>
  <c r="N1015" i="11"/>
  <c r="O1015" i="11" s="1"/>
  <c r="AN1015" i="11" s="1"/>
  <c r="N1011" i="11"/>
  <c r="O1011" i="11" s="1"/>
  <c r="AN1011" i="11" s="1"/>
  <c r="N1007" i="11"/>
  <c r="O1007" i="11" s="1"/>
  <c r="AN1007" i="11" s="1"/>
  <c r="N1003" i="11"/>
  <c r="O1003" i="11" s="1"/>
  <c r="AN1003" i="11" s="1"/>
  <c r="N1000" i="11"/>
  <c r="O1000" i="11" s="1"/>
  <c r="AN1000" i="11" s="1"/>
  <c r="N996" i="11"/>
  <c r="O996" i="11" s="1"/>
  <c r="AN996" i="11" s="1"/>
  <c r="N992" i="11"/>
  <c r="O992" i="11" s="1"/>
  <c r="AN992" i="11" s="1"/>
  <c r="N988" i="11"/>
  <c r="O988" i="11" s="1"/>
  <c r="AN988" i="11" s="1"/>
  <c r="N984" i="11"/>
  <c r="O984" i="11" s="1"/>
  <c r="AN984" i="11" s="1"/>
  <c r="N980" i="11"/>
  <c r="O980" i="11" s="1"/>
  <c r="AN980" i="11" s="1"/>
  <c r="N976" i="11"/>
  <c r="O976" i="11" s="1"/>
  <c r="AN976" i="11" s="1"/>
  <c r="N972" i="11"/>
  <c r="O972" i="11" s="1"/>
  <c r="AN972" i="11" s="1"/>
  <c r="N968" i="11"/>
  <c r="O968" i="11" s="1"/>
  <c r="AN968" i="11" s="1"/>
  <c r="N964" i="11"/>
  <c r="O964" i="11" s="1"/>
  <c r="AN964" i="11" s="1"/>
  <c r="N960" i="11"/>
  <c r="O960" i="11" s="1"/>
  <c r="AN960" i="11" s="1"/>
  <c r="N956" i="11"/>
  <c r="O956" i="11" s="1"/>
  <c r="AN956" i="11" s="1"/>
  <c r="N952" i="11"/>
  <c r="O952" i="11" s="1"/>
  <c r="AN952" i="11" s="1"/>
  <c r="N948" i="11"/>
  <c r="O948" i="11" s="1"/>
  <c r="AN948" i="11" s="1"/>
  <c r="N941" i="11"/>
  <c r="O941" i="11" s="1"/>
  <c r="AN941" i="11" s="1"/>
  <c r="N937" i="11"/>
  <c r="O937" i="11" s="1"/>
  <c r="AN937" i="11" s="1"/>
  <c r="N925" i="11"/>
  <c r="O925" i="11" s="1"/>
  <c r="AN925" i="11" s="1"/>
  <c r="N921" i="11"/>
  <c r="O921" i="11" s="1"/>
  <c r="AN921" i="11" s="1"/>
  <c r="N917" i="11"/>
  <c r="O917" i="11" s="1"/>
  <c r="AN917" i="11" s="1"/>
  <c r="Q913" i="11"/>
  <c r="AC913" i="11" s="1"/>
  <c r="Q905" i="11"/>
  <c r="AC905" i="11" s="1"/>
  <c r="Q899" i="11"/>
  <c r="AC899" i="11" s="1"/>
  <c r="Q895" i="11"/>
  <c r="Q891" i="11"/>
  <c r="AC891" i="11" s="1"/>
  <c r="N844" i="11"/>
  <c r="O844" i="11" s="1"/>
  <c r="AN844" i="11" s="1"/>
  <c r="Q841" i="11"/>
  <c r="Q837" i="11"/>
  <c r="N833" i="11"/>
  <c r="O833" i="11" s="1"/>
  <c r="AN833" i="11" s="1"/>
  <c r="N829" i="11"/>
  <c r="O829" i="11" s="1"/>
  <c r="AN829" i="11" s="1"/>
  <c r="N825" i="11"/>
  <c r="O825" i="11" s="1"/>
  <c r="AN825" i="11" s="1"/>
  <c r="Q821" i="11"/>
  <c r="AC821" i="11" s="1"/>
  <c r="N817" i="11"/>
  <c r="O817" i="11" s="1"/>
  <c r="AN817" i="11" s="1"/>
  <c r="N813" i="11"/>
  <c r="O813" i="11" s="1"/>
  <c r="AN813" i="11" s="1"/>
  <c r="Q809" i="11"/>
  <c r="AC809" i="11" s="1"/>
  <c r="N804" i="11"/>
  <c r="O804" i="11" s="1"/>
  <c r="AN804" i="11" s="1"/>
  <c r="N800" i="11"/>
  <c r="O800" i="11" s="1"/>
  <c r="AN800" i="11" s="1"/>
  <c r="N796" i="11"/>
  <c r="O796" i="11" s="1"/>
  <c r="AN796" i="11" s="1"/>
  <c r="Q788" i="11"/>
  <c r="N780" i="11"/>
  <c r="O780" i="11" s="1"/>
  <c r="AN780" i="11" s="1"/>
  <c r="Q776" i="11"/>
  <c r="N772" i="11"/>
  <c r="O772" i="11" s="1"/>
  <c r="AN772" i="11" s="1"/>
  <c r="N768" i="11"/>
  <c r="O768" i="11" s="1"/>
  <c r="AN768" i="11" s="1"/>
  <c r="Q764" i="11"/>
  <c r="N756" i="11"/>
  <c r="O756" i="11" s="1"/>
  <c r="AN756" i="11" s="1"/>
  <c r="N748" i="11"/>
  <c r="O748" i="11" s="1"/>
  <c r="AN748" i="11" s="1"/>
  <c r="N744" i="11"/>
  <c r="O744" i="11" s="1"/>
  <c r="AN744" i="11" s="1"/>
  <c r="N740" i="11"/>
  <c r="O740" i="11" s="1"/>
  <c r="AN740" i="11" s="1"/>
  <c r="N731" i="11"/>
  <c r="O731" i="11" s="1"/>
  <c r="AN731" i="11" s="1"/>
  <c r="Q727" i="11"/>
  <c r="Q723" i="11"/>
  <c r="N719" i="11"/>
  <c r="O719" i="11" s="1"/>
  <c r="AN719" i="11" s="1"/>
  <c r="Q711" i="11"/>
  <c r="Q707" i="11"/>
  <c r="AC707" i="11" s="1"/>
  <c r="Q703" i="11"/>
  <c r="AC703" i="11" s="1"/>
  <c r="Q699" i="11"/>
  <c r="Q695" i="11"/>
  <c r="Q686" i="11"/>
  <c r="Q682" i="11"/>
  <c r="AC682" i="11" s="1"/>
  <c r="Q678" i="11"/>
  <c r="Q674" i="11"/>
  <c r="Q667" i="11"/>
  <c r="AC667" i="11" s="1"/>
  <c r="Q659" i="11"/>
  <c r="Q655" i="11"/>
  <c r="Q651" i="11"/>
  <c r="Q643" i="11"/>
  <c r="Q639" i="11"/>
  <c r="Q631" i="11"/>
  <c r="AC631" i="11" s="1"/>
  <c r="Q623" i="11"/>
  <c r="AC623" i="11" s="1"/>
  <c r="Q619" i="11"/>
  <c r="Q615" i="11"/>
  <c r="Q611" i="11"/>
  <c r="Q607" i="11"/>
  <c r="Q603" i="11"/>
  <c r="Q599" i="11"/>
  <c r="Q595" i="11"/>
  <c r="Q591" i="11"/>
  <c r="Q587" i="11"/>
  <c r="Q583" i="11"/>
  <c r="AC583" i="11" s="1"/>
  <c r="Q580" i="11"/>
  <c r="AC580" i="11" s="1"/>
  <c r="Q576" i="11"/>
  <c r="Q572" i="11"/>
  <c r="AC572" i="11" s="1"/>
  <c r="Q568" i="11"/>
  <c r="AC568" i="11" s="1"/>
  <c r="Q564" i="11"/>
  <c r="Q560" i="11"/>
  <c r="AC560" i="11" s="1"/>
  <c r="Q556" i="11"/>
  <c r="Q549" i="11"/>
  <c r="AC549" i="11" s="1"/>
  <c r="Q545" i="11"/>
  <c r="Q541" i="11"/>
  <c r="Q537" i="11"/>
  <c r="Q533" i="11"/>
  <c r="AC533" i="11" s="1"/>
  <c r="Q529" i="11"/>
  <c r="AC529" i="11" s="1"/>
  <c r="Q525" i="11"/>
  <c r="Q521" i="11"/>
  <c r="Q513" i="11"/>
  <c r="AC513" i="11" s="1"/>
  <c r="Q509" i="11"/>
  <c r="Q505" i="11"/>
  <c r="Q501" i="11"/>
  <c r="Q497" i="11"/>
  <c r="AC497" i="11" s="1"/>
  <c r="Q493" i="11"/>
  <c r="AC493" i="11" s="1"/>
  <c r="Q485" i="11"/>
  <c r="Q481" i="11"/>
  <c r="Q477" i="11"/>
  <c r="Q475" i="11"/>
  <c r="Q471" i="11"/>
  <c r="AC471" i="11" s="1"/>
  <c r="Q467" i="11"/>
  <c r="Q463" i="11"/>
  <c r="Q459" i="11"/>
  <c r="AC459" i="11" s="1"/>
  <c r="Q451" i="11"/>
  <c r="Q448" i="11"/>
  <c r="Q444" i="11"/>
  <c r="AC444" i="11" s="1"/>
  <c r="Q440" i="11"/>
  <c r="Q436" i="11"/>
  <c r="Q432" i="11"/>
  <c r="Q428" i="11"/>
  <c r="AC428" i="11" s="1"/>
  <c r="Q424" i="11"/>
  <c r="AC424" i="11" s="1"/>
  <c r="Q420" i="11"/>
  <c r="Q408" i="11"/>
  <c r="AC408" i="11" s="1"/>
  <c r="Q404" i="11"/>
  <c r="Q400" i="11"/>
  <c r="AC400" i="11" s="1"/>
  <c r="Q396" i="11"/>
  <c r="Q392" i="11"/>
  <c r="Q389" i="11"/>
  <c r="Q385" i="11"/>
  <c r="AC385" i="11" s="1"/>
  <c r="Q381" i="11"/>
  <c r="Q377" i="11"/>
  <c r="Q373" i="11"/>
  <c r="Q367" i="11"/>
  <c r="Q363" i="11"/>
  <c r="Q359" i="11"/>
  <c r="Q355" i="11"/>
  <c r="AC355" i="11" s="1"/>
  <c r="Q353" i="11"/>
  <c r="Q349" i="11"/>
  <c r="AC349" i="11" s="1"/>
  <c r="Q345" i="11"/>
  <c r="Q341" i="11"/>
  <c r="AC341" i="11" s="1"/>
  <c r="Q337" i="11"/>
  <c r="Q333" i="11"/>
  <c r="AC333" i="11" s="1"/>
  <c r="Q328" i="11"/>
  <c r="Q324" i="11"/>
  <c r="Q320" i="11"/>
  <c r="Q310" i="11"/>
  <c r="AC310" i="11" s="1"/>
  <c r="Q302" i="11"/>
  <c r="Q298" i="11"/>
  <c r="Q294" i="11"/>
  <c r="AC294" i="11" s="1"/>
  <c r="Q286" i="11"/>
  <c r="Q278" i="11"/>
  <c r="AC278" i="11" s="1"/>
  <c r="Q274" i="11"/>
  <c r="Q270" i="11"/>
  <c r="Q266" i="11"/>
  <c r="Q258" i="11"/>
  <c r="AC258" i="11" s="1"/>
  <c r="Q254" i="11"/>
  <c r="Q250" i="11"/>
  <c r="Q246" i="11"/>
  <c r="Q242" i="11"/>
  <c r="Q238" i="11"/>
  <c r="AC238" i="11" s="1"/>
  <c r="Q234" i="11"/>
  <c r="AC234" i="11" s="1"/>
  <c r="Q230" i="11"/>
  <c r="Q226" i="11"/>
  <c r="AC226" i="11" s="1"/>
  <c r="Q222" i="11"/>
  <c r="Q216" i="11"/>
  <c r="Q212" i="11"/>
  <c r="AC212" i="11" s="1"/>
  <c r="Q208" i="11"/>
  <c r="AC208" i="11" s="1"/>
  <c r="Q204" i="11"/>
  <c r="Q196" i="11"/>
  <c r="Q192" i="11"/>
  <c r="Q186" i="11"/>
  <c r="Q182" i="11"/>
  <c r="Q178" i="11"/>
  <c r="AC178" i="11" s="1"/>
  <c r="Q174" i="11"/>
  <c r="Q170" i="11"/>
  <c r="AC170" i="11" s="1"/>
  <c r="Q166" i="11"/>
  <c r="AC166" i="11" s="1"/>
  <c r="Q162" i="11"/>
  <c r="Q158" i="11"/>
  <c r="AC158" i="11" s="1"/>
  <c r="Q154" i="11"/>
  <c r="Q150" i="11"/>
  <c r="AC150" i="11" s="1"/>
  <c r="Q146" i="11"/>
  <c r="Q141" i="11"/>
  <c r="Q137" i="11"/>
  <c r="Q133" i="11"/>
  <c r="AC133" i="11" s="1"/>
  <c r="Q125" i="11"/>
  <c r="AC125" i="11" s="1"/>
  <c r="Q121" i="11"/>
  <c r="Q117" i="11"/>
  <c r="AC117" i="11" s="1"/>
  <c r="Q113" i="11"/>
  <c r="Q109" i="11"/>
  <c r="N10" i="11"/>
  <c r="O10" i="11" s="1"/>
  <c r="AN10" i="11" s="1"/>
  <c r="Q2594" i="11"/>
  <c r="AC2594" i="11" s="1"/>
  <c r="Q2589" i="11"/>
  <c r="AC2589" i="11" s="1"/>
  <c r="Q2608" i="11"/>
  <c r="AC2608" i="11" s="1"/>
  <c r="Q2596" i="11"/>
  <c r="AC2596" i="11" s="1"/>
  <c r="Z2586" i="11"/>
  <c r="Q2601" i="11"/>
  <c r="AC2601" i="11" s="1"/>
  <c r="N2610" i="11"/>
  <c r="O2610" i="11" s="1"/>
  <c r="AN2610" i="11" s="1"/>
  <c r="Q2609" i="11"/>
  <c r="AC2609" i="11" s="1"/>
  <c r="Q2604" i="11"/>
  <c r="AC2604" i="11" s="1"/>
  <c r="N2602" i="11"/>
  <c r="O2602" i="11" s="1"/>
  <c r="AN2602" i="11" s="1"/>
  <c r="Q2585" i="11"/>
  <c r="Q2597" i="11"/>
  <c r="AC2597" i="11" s="1"/>
  <c r="V2586" i="11"/>
  <c r="W2586" i="11"/>
  <c r="S2584" i="11"/>
  <c r="AB2584" i="11"/>
  <c r="AD2584" i="11"/>
  <c r="V2598" i="11"/>
  <c r="W2598" i="11"/>
  <c r="V2587" i="11"/>
  <c r="W2587" i="11"/>
  <c r="Q2588" i="11"/>
  <c r="U2588" i="11" s="1"/>
  <c r="N2584" i="11"/>
  <c r="O2584" i="11" s="1"/>
  <c r="AN2584" i="11" s="1"/>
  <c r="Q2605" i="11"/>
  <c r="U2605" i="11" s="1"/>
  <c r="Q2595" i="11"/>
  <c r="U2595" i="11" s="1"/>
  <c r="Q2593" i="11"/>
  <c r="U2593" i="11" s="1"/>
  <c r="Q2587" i="11"/>
  <c r="AC2587" i="11" s="1"/>
  <c r="Q2586" i="11"/>
  <c r="AC2586" i="11" s="1"/>
  <c r="Q2603" i="11"/>
  <c r="AC2603" i="11" s="1"/>
  <c r="N2600" i="11"/>
  <c r="O2600" i="11" s="1"/>
  <c r="AN2600" i="11" s="1"/>
  <c r="N2592" i="11"/>
  <c r="O2592" i="11" s="1"/>
  <c r="AN2592" i="11" s="1"/>
  <c r="S2600" i="11"/>
  <c r="S2592" i="11"/>
  <c r="AB2592" i="11"/>
  <c r="V2601" i="11"/>
  <c r="W2601" i="11"/>
  <c r="AB2610" i="11"/>
  <c r="AB2602" i="11"/>
  <c r="Q2606" i="11"/>
  <c r="AC2606" i="11" s="1"/>
  <c r="Q2598" i="11"/>
  <c r="AC2598" i="11" s="1"/>
  <c r="Q2590" i="11"/>
  <c r="U2590" i="11" s="1"/>
  <c r="Q2607" i="11"/>
  <c r="U2607" i="11" s="1"/>
  <c r="Q2599" i="11"/>
  <c r="AC2599" i="11" s="1"/>
  <c r="Q2591" i="11"/>
  <c r="AC2591" i="11" s="1"/>
  <c r="Q2583" i="11"/>
  <c r="U2583" i="11" s="1"/>
  <c r="Z1369" i="11"/>
  <c r="Z917" i="11"/>
  <c r="Z2463" i="11"/>
  <c r="Z2187" i="11"/>
  <c r="Z2179" i="11"/>
  <c r="Z2169" i="11"/>
  <c r="Z803" i="11"/>
  <c r="Z739" i="11"/>
  <c r="Z185" i="11"/>
  <c r="Z2576" i="11"/>
  <c r="Z2567" i="11"/>
  <c r="Z2570" i="11"/>
  <c r="Z2075" i="11"/>
  <c r="Z2550" i="11"/>
  <c r="Z2535" i="11"/>
  <c r="Z2494" i="11"/>
  <c r="Z2476" i="11"/>
  <c r="Z2472" i="11"/>
  <c r="Z1202" i="11"/>
  <c r="Z1007" i="11"/>
  <c r="Z878" i="11"/>
  <c r="Z866" i="11"/>
  <c r="Z839" i="11"/>
  <c r="Z788" i="11"/>
  <c r="Z736" i="11"/>
  <c r="Z728" i="11"/>
  <c r="AB2569" i="11"/>
  <c r="AB2571" i="11"/>
  <c r="S2580" i="11"/>
  <c r="S2572" i="11"/>
  <c r="S2578" i="11"/>
  <c r="AB2570" i="11"/>
  <c r="AD2570" i="11"/>
  <c r="AB2566" i="11"/>
  <c r="Z2582" i="11"/>
  <c r="Z2120" i="11"/>
  <c r="Z1616" i="11"/>
  <c r="Z1612" i="11"/>
  <c r="Z1608" i="11"/>
  <c r="Z1546" i="11"/>
  <c r="Z1541" i="11"/>
  <c r="Z1537" i="11"/>
  <c r="Z1508" i="11"/>
  <c r="Z2238" i="11"/>
  <c r="Z2146" i="11"/>
  <c r="Z1272" i="11"/>
  <c r="Z1257" i="11"/>
  <c r="Z176" i="11"/>
  <c r="Z143" i="11"/>
  <c r="Z99" i="11"/>
  <c r="Z67" i="11"/>
  <c r="Z63" i="11"/>
  <c r="Z2581" i="11"/>
  <c r="Z2401" i="11"/>
  <c r="Z1397" i="11"/>
  <c r="Z1297" i="11"/>
  <c r="Z1011" i="11"/>
  <c r="Z972" i="11"/>
  <c r="Z722" i="11"/>
  <c r="Z712" i="11"/>
  <c r="Z684" i="11"/>
  <c r="Z2569" i="11"/>
  <c r="Z2206" i="11"/>
  <c r="Z1957" i="11"/>
  <c r="Z322" i="11"/>
  <c r="Z1854" i="11"/>
  <c r="Z1799" i="11"/>
  <c r="Z1770" i="11"/>
  <c r="Z1766" i="11"/>
  <c r="Z1367" i="11"/>
  <c r="Z1345" i="11"/>
  <c r="Z1254" i="11"/>
  <c r="Z1203" i="11"/>
  <c r="Z1199" i="11"/>
  <c r="Z1189" i="11"/>
  <c r="Z503" i="11"/>
  <c r="Z490" i="11"/>
  <c r="Z447" i="11"/>
  <c r="Z435" i="11"/>
  <c r="Z2529" i="11"/>
  <c r="Z2521" i="11"/>
  <c r="Z2513" i="11"/>
  <c r="Z2504" i="11"/>
  <c r="Z2500" i="11"/>
  <c r="Z2498" i="11"/>
  <c r="Z2486" i="11"/>
  <c r="Z2118" i="11"/>
  <c r="Z2045" i="11"/>
  <c r="Z1627" i="11"/>
  <c r="Z1623" i="11"/>
  <c r="Z1615" i="11"/>
  <c r="Z1611" i="11"/>
  <c r="Z1607" i="11"/>
  <c r="Z1399" i="11"/>
  <c r="Z715" i="11"/>
  <c r="Z475" i="11"/>
  <c r="Z2580" i="11"/>
  <c r="Z2573" i="11"/>
  <c r="Z2266" i="11"/>
  <c r="Z2124" i="11"/>
  <c r="Z2115" i="11"/>
  <c r="Z1724" i="11"/>
  <c r="Z1388" i="11"/>
  <c r="Z1351" i="11"/>
  <c r="Z1343" i="11"/>
  <c r="Z1256" i="11"/>
  <c r="Z1246" i="11"/>
  <c r="Z1242" i="11"/>
  <c r="Z1240" i="11"/>
  <c r="Z1236" i="11"/>
  <c r="Z1021" i="11"/>
  <c r="Z1016" i="11"/>
  <c r="Z719" i="11"/>
  <c r="Z2575" i="11"/>
  <c r="Z2566" i="11"/>
  <c r="Z2579" i="11"/>
  <c r="Z1872" i="11"/>
  <c r="Z1717" i="11"/>
  <c r="Z1710" i="11"/>
  <c r="Z1705" i="11"/>
  <c r="Z1270" i="11"/>
  <c r="Z986" i="11"/>
  <c r="Z967" i="11"/>
  <c r="Z958" i="11"/>
  <c r="Z954" i="11"/>
  <c r="Z535" i="11"/>
  <c r="Z525" i="11"/>
  <c r="Z434" i="11"/>
  <c r="Z430" i="11"/>
  <c r="Z426" i="11"/>
  <c r="Z412" i="11"/>
  <c r="Z2564" i="11"/>
  <c r="Z984" i="11"/>
  <c r="Z2568" i="11"/>
  <c r="Z1970" i="11"/>
  <c r="Z1852" i="11"/>
  <c r="Z1813" i="11"/>
  <c r="Z1809" i="11"/>
  <c r="Z1794" i="11"/>
  <c r="Z1536" i="11"/>
  <c r="Z1512" i="11"/>
  <c r="Z1455" i="11"/>
  <c r="Z758" i="11"/>
  <c r="Z748" i="11"/>
  <c r="Z2574" i="11"/>
  <c r="Z2477" i="11"/>
  <c r="Z2414" i="11"/>
  <c r="Z2400" i="11"/>
  <c r="Z2366" i="11"/>
  <c r="Z2207" i="11"/>
  <c r="Z2036" i="11"/>
  <c r="Z1874" i="11"/>
  <c r="Z1725" i="11"/>
  <c r="Z1557" i="11"/>
  <c r="Z1329" i="11"/>
  <c r="Z1228" i="11"/>
  <c r="Z1089" i="11"/>
  <c r="Z998" i="11"/>
  <c r="Z983" i="11"/>
  <c r="Z965" i="11"/>
  <c r="Z956" i="11"/>
  <c r="Z952" i="11"/>
  <c r="Z868" i="11"/>
  <c r="Z333" i="11"/>
  <c r="Z284" i="11"/>
  <c r="Z234" i="11"/>
  <c r="AB2582" i="11"/>
  <c r="S2574" i="11"/>
  <c r="AB2574" i="11"/>
  <c r="AB1258" i="11"/>
  <c r="AB2578" i="11"/>
  <c r="AB2576" i="11"/>
  <c r="AB2568" i="11"/>
  <c r="AB2580" i="11"/>
  <c r="AB2572" i="11"/>
  <c r="N2571" i="11"/>
  <c r="O2571" i="11" s="1"/>
  <c r="AN2571" i="11" s="1"/>
  <c r="Q2573" i="11"/>
  <c r="AC2573" i="11" s="1"/>
  <c r="S2571" i="11"/>
  <c r="N2578" i="11"/>
  <c r="O2578" i="11" s="1"/>
  <c r="AN2578" i="11" s="1"/>
  <c r="N2569" i="11"/>
  <c r="O2569" i="11" s="1"/>
  <c r="AN2569" i="11" s="1"/>
  <c r="N2580" i="11"/>
  <c r="O2580" i="11" s="1"/>
  <c r="AN2580" i="11" s="1"/>
  <c r="Q2579" i="11"/>
  <c r="AC2579" i="11" s="1"/>
  <c r="Q2581" i="11"/>
  <c r="AC2581" i="11" s="1"/>
  <c r="N2570" i="11"/>
  <c r="O2570" i="11" s="1"/>
  <c r="AN2570" i="11" s="1"/>
  <c r="N2572" i="11"/>
  <c r="O2572" i="11" s="1"/>
  <c r="AN2572" i="11" s="1"/>
  <c r="S2569" i="11"/>
  <c r="AD2568" i="11"/>
  <c r="AE2568" i="11"/>
  <c r="V2579" i="11"/>
  <c r="W2579" i="11"/>
  <c r="S2576" i="11"/>
  <c r="Q2575" i="11"/>
  <c r="S2570" i="11"/>
  <c r="S2566" i="11"/>
  <c r="N2582" i="11"/>
  <c r="O2582" i="11" s="1"/>
  <c r="AN2582" i="11" s="1"/>
  <c r="Q2577" i="11"/>
  <c r="AC2577" i="11" s="1"/>
  <c r="N2566" i="11"/>
  <c r="O2566" i="11" s="1"/>
  <c r="AN2566" i="11" s="1"/>
  <c r="N2568" i="11"/>
  <c r="O2568" i="11" s="1"/>
  <c r="AN2568" i="11" s="1"/>
  <c r="S2582" i="11"/>
  <c r="S2568" i="11"/>
  <c r="Q2567" i="11"/>
  <c r="U2567" i="11" s="1"/>
  <c r="Z2578" i="11"/>
  <c r="N2574" i="11"/>
  <c r="O2574" i="11" s="1"/>
  <c r="AN2574" i="11" s="1"/>
  <c r="N2576" i="11"/>
  <c r="O2576" i="11" s="1"/>
  <c r="AN2576" i="11" s="1"/>
  <c r="Z1562" i="11"/>
  <c r="Z472" i="11"/>
  <c r="Z2473" i="11"/>
  <c r="Z2461" i="11"/>
  <c r="Z2407" i="11"/>
  <c r="Z2326" i="11"/>
  <c r="Z2312" i="11"/>
  <c r="Z2288" i="11"/>
  <c r="Z2033" i="11"/>
  <c r="Z2025" i="11"/>
  <c r="Z2017" i="11"/>
  <c r="Z1997" i="11"/>
  <c r="Z1993" i="11"/>
  <c r="Z1989" i="11"/>
  <c r="Z1980" i="11"/>
  <c r="Z1894" i="11"/>
  <c r="Z1881" i="11"/>
  <c r="Z1877" i="11"/>
  <c r="Z1842" i="11"/>
  <c r="Z1753" i="11"/>
  <c r="Z1592" i="11"/>
  <c r="Z1352" i="11"/>
  <c r="Z847" i="11"/>
  <c r="Z740" i="11"/>
  <c r="Z714" i="11"/>
  <c r="Z709" i="11"/>
  <c r="Z666" i="11"/>
  <c r="Z471" i="11"/>
  <c r="Z467" i="11"/>
  <c r="Z2376" i="11"/>
  <c r="Z1966" i="11"/>
  <c r="Z1952" i="11"/>
  <c r="Z1815" i="11"/>
  <c r="Z1811" i="11"/>
  <c r="Z1800" i="11"/>
  <c r="Z1783" i="11"/>
  <c r="Z1339" i="11"/>
  <c r="Z2548" i="11"/>
  <c r="Z1172" i="11"/>
  <c r="Z1002" i="11"/>
  <c r="Z884" i="11"/>
  <c r="Z790" i="11"/>
  <c r="Z683" i="11"/>
  <c r="Z663" i="11"/>
  <c r="Z465" i="11"/>
  <c r="Z178" i="11"/>
  <c r="Z107" i="11"/>
  <c r="Z37" i="11"/>
  <c r="Z23" i="11"/>
  <c r="Z2329" i="11"/>
  <c r="Z1628" i="11"/>
  <c r="Z1163" i="11"/>
  <c r="Z1159" i="11"/>
  <c r="Z1150" i="11"/>
  <c r="Z1103" i="11"/>
  <c r="Z1062" i="11"/>
  <c r="Z1055" i="11"/>
  <c r="Z895" i="11"/>
  <c r="Z890" i="11"/>
  <c r="Z543" i="11"/>
  <c r="Z524" i="11"/>
  <c r="Z433" i="11"/>
  <c r="Z429" i="11"/>
  <c r="Z420" i="11"/>
  <c r="Z311" i="11"/>
  <c r="Z130" i="11"/>
  <c r="Z125" i="11"/>
  <c r="Z60" i="11"/>
  <c r="Z36" i="11"/>
  <c r="Z2430" i="11"/>
  <c r="Z2281" i="11"/>
  <c r="Z2196" i="11"/>
  <c r="Z2190" i="11"/>
  <c r="Z2144" i="11"/>
  <c r="Z1883" i="11"/>
  <c r="Z1741" i="11"/>
  <c r="Z1304" i="11"/>
  <c r="Z1205" i="11"/>
  <c r="Z1200" i="11"/>
  <c r="Z1191" i="11"/>
  <c r="Z1190" i="11"/>
  <c r="Z1113" i="11"/>
  <c r="Z1087" i="11"/>
  <c r="Z1083" i="11"/>
  <c r="Z1079" i="11"/>
  <c r="Z1075" i="11"/>
  <c r="Z1039" i="11"/>
  <c r="Z899" i="11"/>
  <c r="Z696" i="11"/>
  <c r="Z691" i="11"/>
  <c r="Z607" i="11"/>
  <c r="Z542" i="11"/>
  <c r="Z326" i="11"/>
  <c r="Z182" i="11"/>
  <c r="Z72" i="11"/>
  <c r="Z2373" i="11"/>
  <c r="Z2355" i="11"/>
  <c r="Z2339" i="11"/>
  <c r="Z2334" i="11"/>
  <c r="Z2328" i="11"/>
  <c r="Z2155" i="11"/>
  <c r="Z2109" i="11"/>
  <c r="Z2100" i="11"/>
  <c r="Z2091" i="11"/>
  <c r="Z2083" i="11"/>
  <c r="Z2061" i="11"/>
  <c r="Z2037" i="11"/>
  <c r="Z1965" i="11"/>
  <c r="Z1583" i="11"/>
  <c r="Z1575" i="11"/>
  <c r="Z1529" i="11"/>
  <c r="Z1525" i="11"/>
  <c r="Z1517" i="11"/>
  <c r="Z1511" i="11"/>
  <c r="Z1501" i="11"/>
  <c r="Z1497" i="11"/>
  <c r="Z1493" i="11"/>
  <c r="Z1485" i="11"/>
  <c r="Z1481" i="11"/>
  <c r="Z1289" i="11"/>
  <c r="Z1275" i="11"/>
  <c r="Z2551" i="11"/>
  <c r="Z2136" i="11"/>
  <c r="Z1987" i="11"/>
  <c r="Z1444" i="11"/>
  <c r="Z1393" i="11"/>
  <c r="Z779" i="11"/>
  <c r="Z647" i="11"/>
  <c r="Z539" i="11"/>
  <c r="Z498" i="11"/>
  <c r="Z365" i="11"/>
  <c r="Z356" i="11"/>
  <c r="Z310" i="11"/>
  <c r="Z265" i="11"/>
  <c r="Z183" i="11"/>
  <c r="Z38" i="11"/>
  <c r="Z2540" i="11"/>
  <c r="Z2489" i="11"/>
  <c r="Z2462" i="11"/>
  <c r="Z2372" i="11"/>
  <c r="Z2260" i="11"/>
  <c r="Z2256" i="11"/>
  <c r="Z2252" i="11"/>
  <c r="Z2247" i="11"/>
  <c r="Z2243" i="11"/>
  <c r="Z2177" i="11"/>
  <c r="Z2154" i="11"/>
  <c r="Z2099" i="11"/>
  <c r="Z2095" i="11"/>
  <c r="Z2078" i="11"/>
  <c r="Z2064" i="11"/>
  <c r="Z1986" i="11"/>
  <c r="Z1964" i="11"/>
  <c r="Z1835" i="11"/>
  <c r="Z1689" i="11"/>
  <c r="Z1594" i="11"/>
  <c r="Z1528" i="11"/>
  <c r="Z1371" i="11"/>
  <c r="Z1126" i="11"/>
  <c r="Z1121" i="11"/>
  <c r="Z1117" i="11"/>
  <c r="Z571" i="11"/>
  <c r="Z557" i="11"/>
  <c r="Z506" i="11"/>
  <c r="Z502" i="11"/>
  <c r="Z309" i="11"/>
  <c r="Z264" i="11"/>
  <c r="Z260" i="11"/>
  <c r="Z2325" i="11"/>
  <c r="Z2321" i="11"/>
  <c r="Z2246" i="11"/>
  <c r="Z2242" i="11"/>
  <c r="Z2222" i="11"/>
  <c r="Z2218" i="11"/>
  <c r="Z2166" i="11"/>
  <c r="Z2161" i="11"/>
  <c r="Z2063" i="11"/>
  <c r="Z2055" i="11"/>
  <c r="Z1914" i="11"/>
  <c r="Z1726" i="11"/>
  <c r="Z1593" i="11"/>
  <c r="Z1589" i="11"/>
  <c r="Z1585" i="11"/>
  <c r="Z1581" i="11"/>
  <c r="Z1577" i="11"/>
  <c r="Z1435" i="11"/>
  <c r="Z1415" i="11"/>
  <c r="Z1292" i="11"/>
  <c r="Z1281" i="11"/>
  <c r="Z1169" i="11"/>
  <c r="Z1165" i="11"/>
  <c r="Z1161" i="11"/>
  <c r="Z1153" i="11"/>
  <c r="Z870" i="11"/>
  <c r="Z823" i="11"/>
  <c r="Z798" i="11"/>
  <c r="Z317" i="11"/>
  <c r="Z294" i="11"/>
  <c r="Z263" i="11"/>
  <c r="Z202" i="11"/>
  <c r="Z59" i="11"/>
  <c r="Z22" i="11"/>
  <c r="Z17" i="11"/>
  <c r="Z1692" i="11"/>
  <c r="Z1654" i="11"/>
  <c r="Z1552" i="11"/>
  <c r="Z1251" i="11"/>
  <c r="Z994" i="11"/>
  <c r="Z645" i="11"/>
  <c r="Z537" i="11"/>
  <c r="Z527" i="11"/>
  <c r="Z522" i="11"/>
  <c r="Z509" i="11"/>
  <c r="Z459" i="11"/>
  <c r="Z392" i="11"/>
  <c r="Z2458" i="11"/>
  <c r="Z2454" i="11"/>
  <c r="Z2436" i="11"/>
  <c r="Z2382" i="11"/>
  <c r="Z2351" i="11"/>
  <c r="Z2340" i="11"/>
  <c r="Z2330" i="11"/>
  <c r="Z2320" i="11"/>
  <c r="Z2258" i="11"/>
  <c r="Z2245" i="11"/>
  <c r="Z2241" i="11"/>
  <c r="Z2226" i="11"/>
  <c r="Z1984" i="11"/>
  <c r="Z1962" i="11"/>
  <c r="Z1707" i="11"/>
  <c r="Z1563" i="11"/>
  <c r="Z1551" i="11"/>
  <c r="Z1530" i="11"/>
  <c r="Z1526" i="11"/>
  <c r="Z1522" i="11"/>
  <c r="Z1503" i="11"/>
  <c r="Z1404" i="11"/>
  <c r="Z1290" i="11"/>
  <c r="Z948" i="11"/>
  <c r="Z754" i="11"/>
  <c r="Z665" i="11"/>
  <c r="Z536" i="11"/>
  <c r="Z526" i="11"/>
  <c r="Z521" i="11"/>
  <c r="Z508" i="11"/>
  <c r="Z500" i="11"/>
  <c r="Z453" i="11"/>
  <c r="Z404" i="11"/>
  <c r="Z396" i="11"/>
  <c r="Z391" i="11"/>
  <c r="Z387" i="11"/>
  <c r="Z262" i="11"/>
  <c r="Z223" i="11"/>
  <c r="Z219" i="11"/>
  <c r="Z109" i="11"/>
  <c r="Z84" i="11"/>
  <c r="Z2478" i="11"/>
  <c r="Z2447" i="11"/>
  <c r="Z2418" i="11"/>
  <c r="Z2399" i="11"/>
  <c r="Z2394" i="11"/>
  <c r="Z2352" i="11"/>
  <c r="Z2311" i="11"/>
  <c r="Z2294" i="11"/>
  <c r="Z2290" i="11"/>
  <c r="Z2202" i="11"/>
  <c r="Z2074" i="11"/>
  <c r="Z2044" i="11"/>
  <c r="Z2040" i="11"/>
  <c r="Z1956" i="11"/>
  <c r="Z1922" i="11"/>
  <c r="Z1904" i="11"/>
  <c r="Z1858" i="11"/>
  <c r="Z1848" i="11"/>
  <c r="Z1806" i="11"/>
  <c r="Z1787" i="11"/>
  <c r="Z1688" i="11"/>
  <c r="Z1641" i="11"/>
  <c r="Z1604" i="11"/>
  <c r="Z1600" i="11"/>
  <c r="Z1549" i="11"/>
  <c r="Z1465" i="11"/>
  <c r="Z1460" i="11"/>
  <c r="Z1450" i="11"/>
  <c r="Z1446" i="11"/>
  <c r="Z1441" i="11"/>
  <c r="Z1434" i="11"/>
  <c r="Z1430" i="11"/>
  <c r="Z1425" i="11"/>
  <c r="Z1414" i="11"/>
  <c r="Z1395" i="11"/>
  <c r="Z1263" i="11"/>
  <c r="Z1184" i="11"/>
  <c r="Z1180" i="11"/>
  <c r="Z1166" i="11"/>
  <c r="Z1162" i="11"/>
  <c r="Z1158" i="11"/>
  <c r="Z1154" i="11"/>
  <c r="Z871" i="11"/>
  <c r="Z867" i="11"/>
  <c r="Z840" i="11"/>
  <c r="Z834" i="11"/>
  <c r="Z830" i="11"/>
  <c r="Z2561" i="11"/>
  <c r="Z2493" i="11"/>
  <c r="Z2482" i="11"/>
  <c r="Z2468" i="11"/>
  <c r="Z2421" i="11"/>
  <c r="Z2417" i="11"/>
  <c r="Z2393" i="11"/>
  <c r="Z2389" i="11"/>
  <c r="Z2385" i="11"/>
  <c r="Z2278" i="11"/>
  <c r="Z2274" i="11"/>
  <c r="Z2195" i="11"/>
  <c r="Z2185" i="11"/>
  <c r="Z2167" i="11"/>
  <c r="Z2153" i="11"/>
  <c r="Z2077" i="11"/>
  <c r="Z2043" i="11"/>
  <c r="Z2027" i="11"/>
  <c r="Z2019" i="11"/>
  <c r="Z2015" i="11"/>
  <c r="Z2011" i="11"/>
  <c r="Z1978" i="11"/>
  <c r="Z1955" i="11"/>
  <c r="Z1916" i="11"/>
  <c r="Z1899" i="11"/>
  <c r="Z1857" i="11"/>
  <c r="Z1851" i="11"/>
  <c r="Z1819" i="11"/>
  <c r="Z1786" i="11"/>
  <c r="Z1780" i="11"/>
  <c r="Z1744" i="11"/>
  <c r="Z1715" i="11"/>
  <c r="Z1712" i="11"/>
  <c r="Z1696" i="11"/>
  <c r="Z1669" i="11"/>
  <c r="Z1665" i="11"/>
  <c r="Z1648" i="11"/>
  <c r="Z1644" i="11"/>
  <c r="Z1640" i="11"/>
  <c r="Z1560" i="11"/>
  <c r="Z1548" i="11"/>
  <c r="Z1543" i="11"/>
  <c r="Z1454" i="11"/>
  <c r="Z1433" i="11"/>
  <c r="Z1429" i="11"/>
  <c r="Z1408" i="11"/>
  <c r="Z1390" i="11"/>
  <c r="Z1385" i="11"/>
  <c r="Z1359" i="11"/>
  <c r="Z1355" i="11"/>
  <c r="Z1336" i="11"/>
  <c r="Z1327" i="11"/>
  <c r="Z1033" i="11"/>
  <c r="Z1000" i="11"/>
  <c r="Z774" i="11"/>
  <c r="Z765" i="11"/>
  <c r="Z151" i="11"/>
  <c r="Z2542" i="11"/>
  <c r="Z2318" i="11"/>
  <c r="Z2282" i="11"/>
  <c r="Z2051" i="11"/>
  <c r="Z1032" i="11"/>
  <c r="Z2560" i="11"/>
  <c r="Z2556" i="11"/>
  <c r="Z2492" i="11"/>
  <c r="Z2455" i="11"/>
  <c r="Z2416" i="11"/>
  <c r="Z2397" i="11"/>
  <c r="Z2384" i="11"/>
  <c r="Z2377" i="11"/>
  <c r="Z2277" i="11"/>
  <c r="Z2267" i="11"/>
  <c r="Z2230" i="11"/>
  <c r="Z2208" i="11"/>
  <c r="Z2200" i="11"/>
  <c r="Z2188" i="11"/>
  <c r="Z2180" i="11"/>
  <c r="Z2093" i="11"/>
  <c r="Z2076" i="11"/>
  <c r="Z2034" i="11"/>
  <c r="Z2010" i="11"/>
  <c r="Z2002" i="11"/>
  <c r="Z1994" i="11"/>
  <c r="Z1954" i="11"/>
  <c r="Z1924" i="11"/>
  <c r="Z1915" i="11"/>
  <c r="Z1906" i="11"/>
  <c r="Z1856" i="11"/>
  <c r="Z1850" i="11"/>
  <c r="Z1832" i="11"/>
  <c r="Z1764" i="11"/>
  <c r="Z1760" i="11"/>
  <c r="Z1734" i="11"/>
  <c r="Z1728" i="11"/>
  <c r="Z1711" i="11"/>
  <c r="Z1602" i="11"/>
  <c r="Z1572" i="11"/>
  <c r="Z1568" i="11"/>
  <c r="Z1505" i="11"/>
  <c r="Z1457" i="11"/>
  <c r="Z1443" i="11"/>
  <c r="Z1439" i="11"/>
  <c r="Z1389" i="11"/>
  <c r="Z1382" i="11"/>
  <c r="Z1309" i="11"/>
  <c r="Z1128" i="11"/>
  <c r="Z1123" i="11"/>
  <c r="Z1119" i="11"/>
  <c r="Z1003" i="11"/>
  <c r="Z482" i="11"/>
  <c r="Z200" i="11"/>
  <c r="Z175" i="11"/>
  <c r="Z2532" i="11"/>
  <c r="Z2528" i="11"/>
  <c r="Z2524" i="11"/>
  <c r="Z2520" i="11"/>
  <c r="Z2512" i="11"/>
  <c r="Z2503" i="11"/>
  <c r="Z2499" i="11"/>
  <c r="Z2459" i="11"/>
  <c r="Z2437" i="11"/>
  <c r="Z2405" i="11"/>
  <c r="Z2358" i="11"/>
  <c r="Z2300" i="11"/>
  <c r="Z2285" i="11"/>
  <c r="Z2272" i="11"/>
  <c r="Z2170" i="11"/>
  <c r="Z2092" i="11"/>
  <c r="Z2058" i="11"/>
  <c r="Z2050" i="11"/>
  <c r="Z1963" i="11"/>
  <c r="Z1958" i="11"/>
  <c r="Z1879" i="11"/>
  <c r="Z1827" i="11"/>
  <c r="Z1812" i="11"/>
  <c r="Z1808" i="11"/>
  <c r="Z1801" i="11"/>
  <c r="Z1797" i="11"/>
  <c r="Z1754" i="11"/>
  <c r="Z1750" i="11"/>
  <c r="Z1742" i="11"/>
  <c r="Z1699" i="11"/>
  <c r="Z1690" i="11"/>
  <c r="Z1652" i="11"/>
  <c r="Z1626" i="11"/>
  <c r="Z1622" i="11"/>
  <c r="Z1614" i="11"/>
  <c r="Z1588" i="11"/>
  <c r="Z1584" i="11"/>
  <c r="Z1136" i="11"/>
  <c r="Z1041" i="11"/>
  <c r="Z573" i="11"/>
  <c r="Z559" i="11"/>
  <c r="Z545" i="11"/>
  <c r="Z386" i="11"/>
  <c r="Z519" i="11"/>
  <c r="Z177" i="11"/>
  <c r="Z8" i="11"/>
  <c r="Z1313" i="11"/>
  <c r="Z1308" i="11"/>
  <c r="Z1307" i="11"/>
  <c r="Z1207" i="11"/>
  <c r="Z1152" i="11"/>
  <c r="Z1129" i="11"/>
  <c r="Z1120" i="11"/>
  <c r="Z1090" i="11"/>
  <c r="Z1086" i="11"/>
  <c r="Z1074" i="11"/>
  <c r="Z1060" i="11"/>
  <c r="Z1035" i="11"/>
  <c r="Z1029" i="11"/>
  <c r="Z1020" i="11"/>
  <c r="Z1015" i="11"/>
  <c r="Z960" i="11"/>
  <c r="Z925" i="11"/>
  <c r="Z915" i="11"/>
  <c r="Z771" i="11"/>
  <c r="Z706" i="11"/>
  <c r="Z693" i="11"/>
  <c r="Z679" i="11"/>
  <c r="Z644" i="11"/>
  <c r="Z640" i="11"/>
  <c r="Z570" i="11"/>
  <c r="Z561" i="11"/>
  <c r="Z555" i="11"/>
  <c r="Z474" i="11"/>
  <c r="Z461" i="11"/>
  <c r="Z452" i="11"/>
  <c r="Z442" i="11"/>
  <c r="Z381" i="11"/>
  <c r="Z377" i="11"/>
  <c r="Z336" i="11"/>
  <c r="Z291" i="11"/>
  <c r="Z274" i="11"/>
  <c r="Z270" i="11"/>
  <c r="Z257" i="11"/>
  <c r="Z242" i="11"/>
  <c r="Z196" i="11"/>
  <c r="Z187" i="11"/>
  <c r="Z140" i="11"/>
  <c r="Z97" i="11"/>
  <c r="Z83" i="11"/>
  <c r="Z1259" i="11"/>
  <c r="Z1249" i="11"/>
  <c r="Z1221" i="11"/>
  <c r="Z1192" i="11"/>
  <c r="Z1168" i="11"/>
  <c r="Z1164" i="11"/>
  <c r="Z1160" i="11"/>
  <c r="Z1142" i="11"/>
  <c r="Z1124" i="11"/>
  <c r="Z1110" i="11"/>
  <c r="Z1099" i="11"/>
  <c r="Z1069" i="11"/>
  <c r="Z1053" i="11"/>
  <c r="Z1044" i="11"/>
  <c r="Z964" i="11"/>
  <c r="Z959" i="11"/>
  <c r="Z951" i="11"/>
  <c r="Z920" i="11"/>
  <c r="Z886" i="11"/>
  <c r="Z822" i="11"/>
  <c r="Z797" i="11"/>
  <c r="Z742" i="11"/>
  <c r="Z738" i="11"/>
  <c r="Z720" i="11"/>
  <c r="Z711" i="11"/>
  <c r="Z705" i="11"/>
  <c r="Z613" i="11"/>
  <c r="Z583" i="11"/>
  <c r="Z528" i="11"/>
  <c r="Z523" i="11"/>
  <c r="Z505" i="11"/>
  <c r="Z501" i="11"/>
  <c r="Z431" i="11"/>
  <c r="Z422" i="11"/>
  <c r="Z314" i="11"/>
  <c r="Z290" i="11"/>
  <c r="Z286" i="11"/>
  <c r="Z222" i="11"/>
  <c r="Z186" i="11"/>
  <c r="Z145" i="11"/>
  <c r="Z117" i="11"/>
  <c r="Z108" i="11"/>
  <c r="Z96" i="11"/>
  <c r="Z1018" i="11"/>
  <c r="Z1005" i="11"/>
  <c r="Z914" i="11"/>
  <c r="Z846" i="11"/>
  <c r="Z804" i="11"/>
  <c r="Z796" i="11"/>
  <c r="Z770" i="11"/>
  <c r="Z766" i="11"/>
  <c r="Z761" i="11"/>
  <c r="Z752" i="11"/>
  <c r="Z682" i="11"/>
  <c r="Z658" i="11"/>
  <c r="Z639" i="11"/>
  <c r="Z634" i="11"/>
  <c r="Z626" i="11"/>
  <c r="Z621" i="11"/>
  <c r="Z604" i="11"/>
  <c r="Z551" i="11"/>
  <c r="Z469" i="11"/>
  <c r="Z460" i="11"/>
  <c r="Z451" i="11"/>
  <c r="Z398" i="11"/>
  <c r="Z394" i="11"/>
  <c r="Z376" i="11"/>
  <c r="Z366" i="11"/>
  <c r="Z335" i="11"/>
  <c r="Z199" i="11"/>
  <c r="Z195" i="11"/>
  <c r="Z139" i="11"/>
  <c r="Z121" i="11"/>
  <c r="Z61" i="11"/>
  <c r="Z48" i="11"/>
  <c r="Z1319" i="11"/>
  <c r="Z1315" i="11"/>
  <c r="Z1310" i="11"/>
  <c r="Z1305" i="11"/>
  <c r="Z1301" i="11"/>
  <c r="Z1296" i="11"/>
  <c r="Z1291" i="11"/>
  <c r="Z1285" i="11"/>
  <c r="Z1267" i="11"/>
  <c r="Z1262" i="11"/>
  <c r="Z1204" i="11"/>
  <c r="Z1185" i="11"/>
  <c r="Z1122" i="11"/>
  <c r="Z1118" i="11"/>
  <c r="Z1088" i="11"/>
  <c r="Z1084" i="11"/>
  <c r="Z1076" i="11"/>
  <c r="Z1057" i="11"/>
  <c r="Z918" i="11"/>
  <c r="Z902" i="11"/>
  <c r="Z845" i="11"/>
  <c r="Z826" i="11"/>
  <c r="Z808" i="11"/>
  <c r="Z755" i="11"/>
  <c r="Z751" i="11"/>
  <c r="Z733" i="11"/>
  <c r="Z699" i="11"/>
  <c r="Z677" i="11"/>
  <c r="Z642" i="11"/>
  <c r="Z572" i="11"/>
  <c r="Z558" i="11"/>
  <c r="Z550" i="11"/>
  <c r="Z476" i="11"/>
  <c r="Z468" i="11"/>
  <c r="Z425" i="11"/>
  <c r="Z397" i="11"/>
  <c r="Z384" i="11"/>
  <c r="Z379" i="11"/>
  <c r="Z375" i="11"/>
  <c r="Z338" i="11"/>
  <c r="Z334" i="11"/>
  <c r="Z308" i="11"/>
  <c r="Z283" i="11"/>
  <c r="Z276" i="11"/>
  <c r="Z272" i="11"/>
  <c r="Z255" i="11"/>
  <c r="Z244" i="11"/>
  <c r="Z233" i="11"/>
  <c r="Z184" i="11"/>
  <c r="Z138" i="11"/>
  <c r="Z106" i="11"/>
  <c r="Z86" i="11"/>
  <c r="Z64" i="11"/>
  <c r="Z43" i="11"/>
  <c r="Z2440" i="11"/>
  <c r="Z2302" i="11"/>
  <c r="Z1140" i="11"/>
  <c r="Z2327" i="11"/>
  <c r="Z2536" i="11"/>
  <c r="Z2479" i="11"/>
  <c r="Z2469" i="11"/>
  <c r="Z2438" i="11"/>
  <c r="Z2236" i="11"/>
  <c r="Z2214" i="11"/>
  <c r="Z2197" i="11"/>
  <c r="Z2084" i="11"/>
  <c r="Z2080" i="11"/>
  <c r="Z2071" i="11"/>
  <c r="Z2067" i="11"/>
  <c r="Z1840" i="11"/>
  <c r="Z1807" i="11"/>
  <c r="Z1751" i="11"/>
  <c r="Z1747" i="11"/>
  <c r="Z1729" i="11"/>
  <c r="Z1635" i="11"/>
  <c r="Z1631" i="11"/>
  <c r="Z1401" i="11"/>
  <c r="Z1381" i="11"/>
  <c r="Z1234" i="11"/>
  <c r="Z1225" i="11"/>
  <c r="Z1216" i="11"/>
  <c r="Z1211" i="11"/>
  <c r="Z2563" i="11"/>
  <c r="Z2433" i="11"/>
  <c r="Z2404" i="11"/>
  <c r="Z2383" i="11"/>
  <c r="Z2371" i="11"/>
  <c r="Z2364" i="11"/>
  <c r="Z2295" i="11"/>
  <c r="Z2291" i="11"/>
  <c r="Z2261" i="11"/>
  <c r="Z2257" i="11"/>
  <c r="Z2201" i="11"/>
  <c r="Z2178" i="11"/>
  <c r="Z2168" i="11"/>
  <c r="Z2145" i="11"/>
  <c r="Z2114" i="11"/>
  <c r="Z2026" i="11"/>
  <c r="Z2022" i="11"/>
  <c r="Z1682" i="11"/>
  <c r="Z1651" i="11"/>
  <c r="Z1610" i="11"/>
  <c r="Z1580" i="11"/>
  <c r="Z1576" i="11"/>
  <c r="Z1516" i="11"/>
  <c r="Z1500" i="11"/>
  <c r="Z1484" i="11"/>
  <c r="Z1468" i="11"/>
  <c r="Z1396" i="11"/>
  <c r="Z1392" i="11"/>
  <c r="Z1376" i="11"/>
  <c r="Z1362" i="11"/>
  <c r="Z1358" i="11"/>
  <c r="Z1326" i="11"/>
  <c r="Z1318" i="11"/>
  <c r="Z1314" i="11"/>
  <c r="Z1248" i="11"/>
  <c r="Z1215" i="11"/>
  <c r="Z1177" i="11"/>
  <c r="Z1146" i="11"/>
  <c r="Z1026" i="11"/>
  <c r="Z1022" i="11"/>
  <c r="Z1017" i="11"/>
  <c r="Z1008" i="11"/>
  <c r="Z1004" i="11"/>
  <c r="Z999" i="11"/>
  <c r="Z985" i="11"/>
  <c r="Z913" i="11"/>
  <c r="Z2079" i="11"/>
  <c r="Z1990" i="11"/>
  <c r="Z1893" i="11"/>
  <c r="Z1889" i="11"/>
  <c r="Z1843" i="11"/>
  <c r="Z1723" i="11"/>
  <c r="Z1700" i="11"/>
  <c r="Z1637" i="11"/>
  <c r="Z1601" i="11"/>
  <c r="Z1558" i="11"/>
  <c r="Z1542" i="11"/>
  <c r="Z1538" i="11"/>
  <c r="Z1252" i="11"/>
  <c r="Z1243" i="11"/>
  <c r="Z1237" i="11"/>
  <c r="Z1233" i="11"/>
  <c r="Z1224" i="11"/>
  <c r="Z1219" i="11"/>
  <c r="Z1214" i="11"/>
  <c r="Z1210" i="11"/>
  <c r="Z1195" i="11"/>
  <c r="Z1176" i="11"/>
  <c r="Z1141" i="11"/>
  <c r="Z1101" i="11"/>
  <c r="Z1070" i="11"/>
  <c r="Z169" i="11"/>
  <c r="Z2562" i="11"/>
  <c r="Z2554" i="11"/>
  <c r="Z2545" i="11"/>
  <c r="Z2452" i="11"/>
  <c r="Z2426" i="11"/>
  <c r="Z2386" i="11"/>
  <c r="Z2375" i="11"/>
  <c r="Z2362" i="11"/>
  <c r="Z2319" i="11"/>
  <c r="Z2225" i="11"/>
  <c r="Z1746" i="11"/>
  <c r="Z1733" i="11"/>
  <c r="Z1706" i="11"/>
  <c r="Z1527" i="11"/>
  <c r="Z1519" i="11"/>
  <c r="Z1495" i="11"/>
  <c r="Z1487" i="11"/>
  <c r="Z1479" i="11"/>
  <c r="Z1463" i="11"/>
  <c r="Z1438" i="11"/>
  <c r="Z1379" i="11"/>
  <c r="Z1375" i="11"/>
  <c r="Z1370" i="11"/>
  <c r="Z1365" i="11"/>
  <c r="Z1325" i="11"/>
  <c r="Z1321" i="11"/>
  <c r="Z1317" i="11"/>
  <c r="Z979" i="11"/>
  <c r="Z2549" i="11"/>
  <c r="Z2544" i="11"/>
  <c r="Z2531" i="11"/>
  <c r="Z2519" i="11"/>
  <c r="Z2511" i="11"/>
  <c r="Z2506" i="11"/>
  <c r="Z2495" i="11"/>
  <c r="Z2490" i="11"/>
  <c r="Z2471" i="11"/>
  <c r="Z2451" i="11"/>
  <c r="Z2444" i="11"/>
  <c r="Z2425" i="11"/>
  <c r="Z2411" i="11"/>
  <c r="Z2367" i="11"/>
  <c r="Z2361" i="11"/>
  <c r="Z2342" i="11"/>
  <c r="Z2310" i="11"/>
  <c r="Z2306" i="11"/>
  <c r="Z2298" i="11"/>
  <c r="Z2283" i="11"/>
  <c r="Z2269" i="11"/>
  <c r="Z2264" i="11"/>
  <c r="Z2229" i="11"/>
  <c r="Z2216" i="11"/>
  <c r="Z2143" i="11"/>
  <c r="Z2126" i="11"/>
  <c r="Z2069" i="11"/>
  <c r="Z1976" i="11"/>
  <c r="Z1967" i="11"/>
  <c r="Z1892" i="11"/>
  <c r="Z1888" i="11"/>
  <c r="Z1838" i="11"/>
  <c r="Z1823" i="11"/>
  <c r="Z1749" i="11"/>
  <c r="Z1471" i="11"/>
  <c r="Z1403" i="11"/>
  <c r="Z1232" i="11"/>
  <c r="Z1223" i="11"/>
  <c r="Z1218" i="11"/>
  <c r="Z1213" i="11"/>
  <c r="Z1209" i="11"/>
  <c r="Z1175" i="11"/>
  <c r="Z1094" i="11"/>
  <c r="Z123" i="11"/>
  <c r="Z2121" i="11"/>
  <c r="Z2073" i="11"/>
  <c r="Z2020" i="11"/>
  <c r="Z1905" i="11"/>
  <c r="Z1901" i="11"/>
  <c r="Z1757" i="11"/>
  <c r="Z1745" i="11"/>
  <c r="Z1721" i="11"/>
  <c r="Z1698" i="11"/>
  <c r="Z1684" i="11"/>
  <c r="Z1653" i="11"/>
  <c r="Z1578" i="11"/>
  <c r="Z1574" i="11"/>
  <c r="Z1498" i="11"/>
  <c r="Z1490" i="11"/>
  <c r="Z1482" i="11"/>
  <c r="Z1477" i="11"/>
  <c r="Z1452" i="11"/>
  <c r="Z1437" i="11"/>
  <c r="Z1428" i="11"/>
  <c r="Z1383" i="11"/>
  <c r="Z1378" i="11"/>
  <c r="Z1374" i="11"/>
  <c r="Z1368" i="11"/>
  <c r="Z1337" i="11"/>
  <c r="Z1324" i="11"/>
  <c r="Z1320" i="11"/>
  <c r="Z1316" i="11"/>
  <c r="Z1312" i="11"/>
  <c r="Z1265" i="11"/>
  <c r="Z1109" i="11"/>
  <c r="Z1098" i="11"/>
  <c r="Z1073" i="11"/>
  <c r="Z1064" i="11"/>
  <c r="Z1037" i="11"/>
  <c r="Z478" i="11"/>
  <c r="Z2552" i="11"/>
  <c r="Z2538" i="11"/>
  <c r="Z2534" i="11"/>
  <c r="Z2530" i="11"/>
  <c r="Z2518" i="11"/>
  <c r="Z2514" i="11"/>
  <c r="Z2505" i="11"/>
  <c r="Z2474" i="11"/>
  <c r="Z2443" i="11"/>
  <c r="Z2424" i="11"/>
  <c r="Z2415" i="11"/>
  <c r="Z2379" i="11"/>
  <c r="Z2356" i="11"/>
  <c r="Z2346" i="11"/>
  <c r="Z2336" i="11"/>
  <c r="Z2332" i="11"/>
  <c r="Z2322" i="11"/>
  <c r="Z2317" i="11"/>
  <c r="Z2309" i="11"/>
  <c r="Z2305" i="11"/>
  <c r="Z2301" i="11"/>
  <c r="Z2219" i="11"/>
  <c r="Z2215" i="11"/>
  <c r="Z2198" i="11"/>
  <c r="Z2164" i="11"/>
  <c r="Z2156" i="11"/>
  <c r="Z2129" i="11"/>
  <c r="Z2116" i="11"/>
  <c r="Z2102" i="11"/>
  <c r="Z2098" i="11"/>
  <c r="Z2000" i="11"/>
  <c r="Z1988" i="11"/>
  <c r="Z1896" i="11"/>
  <c r="Z1891" i="11"/>
  <c r="Z1864" i="11"/>
  <c r="Z1841" i="11"/>
  <c r="Z1752" i="11"/>
  <c r="Z1748" i="11"/>
  <c r="Z1736" i="11"/>
  <c r="Z1731" i="11"/>
  <c r="Z1716" i="11"/>
  <c r="Z1673" i="11"/>
  <c r="Z1647" i="11"/>
  <c r="Z1643" i="11"/>
  <c r="Z1636" i="11"/>
  <c r="Z1603" i="11"/>
  <c r="Z1573" i="11"/>
  <c r="Z1569" i="11"/>
  <c r="Z1565" i="11"/>
  <c r="Z1540" i="11"/>
  <c r="Z1502" i="11"/>
  <c r="Z1451" i="11"/>
  <c r="Z1442" i="11"/>
  <c r="Z1432" i="11"/>
  <c r="Z1420" i="11"/>
  <c r="Z1411" i="11"/>
  <c r="Z1402" i="11"/>
  <c r="Z1350" i="11"/>
  <c r="Z1346" i="11"/>
  <c r="Z1311" i="11"/>
  <c r="Z1298" i="11"/>
  <c r="Z1278" i="11"/>
  <c r="Z1264" i="11"/>
  <c r="Z1255" i="11"/>
  <c r="Z1245" i="11"/>
  <c r="Z1239" i="11"/>
  <c r="Z1235" i="11"/>
  <c r="Z1231" i="11"/>
  <c r="Z1226" i="11"/>
  <c r="Z1217" i="11"/>
  <c r="Z1212" i="11"/>
  <c r="Z1174" i="11"/>
  <c r="Z1097" i="11"/>
  <c r="Z1093" i="11"/>
  <c r="Z1052" i="11"/>
  <c r="Z1047" i="11"/>
  <c r="Z1036" i="11"/>
  <c r="Z1028" i="11"/>
  <c r="Z1019" i="11"/>
  <c r="Z944" i="11"/>
  <c r="Z935" i="11"/>
  <c r="Z921" i="11"/>
  <c r="Z744" i="11"/>
  <c r="Z591" i="11"/>
  <c r="Z575" i="11"/>
  <c r="Z569" i="11"/>
  <c r="Z546" i="11"/>
  <c r="Z529" i="11"/>
  <c r="Z489" i="11"/>
  <c r="Z481" i="11"/>
  <c r="Z464" i="11"/>
  <c r="Z437" i="11"/>
  <c r="Z418" i="11"/>
  <c r="Z408" i="11"/>
  <c r="Z327" i="11"/>
  <c r="Z321" i="11"/>
  <c r="Z216" i="11"/>
  <c r="Z204" i="11"/>
  <c r="Z180" i="11"/>
  <c r="Z167" i="11"/>
  <c r="Z116" i="11"/>
  <c r="Z75" i="11"/>
  <c r="Z31" i="11"/>
  <c r="Z887" i="11"/>
  <c r="Z865" i="11"/>
  <c r="Z825" i="11"/>
  <c r="Z778" i="11"/>
  <c r="Z656" i="11"/>
  <c r="Z533" i="11"/>
  <c r="Z395" i="11"/>
  <c r="Z390" i="11"/>
  <c r="Z382" i="11"/>
  <c r="Z378" i="11"/>
  <c r="Z374" i="11"/>
  <c r="Z369" i="11"/>
  <c r="Z364" i="11"/>
  <c r="Z316" i="11"/>
  <c r="Z299" i="11"/>
  <c r="Z295" i="11"/>
  <c r="Z280" i="11"/>
  <c r="Z273" i="11"/>
  <c r="Z220" i="11"/>
  <c r="Z198" i="11"/>
  <c r="Z189" i="11"/>
  <c r="Z179" i="11"/>
  <c r="Z166" i="11"/>
  <c r="Z148" i="11"/>
  <c r="Z80" i="11"/>
  <c r="Z66" i="11"/>
  <c r="Z62" i="11"/>
  <c r="Z41" i="11"/>
  <c r="Z35" i="11"/>
  <c r="Z976" i="11"/>
  <c r="Z946" i="11"/>
  <c r="Z938" i="11"/>
  <c r="Z877" i="11"/>
  <c r="Z852" i="11"/>
  <c r="Z833" i="11"/>
  <c r="Z829" i="11"/>
  <c r="Z811" i="11"/>
  <c r="Z802" i="11"/>
  <c r="Z787" i="11"/>
  <c r="Z747" i="11"/>
  <c r="Z743" i="11"/>
  <c r="Z713" i="11"/>
  <c r="Z672" i="11"/>
  <c r="Z655" i="11"/>
  <c r="Z629" i="11"/>
  <c r="Z624" i="11"/>
  <c r="Z620" i="11"/>
  <c r="Z594" i="11"/>
  <c r="Z568" i="11"/>
  <c r="Z564" i="11"/>
  <c r="Z532" i="11"/>
  <c r="Z513" i="11"/>
  <c r="Z492" i="11"/>
  <c r="Z484" i="11"/>
  <c r="Z446" i="11"/>
  <c r="Z440" i="11"/>
  <c r="Z346" i="11"/>
  <c r="Z332" i="11"/>
  <c r="Z256" i="11"/>
  <c r="Z247" i="11"/>
  <c r="Z243" i="11"/>
  <c r="Z232" i="11"/>
  <c r="Z215" i="11"/>
  <c r="Z156" i="11"/>
  <c r="Z124" i="11"/>
  <c r="Z115" i="11"/>
  <c r="Z111" i="11"/>
  <c r="Z82" i="11"/>
  <c r="Z40" i="11"/>
  <c r="Z30" i="11"/>
  <c r="Z21" i="11"/>
  <c r="Z924" i="11"/>
  <c r="Z777" i="11"/>
  <c r="Z676" i="11"/>
  <c r="Z637" i="11"/>
  <c r="Z578" i="11"/>
  <c r="Z479" i="11"/>
  <c r="Z449" i="11"/>
  <c r="Z307" i="11"/>
  <c r="Z170" i="11"/>
  <c r="Z15" i="11"/>
  <c r="Z975" i="11"/>
  <c r="Z923" i="11"/>
  <c r="Z904" i="11"/>
  <c r="Z885" i="11"/>
  <c r="Z876" i="11"/>
  <c r="Z863" i="11"/>
  <c r="Z855" i="11"/>
  <c r="Z814" i="11"/>
  <c r="Z786" i="11"/>
  <c r="Z776" i="11"/>
  <c r="Z688" i="11"/>
  <c r="Z675" i="11"/>
  <c r="Z660" i="11"/>
  <c r="Z654" i="11"/>
  <c r="Z632" i="11"/>
  <c r="Z628" i="11"/>
  <c r="Z623" i="11"/>
  <c r="Z619" i="11"/>
  <c r="Z602" i="11"/>
  <c r="Z593" i="11"/>
  <c r="Z589" i="11"/>
  <c r="Z567" i="11"/>
  <c r="Z544" i="11"/>
  <c r="Z531" i="11"/>
  <c r="Z512" i="11"/>
  <c r="Z495" i="11"/>
  <c r="Z491" i="11"/>
  <c r="Z487" i="11"/>
  <c r="Z445" i="11"/>
  <c r="Z439" i="11"/>
  <c r="Z367" i="11"/>
  <c r="Z345" i="11"/>
  <c r="Z325" i="11"/>
  <c r="Z319" i="11"/>
  <c r="Z306" i="11"/>
  <c r="Z293" i="11"/>
  <c r="Z288" i="11"/>
  <c r="Z246" i="11"/>
  <c r="Z231" i="11"/>
  <c r="Z218" i="11"/>
  <c r="Z214" i="11"/>
  <c r="Z210" i="11"/>
  <c r="Z160" i="11"/>
  <c r="Z146" i="11"/>
  <c r="Z127" i="11"/>
  <c r="Z114" i="11"/>
  <c r="Z100" i="11"/>
  <c r="Z81" i="11"/>
  <c r="Z20" i="11"/>
  <c r="Z14" i="11"/>
  <c r="Z842" i="11"/>
  <c r="Z785" i="11"/>
  <c r="Z701" i="11"/>
  <c r="Z606" i="11"/>
  <c r="Z601" i="11"/>
  <c r="Z548" i="11"/>
  <c r="Z499" i="11"/>
  <c r="Z457" i="11"/>
  <c r="Z385" i="11"/>
  <c r="Z358" i="11"/>
  <c r="Z329" i="11"/>
  <c r="Z292" i="11"/>
  <c r="Z259" i="11"/>
  <c r="Z159" i="11"/>
  <c r="Z77" i="11"/>
  <c r="Z33" i="11"/>
  <c r="Z945" i="11"/>
  <c r="Z936" i="11"/>
  <c r="Z928" i="11"/>
  <c r="Z922" i="11"/>
  <c r="Z883" i="11"/>
  <c r="Z854" i="11"/>
  <c r="Z841" i="11"/>
  <c r="Z835" i="11"/>
  <c r="Z817" i="11"/>
  <c r="Z813" i="11"/>
  <c r="Z809" i="11"/>
  <c r="Z799" i="11"/>
  <c r="Z793" i="11"/>
  <c r="Z750" i="11"/>
  <c r="Z745" i="11"/>
  <c r="Z700" i="11"/>
  <c r="Z687" i="11"/>
  <c r="Z659" i="11"/>
  <c r="Z648" i="11"/>
  <c r="Z635" i="11"/>
  <c r="Z631" i="11"/>
  <c r="Z622" i="11"/>
  <c r="Z618" i="11"/>
  <c r="Z605" i="11"/>
  <c r="Z600" i="11"/>
  <c r="Z596" i="11"/>
  <c r="Z592" i="11"/>
  <c r="Z588" i="11"/>
  <c r="Z584" i="11"/>
  <c r="Z547" i="11"/>
  <c r="Z530" i="11"/>
  <c r="Z515" i="11"/>
  <c r="Z494" i="11"/>
  <c r="Z477" i="11"/>
  <c r="Z456" i="11"/>
  <c r="Z448" i="11"/>
  <c r="Z443" i="11"/>
  <c r="Z438" i="11"/>
  <c r="Z371" i="11"/>
  <c r="Z344" i="11"/>
  <c r="Z339" i="11"/>
  <c r="Z328" i="11"/>
  <c r="Z318" i="11"/>
  <c r="Z287" i="11"/>
  <c r="Z277" i="11"/>
  <c r="Z258" i="11"/>
  <c r="Z230" i="11"/>
  <c r="Z217" i="11"/>
  <c r="Z213" i="11"/>
  <c r="Z205" i="11"/>
  <c r="Z158" i="11"/>
  <c r="Z122" i="11"/>
  <c r="Z113" i="11"/>
  <c r="Z105" i="11"/>
  <c r="Z89" i="11"/>
  <c r="Z51" i="11"/>
  <c r="Z28" i="11"/>
  <c r="Z13" i="11"/>
  <c r="V1031" i="11"/>
  <c r="V1106" i="11"/>
  <c r="V945" i="11"/>
  <c r="V316" i="11"/>
  <c r="V290" i="11"/>
  <c r="W234" i="11"/>
  <c r="V1115" i="11"/>
  <c r="V1147" i="11"/>
  <c r="V1376" i="11"/>
  <c r="W1242" i="11"/>
  <c r="V1228" i="11"/>
  <c r="V1220" i="11"/>
  <c r="V1204" i="11"/>
  <c r="V1154" i="11"/>
  <c r="V1138" i="11"/>
  <c r="V1130" i="11"/>
  <c r="V1122" i="11"/>
  <c r="V1114" i="11"/>
  <c r="V1100" i="11"/>
  <c r="W444" i="11"/>
  <c r="V455" i="11"/>
  <c r="V1468" i="11"/>
  <c r="V428" i="11"/>
  <c r="V1155" i="11"/>
  <c r="V1139" i="11"/>
  <c r="V1123" i="11"/>
  <c r="V442" i="11"/>
  <c r="V426" i="11"/>
  <c r="V842" i="11"/>
  <c r="V720" i="11"/>
  <c r="V712" i="11"/>
  <c r="V700" i="11"/>
  <c r="V668" i="11"/>
  <c r="V636" i="11"/>
  <c r="V628" i="11"/>
  <c r="W538" i="11"/>
  <c r="V494" i="11"/>
  <c r="V478" i="11"/>
  <c r="V476" i="11"/>
  <c r="W439" i="11"/>
  <c r="W415" i="11"/>
  <c r="W376" i="11"/>
  <c r="V352" i="11"/>
  <c r="V344" i="11"/>
  <c r="V108" i="11"/>
  <c r="W37" i="11"/>
  <c r="V12" i="11"/>
  <c r="V173" i="11"/>
  <c r="V120" i="11"/>
  <c r="V103" i="11"/>
  <c r="V21" i="11"/>
  <c r="N1359" i="11"/>
  <c r="O1359" i="11" s="1"/>
  <c r="AN1359" i="11" s="1"/>
  <c r="N776" i="11"/>
  <c r="O776" i="11" s="1"/>
  <c r="AN776" i="11" s="1"/>
  <c r="Q474" i="11"/>
  <c r="AC474" i="11" s="1"/>
  <c r="N1466" i="11"/>
  <c r="O1466" i="11" s="1"/>
  <c r="AN1466" i="11" s="1"/>
  <c r="Q968" i="11"/>
  <c r="AC968" i="11" s="1"/>
  <c r="N930" i="11"/>
  <c r="O930" i="11" s="1"/>
  <c r="AN930" i="11" s="1"/>
  <c r="N724" i="11"/>
  <c r="O724" i="11" s="1"/>
  <c r="AN724" i="11" s="1"/>
  <c r="Z73" i="11"/>
  <c r="Q1355" i="11"/>
  <c r="AC1355" i="11" s="1"/>
  <c r="Q768" i="11"/>
  <c r="Q1239" i="11"/>
  <c r="AC1239" i="11" s="1"/>
  <c r="N436" i="11"/>
  <c r="O436" i="11" s="1"/>
  <c r="AN436" i="11" s="1"/>
  <c r="N1369" i="11"/>
  <c r="O1369" i="11" s="1"/>
  <c r="AN1369" i="11" s="1"/>
  <c r="N1159" i="11"/>
  <c r="O1159" i="11" s="1"/>
  <c r="AN1159" i="11" s="1"/>
  <c r="N1456" i="11"/>
  <c r="O1456" i="11" s="1"/>
  <c r="AN1456" i="11" s="1"/>
  <c r="Q1276" i="11"/>
  <c r="AC1276" i="11" s="1"/>
  <c r="Q1247" i="11"/>
  <c r="Q63" i="11"/>
  <c r="AC63" i="11" s="1"/>
  <c r="N1403" i="11"/>
  <c r="O1403" i="11" s="1"/>
  <c r="AN1403" i="11" s="1"/>
  <c r="N1245" i="11"/>
  <c r="O1245" i="11" s="1"/>
  <c r="AN1245" i="11" s="1"/>
  <c r="N716" i="11"/>
  <c r="O716" i="11" s="1"/>
  <c r="AN716" i="11" s="1"/>
  <c r="Z296" i="11"/>
  <c r="Z172" i="11"/>
  <c r="Z163" i="11"/>
  <c r="N487" i="11"/>
  <c r="O487" i="11" s="1"/>
  <c r="AN487" i="11" s="1"/>
  <c r="Q630" i="11"/>
  <c r="AC630" i="11" s="1"/>
  <c r="Q423" i="11"/>
  <c r="N1336" i="11"/>
  <c r="O1336" i="11" s="1"/>
  <c r="AN1336" i="11" s="1"/>
  <c r="Q1117" i="11"/>
  <c r="AC1117" i="11" s="1"/>
  <c r="Q1044" i="11"/>
  <c r="N913" i="11"/>
  <c r="O913" i="11" s="1"/>
  <c r="AN913" i="11" s="1"/>
  <c r="Q586" i="11"/>
  <c r="N449" i="11"/>
  <c r="O449" i="11" s="1"/>
  <c r="AN449" i="11" s="1"/>
  <c r="Q27" i="11"/>
  <c r="AC27" i="11" s="1"/>
  <c r="Z1506" i="11"/>
  <c r="N1426" i="11"/>
  <c r="O1426" i="11" s="1"/>
  <c r="AN1426" i="11" s="1"/>
  <c r="Q1415" i="11"/>
  <c r="N1317" i="11"/>
  <c r="O1317" i="11" s="1"/>
  <c r="AN1317" i="11" s="1"/>
  <c r="N1233" i="11"/>
  <c r="O1233" i="11" s="1"/>
  <c r="AN1233" i="11" s="1"/>
  <c r="Q1217" i="11"/>
  <c r="N821" i="11"/>
  <c r="O821" i="11" s="1"/>
  <c r="AN821" i="11" s="1"/>
  <c r="Q582" i="11"/>
  <c r="N497" i="11"/>
  <c r="O497" i="11" s="1"/>
  <c r="AN497" i="11" s="1"/>
  <c r="Q336" i="11"/>
  <c r="AC336" i="11" s="1"/>
  <c r="N146" i="11"/>
  <c r="O146" i="11" s="1"/>
  <c r="AN146" i="11" s="1"/>
  <c r="Z989" i="11"/>
  <c r="Z861" i="11"/>
  <c r="Z669" i="11"/>
  <c r="Z2205" i="11"/>
  <c r="Z991" i="11"/>
  <c r="N1413" i="11"/>
  <c r="O1413" i="11" s="1"/>
  <c r="AN1413" i="11" s="1"/>
  <c r="Q1409" i="11"/>
  <c r="N1286" i="11"/>
  <c r="O1286" i="11" s="1"/>
  <c r="AN1286" i="11" s="1"/>
  <c r="Q1282" i="11"/>
  <c r="Q961" i="11"/>
  <c r="AC961" i="11" s="1"/>
  <c r="Q552" i="11"/>
  <c r="Q368" i="11"/>
  <c r="Q11" i="11"/>
  <c r="Z617" i="11"/>
  <c r="Z599" i="11"/>
  <c r="N1351" i="11"/>
  <c r="O1351" i="11" s="1"/>
  <c r="AN1351" i="11" s="1"/>
  <c r="Q938" i="11"/>
  <c r="AC938" i="11" s="1"/>
  <c r="N461" i="11"/>
  <c r="O461" i="11" s="1"/>
  <c r="AN461" i="11" s="1"/>
  <c r="N408" i="11"/>
  <c r="O408" i="11" s="1"/>
  <c r="AN408" i="11" s="1"/>
  <c r="Q103" i="11"/>
  <c r="AC103" i="11" s="1"/>
  <c r="Z1903" i="11"/>
  <c r="Z1633" i="11"/>
  <c r="Q813" i="11"/>
  <c r="N699" i="11"/>
  <c r="O699" i="11" s="1"/>
  <c r="AN699" i="11" s="1"/>
  <c r="Q492" i="11"/>
  <c r="Z859" i="11"/>
  <c r="Z843" i="11"/>
  <c r="N1326" i="11"/>
  <c r="O1326" i="11" s="1"/>
  <c r="AN1326" i="11" s="1"/>
  <c r="N1223" i="11"/>
  <c r="O1223" i="11" s="1"/>
  <c r="AN1223" i="11" s="1"/>
  <c r="Q1163" i="11"/>
  <c r="Q1148" i="11"/>
  <c r="AC1148" i="11" s="1"/>
  <c r="Q1029" i="11"/>
  <c r="AC1029" i="11" s="1"/>
  <c r="Q934" i="11"/>
  <c r="AC934" i="11" s="1"/>
  <c r="N793" i="11"/>
  <c r="O793" i="11" s="1"/>
  <c r="AN793" i="11" s="1"/>
  <c r="N227" i="11"/>
  <c r="O227" i="11" s="1"/>
  <c r="AN227" i="11" s="1"/>
  <c r="Z1763" i="11"/>
  <c r="Z1619" i="11"/>
  <c r="Z12" i="11"/>
  <c r="N1375" i="11"/>
  <c r="O1375" i="11" s="1"/>
  <c r="AN1375" i="11" s="1"/>
  <c r="Q1371" i="11"/>
  <c r="AC1371" i="11" s="1"/>
  <c r="Q1207" i="11"/>
  <c r="Q1170" i="11"/>
  <c r="Q998" i="11"/>
  <c r="AC998" i="11" s="1"/>
  <c r="N197" i="11"/>
  <c r="O197" i="11" s="1"/>
  <c r="AN197" i="11" s="1"/>
  <c r="Z724" i="11"/>
  <c r="N1460" i="11"/>
  <c r="O1460" i="11" s="1"/>
  <c r="AN1460" i="11" s="1"/>
  <c r="N1395" i="11"/>
  <c r="O1395" i="11" s="1"/>
  <c r="AN1395" i="11" s="1"/>
  <c r="N1328" i="11"/>
  <c r="O1328" i="11" s="1"/>
  <c r="AN1328" i="11" s="1"/>
  <c r="Q1304" i="11"/>
  <c r="N1294" i="11"/>
  <c r="O1294" i="11" s="1"/>
  <c r="AN1294" i="11" s="1"/>
  <c r="N1274" i="11"/>
  <c r="O1274" i="11" s="1"/>
  <c r="AN1274" i="11" s="1"/>
  <c r="Q1266" i="11"/>
  <c r="AC1266" i="11" s="1"/>
  <c r="N1260" i="11"/>
  <c r="O1260" i="11" s="1"/>
  <c r="AN1260" i="11" s="1"/>
  <c r="N1187" i="11"/>
  <c r="O1187" i="11" s="1"/>
  <c r="AN1187" i="11" s="1"/>
  <c r="N922" i="11"/>
  <c r="O922" i="11" s="1"/>
  <c r="AN922" i="11" s="1"/>
  <c r="Q829" i="11"/>
  <c r="AC829" i="11" s="1"/>
  <c r="N723" i="11"/>
  <c r="O723" i="11" s="1"/>
  <c r="AN723" i="11" s="1"/>
  <c r="N511" i="11"/>
  <c r="O511" i="11" s="1"/>
  <c r="AN511" i="11" s="1"/>
  <c r="N424" i="11"/>
  <c r="O424" i="11" s="1"/>
  <c r="AN424" i="11" s="1"/>
  <c r="Q344" i="11"/>
  <c r="AC344" i="11" s="1"/>
  <c r="N337" i="11"/>
  <c r="O337" i="11" s="1"/>
  <c r="AN337" i="11" s="1"/>
  <c r="Z2089" i="11"/>
  <c r="Z2024" i="11"/>
  <c r="Z1680" i="11"/>
  <c r="Z1606" i="11"/>
  <c r="Z1489" i="11"/>
  <c r="Z697" i="11"/>
  <c r="Z209" i="11"/>
  <c r="Z135" i="11"/>
  <c r="Z118" i="11"/>
  <c r="N1434" i="11"/>
  <c r="O1434" i="11" s="1"/>
  <c r="AN1434" i="11" s="1"/>
  <c r="N1345" i="11"/>
  <c r="O1345" i="11" s="1"/>
  <c r="AN1345" i="11" s="1"/>
  <c r="N1334" i="11"/>
  <c r="O1334" i="11" s="1"/>
  <c r="AN1334" i="11" s="1"/>
  <c r="N1315" i="11"/>
  <c r="O1315" i="11" s="1"/>
  <c r="AN1315" i="11" s="1"/>
  <c r="N1105" i="11"/>
  <c r="O1105" i="11" s="1"/>
  <c r="AN1105" i="11" s="1"/>
  <c r="N761" i="11"/>
  <c r="O761" i="11" s="1"/>
  <c r="AN761" i="11" s="1"/>
  <c r="N711" i="11"/>
  <c r="O711" i="11" s="1"/>
  <c r="AN711" i="11" s="1"/>
  <c r="N471" i="11"/>
  <c r="O471" i="11" s="1"/>
  <c r="AN471" i="11" s="1"/>
  <c r="N442" i="11"/>
  <c r="O442" i="11" s="1"/>
  <c r="AN442" i="11" s="1"/>
  <c r="N160" i="11"/>
  <c r="O160" i="11" s="1"/>
  <c r="AN160" i="11" s="1"/>
  <c r="Z2157" i="11"/>
  <c r="Z1992" i="11"/>
  <c r="Q1288" i="11"/>
  <c r="AC1288" i="11" s="1"/>
  <c r="Q1076" i="11"/>
  <c r="Q1061" i="11"/>
  <c r="N905" i="11"/>
  <c r="O905" i="11" s="1"/>
  <c r="AN905" i="11" s="1"/>
  <c r="N845" i="11"/>
  <c r="O845" i="11" s="1"/>
  <c r="AN845" i="11" s="1"/>
  <c r="Q744" i="11"/>
  <c r="N674" i="11"/>
  <c r="O674" i="11" s="1"/>
  <c r="AN674" i="11" s="1"/>
  <c r="Q512" i="11"/>
  <c r="AC512" i="11" s="1"/>
  <c r="N451" i="11"/>
  <c r="O451" i="11" s="1"/>
  <c r="AN451" i="11" s="1"/>
  <c r="N111" i="11"/>
  <c r="O111" i="11" s="1"/>
  <c r="AN111" i="11" s="1"/>
  <c r="Q61" i="11"/>
  <c r="Z2449" i="11"/>
  <c r="Z2314" i="11"/>
  <c r="Z2049" i="11"/>
  <c r="Z1999" i="11"/>
  <c r="Z1991" i="11"/>
  <c r="Z1775" i="11"/>
  <c r="Z973" i="11"/>
  <c r="Z102" i="11"/>
  <c r="Q1468" i="11"/>
  <c r="AC1468" i="11" s="1"/>
  <c r="Q1154" i="11"/>
  <c r="AC1154" i="11" s="1"/>
  <c r="Q1127" i="11"/>
  <c r="AC1127" i="11" s="1"/>
  <c r="Q1064" i="11"/>
  <c r="Q800" i="11"/>
  <c r="AC800" i="11" s="1"/>
  <c r="Q407" i="11"/>
  <c r="Q45" i="11"/>
  <c r="N1450" i="11"/>
  <c r="O1450" i="11" s="1"/>
  <c r="AN1450" i="11" s="1"/>
  <c r="N1383" i="11"/>
  <c r="O1383" i="11" s="1"/>
  <c r="AN1383" i="11" s="1"/>
  <c r="N1361" i="11"/>
  <c r="O1361" i="11" s="1"/>
  <c r="AN1361" i="11" s="1"/>
  <c r="Q980" i="11"/>
  <c r="AC980" i="11" s="1"/>
  <c r="Q954" i="11"/>
  <c r="AC954" i="11" s="1"/>
  <c r="N926" i="11"/>
  <c r="O926" i="11" s="1"/>
  <c r="AN926" i="11" s="1"/>
  <c r="Q844" i="11"/>
  <c r="AC844" i="11" s="1"/>
  <c r="N785" i="11"/>
  <c r="O785" i="11" s="1"/>
  <c r="AN785" i="11" s="1"/>
  <c r="N659" i="11"/>
  <c r="O659" i="11" s="1"/>
  <c r="AN659" i="11" s="1"/>
  <c r="N418" i="11"/>
  <c r="O418" i="11" s="1"/>
  <c r="AN418" i="11" s="1"/>
  <c r="N296" i="11"/>
  <c r="O296" i="11" s="1"/>
  <c r="AN296" i="11" s="1"/>
  <c r="Z2547" i="11"/>
  <c r="Z1886" i="11"/>
  <c r="Z1837" i="11"/>
  <c r="Z1486" i="11"/>
  <c r="Z1134" i="11"/>
  <c r="Z1078" i="11"/>
  <c r="Z882" i="11"/>
  <c r="Z580" i="11"/>
  <c r="N610" i="11"/>
  <c r="O610" i="11" s="1"/>
  <c r="AN610" i="11" s="1"/>
  <c r="Q610" i="11"/>
  <c r="N116" i="11"/>
  <c r="O116" i="11" s="1"/>
  <c r="AN116" i="11" s="1"/>
  <c r="Q116" i="11"/>
  <c r="N1296" i="11"/>
  <c r="O1296" i="11" s="1"/>
  <c r="AN1296" i="11" s="1"/>
  <c r="Q1296" i="11"/>
  <c r="AC1296" i="11" s="1"/>
  <c r="Q416" i="11"/>
  <c r="N416" i="11"/>
  <c r="O416" i="11" s="1"/>
  <c r="AN416" i="11" s="1"/>
  <c r="N614" i="11"/>
  <c r="O614" i="11" s="1"/>
  <c r="AN614" i="11" s="1"/>
  <c r="Q614" i="11"/>
  <c r="AC614" i="11" s="1"/>
  <c r="Q869" i="11"/>
  <c r="N869" i="11"/>
  <c r="O869" i="11" s="1"/>
  <c r="AN869" i="11" s="1"/>
  <c r="N784" i="11"/>
  <c r="O784" i="11" s="1"/>
  <c r="AN784" i="11" s="1"/>
  <c r="Q784" i="11"/>
  <c r="AC784" i="11" s="1"/>
  <c r="Q1444" i="11"/>
  <c r="N1225" i="11"/>
  <c r="O1225" i="11" s="1"/>
  <c r="AN1225" i="11" s="1"/>
  <c r="Q1225" i="11"/>
  <c r="Q1123" i="11"/>
  <c r="AC1123" i="11" s="1"/>
  <c r="N1123" i="11"/>
  <c r="O1123" i="11" s="1"/>
  <c r="AN1123" i="11" s="1"/>
  <c r="N801" i="11"/>
  <c r="O801" i="11" s="1"/>
  <c r="AN801" i="11" s="1"/>
  <c r="Q745" i="11"/>
  <c r="N745" i="11"/>
  <c r="O745" i="11" s="1"/>
  <c r="AN745" i="11" s="1"/>
  <c r="N662" i="11"/>
  <c r="O662" i="11" s="1"/>
  <c r="AN662" i="11" s="1"/>
  <c r="N651" i="11"/>
  <c r="O651" i="11" s="1"/>
  <c r="AN651" i="11" s="1"/>
  <c r="N536" i="11"/>
  <c r="O536" i="11" s="1"/>
  <c r="AN536" i="11" s="1"/>
  <c r="Q536" i="11"/>
  <c r="AC536" i="11" s="1"/>
  <c r="N528" i="11"/>
  <c r="O528" i="11" s="1"/>
  <c r="AN528" i="11" s="1"/>
  <c r="Q528" i="11"/>
  <c r="N419" i="11"/>
  <c r="O419" i="11" s="1"/>
  <c r="AN419" i="11" s="1"/>
  <c r="Q419" i="11"/>
  <c r="AC419" i="11" s="1"/>
  <c r="N970" i="11"/>
  <c r="O970" i="11" s="1"/>
  <c r="AN970" i="11" s="1"/>
  <c r="Q970" i="11"/>
  <c r="N480" i="11"/>
  <c r="O480" i="11" s="1"/>
  <c r="AN480" i="11" s="1"/>
  <c r="Q480" i="11"/>
  <c r="AC480" i="11" s="1"/>
  <c r="Q1464" i="11"/>
  <c r="U1464" i="11" s="1"/>
  <c r="Q1454" i="11"/>
  <c r="Q1440" i="11"/>
  <c r="AC1440" i="11" s="1"/>
  <c r="Q1421" i="11"/>
  <c r="AC1421" i="11" s="1"/>
  <c r="Q1343" i="11"/>
  <c r="AC1343" i="11" s="1"/>
  <c r="N1343" i="11"/>
  <c r="O1343" i="11" s="1"/>
  <c r="AN1343" i="11" s="1"/>
  <c r="N1339" i="11"/>
  <c r="O1339" i="11" s="1"/>
  <c r="AN1339" i="11" s="1"/>
  <c r="Q1339" i="11"/>
  <c r="N1268" i="11"/>
  <c r="O1268" i="11" s="1"/>
  <c r="AN1268" i="11" s="1"/>
  <c r="Q1268" i="11"/>
  <c r="N1258" i="11"/>
  <c r="O1258" i="11" s="1"/>
  <c r="AN1258" i="11" s="1"/>
  <c r="N1149" i="11"/>
  <c r="O1149" i="11" s="1"/>
  <c r="AN1149" i="11" s="1"/>
  <c r="Q1149" i="11"/>
  <c r="Q1145" i="11"/>
  <c r="N939" i="11"/>
  <c r="O939" i="11" s="1"/>
  <c r="AN939" i="11" s="1"/>
  <c r="Q939" i="11"/>
  <c r="N929" i="11"/>
  <c r="O929" i="11" s="1"/>
  <c r="AN929" i="11" s="1"/>
  <c r="Q929" i="11"/>
  <c r="N890" i="11"/>
  <c r="O890" i="11" s="1"/>
  <c r="AN890" i="11" s="1"/>
  <c r="N737" i="11"/>
  <c r="O737" i="11" s="1"/>
  <c r="AN737" i="11" s="1"/>
  <c r="N448" i="11"/>
  <c r="O448" i="11" s="1"/>
  <c r="AN448" i="11" s="1"/>
  <c r="Q517" i="11"/>
  <c r="N517" i="11"/>
  <c r="O517" i="11" s="1"/>
  <c r="AN517" i="11" s="1"/>
  <c r="N1474" i="11"/>
  <c r="O1474" i="11" s="1"/>
  <c r="AN1474" i="11" s="1"/>
  <c r="Q1417" i="11"/>
  <c r="Q1411" i="11"/>
  <c r="N1411" i="11"/>
  <c r="O1411" i="11" s="1"/>
  <c r="AN1411" i="11" s="1"/>
  <c r="N1389" i="11"/>
  <c r="O1389" i="11" s="1"/>
  <c r="AN1389" i="11" s="1"/>
  <c r="Q1385" i="11"/>
  <c r="N1377" i="11"/>
  <c r="O1377" i="11" s="1"/>
  <c r="AN1377" i="11" s="1"/>
  <c r="N1367" i="11"/>
  <c r="O1367" i="11" s="1"/>
  <c r="AN1367" i="11" s="1"/>
  <c r="N1353" i="11"/>
  <c r="O1353" i="11" s="1"/>
  <c r="AN1353" i="11" s="1"/>
  <c r="N1309" i="11"/>
  <c r="O1309" i="11" s="1"/>
  <c r="AN1309" i="11" s="1"/>
  <c r="Q1309" i="11"/>
  <c r="N1302" i="11"/>
  <c r="O1302" i="11" s="1"/>
  <c r="AN1302" i="11" s="1"/>
  <c r="N760" i="11"/>
  <c r="O760" i="11" s="1"/>
  <c r="AN760" i="11" s="1"/>
  <c r="Q760" i="11"/>
  <c r="Q694" i="11"/>
  <c r="N694" i="11"/>
  <c r="O694" i="11" s="1"/>
  <c r="AN694" i="11" s="1"/>
  <c r="N686" i="11"/>
  <c r="O686" i="11" s="1"/>
  <c r="AN686" i="11" s="1"/>
  <c r="N1184" i="11"/>
  <c r="O1184" i="11" s="1"/>
  <c r="AN1184" i="11" s="1"/>
  <c r="Q1184" i="11"/>
  <c r="AC1184" i="11" s="1"/>
  <c r="N352" i="11"/>
  <c r="O352" i="11" s="1"/>
  <c r="AN352" i="11" s="1"/>
  <c r="Q352" i="11"/>
  <c r="AC352" i="11" s="1"/>
  <c r="N1470" i="11"/>
  <c r="O1470" i="11" s="1"/>
  <c r="AN1470" i="11" s="1"/>
  <c r="N1438" i="11"/>
  <c r="O1438" i="11" s="1"/>
  <c r="AN1438" i="11" s="1"/>
  <c r="N1407" i="11"/>
  <c r="O1407" i="11" s="1"/>
  <c r="AN1407" i="11" s="1"/>
  <c r="N1241" i="11"/>
  <c r="O1241" i="11" s="1"/>
  <c r="AN1241" i="11" s="1"/>
  <c r="Q1241" i="11"/>
  <c r="N1231" i="11"/>
  <c r="O1231" i="11" s="1"/>
  <c r="AN1231" i="11" s="1"/>
  <c r="N1181" i="11"/>
  <c r="O1181" i="11" s="1"/>
  <c r="AN1181" i="11" s="1"/>
  <c r="Q1181" i="11"/>
  <c r="Q1158" i="11"/>
  <c r="N1155" i="11"/>
  <c r="O1155" i="11" s="1"/>
  <c r="AN1155" i="11" s="1"/>
  <c r="N953" i="11"/>
  <c r="O953" i="11" s="1"/>
  <c r="AN953" i="11" s="1"/>
  <c r="Q953" i="11"/>
  <c r="N949" i="11"/>
  <c r="O949" i="11" s="1"/>
  <c r="AN949" i="11" s="1"/>
  <c r="Q949" i="11"/>
  <c r="AC949" i="11" s="1"/>
  <c r="N837" i="11"/>
  <c r="O837" i="11" s="1"/>
  <c r="AN837" i="11" s="1"/>
  <c r="N682" i="11"/>
  <c r="O682" i="11" s="1"/>
  <c r="AN682" i="11" s="1"/>
  <c r="Q602" i="11"/>
  <c r="AC602" i="11" s="1"/>
  <c r="Q256" i="11"/>
  <c r="N256" i="11"/>
  <c r="O256" i="11" s="1"/>
  <c r="AN256" i="11" s="1"/>
  <c r="Z2523" i="11"/>
  <c r="Z2296" i="11"/>
  <c r="Z1762" i="11"/>
  <c r="Z1424" i="11"/>
  <c r="Z1349" i="11"/>
  <c r="Z934" i="11"/>
  <c r="Z730" i="11"/>
  <c r="Z373" i="11"/>
  <c r="Z355" i="11"/>
  <c r="Z342" i="11"/>
  <c r="Z93" i="11"/>
  <c r="Z2287" i="11"/>
  <c r="Z2279" i="11"/>
  <c r="Z2271" i="11"/>
  <c r="Z2137" i="11"/>
  <c r="Z2090" i="11"/>
  <c r="Z1998" i="11"/>
  <c r="Z1887" i="11"/>
  <c r="Q650" i="11"/>
  <c r="AC650" i="11" s="1"/>
  <c r="Q567" i="11"/>
  <c r="AC567" i="11" s="1"/>
  <c r="Q504" i="11"/>
  <c r="Z2481" i="11"/>
  <c r="Z2060" i="11"/>
  <c r="Z1839" i="11"/>
  <c r="Z1796" i="11"/>
  <c r="Z1737" i="11"/>
  <c r="Z1595" i="11"/>
  <c r="Z1423" i="11"/>
  <c r="Z1261" i="11"/>
  <c r="Z1182" i="11"/>
  <c r="Z1144" i="11"/>
  <c r="Z1014" i="11"/>
  <c r="Z969" i="11"/>
  <c r="Z900" i="11"/>
  <c r="Z816" i="11"/>
  <c r="Z661" i="11"/>
  <c r="Z566" i="11"/>
  <c r="Z428" i="11"/>
  <c r="Z414" i="11"/>
  <c r="Z268" i="11"/>
  <c r="Z193" i="11"/>
  <c r="N1213" i="11"/>
  <c r="O1213" i="11" s="1"/>
  <c r="AN1213" i="11" s="1"/>
  <c r="Q917" i="11"/>
  <c r="N859" i="11"/>
  <c r="O859" i="11" s="1"/>
  <c r="AN859" i="11" s="1"/>
  <c r="N838" i="11"/>
  <c r="O838" i="11" s="1"/>
  <c r="AN838" i="11" s="1"/>
  <c r="N707" i="11"/>
  <c r="O707" i="11" s="1"/>
  <c r="AN707" i="11" s="1"/>
  <c r="N667" i="11"/>
  <c r="O667" i="11" s="1"/>
  <c r="AN667" i="11" s="1"/>
  <c r="Q660" i="11"/>
  <c r="Q638" i="11"/>
  <c r="Q555" i="11"/>
  <c r="AC555" i="11" s="1"/>
  <c r="Q466" i="11"/>
  <c r="AC466" i="11" s="1"/>
  <c r="N463" i="11"/>
  <c r="O463" i="11" s="1"/>
  <c r="AN463" i="11" s="1"/>
  <c r="Q380" i="11"/>
  <c r="N213" i="11"/>
  <c r="O213" i="11" s="1"/>
  <c r="AN213" i="11" s="1"/>
  <c r="Q136" i="11"/>
  <c r="AC136" i="11" s="1"/>
  <c r="Z2176" i="11"/>
  <c r="Z282" i="11"/>
  <c r="Z2422" i="11"/>
  <c r="Z2388" i="11"/>
  <c r="Z2341" i="11"/>
  <c r="Z2263" i="11"/>
  <c r="Z2259" i="11"/>
  <c r="Z1419" i="11"/>
  <c r="Z940" i="11"/>
  <c r="Z932" i="11"/>
  <c r="Z767" i="11"/>
  <c r="Z753" i="11"/>
  <c r="Z511" i="11"/>
  <c r="Z271" i="11"/>
  <c r="N1077" i="11"/>
  <c r="O1077" i="11" s="1"/>
  <c r="AN1077" i="11" s="1"/>
  <c r="N895" i="11"/>
  <c r="O895" i="11" s="1"/>
  <c r="AN895" i="11" s="1"/>
  <c r="N876" i="11"/>
  <c r="O876" i="11" s="1"/>
  <c r="AN876" i="11" s="1"/>
  <c r="N753" i="11"/>
  <c r="O753" i="11" s="1"/>
  <c r="AN753" i="11" s="1"/>
  <c r="N695" i="11"/>
  <c r="O695" i="11" s="1"/>
  <c r="AN695" i="11" s="1"/>
  <c r="Z2221" i="11"/>
  <c r="Z2097" i="11"/>
  <c r="Z119" i="11"/>
  <c r="Z2516" i="11"/>
  <c r="Z2427" i="11"/>
  <c r="Z2042" i="11"/>
  <c r="Z1739" i="11"/>
  <c r="Z1524" i="11"/>
  <c r="Z1456" i="11"/>
  <c r="Z1422" i="11"/>
  <c r="Z1295" i="11"/>
  <c r="Z898" i="11"/>
  <c r="Z674" i="11"/>
  <c r="Z652" i="11"/>
  <c r="Z554" i="11"/>
  <c r="Z541" i="11"/>
  <c r="Z514" i="11"/>
  <c r="Z347" i="11"/>
  <c r="Q244" i="11"/>
  <c r="N244" i="11"/>
  <c r="O244" i="11" s="1"/>
  <c r="AN244" i="11" s="1"/>
  <c r="Q1424" i="11"/>
  <c r="AC1424" i="11" s="1"/>
  <c r="Q1462" i="11"/>
  <c r="AC1462" i="11" s="1"/>
  <c r="N1436" i="11"/>
  <c r="O1436" i="11" s="1"/>
  <c r="AN1436" i="11" s="1"/>
  <c r="N1430" i="11"/>
  <c r="O1430" i="11" s="1"/>
  <c r="AN1430" i="11" s="1"/>
  <c r="N1405" i="11"/>
  <c r="O1405" i="11" s="1"/>
  <c r="AN1405" i="11" s="1"/>
  <c r="N1399" i="11"/>
  <c r="O1399" i="11" s="1"/>
  <c r="AN1399" i="11" s="1"/>
  <c r="Q1387" i="11"/>
  <c r="AC1387" i="11" s="1"/>
  <c r="N1387" i="11"/>
  <c r="O1387" i="11" s="1"/>
  <c r="AN1387" i="11" s="1"/>
  <c r="Q1373" i="11"/>
  <c r="N1373" i="11"/>
  <c r="O1373" i="11" s="1"/>
  <c r="AN1373" i="11" s="1"/>
  <c r="Q1357" i="11"/>
  <c r="N1357" i="11"/>
  <c r="O1357" i="11" s="1"/>
  <c r="AN1357" i="11" s="1"/>
  <c r="Q1341" i="11"/>
  <c r="N1341" i="11"/>
  <c r="O1341" i="11" s="1"/>
  <c r="AN1341" i="11" s="1"/>
  <c r="Q1332" i="11"/>
  <c r="AC1332" i="11" s="1"/>
  <c r="N1332" i="11"/>
  <c r="O1332" i="11" s="1"/>
  <c r="AN1332" i="11" s="1"/>
  <c r="Q1102" i="11"/>
  <c r="Q1099" i="11"/>
  <c r="AC1099" i="11" s="1"/>
  <c r="N1099" i="11"/>
  <c r="O1099" i="11" s="1"/>
  <c r="AN1099" i="11" s="1"/>
  <c r="Q690" i="11"/>
  <c r="N690" i="11"/>
  <c r="O690" i="11" s="1"/>
  <c r="AN690" i="11" s="1"/>
  <c r="Q503" i="11"/>
  <c r="AC503" i="11" s="1"/>
  <c r="N503" i="11"/>
  <c r="O503" i="11" s="1"/>
  <c r="AN503" i="11" s="1"/>
  <c r="Q469" i="11"/>
  <c r="AC469" i="11" s="1"/>
  <c r="N469" i="11"/>
  <c r="O469" i="11" s="1"/>
  <c r="AN469" i="11" s="1"/>
  <c r="Q300" i="11"/>
  <c r="AC300" i="11" s="1"/>
  <c r="N300" i="11"/>
  <c r="O300" i="11" s="1"/>
  <c r="AN300" i="11" s="1"/>
  <c r="N120" i="11"/>
  <c r="O120" i="11" s="1"/>
  <c r="AN120" i="11" s="1"/>
  <c r="Q120" i="11"/>
  <c r="AC120" i="11" s="1"/>
  <c r="N1442" i="11"/>
  <c r="O1442" i="11" s="1"/>
  <c r="AN1442" i="11" s="1"/>
  <c r="Q1432" i="11"/>
  <c r="AC1432" i="11" s="1"/>
  <c r="N1419" i="11"/>
  <c r="O1419" i="11" s="1"/>
  <c r="AN1419" i="11" s="1"/>
  <c r="Q1401" i="11"/>
  <c r="AC1401" i="11" s="1"/>
  <c r="N1136" i="11"/>
  <c r="O1136" i="11" s="1"/>
  <c r="AN1136" i="11" s="1"/>
  <c r="Q1136" i="11"/>
  <c r="AC1136" i="11" s="1"/>
  <c r="Q1048" i="11"/>
  <c r="N942" i="11"/>
  <c r="O942" i="11" s="1"/>
  <c r="AN942" i="11" s="1"/>
  <c r="Q942" i="11"/>
  <c r="AC942" i="11" s="1"/>
  <c r="Q909" i="11"/>
  <c r="N909" i="11"/>
  <c r="O909" i="11" s="1"/>
  <c r="AN909" i="11" s="1"/>
  <c r="Q769" i="11"/>
  <c r="AC769" i="11" s="1"/>
  <c r="N769" i="11"/>
  <c r="O769" i="11" s="1"/>
  <c r="AN769" i="11" s="1"/>
  <c r="Q752" i="11"/>
  <c r="N752" i="11"/>
  <c r="O752" i="11" s="1"/>
  <c r="AN752" i="11" s="1"/>
  <c r="Q629" i="11"/>
  <c r="N629" i="11"/>
  <c r="O629" i="11" s="1"/>
  <c r="AN629" i="11" s="1"/>
  <c r="N524" i="11"/>
  <c r="O524" i="11" s="1"/>
  <c r="AN524" i="11" s="1"/>
  <c r="Q524" i="11"/>
  <c r="AC524" i="11" s="1"/>
  <c r="Q516" i="11"/>
  <c r="AC516" i="11" s="1"/>
  <c r="Q412" i="11"/>
  <c r="N412" i="11"/>
  <c r="O412" i="11" s="1"/>
  <c r="AN412" i="11" s="1"/>
  <c r="Q200" i="11"/>
  <c r="N200" i="11"/>
  <c r="O200" i="11" s="1"/>
  <c r="AN200" i="11" s="1"/>
  <c r="Q1300" i="11"/>
  <c r="AC1300" i="11" s="1"/>
  <c r="N1300" i="11"/>
  <c r="O1300" i="11" s="1"/>
  <c r="AN1300" i="11" s="1"/>
  <c r="N1262" i="11"/>
  <c r="O1262" i="11" s="1"/>
  <c r="AN1262" i="11" s="1"/>
  <c r="Q1262" i="11"/>
  <c r="AC1262" i="11" s="1"/>
  <c r="Q1256" i="11"/>
  <c r="N1256" i="11"/>
  <c r="O1256" i="11" s="1"/>
  <c r="AN1256" i="11" s="1"/>
  <c r="Q1243" i="11"/>
  <c r="N1243" i="11"/>
  <c r="O1243" i="11" s="1"/>
  <c r="AN1243" i="11" s="1"/>
  <c r="N1235" i="11"/>
  <c r="O1235" i="11" s="1"/>
  <c r="AN1235" i="11" s="1"/>
  <c r="Q1235" i="11"/>
  <c r="Q1229" i="11"/>
  <c r="N1229" i="11"/>
  <c r="O1229" i="11" s="1"/>
  <c r="AN1229" i="11" s="1"/>
  <c r="N1219" i="11"/>
  <c r="O1219" i="11" s="1"/>
  <c r="AN1219" i="11" s="1"/>
  <c r="Q1219" i="11"/>
  <c r="AC1219" i="11" s="1"/>
  <c r="N945" i="11"/>
  <c r="O945" i="11" s="1"/>
  <c r="AN945" i="11" s="1"/>
  <c r="Q945" i="11"/>
  <c r="AC945" i="11" s="1"/>
  <c r="Q918" i="11"/>
  <c r="AC918" i="11" s="1"/>
  <c r="N918" i="11"/>
  <c r="O918" i="11" s="1"/>
  <c r="AN918" i="11" s="1"/>
  <c r="Q715" i="11"/>
  <c r="AC715" i="11" s="1"/>
  <c r="N715" i="11"/>
  <c r="O715" i="11" s="1"/>
  <c r="AN715" i="11" s="1"/>
  <c r="Q658" i="11"/>
  <c r="AC658" i="11" s="1"/>
  <c r="N658" i="11"/>
  <c r="O658" i="11" s="1"/>
  <c r="AN658" i="11" s="1"/>
  <c r="N9" i="11"/>
  <c r="O9" i="11" s="1"/>
  <c r="AN9" i="11" s="1"/>
  <c r="Q9" i="11"/>
  <c r="N1113" i="11"/>
  <c r="O1113" i="11" s="1"/>
  <c r="AN1113" i="11" s="1"/>
  <c r="Q1113" i="11"/>
  <c r="AC1113" i="11" s="1"/>
  <c r="Q814" i="11"/>
  <c r="N814" i="11"/>
  <c r="O814" i="11" s="1"/>
  <c r="AN814" i="11" s="1"/>
  <c r="Q1313" i="11"/>
  <c r="N1313" i="11"/>
  <c r="O1313" i="11" s="1"/>
  <c r="AN1313" i="11" s="1"/>
  <c r="Q1284" i="11"/>
  <c r="N1284" i="11"/>
  <c r="O1284" i="11" s="1"/>
  <c r="AN1284" i="11" s="1"/>
  <c r="N1278" i="11"/>
  <c r="O1278" i="11" s="1"/>
  <c r="AN1278" i="11" s="1"/>
  <c r="Q1278" i="11"/>
  <c r="AC1278" i="11" s="1"/>
  <c r="Q1272" i="11"/>
  <c r="N1272" i="11"/>
  <c r="O1272" i="11" s="1"/>
  <c r="AN1272" i="11" s="1"/>
  <c r="N1249" i="11"/>
  <c r="O1249" i="11" s="1"/>
  <c r="AN1249" i="11" s="1"/>
  <c r="Q1249" i="11"/>
  <c r="N1458" i="11"/>
  <c r="O1458" i="11" s="1"/>
  <c r="AN1458" i="11" s="1"/>
  <c r="Q1452" i="11"/>
  <c r="Q1446" i="11"/>
  <c r="Q1428" i="11"/>
  <c r="Q1397" i="11"/>
  <c r="Q1391" i="11"/>
  <c r="Q1381" i="11"/>
  <c r="N1381" i="11"/>
  <c r="O1381" i="11" s="1"/>
  <c r="AN1381" i="11" s="1"/>
  <c r="Q1365" i="11"/>
  <c r="N1365" i="11"/>
  <c r="O1365" i="11" s="1"/>
  <c r="AN1365" i="11" s="1"/>
  <c r="Q1349" i="11"/>
  <c r="AC1349" i="11" s="1"/>
  <c r="N1349" i="11"/>
  <c r="O1349" i="11" s="1"/>
  <c r="AN1349" i="11" s="1"/>
  <c r="N1330" i="11"/>
  <c r="O1330" i="11" s="1"/>
  <c r="AN1330" i="11" s="1"/>
  <c r="Q1330" i="11"/>
  <c r="AC1330" i="11" s="1"/>
  <c r="N1116" i="11"/>
  <c r="O1116" i="11" s="1"/>
  <c r="AN1116" i="11" s="1"/>
  <c r="Q1116" i="11"/>
  <c r="N736" i="11"/>
  <c r="O736" i="11" s="1"/>
  <c r="AN736" i="11" s="1"/>
  <c r="Q736" i="11"/>
  <c r="AC736" i="11" s="1"/>
  <c r="Q479" i="11"/>
  <c r="AC479" i="11" s="1"/>
  <c r="N479" i="11"/>
  <c r="O479" i="11" s="1"/>
  <c r="AN479" i="11" s="1"/>
  <c r="N91" i="11"/>
  <c r="O91" i="11" s="1"/>
  <c r="AN91" i="11" s="1"/>
  <c r="Q91" i="11"/>
  <c r="AC91" i="11" s="1"/>
  <c r="N1319" i="11"/>
  <c r="O1319" i="11" s="1"/>
  <c r="AN1319" i="11" s="1"/>
  <c r="Q1319" i="11"/>
  <c r="N792" i="11"/>
  <c r="O792" i="11" s="1"/>
  <c r="AN792" i="11" s="1"/>
  <c r="Q792" i="11"/>
  <c r="Q728" i="11"/>
  <c r="AC728" i="11" s="1"/>
  <c r="N728" i="11"/>
  <c r="O728" i="11" s="1"/>
  <c r="AN728" i="11" s="1"/>
  <c r="Q663" i="11"/>
  <c r="N663" i="11"/>
  <c r="O663" i="11" s="1"/>
  <c r="AN663" i="11" s="1"/>
  <c r="Q347" i="11"/>
  <c r="AC347" i="11" s="1"/>
  <c r="N347" i="11"/>
  <c r="O347" i="11" s="1"/>
  <c r="AN347" i="11" s="1"/>
  <c r="Q282" i="11"/>
  <c r="N282" i="11"/>
  <c r="O282" i="11" s="1"/>
  <c r="AN282" i="11" s="1"/>
  <c r="Q145" i="11"/>
  <c r="AC145" i="11" s="1"/>
  <c r="N145" i="11"/>
  <c r="O145" i="11" s="1"/>
  <c r="AN145" i="11" s="1"/>
  <c r="N1290" i="11"/>
  <c r="O1290" i="11" s="1"/>
  <c r="AN1290" i="11" s="1"/>
  <c r="Q1290" i="11"/>
  <c r="AC1290" i="11" s="1"/>
  <c r="N1025" i="11"/>
  <c r="O1025" i="11" s="1"/>
  <c r="AN1025" i="11" s="1"/>
  <c r="Q1025" i="11"/>
  <c r="N957" i="11"/>
  <c r="O957" i="11" s="1"/>
  <c r="AN957" i="11" s="1"/>
  <c r="Q957" i="11"/>
  <c r="Q777" i="11"/>
  <c r="N777" i="11"/>
  <c r="O777" i="11" s="1"/>
  <c r="AN777" i="11" s="1"/>
  <c r="Q489" i="11"/>
  <c r="AC489" i="11" s="1"/>
  <c r="N489" i="11"/>
  <c r="O489" i="11" s="1"/>
  <c r="AN489" i="11" s="1"/>
  <c r="Q446" i="11"/>
  <c r="N446" i="11"/>
  <c r="O446" i="11" s="1"/>
  <c r="AN446" i="11" s="1"/>
  <c r="Q129" i="11"/>
  <c r="AC129" i="11" s="1"/>
  <c r="N129" i="11"/>
  <c r="O129" i="11" s="1"/>
  <c r="AN129" i="11" s="1"/>
  <c r="Q1324" i="11"/>
  <c r="AC1324" i="11" s="1"/>
  <c r="N1324" i="11"/>
  <c r="O1324" i="11" s="1"/>
  <c r="AN1324" i="11" s="1"/>
  <c r="N1306" i="11"/>
  <c r="O1306" i="11" s="1"/>
  <c r="AN1306" i="11" s="1"/>
  <c r="Q1306" i="11"/>
  <c r="AC1306" i="11" s="1"/>
  <c r="Q1472" i="11"/>
  <c r="Q1448" i="11"/>
  <c r="AC1448" i="11" s="1"/>
  <c r="Q1393" i="11"/>
  <c r="Q1379" i="11"/>
  <c r="Q1363" i="11"/>
  <c r="Q1347" i="11"/>
  <c r="AC1347" i="11" s="1"/>
  <c r="Q1338" i="11"/>
  <c r="AC1338" i="11" s="1"/>
  <c r="Q1321" i="11"/>
  <c r="AC1321" i="11" s="1"/>
  <c r="N1321" i="11"/>
  <c r="O1321" i="11" s="1"/>
  <c r="AN1321" i="11" s="1"/>
  <c r="N1311" i="11"/>
  <c r="O1311" i="11" s="1"/>
  <c r="AN1311" i="11" s="1"/>
  <c r="Q1311" i="11"/>
  <c r="AC1311" i="11" s="1"/>
  <c r="N1298" i="11"/>
  <c r="O1298" i="11" s="1"/>
  <c r="AN1298" i="11" s="1"/>
  <c r="Q1298" i="11"/>
  <c r="AC1298" i="11" s="1"/>
  <c r="Q1292" i="11"/>
  <c r="AC1292" i="11" s="1"/>
  <c r="N1292" i="11"/>
  <c r="O1292" i="11" s="1"/>
  <c r="AN1292" i="11" s="1"/>
  <c r="Q1280" i="11"/>
  <c r="AC1280" i="11" s="1"/>
  <c r="N1280" i="11"/>
  <c r="O1280" i="11" s="1"/>
  <c r="AN1280" i="11" s="1"/>
  <c r="N1270" i="11"/>
  <c r="O1270" i="11" s="1"/>
  <c r="AN1270" i="11" s="1"/>
  <c r="Q1270" i="11"/>
  <c r="Q1264" i="11"/>
  <c r="N1264" i="11"/>
  <c r="O1264" i="11" s="1"/>
  <c r="AN1264" i="11" s="1"/>
  <c r="N1254" i="11"/>
  <c r="O1254" i="11" s="1"/>
  <c r="AN1254" i="11" s="1"/>
  <c r="Q1254" i="11"/>
  <c r="Q1251" i="11"/>
  <c r="AC1251" i="11" s="1"/>
  <c r="N1251" i="11"/>
  <c r="O1251" i="11" s="1"/>
  <c r="AN1251" i="11" s="1"/>
  <c r="Q1237" i="11"/>
  <c r="N1237" i="11"/>
  <c r="O1237" i="11" s="1"/>
  <c r="AN1237" i="11" s="1"/>
  <c r="N1227" i="11"/>
  <c r="O1227" i="11" s="1"/>
  <c r="AN1227" i="11" s="1"/>
  <c r="Q1227" i="11"/>
  <c r="AC1227" i="11" s="1"/>
  <c r="Q1221" i="11"/>
  <c r="N1221" i="11"/>
  <c r="O1221" i="11" s="1"/>
  <c r="AN1221" i="11" s="1"/>
  <c r="N1190" i="11"/>
  <c r="O1190" i="11" s="1"/>
  <c r="AN1190" i="11" s="1"/>
  <c r="Q1190" i="11"/>
  <c r="N933" i="11"/>
  <c r="O933" i="11" s="1"/>
  <c r="AN933" i="11" s="1"/>
  <c r="Q933" i="11"/>
  <c r="AC933" i="11" s="1"/>
  <c r="Q830" i="11"/>
  <c r="N830" i="11"/>
  <c r="O830" i="11" s="1"/>
  <c r="AN830" i="11" s="1"/>
  <c r="Q455" i="11"/>
  <c r="N455" i="11"/>
  <c r="O455" i="11" s="1"/>
  <c r="AN455" i="11" s="1"/>
  <c r="N409" i="11"/>
  <c r="O409" i="11" s="1"/>
  <c r="AN409" i="11" s="1"/>
  <c r="Q409" i="11"/>
  <c r="AC409" i="11" s="1"/>
  <c r="Q394" i="11"/>
  <c r="N394" i="11"/>
  <c r="O394" i="11" s="1"/>
  <c r="AN394" i="11" s="1"/>
  <c r="Q168" i="11"/>
  <c r="AC168" i="11" s="1"/>
  <c r="N168" i="11"/>
  <c r="O168" i="11" s="1"/>
  <c r="AN168" i="11" s="1"/>
  <c r="Q1179" i="11"/>
  <c r="Q1164" i="11"/>
  <c r="AC1164" i="11" s="1"/>
  <c r="Q1161" i="11"/>
  <c r="AC1161" i="11" s="1"/>
  <c r="Q1152" i="11"/>
  <c r="Q1131" i="11"/>
  <c r="Q1115" i="11"/>
  <c r="Q962" i="11"/>
  <c r="Q946" i="11"/>
  <c r="Q923" i="11"/>
  <c r="AC923" i="11" s="1"/>
  <c r="Q911" i="11"/>
  <c r="AC911" i="11" s="1"/>
  <c r="Q1072" i="11"/>
  <c r="Q1047" i="11"/>
  <c r="AC1047" i="11" s="1"/>
  <c r="Q1023" i="11"/>
  <c r="Q952" i="11"/>
  <c r="AC952" i="11" s="1"/>
  <c r="Q931" i="11"/>
  <c r="AC931" i="11" s="1"/>
  <c r="Q594" i="11"/>
  <c r="AC594" i="11" s="1"/>
  <c r="Q540" i="11"/>
  <c r="N505" i="11"/>
  <c r="O505" i="11" s="1"/>
  <c r="AN505" i="11" s="1"/>
  <c r="N495" i="11"/>
  <c r="O495" i="11" s="1"/>
  <c r="AN495" i="11" s="1"/>
  <c r="N481" i="11"/>
  <c r="O481" i="11" s="1"/>
  <c r="AN481" i="11" s="1"/>
  <c r="N430" i="11"/>
  <c r="O430" i="11" s="1"/>
  <c r="AN430" i="11" s="1"/>
  <c r="N353" i="11"/>
  <c r="O353" i="11" s="1"/>
  <c r="AN353" i="11" s="1"/>
  <c r="Q346" i="11"/>
  <c r="N239" i="11"/>
  <c r="O239" i="11" s="1"/>
  <c r="AN239" i="11" s="1"/>
  <c r="N205" i="11"/>
  <c r="O205" i="11" s="1"/>
  <c r="AN205" i="11" s="1"/>
  <c r="N125" i="11"/>
  <c r="O125" i="11" s="1"/>
  <c r="AN125" i="11" s="1"/>
  <c r="Q1007" i="11"/>
  <c r="AC1007" i="11" s="1"/>
  <c r="N822" i="11"/>
  <c r="O822" i="11" s="1"/>
  <c r="AN822" i="11" s="1"/>
  <c r="N703" i="11"/>
  <c r="O703" i="11" s="1"/>
  <c r="AN703" i="11" s="1"/>
  <c r="N678" i="11"/>
  <c r="O678" i="11" s="1"/>
  <c r="AN678" i="11" s="1"/>
  <c r="N515" i="11"/>
  <c r="O515" i="11" s="1"/>
  <c r="AN515" i="11" s="1"/>
  <c r="N410" i="11"/>
  <c r="O410" i="11" s="1"/>
  <c r="AN410" i="11" s="1"/>
  <c r="N404" i="11"/>
  <c r="O404" i="11" s="1"/>
  <c r="AN404" i="11" s="1"/>
  <c r="N268" i="11"/>
  <c r="O268" i="11" s="1"/>
  <c r="AN268" i="11" s="1"/>
  <c r="N242" i="11"/>
  <c r="O242" i="11" s="1"/>
  <c r="AN242" i="11" s="1"/>
  <c r="N231" i="11"/>
  <c r="O231" i="11" s="1"/>
  <c r="AN231" i="11" s="1"/>
  <c r="N201" i="11"/>
  <c r="O201" i="11" s="1"/>
  <c r="AN201" i="11" s="1"/>
  <c r="N128" i="11"/>
  <c r="O128" i="11" s="1"/>
  <c r="AN128" i="11" s="1"/>
  <c r="N121" i="11"/>
  <c r="O121" i="11" s="1"/>
  <c r="AN121" i="11" s="1"/>
  <c r="N108" i="11"/>
  <c r="O108" i="11" s="1"/>
  <c r="AN108" i="11" s="1"/>
  <c r="N432" i="11"/>
  <c r="O432" i="11" s="1"/>
  <c r="AN432" i="11" s="1"/>
  <c r="N422" i="11"/>
  <c r="O422" i="11" s="1"/>
  <c r="AN422" i="11" s="1"/>
  <c r="N379" i="11"/>
  <c r="O379" i="11" s="1"/>
  <c r="AN379" i="11" s="1"/>
  <c r="N223" i="11"/>
  <c r="O223" i="11" s="1"/>
  <c r="AN223" i="11" s="1"/>
  <c r="N176" i="11"/>
  <c r="O176" i="11" s="1"/>
  <c r="AN176" i="11" s="1"/>
  <c r="N117" i="11"/>
  <c r="O117" i="11" s="1"/>
  <c r="AN117" i="11" s="1"/>
  <c r="Q1122" i="11"/>
  <c r="AC1122" i="11" s="1"/>
  <c r="Q1092" i="11"/>
  <c r="AC1092" i="11" s="1"/>
  <c r="Q1063" i="11"/>
  <c r="AC1063" i="11" s="1"/>
  <c r="Q1056" i="11"/>
  <c r="Q1042" i="11"/>
  <c r="Q996" i="11"/>
  <c r="AC996" i="11" s="1"/>
  <c r="Q966" i="11"/>
  <c r="AC966" i="11" s="1"/>
  <c r="Q960" i="11"/>
  <c r="Q618" i="11"/>
  <c r="AC618" i="11" s="1"/>
  <c r="Q571" i="11"/>
  <c r="Q415" i="11"/>
  <c r="AC415" i="11" s="1"/>
  <c r="Q77" i="11"/>
  <c r="U77" i="11" s="1"/>
  <c r="N25" i="11"/>
  <c r="O25" i="11" s="1"/>
  <c r="AN25" i="11" s="1"/>
  <c r="Q25" i="11"/>
  <c r="Z2557" i="11"/>
  <c r="Z2483" i="11"/>
  <c r="Z2475" i="11"/>
  <c r="Z2457" i="11"/>
  <c r="Z2435" i="11"/>
  <c r="Z2412" i="11"/>
  <c r="Z2360" i="11"/>
  <c r="Z2307" i="11"/>
  <c r="Z2292" i="11"/>
  <c r="Z2254" i="11"/>
  <c r="Z2184" i="11"/>
  <c r="Z1913" i="11"/>
  <c r="Z1846" i="11"/>
  <c r="Z1789" i="11"/>
  <c r="Z1645" i="11"/>
  <c r="Z1561" i="11"/>
  <c r="Z1550" i="11"/>
  <c r="Z1521" i="11"/>
  <c r="Z1464" i="11"/>
  <c r="Z1363" i="11"/>
  <c r="Z1342" i="11"/>
  <c r="Z1306" i="11"/>
  <c r="Z1253" i="11"/>
  <c r="Z1024" i="11"/>
  <c r="Z981" i="11"/>
  <c r="Z781" i="11"/>
  <c r="Z735" i="11"/>
  <c r="Z497" i="11"/>
  <c r="Z363" i="11"/>
  <c r="Z330" i="11"/>
  <c r="Z312" i="11"/>
  <c r="Z303" i="11"/>
  <c r="Z197" i="11"/>
  <c r="Z171" i="11"/>
  <c r="Z134" i="11"/>
  <c r="Z94" i="11"/>
  <c r="Z74" i="11"/>
  <c r="Z50" i="11"/>
  <c r="Z42" i="11"/>
  <c r="Z2525" i="11"/>
  <c r="Z2445" i="11"/>
  <c r="Z2420" i="11"/>
  <c r="Z2390" i="11"/>
  <c r="Z2223" i="11"/>
  <c r="Z2134" i="11"/>
  <c r="Z2104" i="11"/>
  <c r="Z2068" i="11"/>
  <c r="Z2032" i="11"/>
  <c r="Z2006" i="11"/>
  <c r="Z1975" i="11"/>
  <c r="Z1953" i="11"/>
  <c r="Z1912" i="11"/>
  <c r="Z1863" i="11"/>
  <c r="Z1664" i="11"/>
  <c r="Z1591" i="11"/>
  <c r="Z1494" i="11"/>
  <c r="Z1475" i="11"/>
  <c r="Z1467" i="11"/>
  <c r="Z1269" i="11"/>
  <c r="Z993" i="11"/>
  <c r="Z805" i="11"/>
  <c r="Z773" i="11"/>
  <c r="Z760" i="11"/>
  <c r="Z680" i="11"/>
  <c r="Z597" i="11"/>
  <c r="Z2539" i="11"/>
  <c r="Z2501" i="11"/>
  <c r="Z2470" i="11"/>
  <c r="Z2344" i="11"/>
  <c r="Z2240" i="11"/>
  <c r="Z2204" i="11"/>
  <c r="Z2173" i="11"/>
  <c r="Z2160" i="11"/>
  <c r="Z1509" i="11"/>
  <c r="Z1406" i="11"/>
  <c r="Z1277" i="11"/>
  <c r="Z912" i="11"/>
  <c r="Z894" i="11"/>
  <c r="Z704" i="11"/>
  <c r="Z671" i="11"/>
  <c r="Z649" i="11"/>
  <c r="Z421" i="11"/>
  <c r="Z406" i="11"/>
  <c r="Z402" i="11"/>
  <c r="Z2509" i="11"/>
  <c r="Z2349" i="11"/>
  <c r="Z2142" i="11"/>
  <c r="Z2133" i="11"/>
  <c r="Z2031" i="11"/>
  <c r="Z1982" i="11"/>
  <c r="Z1875" i="11"/>
  <c r="Z1871" i="11"/>
  <c r="Z1816" i="11"/>
  <c r="Z1782" i="11"/>
  <c r="Z1667" i="11"/>
  <c r="Z1567" i="11"/>
  <c r="Z1476" i="11"/>
  <c r="Z1409" i="11"/>
  <c r="Z1357" i="11"/>
  <c r="Z1335" i="11"/>
  <c r="Z926" i="11"/>
  <c r="Z820" i="11"/>
  <c r="Z768" i="11"/>
  <c r="Z763" i="11"/>
  <c r="Z609" i="11"/>
  <c r="Z585" i="11"/>
  <c r="Z507" i="11"/>
  <c r="Z361" i="11"/>
  <c r="Z279" i="11"/>
  <c r="Z227" i="11"/>
  <c r="Z212" i="11"/>
  <c r="Z164" i="11"/>
  <c r="Z155" i="11"/>
  <c r="Z88" i="11"/>
  <c r="Z56" i="11"/>
  <c r="Z2357" i="11"/>
  <c r="Z2323" i="11"/>
  <c r="Z2181" i="11"/>
  <c r="Z2149" i="11"/>
  <c r="Z2141" i="11"/>
  <c r="Z2082" i="11"/>
  <c r="Z2035" i="11"/>
  <c r="Z1847" i="11"/>
  <c r="Z1830" i="11"/>
  <c r="Z1781" i="11"/>
  <c r="Z1771" i="11"/>
  <c r="Z1675" i="11"/>
  <c r="Z1518" i="11"/>
  <c r="Z1492" i="11"/>
  <c r="Z1448" i="11"/>
  <c r="Z1412" i="11"/>
  <c r="Z1373" i="11"/>
  <c r="Z1338" i="11"/>
  <c r="Z1303" i="11"/>
  <c r="Z1092" i="11"/>
  <c r="Z1046" i="11"/>
  <c r="Z832" i="11"/>
  <c r="Z807" i="11"/>
  <c r="W661" i="11"/>
  <c r="V661" i="11"/>
  <c r="W618" i="11"/>
  <c r="V618" i="11"/>
  <c r="W578" i="11"/>
  <c r="V578" i="11"/>
  <c r="V501" i="11"/>
  <c r="W501" i="11"/>
  <c r="W1247" i="11"/>
  <c r="V1247" i="11"/>
  <c r="W1225" i="11"/>
  <c r="V1225" i="11"/>
  <c r="Q1205" i="11"/>
  <c r="AC1205" i="11" s="1"/>
  <c r="Q1196" i="11"/>
  <c r="Q1175" i="11"/>
  <c r="N1143" i="11"/>
  <c r="O1143" i="11" s="1"/>
  <c r="AN1143" i="11" s="1"/>
  <c r="Q1133" i="11"/>
  <c r="AC1133" i="11" s="1"/>
  <c r="V1125" i="11"/>
  <c r="W1125" i="11"/>
  <c r="W1113" i="11"/>
  <c r="V1113" i="11"/>
  <c r="Q1110" i="11"/>
  <c r="AC1110" i="11" s="1"/>
  <c r="N1107" i="11"/>
  <c r="O1107" i="11" s="1"/>
  <c r="AN1107" i="11" s="1"/>
  <c r="W1103" i="11"/>
  <c r="V1103" i="11"/>
  <c r="Q1097" i="11"/>
  <c r="AC1097" i="11" s="1"/>
  <c r="Q1088" i="11"/>
  <c r="AC1088" i="11" s="1"/>
  <c r="Q1082" i="11"/>
  <c r="AC1082" i="11" s="1"/>
  <c r="Q1079" i="11"/>
  <c r="AC1079" i="11" s="1"/>
  <c r="Q1070" i="11"/>
  <c r="AC1070" i="11" s="1"/>
  <c r="Q1054" i="11"/>
  <c r="Q1011" i="11"/>
  <c r="AC1011" i="11" s="1"/>
  <c r="Q984" i="11"/>
  <c r="Q940" i="11"/>
  <c r="AC940" i="11" s="1"/>
  <c r="V938" i="11"/>
  <c r="W938" i="11"/>
  <c r="N936" i="11"/>
  <c r="O936" i="11" s="1"/>
  <c r="AN936" i="11" s="1"/>
  <c r="Q924" i="11"/>
  <c r="Q919" i="11"/>
  <c r="AC919" i="11" s="1"/>
  <c r="N861" i="11"/>
  <c r="O861" i="11" s="1"/>
  <c r="AN861" i="11" s="1"/>
  <c r="N841" i="11"/>
  <c r="O841" i="11" s="1"/>
  <c r="AN841" i="11" s="1"/>
  <c r="W832" i="11"/>
  <c r="V832" i="11"/>
  <c r="V829" i="11"/>
  <c r="W829" i="11"/>
  <c r="N826" i="11"/>
  <c r="O826" i="11" s="1"/>
  <c r="AN826" i="11" s="1"/>
  <c r="Q817" i="11"/>
  <c r="AC817" i="11" s="1"/>
  <c r="N809" i="11"/>
  <c r="O809" i="11" s="1"/>
  <c r="AN809" i="11" s="1"/>
  <c r="N805" i="11"/>
  <c r="O805" i="11" s="1"/>
  <c r="AN805" i="11" s="1"/>
  <c r="Q796" i="11"/>
  <c r="N788" i="11"/>
  <c r="O788" i="11" s="1"/>
  <c r="AN788" i="11" s="1"/>
  <c r="V779" i="11"/>
  <c r="W779" i="11"/>
  <c r="Q772" i="11"/>
  <c r="N764" i="11"/>
  <c r="O764" i="11" s="1"/>
  <c r="AN764" i="11" s="1"/>
  <c r="N749" i="11"/>
  <c r="O749" i="11" s="1"/>
  <c r="AN749" i="11" s="1"/>
  <c r="Q740" i="11"/>
  <c r="AC740" i="11" s="1"/>
  <c r="N727" i="11"/>
  <c r="O727" i="11" s="1"/>
  <c r="AN727" i="11" s="1"/>
  <c r="N709" i="11"/>
  <c r="O709" i="11" s="1"/>
  <c r="AN709" i="11" s="1"/>
  <c r="N684" i="11"/>
  <c r="O684" i="11" s="1"/>
  <c r="AN684" i="11" s="1"/>
  <c r="V663" i="11"/>
  <c r="W663" i="11"/>
  <c r="V658" i="11"/>
  <c r="W658" i="11"/>
  <c r="N655" i="11"/>
  <c r="O655" i="11" s="1"/>
  <c r="AN655" i="11" s="1"/>
  <c r="Q646" i="11"/>
  <c r="Q634" i="11"/>
  <c r="N621" i="11"/>
  <c r="O621" i="11" s="1"/>
  <c r="AN621" i="11" s="1"/>
  <c r="N605" i="11"/>
  <c r="O605" i="11" s="1"/>
  <c r="AN605" i="11" s="1"/>
  <c r="Q598" i="11"/>
  <c r="N589" i="11"/>
  <c r="O589" i="11" s="1"/>
  <c r="AN589" i="11" s="1"/>
  <c r="N578" i="11"/>
  <c r="O578" i="11" s="1"/>
  <c r="AN578" i="11" s="1"/>
  <c r="V565" i="11"/>
  <c r="W565" i="11"/>
  <c r="N562" i="11"/>
  <c r="O562" i="11" s="1"/>
  <c r="AN562" i="11" s="1"/>
  <c r="N547" i="11"/>
  <c r="O547" i="11" s="1"/>
  <c r="AN547" i="11" s="1"/>
  <c r="V534" i="11"/>
  <c r="W534" i="11"/>
  <c r="N531" i="11"/>
  <c r="O531" i="11" s="1"/>
  <c r="AN531" i="11" s="1"/>
  <c r="N519" i="11"/>
  <c r="O519" i="11" s="1"/>
  <c r="AN519" i="11" s="1"/>
  <c r="N507" i="11"/>
  <c r="O507" i="11" s="1"/>
  <c r="AN507" i="11" s="1"/>
  <c r="N501" i="11"/>
  <c r="O501" i="11" s="1"/>
  <c r="AN501" i="11" s="1"/>
  <c r="V498" i="11"/>
  <c r="W498" i="11"/>
  <c r="W495" i="11"/>
  <c r="V495" i="11"/>
  <c r="W489" i="11"/>
  <c r="V489" i="11"/>
  <c r="N475" i="11"/>
  <c r="O475" i="11" s="1"/>
  <c r="AN475" i="11" s="1"/>
  <c r="V472" i="11"/>
  <c r="W472" i="11"/>
  <c r="V463" i="11"/>
  <c r="W463" i="11"/>
  <c r="Q401" i="11"/>
  <c r="AC401" i="11" s="1"/>
  <c r="N399" i="11"/>
  <c r="O399" i="11" s="1"/>
  <c r="AN399" i="11" s="1"/>
  <c r="N376" i="11"/>
  <c r="O376" i="11" s="1"/>
  <c r="AN376" i="11" s="1"/>
  <c r="N355" i="11"/>
  <c r="O355" i="11" s="1"/>
  <c r="AN355" i="11" s="1"/>
  <c r="W350" i="11"/>
  <c r="V350" i="11"/>
  <c r="V334" i="11"/>
  <c r="W334" i="11"/>
  <c r="N326" i="11"/>
  <c r="O326" i="11" s="1"/>
  <c r="AN326" i="11" s="1"/>
  <c r="N234" i="11"/>
  <c r="O234" i="11" s="1"/>
  <c r="AN234" i="11" s="1"/>
  <c r="N216" i="11"/>
  <c r="O216" i="11" s="1"/>
  <c r="AN216" i="11" s="1"/>
  <c r="V193" i="11"/>
  <c r="W193" i="11"/>
  <c r="N186" i="11"/>
  <c r="O186" i="11" s="1"/>
  <c r="AN186" i="11" s="1"/>
  <c r="V179" i="11"/>
  <c r="W179" i="11"/>
  <c r="N154" i="11"/>
  <c r="O154" i="11" s="1"/>
  <c r="AN154" i="11" s="1"/>
  <c r="N133" i="11"/>
  <c r="O133" i="11" s="1"/>
  <c r="AN133" i="11" s="1"/>
  <c r="N113" i="11"/>
  <c r="O113" i="11" s="1"/>
  <c r="AN113" i="11" s="1"/>
  <c r="Q101" i="11"/>
  <c r="Q87" i="11"/>
  <c r="Q57" i="11"/>
  <c r="V1312" i="11"/>
  <c r="W1312" i="11"/>
  <c r="W547" i="11"/>
  <c r="V547" i="11"/>
  <c r="Y1758" i="11"/>
  <c r="Z1758" i="11" s="1"/>
  <c r="Z1759" i="11"/>
  <c r="V1451" i="11"/>
  <c r="W1451" i="11"/>
  <c r="V1252" i="11"/>
  <c r="W1252" i="11"/>
  <c r="W1199" i="11"/>
  <c r="V1199" i="11"/>
  <c r="W1184" i="11"/>
  <c r="V1184" i="11"/>
  <c r="V1110" i="11"/>
  <c r="W1110" i="11"/>
  <c r="W1097" i="11"/>
  <c r="V1097" i="11"/>
  <c r="W987" i="11"/>
  <c r="V987" i="11"/>
  <c r="V931" i="11"/>
  <c r="W931" i="11"/>
  <c r="V732" i="11"/>
  <c r="W732" i="11"/>
  <c r="V666" i="11"/>
  <c r="W666" i="11"/>
  <c r="W617" i="11"/>
  <c r="V617" i="11"/>
  <c r="W543" i="11"/>
  <c r="V543" i="11"/>
  <c r="V492" i="11"/>
  <c r="W492" i="11"/>
  <c r="W483" i="11"/>
  <c r="V483" i="11"/>
  <c r="W477" i="11"/>
  <c r="V477" i="11"/>
  <c r="Q447" i="11"/>
  <c r="V401" i="11"/>
  <c r="W401" i="11"/>
  <c r="N381" i="11"/>
  <c r="O381" i="11" s="1"/>
  <c r="AN381" i="11" s="1"/>
  <c r="Q378" i="11"/>
  <c r="V369" i="11"/>
  <c r="W369" i="11"/>
  <c r="Q366" i="11"/>
  <c r="V360" i="11"/>
  <c r="W360" i="11"/>
  <c r="V329" i="11"/>
  <c r="W329" i="11"/>
  <c r="V288" i="11"/>
  <c r="W288" i="11"/>
  <c r="V220" i="11"/>
  <c r="W220" i="11"/>
  <c r="N209" i="11"/>
  <c r="O209" i="11" s="1"/>
  <c r="AN209" i="11" s="1"/>
  <c r="N193" i="11"/>
  <c r="O193" i="11" s="1"/>
  <c r="AN193" i="11" s="1"/>
  <c r="N190" i="11"/>
  <c r="O190" i="11" s="1"/>
  <c r="AN190" i="11" s="1"/>
  <c r="W175" i="11"/>
  <c r="V175" i="11"/>
  <c r="W97" i="11"/>
  <c r="V97" i="11"/>
  <c r="Q71" i="11"/>
  <c r="AC71" i="11" s="1"/>
  <c r="Q39" i="11"/>
  <c r="Q19" i="11"/>
  <c r="W1372" i="11"/>
  <c r="V1372" i="11"/>
  <c r="V1092" i="11"/>
  <c r="W1092" i="11"/>
  <c r="V27" i="11"/>
  <c r="W27" i="11"/>
  <c r="V1432" i="11"/>
  <c r="W1432" i="11"/>
  <c r="V1424" i="11"/>
  <c r="W1424" i="11"/>
  <c r="V1249" i="11"/>
  <c r="W1249" i="11"/>
  <c r="Q1210" i="11"/>
  <c r="Q1201" i="11"/>
  <c r="U1201" i="11" s="1"/>
  <c r="V1192" i="11"/>
  <c r="W1192" i="11"/>
  <c r="Q1165" i="11"/>
  <c r="AC1165" i="11" s="1"/>
  <c r="Q1142" i="11"/>
  <c r="AC1142" i="11" s="1"/>
  <c r="N1139" i="11"/>
  <c r="O1139" i="11" s="1"/>
  <c r="AN1139" i="11" s="1"/>
  <c r="W1136" i="11"/>
  <c r="V1136" i="11"/>
  <c r="V1121" i="11"/>
  <c r="W1121" i="11"/>
  <c r="W1112" i="11"/>
  <c r="V1112" i="11"/>
  <c r="W1105" i="11"/>
  <c r="V1105" i="11"/>
  <c r="W1099" i="11"/>
  <c r="V1099" i="11"/>
  <c r="Q1093" i="11"/>
  <c r="Q959" i="11"/>
  <c r="Q951" i="11"/>
  <c r="Q944" i="11"/>
  <c r="AC944" i="11" s="1"/>
  <c r="W942" i="11"/>
  <c r="V942" i="11"/>
  <c r="Q935" i="11"/>
  <c r="U935" i="11" s="1"/>
  <c r="Q928" i="11"/>
  <c r="AC928" i="11" s="1"/>
  <c r="N853" i="11"/>
  <c r="O853" i="11" s="1"/>
  <c r="AN853" i="11" s="1"/>
  <c r="N834" i="11"/>
  <c r="O834" i="11" s="1"/>
  <c r="AN834" i="11" s="1"/>
  <c r="Q825" i="11"/>
  <c r="AC825" i="11" s="1"/>
  <c r="Q804" i="11"/>
  <c r="AC804" i="11" s="1"/>
  <c r="N781" i="11"/>
  <c r="O781" i="11" s="1"/>
  <c r="AN781" i="11" s="1"/>
  <c r="N757" i="11"/>
  <c r="O757" i="11" s="1"/>
  <c r="AN757" i="11" s="1"/>
  <c r="Q748" i="11"/>
  <c r="N732" i="11"/>
  <c r="O732" i="11" s="1"/>
  <c r="AN732" i="11" s="1"/>
  <c r="N720" i="11"/>
  <c r="O720" i="11" s="1"/>
  <c r="AN720" i="11" s="1"/>
  <c r="N705" i="11"/>
  <c r="O705" i="11" s="1"/>
  <c r="AN705" i="11" s="1"/>
  <c r="N680" i="11"/>
  <c r="O680" i="11" s="1"/>
  <c r="AN680" i="11" s="1"/>
  <c r="N669" i="11"/>
  <c r="O669" i="11" s="1"/>
  <c r="AN669" i="11" s="1"/>
  <c r="Q654" i="11"/>
  <c r="AC654" i="11" s="1"/>
  <c r="N649" i="11"/>
  <c r="O649" i="11" s="1"/>
  <c r="AN649" i="11" s="1"/>
  <c r="N643" i="11"/>
  <c r="O643" i="11" s="1"/>
  <c r="AN643" i="11" s="1"/>
  <c r="N637" i="11"/>
  <c r="O637" i="11" s="1"/>
  <c r="AN637" i="11" s="1"/>
  <c r="N617" i="11"/>
  <c r="O617" i="11" s="1"/>
  <c r="AN617" i="11" s="1"/>
  <c r="N601" i="11"/>
  <c r="O601" i="11" s="1"/>
  <c r="AN601" i="11" s="1"/>
  <c r="N585" i="11"/>
  <c r="O585" i="11" s="1"/>
  <c r="AN585" i="11" s="1"/>
  <c r="V580" i="11"/>
  <c r="W580" i="11"/>
  <c r="N574" i="11"/>
  <c r="O574" i="11" s="1"/>
  <c r="AN574" i="11" s="1"/>
  <c r="N558" i="11"/>
  <c r="O558" i="11" s="1"/>
  <c r="AN558" i="11" s="1"/>
  <c r="V549" i="11"/>
  <c r="W549" i="11"/>
  <c r="N543" i="11"/>
  <c r="O543" i="11" s="1"/>
  <c r="AN543" i="11" s="1"/>
  <c r="V533" i="11"/>
  <c r="W533" i="11"/>
  <c r="N509" i="11"/>
  <c r="O509" i="11" s="1"/>
  <c r="AN509" i="11" s="1"/>
  <c r="Q500" i="11"/>
  <c r="V497" i="11"/>
  <c r="W497" i="11"/>
  <c r="N483" i="11"/>
  <c r="O483" i="11" s="1"/>
  <c r="AN483" i="11" s="1"/>
  <c r="N477" i="11"/>
  <c r="O477" i="11" s="1"/>
  <c r="AN477" i="11" s="1"/>
  <c r="N457" i="11"/>
  <c r="O457" i="11" s="1"/>
  <c r="AN457" i="11" s="1"/>
  <c r="N444" i="11"/>
  <c r="O444" i="11" s="1"/>
  <c r="AN444" i="11" s="1"/>
  <c r="N438" i="11"/>
  <c r="O438" i="11" s="1"/>
  <c r="AN438" i="11" s="1"/>
  <c r="N426" i="11"/>
  <c r="O426" i="11" s="1"/>
  <c r="AN426" i="11" s="1"/>
  <c r="N420" i="11"/>
  <c r="O420" i="11" s="1"/>
  <c r="AN420" i="11" s="1"/>
  <c r="W409" i="11"/>
  <c r="V409" i="11"/>
  <c r="N395" i="11"/>
  <c r="O395" i="11" s="1"/>
  <c r="AN395" i="11" s="1"/>
  <c r="N392" i="11"/>
  <c r="O392" i="11" s="1"/>
  <c r="AN392" i="11" s="1"/>
  <c r="V386" i="11"/>
  <c r="W386" i="11"/>
  <c r="N372" i="11"/>
  <c r="O372" i="11" s="1"/>
  <c r="AN372" i="11" s="1"/>
  <c r="N369" i="11"/>
  <c r="O369" i="11" s="1"/>
  <c r="AN369" i="11" s="1"/>
  <c r="N360" i="11"/>
  <c r="O360" i="11" s="1"/>
  <c r="AN360" i="11" s="1"/>
  <c r="N322" i="11"/>
  <c r="O322" i="11" s="1"/>
  <c r="AN322" i="11" s="1"/>
  <c r="N310" i="11"/>
  <c r="O310" i="11" s="1"/>
  <c r="AN310" i="11" s="1"/>
  <c r="N284" i="11"/>
  <c r="O284" i="11" s="1"/>
  <c r="AN284" i="11" s="1"/>
  <c r="N270" i="11"/>
  <c r="O270" i="11" s="1"/>
  <c r="AN270" i="11" s="1"/>
  <c r="N246" i="11"/>
  <c r="O246" i="11" s="1"/>
  <c r="AN246" i="11" s="1"/>
  <c r="N236" i="11"/>
  <c r="O236" i="11" s="1"/>
  <c r="AN236" i="11" s="1"/>
  <c r="N220" i="11"/>
  <c r="O220" i="11" s="1"/>
  <c r="AN220" i="11" s="1"/>
  <c r="N218" i="11"/>
  <c r="O218" i="11" s="1"/>
  <c r="AN218" i="11" s="1"/>
  <c r="N202" i="11"/>
  <c r="O202" i="11" s="1"/>
  <c r="AN202" i="11" s="1"/>
  <c r="N182" i="11"/>
  <c r="O182" i="11" s="1"/>
  <c r="AN182" i="11" s="1"/>
  <c r="V164" i="11"/>
  <c r="W164" i="11"/>
  <c r="N150" i="11"/>
  <c r="O150" i="11" s="1"/>
  <c r="AN150" i="11" s="1"/>
  <c r="Q132" i="11"/>
  <c r="AC132" i="11" s="1"/>
  <c r="N127" i="11"/>
  <c r="O127" i="11" s="1"/>
  <c r="AN127" i="11" s="1"/>
  <c r="N124" i="11"/>
  <c r="O124" i="11" s="1"/>
  <c r="AN124" i="11" s="1"/>
  <c r="N118" i="11"/>
  <c r="O118" i="11" s="1"/>
  <c r="AN118" i="11" s="1"/>
  <c r="Q112" i="11"/>
  <c r="Q93" i="11"/>
  <c r="V60" i="11"/>
  <c r="W60" i="11"/>
  <c r="V15" i="11"/>
  <c r="W15" i="11"/>
  <c r="W733" i="11"/>
  <c r="V733" i="11"/>
  <c r="V1267" i="11"/>
  <c r="W1267" i="11"/>
  <c r="Q1216" i="11"/>
  <c r="AC1216" i="11" s="1"/>
  <c r="V1195" i="11"/>
  <c r="W1195" i="11"/>
  <c r="Q1186" i="11"/>
  <c r="AC1186" i="11" s="1"/>
  <c r="Q1180" i="11"/>
  <c r="AC1180" i="11" s="1"/>
  <c r="Q1177" i="11"/>
  <c r="Q1168" i="11"/>
  <c r="AC1168" i="11" s="1"/>
  <c r="V1096" i="11"/>
  <c r="W1096" i="11"/>
  <c r="Q1081" i="11"/>
  <c r="Q1069" i="11"/>
  <c r="U1069" i="11" s="1"/>
  <c r="Q1053" i="11"/>
  <c r="Q1013" i="11"/>
  <c r="V1007" i="11"/>
  <c r="W1007" i="11"/>
  <c r="Q986" i="11"/>
  <c r="AC986" i="11" s="1"/>
  <c r="Q964" i="11"/>
  <c r="AC964" i="11" s="1"/>
  <c r="Q956" i="11"/>
  <c r="AC956" i="11" s="1"/>
  <c r="Q948" i="11"/>
  <c r="Q937" i="11"/>
  <c r="AC937" i="11" s="1"/>
  <c r="Q921" i="11"/>
  <c r="V807" i="11"/>
  <c r="W807" i="11"/>
  <c r="W665" i="11"/>
  <c r="V665" i="11"/>
  <c r="W657" i="11"/>
  <c r="V657" i="11"/>
  <c r="Q626" i="11"/>
  <c r="AC626" i="11" s="1"/>
  <c r="W597" i="11"/>
  <c r="V597" i="11"/>
  <c r="W570" i="11"/>
  <c r="V570" i="11"/>
  <c r="W500" i="11"/>
  <c r="V500" i="11"/>
  <c r="W491" i="11"/>
  <c r="V491" i="11"/>
  <c r="Q488" i="11"/>
  <c r="V485" i="11"/>
  <c r="W485" i="11"/>
  <c r="W468" i="11"/>
  <c r="V468" i="11"/>
  <c r="Q462" i="11"/>
  <c r="Q450" i="11"/>
  <c r="AC450" i="11" s="1"/>
  <c r="Q431" i="11"/>
  <c r="N414" i="11"/>
  <c r="O414" i="11" s="1"/>
  <c r="AN414" i="11" s="1"/>
  <c r="Q411" i="11"/>
  <c r="AC411" i="11" s="1"/>
  <c r="N406" i="11"/>
  <c r="O406" i="11" s="1"/>
  <c r="AN406" i="11" s="1"/>
  <c r="Q403" i="11"/>
  <c r="AC403" i="11" s="1"/>
  <c r="N398" i="11"/>
  <c r="O398" i="11" s="1"/>
  <c r="AN398" i="11" s="1"/>
  <c r="N386" i="11"/>
  <c r="O386" i="11" s="1"/>
  <c r="AN386" i="11" s="1"/>
  <c r="N375" i="11"/>
  <c r="O375" i="11" s="1"/>
  <c r="AN375" i="11" s="1"/>
  <c r="Q356" i="11"/>
  <c r="N339" i="11"/>
  <c r="O339" i="11" s="1"/>
  <c r="AN339" i="11" s="1"/>
  <c r="V291" i="11"/>
  <c r="W291" i="11"/>
  <c r="V655" i="11"/>
  <c r="W655" i="11"/>
  <c r="V475" i="11"/>
  <c r="W475" i="11"/>
  <c r="Q1191" i="11"/>
  <c r="AC1191" i="11" s="1"/>
  <c r="Q1174" i="11"/>
  <c r="AC1174" i="11" s="1"/>
  <c r="N1171" i="11"/>
  <c r="O1171" i="11" s="1"/>
  <c r="AN1171" i="11" s="1"/>
  <c r="Q1147" i="11"/>
  <c r="Q1138" i="11"/>
  <c r="W1135" i="11"/>
  <c r="V1135" i="11"/>
  <c r="Q1132" i="11"/>
  <c r="Q1129" i="11"/>
  <c r="AC1129" i="11" s="1"/>
  <c r="Q1120" i="11"/>
  <c r="AC1120" i="11" s="1"/>
  <c r="W1117" i="11"/>
  <c r="V1117" i="11"/>
  <c r="Q1111" i="11"/>
  <c r="AC1111" i="11" s="1"/>
  <c r="Q1083" i="11"/>
  <c r="AC1083" i="11" s="1"/>
  <c r="Q1062" i="11"/>
  <c r="AC1062" i="11" s="1"/>
  <c r="Q1046" i="11"/>
  <c r="AC1046" i="11" s="1"/>
  <c r="Q1027" i="11"/>
  <c r="Q1000" i="11"/>
  <c r="Q932" i="11"/>
  <c r="U932" i="11" s="1"/>
  <c r="N910" i="11"/>
  <c r="O910" i="11" s="1"/>
  <c r="AN910" i="11" s="1"/>
  <c r="N904" i="11"/>
  <c r="O904" i="11" s="1"/>
  <c r="AN904" i="11" s="1"/>
  <c r="N898" i="11"/>
  <c r="O898" i="11" s="1"/>
  <c r="AN898" i="11" s="1"/>
  <c r="N884" i="11"/>
  <c r="O884" i="11" s="1"/>
  <c r="AN884" i="11" s="1"/>
  <c r="V880" i="11"/>
  <c r="W880" i="11"/>
  <c r="N842" i="11"/>
  <c r="O842" i="11" s="1"/>
  <c r="AN842" i="11" s="1"/>
  <c r="Q833" i="11"/>
  <c r="N810" i="11"/>
  <c r="O810" i="11" s="1"/>
  <c r="AN810" i="11" s="1"/>
  <c r="V795" i="11"/>
  <c r="W795" i="11"/>
  <c r="N789" i="11"/>
  <c r="O789" i="11" s="1"/>
  <c r="AN789" i="11" s="1"/>
  <c r="Q780" i="11"/>
  <c r="AC780" i="11" s="1"/>
  <c r="N765" i="11"/>
  <c r="O765" i="11" s="1"/>
  <c r="AN765" i="11" s="1"/>
  <c r="Q756" i="11"/>
  <c r="AC756" i="11" s="1"/>
  <c r="Q731" i="11"/>
  <c r="Q719" i="11"/>
  <c r="N701" i="11"/>
  <c r="O701" i="11" s="1"/>
  <c r="AN701" i="11" s="1"/>
  <c r="N692" i="11"/>
  <c r="O692" i="11" s="1"/>
  <c r="AN692" i="11" s="1"/>
  <c r="N676" i="11"/>
  <c r="O676" i="11" s="1"/>
  <c r="AN676" i="11" s="1"/>
  <c r="N665" i="11"/>
  <c r="O665" i="11" s="1"/>
  <c r="AN665" i="11" s="1"/>
  <c r="Q642" i="11"/>
  <c r="Q622" i="11"/>
  <c r="AC622" i="11" s="1"/>
  <c r="N613" i="11"/>
  <c r="O613" i="11" s="1"/>
  <c r="AN613" i="11" s="1"/>
  <c r="Q606" i="11"/>
  <c r="AC606" i="11" s="1"/>
  <c r="N597" i="11"/>
  <c r="O597" i="11" s="1"/>
  <c r="AN597" i="11" s="1"/>
  <c r="Q590" i="11"/>
  <c r="AC590" i="11" s="1"/>
  <c r="N581" i="11"/>
  <c r="O581" i="11" s="1"/>
  <c r="AN581" i="11" s="1"/>
  <c r="Q579" i="11"/>
  <c r="N570" i="11"/>
  <c r="O570" i="11" s="1"/>
  <c r="AN570" i="11" s="1"/>
  <c r="Q563" i="11"/>
  <c r="AC563" i="11" s="1"/>
  <c r="V560" i="11"/>
  <c r="W560" i="11"/>
  <c r="N554" i="11"/>
  <c r="O554" i="11" s="1"/>
  <c r="AN554" i="11" s="1"/>
  <c r="Q548" i="11"/>
  <c r="V542" i="11"/>
  <c r="W542" i="11"/>
  <c r="N539" i="11"/>
  <c r="O539" i="11" s="1"/>
  <c r="AN539" i="11" s="1"/>
  <c r="Q532" i="11"/>
  <c r="AC532" i="11" s="1"/>
  <c r="N527" i="11"/>
  <c r="O527" i="11" s="1"/>
  <c r="AN527" i="11" s="1"/>
  <c r="Q520" i="11"/>
  <c r="Q508" i="11"/>
  <c r="N491" i="11"/>
  <c r="O491" i="11" s="1"/>
  <c r="AN491" i="11" s="1"/>
  <c r="N485" i="11"/>
  <c r="O485" i="11" s="1"/>
  <c r="AN485" i="11" s="1"/>
  <c r="V482" i="11"/>
  <c r="W482" i="11"/>
  <c r="W479" i="11"/>
  <c r="V479" i="11"/>
  <c r="N465" i="11"/>
  <c r="O465" i="11" s="1"/>
  <c r="AN465" i="11" s="1"/>
  <c r="W462" i="11"/>
  <c r="V462" i="11"/>
  <c r="N459" i="11"/>
  <c r="O459" i="11" s="1"/>
  <c r="AN459" i="11" s="1"/>
  <c r="N453" i="11"/>
  <c r="O453" i="11" s="1"/>
  <c r="AN453" i="11" s="1"/>
  <c r="N440" i="11"/>
  <c r="O440" i="11" s="1"/>
  <c r="AN440" i="11" s="1"/>
  <c r="V437" i="11"/>
  <c r="W437" i="11"/>
  <c r="N434" i="11"/>
  <c r="O434" i="11" s="1"/>
  <c r="AN434" i="11" s="1"/>
  <c r="N428" i="11"/>
  <c r="O428" i="11" s="1"/>
  <c r="AN428" i="11" s="1"/>
  <c r="V422" i="11"/>
  <c r="W422" i="11"/>
  <c r="W403" i="11"/>
  <c r="V403" i="11"/>
  <c r="Q382" i="11"/>
  <c r="AC382" i="11" s="1"/>
  <c r="W321" i="11"/>
  <c r="V321" i="11"/>
  <c r="V313" i="11"/>
  <c r="W313" i="11"/>
  <c r="N298" i="11"/>
  <c r="O298" i="11" s="1"/>
  <c r="AN298" i="11" s="1"/>
  <c r="N280" i="11"/>
  <c r="O280" i="11" s="1"/>
  <c r="AN280" i="11" s="1"/>
  <c r="N266" i="11"/>
  <c r="O266" i="11" s="1"/>
  <c r="AN266" i="11" s="1"/>
  <c r="V232" i="11"/>
  <c r="W232" i="11"/>
  <c r="N226" i="11"/>
  <c r="O226" i="11" s="1"/>
  <c r="AN226" i="11" s="1"/>
  <c r="N208" i="11"/>
  <c r="O208" i="11" s="1"/>
  <c r="AN208" i="11" s="1"/>
  <c r="N192" i="11"/>
  <c r="O192" i="11" s="1"/>
  <c r="AN192" i="11" s="1"/>
  <c r="N170" i="11"/>
  <c r="O170" i="11" s="1"/>
  <c r="AN170" i="11" s="1"/>
  <c r="N137" i="11"/>
  <c r="O137" i="11" s="1"/>
  <c r="AN137" i="11" s="1"/>
  <c r="W117" i="11"/>
  <c r="V117" i="11"/>
  <c r="N109" i="11"/>
  <c r="O109" i="11" s="1"/>
  <c r="AN109" i="11" s="1"/>
  <c r="V82" i="11"/>
  <c r="W82" i="11"/>
  <c r="Q73" i="11"/>
  <c r="V59" i="11"/>
  <c r="W59" i="11"/>
  <c r="Q41" i="11"/>
  <c r="AC41" i="11" s="1"/>
  <c r="Q21" i="11"/>
  <c r="AC21" i="11" s="1"/>
  <c r="Q7" i="11"/>
  <c r="W1425" i="11"/>
  <c r="V1425" i="11"/>
  <c r="W1253" i="11"/>
  <c r="V1253" i="11"/>
  <c r="W1248" i="11"/>
  <c r="V1248" i="11"/>
  <c r="Q1212" i="11"/>
  <c r="AC1212" i="11" s="1"/>
  <c r="Q1206" i="11"/>
  <c r="AC1206" i="11" s="1"/>
  <c r="Q1203" i="11"/>
  <c r="AC1203" i="11" s="1"/>
  <c r="Q1194" i="11"/>
  <c r="AC1194" i="11" s="1"/>
  <c r="V1191" i="11"/>
  <c r="W1191" i="11"/>
  <c r="V1129" i="11"/>
  <c r="W1129" i="11"/>
  <c r="Q1126" i="11"/>
  <c r="W1111" i="11"/>
  <c r="V1111" i="11"/>
  <c r="Q1104" i="11"/>
  <c r="AC1104" i="11" s="1"/>
  <c r="W1101" i="11"/>
  <c r="V1101" i="11"/>
  <c r="Q1098" i="11"/>
  <c r="Q1095" i="11"/>
  <c r="AC1095" i="11" s="1"/>
  <c r="Q1086" i="11"/>
  <c r="AC1086" i="11" s="1"/>
  <c r="Q1071" i="11"/>
  <c r="Q1055" i="11"/>
  <c r="V1030" i="11"/>
  <c r="W1030" i="11"/>
  <c r="Q1009" i="11"/>
  <c r="AC1009" i="11" s="1"/>
  <c r="Q982" i="11"/>
  <c r="AC982" i="11" s="1"/>
  <c r="Q958" i="11"/>
  <c r="AC958" i="11" s="1"/>
  <c r="Q950" i="11"/>
  <c r="AC950" i="11" s="1"/>
  <c r="Q941" i="11"/>
  <c r="Q925" i="11"/>
  <c r="W894" i="11"/>
  <c r="V894" i="11"/>
  <c r="W806" i="11"/>
  <c r="V806" i="11"/>
  <c r="V780" i="11"/>
  <c r="W780" i="11"/>
  <c r="V710" i="11"/>
  <c r="W710" i="11"/>
  <c r="W499" i="11"/>
  <c r="V499" i="11"/>
  <c r="Q496" i="11"/>
  <c r="V493" i="11"/>
  <c r="W493" i="11"/>
  <c r="Q470" i="11"/>
  <c r="Q413" i="11"/>
  <c r="AC413" i="11" s="1"/>
  <c r="Q405" i="11"/>
  <c r="W382" i="11"/>
  <c r="V382" i="11"/>
  <c r="V365" i="11"/>
  <c r="W365" i="11"/>
  <c r="N362" i="11"/>
  <c r="O362" i="11" s="1"/>
  <c r="AN362" i="11" s="1"/>
  <c r="N359" i="11"/>
  <c r="O359" i="11" s="1"/>
  <c r="AN359" i="11" s="1"/>
  <c r="Q354" i="11"/>
  <c r="AC354" i="11" s="1"/>
  <c r="N345" i="11"/>
  <c r="O345" i="11" s="1"/>
  <c r="AN345" i="11" s="1"/>
  <c r="Q338" i="11"/>
  <c r="AC338" i="11" s="1"/>
  <c r="N324" i="11"/>
  <c r="O324" i="11" s="1"/>
  <c r="AN324" i="11" s="1"/>
  <c r="N312" i="11"/>
  <c r="O312" i="11" s="1"/>
  <c r="AN312" i="11" s="1"/>
  <c r="N272" i="11"/>
  <c r="O272" i="11" s="1"/>
  <c r="AN272" i="11" s="1"/>
  <c r="N248" i="11"/>
  <c r="O248" i="11" s="1"/>
  <c r="AN248" i="11" s="1"/>
  <c r="N235" i="11"/>
  <c r="O235" i="11" s="1"/>
  <c r="AN235" i="11" s="1"/>
  <c r="N219" i="11"/>
  <c r="O219" i="11" s="1"/>
  <c r="AN219" i="11" s="1"/>
  <c r="N217" i="11"/>
  <c r="O217" i="11" s="1"/>
  <c r="AN217" i="11" s="1"/>
  <c r="N184" i="11"/>
  <c r="O184" i="11" s="1"/>
  <c r="AN184" i="11" s="1"/>
  <c r="V155" i="11"/>
  <c r="W155" i="11"/>
  <c r="N152" i="11"/>
  <c r="O152" i="11" s="1"/>
  <c r="AN152" i="11" s="1"/>
  <c r="N140" i="11"/>
  <c r="O140" i="11" s="1"/>
  <c r="AN140" i="11" s="1"/>
  <c r="N134" i="11"/>
  <c r="O134" i="11" s="1"/>
  <c r="AN134" i="11" s="1"/>
  <c r="Q95" i="11"/>
  <c r="AC95" i="11" s="1"/>
  <c r="Q85" i="11"/>
  <c r="AC85" i="11" s="1"/>
  <c r="Q55" i="11"/>
  <c r="AC55" i="11" s="1"/>
  <c r="W10" i="11"/>
  <c r="V10" i="11"/>
  <c r="S1258" i="11"/>
  <c r="V1200" i="11"/>
  <c r="W1200" i="11"/>
  <c r="V1137" i="11"/>
  <c r="W1137" i="11"/>
  <c r="W484" i="11"/>
  <c r="V484" i="11"/>
  <c r="V1315" i="11"/>
  <c r="W1315" i="11"/>
  <c r="Q1200" i="11"/>
  <c r="N1197" i="11"/>
  <c r="O1197" i="11" s="1"/>
  <c r="AN1197" i="11" s="1"/>
  <c r="W1194" i="11"/>
  <c r="V1194" i="11"/>
  <c r="W1149" i="11"/>
  <c r="V1149" i="11"/>
  <c r="V1104" i="11"/>
  <c r="W1104" i="11"/>
  <c r="V1095" i="11"/>
  <c r="W1095" i="11"/>
  <c r="N1089" i="11"/>
  <c r="O1089" i="11" s="1"/>
  <c r="AN1089" i="11" s="1"/>
  <c r="Q963" i="11"/>
  <c r="AC963" i="11" s="1"/>
  <c r="Q955" i="11"/>
  <c r="Q947" i="11"/>
  <c r="AC947" i="11" s="1"/>
  <c r="Q943" i="11"/>
  <c r="Q927" i="11"/>
  <c r="AC927" i="11" s="1"/>
  <c r="W920" i="11"/>
  <c r="V920" i="11"/>
  <c r="N912" i="11"/>
  <c r="O912" i="11" s="1"/>
  <c r="AN912" i="11" s="1"/>
  <c r="N906" i="11"/>
  <c r="O906" i="11" s="1"/>
  <c r="AN906" i="11" s="1"/>
  <c r="N894" i="11"/>
  <c r="O894" i="11" s="1"/>
  <c r="AN894" i="11" s="1"/>
  <c r="W821" i="11"/>
  <c r="V821" i="11"/>
  <c r="N818" i="11"/>
  <c r="O818" i="11" s="1"/>
  <c r="AN818" i="11" s="1"/>
  <c r="N797" i="11"/>
  <c r="O797" i="11" s="1"/>
  <c r="AN797" i="11" s="1"/>
  <c r="N773" i="11"/>
  <c r="O773" i="11" s="1"/>
  <c r="AN773" i="11" s="1"/>
  <c r="N741" i="11"/>
  <c r="O741" i="11" s="1"/>
  <c r="AN741" i="11" s="1"/>
  <c r="V724" i="11"/>
  <c r="W724" i="11"/>
  <c r="N713" i="11"/>
  <c r="O713" i="11" s="1"/>
  <c r="AN713" i="11" s="1"/>
  <c r="N697" i="11"/>
  <c r="O697" i="11" s="1"/>
  <c r="AN697" i="11" s="1"/>
  <c r="N688" i="11"/>
  <c r="O688" i="11" s="1"/>
  <c r="AN688" i="11" s="1"/>
  <c r="N672" i="11"/>
  <c r="O672" i="11" s="1"/>
  <c r="AN672" i="11" s="1"/>
  <c r="V667" i="11"/>
  <c r="W667" i="11"/>
  <c r="V664" i="11"/>
  <c r="W664" i="11"/>
  <c r="Q644" i="11"/>
  <c r="N609" i="11"/>
  <c r="O609" i="11" s="1"/>
  <c r="AN609" i="11" s="1"/>
  <c r="N593" i="11"/>
  <c r="O593" i="11" s="1"/>
  <c r="AN593" i="11" s="1"/>
  <c r="V583" i="11"/>
  <c r="W583" i="11"/>
  <c r="Q575" i="11"/>
  <c r="N566" i="11"/>
  <c r="O566" i="11" s="1"/>
  <c r="AN566" i="11" s="1"/>
  <c r="Q559" i="11"/>
  <c r="N551" i="11"/>
  <c r="O551" i="11" s="1"/>
  <c r="AN551" i="11" s="1"/>
  <c r="Q544" i="11"/>
  <c r="W541" i="11"/>
  <c r="V541" i="11"/>
  <c r="N535" i="11"/>
  <c r="O535" i="11" s="1"/>
  <c r="AN535" i="11" s="1"/>
  <c r="N523" i="11"/>
  <c r="O523" i="11" s="1"/>
  <c r="AN523" i="11" s="1"/>
  <c r="N499" i="11"/>
  <c r="O499" i="11" s="1"/>
  <c r="AN499" i="11" s="1"/>
  <c r="N493" i="11"/>
  <c r="O493" i="11" s="1"/>
  <c r="AN493" i="11" s="1"/>
  <c r="V490" i="11"/>
  <c r="W490" i="11"/>
  <c r="W487" i="11"/>
  <c r="V487" i="11"/>
  <c r="Q484" i="11"/>
  <c r="AC484" i="11" s="1"/>
  <c r="V481" i="11"/>
  <c r="W481" i="11"/>
  <c r="N473" i="11"/>
  <c r="O473" i="11" s="1"/>
  <c r="AN473" i="11" s="1"/>
  <c r="N467" i="11"/>
  <c r="O467" i="11" s="1"/>
  <c r="AN467" i="11" s="1"/>
  <c r="V464" i="11"/>
  <c r="W464" i="11"/>
  <c r="Q458" i="11"/>
  <c r="AC458" i="11" s="1"/>
  <c r="Q439" i="11"/>
  <c r="V433" i="11"/>
  <c r="W433" i="11"/>
  <c r="Q427" i="11"/>
  <c r="W413" i="11"/>
  <c r="V413" i="11"/>
  <c r="N388" i="11"/>
  <c r="O388" i="11" s="1"/>
  <c r="AN388" i="11" s="1"/>
  <c r="N385" i="11"/>
  <c r="O385" i="11" s="1"/>
  <c r="AN385" i="11" s="1"/>
  <c r="N365" i="11"/>
  <c r="O365" i="11" s="1"/>
  <c r="AN365" i="11" s="1"/>
  <c r="V338" i="11"/>
  <c r="W338" i="11"/>
  <c r="N254" i="11"/>
  <c r="O254" i="11" s="1"/>
  <c r="AN254" i="11" s="1"/>
  <c r="W231" i="11"/>
  <c r="V231" i="11"/>
  <c r="N228" i="11"/>
  <c r="O228" i="11" s="1"/>
  <c r="AN228" i="11" s="1"/>
  <c r="N210" i="11"/>
  <c r="O210" i="11" s="1"/>
  <c r="AN210" i="11" s="1"/>
  <c r="W197" i="11"/>
  <c r="V197" i="11"/>
  <c r="N194" i="11"/>
  <c r="O194" i="11" s="1"/>
  <c r="AN194" i="11" s="1"/>
  <c r="N166" i="11"/>
  <c r="O166" i="11" s="1"/>
  <c r="AN166" i="11" s="1"/>
  <c r="N143" i="11"/>
  <c r="O143" i="11" s="1"/>
  <c r="AN143" i="11" s="1"/>
  <c r="V81" i="11"/>
  <c r="W81" i="11"/>
  <c r="Q79" i="11"/>
  <c r="AC79" i="11" s="1"/>
  <c r="Q47" i="11"/>
  <c r="Z2484" i="11"/>
  <c r="Z2453" i="11"/>
  <c r="Z2316" i="11"/>
  <c r="Z2265" i="11"/>
  <c r="Z2220" i="11"/>
  <c r="Z2193" i="11"/>
  <c r="Z2023" i="11"/>
  <c r="Z2016" i="11"/>
  <c r="Z2001" i="11"/>
  <c r="Z1972" i="11"/>
  <c r="Y1971" i="11"/>
  <c r="Z1971" i="11" s="1"/>
  <c r="Z2543" i="11"/>
  <c r="Z2460" i="11"/>
  <c r="Z2251" i="11"/>
  <c r="Z2239" i="11"/>
  <c r="Z2211" i="11"/>
  <c r="Z2152" i="11"/>
  <c r="Z2008" i="11"/>
  <c r="Z1977" i="11"/>
  <c r="Z2491" i="11"/>
  <c r="Z2408" i="11"/>
  <c r="Z2370" i="11"/>
  <c r="Z2186" i="11"/>
  <c r="Z2096" i="11"/>
  <c r="Z2368" i="11"/>
  <c r="Z2163" i="11"/>
  <c r="Z2515" i="11"/>
  <c r="Z2423" i="11"/>
  <c r="Z2350" i="11"/>
  <c r="Z2125" i="11"/>
  <c r="Z2108" i="11"/>
  <c r="Y2107" i="11"/>
  <c r="Z2107" i="11" s="1"/>
  <c r="Z2052" i="11"/>
  <c r="Z2485" i="11"/>
  <c r="Z2432" i="11"/>
  <c r="Z2335" i="11"/>
  <c r="Z2313" i="11"/>
  <c r="Z2299" i="11"/>
  <c r="Z2275" i="11"/>
  <c r="Z2270" i="11"/>
  <c r="Z2213" i="11"/>
  <c r="Z2162" i="11"/>
  <c r="Z2106" i="11"/>
  <c r="Y1869" i="11"/>
  <c r="Z1869" i="11" s="1"/>
  <c r="Z1870" i="11"/>
  <c r="Z1925" i="11"/>
  <c r="Z1917" i="11"/>
  <c r="Z1895" i="11"/>
  <c r="Z1867" i="11"/>
  <c r="Z1778" i="11"/>
  <c r="Z1660" i="11"/>
  <c r="Z1533" i="11"/>
  <c r="Z2541" i="11"/>
  <c r="Z2429" i="11"/>
  <c r="Z2262" i="11"/>
  <c r="Z2248" i="11"/>
  <c r="Z2182" i="11"/>
  <c r="Z2174" i="11"/>
  <c r="Z2158" i="11"/>
  <c r="Z2150" i="11"/>
  <c r="Z2132" i="11"/>
  <c r="Z2117" i="11"/>
  <c r="Z2088" i="11"/>
  <c r="Z2081" i="11"/>
  <c r="Z2065" i="11"/>
  <c r="Z1974" i="11"/>
  <c r="Z1599" i="11"/>
  <c r="Z2559" i="11"/>
  <c r="Z2537" i="11"/>
  <c r="Z2527" i="11"/>
  <c r="Z2517" i="11"/>
  <c r="Z2510" i="11"/>
  <c r="Z2507" i="11"/>
  <c r="Z2502" i="11"/>
  <c r="Z2467" i="11"/>
  <c r="Z2450" i="11"/>
  <c r="Z2446" i="11"/>
  <c r="Z2428" i="11"/>
  <c r="Z2410" i="11"/>
  <c r="Z2403" i="11"/>
  <c r="Z2392" i="11"/>
  <c r="Z2381" i="11"/>
  <c r="Z2369" i="11"/>
  <c r="Z2354" i="11"/>
  <c r="Z2345" i="11"/>
  <c r="Z2338" i="11"/>
  <c r="Z2324" i="11"/>
  <c r="Z2315" i="11"/>
  <c r="Z2308" i="11"/>
  <c r="Z2297" i="11"/>
  <c r="Z2280" i="11"/>
  <c r="Z2255" i="11"/>
  <c r="Z2234" i="11"/>
  <c r="Z2212" i="11"/>
  <c r="Z2189" i="11"/>
  <c r="Z2138" i="11"/>
  <c r="Z2131" i="11"/>
  <c r="Z2113" i="11"/>
  <c r="Z2105" i="11"/>
  <c r="Z2101" i="11"/>
  <c r="Z2087" i="11"/>
  <c r="Z2028" i="11"/>
  <c r="Z2018" i="11"/>
  <c r="Z2007" i="11"/>
  <c r="Z2003" i="11"/>
  <c r="Z1983" i="11"/>
  <c r="Z1979" i="11"/>
  <c r="Z1973" i="11"/>
  <c r="Z1969" i="11"/>
  <c r="Z1921" i="11"/>
  <c r="Z1902" i="11"/>
  <c r="Z1876" i="11"/>
  <c r="Z1862" i="11"/>
  <c r="Z2466" i="11"/>
  <c r="Z2439" i="11"/>
  <c r="Z2406" i="11"/>
  <c r="Z2337" i="11"/>
  <c r="Z2237" i="11"/>
  <c r="Z2199" i="11"/>
  <c r="Z2112" i="11"/>
  <c r="Z2094" i="11"/>
  <c r="Z2053" i="11"/>
  <c r="Z1920" i="11"/>
  <c r="Z1909" i="11"/>
  <c r="Z1861" i="11"/>
  <c r="Z1845" i="11"/>
  <c r="Y1686" i="11"/>
  <c r="Z1686" i="11" s="1"/>
  <c r="Z1687" i="11"/>
  <c r="Y1286" i="11"/>
  <c r="Z1286" i="11" s="1"/>
  <c r="Z1287" i="11"/>
  <c r="Z1107" i="11"/>
  <c r="Z1063" i="11"/>
  <c r="Z2558" i="11"/>
  <c r="Z2533" i="11"/>
  <c r="Z2526" i="11"/>
  <c r="Z2488" i="11"/>
  <c r="Z2442" i="11"/>
  <c r="Z2431" i="11"/>
  <c r="Z2402" i="11"/>
  <c r="Z2395" i="11"/>
  <c r="Z2391" i="11"/>
  <c r="Z2365" i="11"/>
  <c r="Z2353" i="11"/>
  <c r="Z2333" i="11"/>
  <c r="Z2304" i="11"/>
  <c r="Z2293" i="11"/>
  <c r="Z2286" i="11"/>
  <c r="Z2273" i="11"/>
  <c r="Z2250" i="11"/>
  <c r="Z2224" i="11"/>
  <c r="Z2172" i="11"/>
  <c r="Z2148" i="11"/>
  <c r="Z2128" i="11"/>
  <c r="Z2123" i="11"/>
  <c r="Z2111" i="11"/>
  <c r="Z2072" i="11"/>
  <c r="Z2057" i="11"/>
  <c r="Z2048" i="11"/>
  <c r="Z2046" i="11"/>
  <c r="Z2039" i="11"/>
  <c r="Z2014" i="11"/>
  <c r="Z2009" i="11"/>
  <c r="Z1995" i="11"/>
  <c r="Z1985" i="11"/>
  <c r="Z1968" i="11"/>
  <c r="Z1960" i="11"/>
  <c r="Z1923" i="11"/>
  <c r="Z1908" i="11"/>
  <c r="Z1897" i="11"/>
  <c r="Z1878" i="11"/>
  <c r="Z1866" i="11"/>
  <c r="Z1703" i="11"/>
  <c r="Z1222" i="11"/>
  <c r="Z2553" i="11"/>
  <c r="Z2546" i="11"/>
  <c r="Z2522" i="11"/>
  <c r="Z2508" i="11"/>
  <c r="Z2496" i="11"/>
  <c r="Z2487" i="11"/>
  <c r="Z2480" i="11"/>
  <c r="Z2464" i="11"/>
  <c r="Z2456" i="11"/>
  <c r="Z2448" i="11"/>
  <c r="Z2441" i="11"/>
  <c r="Z2434" i="11"/>
  <c r="Z2419" i="11"/>
  <c r="Z2398" i="11"/>
  <c r="Z2387" i="11"/>
  <c r="Z2378" i="11"/>
  <c r="Z2374" i="11"/>
  <c r="Z2359" i="11"/>
  <c r="Z2348" i="11"/>
  <c r="Z2343" i="11"/>
  <c r="Z2303" i="11"/>
  <c r="Z2253" i="11"/>
  <c r="Z2249" i="11"/>
  <c r="Z2235" i="11"/>
  <c r="Z2231" i="11"/>
  <c r="Z2227" i="11"/>
  <c r="Z2210" i="11"/>
  <c r="Z2203" i="11"/>
  <c r="Z2192" i="11"/>
  <c r="Z2183" i="11"/>
  <c r="Z2171" i="11"/>
  <c r="Z2159" i="11"/>
  <c r="Z2147" i="11"/>
  <c r="Z2140" i="11"/>
  <c r="Z2122" i="11"/>
  <c r="Z2110" i="11"/>
  <c r="Z2103" i="11"/>
  <c r="Z2085" i="11"/>
  <c r="Z2059" i="11"/>
  <c r="Z2056" i="11"/>
  <c r="Z2041" i="11"/>
  <c r="Z2038" i="11"/>
  <c r="Z2030" i="11"/>
  <c r="Z2013" i="11"/>
  <c r="Z2012" i="11"/>
  <c r="Z2005" i="11"/>
  <c r="Z1951" i="11"/>
  <c r="Z1918" i="11"/>
  <c r="Z1911" i="11"/>
  <c r="Z1900" i="11"/>
  <c r="Z1732" i="11"/>
  <c r="Z1656" i="11"/>
  <c r="Y1655" i="11"/>
  <c r="Z1655" i="11" s="1"/>
  <c r="Z1042" i="11"/>
  <c r="Z1880" i="11"/>
  <c r="Z1865" i="11"/>
  <c r="Z1849" i="11"/>
  <c r="Z1836" i="11"/>
  <c r="Z1828" i="11"/>
  <c r="Z1824" i="11"/>
  <c r="Z1803" i="11"/>
  <c r="Z1795" i="11"/>
  <c r="Z1792" i="11"/>
  <c r="Z1765" i="11"/>
  <c r="Z1730" i="11"/>
  <c r="Z1685" i="11"/>
  <c r="Z1662" i="11"/>
  <c r="Z1634" i="11"/>
  <c r="Z1609" i="11"/>
  <c r="Z1582" i="11"/>
  <c r="Z1579" i="11"/>
  <c r="Z1566" i="11"/>
  <c r="Z1564" i="11"/>
  <c r="Z1535" i="11"/>
  <c r="Z1523" i="11"/>
  <c r="Z1520" i="11"/>
  <c r="Z1491" i="11"/>
  <c r="Z1488" i="11"/>
  <c r="Z1478" i="11"/>
  <c r="Z1473" i="11"/>
  <c r="Z1447" i="11"/>
  <c r="Z1440" i="11"/>
  <c r="Z1436" i="11"/>
  <c r="Z1417" i="11"/>
  <c r="Z1366" i="11"/>
  <c r="Z1347" i="11"/>
  <c r="Z1344" i="11"/>
  <c r="Z1340" i="11"/>
  <c r="Z1333" i="11"/>
  <c r="Z1328" i="11"/>
  <c r="Z1302" i="11"/>
  <c r="Z1294" i="11"/>
  <c r="Z1282" i="11"/>
  <c r="Z1271" i="11"/>
  <c r="Z1260" i="11"/>
  <c r="Z1247" i="11"/>
  <c r="Z1227" i="11"/>
  <c r="Z1220" i="11"/>
  <c r="Z1208" i="11"/>
  <c r="Z1181" i="11"/>
  <c r="Z1173" i="11"/>
  <c r="Z1155" i="11"/>
  <c r="Z1147" i="11"/>
  <c r="Z1143" i="11"/>
  <c r="Z1132" i="11"/>
  <c r="Z1114" i="11"/>
  <c r="Z1104" i="11"/>
  <c r="Z1091" i="11"/>
  <c r="Z1080" i="11"/>
  <c r="Z1077" i="11"/>
  <c r="Z1065" i="11"/>
  <c r="Z1061" i="11"/>
  <c r="Z1056" i="11"/>
  <c r="Z1040" i="11"/>
  <c r="Z1031" i="11"/>
  <c r="Z1023" i="11"/>
  <c r="Z1012" i="11"/>
  <c r="Z997" i="11"/>
  <c r="Z992" i="11"/>
  <c r="Z988" i="11"/>
  <c r="Z968" i="11"/>
  <c r="Z963" i="11"/>
  <c r="Z955" i="11"/>
  <c r="Z947" i="11"/>
  <c r="Z939" i="11"/>
  <c r="Z905" i="11"/>
  <c r="Z874" i="11"/>
  <c r="Z864" i="11"/>
  <c r="Z827" i="11"/>
  <c r="Z795" i="11"/>
  <c r="Z410" i="11"/>
  <c r="Y235" i="11"/>
  <c r="Z235" i="11" s="1"/>
  <c r="Z236" i="11"/>
  <c r="Z154" i="11"/>
  <c r="Z1798" i="11"/>
  <c r="Z1791" i="11"/>
  <c r="Z1784" i="11"/>
  <c r="Z1740" i="11"/>
  <c r="Z1719" i="11"/>
  <c r="Z1681" i="11"/>
  <c r="Z1668" i="11"/>
  <c r="Z1646" i="11"/>
  <c r="Z1620" i="11"/>
  <c r="Z1596" i="11"/>
  <c r="Z1556" i="11"/>
  <c r="Z1513" i="11"/>
  <c r="Z1459" i="11"/>
  <c r="Z1831" i="11"/>
  <c r="Z1818" i="11"/>
  <c r="Z1785" i="11"/>
  <c r="Z1743" i="11"/>
  <c r="Z1704" i="11"/>
  <c r="Z1671" i="11"/>
  <c r="Z1661" i="11"/>
  <c r="Z1534" i="11"/>
  <c r="Z1426" i="11"/>
  <c r="Z1413" i="11"/>
  <c r="Z1322" i="11"/>
  <c r="Z1293" i="11"/>
  <c r="Z1284" i="11"/>
  <c r="Z1206" i="11"/>
  <c r="Z1171" i="11"/>
  <c r="Z1131" i="11"/>
  <c r="Z1108" i="11"/>
  <c r="Z1822" i="11"/>
  <c r="Z1788" i="11"/>
  <c r="Z1708" i="11"/>
  <c r="Z1672" i="11"/>
  <c r="Z1649" i="11"/>
  <c r="Z1629" i="11"/>
  <c r="Z1613" i="11"/>
  <c r="Z1544" i="11"/>
  <c r="Z1504" i="11"/>
  <c r="Z1472" i="11"/>
  <c r="Z1416" i="11"/>
  <c r="Z1361" i="11"/>
  <c r="Z1274" i="11"/>
  <c r="Z1250" i="11"/>
  <c r="Z1198" i="11"/>
  <c r="Z1194" i="11"/>
  <c r="Z1187" i="11"/>
  <c r="Z1145" i="11"/>
  <c r="Z1138" i="11"/>
  <c r="Z1112" i="11"/>
  <c r="Z1072" i="11"/>
  <c r="Z1068" i="11"/>
  <c r="Z1034" i="11"/>
  <c r="Z1030" i="11"/>
  <c r="Z1010" i="11"/>
  <c r="Z1001" i="11"/>
  <c r="Z995" i="11"/>
  <c r="Z987" i="11"/>
  <c r="Z978" i="11"/>
  <c r="Z971" i="11"/>
  <c r="Z961" i="11"/>
  <c r="Z942" i="11"/>
  <c r="Z908" i="11"/>
  <c r="Z851" i="11"/>
  <c r="Z838" i="11"/>
  <c r="Z668" i="11"/>
  <c r="Y667" i="11"/>
  <c r="Z667" i="11" s="1"/>
  <c r="Z1907" i="11"/>
  <c r="Z1898" i="11"/>
  <c r="Z1890" i="11"/>
  <c r="Z1885" i="11"/>
  <c r="Z1882" i="11"/>
  <c r="Z1859" i="11"/>
  <c r="Z1844" i="11"/>
  <c r="Z1833" i="11"/>
  <c r="Z1826" i="11"/>
  <c r="Z1814" i="11"/>
  <c r="Z1802" i="11"/>
  <c r="Z1790" i="11"/>
  <c r="Z1779" i="11"/>
  <c r="Z1769" i="11"/>
  <c r="Z1756" i="11"/>
  <c r="Z1695" i="11"/>
  <c r="Z1676" i="11"/>
  <c r="Z1670" i="11"/>
  <c r="Z1642" i="11"/>
  <c r="Z1639" i="11"/>
  <c r="Z1632" i="11"/>
  <c r="Z1630" i="11"/>
  <c r="Z1571" i="11"/>
  <c r="Z1559" i="11"/>
  <c r="Z1553" i="11"/>
  <c r="Z1547" i="11"/>
  <c r="Z1545" i="11"/>
  <c r="Z1515" i="11"/>
  <c r="Z1510" i="11"/>
  <c r="Z1453" i="11"/>
  <c r="Z1449" i="11"/>
  <c r="Z1427" i="11"/>
  <c r="Z1398" i="11"/>
  <c r="Z1394" i="11"/>
  <c r="Z1391" i="11"/>
  <c r="Z1364" i="11"/>
  <c r="Z1331" i="11"/>
  <c r="Z1323" i="11"/>
  <c r="Z1300" i="11"/>
  <c r="Z1288" i="11"/>
  <c r="Z1283" i="11"/>
  <c r="Z1280" i="11"/>
  <c r="Z1230" i="11"/>
  <c r="Z1201" i="11"/>
  <c r="Z1197" i="11"/>
  <c r="Z1193" i="11"/>
  <c r="Z1179" i="11"/>
  <c r="Z1170" i="11"/>
  <c r="Z1157" i="11"/>
  <c r="Z1149" i="11"/>
  <c r="Z1137" i="11"/>
  <c r="Z1130" i="11"/>
  <c r="Z1127" i="11"/>
  <c r="Z1116" i="11"/>
  <c r="Z1111" i="11"/>
  <c r="Z1106" i="11"/>
  <c r="Z1102" i="11"/>
  <c r="Z1096" i="11"/>
  <c r="Z1071" i="11"/>
  <c r="Z1067" i="11"/>
  <c r="Z1058" i="11"/>
  <c r="Z1054" i="11"/>
  <c r="Z1049" i="11"/>
  <c r="Z1038" i="11"/>
  <c r="Z1025" i="11"/>
  <c r="Z1009" i="11"/>
  <c r="Z1006" i="11"/>
  <c r="Z990" i="11"/>
  <c r="Z982" i="11"/>
  <c r="Z974" i="11"/>
  <c r="Z970" i="11"/>
  <c r="Z957" i="11"/>
  <c r="Z953" i="11"/>
  <c r="Z949" i="11"/>
  <c r="Z941" i="11"/>
  <c r="Z937" i="11"/>
  <c r="Z930" i="11"/>
  <c r="Z349" i="11"/>
  <c r="Z285" i="11"/>
  <c r="Z161" i="11"/>
  <c r="Z98" i="11"/>
  <c r="Z78" i="11"/>
  <c r="Z1514" i="11"/>
  <c r="Z1445" i="11"/>
  <c r="Z1330" i="11"/>
  <c r="Z1273" i="11"/>
  <c r="Z1229" i="11"/>
  <c r="Z1186" i="11"/>
  <c r="Z1820" i="11"/>
  <c r="Z1810" i="11"/>
  <c r="Z1804" i="11"/>
  <c r="Z1793" i="11"/>
  <c r="Z1772" i="11"/>
  <c r="Z1768" i="11"/>
  <c r="Z1761" i="11"/>
  <c r="Z1755" i="11"/>
  <c r="Z1738" i="11"/>
  <c r="Z1702" i="11"/>
  <c r="Z1694" i="11"/>
  <c r="Z1691" i="11"/>
  <c r="Z1638" i="11"/>
  <c r="Z1618" i="11"/>
  <c r="Z1586" i="11"/>
  <c r="Z1570" i="11"/>
  <c r="Z1474" i="11"/>
  <c r="Z1431" i="11"/>
  <c r="Z1360" i="11"/>
  <c r="Z1356" i="11"/>
  <c r="Z1348" i="11"/>
  <c r="Z1341" i="11"/>
  <c r="Z1334" i="11"/>
  <c r="Z1299" i="11"/>
  <c r="Z1279" i="11"/>
  <c r="Z1196" i="11"/>
  <c r="Z1178" i="11"/>
  <c r="Z1156" i="11"/>
  <c r="Z1148" i="11"/>
  <c r="Z1133" i="11"/>
  <c r="Z1115" i="11"/>
  <c r="Z1105" i="11"/>
  <c r="Z1100" i="11"/>
  <c r="Z1095" i="11"/>
  <c r="Z1081" i="11"/>
  <c r="Z1066" i="11"/>
  <c r="Z1048" i="11"/>
  <c r="Z1045" i="11"/>
  <c r="Z1013" i="11"/>
  <c r="Z977" i="11"/>
  <c r="Z933" i="11"/>
  <c r="Z929" i="11"/>
  <c r="Z906" i="11"/>
  <c r="Z931" i="11"/>
  <c r="Z909" i="11"/>
  <c r="Z896" i="11"/>
  <c r="Z888" i="11"/>
  <c r="Z880" i="11"/>
  <c r="Z862" i="11"/>
  <c r="Z858" i="11"/>
  <c r="Z850" i="11"/>
  <c r="Z836" i="11"/>
  <c r="Z824" i="11"/>
  <c r="Z762" i="11"/>
  <c r="Z759" i="11"/>
  <c r="Z732" i="11"/>
  <c r="Z718" i="11"/>
  <c r="Z703" i="11"/>
  <c r="Z690" i="11"/>
  <c r="Z670" i="11"/>
  <c r="Z650" i="11"/>
  <c r="Z625" i="11"/>
  <c r="Z608" i="11"/>
  <c r="Z581" i="11"/>
  <c r="Z560" i="11"/>
  <c r="Z553" i="11"/>
  <c r="Z423" i="11"/>
  <c r="Z401" i="11"/>
  <c r="Z368" i="11"/>
  <c r="Z357" i="11"/>
  <c r="Z351" i="11"/>
  <c r="Z301" i="11"/>
  <c r="Z261" i="11"/>
  <c r="Z249" i="11"/>
  <c r="Z239" i="11"/>
  <c r="Z226" i="11"/>
  <c r="Z211" i="11"/>
  <c r="Z208" i="11"/>
  <c r="Z152" i="11"/>
  <c r="Z133" i="11"/>
  <c r="Z126" i="11"/>
  <c r="Z76" i="11"/>
  <c r="Z69" i="11"/>
  <c r="Z55" i="11"/>
  <c r="Z44" i="11"/>
  <c r="Z34" i="11"/>
  <c r="Z11" i="11"/>
  <c r="Z7" i="11"/>
  <c r="Z731" i="11"/>
  <c r="Z407" i="11"/>
  <c r="Z343" i="11"/>
  <c r="Z304" i="11"/>
  <c r="Z879" i="11"/>
  <c r="Z873" i="11"/>
  <c r="Z857" i="11"/>
  <c r="Z849" i="11"/>
  <c r="Z831" i="11"/>
  <c r="Z828" i="11"/>
  <c r="Z819" i="11"/>
  <c r="Z815" i="11"/>
  <c r="Z812" i="11"/>
  <c r="Z806" i="11"/>
  <c r="Z789" i="11"/>
  <c r="Z780" i="11"/>
  <c r="Z772" i="11"/>
  <c r="Z769" i="11"/>
  <c r="Z746" i="11"/>
  <c r="Z723" i="11"/>
  <c r="Z710" i="11"/>
  <c r="Z702" i="11"/>
  <c r="Z689" i="11"/>
  <c r="Z686" i="11"/>
  <c r="Z657" i="11"/>
  <c r="Z653" i="11"/>
  <c r="Z646" i="11"/>
  <c r="Z636" i="11"/>
  <c r="Z612" i="11"/>
  <c r="Z590" i="11"/>
  <c r="Z574" i="11"/>
  <c r="Z518" i="11"/>
  <c r="Z488" i="11"/>
  <c r="Z415" i="11"/>
  <c r="Z400" i="11"/>
  <c r="Z389" i="11"/>
  <c r="Z360" i="11"/>
  <c r="Z354" i="11"/>
  <c r="Z350" i="11"/>
  <c r="Z300" i="11"/>
  <c r="Z298" i="11"/>
  <c r="Z289" i="11"/>
  <c r="Z253" i="11"/>
  <c r="Z248" i="11"/>
  <c r="Z245" i="11"/>
  <c r="Z229" i="11"/>
  <c r="Z225" i="11"/>
  <c r="Z207" i="11"/>
  <c r="Z191" i="11"/>
  <c r="Z181" i="11"/>
  <c r="Z162" i="11"/>
  <c r="Z132" i="11"/>
  <c r="Z92" i="11"/>
  <c r="Z85" i="11"/>
  <c r="Z68" i="11"/>
  <c r="Z65" i="11"/>
  <c r="Z58" i="11"/>
  <c r="Z54" i="11"/>
  <c r="Z47" i="11"/>
  <c r="Z10" i="11"/>
  <c r="Z764" i="11"/>
  <c r="Z757" i="11"/>
  <c r="Z664" i="11"/>
  <c r="Z615" i="11"/>
  <c r="Z610" i="11"/>
  <c r="Z586" i="11"/>
  <c r="Z419" i="11"/>
  <c r="Z411" i="11"/>
  <c r="Z313" i="11"/>
  <c r="Z168" i="11"/>
  <c r="Z79" i="11"/>
  <c r="Z916" i="11"/>
  <c r="Z907" i="11"/>
  <c r="Z875" i="11"/>
  <c r="Z872" i="11"/>
  <c r="Z869" i="11"/>
  <c r="Z860" i="11"/>
  <c r="Z856" i="11"/>
  <c r="Z853" i="11"/>
  <c r="Z848" i="11"/>
  <c r="Z818" i="11"/>
  <c r="Z801" i="11"/>
  <c r="Z756" i="11"/>
  <c r="Z749" i="11"/>
  <c r="Z734" i="11"/>
  <c r="Z716" i="11"/>
  <c r="Z698" i="11"/>
  <c r="Z692" i="11"/>
  <c r="Z685" i="11"/>
  <c r="Z603" i="11"/>
  <c r="Z577" i="11"/>
  <c r="Z552" i="11"/>
  <c r="Z534" i="11"/>
  <c r="Z517" i="11"/>
  <c r="Z504" i="11"/>
  <c r="Z480" i="11"/>
  <c r="Z436" i="11"/>
  <c r="Z399" i="11"/>
  <c r="Z269" i="11"/>
  <c r="Z252" i="11"/>
  <c r="Z241" i="11"/>
  <c r="Z228" i="11"/>
  <c r="Z224" i="11"/>
  <c r="Z206" i="11"/>
  <c r="Z203" i="11"/>
  <c r="Z194" i="11"/>
  <c r="Z190" i="11"/>
  <c r="Z165" i="11"/>
  <c r="Z147" i="11"/>
  <c r="Z144" i="11"/>
  <c r="Z131" i="11"/>
  <c r="Z120" i="11"/>
  <c r="Z95" i="11"/>
  <c r="Z91" i="11"/>
  <c r="Z71" i="11"/>
  <c r="Z53" i="11"/>
  <c r="Z46" i="11"/>
  <c r="Z32" i="11"/>
  <c r="Z29" i="11"/>
  <c r="Z25" i="11"/>
  <c r="Z9" i="11"/>
  <c r="Z562" i="11"/>
  <c r="Z466" i="11"/>
  <c r="Z458" i="11"/>
  <c r="Z450" i="11"/>
  <c r="Z251" i="11"/>
  <c r="Z16" i="11"/>
  <c r="Z897" i="11"/>
  <c r="Z893" i="11"/>
  <c r="Z889" i="11"/>
  <c r="Z881" i="11"/>
  <c r="Z844" i="11"/>
  <c r="Z837" i="11"/>
  <c r="Z821" i="11"/>
  <c r="Z810" i="11"/>
  <c r="Z794" i="11"/>
  <c r="Z791" i="11"/>
  <c r="Z782" i="11"/>
  <c r="Z775" i="11"/>
  <c r="Z741" i="11"/>
  <c r="Z737" i="11"/>
  <c r="Z725" i="11"/>
  <c r="Z673" i="11"/>
  <c r="Z641" i="11"/>
  <c r="Z633" i="11"/>
  <c r="Z616" i="11"/>
  <c r="Z565" i="11"/>
  <c r="Z516" i="11"/>
  <c r="Z510" i="11"/>
  <c r="Z496" i="11"/>
  <c r="Z483" i="11"/>
  <c r="Z473" i="11"/>
  <c r="Z444" i="11"/>
  <c r="Z417" i="11"/>
  <c r="Z413" i="11"/>
  <c r="Z405" i="11"/>
  <c r="Z362" i="11"/>
  <c r="Z352" i="11"/>
  <c r="Z281" i="11"/>
  <c r="Z250" i="11"/>
  <c r="Z240" i="11"/>
  <c r="Z201" i="11"/>
  <c r="Z188" i="11"/>
  <c r="Z157" i="11"/>
  <c r="Z153" i="11"/>
  <c r="Z142" i="11"/>
  <c r="Z112" i="11"/>
  <c r="Z90" i="11"/>
  <c r="Z87" i="11"/>
  <c r="Z52" i="11"/>
  <c r="Z49" i="11"/>
  <c r="Z45" i="11"/>
  <c r="Z24" i="11"/>
  <c r="Z2244" i="11"/>
  <c r="Y2233" i="11"/>
  <c r="Z2233" i="11" s="1"/>
  <c r="Z2194" i="11"/>
  <c r="Y2191" i="11"/>
  <c r="Z2191" i="11" s="1"/>
  <c r="Z2021" i="11"/>
  <c r="Z1959" i="11"/>
  <c r="Z1919" i="11"/>
  <c r="Z1868" i="11"/>
  <c r="Z1853" i="11"/>
  <c r="Z2289" i="11"/>
  <c r="Z2209" i="11"/>
  <c r="Z2130" i="11"/>
  <c r="Z2127" i="11"/>
  <c r="Z2086" i="11"/>
  <c r="Z2054" i="11"/>
  <c r="Z1996" i="11"/>
  <c r="Z1884" i="11"/>
  <c r="Z1860" i="11"/>
  <c r="Z2555" i="11"/>
  <c r="Z2497" i="11"/>
  <c r="Z2465" i="11"/>
  <c r="Z2396" i="11"/>
  <c r="Z2380" i="11"/>
  <c r="Z2363" i="11"/>
  <c r="Z2347" i="11"/>
  <c r="Z2331" i="11"/>
  <c r="Z2232" i="11"/>
  <c r="Y1773" i="11"/>
  <c r="Z1773" i="11" s="1"/>
  <c r="Z1774" i="11"/>
  <c r="Z2268" i="11"/>
  <c r="Z2217" i="11"/>
  <c r="Z911" i="11"/>
  <c r="Y910" i="11"/>
  <c r="Z910" i="11" s="1"/>
  <c r="Z2139" i="11"/>
  <c r="Z2119" i="11"/>
  <c r="Z2047" i="11"/>
  <c r="Z1961" i="11"/>
  <c r="Z1776" i="11"/>
  <c r="Z2276" i="11"/>
  <c r="Z2165" i="11"/>
  <c r="Z2135" i="11"/>
  <c r="Z2070" i="11"/>
  <c r="Z2029" i="11"/>
  <c r="Z1981" i="11"/>
  <c r="Z1910" i="11"/>
  <c r="Z1873" i="11"/>
  <c r="Z1855" i="11"/>
  <c r="Z1767" i="11"/>
  <c r="Z2284" i="11"/>
  <c r="Z2228" i="11"/>
  <c r="Z2175" i="11"/>
  <c r="Z2151" i="11"/>
  <c r="Z2062" i="11"/>
  <c r="Z2004" i="11"/>
  <c r="Z1825" i="11"/>
  <c r="Y1658" i="11"/>
  <c r="Z1658" i="11" s="1"/>
  <c r="Z1659" i="11"/>
  <c r="Z1598" i="11"/>
  <c r="Y1597" i="11"/>
  <c r="Z1597" i="11" s="1"/>
  <c r="Z1821" i="11"/>
  <c r="Z1727" i="11"/>
  <c r="Z1713" i="11"/>
  <c r="Z1693" i="11"/>
  <c r="Y1531" i="11"/>
  <c r="Z1531" i="11" s="1"/>
  <c r="Z1532" i="11"/>
  <c r="Z1499" i="11"/>
  <c r="Z1496" i="11"/>
  <c r="Z1483" i="11"/>
  <c r="Z1480" i="11"/>
  <c r="Y1461" i="11"/>
  <c r="Z1461" i="11" s="1"/>
  <c r="Z1462" i="11"/>
  <c r="Z1410" i="11"/>
  <c r="Z1384" i="11"/>
  <c r="Y707" i="11"/>
  <c r="Z707" i="11" s="1"/>
  <c r="Z708" i="11"/>
  <c r="Z149" i="11"/>
  <c r="Z150" i="11"/>
  <c r="Z1829" i="11"/>
  <c r="Z1777" i="11"/>
  <c r="Z1720" i="11"/>
  <c r="Z1834" i="11"/>
  <c r="Z1817" i="11"/>
  <c r="Z1709" i="11"/>
  <c r="Z1678" i="11"/>
  <c r="Z1735" i="11"/>
  <c r="Z1674" i="11"/>
  <c r="Z1650" i="11"/>
  <c r="Y1353" i="11"/>
  <c r="Z1353" i="11" s="1"/>
  <c r="Z1354" i="11"/>
  <c r="Z1805" i="11"/>
  <c r="Z1722" i="11"/>
  <c r="Z1701" i="11"/>
  <c r="Z1697" i="11"/>
  <c r="Z1605" i="11"/>
  <c r="Y1555" i="11"/>
  <c r="Z1555" i="11" s="1"/>
  <c r="Z1507" i="11"/>
  <c r="Z1466" i="11"/>
  <c r="Z1458" i="11"/>
  <c r="Z1418" i="11"/>
  <c r="Z1241" i="11"/>
  <c r="Z1714" i="11"/>
  <c r="Z1677" i="11"/>
  <c r="Z1666" i="11"/>
  <c r="Z1663" i="11"/>
  <c r="Z1624" i="11"/>
  <c r="Z1621" i="11"/>
  <c r="Z1590" i="11"/>
  <c r="Z1587" i="11"/>
  <c r="Z1539" i="11"/>
  <c r="Y1469" i="11"/>
  <c r="Z1469" i="11" s="1"/>
  <c r="Z1470" i="11"/>
  <c r="Z1380" i="11"/>
  <c r="Z1377" i="11"/>
  <c r="Z1268" i="11"/>
  <c r="Z1183" i="11"/>
  <c r="Z1151" i="11"/>
  <c r="Z1405" i="11"/>
  <c r="Z1332" i="11"/>
  <c r="Z1051" i="11"/>
  <c r="Z1386" i="11"/>
  <c r="Z1167" i="11"/>
  <c r="Z1135" i="11"/>
  <c r="Z1125" i="11"/>
  <c r="Z1082" i="11"/>
  <c r="Z1050" i="11"/>
  <c r="Y783" i="11"/>
  <c r="Z783" i="11" s="1"/>
  <c r="Z784" i="11"/>
  <c r="Z1421" i="11"/>
  <c r="Z1407" i="11"/>
  <c r="Z1372" i="11"/>
  <c r="Z1276" i="11"/>
  <c r="Z1266" i="11"/>
  <c r="Z1258" i="11"/>
  <c r="Z1238" i="11"/>
  <c r="Z1188" i="11"/>
  <c r="Z1085" i="11"/>
  <c r="Z1059" i="11"/>
  <c r="Z1043" i="11"/>
  <c r="Y694" i="11"/>
  <c r="Z694" i="11" s="1"/>
  <c r="Z173" i="11"/>
  <c r="Z174" i="11"/>
  <c r="Z950" i="11"/>
  <c r="Z943" i="11"/>
  <c r="Z903" i="11"/>
  <c r="Z891" i="11"/>
  <c r="Z792" i="11"/>
  <c r="Z726" i="11"/>
  <c r="Z727" i="11"/>
  <c r="Y323" i="11"/>
  <c r="Z323" i="11" s="1"/>
  <c r="Z324" i="11"/>
  <c r="Z1027" i="11"/>
  <c r="Z919" i="11"/>
  <c r="Z800" i="11"/>
  <c r="Z729" i="11"/>
  <c r="Z996" i="11"/>
  <c r="Z927" i="11"/>
  <c r="Z901" i="11"/>
  <c r="Z643" i="11"/>
  <c r="Z587" i="11"/>
  <c r="Z579" i="11"/>
  <c r="Z540" i="11"/>
  <c r="Z485" i="11"/>
  <c r="Z432" i="11"/>
  <c r="Z424" i="11"/>
  <c r="Z403" i="11"/>
  <c r="Z681" i="11"/>
  <c r="Z678" i="11"/>
  <c r="Z662" i="11"/>
  <c r="Z638" i="11"/>
  <c r="Z598" i="11"/>
  <c r="Z595" i="11"/>
  <c r="Z582" i="11"/>
  <c r="Z563" i="11"/>
  <c r="Z556" i="11"/>
  <c r="Z520" i="11"/>
  <c r="Z493" i="11"/>
  <c r="Z409" i="11"/>
  <c r="Z393" i="11"/>
  <c r="Z695" i="11"/>
  <c r="Z651" i="11"/>
  <c r="Z538" i="11"/>
  <c r="Z463" i="11"/>
  <c r="Z455" i="11"/>
  <c r="Z441" i="11"/>
  <c r="Z427" i="11"/>
  <c r="Z416" i="11"/>
  <c r="Y340" i="11"/>
  <c r="Z340" i="11" s="1"/>
  <c r="Z341" i="11"/>
  <c r="Z630" i="11"/>
  <c r="Z627" i="11"/>
  <c r="Z614" i="11"/>
  <c r="Z576" i="11"/>
  <c r="Z549" i="11"/>
  <c r="Z486" i="11"/>
  <c r="Z470" i="11"/>
  <c r="Z462" i="11"/>
  <c r="Z454" i="11"/>
  <c r="Z388" i="11"/>
  <c r="Z372" i="11"/>
  <c r="Z353" i="11"/>
  <c r="Z315" i="11"/>
  <c r="Z297" i="11"/>
  <c r="Y103" i="11"/>
  <c r="Z103" i="11" s="1"/>
  <c r="Z104" i="11"/>
  <c r="Y237" i="11"/>
  <c r="Z237" i="11" s="1"/>
  <c r="Z238" i="11"/>
  <c r="Z57" i="11"/>
  <c r="Z39" i="11"/>
  <c r="Z254" i="11"/>
  <c r="Z136" i="11"/>
  <c r="Z137" i="11"/>
  <c r="Z27" i="11"/>
  <c r="Z383" i="11"/>
  <c r="Z380" i="11"/>
  <c r="Z370" i="11"/>
  <c r="Z348" i="11"/>
  <c r="Z302" i="11"/>
  <c r="Y128" i="11"/>
  <c r="Z128" i="11" s="1"/>
  <c r="Z129" i="11"/>
  <c r="Z26" i="11"/>
  <c r="Z19" i="11"/>
  <c r="Z359" i="11"/>
  <c r="Z337" i="11"/>
  <c r="Z331" i="11"/>
  <c r="Z320" i="11"/>
  <c r="Z305" i="11"/>
  <c r="Z266" i="11"/>
  <c r="Z221" i="11"/>
  <c r="Z192" i="11"/>
  <c r="Z110" i="11"/>
  <c r="Z101" i="11"/>
  <c r="Z70" i="11"/>
  <c r="Z18" i="11"/>
  <c r="W454" i="11"/>
  <c r="V454" i="11"/>
  <c r="V496" i="11"/>
  <c r="W496" i="11"/>
  <c r="W395" i="11"/>
  <c r="V395" i="11"/>
  <c r="V1324" i="11"/>
  <c r="W1324" i="11"/>
  <c r="V1198" i="11"/>
  <c r="W1198" i="11"/>
  <c r="V1148" i="11"/>
  <c r="W1148" i="11"/>
  <c r="V972" i="11"/>
  <c r="W972" i="11"/>
  <c r="V1206" i="11"/>
  <c r="W1206" i="11"/>
  <c r="V1205" i="11"/>
  <c r="W1205" i="11"/>
  <c r="V1098" i="11"/>
  <c r="W1098" i="11"/>
  <c r="V1255" i="11"/>
  <c r="W1255" i="11"/>
  <c r="V1214" i="11"/>
  <c r="W1214" i="11"/>
  <c r="V1116" i="11"/>
  <c r="W1116" i="11"/>
  <c r="V1124" i="11"/>
  <c r="W1124" i="11"/>
  <c r="V1140" i="11"/>
  <c r="W1140" i="11"/>
  <c r="V1035" i="11"/>
  <c r="W1035" i="11"/>
  <c r="V891" i="11"/>
  <c r="W891" i="11"/>
  <c r="V606" i="11"/>
  <c r="W606" i="11"/>
  <c r="V548" i="11"/>
  <c r="W548" i="11"/>
  <c r="V488" i="11"/>
  <c r="W488" i="11"/>
  <c r="V467" i="11"/>
  <c r="W467" i="11"/>
  <c r="V408" i="11"/>
  <c r="W408" i="11"/>
  <c r="W372" i="11"/>
  <c r="V372" i="11"/>
  <c r="V480" i="11"/>
  <c r="W480" i="11"/>
  <c r="V385" i="11"/>
  <c r="W385" i="11"/>
  <c r="V730" i="11"/>
  <c r="W730" i="11"/>
  <c r="V532" i="11"/>
  <c r="W532" i="11"/>
  <c r="V430" i="11"/>
  <c r="W430" i="11"/>
  <c r="W411" i="11"/>
  <c r="V411" i="11"/>
  <c r="V424" i="11"/>
  <c r="W424" i="11"/>
  <c r="V392" i="11"/>
  <c r="W392" i="11"/>
  <c r="V563" i="11"/>
  <c r="W563" i="11"/>
  <c r="V355" i="11"/>
  <c r="W355" i="11"/>
  <c r="V245" i="11"/>
  <c r="W245" i="11"/>
  <c r="V50" i="11"/>
  <c r="W50" i="11"/>
  <c r="V22" i="11"/>
  <c r="W22" i="11"/>
  <c r="V199" i="11"/>
  <c r="W199" i="11"/>
  <c r="V150" i="11"/>
  <c r="W150" i="11"/>
  <c r="W173" i="11"/>
  <c r="W120" i="11"/>
  <c r="W103" i="11"/>
  <c r="W21" i="11"/>
  <c r="N1039" i="11"/>
  <c r="O1039" i="11" s="1"/>
  <c r="AN1039" i="11" s="1"/>
  <c r="Q1039" i="11"/>
  <c r="N1020" i="11"/>
  <c r="O1020" i="11" s="1"/>
  <c r="AN1020" i="11" s="1"/>
  <c r="Q1020" i="11"/>
  <c r="AC1020" i="11" s="1"/>
  <c r="N1004" i="11"/>
  <c r="O1004" i="11" s="1"/>
  <c r="AN1004" i="11" s="1"/>
  <c r="Q1004" i="11"/>
  <c r="Q903" i="11"/>
  <c r="AC903" i="11" s="1"/>
  <c r="N903" i="11"/>
  <c r="O903" i="11" s="1"/>
  <c r="AN903" i="11" s="1"/>
  <c r="Q824" i="11"/>
  <c r="N824" i="11"/>
  <c r="O824" i="11" s="1"/>
  <c r="AN824" i="11" s="1"/>
  <c r="Q803" i="11"/>
  <c r="AC803" i="11" s="1"/>
  <c r="N803" i="11"/>
  <c r="O803" i="11" s="1"/>
  <c r="AN803" i="11" s="1"/>
  <c r="N794" i="11"/>
  <c r="O794" i="11" s="1"/>
  <c r="AN794" i="11" s="1"/>
  <c r="Q794" i="11"/>
  <c r="N738" i="11"/>
  <c r="O738" i="11" s="1"/>
  <c r="AN738" i="11" s="1"/>
  <c r="Q738" i="11"/>
  <c r="AC738" i="11" s="1"/>
  <c r="Q647" i="11"/>
  <c r="N647" i="11"/>
  <c r="O647" i="11" s="1"/>
  <c r="AN647" i="11" s="1"/>
  <c r="N464" i="11"/>
  <c r="O464" i="11" s="1"/>
  <c r="AN464" i="11" s="1"/>
  <c r="Q464" i="11"/>
  <c r="N265" i="11"/>
  <c r="O265" i="11" s="1"/>
  <c r="AN265" i="11" s="1"/>
  <c r="Q265" i="11"/>
  <c r="Q1214" i="11"/>
  <c r="AC1214" i="11" s="1"/>
  <c r="Q1198" i="11"/>
  <c r="Q1188" i="11"/>
  <c r="Q1172" i="11"/>
  <c r="AC1172" i="11" s="1"/>
  <c r="Q1156" i="11"/>
  <c r="Q1140" i="11"/>
  <c r="AC1140" i="11" s="1"/>
  <c r="Q1124" i="11"/>
  <c r="Q1108" i="11"/>
  <c r="AC1108" i="11" s="1"/>
  <c r="Q1106" i="11"/>
  <c r="AC1106" i="11" s="1"/>
  <c r="Q1090" i="11"/>
  <c r="AC1090" i="11" s="1"/>
  <c r="Q1074" i="11"/>
  <c r="Q1066" i="11"/>
  <c r="Q1058" i="11"/>
  <c r="Q1050" i="11"/>
  <c r="AC1050" i="11" s="1"/>
  <c r="N1045" i="11"/>
  <c r="O1045" i="11" s="1"/>
  <c r="AN1045" i="11" s="1"/>
  <c r="Q1045" i="11"/>
  <c r="Q1038" i="11"/>
  <c r="AC1038" i="11" s="1"/>
  <c r="Q1035" i="11"/>
  <c r="AC1035" i="11" s="1"/>
  <c r="N1026" i="11"/>
  <c r="O1026" i="11" s="1"/>
  <c r="AN1026" i="11" s="1"/>
  <c r="Q1026" i="11"/>
  <c r="AC1026" i="11" s="1"/>
  <c r="Q1019" i="11"/>
  <c r="N1010" i="11"/>
  <c r="O1010" i="11" s="1"/>
  <c r="AN1010" i="11" s="1"/>
  <c r="Q1010" i="11"/>
  <c r="Q1003" i="11"/>
  <c r="AC1003" i="11" s="1"/>
  <c r="N999" i="11"/>
  <c r="O999" i="11" s="1"/>
  <c r="AN999" i="11" s="1"/>
  <c r="Q999" i="11"/>
  <c r="Q992" i="11"/>
  <c r="N983" i="11"/>
  <c r="O983" i="11" s="1"/>
  <c r="AN983" i="11" s="1"/>
  <c r="Q983" i="11"/>
  <c r="Q976" i="11"/>
  <c r="N993" i="11"/>
  <c r="O993" i="11" s="1"/>
  <c r="AN993" i="11" s="1"/>
  <c r="Q993" i="11"/>
  <c r="AC993" i="11" s="1"/>
  <c r="Q847" i="11"/>
  <c r="N847" i="11"/>
  <c r="O847" i="11" s="1"/>
  <c r="AN847" i="11" s="1"/>
  <c r="N815" i="11"/>
  <c r="O815" i="11" s="1"/>
  <c r="AN815" i="11" s="1"/>
  <c r="Q815" i="11"/>
  <c r="AC815" i="11" s="1"/>
  <c r="N770" i="11"/>
  <c r="O770" i="11" s="1"/>
  <c r="AN770" i="11" s="1"/>
  <c r="Q770" i="11"/>
  <c r="AC770" i="11" s="1"/>
  <c r="Q747" i="11"/>
  <c r="AC747" i="11" s="1"/>
  <c r="N747" i="11"/>
  <c r="O747" i="11" s="1"/>
  <c r="AN747" i="11" s="1"/>
  <c r="Q635" i="11"/>
  <c r="N635" i="11"/>
  <c r="O635" i="11" s="1"/>
  <c r="AN635" i="11" s="1"/>
  <c r="N490" i="11"/>
  <c r="O490" i="11" s="1"/>
  <c r="AN490" i="11" s="1"/>
  <c r="Q490" i="11"/>
  <c r="Q390" i="11"/>
  <c r="N390" i="11"/>
  <c r="O390" i="11" s="1"/>
  <c r="AN390" i="11" s="1"/>
  <c r="Q316" i="11"/>
  <c r="AC316" i="11" s="1"/>
  <c r="N316" i="11"/>
  <c r="O316" i="11" s="1"/>
  <c r="AN316" i="11" s="1"/>
  <c r="Q1475" i="11"/>
  <c r="AC1475" i="11" s="1"/>
  <c r="Q1473" i="11"/>
  <c r="AC1473" i="11" s="1"/>
  <c r="Q1471" i="11"/>
  <c r="AC1471" i="11" s="1"/>
  <c r="Q1469" i="11"/>
  <c r="Q1467" i="11"/>
  <c r="Q1465" i="11"/>
  <c r="AC1465" i="11" s="1"/>
  <c r="Q1463" i="11"/>
  <c r="Q1461" i="11"/>
  <c r="AC1461" i="11" s="1"/>
  <c r="Q1459" i="11"/>
  <c r="Q1457" i="11"/>
  <c r="U1457" i="11" s="1"/>
  <c r="Q1455" i="11"/>
  <c r="Q1453" i="11"/>
  <c r="AC1453" i="11" s="1"/>
  <c r="Q1451" i="11"/>
  <c r="AC1451" i="11" s="1"/>
  <c r="Q1449" i="11"/>
  <c r="Q1447" i="11"/>
  <c r="AC1447" i="11" s="1"/>
  <c r="Q1445" i="11"/>
  <c r="AC1445" i="11" s="1"/>
  <c r="Q1443" i="11"/>
  <c r="AC1443" i="11" s="1"/>
  <c r="Q1441" i="11"/>
  <c r="Q1439" i="11"/>
  <c r="Q1437" i="11"/>
  <c r="Q1435" i="11"/>
  <c r="Q1433" i="11"/>
  <c r="Q1431" i="11"/>
  <c r="Q1429" i="11"/>
  <c r="Q1427" i="11"/>
  <c r="Q1425" i="11"/>
  <c r="AC1425" i="11" s="1"/>
  <c r="Q1423" i="11"/>
  <c r="Q1422" i="11"/>
  <c r="AC1422" i="11" s="1"/>
  <c r="Q1420" i="11"/>
  <c r="Q1418" i="11"/>
  <c r="AC1418" i="11" s="1"/>
  <c r="Q1416" i="11"/>
  <c r="Q1414" i="11"/>
  <c r="Q1412" i="11"/>
  <c r="Q1410" i="11"/>
  <c r="Q1408" i="11"/>
  <c r="Q1406" i="11"/>
  <c r="Q1404" i="11"/>
  <c r="AC1404" i="11" s="1"/>
  <c r="Q1402" i="11"/>
  <c r="Q1400" i="11"/>
  <c r="Q1398" i="11"/>
  <c r="AC1398" i="11" s="1"/>
  <c r="Q1396" i="11"/>
  <c r="AC1396" i="11" s="1"/>
  <c r="Q1394" i="11"/>
  <c r="Q1392" i="11"/>
  <c r="Q1390" i="11"/>
  <c r="AC1390" i="11" s="1"/>
  <c r="Q1388" i="11"/>
  <c r="AC1388" i="11" s="1"/>
  <c r="Q1386" i="11"/>
  <c r="Q1384" i="11"/>
  <c r="AC1384" i="11" s="1"/>
  <c r="Q1382" i="11"/>
  <c r="AC1382" i="11" s="1"/>
  <c r="Q1380" i="11"/>
  <c r="AC1380" i="11" s="1"/>
  <c r="Q1378" i="11"/>
  <c r="AC1378" i="11" s="1"/>
  <c r="Q1376" i="11"/>
  <c r="AC1376" i="11" s="1"/>
  <c r="Q1374" i="11"/>
  <c r="AC1374" i="11" s="1"/>
  <c r="Q1372" i="11"/>
  <c r="AC1372" i="11" s="1"/>
  <c r="Q1370" i="11"/>
  <c r="AC1370" i="11" s="1"/>
  <c r="Q1368" i="11"/>
  <c r="Q1366" i="11"/>
  <c r="AC1366" i="11" s="1"/>
  <c r="Q1364" i="11"/>
  <c r="Q1362" i="11"/>
  <c r="Q1360" i="11"/>
  <c r="AC1360" i="11" s="1"/>
  <c r="Q1358" i="11"/>
  <c r="Q1356" i="11"/>
  <c r="Q1354" i="11"/>
  <c r="AC1354" i="11" s="1"/>
  <c r="Q1352" i="11"/>
  <c r="AC1352" i="11" s="1"/>
  <c r="Q1350" i="11"/>
  <c r="Q1348" i="11"/>
  <c r="Q1346" i="11"/>
  <c r="AC1346" i="11" s="1"/>
  <c r="Q1344" i="11"/>
  <c r="Q1342" i="11"/>
  <c r="Q1340" i="11"/>
  <c r="Q1337" i="11"/>
  <c r="AC1337" i="11" s="1"/>
  <c r="Q1335" i="11"/>
  <c r="Q1333" i="11"/>
  <c r="Q1331" i="11"/>
  <c r="AC1331" i="11" s="1"/>
  <c r="Q1329" i="11"/>
  <c r="Q1327" i="11"/>
  <c r="Q1325" i="11"/>
  <c r="Q1323" i="11"/>
  <c r="Q1322" i="11"/>
  <c r="Q1320" i="11"/>
  <c r="AC1320" i="11" s="1"/>
  <c r="Q1318" i="11"/>
  <c r="AC1318" i="11" s="1"/>
  <c r="Q1316" i="11"/>
  <c r="Q1314" i="11"/>
  <c r="Q1312" i="11"/>
  <c r="AC1312" i="11" s="1"/>
  <c r="Q1310" i="11"/>
  <c r="Q1308" i="11"/>
  <c r="Q1307" i="11"/>
  <c r="AC1307" i="11" s="1"/>
  <c r="Q1305" i="11"/>
  <c r="AC1305" i="11" s="1"/>
  <c r="Q1303" i="11"/>
  <c r="AC1303" i="11" s="1"/>
  <c r="Q1301" i="11"/>
  <c r="Q1299" i="11"/>
  <c r="Q1297" i="11"/>
  <c r="Q1295" i="11"/>
  <c r="AC1295" i="11" s="1"/>
  <c r="Q1293" i="11"/>
  <c r="AC1293" i="11" s="1"/>
  <c r="Q1291" i="11"/>
  <c r="Q1289" i="11"/>
  <c r="Q1287" i="11"/>
  <c r="AC1287" i="11" s="1"/>
  <c r="Q1285" i="11"/>
  <c r="AC1285" i="11" s="1"/>
  <c r="Q1283" i="11"/>
  <c r="Q1281" i="11"/>
  <c r="Q1279" i="11"/>
  <c r="Q1277" i="11"/>
  <c r="Q1275" i="11"/>
  <c r="Q1273" i="11"/>
  <c r="AC1273" i="11" s="1"/>
  <c r="Q1271" i="11"/>
  <c r="AC1271" i="11" s="1"/>
  <c r="Q1269" i="11"/>
  <c r="Q1267" i="11"/>
  <c r="AC1267" i="11" s="1"/>
  <c r="Q1265" i="11"/>
  <c r="Q1263" i="11"/>
  <c r="AC1263" i="11" s="1"/>
  <c r="Q1261" i="11"/>
  <c r="Q1259" i="11"/>
  <c r="AC1259" i="11" s="1"/>
  <c r="Q1257" i="11"/>
  <c r="Q1255" i="11"/>
  <c r="AC1255" i="11" s="1"/>
  <c r="Q1253" i="11"/>
  <c r="AC1253" i="11" s="1"/>
  <c r="Q1252" i="11"/>
  <c r="Q1250" i="11"/>
  <c r="Q1248" i="11"/>
  <c r="Q1246" i="11"/>
  <c r="AC1246" i="11" s="1"/>
  <c r="Q1244" i="11"/>
  <c r="AC1244" i="11" s="1"/>
  <c r="Q1242" i="11"/>
  <c r="Q1240" i="11"/>
  <c r="AC1240" i="11" s="1"/>
  <c r="Q1238" i="11"/>
  <c r="AC1238" i="11" s="1"/>
  <c r="Q1236" i="11"/>
  <c r="AC1236" i="11" s="1"/>
  <c r="Q1234" i="11"/>
  <c r="AC1234" i="11" s="1"/>
  <c r="Q1232" i="11"/>
  <c r="AC1232" i="11" s="1"/>
  <c r="Q1230" i="11"/>
  <c r="AC1230" i="11" s="1"/>
  <c r="Q1228" i="11"/>
  <c r="Q1226" i="11"/>
  <c r="Q1224" i="11"/>
  <c r="AC1224" i="11" s="1"/>
  <c r="Q1222" i="11"/>
  <c r="AC1222" i="11" s="1"/>
  <c r="Q1220" i="11"/>
  <c r="Q1218" i="11"/>
  <c r="Q1209" i="11"/>
  <c r="AC1209" i="11" s="1"/>
  <c r="Q1193" i="11"/>
  <c r="Q1183" i="11"/>
  <c r="Q1167" i="11"/>
  <c r="Q1151" i="11"/>
  <c r="AC1151" i="11" s="1"/>
  <c r="Q1135" i="11"/>
  <c r="Q1119" i="11"/>
  <c r="AC1119" i="11" s="1"/>
  <c r="Q1101" i="11"/>
  <c r="AC1101" i="11" s="1"/>
  <c r="Q1085" i="11"/>
  <c r="AC1085" i="11" s="1"/>
  <c r="N1032" i="11"/>
  <c r="O1032" i="11" s="1"/>
  <c r="AN1032" i="11" s="1"/>
  <c r="Q1032" i="11"/>
  <c r="N1016" i="11"/>
  <c r="O1016" i="11" s="1"/>
  <c r="AN1016" i="11" s="1"/>
  <c r="Q1016" i="11"/>
  <c r="AC1016" i="11" s="1"/>
  <c r="N989" i="11"/>
  <c r="O989" i="11" s="1"/>
  <c r="AN989" i="11" s="1"/>
  <c r="Q989" i="11"/>
  <c r="AC989" i="11" s="1"/>
  <c r="Q893" i="11"/>
  <c r="N893" i="11"/>
  <c r="O893" i="11" s="1"/>
  <c r="AN893" i="11" s="1"/>
  <c r="Q878" i="11"/>
  <c r="AC878" i="11" s="1"/>
  <c r="N878" i="11"/>
  <c r="O878" i="11" s="1"/>
  <c r="AN878" i="11" s="1"/>
  <c r="N850" i="11"/>
  <c r="O850" i="11" s="1"/>
  <c r="AN850" i="11" s="1"/>
  <c r="Q850" i="11"/>
  <c r="AC850" i="11" s="1"/>
  <c r="Q1211" i="11"/>
  <c r="Q1202" i="11"/>
  <c r="AC1202" i="11" s="1"/>
  <c r="Q1195" i="11"/>
  <c r="Q1185" i="11"/>
  <c r="Q1176" i="11"/>
  <c r="AC1176" i="11" s="1"/>
  <c r="Q1169" i="11"/>
  <c r="Q1160" i="11"/>
  <c r="Q1153" i="11"/>
  <c r="AC1153" i="11" s="1"/>
  <c r="Q1144" i="11"/>
  <c r="AC1144" i="11" s="1"/>
  <c r="Q1137" i="11"/>
  <c r="AC1137" i="11" s="1"/>
  <c r="Q1128" i="11"/>
  <c r="Q1121" i="11"/>
  <c r="Q1112" i="11"/>
  <c r="Q1103" i="11"/>
  <c r="Q1094" i="11"/>
  <c r="AC1094" i="11" s="1"/>
  <c r="Q1087" i="11"/>
  <c r="Q1078" i="11"/>
  <c r="Q1068" i="11"/>
  <c r="Q1060" i="11"/>
  <c r="AC1060" i="11" s="1"/>
  <c r="Q1052" i="11"/>
  <c r="AC1052" i="11" s="1"/>
  <c r="N1041" i="11"/>
  <c r="O1041" i="11" s="1"/>
  <c r="AN1041" i="11" s="1"/>
  <c r="Q1041" i="11"/>
  <c r="AC1041" i="11" s="1"/>
  <c r="Q1031" i="11"/>
  <c r="AC1031" i="11" s="1"/>
  <c r="N1022" i="11"/>
  <c r="O1022" i="11" s="1"/>
  <c r="AN1022" i="11" s="1"/>
  <c r="Q1022" i="11"/>
  <c r="AC1022" i="11" s="1"/>
  <c r="Q1015" i="11"/>
  <c r="N1006" i="11"/>
  <c r="O1006" i="11" s="1"/>
  <c r="AN1006" i="11" s="1"/>
  <c r="Q1006" i="11"/>
  <c r="N995" i="11"/>
  <c r="O995" i="11" s="1"/>
  <c r="AN995" i="11" s="1"/>
  <c r="Q995" i="11"/>
  <c r="AC995" i="11" s="1"/>
  <c r="Q988" i="11"/>
  <c r="N979" i="11"/>
  <c r="O979" i="11" s="1"/>
  <c r="AN979" i="11" s="1"/>
  <c r="Q979" i="11"/>
  <c r="AC979" i="11" s="1"/>
  <c r="Q972" i="11"/>
  <c r="AC972" i="11" s="1"/>
  <c r="Q908" i="11"/>
  <c r="AC908" i="11" s="1"/>
  <c r="N908" i="11"/>
  <c r="O908" i="11" s="1"/>
  <c r="AN908" i="11" s="1"/>
  <c r="Q1204" i="11"/>
  <c r="Q1178" i="11"/>
  <c r="Q1162" i="11"/>
  <c r="AC1162" i="11" s="1"/>
  <c r="Q1146" i="11"/>
  <c r="AC1146" i="11" s="1"/>
  <c r="Q1130" i="11"/>
  <c r="AC1130" i="11" s="1"/>
  <c r="Q1114" i="11"/>
  <c r="AC1114" i="11" s="1"/>
  <c r="Q1096" i="11"/>
  <c r="Q1080" i="11"/>
  <c r="Q1073" i="11"/>
  <c r="Q1065" i="11"/>
  <c r="AC1065" i="11" s="1"/>
  <c r="Q1057" i="11"/>
  <c r="AC1057" i="11" s="1"/>
  <c r="Q1049" i="11"/>
  <c r="AC1049" i="11" s="1"/>
  <c r="Q1040" i="11"/>
  <c r="AC1040" i="11" s="1"/>
  <c r="N1028" i="11"/>
  <c r="O1028" i="11" s="1"/>
  <c r="AN1028" i="11" s="1"/>
  <c r="Q1028" i="11"/>
  <c r="AC1028" i="11" s="1"/>
  <c r="Q1021" i="11"/>
  <c r="N1012" i="11"/>
  <c r="O1012" i="11" s="1"/>
  <c r="AN1012" i="11" s="1"/>
  <c r="Q1012" i="11"/>
  <c r="AC1012" i="11" s="1"/>
  <c r="Q1005" i="11"/>
  <c r="Q994" i="11"/>
  <c r="N985" i="11"/>
  <c r="O985" i="11" s="1"/>
  <c r="AN985" i="11" s="1"/>
  <c r="Q985" i="11"/>
  <c r="AC985" i="11" s="1"/>
  <c r="Q978" i="11"/>
  <c r="U978" i="11" s="1"/>
  <c r="N881" i="11"/>
  <c r="O881" i="11" s="1"/>
  <c r="AN881" i="11" s="1"/>
  <c r="Q881" i="11"/>
  <c r="Q1215" i="11"/>
  <c r="Q1199" i="11"/>
  <c r="Q1189" i="11"/>
  <c r="AC1189" i="11" s="1"/>
  <c r="Q1173" i="11"/>
  <c r="AC1173" i="11" s="1"/>
  <c r="Q1157" i="11"/>
  <c r="AC1157" i="11" s="1"/>
  <c r="Q1141" i="11"/>
  <c r="Q1125" i="11"/>
  <c r="AC1125" i="11" s="1"/>
  <c r="Q1109" i="11"/>
  <c r="AC1109" i="11" s="1"/>
  <c r="Q1091" i="11"/>
  <c r="Q1075" i="11"/>
  <c r="AC1075" i="11" s="1"/>
  <c r="N1037" i="11"/>
  <c r="O1037" i="11" s="1"/>
  <c r="AN1037" i="11" s="1"/>
  <c r="Q1037" i="11"/>
  <c r="N1034" i="11"/>
  <c r="O1034" i="11" s="1"/>
  <c r="AN1034" i="11" s="1"/>
  <c r="Q1034" i="11"/>
  <c r="AC1034" i="11" s="1"/>
  <c r="N1018" i="11"/>
  <c r="O1018" i="11" s="1"/>
  <c r="AN1018" i="11" s="1"/>
  <c r="Q1018" i="11"/>
  <c r="AC1018" i="11" s="1"/>
  <c r="N1002" i="11"/>
  <c r="O1002" i="11" s="1"/>
  <c r="AN1002" i="11" s="1"/>
  <c r="Q1002" i="11"/>
  <c r="AC1002" i="11" s="1"/>
  <c r="N991" i="11"/>
  <c r="O991" i="11" s="1"/>
  <c r="AN991" i="11" s="1"/>
  <c r="Q991" i="11"/>
  <c r="Q863" i="11"/>
  <c r="N863" i="11"/>
  <c r="O863" i="11" s="1"/>
  <c r="AN863" i="11" s="1"/>
  <c r="Q1208" i="11"/>
  <c r="AC1208" i="11" s="1"/>
  <c r="Q1192" i="11"/>
  <c r="AC1192" i="11" s="1"/>
  <c r="Q1182" i="11"/>
  <c r="AC1182" i="11" s="1"/>
  <c r="Q1166" i="11"/>
  <c r="AC1166" i="11" s="1"/>
  <c r="Q1150" i="11"/>
  <c r="Q1134" i="11"/>
  <c r="AC1134" i="11" s="1"/>
  <c r="Q1118" i="11"/>
  <c r="Q1100" i="11"/>
  <c r="Q1084" i="11"/>
  <c r="Q1067" i="11"/>
  <c r="AC1067" i="11" s="1"/>
  <c r="Q1059" i="11"/>
  <c r="Q1051" i="11"/>
  <c r="N1043" i="11"/>
  <c r="O1043" i="11" s="1"/>
  <c r="AN1043" i="11" s="1"/>
  <c r="Q1043" i="11"/>
  <c r="AC1043" i="11" s="1"/>
  <c r="Q1036" i="11"/>
  <c r="Q1033" i="11"/>
  <c r="AC1033" i="11" s="1"/>
  <c r="N1024" i="11"/>
  <c r="O1024" i="11" s="1"/>
  <c r="AN1024" i="11" s="1"/>
  <c r="Q1024" i="11"/>
  <c r="AC1024" i="11" s="1"/>
  <c r="Q1017" i="11"/>
  <c r="N1008" i="11"/>
  <c r="O1008" i="11" s="1"/>
  <c r="AN1008" i="11" s="1"/>
  <c r="Q1008" i="11"/>
  <c r="Q1001" i="11"/>
  <c r="N997" i="11"/>
  <c r="O997" i="11" s="1"/>
  <c r="AN997" i="11" s="1"/>
  <c r="Q997" i="11"/>
  <c r="Q990" i="11"/>
  <c r="AC990" i="11" s="1"/>
  <c r="N981" i="11"/>
  <c r="O981" i="11" s="1"/>
  <c r="AN981" i="11" s="1"/>
  <c r="Q981" i="11"/>
  <c r="Q974" i="11"/>
  <c r="AC974" i="11" s="1"/>
  <c r="N1030" i="11"/>
  <c r="O1030" i="11" s="1"/>
  <c r="AN1030" i="11" s="1"/>
  <c r="Q1030" i="11"/>
  <c r="AC1030" i="11" s="1"/>
  <c r="N1014" i="11"/>
  <c r="O1014" i="11" s="1"/>
  <c r="AN1014" i="11" s="1"/>
  <c r="Q1014" i="11"/>
  <c r="AC1014" i="11" s="1"/>
  <c r="N987" i="11"/>
  <c r="O987" i="11" s="1"/>
  <c r="AN987" i="11" s="1"/>
  <c r="Q987" i="11"/>
  <c r="AC987" i="11" s="1"/>
  <c r="N915" i="11"/>
  <c r="O915" i="11" s="1"/>
  <c r="AN915" i="11" s="1"/>
  <c r="Q915" i="11"/>
  <c r="AC915" i="11" s="1"/>
  <c r="Q901" i="11"/>
  <c r="N901" i="11"/>
  <c r="O901" i="11" s="1"/>
  <c r="AN901" i="11" s="1"/>
  <c r="N866" i="11"/>
  <c r="O866" i="11" s="1"/>
  <c r="AN866" i="11" s="1"/>
  <c r="Q866" i="11"/>
  <c r="AC866" i="11" s="1"/>
  <c r="Q907" i="11"/>
  <c r="AC907" i="11" s="1"/>
  <c r="N887" i="11"/>
  <c r="O887" i="11" s="1"/>
  <c r="AN887" i="11" s="1"/>
  <c r="Q887" i="11"/>
  <c r="AC887" i="11" s="1"/>
  <c r="N872" i="11"/>
  <c r="O872" i="11" s="1"/>
  <c r="AN872" i="11" s="1"/>
  <c r="Q872" i="11"/>
  <c r="N856" i="11"/>
  <c r="O856" i="11" s="1"/>
  <c r="AN856" i="11" s="1"/>
  <c r="Q856" i="11"/>
  <c r="Q835" i="11"/>
  <c r="AC835" i="11" s="1"/>
  <c r="N835" i="11"/>
  <c r="O835" i="11" s="1"/>
  <c r="AN835" i="11" s="1"/>
  <c r="Q812" i="11"/>
  <c r="N812" i="11"/>
  <c r="O812" i="11" s="1"/>
  <c r="AN812" i="11" s="1"/>
  <c r="Q791" i="11"/>
  <c r="N791" i="11"/>
  <c r="O791" i="11" s="1"/>
  <c r="AN791" i="11" s="1"/>
  <c r="Q782" i="11"/>
  <c r="AC782" i="11" s="1"/>
  <c r="N782" i="11"/>
  <c r="O782" i="11" s="1"/>
  <c r="AN782" i="11" s="1"/>
  <c r="N914" i="11"/>
  <c r="O914" i="11" s="1"/>
  <c r="AN914" i="11" s="1"/>
  <c r="N902" i="11"/>
  <c r="O902" i="11" s="1"/>
  <c r="AN902" i="11" s="1"/>
  <c r="N900" i="11"/>
  <c r="O900" i="11" s="1"/>
  <c r="AN900" i="11" s="1"/>
  <c r="N892" i="11"/>
  <c r="O892" i="11" s="1"/>
  <c r="AN892" i="11" s="1"/>
  <c r="N880" i="11"/>
  <c r="O880" i="11" s="1"/>
  <c r="AN880" i="11" s="1"/>
  <c r="N877" i="11"/>
  <c r="O877" i="11" s="1"/>
  <c r="AN877" i="11" s="1"/>
  <c r="Q877" i="11"/>
  <c r="AC877" i="11" s="1"/>
  <c r="N865" i="11"/>
  <c r="O865" i="11" s="1"/>
  <c r="AN865" i="11" s="1"/>
  <c r="N862" i="11"/>
  <c r="O862" i="11" s="1"/>
  <c r="AN862" i="11" s="1"/>
  <c r="Q862" i="11"/>
  <c r="AC862" i="11" s="1"/>
  <c r="N849" i="11"/>
  <c r="O849" i="11" s="1"/>
  <c r="AN849" i="11" s="1"/>
  <c r="N846" i="11"/>
  <c r="O846" i="11" s="1"/>
  <c r="AN846" i="11" s="1"/>
  <c r="Q846" i="11"/>
  <c r="AC846" i="11" s="1"/>
  <c r="N916" i="11"/>
  <c r="O916" i="11" s="1"/>
  <c r="AN916" i="11" s="1"/>
  <c r="N897" i="11"/>
  <c r="O897" i="11" s="1"/>
  <c r="AN897" i="11" s="1"/>
  <c r="N889" i="11"/>
  <c r="O889" i="11" s="1"/>
  <c r="AN889" i="11" s="1"/>
  <c r="N886" i="11"/>
  <c r="O886" i="11" s="1"/>
  <c r="AN886" i="11" s="1"/>
  <c r="N883" i="11"/>
  <c r="O883" i="11" s="1"/>
  <c r="AN883" i="11" s="1"/>
  <c r="Q883" i="11"/>
  <c r="N871" i="11"/>
  <c r="O871" i="11" s="1"/>
  <c r="AN871" i="11" s="1"/>
  <c r="N868" i="11"/>
  <c r="O868" i="11" s="1"/>
  <c r="AN868" i="11" s="1"/>
  <c r="Q868" i="11"/>
  <c r="N855" i="11"/>
  <c r="O855" i="11" s="1"/>
  <c r="AN855" i="11" s="1"/>
  <c r="N852" i="11"/>
  <c r="O852" i="11" s="1"/>
  <c r="AN852" i="11" s="1"/>
  <c r="Q852" i="11"/>
  <c r="Q843" i="11"/>
  <c r="N843" i="11"/>
  <c r="O843" i="11" s="1"/>
  <c r="AN843" i="11" s="1"/>
  <c r="Q820" i="11"/>
  <c r="N820" i="11"/>
  <c r="O820" i="11" s="1"/>
  <c r="AN820" i="11" s="1"/>
  <c r="N811" i="11"/>
  <c r="O811" i="11" s="1"/>
  <c r="AN811" i="11" s="1"/>
  <c r="Q811" i="11"/>
  <c r="Q799" i="11"/>
  <c r="N799" i="11"/>
  <c r="O799" i="11" s="1"/>
  <c r="AN799" i="11" s="1"/>
  <c r="N790" i="11"/>
  <c r="O790" i="11" s="1"/>
  <c r="AN790" i="11" s="1"/>
  <c r="Q790" i="11"/>
  <c r="N766" i="11"/>
  <c r="O766" i="11" s="1"/>
  <c r="AN766" i="11" s="1"/>
  <c r="Q766" i="11"/>
  <c r="AC766" i="11" s="1"/>
  <c r="Q743" i="11"/>
  <c r="N743" i="11"/>
  <c r="O743" i="11" s="1"/>
  <c r="AN743" i="11" s="1"/>
  <c r="Q702" i="11"/>
  <c r="N702" i="11"/>
  <c r="O702" i="11" s="1"/>
  <c r="AN702" i="11" s="1"/>
  <c r="Q693" i="11"/>
  <c r="AC693" i="11" s="1"/>
  <c r="N693" i="11"/>
  <c r="O693" i="11" s="1"/>
  <c r="AN693" i="11" s="1"/>
  <c r="Q677" i="11"/>
  <c r="N677" i="11"/>
  <c r="O677" i="11" s="1"/>
  <c r="AN677" i="11" s="1"/>
  <c r="Q666" i="11"/>
  <c r="N666" i="11"/>
  <c r="O666" i="11" s="1"/>
  <c r="AN666" i="11" s="1"/>
  <c r="Q977" i="11"/>
  <c r="Q975" i="11"/>
  <c r="AC975" i="11" s="1"/>
  <c r="Q973" i="11"/>
  <c r="Q971" i="11"/>
  <c r="AC971" i="11" s="1"/>
  <c r="Q969" i="11"/>
  <c r="AC969" i="11" s="1"/>
  <c r="Q967" i="11"/>
  <c r="U967" i="11" s="1"/>
  <c r="Q965" i="11"/>
  <c r="N874" i="11"/>
  <c r="O874" i="11" s="1"/>
  <c r="AN874" i="11" s="1"/>
  <c r="Q874" i="11"/>
  <c r="N858" i="11"/>
  <c r="O858" i="11" s="1"/>
  <c r="AN858" i="11" s="1"/>
  <c r="Q858" i="11"/>
  <c r="Q840" i="11"/>
  <c r="AC840" i="11" s="1"/>
  <c r="N840" i="11"/>
  <c r="O840" i="11" s="1"/>
  <c r="AN840" i="11" s="1"/>
  <c r="N831" i="11"/>
  <c r="O831" i="11" s="1"/>
  <c r="AN831" i="11" s="1"/>
  <c r="Q831" i="11"/>
  <c r="AC831" i="11" s="1"/>
  <c r="Q808" i="11"/>
  <c r="N808" i="11"/>
  <c r="O808" i="11" s="1"/>
  <c r="AN808" i="11" s="1"/>
  <c r="Q787" i="11"/>
  <c r="N787" i="11"/>
  <c r="O787" i="11" s="1"/>
  <c r="AN787" i="11" s="1"/>
  <c r="N778" i="11"/>
  <c r="O778" i="11" s="1"/>
  <c r="AN778" i="11" s="1"/>
  <c r="Q778" i="11"/>
  <c r="AC778" i="11" s="1"/>
  <c r="Q763" i="11"/>
  <c r="N763" i="11"/>
  <c r="O763" i="11" s="1"/>
  <c r="AN763" i="11" s="1"/>
  <c r="N754" i="11"/>
  <c r="O754" i="11" s="1"/>
  <c r="AN754" i="11" s="1"/>
  <c r="Q754" i="11"/>
  <c r="AC754" i="11" s="1"/>
  <c r="N729" i="11"/>
  <c r="O729" i="11" s="1"/>
  <c r="AN729" i="11" s="1"/>
  <c r="Q729" i="11"/>
  <c r="AC729" i="11" s="1"/>
  <c r="N920" i="11"/>
  <c r="O920" i="11" s="1"/>
  <c r="AN920" i="11" s="1"/>
  <c r="N899" i="11"/>
  <c r="O899" i="11" s="1"/>
  <c r="AN899" i="11" s="1"/>
  <c r="N891" i="11"/>
  <c r="O891" i="11" s="1"/>
  <c r="AN891" i="11" s="1"/>
  <c r="N882" i="11"/>
  <c r="O882" i="11" s="1"/>
  <c r="AN882" i="11" s="1"/>
  <c r="N879" i="11"/>
  <c r="O879" i="11" s="1"/>
  <c r="AN879" i="11" s="1"/>
  <c r="Q879" i="11"/>
  <c r="N867" i="11"/>
  <c r="O867" i="11" s="1"/>
  <c r="AN867" i="11" s="1"/>
  <c r="N864" i="11"/>
  <c r="O864" i="11" s="1"/>
  <c r="AN864" i="11" s="1"/>
  <c r="Q864" i="11"/>
  <c r="N851" i="11"/>
  <c r="O851" i="11" s="1"/>
  <c r="AN851" i="11" s="1"/>
  <c r="N848" i="11"/>
  <c r="O848" i="11" s="1"/>
  <c r="AN848" i="11" s="1"/>
  <c r="Q848" i="11"/>
  <c r="Q828" i="11"/>
  <c r="N828" i="11"/>
  <c r="O828" i="11" s="1"/>
  <c r="AN828" i="11" s="1"/>
  <c r="Q819" i="11"/>
  <c r="N819" i="11"/>
  <c r="O819" i="11" s="1"/>
  <c r="AN819" i="11" s="1"/>
  <c r="Q807" i="11"/>
  <c r="AC807" i="11" s="1"/>
  <c r="N807" i="11"/>
  <c r="O807" i="11" s="1"/>
  <c r="AN807" i="11" s="1"/>
  <c r="Q798" i="11"/>
  <c r="AC798" i="11" s="1"/>
  <c r="N798" i="11"/>
  <c r="O798" i="11" s="1"/>
  <c r="AN798" i="11" s="1"/>
  <c r="N896" i="11"/>
  <c r="O896" i="11" s="1"/>
  <c r="AN896" i="11" s="1"/>
  <c r="N888" i="11"/>
  <c r="O888" i="11" s="1"/>
  <c r="AN888" i="11" s="1"/>
  <c r="N885" i="11"/>
  <c r="O885" i="11" s="1"/>
  <c r="AN885" i="11" s="1"/>
  <c r="Q885" i="11"/>
  <c r="N873" i="11"/>
  <c r="O873" i="11" s="1"/>
  <c r="AN873" i="11" s="1"/>
  <c r="N870" i="11"/>
  <c r="O870" i="11" s="1"/>
  <c r="AN870" i="11" s="1"/>
  <c r="Q870" i="11"/>
  <c r="AC870" i="11" s="1"/>
  <c r="N857" i="11"/>
  <c r="O857" i="11" s="1"/>
  <c r="AN857" i="11" s="1"/>
  <c r="N854" i="11"/>
  <c r="O854" i="11" s="1"/>
  <c r="AN854" i="11" s="1"/>
  <c r="Q854" i="11"/>
  <c r="AC854" i="11" s="1"/>
  <c r="N839" i="11"/>
  <c r="O839" i="11" s="1"/>
  <c r="AN839" i="11" s="1"/>
  <c r="Q839" i="11"/>
  <c r="AC839" i="11" s="1"/>
  <c r="N875" i="11"/>
  <c r="O875" i="11" s="1"/>
  <c r="AN875" i="11" s="1"/>
  <c r="Q875" i="11"/>
  <c r="N860" i="11"/>
  <c r="O860" i="11" s="1"/>
  <c r="AN860" i="11" s="1"/>
  <c r="Q860" i="11"/>
  <c r="Q836" i="11"/>
  <c r="N836" i="11"/>
  <c r="O836" i="11" s="1"/>
  <c r="AN836" i="11" s="1"/>
  <c r="N827" i="11"/>
  <c r="O827" i="11" s="1"/>
  <c r="AN827" i="11" s="1"/>
  <c r="Q827" i="11"/>
  <c r="AC827" i="11" s="1"/>
  <c r="N806" i="11"/>
  <c r="O806" i="11" s="1"/>
  <c r="AN806" i="11" s="1"/>
  <c r="Q806" i="11"/>
  <c r="AC806" i="11" s="1"/>
  <c r="Q783" i="11"/>
  <c r="N783" i="11"/>
  <c r="O783" i="11" s="1"/>
  <c r="AN783" i="11" s="1"/>
  <c r="Q759" i="11"/>
  <c r="AC759" i="11" s="1"/>
  <c r="N759" i="11"/>
  <c r="O759" i="11" s="1"/>
  <c r="AN759" i="11" s="1"/>
  <c r="N750" i="11"/>
  <c r="O750" i="11" s="1"/>
  <c r="AN750" i="11" s="1"/>
  <c r="Q750" i="11"/>
  <c r="AC750" i="11" s="1"/>
  <c r="Q722" i="11"/>
  <c r="N722" i="11"/>
  <c r="O722" i="11" s="1"/>
  <c r="AN722" i="11" s="1"/>
  <c r="Q710" i="11"/>
  <c r="AC710" i="11" s="1"/>
  <c r="N710" i="11"/>
  <c r="O710" i="11" s="1"/>
  <c r="AN710" i="11" s="1"/>
  <c r="Q685" i="11"/>
  <c r="N685" i="11"/>
  <c r="O685" i="11" s="1"/>
  <c r="AN685" i="11" s="1"/>
  <c r="Q823" i="11"/>
  <c r="AC823" i="11" s="1"/>
  <c r="Q802" i="11"/>
  <c r="Q786" i="11"/>
  <c r="AC786" i="11" s="1"/>
  <c r="N775" i="11"/>
  <c r="O775" i="11" s="1"/>
  <c r="AN775" i="11" s="1"/>
  <c r="N774" i="11"/>
  <c r="O774" i="11" s="1"/>
  <c r="AN774" i="11" s="1"/>
  <c r="N767" i="11"/>
  <c r="O767" i="11" s="1"/>
  <c r="AN767" i="11" s="1"/>
  <c r="Q762" i="11"/>
  <c r="AC762" i="11" s="1"/>
  <c r="N758" i="11"/>
  <c r="O758" i="11" s="1"/>
  <c r="AN758" i="11" s="1"/>
  <c r="N751" i="11"/>
  <c r="O751" i="11" s="1"/>
  <c r="AN751" i="11" s="1"/>
  <c r="Q746" i="11"/>
  <c r="AC746" i="11" s="1"/>
  <c r="N742" i="11"/>
  <c r="O742" i="11" s="1"/>
  <c r="AN742" i="11" s="1"/>
  <c r="N735" i="11"/>
  <c r="O735" i="11" s="1"/>
  <c r="AN735" i="11" s="1"/>
  <c r="N733" i="11"/>
  <c r="O733" i="11" s="1"/>
  <c r="AN733" i="11" s="1"/>
  <c r="N726" i="11"/>
  <c r="O726" i="11" s="1"/>
  <c r="AN726" i="11" s="1"/>
  <c r="Q721" i="11"/>
  <c r="N717" i="11"/>
  <c r="O717" i="11" s="1"/>
  <c r="AN717" i="11" s="1"/>
  <c r="N712" i="11"/>
  <c r="O712" i="11" s="1"/>
  <c r="AN712" i="11" s="1"/>
  <c r="N704" i="11"/>
  <c r="O704" i="11" s="1"/>
  <c r="AN704" i="11" s="1"/>
  <c r="N696" i="11"/>
  <c r="O696" i="11" s="1"/>
  <c r="AN696" i="11" s="1"/>
  <c r="N687" i="11"/>
  <c r="O687" i="11" s="1"/>
  <c r="AN687" i="11" s="1"/>
  <c r="N679" i="11"/>
  <c r="O679" i="11" s="1"/>
  <c r="AN679" i="11" s="1"/>
  <c r="N671" i="11"/>
  <c r="O671" i="11" s="1"/>
  <c r="AN671" i="11" s="1"/>
  <c r="N668" i="11"/>
  <c r="O668" i="11" s="1"/>
  <c r="AN668" i="11" s="1"/>
  <c r="N652" i="11"/>
  <c r="O652" i="11" s="1"/>
  <c r="AN652" i="11" s="1"/>
  <c r="Q652" i="11"/>
  <c r="N445" i="11"/>
  <c r="O445" i="11" s="1"/>
  <c r="AN445" i="11" s="1"/>
  <c r="Q445" i="11"/>
  <c r="N421" i="11"/>
  <c r="O421" i="11" s="1"/>
  <c r="AN421" i="11" s="1"/>
  <c r="Q421" i="11"/>
  <c r="N624" i="11"/>
  <c r="O624" i="11" s="1"/>
  <c r="AN624" i="11" s="1"/>
  <c r="Q624" i="11"/>
  <c r="N608" i="11"/>
  <c r="O608" i="11" s="1"/>
  <c r="AN608" i="11" s="1"/>
  <c r="Q608" i="11"/>
  <c r="N592" i="11"/>
  <c r="O592" i="11" s="1"/>
  <c r="AN592" i="11" s="1"/>
  <c r="Q592" i="11"/>
  <c r="N565" i="11"/>
  <c r="O565" i="11" s="1"/>
  <c r="AN565" i="11" s="1"/>
  <c r="Q565" i="11"/>
  <c r="AC565" i="11" s="1"/>
  <c r="N550" i="11"/>
  <c r="O550" i="11" s="1"/>
  <c r="AN550" i="11" s="1"/>
  <c r="Q550" i="11"/>
  <c r="N534" i="11"/>
  <c r="O534" i="11" s="1"/>
  <c r="AN534" i="11" s="1"/>
  <c r="Q534" i="11"/>
  <c r="N522" i="11"/>
  <c r="O522" i="11" s="1"/>
  <c r="AN522" i="11" s="1"/>
  <c r="Q522" i="11"/>
  <c r="N498" i="11"/>
  <c r="O498" i="11" s="1"/>
  <c r="AN498" i="11" s="1"/>
  <c r="Q498" i="11"/>
  <c r="N472" i="11"/>
  <c r="O472" i="11" s="1"/>
  <c r="AN472" i="11" s="1"/>
  <c r="Q472" i="11"/>
  <c r="N832" i="11"/>
  <c r="O832" i="11" s="1"/>
  <c r="AN832" i="11" s="1"/>
  <c r="N816" i="11"/>
  <c r="O816" i="11" s="1"/>
  <c r="AN816" i="11" s="1"/>
  <c r="N795" i="11"/>
  <c r="O795" i="11" s="1"/>
  <c r="AN795" i="11" s="1"/>
  <c r="N779" i="11"/>
  <c r="O779" i="11" s="1"/>
  <c r="AN779" i="11" s="1"/>
  <c r="N771" i="11"/>
  <c r="O771" i="11" s="1"/>
  <c r="AN771" i="11" s="1"/>
  <c r="N755" i="11"/>
  <c r="O755" i="11" s="1"/>
  <c r="AN755" i="11" s="1"/>
  <c r="N739" i="11"/>
  <c r="O739" i="11" s="1"/>
  <c r="AN739" i="11" s="1"/>
  <c r="Q734" i="11"/>
  <c r="N730" i="11"/>
  <c r="O730" i="11" s="1"/>
  <c r="AN730" i="11" s="1"/>
  <c r="Q725" i="11"/>
  <c r="N714" i="11"/>
  <c r="O714" i="11" s="1"/>
  <c r="AN714" i="11" s="1"/>
  <c r="N706" i="11"/>
  <c r="O706" i="11" s="1"/>
  <c r="AN706" i="11" s="1"/>
  <c r="N698" i="11"/>
  <c r="O698" i="11" s="1"/>
  <c r="AN698" i="11" s="1"/>
  <c r="N689" i="11"/>
  <c r="O689" i="11" s="1"/>
  <c r="AN689" i="11" s="1"/>
  <c r="N681" i="11"/>
  <c r="O681" i="11" s="1"/>
  <c r="AN681" i="11" s="1"/>
  <c r="N673" i="11"/>
  <c r="O673" i="11" s="1"/>
  <c r="AN673" i="11" s="1"/>
  <c r="N670" i="11"/>
  <c r="O670" i="11" s="1"/>
  <c r="AN670" i="11" s="1"/>
  <c r="Q657" i="11"/>
  <c r="N657" i="11"/>
  <c r="O657" i="11" s="1"/>
  <c r="AN657" i="11" s="1"/>
  <c r="Q627" i="11"/>
  <c r="N627" i="11"/>
  <c r="O627" i="11" s="1"/>
  <c r="AN627" i="11" s="1"/>
  <c r="N429" i="11"/>
  <c r="O429" i="11" s="1"/>
  <c r="AN429" i="11" s="1"/>
  <c r="Q429" i="11"/>
  <c r="N640" i="11"/>
  <c r="O640" i="11" s="1"/>
  <c r="AN640" i="11" s="1"/>
  <c r="Q640" i="11"/>
  <c r="AC640" i="11" s="1"/>
  <c r="N506" i="11"/>
  <c r="O506" i="11" s="1"/>
  <c r="AN506" i="11" s="1"/>
  <c r="Q506" i="11"/>
  <c r="N718" i="11"/>
  <c r="O718" i="11" s="1"/>
  <c r="AN718" i="11" s="1"/>
  <c r="N708" i="11"/>
  <c r="O708" i="11" s="1"/>
  <c r="AN708" i="11" s="1"/>
  <c r="N700" i="11"/>
  <c r="O700" i="11" s="1"/>
  <c r="AN700" i="11" s="1"/>
  <c r="N691" i="11"/>
  <c r="O691" i="11" s="1"/>
  <c r="AN691" i="11" s="1"/>
  <c r="N683" i="11"/>
  <c r="O683" i="11" s="1"/>
  <c r="AN683" i="11" s="1"/>
  <c r="N675" i="11"/>
  <c r="O675" i="11" s="1"/>
  <c r="AN675" i="11" s="1"/>
  <c r="N664" i="11"/>
  <c r="O664" i="11" s="1"/>
  <c r="AN664" i="11" s="1"/>
  <c r="N656" i="11"/>
  <c r="O656" i="11" s="1"/>
  <c r="AN656" i="11" s="1"/>
  <c r="N648" i="11"/>
  <c r="O648" i="11" s="1"/>
  <c r="AN648" i="11" s="1"/>
  <c r="Q648" i="11"/>
  <c r="AC648" i="11" s="1"/>
  <c r="Q645" i="11"/>
  <c r="N645" i="11"/>
  <c r="O645" i="11" s="1"/>
  <c r="AN645" i="11" s="1"/>
  <c r="N616" i="11"/>
  <c r="O616" i="11" s="1"/>
  <c r="AN616" i="11" s="1"/>
  <c r="Q616" i="11"/>
  <c r="N600" i="11"/>
  <c r="O600" i="11" s="1"/>
  <c r="AN600" i="11" s="1"/>
  <c r="Q600" i="11"/>
  <c r="N584" i="11"/>
  <c r="O584" i="11" s="1"/>
  <c r="AN584" i="11" s="1"/>
  <c r="Q584" i="11"/>
  <c r="N573" i="11"/>
  <c r="O573" i="11" s="1"/>
  <c r="AN573" i="11" s="1"/>
  <c r="Q573" i="11"/>
  <c r="N557" i="11"/>
  <c r="O557" i="11" s="1"/>
  <c r="AN557" i="11" s="1"/>
  <c r="Q557" i="11"/>
  <c r="AC557" i="11" s="1"/>
  <c r="N542" i="11"/>
  <c r="O542" i="11" s="1"/>
  <c r="AN542" i="11" s="1"/>
  <c r="Q542" i="11"/>
  <c r="AC542" i="11" s="1"/>
  <c r="N530" i="11"/>
  <c r="O530" i="11" s="1"/>
  <c r="AN530" i="11" s="1"/>
  <c r="Q530" i="11"/>
  <c r="N482" i="11"/>
  <c r="O482" i="11" s="1"/>
  <c r="AN482" i="11" s="1"/>
  <c r="Q482" i="11"/>
  <c r="N456" i="11"/>
  <c r="O456" i="11" s="1"/>
  <c r="AN456" i="11" s="1"/>
  <c r="Q456" i="11"/>
  <c r="N437" i="11"/>
  <c r="O437" i="11" s="1"/>
  <c r="AN437" i="11" s="1"/>
  <c r="Q437" i="11"/>
  <c r="AC437" i="11" s="1"/>
  <c r="Q661" i="11"/>
  <c r="N661" i="11"/>
  <c r="O661" i="11" s="1"/>
  <c r="AN661" i="11" s="1"/>
  <c r="N632" i="11"/>
  <c r="O632" i="11" s="1"/>
  <c r="AN632" i="11" s="1"/>
  <c r="Q632" i="11"/>
  <c r="N514" i="11"/>
  <c r="O514" i="11" s="1"/>
  <c r="AN514" i="11" s="1"/>
  <c r="Q514" i="11"/>
  <c r="N293" i="11"/>
  <c r="O293" i="11" s="1"/>
  <c r="AN293" i="11" s="1"/>
  <c r="Q293" i="11"/>
  <c r="N653" i="11"/>
  <c r="O653" i="11" s="1"/>
  <c r="AN653" i="11" s="1"/>
  <c r="N639" i="11"/>
  <c r="O639" i="11" s="1"/>
  <c r="AN639" i="11" s="1"/>
  <c r="Q636" i="11"/>
  <c r="AC636" i="11" s="1"/>
  <c r="N631" i="11"/>
  <c r="O631" i="11" s="1"/>
  <c r="AN631" i="11" s="1"/>
  <c r="Q628" i="11"/>
  <c r="AC628" i="11" s="1"/>
  <c r="N623" i="11"/>
  <c r="O623" i="11" s="1"/>
  <c r="AN623" i="11" s="1"/>
  <c r="Q620" i="11"/>
  <c r="N615" i="11"/>
  <c r="O615" i="11" s="1"/>
  <c r="AN615" i="11" s="1"/>
  <c r="Q612" i="11"/>
  <c r="AC612" i="11" s="1"/>
  <c r="N607" i="11"/>
  <c r="O607" i="11" s="1"/>
  <c r="AN607" i="11" s="1"/>
  <c r="Q604" i="11"/>
  <c r="N599" i="11"/>
  <c r="O599" i="11" s="1"/>
  <c r="AN599" i="11" s="1"/>
  <c r="Q596" i="11"/>
  <c r="N591" i="11"/>
  <c r="O591" i="11" s="1"/>
  <c r="AN591" i="11" s="1"/>
  <c r="Q588" i="11"/>
  <c r="N583" i="11"/>
  <c r="O583" i="11" s="1"/>
  <c r="AN583" i="11" s="1"/>
  <c r="N580" i="11"/>
  <c r="O580" i="11" s="1"/>
  <c r="AN580" i="11" s="1"/>
  <c r="Q577" i="11"/>
  <c r="N572" i="11"/>
  <c r="O572" i="11" s="1"/>
  <c r="AN572" i="11" s="1"/>
  <c r="Q569" i="11"/>
  <c r="N564" i="11"/>
  <c r="O564" i="11" s="1"/>
  <c r="AN564" i="11" s="1"/>
  <c r="Q561" i="11"/>
  <c r="N556" i="11"/>
  <c r="O556" i="11" s="1"/>
  <c r="AN556" i="11" s="1"/>
  <c r="Q553" i="11"/>
  <c r="N549" i="11"/>
  <c r="O549" i="11" s="1"/>
  <c r="AN549" i="11" s="1"/>
  <c r="Q546" i="11"/>
  <c r="N541" i="11"/>
  <c r="O541" i="11" s="1"/>
  <c r="AN541" i="11" s="1"/>
  <c r="Q538" i="11"/>
  <c r="N533" i="11"/>
  <c r="O533" i="11" s="1"/>
  <c r="AN533" i="11" s="1"/>
  <c r="N529" i="11"/>
  <c r="O529" i="11" s="1"/>
  <c r="AN529" i="11" s="1"/>
  <c r="Q526" i="11"/>
  <c r="N521" i="11"/>
  <c r="O521" i="11" s="1"/>
  <c r="AN521" i="11" s="1"/>
  <c r="Q518" i="11"/>
  <c r="N513" i="11"/>
  <c r="O513" i="11" s="1"/>
  <c r="AN513" i="11" s="1"/>
  <c r="Q510" i="11"/>
  <c r="Q502" i="11"/>
  <c r="Q494" i="11"/>
  <c r="Q486" i="11"/>
  <c r="Q478" i="11"/>
  <c r="Q476" i="11"/>
  <c r="Q468" i="11"/>
  <c r="AC468" i="11" s="1"/>
  <c r="Q460" i="11"/>
  <c r="Q452" i="11"/>
  <c r="AC452" i="11" s="1"/>
  <c r="Q441" i="11"/>
  <c r="Q433" i="11"/>
  <c r="AC433" i="11" s="1"/>
  <c r="Q425" i="11"/>
  <c r="Q417" i="11"/>
  <c r="AC417" i="11" s="1"/>
  <c r="N364" i="11"/>
  <c r="O364" i="11" s="1"/>
  <c r="AN364" i="11" s="1"/>
  <c r="Q364" i="11"/>
  <c r="AC364" i="11" s="1"/>
  <c r="N350" i="11"/>
  <c r="O350" i="11" s="1"/>
  <c r="AN350" i="11" s="1"/>
  <c r="Q350" i="11"/>
  <c r="AC350" i="11" s="1"/>
  <c r="N334" i="11"/>
  <c r="O334" i="11" s="1"/>
  <c r="AN334" i="11" s="1"/>
  <c r="Q334" i="11"/>
  <c r="AC334" i="11" s="1"/>
  <c r="N319" i="11"/>
  <c r="O319" i="11" s="1"/>
  <c r="AN319" i="11" s="1"/>
  <c r="Q319" i="11"/>
  <c r="Q357" i="11"/>
  <c r="N357" i="11"/>
  <c r="O357" i="11" s="1"/>
  <c r="AN357" i="11" s="1"/>
  <c r="N641" i="11"/>
  <c r="O641" i="11" s="1"/>
  <c r="AN641" i="11" s="1"/>
  <c r="N633" i="11"/>
  <c r="O633" i="11" s="1"/>
  <c r="AN633" i="11" s="1"/>
  <c r="N625" i="11"/>
  <c r="O625" i="11" s="1"/>
  <c r="AN625" i="11" s="1"/>
  <c r="Q454" i="11"/>
  <c r="Q443" i="11"/>
  <c r="Q435" i="11"/>
  <c r="Q383" i="11"/>
  <c r="N383" i="11"/>
  <c r="O383" i="11" s="1"/>
  <c r="AN383" i="11" s="1"/>
  <c r="Q306" i="11"/>
  <c r="N306" i="11"/>
  <c r="O306" i="11" s="1"/>
  <c r="AN306" i="11" s="1"/>
  <c r="N277" i="11"/>
  <c r="O277" i="11" s="1"/>
  <c r="AN277" i="11" s="1"/>
  <c r="Q277" i="11"/>
  <c r="N619" i="11"/>
  <c r="O619" i="11" s="1"/>
  <c r="AN619" i="11" s="1"/>
  <c r="N611" i="11"/>
  <c r="O611" i="11" s="1"/>
  <c r="AN611" i="11" s="1"/>
  <c r="N603" i="11"/>
  <c r="O603" i="11" s="1"/>
  <c r="AN603" i="11" s="1"/>
  <c r="N595" i="11"/>
  <c r="O595" i="11" s="1"/>
  <c r="AN595" i="11" s="1"/>
  <c r="N587" i="11"/>
  <c r="O587" i="11" s="1"/>
  <c r="AN587" i="11" s="1"/>
  <c r="N576" i="11"/>
  <c r="O576" i="11" s="1"/>
  <c r="AN576" i="11" s="1"/>
  <c r="N568" i="11"/>
  <c r="O568" i="11" s="1"/>
  <c r="AN568" i="11" s="1"/>
  <c r="N560" i="11"/>
  <c r="O560" i="11" s="1"/>
  <c r="AN560" i="11" s="1"/>
  <c r="N545" i="11"/>
  <c r="O545" i="11" s="1"/>
  <c r="AN545" i="11" s="1"/>
  <c r="N537" i="11"/>
  <c r="O537" i="11" s="1"/>
  <c r="AN537" i="11" s="1"/>
  <c r="N525" i="11"/>
  <c r="O525" i="11" s="1"/>
  <c r="AN525" i="11" s="1"/>
  <c r="N342" i="11"/>
  <c r="O342" i="11" s="1"/>
  <c r="AN342" i="11" s="1"/>
  <c r="Q342" i="11"/>
  <c r="N309" i="11"/>
  <c r="O309" i="11" s="1"/>
  <c r="AN309" i="11" s="1"/>
  <c r="Q309" i="11"/>
  <c r="AC309" i="11" s="1"/>
  <c r="Q262" i="11"/>
  <c r="N262" i="11"/>
  <c r="O262" i="11" s="1"/>
  <c r="AN262" i="11" s="1"/>
  <c r="N397" i="11"/>
  <c r="O397" i="11" s="1"/>
  <c r="AN397" i="11" s="1"/>
  <c r="Q397" i="11"/>
  <c r="N374" i="11"/>
  <c r="O374" i="11" s="1"/>
  <c r="AN374" i="11" s="1"/>
  <c r="Q374" i="11"/>
  <c r="AC374" i="11" s="1"/>
  <c r="Q290" i="11"/>
  <c r="AC290" i="11" s="1"/>
  <c r="N290" i="11"/>
  <c r="O290" i="11" s="1"/>
  <c r="AN290" i="11" s="1"/>
  <c r="N387" i="11"/>
  <c r="O387" i="11" s="1"/>
  <c r="AN387" i="11" s="1"/>
  <c r="N371" i="11"/>
  <c r="O371" i="11" s="1"/>
  <c r="AN371" i="11" s="1"/>
  <c r="N361" i="11"/>
  <c r="O361" i="11" s="1"/>
  <c r="AN361" i="11" s="1"/>
  <c r="N328" i="11"/>
  <c r="O328" i="11" s="1"/>
  <c r="AN328" i="11" s="1"/>
  <c r="N325" i="11"/>
  <c r="O325" i="11" s="1"/>
  <c r="AN325" i="11" s="1"/>
  <c r="Q325" i="11"/>
  <c r="AC325" i="11" s="1"/>
  <c r="N302" i="11"/>
  <c r="O302" i="11" s="1"/>
  <c r="AN302" i="11" s="1"/>
  <c r="N299" i="11"/>
  <c r="O299" i="11" s="1"/>
  <c r="AN299" i="11" s="1"/>
  <c r="Q299" i="11"/>
  <c r="N286" i="11"/>
  <c r="O286" i="11" s="1"/>
  <c r="AN286" i="11" s="1"/>
  <c r="N283" i="11"/>
  <c r="O283" i="11" s="1"/>
  <c r="AN283" i="11" s="1"/>
  <c r="Q283" i="11"/>
  <c r="AC283" i="11" s="1"/>
  <c r="N274" i="11"/>
  <c r="O274" i="11" s="1"/>
  <c r="AN274" i="11" s="1"/>
  <c r="N271" i="11"/>
  <c r="O271" i="11" s="1"/>
  <c r="AN271" i="11" s="1"/>
  <c r="Q271" i="11"/>
  <c r="N258" i="11"/>
  <c r="O258" i="11" s="1"/>
  <c r="AN258" i="11" s="1"/>
  <c r="N255" i="11"/>
  <c r="O255" i="11" s="1"/>
  <c r="AN255" i="11" s="1"/>
  <c r="Q255" i="11"/>
  <c r="N250" i="11"/>
  <c r="O250" i="11" s="1"/>
  <c r="AN250" i="11" s="1"/>
  <c r="N396" i="11"/>
  <c r="O396" i="11" s="1"/>
  <c r="AN396" i="11" s="1"/>
  <c r="Q391" i="11"/>
  <c r="AC391" i="11" s="1"/>
  <c r="N389" i="11"/>
  <c r="O389" i="11" s="1"/>
  <c r="AN389" i="11" s="1"/>
  <c r="Q384" i="11"/>
  <c r="N373" i="11"/>
  <c r="O373" i="11" s="1"/>
  <c r="AN373" i="11" s="1"/>
  <c r="N363" i="11"/>
  <c r="O363" i="11" s="1"/>
  <c r="AN363" i="11" s="1"/>
  <c r="Q358" i="11"/>
  <c r="N349" i="11"/>
  <c r="O349" i="11" s="1"/>
  <c r="AN349" i="11" s="1"/>
  <c r="N341" i="11"/>
  <c r="O341" i="11" s="1"/>
  <c r="AN341" i="11" s="1"/>
  <c r="N333" i="11"/>
  <c r="O333" i="11" s="1"/>
  <c r="AN333" i="11" s="1"/>
  <c r="N331" i="11"/>
  <c r="O331" i="11" s="1"/>
  <c r="AN331" i="11" s="1"/>
  <c r="Q331" i="11"/>
  <c r="N318" i="11"/>
  <c r="O318" i="11" s="1"/>
  <c r="AN318" i="11" s="1"/>
  <c r="N315" i="11"/>
  <c r="O315" i="11" s="1"/>
  <c r="AN315" i="11" s="1"/>
  <c r="Q315" i="11"/>
  <c r="N308" i="11"/>
  <c r="O308" i="11" s="1"/>
  <c r="AN308" i="11" s="1"/>
  <c r="N305" i="11"/>
  <c r="O305" i="11" s="1"/>
  <c r="AN305" i="11" s="1"/>
  <c r="Q305" i="11"/>
  <c r="N292" i="11"/>
  <c r="O292" i="11" s="1"/>
  <c r="AN292" i="11" s="1"/>
  <c r="N289" i="11"/>
  <c r="O289" i="11" s="1"/>
  <c r="AN289" i="11" s="1"/>
  <c r="Q289" i="11"/>
  <c r="N264" i="11"/>
  <c r="O264" i="11" s="1"/>
  <c r="AN264" i="11" s="1"/>
  <c r="N261" i="11"/>
  <c r="O261" i="11" s="1"/>
  <c r="AN261" i="11" s="1"/>
  <c r="Q261" i="11"/>
  <c r="AC261" i="11" s="1"/>
  <c r="N253" i="11"/>
  <c r="O253" i="11" s="1"/>
  <c r="AN253" i="11" s="1"/>
  <c r="Q253" i="11"/>
  <c r="Q393" i="11"/>
  <c r="Q370" i="11"/>
  <c r="N321" i="11"/>
  <c r="O321" i="11" s="1"/>
  <c r="AN321" i="11" s="1"/>
  <c r="Q321" i="11"/>
  <c r="AC321" i="11" s="1"/>
  <c r="N311" i="11"/>
  <c r="O311" i="11" s="1"/>
  <c r="AN311" i="11" s="1"/>
  <c r="Q311" i="11"/>
  <c r="N295" i="11"/>
  <c r="O295" i="11" s="1"/>
  <c r="AN295" i="11" s="1"/>
  <c r="Q295" i="11"/>
  <c r="N279" i="11"/>
  <c r="O279" i="11" s="1"/>
  <c r="AN279" i="11" s="1"/>
  <c r="Q279" i="11"/>
  <c r="N267" i="11"/>
  <c r="O267" i="11" s="1"/>
  <c r="AN267" i="11" s="1"/>
  <c r="Q267" i="11"/>
  <c r="N400" i="11"/>
  <c r="O400" i="11" s="1"/>
  <c r="AN400" i="11" s="1"/>
  <c r="N377" i="11"/>
  <c r="O377" i="11" s="1"/>
  <c r="AN377" i="11" s="1"/>
  <c r="N367" i="11"/>
  <c r="O367" i="11" s="1"/>
  <c r="AN367" i="11" s="1"/>
  <c r="N351" i="11"/>
  <c r="O351" i="11" s="1"/>
  <c r="AN351" i="11" s="1"/>
  <c r="Q348" i="11"/>
  <c r="N343" i="11"/>
  <c r="O343" i="11" s="1"/>
  <c r="AN343" i="11" s="1"/>
  <c r="Q340" i="11"/>
  <c r="AC340" i="11" s="1"/>
  <c r="N335" i="11"/>
  <c r="O335" i="11" s="1"/>
  <c r="AN335" i="11" s="1"/>
  <c r="Q332" i="11"/>
  <c r="N330" i="11"/>
  <c r="O330" i="11" s="1"/>
  <c r="AN330" i="11" s="1"/>
  <c r="N327" i="11"/>
  <c r="O327" i="11" s="1"/>
  <c r="AN327" i="11" s="1"/>
  <c r="Q327" i="11"/>
  <c r="N314" i="11"/>
  <c r="O314" i="11" s="1"/>
  <c r="AN314" i="11" s="1"/>
  <c r="N304" i="11"/>
  <c r="O304" i="11" s="1"/>
  <c r="AN304" i="11" s="1"/>
  <c r="N301" i="11"/>
  <c r="O301" i="11" s="1"/>
  <c r="AN301" i="11" s="1"/>
  <c r="Q301" i="11"/>
  <c r="AC301" i="11" s="1"/>
  <c r="N288" i="11"/>
  <c r="O288" i="11" s="1"/>
  <c r="AN288" i="11" s="1"/>
  <c r="N285" i="11"/>
  <c r="O285" i="11" s="1"/>
  <c r="AN285" i="11" s="1"/>
  <c r="Q285" i="11"/>
  <c r="AC285" i="11" s="1"/>
  <c r="N276" i="11"/>
  <c r="O276" i="11" s="1"/>
  <c r="AN276" i="11" s="1"/>
  <c r="N273" i="11"/>
  <c r="O273" i="11" s="1"/>
  <c r="AN273" i="11" s="1"/>
  <c r="Q273" i="11"/>
  <c r="AC273" i="11" s="1"/>
  <c r="N260" i="11"/>
  <c r="O260" i="11" s="1"/>
  <c r="AN260" i="11" s="1"/>
  <c r="N257" i="11"/>
  <c r="O257" i="11" s="1"/>
  <c r="AN257" i="11" s="1"/>
  <c r="Q257" i="11"/>
  <c r="AC257" i="11" s="1"/>
  <c r="N252" i="11"/>
  <c r="O252" i="11" s="1"/>
  <c r="AN252" i="11" s="1"/>
  <c r="N402" i="11"/>
  <c r="O402" i="11" s="1"/>
  <c r="AN402" i="11" s="1"/>
  <c r="N320" i="11"/>
  <c r="O320" i="11" s="1"/>
  <c r="AN320" i="11" s="1"/>
  <c r="N317" i="11"/>
  <c r="O317" i="11" s="1"/>
  <c r="AN317" i="11" s="1"/>
  <c r="Q317" i="11"/>
  <c r="N307" i="11"/>
  <c r="O307" i="11" s="1"/>
  <c r="AN307" i="11" s="1"/>
  <c r="Q307" i="11"/>
  <c r="N294" i="11"/>
  <c r="O294" i="11" s="1"/>
  <c r="AN294" i="11" s="1"/>
  <c r="N291" i="11"/>
  <c r="O291" i="11" s="1"/>
  <c r="AN291" i="11" s="1"/>
  <c r="Q291" i="11"/>
  <c r="AC291" i="11" s="1"/>
  <c r="N278" i="11"/>
  <c r="O278" i="11" s="1"/>
  <c r="AN278" i="11" s="1"/>
  <c r="N263" i="11"/>
  <c r="O263" i="11" s="1"/>
  <c r="AN263" i="11" s="1"/>
  <c r="Q263" i="11"/>
  <c r="N323" i="11"/>
  <c r="O323" i="11" s="1"/>
  <c r="AN323" i="11" s="1"/>
  <c r="Q323" i="11"/>
  <c r="AC323" i="11" s="1"/>
  <c r="N297" i="11"/>
  <c r="O297" i="11" s="1"/>
  <c r="AN297" i="11" s="1"/>
  <c r="Q297" i="11"/>
  <c r="AC297" i="11" s="1"/>
  <c r="N281" i="11"/>
  <c r="O281" i="11" s="1"/>
  <c r="AN281" i="11" s="1"/>
  <c r="Q281" i="11"/>
  <c r="N269" i="11"/>
  <c r="O269" i="11" s="1"/>
  <c r="AN269" i="11" s="1"/>
  <c r="Q269" i="11"/>
  <c r="N329" i="11"/>
  <c r="O329" i="11" s="1"/>
  <c r="AN329" i="11" s="1"/>
  <c r="Q329" i="11"/>
  <c r="AC329" i="11" s="1"/>
  <c r="N313" i="11"/>
  <c r="O313" i="11" s="1"/>
  <c r="AN313" i="11" s="1"/>
  <c r="Q313" i="11"/>
  <c r="AC313" i="11" s="1"/>
  <c r="N303" i="11"/>
  <c r="O303" i="11" s="1"/>
  <c r="AN303" i="11" s="1"/>
  <c r="Q303" i="11"/>
  <c r="AC303" i="11" s="1"/>
  <c r="N287" i="11"/>
  <c r="O287" i="11" s="1"/>
  <c r="AN287" i="11" s="1"/>
  <c r="Q287" i="11"/>
  <c r="N275" i="11"/>
  <c r="O275" i="11" s="1"/>
  <c r="AN275" i="11" s="1"/>
  <c r="Q275" i="11"/>
  <c r="N259" i="11"/>
  <c r="O259" i="11" s="1"/>
  <c r="AN259" i="11" s="1"/>
  <c r="Q259" i="11"/>
  <c r="N251" i="11"/>
  <c r="O251" i="11" s="1"/>
  <c r="AN251" i="11" s="1"/>
  <c r="Q251" i="11"/>
  <c r="Q249" i="11"/>
  <c r="AC249" i="11" s="1"/>
  <c r="Q247" i="11"/>
  <c r="AC247" i="11" s="1"/>
  <c r="Q245" i="11"/>
  <c r="AC245" i="11" s="1"/>
  <c r="Q243" i="11"/>
  <c r="N179" i="11"/>
  <c r="O179" i="11" s="1"/>
  <c r="AN179" i="11" s="1"/>
  <c r="Q179" i="11"/>
  <c r="AC179" i="11" s="1"/>
  <c r="N163" i="11"/>
  <c r="O163" i="11" s="1"/>
  <c r="AN163" i="11" s="1"/>
  <c r="Q163" i="11"/>
  <c r="N147" i="11"/>
  <c r="O147" i="11" s="1"/>
  <c r="AN147" i="11" s="1"/>
  <c r="Q147" i="11"/>
  <c r="N142" i="11"/>
  <c r="O142" i="11" s="1"/>
  <c r="AN142" i="11" s="1"/>
  <c r="Q142" i="11"/>
  <c r="AC142" i="11" s="1"/>
  <c r="Q139" i="11"/>
  <c r="N139" i="11"/>
  <c r="O139" i="11" s="1"/>
  <c r="AN139" i="11" s="1"/>
  <c r="Q131" i="11"/>
  <c r="N131" i="11"/>
  <c r="O131" i="11" s="1"/>
  <c r="AN131" i="11" s="1"/>
  <c r="N122" i="11"/>
  <c r="O122" i="11" s="1"/>
  <c r="AN122" i="11" s="1"/>
  <c r="Q122" i="11"/>
  <c r="AC122" i="11" s="1"/>
  <c r="N102" i="11"/>
  <c r="O102" i="11" s="1"/>
  <c r="AN102" i="11" s="1"/>
  <c r="Q102" i="11"/>
  <c r="N65" i="11"/>
  <c r="O65" i="11" s="1"/>
  <c r="AN65" i="11" s="1"/>
  <c r="Q65" i="11"/>
  <c r="AC65" i="11" s="1"/>
  <c r="N13" i="11"/>
  <c r="O13" i="11" s="1"/>
  <c r="AN13" i="11" s="1"/>
  <c r="Q13" i="11"/>
  <c r="N241" i="11"/>
  <c r="O241" i="11" s="1"/>
  <c r="AN241" i="11" s="1"/>
  <c r="N233" i="11"/>
  <c r="O233" i="11" s="1"/>
  <c r="AN233" i="11" s="1"/>
  <c r="N225" i="11"/>
  <c r="O225" i="11" s="1"/>
  <c r="AN225" i="11" s="1"/>
  <c r="N215" i="11"/>
  <c r="O215" i="11" s="1"/>
  <c r="AN215" i="11" s="1"/>
  <c r="N207" i="11"/>
  <c r="O207" i="11" s="1"/>
  <c r="AN207" i="11" s="1"/>
  <c r="N199" i="11"/>
  <c r="O199" i="11" s="1"/>
  <c r="AN199" i="11" s="1"/>
  <c r="N191" i="11"/>
  <c r="O191" i="11" s="1"/>
  <c r="AN191" i="11" s="1"/>
  <c r="Q191" i="11"/>
  <c r="N188" i="11"/>
  <c r="O188" i="11" s="1"/>
  <c r="AN188" i="11" s="1"/>
  <c r="N185" i="11"/>
  <c r="O185" i="11" s="1"/>
  <c r="AN185" i="11" s="1"/>
  <c r="Q185" i="11"/>
  <c r="AC185" i="11" s="1"/>
  <c r="N172" i="11"/>
  <c r="O172" i="11" s="1"/>
  <c r="AN172" i="11" s="1"/>
  <c r="N169" i="11"/>
  <c r="O169" i="11" s="1"/>
  <c r="AN169" i="11" s="1"/>
  <c r="Q169" i="11"/>
  <c r="AC169" i="11" s="1"/>
  <c r="N156" i="11"/>
  <c r="O156" i="11" s="1"/>
  <c r="AN156" i="11" s="1"/>
  <c r="N153" i="11"/>
  <c r="O153" i="11" s="1"/>
  <c r="AN153" i="11" s="1"/>
  <c r="Q153" i="11"/>
  <c r="AC153" i="11" s="1"/>
  <c r="Q138" i="11"/>
  <c r="Q119" i="11"/>
  <c r="N119" i="11"/>
  <c r="O119" i="11" s="1"/>
  <c r="AN119" i="11" s="1"/>
  <c r="N98" i="11"/>
  <c r="O98" i="11" s="1"/>
  <c r="AN98" i="11" s="1"/>
  <c r="Q98" i="11"/>
  <c r="N238" i="11"/>
  <c r="O238" i="11" s="1"/>
  <c r="AN238" i="11" s="1"/>
  <c r="N230" i="11"/>
  <c r="O230" i="11" s="1"/>
  <c r="AN230" i="11" s="1"/>
  <c r="N222" i="11"/>
  <c r="O222" i="11" s="1"/>
  <c r="AN222" i="11" s="1"/>
  <c r="N212" i="11"/>
  <c r="O212" i="11" s="1"/>
  <c r="AN212" i="11" s="1"/>
  <c r="N204" i="11"/>
  <c r="O204" i="11" s="1"/>
  <c r="AN204" i="11" s="1"/>
  <c r="N196" i="11"/>
  <c r="O196" i="11" s="1"/>
  <c r="AN196" i="11" s="1"/>
  <c r="N178" i="11"/>
  <c r="O178" i="11" s="1"/>
  <c r="AN178" i="11" s="1"/>
  <c r="N175" i="11"/>
  <c r="O175" i="11" s="1"/>
  <c r="AN175" i="11" s="1"/>
  <c r="Q175" i="11"/>
  <c r="AC175" i="11" s="1"/>
  <c r="N162" i="11"/>
  <c r="O162" i="11" s="1"/>
  <c r="AN162" i="11" s="1"/>
  <c r="N159" i="11"/>
  <c r="O159" i="11" s="1"/>
  <c r="AN159" i="11" s="1"/>
  <c r="Q159" i="11"/>
  <c r="N141" i="11"/>
  <c r="O141" i="11" s="1"/>
  <c r="AN141" i="11" s="1"/>
  <c r="Q130" i="11"/>
  <c r="N130" i="11"/>
  <c r="O130" i="11" s="1"/>
  <c r="AN130" i="11" s="1"/>
  <c r="N68" i="11"/>
  <c r="O68" i="11" s="1"/>
  <c r="AN68" i="11" s="1"/>
  <c r="Q68" i="11"/>
  <c r="AC68" i="11" s="1"/>
  <c r="N36" i="11"/>
  <c r="O36" i="11" s="1"/>
  <c r="AN36" i="11" s="1"/>
  <c r="Q36" i="11"/>
  <c r="AC36" i="11" s="1"/>
  <c r="N16" i="11"/>
  <c r="O16" i="11" s="1"/>
  <c r="AN16" i="11" s="1"/>
  <c r="Q16" i="11"/>
  <c r="N181" i="11"/>
  <c r="O181" i="11" s="1"/>
  <c r="AN181" i="11" s="1"/>
  <c r="Q181" i="11"/>
  <c r="AC181" i="11" s="1"/>
  <c r="N165" i="11"/>
  <c r="O165" i="11" s="1"/>
  <c r="AN165" i="11" s="1"/>
  <c r="Q165" i="11"/>
  <c r="N149" i="11"/>
  <c r="O149" i="11" s="1"/>
  <c r="AN149" i="11" s="1"/>
  <c r="Q149" i="11"/>
  <c r="N144" i="11"/>
  <c r="O144" i="11" s="1"/>
  <c r="AN144" i="11" s="1"/>
  <c r="Q144" i="11"/>
  <c r="N110" i="11"/>
  <c r="O110" i="11" s="1"/>
  <c r="AN110" i="11" s="1"/>
  <c r="Q110" i="11"/>
  <c r="N240" i="11"/>
  <c r="O240" i="11" s="1"/>
  <c r="AN240" i="11" s="1"/>
  <c r="N232" i="11"/>
  <c r="O232" i="11" s="1"/>
  <c r="AN232" i="11" s="1"/>
  <c r="N224" i="11"/>
  <c r="O224" i="11" s="1"/>
  <c r="AN224" i="11" s="1"/>
  <c r="N214" i="11"/>
  <c r="O214" i="11" s="1"/>
  <c r="AN214" i="11" s="1"/>
  <c r="N206" i="11"/>
  <c r="O206" i="11" s="1"/>
  <c r="AN206" i="11" s="1"/>
  <c r="N198" i="11"/>
  <c r="O198" i="11" s="1"/>
  <c r="AN198" i="11" s="1"/>
  <c r="N187" i="11"/>
  <c r="O187" i="11" s="1"/>
  <c r="AN187" i="11" s="1"/>
  <c r="Q187" i="11"/>
  <c r="AC187" i="11" s="1"/>
  <c r="N174" i="11"/>
  <c r="O174" i="11" s="1"/>
  <c r="AN174" i="11" s="1"/>
  <c r="N171" i="11"/>
  <c r="O171" i="11" s="1"/>
  <c r="AN171" i="11" s="1"/>
  <c r="Q171" i="11"/>
  <c r="N158" i="11"/>
  <c r="O158" i="11" s="1"/>
  <c r="AN158" i="11" s="1"/>
  <c r="N155" i="11"/>
  <c r="O155" i="11" s="1"/>
  <c r="AN155" i="11" s="1"/>
  <c r="Q155" i="11"/>
  <c r="AC155" i="11" s="1"/>
  <c r="Q135" i="11"/>
  <c r="N135" i="11"/>
  <c r="O135" i="11" s="1"/>
  <c r="AN135" i="11" s="1"/>
  <c r="N49" i="11"/>
  <c r="O49" i="11" s="1"/>
  <c r="AN49" i="11" s="1"/>
  <c r="Q49" i="11"/>
  <c r="N29" i="11"/>
  <c r="O29" i="11" s="1"/>
  <c r="AN29" i="11" s="1"/>
  <c r="Q29" i="11"/>
  <c r="N237" i="11"/>
  <c r="O237" i="11" s="1"/>
  <c r="AN237" i="11" s="1"/>
  <c r="N229" i="11"/>
  <c r="O229" i="11" s="1"/>
  <c r="AN229" i="11" s="1"/>
  <c r="N221" i="11"/>
  <c r="O221" i="11" s="1"/>
  <c r="AN221" i="11" s="1"/>
  <c r="N211" i="11"/>
  <c r="O211" i="11" s="1"/>
  <c r="AN211" i="11" s="1"/>
  <c r="N203" i="11"/>
  <c r="O203" i="11" s="1"/>
  <c r="AN203" i="11" s="1"/>
  <c r="N195" i="11"/>
  <c r="O195" i="11" s="1"/>
  <c r="AN195" i="11" s="1"/>
  <c r="N180" i="11"/>
  <c r="O180" i="11" s="1"/>
  <c r="AN180" i="11" s="1"/>
  <c r="N177" i="11"/>
  <c r="O177" i="11" s="1"/>
  <c r="AN177" i="11" s="1"/>
  <c r="Q177" i="11"/>
  <c r="AC177" i="11" s="1"/>
  <c r="N164" i="11"/>
  <c r="O164" i="11" s="1"/>
  <c r="AN164" i="11" s="1"/>
  <c r="N161" i="11"/>
  <c r="O161" i="11" s="1"/>
  <c r="AN161" i="11" s="1"/>
  <c r="Q161" i="11"/>
  <c r="AC161" i="11" s="1"/>
  <c r="N148" i="11"/>
  <c r="O148" i="11" s="1"/>
  <c r="AN148" i="11" s="1"/>
  <c r="Q115" i="11"/>
  <c r="N115" i="11"/>
  <c r="O115" i="11" s="1"/>
  <c r="AN115" i="11" s="1"/>
  <c r="N106" i="11"/>
  <c r="O106" i="11" s="1"/>
  <c r="AN106" i="11" s="1"/>
  <c r="Q106" i="11"/>
  <c r="N86" i="11"/>
  <c r="O86" i="11" s="1"/>
  <c r="AN86" i="11" s="1"/>
  <c r="Q86" i="11"/>
  <c r="N189" i="11"/>
  <c r="O189" i="11" s="1"/>
  <c r="AN189" i="11" s="1"/>
  <c r="Q189" i="11"/>
  <c r="N183" i="11"/>
  <c r="O183" i="11" s="1"/>
  <c r="AN183" i="11" s="1"/>
  <c r="Q183" i="11"/>
  <c r="AC183" i="11" s="1"/>
  <c r="N167" i="11"/>
  <c r="O167" i="11" s="1"/>
  <c r="AN167" i="11" s="1"/>
  <c r="Q167" i="11"/>
  <c r="N151" i="11"/>
  <c r="O151" i="11" s="1"/>
  <c r="AN151" i="11" s="1"/>
  <c r="Q151" i="11"/>
  <c r="N126" i="11"/>
  <c r="O126" i="11" s="1"/>
  <c r="AN126" i="11" s="1"/>
  <c r="Q126" i="11"/>
  <c r="AC126" i="11" s="1"/>
  <c r="Q123" i="11"/>
  <c r="N123" i="11"/>
  <c r="O123" i="11" s="1"/>
  <c r="AN123" i="11" s="1"/>
  <c r="N82" i="11"/>
  <c r="O82" i="11" s="1"/>
  <c r="AN82" i="11" s="1"/>
  <c r="Q82" i="11"/>
  <c r="AC82" i="11" s="1"/>
  <c r="N52" i="11"/>
  <c r="O52" i="11" s="1"/>
  <c r="AN52" i="11" s="1"/>
  <c r="Q52" i="11"/>
  <c r="AC52" i="11" s="1"/>
  <c r="N32" i="11"/>
  <c r="O32" i="11" s="1"/>
  <c r="AN32" i="11" s="1"/>
  <c r="Q32" i="11"/>
  <c r="N173" i="11"/>
  <c r="O173" i="11" s="1"/>
  <c r="AN173" i="11" s="1"/>
  <c r="Q173" i="11"/>
  <c r="AC173" i="11" s="1"/>
  <c r="N157" i="11"/>
  <c r="O157" i="11" s="1"/>
  <c r="AN157" i="11" s="1"/>
  <c r="Q157" i="11"/>
  <c r="AC157" i="11" s="1"/>
  <c r="Q114" i="11"/>
  <c r="N114" i="11"/>
  <c r="O114" i="11" s="1"/>
  <c r="AN114" i="11" s="1"/>
  <c r="N99" i="11"/>
  <c r="O99" i="11" s="1"/>
  <c r="AN99" i="11" s="1"/>
  <c r="Q99" i="11"/>
  <c r="AC99" i="11" s="1"/>
  <c r="N107" i="11"/>
  <c r="O107" i="11" s="1"/>
  <c r="AN107" i="11" s="1"/>
  <c r="N104" i="11"/>
  <c r="O104" i="11" s="1"/>
  <c r="AN104" i="11" s="1"/>
  <c r="Q104" i="11"/>
  <c r="Q97" i="11"/>
  <c r="AC97" i="11" s="1"/>
  <c r="N88" i="11"/>
  <c r="O88" i="11" s="1"/>
  <c r="AN88" i="11" s="1"/>
  <c r="Q88" i="11"/>
  <c r="Q81" i="11"/>
  <c r="AC81" i="11" s="1"/>
  <c r="N74" i="11"/>
  <c r="O74" i="11" s="1"/>
  <c r="AN74" i="11" s="1"/>
  <c r="Q74" i="11"/>
  <c r="AC74" i="11" s="1"/>
  <c r="Q67" i="11"/>
  <c r="N58" i="11"/>
  <c r="O58" i="11" s="1"/>
  <c r="AN58" i="11" s="1"/>
  <c r="Q58" i="11"/>
  <c r="Q51" i="11"/>
  <c r="N42" i="11"/>
  <c r="O42" i="11" s="1"/>
  <c r="AN42" i="11" s="1"/>
  <c r="Q42" i="11"/>
  <c r="Q35" i="11"/>
  <c r="Q31" i="11"/>
  <c r="N22" i="11"/>
  <c r="O22" i="11" s="1"/>
  <c r="AN22" i="11" s="1"/>
  <c r="Q22" i="11"/>
  <c r="AC22" i="11" s="1"/>
  <c r="Q15" i="11"/>
  <c r="AC15" i="11" s="1"/>
  <c r="N94" i="11"/>
  <c r="O94" i="11" s="1"/>
  <c r="AN94" i="11" s="1"/>
  <c r="Q94" i="11"/>
  <c r="N80" i="11"/>
  <c r="O80" i="11" s="1"/>
  <c r="AN80" i="11" s="1"/>
  <c r="Q80" i="11"/>
  <c r="N64" i="11"/>
  <c r="O64" i="11" s="1"/>
  <c r="AN64" i="11" s="1"/>
  <c r="Q64" i="11"/>
  <c r="N48" i="11"/>
  <c r="O48" i="11" s="1"/>
  <c r="AN48" i="11" s="1"/>
  <c r="Q48" i="11"/>
  <c r="N28" i="11"/>
  <c r="O28" i="11" s="1"/>
  <c r="AN28" i="11" s="1"/>
  <c r="Q28" i="11"/>
  <c r="N12" i="11"/>
  <c r="O12" i="11" s="1"/>
  <c r="AN12" i="11" s="1"/>
  <c r="Q12" i="11"/>
  <c r="AC12" i="11" s="1"/>
  <c r="N100" i="11"/>
  <c r="O100" i="11" s="1"/>
  <c r="AN100" i="11" s="1"/>
  <c r="Q100" i="11"/>
  <c r="N84" i="11"/>
  <c r="O84" i="11" s="1"/>
  <c r="AN84" i="11" s="1"/>
  <c r="Q84" i="11"/>
  <c r="AC84" i="11" s="1"/>
  <c r="N70" i="11"/>
  <c r="O70" i="11" s="1"/>
  <c r="AN70" i="11" s="1"/>
  <c r="Q70" i="11"/>
  <c r="N54" i="11"/>
  <c r="O54" i="11" s="1"/>
  <c r="AN54" i="11" s="1"/>
  <c r="Q54" i="11"/>
  <c r="N38" i="11"/>
  <c r="O38" i="11" s="1"/>
  <c r="AN38" i="11" s="1"/>
  <c r="Q38" i="11"/>
  <c r="N34" i="11"/>
  <c r="O34" i="11" s="1"/>
  <c r="AN34" i="11" s="1"/>
  <c r="Q34" i="11"/>
  <c r="N18" i="11"/>
  <c r="O18" i="11" s="1"/>
  <c r="AN18" i="11" s="1"/>
  <c r="Q18" i="11"/>
  <c r="AC18" i="11" s="1"/>
  <c r="N90" i="11"/>
  <c r="O90" i="11" s="1"/>
  <c r="AN90" i="11" s="1"/>
  <c r="Q90" i="11"/>
  <c r="Q83" i="11"/>
  <c r="N76" i="11"/>
  <c r="O76" i="11" s="1"/>
  <c r="AN76" i="11" s="1"/>
  <c r="Q76" i="11"/>
  <c r="Q69" i="11"/>
  <c r="N60" i="11"/>
  <c r="O60" i="11" s="1"/>
  <c r="AN60" i="11" s="1"/>
  <c r="Q60" i="11"/>
  <c r="AC60" i="11" s="1"/>
  <c r="Q53" i="11"/>
  <c r="AC53" i="11" s="1"/>
  <c r="N44" i="11"/>
  <c r="O44" i="11" s="1"/>
  <c r="AN44" i="11" s="1"/>
  <c r="Q44" i="11"/>
  <c r="Q37" i="11"/>
  <c r="AC37" i="11" s="1"/>
  <c r="Q33" i="11"/>
  <c r="N24" i="11"/>
  <c r="O24" i="11" s="1"/>
  <c r="AN24" i="11" s="1"/>
  <c r="Q24" i="11"/>
  <c r="Q17" i="11"/>
  <c r="Q105" i="11"/>
  <c r="AC105" i="11" s="1"/>
  <c r="N96" i="11"/>
  <c r="O96" i="11" s="1"/>
  <c r="AN96" i="11" s="1"/>
  <c r="Q96" i="11"/>
  <c r="AC96" i="11" s="1"/>
  <c r="Q89" i="11"/>
  <c r="Q75" i="11"/>
  <c r="AC75" i="11" s="1"/>
  <c r="N66" i="11"/>
  <c r="O66" i="11" s="1"/>
  <c r="AN66" i="11" s="1"/>
  <c r="Q66" i="11"/>
  <c r="Q59" i="11"/>
  <c r="AC59" i="11" s="1"/>
  <c r="N50" i="11"/>
  <c r="O50" i="11" s="1"/>
  <c r="AN50" i="11" s="1"/>
  <c r="Q50" i="11"/>
  <c r="AC50" i="11" s="1"/>
  <c r="Q43" i="11"/>
  <c r="AC43" i="11" s="1"/>
  <c r="N30" i="11"/>
  <c r="O30" i="11" s="1"/>
  <c r="AN30" i="11" s="1"/>
  <c r="Q30" i="11"/>
  <c r="AC30" i="11" s="1"/>
  <c r="Q23" i="11"/>
  <c r="N14" i="11"/>
  <c r="O14" i="11" s="1"/>
  <c r="AN14" i="11" s="1"/>
  <c r="Q14" i="11"/>
  <c r="N72" i="11"/>
  <c r="O72" i="11" s="1"/>
  <c r="AN72" i="11" s="1"/>
  <c r="Q72" i="11"/>
  <c r="N56" i="11"/>
  <c r="O56" i="11" s="1"/>
  <c r="AN56" i="11" s="1"/>
  <c r="Q56" i="11"/>
  <c r="N40" i="11"/>
  <c r="O40" i="11" s="1"/>
  <c r="AN40" i="11" s="1"/>
  <c r="Q40" i="11"/>
  <c r="AC40" i="11" s="1"/>
  <c r="N20" i="11"/>
  <c r="O20" i="11" s="1"/>
  <c r="AN20" i="11" s="1"/>
  <c r="Q20" i="11"/>
  <c r="N92" i="11"/>
  <c r="O92" i="11" s="1"/>
  <c r="AN92" i="11" s="1"/>
  <c r="Q92" i="11"/>
  <c r="AC92" i="11" s="1"/>
  <c r="N78" i="11"/>
  <c r="O78" i="11" s="1"/>
  <c r="AN78" i="11" s="1"/>
  <c r="Q78" i="11"/>
  <c r="AC78" i="11" s="1"/>
  <c r="N62" i="11"/>
  <c r="O62" i="11" s="1"/>
  <c r="AN62" i="11" s="1"/>
  <c r="Q62" i="11"/>
  <c r="AC62" i="11" s="1"/>
  <c r="N46" i="11"/>
  <c r="O46" i="11" s="1"/>
  <c r="AN46" i="11" s="1"/>
  <c r="Q46" i="11"/>
  <c r="N26" i="11"/>
  <c r="O26" i="11" s="1"/>
  <c r="AN26" i="11" s="1"/>
  <c r="Q26" i="11"/>
  <c r="AC26" i="11" s="1"/>
  <c r="Q10" i="11"/>
  <c r="AC10" i="11" s="1"/>
  <c r="Q8" i="11"/>
  <c r="AC2666" i="11" l="1"/>
  <c r="U1183" i="11"/>
  <c r="U1196" i="11"/>
  <c r="U582" i="11"/>
  <c r="U1415" i="11"/>
  <c r="U378" i="11"/>
  <c r="V378" i="11" s="1"/>
  <c r="W378" i="11" s="1"/>
  <c r="U1068" i="11"/>
  <c r="U1053" i="11"/>
  <c r="W1053" i="11" s="1"/>
  <c r="U23" i="11"/>
  <c r="V23" i="11" s="1"/>
  <c r="U1414" i="11"/>
  <c r="V1414" i="11" s="1"/>
  <c r="U45" i="11"/>
  <c r="U579" i="11"/>
  <c r="U2591" i="11"/>
  <c r="U63" i="11"/>
  <c r="V63" i="11" s="1"/>
  <c r="U95" i="11"/>
  <c r="U131" i="11"/>
  <c r="V131" i="11" s="1"/>
  <c r="W131" i="11" s="1"/>
  <c r="U167" i="11"/>
  <c r="V167" i="11" s="1"/>
  <c r="W167" i="11" s="1"/>
  <c r="U211" i="11"/>
  <c r="U247" i="11"/>
  <c r="U279" i="11"/>
  <c r="U315" i="11"/>
  <c r="U347" i="11"/>
  <c r="W347" i="11" s="1"/>
  <c r="U383" i="11"/>
  <c r="U2604" i="11"/>
  <c r="U2572" i="11"/>
  <c r="U32" i="11"/>
  <c r="W32" i="11" s="1"/>
  <c r="U68" i="11"/>
  <c r="U100" i="11"/>
  <c r="U140" i="11"/>
  <c r="U176" i="11"/>
  <c r="U208" i="11"/>
  <c r="U248" i="11"/>
  <c r="V248" i="11" s="1"/>
  <c r="U280" i="11"/>
  <c r="V280" i="11" s="1"/>
  <c r="U320" i="11"/>
  <c r="V320" i="11" s="1"/>
  <c r="U364" i="11"/>
  <c r="V364" i="11" s="1"/>
  <c r="U2581" i="11"/>
  <c r="U121" i="11"/>
  <c r="U153" i="11"/>
  <c r="V153" i="11" s="1"/>
  <c r="U189" i="11"/>
  <c r="U229" i="11"/>
  <c r="V229" i="11" s="1"/>
  <c r="U269" i="11"/>
  <c r="W269" i="11" s="1"/>
  <c r="U301" i="11"/>
  <c r="V301" i="11" s="1"/>
  <c r="U345" i="11"/>
  <c r="U389" i="11"/>
  <c r="U26" i="11"/>
  <c r="U62" i="11"/>
  <c r="V62" i="11" s="1"/>
  <c r="U98" i="11"/>
  <c r="U130" i="11"/>
  <c r="W130" i="11" s="1"/>
  <c r="U166" i="11"/>
  <c r="W166" i="11" s="1"/>
  <c r="U198" i="11"/>
  <c r="U230" i="11"/>
  <c r="U266" i="11"/>
  <c r="U302" i="11"/>
  <c r="U342" i="11"/>
  <c r="V342" i="11" s="1"/>
  <c r="U427" i="11"/>
  <c r="U503" i="11"/>
  <c r="V503" i="11" s="1"/>
  <c r="U535" i="11"/>
  <c r="U615" i="11"/>
  <c r="V615" i="11" s="1"/>
  <c r="U647" i="11"/>
  <c r="U691" i="11"/>
  <c r="U723" i="11"/>
  <c r="U755" i="11"/>
  <c r="U791" i="11"/>
  <c r="U831" i="11"/>
  <c r="W831" i="11" s="1"/>
  <c r="U863" i="11"/>
  <c r="V863" i="11" s="1"/>
  <c r="U899" i="11"/>
  <c r="W899" i="11" s="1"/>
  <c r="U1003" i="11"/>
  <c r="U1047" i="11"/>
  <c r="U1079" i="11"/>
  <c r="U1143" i="11"/>
  <c r="U396" i="11"/>
  <c r="U440" i="11"/>
  <c r="V440" i="11" s="1"/>
  <c r="U516" i="11"/>
  <c r="V516" i="11" s="1"/>
  <c r="U556" i="11"/>
  <c r="V556" i="11" s="1"/>
  <c r="W556" i="11" s="1"/>
  <c r="U596" i="11"/>
  <c r="U632" i="11"/>
  <c r="U441" i="11"/>
  <c r="U505" i="11"/>
  <c r="V505" i="11" s="1"/>
  <c r="U545" i="11"/>
  <c r="U585" i="11"/>
  <c r="W585" i="11" s="1"/>
  <c r="U625" i="11"/>
  <c r="V625" i="11" s="1"/>
  <c r="W625" i="11" s="1"/>
  <c r="U669" i="11"/>
  <c r="W669" i="11" s="1"/>
  <c r="U701" i="11"/>
  <c r="U737" i="11"/>
  <c r="U769" i="11"/>
  <c r="U801" i="11"/>
  <c r="V801" i="11" s="1"/>
  <c r="U841" i="11"/>
  <c r="U873" i="11"/>
  <c r="U418" i="11"/>
  <c r="U474" i="11"/>
  <c r="W474" i="11" s="1"/>
  <c r="U530" i="11"/>
  <c r="V530" i="11" s="1"/>
  <c r="U622" i="11"/>
  <c r="U654" i="11"/>
  <c r="U694" i="11"/>
  <c r="V694" i="11" s="1"/>
  <c r="U734" i="11"/>
  <c r="U766" i="11"/>
  <c r="W766" i="11" s="1"/>
  <c r="U798" i="11"/>
  <c r="V798" i="11" s="1"/>
  <c r="U834" i="11"/>
  <c r="V834" i="11" s="1"/>
  <c r="U870" i="11"/>
  <c r="U906" i="11"/>
  <c r="U946" i="11"/>
  <c r="U1010" i="11"/>
  <c r="U1046" i="11"/>
  <c r="U1078" i="11"/>
  <c r="U1134" i="11"/>
  <c r="V1134" i="11" s="1"/>
  <c r="U1174" i="11"/>
  <c r="V1174" i="11" s="1"/>
  <c r="U1222" i="11"/>
  <c r="U1419" i="11"/>
  <c r="U1004" i="11"/>
  <c r="U1160" i="11"/>
  <c r="V1160" i="11" s="1"/>
  <c r="W1160" i="11" s="1"/>
  <c r="U1332" i="11"/>
  <c r="U1227" i="11"/>
  <c r="V1227" i="11" s="1"/>
  <c r="U1271" i="11"/>
  <c r="V1271" i="11" s="1"/>
  <c r="U1303" i="11"/>
  <c r="V1303" i="11" s="1"/>
  <c r="U1339" i="11"/>
  <c r="V1339" i="11" s="1"/>
  <c r="U1371" i="11"/>
  <c r="U1180" i="11"/>
  <c r="U1396" i="11"/>
  <c r="V1396" i="11" s="1"/>
  <c r="U808" i="11"/>
  <c r="U876" i="11"/>
  <c r="V876" i="11" s="1"/>
  <c r="U948" i="11"/>
  <c r="V948" i="11" s="1"/>
  <c r="W948" i="11" s="1"/>
  <c r="U1036" i="11"/>
  <c r="W1036" i="11" s="1"/>
  <c r="U1308" i="11"/>
  <c r="W1308" i="11" s="1"/>
  <c r="U676" i="11"/>
  <c r="U716" i="11"/>
  <c r="U764" i="11"/>
  <c r="V764" i="11" s="1"/>
  <c r="W764" i="11" s="1"/>
  <c r="U804" i="11"/>
  <c r="U872" i="11"/>
  <c r="V872" i="11" s="1"/>
  <c r="U960" i="11"/>
  <c r="U1260" i="11"/>
  <c r="U1408" i="11"/>
  <c r="U1141" i="11"/>
  <c r="U1269" i="11"/>
  <c r="U1333" i="11"/>
  <c r="U1393" i="11"/>
  <c r="U905" i="11"/>
  <c r="V905" i="11" s="1"/>
  <c r="U937" i="11"/>
  <c r="V937" i="11" s="1"/>
  <c r="U973" i="11"/>
  <c r="V973" i="11" s="1"/>
  <c r="W973" i="11" s="1"/>
  <c r="U1009" i="11"/>
  <c r="U1189" i="11"/>
  <c r="U1281" i="11"/>
  <c r="U1349" i="11"/>
  <c r="V1349" i="11" s="1"/>
  <c r="U1413" i="11"/>
  <c r="U1254" i="11"/>
  <c r="V1254" i="11" s="1"/>
  <c r="U1286" i="11"/>
  <c r="U1318" i="11"/>
  <c r="W1318" i="11" s="1"/>
  <c r="U1350" i="11"/>
  <c r="U1382" i="11"/>
  <c r="U1446" i="11"/>
  <c r="U2592" i="11"/>
  <c r="W2592" i="11" s="1"/>
  <c r="U31" i="11"/>
  <c r="U67" i="11"/>
  <c r="U99" i="11"/>
  <c r="V99" i="11" s="1"/>
  <c r="U135" i="11"/>
  <c r="U171" i="11"/>
  <c r="V171" i="11" s="1"/>
  <c r="U215" i="11"/>
  <c r="U251" i="11"/>
  <c r="U283" i="11"/>
  <c r="V283" i="11" s="1"/>
  <c r="U319" i="11"/>
  <c r="U351" i="11"/>
  <c r="U387" i="11"/>
  <c r="U2576" i="11"/>
  <c r="U36" i="11"/>
  <c r="U72" i="11"/>
  <c r="U104" i="11"/>
  <c r="U144" i="11"/>
  <c r="U180" i="11"/>
  <c r="U212" i="11"/>
  <c r="W212" i="11" s="1"/>
  <c r="U252" i="11"/>
  <c r="V252" i="11" s="1"/>
  <c r="U284" i="11"/>
  <c r="U324" i="11"/>
  <c r="V324" i="11" s="1"/>
  <c r="W324" i="11" s="1"/>
  <c r="U368" i="11"/>
  <c r="U9" i="11"/>
  <c r="U49" i="11"/>
  <c r="V49" i="11" s="1"/>
  <c r="U85" i="11"/>
  <c r="U125" i="11"/>
  <c r="W125" i="11" s="1"/>
  <c r="U157" i="11"/>
  <c r="V157" i="11" s="1"/>
  <c r="U201" i="11"/>
  <c r="V201" i="11" s="1"/>
  <c r="U233" i="11"/>
  <c r="U273" i="11"/>
  <c r="U305" i="11"/>
  <c r="U349" i="11"/>
  <c r="W349" i="11" s="1"/>
  <c r="U2566" i="11"/>
  <c r="U30" i="11"/>
  <c r="W30" i="11" s="1"/>
  <c r="U66" i="11"/>
  <c r="V66" i="11" s="1"/>
  <c r="U102" i="11"/>
  <c r="V102" i="11" s="1"/>
  <c r="U134" i="11"/>
  <c r="U170" i="11"/>
  <c r="U202" i="11"/>
  <c r="U238" i="11"/>
  <c r="V238" i="11" s="1"/>
  <c r="U270" i="11"/>
  <c r="U306" i="11"/>
  <c r="V306" i="11" s="1"/>
  <c r="U346" i="11"/>
  <c r="U390" i="11"/>
  <c r="V390" i="11" s="1"/>
  <c r="W390" i="11" s="1"/>
  <c r="U431" i="11"/>
  <c r="U507" i="11"/>
  <c r="U539" i="11"/>
  <c r="U587" i="11"/>
  <c r="W587" i="11" s="1"/>
  <c r="U619" i="11"/>
  <c r="U651" i="11"/>
  <c r="U695" i="11"/>
  <c r="V695" i="11" s="1"/>
  <c r="U727" i="11"/>
  <c r="V727" i="11" s="1"/>
  <c r="W727" i="11" s="1"/>
  <c r="U759" i="11"/>
  <c r="U799" i="11"/>
  <c r="U835" i="11"/>
  <c r="U867" i="11"/>
  <c r="W867" i="11" s="1"/>
  <c r="U903" i="11"/>
  <c r="U939" i="11"/>
  <c r="V939" i="11" s="1"/>
  <c r="W939" i="11" s="1"/>
  <c r="U971" i="11"/>
  <c r="W971" i="11" s="1"/>
  <c r="U1011" i="11"/>
  <c r="V1011" i="11" s="1"/>
  <c r="U1051" i="11"/>
  <c r="U1083" i="11"/>
  <c r="U1151" i="11"/>
  <c r="U1187" i="11"/>
  <c r="W1187" i="11" s="1"/>
  <c r="U400" i="11"/>
  <c r="U448" i="11"/>
  <c r="W448" i="11" s="1"/>
  <c r="U520" i="11"/>
  <c r="W520" i="11" s="1"/>
  <c r="U564" i="11"/>
  <c r="U600" i="11"/>
  <c r="U393" i="11"/>
  <c r="U445" i="11"/>
  <c r="U509" i="11"/>
  <c r="V509" i="11" s="1"/>
  <c r="U553" i="11"/>
  <c r="U589" i="11"/>
  <c r="U629" i="11"/>
  <c r="V629" i="11" s="1"/>
  <c r="W629" i="11" s="1"/>
  <c r="U673" i="11"/>
  <c r="V673" i="11" s="1"/>
  <c r="U705" i="11"/>
  <c r="W705" i="11" s="1"/>
  <c r="U741" i="11"/>
  <c r="U773" i="11"/>
  <c r="U805" i="11"/>
  <c r="V805" i="11" s="1"/>
  <c r="U845" i="11"/>
  <c r="U877" i="11"/>
  <c r="V877" i="11" s="1"/>
  <c r="U434" i="11"/>
  <c r="V434" i="11" s="1"/>
  <c r="U502" i="11"/>
  <c r="V502" i="11" s="1"/>
  <c r="W502" i="11" s="1"/>
  <c r="U546" i="11"/>
  <c r="U586" i="11"/>
  <c r="U626" i="11"/>
  <c r="U662" i="11"/>
  <c r="U698" i="11"/>
  <c r="U738" i="11"/>
  <c r="V738" i="11" s="1"/>
  <c r="U770" i="11"/>
  <c r="W770" i="11" s="1"/>
  <c r="U802" i="11"/>
  <c r="V802" i="11" s="1"/>
  <c r="W802" i="11" s="1"/>
  <c r="U838" i="11"/>
  <c r="U874" i="11"/>
  <c r="U910" i="11"/>
  <c r="U950" i="11"/>
  <c r="V950" i="11" s="1"/>
  <c r="U982" i="11"/>
  <c r="U1014" i="11"/>
  <c r="V1014" i="11" s="1"/>
  <c r="U1050" i="11"/>
  <c r="V1050" i="11" s="1"/>
  <c r="U1082" i="11"/>
  <c r="W1082" i="11" s="1"/>
  <c r="U1142" i="11"/>
  <c r="V1142" i="11" s="1"/>
  <c r="U1178" i="11"/>
  <c r="U1226" i="11"/>
  <c r="U1427" i="11"/>
  <c r="V1427" i="11" s="1"/>
  <c r="U1024" i="11"/>
  <c r="U1176" i="11"/>
  <c r="W1176" i="11" s="1"/>
  <c r="U1348" i="11"/>
  <c r="U1231" i="11"/>
  <c r="V1231" i="11" s="1"/>
  <c r="W1231" i="11" s="1"/>
  <c r="U1275" i="11"/>
  <c r="V1275" i="11" s="1"/>
  <c r="W1275" i="11" s="1"/>
  <c r="U1307" i="11"/>
  <c r="U1343" i="11"/>
  <c r="U1375" i="11"/>
  <c r="U1423" i="11"/>
  <c r="U1000" i="11"/>
  <c r="V1000" i="11" s="1"/>
  <c r="U1236" i="11"/>
  <c r="V1236" i="11" s="1"/>
  <c r="U1412" i="11"/>
  <c r="V1412" i="11" s="1"/>
  <c r="U816" i="11"/>
  <c r="U888" i="11"/>
  <c r="U956" i="11"/>
  <c r="U1052" i="11"/>
  <c r="V1052" i="11" s="1"/>
  <c r="U1212" i="11"/>
  <c r="U1328" i="11"/>
  <c r="W1328" i="11" s="1"/>
  <c r="U640" i="11"/>
  <c r="V640" i="11" s="1"/>
  <c r="U680" i="11"/>
  <c r="U728" i="11"/>
  <c r="W728" i="11" s="1"/>
  <c r="U768" i="11"/>
  <c r="U812" i="11"/>
  <c r="U884" i="11"/>
  <c r="U968" i="11"/>
  <c r="U1084" i="11"/>
  <c r="V1084" i="11" s="1"/>
  <c r="W1084" i="11" s="1"/>
  <c r="U1276" i="11"/>
  <c r="W1276" i="11" s="1"/>
  <c r="U1440" i="11"/>
  <c r="V1440" i="11" s="1"/>
  <c r="U1061" i="11"/>
  <c r="U1145" i="11"/>
  <c r="U1209" i="11"/>
  <c r="U1277" i="11"/>
  <c r="U1337" i="11"/>
  <c r="U1401" i="11"/>
  <c r="V1401" i="11" s="1"/>
  <c r="U1465" i="11"/>
  <c r="U909" i="11"/>
  <c r="V909" i="11" s="1"/>
  <c r="U941" i="11"/>
  <c r="V941" i="11" s="1"/>
  <c r="U981" i="11"/>
  <c r="U1013" i="11"/>
  <c r="U1077" i="11"/>
  <c r="W1077" i="11" s="1"/>
  <c r="U1197" i="11"/>
  <c r="U1289" i="11"/>
  <c r="V1289" i="11" s="1"/>
  <c r="W1289" i="11" s="1"/>
  <c r="U1357" i="11"/>
  <c r="V1357" i="11" s="1"/>
  <c r="U1433" i="11"/>
  <c r="W1433" i="11" s="1"/>
  <c r="U1258" i="11"/>
  <c r="W1258" i="11" s="1"/>
  <c r="U1290" i="11"/>
  <c r="U1322" i="11"/>
  <c r="U1354" i="11"/>
  <c r="V1354" i="11" s="1"/>
  <c r="U1386" i="11"/>
  <c r="U1418" i="11"/>
  <c r="W1418" i="11" s="1"/>
  <c r="U1450" i="11"/>
  <c r="W1450" i="11" s="1"/>
  <c r="U35" i="11"/>
  <c r="U71" i="11"/>
  <c r="U107" i="11"/>
  <c r="U139" i="11"/>
  <c r="U183" i="11"/>
  <c r="W183" i="11" s="1"/>
  <c r="U219" i="11"/>
  <c r="U255" i="11"/>
  <c r="V255" i="11" s="1"/>
  <c r="U287" i="11"/>
  <c r="V287" i="11" s="1"/>
  <c r="U323" i="11"/>
  <c r="V323" i="11" s="1"/>
  <c r="U359" i="11"/>
  <c r="W359" i="11" s="1"/>
  <c r="U2606" i="11"/>
  <c r="U2580" i="11"/>
  <c r="U40" i="11"/>
  <c r="V40" i="11" s="1"/>
  <c r="U76" i="11"/>
  <c r="U112" i="11"/>
  <c r="V112" i="11" s="1"/>
  <c r="U148" i="11"/>
  <c r="W148" i="11" s="1"/>
  <c r="U184" i="11"/>
  <c r="U216" i="11"/>
  <c r="U256" i="11"/>
  <c r="U292" i="11"/>
  <c r="U328" i="11"/>
  <c r="V328" i="11" s="1"/>
  <c r="U380" i="11"/>
  <c r="U13" i="11"/>
  <c r="W13" i="11" s="1"/>
  <c r="U53" i="11"/>
  <c r="W53" i="11" s="1"/>
  <c r="U89" i="11"/>
  <c r="V89" i="11" s="1"/>
  <c r="U129" i="11"/>
  <c r="U161" i="11"/>
  <c r="U205" i="11"/>
  <c r="U237" i="11"/>
  <c r="V237" i="11" s="1"/>
  <c r="U277" i="11"/>
  <c r="U309" i="11"/>
  <c r="V309" i="11" s="1"/>
  <c r="U353" i="11"/>
  <c r="U2570" i="11"/>
  <c r="V2570" i="11" s="1"/>
  <c r="U34" i="11"/>
  <c r="W34" i="11" s="1"/>
  <c r="U70" i="11"/>
  <c r="U106" i="11"/>
  <c r="U138" i="11"/>
  <c r="W138" i="11" s="1"/>
  <c r="U174" i="11"/>
  <c r="U206" i="11"/>
  <c r="V206" i="11" s="1"/>
  <c r="U242" i="11"/>
  <c r="V242" i="11" s="1"/>
  <c r="U274" i="11"/>
  <c r="U310" i="11"/>
  <c r="W310" i="11" s="1"/>
  <c r="U354" i="11"/>
  <c r="U394" i="11"/>
  <c r="U435" i="11"/>
  <c r="W435" i="11" s="1"/>
  <c r="U511" i="11"/>
  <c r="U551" i="11"/>
  <c r="V551" i="11" s="1"/>
  <c r="U591" i="11"/>
  <c r="V591" i="11" s="1"/>
  <c r="U623" i="11"/>
  <c r="U659" i="11"/>
  <c r="U699" i="11"/>
  <c r="U731" i="11"/>
  <c r="U763" i="11"/>
  <c r="W763" i="11" s="1"/>
  <c r="U803" i="11"/>
  <c r="U839" i="11"/>
  <c r="W839" i="11" s="1"/>
  <c r="U871" i="11"/>
  <c r="V871" i="11" s="1"/>
  <c r="U907" i="11"/>
  <c r="U943" i="11"/>
  <c r="V943" i="11" s="1"/>
  <c r="W943" i="11" s="1"/>
  <c r="U975" i="11"/>
  <c r="U1015" i="11"/>
  <c r="U1055" i="11"/>
  <c r="V1055" i="11" s="1"/>
  <c r="U1087" i="11"/>
  <c r="U1159" i="11"/>
  <c r="W1159" i="11" s="1"/>
  <c r="U1203" i="11"/>
  <c r="W1203" i="11" s="1"/>
  <c r="U404" i="11"/>
  <c r="U452" i="11"/>
  <c r="U524" i="11"/>
  <c r="U568" i="11"/>
  <c r="U604" i="11"/>
  <c r="V604" i="11" s="1"/>
  <c r="U397" i="11"/>
  <c r="U449" i="11"/>
  <c r="U513" i="11"/>
  <c r="V513" i="11" s="1"/>
  <c r="U557" i="11"/>
  <c r="U593" i="11"/>
  <c r="U633" i="11"/>
  <c r="U677" i="11"/>
  <c r="U709" i="11"/>
  <c r="W709" i="11" s="1"/>
  <c r="U745" i="11"/>
  <c r="U777" i="11"/>
  <c r="V777" i="11" s="1"/>
  <c r="W777" i="11" s="1"/>
  <c r="U809" i="11"/>
  <c r="V809" i="11" s="1"/>
  <c r="U849" i="11"/>
  <c r="U881" i="11"/>
  <c r="U438" i="11"/>
  <c r="U506" i="11"/>
  <c r="U550" i="11"/>
  <c r="V550" i="11" s="1"/>
  <c r="U590" i="11"/>
  <c r="U630" i="11"/>
  <c r="V630" i="11" s="1"/>
  <c r="U670" i="11"/>
  <c r="W670" i="11" s="1"/>
  <c r="U702" i="11"/>
  <c r="V702" i="11" s="1"/>
  <c r="W702" i="11" s="1"/>
  <c r="U742" i="11"/>
  <c r="W742" i="11" s="1"/>
  <c r="U774" i="11"/>
  <c r="U810" i="11"/>
  <c r="U846" i="11"/>
  <c r="W846" i="11" s="1"/>
  <c r="U878" i="11"/>
  <c r="U914" i="11"/>
  <c r="U954" i="11"/>
  <c r="U986" i="11"/>
  <c r="V986" i="11" s="1"/>
  <c r="U1018" i="11"/>
  <c r="U1054" i="11"/>
  <c r="U1086" i="11"/>
  <c r="U1146" i="11"/>
  <c r="V1146" i="11" s="1"/>
  <c r="U1182" i="11"/>
  <c r="U1230" i="11"/>
  <c r="V1230" i="11" s="1"/>
  <c r="U1435" i="11"/>
  <c r="V1435" i="11" s="1"/>
  <c r="W1435" i="11" s="1"/>
  <c r="U1040" i="11"/>
  <c r="V1040" i="11" s="1"/>
  <c r="U1216" i="11"/>
  <c r="V1216" i="11" s="1"/>
  <c r="U1364" i="11"/>
  <c r="U1235" i="11"/>
  <c r="U1279" i="11"/>
  <c r="U1311" i="11"/>
  <c r="U1347" i="11"/>
  <c r="U1379" i="11"/>
  <c r="V1379" i="11" s="1"/>
  <c r="W1379" i="11" s="1"/>
  <c r="U1431" i="11"/>
  <c r="W1431" i="11" s="1"/>
  <c r="U1016" i="11"/>
  <c r="U1268" i="11"/>
  <c r="U1428" i="11"/>
  <c r="U824" i="11"/>
  <c r="V824" i="11" s="1"/>
  <c r="W824" i="11" s="1"/>
  <c r="U896" i="11"/>
  <c r="U964" i="11"/>
  <c r="V964" i="11" s="1"/>
  <c r="U1064" i="11"/>
  <c r="V1064" i="11" s="1"/>
  <c r="W1064" i="11" s="1"/>
  <c r="U1224" i="11"/>
  <c r="U1344" i="11"/>
  <c r="U644" i="11"/>
  <c r="U684" i="11"/>
  <c r="U736" i="11"/>
  <c r="W736" i="11" s="1"/>
  <c r="U772" i="11"/>
  <c r="U820" i="11"/>
  <c r="W820" i="11" s="1"/>
  <c r="U892" i="11"/>
  <c r="V892" i="11" s="1"/>
  <c r="U976" i="11"/>
  <c r="V976" i="11" s="1"/>
  <c r="U1120" i="11"/>
  <c r="W1120" i="11" s="1"/>
  <c r="U1296" i="11"/>
  <c r="U1456" i="11"/>
  <c r="U1065" i="11"/>
  <c r="W1065" i="11" s="1"/>
  <c r="U1153" i="11"/>
  <c r="U1217" i="11"/>
  <c r="W1217" i="11" s="1"/>
  <c r="U1285" i="11"/>
  <c r="V1285" i="11" s="1"/>
  <c r="U1345" i="11"/>
  <c r="W1345" i="11" s="1"/>
  <c r="U1409" i="11"/>
  <c r="U1473" i="11"/>
  <c r="U913" i="11"/>
  <c r="U949" i="11"/>
  <c r="W949" i="11" s="1"/>
  <c r="U985" i="11"/>
  <c r="U1017" i="11"/>
  <c r="U1085" i="11"/>
  <c r="U1213" i="11"/>
  <c r="W1213" i="11" s="1"/>
  <c r="U1297" i="11"/>
  <c r="V1297" i="11" s="1"/>
  <c r="W1297" i="11" s="1"/>
  <c r="U1365" i="11"/>
  <c r="U1441" i="11"/>
  <c r="U1262" i="11"/>
  <c r="V1262" i="11" s="1"/>
  <c r="U1294" i="11"/>
  <c r="U1326" i="11"/>
  <c r="V1326" i="11" s="1"/>
  <c r="U1358" i="11"/>
  <c r="U1390" i="11"/>
  <c r="U1422" i="11"/>
  <c r="U1454" i="11"/>
  <c r="U2596" i="11"/>
  <c r="U2594" i="11"/>
  <c r="W2594" i="11" s="1"/>
  <c r="U39" i="11"/>
  <c r="U75" i="11"/>
  <c r="W75" i="11" s="1"/>
  <c r="U111" i="11"/>
  <c r="V111" i="11" s="1"/>
  <c r="U143" i="11"/>
  <c r="U187" i="11"/>
  <c r="V187" i="11" s="1"/>
  <c r="U223" i="11"/>
  <c r="U259" i="11"/>
  <c r="U295" i="11"/>
  <c r="V295" i="11" s="1"/>
  <c r="W295" i="11" s="1"/>
  <c r="U327" i="11"/>
  <c r="U363" i="11"/>
  <c r="U8" i="11"/>
  <c r="W8" i="11" s="1"/>
  <c r="U44" i="11"/>
  <c r="V44" i="11" s="1"/>
  <c r="U80" i="11"/>
  <c r="U116" i="11"/>
  <c r="U152" i="11"/>
  <c r="U188" i="11"/>
  <c r="V188" i="11" s="1"/>
  <c r="U224" i="11"/>
  <c r="U260" i="11"/>
  <c r="V260" i="11" s="1"/>
  <c r="W260" i="11" s="1"/>
  <c r="U296" i="11"/>
  <c r="V296" i="11" s="1"/>
  <c r="U332" i="11"/>
  <c r="V332" i="11" s="1"/>
  <c r="W332" i="11" s="1"/>
  <c r="U384" i="11"/>
  <c r="W384" i="11" s="1"/>
  <c r="U17" i="11"/>
  <c r="U57" i="11"/>
  <c r="U93" i="11"/>
  <c r="V93" i="11" s="1"/>
  <c r="U133" i="11"/>
  <c r="U165" i="11"/>
  <c r="V165" i="11" s="1"/>
  <c r="U209" i="11"/>
  <c r="V209" i="11" s="1"/>
  <c r="U249" i="11"/>
  <c r="W249" i="11" s="1"/>
  <c r="U281" i="11"/>
  <c r="W281" i="11" s="1"/>
  <c r="U317" i="11"/>
  <c r="U357" i="11"/>
  <c r="U2574" i="11"/>
  <c r="V2574" i="11" s="1"/>
  <c r="U38" i="11"/>
  <c r="U74" i="11"/>
  <c r="W74" i="11" s="1"/>
  <c r="U110" i="11"/>
  <c r="V110" i="11" s="1"/>
  <c r="U142" i="11"/>
  <c r="V142" i="11" s="1"/>
  <c r="U178" i="11"/>
  <c r="W178" i="11" s="1"/>
  <c r="U210" i="11"/>
  <c r="U246" i="11"/>
  <c r="U278" i="11"/>
  <c r="V278" i="11" s="1"/>
  <c r="U314" i="11"/>
  <c r="U358" i="11"/>
  <c r="V358" i="11" s="1"/>
  <c r="U391" i="11"/>
  <c r="W391" i="11" s="1"/>
  <c r="U443" i="11"/>
  <c r="V443" i="11" s="1"/>
  <c r="W443" i="11" s="1"/>
  <c r="U515" i="11"/>
  <c r="U555" i="11"/>
  <c r="U595" i="11"/>
  <c r="U627" i="11"/>
  <c r="W627" i="11" s="1"/>
  <c r="U671" i="11"/>
  <c r="U703" i="11"/>
  <c r="V703" i="11" s="1"/>
  <c r="U735" i="11"/>
  <c r="U767" i="11"/>
  <c r="U811" i="11"/>
  <c r="W811" i="11" s="1"/>
  <c r="U843" i="11"/>
  <c r="U875" i="11"/>
  <c r="U911" i="11"/>
  <c r="V911" i="11" s="1"/>
  <c r="U947" i="11"/>
  <c r="U979" i="11"/>
  <c r="W979" i="11" s="1"/>
  <c r="U1019" i="11"/>
  <c r="V1019" i="11" s="1"/>
  <c r="W1019" i="11" s="1"/>
  <c r="U1059" i="11"/>
  <c r="V1059" i="11" s="1"/>
  <c r="W1059" i="11" s="1"/>
  <c r="U1091" i="11"/>
  <c r="W1091" i="11" s="1"/>
  <c r="U1163" i="11"/>
  <c r="U1207" i="11"/>
  <c r="U412" i="11"/>
  <c r="V412" i="11" s="1"/>
  <c r="W412" i="11" s="1"/>
  <c r="U456" i="11"/>
  <c r="U528" i="11"/>
  <c r="V528" i="11" s="1"/>
  <c r="W528" i="11" s="1"/>
  <c r="U572" i="11"/>
  <c r="V572" i="11" s="1"/>
  <c r="U608" i="11"/>
  <c r="V608" i="11" s="1"/>
  <c r="U405" i="11"/>
  <c r="U453" i="11"/>
  <c r="U517" i="11"/>
  <c r="U561" i="11"/>
  <c r="U601" i="11"/>
  <c r="U637" i="11"/>
  <c r="W637" i="11" s="1"/>
  <c r="U681" i="11"/>
  <c r="U713" i="11"/>
  <c r="U749" i="11"/>
  <c r="U781" i="11"/>
  <c r="U813" i="11"/>
  <c r="U853" i="11"/>
  <c r="W853" i="11" s="1"/>
  <c r="U398" i="11"/>
  <c r="U446" i="11"/>
  <c r="V446" i="11" s="1"/>
  <c r="U510" i="11"/>
  <c r="V510" i="11" s="1"/>
  <c r="U554" i="11"/>
  <c r="W554" i="11" s="1"/>
  <c r="U594" i="11"/>
  <c r="V594" i="11" s="1"/>
  <c r="U634" i="11"/>
  <c r="U674" i="11"/>
  <c r="U706" i="11"/>
  <c r="U746" i="11"/>
  <c r="U778" i="11"/>
  <c r="V778" i="11" s="1"/>
  <c r="U814" i="11"/>
  <c r="V814" i="11" s="1"/>
  <c r="W814" i="11" s="1"/>
  <c r="U850" i="11"/>
  <c r="W850" i="11" s="1"/>
  <c r="U882" i="11"/>
  <c r="U918" i="11"/>
  <c r="U958" i="11"/>
  <c r="U990" i="11"/>
  <c r="V990" i="11" s="1"/>
  <c r="U1022" i="11"/>
  <c r="U1058" i="11"/>
  <c r="V1058" i="11" s="1"/>
  <c r="U1090" i="11"/>
  <c r="V1090" i="11" s="1"/>
  <c r="U1150" i="11"/>
  <c r="V1150" i="11" s="1"/>
  <c r="W1150" i="11" s="1"/>
  <c r="U1186" i="11"/>
  <c r="U1234" i="11"/>
  <c r="U1443" i="11"/>
  <c r="U1056" i="11"/>
  <c r="V1056" i="11" s="1"/>
  <c r="W1056" i="11" s="1"/>
  <c r="U1232" i="11"/>
  <c r="U1388" i="11"/>
  <c r="W1388" i="11" s="1"/>
  <c r="U1239" i="11"/>
  <c r="V1239" i="11" s="1"/>
  <c r="U1283" i="11"/>
  <c r="V1283" i="11" s="1"/>
  <c r="U1319" i="11"/>
  <c r="V1319" i="11" s="1"/>
  <c r="W1319" i="11" s="1"/>
  <c r="U1351" i="11"/>
  <c r="U1383" i="11"/>
  <c r="U1439" i="11"/>
  <c r="U1032" i="11"/>
  <c r="U1284" i="11"/>
  <c r="V1284" i="11" s="1"/>
  <c r="W1284" i="11" s="1"/>
  <c r="U1448" i="11"/>
  <c r="U840" i="11"/>
  <c r="W840" i="11" s="1"/>
  <c r="U904" i="11"/>
  <c r="U980" i="11"/>
  <c r="U1080" i="11"/>
  <c r="U1240" i="11"/>
  <c r="W1240" i="11" s="1"/>
  <c r="U1356" i="11"/>
  <c r="U648" i="11"/>
  <c r="V648" i="11" s="1"/>
  <c r="U688" i="11"/>
  <c r="W688" i="11" s="1"/>
  <c r="U740" i="11"/>
  <c r="W740" i="11" s="1"/>
  <c r="U776" i="11"/>
  <c r="W776" i="11" s="1"/>
  <c r="U828" i="11"/>
  <c r="U900" i="11"/>
  <c r="U984" i="11"/>
  <c r="V984" i="11" s="1"/>
  <c r="W984" i="11" s="1"/>
  <c r="U1156" i="11"/>
  <c r="U1320" i="11"/>
  <c r="U977" i="11"/>
  <c r="W977" i="11" s="1"/>
  <c r="U1073" i="11"/>
  <c r="W1073" i="11" s="1"/>
  <c r="U1161" i="11"/>
  <c r="V1161" i="11" s="1"/>
  <c r="U1221" i="11"/>
  <c r="U1293" i="11"/>
  <c r="U1353" i="11"/>
  <c r="U1417" i="11"/>
  <c r="U885" i="11"/>
  <c r="U917" i="11"/>
  <c r="V917" i="11" s="1"/>
  <c r="W917" i="11" s="1"/>
  <c r="U953" i="11"/>
  <c r="V953" i="11" s="1"/>
  <c r="W953" i="11" s="1"/>
  <c r="U989" i="11"/>
  <c r="W989" i="11" s="1"/>
  <c r="U1025" i="11"/>
  <c r="U1093" i="11"/>
  <c r="U1233" i="11"/>
  <c r="W1233" i="11" s="1"/>
  <c r="U1305" i="11"/>
  <c r="U1369" i="11"/>
  <c r="V1369" i="11" s="1"/>
  <c r="W1369" i="11" s="1"/>
  <c r="U1449" i="11"/>
  <c r="V1449" i="11" s="1"/>
  <c r="U1266" i="11"/>
  <c r="U1298" i="11"/>
  <c r="U1330" i="11"/>
  <c r="U1362" i="11"/>
  <c r="U1394" i="11"/>
  <c r="V1394" i="11" s="1"/>
  <c r="U1426" i="11"/>
  <c r="U1458" i="11"/>
  <c r="V1458" i="11" s="1"/>
  <c r="U2597" i="11"/>
  <c r="U43" i="11"/>
  <c r="U79" i="11"/>
  <c r="U115" i="11"/>
  <c r="U147" i="11"/>
  <c r="U191" i="11"/>
  <c r="V191" i="11" s="1"/>
  <c r="U227" i="11"/>
  <c r="U263" i="11"/>
  <c r="U299" i="11"/>
  <c r="V299" i="11" s="1"/>
  <c r="W299" i="11" s="1"/>
  <c r="U331" i="11"/>
  <c r="U367" i="11"/>
  <c r="U2589" i="11"/>
  <c r="U2608" i="11"/>
  <c r="U16" i="11"/>
  <c r="W16" i="11" s="1"/>
  <c r="U48" i="11"/>
  <c r="U84" i="11"/>
  <c r="V84" i="11" s="1"/>
  <c r="U124" i="11"/>
  <c r="V124" i="11" s="1"/>
  <c r="W124" i="11" s="1"/>
  <c r="U156" i="11"/>
  <c r="V156" i="11" s="1"/>
  <c r="W156" i="11" s="1"/>
  <c r="U192" i="11"/>
  <c r="U228" i="11"/>
  <c r="U264" i="11"/>
  <c r="U300" i="11"/>
  <c r="W300" i="11" s="1"/>
  <c r="U336" i="11"/>
  <c r="U388" i="11"/>
  <c r="V388" i="11" s="1"/>
  <c r="U25" i="11"/>
  <c r="V25" i="11" s="1"/>
  <c r="U61" i="11"/>
  <c r="V61" i="11" s="1"/>
  <c r="W61" i="11" s="1"/>
  <c r="U101" i="11"/>
  <c r="U137" i="11"/>
  <c r="U169" i="11"/>
  <c r="U213" i="11"/>
  <c r="W213" i="11" s="1"/>
  <c r="U253" i="11"/>
  <c r="U285" i="11"/>
  <c r="V285" i="11" s="1"/>
  <c r="U325" i="11"/>
  <c r="W325" i="11" s="1"/>
  <c r="U361" i="11"/>
  <c r="V361" i="11" s="1"/>
  <c r="W361" i="11" s="1"/>
  <c r="U2578" i="11"/>
  <c r="U42" i="11"/>
  <c r="U78" i="11"/>
  <c r="U114" i="11"/>
  <c r="V114" i="11" s="1"/>
  <c r="U146" i="11"/>
  <c r="U182" i="11"/>
  <c r="U214" i="11"/>
  <c r="V214" i="11" s="1"/>
  <c r="U250" i="11"/>
  <c r="W250" i="11" s="1"/>
  <c r="U282" i="11"/>
  <c r="V282" i="11" s="1"/>
  <c r="W282" i="11" s="1"/>
  <c r="U318" i="11"/>
  <c r="U362" i="11"/>
  <c r="U399" i="11"/>
  <c r="W399" i="11" s="1"/>
  <c r="U447" i="11"/>
  <c r="U519" i="11"/>
  <c r="W519" i="11" s="1"/>
  <c r="U559" i="11"/>
  <c r="V559" i="11" s="1"/>
  <c r="U599" i="11"/>
  <c r="W599" i="11" s="1"/>
  <c r="U631" i="11"/>
  <c r="U675" i="11"/>
  <c r="U707" i="11"/>
  <c r="U739" i="11"/>
  <c r="U771" i="11"/>
  <c r="U815" i="11"/>
  <c r="V815" i="11" s="1"/>
  <c r="U847" i="11"/>
  <c r="W847" i="11" s="1"/>
  <c r="U879" i="11"/>
  <c r="V879" i="11" s="1"/>
  <c r="U915" i="11"/>
  <c r="V915" i="11" s="1"/>
  <c r="U951" i="11"/>
  <c r="U983" i="11"/>
  <c r="U1023" i="11"/>
  <c r="V1023" i="11" s="1"/>
  <c r="W1023" i="11" s="1"/>
  <c r="U1063" i="11"/>
  <c r="U1107" i="11"/>
  <c r="V1107" i="11" s="1"/>
  <c r="W1107" i="11" s="1"/>
  <c r="U1167" i="11"/>
  <c r="U1211" i="11"/>
  <c r="U416" i="11"/>
  <c r="U460" i="11"/>
  <c r="U536" i="11"/>
  <c r="U576" i="11"/>
  <c r="V576" i="11" s="1"/>
  <c r="U612" i="11"/>
  <c r="U417" i="11"/>
  <c r="U457" i="11"/>
  <c r="V457" i="11" s="1"/>
  <c r="W457" i="11" s="1"/>
  <c r="U521" i="11"/>
  <c r="V521" i="11" s="1"/>
  <c r="U569" i="11"/>
  <c r="U605" i="11"/>
  <c r="U641" i="11"/>
  <c r="U685" i="11"/>
  <c r="V685" i="11" s="1"/>
  <c r="U717" i="11"/>
  <c r="U753" i="11"/>
  <c r="V753" i="11" s="1"/>
  <c r="W753" i="11" s="1"/>
  <c r="U785" i="11"/>
  <c r="V785" i="11" s="1"/>
  <c r="U817" i="11"/>
  <c r="V817" i="11" s="1"/>
  <c r="U857" i="11"/>
  <c r="W857" i="11" s="1"/>
  <c r="U402" i="11"/>
  <c r="U450" i="11"/>
  <c r="U514" i="11"/>
  <c r="V514" i="11" s="1"/>
  <c r="W514" i="11" s="1"/>
  <c r="U558" i="11"/>
  <c r="U598" i="11"/>
  <c r="W598" i="11" s="1"/>
  <c r="U638" i="11"/>
  <c r="W638" i="11" s="1"/>
  <c r="U678" i="11"/>
  <c r="V678" i="11" s="1"/>
  <c r="U714" i="11"/>
  <c r="V714" i="11" s="1"/>
  <c r="U750" i="11"/>
  <c r="U782" i="11"/>
  <c r="U818" i="11"/>
  <c r="U854" i="11"/>
  <c r="U886" i="11"/>
  <c r="V886" i="11" s="1"/>
  <c r="U922" i="11"/>
  <c r="W922" i="11" s="1"/>
  <c r="U962" i="11"/>
  <c r="V962" i="11" s="1"/>
  <c r="W962" i="11" s="1"/>
  <c r="U994" i="11"/>
  <c r="V994" i="11" s="1"/>
  <c r="W994" i="11" s="1"/>
  <c r="U1026" i="11"/>
  <c r="U1062" i="11"/>
  <c r="U1094" i="11"/>
  <c r="V1094" i="11" s="1"/>
  <c r="U1158" i="11"/>
  <c r="U1190" i="11"/>
  <c r="V1190" i="11" s="1"/>
  <c r="U1238" i="11"/>
  <c r="U1459" i="11"/>
  <c r="V1459" i="11" s="1"/>
  <c r="W1459" i="11" s="1"/>
  <c r="U1072" i="11"/>
  <c r="V1072" i="11" s="1"/>
  <c r="U1264" i="11"/>
  <c r="U1404" i="11"/>
  <c r="U1243" i="11"/>
  <c r="V1243" i="11" s="1"/>
  <c r="W1243" i="11" s="1"/>
  <c r="U1287" i="11"/>
  <c r="U1323" i="11"/>
  <c r="V1323" i="11" s="1"/>
  <c r="U1355" i="11"/>
  <c r="V1355" i="11" s="1"/>
  <c r="U1387" i="11"/>
  <c r="W1387" i="11" s="1"/>
  <c r="U1447" i="11"/>
  <c r="U1044" i="11"/>
  <c r="U1300" i="11"/>
  <c r="U1460" i="11"/>
  <c r="V1460" i="11" s="1"/>
  <c r="U848" i="11"/>
  <c r="U912" i="11"/>
  <c r="W912" i="11" s="1"/>
  <c r="U988" i="11"/>
  <c r="V988" i="11" s="1"/>
  <c r="W988" i="11" s="1"/>
  <c r="U1108" i="11"/>
  <c r="V1108" i="11" s="1"/>
  <c r="U1256" i="11"/>
  <c r="V1256" i="11" s="1"/>
  <c r="U1384" i="11"/>
  <c r="U652" i="11"/>
  <c r="U692" i="11"/>
  <c r="W692" i="11" s="1"/>
  <c r="U744" i="11"/>
  <c r="U784" i="11"/>
  <c r="V784" i="11" s="1"/>
  <c r="U836" i="11"/>
  <c r="V836" i="11" s="1"/>
  <c r="U908" i="11"/>
  <c r="W908" i="11" s="1"/>
  <c r="U992" i="11"/>
  <c r="U1172" i="11"/>
  <c r="U1336" i="11"/>
  <c r="U1021" i="11"/>
  <c r="V1021" i="11" s="1"/>
  <c r="W1021" i="11" s="1"/>
  <c r="U1081" i="11"/>
  <c r="U1169" i="11"/>
  <c r="V1169" i="11" s="1"/>
  <c r="U1229" i="11"/>
  <c r="U1301" i="11"/>
  <c r="V1301" i="11" s="1"/>
  <c r="W1301" i="11" s="1"/>
  <c r="U1361" i="11"/>
  <c r="W1361" i="11" s="1"/>
  <c r="U1421" i="11"/>
  <c r="U889" i="11"/>
  <c r="U921" i="11"/>
  <c r="U957" i="11"/>
  <c r="U993" i="11"/>
  <c r="W993" i="11" s="1"/>
  <c r="U1033" i="11"/>
  <c r="U1157" i="11"/>
  <c r="U1241" i="11"/>
  <c r="U1313" i="11"/>
  <c r="U1377" i="11"/>
  <c r="U1461" i="11"/>
  <c r="U1270" i="11"/>
  <c r="U1302" i="11"/>
  <c r="V1302" i="11" s="1"/>
  <c r="U1334" i="11"/>
  <c r="W1334" i="11" s="1"/>
  <c r="U1366" i="11"/>
  <c r="U1398" i="11"/>
  <c r="U1430" i="11"/>
  <c r="U1462" i="11"/>
  <c r="U7" i="11"/>
  <c r="W7" i="11" s="1"/>
  <c r="U47" i="11"/>
  <c r="U83" i="11"/>
  <c r="V83" i="11" s="1"/>
  <c r="W83" i="11" s="1"/>
  <c r="U119" i="11"/>
  <c r="W119" i="11" s="1"/>
  <c r="U151" i="11"/>
  <c r="W151" i="11" s="1"/>
  <c r="U195" i="11"/>
  <c r="U235" i="11"/>
  <c r="U267" i="11"/>
  <c r="U303" i="11"/>
  <c r="V303" i="11" s="1"/>
  <c r="U335" i="11"/>
  <c r="U371" i="11"/>
  <c r="V371" i="11" s="1"/>
  <c r="U2609" i="11"/>
  <c r="U20" i="11"/>
  <c r="V20" i="11" s="1"/>
  <c r="U52" i="11"/>
  <c r="V52" i="11" s="1"/>
  <c r="U88" i="11"/>
  <c r="U128" i="11"/>
  <c r="U160" i="11"/>
  <c r="V160" i="11" s="1"/>
  <c r="U196" i="11"/>
  <c r="U236" i="11"/>
  <c r="V236" i="11" s="1"/>
  <c r="U268" i="11"/>
  <c r="W268" i="11" s="1"/>
  <c r="U304" i="11"/>
  <c r="W304" i="11" s="1"/>
  <c r="U340" i="11"/>
  <c r="W340" i="11" s="1"/>
  <c r="U2569" i="11"/>
  <c r="U29" i="11"/>
  <c r="U65" i="11"/>
  <c r="V65" i="11" s="1"/>
  <c r="U105" i="11"/>
  <c r="U141" i="11"/>
  <c r="U177" i="11"/>
  <c r="W177" i="11" s="1"/>
  <c r="U217" i="11"/>
  <c r="V217" i="11" s="1"/>
  <c r="U257" i="11"/>
  <c r="U289" i="11"/>
  <c r="U333" i="11"/>
  <c r="U373" i="11"/>
  <c r="V373" i="11" s="1"/>
  <c r="W373" i="11" s="1"/>
  <c r="U2582" i="11"/>
  <c r="U46" i="11"/>
  <c r="W46" i="11" s="1"/>
  <c r="U86" i="11"/>
  <c r="V86" i="11" s="1"/>
  <c r="U118" i="11"/>
  <c r="U154" i="11"/>
  <c r="U186" i="11"/>
  <c r="U218" i="11"/>
  <c r="U254" i="11"/>
  <c r="U286" i="11"/>
  <c r="U322" i="11"/>
  <c r="U366" i="11"/>
  <c r="V366" i="11" s="1"/>
  <c r="U407" i="11"/>
  <c r="W407" i="11" s="1"/>
  <c r="U451" i="11"/>
  <c r="U523" i="11"/>
  <c r="U567" i="11"/>
  <c r="U603" i="11"/>
  <c r="W603" i="11" s="1"/>
  <c r="U635" i="11"/>
  <c r="U679" i="11"/>
  <c r="V679" i="11" s="1"/>
  <c r="U711" i="11"/>
  <c r="V711" i="11" s="1"/>
  <c r="U743" i="11"/>
  <c r="W743" i="11" s="1"/>
  <c r="U775" i="11"/>
  <c r="W775" i="11" s="1"/>
  <c r="U819" i="11"/>
  <c r="U851" i="11"/>
  <c r="U883" i="11"/>
  <c r="V883" i="11" s="1"/>
  <c r="U919" i="11"/>
  <c r="U955" i="11"/>
  <c r="V955" i="11" s="1"/>
  <c r="W955" i="11" s="1"/>
  <c r="U991" i="11"/>
  <c r="W991" i="11" s="1"/>
  <c r="U1027" i="11"/>
  <c r="U1067" i="11"/>
  <c r="W1067" i="11" s="1"/>
  <c r="U1119" i="11"/>
  <c r="U1171" i="11"/>
  <c r="U1215" i="11"/>
  <c r="V1215" i="11" s="1"/>
  <c r="W1215" i="11" s="1"/>
  <c r="U420" i="11"/>
  <c r="U504" i="11"/>
  <c r="V504" i="11" s="1"/>
  <c r="U540" i="11"/>
  <c r="V540" i="11" s="1"/>
  <c r="U584" i="11"/>
  <c r="V584" i="11" s="1"/>
  <c r="W584" i="11" s="1"/>
  <c r="U616" i="11"/>
  <c r="W616" i="11" s="1"/>
  <c r="U421" i="11"/>
  <c r="U461" i="11"/>
  <c r="U525" i="11"/>
  <c r="U573" i="11"/>
  <c r="U609" i="11"/>
  <c r="U645" i="11"/>
  <c r="W645" i="11" s="1"/>
  <c r="U689" i="11"/>
  <c r="U721" i="11"/>
  <c r="U757" i="11"/>
  <c r="U789" i="11"/>
  <c r="U825" i="11"/>
  <c r="V825" i="11" s="1"/>
  <c r="U861" i="11"/>
  <c r="U406" i="11"/>
  <c r="V406" i="11" s="1"/>
  <c r="U458" i="11"/>
  <c r="U518" i="11"/>
  <c r="V518" i="11" s="1"/>
  <c r="U562" i="11"/>
  <c r="U602" i="11"/>
  <c r="U642" i="11"/>
  <c r="U682" i="11"/>
  <c r="W682" i="11" s="1"/>
  <c r="U718" i="11"/>
  <c r="U754" i="11"/>
  <c r="W754" i="11" s="1"/>
  <c r="U786" i="11"/>
  <c r="V786" i="11" s="1"/>
  <c r="U822" i="11"/>
  <c r="U858" i="11"/>
  <c r="V858" i="11" s="1"/>
  <c r="U890" i="11"/>
  <c r="U926" i="11"/>
  <c r="U966" i="11"/>
  <c r="V966" i="11" s="1"/>
  <c r="U998" i="11"/>
  <c r="U1034" i="11"/>
  <c r="V1034" i="11" s="1"/>
  <c r="U1066" i="11"/>
  <c r="V1066" i="11" s="1"/>
  <c r="W1066" i="11" s="1"/>
  <c r="U1102" i="11"/>
  <c r="V1102" i="11" s="1"/>
  <c r="U1162" i="11"/>
  <c r="V1162" i="11" s="1"/>
  <c r="U1202" i="11"/>
  <c r="U1391" i="11"/>
  <c r="U1467" i="11"/>
  <c r="V1467" i="11" s="1"/>
  <c r="U1088" i="11"/>
  <c r="U1280" i="11"/>
  <c r="V1280" i="11" s="1"/>
  <c r="U1420" i="11"/>
  <c r="U1251" i="11"/>
  <c r="W1251" i="11" s="1"/>
  <c r="U1291" i="11"/>
  <c r="V1291" i="11" s="1"/>
  <c r="W1291" i="11" s="1"/>
  <c r="U1327" i="11"/>
  <c r="U1359" i="11"/>
  <c r="U1395" i="11"/>
  <c r="U1455" i="11"/>
  <c r="U1060" i="11"/>
  <c r="V1060" i="11" s="1"/>
  <c r="U1340" i="11"/>
  <c r="W1340" i="11" s="1"/>
  <c r="U1472" i="11"/>
  <c r="V1472" i="11" s="1"/>
  <c r="W1472" i="11" s="1"/>
  <c r="U856" i="11"/>
  <c r="U916" i="11"/>
  <c r="U996" i="11"/>
  <c r="U1132" i="11"/>
  <c r="U1272" i="11"/>
  <c r="U1400" i="11"/>
  <c r="U656" i="11"/>
  <c r="V656" i="11" s="1"/>
  <c r="U696" i="11"/>
  <c r="V696" i="11" s="1"/>
  <c r="U752" i="11"/>
  <c r="W752" i="11" s="1"/>
  <c r="U788" i="11"/>
  <c r="U844" i="11"/>
  <c r="U928" i="11"/>
  <c r="W928" i="11" s="1"/>
  <c r="U1008" i="11"/>
  <c r="U1188" i="11"/>
  <c r="V1188" i="11" s="1"/>
  <c r="W1188" i="11" s="1"/>
  <c r="U1352" i="11"/>
  <c r="V1352" i="11" s="1"/>
  <c r="U1029" i="11"/>
  <c r="W1029" i="11" s="1"/>
  <c r="U1089" i="11"/>
  <c r="U1177" i="11"/>
  <c r="U1237" i="11"/>
  <c r="U1309" i="11"/>
  <c r="W1309" i="11" s="1"/>
  <c r="U1373" i="11"/>
  <c r="U1429" i="11"/>
  <c r="V1429" i="11" s="1"/>
  <c r="U893" i="11"/>
  <c r="V893" i="11" s="1"/>
  <c r="U925" i="11"/>
  <c r="V925" i="11" s="1"/>
  <c r="U961" i="11"/>
  <c r="U997" i="11"/>
  <c r="U1041" i="11"/>
  <c r="U1165" i="11"/>
  <c r="V1165" i="11" s="1"/>
  <c r="U1257" i="11"/>
  <c r="U1321" i="11"/>
  <c r="W1321" i="11" s="1"/>
  <c r="U1385" i="11"/>
  <c r="V1385" i="11" s="1"/>
  <c r="U1469" i="11"/>
  <c r="V1469" i="11" s="1"/>
  <c r="W1469" i="11" s="1"/>
  <c r="U1274" i="11"/>
  <c r="V1274" i="11" s="1"/>
  <c r="U1306" i="11"/>
  <c r="U1338" i="11"/>
  <c r="U1370" i="11"/>
  <c r="V1370" i="11" s="1"/>
  <c r="U1402" i="11"/>
  <c r="U1434" i="11"/>
  <c r="V1434" i="11" s="1"/>
  <c r="U1466" i="11"/>
  <c r="W1466" i="11" s="1"/>
  <c r="U2571" i="11"/>
  <c r="U11" i="11"/>
  <c r="V11" i="11" s="1"/>
  <c r="U51" i="11"/>
  <c r="U87" i="11"/>
  <c r="U123" i="11"/>
  <c r="V123" i="11" s="1"/>
  <c r="U159" i="11"/>
  <c r="U203" i="11"/>
  <c r="V203" i="11" s="1"/>
  <c r="U239" i="11"/>
  <c r="U271" i="11"/>
  <c r="W271" i="11" s="1"/>
  <c r="U307" i="11"/>
  <c r="V307" i="11" s="1"/>
  <c r="W307" i="11" s="1"/>
  <c r="U339" i="11"/>
  <c r="U375" i="11"/>
  <c r="U2602" i="11"/>
  <c r="U2610" i="11"/>
  <c r="U24" i="11"/>
  <c r="V24" i="11" s="1"/>
  <c r="U56" i="11"/>
  <c r="V56" i="11" s="1"/>
  <c r="U92" i="11"/>
  <c r="U132" i="11"/>
  <c r="U168" i="11"/>
  <c r="U200" i="11"/>
  <c r="U240" i="11"/>
  <c r="V240" i="11" s="1"/>
  <c r="U272" i="11"/>
  <c r="U308" i="11"/>
  <c r="V308" i="11" s="1"/>
  <c r="U348" i="11"/>
  <c r="U2573" i="11"/>
  <c r="U33" i="11"/>
  <c r="V33" i="11" s="1"/>
  <c r="U69" i="11"/>
  <c r="U109" i="11"/>
  <c r="U145" i="11"/>
  <c r="V145" i="11" s="1"/>
  <c r="U181" i="11"/>
  <c r="U221" i="11"/>
  <c r="V221" i="11" s="1"/>
  <c r="U261" i="11"/>
  <c r="W261" i="11" s="1"/>
  <c r="U293" i="11"/>
  <c r="V293" i="11" s="1"/>
  <c r="W293" i="11" s="1"/>
  <c r="U337" i="11"/>
  <c r="U377" i="11"/>
  <c r="U14" i="11"/>
  <c r="U54" i="11"/>
  <c r="V54" i="11" s="1"/>
  <c r="W54" i="11" s="1"/>
  <c r="U90" i="11"/>
  <c r="U122" i="11"/>
  <c r="V122" i="11" s="1"/>
  <c r="U158" i="11"/>
  <c r="V158" i="11" s="1"/>
  <c r="U190" i="11"/>
  <c r="U222" i="11"/>
  <c r="U258" i="11"/>
  <c r="U294" i="11"/>
  <c r="U326" i="11"/>
  <c r="V326" i="11" s="1"/>
  <c r="U370" i="11"/>
  <c r="U419" i="11"/>
  <c r="V419" i="11" s="1"/>
  <c r="U459" i="11"/>
  <c r="V459" i="11" s="1"/>
  <c r="U527" i="11"/>
  <c r="V527" i="11" s="1"/>
  <c r="U571" i="11"/>
  <c r="V571" i="11" s="1"/>
  <c r="W571" i="11" s="1"/>
  <c r="U607" i="11"/>
  <c r="U639" i="11"/>
  <c r="U683" i="11"/>
  <c r="U715" i="11"/>
  <c r="U747" i="11"/>
  <c r="V747" i="11" s="1"/>
  <c r="U783" i="11"/>
  <c r="U823" i="11"/>
  <c r="W823" i="11" s="1"/>
  <c r="U855" i="11"/>
  <c r="U887" i="11"/>
  <c r="U923" i="11"/>
  <c r="U959" i="11"/>
  <c r="W959" i="11" s="1"/>
  <c r="U995" i="11"/>
  <c r="U1039" i="11"/>
  <c r="V1039" i="11" s="1"/>
  <c r="W1039" i="11" s="1"/>
  <c r="U1071" i="11"/>
  <c r="V1071" i="11" s="1"/>
  <c r="U1127" i="11"/>
  <c r="U1175" i="11"/>
  <c r="U1219" i="11"/>
  <c r="U432" i="11"/>
  <c r="U508" i="11"/>
  <c r="V508" i="11" s="1"/>
  <c r="U544" i="11"/>
  <c r="U588" i="11"/>
  <c r="V588" i="11" s="1"/>
  <c r="U620" i="11"/>
  <c r="U425" i="11"/>
  <c r="V425" i="11" s="1"/>
  <c r="W425" i="11" s="1"/>
  <c r="U465" i="11"/>
  <c r="U529" i="11"/>
  <c r="U577" i="11"/>
  <c r="U613" i="11"/>
  <c r="U649" i="11"/>
  <c r="U693" i="11"/>
  <c r="V693" i="11" s="1"/>
  <c r="U725" i="11"/>
  <c r="U761" i="11"/>
  <c r="W761" i="11" s="1"/>
  <c r="U793" i="11"/>
  <c r="V793" i="11" s="1"/>
  <c r="U833" i="11"/>
  <c r="U865" i="11"/>
  <c r="U410" i="11"/>
  <c r="V410" i="11" s="1"/>
  <c r="W410" i="11" s="1"/>
  <c r="U466" i="11"/>
  <c r="U522" i="11"/>
  <c r="V522" i="11" s="1"/>
  <c r="W522" i="11" s="1"/>
  <c r="U566" i="11"/>
  <c r="V566" i="11" s="1"/>
  <c r="W566" i="11" s="1"/>
  <c r="U610" i="11"/>
  <c r="V610" i="11" s="1"/>
  <c r="U646" i="11"/>
  <c r="U686" i="11"/>
  <c r="U722" i="11"/>
  <c r="U758" i="11"/>
  <c r="W758" i="11" s="1"/>
  <c r="U790" i="11"/>
  <c r="U826" i="11"/>
  <c r="V826" i="11" s="1"/>
  <c r="U862" i="11"/>
  <c r="V862" i="11" s="1"/>
  <c r="U898" i="11"/>
  <c r="W898" i="11" s="1"/>
  <c r="U930" i="11"/>
  <c r="U970" i="11"/>
  <c r="U1002" i="11"/>
  <c r="U1038" i="11"/>
  <c r="V1038" i="11" s="1"/>
  <c r="U1070" i="11"/>
  <c r="U1118" i="11"/>
  <c r="V1118" i="11" s="1"/>
  <c r="W1118" i="11" s="1"/>
  <c r="U1166" i="11"/>
  <c r="V1166" i="11" s="1"/>
  <c r="U1210" i="11"/>
  <c r="U1403" i="11"/>
  <c r="U1475" i="11"/>
  <c r="U1128" i="11"/>
  <c r="U1304" i="11"/>
  <c r="V1304" i="11" s="1"/>
  <c r="W1304" i="11" s="1"/>
  <c r="U1436" i="11"/>
  <c r="U1259" i="11"/>
  <c r="V1259" i="11" s="1"/>
  <c r="U1295" i="11"/>
  <c r="U1331" i="11"/>
  <c r="U1363" i="11"/>
  <c r="U1399" i="11"/>
  <c r="U1463" i="11"/>
  <c r="U1076" i="11"/>
  <c r="V1076" i="11" s="1"/>
  <c r="W1076" i="11" s="1"/>
  <c r="U1360" i="11"/>
  <c r="U748" i="11"/>
  <c r="W748" i="11" s="1"/>
  <c r="U860" i="11"/>
  <c r="V860" i="11" s="1"/>
  <c r="W860" i="11" s="1"/>
  <c r="U924" i="11"/>
  <c r="V924" i="11" s="1"/>
  <c r="U1012" i="11"/>
  <c r="V1012" i="11" s="1"/>
  <c r="U1152" i="11"/>
  <c r="U1288" i="11"/>
  <c r="U1416" i="11"/>
  <c r="W1416" i="11" s="1"/>
  <c r="U660" i="11"/>
  <c r="U704" i="11"/>
  <c r="V704" i="11" s="1"/>
  <c r="U756" i="11"/>
  <c r="V756" i="11" s="1"/>
  <c r="U792" i="11"/>
  <c r="V792" i="11" s="1"/>
  <c r="U852" i="11"/>
  <c r="U944" i="11"/>
  <c r="U1028" i="11"/>
  <c r="U1208" i="11"/>
  <c r="V1208" i="11" s="1"/>
  <c r="U1368" i="11"/>
  <c r="U1037" i="11"/>
  <c r="V1037" i="11" s="1"/>
  <c r="W1037" i="11" s="1"/>
  <c r="U1109" i="11"/>
  <c r="V1109" i="11" s="1"/>
  <c r="U1185" i="11"/>
  <c r="U1245" i="11"/>
  <c r="U1317" i="11"/>
  <c r="U1381" i="11"/>
  <c r="U1445" i="11"/>
  <c r="V1445" i="11" s="1"/>
  <c r="U897" i="11"/>
  <c r="U929" i="11"/>
  <c r="V929" i="11" s="1"/>
  <c r="W929" i="11" s="1"/>
  <c r="U965" i="11"/>
  <c r="U1001" i="11"/>
  <c r="U1049" i="11"/>
  <c r="U1173" i="11"/>
  <c r="U1265" i="11"/>
  <c r="U1329" i="11"/>
  <c r="V1329" i="11" s="1"/>
  <c r="W1329" i="11" s="1"/>
  <c r="U1397" i="11"/>
  <c r="U1246" i="11"/>
  <c r="W1246" i="11" s="1"/>
  <c r="U1278" i="11"/>
  <c r="V1278" i="11" s="1"/>
  <c r="U1310" i="11"/>
  <c r="U1342" i="11"/>
  <c r="U1374" i="11"/>
  <c r="U1406" i="11"/>
  <c r="U1438" i="11"/>
  <c r="V1438" i="11" s="1"/>
  <c r="U1470" i="11"/>
  <c r="U2584" i="11"/>
  <c r="V2584" i="11" s="1"/>
  <c r="U19" i="11"/>
  <c r="W19" i="11" s="1"/>
  <c r="U55" i="11"/>
  <c r="U91" i="11"/>
  <c r="V91" i="11" s="1"/>
  <c r="U127" i="11"/>
  <c r="U163" i="11"/>
  <c r="U207" i="11"/>
  <c r="U243" i="11"/>
  <c r="U275" i="11"/>
  <c r="V275" i="11" s="1"/>
  <c r="U311" i="11"/>
  <c r="V311" i="11" s="1"/>
  <c r="W311" i="11" s="1"/>
  <c r="U343" i="11"/>
  <c r="U379" i="11"/>
  <c r="W379" i="11" s="1"/>
  <c r="U2603" i="11"/>
  <c r="U2568" i="11"/>
  <c r="U28" i="11"/>
  <c r="W28" i="11" s="1"/>
  <c r="U64" i="11"/>
  <c r="U96" i="11"/>
  <c r="W96" i="11" s="1"/>
  <c r="U136" i="11"/>
  <c r="U172" i="11"/>
  <c r="V172" i="11" s="1"/>
  <c r="U204" i="11"/>
  <c r="V204" i="11" s="1"/>
  <c r="W204" i="11" s="1"/>
  <c r="U244" i="11"/>
  <c r="U276" i="11"/>
  <c r="U312" i="11"/>
  <c r="V312" i="11" s="1"/>
  <c r="U356" i="11"/>
  <c r="U2577" i="11"/>
  <c r="V2577" i="11" s="1"/>
  <c r="U41" i="11"/>
  <c r="U73" i="11"/>
  <c r="V73" i="11" s="1"/>
  <c r="W73" i="11" s="1"/>
  <c r="U113" i="11"/>
  <c r="V113" i="11" s="1"/>
  <c r="U149" i="11"/>
  <c r="U185" i="11"/>
  <c r="U225" i="11"/>
  <c r="V225" i="11" s="1"/>
  <c r="U265" i="11"/>
  <c r="U297" i="11"/>
  <c r="W297" i="11" s="1"/>
  <c r="U341" i="11"/>
  <c r="V341" i="11" s="1"/>
  <c r="U381" i="11"/>
  <c r="U18" i="11"/>
  <c r="W18" i="11" s="1"/>
  <c r="U58" i="11"/>
  <c r="U94" i="11"/>
  <c r="U126" i="11"/>
  <c r="V126" i="11" s="1"/>
  <c r="U162" i="11"/>
  <c r="U194" i="11"/>
  <c r="V194" i="11" s="1"/>
  <c r="W194" i="11" s="1"/>
  <c r="U226" i="11"/>
  <c r="W226" i="11" s="1"/>
  <c r="U262" i="11"/>
  <c r="V262" i="11" s="1"/>
  <c r="U298" i="11"/>
  <c r="U330" i="11"/>
  <c r="U374" i="11"/>
  <c r="U423" i="11"/>
  <c r="V423" i="11" s="1"/>
  <c r="U471" i="11"/>
  <c r="U531" i="11"/>
  <c r="W531" i="11" s="1"/>
  <c r="U575" i="11"/>
  <c r="V575" i="11" s="1"/>
  <c r="U611" i="11"/>
  <c r="U643" i="11"/>
  <c r="W643" i="11" s="1"/>
  <c r="U687" i="11"/>
  <c r="U719" i="11"/>
  <c r="U751" i="11"/>
  <c r="W751" i="11" s="1"/>
  <c r="U787" i="11"/>
  <c r="U827" i="11"/>
  <c r="W827" i="11" s="1"/>
  <c r="U859" i="11"/>
  <c r="V859" i="11" s="1"/>
  <c r="U895" i="11"/>
  <c r="U927" i="11"/>
  <c r="U963" i="11"/>
  <c r="U999" i="11"/>
  <c r="U1043" i="11"/>
  <c r="W1043" i="11" s="1"/>
  <c r="U1075" i="11"/>
  <c r="U1131" i="11"/>
  <c r="V1131" i="11" s="1"/>
  <c r="U1179" i="11"/>
  <c r="V1179" i="11" s="1"/>
  <c r="W1179" i="11" s="1"/>
  <c r="U1223" i="11"/>
  <c r="V1223" i="11" s="1"/>
  <c r="W1223" i="11" s="1"/>
  <c r="U436" i="11"/>
  <c r="U512" i="11"/>
  <c r="U552" i="11"/>
  <c r="U592" i="11"/>
  <c r="U624" i="11"/>
  <c r="U429" i="11"/>
  <c r="V429" i="11" s="1"/>
  <c r="W429" i="11" s="1"/>
  <c r="U473" i="11"/>
  <c r="U537" i="11"/>
  <c r="V537" i="11" s="1"/>
  <c r="U581" i="11"/>
  <c r="U621" i="11"/>
  <c r="U653" i="11"/>
  <c r="U697" i="11"/>
  <c r="V697" i="11" s="1"/>
  <c r="W697" i="11" s="1"/>
  <c r="U729" i="11"/>
  <c r="U765" i="11"/>
  <c r="W765" i="11" s="1"/>
  <c r="U797" i="11"/>
  <c r="V797" i="11" s="1"/>
  <c r="W797" i="11" s="1"/>
  <c r="U837" i="11"/>
  <c r="U869" i="11"/>
  <c r="U414" i="11"/>
  <c r="U470" i="11"/>
  <c r="U526" i="11"/>
  <c r="V526" i="11" s="1"/>
  <c r="U574" i="11"/>
  <c r="U614" i="11"/>
  <c r="V614" i="11" s="1"/>
  <c r="U650" i="11"/>
  <c r="U690" i="11"/>
  <c r="V690" i="11" s="1"/>
  <c r="U726" i="11"/>
  <c r="W726" i="11" s="1"/>
  <c r="U762" i="11"/>
  <c r="U794" i="11"/>
  <c r="U830" i="11"/>
  <c r="V830" i="11" s="1"/>
  <c r="W830" i="11" s="1"/>
  <c r="U866" i="11"/>
  <c r="U902" i="11"/>
  <c r="V902" i="11" s="1"/>
  <c r="W902" i="11" s="1"/>
  <c r="U934" i="11"/>
  <c r="W934" i="11" s="1"/>
  <c r="U974" i="11"/>
  <c r="U1006" i="11"/>
  <c r="V1006" i="11" s="1"/>
  <c r="U1042" i="11"/>
  <c r="U1074" i="11"/>
  <c r="U1126" i="11"/>
  <c r="V1126" i="11" s="1"/>
  <c r="W1126" i="11" s="1"/>
  <c r="U1170" i="11"/>
  <c r="U1218" i="11"/>
  <c r="U1411" i="11"/>
  <c r="V1411" i="11" s="1"/>
  <c r="U940" i="11"/>
  <c r="W940" i="11" s="1"/>
  <c r="U1144" i="11"/>
  <c r="U1316" i="11"/>
  <c r="U1452" i="11"/>
  <c r="U1263" i="11"/>
  <c r="U1299" i="11"/>
  <c r="U1335" i="11"/>
  <c r="V1335" i="11" s="1"/>
  <c r="U1367" i="11"/>
  <c r="V1367" i="11" s="1"/>
  <c r="U1407" i="11"/>
  <c r="U1471" i="11"/>
  <c r="U1164" i="11"/>
  <c r="U1380" i="11"/>
  <c r="U800" i="11"/>
  <c r="V800" i="11" s="1"/>
  <c r="U868" i="11"/>
  <c r="U936" i="11"/>
  <c r="W936" i="11" s="1"/>
  <c r="U1020" i="11"/>
  <c r="V1020" i="11" s="1"/>
  <c r="U1168" i="11"/>
  <c r="W1168" i="11" s="1"/>
  <c r="U1292" i="11"/>
  <c r="U1444" i="11"/>
  <c r="U672" i="11"/>
  <c r="U708" i="11"/>
  <c r="V708" i="11" s="1"/>
  <c r="U760" i="11"/>
  <c r="U796" i="11"/>
  <c r="V796" i="11" s="1"/>
  <c r="U864" i="11"/>
  <c r="V864" i="11" s="1"/>
  <c r="W864" i="11" s="1"/>
  <c r="U952" i="11"/>
  <c r="U1048" i="11"/>
  <c r="U1244" i="11"/>
  <c r="U1392" i="11"/>
  <c r="U1045" i="11"/>
  <c r="V1045" i="11" s="1"/>
  <c r="W1045" i="11" s="1"/>
  <c r="U1133" i="11"/>
  <c r="U1193" i="11"/>
  <c r="V1193" i="11" s="1"/>
  <c r="U1261" i="11"/>
  <c r="V1261" i="11" s="1"/>
  <c r="W1261" i="11" s="1"/>
  <c r="U1325" i="11"/>
  <c r="V1325" i="11" s="1"/>
  <c r="W1325" i="11" s="1"/>
  <c r="U1389" i="11"/>
  <c r="U1453" i="11"/>
  <c r="U901" i="11"/>
  <c r="U933" i="11"/>
  <c r="V933" i="11" s="1"/>
  <c r="U969" i="11"/>
  <c r="U1005" i="11"/>
  <c r="V1005" i="11" s="1"/>
  <c r="U1057" i="11"/>
  <c r="U1181" i="11"/>
  <c r="U1273" i="11"/>
  <c r="U1341" i="11"/>
  <c r="U1405" i="11"/>
  <c r="U1250" i="11"/>
  <c r="U1282" i="11"/>
  <c r="U1314" i="11"/>
  <c r="W1314" i="11" s="1"/>
  <c r="U1346" i="11"/>
  <c r="V1346" i="11" s="1"/>
  <c r="U1378" i="11"/>
  <c r="V1378" i="11" s="1"/>
  <c r="U1410" i="11"/>
  <c r="U1442" i="11"/>
  <c r="U1474" i="11"/>
  <c r="AC2566" i="11"/>
  <c r="AO2566" i="11" s="1"/>
  <c r="AD2574" i="11"/>
  <c r="AE1258" i="11"/>
  <c r="AD2582" i="11"/>
  <c r="AE2578" i="11"/>
  <c r="AO62" i="11"/>
  <c r="AO43" i="11"/>
  <c r="AO92" i="11"/>
  <c r="AO15" i="11"/>
  <c r="AO68" i="11"/>
  <c r="AO60" i="11"/>
  <c r="AO12" i="11"/>
  <c r="AO97" i="11"/>
  <c r="AO161" i="11"/>
  <c r="AO175" i="11"/>
  <c r="AO169" i="11"/>
  <c r="AO122" i="11"/>
  <c r="AO329" i="11"/>
  <c r="AO297" i="11"/>
  <c r="AO391" i="11"/>
  <c r="AO417" i="11"/>
  <c r="AO648" i="11"/>
  <c r="AO565" i="11"/>
  <c r="AO759" i="11"/>
  <c r="AO870" i="11"/>
  <c r="AO729" i="11"/>
  <c r="AO778" i="11"/>
  <c r="AO831" i="11"/>
  <c r="AO975" i="11"/>
  <c r="AO877" i="11"/>
  <c r="AO887" i="11"/>
  <c r="AO1192" i="11"/>
  <c r="AO1018" i="11"/>
  <c r="AO1060" i="11"/>
  <c r="AO1176" i="11"/>
  <c r="AO1016" i="11"/>
  <c r="AO1234" i="11"/>
  <c r="AO1305" i="11"/>
  <c r="AO1318" i="11"/>
  <c r="AO1354" i="11"/>
  <c r="AO1370" i="11"/>
  <c r="AO1471" i="11"/>
  <c r="AO1003" i="11"/>
  <c r="AO1090" i="11"/>
  <c r="AO738" i="11"/>
  <c r="AO338" i="11"/>
  <c r="AO958" i="11"/>
  <c r="AO1203" i="11"/>
  <c r="AO756" i="11"/>
  <c r="AO411" i="11"/>
  <c r="AO937" i="11"/>
  <c r="AO187" i="11"/>
  <c r="AO245" i="11"/>
  <c r="AO285" i="11"/>
  <c r="AO283" i="11"/>
  <c r="AO290" i="11"/>
  <c r="AO612" i="11"/>
  <c r="AO640" i="11"/>
  <c r="AO827" i="11"/>
  <c r="AO839" i="11"/>
  <c r="AO798" i="11"/>
  <c r="AO782" i="11"/>
  <c r="AO835" i="11"/>
  <c r="AO987" i="11"/>
  <c r="AO1208" i="11"/>
  <c r="AO1109" i="11"/>
  <c r="AO995" i="11"/>
  <c r="AO1031" i="11"/>
  <c r="AO878" i="11"/>
  <c r="AO1119" i="11"/>
  <c r="AO1236" i="11"/>
  <c r="AO1263" i="11"/>
  <c r="AO1307" i="11"/>
  <c r="AO1320" i="11"/>
  <c r="AO1331" i="11"/>
  <c r="AO1372" i="11"/>
  <c r="AO1418" i="11"/>
  <c r="AO1473" i="11"/>
  <c r="AO1038" i="11"/>
  <c r="AO1106" i="11"/>
  <c r="AO1214" i="11"/>
  <c r="AO1206" i="11"/>
  <c r="AO606" i="11"/>
  <c r="AO654" i="11"/>
  <c r="AO928" i="11"/>
  <c r="AO247" i="11"/>
  <c r="AO325" i="11"/>
  <c r="AO334" i="11"/>
  <c r="AO433" i="11"/>
  <c r="AO437" i="11"/>
  <c r="AO542" i="11"/>
  <c r="AO762" i="11"/>
  <c r="AO823" i="11"/>
  <c r="AO710" i="11"/>
  <c r="AO846" i="11"/>
  <c r="AO907" i="11"/>
  <c r="AO1034" i="11"/>
  <c r="AO1125" i="11"/>
  <c r="AO1222" i="11"/>
  <c r="AO1238" i="11"/>
  <c r="AO1293" i="11"/>
  <c r="AO1374" i="11"/>
  <c r="AO1388" i="11"/>
  <c r="AO1404" i="11"/>
  <c r="AO1443" i="11"/>
  <c r="AO1475" i="11"/>
  <c r="AO815" i="11"/>
  <c r="AO1108" i="11"/>
  <c r="AO484" i="11"/>
  <c r="AO354" i="11"/>
  <c r="AO982" i="11"/>
  <c r="AO1104" i="11"/>
  <c r="AO1212" i="11"/>
  <c r="AO21" i="11"/>
  <c r="AO382" i="11"/>
  <c r="AO780" i="11"/>
  <c r="AO956" i="11"/>
  <c r="AO1168" i="11"/>
  <c r="AO804" i="11"/>
  <c r="AO10" i="11"/>
  <c r="AO78" i="11"/>
  <c r="AO52" i="11"/>
  <c r="AO183" i="11"/>
  <c r="AO155" i="11"/>
  <c r="AO185" i="11"/>
  <c r="AO249" i="11"/>
  <c r="AO257" i="11"/>
  <c r="AO321" i="11"/>
  <c r="AO807" i="11"/>
  <c r="AO840" i="11"/>
  <c r="AO866" i="11"/>
  <c r="AO974" i="11"/>
  <c r="AO1043" i="11"/>
  <c r="AO1137" i="11"/>
  <c r="AO1151" i="11"/>
  <c r="AO1224" i="11"/>
  <c r="AO1240" i="11"/>
  <c r="AO1267" i="11"/>
  <c r="AO1295" i="11"/>
  <c r="AO1360" i="11"/>
  <c r="AO1376" i="11"/>
  <c r="AO1390" i="11"/>
  <c r="AO1422" i="11"/>
  <c r="AO1445" i="11"/>
  <c r="AO1461" i="11"/>
  <c r="AO903" i="11"/>
  <c r="AO458" i="11"/>
  <c r="AO927" i="11"/>
  <c r="AO1009" i="11"/>
  <c r="AO532" i="11"/>
  <c r="AO563" i="11"/>
  <c r="AO622" i="11"/>
  <c r="AO1111" i="11"/>
  <c r="AO964" i="11"/>
  <c r="AO1216" i="11"/>
  <c r="AO132" i="11"/>
  <c r="AO71" i="11"/>
  <c r="AO50" i="11"/>
  <c r="AO18" i="11"/>
  <c r="AO26" i="11"/>
  <c r="AO40" i="11"/>
  <c r="AO96" i="11"/>
  <c r="AO74" i="11"/>
  <c r="AO157" i="11"/>
  <c r="AO126" i="11"/>
  <c r="AO177" i="11"/>
  <c r="AO30" i="11"/>
  <c r="AO59" i="11"/>
  <c r="AO37" i="11"/>
  <c r="AO84" i="11"/>
  <c r="AO36" i="11"/>
  <c r="AO65" i="11"/>
  <c r="AO179" i="11"/>
  <c r="AO303" i="11"/>
  <c r="AO323" i="11"/>
  <c r="AO301" i="11"/>
  <c r="AO261" i="11"/>
  <c r="AO309" i="11"/>
  <c r="AO350" i="11"/>
  <c r="AO557" i="11"/>
  <c r="AO754" i="11"/>
  <c r="AO766" i="11"/>
  <c r="AO1134" i="11"/>
  <c r="AO1157" i="11"/>
  <c r="AO1012" i="11"/>
  <c r="AO1040" i="11"/>
  <c r="AO1114" i="11"/>
  <c r="AO908" i="11"/>
  <c r="AO1094" i="11"/>
  <c r="AO1144" i="11"/>
  <c r="AO1202" i="11"/>
  <c r="AO989" i="11"/>
  <c r="AO1253" i="11"/>
  <c r="AO1337" i="11"/>
  <c r="AO1346" i="11"/>
  <c r="AO1378" i="11"/>
  <c r="AO1447" i="11"/>
  <c r="AO1026" i="11"/>
  <c r="AO1050" i="11"/>
  <c r="AO1140" i="11"/>
  <c r="AO1046" i="11"/>
  <c r="AO1180" i="11"/>
  <c r="AO825" i="11"/>
  <c r="AO81" i="11"/>
  <c r="AO99" i="11"/>
  <c r="AO173" i="11"/>
  <c r="AO82" i="11"/>
  <c r="AO153" i="11"/>
  <c r="AO291" i="11"/>
  <c r="AO452" i="11"/>
  <c r="AO628" i="11"/>
  <c r="AO750" i="11"/>
  <c r="AO806" i="11"/>
  <c r="AO854" i="11"/>
  <c r="AO969" i="11"/>
  <c r="AO862" i="11"/>
  <c r="AO1014" i="11"/>
  <c r="AO1024" i="11"/>
  <c r="AO1173" i="11"/>
  <c r="AO1049" i="11"/>
  <c r="AO1130" i="11"/>
  <c r="AO972" i="11"/>
  <c r="AO1041" i="11"/>
  <c r="AO1153" i="11"/>
  <c r="AO1255" i="11"/>
  <c r="AO1271" i="11"/>
  <c r="AO1312" i="11"/>
  <c r="AO1380" i="11"/>
  <c r="AO1425" i="11"/>
  <c r="AO1465" i="11"/>
  <c r="AO316" i="11"/>
  <c r="AO747" i="11"/>
  <c r="AO803" i="11"/>
  <c r="AO947" i="11"/>
  <c r="AO55" i="11"/>
  <c r="AO1086" i="11"/>
  <c r="AO41" i="11"/>
  <c r="AO1062" i="11"/>
  <c r="AO450" i="11"/>
  <c r="AO1186" i="11"/>
  <c r="AO944" i="11"/>
  <c r="AO142" i="11"/>
  <c r="AO313" i="11"/>
  <c r="AO273" i="11"/>
  <c r="AO374" i="11"/>
  <c r="AO364" i="11"/>
  <c r="AO971" i="11"/>
  <c r="AO990" i="11"/>
  <c r="AO1166" i="11"/>
  <c r="AO1002" i="11"/>
  <c r="AO1075" i="11"/>
  <c r="AO1189" i="11"/>
  <c r="AO985" i="11"/>
  <c r="AO1057" i="11"/>
  <c r="AO1146" i="11"/>
  <c r="AO979" i="11"/>
  <c r="AO850" i="11"/>
  <c r="AO1085" i="11"/>
  <c r="AO1230" i="11"/>
  <c r="AO1244" i="11"/>
  <c r="AO1273" i="11"/>
  <c r="AO1285" i="11"/>
  <c r="AO1366" i="11"/>
  <c r="AO1382" i="11"/>
  <c r="AO1396" i="11"/>
  <c r="AO1451" i="11"/>
  <c r="AO770" i="11"/>
  <c r="AO993" i="11"/>
  <c r="AO1035" i="11"/>
  <c r="AO1172" i="11"/>
  <c r="AO1020" i="11"/>
  <c r="AO79" i="11"/>
  <c r="AO85" i="11"/>
  <c r="AO413" i="11"/>
  <c r="AO1095" i="11"/>
  <c r="AO1083" i="11"/>
  <c r="AO1120" i="11"/>
  <c r="AO1174" i="11"/>
  <c r="AO403" i="11"/>
  <c r="AO626" i="11"/>
  <c r="AO1142" i="11"/>
  <c r="AO105" i="11"/>
  <c r="AO181" i="11"/>
  <c r="AO75" i="11"/>
  <c r="AO53" i="11"/>
  <c r="AO22" i="11"/>
  <c r="AO340" i="11"/>
  <c r="AO468" i="11"/>
  <c r="AO636" i="11"/>
  <c r="AO746" i="11"/>
  <c r="AO786" i="11"/>
  <c r="AO693" i="11"/>
  <c r="AO915" i="11"/>
  <c r="AO1030" i="11"/>
  <c r="AO1033" i="11"/>
  <c r="AO1067" i="11"/>
  <c r="AO1182" i="11"/>
  <c r="AO1028" i="11"/>
  <c r="AO1065" i="11"/>
  <c r="AO1162" i="11"/>
  <c r="AO1022" i="11"/>
  <c r="AO1052" i="11"/>
  <c r="AO1101" i="11"/>
  <c r="AO1209" i="11"/>
  <c r="AO1232" i="11"/>
  <c r="AO1246" i="11"/>
  <c r="AO1259" i="11"/>
  <c r="AO1287" i="11"/>
  <c r="AO1303" i="11"/>
  <c r="AO1352" i="11"/>
  <c r="AO1384" i="11"/>
  <c r="AO1398" i="11"/>
  <c r="AO1453" i="11"/>
  <c r="AO963" i="11"/>
  <c r="AO95" i="11"/>
  <c r="AO950" i="11"/>
  <c r="AO1194" i="11"/>
  <c r="AO590" i="11"/>
  <c r="AO1129" i="11"/>
  <c r="AO1191" i="11"/>
  <c r="AO986" i="11"/>
  <c r="AO1165" i="11"/>
  <c r="AO401" i="11"/>
  <c r="AO1097" i="11"/>
  <c r="AO966" i="11"/>
  <c r="AO1338" i="11"/>
  <c r="AO145" i="11"/>
  <c r="AO1349" i="11"/>
  <c r="AO1278" i="11"/>
  <c r="AO1113" i="11"/>
  <c r="AO1401" i="11"/>
  <c r="AO650" i="11"/>
  <c r="AO602" i="11"/>
  <c r="AO1184" i="11"/>
  <c r="AO1343" i="11"/>
  <c r="AO536" i="11"/>
  <c r="AO784" i="11"/>
  <c r="AO844" i="11"/>
  <c r="AO1468" i="11"/>
  <c r="AO1288" i="11"/>
  <c r="AO829" i="11"/>
  <c r="AO63" i="11"/>
  <c r="AO2577" i="11"/>
  <c r="AO2581" i="11"/>
  <c r="AO2573" i="11"/>
  <c r="AO117" i="11"/>
  <c r="AO178" i="11"/>
  <c r="AO294" i="11"/>
  <c r="AO533" i="11"/>
  <c r="AO623" i="11"/>
  <c r="AO707" i="11"/>
  <c r="AO732" i="11"/>
  <c r="AO761" i="11"/>
  <c r="AO1315" i="11"/>
  <c r="AO188" i="11"/>
  <c r="AO288" i="11"/>
  <c r="AO442" i="11"/>
  <c r="AO570" i="11"/>
  <c r="AO597" i="11"/>
  <c r="AO633" i="11"/>
  <c r="AO672" i="11"/>
  <c r="AO733" i="11"/>
  <c r="AO751" i="11"/>
  <c r="AO816" i="11"/>
  <c r="AO904" i="11"/>
  <c r="AO1155" i="11"/>
  <c r="AO1187" i="11"/>
  <c r="AO1328" i="11"/>
  <c r="AO1110" i="11"/>
  <c r="AO996" i="11"/>
  <c r="AO911" i="11"/>
  <c r="AO1161" i="11"/>
  <c r="AO1251" i="11"/>
  <c r="AO1280" i="11"/>
  <c r="AO1347" i="11"/>
  <c r="AO918" i="11"/>
  <c r="AO1300" i="11"/>
  <c r="AO942" i="11"/>
  <c r="AO1099" i="11"/>
  <c r="AO1462" i="11"/>
  <c r="AO466" i="11"/>
  <c r="AO1421" i="11"/>
  <c r="AO1117" i="11"/>
  <c r="AO1239" i="11"/>
  <c r="AO150" i="11"/>
  <c r="AO208" i="11"/>
  <c r="AO226" i="11"/>
  <c r="AO400" i="11"/>
  <c r="AO471" i="11"/>
  <c r="AO568" i="11"/>
  <c r="AO631" i="11"/>
  <c r="AO809" i="11"/>
  <c r="AO193" i="11"/>
  <c r="AO675" i="11"/>
  <c r="AO700" i="11"/>
  <c r="AO765" i="11"/>
  <c r="AO826" i="11"/>
  <c r="AO853" i="11"/>
  <c r="AO888" i="11"/>
  <c r="AO1359" i="11"/>
  <c r="S1389" i="11"/>
  <c r="AO232" i="11"/>
  <c r="AO264" i="11"/>
  <c r="AO379" i="11"/>
  <c r="AO515" i="11"/>
  <c r="AO543" i="11"/>
  <c r="AO574" i="11"/>
  <c r="S601" i="11"/>
  <c r="AO237" i="11"/>
  <c r="AO714" i="11"/>
  <c r="AO832" i="11"/>
  <c r="AO886" i="11"/>
  <c r="AO912" i="11"/>
  <c r="AO1233" i="11"/>
  <c r="AO1205" i="11"/>
  <c r="AO923" i="11"/>
  <c r="AO1164" i="11"/>
  <c r="AO1227" i="11"/>
  <c r="AO1311" i="11"/>
  <c r="AO1324" i="11"/>
  <c r="AO489" i="11"/>
  <c r="AO728" i="11"/>
  <c r="AO479" i="11"/>
  <c r="AO945" i="11"/>
  <c r="AO1432" i="11"/>
  <c r="AO1424" i="11"/>
  <c r="AO555" i="11"/>
  <c r="AO954" i="11"/>
  <c r="AO103" i="11"/>
  <c r="AO336" i="11"/>
  <c r="AO2579" i="11"/>
  <c r="AO2591" i="11"/>
  <c r="AO2603" i="11"/>
  <c r="AO2601" i="11"/>
  <c r="AO125" i="11"/>
  <c r="AO212" i="11"/>
  <c r="AO258" i="11"/>
  <c r="AO333" i="11"/>
  <c r="AO355" i="11"/>
  <c r="AO444" i="11"/>
  <c r="AO572" i="11"/>
  <c r="AO197" i="11"/>
  <c r="AO704" i="11"/>
  <c r="AO773" i="11"/>
  <c r="AO801" i="11"/>
  <c r="AO834" i="11"/>
  <c r="AO857" i="11"/>
  <c r="AO1326" i="11"/>
  <c r="AO127" i="11"/>
  <c r="AO160" i="11"/>
  <c r="AO236" i="11"/>
  <c r="AO296" i="11"/>
  <c r="AO547" i="11"/>
  <c r="AO578" i="11"/>
  <c r="AO140" i="11"/>
  <c r="AO241" i="11"/>
  <c r="AO372" i="11"/>
  <c r="AO395" i="11"/>
  <c r="AO916" i="11"/>
  <c r="AO1458" i="11"/>
  <c r="AO594" i="11"/>
  <c r="AO409" i="11"/>
  <c r="AO933" i="11"/>
  <c r="AO1290" i="11"/>
  <c r="AO1330" i="11"/>
  <c r="AO469" i="11"/>
  <c r="AO949" i="11"/>
  <c r="AO1440" i="11"/>
  <c r="AO1371" i="11"/>
  <c r="AO1276" i="11"/>
  <c r="AO1355" i="11"/>
  <c r="AO2599" i="11"/>
  <c r="AO2586" i="11"/>
  <c r="AO2597" i="11"/>
  <c r="AO133" i="11"/>
  <c r="AO158" i="11"/>
  <c r="S216" i="11"/>
  <c r="AO234" i="11"/>
  <c r="AO310" i="11"/>
  <c r="S359" i="11"/>
  <c r="AO385" i="11"/>
  <c r="AO408" i="11"/>
  <c r="AO513" i="11"/>
  <c r="AO682" i="11"/>
  <c r="AO905" i="11"/>
  <c r="AO201" i="11"/>
  <c r="AE227" i="11"/>
  <c r="S656" i="11"/>
  <c r="S683" i="11"/>
  <c r="AO708" i="11"/>
  <c r="S737" i="11"/>
  <c r="AO861" i="11"/>
  <c r="AO896" i="11"/>
  <c r="AO1334" i="11"/>
  <c r="AO1367" i="11"/>
  <c r="AO143" i="11"/>
  <c r="AO164" i="11"/>
  <c r="S190" i="11"/>
  <c r="AO240" i="11"/>
  <c r="S304" i="11"/>
  <c r="AO422" i="11"/>
  <c r="AO453" i="11"/>
  <c r="AO523" i="11"/>
  <c r="S649" i="11"/>
  <c r="AO195" i="11"/>
  <c r="AO376" i="11"/>
  <c r="AO399" i="11"/>
  <c r="AO673" i="11"/>
  <c r="AO726" i="11"/>
  <c r="S771" i="11"/>
  <c r="S855" i="11"/>
  <c r="AO894" i="11"/>
  <c r="AO920" i="11"/>
  <c r="AO1077" i="11"/>
  <c r="AO1197" i="11"/>
  <c r="S1260" i="11"/>
  <c r="AE1345" i="11"/>
  <c r="AO817" i="11"/>
  <c r="AO940" i="11"/>
  <c r="AO1070" i="11"/>
  <c r="AO415" i="11"/>
  <c r="AO1063" i="11"/>
  <c r="AO931" i="11"/>
  <c r="AO129" i="11"/>
  <c r="AO1219" i="11"/>
  <c r="AO1136" i="11"/>
  <c r="AO120" i="11"/>
  <c r="AO1332" i="11"/>
  <c r="AO1387" i="11"/>
  <c r="AO136" i="11"/>
  <c r="AO419" i="11"/>
  <c r="AO1123" i="11"/>
  <c r="AO1296" i="11"/>
  <c r="AO980" i="11"/>
  <c r="AO800" i="11"/>
  <c r="AO344" i="11"/>
  <c r="AO1266" i="11"/>
  <c r="AO27" i="11"/>
  <c r="AO630" i="11"/>
  <c r="AO474" i="11"/>
  <c r="AO2587" i="11"/>
  <c r="AO2596" i="11"/>
  <c r="AO238" i="11"/>
  <c r="AO341" i="11"/>
  <c r="AO549" i="11"/>
  <c r="AO580" i="11"/>
  <c r="AO821" i="11"/>
  <c r="AO891" i="11"/>
  <c r="AO913" i="11"/>
  <c r="AO205" i="11"/>
  <c r="AO231" i="11"/>
  <c r="AO386" i="11"/>
  <c r="AO687" i="11"/>
  <c r="AO712" i="11"/>
  <c r="AO741" i="11"/>
  <c r="AO842" i="11"/>
  <c r="AO865" i="11"/>
  <c r="AO922" i="11"/>
  <c r="AO248" i="11"/>
  <c r="AO308" i="11"/>
  <c r="AO426" i="11"/>
  <c r="AO554" i="11"/>
  <c r="AO108" i="11"/>
  <c r="AO199" i="11"/>
  <c r="AO730" i="11"/>
  <c r="AO859" i="11"/>
  <c r="AO898" i="11"/>
  <c r="AO1139" i="11"/>
  <c r="AO1466" i="11"/>
  <c r="AO740" i="11"/>
  <c r="AO1079" i="11"/>
  <c r="AO1092" i="11"/>
  <c r="AO952" i="11"/>
  <c r="AO1292" i="11"/>
  <c r="AO1321" i="11"/>
  <c r="AO1448" i="11"/>
  <c r="AO658" i="11"/>
  <c r="AO503" i="11"/>
  <c r="AO934" i="11"/>
  <c r="AO2608" i="11"/>
  <c r="AO166" i="11"/>
  <c r="AO424" i="11"/>
  <c r="AO664" i="11"/>
  <c r="S781" i="11"/>
  <c r="AO1405" i="11"/>
  <c r="AO1436" i="11"/>
  <c r="AO252" i="11"/>
  <c r="AO312" i="11"/>
  <c r="AO365" i="11"/>
  <c r="AO430" i="11"/>
  <c r="AO461" i="11"/>
  <c r="AO495" i="11"/>
  <c r="AO585" i="11"/>
  <c r="AO617" i="11"/>
  <c r="AO665" i="11"/>
  <c r="AO692" i="11"/>
  <c r="AO717" i="11"/>
  <c r="AO758" i="11"/>
  <c r="AO203" i="11"/>
  <c r="AO779" i="11"/>
  <c r="AO867" i="11"/>
  <c r="AO1470" i="11"/>
  <c r="AO1082" i="11"/>
  <c r="AO1133" i="11"/>
  <c r="AO618" i="11"/>
  <c r="AO1122" i="11"/>
  <c r="AO1007" i="11"/>
  <c r="AO1298" i="11"/>
  <c r="AO347" i="11"/>
  <c r="AO1262" i="11"/>
  <c r="AO516" i="11"/>
  <c r="AO769" i="11"/>
  <c r="AO352" i="11"/>
  <c r="AO480" i="11"/>
  <c r="AO614" i="11"/>
  <c r="AO1127" i="11"/>
  <c r="AO1029" i="11"/>
  <c r="AO938" i="11"/>
  <c r="AO961" i="11"/>
  <c r="AO2598" i="11"/>
  <c r="AO2604" i="11"/>
  <c r="AO2589" i="11"/>
  <c r="AO170" i="11"/>
  <c r="AO278" i="11"/>
  <c r="AO349" i="11"/>
  <c r="AO428" i="11"/>
  <c r="AO459" i="11"/>
  <c r="AO493" i="11"/>
  <c r="AO529" i="11"/>
  <c r="AO583" i="11"/>
  <c r="AO899" i="11"/>
  <c r="AO360" i="11"/>
  <c r="AO668" i="11"/>
  <c r="AO720" i="11"/>
  <c r="AO785" i="11"/>
  <c r="AO810" i="11"/>
  <c r="AO876" i="11"/>
  <c r="AO930" i="11"/>
  <c r="AO1302" i="11"/>
  <c r="S180" i="11"/>
  <c r="AO202" i="11"/>
  <c r="AO220" i="11"/>
  <c r="AO280" i="11"/>
  <c r="S314" i="11"/>
  <c r="S339" i="11"/>
  <c r="AO369" i="11"/>
  <c r="S402" i="11"/>
  <c r="S434" i="11"/>
  <c r="S465" i="11"/>
  <c r="AO499" i="11"/>
  <c r="S531" i="11"/>
  <c r="AO562" i="11"/>
  <c r="S589" i="11"/>
  <c r="AO621" i="11"/>
  <c r="S669" i="11"/>
  <c r="S897" i="11"/>
  <c r="S124" i="11"/>
  <c r="S207" i="11"/>
  <c r="AO225" i="11"/>
  <c r="AO362" i="11"/>
  <c r="S388" i="11"/>
  <c r="S735" i="11"/>
  <c r="AO795" i="11"/>
  <c r="S871" i="11"/>
  <c r="S1089" i="11"/>
  <c r="AO1474" i="11"/>
  <c r="S1456" i="11"/>
  <c r="AO919" i="11"/>
  <c r="AO1011" i="11"/>
  <c r="AO1088" i="11"/>
  <c r="AO1047" i="11"/>
  <c r="AO168" i="11"/>
  <c r="AO1306" i="11"/>
  <c r="AO91" i="11"/>
  <c r="AO736" i="11"/>
  <c r="AO715" i="11"/>
  <c r="AO524" i="11"/>
  <c r="AO300" i="11"/>
  <c r="AO567" i="11"/>
  <c r="AO1154" i="11"/>
  <c r="AO512" i="11"/>
  <c r="AO998" i="11"/>
  <c r="AO1148" i="11"/>
  <c r="AO968" i="11"/>
  <c r="AO2606" i="11"/>
  <c r="AO2609" i="11"/>
  <c r="AO2594" i="11"/>
  <c r="AO497" i="11"/>
  <c r="AO560" i="11"/>
  <c r="AO667" i="11"/>
  <c r="AO703" i="11"/>
  <c r="AO134" i="11"/>
  <c r="AO724" i="11"/>
  <c r="AO845" i="11"/>
  <c r="AO880" i="11"/>
  <c r="AO406" i="11"/>
  <c r="AO507" i="11"/>
  <c r="AO593" i="11"/>
  <c r="AO698" i="11"/>
  <c r="AO936" i="11"/>
  <c r="AO1213" i="11"/>
  <c r="AO1317" i="11"/>
  <c r="AO1460" i="11"/>
  <c r="S1474" i="11"/>
  <c r="S795" i="11"/>
  <c r="S665" i="11"/>
  <c r="S195" i="11"/>
  <c r="S369" i="11"/>
  <c r="S202" i="11"/>
  <c r="S362" i="11"/>
  <c r="S280" i="11"/>
  <c r="S220" i="11"/>
  <c r="S621" i="11"/>
  <c r="S1302" i="11"/>
  <c r="S499" i="11"/>
  <c r="S225" i="11"/>
  <c r="S562" i="11"/>
  <c r="S726" i="11"/>
  <c r="S453" i="11"/>
  <c r="S673" i="11"/>
  <c r="S1197" i="11"/>
  <c r="S399" i="11"/>
  <c r="S894" i="11"/>
  <c r="S201" i="11"/>
  <c r="S422" i="11"/>
  <c r="S1334" i="11"/>
  <c r="S920" i="11"/>
  <c r="S376" i="11"/>
  <c r="S1367" i="11"/>
  <c r="S1077" i="11"/>
  <c r="S1345" i="11"/>
  <c r="S682" i="11"/>
  <c r="S708" i="11"/>
  <c r="S240" i="11"/>
  <c r="V2589" i="11"/>
  <c r="S867" i="11"/>
  <c r="S461" i="11"/>
  <c r="S758" i="11"/>
  <c r="S203" i="11"/>
  <c r="S227" i="11"/>
  <c r="S408" i="11"/>
  <c r="S886" i="11"/>
  <c r="S133" i="11"/>
  <c r="S861" i="11"/>
  <c r="S448" i="11"/>
  <c r="S1399" i="11"/>
  <c r="S1434" i="11"/>
  <c r="AB805" i="11"/>
  <c r="AC805" i="11" s="1"/>
  <c r="AB838" i="11"/>
  <c r="S330" i="11"/>
  <c r="S387" i="11"/>
  <c r="S418" i="11"/>
  <c r="S1105" i="11"/>
  <c r="S793" i="11"/>
  <c r="S260" i="11"/>
  <c r="AB322" i="11"/>
  <c r="S121" i="11"/>
  <c r="S182" i="11"/>
  <c r="S254" i="11"/>
  <c r="S298" i="11"/>
  <c r="S377" i="11"/>
  <c r="S440" i="11"/>
  <c r="S505" i="11"/>
  <c r="S537" i="11"/>
  <c r="S595" i="11"/>
  <c r="S674" i="11"/>
  <c r="S711" i="11"/>
  <c r="S776" i="11"/>
  <c r="S841" i="11"/>
  <c r="S219" i="11"/>
  <c r="S797" i="11"/>
  <c r="S906" i="11"/>
  <c r="S111" i="11"/>
  <c r="S156" i="11"/>
  <c r="S214" i="11"/>
  <c r="S292" i="11"/>
  <c r="S326" i="11"/>
  <c r="AB414" i="11"/>
  <c r="AB601" i="11"/>
  <c r="S637" i="11"/>
  <c r="S676" i="11"/>
  <c r="S701" i="11"/>
  <c r="AB662" i="11"/>
  <c r="S755" i="11"/>
  <c r="AE886" i="11"/>
  <c r="S1159" i="11"/>
  <c r="S1336" i="11"/>
  <c r="AB1426" i="11"/>
  <c r="S266" i="11"/>
  <c r="S337" i="11"/>
  <c r="S477" i="11"/>
  <c r="S545" i="11"/>
  <c r="S576" i="11"/>
  <c r="S603" i="11"/>
  <c r="S643" i="11"/>
  <c r="AB723" i="11"/>
  <c r="AC723" i="11" s="1"/>
  <c r="AB788" i="11"/>
  <c r="AC788" i="11" s="1"/>
  <c r="AB656" i="11"/>
  <c r="AC656" i="11" s="1"/>
  <c r="AB683" i="11"/>
  <c r="AB737" i="11"/>
  <c r="S805" i="11"/>
  <c r="S838" i="11"/>
  <c r="AB914" i="11"/>
  <c r="AB684" i="11"/>
  <c r="AB771" i="11"/>
  <c r="AC771" i="11" s="1"/>
  <c r="AB855" i="11"/>
  <c r="AB1260" i="11"/>
  <c r="AC1260" i="11" s="1"/>
  <c r="AB1399" i="11"/>
  <c r="AB1434" i="11"/>
  <c r="AB227" i="11"/>
  <c r="S723" i="11"/>
  <c r="S896" i="11"/>
  <c r="S310" i="11"/>
  <c r="S905" i="11"/>
  <c r="AB1367" i="11"/>
  <c r="S234" i="11"/>
  <c r="S914" i="11"/>
  <c r="S513" i="11"/>
  <c r="S547" i="11"/>
  <c r="AB236" i="11"/>
  <c r="S788" i="11"/>
  <c r="AB673" i="11"/>
  <c r="AB1345" i="11"/>
  <c r="AB195" i="11"/>
  <c r="AB726" i="11"/>
  <c r="AB201" i="11"/>
  <c r="AB1334" i="11"/>
  <c r="AB1077" i="11"/>
  <c r="AB513" i="11"/>
  <c r="AB861" i="11"/>
  <c r="AB160" i="11"/>
  <c r="S158" i="11"/>
  <c r="AB399" i="11"/>
  <c r="AB1197" i="11"/>
  <c r="AB896" i="11"/>
  <c r="S385" i="11"/>
  <c r="AB905" i="11"/>
  <c r="AB708" i="11"/>
  <c r="S700" i="11"/>
  <c r="S237" i="11"/>
  <c r="S832" i="11"/>
  <c r="S414" i="11"/>
  <c r="AB886" i="11"/>
  <c r="S1426" i="11"/>
  <c r="S264" i="11"/>
  <c r="S379" i="11"/>
  <c r="S400" i="11"/>
  <c r="AB1336" i="11"/>
  <c r="S150" i="11"/>
  <c r="S574" i="11"/>
  <c r="AB912" i="11"/>
  <c r="S515" i="11"/>
  <c r="S714" i="11"/>
  <c r="S208" i="11"/>
  <c r="AB237" i="11"/>
  <c r="AB714" i="11"/>
  <c r="AB809" i="11"/>
  <c r="AB675" i="11"/>
  <c r="AB1159" i="11"/>
  <c r="AB701" i="11"/>
  <c r="S631" i="11"/>
  <c r="S809" i="11"/>
  <c r="S675" i="11"/>
  <c r="S888" i="11"/>
  <c r="AB755" i="11"/>
  <c r="S1233" i="11"/>
  <c r="S568" i="11"/>
  <c r="S232" i="11"/>
  <c r="S662" i="11"/>
  <c r="S853" i="11"/>
  <c r="S826" i="11"/>
  <c r="S193" i="11"/>
  <c r="S226" i="11"/>
  <c r="S1359" i="11"/>
  <c r="S765" i="11"/>
  <c r="S912" i="11"/>
  <c r="S471" i="11"/>
  <c r="S543" i="11"/>
  <c r="AB1233" i="11"/>
  <c r="AB203" i="11"/>
  <c r="AB717" i="11"/>
  <c r="AB873" i="11"/>
  <c r="S873" i="11"/>
  <c r="AB1470" i="11"/>
  <c r="AB166" i="11"/>
  <c r="AB1375" i="11"/>
  <c r="AB1143" i="11"/>
  <c r="AB1361" i="11"/>
  <c r="AB398" i="11"/>
  <c r="S451" i="11"/>
  <c r="AB1231" i="11"/>
  <c r="S367" i="11"/>
  <c r="AB235" i="11"/>
  <c r="AB505" i="11"/>
  <c r="AB674" i="11"/>
  <c r="AB219" i="11"/>
  <c r="AB797" i="11"/>
  <c r="AB906" i="11"/>
  <c r="AB1389" i="11"/>
  <c r="AB111" i="11"/>
  <c r="AB156" i="11"/>
  <c r="AB214" i="11"/>
  <c r="AB292" i="11"/>
  <c r="AB326" i="11"/>
  <c r="AB637" i="11"/>
  <c r="AB676" i="11"/>
  <c r="AB359" i="11"/>
  <c r="AB448" i="11"/>
  <c r="AB477" i="11"/>
  <c r="AB545" i="11"/>
  <c r="AB576" i="11"/>
  <c r="AB603" i="11"/>
  <c r="AB643" i="11"/>
  <c r="AB574" i="11"/>
  <c r="AB888" i="11"/>
  <c r="AB1359" i="11"/>
  <c r="AB826" i="11"/>
  <c r="AB264" i="11"/>
  <c r="AB515" i="11"/>
  <c r="AB379" i="11"/>
  <c r="AB853" i="11"/>
  <c r="AB765" i="11"/>
  <c r="S1369" i="11"/>
  <c r="S1442" i="11"/>
  <c r="S174" i="11"/>
  <c r="S353" i="11"/>
  <c r="S1245" i="11"/>
  <c r="AB211" i="11"/>
  <c r="S229" i="11"/>
  <c r="AB739" i="11"/>
  <c r="AB467" i="11"/>
  <c r="AB671" i="11"/>
  <c r="AB210" i="11"/>
  <c r="AB351" i="11"/>
  <c r="AB254" i="11"/>
  <c r="AB440" i="11"/>
  <c r="AB537" i="11"/>
  <c r="AB711" i="11"/>
  <c r="AB266" i="11"/>
  <c r="AB337" i="11"/>
  <c r="AB442" i="11"/>
  <c r="W2600" i="11"/>
  <c r="AB133" i="11"/>
  <c r="AB633" i="11"/>
  <c r="AB623" i="11"/>
  <c r="S1460" i="11"/>
  <c r="S936" i="11"/>
  <c r="S497" i="11"/>
  <c r="AB225" i="11"/>
  <c r="AB402" i="11"/>
  <c r="AB897" i="11"/>
  <c r="AB314" i="11"/>
  <c r="AB531" i="11"/>
  <c r="AB1089" i="11"/>
  <c r="AB589" i="11"/>
  <c r="AB669" i="11"/>
  <c r="AB562" i="11"/>
  <c r="AB207" i="11"/>
  <c r="AB871" i="11"/>
  <c r="AB180" i="11"/>
  <c r="AB621" i="11"/>
  <c r="AB434" i="11"/>
  <c r="AB182" i="11"/>
  <c r="AB226" i="11"/>
  <c r="AB776" i="11"/>
  <c r="AB499" i="11"/>
  <c r="AB362" i="11"/>
  <c r="AB1369" i="11"/>
  <c r="AB465" i="11"/>
  <c r="AB388" i="11"/>
  <c r="AB1442" i="11"/>
  <c r="W2599" i="11"/>
  <c r="AB735" i="11"/>
  <c r="AB280" i="11"/>
  <c r="AB124" i="11"/>
  <c r="AB1474" i="11"/>
  <c r="AB141" i="11"/>
  <c r="S242" i="11"/>
  <c r="S274" i="11"/>
  <c r="AB345" i="11"/>
  <c r="AB367" i="11"/>
  <c r="AB451" i="11"/>
  <c r="AB485" i="11"/>
  <c r="S525" i="11"/>
  <c r="S611" i="11"/>
  <c r="AB655" i="11"/>
  <c r="S695" i="11"/>
  <c r="AB895" i="11"/>
  <c r="S209" i="11"/>
  <c r="S235" i="11"/>
  <c r="AB691" i="11"/>
  <c r="S716" i="11"/>
  <c r="AB749" i="11"/>
  <c r="AB781" i="11"/>
  <c r="AB926" i="11"/>
  <c r="S1231" i="11"/>
  <c r="S1294" i="11"/>
  <c r="S1375" i="11"/>
  <c r="S176" i="11"/>
  <c r="AB198" i="11"/>
  <c r="AB335" i="11"/>
  <c r="S398" i="11"/>
  <c r="S558" i="11"/>
  <c r="S889" i="11"/>
  <c r="AB221" i="11"/>
  <c r="AC221" i="11" s="1"/>
  <c r="S689" i="11"/>
  <c r="AB1107" i="11"/>
  <c r="S1143" i="11"/>
  <c r="S1361" i="11"/>
  <c r="S1407" i="11"/>
  <c r="S485" i="11"/>
  <c r="AB176" i="11"/>
  <c r="AB558" i="11"/>
  <c r="AB689" i="11"/>
  <c r="AB274" i="11"/>
  <c r="AB695" i="11"/>
  <c r="AB495" i="11"/>
  <c r="AB1294" i="11"/>
  <c r="S221" i="11"/>
  <c r="S198" i="11"/>
  <c r="S617" i="11"/>
  <c r="S717" i="11"/>
  <c r="S345" i="11"/>
  <c r="AB889" i="11"/>
  <c r="AC889" i="11" s="1"/>
  <c r="AB758" i="11"/>
  <c r="AB424" i="11"/>
  <c r="AB611" i="11"/>
  <c r="AB716" i="11"/>
  <c r="AB1405" i="11"/>
  <c r="S312" i="11"/>
  <c r="S495" i="11"/>
  <c r="S365" i="11"/>
  <c r="S1107" i="11"/>
  <c r="S1470" i="11"/>
  <c r="AB312" i="11"/>
  <c r="AB585" i="11"/>
  <c r="AB461" i="11"/>
  <c r="AB664" i="11"/>
  <c r="S1405" i="11"/>
  <c r="S424" i="11"/>
  <c r="S655" i="11"/>
  <c r="S749" i="11"/>
  <c r="S926" i="11"/>
  <c r="S335" i="11"/>
  <c r="S141" i="11"/>
  <c r="AB1407" i="11"/>
  <c r="AB252" i="11"/>
  <c r="AB209" i="11"/>
  <c r="AB1436" i="11"/>
  <c r="S1436" i="11"/>
  <c r="S692" i="11"/>
  <c r="S585" i="11"/>
  <c r="S166" i="11"/>
  <c r="AB867" i="11"/>
  <c r="AB665" i="11"/>
  <c r="AB525" i="11"/>
  <c r="AB430" i="11"/>
  <c r="S664" i="11"/>
  <c r="S779" i="11"/>
  <c r="S430" i="11"/>
  <c r="AB692" i="11"/>
  <c r="AB242" i="11"/>
  <c r="S252" i="11"/>
  <c r="S895" i="11"/>
  <c r="S691" i="11"/>
  <c r="S2585" i="11"/>
  <c r="S2601" i="11"/>
  <c r="AB137" i="11"/>
  <c r="AB162" i="11"/>
  <c r="S270" i="11"/>
  <c r="S363" i="11"/>
  <c r="AB389" i="11"/>
  <c r="S420" i="11"/>
  <c r="S481" i="11"/>
  <c r="AB521" i="11"/>
  <c r="S607" i="11"/>
  <c r="AB651" i="11"/>
  <c r="S686" i="11"/>
  <c r="S727" i="11"/>
  <c r="S764" i="11"/>
  <c r="S386" i="11"/>
  <c r="S712" i="11"/>
  <c r="AB900" i="11"/>
  <c r="AB1223" i="11"/>
  <c r="S1286" i="11"/>
  <c r="S172" i="11"/>
  <c r="AB194" i="11"/>
  <c r="S276" i="11"/>
  <c r="AB361" i="11"/>
  <c r="AB457" i="11"/>
  <c r="S491" i="11"/>
  <c r="AB527" i="11"/>
  <c r="AB581" i="11"/>
  <c r="S613" i="11"/>
  <c r="AB653" i="11"/>
  <c r="AB688" i="11"/>
  <c r="S713" i="11"/>
  <c r="AB681" i="11"/>
  <c r="S775" i="11"/>
  <c r="AB1171" i="11"/>
  <c r="AB1353" i="11"/>
  <c r="AB1403" i="11"/>
  <c r="AB1438" i="11"/>
  <c r="V460" i="11"/>
  <c r="W460" i="11" s="1"/>
  <c r="AB208" i="11"/>
  <c r="V2583" i="11"/>
  <c r="W2583" i="11" s="1"/>
  <c r="AB2589" i="11"/>
  <c r="AB400" i="11"/>
  <c r="AB471" i="11"/>
  <c r="AB631" i="11"/>
  <c r="AB2604" i="11"/>
  <c r="S2594" i="11"/>
  <c r="S109" i="11"/>
  <c r="S192" i="11"/>
  <c r="AB246" i="11"/>
  <c r="AB320" i="11"/>
  <c r="AB556" i="11"/>
  <c r="S583" i="11"/>
  <c r="S615" i="11"/>
  <c r="AB659" i="11"/>
  <c r="AB699" i="11"/>
  <c r="S118" i="11"/>
  <c r="S213" i="11"/>
  <c r="S239" i="11"/>
  <c r="S360" i="11"/>
  <c r="S753" i="11"/>
  <c r="AB339" i="11"/>
  <c r="AD369" i="11"/>
  <c r="AE369" i="11" s="1"/>
  <c r="AB1456" i="11"/>
  <c r="V1163" i="11"/>
  <c r="W1163" i="11" s="1"/>
  <c r="S2586" i="11"/>
  <c r="AB113" i="11"/>
  <c r="AB174" i="11"/>
  <c r="AB196" i="11"/>
  <c r="AB250" i="11"/>
  <c r="AB286" i="11"/>
  <c r="AB324" i="11"/>
  <c r="AB353" i="11"/>
  <c r="AB392" i="11"/>
  <c r="S432" i="11"/>
  <c r="S463" i="11"/>
  <c r="AB587" i="11"/>
  <c r="S619" i="11"/>
  <c r="AB217" i="11"/>
  <c r="S757" i="11"/>
  <c r="AB789" i="11"/>
  <c r="AB818" i="11"/>
  <c r="S880" i="11"/>
  <c r="AB1245" i="11"/>
  <c r="AB1351" i="11"/>
  <c r="AB1383" i="11"/>
  <c r="AB1413" i="11"/>
  <c r="S148" i="11"/>
  <c r="AB184" i="11"/>
  <c r="AB206" i="11"/>
  <c r="S224" i="11"/>
  <c r="S284" i="11"/>
  <c r="AB318" i="11"/>
  <c r="AB343" i="11"/>
  <c r="S371" i="11"/>
  <c r="AB438" i="11"/>
  <c r="AB473" i="11"/>
  <c r="S535" i="11"/>
  <c r="S566" i="11"/>
  <c r="AB625" i="11"/>
  <c r="AB774" i="11"/>
  <c r="AB128" i="11"/>
  <c r="S211" i="11"/>
  <c r="AB229" i="11"/>
  <c r="S739" i="11"/>
  <c r="AB1377" i="11"/>
  <c r="S1419" i="11"/>
  <c r="AB568" i="11"/>
  <c r="V2588" i="11"/>
  <c r="W2588" i="11" s="1"/>
  <c r="AB2608" i="11"/>
  <c r="AB146" i="11"/>
  <c r="AE178" i="11"/>
  <c r="AB204" i="11"/>
  <c r="AB222" i="11"/>
  <c r="AB328" i="11"/>
  <c r="S373" i="11"/>
  <c r="S396" i="11"/>
  <c r="S436" i="11"/>
  <c r="S467" i="11"/>
  <c r="AB501" i="11"/>
  <c r="AB564" i="11"/>
  <c r="S591" i="11"/>
  <c r="AB837" i="11"/>
  <c r="AC837" i="11" s="1"/>
  <c r="S671" i="11"/>
  <c r="AB696" i="11"/>
  <c r="S732" i="11"/>
  <c r="AB793" i="11"/>
  <c r="AB822" i="11"/>
  <c r="AB849" i="11"/>
  <c r="AB884" i="11"/>
  <c r="AB902" i="11"/>
  <c r="S1315" i="11"/>
  <c r="AB107" i="11"/>
  <c r="AB152" i="11"/>
  <c r="S210" i="11"/>
  <c r="AB228" i="11"/>
  <c r="AB260" i="11"/>
  <c r="S322" i="11"/>
  <c r="S351" i="11"/>
  <c r="S375" i="11"/>
  <c r="AB410" i="11"/>
  <c r="S511" i="11"/>
  <c r="AB539" i="11"/>
  <c r="AB697" i="11"/>
  <c r="S733" i="11"/>
  <c r="S215" i="11"/>
  <c r="S233" i="11"/>
  <c r="AB706" i="11"/>
  <c r="AB882" i="11"/>
  <c r="AE1328" i="11"/>
  <c r="AB1450" i="11"/>
  <c r="V1265" i="11"/>
  <c r="W1265" i="11" s="1"/>
  <c r="AB298" i="11"/>
  <c r="AB595" i="11"/>
  <c r="AD809" i="11"/>
  <c r="AB121" i="11"/>
  <c r="AB841" i="11"/>
  <c r="AB2597" i="11"/>
  <c r="AB154" i="11"/>
  <c r="AB186" i="11"/>
  <c r="S230" i="11"/>
  <c r="S302" i="11"/>
  <c r="S355" i="11"/>
  <c r="AD355" i="11"/>
  <c r="AE355" i="11" s="1"/>
  <c r="AB381" i="11"/>
  <c r="S404" i="11"/>
  <c r="AB475" i="11"/>
  <c r="S509" i="11"/>
  <c r="S541" i="11"/>
  <c r="AB599" i="11"/>
  <c r="S639" i="11"/>
  <c r="S678" i="11"/>
  <c r="AB223" i="11"/>
  <c r="S679" i="11"/>
  <c r="AE834" i="11"/>
  <c r="AB892" i="11"/>
  <c r="AB910" i="11"/>
  <c r="S1274" i="11"/>
  <c r="AB218" i="11"/>
  <c r="S268" i="11"/>
  <c r="AB330" i="11"/>
  <c r="AB387" i="11"/>
  <c r="AB418" i="11"/>
  <c r="S449" i="11"/>
  <c r="S483" i="11"/>
  <c r="S519" i="11"/>
  <c r="AD547" i="11"/>
  <c r="AE547" i="11" s="1"/>
  <c r="S578" i="11"/>
  <c r="S605" i="11"/>
  <c r="AB641" i="11"/>
  <c r="AB680" i="11"/>
  <c r="AB705" i="11"/>
  <c r="S372" i="11"/>
  <c r="S670" i="11"/>
  <c r="S718" i="11"/>
  <c r="AB767" i="11"/>
  <c r="S851" i="11"/>
  <c r="S890" i="11"/>
  <c r="AB1105" i="11"/>
  <c r="AB1395" i="11"/>
  <c r="AB1430" i="11"/>
  <c r="AB377" i="11"/>
  <c r="AB216" i="11"/>
  <c r="S164" i="11"/>
  <c r="AB190" i="11"/>
  <c r="S272" i="11"/>
  <c r="AB304" i="11"/>
  <c r="AE453" i="11"/>
  <c r="S487" i="11"/>
  <c r="AB551" i="11"/>
  <c r="S609" i="11"/>
  <c r="AB649" i="11"/>
  <c r="S684" i="11"/>
  <c r="S709" i="11"/>
  <c r="S742" i="11"/>
  <c r="AB158" i="11"/>
  <c r="AB310" i="11"/>
  <c r="AB682" i="11"/>
  <c r="S703" i="11"/>
  <c r="S1317" i="11"/>
  <c r="S507" i="11"/>
  <c r="S724" i="11"/>
  <c r="AB936" i="11"/>
  <c r="AB1213" i="11"/>
  <c r="AB432" i="11"/>
  <c r="S1213" i="11"/>
  <c r="S1351" i="11"/>
  <c r="S113" i="11"/>
  <c r="S1377" i="11"/>
  <c r="AB535" i="11"/>
  <c r="AB1419" i="11"/>
  <c r="AB757" i="11"/>
  <c r="AB1460" i="11"/>
  <c r="S324" i="11"/>
  <c r="S1383" i="11"/>
  <c r="S789" i="11"/>
  <c r="AB698" i="11"/>
  <c r="AB1317" i="11"/>
  <c r="AB463" i="11"/>
  <c r="S196" i="11"/>
  <c r="S818" i="11"/>
  <c r="S698" i="11"/>
  <c r="S128" i="11"/>
  <c r="S250" i="11"/>
  <c r="S392" i="11"/>
  <c r="S560" i="11"/>
  <c r="AB619" i="11"/>
  <c r="AB134" i="11"/>
  <c r="AB284" i="11"/>
  <c r="S217" i="11"/>
  <c r="S845" i="11"/>
  <c r="S343" i="11"/>
  <c r="V1048" i="11"/>
  <c r="W1048" i="11" s="1"/>
  <c r="S286" i="11"/>
  <c r="AB845" i="11"/>
  <c r="S134" i="11"/>
  <c r="S587" i="11"/>
  <c r="S1413" i="11"/>
  <c r="S667" i="11"/>
  <c r="V1093" i="11"/>
  <c r="W1093" i="11" s="1"/>
  <c r="S539" i="11"/>
  <c r="S884" i="11"/>
  <c r="S633" i="11"/>
  <c r="S822" i="11"/>
  <c r="S672" i="11"/>
  <c r="S410" i="11"/>
  <c r="S1155" i="11"/>
  <c r="S1450" i="11"/>
  <c r="S1187" i="11"/>
  <c r="S294" i="11"/>
  <c r="S117" i="11"/>
  <c r="AB233" i="11"/>
  <c r="AB373" i="11"/>
  <c r="AB672" i="11"/>
  <c r="S222" i="11"/>
  <c r="S707" i="11"/>
  <c r="S570" i="11"/>
  <c r="S178" i="11"/>
  <c r="S849" i="11"/>
  <c r="S228" i="11"/>
  <c r="S146" i="11"/>
  <c r="AB375" i="11"/>
  <c r="AB215" i="11"/>
  <c r="AB294" i="11"/>
  <c r="AB591" i="11"/>
  <c r="S152" i="11"/>
  <c r="S204" i="11"/>
  <c r="S533" i="11"/>
  <c r="S107" i="11"/>
  <c r="S706" i="11"/>
  <c r="S697" i="11"/>
  <c r="AB511" i="11"/>
  <c r="AB436" i="11"/>
  <c r="AB703" i="11"/>
  <c r="V1158" i="11"/>
  <c r="S904" i="11"/>
  <c r="S188" i="11"/>
  <c r="S623" i="11"/>
  <c r="S501" i="11"/>
  <c r="S597" i="11"/>
  <c r="S328" i="11"/>
  <c r="S837" i="11"/>
  <c r="S696" i="11"/>
  <c r="S902" i="11"/>
  <c r="S1328" i="11"/>
  <c r="AB188" i="11"/>
  <c r="AB396" i="11"/>
  <c r="AB497" i="11"/>
  <c r="AB667" i="11"/>
  <c r="AB707" i="11"/>
  <c r="AB761" i="11"/>
  <c r="S816" i="11"/>
  <c r="S751" i="11"/>
  <c r="S564" i="11"/>
  <c r="S288" i="11"/>
  <c r="S882" i="11"/>
  <c r="S442" i="11"/>
  <c r="S761" i="11"/>
  <c r="AB1328" i="11"/>
  <c r="AB178" i="11"/>
  <c r="S1458" i="11"/>
  <c r="AB670" i="11"/>
  <c r="AB718" i="11"/>
  <c r="AB890" i="11"/>
  <c r="AB1458" i="11"/>
  <c r="AB268" i="11"/>
  <c r="AB605" i="11"/>
  <c r="V57" i="11"/>
  <c r="W1473" i="11"/>
  <c r="W2582" i="11"/>
  <c r="V813" i="11"/>
  <c r="S218" i="11"/>
  <c r="S705" i="11"/>
  <c r="S1395" i="11"/>
  <c r="AB519" i="11"/>
  <c r="AB140" i="11"/>
  <c r="AB851" i="11"/>
  <c r="AC851" i="11" s="1"/>
  <c r="AB483" i="11"/>
  <c r="AB296" i="11"/>
  <c r="V781" i="11"/>
  <c r="W781" i="11" s="1"/>
  <c r="W1183" i="11"/>
  <c r="W552" i="11"/>
  <c r="S641" i="11"/>
  <c r="S767" i="11"/>
  <c r="AB449" i="11"/>
  <c r="V276" i="11"/>
  <c r="V1172" i="11"/>
  <c r="S127" i="11"/>
  <c r="S680" i="11"/>
  <c r="W1356" i="11"/>
  <c r="V45" i="11"/>
  <c r="V1211" i="11"/>
  <c r="W1211" i="11" s="1"/>
  <c r="S140" i="11"/>
  <c r="S160" i="11"/>
  <c r="S916" i="11"/>
  <c r="S236" i="11"/>
  <c r="S381" i="11"/>
  <c r="S241" i="11"/>
  <c r="AB773" i="11"/>
  <c r="W719" i="11"/>
  <c r="W368" i="11"/>
  <c r="V582" i="11"/>
  <c r="S1430" i="11"/>
  <c r="S395" i="11"/>
  <c r="AB395" i="11"/>
  <c r="V224" i="11"/>
  <c r="W224" i="11" s="1"/>
  <c r="S296" i="11"/>
  <c r="AB916" i="11"/>
  <c r="AB127" i="11"/>
  <c r="W1212" i="11"/>
  <c r="W848" i="11"/>
  <c r="V265" i="11"/>
  <c r="W134" i="11"/>
  <c r="W362" i="11"/>
  <c r="V910" i="11"/>
  <c r="W910" i="11" s="1"/>
  <c r="W375" i="11"/>
  <c r="V118" i="11"/>
  <c r="V558" i="11"/>
  <c r="V186" i="11"/>
  <c r="W186" i="11" s="1"/>
  <c r="V1237" i="11"/>
  <c r="W1237" i="11" s="1"/>
  <c r="V1264" i="11"/>
  <c r="V1290" i="11"/>
  <c r="V1330" i="11"/>
  <c r="W1313" i="11"/>
  <c r="V256" i="11"/>
  <c r="W256" i="11" s="1"/>
  <c r="W1268" i="11"/>
  <c r="V745" i="11"/>
  <c r="W745" i="11" s="1"/>
  <c r="V461" i="11"/>
  <c r="W1456" i="11"/>
  <c r="V2578" i="11"/>
  <c r="AB109" i="11"/>
  <c r="W529" i="11"/>
  <c r="V72" i="11"/>
  <c r="W1063" i="11"/>
  <c r="W1371" i="11"/>
  <c r="W185" i="11"/>
  <c r="W1360" i="11"/>
  <c r="V799" i="11"/>
  <c r="W799" i="11" s="1"/>
  <c r="V70" i="11"/>
  <c r="W70" i="11" s="1"/>
  <c r="W289" i="11"/>
  <c r="V773" i="11"/>
  <c r="V453" i="11"/>
  <c r="W904" i="11"/>
  <c r="V2566" i="11"/>
  <c r="W331" i="11"/>
  <c r="V595" i="11"/>
  <c r="V816" i="11"/>
  <c r="V94" i="11"/>
  <c r="W94" i="11" s="1"/>
  <c r="W36" i="11"/>
  <c r="V251" i="11"/>
  <c r="W251" i="11" s="1"/>
  <c r="V258" i="11"/>
  <c r="V277" i="11"/>
  <c r="W277" i="11" s="1"/>
  <c r="V456" i="11"/>
  <c r="V557" i="11"/>
  <c r="V675" i="11"/>
  <c r="V445" i="11"/>
  <c r="W888" i="11"/>
  <c r="W889" i="11"/>
  <c r="V856" i="11"/>
  <c r="W856" i="11" s="1"/>
  <c r="W901" i="11"/>
  <c r="V981" i="11"/>
  <c r="W981" i="11" s="1"/>
  <c r="W1026" i="11"/>
  <c r="V210" i="11"/>
  <c r="V140" i="11"/>
  <c r="V219" i="11"/>
  <c r="W109" i="11"/>
  <c r="V810" i="11"/>
  <c r="V202" i="11"/>
  <c r="W420" i="11"/>
  <c r="W574" i="11"/>
  <c r="V649" i="11"/>
  <c r="W649" i="11" s="1"/>
  <c r="V1219" i="11"/>
  <c r="V769" i="11"/>
  <c r="W1341" i="11"/>
  <c r="W1241" i="11"/>
  <c r="V1296" i="11"/>
  <c r="V2581" i="11"/>
  <c r="V956" i="11"/>
  <c r="V980" i="11"/>
  <c r="V1152" i="11"/>
  <c r="W1152" i="11" s="1"/>
  <c r="W1305" i="11"/>
  <c r="V101" i="11"/>
  <c r="V26" i="11"/>
  <c r="V852" i="11"/>
  <c r="W852" i="11" s="1"/>
  <c r="V106" i="11"/>
  <c r="W523" i="11"/>
  <c r="V633" i="11"/>
  <c r="V1002" i="11"/>
  <c r="V149" i="11"/>
  <c r="W257" i="11"/>
  <c r="W900" i="11"/>
  <c r="V228" i="11"/>
  <c r="W92" i="11"/>
  <c r="V42" i="11"/>
  <c r="W42" i="11" s="1"/>
  <c r="W189" i="11"/>
  <c r="V159" i="11"/>
  <c r="V279" i="11"/>
  <c r="W279" i="11" s="1"/>
  <c r="W264" i="11"/>
  <c r="V305" i="11"/>
  <c r="V333" i="11"/>
  <c r="V302" i="11"/>
  <c r="W302" i="11" s="1"/>
  <c r="V631" i="11"/>
  <c r="V689" i="11"/>
  <c r="V854" i="11"/>
  <c r="V896" i="11"/>
  <c r="V828" i="11"/>
  <c r="V808" i="11"/>
  <c r="W808" i="11" s="1"/>
  <c r="V812" i="11"/>
  <c r="W1024" i="11"/>
  <c r="V1041" i="11"/>
  <c r="V647" i="11"/>
  <c r="W647" i="11" s="1"/>
  <c r="W593" i="11"/>
  <c r="V672" i="11"/>
  <c r="W539" i="11"/>
  <c r="V757" i="11"/>
  <c r="W757" i="11" s="1"/>
  <c r="W154" i="11"/>
  <c r="V404" i="11"/>
  <c r="V168" i="11"/>
  <c r="V715" i="11"/>
  <c r="W1405" i="11"/>
  <c r="V707" i="11"/>
  <c r="V760" i="11"/>
  <c r="W760" i="11" s="1"/>
  <c r="V737" i="11"/>
  <c r="W737" i="11" s="1"/>
  <c r="V471" i="11"/>
  <c r="V699" i="11"/>
  <c r="V1245" i="11"/>
  <c r="W1245" i="11" s="1"/>
  <c r="V930" i="11"/>
  <c r="V1359" i="11"/>
  <c r="W619" i="11"/>
  <c r="W646" i="11"/>
  <c r="W750" i="11"/>
  <c r="W835" i="11"/>
  <c r="V851" i="11"/>
  <c r="W1317" i="11"/>
  <c r="W115" i="11"/>
  <c r="V222" i="11"/>
  <c r="W163" i="11"/>
  <c r="V1332" i="11"/>
  <c r="W1260" i="11"/>
  <c r="W78" i="11"/>
  <c r="W230" i="11"/>
  <c r="W330" i="11"/>
  <c r="W259" i="11"/>
  <c r="W294" i="11"/>
  <c r="V273" i="11"/>
  <c r="V389" i="11"/>
  <c r="V374" i="11"/>
  <c r="W641" i="11"/>
  <c r="V632" i="11"/>
  <c r="W632" i="11" s="1"/>
  <c r="V652" i="11"/>
  <c r="V759" i="11"/>
  <c r="V865" i="11"/>
  <c r="V985" i="11"/>
  <c r="W999" i="11"/>
  <c r="V143" i="11"/>
  <c r="W170" i="11"/>
  <c r="W192" i="11"/>
  <c r="V266" i="11"/>
  <c r="V127" i="11"/>
  <c r="V218" i="11"/>
  <c r="V438" i="11"/>
  <c r="W507" i="11"/>
  <c r="W684" i="11"/>
  <c r="V1270" i="11"/>
  <c r="W1270" i="11" s="1"/>
  <c r="V1298" i="11"/>
  <c r="V1430" i="11"/>
  <c r="V1343" i="11"/>
  <c r="V116" i="11"/>
  <c r="V723" i="11"/>
  <c r="V1351" i="11"/>
  <c r="W1351" i="11" s="1"/>
  <c r="V913" i="11"/>
  <c r="V1403" i="11"/>
  <c r="W1403" i="11" s="1"/>
  <c r="V436" i="11"/>
  <c r="W436" i="11" s="1"/>
  <c r="S2593" i="11"/>
  <c r="V2593" i="11"/>
  <c r="W2593" i="11" s="1"/>
  <c r="AB2596" i="11"/>
  <c r="V804" i="11"/>
  <c r="W1362" i="11"/>
  <c r="W1392" i="11"/>
  <c r="V1423" i="11"/>
  <c r="W47" i="11"/>
  <c r="S720" i="11"/>
  <c r="V1409" i="11"/>
  <c r="W721" i="11"/>
  <c r="V1044" i="11"/>
  <c r="W1080" i="11"/>
  <c r="V1364" i="11"/>
  <c r="V1398" i="11"/>
  <c r="W447" i="11"/>
  <c r="V544" i="11"/>
  <c r="V932" i="11"/>
  <c r="W932" i="11" s="1"/>
  <c r="W1209" i="11"/>
  <c r="V1415" i="11"/>
  <c r="V1453" i="11"/>
  <c r="V874" i="11"/>
  <c r="V963" i="11"/>
  <c r="V722" i="11"/>
  <c r="W317" i="11"/>
  <c r="V327" i="11"/>
  <c r="V270" i="11"/>
  <c r="W1311" i="11"/>
  <c r="V1381" i="11"/>
  <c r="W1381" i="11" s="1"/>
  <c r="W517" i="11"/>
  <c r="W623" i="11"/>
  <c r="V181" i="11"/>
  <c r="W174" i="11"/>
  <c r="V400" i="11"/>
  <c r="W274" i="11"/>
  <c r="V568" i="11"/>
  <c r="V383" i="11"/>
  <c r="V357" i="11"/>
  <c r="V607" i="11"/>
  <c r="V506" i="11"/>
  <c r="W506" i="11" s="1"/>
  <c r="W698" i="11"/>
  <c r="V771" i="11"/>
  <c r="W717" i="11"/>
  <c r="V875" i="11"/>
  <c r="V868" i="11"/>
  <c r="V782" i="11"/>
  <c r="V997" i="11"/>
  <c r="W997" i="11" s="1"/>
  <c r="W1028" i="11"/>
  <c r="W1022" i="11"/>
  <c r="V878" i="11"/>
  <c r="W137" i="11"/>
  <c r="V246" i="11"/>
  <c r="W246" i="11" s="1"/>
  <c r="V841" i="11"/>
  <c r="W205" i="11"/>
  <c r="V1221" i="11"/>
  <c r="W1221" i="11" s="1"/>
  <c r="V1306" i="11"/>
  <c r="V957" i="11"/>
  <c r="W957" i="11" s="1"/>
  <c r="W918" i="11"/>
  <c r="V1300" i="11"/>
  <c r="W524" i="11"/>
  <c r="V1436" i="11"/>
  <c r="W890" i="11"/>
  <c r="V674" i="11"/>
  <c r="W674" i="11" s="1"/>
  <c r="V2571" i="11"/>
  <c r="V833" i="11"/>
  <c r="W833" i="11" s="1"/>
  <c r="V992" i="11"/>
  <c r="W992" i="11" s="1"/>
  <c r="V1070" i="11"/>
  <c r="V1164" i="11"/>
  <c r="V133" i="11"/>
  <c r="V573" i="11"/>
  <c r="W573" i="11" s="1"/>
  <c r="V958" i="11"/>
  <c r="V98" i="11"/>
  <c r="W98" i="11" s="1"/>
  <c r="V80" i="11"/>
  <c r="V718" i="11"/>
  <c r="V687" i="11"/>
  <c r="V267" i="11"/>
  <c r="W774" i="11"/>
  <c r="W677" i="11"/>
  <c r="V866" i="11"/>
  <c r="V803" i="11"/>
  <c r="V64" i="11"/>
  <c r="W64" i="11" s="1"/>
  <c r="V58" i="11"/>
  <c r="W161" i="11"/>
  <c r="W195" i="11"/>
  <c r="V169" i="11"/>
  <c r="W147" i="11"/>
  <c r="V402" i="11"/>
  <c r="V314" i="11"/>
  <c r="W315" i="11"/>
  <c r="W396" i="11"/>
  <c r="V397" i="11"/>
  <c r="V319" i="11"/>
  <c r="V624" i="11"/>
  <c r="W870" i="11"/>
  <c r="W729" i="11"/>
  <c r="W790" i="11"/>
  <c r="W916" i="11"/>
  <c r="V887" i="11"/>
  <c r="W1018" i="11"/>
  <c r="W1016" i="11"/>
  <c r="W345" i="11"/>
  <c r="W562" i="11"/>
  <c r="W515" i="11"/>
  <c r="V1365" i="11"/>
  <c r="W1365" i="11" s="1"/>
  <c r="V1235" i="11"/>
  <c r="W1235" i="11" s="1"/>
  <c r="W1419" i="11"/>
  <c r="V838" i="11"/>
  <c r="W838" i="11" s="1"/>
  <c r="V1470" i="11"/>
  <c r="V970" i="11"/>
  <c r="W970" i="11" s="1"/>
  <c r="W536" i="11"/>
  <c r="V146" i="11"/>
  <c r="V2605" i="11"/>
  <c r="W2605" i="11" s="1"/>
  <c r="V367" i="11"/>
  <c r="W600" i="11"/>
  <c r="W794" i="11"/>
  <c r="V1089" i="11"/>
  <c r="W1089" i="11" s="1"/>
  <c r="V129" i="11"/>
  <c r="W9" i="11"/>
  <c r="W244" i="11"/>
  <c r="V845" i="11"/>
  <c r="V76" i="11"/>
  <c r="W819" i="11"/>
  <c r="W983" i="11"/>
  <c r="V90" i="11"/>
  <c r="W90" i="11" s="1"/>
  <c r="V38" i="11"/>
  <c r="W100" i="11"/>
  <c r="V48" i="11"/>
  <c r="W88" i="11"/>
  <c r="V68" i="11"/>
  <c r="V14" i="11"/>
  <c r="V104" i="11"/>
  <c r="W104" i="11" s="1"/>
  <c r="W215" i="11"/>
  <c r="V253" i="11"/>
  <c r="V318" i="11"/>
  <c r="W882" i="11"/>
  <c r="W787" i="11"/>
  <c r="V791" i="11"/>
  <c r="V881" i="11"/>
  <c r="W995" i="11"/>
  <c r="W635" i="11"/>
  <c r="V903" i="11"/>
  <c r="V741" i="11"/>
  <c r="V1197" i="11"/>
  <c r="V208" i="11"/>
  <c r="V621" i="11"/>
  <c r="W788" i="11"/>
  <c r="V861" i="11"/>
  <c r="W223" i="11"/>
  <c r="V432" i="11"/>
  <c r="W432" i="11" s="1"/>
  <c r="V1025" i="11"/>
  <c r="W1025" i="11" s="1"/>
  <c r="V200" i="11"/>
  <c r="V837" i="11"/>
  <c r="W1474" i="11"/>
  <c r="V869" i="11"/>
  <c r="V227" i="11"/>
  <c r="V1413" i="11"/>
  <c r="W1426" i="11"/>
  <c r="AB202" i="11"/>
  <c r="W196" i="11"/>
  <c r="V2568" i="11"/>
  <c r="V1004" i="11"/>
  <c r="V139" i="11"/>
  <c r="W139" i="11" s="1"/>
  <c r="V1128" i="11"/>
  <c r="V370" i="11"/>
  <c r="V577" i="11"/>
  <c r="V644" i="11"/>
  <c r="V1178" i="11"/>
  <c r="V87" i="11"/>
  <c r="V1133" i="11"/>
  <c r="V1173" i="11"/>
  <c r="V1282" i="11"/>
  <c r="V1368" i="11"/>
  <c r="V975" i="11"/>
  <c r="W1454" i="11"/>
  <c r="V1068" i="11"/>
  <c r="V1386" i="11"/>
  <c r="W1386" i="11" s="1"/>
  <c r="V642" i="11"/>
  <c r="W654" i="11"/>
  <c r="W579" i="11"/>
  <c r="V1046" i="11"/>
  <c r="W1269" i="11"/>
  <c r="W1455" i="11"/>
  <c r="W85" i="11"/>
  <c r="V546" i="11"/>
  <c r="W746" i="11"/>
  <c r="W982" i="11"/>
  <c r="V1232" i="11"/>
  <c r="W944" i="11"/>
  <c r="V1141" i="11"/>
  <c r="W1141" i="11" s="1"/>
  <c r="W1177" i="11"/>
  <c r="V1384" i="11"/>
  <c r="W1402" i="11"/>
  <c r="W1410" i="11"/>
  <c r="V1446" i="11"/>
  <c r="W1446" i="11" s="1"/>
  <c r="W380" i="11"/>
  <c r="W602" i="11"/>
  <c r="W1086" i="11"/>
  <c r="W1144" i="11"/>
  <c r="W1180" i="11"/>
  <c r="W1234" i="11"/>
  <c r="V1273" i="11"/>
  <c r="V951" i="11"/>
  <c r="W951" i="11" s="1"/>
  <c r="V1127" i="11"/>
  <c r="W731" i="11"/>
  <c r="V51" i="11"/>
  <c r="W51" i="11" s="1"/>
  <c r="W466" i="11"/>
  <c r="V1145" i="11"/>
  <c r="W1145" i="11" s="1"/>
  <c r="V69" i="11"/>
  <c r="W634" i="11"/>
  <c r="V1287" i="11"/>
  <c r="V132" i="11"/>
  <c r="V947" i="11"/>
  <c r="V95" i="11"/>
  <c r="V1054" i="11"/>
  <c r="V1463" i="11"/>
  <c r="V2608" i="11"/>
  <c r="W393" i="11"/>
  <c r="V998" i="11"/>
  <c r="V1406" i="11"/>
  <c r="V1047" i="11"/>
  <c r="V1079" i="11"/>
  <c r="W1153" i="11"/>
  <c r="V1185" i="11"/>
  <c r="W1185" i="11" s="1"/>
  <c r="V1417" i="11"/>
  <c r="W1417" i="11" s="1"/>
  <c r="V923" i="11"/>
  <c r="W1009" i="11"/>
  <c r="W1182" i="11"/>
  <c r="V1307" i="11"/>
  <c r="W1288" i="11"/>
  <c r="W431" i="11"/>
  <c r="V1062" i="11"/>
  <c r="V1156" i="11"/>
  <c r="W1156" i="11" s="1"/>
  <c r="V1202" i="11"/>
  <c r="V1281" i="11"/>
  <c r="V768" i="11"/>
  <c r="W768" i="11" s="1"/>
  <c r="V354" i="11"/>
  <c r="V660" i="11"/>
  <c r="V1422" i="11"/>
  <c r="V1061" i="11"/>
  <c r="W1061" i="11" s="1"/>
  <c r="V1083" i="11"/>
  <c r="V1189" i="11"/>
  <c r="W1421" i="11"/>
  <c r="V946" i="11"/>
  <c r="W946" i="11" s="1"/>
  <c r="V1069" i="11"/>
  <c r="V1316" i="11"/>
  <c r="W1316" i="11" s="1"/>
  <c r="V1170" i="11"/>
  <c r="V470" i="11"/>
  <c r="W470" i="11" s="1"/>
  <c r="V1210" i="11"/>
  <c r="V1244" i="11"/>
  <c r="W1471" i="11"/>
  <c r="V844" i="11"/>
  <c r="V31" i="11"/>
  <c r="W105" i="11"/>
  <c r="W356" i="11"/>
  <c r="V405" i="11"/>
  <c r="W405" i="11" s="1"/>
  <c r="V1013" i="11"/>
  <c r="W1013" i="11" s="1"/>
  <c r="V1087" i="11"/>
  <c r="W1087" i="11" s="1"/>
  <c r="V1363" i="11"/>
  <c r="V1393" i="11"/>
  <c r="V1428" i="11"/>
  <c r="V1464" i="11"/>
  <c r="W1441" i="11"/>
  <c r="V1327" i="11"/>
  <c r="W1327" i="11" s="1"/>
  <c r="V512" i="11"/>
  <c r="V1391" i="11"/>
  <c r="V1186" i="11"/>
  <c r="V567" i="11"/>
  <c r="V1081" i="11"/>
  <c r="W1081" i="11" s="1"/>
  <c r="V1027" i="11"/>
  <c r="W1027" i="11" s="1"/>
  <c r="V1408" i="11"/>
  <c r="V1475" i="11"/>
  <c r="V2595" i="11"/>
  <c r="W2595" i="11" s="1"/>
  <c r="V744" i="11"/>
  <c r="V968" i="11"/>
  <c r="V243" i="11"/>
  <c r="V569" i="11"/>
  <c r="V596" i="11"/>
  <c r="V1151" i="11"/>
  <c r="V1207" i="11"/>
  <c r="W1207" i="11" s="1"/>
  <c r="W734" i="11"/>
  <c r="V1457" i="11"/>
  <c r="W1457" i="11" s="1"/>
  <c r="V935" i="11"/>
  <c r="W935" i="11" s="1"/>
  <c r="V1196" i="11"/>
  <c r="W1196" i="11" s="1"/>
  <c r="V1344" i="11"/>
  <c r="W1344" i="11" s="1"/>
  <c r="V77" i="11"/>
  <c r="V586" i="11"/>
  <c r="W1119" i="11"/>
  <c r="V590" i="11"/>
  <c r="V1074" i="11"/>
  <c r="W1074" i="11" s="1"/>
  <c r="V1222" i="11"/>
  <c r="V1293" i="11"/>
  <c r="W1322" i="11"/>
  <c r="V1350" i="11"/>
  <c r="V1382" i="11"/>
  <c r="W450" i="11"/>
  <c r="AB678" i="11"/>
  <c r="AB639" i="11"/>
  <c r="S154" i="11"/>
  <c r="AB509" i="11"/>
  <c r="S199" i="11"/>
  <c r="S913" i="11"/>
  <c r="S842" i="11"/>
  <c r="AB491" i="11"/>
  <c r="AB481" i="11"/>
  <c r="AB172" i="11"/>
  <c r="S651" i="11"/>
  <c r="S361" i="11"/>
  <c r="AD712" i="11"/>
  <c r="AE712" i="11" s="1"/>
  <c r="AB363" i="11"/>
  <c r="AB727" i="11"/>
  <c r="AB607" i="11"/>
  <c r="AC607" i="11" s="1"/>
  <c r="S521" i="11"/>
  <c r="S653" i="11"/>
  <c r="S922" i="11"/>
  <c r="S194" i="11"/>
  <c r="S900" i="11"/>
  <c r="S1403" i="11"/>
  <c r="AB859" i="11"/>
  <c r="AB341" i="11"/>
  <c r="AB686" i="11"/>
  <c r="AB613" i="11"/>
  <c r="AB205" i="11"/>
  <c r="AB687" i="11"/>
  <c r="S137" i="11"/>
  <c r="S389" i="11"/>
  <c r="S821" i="11"/>
  <c r="AB270" i="11"/>
  <c r="AC270" i="11" s="1"/>
  <c r="AB764" i="11"/>
  <c r="AB913" i="11"/>
  <c r="AB248" i="11"/>
  <c r="AB741" i="11"/>
  <c r="AB1286" i="11"/>
  <c r="S162" i="11"/>
  <c r="S1223" i="11"/>
  <c r="S527" i="11"/>
  <c r="S581" i="11"/>
  <c r="S1139" i="11"/>
  <c r="S308" i="11"/>
  <c r="S108" i="11"/>
  <c r="S891" i="11"/>
  <c r="AB775" i="11"/>
  <c r="AB420" i="11"/>
  <c r="S238" i="11"/>
  <c r="S341" i="11"/>
  <c r="S688" i="11"/>
  <c r="S865" i="11"/>
  <c r="S1466" i="11"/>
  <c r="S1171" i="11"/>
  <c r="S1353" i="11"/>
  <c r="AB276" i="11"/>
  <c r="AB238" i="11"/>
  <c r="AB922" i="11"/>
  <c r="S898" i="11"/>
  <c r="S205" i="11"/>
  <c r="S426" i="11"/>
  <c r="S457" i="11"/>
  <c r="S549" i="11"/>
  <c r="S580" i="11"/>
  <c r="S687" i="11"/>
  <c r="S730" i="11"/>
  <c r="S231" i="11"/>
  <c r="S741" i="11"/>
  <c r="AB426" i="11"/>
  <c r="AB713" i="11"/>
  <c r="S248" i="11"/>
  <c r="S859" i="11"/>
  <c r="S554" i="11"/>
  <c r="AB308" i="11"/>
  <c r="S1438" i="11"/>
  <c r="S681" i="11"/>
  <c r="AB1466" i="11"/>
  <c r="AB549" i="11"/>
  <c r="AB554" i="11"/>
  <c r="AB865" i="11"/>
  <c r="AB170" i="11"/>
  <c r="AB230" i="11"/>
  <c r="AB258" i="11"/>
  <c r="AB302" i="11"/>
  <c r="AB428" i="11"/>
  <c r="AB541" i="11"/>
  <c r="AB572" i="11"/>
  <c r="AB371" i="11"/>
  <c r="AB742" i="11"/>
  <c r="AC742" i="11" s="1"/>
  <c r="AB213" i="11"/>
  <c r="AB1274" i="11"/>
  <c r="AB566" i="11"/>
  <c r="S320" i="11"/>
  <c r="S143" i="11"/>
  <c r="S206" i="11"/>
  <c r="AB1302" i="11"/>
  <c r="S184" i="11"/>
  <c r="S593" i="11"/>
  <c r="S773" i="11"/>
  <c r="S801" i="11"/>
  <c r="S444" i="11"/>
  <c r="AB453" i="11"/>
  <c r="AB148" i="11"/>
  <c r="AB422" i="11"/>
  <c r="AB898" i="11"/>
  <c r="AB1139" i="11"/>
  <c r="AB192" i="11"/>
  <c r="AB349" i="11"/>
  <c r="AB459" i="11"/>
  <c r="AB615" i="11"/>
  <c r="AB118" i="11"/>
  <c r="AB239" i="11"/>
  <c r="AB704" i="11"/>
  <c r="AB876" i="11"/>
  <c r="AB143" i="11"/>
  <c r="S438" i="11"/>
  <c r="S899" i="11"/>
  <c r="S475" i="11"/>
  <c r="S1326" i="11"/>
  <c r="S704" i="11"/>
  <c r="S551" i="11"/>
  <c r="S125" i="11"/>
  <c r="S406" i="11"/>
  <c r="S774" i="11"/>
  <c r="S318" i="11"/>
  <c r="S699" i="11"/>
  <c r="S529" i="11"/>
  <c r="AB487" i="11"/>
  <c r="AB125" i="11"/>
  <c r="AB493" i="11"/>
  <c r="AB224" i="11"/>
  <c r="AC224" i="11" s="1"/>
  <c r="AB679" i="11"/>
  <c r="AB753" i="11"/>
  <c r="AB801" i="11"/>
  <c r="S258" i="11"/>
  <c r="S625" i="11"/>
  <c r="S428" i="11"/>
  <c r="S910" i="11"/>
  <c r="S572" i="11"/>
  <c r="S223" i="11"/>
  <c r="S556" i="11"/>
  <c r="S246" i="11"/>
  <c r="S473" i="11"/>
  <c r="S197" i="11"/>
  <c r="S459" i="11"/>
  <c r="S659" i="11"/>
  <c r="AB406" i="11"/>
  <c r="AB609" i="11"/>
  <c r="AB709" i="11"/>
  <c r="AB593" i="11"/>
  <c r="AB333" i="11"/>
  <c r="AB272" i="11"/>
  <c r="AC272" i="11" s="1"/>
  <c r="AB523" i="11"/>
  <c r="AB834" i="11"/>
  <c r="AB930" i="11"/>
  <c r="S668" i="11"/>
  <c r="S785" i="11"/>
  <c r="S186" i="11"/>
  <c r="S333" i="11"/>
  <c r="S892" i="11"/>
  <c r="S493" i="11"/>
  <c r="S212" i="11"/>
  <c r="S857" i="11"/>
  <c r="AB751" i="11"/>
  <c r="AB816" i="11"/>
  <c r="AB278" i="11"/>
  <c r="AB404" i="11"/>
  <c r="AB857" i="11"/>
  <c r="AB1326" i="11"/>
  <c r="S523" i="11"/>
  <c r="S349" i="11"/>
  <c r="S930" i="11"/>
  <c r="S170" i="11"/>
  <c r="S810" i="11"/>
  <c r="S599" i="11"/>
  <c r="S278" i="11"/>
  <c r="S834" i="11"/>
  <c r="AB904" i="11"/>
  <c r="AB444" i="11"/>
  <c r="AB529" i="11"/>
  <c r="AB785" i="11"/>
  <c r="S876" i="11"/>
  <c r="AB240" i="11"/>
  <c r="AB1187" i="11"/>
  <c r="AB212" i="11"/>
  <c r="AB899" i="11"/>
  <c r="AB668" i="11"/>
  <c r="AB810" i="11"/>
  <c r="AB507" i="11"/>
  <c r="AB2585" i="11"/>
  <c r="AB2594" i="11"/>
  <c r="S2588" i="11"/>
  <c r="S2589" i="11"/>
  <c r="AE2596" i="11"/>
  <c r="AB2593" i="11"/>
  <c r="AD2597" i="11"/>
  <c r="AE2584" i="11"/>
  <c r="S2596" i="11"/>
  <c r="V2585" i="11"/>
  <c r="S2608" i="11"/>
  <c r="S2609" i="11"/>
  <c r="AD2604" i="11"/>
  <c r="S2597" i="11"/>
  <c r="S2604" i="11"/>
  <c r="AB2609" i="11"/>
  <c r="AB2603" i="11"/>
  <c r="S2603" i="11"/>
  <c r="S2587" i="11"/>
  <c r="AB2595" i="11"/>
  <c r="AC2595" i="11" s="1"/>
  <c r="S2595" i="11"/>
  <c r="AB2588" i="11"/>
  <c r="AC2588" i="11" s="1"/>
  <c r="AB2605" i="11"/>
  <c r="S2605" i="11"/>
  <c r="AB2590" i="11"/>
  <c r="AC2590" i="11" s="1"/>
  <c r="S2590" i="11"/>
  <c r="AB2591" i="11"/>
  <c r="S2591" i="11"/>
  <c r="AD2600" i="11"/>
  <c r="AE2600" i="11" s="1"/>
  <c r="S2599" i="11"/>
  <c r="S2598" i="11"/>
  <c r="AB2606" i="11"/>
  <c r="S2606" i="11"/>
  <c r="AD2592" i="11"/>
  <c r="AE2592" i="11"/>
  <c r="AB2583" i="11"/>
  <c r="AC2583" i="11" s="1"/>
  <c r="S2583" i="11"/>
  <c r="AB2607" i="11"/>
  <c r="AC2607" i="11" s="1"/>
  <c r="S2607" i="11"/>
  <c r="AB1097" i="11"/>
  <c r="AB960" i="11"/>
  <c r="AB1047" i="11"/>
  <c r="AB1131" i="11"/>
  <c r="AB168" i="11"/>
  <c r="AB1306" i="11"/>
  <c r="AB957" i="11"/>
  <c r="AB91" i="11"/>
  <c r="AE91" i="11"/>
  <c r="AB736" i="11"/>
  <c r="AB1272" i="11"/>
  <c r="AB814" i="11"/>
  <c r="AB715" i="11"/>
  <c r="AB1229" i="11"/>
  <c r="AB524" i="11"/>
  <c r="AB300" i="11"/>
  <c r="AB690" i="11"/>
  <c r="AB380" i="11"/>
  <c r="AB567" i="11"/>
  <c r="AB1145" i="11"/>
  <c r="AB1444" i="11"/>
  <c r="AB512" i="11"/>
  <c r="AB1304" i="11"/>
  <c r="AB998" i="11"/>
  <c r="AE998" i="11"/>
  <c r="AB1148" i="11"/>
  <c r="AB813" i="11"/>
  <c r="AC813" i="11" s="1"/>
  <c r="AB1282" i="11"/>
  <c r="AB968" i="11"/>
  <c r="AB135" i="11"/>
  <c r="AB144" i="11"/>
  <c r="AB169" i="11"/>
  <c r="AB243" i="11"/>
  <c r="AB417" i="11"/>
  <c r="AB648" i="11"/>
  <c r="AB627" i="11"/>
  <c r="AB877" i="11"/>
  <c r="AB1178" i="11"/>
  <c r="AB1261" i="11"/>
  <c r="AB1305" i="11"/>
  <c r="AB1354" i="11"/>
  <c r="AB1431" i="11"/>
  <c r="AB1003" i="11"/>
  <c r="AB622" i="11"/>
  <c r="AE622" i="11"/>
  <c r="AB921" i="11"/>
  <c r="AB1168" i="11"/>
  <c r="AB500" i="11"/>
  <c r="AB1201" i="11"/>
  <c r="AB87" i="11"/>
  <c r="AB8" i="11"/>
  <c r="AB43" i="11"/>
  <c r="AE43" i="11"/>
  <c r="AB33" i="11"/>
  <c r="AC33" i="11" s="1"/>
  <c r="AB31" i="11"/>
  <c r="AB104" i="11"/>
  <c r="AC104" i="11" s="1"/>
  <c r="AB32" i="11"/>
  <c r="AB167" i="11"/>
  <c r="AB106" i="11"/>
  <c r="AB29" i="11"/>
  <c r="AB187" i="11"/>
  <c r="AB130" i="11"/>
  <c r="AB119" i="11"/>
  <c r="AB285" i="11"/>
  <c r="AB348" i="11"/>
  <c r="AB311" i="11"/>
  <c r="AB253" i="11"/>
  <c r="AB283" i="11"/>
  <c r="AB383" i="11"/>
  <c r="AB425" i="11"/>
  <c r="AB526" i="11"/>
  <c r="AB553" i="11"/>
  <c r="AB612" i="11"/>
  <c r="AB721" i="11"/>
  <c r="AB827" i="11"/>
  <c r="AB839" i="11"/>
  <c r="AB798" i="11"/>
  <c r="AB702" i="11"/>
  <c r="AB835" i="11"/>
  <c r="AE835" i="11"/>
  <c r="AB1208" i="11"/>
  <c r="AB1109" i="11"/>
  <c r="AB1080" i="11"/>
  <c r="AB1121" i="11"/>
  <c r="AB878" i="11"/>
  <c r="AB1119" i="11"/>
  <c r="AB1220" i="11"/>
  <c r="AB1250" i="11"/>
  <c r="AB1279" i="11"/>
  <c r="AB1307" i="11"/>
  <c r="AB1331" i="11"/>
  <c r="AB1340" i="11"/>
  <c r="AB1356" i="11"/>
  <c r="AB1386" i="11"/>
  <c r="AB1418" i="11"/>
  <c r="AB1433" i="11"/>
  <c r="AB1457" i="11"/>
  <c r="AC1457" i="11" s="1"/>
  <c r="AB1473" i="11"/>
  <c r="AB1010" i="11"/>
  <c r="AB927" i="11"/>
  <c r="AB1098" i="11"/>
  <c r="AB508" i="11"/>
  <c r="AB719" i="11"/>
  <c r="AB756" i="11"/>
  <c r="AB1053" i="11"/>
  <c r="AB1177" i="11"/>
  <c r="AB1216" i="11"/>
  <c r="AB112" i="11"/>
  <c r="AB825" i="11"/>
  <c r="AB1210" i="11"/>
  <c r="AB19" i="11"/>
  <c r="AB101" i="11"/>
  <c r="AB1175" i="11"/>
  <c r="AB966" i="11"/>
  <c r="AB1072" i="11"/>
  <c r="AB1152" i="11"/>
  <c r="AB1338" i="11"/>
  <c r="AB446" i="11"/>
  <c r="AB145" i="11"/>
  <c r="AB663" i="11"/>
  <c r="AB1349" i="11"/>
  <c r="AB1428" i="11"/>
  <c r="AB1278" i="11"/>
  <c r="AB1113" i="11"/>
  <c r="AB1235" i="11"/>
  <c r="AB909" i="11"/>
  <c r="AB1401" i="11"/>
  <c r="AD1401" i="11"/>
  <c r="AB1357" i="11"/>
  <c r="AB650" i="11"/>
  <c r="AB602" i="11"/>
  <c r="AB1158" i="11"/>
  <c r="AB1309" i="11"/>
  <c r="AB1411" i="11"/>
  <c r="AB1149" i="11"/>
  <c r="AB1343" i="11"/>
  <c r="AB970" i="11"/>
  <c r="AC970" i="11" s="1"/>
  <c r="AB536" i="11"/>
  <c r="AB784" i="11"/>
  <c r="AB610" i="11"/>
  <c r="AB844" i="11"/>
  <c r="AB1288" i="11"/>
  <c r="AE1288" i="11"/>
  <c r="AB1170" i="11"/>
  <c r="AB1163" i="11"/>
  <c r="AC1163" i="11" s="1"/>
  <c r="AB1044" i="11"/>
  <c r="AB63" i="11"/>
  <c r="AB2577" i="11"/>
  <c r="AB64" i="11"/>
  <c r="AB13" i="11"/>
  <c r="AB263" i="11"/>
  <c r="AB391" i="11"/>
  <c r="AE391" i="11"/>
  <c r="AB319" i="11"/>
  <c r="AB530" i="11"/>
  <c r="AB1060" i="11"/>
  <c r="AE1060" i="11"/>
  <c r="AB1016" i="11"/>
  <c r="AB1277" i="11"/>
  <c r="AB1318" i="11"/>
  <c r="AB1370" i="11"/>
  <c r="AB1416" i="11"/>
  <c r="AB490" i="11"/>
  <c r="AB1090" i="11"/>
  <c r="AB1039" i="11"/>
  <c r="AB958" i="11"/>
  <c r="AE958" i="11"/>
  <c r="AB1174" i="11"/>
  <c r="AB488" i="11"/>
  <c r="AB924" i="11"/>
  <c r="AB62" i="11"/>
  <c r="AE62" i="11"/>
  <c r="AB14" i="11"/>
  <c r="AB357" i="11"/>
  <c r="AB478" i="11"/>
  <c r="AB661" i="11"/>
  <c r="AB640" i="11"/>
  <c r="AE640" i="11"/>
  <c r="AB977" i="11"/>
  <c r="AB782" i="11"/>
  <c r="AB1001" i="11"/>
  <c r="AB1100" i="11"/>
  <c r="AB881" i="11"/>
  <c r="AB995" i="11"/>
  <c r="AB1068" i="11"/>
  <c r="AB1185" i="11"/>
  <c r="AB1236" i="11"/>
  <c r="AB1263" i="11"/>
  <c r="AB1291" i="11"/>
  <c r="AC1291" i="11" s="1"/>
  <c r="AB1320" i="11"/>
  <c r="AB1402" i="11"/>
  <c r="AB1441" i="11"/>
  <c r="AB1038" i="11"/>
  <c r="AE1038" i="11"/>
  <c r="AB1106" i="11"/>
  <c r="AB89" i="11"/>
  <c r="AB69" i="11"/>
  <c r="AB18" i="11"/>
  <c r="AB70" i="11"/>
  <c r="AB28" i="11"/>
  <c r="AB80" i="11"/>
  <c r="AB67" i="11"/>
  <c r="AB123" i="11"/>
  <c r="AB149" i="11"/>
  <c r="AB16" i="11"/>
  <c r="AB138" i="11"/>
  <c r="AB163" i="11"/>
  <c r="AB247" i="11"/>
  <c r="AE247" i="11"/>
  <c r="AB287" i="11"/>
  <c r="AB317" i="11"/>
  <c r="AB327" i="11"/>
  <c r="AB289" i="11"/>
  <c r="AB358" i="11"/>
  <c r="AB325" i="11"/>
  <c r="AB435" i="11"/>
  <c r="AB433" i="11"/>
  <c r="AB486" i="11"/>
  <c r="AB293" i="11"/>
  <c r="AB437" i="11"/>
  <c r="AB542" i="11"/>
  <c r="AB600" i="11"/>
  <c r="AB657" i="11"/>
  <c r="AB522" i="11"/>
  <c r="AB421" i="11"/>
  <c r="AB762" i="11"/>
  <c r="AB823" i="11"/>
  <c r="AB848" i="11"/>
  <c r="AB883" i="11"/>
  <c r="AB846" i="11"/>
  <c r="AB907" i="11"/>
  <c r="AB1008" i="11"/>
  <c r="AB1036" i="11"/>
  <c r="AB1034" i="11"/>
  <c r="AB1125" i="11"/>
  <c r="AB1096" i="11"/>
  <c r="AB1204" i="11"/>
  <c r="AB1078" i="11"/>
  <c r="AB1128" i="11"/>
  <c r="AB1032" i="11"/>
  <c r="AC1032" i="11" s="1"/>
  <c r="AB1135" i="11"/>
  <c r="AB1222" i="11"/>
  <c r="AB1238" i="11"/>
  <c r="AB1252" i="11"/>
  <c r="AB1265" i="11"/>
  <c r="AB1281" i="11"/>
  <c r="AB1293" i="11"/>
  <c r="AB1322" i="11"/>
  <c r="AC1322" i="11" s="1"/>
  <c r="AB1333" i="11"/>
  <c r="AB1342" i="11"/>
  <c r="AC1342" i="11" s="1"/>
  <c r="AB1358" i="11"/>
  <c r="AB1374" i="11"/>
  <c r="AB1388" i="11"/>
  <c r="AD1388" i="11"/>
  <c r="AB1404" i="11"/>
  <c r="AB1420" i="11"/>
  <c r="AB1435" i="11"/>
  <c r="AC1435" i="11" s="1"/>
  <c r="AB1443" i="11"/>
  <c r="AB1459" i="11"/>
  <c r="AB1475" i="11"/>
  <c r="AB815" i="11"/>
  <c r="AB976" i="11"/>
  <c r="AB1045" i="11"/>
  <c r="AB1108" i="11"/>
  <c r="AB265" i="11"/>
  <c r="AC265" i="11" s="1"/>
  <c r="AB794" i="11"/>
  <c r="AB47" i="11"/>
  <c r="AB427" i="11"/>
  <c r="AC427" i="11" s="1"/>
  <c r="AB943" i="11"/>
  <c r="AC943" i="11" s="1"/>
  <c r="AB405" i="11"/>
  <c r="AC405" i="11" s="1"/>
  <c r="AB982" i="11"/>
  <c r="AB1203" i="11"/>
  <c r="AB579" i="11"/>
  <c r="AB731" i="11"/>
  <c r="AB1132" i="11"/>
  <c r="AB462" i="11"/>
  <c r="AB986" i="11"/>
  <c r="AB1069" i="11"/>
  <c r="AB1180" i="11"/>
  <c r="AB654" i="11"/>
  <c r="AE654" i="11"/>
  <c r="AB748" i="11"/>
  <c r="AB944" i="11"/>
  <c r="AB39" i="11"/>
  <c r="AB817" i="11"/>
  <c r="AB1196" i="11"/>
  <c r="AB25" i="11"/>
  <c r="AC25" i="11" s="1"/>
  <c r="AB996" i="11"/>
  <c r="AB911" i="11"/>
  <c r="AB1161" i="11"/>
  <c r="AB1221" i="11"/>
  <c r="AB1251" i="11"/>
  <c r="AB1280" i="11"/>
  <c r="AB1347" i="11"/>
  <c r="AB1025" i="11"/>
  <c r="AB1116" i="11"/>
  <c r="AB1446" i="11"/>
  <c r="AC1446" i="11" s="1"/>
  <c r="AB918" i="11"/>
  <c r="AB1300" i="11"/>
  <c r="AB1099" i="11"/>
  <c r="AB1462" i="11"/>
  <c r="AB466" i="11"/>
  <c r="AB1181" i="11"/>
  <c r="AB1417" i="11"/>
  <c r="AB1421" i="11"/>
  <c r="AB416" i="11"/>
  <c r="AC416" i="11" s="1"/>
  <c r="AB1207" i="11"/>
  <c r="AB1409" i="11"/>
  <c r="AB1415" i="11"/>
  <c r="AB1117" i="11"/>
  <c r="AB1247" i="11"/>
  <c r="AB1239" i="11"/>
  <c r="AE1239" i="11"/>
  <c r="AB122" i="11"/>
  <c r="AB315" i="11"/>
  <c r="AB759" i="11"/>
  <c r="AB778" i="11"/>
  <c r="AB887" i="11"/>
  <c r="AB1018" i="11"/>
  <c r="AB1215" i="11"/>
  <c r="AB988" i="11"/>
  <c r="AC988" i="11" s="1"/>
  <c r="AB1176" i="11"/>
  <c r="AB1218" i="11"/>
  <c r="AB1289" i="11"/>
  <c r="AB1329" i="11"/>
  <c r="AB1439" i="11"/>
  <c r="AB1198" i="11"/>
  <c r="AB7" i="11"/>
  <c r="AB1120" i="11"/>
  <c r="AB450" i="11"/>
  <c r="AB366" i="11"/>
  <c r="AC366" i="11" s="1"/>
  <c r="AB78" i="11"/>
  <c r="AB23" i="11"/>
  <c r="AB96" i="11"/>
  <c r="AB76" i="11"/>
  <c r="AB52" i="11"/>
  <c r="AB183" i="11"/>
  <c r="AD183" i="11"/>
  <c r="AB177" i="11"/>
  <c r="AD177" i="11"/>
  <c r="AB267" i="11"/>
  <c r="AC267" i="11" s="1"/>
  <c r="AB331" i="11"/>
  <c r="AB255" i="11"/>
  <c r="AB443" i="11"/>
  <c r="AB885" i="11"/>
  <c r="AB840" i="11"/>
  <c r="AB666" i="11"/>
  <c r="AB799" i="11"/>
  <c r="AB843" i="11"/>
  <c r="AB791" i="11"/>
  <c r="AB866" i="11"/>
  <c r="AB974" i="11"/>
  <c r="AE974" i="11"/>
  <c r="AB1043" i="11"/>
  <c r="AD1043" i="11"/>
  <c r="AB863" i="11"/>
  <c r="AC863" i="11" s="1"/>
  <c r="AB1087" i="11"/>
  <c r="AC1087" i="11" s="1"/>
  <c r="AB1195" i="11"/>
  <c r="AB893" i="11"/>
  <c r="AB1224" i="11"/>
  <c r="AB1406" i="11"/>
  <c r="AB903" i="11"/>
  <c r="AB79" i="11"/>
  <c r="AB947" i="11"/>
  <c r="AE947" i="11"/>
  <c r="AB413" i="11"/>
  <c r="AE413" i="11"/>
  <c r="AB1009" i="11"/>
  <c r="AB1055" i="11"/>
  <c r="AB1206" i="11"/>
  <c r="AB642" i="11"/>
  <c r="AB1000" i="11"/>
  <c r="AB411" i="11"/>
  <c r="AB937" i="11"/>
  <c r="AB1081" i="11"/>
  <c r="AB1186" i="11"/>
  <c r="AB951" i="11"/>
  <c r="AB1142" i="11"/>
  <c r="AB71" i="11"/>
  <c r="AB378" i="11"/>
  <c r="AB634" i="11"/>
  <c r="AC634" i="11" s="1"/>
  <c r="AB740" i="11"/>
  <c r="AB772" i="11"/>
  <c r="AB1054" i="11"/>
  <c r="AC1054" i="11" s="1"/>
  <c r="AB1205" i="11"/>
  <c r="AB1042" i="11"/>
  <c r="AC1042" i="11" s="1"/>
  <c r="AB346" i="11"/>
  <c r="AB540" i="11"/>
  <c r="AB923" i="11"/>
  <c r="AB1164" i="11"/>
  <c r="AB394" i="11"/>
  <c r="AB830" i="11"/>
  <c r="AB1227" i="11"/>
  <c r="AE1227" i="11"/>
  <c r="AB1254" i="11"/>
  <c r="AB1311" i="11"/>
  <c r="AB1363" i="11"/>
  <c r="AB489" i="11"/>
  <c r="AB728" i="11"/>
  <c r="AB479" i="11"/>
  <c r="AB1365" i="11"/>
  <c r="AC1365" i="11" s="1"/>
  <c r="AB1452" i="11"/>
  <c r="AC1452" i="11" s="1"/>
  <c r="AB9" i="11"/>
  <c r="AB629" i="11"/>
  <c r="AB1102" i="11"/>
  <c r="AB1373" i="11"/>
  <c r="AB555" i="11"/>
  <c r="AB954" i="11"/>
  <c r="AB45" i="11"/>
  <c r="AC45" i="11" s="1"/>
  <c r="AB744" i="11"/>
  <c r="AC744" i="11" s="1"/>
  <c r="AB336" i="11"/>
  <c r="AB768" i="11"/>
  <c r="AC768" i="11" s="1"/>
  <c r="AB161" i="11"/>
  <c r="AB147" i="11"/>
  <c r="AB297" i="11"/>
  <c r="AB397" i="11"/>
  <c r="AB476" i="11"/>
  <c r="AB729" i="11"/>
  <c r="AB975" i="11"/>
  <c r="AE975" i="11"/>
  <c r="AB790" i="11"/>
  <c r="AB1084" i="11"/>
  <c r="AB994" i="11"/>
  <c r="AB1248" i="11"/>
  <c r="AB1400" i="11"/>
  <c r="AB1455" i="11"/>
  <c r="AB738" i="11"/>
  <c r="AB575" i="11"/>
  <c r="AB496" i="11"/>
  <c r="AB431" i="11"/>
  <c r="AB26" i="11"/>
  <c r="AB40" i="11"/>
  <c r="AB74" i="11"/>
  <c r="AB157" i="11"/>
  <c r="AD157" i="11"/>
  <c r="AB126" i="11"/>
  <c r="AB49" i="11"/>
  <c r="AB185" i="11"/>
  <c r="AB131" i="11"/>
  <c r="AB249" i="11"/>
  <c r="AB257" i="11"/>
  <c r="AB262" i="11"/>
  <c r="AB441" i="11"/>
  <c r="AB494" i="11"/>
  <c r="AB561" i="11"/>
  <c r="AB588" i="11"/>
  <c r="AB620" i="11"/>
  <c r="AC620" i="11" s="1"/>
  <c r="AB429" i="11"/>
  <c r="AB725" i="11"/>
  <c r="AC725" i="11" s="1"/>
  <c r="AB787" i="11"/>
  <c r="AB965" i="11"/>
  <c r="AB743" i="11"/>
  <c r="AB1118" i="11"/>
  <c r="AB1141" i="11"/>
  <c r="AB1005" i="11"/>
  <c r="AB1137" i="11"/>
  <c r="AB1151" i="11"/>
  <c r="AB1240" i="11"/>
  <c r="AB1295" i="11"/>
  <c r="AE1295" i="11"/>
  <c r="AB1308" i="11"/>
  <c r="AC1308" i="11" s="1"/>
  <c r="AB1335" i="11"/>
  <c r="AB1344" i="11"/>
  <c r="AB1360" i="11"/>
  <c r="AB1390" i="11"/>
  <c r="AB1422" i="11"/>
  <c r="AD1422" i="11"/>
  <c r="AB1437" i="11"/>
  <c r="AB1445" i="11"/>
  <c r="AB1461" i="11"/>
  <c r="AB635" i="11"/>
  <c r="AB983" i="11"/>
  <c r="AB1019" i="11"/>
  <c r="AB1124" i="11"/>
  <c r="AB30" i="11"/>
  <c r="AB34" i="11"/>
  <c r="AB84" i="11"/>
  <c r="AB94" i="11"/>
  <c r="AB35" i="11"/>
  <c r="AB115" i="11"/>
  <c r="AB165" i="11"/>
  <c r="AB36" i="11"/>
  <c r="AD36" i="11"/>
  <c r="AB65" i="11"/>
  <c r="AB251" i="11"/>
  <c r="AC251" i="11" s="1"/>
  <c r="AB303" i="11"/>
  <c r="AB269" i="11"/>
  <c r="AB323" i="11"/>
  <c r="AB301" i="11"/>
  <c r="AB261" i="11"/>
  <c r="AB299" i="11"/>
  <c r="AB309" i="11"/>
  <c r="AE309" i="11"/>
  <c r="AB277" i="11"/>
  <c r="AB454" i="11"/>
  <c r="AB502" i="11"/>
  <c r="AB514" i="11"/>
  <c r="AB456" i="11"/>
  <c r="AB557" i="11"/>
  <c r="AB616" i="11"/>
  <c r="AB534" i="11"/>
  <c r="AB592" i="11"/>
  <c r="AB445" i="11"/>
  <c r="AB722" i="11"/>
  <c r="AB783" i="11"/>
  <c r="AB836" i="11"/>
  <c r="AB754" i="11"/>
  <c r="AB858" i="11"/>
  <c r="AC858" i="11" s="1"/>
  <c r="AB967" i="11"/>
  <c r="AB766" i="11"/>
  <c r="AE766" i="11"/>
  <c r="AB811" i="11"/>
  <c r="AB852" i="11"/>
  <c r="AC852" i="11" s="1"/>
  <c r="AB856" i="11"/>
  <c r="AB981" i="11"/>
  <c r="AB1017" i="11"/>
  <c r="AB1134" i="11"/>
  <c r="AE1134" i="11"/>
  <c r="AB991" i="11"/>
  <c r="AB1037" i="11"/>
  <c r="AB1157" i="11"/>
  <c r="AB1012" i="11"/>
  <c r="AB1040" i="11"/>
  <c r="AB1114" i="11"/>
  <c r="AB908" i="11"/>
  <c r="AE908" i="11"/>
  <c r="AB1006" i="11"/>
  <c r="AB1094" i="11"/>
  <c r="AB1144" i="11"/>
  <c r="AB1202" i="11"/>
  <c r="AB989" i="11"/>
  <c r="AB1167" i="11"/>
  <c r="AB1226" i="11"/>
  <c r="AC1226" i="11" s="1"/>
  <c r="AB1269" i="11"/>
  <c r="AC1269" i="11" s="1"/>
  <c r="AB1297" i="11"/>
  <c r="AB1310" i="11"/>
  <c r="AB1337" i="11"/>
  <c r="AE1337" i="11"/>
  <c r="AB1346" i="11"/>
  <c r="AB1362" i="11"/>
  <c r="AC1362" i="11" s="1"/>
  <c r="AB1378" i="11"/>
  <c r="AB1392" i="11"/>
  <c r="AB1408" i="11"/>
  <c r="AB1423" i="11"/>
  <c r="AB1447" i="11"/>
  <c r="AB1463" i="11"/>
  <c r="AB1026" i="11"/>
  <c r="AB1050" i="11"/>
  <c r="AB1140" i="11"/>
  <c r="AE1140" i="11"/>
  <c r="AB464" i="11"/>
  <c r="AB1004" i="11"/>
  <c r="AC1004" i="11" s="1"/>
  <c r="AB544" i="11"/>
  <c r="AB955" i="11"/>
  <c r="AB55" i="11"/>
  <c r="AB354" i="11"/>
  <c r="AB470" i="11"/>
  <c r="AC470" i="11" s="1"/>
  <c r="AB1071" i="11"/>
  <c r="AB1104" i="11"/>
  <c r="AB1126" i="11"/>
  <c r="AB1212" i="11"/>
  <c r="AB41" i="11"/>
  <c r="AB520" i="11"/>
  <c r="AB548" i="11"/>
  <c r="AB590" i="11"/>
  <c r="AB1027" i="11"/>
  <c r="AB948" i="11"/>
  <c r="AC948" i="11" s="1"/>
  <c r="AB959" i="11"/>
  <c r="AB1165" i="11"/>
  <c r="AB646" i="11"/>
  <c r="AB796" i="11"/>
  <c r="AB940" i="11"/>
  <c r="AB1070" i="11"/>
  <c r="AB77" i="11"/>
  <c r="AC77" i="11" s="1"/>
  <c r="AB1056" i="11"/>
  <c r="AB594" i="11"/>
  <c r="AB946" i="11"/>
  <c r="AC946" i="11" s="1"/>
  <c r="AB1179" i="11"/>
  <c r="AB933" i="11"/>
  <c r="AB1379" i="11"/>
  <c r="AB1290" i="11"/>
  <c r="AB792" i="11"/>
  <c r="AB1330" i="11"/>
  <c r="AB1284" i="11"/>
  <c r="AB1243" i="11"/>
  <c r="AB200" i="11"/>
  <c r="AC200" i="11" s="1"/>
  <c r="AB1048" i="11"/>
  <c r="AC1048" i="11" s="1"/>
  <c r="AB469" i="11"/>
  <c r="AE469" i="11"/>
  <c r="AB638" i="11"/>
  <c r="AB949" i="11"/>
  <c r="AB929" i="11"/>
  <c r="AB1268" i="11"/>
  <c r="AB1440" i="11"/>
  <c r="AB869" i="11"/>
  <c r="AC869" i="11" s="1"/>
  <c r="AB407" i="11"/>
  <c r="AB1371" i="11"/>
  <c r="AB11" i="11"/>
  <c r="AB423" i="11"/>
  <c r="AB1276" i="11"/>
  <c r="AB1355" i="11"/>
  <c r="AB2581" i="11"/>
  <c r="AB105" i="11"/>
  <c r="AB42" i="11"/>
  <c r="AB139" i="11"/>
  <c r="AC139" i="11" s="1"/>
  <c r="AB510" i="11"/>
  <c r="AB569" i="11"/>
  <c r="AB734" i="11"/>
  <c r="AC734" i="11" s="1"/>
  <c r="AB864" i="11"/>
  <c r="AB677" i="11"/>
  <c r="AB1014" i="11"/>
  <c r="AB1024" i="11"/>
  <c r="AB978" i="11"/>
  <c r="AB1049" i="11"/>
  <c r="AE1049" i="11"/>
  <c r="AB1041" i="11"/>
  <c r="AB1153" i="11"/>
  <c r="AB1183" i="11"/>
  <c r="AB1242" i="11"/>
  <c r="AB1271" i="11"/>
  <c r="AD1271" i="11"/>
  <c r="AB1323" i="11"/>
  <c r="AB1348" i="11"/>
  <c r="AB1380" i="11"/>
  <c r="AB1410" i="11"/>
  <c r="AB847" i="11"/>
  <c r="AC847" i="11" s="1"/>
  <c r="AB992" i="11"/>
  <c r="AC992" i="11" s="1"/>
  <c r="AB1058" i="11"/>
  <c r="AB803" i="11"/>
  <c r="AB439" i="11"/>
  <c r="AB963" i="11"/>
  <c r="AB1200" i="11"/>
  <c r="AB85" i="11"/>
  <c r="AB925" i="11"/>
  <c r="AB1046" i="11"/>
  <c r="AB1138" i="11"/>
  <c r="AB956" i="11"/>
  <c r="AD956" i="11"/>
  <c r="AB1013" i="11"/>
  <c r="AC1013" i="11" s="1"/>
  <c r="AB1093" i="11"/>
  <c r="AC1093" i="11" s="1"/>
  <c r="AB1079" i="11"/>
  <c r="AB415" i="11"/>
  <c r="AB1063" i="11"/>
  <c r="AB962" i="11"/>
  <c r="AB1393" i="11"/>
  <c r="AB129" i="11"/>
  <c r="AB777" i="11"/>
  <c r="AB282" i="11"/>
  <c r="AC282" i="11" s="1"/>
  <c r="AB1381" i="11"/>
  <c r="AB1249" i="11"/>
  <c r="AB1219" i="11"/>
  <c r="AB752" i="11"/>
  <c r="AB1136" i="11"/>
  <c r="AE1136" i="11"/>
  <c r="AB1332" i="11"/>
  <c r="AB1387" i="11"/>
  <c r="AB244" i="11"/>
  <c r="AB136" i="11"/>
  <c r="AB660" i="11"/>
  <c r="AB917" i="11"/>
  <c r="AB1241" i="11"/>
  <c r="AB694" i="11"/>
  <c r="AB517" i="11"/>
  <c r="AB1454" i="11"/>
  <c r="AB419" i="11"/>
  <c r="AB1123" i="11"/>
  <c r="AB1296" i="11"/>
  <c r="AB980" i="11"/>
  <c r="AB800" i="11"/>
  <c r="AD800" i="11"/>
  <c r="AB61" i="11"/>
  <c r="AB1266" i="11"/>
  <c r="AB368" i="11"/>
  <c r="AC368" i="11" s="1"/>
  <c r="AB582" i="11"/>
  <c r="AB630" i="11"/>
  <c r="AB474" i="11"/>
  <c r="AE474" i="11"/>
  <c r="AB2567" i="11"/>
  <c r="AB54" i="11"/>
  <c r="AB114" i="11"/>
  <c r="AB393" i="11"/>
  <c r="AB92" i="11"/>
  <c r="AB56" i="11"/>
  <c r="AB66" i="11"/>
  <c r="AC66" i="11" s="1"/>
  <c r="AB44" i="11"/>
  <c r="AB83" i="11"/>
  <c r="AB99" i="11"/>
  <c r="AB189" i="11"/>
  <c r="AB159" i="11"/>
  <c r="AB153" i="11"/>
  <c r="AE153" i="11"/>
  <c r="AB332" i="11"/>
  <c r="AB279" i="11"/>
  <c r="AC279" i="11" s="1"/>
  <c r="AB305" i="11"/>
  <c r="AB452" i="11"/>
  <c r="AB538" i="11"/>
  <c r="AB596" i="11"/>
  <c r="AB750" i="11"/>
  <c r="AB860" i="11"/>
  <c r="AC860" i="11" s="1"/>
  <c r="AB854" i="11"/>
  <c r="AB819" i="11"/>
  <c r="AB969" i="11"/>
  <c r="AB862" i="11"/>
  <c r="AB1051" i="11"/>
  <c r="AC1051" i="11" s="1"/>
  <c r="AB1150" i="11"/>
  <c r="AB1173" i="11"/>
  <c r="AE1173" i="11"/>
  <c r="AB1103" i="11"/>
  <c r="AB1211" i="11"/>
  <c r="AB1228" i="11"/>
  <c r="AB1283" i="11"/>
  <c r="AB1299" i="11"/>
  <c r="AB1364" i="11"/>
  <c r="AB1394" i="11"/>
  <c r="AB1449" i="11"/>
  <c r="AB1465" i="11"/>
  <c r="AB747" i="11"/>
  <c r="AE747" i="11"/>
  <c r="AB1156" i="11"/>
  <c r="AB17" i="11"/>
  <c r="AB90" i="11"/>
  <c r="AC90" i="11" s="1"/>
  <c r="AB38" i="11"/>
  <c r="AB100" i="11"/>
  <c r="AB48" i="11"/>
  <c r="AB88" i="11"/>
  <c r="AB171" i="11"/>
  <c r="AB110" i="11"/>
  <c r="AB181" i="11"/>
  <c r="AB68" i="11"/>
  <c r="AB98" i="11"/>
  <c r="AB191" i="11"/>
  <c r="AB102" i="11"/>
  <c r="AB142" i="11"/>
  <c r="AB259" i="11"/>
  <c r="AC259" i="11" s="1"/>
  <c r="AB281" i="11"/>
  <c r="AB273" i="11"/>
  <c r="AB384" i="11"/>
  <c r="AB271" i="11"/>
  <c r="AB374" i="11"/>
  <c r="AE374" i="11"/>
  <c r="AB342" i="11"/>
  <c r="AB364" i="11"/>
  <c r="AB460" i="11"/>
  <c r="AC460" i="11" s="1"/>
  <c r="AB632" i="11"/>
  <c r="AC632" i="11" s="1"/>
  <c r="AB482" i="11"/>
  <c r="AC482" i="11" s="1"/>
  <c r="AB573" i="11"/>
  <c r="AB472" i="11"/>
  <c r="AB550" i="11"/>
  <c r="AB608" i="11"/>
  <c r="AB652" i="11"/>
  <c r="AB685" i="11"/>
  <c r="AB874" i="11"/>
  <c r="AB971" i="11"/>
  <c r="AB872" i="11"/>
  <c r="AB901" i="11"/>
  <c r="AC901" i="11" s="1"/>
  <c r="AB990" i="11"/>
  <c r="AB1059" i="11"/>
  <c r="AB1166" i="11"/>
  <c r="AB1002" i="11"/>
  <c r="AB1075" i="11"/>
  <c r="AE1075" i="11"/>
  <c r="AB1189" i="11"/>
  <c r="AB985" i="11"/>
  <c r="AE985" i="11"/>
  <c r="AB1021" i="11"/>
  <c r="AB1057" i="11"/>
  <c r="AB1146" i="11"/>
  <c r="AB979" i="11"/>
  <c r="AB1015" i="11"/>
  <c r="AB1160" i="11"/>
  <c r="AB850" i="11"/>
  <c r="AB1085" i="11"/>
  <c r="AE1085" i="11"/>
  <c r="AB1193" i="11"/>
  <c r="AB1230" i="11"/>
  <c r="AB1244" i="11"/>
  <c r="AB1257" i="11"/>
  <c r="AB1273" i="11"/>
  <c r="AB1285" i="11"/>
  <c r="AB1301" i="11"/>
  <c r="AB1314" i="11"/>
  <c r="AB1325" i="11"/>
  <c r="AB1350" i="11"/>
  <c r="AC1350" i="11" s="1"/>
  <c r="AB1366" i="11"/>
  <c r="AB1382" i="11"/>
  <c r="AB1396" i="11"/>
  <c r="AB1412" i="11"/>
  <c r="AB1427" i="11"/>
  <c r="AB1467" i="11"/>
  <c r="AB770" i="11"/>
  <c r="AB993" i="11"/>
  <c r="AB999" i="11"/>
  <c r="AC999" i="11" s="1"/>
  <c r="AB1066" i="11"/>
  <c r="AC1066" i="11" s="1"/>
  <c r="AB1172" i="11"/>
  <c r="AB1020" i="11"/>
  <c r="AB484" i="11"/>
  <c r="AE484" i="11"/>
  <c r="AB559" i="11"/>
  <c r="AB644" i="11"/>
  <c r="AB95" i="11"/>
  <c r="AB941" i="11"/>
  <c r="AB1062" i="11"/>
  <c r="AB1147" i="11"/>
  <c r="AB356" i="11"/>
  <c r="AB626" i="11"/>
  <c r="AE626" i="11"/>
  <c r="AB964" i="11"/>
  <c r="AB132" i="11"/>
  <c r="AE132" i="11"/>
  <c r="AB928" i="11"/>
  <c r="AE928" i="11"/>
  <c r="AB447" i="11"/>
  <c r="AB598" i="11"/>
  <c r="AB984" i="11"/>
  <c r="AB1082" i="11"/>
  <c r="AB1133" i="11"/>
  <c r="AB571" i="11"/>
  <c r="AC571" i="11" s="1"/>
  <c r="AB952" i="11"/>
  <c r="AE952" i="11"/>
  <c r="AB1237" i="11"/>
  <c r="AC1237" i="11" s="1"/>
  <c r="AB1264" i="11"/>
  <c r="AC1264" i="11" s="1"/>
  <c r="AB1292" i="11"/>
  <c r="AB1321" i="11"/>
  <c r="AB1448" i="11"/>
  <c r="AB1319" i="11"/>
  <c r="AC1319" i="11" s="1"/>
  <c r="AB1391" i="11"/>
  <c r="AB1313" i="11"/>
  <c r="AB658" i="11"/>
  <c r="AB1256" i="11"/>
  <c r="AB412" i="11"/>
  <c r="AC412" i="11" s="1"/>
  <c r="AB503" i="11"/>
  <c r="AE503" i="11"/>
  <c r="AB256" i="11"/>
  <c r="AC256" i="11" s="1"/>
  <c r="AB953" i="11"/>
  <c r="AB760" i="11"/>
  <c r="AB1385" i="11"/>
  <c r="AC1385" i="11" s="1"/>
  <c r="AB939" i="11"/>
  <c r="AB1339" i="11"/>
  <c r="AB1464" i="11"/>
  <c r="AB745" i="11"/>
  <c r="AB1225" i="11"/>
  <c r="AB1064" i="11"/>
  <c r="AC1064" i="11" s="1"/>
  <c r="AB1061" i="11"/>
  <c r="AB934" i="11"/>
  <c r="AB492" i="11"/>
  <c r="AB552" i="11"/>
  <c r="AB2575" i="11"/>
  <c r="AB2573" i="11"/>
  <c r="AB58" i="11"/>
  <c r="AB275" i="11"/>
  <c r="AB307" i="11"/>
  <c r="AB584" i="11"/>
  <c r="AC584" i="11" s="1"/>
  <c r="AB498" i="11"/>
  <c r="AB624" i="11"/>
  <c r="AB802" i="11"/>
  <c r="AB870" i="11"/>
  <c r="AB879" i="11"/>
  <c r="AB831" i="11"/>
  <c r="AB1073" i="11"/>
  <c r="AB1112" i="11"/>
  <c r="AB1234" i="11"/>
  <c r="AB1471" i="11"/>
  <c r="AB46" i="11"/>
  <c r="AB20" i="11"/>
  <c r="AC20" i="11" s="1"/>
  <c r="AB72" i="11"/>
  <c r="AC72" i="11" s="1"/>
  <c r="AB75" i="11"/>
  <c r="AB24" i="11"/>
  <c r="AB53" i="11"/>
  <c r="AB51" i="11"/>
  <c r="AB151" i="11"/>
  <c r="AB86" i="11"/>
  <c r="AB340" i="11"/>
  <c r="AB295" i="11"/>
  <c r="AB370" i="11"/>
  <c r="AB306" i="11"/>
  <c r="AB468" i="11"/>
  <c r="AB518" i="11"/>
  <c r="AB546" i="11"/>
  <c r="AB577" i="11"/>
  <c r="AC577" i="11" s="1"/>
  <c r="AB604" i="11"/>
  <c r="AB645" i="11"/>
  <c r="AC645" i="11" s="1"/>
  <c r="AB506" i="11"/>
  <c r="AB746" i="11"/>
  <c r="AE746" i="11"/>
  <c r="AB786" i="11"/>
  <c r="AB875" i="11"/>
  <c r="AB828" i="11"/>
  <c r="AC828" i="11" s="1"/>
  <c r="AB763" i="11"/>
  <c r="AB808" i="11"/>
  <c r="AC808" i="11" s="1"/>
  <c r="AB973" i="11"/>
  <c r="AB693" i="11"/>
  <c r="AE693" i="11"/>
  <c r="AB820" i="11"/>
  <c r="AB868" i="11"/>
  <c r="AB812" i="11"/>
  <c r="AC812" i="11" s="1"/>
  <c r="AB915" i="11"/>
  <c r="AB997" i="11"/>
  <c r="AC997" i="11" s="1"/>
  <c r="AB1033" i="11"/>
  <c r="AB1067" i="11"/>
  <c r="AB1182" i="11"/>
  <c r="AB1091" i="11"/>
  <c r="AB1199" i="11"/>
  <c r="AB1028" i="11"/>
  <c r="AE1028" i="11"/>
  <c r="AB1065" i="11"/>
  <c r="AB1162" i="11"/>
  <c r="AE1162" i="11"/>
  <c r="AB1022" i="11"/>
  <c r="AB1052" i="11"/>
  <c r="AB1169" i="11"/>
  <c r="AB1101" i="11"/>
  <c r="AB1209" i="11"/>
  <c r="AB1232" i="11"/>
  <c r="AB1246" i="11"/>
  <c r="AB1259" i="11"/>
  <c r="AD1259" i="11"/>
  <c r="AB1275" i="11"/>
  <c r="AC1275" i="11" s="1"/>
  <c r="AB1287" i="11"/>
  <c r="AB1303" i="11"/>
  <c r="AB1316" i="11"/>
  <c r="AB1327" i="11"/>
  <c r="AC1327" i="11" s="1"/>
  <c r="AB1352" i="11"/>
  <c r="AB1368" i="11"/>
  <c r="AC1368" i="11" s="1"/>
  <c r="AB1384" i="11"/>
  <c r="AB1398" i="11"/>
  <c r="AE1398" i="11"/>
  <c r="AB1414" i="11"/>
  <c r="AB1429" i="11"/>
  <c r="AB1453" i="11"/>
  <c r="AB1469" i="11"/>
  <c r="AB390" i="11"/>
  <c r="AB1074" i="11"/>
  <c r="AB1188" i="11"/>
  <c r="AB647" i="11"/>
  <c r="AC647" i="11" s="1"/>
  <c r="AB824" i="11"/>
  <c r="AB458" i="11"/>
  <c r="AB950" i="11"/>
  <c r="AB1086" i="11"/>
  <c r="AB73" i="11"/>
  <c r="AB833" i="11"/>
  <c r="AC833" i="11" s="1"/>
  <c r="AB932" i="11"/>
  <c r="AB1083" i="11"/>
  <c r="AB93" i="11"/>
  <c r="AB804" i="11"/>
  <c r="AB935" i="11"/>
  <c r="AB57" i="11"/>
  <c r="AB919" i="11"/>
  <c r="AB1011" i="11"/>
  <c r="AB1088" i="11"/>
  <c r="AB1122" i="11"/>
  <c r="AB1023" i="11"/>
  <c r="AB1115" i="11"/>
  <c r="AB455" i="11"/>
  <c r="AB1190" i="11"/>
  <c r="AB1270" i="11"/>
  <c r="AB1298" i="11"/>
  <c r="AB1472" i="11"/>
  <c r="AB347" i="11"/>
  <c r="AB1397" i="11"/>
  <c r="AC1397" i="11" s="1"/>
  <c r="AB1262" i="11"/>
  <c r="AB516" i="11"/>
  <c r="AB769" i="11"/>
  <c r="AE769" i="11"/>
  <c r="AB1341" i="11"/>
  <c r="AB504" i="11"/>
  <c r="AB480" i="11"/>
  <c r="AB528" i="11"/>
  <c r="AB614" i="11"/>
  <c r="AB116" i="11"/>
  <c r="AC116" i="11" s="1"/>
  <c r="AB1127" i="11"/>
  <c r="AB1076" i="11"/>
  <c r="AB1029" i="11"/>
  <c r="AB961" i="11"/>
  <c r="AE961" i="11"/>
  <c r="AB1217" i="11"/>
  <c r="AB586" i="11"/>
  <c r="AE515" i="11"/>
  <c r="AE2582" i="11"/>
  <c r="AD395" i="11"/>
  <c r="AE134" i="11"/>
  <c r="AD333" i="11"/>
  <c r="AD1367" i="11"/>
  <c r="AD1258" i="11"/>
  <c r="AD428" i="11"/>
  <c r="AD312" i="11"/>
  <c r="AD692" i="11"/>
  <c r="AD916" i="11"/>
  <c r="AE1470" i="11"/>
  <c r="AD2578" i="11"/>
  <c r="AD294" i="11"/>
  <c r="AE853" i="11"/>
  <c r="AD1077" i="11"/>
  <c r="AD1458" i="11"/>
  <c r="AE406" i="11"/>
  <c r="AD453" i="11"/>
  <c r="AD633" i="11"/>
  <c r="AE1197" i="11"/>
  <c r="AD1345" i="11"/>
  <c r="AE930" i="11"/>
  <c r="AD362" i="11"/>
  <c r="AD898" i="11"/>
  <c r="AD1317" i="11"/>
  <c r="AD264" i="11"/>
  <c r="AD379" i="11"/>
  <c r="AD1474" i="11"/>
  <c r="AD593" i="11"/>
  <c r="AE1119" i="11"/>
  <c r="AE1263" i="11"/>
  <c r="AE1473" i="11"/>
  <c r="AE1082" i="11"/>
  <c r="AE1354" i="11"/>
  <c r="AE437" i="11"/>
  <c r="AE907" i="11"/>
  <c r="AD1034" i="11"/>
  <c r="AE1374" i="11"/>
  <c r="AD1046" i="11"/>
  <c r="AE919" i="11"/>
  <c r="AE1298" i="11"/>
  <c r="AD834" i="11"/>
  <c r="AE1151" i="11"/>
  <c r="AE1445" i="11"/>
  <c r="AE512" i="11"/>
  <c r="AE1094" i="11"/>
  <c r="AE966" i="11"/>
  <c r="AE602" i="11"/>
  <c r="AE844" i="11"/>
  <c r="AE126" i="11"/>
  <c r="AE1024" i="11"/>
  <c r="AE944" i="11"/>
  <c r="AE1347" i="11"/>
  <c r="AE1117" i="11"/>
  <c r="AE778" i="11"/>
  <c r="AE1296" i="11"/>
  <c r="AE79" i="11"/>
  <c r="AE1311" i="11"/>
  <c r="AD555" i="11"/>
  <c r="AD1326" i="11"/>
  <c r="AE1318" i="11"/>
  <c r="AE1471" i="11"/>
  <c r="AE1230" i="11"/>
  <c r="AE1065" i="11"/>
  <c r="AE590" i="11"/>
  <c r="AE940" i="11"/>
  <c r="AE1070" i="11"/>
  <c r="AE1330" i="11"/>
  <c r="AD166" i="11"/>
  <c r="AD444" i="11"/>
  <c r="AD497" i="11"/>
  <c r="AD859" i="11"/>
  <c r="AD631" i="11"/>
  <c r="AE2570" i="11"/>
  <c r="S2573" i="11"/>
  <c r="S2579" i="11"/>
  <c r="AD2579" i="11"/>
  <c r="AE2579" i="11" s="1"/>
  <c r="S2581" i="11"/>
  <c r="AE2574" i="11"/>
  <c r="S2575" i="11"/>
  <c r="AD2571" i="11"/>
  <c r="AE2571" i="11"/>
  <c r="S2567" i="11"/>
  <c r="S2577" i="11"/>
  <c r="V2575" i="11"/>
  <c r="W2575" i="11"/>
  <c r="W455" i="11"/>
  <c r="W1204" i="11"/>
  <c r="W842" i="11"/>
  <c r="W636" i="11"/>
  <c r="W290" i="11"/>
  <c r="W1138" i="11"/>
  <c r="W1139" i="11"/>
  <c r="AD1315" i="11"/>
  <c r="AE1315" i="11" s="1"/>
  <c r="AD1267" i="11"/>
  <c r="AE1267" i="11" s="1"/>
  <c r="AD1129" i="11"/>
  <c r="AE1129" i="11" s="1"/>
  <c r="AD1191" i="11"/>
  <c r="AE1191" i="11" s="1"/>
  <c r="AD352" i="11"/>
  <c r="AE352" i="11" s="1"/>
  <c r="AD408" i="11"/>
  <c r="AE408" i="11" s="1"/>
  <c r="AD50" i="11"/>
  <c r="AE50" i="11" s="1"/>
  <c r="AD179" i="11"/>
  <c r="AE179" i="11" s="1"/>
  <c r="AD1154" i="11"/>
  <c r="AE1154" i="11" s="1"/>
  <c r="AD382" i="11"/>
  <c r="AE382" i="11" s="1"/>
  <c r="AD82" i="11"/>
  <c r="AE82" i="11" s="1"/>
  <c r="AD291" i="11"/>
  <c r="AE291" i="11" s="1"/>
  <c r="AD806" i="11"/>
  <c r="AE806" i="11" s="1"/>
  <c r="AD1312" i="11"/>
  <c r="AE1312" i="11" s="1"/>
  <c r="AD1425" i="11"/>
  <c r="AE1425" i="11" s="1"/>
  <c r="AD21" i="11"/>
  <c r="AE21" i="11" s="1"/>
  <c r="AD403" i="11"/>
  <c r="AE403" i="11" s="1"/>
  <c r="AD1424" i="11"/>
  <c r="AE1424" i="11" s="1"/>
  <c r="AD1468" i="11"/>
  <c r="AE1468" i="11" s="1"/>
  <c r="AD360" i="11"/>
  <c r="AE360" i="11" s="1"/>
  <c r="AD1451" i="11"/>
  <c r="AE1451" i="11" s="1"/>
  <c r="AD733" i="11"/>
  <c r="AE733" i="11" s="1"/>
  <c r="AD22" i="11"/>
  <c r="AE22" i="11" s="1"/>
  <c r="AD120" i="11"/>
  <c r="AE120" i="11" s="1"/>
  <c r="AD334" i="11"/>
  <c r="AE334" i="11" s="1"/>
  <c r="AD60" i="11"/>
  <c r="AE60" i="11" s="1"/>
  <c r="AD12" i="11"/>
  <c r="AE12" i="11" s="1"/>
  <c r="AD329" i="11"/>
  <c r="AE329" i="11" s="1"/>
  <c r="AD1192" i="11"/>
  <c r="AE1192" i="11" s="1"/>
  <c r="AD532" i="11"/>
  <c r="AE532" i="11" s="1"/>
  <c r="AD290" i="11"/>
  <c r="AE290" i="11" s="1"/>
  <c r="V234" i="11"/>
  <c r="W668" i="11"/>
  <c r="S945" i="11"/>
  <c r="S1432" i="11"/>
  <c r="S1424" i="11"/>
  <c r="S1184" i="11"/>
  <c r="S1154" i="11"/>
  <c r="W1123" i="11"/>
  <c r="S1092" i="11"/>
  <c r="S1468" i="11"/>
  <c r="S938" i="11"/>
  <c r="S618" i="11"/>
  <c r="S120" i="11"/>
  <c r="S829" i="11"/>
  <c r="W1220" i="11"/>
  <c r="S27" i="11"/>
  <c r="W1130" i="11"/>
  <c r="S1324" i="11"/>
  <c r="S103" i="11"/>
  <c r="S942" i="11"/>
  <c r="S1007" i="11"/>
  <c r="S931" i="11"/>
  <c r="S409" i="11"/>
  <c r="S352" i="11"/>
  <c r="S344" i="11"/>
  <c r="S1266" i="11"/>
  <c r="W442" i="11"/>
  <c r="W1106" i="11"/>
  <c r="W720" i="11"/>
  <c r="W1114" i="11"/>
  <c r="W1122" i="11"/>
  <c r="V415" i="11"/>
  <c r="W700" i="11"/>
  <c r="W945" i="11"/>
  <c r="S1393" i="11"/>
  <c r="S777" i="11"/>
  <c r="S792" i="11"/>
  <c r="S1452" i="11"/>
  <c r="S1300" i="11"/>
  <c r="S1357" i="11"/>
  <c r="S953" i="11"/>
  <c r="S694" i="11"/>
  <c r="S517" i="11"/>
  <c r="S1454" i="11"/>
  <c r="S407" i="11"/>
  <c r="S744" i="11"/>
  <c r="S1282" i="11"/>
  <c r="S594" i="11"/>
  <c r="S1237" i="11"/>
  <c r="S1264" i="11"/>
  <c r="S1292" i="11"/>
  <c r="S1321" i="11"/>
  <c r="S1448" i="11"/>
  <c r="S282" i="11"/>
  <c r="S1381" i="11"/>
  <c r="S504" i="11"/>
  <c r="S1225" i="11"/>
  <c r="S800" i="11"/>
  <c r="S1170" i="11"/>
  <c r="S1163" i="11"/>
  <c r="S1190" i="11"/>
  <c r="S1270" i="11"/>
  <c r="S1472" i="11"/>
  <c r="S1319" i="11"/>
  <c r="S1391" i="11"/>
  <c r="S1284" i="11"/>
  <c r="S200" i="11"/>
  <c r="S1373" i="11"/>
  <c r="S116" i="11"/>
  <c r="S1415" i="11"/>
  <c r="S1063" i="11"/>
  <c r="S1397" i="11"/>
  <c r="S1219" i="11"/>
  <c r="S1136" i="11"/>
  <c r="S1158" i="11"/>
  <c r="S1444" i="11"/>
  <c r="S1338" i="11"/>
  <c r="S736" i="11"/>
  <c r="S1313" i="11"/>
  <c r="S1256" i="11"/>
  <c r="S412" i="11"/>
  <c r="S1332" i="11"/>
  <c r="S1387" i="11"/>
  <c r="S1411" i="11"/>
  <c r="S1149" i="11"/>
  <c r="S1343" i="11"/>
  <c r="S844" i="11"/>
  <c r="S11" i="11"/>
  <c r="S768" i="11"/>
  <c r="S1023" i="11"/>
  <c r="S1221" i="11"/>
  <c r="S1251" i="11"/>
  <c r="S1280" i="11"/>
  <c r="S663" i="11"/>
  <c r="S1349" i="11"/>
  <c r="S1428" i="11"/>
  <c r="S416" i="11"/>
  <c r="S830" i="11"/>
  <c r="S1254" i="11"/>
  <c r="S1311" i="11"/>
  <c r="S1363" i="11"/>
  <c r="S1272" i="11"/>
  <c r="S1229" i="11"/>
  <c r="S1341" i="11"/>
  <c r="S638" i="11"/>
  <c r="S1288" i="11"/>
  <c r="S1304" i="11"/>
  <c r="S1379" i="11"/>
  <c r="S1365" i="11"/>
  <c r="S1446" i="11"/>
  <c r="S1278" i="11"/>
  <c r="S909" i="11"/>
  <c r="S690" i="11"/>
  <c r="S136" i="11"/>
  <c r="S660" i="11"/>
  <c r="S917" i="11"/>
  <c r="S1241" i="11"/>
  <c r="S1268" i="11"/>
  <c r="S1029" i="11"/>
  <c r="S1217" i="11"/>
  <c r="W1376" i="11"/>
  <c r="W478" i="11"/>
  <c r="W712" i="11"/>
  <c r="W12" i="11"/>
  <c r="W352" i="11"/>
  <c r="W316" i="11"/>
  <c r="W494" i="11"/>
  <c r="W1100" i="11"/>
  <c r="W1468" i="11"/>
  <c r="W108" i="11"/>
  <c r="W426" i="11"/>
  <c r="V1242" i="11"/>
  <c r="W1155" i="11"/>
  <c r="W476" i="11"/>
  <c r="V37" i="11"/>
  <c r="W1115" i="11"/>
  <c r="W1228" i="11"/>
  <c r="W1031" i="11"/>
  <c r="S474" i="11"/>
  <c r="V376" i="11"/>
  <c r="W628" i="11"/>
  <c r="W1154" i="11"/>
  <c r="V439" i="11"/>
  <c r="W1147" i="11"/>
  <c r="V538" i="11"/>
  <c r="V444" i="11"/>
  <c r="W344" i="11"/>
  <c r="W428" i="11"/>
  <c r="S996" i="11"/>
  <c r="S91" i="11"/>
  <c r="S1243" i="11"/>
  <c r="S1048" i="11"/>
  <c r="S998" i="11"/>
  <c r="W486" i="11"/>
  <c r="V486" i="11"/>
  <c r="V241" i="11"/>
  <c r="W241" i="11"/>
  <c r="W469" i="11"/>
  <c r="V469" i="11"/>
  <c r="S1179" i="11"/>
  <c r="S466" i="11"/>
  <c r="S469" i="11"/>
  <c r="S602" i="11"/>
  <c r="S728" i="11"/>
  <c r="S1064" i="11"/>
  <c r="S1262" i="11"/>
  <c r="S1152" i="11"/>
  <c r="S650" i="11"/>
  <c r="S1355" i="11"/>
  <c r="S1462" i="11"/>
  <c r="S63" i="11"/>
  <c r="S1047" i="11"/>
  <c r="S571" i="11"/>
  <c r="S614" i="11"/>
  <c r="S479" i="11"/>
  <c r="S962" i="11"/>
  <c r="S1044" i="11"/>
  <c r="S129" i="11"/>
  <c r="S1127" i="11"/>
  <c r="S1145" i="11"/>
  <c r="S1347" i="11"/>
  <c r="S813" i="11"/>
  <c r="S380" i="11"/>
  <c r="S1148" i="11"/>
  <c r="S423" i="11"/>
  <c r="S61" i="11"/>
  <c r="S630" i="11"/>
  <c r="S9" i="11"/>
  <c r="S923" i="11"/>
  <c r="S968" i="11"/>
  <c r="S586" i="11"/>
  <c r="S1207" i="11"/>
  <c r="S45" i="11"/>
  <c r="S745" i="11"/>
  <c r="S1239" i="11"/>
  <c r="S492" i="11"/>
  <c r="S1123" i="11"/>
  <c r="S1247" i="11"/>
  <c r="S957" i="11"/>
  <c r="S347" i="11"/>
  <c r="S419" i="11"/>
  <c r="S1276" i="11"/>
  <c r="S582" i="11"/>
  <c r="S934" i="11"/>
  <c r="S552" i="11"/>
  <c r="S1181" i="11"/>
  <c r="S1290" i="11"/>
  <c r="S528" i="11"/>
  <c r="S480" i="11"/>
  <c r="S960" i="11"/>
  <c r="S1161" i="11"/>
  <c r="S1072" i="11"/>
  <c r="S1117" i="11"/>
  <c r="S1409" i="11"/>
  <c r="W1437" i="11"/>
  <c r="S954" i="11"/>
  <c r="S1076" i="11"/>
  <c r="S336" i="11"/>
  <c r="S929" i="11"/>
  <c r="S368" i="11"/>
  <c r="S918" i="11"/>
  <c r="S1421" i="11"/>
  <c r="S1249" i="11"/>
  <c r="S1371" i="11"/>
  <c r="S244" i="11"/>
  <c r="S752" i="11"/>
  <c r="S980" i="11"/>
  <c r="S512" i="11"/>
  <c r="S555" i="11"/>
  <c r="S415" i="11"/>
  <c r="S961" i="11"/>
  <c r="S610" i="11"/>
  <c r="S394" i="11"/>
  <c r="S760" i="11"/>
  <c r="S145" i="11"/>
  <c r="S1298" i="11"/>
  <c r="S1417" i="11"/>
  <c r="S946" i="11"/>
  <c r="S25" i="11"/>
  <c r="S168" i="11"/>
  <c r="S1115" i="11"/>
  <c r="S1042" i="11"/>
  <c r="S1306" i="11"/>
  <c r="S1099" i="11"/>
  <c r="S1061" i="11"/>
  <c r="S503" i="11"/>
  <c r="S952" i="11"/>
  <c r="S1235" i="11"/>
  <c r="S1401" i="11"/>
  <c r="S300" i="11"/>
  <c r="S970" i="11"/>
  <c r="S949" i="11"/>
  <c r="S1164" i="11"/>
  <c r="S1113" i="11"/>
  <c r="S1309" i="11"/>
  <c r="S536" i="11"/>
  <c r="S784" i="11"/>
  <c r="S446" i="11"/>
  <c r="S629" i="11"/>
  <c r="S455" i="11"/>
  <c r="S911" i="11"/>
  <c r="S1296" i="11"/>
  <c r="S256" i="11"/>
  <c r="S1339" i="11"/>
  <c r="S1464" i="11"/>
  <c r="S77" i="11"/>
  <c r="S658" i="11"/>
  <c r="S1116" i="11"/>
  <c r="S540" i="11"/>
  <c r="S939" i="11"/>
  <c r="S1131" i="11"/>
  <c r="S524" i="11"/>
  <c r="S567" i="11"/>
  <c r="S1056" i="11"/>
  <c r="S869" i="11"/>
  <c r="S715" i="11"/>
  <c r="S933" i="11"/>
  <c r="S1385" i="11"/>
  <c r="S1440" i="11"/>
  <c r="S346" i="11"/>
  <c r="S1330" i="11"/>
  <c r="S814" i="11"/>
  <c r="S966" i="11"/>
  <c r="S1122" i="11"/>
  <c r="S1227" i="11"/>
  <c r="S1025" i="11"/>
  <c r="S516" i="11"/>
  <c r="S489" i="11"/>
  <c r="S769" i="11"/>
  <c r="S1102" i="11"/>
  <c r="S62" i="11"/>
  <c r="S43" i="11"/>
  <c r="S106" i="11"/>
  <c r="S311" i="11"/>
  <c r="S357" i="11"/>
  <c r="S977" i="11"/>
  <c r="S782" i="11"/>
  <c r="S881" i="11"/>
  <c r="S1121" i="11"/>
  <c r="S1220" i="11"/>
  <c r="S1320" i="11"/>
  <c r="S1402" i="11"/>
  <c r="S1214" i="11"/>
  <c r="S644" i="11"/>
  <c r="S1206" i="11"/>
  <c r="S1174" i="11"/>
  <c r="S626" i="11"/>
  <c r="S796" i="11"/>
  <c r="S919" i="11"/>
  <c r="S1088" i="11"/>
  <c r="S10" i="11"/>
  <c r="S50" i="11"/>
  <c r="S89" i="11"/>
  <c r="S69" i="11"/>
  <c r="S18" i="11"/>
  <c r="S70" i="11"/>
  <c r="S28" i="11"/>
  <c r="S80" i="11"/>
  <c r="S67" i="11"/>
  <c r="S123" i="11"/>
  <c r="S149" i="11"/>
  <c r="S16" i="11"/>
  <c r="S138" i="11"/>
  <c r="S163" i="11"/>
  <c r="S247" i="11"/>
  <c r="S287" i="11"/>
  <c r="S317" i="11"/>
  <c r="S327" i="11"/>
  <c r="S289" i="11"/>
  <c r="S358" i="11"/>
  <c r="S325" i="11"/>
  <c r="S435" i="11"/>
  <c r="S334" i="11"/>
  <c r="S433" i="11"/>
  <c r="S486" i="11"/>
  <c r="S293" i="11"/>
  <c r="S437" i="11"/>
  <c r="S542" i="11"/>
  <c r="S600" i="11"/>
  <c r="S657" i="11"/>
  <c r="S522" i="11"/>
  <c r="S421" i="11"/>
  <c r="S762" i="11"/>
  <c r="S823" i="11"/>
  <c r="S710" i="11"/>
  <c r="S848" i="11"/>
  <c r="S883" i="11"/>
  <c r="S846" i="11"/>
  <c r="S907" i="11"/>
  <c r="S1008" i="11"/>
  <c r="S1036" i="11"/>
  <c r="S1034" i="11"/>
  <c r="S1125" i="11"/>
  <c r="S1096" i="11"/>
  <c r="S1204" i="11"/>
  <c r="S1078" i="11"/>
  <c r="S1128" i="11"/>
  <c r="S1032" i="11"/>
  <c r="S1135" i="11"/>
  <c r="S1222" i="11"/>
  <c r="S1238" i="11"/>
  <c r="S1252" i="11"/>
  <c r="S1265" i="11"/>
  <c r="S1281" i="11"/>
  <c r="S1293" i="11"/>
  <c r="S1322" i="11"/>
  <c r="S1333" i="11"/>
  <c r="S1342" i="11"/>
  <c r="S1358" i="11"/>
  <c r="S1374" i="11"/>
  <c r="S1388" i="11"/>
  <c r="S1404" i="11"/>
  <c r="S1420" i="11"/>
  <c r="S1435" i="11"/>
  <c r="S1443" i="11"/>
  <c r="S1459" i="11"/>
  <c r="S1475" i="11"/>
  <c r="S815" i="11"/>
  <c r="S976" i="11"/>
  <c r="S1045" i="11"/>
  <c r="S1108" i="11"/>
  <c r="S265" i="11"/>
  <c r="S794" i="11"/>
  <c r="S559" i="11"/>
  <c r="S927" i="11"/>
  <c r="S21" i="11"/>
  <c r="S508" i="11"/>
  <c r="S548" i="11"/>
  <c r="S932" i="11"/>
  <c r="S1147" i="11"/>
  <c r="S956" i="11"/>
  <c r="S986" i="11"/>
  <c r="S1053" i="11"/>
  <c r="S935" i="11"/>
  <c r="S959" i="11"/>
  <c r="S1142" i="11"/>
  <c r="S366" i="11"/>
  <c r="S634" i="11"/>
  <c r="S817" i="11"/>
  <c r="S1133" i="11"/>
  <c r="S1196" i="11"/>
  <c r="S167" i="11"/>
  <c r="S29" i="11"/>
  <c r="S130" i="11"/>
  <c r="S383" i="11"/>
  <c r="S478" i="11"/>
  <c r="S612" i="11"/>
  <c r="S798" i="11"/>
  <c r="S1001" i="11"/>
  <c r="S1068" i="11"/>
  <c r="S1250" i="11"/>
  <c r="S1331" i="11"/>
  <c r="S1433" i="11"/>
  <c r="S1010" i="11"/>
  <c r="S41" i="11"/>
  <c r="S748" i="11"/>
  <c r="S1175" i="11"/>
  <c r="S26" i="11"/>
  <c r="S78" i="11"/>
  <c r="S40" i="11"/>
  <c r="S23" i="11"/>
  <c r="S96" i="11"/>
  <c r="S76" i="11"/>
  <c r="S74" i="11"/>
  <c r="S157" i="11"/>
  <c r="S52" i="11"/>
  <c r="S126" i="11"/>
  <c r="S183" i="11"/>
  <c r="S177" i="11"/>
  <c r="S49" i="11"/>
  <c r="S155" i="11"/>
  <c r="S185" i="11"/>
  <c r="S131" i="11"/>
  <c r="S249" i="11"/>
  <c r="S257" i="11"/>
  <c r="S267" i="11"/>
  <c r="S321" i="11"/>
  <c r="S331" i="11"/>
  <c r="S255" i="11"/>
  <c r="S262" i="11"/>
  <c r="S443" i="11"/>
  <c r="S441" i="11"/>
  <c r="S494" i="11"/>
  <c r="S561" i="11"/>
  <c r="S588" i="11"/>
  <c r="S620" i="11"/>
  <c r="S429" i="11"/>
  <c r="S725" i="11"/>
  <c r="S885" i="11"/>
  <c r="S807" i="11"/>
  <c r="S787" i="11"/>
  <c r="S840" i="11"/>
  <c r="S965" i="11"/>
  <c r="S666" i="11"/>
  <c r="S743" i="11"/>
  <c r="S799" i="11"/>
  <c r="S843" i="11"/>
  <c r="S791" i="11"/>
  <c r="S866" i="11"/>
  <c r="S974" i="11"/>
  <c r="S1043" i="11"/>
  <c r="S1118" i="11"/>
  <c r="S863" i="11"/>
  <c r="S1141" i="11"/>
  <c r="S1005" i="11"/>
  <c r="S1087" i="11"/>
  <c r="S1137" i="11"/>
  <c r="S1195" i="11"/>
  <c r="S893" i="11"/>
  <c r="S1151" i="11"/>
  <c r="S1224" i="11"/>
  <c r="S1240" i="11"/>
  <c r="S1267" i="11"/>
  <c r="S1295" i="11"/>
  <c r="S1308" i="11"/>
  <c r="S1335" i="11"/>
  <c r="S1344" i="11"/>
  <c r="S1360" i="11"/>
  <c r="S1376" i="11"/>
  <c r="S1390" i="11"/>
  <c r="S1406" i="11"/>
  <c r="S1422" i="11"/>
  <c r="S1437" i="11"/>
  <c r="S1445" i="11"/>
  <c r="S1461" i="11"/>
  <c r="S635" i="11"/>
  <c r="S983" i="11"/>
  <c r="S1019" i="11"/>
  <c r="S1124" i="11"/>
  <c r="S903" i="11"/>
  <c r="S963" i="11"/>
  <c r="S95" i="11"/>
  <c r="S338" i="11"/>
  <c r="S941" i="11"/>
  <c r="S1104" i="11"/>
  <c r="S1212" i="11"/>
  <c r="S731" i="11"/>
  <c r="S780" i="11"/>
  <c r="S1062" i="11"/>
  <c r="S1120" i="11"/>
  <c r="S1069" i="11"/>
  <c r="S1177" i="11"/>
  <c r="S804" i="11"/>
  <c r="S825" i="11"/>
  <c r="S39" i="11"/>
  <c r="S401" i="11"/>
  <c r="S924" i="11"/>
  <c r="S1097" i="11"/>
  <c r="S32" i="11"/>
  <c r="S253" i="11"/>
  <c r="S526" i="11"/>
  <c r="S721" i="11"/>
  <c r="S1279" i="11"/>
  <c r="S1356" i="11"/>
  <c r="S1441" i="11"/>
  <c r="S1038" i="11"/>
  <c r="S458" i="11"/>
  <c r="S1011" i="11"/>
  <c r="S30" i="11"/>
  <c r="S59" i="11"/>
  <c r="S37" i="11"/>
  <c r="S34" i="11"/>
  <c r="S84" i="11"/>
  <c r="S94" i="11"/>
  <c r="S35" i="11"/>
  <c r="S115" i="11"/>
  <c r="S165" i="11"/>
  <c r="S36" i="11"/>
  <c r="S65" i="11"/>
  <c r="S179" i="11"/>
  <c r="S251" i="11"/>
  <c r="S303" i="11"/>
  <c r="S269" i="11"/>
  <c r="S323" i="11"/>
  <c r="S301" i="11"/>
  <c r="S261" i="11"/>
  <c r="S299" i="11"/>
  <c r="S309" i="11"/>
  <c r="S277" i="11"/>
  <c r="S454" i="11"/>
  <c r="S350" i="11"/>
  <c r="S502" i="11"/>
  <c r="S514" i="11"/>
  <c r="S456" i="11"/>
  <c r="S557" i="11"/>
  <c r="S616" i="11"/>
  <c r="S534" i="11"/>
  <c r="S592" i="11"/>
  <c r="S445" i="11"/>
  <c r="S722" i="11"/>
  <c r="S783" i="11"/>
  <c r="S836" i="11"/>
  <c r="S754" i="11"/>
  <c r="S858" i="11"/>
  <c r="S967" i="11"/>
  <c r="S766" i="11"/>
  <c r="S811" i="11"/>
  <c r="S852" i="11"/>
  <c r="S856" i="11"/>
  <c r="S981" i="11"/>
  <c r="S1017" i="11"/>
  <c r="S1134" i="11"/>
  <c r="S991" i="11"/>
  <c r="S1037" i="11"/>
  <c r="S1157" i="11"/>
  <c r="S1012" i="11"/>
  <c r="S1040" i="11"/>
  <c r="S1114" i="11"/>
  <c r="S908" i="11"/>
  <c r="S1006" i="11"/>
  <c r="S1094" i="11"/>
  <c r="S1144" i="11"/>
  <c r="S1202" i="11"/>
  <c r="S989" i="11"/>
  <c r="S1167" i="11"/>
  <c r="S1226" i="11"/>
  <c r="S1253" i="11"/>
  <c r="S1269" i="11"/>
  <c r="S1297" i="11"/>
  <c r="S1310" i="11"/>
  <c r="S1337" i="11"/>
  <c r="S1346" i="11"/>
  <c r="S1362" i="11"/>
  <c r="S1378" i="11"/>
  <c r="S1392" i="11"/>
  <c r="S1408" i="11"/>
  <c r="S1423" i="11"/>
  <c r="S1447" i="11"/>
  <c r="S1463" i="11"/>
  <c r="S1026" i="11"/>
  <c r="S1050" i="11"/>
  <c r="S1140" i="11"/>
  <c r="S464" i="11"/>
  <c r="S1004" i="11"/>
  <c r="S1200" i="11"/>
  <c r="S470" i="11"/>
  <c r="S579" i="11"/>
  <c r="S756" i="11"/>
  <c r="S1027" i="11"/>
  <c r="S1129" i="11"/>
  <c r="S356" i="11"/>
  <c r="S462" i="11"/>
  <c r="S1180" i="11"/>
  <c r="S1201" i="11"/>
  <c r="S87" i="11"/>
  <c r="S646" i="11"/>
  <c r="S1070" i="11"/>
  <c r="S1110" i="11"/>
  <c r="S1205" i="11"/>
  <c r="S1208" i="11"/>
  <c r="S995" i="11"/>
  <c r="S1236" i="11"/>
  <c r="S1386" i="11"/>
  <c r="S1013" i="11"/>
  <c r="S1168" i="11"/>
  <c r="S82" i="11"/>
  <c r="S279" i="11"/>
  <c r="S734" i="11"/>
  <c r="S750" i="11"/>
  <c r="S806" i="11"/>
  <c r="S819" i="11"/>
  <c r="S864" i="11"/>
  <c r="S969" i="11"/>
  <c r="S677" i="11"/>
  <c r="S862" i="11"/>
  <c r="S1014" i="11"/>
  <c r="S1024" i="11"/>
  <c r="S1051" i="11"/>
  <c r="S1150" i="11"/>
  <c r="S1173" i="11"/>
  <c r="S978" i="11"/>
  <c r="S1049" i="11"/>
  <c r="S1130" i="11"/>
  <c r="S972" i="11"/>
  <c r="S1041" i="11"/>
  <c r="S1103" i="11"/>
  <c r="S1153" i="11"/>
  <c r="S1211" i="11"/>
  <c r="S1183" i="11"/>
  <c r="S1228" i="11"/>
  <c r="S1242" i="11"/>
  <c r="S1255" i="11"/>
  <c r="S1271" i="11"/>
  <c r="S1283" i="11"/>
  <c r="S1299" i="11"/>
  <c r="S1312" i="11"/>
  <c r="S1323" i="11"/>
  <c r="S1348" i="11"/>
  <c r="S1364" i="11"/>
  <c r="S1380" i="11"/>
  <c r="S1394" i="11"/>
  <c r="S1410" i="11"/>
  <c r="S1425" i="11"/>
  <c r="S1449" i="11"/>
  <c r="S1465" i="11"/>
  <c r="S316" i="11"/>
  <c r="S747" i="11"/>
  <c r="S847" i="11"/>
  <c r="S992" i="11"/>
  <c r="S1058" i="11"/>
  <c r="S1156" i="11"/>
  <c r="S803" i="11"/>
  <c r="S427" i="11"/>
  <c r="S943" i="11"/>
  <c r="S55" i="11"/>
  <c r="S354" i="11"/>
  <c r="S1009" i="11"/>
  <c r="S1055" i="11"/>
  <c r="S1086" i="11"/>
  <c r="S1126" i="11"/>
  <c r="S382" i="11"/>
  <c r="S532" i="11"/>
  <c r="S606" i="11"/>
  <c r="S1132" i="11"/>
  <c r="S1191" i="11"/>
  <c r="S403" i="11"/>
  <c r="S450" i="11"/>
  <c r="S937" i="11"/>
  <c r="S964" i="11"/>
  <c r="S1081" i="11"/>
  <c r="S93" i="11"/>
  <c r="S500" i="11"/>
  <c r="S944" i="11"/>
  <c r="S378" i="11"/>
  <c r="S740" i="11"/>
  <c r="S772" i="11"/>
  <c r="S8" i="11"/>
  <c r="S14" i="11"/>
  <c r="S33" i="11"/>
  <c r="S31" i="11"/>
  <c r="S187" i="11"/>
  <c r="S640" i="11"/>
  <c r="S702" i="11"/>
  <c r="S835" i="11"/>
  <c r="S1100" i="11"/>
  <c r="S1080" i="11"/>
  <c r="S1185" i="11"/>
  <c r="S1263" i="11"/>
  <c r="S1340" i="11"/>
  <c r="S1418" i="11"/>
  <c r="S1473" i="11"/>
  <c r="S1106" i="11"/>
  <c r="S1000" i="11"/>
  <c r="S112" i="11"/>
  <c r="S56" i="11"/>
  <c r="S44" i="11"/>
  <c r="S99" i="11"/>
  <c r="S139" i="11"/>
  <c r="S291" i="11"/>
  <c r="S332" i="11"/>
  <c r="S538" i="11"/>
  <c r="S17" i="11"/>
  <c r="S90" i="11"/>
  <c r="S38" i="11"/>
  <c r="S100" i="11"/>
  <c r="S48" i="11"/>
  <c r="S15" i="11"/>
  <c r="S88" i="11"/>
  <c r="S171" i="11"/>
  <c r="S110" i="11"/>
  <c r="S181" i="11"/>
  <c r="S68" i="11"/>
  <c r="S98" i="11"/>
  <c r="S191" i="11"/>
  <c r="S102" i="11"/>
  <c r="S142" i="11"/>
  <c r="S259" i="11"/>
  <c r="S313" i="11"/>
  <c r="S281" i="11"/>
  <c r="S273" i="11"/>
  <c r="S384" i="11"/>
  <c r="S271" i="11"/>
  <c r="S374" i="11"/>
  <c r="S342" i="11"/>
  <c r="S364" i="11"/>
  <c r="S460" i="11"/>
  <c r="S632" i="11"/>
  <c r="S482" i="11"/>
  <c r="S573" i="11"/>
  <c r="S472" i="11"/>
  <c r="S550" i="11"/>
  <c r="S608" i="11"/>
  <c r="S652" i="11"/>
  <c r="S685" i="11"/>
  <c r="S874" i="11"/>
  <c r="S971" i="11"/>
  <c r="S872" i="11"/>
  <c r="S901" i="11"/>
  <c r="S990" i="11"/>
  <c r="S1059" i="11"/>
  <c r="S1166" i="11"/>
  <c r="S1002" i="11"/>
  <c r="S1075" i="11"/>
  <c r="S1189" i="11"/>
  <c r="S985" i="11"/>
  <c r="S1021" i="11"/>
  <c r="S1057" i="11"/>
  <c r="S1146" i="11"/>
  <c r="S979" i="11"/>
  <c r="S1015" i="11"/>
  <c r="S1160" i="11"/>
  <c r="S850" i="11"/>
  <c r="S1085" i="11"/>
  <c r="S1193" i="11"/>
  <c r="S1230" i="11"/>
  <c r="S1244" i="11"/>
  <c r="S1257" i="11"/>
  <c r="S1273" i="11"/>
  <c r="S1285" i="11"/>
  <c r="S1301" i="11"/>
  <c r="S1314" i="11"/>
  <c r="S1325" i="11"/>
  <c r="S1350" i="11"/>
  <c r="S1366" i="11"/>
  <c r="S1382" i="11"/>
  <c r="S1396" i="11"/>
  <c r="S1412" i="11"/>
  <c r="S1427" i="11"/>
  <c r="S1451" i="11"/>
  <c r="S1467" i="11"/>
  <c r="S770" i="11"/>
  <c r="S993" i="11"/>
  <c r="S999" i="11"/>
  <c r="S1035" i="11"/>
  <c r="S1066" i="11"/>
  <c r="S1172" i="11"/>
  <c r="S1020" i="11"/>
  <c r="S544" i="11"/>
  <c r="S575" i="11"/>
  <c r="S947" i="11"/>
  <c r="S405" i="11"/>
  <c r="S925" i="11"/>
  <c r="S950" i="11"/>
  <c r="S1194" i="11"/>
  <c r="S7" i="11"/>
  <c r="S833" i="11"/>
  <c r="S1093" i="11"/>
  <c r="S1165" i="11"/>
  <c r="S1210" i="11"/>
  <c r="S71" i="11"/>
  <c r="S57" i="11"/>
  <c r="S598" i="11"/>
  <c r="S984" i="11"/>
  <c r="S1079" i="11"/>
  <c r="S348" i="11"/>
  <c r="S290" i="11"/>
  <c r="S425" i="11"/>
  <c r="S553" i="11"/>
  <c r="S661" i="11"/>
  <c r="S839" i="11"/>
  <c r="S878" i="11"/>
  <c r="S1291" i="11"/>
  <c r="S622" i="11"/>
  <c r="S92" i="11"/>
  <c r="S66" i="11"/>
  <c r="S83" i="11"/>
  <c r="S42" i="11"/>
  <c r="S173" i="11"/>
  <c r="S189" i="11"/>
  <c r="S305" i="11"/>
  <c r="S510" i="11"/>
  <c r="S596" i="11"/>
  <c r="S854" i="11"/>
  <c r="S46" i="11"/>
  <c r="S20" i="11"/>
  <c r="S72" i="11"/>
  <c r="S75" i="11"/>
  <c r="S24" i="11"/>
  <c r="S53" i="11"/>
  <c r="S22" i="11"/>
  <c r="S51" i="11"/>
  <c r="S151" i="11"/>
  <c r="S86" i="11"/>
  <c r="S340" i="11"/>
  <c r="S295" i="11"/>
  <c r="S370" i="11"/>
  <c r="S306" i="11"/>
  <c r="S468" i="11"/>
  <c r="S518" i="11"/>
  <c r="S546" i="11"/>
  <c r="S577" i="11"/>
  <c r="S604" i="11"/>
  <c r="S636" i="11"/>
  <c r="S645" i="11"/>
  <c r="S506" i="11"/>
  <c r="S746" i="11"/>
  <c r="S786" i="11"/>
  <c r="S875" i="11"/>
  <c r="S828" i="11"/>
  <c r="S763" i="11"/>
  <c r="S808" i="11"/>
  <c r="S973" i="11"/>
  <c r="S693" i="11"/>
  <c r="S820" i="11"/>
  <c r="S868" i="11"/>
  <c r="S812" i="11"/>
  <c r="S915" i="11"/>
  <c r="S1030" i="11"/>
  <c r="S997" i="11"/>
  <c r="S1033" i="11"/>
  <c r="S1067" i="11"/>
  <c r="S1182" i="11"/>
  <c r="S1091" i="11"/>
  <c r="S1199" i="11"/>
  <c r="S1028" i="11"/>
  <c r="S1065" i="11"/>
  <c r="S1162" i="11"/>
  <c r="S1022" i="11"/>
  <c r="S1052" i="11"/>
  <c r="S1169" i="11"/>
  <c r="S1101" i="11"/>
  <c r="S1209" i="11"/>
  <c r="S1232" i="11"/>
  <c r="S1246" i="11"/>
  <c r="S1259" i="11"/>
  <c r="S1275" i="11"/>
  <c r="S1287" i="11"/>
  <c r="S1303" i="11"/>
  <c r="S1316" i="11"/>
  <c r="S1327" i="11"/>
  <c r="S1352" i="11"/>
  <c r="S1368" i="11"/>
  <c r="S1384" i="11"/>
  <c r="S1398" i="11"/>
  <c r="S1414" i="11"/>
  <c r="S1429" i="11"/>
  <c r="S1453" i="11"/>
  <c r="S1469" i="11"/>
  <c r="S390" i="11"/>
  <c r="S1074" i="11"/>
  <c r="S1188" i="11"/>
  <c r="S647" i="11"/>
  <c r="S824" i="11"/>
  <c r="S79" i="11"/>
  <c r="S413" i="11"/>
  <c r="S496" i="11"/>
  <c r="S958" i="11"/>
  <c r="S982" i="11"/>
  <c r="S1071" i="11"/>
  <c r="S1095" i="11"/>
  <c r="S1046" i="11"/>
  <c r="S411" i="11"/>
  <c r="S431" i="11"/>
  <c r="S921" i="11"/>
  <c r="S1186" i="11"/>
  <c r="S654" i="11"/>
  <c r="S951" i="11"/>
  <c r="S101" i="11"/>
  <c r="S1054" i="11"/>
  <c r="S1082" i="11"/>
  <c r="S104" i="11"/>
  <c r="S119" i="11"/>
  <c r="S245" i="11"/>
  <c r="S285" i="11"/>
  <c r="S283" i="11"/>
  <c r="S827" i="11"/>
  <c r="S987" i="11"/>
  <c r="S1109" i="11"/>
  <c r="S1031" i="11"/>
  <c r="S1119" i="11"/>
  <c r="S1307" i="11"/>
  <c r="S1372" i="11"/>
  <c r="S1457" i="11"/>
  <c r="S439" i="11"/>
  <c r="S955" i="11"/>
  <c r="S73" i="11"/>
  <c r="S488" i="11"/>
  <c r="S105" i="11"/>
  <c r="S81" i="11"/>
  <c r="S159" i="11"/>
  <c r="S153" i="11"/>
  <c r="S452" i="11"/>
  <c r="S569" i="11"/>
  <c r="S628" i="11"/>
  <c r="S860" i="11"/>
  <c r="S60" i="11"/>
  <c r="S54" i="11"/>
  <c r="S12" i="11"/>
  <c r="S64" i="11"/>
  <c r="S58" i="11"/>
  <c r="S97" i="11"/>
  <c r="S114" i="11"/>
  <c r="S161" i="11"/>
  <c r="S135" i="11"/>
  <c r="S144" i="11"/>
  <c r="S175" i="11"/>
  <c r="S169" i="11"/>
  <c r="S13" i="11"/>
  <c r="S122" i="11"/>
  <c r="S147" i="11"/>
  <c r="S243" i="11"/>
  <c r="S275" i="11"/>
  <c r="S329" i="11"/>
  <c r="S297" i="11"/>
  <c r="S263" i="11"/>
  <c r="S307" i="11"/>
  <c r="S393" i="11"/>
  <c r="S315" i="11"/>
  <c r="S391" i="11"/>
  <c r="S397" i="11"/>
  <c r="S319" i="11"/>
  <c r="S417" i="11"/>
  <c r="S476" i="11"/>
  <c r="S530" i="11"/>
  <c r="S584" i="11"/>
  <c r="S648" i="11"/>
  <c r="S627" i="11"/>
  <c r="S498" i="11"/>
  <c r="S565" i="11"/>
  <c r="S624" i="11"/>
  <c r="S802" i="11"/>
  <c r="S759" i="11"/>
  <c r="S870" i="11"/>
  <c r="S879" i="11"/>
  <c r="S729" i="11"/>
  <c r="S778" i="11"/>
  <c r="S831" i="11"/>
  <c r="S975" i="11"/>
  <c r="S790" i="11"/>
  <c r="S877" i="11"/>
  <c r="S887" i="11"/>
  <c r="S1084" i="11"/>
  <c r="S1192" i="11"/>
  <c r="S1018" i="11"/>
  <c r="S1215" i="11"/>
  <c r="S994" i="11"/>
  <c r="S1073" i="11"/>
  <c r="S1178" i="11"/>
  <c r="S988" i="11"/>
  <c r="S1060" i="11"/>
  <c r="S1112" i="11"/>
  <c r="S1176" i="11"/>
  <c r="S1016" i="11"/>
  <c r="S1218" i="11"/>
  <c r="S1234" i="11"/>
  <c r="S1248" i="11"/>
  <c r="S1261" i="11"/>
  <c r="S1277" i="11"/>
  <c r="S1289" i="11"/>
  <c r="S1305" i="11"/>
  <c r="S1318" i="11"/>
  <c r="S1329" i="11"/>
  <c r="S1354" i="11"/>
  <c r="S1370" i="11"/>
  <c r="S1400" i="11"/>
  <c r="S1416" i="11"/>
  <c r="S1431" i="11"/>
  <c r="S1439" i="11"/>
  <c r="S1455" i="11"/>
  <c r="S1471" i="11"/>
  <c r="S490" i="11"/>
  <c r="S1003" i="11"/>
  <c r="S1090" i="11"/>
  <c r="S1198" i="11"/>
  <c r="S738" i="11"/>
  <c r="S1039" i="11"/>
  <c r="S47" i="11"/>
  <c r="S484" i="11"/>
  <c r="S85" i="11"/>
  <c r="S1098" i="11"/>
  <c r="S1203" i="11"/>
  <c r="S520" i="11"/>
  <c r="S563" i="11"/>
  <c r="S590" i="11"/>
  <c r="S642" i="11"/>
  <c r="S719" i="11"/>
  <c r="S1083" i="11"/>
  <c r="S1111" i="11"/>
  <c r="S1138" i="11"/>
  <c r="S948" i="11"/>
  <c r="S1216" i="11"/>
  <c r="S132" i="11"/>
  <c r="S928" i="11"/>
  <c r="S19" i="11"/>
  <c r="S447" i="11"/>
  <c r="S940" i="11"/>
  <c r="AC24" i="11" l="1"/>
  <c r="AC165" i="11"/>
  <c r="AC1400" i="11"/>
  <c r="AC885" i="11"/>
  <c r="AC528" i="11"/>
  <c r="AC777" i="11"/>
  <c r="AC131" i="11"/>
  <c r="AC255" i="11"/>
  <c r="AC83" i="11"/>
  <c r="AO83" i="11" s="1"/>
  <c r="AC358" i="11"/>
  <c r="AC1188" i="11"/>
  <c r="AC820" i="11"/>
  <c r="AC939" i="11"/>
  <c r="AC1126" i="11"/>
  <c r="AC1215" i="11"/>
  <c r="AC1250" i="11"/>
  <c r="AO1250" i="11" s="1"/>
  <c r="AC93" i="11"/>
  <c r="AO93" i="11" s="1"/>
  <c r="AC54" i="11"/>
  <c r="AC561" i="11"/>
  <c r="AO561" i="11" s="1"/>
  <c r="AC550" i="11"/>
  <c r="AC378" i="11"/>
  <c r="AO378" i="11" s="1"/>
  <c r="AC1132" i="11"/>
  <c r="AC883" i="11"/>
  <c r="AC514" i="11"/>
  <c r="AO514" i="11" s="1"/>
  <c r="AC1333" i="11"/>
  <c r="AO1333" i="11" s="1"/>
  <c r="AC709" i="11"/>
  <c r="AC1286" i="11"/>
  <c r="AC1289" i="11"/>
  <c r="AC112" i="11"/>
  <c r="AO112" i="11" s="1"/>
  <c r="AC363" i="11"/>
  <c r="AC275" i="11"/>
  <c r="AC67" i="11"/>
  <c r="AO67" i="11" s="1"/>
  <c r="AC753" i="11"/>
  <c r="AC929" i="11"/>
  <c r="AO929" i="11" s="1"/>
  <c r="AC609" i="11"/>
  <c r="AO609" i="11" s="1"/>
  <c r="AC311" i="11"/>
  <c r="AC239" i="11"/>
  <c r="AC73" i="11"/>
  <c r="AC973" i="11"/>
  <c r="AC953" i="11"/>
  <c r="AO953" i="11" s="1"/>
  <c r="AC713" i="11"/>
  <c r="AC879" i="11"/>
  <c r="AC443" i="11"/>
  <c r="AC802" i="11"/>
  <c r="AC61" i="11"/>
  <c r="AO61" i="11" s="1"/>
  <c r="AC1181" i="11"/>
  <c r="AC502" i="11"/>
  <c r="AC151" i="11"/>
  <c r="AO151" i="11" s="1"/>
  <c r="AC1325" i="11"/>
  <c r="AO1325" i="11" s="1"/>
  <c r="AC792" i="11"/>
  <c r="AC1027" i="11"/>
  <c r="AO1027" i="11" s="1"/>
  <c r="AC1059" i="11"/>
  <c r="AC1001" i="11"/>
  <c r="AC1429" i="11"/>
  <c r="AC1423" i="11"/>
  <c r="AC1008" i="11"/>
  <c r="AO1008" i="11" s="1"/>
  <c r="AC1023" i="11"/>
  <c r="AO1023" i="11" s="1"/>
  <c r="AC824" i="11"/>
  <c r="AO824" i="11" s="1"/>
  <c r="AC46" i="11"/>
  <c r="AO46" i="11" s="1"/>
  <c r="AC281" i="11"/>
  <c r="AC110" i="11"/>
  <c r="AC517" i="11"/>
  <c r="AC994" i="11"/>
  <c r="AC1402" i="11"/>
  <c r="AO1402" i="11" s="1"/>
  <c r="AC119" i="11"/>
  <c r="AC192" i="11"/>
  <c r="AO192" i="11" s="1"/>
  <c r="AC2567" i="11"/>
  <c r="AC1141" i="11"/>
  <c r="AC1196" i="11"/>
  <c r="AO1196" i="11" s="1"/>
  <c r="AC1078" i="11"/>
  <c r="AC446" i="11"/>
  <c r="AC44" i="11"/>
  <c r="AO44" i="11" s="1"/>
  <c r="AC616" i="11"/>
  <c r="AO616" i="11" s="1"/>
  <c r="AC760" i="11"/>
  <c r="AO760" i="11" s="1"/>
  <c r="AC981" i="11"/>
  <c r="AO981" i="11" s="1"/>
  <c r="AC299" i="11"/>
  <c r="AC1218" i="11"/>
  <c r="AO1218" i="11" s="1"/>
  <c r="AC573" i="11"/>
  <c r="AC1068" i="11"/>
  <c r="AC1279" i="11"/>
  <c r="AO1279" i="11" s="1"/>
  <c r="AC348" i="11"/>
  <c r="AC423" i="11"/>
  <c r="AO423" i="11" s="1"/>
  <c r="AC35" i="11"/>
  <c r="AC394" i="11"/>
  <c r="AC1081" i="11"/>
  <c r="AO1081" i="11" s="1"/>
  <c r="AC1025" i="11"/>
  <c r="AO1025" i="11" s="1"/>
  <c r="AC135" i="11"/>
  <c r="AC213" i="11"/>
  <c r="AC1118" i="11"/>
  <c r="AO1118" i="11" s="1"/>
  <c r="AC383" i="11"/>
  <c r="AC1444" i="11"/>
  <c r="AO1444" i="11" s="1"/>
  <c r="AC1074" i="11"/>
  <c r="AC332" i="11"/>
  <c r="AO332" i="11" s="1"/>
  <c r="AC752" i="11"/>
  <c r="AC1017" i="11"/>
  <c r="AC39" i="11"/>
  <c r="AO39" i="11" s="1"/>
  <c r="AC29" i="11"/>
  <c r="AO29" i="11" s="1"/>
  <c r="AC1358" i="11"/>
  <c r="AO1358" i="11" s="1"/>
  <c r="AC1010" i="11"/>
  <c r="AO1010" i="11" s="1"/>
  <c r="AC506" i="11"/>
  <c r="AC960" i="11"/>
  <c r="AO960" i="11" s="1"/>
  <c r="AC935" i="11"/>
  <c r="AC1257" i="11"/>
  <c r="AC783" i="11"/>
  <c r="AO783" i="11" s="1"/>
  <c r="AC951" i="11"/>
  <c r="AO951" i="11" s="1"/>
  <c r="AC421" i="11"/>
  <c r="AO421" i="11" s="1"/>
  <c r="AC32" i="11"/>
  <c r="AC1310" i="11"/>
  <c r="AC811" i="11"/>
  <c r="AO811" i="11" s="1"/>
  <c r="AC429" i="11"/>
  <c r="AO429" i="11" s="1"/>
  <c r="AC522" i="11"/>
  <c r="AC553" i="11"/>
  <c r="AO553" i="11" s="1"/>
  <c r="AC86" i="11"/>
  <c r="AO86" i="11" s="1"/>
  <c r="AC1464" i="11"/>
  <c r="AO1464" i="11" s="1"/>
  <c r="AC644" i="11"/>
  <c r="AO644" i="11" s="1"/>
  <c r="AC1056" i="11"/>
  <c r="AC1006" i="11"/>
  <c r="AO1006" i="11" s="1"/>
  <c r="AC772" i="11"/>
  <c r="AC1304" i="11"/>
  <c r="AC957" i="11"/>
  <c r="AO957" i="11" s="1"/>
  <c r="AC613" i="11"/>
  <c r="AO613" i="11" s="1"/>
  <c r="AC868" i="11"/>
  <c r="AO868" i="11" s="1"/>
  <c r="AC1193" i="11"/>
  <c r="AC1335" i="11"/>
  <c r="AC1439" i="11"/>
  <c r="AO1439" i="11" s="1"/>
  <c r="AC1069" i="11"/>
  <c r="AO1069" i="11" s="1"/>
  <c r="AC909" i="11"/>
  <c r="AC686" i="11"/>
  <c r="AO686" i="11" s="1"/>
  <c r="AC447" i="11"/>
  <c r="AC102" i="11"/>
  <c r="AC1379" i="11"/>
  <c r="AO1379" i="11" s="1"/>
  <c r="AC629" i="11"/>
  <c r="AC1145" i="11"/>
  <c r="AO1145" i="11" s="1"/>
  <c r="AC1076" i="11"/>
  <c r="AO1076" i="11" s="1"/>
  <c r="AC307" i="11"/>
  <c r="AC1207" i="11"/>
  <c r="AC1015" i="11"/>
  <c r="AO1015" i="11" s="1"/>
  <c r="AC1150" i="11"/>
  <c r="AC1243" i="11"/>
  <c r="AC80" i="11"/>
  <c r="AC1201" i="11"/>
  <c r="AO1201" i="11" s="1"/>
  <c r="AC745" i="11"/>
  <c r="AO745" i="11" s="1"/>
  <c r="AC17" i="11"/>
  <c r="AC114" i="11"/>
  <c r="AO114" i="11" s="1"/>
  <c r="AC115" i="11"/>
  <c r="AO115" i="11" s="1"/>
  <c r="AC983" i="11"/>
  <c r="AC397" i="11"/>
  <c r="AC1420" i="11"/>
  <c r="AC566" i="11"/>
  <c r="AC1348" i="11"/>
  <c r="AC1297" i="11"/>
  <c r="AC991" i="11"/>
  <c r="AO991" i="11" s="1"/>
  <c r="AC1344" i="11"/>
  <c r="AO1344" i="11" s="1"/>
  <c r="AC1277" i="11"/>
  <c r="AC2593" i="11"/>
  <c r="AC875" i="11"/>
  <c r="AC652" i="11"/>
  <c r="AC638" i="11"/>
  <c r="AO638" i="11" s="1"/>
  <c r="AC791" i="11"/>
  <c r="AC1386" i="11"/>
  <c r="AC425" i="11"/>
  <c r="AC932" i="11"/>
  <c r="AO932" i="11" s="1"/>
  <c r="AC1021" i="11"/>
  <c r="AO1021" i="11" s="1"/>
  <c r="AC1211" i="11"/>
  <c r="AC1363" i="11"/>
  <c r="AC1265" i="11"/>
  <c r="AO1265" i="11" s="1"/>
  <c r="AC917" i="11"/>
  <c r="AC42" i="11"/>
  <c r="AO42" i="11" s="1"/>
  <c r="AC1167" i="11"/>
  <c r="AC799" i="11"/>
  <c r="AO799" i="11" s="1"/>
  <c r="AC327" i="11"/>
  <c r="AO327" i="11" s="1"/>
  <c r="AC371" i="11"/>
  <c r="AC796" i="11"/>
  <c r="AO796" i="11" s="1"/>
  <c r="AC1072" i="11"/>
  <c r="AC1272" i="11"/>
  <c r="AC381" i="11"/>
  <c r="AC838" i="11"/>
  <c r="AC764" i="11"/>
  <c r="AO764" i="11" s="1"/>
  <c r="AC196" i="11"/>
  <c r="AC235" i="11"/>
  <c r="AC546" i="11"/>
  <c r="AO546" i="11" s="1"/>
  <c r="AC1323" i="11"/>
  <c r="AC94" i="11"/>
  <c r="AC1373" i="11"/>
  <c r="AO1373" i="11" s="1"/>
  <c r="AC504" i="11"/>
  <c r="AC1472" i="11"/>
  <c r="AO1472" i="11" s="1"/>
  <c r="AC598" i="11"/>
  <c r="AC88" i="11"/>
  <c r="AC978" i="11"/>
  <c r="AC967" i="11"/>
  <c r="AO967" i="11" s="1"/>
  <c r="AC843" i="11"/>
  <c r="AC16" i="11"/>
  <c r="AO16" i="11" s="1"/>
  <c r="AC1039" i="11"/>
  <c r="AO1039" i="11" s="1"/>
  <c r="AC64" i="11"/>
  <c r="AO64" i="11" s="1"/>
  <c r="AC304" i="11"/>
  <c r="AC1301" i="11"/>
  <c r="AC962" i="11"/>
  <c r="AO962" i="11" s="1"/>
  <c r="AC743" i="11"/>
  <c r="AC149" i="11"/>
  <c r="AC1152" i="11"/>
  <c r="AO1152" i="11" s="1"/>
  <c r="AC627" i="11"/>
  <c r="AC814" i="11"/>
  <c r="AO814" i="11" s="1"/>
  <c r="AC420" i="11"/>
  <c r="AC727" i="11"/>
  <c r="AC670" i="11"/>
  <c r="AC511" i="11"/>
  <c r="AC535" i="11"/>
  <c r="AC1395" i="11"/>
  <c r="AC892" i="11"/>
  <c r="AC186" i="11"/>
  <c r="AC298" i="11"/>
  <c r="AC902" i="11"/>
  <c r="AC361" i="11"/>
  <c r="AC781" i="11"/>
  <c r="AC388" i="11"/>
  <c r="AC1089" i="11"/>
  <c r="AC711" i="11"/>
  <c r="AC676" i="11"/>
  <c r="AC906" i="11"/>
  <c r="AC873" i="11"/>
  <c r="AC414" i="11"/>
  <c r="AC559" i="11"/>
  <c r="AC171" i="11"/>
  <c r="AC138" i="11"/>
  <c r="AO138" i="11" s="1"/>
  <c r="AC13" i="11"/>
  <c r="AC921" i="11"/>
  <c r="AO921" i="11" s="1"/>
  <c r="AC1270" i="11"/>
  <c r="AO1270" i="11" s="1"/>
  <c r="AC390" i="11"/>
  <c r="AC1061" i="11"/>
  <c r="AO1061" i="11" s="1"/>
  <c r="AC346" i="11"/>
  <c r="AO346" i="11" s="1"/>
  <c r="AC642" i="11"/>
  <c r="AC1221" i="11"/>
  <c r="AO1221" i="11" s="1"/>
  <c r="AC317" i="11"/>
  <c r="AC123" i="11"/>
  <c r="AC253" i="11"/>
  <c r="AC404" i="11"/>
  <c r="AC206" i="11"/>
  <c r="AC1179" i="11"/>
  <c r="AO1179" i="11" s="1"/>
  <c r="AC646" i="11"/>
  <c r="AC856" i="11"/>
  <c r="AO856" i="11" s="1"/>
  <c r="AC456" i="11"/>
  <c r="AC787" i="11"/>
  <c r="AC1431" i="11"/>
  <c r="AC380" i="11"/>
  <c r="AC615" i="11"/>
  <c r="AO615" i="11" s="1"/>
  <c r="AC159" i="11"/>
  <c r="AO159" i="11" s="1"/>
  <c r="AC1381" i="11"/>
  <c r="AO1381" i="11" s="1"/>
  <c r="AC1019" i="11"/>
  <c r="AC1316" i="11"/>
  <c r="AO1316" i="11" s="1"/>
  <c r="AC1299" i="11"/>
  <c r="AO1299" i="11" s="1"/>
  <c r="AC1284" i="11"/>
  <c r="AO1284" i="11" s="1"/>
  <c r="AC722" i="11"/>
  <c r="AC830" i="11"/>
  <c r="AO830" i="11" s="1"/>
  <c r="AC1417" i="11"/>
  <c r="AO1417" i="11" s="1"/>
  <c r="AC28" i="11"/>
  <c r="AC302" i="11"/>
  <c r="AO302" i="11" s="1"/>
  <c r="AC1112" i="11"/>
  <c r="AO1112" i="11" s="1"/>
  <c r="AC356" i="11"/>
  <c r="AO356" i="11" s="1"/>
  <c r="AC407" i="11"/>
  <c r="AO407" i="11" s="1"/>
  <c r="AC1000" i="11"/>
  <c r="AO1000" i="11" s="1"/>
  <c r="AC848" i="11"/>
  <c r="AO848" i="11" s="1"/>
  <c r="AC487" i="11"/>
  <c r="AO487" i="11" s="1"/>
  <c r="AC660" i="11"/>
  <c r="AO660" i="11" s="1"/>
  <c r="AC1169" i="11"/>
  <c r="AO1169" i="11" s="1"/>
  <c r="AC1199" i="11"/>
  <c r="AO1199" i="11" s="1"/>
  <c r="AC624" i="11"/>
  <c r="AO624" i="11" s="1"/>
  <c r="AC552" i="11"/>
  <c r="AO552" i="11" s="1"/>
  <c r="AC984" i="11"/>
  <c r="AC1228" i="11"/>
  <c r="AO1228" i="11" s="1"/>
  <c r="AC305" i="11"/>
  <c r="AO305" i="11" s="1"/>
  <c r="AC694" i="11"/>
  <c r="AO694" i="11" s="1"/>
  <c r="AC439" i="11"/>
  <c r="AO439" i="11" s="1"/>
  <c r="AC510" i="11"/>
  <c r="AO510" i="11" s="1"/>
  <c r="AC11" i="11"/>
  <c r="AO11" i="11" s="1"/>
  <c r="AC1071" i="11"/>
  <c r="AO1071" i="11" s="1"/>
  <c r="AC1392" i="11"/>
  <c r="AO1392" i="11" s="1"/>
  <c r="AC592" i="11"/>
  <c r="AO592" i="11" s="1"/>
  <c r="AC277" i="11"/>
  <c r="AO277" i="11" s="1"/>
  <c r="AC588" i="11"/>
  <c r="AO588" i="11" s="1"/>
  <c r="AC431" i="11"/>
  <c r="AO431" i="11" s="1"/>
  <c r="AC1084" i="11"/>
  <c r="AO1084" i="11" s="1"/>
  <c r="AC147" i="11"/>
  <c r="AO147" i="11" s="1"/>
  <c r="AC1195" i="11"/>
  <c r="AO1195" i="11" s="1"/>
  <c r="AC331" i="11"/>
  <c r="AO331" i="11" s="1"/>
  <c r="AC976" i="11"/>
  <c r="AO976" i="11" s="1"/>
  <c r="AC1281" i="11"/>
  <c r="AO1281" i="11" s="1"/>
  <c r="AC600" i="11"/>
  <c r="AO600" i="11" s="1"/>
  <c r="AC1100" i="11"/>
  <c r="AO1100" i="11" s="1"/>
  <c r="AC357" i="11"/>
  <c r="AD357" i="11" s="1"/>
  <c r="AE357" i="11" s="1"/>
  <c r="AC1411" i="11"/>
  <c r="AO1411" i="11" s="1"/>
  <c r="AC1210" i="11"/>
  <c r="AO1210" i="11" s="1"/>
  <c r="AC508" i="11"/>
  <c r="AC702" i="11"/>
  <c r="AO702" i="11" s="1"/>
  <c r="AC130" i="11"/>
  <c r="AO130" i="11" s="1"/>
  <c r="AC1178" i="11"/>
  <c r="AO1178" i="11" s="1"/>
  <c r="AC1229" i="11"/>
  <c r="AO1229" i="11" s="1"/>
  <c r="AC230" i="11"/>
  <c r="AO230" i="11" s="1"/>
  <c r="AC481" i="11"/>
  <c r="AO481" i="11" s="1"/>
  <c r="AC678" i="11"/>
  <c r="AO678" i="11" s="1"/>
  <c r="AC2572" i="11"/>
  <c r="AO2572" i="11" s="1"/>
  <c r="AC449" i="11"/>
  <c r="AC890" i="11"/>
  <c r="AC619" i="11"/>
  <c r="AO619" i="11" s="1"/>
  <c r="AC463" i="11"/>
  <c r="AO463" i="11" s="1"/>
  <c r="AC757" i="11"/>
  <c r="AC599" i="11"/>
  <c r="AO599" i="11" s="1"/>
  <c r="AC882" i="11"/>
  <c r="AC410" i="11"/>
  <c r="AC107" i="11"/>
  <c r="AC696" i="11"/>
  <c r="AO696" i="11" s="1"/>
  <c r="AC774" i="11"/>
  <c r="AO774" i="11" s="1"/>
  <c r="AC318" i="11"/>
  <c r="AC1351" i="11"/>
  <c r="AC587" i="11"/>
  <c r="AO587" i="11" s="1"/>
  <c r="AC659" i="11"/>
  <c r="AC900" i="11"/>
  <c r="AO900" i="11" s="1"/>
  <c r="AC716" i="11"/>
  <c r="AC176" i="11"/>
  <c r="AO176" i="11" s="1"/>
  <c r="AC895" i="11"/>
  <c r="AC345" i="11"/>
  <c r="AC669" i="11"/>
  <c r="AO669" i="11" s="1"/>
  <c r="AC337" i="11"/>
  <c r="AC671" i="11"/>
  <c r="AC448" i="11"/>
  <c r="AO448" i="11" s="1"/>
  <c r="AC111" i="11"/>
  <c r="AO111" i="11" s="1"/>
  <c r="AC701" i="11"/>
  <c r="AC684" i="11"/>
  <c r="AO684" i="11" s="1"/>
  <c r="AC1426" i="11"/>
  <c r="AC322" i="11"/>
  <c r="AC1339" i="11"/>
  <c r="AO1339" i="11" s="1"/>
  <c r="AC1252" i="11"/>
  <c r="AO1252" i="11" s="1"/>
  <c r="AC306" i="11"/>
  <c r="AO306" i="11" s="1"/>
  <c r="AC1313" i="11"/>
  <c r="AO1313" i="11" s="1"/>
  <c r="AC1412" i="11"/>
  <c r="AD1412" i="11" s="1"/>
  <c r="AE1412" i="11" s="1"/>
  <c r="AC56" i="11"/>
  <c r="AO56" i="11" s="1"/>
  <c r="AC1091" i="11"/>
  <c r="AO1091" i="11" s="1"/>
  <c r="AC518" i="11"/>
  <c r="AO518" i="11" s="1"/>
  <c r="AC51" i="11"/>
  <c r="AC498" i="11"/>
  <c r="AO498" i="11" s="1"/>
  <c r="AC492" i="11"/>
  <c r="AD492" i="11" s="1"/>
  <c r="AE492" i="11" s="1"/>
  <c r="AC1256" i="11"/>
  <c r="AO1256" i="11" s="1"/>
  <c r="AC1467" i="11"/>
  <c r="AO1467" i="11" s="1"/>
  <c r="AC1314" i="11"/>
  <c r="AO1314" i="11" s="1"/>
  <c r="AC608" i="11"/>
  <c r="AO608" i="11" s="1"/>
  <c r="AC342" i="11"/>
  <c r="AO342" i="11" s="1"/>
  <c r="AC819" i="11"/>
  <c r="AO819" i="11" s="1"/>
  <c r="AC1393" i="11"/>
  <c r="AO1393" i="11" s="1"/>
  <c r="AC534" i="11"/>
  <c r="AO534" i="11" s="1"/>
  <c r="AC49" i="11"/>
  <c r="AO49" i="11" s="1"/>
  <c r="AC496" i="11"/>
  <c r="AD496" i="11" s="1"/>
  <c r="AE496" i="11" s="1"/>
  <c r="AC790" i="11"/>
  <c r="AO790" i="11" s="1"/>
  <c r="AC1102" i="11"/>
  <c r="AO1102" i="11" s="1"/>
  <c r="AC23" i="11"/>
  <c r="AO23" i="11" s="1"/>
  <c r="AC1329" i="11"/>
  <c r="AO1329" i="11" s="1"/>
  <c r="AC1415" i="11"/>
  <c r="AO1415" i="11" s="1"/>
  <c r="AC1204" i="11"/>
  <c r="AO1204" i="11" s="1"/>
  <c r="AC289" i="11"/>
  <c r="AO289" i="11" s="1"/>
  <c r="AC69" i="11"/>
  <c r="AO69" i="11" s="1"/>
  <c r="AC14" i="11"/>
  <c r="AO14" i="11" s="1"/>
  <c r="AC1309" i="11"/>
  <c r="AO1309" i="11" s="1"/>
  <c r="AC1235" i="11"/>
  <c r="AO1235" i="11" s="1"/>
  <c r="AC1098" i="11"/>
  <c r="AO1098" i="11" s="1"/>
  <c r="AC1356" i="11"/>
  <c r="AO1356" i="11" s="1"/>
  <c r="AC491" i="11"/>
  <c r="AO491" i="11" s="1"/>
  <c r="AC483" i="11"/>
  <c r="AD483" i="11" s="1"/>
  <c r="AE483" i="11" s="1"/>
  <c r="AC718" i="11"/>
  <c r="AC436" i="11"/>
  <c r="AC1419" i="11"/>
  <c r="AO1419" i="11" s="1"/>
  <c r="AC1430" i="11"/>
  <c r="AO1430" i="11" s="1"/>
  <c r="AC910" i="11"/>
  <c r="AC595" i="11"/>
  <c r="AO595" i="11" s="1"/>
  <c r="AC706" i="11"/>
  <c r="AC625" i="11"/>
  <c r="AC1245" i="11"/>
  <c r="AC174" i="11"/>
  <c r="AO174" i="11" s="1"/>
  <c r="AC339" i="11"/>
  <c r="AO339" i="11" s="1"/>
  <c r="AC681" i="11"/>
  <c r="AC457" i="11"/>
  <c r="AC611" i="11"/>
  <c r="AC926" i="11"/>
  <c r="AC1442" i="11"/>
  <c r="AC182" i="11"/>
  <c r="AO182" i="11" s="1"/>
  <c r="AC589" i="11"/>
  <c r="AC467" i="11"/>
  <c r="AO467" i="11" s="1"/>
  <c r="AC359" i="11"/>
  <c r="AC1389" i="11"/>
  <c r="AC1231" i="11"/>
  <c r="AC1159" i="11"/>
  <c r="AO1159" i="11" s="1"/>
  <c r="AC914" i="11"/>
  <c r="AO914" i="11" s="1"/>
  <c r="AC601" i="11"/>
  <c r="AC1058" i="11"/>
  <c r="AO1058" i="11" s="1"/>
  <c r="AC1437" i="11"/>
  <c r="AD1437" i="11" s="1"/>
  <c r="AE1437" i="11" s="1"/>
  <c r="AC462" i="11"/>
  <c r="AO462" i="11" s="1"/>
  <c r="AC1096" i="11"/>
  <c r="AO1096" i="11" s="1"/>
  <c r="AC610" i="11"/>
  <c r="AO610" i="11" s="1"/>
  <c r="AC1131" i="11"/>
  <c r="AO1131" i="11" s="1"/>
  <c r="AC2610" i="11"/>
  <c r="AO2610" i="11" s="1"/>
  <c r="AC2602" i="11"/>
  <c r="AO2602" i="11" s="1"/>
  <c r="AC109" i="11"/>
  <c r="AO109" i="11" s="1"/>
  <c r="AO851" i="11"/>
  <c r="AC396" i="11"/>
  <c r="AO396" i="11" s="1"/>
  <c r="AC591" i="11"/>
  <c r="AO591" i="11" s="1"/>
  <c r="AC705" i="11"/>
  <c r="AO705" i="11" s="1"/>
  <c r="AO837" i="11"/>
  <c r="AC328" i="11"/>
  <c r="AO328" i="11" s="1"/>
  <c r="AC113" i="11"/>
  <c r="AO113" i="11" s="1"/>
  <c r="AC1294" i="11"/>
  <c r="AC655" i="11"/>
  <c r="AO655" i="11" s="1"/>
  <c r="AC434" i="11"/>
  <c r="AO434" i="11" s="1"/>
  <c r="AC739" i="11"/>
  <c r="AC494" i="11"/>
  <c r="AO494" i="11" s="1"/>
  <c r="AC540" i="11"/>
  <c r="AO540" i="11" s="1"/>
  <c r="AC1282" i="11"/>
  <c r="AO1282" i="11" s="1"/>
  <c r="AC191" i="11"/>
  <c r="AO191" i="11" s="1"/>
  <c r="AC1449" i="11"/>
  <c r="AO1449" i="11" s="1"/>
  <c r="AC965" i="11"/>
  <c r="AO965" i="11" s="1"/>
  <c r="AC441" i="11"/>
  <c r="AO441" i="11" s="1"/>
  <c r="AC9" i="11"/>
  <c r="AD9" i="11" s="1"/>
  <c r="AE9" i="11" s="1"/>
  <c r="AC1254" i="11"/>
  <c r="AO1254" i="11" s="1"/>
  <c r="AC666" i="11"/>
  <c r="AO666" i="11" s="1"/>
  <c r="AC315" i="11"/>
  <c r="AO315" i="11" s="1"/>
  <c r="AC47" i="11"/>
  <c r="AO47" i="11" s="1"/>
  <c r="AC1459" i="11"/>
  <c r="AC293" i="11"/>
  <c r="AO293" i="11" s="1"/>
  <c r="AC977" i="11"/>
  <c r="AO977" i="11" s="1"/>
  <c r="AC490" i="11"/>
  <c r="AO490" i="11" s="1"/>
  <c r="AC530" i="11"/>
  <c r="AO530" i="11" s="1"/>
  <c r="AC1080" i="11"/>
  <c r="AO1080" i="11" s="1"/>
  <c r="AC106" i="11"/>
  <c r="AO106" i="11" s="1"/>
  <c r="AC118" i="11"/>
  <c r="AO118" i="11" s="1"/>
  <c r="AC148" i="11"/>
  <c r="AO148" i="11" s="1"/>
  <c r="AC775" i="11"/>
  <c r="AO775" i="11" s="1"/>
  <c r="AC2580" i="11"/>
  <c r="AO2580" i="11" s="1"/>
  <c r="AC2569" i="11"/>
  <c r="AO2569" i="11" s="1"/>
  <c r="AC190" i="11"/>
  <c r="AC1105" i="11"/>
  <c r="AO1105" i="11" s="1"/>
  <c r="AC680" i="11"/>
  <c r="AC418" i="11"/>
  <c r="AC475" i="11"/>
  <c r="AO475" i="11" s="1"/>
  <c r="AC154" i="11"/>
  <c r="AC884" i="11"/>
  <c r="AC222" i="11"/>
  <c r="AO222" i="11" s="1"/>
  <c r="AC1377" i="11"/>
  <c r="AO1377" i="11" s="1"/>
  <c r="AC818" i="11"/>
  <c r="AC392" i="11"/>
  <c r="AO392" i="11" s="1"/>
  <c r="AC556" i="11"/>
  <c r="AC688" i="11"/>
  <c r="AC389" i="11"/>
  <c r="AO389" i="11" s="1"/>
  <c r="AC335" i="11"/>
  <c r="AC749" i="11"/>
  <c r="AC141" i="11"/>
  <c r="AC465" i="11"/>
  <c r="AC531" i="11"/>
  <c r="AO531" i="11" s="1"/>
  <c r="AC537" i="11"/>
  <c r="AC643" i="11"/>
  <c r="AO643" i="11" s="1"/>
  <c r="AC637" i="11"/>
  <c r="AO637" i="11" s="1"/>
  <c r="AC797" i="11"/>
  <c r="AC398" i="11"/>
  <c r="AO398" i="11" s="1"/>
  <c r="AC755" i="11"/>
  <c r="AC1434" i="11"/>
  <c r="AC548" i="11"/>
  <c r="AO548" i="11" s="1"/>
  <c r="AC34" i="11"/>
  <c r="AO34" i="11" s="1"/>
  <c r="AC575" i="11"/>
  <c r="AO575" i="11" s="1"/>
  <c r="AC100" i="11"/>
  <c r="AO100" i="11" s="1"/>
  <c r="AC1242" i="11"/>
  <c r="AO1242" i="11" s="1"/>
  <c r="AC1190" i="11"/>
  <c r="AO1190" i="11" s="1"/>
  <c r="AC57" i="11"/>
  <c r="AO57" i="11" s="1"/>
  <c r="AC1469" i="11"/>
  <c r="AO1469" i="11" s="1"/>
  <c r="AC370" i="11"/>
  <c r="AO370" i="11" s="1"/>
  <c r="AC1391" i="11"/>
  <c r="AO1391" i="11" s="1"/>
  <c r="AC1160" i="11"/>
  <c r="AC872" i="11"/>
  <c r="AO872" i="11" s="1"/>
  <c r="AC271" i="11"/>
  <c r="AO271" i="11" s="1"/>
  <c r="AC98" i="11"/>
  <c r="AO98" i="11" s="1"/>
  <c r="AC38" i="11"/>
  <c r="AD38" i="11" s="1"/>
  <c r="AE38" i="11" s="1"/>
  <c r="AC1394" i="11"/>
  <c r="AO1394" i="11" s="1"/>
  <c r="AC582" i="11"/>
  <c r="AO582" i="11" s="1"/>
  <c r="AC1249" i="11"/>
  <c r="AO1249" i="11" s="1"/>
  <c r="AC925" i="11"/>
  <c r="AO925" i="11" s="1"/>
  <c r="AC1183" i="11"/>
  <c r="AO1183" i="11" s="1"/>
  <c r="AC677" i="11"/>
  <c r="AO677" i="11" s="1"/>
  <c r="AC955" i="11"/>
  <c r="AO955" i="11" s="1"/>
  <c r="AC1463" i="11"/>
  <c r="AO1463" i="11" s="1"/>
  <c r="AC836" i="11"/>
  <c r="AO836" i="11" s="1"/>
  <c r="AC1124" i="11"/>
  <c r="AO1124" i="11" s="1"/>
  <c r="AC262" i="11"/>
  <c r="AO262" i="11" s="1"/>
  <c r="AC1455" i="11"/>
  <c r="AO1455" i="11" s="1"/>
  <c r="AO744" i="11"/>
  <c r="AC748" i="11"/>
  <c r="AO748" i="11" s="1"/>
  <c r="AC731" i="11"/>
  <c r="AO731" i="11" s="1"/>
  <c r="AC794" i="11"/>
  <c r="AO794" i="11" s="1"/>
  <c r="AC486" i="11"/>
  <c r="AO486" i="11" s="1"/>
  <c r="AC287" i="11"/>
  <c r="AO287" i="11" s="1"/>
  <c r="AC1185" i="11"/>
  <c r="AO1185" i="11" s="1"/>
  <c r="AC924" i="11"/>
  <c r="AO924" i="11" s="1"/>
  <c r="AC1416" i="11"/>
  <c r="AD1416" i="11" s="1"/>
  <c r="AE1416" i="11" s="1"/>
  <c r="AC319" i="11"/>
  <c r="AO319" i="11" s="1"/>
  <c r="AC1044" i="11"/>
  <c r="AO1044" i="11" s="1"/>
  <c r="AC1428" i="11"/>
  <c r="AO1428" i="11" s="1"/>
  <c r="AC1177" i="11"/>
  <c r="AO1177" i="11" s="1"/>
  <c r="AC721" i="11"/>
  <c r="AO721" i="11" s="1"/>
  <c r="AC167" i="11"/>
  <c r="AO167" i="11" s="1"/>
  <c r="AC87" i="11"/>
  <c r="AD87" i="11" s="1"/>
  <c r="AE87" i="11" s="1"/>
  <c r="AC2585" i="11"/>
  <c r="AO2585" i="11" s="1"/>
  <c r="AC541" i="11"/>
  <c r="AO541" i="11" s="1"/>
  <c r="AC2576" i="11"/>
  <c r="AO2576" i="11" s="1"/>
  <c r="AC519" i="11"/>
  <c r="AO519" i="11" s="1"/>
  <c r="AC215" i="11"/>
  <c r="AO215" i="11" s="1"/>
  <c r="AC649" i="11"/>
  <c r="AC641" i="11"/>
  <c r="AO641" i="11" s="1"/>
  <c r="AC387" i="11"/>
  <c r="AC260" i="11"/>
  <c r="AC849" i="11"/>
  <c r="AC564" i="11"/>
  <c r="AC204" i="11"/>
  <c r="AC473" i="11"/>
  <c r="AC184" i="11"/>
  <c r="AC789" i="11"/>
  <c r="AC353" i="11"/>
  <c r="AC320" i="11"/>
  <c r="AO320" i="11" s="1"/>
  <c r="AC1438" i="11"/>
  <c r="AC653" i="11"/>
  <c r="AC194" i="11"/>
  <c r="AC525" i="11"/>
  <c r="AC209" i="11"/>
  <c r="AO889" i="11"/>
  <c r="AC695" i="11"/>
  <c r="AO695" i="11" s="1"/>
  <c r="AC198" i="11"/>
  <c r="AC1369" i="11"/>
  <c r="AC180" i="11"/>
  <c r="AC314" i="11"/>
  <c r="AC440" i="11"/>
  <c r="AO440" i="11" s="1"/>
  <c r="AC211" i="11"/>
  <c r="AC603" i="11"/>
  <c r="AO603" i="11" s="1"/>
  <c r="AC326" i="11"/>
  <c r="AC219" i="11"/>
  <c r="AO219" i="11" s="1"/>
  <c r="AC1361" i="11"/>
  <c r="AC1336" i="11"/>
  <c r="AC1399" i="11"/>
  <c r="AC737" i="11"/>
  <c r="AC1341" i="11"/>
  <c r="AO1341" i="11" s="1"/>
  <c r="AC1103" i="11"/>
  <c r="AO1103" i="11" s="1"/>
  <c r="AC89" i="11"/>
  <c r="AO89" i="11" s="1"/>
  <c r="AC455" i="11"/>
  <c r="AO455" i="11" s="1"/>
  <c r="AC295" i="11"/>
  <c r="AO295" i="11" s="1"/>
  <c r="AC58" i="11"/>
  <c r="AD58" i="11" s="1"/>
  <c r="AE58" i="11" s="1"/>
  <c r="AC941" i="11"/>
  <c r="AO941" i="11" s="1"/>
  <c r="AO482" i="11"/>
  <c r="AC384" i="11"/>
  <c r="AO384" i="11" s="1"/>
  <c r="AC1364" i="11"/>
  <c r="AO1364" i="11" s="1"/>
  <c r="AC596" i="11"/>
  <c r="AD596" i="11" s="1"/>
  <c r="AE596" i="11" s="1"/>
  <c r="AC393" i="11"/>
  <c r="AO393" i="11" s="1"/>
  <c r="AC244" i="11"/>
  <c r="AO244" i="11" s="1"/>
  <c r="AC1410" i="11"/>
  <c r="AO1410" i="11" s="1"/>
  <c r="AC864" i="11"/>
  <c r="AO864" i="11" s="1"/>
  <c r="AC1268" i="11"/>
  <c r="AO1268" i="11" s="1"/>
  <c r="AC544" i="11"/>
  <c r="AD544" i="11" s="1"/>
  <c r="AE544" i="11" s="1"/>
  <c r="AC476" i="11"/>
  <c r="AO476" i="11" s="1"/>
  <c r="AC1406" i="11"/>
  <c r="AO1406" i="11" s="1"/>
  <c r="AC579" i="11"/>
  <c r="AO579" i="11" s="1"/>
  <c r="AC1135" i="11"/>
  <c r="AO1135" i="11" s="1"/>
  <c r="AC1036" i="11"/>
  <c r="AO1036" i="11" s="1"/>
  <c r="AC488" i="11"/>
  <c r="AO488" i="11" s="1"/>
  <c r="AC1357" i="11"/>
  <c r="AO1357" i="11" s="1"/>
  <c r="AC1175" i="11"/>
  <c r="AO1175" i="11" s="1"/>
  <c r="AC1053" i="11"/>
  <c r="AO1053" i="11" s="1"/>
  <c r="AC243" i="11"/>
  <c r="AO243" i="11" s="1"/>
  <c r="AC690" i="11"/>
  <c r="AO690" i="11" s="1"/>
  <c r="AC509" i="11"/>
  <c r="AO509" i="11" s="1"/>
  <c r="AC605" i="11"/>
  <c r="AC375" i="11"/>
  <c r="AC216" i="11"/>
  <c r="AC330" i="11"/>
  <c r="AC223" i="11"/>
  <c r="AC841" i="11"/>
  <c r="AC697" i="11"/>
  <c r="AC228" i="11"/>
  <c r="AO228" i="11" s="1"/>
  <c r="AC822" i="11"/>
  <c r="AO822" i="11" s="1"/>
  <c r="AC501" i="11"/>
  <c r="AO501" i="11" s="1"/>
  <c r="AC229" i="11"/>
  <c r="AO229" i="11" s="1"/>
  <c r="AC438" i="11"/>
  <c r="AD438" i="11" s="1"/>
  <c r="AE438" i="11" s="1"/>
  <c r="AC324" i="11"/>
  <c r="AC246" i="11"/>
  <c r="AC1403" i="11"/>
  <c r="AC274" i="11"/>
  <c r="AO274" i="11" s="1"/>
  <c r="AC1107" i="11"/>
  <c r="AO1107" i="11" s="1"/>
  <c r="AC691" i="11"/>
  <c r="AO691" i="11" s="1"/>
  <c r="AC485" i="11"/>
  <c r="AO485" i="11" s="1"/>
  <c r="AC124" i="11"/>
  <c r="AC871" i="11"/>
  <c r="AC897" i="11"/>
  <c r="AC254" i="11"/>
  <c r="AC576" i="11"/>
  <c r="AO576" i="11" s="1"/>
  <c r="AC292" i="11"/>
  <c r="AC674" i="11"/>
  <c r="AC1143" i="11"/>
  <c r="AC683" i="11"/>
  <c r="AC662" i="11"/>
  <c r="AC1225" i="11"/>
  <c r="AO1225" i="11" s="1"/>
  <c r="AC521" i="11"/>
  <c r="AO521" i="11" s="1"/>
  <c r="AC48" i="11"/>
  <c r="AO48" i="11" s="1"/>
  <c r="AO1362" i="11"/>
  <c r="AC1121" i="11"/>
  <c r="AO1121" i="11" s="1"/>
  <c r="AC1073" i="11"/>
  <c r="AO1073" i="11" s="1"/>
  <c r="AC586" i="11"/>
  <c r="AC1115" i="11"/>
  <c r="AO1115" i="11" s="1"/>
  <c r="AC763" i="11"/>
  <c r="AO763" i="11" s="1"/>
  <c r="AC604" i="11"/>
  <c r="AO604" i="11" s="1"/>
  <c r="AO20" i="11"/>
  <c r="AC538" i="11"/>
  <c r="AO538" i="11" s="1"/>
  <c r="AC189" i="11"/>
  <c r="AO189" i="11" s="1"/>
  <c r="AC1454" i="11"/>
  <c r="AO1454" i="11" s="1"/>
  <c r="AC1200" i="11"/>
  <c r="AO1200" i="11" s="1"/>
  <c r="AC959" i="11"/>
  <c r="AO959" i="11" s="1"/>
  <c r="AC1037" i="11"/>
  <c r="AO1037" i="11" s="1"/>
  <c r="AC1248" i="11"/>
  <c r="AO1248" i="11" s="1"/>
  <c r="AC1116" i="11"/>
  <c r="AO1116" i="11" s="1"/>
  <c r="AC435" i="11"/>
  <c r="AC1441" i="11"/>
  <c r="AO1441" i="11" s="1"/>
  <c r="AC661" i="11"/>
  <c r="AO661" i="11" s="1"/>
  <c r="AC1170" i="11"/>
  <c r="AO1170" i="11" s="1"/>
  <c r="AC663" i="11"/>
  <c r="AO663" i="11" s="1"/>
  <c r="AC1433" i="11"/>
  <c r="AO1433" i="11" s="1"/>
  <c r="AC500" i="11"/>
  <c r="AO500" i="11" s="1"/>
  <c r="AC2605" i="11"/>
  <c r="AC679" i="11"/>
  <c r="AO679" i="11" s="1"/>
  <c r="AC268" i="11"/>
  <c r="AC373" i="11"/>
  <c r="AC284" i="11"/>
  <c r="AC551" i="11"/>
  <c r="AC767" i="11"/>
  <c r="AC121" i="11"/>
  <c r="AC1450" i="11"/>
  <c r="AO1450" i="11" s="1"/>
  <c r="AC539" i="11"/>
  <c r="AC793" i="11"/>
  <c r="AO793" i="11" s="1"/>
  <c r="AC146" i="11"/>
  <c r="AO146" i="11" s="1"/>
  <c r="AC1413" i="11"/>
  <c r="AO1413" i="11" s="1"/>
  <c r="AC217" i="11"/>
  <c r="AC286" i="11"/>
  <c r="AC1353" i="11"/>
  <c r="AO1353" i="11" s="1"/>
  <c r="AC581" i="11"/>
  <c r="AC651" i="11"/>
  <c r="AC162" i="11"/>
  <c r="AC242" i="11"/>
  <c r="AC1407" i="11"/>
  <c r="AO1407" i="11" s="1"/>
  <c r="AC689" i="11"/>
  <c r="AO689" i="11" s="1"/>
  <c r="AC451" i="11"/>
  <c r="AO451" i="11" s="1"/>
  <c r="AC207" i="11"/>
  <c r="AO207" i="11" s="1"/>
  <c r="AC402" i="11"/>
  <c r="AD402" i="11" s="1"/>
  <c r="AE402" i="11" s="1"/>
  <c r="AC351" i="11"/>
  <c r="AC545" i="11"/>
  <c r="AC214" i="11"/>
  <c r="AC505" i="11"/>
  <c r="AO505" i="11" s="1"/>
  <c r="AC1375" i="11"/>
  <c r="AC855" i="11"/>
  <c r="AO656" i="11"/>
  <c r="AC276" i="11"/>
  <c r="AO276" i="11" s="1"/>
  <c r="AC101" i="11"/>
  <c r="AO101" i="11" s="1"/>
  <c r="AC520" i="11"/>
  <c r="AO520" i="11" s="1"/>
  <c r="AC874" i="11"/>
  <c r="AO874" i="11" s="1"/>
  <c r="AC1427" i="11"/>
  <c r="AO1427" i="11" s="1"/>
  <c r="AC1138" i="11"/>
  <c r="AD1138" i="11" s="1"/>
  <c r="AE1138" i="11" s="1"/>
  <c r="AC1409" i="11"/>
  <c r="AD1409" i="11" s="1"/>
  <c r="AE1409" i="11" s="1"/>
  <c r="AC1158" i="11"/>
  <c r="AO1158" i="11" s="1"/>
  <c r="AC1340" i="11"/>
  <c r="AO1340" i="11" s="1"/>
  <c r="AC1147" i="11"/>
  <c r="AO1147" i="11" s="1"/>
  <c r="AC1217" i="11"/>
  <c r="AD1217" i="11" s="1"/>
  <c r="AE1217" i="11" s="1"/>
  <c r="AC1414" i="11"/>
  <c r="AO1414" i="11" s="1"/>
  <c r="AC2575" i="11"/>
  <c r="AO2575" i="11" s="1"/>
  <c r="AC685" i="11"/>
  <c r="AO685" i="11" s="1"/>
  <c r="AC1156" i="11"/>
  <c r="AO1156" i="11" s="1"/>
  <c r="AC1283" i="11"/>
  <c r="AO1283" i="11" s="1"/>
  <c r="AC569" i="11"/>
  <c r="AO569" i="11" s="1"/>
  <c r="AC464" i="11"/>
  <c r="AO464" i="11" s="1"/>
  <c r="AC1408" i="11"/>
  <c r="AO1408" i="11" s="1"/>
  <c r="AC445" i="11"/>
  <c r="AO445" i="11" s="1"/>
  <c r="AC454" i="11"/>
  <c r="AO454" i="11" s="1"/>
  <c r="AC269" i="11"/>
  <c r="AO269" i="11" s="1"/>
  <c r="AC635" i="11"/>
  <c r="AO635" i="11" s="1"/>
  <c r="AC1005" i="11"/>
  <c r="AO1005" i="11" s="1"/>
  <c r="AC893" i="11"/>
  <c r="AO893" i="11" s="1"/>
  <c r="AC76" i="11"/>
  <c r="AO76" i="11" s="1"/>
  <c r="AC1198" i="11"/>
  <c r="AO1198" i="11" s="1"/>
  <c r="AC1247" i="11"/>
  <c r="AO1247" i="11" s="1"/>
  <c r="AC1045" i="11"/>
  <c r="AO1045" i="11" s="1"/>
  <c r="AC1128" i="11"/>
  <c r="AO1128" i="11" s="1"/>
  <c r="AC657" i="11"/>
  <c r="AO657" i="11" s="1"/>
  <c r="AC163" i="11"/>
  <c r="AO163" i="11" s="1"/>
  <c r="AC70" i="11"/>
  <c r="AO70" i="11" s="1"/>
  <c r="AC881" i="11"/>
  <c r="AO881" i="11" s="1"/>
  <c r="AC478" i="11"/>
  <c r="AO478" i="11" s="1"/>
  <c r="AC263" i="11"/>
  <c r="AO263" i="11" s="1"/>
  <c r="AC1149" i="11"/>
  <c r="AO1149" i="11" s="1"/>
  <c r="AC719" i="11"/>
  <c r="AO719" i="11" s="1"/>
  <c r="AC1220" i="11"/>
  <c r="AO1220" i="11" s="1"/>
  <c r="AC526" i="11"/>
  <c r="AO526" i="11" s="1"/>
  <c r="AC31" i="11"/>
  <c r="AO31" i="11" s="1"/>
  <c r="AC1261" i="11"/>
  <c r="AO1261" i="11" s="1"/>
  <c r="AC144" i="11"/>
  <c r="AO144" i="11" s="1"/>
  <c r="AC1274" i="11"/>
  <c r="AO1274" i="11" s="1"/>
  <c r="AC172" i="11"/>
  <c r="AC639" i="11"/>
  <c r="AO639" i="11" s="1"/>
  <c r="AC233" i="11"/>
  <c r="AC432" i="11"/>
  <c r="AC377" i="11"/>
  <c r="AC218" i="11"/>
  <c r="AC152" i="11"/>
  <c r="AC128" i="11"/>
  <c r="AC343" i="11"/>
  <c r="AC1383" i="11"/>
  <c r="AC250" i="11"/>
  <c r="AO250" i="11" s="1"/>
  <c r="AC1456" i="11"/>
  <c r="AO1456" i="11" s="1"/>
  <c r="AC699" i="11"/>
  <c r="AO699" i="11" s="1"/>
  <c r="AC1171" i="11"/>
  <c r="AC527" i="11"/>
  <c r="AO527" i="11" s="1"/>
  <c r="AC1223" i="11"/>
  <c r="AC137" i="11"/>
  <c r="AO137" i="11" s="1"/>
  <c r="AC558" i="11"/>
  <c r="AO558" i="11" s="1"/>
  <c r="AO221" i="11"/>
  <c r="AC367" i="11"/>
  <c r="AO367" i="11" s="1"/>
  <c r="AC735" i="11"/>
  <c r="AC776" i="11"/>
  <c r="AC210" i="11"/>
  <c r="AO210" i="11" s="1"/>
  <c r="AC477" i="11"/>
  <c r="AO477" i="11" s="1"/>
  <c r="AC156" i="11"/>
  <c r="AC19" i="11"/>
  <c r="AO19" i="11" s="1"/>
  <c r="AC472" i="11"/>
  <c r="AO472" i="11" s="1"/>
  <c r="AC1055" i="11"/>
  <c r="AO1055" i="11" s="1"/>
  <c r="AC266" i="11"/>
  <c r="AO266" i="11" s="1"/>
  <c r="AC1241" i="11"/>
  <c r="AO1241" i="11" s="1"/>
  <c r="AD1110" i="11"/>
  <c r="AE1110" i="11" s="1"/>
  <c r="AE1164" i="11"/>
  <c r="AE1208" i="11"/>
  <c r="AE1453" i="11"/>
  <c r="AE1461" i="11"/>
  <c r="AE867" i="11"/>
  <c r="AD1432" i="11"/>
  <c r="AE1432" i="11" s="1"/>
  <c r="AD549" i="11"/>
  <c r="AE612" i="11"/>
  <c r="AE1232" i="11"/>
  <c r="AD1018" i="11"/>
  <c r="AD433" i="11"/>
  <c r="AD920" i="11"/>
  <c r="AE920" i="11" s="1"/>
  <c r="AE1396" i="11"/>
  <c r="AD426" i="11"/>
  <c r="AE870" i="11"/>
  <c r="AE415" i="11"/>
  <c r="AE78" i="11"/>
  <c r="AD385" i="11"/>
  <c r="AE385" i="11" s="1"/>
  <c r="AE916" i="11"/>
  <c r="AE668" i="11"/>
  <c r="AE1387" i="11"/>
  <c r="AD164" i="11"/>
  <c r="AE164" i="11" s="1"/>
  <c r="AE507" i="11"/>
  <c r="AD668" i="11"/>
  <c r="AE665" i="11"/>
  <c r="AD261" i="11"/>
  <c r="AE1300" i="11"/>
  <c r="AE1077" i="11"/>
  <c r="AE1187" i="11"/>
  <c r="AD117" i="11"/>
  <c r="AE117" i="11" s="1"/>
  <c r="AE631" i="11"/>
  <c r="AE395" i="11"/>
  <c r="AD308" i="11"/>
  <c r="AD580" i="11"/>
  <c r="AE580" i="11" s="1"/>
  <c r="AD732" i="11"/>
  <c r="AE732" i="11" s="1"/>
  <c r="AE333" i="11"/>
  <c r="AE859" i="11"/>
  <c r="AD853" i="11"/>
  <c r="AE1317" i="11"/>
  <c r="AD832" i="11"/>
  <c r="AE832" i="11" s="1"/>
  <c r="AE633" i="11"/>
  <c r="AD406" i="11"/>
  <c r="AO265" i="11"/>
  <c r="AO281" i="11"/>
  <c r="AD780" i="11"/>
  <c r="AE780" i="11" s="1"/>
  <c r="AD338" i="11"/>
  <c r="AE338" i="11" s="1"/>
  <c r="AE729" i="11"/>
  <c r="AE971" i="11"/>
  <c r="AE650" i="11"/>
  <c r="AD1328" i="11"/>
  <c r="AD888" i="11"/>
  <c r="AE736" i="11"/>
  <c r="AE898" i="11"/>
  <c r="AE741" i="11"/>
  <c r="AE888" i="11"/>
  <c r="AD563" i="11"/>
  <c r="AE563" i="11" s="1"/>
  <c r="AD321" i="11"/>
  <c r="AE321" i="11" s="1"/>
  <c r="AD273" i="11"/>
  <c r="AE803" i="11"/>
  <c r="AD145" i="11"/>
  <c r="AD52" i="11"/>
  <c r="AE71" i="11"/>
  <c r="AD672" i="11"/>
  <c r="AE1189" i="11"/>
  <c r="AE980" i="11"/>
  <c r="AE1332" i="11"/>
  <c r="AE594" i="11"/>
  <c r="AD918" i="11"/>
  <c r="AE1236" i="11"/>
  <c r="AD143" i="11"/>
  <c r="AE621" i="11"/>
  <c r="AD682" i="11"/>
  <c r="AD376" i="11"/>
  <c r="AE376" i="11" s="1"/>
  <c r="AE786" i="11"/>
  <c r="AE750" i="11"/>
  <c r="AE524" i="11"/>
  <c r="AD741" i="11"/>
  <c r="AE664" i="11"/>
  <c r="AE1246" i="11"/>
  <c r="AE1052" i="11"/>
  <c r="AE1146" i="11"/>
  <c r="AE85" i="11"/>
  <c r="AD297" i="11"/>
  <c r="AE1186" i="11"/>
  <c r="AE809" i="11"/>
  <c r="AE422" i="11"/>
  <c r="AD761" i="11"/>
  <c r="AD821" i="11"/>
  <c r="AE821" i="11" s="1"/>
  <c r="AD664" i="11"/>
  <c r="AD621" i="11"/>
  <c r="AD648" i="11"/>
  <c r="AD857" i="11"/>
  <c r="AD252" i="11"/>
  <c r="AD987" i="11"/>
  <c r="AE987" i="11" s="1"/>
  <c r="AE1099" i="11"/>
  <c r="AD1460" i="11"/>
  <c r="AE761" i="11"/>
  <c r="AD422" i="11"/>
  <c r="AD178" i="11"/>
  <c r="AD2587" i="11"/>
  <c r="AE2587" i="11" s="1"/>
  <c r="AD2586" i="11"/>
  <c r="AE2586" i="11" s="1"/>
  <c r="AE1460" i="11"/>
  <c r="AE672" i="11"/>
  <c r="AD891" i="11"/>
  <c r="AE891" i="11" s="1"/>
  <c r="AE2589" i="11"/>
  <c r="AD1130" i="11"/>
  <c r="AE1130" i="11" s="1"/>
  <c r="AE1157" i="11"/>
  <c r="AE1176" i="11"/>
  <c r="AD350" i="11"/>
  <c r="AE350" i="11" s="1"/>
  <c r="AD930" i="11"/>
  <c r="AE349" i="11"/>
  <c r="AD97" i="11"/>
  <c r="AE97" i="11" s="1"/>
  <c r="AD1111" i="11"/>
  <c r="AE1111" i="11" s="1"/>
  <c r="AD208" i="11"/>
  <c r="AD913" i="11"/>
  <c r="AE264" i="11"/>
  <c r="AE1213" i="11"/>
  <c r="AE1106" i="11"/>
  <c r="AD1466" i="11"/>
  <c r="AD698" i="11"/>
  <c r="AE1011" i="11"/>
  <c r="AD1095" i="11"/>
  <c r="AE1095" i="11" s="1"/>
  <c r="AD807" i="11"/>
  <c r="AE807" i="11" s="1"/>
  <c r="AE715" i="11"/>
  <c r="AD673" i="11"/>
  <c r="AE912" i="11"/>
  <c r="AE692" i="11"/>
  <c r="AD1324" i="11"/>
  <c r="AE1324" i="11" s="1"/>
  <c r="AD238" i="11"/>
  <c r="AD1287" i="11"/>
  <c r="AE417" i="11"/>
  <c r="AE770" i="11"/>
  <c r="AE1380" i="11"/>
  <c r="AE1168" i="11"/>
  <c r="AE18" i="11"/>
  <c r="AE1125" i="11"/>
  <c r="AE187" i="11"/>
  <c r="AE785" i="11"/>
  <c r="AD127" i="11"/>
  <c r="AD915" i="11"/>
  <c r="AE1057" i="11"/>
  <c r="AE854" i="11"/>
  <c r="AE1346" i="11"/>
  <c r="AE1338" i="11"/>
  <c r="AD842" i="11"/>
  <c r="AE842" i="11" s="1"/>
  <c r="AE1244" i="11"/>
  <c r="AE903" i="11"/>
  <c r="AE1307" i="11"/>
  <c r="AD554" i="11"/>
  <c r="AE188" i="11"/>
  <c r="AE831" i="11"/>
  <c r="AE1292" i="11"/>
  <c r="AE364" i="11"/>
  <c r="AD155" i="11"/>
  <c r="AE155" i="11" s="1"/>
  <c r="AE949" i="11"/>
  <c r="AE542" i="11"/>
  <c r="AD675" i="11"/>
  <c r="AD133" i="11"/>
  <c r="AE1022" i="11"/>
  <c r="AE136" i="11"/>
  <c r="AD202" i="11"/>
  <c r="AE1133" i="11"/>
  <c r="AD717" i="11"/>
  <c r="AE354" i="11"/>
  <c r="AE1462" i="11"/>
  <c r="AE1109" i="11"/>
  <c r="AE1148" i="11"/>
  <c r="AD942" i="11"/>
  <c r="AE942" i="11" s="1"/>
  <c r="AD344" i="11"/>
  <c r="AE344" i="11" s="1"/>
  <c r="AE1180" i="11"/>
  <c r="AE963" i="11"/>
  <c r="AD513" i="11"/>
  <c r="AD1233" i="11"/>
  <c r="AE1063" i="11"/>
  <c r="AE65" i="11"/>
  <c r="AD1137" i="11"/>
  <c r="AD1370" i="11"/>
  <c r="AD829" i="11"/>
  <c r="AE829" i="11" s="1"/>
  <c r="AD1184" i="11"/>
  <c r="AE1184" i="11" s="1"/>
  <c r="AD1142" i="11"/>
  <c r="AE986" i="11"/>
  <c r="AE1404" i="11"/>
  <c r="AE1203" i="11"/>
  <c r="AE1359" i="11"/>
  <c r="AD480" i="11"/>
  <c r="AE340" i="11"/>
  <c r="AE55" i="11"/>
  <c r="AD1144" i="11"/>
  <c r="AE996" i="11"/>
  <c r="AE827" i="11"/>
  <c r="AE756" i="11"/>
  <c r="AE911" i="11"/>
  <c r="AE1303" i="11"/>
  <c r="AE825" i="11"/>
  <c r="AE762" i="11"/>
  <c r="AE839" i="11"/>
  <c r="AD170" i="11"/>
  <c r="AD226" i="11"/>
  <c r="AD993" i="11"/>
  <c r="AE1165" i="11"/>
  <c r="AD1214" i="11"/>
  <c r="AE1214" i="11" s="1"/>
  <c r="AD1030" i="11"/>
  <c r="AE1030" i="11" s="1"/>
  <c r="AD59" i="11"/>
  <c r="AE59" i="11" s="1"/>
  <c r="AE1205" i="11"/>
  <c r="AE969" i="11"/>
  <c r="AD63" i="11"/>
  <c r="AE30" i="11"/>
  <c r="AD1321" i="11"/>
  <c r="AD810" i="11"/>
  <c r="AE804" i="11"/>
  <c r="AE1086" i="11"/>
  <c r="AE1273" i="11"/>
  <c r="AD972" i="11"/>
  <c r="AE972" i="11" s="1"/>
  <c r="AD931" i="11"/>
  <c r="AE931" i="11" s="1"/>
  <c r="AD161" i="11"/>
  <c r="AD1016" i="11"/>
  <c r="AE1378" i="11"/>
  <c r="AE26" i="11"/>
  <c r="AE1320" i="11"/>
  <c r="AE865" i="11"/>
  <c r="AD140" i="11"/>
  <c r="AD430" i="11"/>
  <c r="AE758" i="11"/>
  <c r="AE1088" i="11"/>
  <c r="AE1202" i="11"/>
  <c r="AD1343" i="11"/>
  <c r="AE1266" i="11"/>
  <c r="AE493" i="11"/>
  <c r="AD574" i="11"/>
  <c r="AE1440" i="11"/>
  <c r="AD557" i="11"/>
  <c r="AE489" i="11"/>
  <c r="AD245" i="11"/>
  <c r="AE245" i="11" s="1"/>
  <c r="AD618" i="11"/>
  <c r="AE618" i="11" s="1"/>
  <c r="AE954" i="11"/>
  <c r="AE92" i="11"/>
  <c r="AD751" i="11"/>
  <c r="AD614" i="11"/>
  <c r="AE347" i="11"/>
  <c r="AD458" i="11"/>
  <c r="AD288" i="11"/>
  <c r="AE288" i="11" s="1"/>
  <c r="AD15" i="11"/>
  <c r="AE15" i="11" s="1"/>
  <c r="AE982" i="11"/>
  <c r="AE968" i="11"/>
  <c r="AE1360" i="11"/>
  <c r="AE964" i="11"/>
  <c r="AD205" i="11"/>
  <c r="AE682" i="11"/>
  <c r="AE105" i="11"/>
  <c r="AD740" i="11"/>
  <c r="AE1443" i="11"/>
  <c r="AE430" i="11"/>
  <c r="AD220" i="11"/>
  <c r="AE220" i="11" s="1"/>
  <c r="AD758" i="11"/>
  <c r="AE751" i="11"/>
  <c r="AE379" i="11"/>
  <c r="AE1447" i="11"/>
  <c r="AO1397" i="11"/>
  <c r="AO259" i="11"/>
  <c r="AE1161" i="11"/>
  <c r="AE1458" i="11"/>
  <c r="AE717" i="11"/>
  <c r="AD341" i="11"/>
  <c r="AD103" i="11"/>
  <c r="AE103" i="11" s="1"/>
  <c r="AD667" i="11"/>
  <c r="AD81" i="11"/>
  <c r="AE81" i="11" s="1"/>
  <c r="AE927" i="11"/>
  <c r="AD862" i="11"/>
  <c r="AD1349" i="11"/>
  <c r="AE325" i="11"/>
  <c r="AD1448" i="11"/>
  <c r="AE1371" i="11"/>
  <c r="AE185" i="11"/>
  <c r="AE1222" i="11"/>
  <c r="AE536" i="11"/>
  <c r="AE1003" i="11"/>
  <c r="AE499" i="11"/>
  <c r="AE303" i="11"/>
  <c r="AD565" i="11"/>
  <c r="AE565" i="11" s="1"/>
  <c r="AD1035" i="11"/>
  <c r="AE1035" i="11" s="1"/>
  <c r="AE181" i="11"/>
  <c r="AE989" i="11"/>
  <c r="AE40" i="11"/>
  <c r="AE877" i="11"/>
  <c r="AE442" i="11"/>
  <c r="AE1083" i="11"/>
  <c r="AE1285" i="11"/>
  <c r="AE142" i="11"/>
  <c r="AE1041" i="11"/>
  <c r="AE1012" i="11"/>
  <c r="AE1047" i="11"/>
  <c r="AE995" i="11"/>
  <c r="AD1376" i="11"/>
  <c r="AE1376" i="11" s="1"/>
  <c r="AE728" i="11"/>
  <c r="AD203" i="11"/>
  <c r="AE411" i="11"/>
  <c r="AE1331" i="11"/>
  <c r="AD798" i="11"/>
  <c r="AD623" i="11"/>
  <c r="AD816" i="11"/>
  <c r="AE419" i="11"/>
  <c r="AE300" i="11"/>
  <c r="AE529" i="11"/>
  <c r="AE461" i="11"/>
  <c r="AE990" i="11"/>
  <c r="AD175" i="11"/>
  <c r="AE175" i="11" s="1"/>
  <c r="AD27" i="11"/>
  <c r="AE27" i="11" s="1"/>
  <c r="AD125" i="11"/>
  <c r="AD529" i="11"/>
  <c r="AD499" i="11"/>
  <c r="AD704" i="11"/>
  <c r="AD240" i="11"/>
  <c r="AE129" i="11"/>
  <c r="AE285" i="11"/>
  <c r="AE816" i="11"/>
  <c r="AD401" i="11"/>
  <c r="AE401" i="11" s="1"/>
  <c r="AE979" i="11"/>
  <c r="AD409" i="11"/>
  <c r="AE409" i="11" s="1"/>
  <c r="AD461" i="11"/>
  <c r="AE1104" i="11"/>
  <c r="AE823" i="11"/>
  <c r="AD922" i="11"/>
  <c r="AE400" i="11"/>
  <c r="AD1224" i="11"/>
  <c r="AE840" i="11"/>
  <c r="AE1033" i="11"/>
  <c r="AE1475" i="11"/>
  <c r="AE1127" i="11"/>
  <c r="AE1122" i="11"/>
  <c r="AE95" i="11"/>
  <c r="AE452" i="11"/>
  <c r="AE41" i="11"/>
  <c r="AD134" i="11"/>
  <c r="AE1474" i="11"/>
  <c r="AE1302" i="11"/>
  <c r="AE428" i="11"/>
  <c r="AE312" i="11"/>
  <c r="AE708" i="11"/>
  <c r="AD720" i="11"/>
  <c r="AE720" i="11" s="1"/>
  <c r="AD578" i="11"/>
  <c r="AE578" i="11" s="1"/>
  <c r="AD1139" i="11"/>
  <c r="AD1470" i="11"/>
  <c r="AD617" i="11"/>
  <c r="AE617" i="11" s="1"/>
  <c r="AE166" i="11"/>
  <c r="AD1197" i="11"/>
  <c r="AE1326" i="11"/>
  <c r="AE444" i="11"/>
  <c r="AE294" i="11"/>
  <c r="AE362" i="11"/>
  <c r="AE1367" i="11"/>
  <c r="AD724" i="11"/>
  <c r="AE724" i="11" s="1"/>
  <c r="AD150" i="11"/>
  <c r="AE150" i="11" s="1"/>
  <c r="AE593" i="11"/>
  <c r="AD515" i="11"/>
  <c r="AD193" i="11"/>
  <c r="AE193" i="11" s="1"/>
  <c r="AD399" i="11"/>
  <c r="AE497" i="11"/>
  <c r="AE426" i="11"/>
  <c r="AD459" i="11"/>
  <c r="AE127" i="11"/>
  <c r="AE698" i="11"/>
  <c r="AE673" i="11"/>
  <c r="AE675" i="11"/>
  <c r="AE208" i="11"/>
  <c r="AD188" i="11"/>
  <c r="AD785" i="11"/>
  <c r="AE913" i="11"/>
  <c r="AE238" i="11"/>
  <c r="AE133" i="11"/>
  <c r="AD365" i="11"/>
  <c r="AE365" i="11" s="1"/>
  <c r="AD1359" i="11"/>
  <c r="AE1233" i="11"/>
  <c r="AE554" i="11"/>
  <c r="AE513" i="11"/>
  <c r="AE845" i="11"/>
  <c r="AE202" i="11"/>
  <c r="AE1466" i="11"/>
  <c r="AE523" i="11"/>
  <c r="AE572" i="11"/>
  <c r="AD543" i="11"/>
  <c r="AE543" i="11" s="1"/>
  <c r="AD197" i="11"/>
  <c r="AE197" i="11" s="1"/>
  <c r="AD795" i="11"/>
  <c r="AE795" i="11" s="1"/>
  <c r="AE205" i="11"/>
  <c r="AE574" i="11"/>
  <c r="AD880" i="11"/>
  <c r="AE880" i="11" s="1"/>
  <c r="AD865" i="11"/>
  <c r="AD700" i="11"/>
  <c r="AE700" i="11" s="1"/>
  <c r="AO1345" i="11"/>
  <c r="AD560" i="11"/>
  <c r="AE560" i="11" s="1"/>
  <c r="AD493" i="11"/>
  <c r="AD2601" i="11"/>
  <c r="AE2601" i="11" s="1"/>
  <c r="AE140" i="11"/>
  <c r="AE226" i="11"/>
  <c r="AE810" i="11"/>
  <c r="AD108" i="11"/>
  <c r="AE108" i="11" s="1"/>
  <c r="AE726" i="11"/>
  <c r="AD160" i="11"/>
  <c r="AE170" i="11"/>
  <c r="AD533" i="11"/>
  <c r="AE533" i="11" s="1"/>
  <c r="AD158" i="11"/>
  <c r="AD1031" i="11"/>
  <c r="AE1031" i="11" s="1"/>
  <c r="AE934" i="11"/>
  <c r="AD773" i="11"/>
  <c r="AD950" i="11"/>
  <c r="AE236" i="11"/>
  <c r="AE707" i="11"/>
  <c r="AE278" i="11"/>
  <c r="AD1238" i="11"/>
  <c r="AD1436" i="11"/>
  <c r="AO869" i="11"/>
  <c r="AD495" i="11"/>
  <c r="AE1219" i="11"/>
  <c r="AE2581" i="11"/>
  <c r="AE1390" i="11"/>
  <c r="AD168" i="11"/>
  <c r="AD212" i="11"/>
  <c r="AE876" i="11"/>
  <c r="AD710" i="11"/>
  <c r="AE710" i="11" s="1"/>
  <c r="AE937" i="11"/>
  <c r="AD1153" i="11"/>
  <c r="AD628" i="11"/>
  <c r="AE628" i="11" s="1"/>
  <c r="AE75" i="11"/>
  <c r="AE759" i="11"/>
  <c r="AD1009" i="11"/>
  <c r="AE249" i="11"/>
  <c r="AE765" i="11"/>
  <c r="AD237" i="11"/>
  <c r="AE1366" i="11"/>
  <c r="AE96" i="11"/>
  <c r="AE887" i="11"/>
  <c r="AE240" i="11"/>
  <c r="AD570" i="11"/>
  <c r="AE570" i="11" s="1"/>
  <c r="AE623" i="11"/>
  <c r="AD386" i="11"/>
  <c r="AE386" i="11" s="1"/>
  <c r="AD765" i="11"/>
  <c r="AD400" i="11"/>
  <c r="AE896" i="11"/>
  <c r="AD479" i="11"/>
  <c r="AE1216" i="11"/>
  <c r="AE1062" i="11"/>
  <c r="AD630" i="11"/>
  <c r="AD232" i="11"/>
  <c r="AE232" i="11" s="1"/>
  <c r="AE1040" i="11"/>
  <c r="AE212" i="11"/>
  <c r="AD278" i="11"/>
  <c r="AE424" i="11"/>
  <c r="AD471" i="11"/>
  <c r="AD1262" i="11"/>
  <c r="AE1101" i="11"/>
  <c r="AE1067" i="11"/>
  <c r="AE336" i="11"/>
  <c r="AD1120" i="11"/>
  <c r="AE773" i="11"/>
  <c r="AE703" i="11"/>
  <c r="AE922" i="11"/>
  <c r="AE1436" i="11"/>
  <c r="AD424" i="11"/>
  <c r="AD234" i="11"/>
  <c r="AE234" i="11" s="1"/>
  <c r="AE280" i="11"/>
  <c r="AE861" i="11"/>
  <c r="AE201" i="11"/>
  <c r="AD1007" i="11"/>
  <c r="AE1007" i="11" s="1"/>
  <c r="AD707" i="11"/>
  <c r="AE1276" i="11"/>
  <c r="AD1090" i="11"/>
  <c r="AE1278" i="11"/>
  <c r="AE1026" i="11"/>
  <c r="AE815" i="11"/>
  <c r="AD936" i="11"/>
  <c r="AE125" i="11"/>
  <c r="AE936" i="11"/>
  <c r="AE667" i="11"/>
  <c r="AD231" i="11"/>
  <c r="AE231" i="11" s="1"/>
  <c r="AE341" i="11"/>
  <c r="AD1405" i="11"/>
  <c r="AE195" i="11"/>
  <c r="AE905" i="11"/>
  <c r="AD10" i="11"/>
  <c r="AE10" i="11" s="1"/>
  <c r="AE169" i="11"/>
  <c r="AD896" i="11"/>
  <c r="AE468" i="11"/>
  <c r="AE466" i="11"/>
  <c r="AE704" i="11"/>
  <c r="AD199" i="11"/>
  <c r="AE199" i="11" s="1"/>
  <c r="AD37" i="11"/>
  <c r="AE37" i="11" s="1"/>
  <c r="AE1251" i="11"/>
  <c r="AE1352" i="11"/>
  <c r="AE1166" i="11"/>
  <c r="AD876" i="11"/>
  <c r="AE923" i="11"/>
  <c r="AE1123" i="11"/>
  <c r="AE1097" i="11"/>
  <c r="AE1234" i="11"/>
  <c r="AE1212" i="11"/>
  <c r="AD1206" i="11"/>
  <c r="AD583" i="11"/>
  <c r="AE583" i="11" s="1"/>
  <c r="AD442" i="11"/>
  <c r="AE203" i="11"/>
  <c r="AE471" i="11"/>
  <c r="AE1172" i="11"/>
  <c r="AE1240" i="11"/>
  <c r="AD195" i="11"/>
  <c r="AE323" i="11"/>
  <c r="AD1372" i="11"/>
  <c r="AE1372" i="11" s="1"/>
  <c r="AD933" i="11"/>
  <c r="AD904" i="11"/>
  <c r="AE1465" i="11"/>
  <c r="AE99" i="11"/>
  <c r="AD703" i="11"/>
  <c r="AD236" i="11"/>
  <c r="AD280" i="11"/>
  <c r="AE1029" i="11"/>
  <c r="AE68" i="11"/>
  <c r="AD1079" i="11"/>
  <c r="AE784" i="11"/>
  <c r="AD241" i="11"/>
  <c r="AE241" i="11" s="1"/>
  <c r="AE904" i="11"/>
  <c r="AE495" i="11"/>
  <c r="AD779" i="11"/>
  <c r="AE779" i="11" s="1"/>
  <c r="AE237" i="11"/>
  <c r="AD1194" i="11"/>
  <c r="AE1194" i="11" s="1"/>
  <c r="AE1306" i="11"/>
  <c r="AD687" i="11"/>
  <c r="AD1382" i="11"/>
  <c r="AD1280" i="11"/>
  <c r="AE1418" i="11"/>
  <c r="AE562" i="11"/>
  <c r="AD248" i="11"/>
  <c r="AE826" i="11"/>
  <c r="AD313" i="11"/>
  <c r="AE313" i="11" s="1"/>
  <c r="AD316" i="11"/>
  <c r="AE316" i="11" s="1"/>
  <c r="AE1355" i="11"/>
  <c r="AE1174" i="11"/>
  <c r="AD122" i="11"/>
  <c r="AD568" i="11"/>
  <c r="AE801" i="11"/>
  <c r="AE53" i="11"/>
  <c r="AE1050" i="11"/>
  <c r="AE2594" i="11"/>
  <c r="AE258" i="11"/>
  <c r="AD1155" i="11"/>
  <c r="AE1155" i="11" s="1"/>
  <c r="AE714" i="11"/>
  <c r="AD938" i="11"/>
  <c r="AE938" i="11" s="1"/>
  <c r="AE1020" i="11"/>
  <c r="AD2573" i="11"/>
  <c r="AE782" i="11"/>
  <c r="AD258" i="11"/>
  <c r="AD867" i="11"/>
  <c r="AD562" i="11"/>
  <c r="AD516" i="11"/>
  <c r="AE754" i="11"/>
  <c r="AE301" i="11"/>
  <c r="AE738" i="11"/>
  <c r="AE585" i="11"/>
  <c r="AE568" i="11"/>
  <c r="AD1092" i="11"/>
  <c r="AE1092" i="11" s="1"/>
  <c r="AD945" i="11"/>
  <c r="AE945" i="11" s="1"/>
  <c r="AD585" i="11"/>
  <c r="AD1113" i="11"/>
  <c r="AE866" i="11"/>
  <c r="AE248" i="11"/>
  <c r="AD899" i="11"/>
  <c r="AD227" i="11"/>
  <c r="AD826" i="11"/>
  <c r="AE850" i="11"/>
  <c r="AE1114" i="11"/>
  <c r="AE84" i="11"/>
  <c r="AE74" i="11"/>
  <c r="AD1293" i="11"/>
  <c r="AE283" i="11"/>
  <c r="AD801" i="11"/>
  <c r="AE899" i="11"/>
  <c r="AE549" i="11"/>
  <c r="AE1334" i="11"/>
  <c r="AO227" i="11"/>
  <c r="AD606" i="11"/>
  <c r="AE606" i="11" s="1"/>
  <c r="AD636" i="11"/>
  <c r="AE636" i="11" s="1"/>
  <c r="AD1253" i="11"/>
  <c r="AE1253" i="11" s="1"/>
  <c r="AD310" i="11"/>
  <c r="AD1305" i="11"/>
  <c r="AD1384" i="11"/>
  <c r="AE1209" i="11"/>
  <c r="AO768" i="11"/>
  <c r="AE817" i="11"/>
  <c r="AD372" i="11"/>
  <c r="AE372" i="11" s="1"/>
  <c r="AD730" i="11"/>
  <c r="AE730" i="11" s="1"/>
  <c r="AD1255" i="11"/>
  <c r="AE1255" i="11" s="1"/>
  <c r="AD173" i="11"/>
  <c r="AE173" i="11" s="1"/>
  <c r="AE1002" i="11"/>
  <c r="AD567" i="11"/>
  <c r="AE846" i="11"/>
  <c r="AE658" i="11"/>
  <c r="AD714" i="11"/>
  <c r="AD1213" i="11"/>
  <c r="AE1182" i="11"/>
  <c r="AD1014" i="11"/>
  <c r="AE1290" i="11"/>
  <c r="AE450" i="11"/>
  <c r="AE687" i="11"/>
  <c r="AD597" i="11"/>
  <c r="AE597" i="11" s="1"/>
  <c r="AE1421" i="11"/>
  <c r="AE257" i="11"/>
  <c r="AD225" i="11"/>
  <c r="AE878" i="11"/>
  <c r="AD296" i="11"/>
  <c r="AE1108" i="11"/>
  <c r="AE310" i="11"/>
  <c r="AE296" i="11"/>
  <c r="AE225" i="11"/>
  <c r="AD894" i="11"/>
  <c r="AE894" i="11" s="1"/>
  <c r="AO390" i="11"/>
  <c r="AO282" i="11"/>
  <c r="AO135" i="11"/>
  <c r="AO777" i="11"/>
  <c r="AO1264" i="11"/>
  <c r="AO1277" i="11"/>
  <c r="AO550" i="11"/>
  <c r="AO251" i="11"/>
  <c r="AO256" i="11"/>
  <c r="AO279" i="11"/>
  <c r="AO828" i="11"/>
  <c r="AO368" i="11"/>
  <c r="AO460" i="11"/>
  <c r="AO939" i="11"/>
  <c r="AO73" i="11"/>
  <c r="AO1188" i="11"/>
  <c r="AO270" i="11"/>
  <c r="AO412" i="11"/>
  <c r="AC8" i="11"/>
  <c r="AO8" i="11" s="1"/>
  <c r="AO722" i="11"/>
  <c r="AO1310" i="11"/>
  <c r="AO997" i="11"/>
  <c r="AO28" i="11"/>
  <c r="AO973" i="11"/>
  <c r="AO833" i="11"/>
  <c r="AO1350" i="11"/>
  <c r="AO734" i="11"/>
  <c r="AO1126" i="11"/>
  <c r="AO1013" i="11"/>
  <c r="AO948" i="11"/>
  <c r="AO808" i="11"/>
  <c r="AO1051" i="11"/>
  <c r="AO620" i="11"/>
  <c r="AO1368" i="11"/>
  <c r="AO72" i="11"/>
  <c r="AO917" i="11"/>
  <c r="AO1308" i="11"/>
  <c r="AO885" i="11"/>
  <c r="AO1074" i="11"/>
  <c r="AO1017" i="11"/>
  <c r="AO858" i="11"/>
  <c r="AO1132" i="11"/>
  <c r="AO80" i="11"/>
  <c r="AO522" i="11"/>
  <c r="AO1272" i="11"/>
  <c r="AO1163" i="11"/>
  <c r="AO2583" i="11"/>
  <c r="AO517" i="11"/>
  <c r="AO1297" i="11"/>
  <c r="AO307" i="11"/>
  <c r="AO573" i="11"/>
  <c r="W2589" i="11"/>
  <c r="AO1160" i="11"/>
  <c r="AO54" i="11"/>
  <c r="AO1365" i="11"/>
  <c r="AO970" i="11"/>
  <c r="AO1342" i="11"/>
  <c r="AO2595" i="11"/>
  <c r="AO77" i="11"/>
  <c r="AO358" i="11"/>
  <c r="AD805" i="11"/>
  <c r="AE805" i="11" s="1"/>
  <c r="AO805" i="11"/>
  <c r="AO506" i="11"/>
  <c r="AO901" i="11"/>
  <c r="AO812" i="11"/>
  <c r="AO1066" i="11"/>
  <c r="AO883" i="11"/>
  <c r="AO992" i="11"/>
  <c r="AO149" i="11"/>
  <c r="AO1226" i="11"/>
  <c r="AO224" i="11"/>
  <c r="AO2607" i="11"/>
  <c r="AO508" i="11"/>
  <c r="AO984" i="11"/>
  <c r="AO1446" i="11"/>
  <c r="AO66" i="11"/>
  <c r="AO165" i="11"/>
  <c r="AO311" i="11"/>
  <c r="AO632" i="11"/>
  <c r="AO363" i="11"/>
  <c r="AO405" i="11"/>
  <c r="AO843" i="11"/>
  <c r="AO875" i="11"/>
  <c r="AO1237" i="11"/>
  <c r="AO470" i="11"/>
  <c r="AO1042" i="11"/>
  <c r="AO394" i="11"/>
  <c r="AO727" i="11"/>
  <c r="AO528" i="11"/>
  <c r="V1456" i="11"/>
  <c r="AO584" i="11"/>
  <c r="AO1289" i="11"/>
  <c r="AO725" i="11"/>
  <c r="AC7" i="11"/>
  <c r="AO1452" i="11"/>
  <c r="AO1457" i="11"/>
  <c r="AO1304" i="11"/>
  <c r="AO860" i="11"/>
  <c r="AO502" i="11"/>
  <c r="AO94" i="11"/>
  <c r="AO427" i="11"/>
  <c r="AO1093" i="11"/>
  <c r="AO131" i="11"/>
  <c r="AO51" i="11"/>
  <c r="AO994" i="11"/>
  <c r="AO1243" i="11"/>
  <c r="AO943" i="11"/>
  <c r="AO139" i="11"/>
  <c r="AO988" i="11"/>
  <c r="AO104" i="11"/>
  <c r="AO1420" i="11"/>
  <c r="AO416" i="11"/>
  <c r="AO571" i="11"/>
  <c r="AO1400" i="11"/>
  <c r="AO647" i="11"/>
  <c r="AO802" i="11"/>
  <c r="AO1032" i="11"/>
  <c r="AO1319" i="11"/>
  <c r="AO1211" i="11"/>
  <c r="AO1048" i="11"/>
  <c r="AO299" i="11"/>
  <c r="AO1078" i="11"/>
  <c r="AO1064" i="11"/>
  <c r="AO200" i="11"/>
  <c r="AO1181" i="11"/>
  <c r="AO90" i="11"/>
  <c r="AO1141" i="11"/>
  <c r="AO25" i="11"/>
  <c r="AO17" i="11"/>
  <c r="AO852" i="11"/>
  <c r="AO239" i="11"/>
  <c r="AO897" i="11"/>
  <c r="AO629" i="11"/>
  <c r="AO1087" i="11"/>
  <c r="W370" i="11"/>
  <c r="V13" i="11"/>
  <c r="V1431" i="11"/>
  <c r="W1302" i="11"/>
  <c r="W171" i="11"/>
  <c r="AD656" i="11"/>
  <c r="AE656" i="11" s="1"/>
  <c r="W314" i="11"/>
  <c r="AD201" i="11"/>
  <c r="AD265" i="11"/>
  <c r="AE265" i="11" s="1"/>
  <c r="AD726" i="11"/>
  <c r="AD912" i="11"/>
  <c r="AE399" i="11"/>
  <c r="AD523" i="11"/>
  <c r="AD861" i="11"/>
  <c r="AD886" i="11"/>
  <c r="AD905" i="11"/>
  <c r="AD1334" i="11"/>
  <c r="AD708" i="11"/>
  <c r="AE158" i="11"/>
  <c r="V304" i="11"/>
  <c r="V983" i="11"/>
  <c r="W1394" i="11"/>
  <c r="W1197" i="11"/>
  <c r="W1055" i="11"/>
  <c r="W11" i="11"/>
  <c r="W242" i="11"/>
  <c r="W586" i="11"/>
  <c r="V889" i="11"/>
  <c r="V264" i="11"/>
  <c r="V289" i="11"/>
  <c r="W111" i="11"/>
  <c r="W214" i="11"/>
  <c r="W621" i="11"/>
  <c r="V900" i="11"/>
  <c r="V645" i="11"/>
  <c r="W924" i="11"/>
  <c r="W66" i="11"/>
  <c r="V115" i="11"/>
  <c r="W801" i="11"/>
  <c r="V598" i="11"/>
  <c r="W276" i="11"/>
  <c r="V1187" i="11"/>
  <c r="W699" i="11"/>
  <c r="V1159" i="11"/>
  <c r="W1193" i="11"/>
  <c r="V420" i="11"/>
  <c r="W575" i="11"/>
  <c r="W527" i="11"/>
  <c r="W1158" i="11"/>
  <c r="W513" i="11"/>
  <c r="V904" i="11"/>
  <c r="V447" i="11"/>
  <c r="W826" i="11"/>
  <c r="V448" i="11"/>
  <c r="W434" i="11"/>
  <c r="W1429" i="11"/>
  <c r="W905" i="11"/>
  <c r="W371" i="11"/>
  <c r="V215" i="11"/>
  <c r="W1006" i="11"/>
  <c r="V634" i="11"/>
  <c r="V959" i="11"/>
  <c r="V820" i="11"/>
  <c r="V163" i="11"/>
  <c r="W896" i="11"/>
  <c r="W333" i="11"/>
  <c r="V1362" i="11"/>
  <c r="V670" i="11"/>
  <c r="V763" i="11"/>
  <c r="V599" i="11"/>
  <c r="V34" i="11"/>
  <c r="V587" i="11"/>
  <c r="V1361" i="11"/>
  <c r="W1058" i="11"/>
  <c r="V692" i="11"/>
  <c r="W445" i="11"/>
  <c r="W221" i="11"/>
  <c r="V1213" i="11"/>
  <c r="V88" i="11"/>
  <c r="V359" i="11"/>
  <c r="W305" i="11"/>
  <c r="W209" i="11"/>
  <c r="W685" i="11"/>
  <c r="V882" i="11"/>
  <c r="W581" i="11"/>
  <c r="W546" i="11"/>
  <c r="W1414" i="11"/>
  <c r="V9" i="11"/>
  <c r="V554" i="11"/>
  <c r="W510" i="11"/>
  <c r="W1274" i="11"/>
  <c r="W837" i="11"/>
  <c r="V776" i="11"/>
  <c r="W318" i="11"/>
  <c r="W1256" i="11"/>
  <c r="W1335" i="11"/>
  <c r="W2566" i="11"/>
  <c r="V1474" i="11"/>
  <c r="V1053" i="11"/>
  <c r="V848" i="11"/>
  <c r="V281" i="11"/>
  <c r="W1178" i="11"/>
  <c r="V579" i="11"/>
  <c r="W1282" i="11"/>
  <c r="W591" i="11"/>
  <c r="W240" i="11"/>
  <c r="W252" i="11"/>
  <c r="W509" i="11"/>
  <c r="W48" i="11"/>
  <c r="W518" i="11"/>
  <c r="V2576" i="11"/>
  <c r="W2576" i="11" s="1"/>
  <c r="V205" i="11"/>
  <c r="W1458" i="11"/>
  <c r="V899" i="11"/>
  <c r="V901" i="11"/>
  <c r="W841" i="11"/>
  <c r="W1326" i="11"/>
  <c r="V890" i="11"/>
  <c r="W695" i="11"/>
  <c r="W38" i="11"/>
  <c r="V1336" i="11"/>
  <c r="W1336" i="11" s="1"/>
  <c r="V19" i="11"/>
  <c r="W631" i="11"/>
  <c r="W689" i="11"/>
  <c r="V268" i="11"/>
  <c r="W206" i="11"/>
  <c r="V811" i="11"/>
  <c r="V701" i="11"/>
  <c r="W881" i="11"/>
  <c r="W1391" i="11"/>
  <c r="W701" i="11"/>
  <c r="W1427" i="11"/>
  <c r="W2570" i="11"/>
  <c r="W149" i="11"/>
  <c r="V244" i="11"/>
  <c r="V137" i="11"/>
  <c r="V637" i="11"/>
  <c r="W1210" i="11"/>
  <c r="W312" i="11"/>
  <c r="V196" i="11"/>
  <c r="V331" i="11"/>
  <c r="V269" i="11"/>
  <c r="V1416" i="11"/>
  <c r="V1328" i="11"/>
  <c r="V545" i="11"/>
  <c r="V1241" i="11"/>
  <c r="W796" i="11"/>
  <c r="W675" i="11"/>
  <c r="W656" i="11"/>
  <c r="W72" i="11"/>
  <c r="V619" i="11"/>
  <c r="W604" i="11"/>
  <c r="V1455" i="11"/>
  <c r="W243" i="11"/>
  <c r="W545" i="11"/>
  <c r="V1441" i="11"/>
  <c r="W1406" i="11"/>
  <c r="V977" i="11"/>
  <c r="W865" i="11"/>
  <c r="W461" i="11"/>
  <c r="W909" i="11"/>
  <c r="V1183" i="11"/>
  <c r="V362" i="11"/>
  <c r="V2582" i="11"/>
  <c r="V125" i="11"/>
  <c r="V999" i="11"/>
  <c r="W624" i="11"/>
  <c r="W218" i="11"/>
  <c r="V857" i="11"/>
  <c r="V396" i="11"/>
  <c r="W1169" i="11"/>
  <c r="V646" i="11"/>
  <c r="W341" i="11"/>
  <c r="V274" i="11"/>
  <c r="V195" i="11"/>
  <c r="V174" i="11"/>
  <c r="V384" i="11"/>
  <c r="V292" i="11"/>
  <c r="W31" i="11"/>
  <c r="V2572" i="11"/>
  <c r="W2572" i="11" s="1"/>
  <c r="AD695" i="11"/>
  <c r="AE695" i="11" s="1"/>
  <c r="V726" i="11"/>
  <c r="AD889" i="11"/>
  <c r="AE889" i="11" s="1"/>
  <c r="V787" i="11"/>
  <c r="W1467" i="11"/>
  <c r="V250" i="11"/>
  <c r="W642" i="11"/>
  <c r="AD221" i="11"/>
  <c r="AE221" i="11" s="1"/>
  <c r="V1402" i="11"/>
  <c r="W265" i="11"/>
  <c r="W537" i="11"/>
  <c r="V1433" i="11"/>
  <c r="V119" i="11"/>
  <c r="W690" i="11"/>
  <c r="V368" i="11"/>
  <c r="W93" i="11"/>
  <c r="V407" i="11"/>
  <c r="W1281" i="11"/>
  <c r="W69" i="11"/>
  <c r="V356" i="11"/>
  <c r="W868" i="11"/>
  <c r="W836" i="11"/>
  <c r="W357" i="11"/>
  <c r="W1408" i="11"/>
  <c r="W660" i="11"/>
  <c r="V774" i="11"/>
  <c r="V46" i="11"/>
  <c r="W112" i="11"/>
  <c r="W1412" i="11"/>
  <c r="W508" i="11"/>
  <c r="W1463" i="11"/>
  <c r="V1313" i="11"/>
  <c r="V134" i="11"/>
  <c r="W703" i="11"/>
  <c r="V8" i="11"/>
  <c r="V349" i="11"/>
  <c r="W793" i="11"/>
  <c r="W248" i="11"/>
  <c r="W57" i="11"/>
  <c r="V1073" i="11"/>
  <c r="W160" i="11"/>
  <c r="W644" i="11"/>
  <c r="W540" i="11"/>
  <c r="AD665" i="11"/>
  <c r="W58" i="11"/>
  <c r="W610" i="11"/>
  <c r="AE252" i="11"/>
  <c r="AE1405" i="11"/>
  <c r="W1071" i="11"/>
  <c r="W1068" i="11"/>
  <c r="W45" i="11"/>
  <c r="W1399" i="11"/>
  <c r="V515" i="11"/>
  <c r="W792" i="11"/>
  <c r="V7" i="11"/>
  <c r="W558" i="11"/>
  <c r="V379" i="11"/>
  <c r="W744" i="11"/>
  <c r="W267" i="11"/>
  <c r="W397" i="11"/>
  <c r="W876" i="11"/>
  <c r="W440" i="11"/>
  <c r="W366" i="11"/>
  <c r="W87" i="11"/>
  <c r="V601" i="11"/>
  <c r="W601" i="11" s="1"/>
  <c r="V671" i="11"/>
  <c r="W671" i="11" s="1"/>
  <c r="AD475" i="11"/>
  <c r="AE475" i="11" s="1"/>
  <c r="AD837" i="11"/>
  <c r="AE837" i="11" s="1"/>
  <c r="AD774" i="11"/>
  <c r="AE774" i="11" s="1"/>
  <c r="V643" i="11"/>
  <c r="V151" i="11"/>
  <c r="AD1302" i="11"/>
  <c r="AE143" i="11"/>
  <c r="AE160" i="11"/>
  <c r="AD845" i="11"/>
  <c r="AE459" i="11"/>
  <c r="AD349" i="11"/>
  <c r="AE1139" i="11"/>
  <c r="AE308" i="11"/>
  <c r="AD507" i="11"/>
  <c r="AE857" i="11"/>
  <c r="W676" i="11"/>
  <c r="AD1187" i="11"/>
  <c r="AD572" i="11"/>
  <c r="W388" i="11"/>
  <c r="V735" i="11"/>
  <c r="W735" i="11" s="1"/>
  <c r="AD148" i="11"/>
  <c r="AE148" i="11" s="1"/>
  <c r="V589" i="11"/>
  <c r="W589" i="11" s="1"/>
  <c r="AD230" i="11"/>
  <c r="AE230" i="11" s="1"/>
  <c r="V749" i="11"/>
  <c r="W749" i="11" s="1"/>
  <c r="V2602" i="11"/>
  <c r="W2602" i="11" s="1"/>
  <c r="V465" i="11"/>
  <c r="W465" i="11" s="1"/>
  <c r="AD851" i="11"/>
  <c r="AE851" i="11" s="1"/>
  <c r="V2610" i="11"/>
  <c r="W2610" i="11" s="1"/>
  <c r="V2580" i="11"/>
  <c r="W2580" i="11" s="1"/>
  <c r="AD109" i="11"/>
  <c r="AE109" i="11" s="1"/>
  <c r="W582" i="11"/>
  <c r="V1341" i="11"/>
  <c r="V623" i="11"/>
  <c r="W809" i="11"/>
  <c r="W254" i="11"/>
  <c r="V752" i="11"/>
  <c r="V254" i="11"/>
  <c r="V235" i="11"/>
  <c r="W235" i="11" s="1"/>
  <c r="V418" i="11"/>
  <c r="W418" i="11" s="1"/>
  <c r="W1323" i="11"/>
  <c r="V178" i="11"/>
  <c r="V847" i="11"/>
  <c r="W106" i="11"/>
  <c r="W1005" i="11"/>
  <c r="W56" i="11"/>
  <c r="W595" i="11"/>
  <c r="W107" i="11"/>
  <c r="W863" i="11"/>
  <c r="W615" i="11"/>
  <c r="W678" i="11"/>
  <c r="V107" i="11"/>
  <c r="V109" i="11"/>
  <c r="V28" i="11"/>
  <c r="V162" i="11"/>
  <c r="W559" i="11"/>
  <c r="W227" i="11"/>
  <c r="V1322" i="11"/>
  <c r="W162" i="11"/>
  <c r="V926" i="11"/>
  <c r="W926" i="11" s="1"/>
  <c r="V330" i="11"/>
  <c r="V669" i="11"/>
  <c r="W577" i="11"/>
  <c r="V192" i="11"/>
  <c r="W588" i="11"/>
  <c r="V731" i="11"/>
  <c r="W133" i="11"/>
  <c r="W387" i="11"/>
  <c r="W308" i="11"/>
  <c r="W1385" i="11"/>
  <c r="V688" i="11"/>
  <c r="V387" i="11"/>
  <c r="V1080" i="11"/>
  <c r="V520" i="11"/>
  <c r="W127" i="11"/>
  <c r="V1356" i="11"/>
  <c r="V1177" i="11"/>
  <c r="V259" i="11"/>
  <c r="V916" i="11"/>
  <c r="W1072" i="11"/>
  <c r="W544" i="11"/>
  <c r="W1000" i="11"/>
  <c r="V552" i="11"/>
  <c r="V1340" i="11"/>
  <c r="W2574" i="11"/>
  <c r="W298" i="11"/>
  <c r="W1350" i="11"/>
  <c r="W1470" i="11"/>
  <c r="V1392" i="11"/>
  <c r="V2569" i="11"/>
  <c r="W2569" i="11" s="1"/>
  <c r="W146" i="11"/>
  <c r="V1077" i="11"/>
  <c r="W1004" i="11"/>
  <c r="W367" i="11"/>
  <c r="V298" i="11"/>
  <c r="W851" i="11"/>
  <c r="W102" i="11"/>
  <c r="V758" i="11"/>
  <c r="V1233" i="11"/>
  <c r="V32" i="11"/>
  <c r="W550" i="11"/>
  <c r="V380" i="11"/>
  <c r="W1128" i="11"/>
  <c r="W1170" i="11"/>
  <c r="V734" i="11"/>
  <c r="V539" i="11"/>
  <c r="V676" i="11"/>
  <c r="V794" i="11"/>
  <c r="W707" i="11"/>
  <c r="V616" i="11"/>
  <c r="V698" i="11"/>
  <c r="V399" i="11"/>
  <c r="W201" i="11"/>
  <c r="V335" i="11"/>
  <c r="W335" i="11" s="1"/>
  <c r="W255" i="11"/>
  <c r="W113" i="11"/>
  <c r="W521" i="11"/>
  <c r="V593" i="11"/>
  <c r="W1413" i="11"/>
  <c r="W238" i="11"/>
  <c r="W845" i="11"/>
  <c r="W925" i="11"/>
  <c r="W49" i="11"/>
  <c r="V431" i="11"/>
  <c r="W1131" i="11"/>
  <c r="V345" i="11"/>
  <c r="V517" i="11"/>
  <c r="V609" i="11"/>
  <c r="W1409" i="11"/>
  <c r="W564" i="11"/>
  <c r="W530" i="11"/>
  <c r="W976" i="11"/>
  <c r="V564" i="11"/>
  <c r="W342" i="11"/>
  <c r="W229" i="11"/>
  <c r="V393" i="11"/>
  <c r="W596" i="11"/>
  <c r="W723" i="11"/>
  <c r="W609" i="11"/>
  <c r="W270" i="11"/>
  <c r="W879" i="11"/>
  <c r="V653" i="11"/>
  <c r="W653" i="11" s="1"/>
  <c r="W33" i="11"/>
  <c r="W679" i="11"/>
  <c r="W402" i="11"/>
  <c r="W237" i="11"/>
  <c r="V1308" i="11"/>
  <c r="V719" i="11"/>
  <c r="V230" i="11"/>
  <c r="W89" i="11"/>
  <c r="V1395" i="11"/>
  <c r="W1395" i="11" s="1"/>
  <c r="W1415" i="11"/>
  <c r="V138" i="11"/>
  <c r="V435" i="11"/>
  <c r="V1091" i="11"/>
  <c r="V1269" i="11"/>
  <c r="V1410" i="11"/>
  <c r="W358" i="11"/>
  <c r="W1364" i="11"/>
  <c r="W1044" i="11"/>
  <c r="W381" i="11"/>
  <c r="W771" i="11"/>
  <c r="W633" i="11"/>
  <c r="V381" i="11"/>
  <c r="W1102" i="11"/>
  <c r="V721" i="11"/>
  <c r="W23" i="11"/>
  <c r="W1054" i="11"/>
  <c r="V2592" i="11"/>
  <c r="V1217" i="11"/>
  <c r="V627" i="11"/>
  <c r="V898" i="11"/>
  <c r="W24" i="11"/>
  <c r="W941" i="11"/>
  <c r="W569" i="11"/>
  <c r="W1430" i="11"/>
  <c r="V867" i="11"/>
  <c r="W1411" i="11"/>
  <c r="W504" i="11"/>
  <c r="W1428" i="11"/>
  <c r="V1454" i="11"/>
  <c r="V581" i="11"/>
  <c r="V1314" i="11"/>
  <c r="V853" i="11"/>
  <c r="W1438" i="11"/>
  <c r="V635" i="11"/>
  <c r="W892" i="11"/>
  <c r="V922" i="11"/>
  <c r="W816" i="11"/>
  <c r="V511" i="11"/>
  <c r="W511" i="11" s="1"/>
  <c r="W208" i="11"/>
  <c r="W1368" i="11"/>
  <c r="W813" i="11"/>
  <c r="W320" i="11"/>
  <c r="V148" i="11"/>
  <c r="W222" i="11"/>
  <c r="W525" i="11"/>
  <c r="W446" i="11"/>
  <c r="W456" i="11"/>
  <c r="W172" i="11"/>
  <c r="W605" i="11"/>
  <c r="W1434" i="11"/>
  <c r="W886" i="11"/>
  <c r="V271" i="11"/>
  <c r="W551" i="11"/>
  <c r="W873" i="11"/>
  <c r="V525" i="11"/>
  <c r="W191" i="11"/>
  <c r="V751" i="11"/>
  <c r="V272" i="11"/>
  <c r="W272" i="11" s="1"/>
  <c r="W210" i="11"/>
  <c r="V873" i="11"/>
  <c r="V659" i="11"/>
  <c r="W505" i="11"/>
  <c r="W652" i="11"/>
  <c r="V141" i="11"/>
  <c r="W141" i="11" s="1"/>
  <c r="W383" i="11"/>
  <c r="V212" i="11"/>
  <c r="V1375" i="11"/>
  <c r="W280" i="11"/>
  <c r="V605" i="11"/>
  <c r="W1254" i="11"/>
  <c r="W659" i="11"/>
  <c r="V377" i="11"/>
  <c r="W76" i="11"/>
  <c r="W118" i="11"/>
  <c r="W810" i="11"/>
  <c r="W1393" i="11"/>
  <c r="W377" i="11"/>
  <c r="V189" i="11"/>
  <c r="W225" i="11"/>
  <c r="W718" i="11"/>
  <c r="V473" i="11"/>
  <c r="W473" i="11" s="1"/>
  <c r="W1375" i="11"/>
  <c r="W101" i="11"/>
  <c r="W704" i="11"/>
  <c r="W20" i="11"/>
  <c r="W1449" i="11"/>
  <c r="V47" i="11"/>
  <c r="V765" i="11"/>
  <c r="V1143" i="11"/>
  <c r="W1143" i="11" s="1"/>
  <c r="W672" i="11"/>
  <c r="V1309" i="11"/>
  <c r="V294" i="11"/>
  <c r="V641" i="11"/>
  <c r="W116" i="11"/>
  <c r="W683" i="11"/>
  <c r="W874" i="11"/>
  <c r="V639" i="11"/>
  <c r="W639" i="11" s="1"/>
  <c r="W202" i="11"/>
  <c r="W406" i="11"/>
  <c r="V775" i="11"/>
  <c r="V317" i="11"/>
  <c r="V519" i="11"/>
  <c r="V1399" i="11"/>
  <c r="V713" i="11"/>
  <c r="W713" i="11" s="1"/>
  <c r="V742" i="11"/>
  <c r="V683" i="11"/>
  <c r="W328" i="11"/>
  <c r="V523" i="11"/>
  <c r="W722" i="11"/>
  <c r="W80" i="11"/>
  <c r="W791" i="11"/>
  <c r="V226" i="11"/>
  <c r="W526" i="11"/>
  <c r="V684" i="11"/>
  <c r="W158" i="11"/>
  <c r="W278" i="11"/>
  <c r="W44" i="11"/>
  <c r="V585" i="11"/>
  <c r="W110" i="11"/>
  <c r="V100" i="11"/>
  <c r="V936" i="11"/>
  <c r="W198" i="11"/>
  <c r="W714" i="11"/>
  <c r="V375" i="11"/>
  <c r="W400" i="11"/>
  <c r="V507" i="11"/>
  <c r="W696" i="11"/>
  <c r="V1466" i="11"/>
  <c r="V1317" i="11"/>
  <c r="V322" i="11"/>
  <c r="W322" i="11" s="1"/>
  <c r="V198" i="11"/>
  <c r="W123" i="11"/>
  <c r="W236" i="11"/>
  <c r="V1383" i="11"/>
  <c r="W1383" i="11" s="1"/>
  <c r="V449" i="11"/>
  <c r="W449" i="11" s="1"/>
  <c r="W884" i="11"/>
  <c r="W217" i="11"/>
  <c r="W219" i="11"/>
  <c r="W253" i="11"/>
  <c r="W86" i="11"/>
  <c r="W913" i="11"/>
  <c r="W930" i="11"/>
  <c r="W2578" i="11"/>
  <c r="W828" i="11"/>
  <c r="W306" i="11"/>
  <c r="W453" i="11"/>
  <c r="V991" i="11"/>
  <c r="V884" i="11"/>
  <c r="V1036" i="11"/>
  <c r="W773" i="11"/>
  <c r="V1268" i="11"/>
  <c r="W805" i="11"/>
  <c r="V748" i="11"/>
  <c r="W812" i="11"/>
  <c r="V705" i="11"/>
  <c r="V1405" i="11"/>
  <c r="W1423" i="11"/>
  <c r="V353" i="11"/>
  <c r="W353" i="11" s="1"/>
  <c r="W1363" i="11"/>
  <c r="W258" i="11"/>
  <c r="V638" i="11"/>
  <c r="V912" i="11"/>
  <c r="W389" i="11"/>
  <c r="W1357" i="11"/>
  <c r="W471" i="11"/>
  <c r="W834" i="11"/>
  <c r="W266" i="11"/>
  <c r="V680" i="11"/>
  <c r="V1334" i="11"/>
  <c r="V233" i="11"/>
  <c r="W188" i="11"/>
  <c r="W673" i="11"/>
  <c r="V147" i="11"/>
  <c r="V790" i="11"/>
  <c r="W680" i="11"/>
  <c r="V1450" i="11"/>
  <c r="W1190" i="11"/>
  <c r="W694" i="11"/>
  <c r="W233" i="11"/>
  <c r="V603" i="11"/>
  <c r="W292" i="11"/>
  <c r="V154" i="11"/>
  <c r="V888" i="11"/>
  <c r="W326" i="11"/>
  <c r="V1258" i="11"/>
  <c r="W572" i="11"/>
  <c r="V562" i="11"/>
  <c r="W143" i="11"/>
  <c r="V677" i="11"/>
  <c r="W608" i="11"/>
  <c r="W2568" i="11"/>
  <c r="V709" i="11"/>
  <c r="W114" i="11"/>
  <c r="V574" i="11"/>
  <c r="W576" i="11"/>
  <c r="W741" i="11"/>
  <c r="V223" i="11"/>
  <c r="V130" i="11"/>
  <c r="V531" i="11"/>
  <c r="V613" i="11"/>
  <c r="W613" i="11" s="1"/>
  <c r="W883" i="11"/>
  <c r="V767" i="11"/>
  <c r="W14" i="11"/>
  <c r="W568" i="11"/>
  <c r="W343" i="11"/>
  <c r="W2571" i="11"/>
  <c r="V600" i="11"/>
  <c r="V1260" i="11"/>
  <c r="W190" i="11"/>
  <c r="W651" i="11"/>
  <c r="V529" i="11"/>
  <c r="W404" i="11"/>
  <c r="W708" i="11"/>
  <c r="V682" i="11"/>
  <c r="W767" i="11"/>
  <c r="W893" i="11"/>
  <c r="V743" i="11"/>
  <c r="V343" i="11"/>
  <c r="W459" i="11"/>
  <c r="W1436" i="11"/>
  <c r="AD2572" i="11"/>
  <c r="AE2572" i="11" s="1"/>
  <c r="W2584" i="11"/>
  <c r="V855" i="11"/>
  <c r="V819" i="11"/>
  <c r="V535" i="11"/>
  <c r="W535" i="11" s="1"/>
  <c r="W319" i="11"/>
  <c r="V315" i="11"/>
  <c r="W275" i="11"/>
  <c r="W1367" i="11"/>
  <c r="V1294" i="11"/>
  <c r="W1294" i="11" s="1"/>
  <c r="W203" i="11"/>
  <c r="W1339" i="11"/>
  <c r="V651" i="11"/>
  <c r="W1359" i="11"/>
  <c r="V1442" i="11"/>
  <c r="W1442" i="11" s="1"/>
  <c r="V788" i="11"/>
  <c r="V1426" i="11"/>
  <c r="W855" i="11"/>
  <c r="W789" i="11"/>
  <c r="W351" i="11"/>
  <c r="V310" i="11"/>
  <c r="V717" i="11"/>
  <c r="W1283" i="11"/>
  <c r="V213" i="11"/>
  <c r="W711" i="11"/>
  <c r="W859" i="11"/>
  <c r="W818" i="11"/>
  <c r="W287" i="11"/>
  <c r="V16" i="11"/>
  <c r="V789" i="11"/>
  <c r="V351" i="11"/>
  <c r="W871" i="11"/>
  <c r="V190" i="11"/>
  <c r="W607" i="11"/>
  <c r="V818" i="11"/>
  <c r="W438" i="11"/>
  <c r="W262" i="11"/>
  <c r="W228" i="11"/>
  <c r="V166" i="11"/>
  <c r="V414" i="11"/>
  <c r="W414" i="11" s="1"/>
  <c r="W140" i="11"/>
  <c r="AD2594" i="11"/>
  <c r="AD2596" i="11"/>
  <c r="V2594" i="11"/>
  <c r="AD2589" i="11"/>
  <c r="W2608" i="11"/>
  <c r="AE2604" i="11"/>
  <c r="AE2597" i="11"/>
  <c r="AD2608" i="11"/>
  <c r="AE2608" i="11"/>
  <c r="W2596" i="11"/>
  <c r="V2596" i="11"/>
  <c r="V2609" i="11"/>
  <c r="W2609" i="11"/>
  <c r="V2604" i="11"/>
  <c r="W2604" i="11"/>
  <c r="W2597" i="11"/>
  <c r="V2597" i="11"/>
  <c r="AD2609" i="11"/>
  <c r="AE2609" i="11"/>
  <c r="W2603" i="11"/>
  <c r="V2603" i="11"/>
  <c r="AD2603" i="11"/>
  <c r="AE2603" i="11"/>
  <c r="AD2591" i="11"/>
  <c r="AE2591" i="11"/>
  <c r="AD2598" i="11"/>
  <c r="AE2598" i="11" s="1"/>
  <c r="V2590" i="11"/>
  <c r="W2590" i="11" s="1"/>
  <c r="AD2599" i="11"/>
  <c r="AE2599" i="11" s="1"/>
  <c r="V2607" i="11"/>
  <c r="W2607" i="11" s="1"/>
  <c r="AD2606" i="11"/>
  <c r="AE2606" i="11"/>
  <c r="V2606" i="11"/>
  <c r="W2606" i="11"/>
  <c r="V2591" i="11"/>
  <c r="W2591" i="11"/>
  <c r="AD2566" i="11"/>
  <c r="AE2566" i="11" s="1"/>
  <c r="AD1338" i="11"/>
  <c r="V53" i="11"/>
  <c r="V843" i="11"/>
  <c r="W843" i="11" s="1"/>
  <c r="V1272" i="11"/>
  <c r="W1272" i="11" s="1"/>
  <c r="V346" i="11"/>
  <c r="W346" i="11" s="1"/>
  <c r="V416" i="11"/>
  <c r="W416" i="11" s="1"/>
  <c r="V135" i="11"/>
  <c r="W135" i="11" s="1"/>
  <c r="V1218" i="11"/>
  <c r="W1218" i="11" s="1"/>
  <c r="V1017" i="11"/>
  <c r="W1017" i="11" s="1"/>
  <c r="V1444" i="11"/>
  <c r="W1444" i="11" s="1"/>
  <c r="V1001" i="11"/>
  <c r="W1001" i="11" s="1"/>
  <c r="V960" i="11"/>
  <c r="W960" i="11" s="1"/>
  <c r="V144" i="11"/>
  <c r="W144" i="11" s="1"/>
  <c r="V394" i="11"/>
  <c r="W394" i="11" s="1"/>
  <c r="V1201" i="11"/>
  <c r="W1201" i="11" s="1"/>
  <c r="V592" i="11"/>
  <c r="W592" i="11" s="1"/>
  <c r="V1010" i="11"/>
  <c r="W1010" i="11" s="1"/>
  <c r="V1250" i="11"/>
  <c r="W1250" i="11" s="1"/>
  <c r="V1032" i="11"/>
  <c r="W1032" i="11" s="1"/>
  <c r="V772" i="11"/>
  <c r="W772" i="11" s="1"/>
  <c r="V427" i="11"/>
  <c r="W427" i="11" s="1"/>
  <c r="V1132" i="11"/>
  <c r="W1132" i="11" s="1"/>
  <c r="V39" i="11"/>
  <c r="W39" i="11" s="1"/>
  <c r="V885" i="11"/>
  <c r="W885" i="11" s="1"/>
  <c r="V1229" i="11"/>
  <c r="W1229" i="11" s="1"/>
  <c r="V421" i="11"/>
  <c r="W421" i="11" s="1"/>
  <c r="V725" i="11"/>
  <c r="W725" i="11" s="1"/>
  <c r="V1181" i="11"/>
  <c r="W1181" i="11" s="1"/>
  <c r="V783" i="11"/>
  <c r="W783" i="11" s="1"/>
  <c r="V263" i="11"/>
  <c r="W263" i="11" s="1"/>
  <c r="V921" i="11"/>
  <c r="W921" i="11" s="1"/>
  <c r="V1439" i="11"/>
  <c r="W1439" i="11" s="1"/>
  <c r="V1008" i="11"/>
  <c r="W1008" i="11" s="1"/>
  <c r="V1420" i="11"/>
  <c r="W1420" i="11" s="1"/>
  <c r="V1400" i="11"/>
  <c r="W1400" i="11" s="1"/>
  <c r="AE1009" i="11"/>
  <c r="V754" i="11"/>
  <c r="AE800" i="11"/>
  <c r="AE1271" i="11"/>
  <c r="AD1273" i="11"/>
  <c r="AD854" i="11"/>
  <c r="AD964" i="11"/>
  <c r="AD1122" i="11"/>
  <c r="AE1142" i="11"/>
  <c r="AD622" i="11"/>
  <c r="AD1099" i="11"/>
  <c r="AD1232" i="11"/>
  <c r="W285" i="11"/>
  <c r="AD78" i="11"/>
  <c r="AD1298" i="11"/>
  <c r="AD323" i="11"/>
  <c r="AD839" i="11"/>
  <c r="AE1238" i="11"/>
  <c r="AD952" i="11"/>
  <c r="AE567" i="11"/>
  <c r="AE1370" i="11"/>
  <c r="AD1180" i="11"/>
  <c r="AE630" i="11"/>
  <c r="AE122" i="11"/>
  <c r="AE1287" i="11"/>
  <c r="AE1014" i="11"/>
  <c r="AE1388" i="11"/>
  <c r="AE1448" i="11"/>
  <c r="AE168" i="11"/>
  <c r="AD1331" i="11"/>
  <c r="AD762" i="11"/>
  <c r="AE1206" i="11"/>
  <c r="AE1422" i="11"/>
  <c r="AD986" i="11"/>
  <c r="AD1230" i="11"/>
  <c r="AE956" i="11"/>
  <c r="AD949" i="11"/>
  <c r="AD982" i="11"/>
  <c r="AD961" i="11"/>
  <c r="AD474" i="11"/>
  <c r="AD823" i="11"/>
  <c r="AD1203" i="11"/>
  <c r="AD850" i="11"/>
  <c r="AE918" i="11"/>
  <c r="W1014" i="11"/>
  <c r="AD1174" i="11"/>
  <c r="AE157" i="11"/>
  <c r="AD95" i="11"/>
  <c r="AE1018" i="11"/>
  <c r="AD96" i="11"/>
  <c r="AE1262" i="11"/>
  <c r="AD542" i="11"/>
  <c r="AD1062" i="11"/>
  <c r="AD53" i="11"/>
  <c r="AE1137" i="11"/>
  <c r="AD1020" i="11"/>
  <c r="AD1337" i="11"/>
  <c r="AE614" i="11"/>
  <c r="AD782" i="11"/>
  <c r="AE297" i="11"/>
  <c r="AD71" i="11"/>
  <c r="AD1002" i="11"/>
  <c r="AD825" i="11"/>
  <c r="V1018" i="11"/>
  <c r="W1020" i="11"/>
  <c r="W759" i="11"/>
  <c r="W129" i="11"/>
  <c r="W1034" i="11"/>
  <c r="W283" i="11"/>
  <c r="V770" i="11"/>
  <c r="W594" i="11"/>
  <c r="AD503" i="11"/>
  <c r="AD169" i="11"/>
  <c r="AD995" i="11"/>
  <c r="AD1360" i="11"/>
  <c r="AD524" i="11"/>
  <c r="AD738" i="11"/>
  <c r="W79" i="11"/>
  <c r="V79" i="11"/>
  <c r="AE648" i="11"/>
  <c r="AE1382" i="11"/>
  <c r="AD934" i="11"/>
  <c r="W136" i="11"/>
  <c r="V136" i="11"/>
  <c r="W71" i="11"/>
  <c r="V71" i="11"/>
  <c r="AD1063" i="11"/>
  <c r="AD1421" i="11"/>
  <c r="AD804" i="11"/>
  <c r="W1003" i="11"/>
  <c r="V1003" i="11"/>
  <c r="V55" i="11"/>
  <c r="W55" i="11"/>
  <c r="AE480" i="11"/>
  <c r="AD336" i="11"/>
  <c r="AD815" i="11"/>
  <c r="AD43" i="11"/>
  <c r="AD1083" i="11"/>
  <c r="AD1041" i="11"/>
  <c r="AD469" i="11"/>
  <c r="AD940" i="11"/>
  <c r="AE1043" i="11"/>
  <c r="AD817" i="11"/>
  <c r="AD1168" i="11"/>
  <c r="AD55" i="11"/>
  <c r="AD1162" i="11"/>
  <c r="AE862" i="11"/>
  <c r="AD1473" i="11"/>
  <c r="AD142" i="11"/>
  <c r="AD729" i="11"/>
  <c r="AD770" i="11"/>
  <c r="AD99" i="11"/>
  <c r="AD1311" i="11"/>
  <c r="AE479" i="11"/>
  <c r="AD1296" i="11"/>
  <c r="AD1390" i="11"/>
  <c r="AD536" i="11"/>
  <c r="AE1120" i="11"/>
  <c r="AD468" i="11"/>
  <c r="AD1396" i="11"/>
  <c r="AD249" i="11"/>
  <c r="AD985" i="11"/>
  <c r="AD1234" i="11"/>
  <c r="AD417" i="11"/>
  <c r="AD466" i="11"/>
  <c r="AD1189" i="11"/>
  <c r="AD969" i="11"/>
  <c r="AD126" i="11"/>
  <c r="AD1263" i="11"/>
  <c r="AE1046" i="11"/>
  <c r="AD2581" i="11"/>
  <c r="AD419" i="11"/>
  <c r="AE458" i="11"/>
  <c r="AD908" i="11"/>
  <c r="AD911" i="11"/>
  <c r="AD1106" i="11"/>
  <c r="AD968" i="11"/>
  <c r="AE177" i="11"/>
  <c r="AD283" i="11"/>
  <c r="AE993" i="11"/>
  <c r="AD944" i="11"/>
  <c r="AE1079" i="11"/>
  <c r="AD1209" i="11"/>
  <c r="AE933" i="11"/>
  <c r="AD975" i="11"/>
  <c r="AD769" i="11"/>
  <c r="AD1038" i="11"/>
  <c r="AD831" i="11"/>
  <c r="AD927" i="11"/>
  <c r="AD85" i="11"/>
  <c r="AE52" i="11"/>
  <c r="AD347" i="11"/>
  <c r="AE1280" i="11"/>
  <c r="AE516" i="11"/>
  <c r="AD878" i="11"/>
  <c r="AE161" i="11"/>
  <c r="AD285" i="11"/>
  <c r="AD1186" i="11"/>
  <c r="AD1047" i="11"/>
  <c r="AD990" i="11"/>
  <c r="AE740" i="11"/>
  <c r="AE1343" i="11"/>
  <c r="AD1057" i="11"/>
  <c r="AE555" i="11"/>
  <c r="AD1290" i="11"/>
  <c r="AD1029" i="11"/>
  <c r="AD1060" i="11"/>
  <c r="AD1445" i="11"/>
  <c r="AE1034" i="11"/>
  <c r="AD980" i="11"/>
  <c r="AD654" i="11"/>
  <c r="AD1219" i="11"/>
  <c r="AD1101" i="11"/>
  <c r="AD750" i="11"/>
  <c r="AD450" i="11"/>
  <c r="AD612" i="11"/>
  <c r="AD1208" i="11"/>
  <c r="AD827" i="11"/>
  <c r="AD1475" i="11"/>
  <c r="AD928" i="11"/>
  <c r="AD1022" i="11"/>
  <c r="AD325" i="11"/>
  <c r="AD715" i="11"/>
  <c r="AE1259" i="11"/>
  <c r="AE273" i="11"/>
  <c r="AD136" i="11"/>
  <c r="AD354" i="11"/>
  <c r="AE915" i="11"/>
  <c r="AD181" i="11"/>
  <c r="AD1276" i="11"/>
  <c r="AD736" i="11"/>
  <c r="AD658" i="11"/>
  <c r="AD415" i="11"/>
  <c r="AE1090" i="11"/>
  <c r="AD1082" i="11"/>
  <c r="AD786" i="11"/>
  <c r="AE1321" i="11"/>
  <c r="AD364" i="11"/>
  <c r="AD1173" i="11"/>
  <c r="AD1347" i="11"/>
  <c r="AE63" i="11"/>
  <c r="AE1293" i="11"/>
  <c r="AD1236" i="11"/>
  <c r="AD1011" i="11"/>
  <c r="AD1205" i="11"/>
  <c r="AD1418" i="11"/>
  <c r="AD391" i="11"/>
  <c r="AD1374" i="11"/>
  <c r="AD937" i="11"/>
  <c r="AD40" i="11"/>
  <c r="AD1161" i="11"/>
  <c r="AD1354" i="11"/>
  <c r="AD1182" i="11"/>
  <c r="AD728" i="11"/>
  <c r="AE183" i="11"/>
  <c r="AD1330" i="11"/>
  <c r="AD803" i="11"/>
  <c r="AE798" i="11"/>
  <c r="AD1471" i="11"/>
  <c r="AD1355" i="11"/>
  <c r="AD1117" i="11"/>
  <c r="AD1332" i="11"/>
  <c r="AD65" i="11"/>
  <c r="AD974" i="11"/>
  <c r="AD1307" i="11"/>
  <c r="AD835" i="11"/>
  <c r="AD41" i="11"/>
  <c r="AE1016" i="11"/>
  <c r="AD877" i="11"/>
  <c r="AD870" i="11"/>
  <c r="AE1384" i="11"/>
  <c r="AD247" i="11"/>
  <c r="AE433" i="11"/>
  <c r="AE1224" i="11"/>
  <c r="AD62" i="11"/>
  <c r="AD1136" i="11"/>
  <c r="AD79" i="11"/>
  <c r="AD1288" i="11"/>
  <c r="AD963" i="11"/>
  <c r="AD1465" i="11"/>
  <c r="AD1024" i="11"/>
  <c r="AD105" i="11"/>
  <c r="AD1295" i="11"/>
  <c r="AD1151" i="11"/>
  <c r="AD866" i="11"/>
  <c r="AD74" i="11"/>
  <c r="AD1222" i="11"/>
  <c r="AD640" i="11"/>
  <c r="AD919" i="11"/>
  <c r="AD1303" i="11"/>
  <c r="AD998" i="11"/>
  <c r="AD1251" i="11"/>
  <c r="AE1305" i="11"/>
  <c r="V398" i="11"/>
  <c r="W398" i="11" s="1"/>
  <c r="AD1212" i="11"/>
  <c r="AD1453" i="11"/>
  <c r="AD1172" i="11"/>
  <c r="AD1244" i="11"/>
  <c r="AD26" i="11"/>
  <c r="V1377" i="11"/>
  <c r="W1377" i="11" s="1"/>
  <c r="AD1028" i="11"/>
  <c r="AD979" i="11"/>
  <c r="AD374" i="11"/>
  <c r="AD68" i="11"/>
  <c r="AD590" i="11"/>
  <c r="AD840" i="11"/>
  <c r="AD1440" i="11"/>
  <c r="AD958" i="11"/>
  <c r="AD1398" i="11"/>
  <c r="AD693" i="11"/>
  <c r="AD18" i="11"/>
  <c r="AD1202" i="11"/>
  <c r="AD1227" i="11"/>
  <c r="AD923" i="11"/>
  <c r="V822" i="11"/>
  <c r="W822" i="11" s="1"/>
  <c r="AD132" i="11"/>
  <c r="AD1052" i="11"/>
  <c r="AD75" i="11"/>
  <c r="AD1166" i="11"/>
  <c r="AD512" i="11"/>
  <c r="AD756" i="11"/>
  <c r="AD301" i="11"/>
  <c r="AD1306" i="11"/>
  <c r="AD1366" i="11"/>
  <c r="AD1026" i="11"/>
  <c r="AD309" i="11"/>
  <c r="AD1461" i="11"/>
  <c r="AD185" i="11"/>
  <c r="AD594" i="11"/>
  <c r="AD1086" i="11"/>
  <c r="AD1067" i="11"/>
  <c r="AD1165" i="11"/>
  <c r="AD187" i="11"/>
  <c r="AD954" i="11"/>
  <c r="AD484" i="11"/>
  <c r="AD1049" i="11"/>
  <c r="AD92" i="11"/>
  <c r="AD489" i="11"/>
  <c r="AD1371" i="11"/>
  <c r="AD1285" i="11"/>
  <c r="AD1085" i="11"/>
  <c r="AD1148" i="11"/>
  <c r="AD996" i="11"/>
  <c r="AD1164" i="11"/>
  <c r="AD1123" i="11"/>
  <c r="AD1003" i="11"/>
  <c r="AD1352" i="11"/>
  <c r="AD1146" i="11"/>
  <c r="AD1075" i="11"/>
  <c r="AD971" i="11"/>
  <c r="AD947" i="11"/>
  <c r="AD989" i="11"/>
  <c r="AD1240" i="11"/>
  <c r="AD1320" i="11"/>
  <c r="AD1119" i="11"/>
  <c r="AD1104" i="11"/>
  <c r="AD1318" i="11"/>
  <c r="AD1246" i="11"/>
  <c r="AD1065" i="11"/>
  <c r="AD1033" i="11"/>
  <c r="AD1292" i="11"/>
  <c r="AD650" i="11"/>
  <c r="AD1070" i="11"/>
  <c r="AE1153" i="11"/>
  <c r="AD626" i="11"/>
  <c r="AD1097" i="11"/>
  <c r="AD1109" i="11"/>
  <c r="AD1239" i="11"/>
  <c r="AD1176" i="11"/>
  <c r="AD746" i="11"/>
  <c r="AD129" i="11"/>
  <c r="AD1380" i="11"/>
  <c r="AD300" i="11"/>
  <c r="AD91" i="11"/>
  <c r="AD887" i="11"/>
  <c r="AD778" i="11"/>
  <c r="AD759" i="11"/>
  <c r="AD1387" i="11"/>
  <c r="AD1133" i="11"/>
  <c r="AD340" i="11"/>
  <c r="AD1300" i="11"/>
  <c r="AD903" i="11"/>
  <c r="AD257" i="11"/>
  <c r="AD1266" i="11"/>
  <c r="AD784" i="11"/>
  <c r="AD1157" i="11"/>
  <c r="AD1050" i="11"/>
  <c r="AE36" i="11"/>
  <c r="AE1401" i="11"/>
  <c r="AD1114" i="11"/>
  <c r="AD1012" i="11"/>
  <c r="AE557" i="11"/>
  <c r="AE1349" i="11"/>
  <c r="AD1346" i="11"/>
  <c r="AD766" i="11"/>
  <c r="AE261" i="11"/>
  <c r="AE950" i="11"/>
  <c r="AE1144" i="11"/>
  <c r="AD303" i="11"/>
  <c r="AD1443" i="11"/>
  <c r="AD1447" i="11"/>
  <c r="AD754" i="11"/>
  <c r="AD84" i="11"/>
  <c r="AD907" i="11"/>
  <c r="AE1113" i="11"/>
  <c r="AE145" i="11"/>
  <c r="W1052" i="11"/>
  <c r="AD1278" i="11"/>
  <c r="W2581" i="11"/>
  <c r="AD1088" i="11"/>
  <c r="AD1125" i="11"/>
  <c r="AD747" i="11"/>
  <c r="AD411" i="11"/>
  <c r="AD844" i="11"/>
  <c r="AD1404" i="11"/>
  <c r="AD1140" i="11"/>
  <c r="AD1378" i="11"/>
  <c r="AD30" i="11"/>
  <c r="W2577" i="11"/>
  <c r="AE2573" i="11"/>
  <c r="AD413" i="11"/>
  <c r="AD1108" i="11"/>
  <c r="AD602" i="11"/>
  <c r="AD437" i="11"/>
  <c r="AD1216" i="11"/>
  <c r="AD846" i="11"/>
  <c r="AD153" i="11"/>
  <c r="AD1462" i="11"/>
  <c r="AD1094" i="11"/>
  <c r="AD1040" i="11"/>
  <c r="AD1134" i="11"/>
  <c r="AD452" i="11"/>
  <c r="AD966" i="11"/>
  <c r="AD1127" i="11"/>
  <c r="V337" i="11"/>
  <c r="V2573" i="11"/>
  <c r="W2573" i="11"/>
  <c r="V2567" i="11"/>
  <c r="W2567" i="11" s="1"/>
  <c r="AD2577" i="11"/>
  <c r="AE2577" i="11"/>
  <c r="V686" i="11"/>
  <c r="W686" i="11" s="1"/>
  <c r="V451" i="11"/>
  <c r="W451" i="11" s="1"/>
  <c r="V207" i="11"/>
  <c r="W207" i="11" s="1"/>
  <c r="V1353" i="11"/>
  <c r="W1353" i="11" s="1"/>
  <c r="V239" i="11"/>
  <c r="W239" i="11" s="1"/>
  <c r="V691" i="11"/>
  <c r="W691" i="11" s="1"/>
  <c r="V897" i="11"/>
  <c r="W897" i="11" s="1"/>
  <c r="V914" i="11"/>
  <c r="W914" i="11" s="1"/>
  <c r="V176" i="11"/>
  <c r="W176" i="11" s="1"/>
  <c r="W1346" i="11"/>
  <c r="W963" i="11"/>
  <c r="V1153" i="11"/>
  <c r="AD445" i="11"/>
  <c r="AE445" i="11" s="1"/>
  <c r="AD1080" i="11"/>
  <c r="AE1080" i="11" s="1"/>
  <c r="AD1449" i="11"/>
  <c r="AE1449" i="11" s="1"/>
  <c r="AD744" i="11"/>
  <c r="AE744" i="11" s="1"/>
  <c r="AD1454" i="11"/>
  <c r="AE1454" i="11" s="1"/>
  <c r="AD661" i="11"/>
  <c r="AE661" i="11" s="1"/>
  <c r="AD1455" i="11"/>
  <c r="AE1455" i="11" s="1"/>
  <c r="AD472" i="11"/>
  <c r="AE472" i="11" s="1"/>
  <c r="AD924" i="11"/>
  <c r="AE924" i="11" s="1"/>
  <c r="AD482" i="11"/>
  <c r="AE482" i="11" s="1"/>
  <c r="AD476" i="11"/>
  <c r="AE476" i="11" s="1"/>
  <c r="AD20" i="11"/>
  <c r="AE20" i="11" s="1"/>
  <c r="AD1225" i="11"/>
  <c r="AE1225" i="11" s="1"/>
  <c r="AD407" i="11"/>
  <c r="AE407" i="11" s="1"/>
  <c r="AD588" i="11"/>
  <c r="AE588" i="11" s="1"/>
  <c r="AD486" i="11"/>
  <c r="AE486" i="11" s="1"/>
  <c r="AD540" i="11"/>
  <c r="AE540" i="11" s="1"/>
  <c r="AD763" i="11"/>
  <c r="AE763" i="11" s="1"/>
  <c r="AD1406" i="11"/>
  <c r="AE1406" i="11" s="1"/>
  <c r="AD89" i="11"/>
  <c r="AE89" i="11" s="1"/>
  <c r="AD925" i="11"/>
  <c r="AE925" i="11" s="1"/>
  <c r="AD243" i="11"/>
  <c r="AE243" i="11" s="1"/>
  <c r="AD836" i="11"/>
  <c r="AE836" i="11" s="1"/>
  <c r="AD1131" i="11"/>
  <c r="AE1131" i="11" s="1"/>
  <c r="AD1357" i="11"/>
  <c r="AE1357" i="11" s="1"/>
  <c r="AD1392" i="11"/>
  <c r="AE1392" i="11" s="1"/>
  <c r="AD666" i="11"/>
  <c r="AE666" i="11" s="1"/>
  <c r="AD1000" i="11"/>
  <c r="AE1000" i="11" s="1"/>
  <c r="AD731" i="11"/>
  <c r="AE731" i="11" s="1"/>
  <c r="AD306" i="11"/>
  <c r="AE306" i="11" s="1"/>
  <c r="AD1177" i="11"/>
  <c r="AE1177" i="11" s="1"/>
  <c r="AD600" i="11"/>
  <c r="AE600" i="11" s="1"/>
  <c r="AD874" i="11"/>
  <c r="AE874" i="11" s="1"/>
  <c r="AD1394" i="11"/>
  <c r="AE1394" i="11" s="1"/>
  <c r="AD1467" i="11"/>
  <c r="AE1467" i="11" s="1"/>
  <c r="AD1362" i="11"/>
  <c r="AE1362" i="11" s="1"/>
  <c r="V363" i="11"/>
  <c r="W363" i="11" s="1"/>
  <c r="V182" i="11"/>
  <c r="W182" i="11" s="1"/>
  <c r="V339" i="11"/>
  <c r="W339" i="11" s="1"/>
  <c r="V1120" i="11"/>
  <c r="V128" i="11"/>
  <c r="W128" i="11" s="1"/>
  <c r="V739" i="11"/>
  <c r="W739" i="11" s="1"/>
  <c r="W216" i="11"/>
  <c r="W1047" i="11"/>
  <c r="V1009" i="11"/>
  <c r="W1354" i="11"/>
  <c r="V1086" i="11"/>
  <c r="W923" i="11"/>
  <c r="V928" i="11"/>
  <c r="W1079" i="11"/>
  <c r="V740" i="11"/>
  <c r="W1202" i="11"/>
  <c r="V1065" i="11"/>
  <c r="V1407" i="11"/>
  <c r="V1389" i="11"/>
  <c r="W1389" i="11" s="1"/>
  <c r="V906" i="11"/>
  <c r="W906" i="11" s="1"/>
  <c r="V1286" i="11"/>
  <c r="W1286" i="11" s="1"/>
  <c r="V184" i="11"/>
  <c r="W184" i="11" s="1"/>
  <c r="V611" i="11"/>
  <c r="W611" i="11" s="1"/>
  <c r="V180" i="11"/>
  <c r="W180" i="11" s="1"/>
  <c r="V286" i="11"/>
  <c r="V152" i="11"/>
  <c r="W152" i="11" s="1"/>
  <c r="V121" i="11"/>
  <c r="W121" i="11" s="1"/>
  <c r="V1171" i="11"/>
  <c r="W1171" i="11" s="1"/>
  <c r="V662" i="11"/>
  <c r="V211" i="11"/>
  <c r="W211" i="11" s="1"/>
  <c r="V849" i="11"/>
  <c r="W849" i="11" s="1"/>
  <c r="V706" i="11"/>
  <c r="W706" i="11" s="1"/>
  <c r="V284" i="11"/>
  <c r="W284" i="11" s="1"/>
  <c r="V716" i="11"/>
  <c r="W716" i="11" s="1"/>
  <c r="V681" i="11"/>
  <c r="W681" i="11" s="1"/>
  <c r="V654" i="11"/>
  <c r="V105" i="11"/>
  <c r="V1067" i="11"/>
  <c r="V1421" i="11"/>
  <c r="W804" i="11"/>
  <c r="W937" i="11"/>
  <c r="W825" i="11"/>
  <c r="W1151" i="11"/>
  <c r="W947" i="11"/>
  <c r="V1212" i="11"/>
  <c r="V1182" i="11"/>
  <c r="W1216" i="11"/>
  <c r="W1164" i="11"/>
  <c r="W1174" i="11"/>
  <c r="W975" i="11"/>
  <c r="V85" i="11"/>
  <c r="W786" i="11"/>
  <c r="W872" i="11"/>
  <c r="V1144" i="11"/>
  <c r="V1168" i="11"/>
  <c r="V1360" i="11"/>
  <c r="W1165" i="11"/>
  <c r="W1134" i="11"/>
  <c r="W1352" i="11"/>
  <c r="V1471" i="11"/>
  <c r="V474" i="11"/>
  <c r="W1382" i="11"/>
  <c r="V1176" i="11"/>
  <c r="W986" i="11"/>
  <c r="W756" i="11"/>
  <c r="W1273" i="11"/>
  <c r="W1173" i="11"/>
  <c r="W1232" i="11"/>
  <c r="W911" i="11"/>
  <c r="W950" i="11"/>
  <c r="V1082" i="11"/>
  <c r="V940" i="11"/>
  <c r="V1119" i="11"/>
  <c r="W1166" i="11"/>
  <c r="V1388" i="11"/>
  <c r="W1038" i="11"/>
  <c r="V391" i="11"/>
  <c r="W1287" i="11"/>
  <c r="W1378" i="11"/>
  <c r="W1445" i="11"/>
  <c r="W1230" i="11"/>
  <c r="V1203" i="11"/>
  <c r="W1208" i="11"/>
  <c r="W1011" i="11"/>
  <c r="V1418" i="11"/>
  <c r="V982" i="11"/>
  <c r="W1285" i="11"/>
  <c r="W1133" i="11"/>
  <c r="V1305" i="11"/>
  <c r="V1371" i="11"/>
  <c r="W958" i="11"/>
  <c r="W956" i="11"/>
  <c r="W1070" i="11"/>
  <c r="W1384" i="11"/>
  <c r="W1355" i="11"/>
  <c r="W1146" i="11"/>
  <c r="W1090" i="11"/>
  <c r="V340" i="11"/>
  <c r="W964" i="11"/>
  <c r="W1303" i="11"/>
  <c r="V1180" i="11"/>
  <c r="V1246" i="11"/>
  <c r="W1062" i="11"/>
  <c r="W1236" i="11"/>
  <c r="W1307" i="11"/>
  <c r="W1396" i="11"/>
  <c r="V971" i="11"/>
  <c r="W1370" i="11"/>
  <c r="W1271" i="11"/>
  <c r="V249" i="11"/>
  <c r="V934" i="11"/>
  <c r="W1162" i="11"/>
  <c r="W1189" i="11"/>
  <c r="V1318" i="11"/>
  <c r="V746" i="11"/>
  <c r="V450" i="11"/>
  <c r="W1244" i="11"/>
  <c r="W1398" i="11"/>
  <c r="V602" i="11"/>
  <c r="W95" i="11"/>
  <c r="W817" i="11"/>
  <c r="W990" i="11"/>
  <c r="W1050" i="11"/>
  <c r="W1094" i="11"/>
  <c r="W1109" i="11"/>
  <c r="W1161" i="11"/>
  <c r="W1259" i="11"/>
  <c r="W1293" i="11"/>
  <c r="V1234" i="11"/>
  <c r="W1083" i="11"/>
  <c r="V466" i="11"/>
  <c r="V1251" i="11"/>
  <c r="V75" i="11"/>
  <c r="V1240" i="11"/>
  <c r="W1172" i="11"/>
  <c r="V1473" i="11"/>
  <c r="V1209" i="11"/>
  <c r="W1046" i="11"/>
  <c r="W1060" i="11"/>
  <c r="W1222" i="11"/>
  <c r="W354" i="11"/>
  <c r="W1453" i="11"/>
  <c r="W980" i="11"/>
  <c r="W1040" i="11"/>
  <c r="W1142" i="11"/>
  <c r="V170" i="11"/>
  <c r="V216" i="11"/>
  <c r="W1264" i="11"/>
  <c r="V1419" i="11"/>
  <c r="W296" i="11"/>
  <c r="W1407" i="11"/>
  <c r="V944" i="11"/>
  <c r="W1108" i="11"/>
  <c r="W327" i="11"/>
  <c r="W878" i="11"/>
  <c r="W286" i="11"/>
  <c r="W662" i="11"/>
  <c r="W861" i="11"/>
  <c r="W1475" i="11"/>
  <c r="V347" i="11"/>
  <c r="W687" i="11"/>
  <c r="W785" i="11"/>
  <c r="V823" i="11"/>
  <c r="W1186" i="11"/>
  <c r="W132" i="11"/>
  <c r="V1345" i="11"/>
  <c r="W337" i="11"/>
  <c r="W1422" i="11"/>
  <c r="W1460" i="11"/>
  <c r="W1069" i="11"/>
  <c r="V761" i="11"/>
  <c r="W26" i="11"/>
  <c r="V755" i="11"/>
  <c r="W755" i="11" s="1"/>
  <c r="W590" i="11"/>
  <c r="V895" i="11"/>
  <c r="W895" i="11" s="1"/>
  <c r="W301" i="11"/>
  <c r="V1063" i="11"/>
  <c r="V183" i="11"/>
  <c r="V30" i="11"/>
  <c r="W181" i="11"/>
  <c r="W63" i="11"/>
  <c r="W693" i="11"/>
  <c r="V161" i="11"/>
  <c r="V524" i="11"/>
  <c r="W323" i="11"/>
  <c r="W798" i="11"/>
  <c r="W1300" i="11"/>
  <c r="W1349" i="11"/>
  <c r="W1306" i="11"/>
  <c r="V300" i="11"/>
  <c r="V18" i="11"/>
  <c r="W1298" i="11"/>
  <c r="W1227" i="11"/>
  <c r="W1401" i="11"/>
  <c r="W998" i="11"/>
  <c r="V92" i="11"/>
  <c r="W648" i="11"/>
  <c r="V846" i="11"/>
  <c r="V827" i="11"/>
  <c r="V1321" i="11"/>
  <c r="W854" i="11"/>
  <c r="V1311" i="11"/>
  <c r="V750" i="11"/>
  <c r="W303" i="11"/>
  <c r="W168" i="11"/>
  <c r="W1332" i="11"/>
  <c r="W557" i="11"/>
  <c r="W200" i="11"/>
  <c r="W1343" i="11"/>
  <c r="V736" i="11"/>
  <c r="W1219" i="11"/>
  <c r="W503" i="11"/>
  <c r="V261" i="11"/>
  <c r="V870" i="11"/>
  <c r="W738" i="11"/>
  <c r="V1462" i="11"/>
  <c r="W1462" i="11"/>
  <c r="V1338" i="11"/>
  <c r="W1338" i="11"/>
  <c r="V954" i="11"/>
  <c r="W954" i="11"/>
  <c r="V650" i="11"/>
  <c r="W650" i="11"/>
  <c r="V1448" i="11"/>
  <c r="W1448" i="11"/>
  <c r="V952" i="11"/>
  <c r="W952" i="11"/>
  <c r="W1266" i="11"/>
  <c r="V1266" i="11"/>
  <c r="W1347" i="11"/>
  <c r="V1347" i="11"/>
  <c r="W555" i="11"/>
  <c r="V555" i="11"/>
  <c r="V336" i="11"/>
  <c r="W336" i="11"/>
  <c r="W1262" i="11"/>
  <c r="W1127" i="11"/>
  <c r="W145" i="11"/>
  <c r="V1016" i="11"/>
  <c r="V325" i="11"/>
  <c r="W25" i="11"/>
  <c r="W630" i="11"/>
  <c r="V1029" i="11"/>
  <c r="W968" i="11"/>
  <c r="W1239" i="11"/>
  <c r="V728" i="11"/>
  <c r="W142" i="11"/>
  <c r="W1278" i="11"/>
  <c r="W815" i="11"/>
  <c r="W769" i="11"/>
  <c r="W844" i="11"/>
  <c r="W68" i="11"/>
  <c r="W800" i="11"/>
  <c r="W99" i="11"/>
  <c r="V1288" i="11"/>
  <c r="W77" i="11"/>
  <c r="V1387" i="11"/>
  <c r="W423" i="11"/>
  <c r="V185" i="11"/>
  <c r="W1280" i="11"/>
  <c r="V989" i="11"/>
  <c r="V74" i="11"/>
  <c r="W91" i="11"/>
  <c r="W52" i="11"/>
  <c r="W640" i="11"/>
  <c r="W966" i="11"/>
  <c r="V1276" i="11"/>
  <c r="W1290" i="11"/>
  <c r="W153" i="11"/>
  <c r="W614" i="11"/>
  <c r="W273" i="11"/>
  <c r="V995" i="11"/>
  <c r="W1330" i="11"/>
  <c r="V918" i="11"/>
  <c r="W1296" i="11"/>
  <c r="W778" i="11"/>
  <c r="W567" i="11"/>
  <c r="V835" i="11"/>
  <c r="W364" i="11"/>
  <c r="W419" i="11"/>
  <c r="W784" i="11"/>
  <c r="W122" i="11"/>
  <c r="V536" i="11"/>
  <c r="W862" i="11"/>
  <c r="W40" i="11"/>
  <c r="V979" i="11"/>
  <c r="V908" i="11"/>
  <c r="V949" i="11"/>
  <c r="W512" i="11"/>
  <c r="W877" i="11"/>
  <c r="W715" i="11"/>
  <c r="V850" i="11"/>
  <c r="W84" i="11"/>
  <c r="V1026" i="11"/>
  <c r="W157" i="11"/>
  <c r="W62" i="11"/>
  <c r="W374" i="11"/>
  <c r="V96" i="11"/>
  <c r="V297" i="11"/>
  <c r="V961" i="11"/>
  <c r="W961" i="11"/>
  <c r="V993" i="11"/>
  <c r="W1464" i="11"/>
  <c r="W126" i="11"/>
  <c r="W887" i="11"/>
  <c r="V257" i="11"/>
  <c r="V36" i="11"/>
  <c r="V177" i="11"/>
  <c r="V729" i="11"/>
  <c r="V1028" i="11"/>
  <c r="W1002" i="11"/>
  <c r="V1452" i="11"/>
  <c r="W1452" i="11" s="1"/>
  <c r="W309" i="11"/>
  <c r="W933" i="11"/>
  <c r="W65" i="11"/>
  <c r="V1397" i="11"/>
  <c r="W1397" i="11" s="1"/>
  <c r="W516" i="11"/>
  <c r="W866" i="11"/>
  <c r="V1024" i="11"/>
  <c r="V1043" i="11"/>
  <c r="W985" i="11"/>
  <c r="V1022" i="11"/>
  <c r="W1440" i="11"/>
  <c r="V766" i="11"/>
  <c r="W869" i="11"/>
  <c r="W1041" i="11"/>
  <c r="V78" i="11"/>
  <c r="W858" i="11"/>
  <c r="W747" i="11"/>
  <c r="W915" i="11"/>
  <c r="W875" i="11"/>
  <c r="W159" i="11"/>
  <c r="W165" i="11"/>
  <c r="W169" i="11"/>
  <c r="W1292" i="11"/>
  <c r="V1292" i="11"/>
  <c r="V1373" i="11"/>
  <c r="W1373" i="11" s="1"/>
  <c r="W803" i="11"/>
  <c r="V840" i="11"/>
  <c r="V839" i="11"/>
  <c r="V831" i="11"/>
  <c r="W187" i="11"/>
  <c r="W782" i="11"/>
  <c r="V1042" i="11"/>
  <c r="W1042" i="11" s="1"/>
  <c r="W1012" i="11"/>
  <c r="W903" i="11"/>
  <c r="V996" i="11"/>
  <c r="W996" i="11"/>
  <c r="V1331" i="11"/>
  <c r="W1331" i="11"/>
  <c r="V620" i="11"/>
  <c r="W620" i="11" s="1"/>
  <c r="W1075" i="11"/>
  <c r="V1075" i="11"/>
  <c r="V1348" i="11"/>
  <c r="W1348" i="11" s="1"/>
  <c r="V1157" i="11"/>
  <c r="W1157" i="11"/>
  <c r="V1443" i="11"/>
  <c r="W1443" i="11"/>
  <c r="V1320" i="11"/>
  <c r="W1320" i="11"/>
  <c r="W458" i="11"/>
  <c r="V458" i="11"/>
  <c r="W1465" i="11"/>
  <c r="V1465" i="11"/>
  <c r="V974" i="11"/>
  <c r="W974" i="11"/>
  <c r="V441" i="11"/>
  <c r="W441" i="11" s="1"/>
  <c r="V348" i="11"/>
  <c r="W348" i="11" s="1"/>
  <c r="V1263" i="11"/>
  <c r="W1263" i="11"/>
  <c r="V561" i="11"/>
  <c r="W561" i="11" s="1"/>
  <c r="V927" i="11"/>
  <c r="W927" i="11"/>
  <c r="V965" i="11"/>
  <c r="W965" i="11" s="1"/>
  <c r="V35" i="11"/>
  <c r="W35" i="11" s="1"/>
  <c r="W43" i="11"/>
  <c r="V43" i="11"/>
  <c r="V1404" i="11"/>
  <c r="W1404" i="11"/>
  <c r="W452" i="11"/>
  <c r="V452" i="11"/>
  <c r="V1299" i="11"/>
  <c r="W1299" i="11" s="1"/>
  <c r="V1033" i="11"/>
  <c r="W1033" i="11"/>
  <c r="V622" i="11"/>
  <c r="W622" i="11"/>
  <c r="W1337" i="11"/>
  <c r="V1337" i="11"/>
  <c r="V1167" i="11"/>
  <c r="W1167" i="11" s="1"/>
  <c r="V1238" i="11"/>
  <c r="W1238" i="11"/>
  <c r="V1175" i="11"/>
  <c r="W1175" i="11" s="1"/>
  <c r="V626" i="11"/>
  <c r="W626" i="11"/>
  <c r="V1366" i="11"/>
  <c r="W1366" i="11"/>
  <c r="V1447" i="11"/>
  <c r="W1447" i="11"/>
  <c r="V1279" i="11"/>
  <c r="W1279" i="11" s="1"/>
  <c r="V1051" i="11"/>
  <c r="W1051" i="11" s="1"/>
  <c r="V1015" i="11"/>
  <c r="W1015" i="11" s="1"/>
  <c r="V978" i="11"/>
  <c r="W978" i="11" s="1"/>
  <c r="V612" i="11"/>
  <c r="W612" i="11"/>
  <c r="W1085" i="11"/>
  <c r="V1085" i="11"/>
  <c r="W417" i="11"/>
  <c r="V417" i="11"/>
  <c r="V1390" i="11"/>
  <c r="W1390" i="11"/>
  <c r="W1049" i="11"/>
  <c r="V1049" i="11"/>
  <c r="V1342" i="11"/>
  <c r="W1342" i="11" s="1"/>
  <c r="V1226" i="11"/>
  <c r="W1226" i="11" s="1"/>
  <c r="V67" i="11"/>
  <c r="W67" i="11" s="1"/>
  <c r="W762" i="11"/>
  <c r="V762" i="11"/>
  <c r="V967" i="11"/>
  <c r="W967" i="11" s="1"/>
  <c r="V41" i="11"/>
  <c r="W41" i="11"/>
  <c r="V1461" i="11"/>
  <c r="W1461" i="11"/>
  <c r="W1057" i="11"/>
  <c r="V1057" i="11"/>
  <c r="V1088" i="11"/>
  <c r="W1088" i="11"/>
  <c r="V1310" i="11"/>
  <c r="W1310" i="11" s="1"/>
  <c r="V1257" i="11"/>
  <c r="W1257" i="11" s="1"/>
  <c r="W1380" i="11"/>
  <c r="V1380" i="11"/>
  <c r="V969" i="11"/>
  <c r="W969" i="11"/>
  <c r="V1358" i="11"/>
  <c r="W1358" i="11" s="1"/>
  <c r="V1078" i="11"/>
  <c r="W1078" i="11" s="1"/>
  <c r="V1224" i="11"/>
  <c r="W1224" i="11"/>
  <c r="W1374" i="11"/>
  <c r="V1374" i="11"/>
  <c r="V1333" i="11"/>
  <c r="W1333" i="11" s="1"/>
  <c r="V1277" i="11"/>
  <c r="W1277" i="11" s="1"/>
  <c r="V553" i="11"/>
  <c r="W553" i="11" s="1"/>
  <c r="V247" i="11"/>
  <c r="W247" i="11"/>
  <c r="V17" i="11"/>
  <c r="W17" i="11" s="1"/>
  <c r="V1295" i="11"/>
  <c r="W1295" i="11"/>
  <c r="V29" i="11"/>
  <c r="W29" i="11" s="1"/>
  <c r="V919" i="11"/>
  <c r="W919" i="11"/>
  <c r="V907" i="11"/>
  <c r="W907" i="11"/>
  <c r="AD367" i="11" l="1"/>
  <c r="AE367" i="11" s="1"/>
  <c r="AD500" i="11"/>
  <c r="AE500" i="11" s="1"/>
  <c r="AD1091" i="11"/>
  <c r="AE1091" i="11" s="1"/>
  <c r="AD250" i="11"/>
  <c r="AE250" i="11" s="1"/>
  <c r="AD1283" i="11"/>
  <c r="AE1283" i="11" s="1"/>
  <c r="AD608" i="11"/>
  <c r="AE608" i="11" s="1"/>
  <c r="AD1456" i="11"/>
  <c r="AE1456" i="11" s="1"/>
  <c r="AD1309" i="11"/>
  <c r="AE1309" i="11" s="1"/>
  <c r="AD1419" i="11"/>
  <c r="AE1419" i="11" s="1"/>
  <c r="AD163" i="11"/>
  <c r="AE163" i="11" s="1"/>
  <c r="AD775" i="11"/>
  <c r="AE775" i="11" s="1"/>
  <c r="AD872" i="11"/>
  <c r="AE872" i="11" s="1"/>
  <c r="AD526" i="11"/>
  <c r="AE526" i="11" s="1"/>
  <c r="AD1158" i="11"/>
  <c r="AE1158" i="11" s="1"/>
  <c r="AD1055" i="11"/>
  <c r="AE1055" i="11" s="1"/>
  <c r="AD1102" i="11"/>
  <c r="AE1102" i="11" s="1"/>
  <c r="AD100" i="11"/>
  <c r="AE100" i="11" s="1"/>
  <c r="AD467" i="11"/>
  <c r="AE467" i="11" s="1"/>
  <c r="AD1247" i="11"/>
  <c r="AE1247" i="11" s="1"/>
  <c r="AD485" i="11"/>
  <c r="AE485" i="11" s="1"/>
  <c r="AD229" i="11"/>
  <c r="AE229" i="11" s="1"/>
  <c r="AD576" i="11"/>
  <c r="AE576" i="11" s="1"/>
  <c r="AD1199" i="11"/>
  <c r="AE1199" i="11" s="1"/>
  <c r="AD48" i="11"/>
  <c r="AE48" i="11" s="1"/>
  <c r="AD1430" i="11"/>
  <c r="AE1430" i="11" s="1"/>
  <c r="AD1356" i="11"/>
  <c r="AE1356" i="11" s="1"/>
  <c r="AD1254" i="11"/>
  <c r="AE1254" i="11" s="1"/>
  <c r="AD1210" i="11"/>
  <c r="AE1210" i="11" s="1"/>
  <c r="AD530" i="11"/>
  <c r="AE530" i="11" s="1"/>
  <c r="AD678" i="11"/>
  <c r="AE678" i="11" s="1"/>
  <c r="AD1096" i="11"/>
  <c r="AE1096" i="11" s="1"/>
  <c r="AD624" i="11"/>
  <c r="AE624" i="11" s="1"/>
  <c r="AD1410" i="11"/>
  <c r="AE1410" i="11" s="1"/>
  <c r="AD587" i="11"/>
  <c r="AE587" i="11" s="1"/>
  <c r="AD1044" i="11"/>
  <c r="AE1044" i="11" s="1"/>
  <c r="AD1098" i="11"/>
  <c r="AE1098" i="11" s="1"/>
  <c r="AD599" i="11"/>
  <c r="AE599" i="11" s="1"/>
  <c r="AD11" i="11"/>
  <c r="AE11" i="11" s="1"/>
  <c r="AD481" i="11"/>
  <c r="AE481" i="11" s="1"/>
  <c r="AD819" i="11"/>
  <c r="AE819" i="11" s="1"/>
  <c r="AD464" i="11"/>
  <c r="AE464" i="11" s="1"/>
  <c r="AD490" i="11"/>
  <c r="AE490" i="11" s="1"/>
  <c r="AD356" i="11"/>
  <c r="AE356" i="11" s="1"/>
  <c r="AD881" i="11"/>
  <c r="AE881" i="11" s="1"/>
  <c r="AD1241" i="11"/>
  <c r="AE1241" i="11" s="1"/>
  <c r="AD538" i="11"/>
  <c r="AE538" i="11" s="1"/>
  <c r="AD2576" i="11"/>
  <c r="AE2576" i="11" s="1"/>
  <c r="AD147" i="11"/>
  <c r="AE147" i="11" s="1"/>
  <c r="AD1339" i="11"/>
  <c r="AE1339" i="11" s="1"/>
  <c r="AD76" i="11"/>
  <c r="AE76" i="11" s="1"/>
  <c r="AD1393" i="11"/>
  <c r="AE1393" i="11" s="1"/>
  <c r="AD610" i="11"/>
  <c r="AE610" i="11" s="1"/>
  <c r="AD189" i="11"/>
  <c r="AE189" i="11" s="1"/>
  <c r="AD1441" i="11"/>
  <c r="AE1441" i="11" s="1"/>
  <c r="AD1071" i="11"/>
  <c r="AE1071" i="11" s="1"/>
  <c r="AD1428" i="11"/>
  <c r="AE1428" i="11" s="1"/>
  <c r="AD478" i="11"/>
  <c r="AE478" i="11" s="1"/>
  <c r="AD552" i="11"/>
  <c r="AE552" i="11" s="1"/>
  <c r="AD520" i="11"/>
  <c r="AE520" i="11" s="1"/>
  <c r="AD595" i="11"/>
  <c r="AE595" i="11" s="1"/>
  <c r="AD941" i="11"/>
  <c r="AE941" i="11" s="1"/>
  <c r="AD488" i="11"/>
  <c r="AE488" i="11" s="1"/>
  <c r="AD1252" i="11"/>
  <c r="AE1252" i="11" s="1"/>
  <c r="AD1408" i="11"/>
  <c r="AE1408" i="11" s="1"/>
  <c r="AD498" i="11"/>
  <c r="AE498" i="11" s="1"/>
  <c r="AD1195" i="11"/>
  <c r="AE1195" i="11" s="1"/>
  <c r="AD57" i="11"/>
  <c r="AE57" i="11" s="1"/>
  <c r="AD1463" i="11"/>
  <c r="AE1463" i="11" s="1"/>
  <c r="AD1242" i="11"/>
  <c r="AE1242" i="11" s="1"/>
  <c r="AD2580" i="11"/>
  <c r="AE2580" i="11" s="1"/>
  <c r="AD396" i="11"/>
  <c r="AE396" i="11" s="1"/>
  <c r="AD31" i="11"/>
  <c r="AE31" i="11" s="1"/>
  <c r="AD541" i="11"/>
  <c r="AE541" i="11" s="1"/>
  <c r="AD266" i="11"/>
  <c r="AE266" i="11" s="1"/>
  <c r="AD342" i="11"/>
  <c r="AE342" i="11" s="1"/>
  <c r="AD244" i="11"/>
  <c r="AE244" i="11" s="1"/>
  <c r="AD1135" i="11"/>
  <c r="AE1135" i="11" s="1"/>
  <c r="AD1450" i="11"/>
  <c r="AE1450" i="11" s="1"/>
  <c r="AD510" i="11"/>
  <c r="AE510" i="11" s="1"/>
  <c r="AD23" i="11"/>
  <c r="AE23" i="11" s="1"/>
  <c r="AD677" i="11"/>
  <c r="AE677" i="11" s="1"/>
  <c r="AD509" i="11"/>
  <c r="AE509" i="11" s="1"/>
  <c r="AD434" i="11"/>
  <c r="AE434" i="11" s="1"/>
  <c r="AD228" i="11"/>
  <c r="AE228" i="11" s="1"/>
  <c r="AD669" i="11"/>
  <c r="AE669" i="11" s="1"/>
  <c r="AD274" i="11"/>
  <c r="AE274" i="11" s="1"/>
  <c r="AD462" i="11"/>
  <c r="AE462" i="11" s="1"/>
  <c r="AD271" i="11"/>
  <c r="AE271" i="11" s="1"/>
  <c r="AD1340" i="11"/>
  <c r="AE1340" i="11" s="1"/>
  <c r="AD518" i="11"/>
  <c r="AE518" i="11" s="1"/>
  <c r="AD699" i="11"/>
  <c r="AE699" i="11" s="1"/>
  <c r="AD210" i="11"/>
  <c r="AE210" i="11" s="1"/>
  <c r="AD501" i="11"/>
  <c r="AE501" i="11" s="1"/>
  <c r="AD527" i="11"/>
  <c r="AE527" i="11" s="1"/>
  <c r="AD1198" i="11"/>
  <c r="AE1198" i="11" s="1"/>
  <c r="AD848" i="11"/>
  <c r="AE848" i="11" s="1"/>
  <c r="AD1364" i="11"/>
  <c r="AE1364" i="11" s="1"/>
  <c r="AD1249" i="11"/>
  <c r="AE1249" i="11" s="1"/>
  <c r="AD1128" i="11"/>
  <c r="AE1128" i="11" s="1"/>
  <c r="AD49" i="11"/>
  <c r="AE49" i="11" s="1"/>
  <c r="AD689" i="11"/>
  <c r="AE689" i="11" s="1"/>
  <c r="AD603" i="11"/>
  <c r="AE603" i="11" s="1"/>
  <c r="AD269" i="11"/>
  <c r="AE269" i="11" s="1"/>
  <c r="AD641" i="11"/>
  <c r="AE641" i="11" s="1"/>
  <c r="AD1281" i="11"/>
  <c r="AE1281" i="11" s="1"/>
  <c r="AD47" i="11"/>
  <c r="AE47" i="11" s="1"/>
  <c r="AD34" i="11"/>
  <c r="AE34" i="11" s="1"/>
  <c r="AD1391" i="11"/>
  <c r="AE1391" i="11" s="1"/>
  <c r="AD1103" i="11"/>
  <c r="AE1103" i="11" s="1"/>
  <c r="AD1228" i="11"/>
  <c r="AE1228" i="11" s="1"/>
  <c r="AD328" i="11"/>
  <c r="AE328" i="11" s="1"/>
  <c r="AD1256" i="11"/>
  <c r="AE1256" i="11" s="1"/>
  <c r="AD69" i="11"/>
  <c r="AE69" i="11" s="1"/>
  <c r="AD1313" i="11"/>
  <c r="AE1313" i="11" s="1"/>
  <c r="AD1053" i="11"/>
  <c r="AE1053" i="11" s="1"/>
  <c r="AD1115" i="11"/>
  <c r="AE1115" i="11" s="1"/>
  <c r="AD130" i="11"/>
  <c r="AE130" i="11" s="1"/>
  <c r="AD959" i="11"/>
  <c r="AE959" i="11" s="1"/>
  <c r="AD289" i="11"/>
  <c r="AE289" i="11" s="1"/>
  <c r="AD1100" i="11"/>
  <c r="AE1100" i="11" s="1"/>
  <c r="AD106" i="11"/>
  <c r="AE106" i="11" s="1"/>
  <c r="AD1407" i="11"/>
  <c r="AE1407" i="11" s="1"/>
  <c r="AD1058" i="11"/>
  <c r="AE1058" i="11" s="1"/>
  <c r="AD505" i="11"/>
  <c r="AE505" i="11" s="1"/>
  <c r="AD684" i="11"/>
  <c r="AE684" i="11" s="1"/>
  <c r="AD1427" i="11"/>
  <c r="AE1427" i="11" s="1"/>
  <c r="AD439" i="11"/>
  <c r="AE439" i="11" s="1"/>
  <c r="AD548" i="11"/>
  <c r="AE548" i="11" s="1"/>
  <c r="AD287" i="11"/>
  <c r="AE287" i="11" s="1"/>
  <c r="AD1169" i="11"/>
  <c r="AE1169" i="11" s="1"/>
  <c r="AD1200" i="11"/>
  <c r="AE1200" i="11" s="1"/>
  <c r="AD2575" i="11"/>
  <c r="AE2575" i="11" s="1"/>
  <c r="AD392" i="11"/>
  <c r="AE392" i="11" s="1"/>
  <c r="AD113" i="11"/>
  <c r="AE113" i="11" s="1"/>
  <c r="AD531" i="11"/>
  <c r="AE531" i="11" s="1"/>
  <c r="AD582" i="11"/>
  <c r="AE582" i="11" s="1"/>
  <c r="AD790" i="11"/>
  <c r="AE790" i="11" s="1"/>
  <c r="AD191" i="11"/>
  <c r="AE191" i="11" s="1"/>
  <c r="AD315" i="11"/>
  <c r="AE315" i="11" s="1"/>
  <c r="AD1413" i="11"/>
  <c r="AE1413" i="11" s="1"/>
  <c r="AD721" i="11"/>
  <c r="AE721" i="11" s="1"/>
  <c r="AD1170" i="11"/>
  <c r="AE1170" i="11" s="1"/>
  <c r="AD431" i="11"/>
  <c r="AE431" i="11" s="1"/>
  <c r="AD174" i="11"/>
  <c r="AE174" i="11" s="1"/>
  <c r="AD14" i="11"/>
  <c r="AE14" i="11" s="1"/>
  <c r="AD1341" i="11"/>
  <c r="AE1341" i="11" s="1"/>
  <c r="AD384" i="11"/>
  <c r="AE384" i="11" s="1"/>
  <c r="AD1314" i="11"/>
  <c r="AE1314" i="11" s="1"/>
  <c r="AD1274" i="11"/>
  <c r="AE1274" i="11" s="1"/>
  <c r="AD463" i="11"/>
  <c r="AE463" i="11" s="1"/>
  <c r="AD1124" i="11"/>
  <c r="AE1124" i="11" s="1"/>
  <c r="AD56" i="11"/>
  <c r="AE56" i="11" s="1"/>
  <c r="AD2602" i="11"/>
  <c r="AE2602" i="11" s="1"/>
  <c r="AD685" i="11"/>
  <c r="AE685" i="11" s="1"/>
  <c r="AD604" i="11"/>
  <c r="AE604" i="11" s="1"/>
  <c r="AD2585" i="11"/>
  <c r="AE2585" i="11" s="1"/>
  <c r="AD393" i="11"/>
  <c r="AE393" i="11" s="1"/>
  <c r="AD1204" i="11"/>
  <c r="AE1204" i="11" s="1"/>
  <c r="AD2569" i="11"/>
  <c r="AE2569" i="11" s="1"/>
  <c r="AD320" i="11"/>
  <c r="AE320" i="11" s="1"/>
  <c r="AD477" i="11"/>
  <c r="AE477" i="11" s="1"/>
  <c r="AO1138" i="11"/>
  <c r="AO1416" i="11"/>
  <c r="AD534" i="11"/>
  <c r="AE534" i="11" s="1"/>
  <c r="AD494" i="11"/>
  <c r="AE494" i="11" s="1"/>
  <c r="AD455" i="11"/>
  <c r="AE455" i="11" s="1"/>
  <c r="AD487" i="11"/>
  <c r="AE487" i="11" s="1"/>
  <c r="AD305" i="11"/>
  <c r="AE305" i="11" s="1"/>
  <c r="AD976" i="11"/>
  <c r="AE976" i="11" s="1"/>
  <c r="AD454" i="11"/>
  <c r="AE454" i="11" s="1"/>
  <c r="AD1190" i="11"/>
  <c r="AE1190" i="11" s="1"/>
  <c r="AD219" i="11"/>
  <c r="AE219" i="11" s="1"/>
  <c r="AD222" i="11"/>
  <c r="AE222" i="11" s="1"/>
  <c r="AD579" i="11"/>
  <c r="AE579" i="11" s="1"/>
  <c r="AD1433" i="11"/>
  <c r="AE1433" i="11" s="1"/>
  <c r="AD748" i="11"/>
  <c r="AE748" i="11" s="1"/>
  <c r="AD521" i="11"/>
  <c r="AE521" i="11" s="1"/>
  <c r="AD19" i="11"/>
  <c r="AE19" i="11" s="1"/>
  <c r="AD1073" i="11"/>
  <c r="AE1073" i="11" s="1"/>
  <c r="AD569" i="11"/>
  <c r="AE569" i="11" s="1"/>
  <c r="AD491" i="11"/>
  <c r="AE491" i="11" s="1"/>
  <c r="AD215" i="11"/>
  <c r="AE215" i="11" s="1"/>
  <c r="AD705" i="11"/>
  <c r="AE705" i="11" s="1"/>
  <c r="AD696" i="11"/>
  <c r="AE696" i="11" s="1"/>
  <c r="AD519" i="11"/>
  <c r="AE519" i="11" s="1"/>
  <c r="AD111" i="11"/>
  <c r="AE111" i="11" s="1"/>
  <c r="AD448" i="11"/>
  <c r="AE448" i="11" s="1"/>
  <c r="AD1147" i="11"/>
  <c r="AE1147" i="11" s="1"/>
  <c r="AD679" i="11"/>
  <c r="AE679" i="11" s="1"/>
  <c r="AD389" i="11"/>
  <c r="AE389" i="11" s="1"/>
  <c r="AD558" i="11"/>
  <c r="AE558" i="11" s="1"/>
  <c r="AD1159" i="11"/>
  <c r="AE1159" i="11" s="1"/>
  <c r="AD643" i="11"/>
  <c r="AE643" i="11" s="1"/>
  <c r="AD1268" i="11"/>
  <c r="AE1268" i="11" s="1"/>
  <c r="AD1220" i="11"/>
  <c r="AE1220" i="11" s="1"/>
  <c r="AD635" i="11"/>
  <c r="AE635" i="11" s="1"/>
  <c r="AO1409" i="11"/>
  <c r="AD1282" i="11"/>
  <c r="AE1282" i="11" s="1"/>
  <c r="AD660" i="11"/>
  <c r="AE660" i="11" s="1"/>
  <c r="AD1248" i="11"/>
  <c r="AE1248" i="11" s="1"/>
  <c r="AD1036" i="11"/>
  <c r="AE1036" i="11" s="1"/>
  <c r="AD1149" i="11"/>
  <c r="AE1149" i="11" s="1"/>
  <c r="AD1183" i="11"/>
  <c r="AE1183" i="11" s="1"/>
  <c r="AD900" i="11"/>
  <c r="AE900" i="11" s="1"/>
  <c r="AD637" i="11"/>
  <c r="AE637" i="11" s="1"/>
  <c r="AO1217" i="11"/>
  <c r="AO402" i="11"/>
  <c r="AO438" i="11"/>
  <c r="AO596" i="11"/>
  <c r="AO9" i="11"/>
  <c r="AO1437" i="11"/>
  <c r="AO483" i="11"/>
  <c r="AO1412" i="11"/>
  <c r="AO357" i="11"/>
  <c r="AO496" i="11"/>
  <c r="AO492" i="11"/>
  <c r="AD719" i="11"/>
  <c r="AE719" i="11" s="1"/>
  <c r="AD694" i="11"/>
  <c r="AE694" i="11" s="1"/>
  <c r="AD663" i="11"/>
  <c r="AE663" i="11" s="1"/>
  <c r="AD1178" i="11"/>
  <c r="AE1178" i="11" s="1"/>
  <c r="AD118" i="11"/>
  <c r="AE118" i="11" s="1"/>
  <c r="AD137" i="11"/>
  <c r="AE137" i="11" s="1"/>
  <c r="AD1112" i="11"/>
  <c r="AE1112" i="11" s="1"/>
  <c r="AD2610" i="11"/>
  <c r="AE2610" i="11" s="1"/>
  <c r="AD794" i="11"/>
  <c r="AE794" i="11" s="1"/>
  <c r="AD1415" i="11"/>
  <c r="AE1415" i="11" s="1"/>
  <c r="AD262" i="11"/>
  <c r="AE262" i="11" s="1"/>
  <c r="AD977" i="11"/>
  <c r="AE977" i="11" s="1"/>
  <c r="AD331" i="11"/>
  <c r="AE331" i="11" s="1"/>
  <c r="AD655" i="11"/>
  <c r="AE655" i="11" s="1"/>
  <c r="AD276" i="11"/>
  <c r="AE276" i="11" s="1"/>
  <c r="AD1105" i="11"/>
  <c r="AE1105" i="11" s="1"/>
  <c r="AO87" i="11"/>
  <c r="AD1411" i="11"/>
  <c r="AE1411" i="11" s="1"/>
  <c r="AD1121" i="11"/>
  <c r="AE1121" i="11" s="1"/>
  <c r="AD1005" i="11"/>
  <c r="AE1005" i="11" s="1"/>
  <c r="AD1414" i="11"/>
  <c r="AE1414" i="11" s="1"/>
  <c r="AD893" i="11"/>
  <c r="AE893" i="11" s="1"/>
  <c r="AD619" i="11"/>
  <c r="AE619" i="11" s="1"/>
  <c r="AD146" i="11"/>
  <c r="AE146" i="11" s="1"/>
  <c r="AD440" i="11"/>
  <c r="AE440" i="11" s="1"/>
  <c r="AD657" i="11"/>
  <c r="AE657" i="11" s="1"/>
  <c r="AD1116" i="11"/>
  <c r="AE1116" i="11" s="1"/>
  <c r="AO544" i="11"/>
  <c r="AO58" i="11"/>
  <c r="AD690" i="11"/>
  <c r="AE690" i="11" s="1"/>
  <c r="AD575" i="11"/>
  <c r="AE575" i="11" s="1"/>
  <c r="AD370" i="11"/>
  <c r="AE370" i="11" s="1"/>
  <c r="AD591" i="11"/>
  <c r="AE591" i="11" s="1"/>
  <c r="AO38" i="11"/>
  <c r="AD319" i="11"/>
  <c r="AE319" i="11" s="1"/>
  <c r="AD101" i="11"/>
  <c r="AE101" i="11" s="1"/>
  <c r="AD793" i="11"/>
  <c r="AE793" i="11" s="1"/>
  <c r="AD281" i="11"/>
  <c r="AE281" i="11" s="1"/>
  <c r="AD901" i="11"/>
  <c r="AE901" i="11" s="1"/>
  <c r="AD616" i="11"/>
  <c r="AE616" i="11" s="1"/>
  <c r="AD259" i="11"/>
  <c r="AE259" i="11" s="1"/>
  <c r="AD639" i="11"/>
  <c r="AE639" i="11" s="1"/>
  <c r="AD868" i="11"/>
  <c r="AE868" i="11" s="1"/>
  <c r="AD46" i="11"/>
  <c r="AE46" i="11" s="1"/>
  <c r="AD151" i="11"/>
  <c r="AE151" i="11" s="1"/>
  <c r="AD149" i="11"/>
  <c r="AE149" i="11" s="1"/>
  <c r="AD962" i="11"/>
  <c r="AE962" i="11" s="1"/>
  <c r="AD2583" i="11"/>
  <c r="AE2583" i="11" s="1"/>
  <c r="AD1329" i="11"/>
  <c r="AE1329" i="11" s="1"/>
  <c r="AD302" i="11"/>
  <c r="AE302" i="11" s="1"/>
  <c r="AD28" i="11"/>
  <c r="AE28" i="11" s="1"/>
  <c r="AD332" i="11"/>
  <c r="AE332" i="11" s="1"/>
  <c r="AD517" i="11"/>
  <c r="AE517" i="11" s="1"/>
  <c r="AD86" i="11"/>
  <c r="AE86" i="11" s="1"/>
  <c r="AD734" i="11"/>
  <c r="AE734" i="11" s="1"/>
  <c r="AD368" i="11"/>
  <c r="AE368" i="11" s="1"/>
  <c r="AD1006" i="11"/>
  <c r="AE1006" i="11" s="1"/>
  <c r="AD620" i="11"/>
  <c r="AE620" i="11" s="1"/>
  <c r="AD811" i="11"/>
  <c r="AE811" i="11" s="1"/>
  <c r="AD550" i="11"/>
  <c r="AE550" i="11" s="1"/>
  <c r="AD1265" i="11"/>
  <c r="AE1265" i="11" s="1"/>
  <c r="AD615" i="11"/>
  <c r="AE615" i="11" s="1"/>
  <c r="AD991" i="11"/>
  <c r="AE991" i="11" s="1"/>
  <c r="AD1417" i="11"/>
  <c r="AE1417" i="11" s="1"/>
  <c r="AD358" i="11"/>
  <c r="AE358" i="11" s="1"/>
  <c r="AD722" i="11"/>
  <c r="AE722" i="11" s="1"/>
  <c r="AD955" i="11"/>
  <c r="AE955" i="11" s="1"/>
  <c r="AD1439" i="11"/>
  <c r="AE1439" i="11" s="1"/>
  <c r="AD8" i="11"/>
  <c r="AE8" i="11" s="1"/>
  <c r="AD609" i="11"/>
  <c r="AE609" i="11" s="1"/>
  <c r="AD66" i="11"/>
  <c r="AE66" i="11" s="1"/>
  <c r="AD80" i="11"/>
  <c r="AE80" i="11" s="1"/>
  <c r="AD796" i="11"/>
  <c r="AE796" i="11" s="1"/>
  <c r="AD638" i="11"/>
  <c r="AE638" i="11" s="1"/>
  <c r="AD812" i="11"/>
  <c r="AE812" i="11" s="1"/>
  <c r="AD270" i="11"/>
  <c r="AE270" i="11" s="1"/>
  <c r="AD1277" i="11"/>
  <c r="AE1277" i="11" s="1"/>
  <c r="AD764" i="11"/>
  <c r="AE764" i="11" s="1"/>
  <c r="AD114" i="11"/>
  <c r="AE114" i="11" s="1"/>
  <c r="AD1310" i="11"/>
  <c r="AE1310" i="11" s="1"/>
  <c r="AD1333" i="11"/>
  <c r="AE1333" i="11" s="1"/>
  <c r="AD1308" i="11"/>
  <c r="AE1308" i="11" s="1"/>
  <c r="AD828" i="11"/>
  <c r="AE828" i="11" s="1"/>
  <c r="AD960" i="11"/>
  <c r="AE960" i="11" s="1"/>
  <c r="AD138" i="11"/>
  <c r="AE138" i="11" s="1"/>
  <c r="AD984" i="11"/>
  <c r="AE984" i="11" s="1"/>
  <c r="AD72" i="11"/>
  <c r="AE72" i="11" s="1"/>
  <c r="AD1074" i="11"/>
  <c r="AE1074" i="11" s="1"/>
  <c r="AD1368" i="11"/>
  <c r="AE1368" i="11" s="1"/>
  <c r="AD1350" i="11"/>
  <c r="AE1350" i="11" s="1"/>
  <c r="AD1342" i="11"/>
  <c r="AE1342" i="11" s="1"/>
  <c r="AD115" i="11"/>
  <c r="AE115" i="11" s="1"/>
  <c r="AD2595" i="11"/>
  <c r="AE2595" i="11" s="1"/>
  <c r="AD16" i="11"/>
  <c r="AE16" i="11" s="1"/>
  <c r="AD727" i="11"/>
  <c r="AE727" i="11" s="1"/>
  <c r="AD192" i="11"/>
  <c r="AE192" i="11" s="1"/>
  <c r="AD1160" i="11"/>
  <c r="AE1160" i="11" s="1"/>
  <c r="AD967" i="11"/>
  <c r="AE967" i="11" s="1"/>
  <c r="AD883" i="11"/>
  <c r="AE883" i="11" s="1"/>
  <c r="AD546" i="11"/>
  <c r="AE546" i="11" s="1"/>
  <c r="AD1402" i="11"/>
  <c r="AE1402" i="11" s="1"/>
  <c r="AD1021" i="11"/>
  <c r="AE1021" i="11" s="1"/>
  <c r="AD1218" i="11"/>
  <c r="AE1218" i="11" s="1"/>
  <c r="AD224" i="11"/>
  <c r="AE224" i="11" s="1"/>
  <c r="AD644" i="11"/>
  <c r="AE644" i="11" s="1"/>
  <c r="AD93" i="11"/>
  <c r="AE93" i="11" s="1"/>
  <c r="AD112" i="11"/>
  <c r="AE112" i="11" s="1"/>
  <c r="AD44" i="11"/>
  <c r="AE44" i="11" s="1"/>
  <c r="AD508" i="11"/>
  <c r="AE508" i="11" s="1"/>
  <c r="AD2607" i="11"/>
  <c r="AE2607" i="11" s="1"/>
  <c r="AD1107" i="11"/>
  <c r="AE1107" i="11" s="1"/>
  <c r="AD613" i="11"/>
  <c r="AE613" i="11" s="1"/>
  <c r="AD353" i="11"/>
  <c r="AE353" i="11" s="1"/>
  <c r="AO353" i="11"/>
  <c r="AD739" i="11"/>
  <c r="AE739" i="11" s="1"/>
  <c r="AO739" i="11"/>
  <c r="AD246" i="11"/>
  <c r="AE246" i="11" s="1"/>
  <c r="AO246" i="11"/>
  <c r="AD670" i="11"/>
  <c r="AE670" i="11" s="1"/>
  <c r="AO670" i="11"/>
  <c r="AD701" i="11"/>
  <c r="AE701" i="11" s="1"/>
  <c r="AO701" i="11"/>
  <c r="AD457" i="11"/>
  <c r="AE457" i="11" s="1"/>
  <c r="AO457" i="11"/>
  <c r="AD284" i="11"/>
  <c r="AE284" i="11" s="1"/>
  <c r="AO284" i="11"/>
  <c r="AD1348" i="11"/>
  <c r="AE1348" i="11" s="1"/>
  <c r="AO1348" i="11"/>
  <c r="AD1399" i="11"/>
  <c r="AE1399" i="11" s="1"/>
  <c r="AO1399" i="11"/>
  <c r="AD556" i="11"/>
  <c r="AE556" i="11" s="1"/>
  <c r="AO556" i="11"/>
  <c r="AD535" i="11"/>
  <c r="AE535" i="11" s="1"/>
  <c r="AO535" i="11"/>
  <c r="AD102" i="11"/>
  <c r="AE102" i="11" s="1"/>
  <c r="AO102" i="11"/>
  <c r="AD671" i="11"/>
  <c r="AE671" i="11" s="1"/>
  <c r="AO671" i="11"/>
  <c r="AD318" i="11"/>
  <c r="AE318" i="11" s="1"/>
  <c r="AO318" i="11"/>
  <c r="AD818" i="11"/>
  <c r="AE818" i="11" s="1"/>
  <c r="AO818" i="11"/>
  <c r="AD757" i="11"/>
  <c r="AE757" i="11" s="1"/>
  <c r="AO757" i="11"/>
  <c r="AD123" i="11"/>
  <c r="AE123" i="11" s="1"/>
  <c r="AO123" i="11"/>
  <c r="AD855" i="11"/>
  <c r="AE855" i="11" s="1"/>
  <c r="AO855" i="11"/>
  <c r="AD659" i="11"/>
  <c r="AE659" i="11" s="1"/>
  <c r="AO659" i="11"/>
  <c r="AD420" i="11"/>
  <c r="AE420" i="11" s="1"/>
  <c r="AO420" i="11"/>
  <c r="AD1275" i="11"/>
  <c r="AE1275" i="11" s="1"/>
  <c r="AO1275" i="11"/>
  <c r="AD351" i="11"/>
  <c r="AE351" i="11" s="1"/>
  <c r="AO351" i="11"/>
  <c r="AD184" i="11"/>
  <c r="AE184" i="11" s="1"/>
  <c r="AO184" i="11"/>
  <c r="AD371" i="11"/>
  <c r="AE371" i="11" s="1"/>
  <c r="AO371" i="11"/>
  <c r="AD110" i="11"/>
  <c r="AE110" i="11" s="1"/>
  <c r="AO110" i="11"/>
  <c r="AD33" i="11"/>
  <c r="AE33" i="11" s="1"/>
  <c r="AO33" i="11"/>
  <c r="AD847" i="11"/>
  <c r="AE847" i="11" s="1"/>
  <c r="AO847" i="11"/>
  <c r="AD255" i="11"/>
  <c r="AE255" i="11" s="1"/>
  <c r="AO255" i="11"/>
  <c r="AD267" i="11"/>
  <c r="AE267" i="11" s="1"/>
  <c r="AO267" i="11"/>
  <c r="AD218" i="11"/>
  <c r="AE218" i="11" s="1"/>
  <c r="AO218" i="11"/>
  <c r="AD1291" i="11"/>
  <c r="AE1291" i="11" s="1"/>
  <c r="AO1291" i="11"/>
  <c r="AD397" i="11"/>
  <c r="AE397" i="11" s="1"/>
  <c r="AO397" i="11"/>
  <c r="AD275" i="11"/>
  <c r="AE275" i="11" s="1"/>
  <c r="AO275" i="11"/>
  <c r="AD272" i="11"/>
  <c r="AE272" i="11" s="1"/>
  <c r="AO272" i="11"/>
  <c r="AD1363" i="11"/>
  <c r="AE1363" i="11" s="1"/>
  <c r="AO1363" i="11"/>
  <c r="AD999" i="11"/>
  <c r="AE999" i="11" s="1"/>
  <c r="AO999" i="11"/>
  <c r="AD788" i="11"/>
  <c r="AE788" i="11" s="1"/>
  <c r="AO788" i="11"/>
  <c r="AD1068" i="11"/>
  <c r="AE1068" i="11" s="1"/>
  <c r="AO1068" i="11"/>
  <c r="AD1442" i="11"/>
  <c r="AE1442" i="11" s="1"/>
  <c r="AO1442" i="11"/>
  <c r="AD206" i="11"/>
  <c r="AE206" i="11" s="1"/>
  <c r="AO206" i="11"/>
  <c r="AD383" i="11"/>
  <c r="AE383" i="11" s="1"/>
  <c r="AO383" i="11"/>
  <c r="AD504" i="11"/>
  <c r="AE504" i="11" s="1"/>
  <c r="AO504" i="11"/>
  <c r="AD254" i="11"/>
  <c r="AE254" i="11" s="1"/>
  <c r="AO254" i="11"/>
  <c r="AD1245" i="11"/>
  <c r="AE1245" i="11" s="1"/>
  <c r="AO1245" i="11"/>
  <c r="AD32" i="11"/>
  <c r="AE32" i="11" s="1"/>
  <c r="AO32" i="11"/>
  <c r="AD1323" i="11"/>
  <c r="AE1323" i="11" s="1"/>
  <c r="AO1323" i="11"/>
  <c r="AD1351" i="11"/>
  <c r="AE1351" i="11" s="1"/>
  <c r="AO1351" i="11"/>
  <c r="AD718" i="11"/>
  <c r="AE718" i="11" s="1"/>
  <c r="AO718" i="11"/>
  <c r="AD1231" i="11"/>
  <c r="AE1231" i="11" s="1"/>
  <c r="AO1231" i="11"/>
  <c r="AD196" i="11"/>
  <c r="AE196" i="11" s="1"/>
  <c r="AO196" i="11"/>
  <c r="AD890" i="11"/>
  <c r="AE890" i="11" s="1"/>
  <c r="AO890" i="11"/>
  <c r="AD838" i="11"/>
  <c r="AE838" i="11" s="1"/>
  <c r="AO838" i="11"/>
  <c r="AD537" i="11"/>
  <c r="AE537" i="11" s="1"/>
  <c r="AO537" i="11"/>
  <c r="AD884" i="11"/>
  <c r="AE884" i="11" s="1"/>
  <c r="AO884" i="11"/>
  <c r="AD545" i="11"/>
  <c r="AE545" i="11" s="1"/>
  <c r="AO545" i="11"/>
  <c r="AD343" i="11"/>
  <c r="AE343" i="11" s="1"/>
  <c r="AO343" i="11"/>
  <c r="AD511" i="11"/>
  <c r="AE511" i="11" s="1"/>
  <c r="AO511" i="11"/>
  <c r="AD1004" i="11"/>
  <c r="AE1004" i="11" s="1"/>
  <c r="AO1004" i="11"/>
  <c r="AD253" i="11"/>
  <c r="AE253" i="11" s="1"/>
  <c r="AO253" i="11"/>
  <c r="AD465" i="11"/>
  <c r="AE465" i="11" s="1"/>
  <c r="AO465" i="11"/>
  <c r="AD286" i="11"/>
  <c r="AE286" i="11" s="1"/>
  <c r="AO286" i="11"/>
  <c r="AD709" i="11"/>
  <c r="AE709" i="11" s="1"/>
  <c r="AO709" i="11"/>
  <c r="AD935" i="11"/>
  <c r="AE935" i="11" s="1"/>
  <c r="AO935" i="11"/>
  <c r="AD388" i="11"/>
  <c r="AE388" i="11" s="1"/>
  <c r="AO388" i="11"/>
  <c r="AD204" i="11"/>
  <c r="AE204" i="11" s="1"/>
  <c r="AO204" i="11"/>
  <c r="AD2588" i="11"/>
  <c r="AE2588" i="11" s="1"/>
  <c r="AO2588" i="11"/>
  <c r="AD586" i="11"/>
  <c r="AE586" i="11" s="1"/>
  <c r="AO586" i="11"/>
  <c r="AD791" i="11"/>
  <c r="AE791" i="11" s="1"/>
  <c r="AO791" i="11"/>
  <c r="AD1423" i="11"/>
  <c r="AE1423" i="11" s="1"/>
  <c r="AO1423" i="11"/>
  <c r="AD2605" i="11"/>
  <c r="AE2605" i="11" s="1"/>
  <c r="AO2605" i="11"/>
  <c r="AD2567" i="11"/>
  <c r="AE2567" i="11" s="1"/>
  <c r="AO2567" i="11"/>
  <c r="AD317" i="11"/>
  <c r="AE317" i="11" s="1"/>
  <c r="AO317" i="11"/>
  <c r="AD324" i="11"/>
  <c r="AE324" i="11" s="1"/>
  <c r="AO324" i="11"/>
  <c r="AD141" i="11"/>
  <c r="AE141" i="11" s="1"/>
  <c r="AO141" i="11"/>
  <c r="AD107" i="11"/>
  <c r="AE107" i="11" s="1"/>
  <c r="AO107" i="11"/>
  <c r="AD1386" i="11"/>
  <c r="AE1386" i="11" s="1"/>
  <c r="AO1386" i="11"/>
  <c r="AD314" i="11"/>
  <c r="AE314" i="11" s="1"/>
  <c r="AO314" i="11"/>
  <c r="AD473" i="11"/>
  <c r="AE473" i="11" s="1"/>
  <c r="AO473" i="11"/>
  <c r="AD425" i="11"/>
  <c r="AE425" i="11" s="1"/>
  <c r="AO425" i="11"/>
  <c r="AD752" i="11"/>
  <c r="AE752" i="11" s="1"/>
  <c r="AO752" i="11"/>
  <c r="AD906" i="11"/>
  <c r="AE906" i="11" s="1"/>
  <c r="AO906" i="11"/>
  <c r="AD1322" i="11"/>
  <c r="AE1322" i="11" s="1"/>
  <c r="AO1322" i="11"/>
  <c r="AD1385" i="11"/>
  <c r="AE1385" i="11" s="1"/>
  <c r="AO1385" i="11"/>
  <c r="AD326" i="11"/>
  <c r="AE326" i="11" s="1"/>
  <c r="AO326" i="11"/>
  <c r="AD128" i="11"/>
  <c r="AE128" i="11" s="1"/>
  <c r="AO128" i="11"/>
  <c r="AD926" i="11"/>
  <c r="AE926" i="11" s="1"/>
  <c r="AO926" i="11"/>
  <c r="AD298" i="11"/>
  <c r="AE298" i="11" s="1"/>
  <c r="AO298" i="11"/>
  <c r="AD820" i="11"/>
  <c r="AE820" i="11" s="1"/>
  <c r="AO820" i="11"/>
  <c r="AD711" i="11"/>
  <c r="AE711" i="11" s="1"/>
  <c r="AO711" i="11"/>
  <c r="AD902" i="11"/>
  <c r="AE902" i="11" s="1"/>
  <c r="AO902" i="11"/>
  <c r="AD268" i="11"/>
  <c r="AE268" i="11" s="1"/>
  <c r="AO268" i="11"/>
  <c r="AD322" i="11"/>
  <c r="AE322" i="11" s="1"/>
  <c r="AO322" i="11"/>
  <c r="AD345" i="11"/>
  <c r="AE345" i="11" s="1"/>
  <c r="AO345" i="11"/>
  <c r="AD186" i="11"/>
  <c r="AE186" i="11" s="1"/>
  <c r="AO186" i="11"/>
  <c r="AD1001" i="11"/>
  <c r="AE1001" i="11" s="1"/>
  <c r="AO1001" i="11"/>
  <c r="AD373" i="11"/>
  <c r="AE373" i="11" s="1"/>
  <c r="AO373" i="11"/>
  <c r="AD1089" i="11"/>
  <c r="AE1089" i="11" s="1"/>
  <c r="AO1089" i="11"/>
  <c r="AD645" i="11"/>
  <c r="AE645" i="11" s="1"/>
  <c r="AO645" i="11"/>
  <c r="AD13" i="11"/>
  <c r="AE13" i="11" s="1"/>
  <c r="AO13" i="11"/>
  <c r="AD213" i="11"/>
  <c r="AE213" i="11" s="1"/>
  <c r="AO213" i="11"/>
  <c r="AD813" i="11"/>
  <c r="AE813" i="11" s="1"/>
  <c r="AO813" i="11"/>
  <c r="AD627" i="11"/>
  <c r="AE627" i="11" s="1"/>
  <c r="AO627" i="11"/>
  <c r="AD771" i="11"/>
  <c r="AE771" i="11" s="1"/>
  <c r="AO771" i="11"/>
  <c r="AD1336" i="11"/>
  <c r="AE1336" i="11" s="1"/>
  <c r="AO1336" i="11"/>
  <c r="AD749" i="11"/>
  <c r="AE749" i="11" s="1"/>
  <c r="AO749" i="11"/>
  <c r="AD697" i="11"/>
  <c r="AE697" i="11" s="1"/>
  <c r="AO697" i="11"/>
  <c r="AD863" i="11"/>
  <c r="AE863" i="11" s="1"/>
  <c r="AO863" i="11"/>
  <c r="AD683" i="11"/>
  <c r="AE683" i="11" s="1"/>
  <c r="AO683" i="11"/>
  <c r="AD871" i="11"/>
  <c r="AE871" i="11" s="1"/>
  <c r="AO871" i="11"/>
  <c r="AD152" i="11"/>
  <c r="AE152" i="11" s="1"/>
  <c r="AO152" i="11"/>
  <c r="AD292" i="11"/>
  <c r="AE292" i="11" s="1"/>
  <c r="AO292" i="11"/>
  <c r="AD564" i="11"/>
  <c r="AE564" i="11" s="1"/>
  <c r="AO564" i="11"/>
  <c r="AD1435" i="11"/>
  <c r="AE1435" i="11" s="1"/>
  <c r="AO1435" i="11"/>
  <c r="AD1434" i="11"/>
  <c r="AE1434" i="11" s="1"/>
  <c r="AO1434" i="11"/>
  <c r="AD209" i="11"/>
  <c r="AE209" i="11" s="1"/>
  <c r="AO209" i="11"/>
  <c r="AD910" i="11"/>
  <c r="AE910" i="11" s="1"/>
  <c r="AO910" i="11"/>
  <c r="AD589" i="11"/>
  <c r="AE589" i="11" s="1"/>
  <c r="AO589" i="11"/>
  <c r="AD260" i="11"/>
  <c r="AE260" i="11" s="1"/>
  <c r="AO260" i="11"/>
  <c r="AD88" i="11"/>
  <c r="AE88" i="11" s="1"/>
  <c r="AO88" i="11"/>
  <c r="AD154" i="11"/>
  <c r="AE154" i="11" s="1"/>
  <c r="AO154" i="11"/>
  <c r="AD1459" i="11"/>
  <c r="AE1459" i="11" s="1"/>
  <c r="AO1459" i="11"/>
  <c r="AD873" i="11"/>
  <c r="AE873" i="11" s="1"/>
  <c r="AO873" i="11"/>
  <c r="AD1395" i="11"/>
  <c r="AE1395" i="11" s="1"/>
  <c r="AO1395" i="11"/>
  <c r="AD1426" i="11"/>
  <c r="AE1426" i="11" s="1"/>
  <c r="AO1426" i="11"/>
  <c r="AD1059" i="11"/>
  <c r="AE1059" i="11" s="1"/>
  <c r="AO1059" i="11"/>
  <c r="AD435" i="11"/>
  <c r="AE435" i="11" s="1"/>
  <c r="AO435" i="11"/>
  <c r="AD156" i="11"/>
  <c r="AE156" i="11" s="1"/>
  <c r="AO156" i="11"/>
  <c r="AD443" i="11"/>
  <c r="AE443" i="11" s="1"/>
  <c r="AO443" i="11"/>
  <c r="AD792" i="11"/>
  <c r="AE792" i="11" s="1"/>
  <c r="AO792" i="11"/>
  <c r="AD566" i="11"/>
  <c r="AE566" i="11" s="1"/>
  <c r="AO566" i="11"/>
  <c r="AD743" i="11"/>
  <c r="AE743" i="11" s="1"/>
  <c r="AO743" i="11"/>
  <c r="AD348" i="11"/>
  <c r="AE348" i="11" s="1"/>
  <c r="AO348" i="11"/>
  <c r="AD1361" i="11"/>
  <c r="AE1361" i="11" s="1"/>
  <c r="AO1361" i="11"/>
  <c r="AD716" i="11"/>
  <c r="AE716" i="11" s="1"/>
  <c r="AO716" i="11"/>
  <c r="AD882" i="11"/>
  <c r="AE882" i="11" s="1"/>
  <c r="AO882" i="11"/>
  <c r="AD781" i="11"/>
  <c r="AE781" i="11" s="1"/>
  <c r="AO781" i="11"/>
  <c r="AD410" i="11"/>
  <c r="AE410" i="11" s="1"/>
  <c r="AO410" i="11"/>
  <c r="AD121" i="11"/>
  <c r="AE121" i="11" s="1"/>
  <c r="AO121" i="11"/>
  <c r="AD642" i="11"/>
  <c r="AE642" i="11" s="1"/>
  <c r="AO642" i="11"/>
  <c r="AD381" i="11"/>
  <c r="AE381" i="11" s="1"/>
  <c r="AO381" i="11"/>
  <c r="AD841" i="11"/>
  <c r="AE841" i="11" s="1"/>
  <c r="AO841" i="11"/>
  <c r="AD755" i="11"/>
  <c r="AE755" i="11" s="1"/>
  <c r="AO755" i="11"/>
  <c r="AD162" i="11"/>
  <c r="AE162" i="11" s="1"/>
  <c r="AO162" i="11"/>
  <c r="AD216" i="11"/>
  <c r="AE216" i="11" s="1"/>
  <c r="AO216" i="11"/>
  <c r="AD539" i="11"/>
  <c r="AE539" i="11" s="1"/>
  <c r="AO539" i="11"/>
  <c r="AD380" i="11"/>
  <c r="AE380" i="11" s="1"/>
  <c r="AO380" i="11"/>
  <c r="AD559" i="11"/>
  <c r="AE559" i="11" s="1"/>
  <c r="AO559" i="11"/>
  <c r="AD1294" i="11"/>
  <c r="AE1294" i="11" s="1"/>
  <c r="AO1294" i="11"/>
  <c r="AD330" i="11"/>
  <c r="AE330" i="11" s="1"/>
  <c r="AO330" i="11"/>
  <c r="AD1143" i="11"/>
  <c r="AE1143" i="11" s="1"/>
  <c r="AO1143" i="11"/>
  <c r="AD611" i="11"/>
  <c r="AE611" i="11" s="1"/>
  <c r="AO611" i="11"/>
  <c r="AD432" i="11"/>
  <c r="AE432" i="11" s="1"/>
  <c r="AO432" i="11"/>
  <c r="AD1207" i="11"/>
  <c r="AE1207" i="11" s="1"/>
  <c r="AO1207" i="11"/>
  <c r="AD772" i="11"/>
  <c r="AE772" i="11" s="1"/>
  <c r="AO772" i="11"/>
  <c r="AD1383" i="11"/>
  <c r="AE1383" i="11" s="1"/>
  <c r="AO1383" i="11"/>
  <c r="AD1193" i="11"/>
  <c r="AE1193" i="11" s="1"/>
  <c r="AO1193" i="11"/>
  <c r="AD456" i="11"/>
  <c r="AE456" i="11" s="1"/>
  <c r="AO456" i="11"/>
  <c r="AD7" i="11"/>
  <c r="AE7" i="11" s="1"/>
  <c r="AO7" i="11"/>
  <c r="AD172" i="11"/>
  <c r="AE172" i="11" s="1"/>
  <c r="AO172" i="11"/>
  <c r="AD1167" i="11"/>
  <c r="AE1167" i="11" s="1"/>
  <c r="AO1167" i="11"/>
  <c r="AD723" i="11"/>
  <c r="AE723" i="11" s="1"/>
  <c r="AO723" i="11"/>
  <c r="AD214" i="11"/>
  <c r="AE214" i="11" s="1"/>
  <c r="AO214" i="11"/>
  <c r="AD525" i="11"/>
  <c r="AE525" i="11" s="1"/>
  <c r="AO525" i="11"/>
  <c r="AD387" i="11"/>
  <c r="AE387" i="11" s="1"/>
  <c r="AO387" i="11"/>
  <c r="AD335" i="11"/>
  <c r="AE335" i="11" s="1"/>
  <c r="AO335" i="11"/>
  <c r="AD418" i="11"/>
  <c r="AE418" i="11" s="1"/>
  <c r="AO418" i="11"/>
  <c r="AD180" i="11"/>
  <c r="AE180" i="11" s="1"/>
  <c r="AO180" i="11"/>
  <c r="AD767" i="11"/>
  <c r="AE767" i="11" s="1"/>
  <c r="AO767" i="11"/>
  <c r="AD787" i="11"/>
  <c r="AE787" i="11" s="1"/>
  <c r="AO787" i="11"/>
  <c r="AD414" i="11"/>
  <c r="AE414" i="11" s="1"/>
  <c r="AO414" i="11"/>
  <c r="AD223" i="11"/>
  <c r="AE223" i="11" s="1"/>
  <c r="AO223" i="11"/>
  <c r="AD1375" i="11"/>
  <c r="AE1375" i="11" s="1"/>
  <c r="AO1375" i="11"/>
  <c r="AD1171" i="11"/>
  <c r="AE1171" i="11" s="1"/>
  <c r="AO1171" i="11"/>
  <c r="AD1369" i="11"/>
  <c r="AE1369" i="11" s="1"/>
  <c r="AO1369" i="11"/>
  <c r="AD706" i="11"/>
  <c r="AE706" i="11" s="1"/>
  <c r="AO706" i="11"/>
  <c r="AD1335" i="11"/>
  <c r="AE1335" i="11" s="1"/>
  <c r="AO1335" i="11"/>
  <c r="AD1223" i="11"/>
  <c r="AE1223" i="11" s="1"/>
  <c r="AO1223" i="11"/>
  <c r="AD436" i="11"/>
  <c r="AE436" i="11" s="1"/>
  <c r="AO436" i="11"/>
  <c r="AD634" i="11"/>
  <c r="AE634" i="11" s="1"/>
  <c r="AO634" i="11"/>
  <c r="AD797" i="11"/>
  <c r="AE797" i="11" s="1"/>
  <c r="AO797" i="11"/>
  <c r="AD361" i="11"/>
  <c r="AE361" i="11" s="1"/>
  <c r="AO361" i="11"/>
  <c r="AD375" i="11"/>
  <c r="AE375" i="11" s="1"/>
  <c r="AO375" i="11"/>
  <c r="AD983" i="11"/>
  <c r="AE983" i="11" s="1"/>
  <c r="AO983" i="11"/>
  <c r="AD849" i="11"/>
  <c r="AE849" i="11" s="1"/>
  <c r="AO849" i="11"/>
  <c r="AD1301" i="11"/>
  <c r="AE1301" i="11" s="1"/>
  <c r="AO1301" i="11"/>
  <c r="AD1215" i="11"/>
  <c r="AE1215" i="11" s="1"/>
  <c r="AO1215" i="11"/>
  <c r="AD607" i="11"/>
  <c r="AE607" i="11" s="1"/>
  <c r="AO607" i="11"/>
  <c r="AD1054" i="11"/>
  <c r="AE1054" i="11" s="1"/>
  <c r="AO1054" i="11"/>
  <c r="AD171" i="11"/>
  <c r="AE171" i="11" s="1"/>
  <c r="AO171" i="11"/>
  <c r="AD879" i="11"/>
  <c r="AE879" i="11" s="1"/>
  <c r="AO879" i="11"/>
  <c r="AD1056" i="11"/>
  <c r="AE1056" i="11" s="1"/>
  <c r="AO1056" i="11"/>
  <c r="AD1403" i="11"/>
  <c r="AE1403" i="11" s="1"/>
  <c r="AO1403" i="11"/>
  <c r="AD337" i="11"/>
  <c r="AE337" i="11" s="1"/>
  <c r="AO337" i="11"/>
  <c r="AD653" i="11"/>
  <c r="AE653" i="11" s="1"/>
  <c r="AO653" i="11"/>
  <c r="AD233" i="11"/>
  <c r="AE233" i="11" s="1"/>
  <c r="AO233" i="11"/>
  <c r="AD674" i="11"/>
  <c r="AE674" i="11" s="1"/>
  <c r="AO674" i="11"/>
  <c r="AD194" i="11"/>
  <c r="AE194" i="11" s="1"/>
  <c r="AO194" i="11"/>
  <c r="AD680" i="11"/>
  <c r="AE680" i="11" s="1"/>
  <c r="AO680" i="11"/>
  <c r="AD625" i="11"/>
  <c r="AE625" i="11" s="1"/>
  <c r="AO625" i="11"/>
  <c r="AD735" i="11"/>
  <c r="AE735" i="11" s="1"/>
  <c r="AO735" i="11"/>
  <c r="AD377" i="11"/>
  <c r="AE377" i="11" s="1"/>
  <c r="AO377" i="11"/>
  <c r="AD1019" i="11"/>
  <c r="AE1019" i="11" s="1"/>
  <c r="AO1019" i="11"/>
  <c r="AD662" i="11"/>
  <c r="AE662" i="11" s="1"/>
  <c r="AO662" i="11"/>
  <c r="AD242" i="11"/>
  <c r="AE242" i="11" s="1"/>
  <c r="AO242" i="11"/>
  <c r="AD892" i="11"/>
  <c r="AE892" i="11" s="1"/>
  <c r="AO892" i="11"/>
  <c r="AD1389" i="11"/>
  <c r="AE1389" i="11" s="1"/>
  <c r="AO1389" i="11"/>
  <c r="AD601" i="11"/>
  <c r="AE601" i="11" s="1"/>
  <c r="AO601" i="11"/>
  <c r="AD124" i="11"/>
  <c r="AE124" i="11" s="1"/>
  <c r="AO124" i="11"/>
  <c r="AD304" i="11"/>
  <c r="AE304" i="11" s="1"/>
  <c r="AO304" i="11"/>
  <c r="AD1072" i="11"/>
  <c r="AE1072" i="11" s="1"/>
  <c r="AO1072" i="11"/>
  <c r="AD577" i="11"/>
  <c r="AE577" i="11" s="1"/>
  <c r="AO577" i="11"/>
  <c r="AD581" i="11"/>
  <c r="AE581" i="11" s="1"/>
  <c r="AO581" i="11"/>
  <c r="AD605" i="11"/>
  <c r="AE605" i="11" s="1"/>
  <c r="AO605" i="11"/>
  <c r="AD1438" i="11"/>
  <c r="AE1438" i="11" s="1"/>
  <c r="AO1438" i="11"/>
  <c r="AD449" i="11"/>
  <c r="AE449" i="11" s="1"/>
  <c r="AO449" i="11"/>
  <c r="AD1286" i="11"/>
  <c r="AE1286" i="11" s="1"/>
  <c r="AO1286" i="11"/>
  <c r="AD447" i="11"/>
  <c r="AE447" i="11" s="1"/>
  <c r="AO447" i="11"/>
  <c r="AD1429" i="11"/>
  <c r="AE1429" i="11" s="1"/>
  <c r="AO1429" i="11"/>
  <c r="AD776" i="11"/>
  <c r="AE776" i="11" s="1"/>
  <c r="AO776" i="11"/>
  <c r="AD1327" i="11"/>
  <c r="AE1327" i="11" s="1"/>
  <c r="AO1327" i="11"/>
  <c r="AD24" i="11"/>
  <c r="AE24" i="11" s="1"/>
  <c r="AO24" i="11"/>
  <c r="AD652" i="11"/>
  <c r="AE652" i="11" s="1"/>
  <c r="AO652" i="11"/>
  <c r="AD2590" i="11"/>
  <c r="AE2590" i="11" s="1"/>
  <c r="AO2590" i="11"/>
  <c r="AD446" i="11"/>
  <c r="AE446" i="11" s="1"/>
  <c r="AO446" i="11"/>
  <c r="AD713" i="11"/>
  <c r="AE713" i="11" s="1"/>
  <c r="AO713" i="11"/>
  <c r="AD119" i="11"/>
  <c r="AE119" i="11" s="1"/>
  <c r="AO119" i="11"/>
  <c r="AD1260" i="11"/>
  <c r="AE1260" i="11" s="1"/>
  <c r="AO1260" i="11"/>
  <c r="AD742" i="11"/>
  <c r="AE742" i="11" s="1"/>
  <c r="AO742" i="11"/>
  <c r="AD946" i="11"/>
  <c r="AE946" i="11" s="1"/>
  <c r="AO946" i="11"/>
  <c r="AD359" i="11"/>
  <c r="AE359" i="11" s="1"/>
  <c r="AO359" i="11"/>
  <c r="AD688" i="11"/>
  <c r="AE688" i="11" s="1"/>
  <c r="AO688" i="11"/>
  <c r="AD190" i="11"/>
  <c r="AE190" i="11" s="1"/>
  <c r="AO190" i="11"/>
  <c r="AD35" i="11"/>
  <c r="AE35" i="11" s="1"/>
  <c r="AO35" i="11"/>
  <c r="AD116" i="11"/>
  <c r="AE116" i="11" s="1"/>
  <c r="AO116" i="11"/>
  <c r="AD737" i="11"/>
  <c r="AE737" i="11" s="1"/>
  <c r="AO737" i="11"/>
  <c r="AD651" i="11"/>
  <c r="AE651" i="11" s="1"/>
  <c r="AO651" i="11"/>
  <c r="AD551" i="11"/>
  <c r="AE551" i="11" s="1"/>
  <c r="AO551" i="11"/>
  <c r="AD753" i="11"/>
  <c r="AE753" i="11" s="1"/>
  <c r="AO753" i="11"/>
  <c r="AD676" i="11"/>
  <c r="AE676" i="11" s="1"/>
  <c r="AO676" i="11"/>
  <c r="AD789" i="11"/>
  <c r="AE789" i="11" s="1"/>
  <c r="AO789" i="11"/>
  <c r="AD235" i="11"/>
  <c r="AE235" i="11" s="1"/>
  <c r="AO235" i="11"/>
  <c r="AD649" i="11"/>
  <c r="AE649" i="11" s="1"/>
  <c r="AO649" i="11"/>
  <c r="AD681" i="11"/>
  <c r="AE681" i="11" s="1"/>
  <c r="AO681" i="11"/>
  <c r="AD1257" i="11"/>
  <c r="AE1257" i="11" s="1"/>
  <c r="AO1257" i="11"/>
  <c r="AD211" i="11"/>
  <c r="AE211" i="11" s="1"/>
  <c r="AO211" i="11"/>
  <c r="AD217" i="11"/>
  <c r="AE217" i="11" s="1"/>
  <c r="AO217" i="11"/>
  <c r="AD978" i="11"/>
  <c r="AE978" i="11" s="1"/>
  <c r="AO978" i="11"/>
  <c r="AD1150" i="11"/>
  <c r="AE1150" i="11" s="1"/>
  <c r="AO1150" i="11"/>
  <c r="AD598" i="11"/>
  <c r="AE598" i="11" s="1"/>
  <c r="AO598" i="11"/>
  <c r="AD198" i="11"/>
  <c r="AE198" i="11" s="1"/>
  <c r="AO198" i="11"/>
  <c r="AD1269" i="11"/>
  <c r="AE1269" i="11" s="1"/>
  <c r="AO1269" i="11"/>
  <c r="AD404" i="11"/>
  <c r="AE404" i="11" s="1"/>
  <c r="AO404" i="11"/>
  <c r="AD366" i="11"/>
  <c r="AE366" i="11" s="1"/>
  <c r="AO366" i="11"/>
  <c r="AD895" i="11"/>
  <c r="AE895" i="11" s="1"/>
  <c r="AO895" i="11"/>
  <c r="AD1431" i="11"/>
  <c r="AE1431" i="11" s="1"/>
  <c r="AO1431" i="11"/>
  <c r="AD45" i="11"/>
  <c r="AE45" i="11" s="1"/>
  <c r="AO45" i="11"/>
  <c r="AD646" i="11"/>
  <c r="AE646" i="11" s="1"/>
  <c r="AO646" i="11"/>
  <c r="AD909" i="11"/>
  <c r="AE909" i="11" s="1"/>
  <c r="AO909" i="11"/>
  <c r="AD2593" i="11"/>
  <c r="AE2593" i="11" s="1"/>
  <c r="AO2593" i="11"/>
  <c r="AD1279" i="11"/>
  <c r="AE1279" i="11" s="1"/>
  <c r="AD592" i="11"/>
  <c r="AE592" i="11" s="1"/>
  <c r="AD981" i="11"/>
  <c r="AE981" i="11" s="1"/>
  <c r="AD182" i="11"/>
  <c r="AE182" i="11" s="1"/>
  <c r="AD647" i="11"/>
  <c r="AE647" i="11" s="1"/>
  <c r="AD139" i="11"/>
  <c r="AE139" i="11" s="1"/>
  <c r="AD528" i="11"/>
  <c r="AE528" i="11" s="1"/>
  <c r="AD311" i="11"/>
  <c r="AE311" i="11" s="1"/>
  <c r="AD1141" i="11"/>
  <c r="AE1141" i="11" s="1"/>
  <c r="AD405" i="11"/>
  <c r="AE405" i="11" s="1"/>
  <c r="AD768" i="11"/>
  <c r="AE768" i="11" s="1"/>
  <c r="AD42" i="11"/>
  <c r="AE42" i="11" s="1"/>
  <c r="AD1093" i="11"/>
  <c r="AE1093" i="11" s="1"/>
  <c r="AD988" i="11"/>
  <c r="AE988" i="11" s="1"/>
  <c r="AD953" i="11"/>
  <c r="AE953" i="11" s="1"/>
  <c r="AD64" i="11"/>
  <c r="AE64" i="11" s="1"/>
  <c r="AD423" i="11"/>
  <c r="AE423" i="11" s="1"/>
  <c r="AD814" i="11"/>
  <c r="AE814" i="11" s="1"/>
  <c r="AD830" i="11"/>
  <c r="AE830" i="11" s="1"/>
  <c r="AD167" i="11"/>
  <c r="AE167" i="11" s="1"/>
  <c r="AD1261" i="11"/>
  <c r="AE1261" i="11" s="1"/>
  <c r="AD1264" i="11"/>
  <c r="AE1264" i="11" s="1"/>
  <c r="AD295" i="11"/>
  <c r="AE295" i="11" s="1"/>
  <c r="AD61" i="11"/>
  <c r="AE61" i="11" s="1"/>
  <c r="AD1066" i="11"/>
  <c r="AE1066" i="11" s="1"/>
  <c r="AD67" i="11"/>
  <c r="AE67" i="11" s="1"/>
  <c r="AD176" i="11"/>
  <c r="AE176" i="11" s="1"/>
  <c r="AD914" i="11"/>
  <c r="AE914" i="11" s="1"/>
  <c r="AD629" i="11"/>
  <c r="AE629" i="11" s="1"/>
  <c r="AD394" i="11"/>
  <c r="AE394" i="11" s="1"/>
  <c r="AD943" i="11"/>
  <c r="AE943" i="11" s="1"/>
  <c r="AD1185" i="11"/>
  <c r="AE1185" i="11" s="1"/>
  <c r="AD1297" i="11"/>
  <c r="AE1297" i="11" s="1"/>
  <c r="AD948" i="11"/>
  <c r="AE948" i="11" s="1"/>
  <c r="AD1084" i="11"/>
  <c r="AE1084" i="11" s="1"/>
  <c r="AD327" i="11"/>
  <c r="AE327" i="11" s="1"/>
  <c r="AD951" i="11"/>
  <c r="AE951" i="11" s="1"/>
  <c r="AD929" i="11"/>
  <c r="AE929" i="11" s="1"/>
  <c r="AD1373" i="11"/>
  <c r="AE1373" i="11" s="1"/>
  <c r="AD307" i="11"/>
  <c r="AE307" i="11" s="1"/>
  <c r="AD1235" i="11"/>
  <c r="AE1235" i="11" s="1"/>
  <c r="AD1464" i="11"/>
  <c r="AE1464" i="11" s="1"/>
  <c r="AD1304" i="11"/>
  <c r="AE1304" i="11" s="1"/>
  <c r="AD25" i="11"/>
  <c r="AE25" i="11" s="1"/>
  <c r="AD77" i="11"/>
  <c r="AE77" i="11" s="1"/>
  <c r="AD1472" i="11"/>
  <c r="AE1472" i="11" s="1"/>
  <c r="AD293" i="11"/>
  <c r="AE293" i="11" s="1"/>
  <c r="AD965" i="11"/>
  <c r="AE965" i="11" s="1"/>
  <c r="AD1061" i="11"/>
  <c r="AE1061" i="11" s="1"/>
  <c r="AD553" i="11"/>
  <c r="AE553" i="11" s="1"/>
  <c r="AD1078" i="11"/>
  <c r="AE1078" i="11" s="1"/>
  <c r="AD1377" i="11"/>
  <c r="AE1377" i="11" s="1"/>
  <c r="AD897" i="11"/>
  <c r="AE897" i="11" s="1"/>
  <c r="AD363" i="11"/>
  <c r="AE363" i="11" s="1"/>
  <c r="AD860" i="11"/>
  <c r="AE860" i="11" s="1"/>
  <c r="AD256" i="11"/>
  <c r="AE256" i="11" s="1"/>
  <c r="AD1379" i="11"/>
  <c r="AE1379" i="11" s="1"/>
  <c r="AD1037" i="11"/>
  <c r="AE1037" i="11" s="1"/>
  <c r="AD73" i="11"/>
  <c r="AE73" i="11" s="1"/>
  <c r="AD1152" i="11"/>
  <c r="AE1152" i="11" s="1"/>
  <c r="AD1289" i="11"/>
  <c r="AE1289" i="11" s="1"/>
  <c r="AD1032" i="11"/>
  <c r="AE1032" i="11" s="1"/>
  <c r="AD833" i="11"/>
  <c r="AE833" i="11" s="1"/>
  <c r="AD1444" i="11"/>
  <c r="AE1444" i="11" s="1"/>
  <c r="AD584" i="11"/>
  <c r="AE584" i="11" s="1"/>
  <c r="AD1365" i="11"/>
  <c r="AE1365" i="11" s="1"/>
  <c r="AD378" i="11"/>
  <c r="AE378" i="11" s="1"/>
  <c r="AD745" i="11"/>
  <c r="AE745" i="11" s="1"/>
  <c r="AD1132" i="11"/>
  <c r="AE1132" i="11" s="1"/>
  <c r="AD1284" i="11"/>
  <c r="AE1284" i="11" s="1"/>
  <c r="AD1025" i="11"/>
  <c r="AE1025" i="11" s="1"/>
  <c r="AD83" i="11"/>
  <c r="AE83" i="11" s="1"/>
  <c r="AD1344" i="11"/>
  <c r="AE1344" i="11" s="1"/>
  <c r="AD441" i="11"/>
  <c r="AE441" i="11" s="1"/>
  <c r="AD1457" i="11"/>
  <c r="AE1457" i="11" s="1"/>
  <c r="AD1358" i="11"/>
  <c r="AE1358" i="11" s="1"/>
  <c r="AD339" i="11"/>
  <c r="AE339" i="11" s="1"/>
  <c r="AD1272" i="11"/>
  <c r="AE1272" i="11" s="1"/>
  <c r="AD94" i="11"/>
  <c r="AE94" i="11" s="1"/>
  <c r="AD1145" i="11"/>
  <c r="AE1145" i="11" s="1"/>
  <c r="AD421" i="11"/>
  <c r="AE421" i="11" s="1"/>
  <c r="AD282" i="11"/>
  <c r="AE282" i="11" s="1"/>
  <c r="AD725" i="11"/>
  <c r="AE725" i="11" s="1"/>
  <c r="AD470" i="11"/>
  <c r="AE470" i="11" s="1"/>
  <c r="AD1045" i="11"/>
  <c r="AE1045" i="11" s="1"/>
  <c r="AD957" i="11"/>
  <c r="AE957" i="11" s="1"/>
  <c r="AD1010" i="11"/>
  <c r="AE1010" i="11" s="1"/>
  <c r="AD1229" i="11"/>
  <c r="AE1229" i="11" s="1"/>
  <c r="AD1250" i="11"/>
  <c r="AE1250" i="11" s="1"/>
  <c r="AD1048" i="11"/>
  <c r="AE1048" i="11" s="1"/>
  <c r="AD1042" i="11"/>
  <c r="AE1042" i="11" s="1"/>
  <c r="AD506" i="11"/>
  <c r="AE506" i="11" s="1"/>
  <c r="AD299" i="11"/>
  <c r="AE299" i="11" s="1"/>
  <c r="AD522" i="11"/>
  <c r="AE522" i="11" s="1"/>
  <c r="AD1118" i="11"/>
  <c r="AE1118" i="11" s="1"/>
  <c r="AD932" i="11"/>
  <c r="AE932" i="11" s="1"/>
  <c r="AD1051" i="11"/>
  <c r="AE1051" i="11" s="1"/>
  <c r="AD1316" i="11"/>
  <c r="AE1316" i="11" s="1"/>
  <c r="AD802" i="11"/>
  <c r="AE802" i="11" s="1"/>
  <c r="AD1420" i="11"/>
  <c r="AE1420" i="11" s="1"/>
  <c r="AD939" i="11"/>
  <c r="AE939" i="11" s="1"/>
  <c r="AD1353" i="11"/>
  <c r="AE1353" i="11" s="1"/>
  <c r="AD824" i="11"/>
  <c r="AE824" i="11" s="1"/>
  <c r="AD90" i="11"/>
  <c r="AE90" i="11" s="1"/>
  <c r="AD864" i="11"/>
  <c r="AE864" i="11" s="1"/>
  <c r="AD760" i="11"/>
  <c r="AE760" i="11" s="1"/>
  <c r="AD1163" i="11"/>
  <c r="AE1163" i="11" s="1"/>
  <c r="AD51" i="11"/>
  <c r="AE51" i="11" s="1"/>
  <c r="AD1221" i="11"/>
  <c r="AE1221" i="11" s="1"/>
  <c r="AD39" i="11"/>
  <c r="AE39" i="11" s="1"/>
  <c r="AD165" i="11"/>
  <c r="AE165" i="11" s="1"/>
  <c r="AD573" i="11"/>
  <c r="AE573" i="11" s="1"/>
  <c r="AD970" i="11"/>
  <c r="AE970" i="11" s="1"/>
  <c r="AD1156" i="11"/>
  <c r="AE1156" i="11" s="1"/>
  <c r="AD390" i="11"/>
  <c r="AE390" i="11" s="1"/>
  <c r="AD1237" i="11"/>
  <c r="AE1237" i="11" s="1"/>
  <c r="AD346" i="11"/>
  <c r="AE346" i="11" s="1"/>
  <c r="AD1027" i="11"/>
  <c r="AE1027" i="11" s="1"/>
  <c r="AD1008" i="11"/>
  <c r="AE1008" i="11" s="1"/>
  <c r="AD412" i="11"/>
  <c r="AE412" i="11" s="1"/>
  <c r="AD1175" i="11"/>
  <c r="AE1175" i="11" s="1"/>
  <c r="AD1299" i="11"/>
  <c r="AE1299" i="11" s="1"/>
  <c r="AD1188" i="11"/>
  <c r="AE1188" i="11" s="1"/>
  <c r="AD994" i="11"/>
  <c r="AE994" i="11" s="1"/>
  <c r="AD686" i="11"/>
  <c r="AE686" i="11" s="1"/>
  <c r="AD691" i="11"/>
  <c r="AE691" i="11" s="1"/>
  <c r="AD54" i="11"/>
  <c r="AE54" i="11" s="1"/>
  <c r="AD398" i="11"/>
  <c r="AE398" i="11" s="1"/>
  <c r="AD1069" i="11"/>
  <c r="AE1069" i="11" s="1"/>
  <c r="AD131" i="11"/>
  <c r="AE131" i="11" s="1"/>
  <c r="AD997" i="11"/>
  <c r="AE997" i="11" s="1"/>
  <c r="AD514" i="11"/>
  <c r="AE514" i="11" s="1"/>
  <c r="AD1211" i="11"/>
  <c r="AE1211" i="11" s="1"/>
  <c r="AD973" i="11"/>
  <c r="AE973" i="11" s="1"/>
  <c r="AD808" i="11"/>
  <c r="AE808" i="11" s="1"/>
  <c r="AD783" i="11"/>
  <c r="AE783" i="11" s="1"/>
  <c r="AD852" i="11"/>
  <c r="AE852" i="11" s="1"/>
  <c r="AD632" i="11"/>
  <c r="AE632" i="11" s="1"/>
  <c r="AD159" i="11"/>
  <c r="AE159" i="11" s="1"/>
  <c r="AD104" i="11"/>
  <c r="AE104" i="11" s="1"/>
  <c r="AD1270" i="11"/>
  <c r="AE1270" i="11" s="1"/>
  <c r="AD992" i="11"/>
  <c r="AE992" i="11" s="1"/>
  <c r="AD921" i="11"/>
  <c r="AE921" i="11" s="1"/>
  <c r="AD1013" i="11"/>
  <c r="AE1013" i="11" s="1"/>
  <c r="AD17" i="11"/>
  <c r="AE17" i="11" s="1"/>
  <c r="AD1381" i="11"/>
  <c r="AE1381" i="11" s="1"/>
  <c r="AD427" i="11"/>
  <c r="AE427" i="11" s="1"/>
  <c r="AD1201" i="11"/>
  <c r="AE1201" i="11" s="1"/>
  <c r="AD1400" i="11"/>
  <c r="AE1400" i="11" s="1"/>
  <c r="AD451" i="11"/>
  <c r="AE451" i="11" s="1"/>
  <c r="AD822" i="11"/>
  <c r="AE822" i="11" s="1"/>
  <c r="AD917" i="11"/>
  <c r="AE917" i="11" s="1"/>
  <c r="AD1196" i="11"/>
  <c r="AE1196" i="11" s="1"/>
  <c r="AD799" i="11"/>
  <c r="AE799" i="11" s="1"/>
  <c r="AD135" i="11"/>
  <c r="AE135" i="11" s="1"/>
  <c r="AD843" i="11"/>
  <c r="AE843" i="11" s="1"/>
  <c r="AD200" i="11"/>
  <c r="AE200" i="11" s="1"/>
  <c r="AD1469" i="11"/>
  <c r="AE1469" i="11" s="1"/>
  <c r="AD144" i="11"/>
  <c r="AE144" i="11" s="1"/>
  <c r="AD29" i="11"/>
  <c r="AE29" i="11" s="1"/>
  <c r="AD885" i="11"/>
  <c r="AE885" i="11" s="1"/>
  <c r="AD70" i="11"/>
  <c r="AE70" i="11" s="1"/>
  <c r="AD869" i="11"/>
  <c r="AE869" i="11" s="1"/>
  <c r="AD1023" i="11"/>
  <c r="AE1023" i="11" s="1"/>
  <c r="AD858" i="11"/>
  <c r="AE858" i="11" s="1"/>
  <c r="AD1446" i="11"/>
  <c r="AE1446" i="11" s="1"/>
  <c r="AD277" i="11"/>
  <c r="AE277" i="11" s="1"/>
  <c r="AD251" i="11"/>
  <c r="AE251" i="11" s="1"/>
  <c r="AD1319" i="11"/>
  <c r="AE1319" i="11" s="1"/>
  <c r="AD502" i="11"/>
  <c r="AE502" i="11" s="1"/>
  <c r="AD1081" i="11"/>
  <c r="AE1081" i="11" s="1"/>
  <c r="AD1015" i="11"/>
  <c r="AE1015" i="11" s="1"/>
  <c r="AD1126" i="11"/>
  <c r="AE1126" i="11" s="1"/>
  <c r="AD1243" i="11"/>
  <c r="AE1243" i="11" s="1"/>
  <c r="AD239" i="11"/>
  <c r="AE239" i="11" s="1"/>
  <c r="AD207" i="11"/>
  <c r="AE207" i="11" s="1"/>
  <c r="AD875" i="11"/>
  <c r="AE875" i="11" s="1"/>
  <c r="AD1017" i="11"/>
  <c r="AE1017" i="11" s="1"/>
  <c r="AD1179" i="11"/>
  <c r="AE1179" i="11" s="1"/>
  <c r="AD460" i="11"/>
  <c r="AE460" i="11" s="1"/>
  <c r="AD1087" i="11"/>
  <c r="AE1087" i="11" s="1"/>
  <c r="AD1064" i="11"/>
  <c r="AE1064" i="11" s="1"/>
  <c r="AD1076" i="11"/>
  <c r="AE1076" i="11" s="1"/>
  <c r="AD1039" i="11"/>
  <c r="AE1039" i="11" s="1"/>
  <c r="AD429" i="11"/>
  <c r="AE429" i="11" s="1"/>
  <c r="AD263" i="11"/>
  <c r="AE263" i="11" s="1"/>
  <c r="AD1452" i="11"/>
  <c r="AE1452" i="11" s="1"/>
  <c r="AD856" i="11"/>
  <c r="AE856" i="11" s="1"/>
  <c r="AD702" i="11"/>
  <c r="AE702" i="11" s="1"/>
  <c r="AD416" i="11"/>
  <c r="AE416" i="11" s="1"/>
  <c r="AD98" i="11"/>
  <c r="AE98" i="11" s="1"/>
  <c r="AD1181" i="11"/>
  <c r="AE1181" i="11" s="1"/>
  <c r="AD777" i="11"/>
  <c r="AE777" i="11" s="1"/>
  <c r="AD279" i="11"/>
  <c r="AE279" i="11" s="1"/>
  <c r="AD1397" i="11"/>
  <c r="AE1397" i="11" s="1"/>
  <c r="AD1226" i="11"/>
  <c r="AE1226" i="11" s="1"/>
  <c r="AD571" i="11"/>
  <c r="AE571" i="11" s="1"/>
  <c r="AD1325" i="11"/>
  <c r="AE1325" i="11" s="1"/>
  <c r="AD561" i="11"/>
  <c r="AE561" i="11" s="1"/>
  <c r="M1486" i="11" l="1"/>
  <c r="P1486" i="11"/>
  <c r="T238" i="11"/>
  <c r="T249" i="11"/>
  <c r="T250" i="11"/>
  <c r="T261" i="11"/>
  <c r="T264" i="11"/>
  <c r="T269" i="11"/>
  <c r="T276" i="11"/>
  <c r="T278" i="11"/>
  <c r="T280" i="11"/>
  <c r="T283" i="11"/>
  <c r="T285" i="11"/>
  <c r="T294" i="11"/>
  <c r="T301" i="11"/>
  <c r="T305" i="11"/>
  <c r="T303" i="11"/>
  <c r="T310" i="11"/>
  <c r="T312" i="11"/>
  <c r="T323" i="11"/>
  <c r="T336" i="11"/>
  <c r="T347" i="11"/>
  <c r="T354" i="11"/>
  <c r="T362" i="11"/>
  <c r="T379" i="11"/>
  <c r="T392" i="11"/>
  <c r="T395" i="11"/>
  <c r="T411" i="11"/>
  <c r="T413" i="11"/>
  <c r="T415" i="11"/>
  <c r="T422" i="11"/>
  <c r="T424" i="11"/>
  <c r="T426" i="11"/>
  <c r="T428" i="11"/>
  <c r="T430" i="11"/>
  <c r="T433" i="11"/>
  <c r="T437" i="11"/>
  <c r="T439" i="11"/>
  <c r="T442" i="11"/>
  <c r="T444" i="11"/>
  <c r="T459" i="11"/>
  <c r="T471" i="11"/>
  <c r="T474" i="11"/>
  <c r="T480" i="11"/>
  <c r="T493" i="11"/>
  <c r="T497" i="11"/>
  <c r="T507" i="11"/>
  <c r="T524" i="11"/>
  <c r="T527" i="11"/>
  <c r="T534" i="11"/>
  <c r="T542" i="11"/>
  <c r="T555" i="11"/>
  <c r="T557" i="11"/>
  <c r="T594" i="11"/>
  <c r="T600" i="11"/>
  <c r="T623" i="11"/>
  <c r="T633" i="11"/>
  <c r="T648" i="11"/>
  <c r="T650" i="11"/>
  <c r="T658" i="11"/>
  <c r="T665" i="11"/>
  <c r="T668" i="11"/>
  <c r="T684" i="11"/>
  <c r="T687" i="11"/>
  <c r="T693" i="11"/>
  <c r="T696" i="11"/>
  <c r="T717" i="11"/>
  <c r="T726" i="11"/>
  <c r="T736" i="11"/>
  <c r="T741" i="11"/>
  <c r="T738" i="11"/>
  <c r="T754" i="11"/>
  <c r="T759" i="11"/>
  <c r="T770" i="11"/>
  <c r="T773" i="11"/>
  <c r="T786" i="11"/>
  <c r="T798" i="11"/>
  <c r="T804" i="11"/>
  <c r="T810" i="11"/>
  <c r="T817" i="11"/>
  <c r="T823" i="11"/>
  <c r="T827" i="11"/>
  <c r="T846" i="11"/>
  <c r="T854" i="11"/>
  <c r="T867" i="11"/>
  <c r="T870" i="11"/>
  <c r="T878" i="11"/>
  <c r="T888" i="11"/>
  <c r="T896" i="11"/>
  <c r="T905" i="11"/>
  <c r="T913" i="11"/>
  <c r="T930" i="11"/>
  <c r="T944" i="11"/>
  <c r="T950" i="11"/>
  <c r="T954" i="11"/>
  <c r="T952" i="11"/>
  <c r="T975" i="11"/>
  <c r="T982" i="11"/>
  <c r="T1003" i="11"/>
  <c r="T1014" i="11"/>
  <c r="T1018" i="11"/>
  <c r="T1020" i="11"/>
  <c r="T1034" i="11"/>
  <c r="T1038" i="11"/>
  <c r="T1047" i="11"/>
  <c r="T1052" i="11"/>
  <c r="T1067" i="11"/>
  <c r="T1083" i="11"/>
  <c r="T1086" i="11"/>
  <c r="T1099" i="11"/>
  <c r="T1097" i="11"/>
  <c r="T1104" i="11"/>
  <c r="T1117" i="11"/>
  <c r="T1115" i="11"/>
  <c r="T1125" i="11"/>
  <c r="T1137" i="11"/>
  <c r="T1139" i="11"/>
  <c r="T1162" i="11"/>
  <c r="T1166" i="11"/>
  <c r="T1168" i="11"/>
  <c r="T1174" i="11"/>
  <c r="T1176" i="11"/>
  <c r="T1180" i="11"/>
  <c r="T1213" i="11"/>
  <c r="T1219" i="11"/>
  <c r="T1234" i="11"/>
  <c r="T1240" i="11"/>
  <c r="T1244" i="11"/>
  <c r="T1246" i="11"/>
  <c r="T1251" i="11"/>
  <c r="T1266" i="11"/>
  <c r="T1271" i="11"/>
  <c r="T1293" i="11"/>
  <c r="T1298" i="11"/>
  <c r="T1300" i="11"/>
  <c r="T1303" i="11"/>
  <c r="T1307" i="11"/>
  <c r="T1321" i="11"/>
  <c r="T1332" i="11"/>
  <c r="T1334" i="11"/>
  <c r="T1338" i="11"/>
  <c r="T1340" i="11"/>
  <c r="T1347" i="11"/>
  <c r="T1360" i="11"/>
  <c r="T1378" i="11"/>
  <c r="T1382" i="11"/>
  <c r="T1388" i="11"/>
  <c r="T1394" i="11"/>
  <c r="T1401" i="11"/>
  <c r="T1422" i="11"/>
  <c r="T1419" i="11"/>
  <c r="T1436" i="11"/>
  <c r="T1448" i="11"/>
  <c r="T1445" i="11"/>
  <c r="T1462" i="11"/>
  <c r="T1466" i="11"/>
  <c r="T1471" i="11"/>
  <c r="T1475" i="11"/>
  <c r="T1486" i="11"/>
  <c r="T8" i="11"/>
  <c r="T11" i="11"/>
  <c r="T32" i="11"/>
  <c r="T48" i="11"/>
  <c r="T49" i="11"/>
  <c r="T57" i="11"/>
  <c r="T58" i="11"/>
  <c r="T72" i="11"/>
  <c r="T88" i="11"/>
  <c r="T87" i="11"/>
  <c r="T89" i="11"/>
  <c r="T93" i="11"/>
  <c r="T100" i="11"/>
  <c r="T107" i="11"/>
  <c r="T110" i="11"/>
  <c r="T109" i="11"/>
  <c r="T113" i="11"/>
  <c r="T116" i="11"/>
  <c r="T119" i="11"/>
  <c r="T138" i="11"/>
  <c r="T147" i="11"/>
  <c r="T146" i="11"/>
  <c r="T154" i="11"/>
  <c r="T162" i="11"/>
  <c r="T190" i="11"/>
  <c r="T191" i="11"/>
  <c r="T198" i="11"/>
  <c r="T213" i="11"/>
  <c r="T216" i="11"/>
  <c r="T215" i="11"/>
  <c r="T219" i="11"/>
  <c r="T230" i="11"/>
  <c r="T244" i="11"/>
  <c r="T259" i="11"/>
  <c r="T265" i="11"/>
  <c r="T266" i="11"/>
  <c r="T287" i="11"/>
  <c r="T315" i="11"/>
  <c r="T318" i="11"/>
  <c r="T319" i="11"/>
  <c r="T327" i="11"/>
  <c r="T330" i="11"/>
  <c r="T356" i="11"/>
  <c r="T371" i="11"/>
  <c r="T370" i="11"/>
  <c r="T375" i="11"/>
  <c r="T381" i="11"/>
  <c r="T388" i="11"/>
  <c r="T397" i="11"/>
  <c r="T404" i="11"/>
  <c r="T407" i="11"/>
  <c r="T431" i="11"/>
  <c r="T435" i="11"/>
  <c r="T434" i="11"/>
  <c r="T446" i="11"/>
  <c r="T447" i="11"/>
  <c r="T448" i="11"/>
  <c r="T455" i="11"/>
  <c r="T463" i="11"/>
  <c r="T475" i="11"/>
  <c r="N1486" i="11" l="1"/>
  <c r="O1486" i="11" s="1"/>
  <c r="AN1486" i="11" s="1"/>
  <c r="Q1486" i="11"/>
  <c r="AC1486" i="11" s="1"/>
  <c r="U1486" i="11" l="1"/>
  <c r="W1486" i="11" s="1"/>
  <c r="AO1486" i="11"/>
  <c r="AB1486" i="11"/>
  <c r="S1486" i="11"/>
  <c r="AD1486" i="11" l="1"/>
  <c r="AE1486" i="11"/>
  <c r="V1486" i="11"/>
  <c r="T54" i="11"/>
  <c r="T62" i="11"/>
  <c r="T65" i="11"/>
  <c r="T68" i="11"/>
  <c r="T70" i="11"/>
  <c r="T74" i="11"/>
  <c r="T78" i="11"/>
  <c r="T84" i="11"/>
  <c r="T90" i="11"/>
  <c r="T95" i="11"/>
  <c r="T99" i="11"/>
  <c r="T104" i="11"/>
  <c r="T122" i="11"/>
  <c r="T125" i="11"/>
  <c r="T128" i="11"/>
  <c r="T132" i="11"/>
  <c r="T135" i="11"/>
  <c r="T139" i="11"/>
  <c r="T142" i="11"/>
  <c r="T144" i="11"/>
  <c r="T152" i="11"/>
  <c r="T157" i="11"/>
  <c r="T159" i="11"/>
  <c r="T165" i="11"/>
  <c r="T168" i="11"/>
  <c r="T176" i="11"/>
  <c r="T180" i="11"/>
  <c r="T182" i="11"/>
  <c r="T187" i="11"/>
  <c r="T195" i="11"/>
  <c r="T201" i="11"/>
  <c r="T204" i="11"/>
  <c r="T207" i="11"/>
  <c r="T221" i="11"/>
  <c r="T225" i="11"/>
  <c r="T236" i="11"/>
  <c r="T247" i="11"/>
  <c r="T252" i="11"/>
  <c r="T257" i="11"/>
  <c r="T260" i="11"/>
  <c r="T263" i="11"/>
  <c r="T273" i="11"/>
  <c r="T277" i="11"/>
  <c r="T279" i="11"/>
  <c r="T282" i="11"/>
  <c r="T284" i="11"/>
  <c r="T293" i="11"/>
  <c r="T296" i="11"/>
  <c r="T300" i="11"/>
  <c r="T302" i="11"/>
  <c r="T308" i="11"/>
  <c r="T311" i="11"/>
  <c r="T322" i="11"/>
  <c r="T324" i="11"/>
  <c r="T332" i="11"/>
  <c r="T335" i="11"/>
  <c r="T340" i="11"/>
  <c r="T346" i="11"/>
  <c r="T349" i="11"/>
  <c r="T353" i="11"/>
  <c r="T361" i="11"/>
  <c r="T378" i="11"/>
  <c r="T390" i="11"/>
  <c r="T394" i="11"/>
  <c r="T399" i="11"/>
  <c r="T410" i="11"/>
  <c r="T412" i="11"/>
  <c r="T414" i="11"/>
  <c r="T416" i="11"/>
  <c r="T418" i="11"/>
  <c r="T421" i="11"/>
  <c r="T423" i="11"/>
  <c r="T425" i="11"/>
  <c r="T427" i="11"/>
  <c r="T429" i="11"/>
  <c r="T432" i="11"/>
  <c r="T436" i="11"/>
  <c r="T438" i="11"/>
  <c r="T441" i="11"/>
  <c r="T443" i="11"/>
  <c r="T452" i="11"/>
  <c r="T458" i="11"/>
  <c r="T466" i="11"/>
  <c r="T468" i="11"/>
  <c r="T470" i="11"/>
  <c r="T479" i="11"/>
  <c r="T484" i="11"/>
  <c r="T489" i="11"/>
  <c r="T492" i="11"/>
  <c r="T495" i="11"/>
  <c r="T496" i="11"/>
  <c r="T499" i="11"/>
  <c r="T506" i="11"/>
  <c r="T512" i="11"/>
  <c r="T515" i="11"/>
  <c r="T523" i="11"/>
  <c r="T535" i="11"/>
  <c r="T538" i="11"/>
  <c r="T541" i="11"/>
  <c r="T549" i="11"/>
  <c r="T554" i="11"/>
  <c r="T556" i="11"/>
  <c r="T562" i="11"/>
  <c r="T567" i="11"/>
  <c r="T572" i="11"/>
  <c r="T584" i="11"/>
  <c r="T592" i="11"/>
  <c r="T602" i="11"/>
  <c r="T612" i="11"/>
  <c r="T621" i="11"/>
  <c r="T630" i="11"/>
  <c r="T632" i="11"/>
  <c r="T647" i="11"/>
  <c r="T649" i="11"/>
  <c r="T653" i="11"/>
  <c r="T657" i="11"/>
  <c r="T664" i="11"/>
  <c r="T667" i="11"/>
  <c r="T672" i="11"/>
  <c r="T675" i="11"/>
  <c r="T686" i="11"/>
  <c r="T691" i="11"/>
  <c r="T703" i="11"/>
  <c r="T707" i="11"/>
  <c r="T714" i="11"/>
  <c r="T716" i="11"/>
  <c r="T725" i="11"/>
  <c r="T728" i="11"/>
  <c r="T735" i="11"/>
  <c r="T737" i="11"/>
  <c r="T740" i="11"/>
  <c r="T746" i="11"/>
  <c r="T750" i="11"/>
  <c r="T753" i="11"/>
  <c r="T756" i="11"/>
  <c r="T758" i="11"/>
  <c r="T761" i="11"/>
  <c r="T765" i="11"/>
  <c r="T768" i="11"/>
  <c r="T772" i="11"/>
  <c r="T782" i="11"/>
  <c r="T784" i="11"/>
  <c r="T797" i="11"/>
  <c r="T800" i="11"/>
  <c r="T802" i="11"/>
  <c r="T809" i="11"/>
  <c r="T815" i="11"/>
  <c r="T822" i="11"/>
  <c r="T825" i="11"/>
  <c r="T834" i="11"/>
  <c r="T839" i="11"/>
  <c r="T844" i="11"/>
  <c r="T848" i="11"/>
  <c r="T850" i="11"/>
  <c r="T853" i="11"/>
  <c r="T857" i="11"/>
  <c r="T861" i="11"/>
  <c r="T863" i="11"/>
  <c r="T865" i="11"/>
  <c r="T869" i="11"/>
  <c r="T876" i="11"/>
  <c r="T886" i="11"/>
  <c r="T895" i="11"/>
  <c r="T898" i="11"/>
  <c r="T903" i="11"/>
  <c r="T907" i="11"/>
  <c r="T911" i="11"/>
  <c r="T915" i="11"/>
  <c r="T918" i="11"/>
  <c r="T922" i="11"/>
  <c r="T927" i="11"/>
  <c r="T929" i="11"/>
  <c r="T933" i="11"/>
  <c r="T936" i="11"/>
  <c r="T943" i="11"/>
  <c r="T949" i="11"/>
  <c r="T951" i="11"/>
  <c r="T953" i="11"/>
  <c r="T961" i="11"/>
  <c r="T963" i="11"/>
  <c r="T968" i="11"/>
  <c r="T971" i="11"/>
  <c r="T974" i="11"/>
  <c r="T979" i="11"/>
  <c r="T981" i="11"/>
  <c r="T985" i="11"/>
  <c r="T989" i="11"/>
  <c r="T995" i="11"/>
  <c r="T1002" i="11"/>
  <c r="T1009" i="11"/>
  <c r="T1011" i="11"/>
  <c r="T1013" i="11"/>
  <c r="T1017" i="11"/>
  <c r="T1019" i="11"/>
  <c r="T1022" i="11"/>
  <c r="T1028" i="11"/>
  <c r="T1032" i="11"/>
  <c r="T1036" i="11"/>
  <c r="T1037" i="11"/>
  <c r="T1040" i="11"/>
  <c r="T1046" i="11"/>
  <c r="T1049" i="11"/>
  <c r="T1051" i="11"/>
  <c r="T1057" i="11"/>
  <c r="T1062" i="11"/>
  <c r="T1066" i="11"/>
  <c r="T1085" i="11"/>
  <c r="T1091" i="11"/>
  <c r="T1096" i="11"/>
  <c r="T1098" i="11"/>
  <c r="T1101" i="11"/>
  <c r="T1103" i="11"/>
  <c r="T1106" i="11"/>
  <c r="T1108" i="11"/>
  <c r="T1113" i="11"/>
  <c r="T1116" i="11"/>
  <c r="T1119" i="11"/>
  <c r="T1122" i="11"/>
  <c r="T1124" i="11"/>
  <c r="T1133" i="11"/>
  <c r="T1136" i="11"/>
  <c r="T1138" i="11"/>
  <c r="T1147" i="11"/>
  <c r="T1161" i="11"/>
  <c r="T1164" i="11"/>
  <c r="T1167" i="11"/>
  <c r="T1172" i="11"/>
  <c r="T1175" i="11"/>
  <c r="T1177" i="11"/>
  <c r="T1179" i="11"/>
  <c r="T1186" i="11"/>
  <c r="T1202" i="11"/>
  <c r="T1205" i="11"/>
  <c r="T1208" i="11"/>
  <c r="T1212" i="11"/>
  <c r="T1218" i="11"/>
  <c r="T1224" i="11"/>
  <c r="T1232" i="11"/>
  <c r="T1236" i="11"/>
  <c r="T1238" i="11"/>
  <c r="T1243" i="11"/>
  <c r="T1245" i="11"/>
  <c r="T1250" i="11"/>
  <c r="T1258" i="11"/>
  <c r="T1262" i="11"/>
  <c r="T1264" i="11"/>
  <c r="T1265" i="11"/>
  <c r="T1269" i="11"/>
  <c r="T1287" i="11"/>
  <c r="T1292" i="11"/>
  <c r="T1295" i="11"/>
  <c r="T1297" i="11"/>
  <c r="T1299" i="11"/>
  <c r="T1302" i="11"/>
  <c r="T1305" i="11"/>
  <c r="T1317" i="11"/>
  <c r="T1320" i="11"/>
  <c r="T1330" i="11"/>
  <c r="T1333" i="11"/>
  <c r="T1337" i="11"/>
  <c r="T1339" i="11"/>
  <c r="T1345" i="11"/>
  <c r="T1349" i="11"/>
  <c r="T1354" i="11"/>
  <c r="T1359" i="11"/>
  <c r="T1366" i="11"/>
  <c r="T1370" i="11"/>
  <c r="T1377" i="11"/>
  <c r="T1381" i="11"/>
  <c r="T1386" i="11"/>
  <c r="T1400" i="11"/>
  <c r="T1404" i="11"/>
  <c r="T1418" i="11"/>
  <c r="T1435" i="11"/>
  <c r="T1444" i="11"/>
  <c r="T1460" i="11"/>
  <c r="T1465" i="11"/>
  <c r="T1470" i="11"/>
  <c r="T1473" i="11"/>
  <c r="T18" i="11"/>
  <c r="T23" i="11"/>
  <c r="T26" i="11"/>
  <c r="T30" i="11"/>
  <c r="T53" i="11"/>
  <c r="T55" i="11"/>
  <c r="T69" i="11"/>
  <c r="T71" i="11"/>
  <c r="T79" i="11"/>
  <c r="T85" i="11"/>
  <c r="T92" i="11"/>
  <c r="T105" i="11"/>
  <c r="T127" i="11"/>
  <c r="T129" i="11"/>
  <c r="T134" i="11"/>
  <c r="T136" i="11"/>
  <c r="T140" i="11"/>
  <c r="T158" i="11"/>
  <c r="T161" i="11"/>
  <c r="T170" i="11"/>
  <c r="T166" i="11"/>
  <c r="T178" i="11"/>
  <c r="T183" i="11"/>
  <c r="T181" i="11"/>
  <c r="T203" i="11"/>
  <c r="T205" i="11"/>
  <c r="T210" i="11"/>
  <c r="T227" i="11"/>
  <c r="T228" i="11"/>
  <c r="T36" i="11"/>
  <c r="T37" i="11"/>
  <c r="T41" i="11"/>
  <c r="T43" i="11"/>
  <c r="T44" i="11"/>
  <c r="T46" i="11"/>
  <c r="T50" i="11"/>
  <c r="T52" i="11"/>
  <c r="T59" i="11"/>
  <c r="T60" i="11"/>
  <c r="T63" i="11"/>
  <c r="T66" i="11"/>
  <c r="T75" i="11"/>
  <c r="T80" i="11"/>
  <c r="T81" i="11"/>
  <c r="T82" i="11"/>
  <c r="T86" i="11"/>
  <c r="T91" i="11"/>
  <c r="T96" i="11"/>
  <c r="T97" i="11"/>
  <c r="T102" i="11"/>
  <c r="T103" i="11"/>
  <c r="T108" i="11"/>
  <c r="T112" i="11"/>
  <c r="T114" i="11"/>
  <c r="T115" i="11"/>
  <c r="T117" i="11"/>
  <c r="T120" i="11"/>
  <c r="T123" i="11"/>
  <c r="T126" i="11"/>
  <c r="T133" i="11"/>
  <c r="T143" i="11"/>
  <c r="T145" i="11"/>
  <c r="T149" i="11"/>
  <c r="T150" i="11"/>
  <c r="T151" i="11"/>
  <c r="T153" i="11"/>
  <c r="T155" i="11"/>
  <c r="T160" i="11"/>
  <c r="T164" i="11"/>
  <c r="T169" i="11"/>
  <c r="T171" i="11"/>
  <c r="T172" i="11"/>
  <c r="T173" i="11"/>
  <c r="T175" i="11"/>
  <c r="T177" i="11"/>
  <c r="T179" i="11"/>
  <c r="T185" i="11"/>
  <c r="T188" i="11"/>
  <c r="T192" i="11"/>
  <c r="T193" i="11"/>
  <c r="T196" i="11"/>
  <c r="T197" i="11"/>
  <c r="T199" i="11"/>
  <c r="T202" i="11"/>
  <c r="T206" i="11"/>
  <c r="T208" i="11"/>
  <c r="T209" i="11"/>
  <c r="T212" i="11"/>
  <c r="T214" i="11"/>
  <c r="T217" i="11"/>
  <c r="T218" i="11"/>
  <c r="T220" i="11"/>
  <c r="T223" i="11"/>
  <c r="T226" i="11"/>
  <c r="T231" i="11"/>
  <c r="T232" i="11"/>
  <c r="T233" i="11"/>
  <c r="T234" i="11"/>
  <c r="T237" i="11"/>
  <c r="T240" i="11"/>
  <c r="T241" i="11"/>
  <c r="T242" i="11"/>
  <c r="T245" i="11"/>
  <c r="T248" i="11"/>
  <c r="T253" i="11"/>
  <c r="T254" i="11"/>
  <c r="T255" i="11"/>
  <c r="T258" i="11"/>
  <c r="T267" i="11"/>
  <c r="T268" i="11"/>
  <c r="T270" i="11"/>
  <c r="T275" i="11"/>
  <c r="T281" i="11"/>
  <c r="T286" i="11"/>
  <c r="T288" i="11"/>
  <c r="T290" i="11"/>
  <c r="T291" i="11"/>
  <c r="T292" i="11"/>
  <c r="T297" i="11"/>
  <c r="T298" i="11"/>
  <c r="T304" i="11"/>
  <c r="T309" i="11"/>
  <c r="T313" i="11"/>
  <c r="T314" i="11"/>
  <c r="T316" i="11"/>
  <c r="T317" i="11"/>
  <c r="T321" i="11"/>
  <c r="T325" i="11"/>
  <c r="T326" i="11"/>
  <c r="T329" i="11"/>
  <c r="T333" i="11"/>
  <c r="T334" i="11"/>
  <c r="T337" i="11"/>
  <c r="T338" i="11"/>
  <c r="T341" i="11"/>
  <c r="T343" i="11"/>
  <c r="T344" i="11"/>
  <c r="T345" i="11"/>
  <c r="T350" i="11"/>
  <c r="T351" i="11"/>
  <c r="T352" i="11"/>
  <c r="T355" i="11"/>
  <c r="T358" i="11"/>
  <c r="T359" i="11"/>
  <c r="T360" i="11"/>
  <c r="T364" i="11"/>
  <c r="T365" i="11"/>
  <c r="T366" i="11"/>
  <c r="T368" i="11"/>
  <c r="T369" i="11"/>
  <c r="T372" i="11"/>
  <c r="T374" i="11"/>
  <c r="T376" i="11"/>
  <c r="T377" i="11"/>
  <c r="T380" i="11"/>
  <c r="T382" i="11"/>
  <c r="T383" i="11"/>
  <c r="T385" i="11"/>
  <c r="T386" i="11"/>
  <c r="T387" i="11"/>
  <c r="T391" i="11"/>
  <c r="T400" i="11"/>
  <c r="T401" i="11"/>
  <c r="T403" i="11"/>
  <c r="T406" i="11"/>
  <c r="T408" i="11"/>
  <c r="T409" i="11"/>
  <c r="T417" i="11"/>
  <c r="T419" i="11"/>
  <c r="T420" i="11"/>
  <c r="T450" i="11"/>
  <c r="T453" i="11"/>
  <c r="T454" i="11"/>
  <c r="T456" i="11"/>
  <c r="T461" i="11"/>
  <c r="T469" i="11"/>
  <c r="T472" i="11"/>
  <c r="T473" i="11"/>
  <c r="T503" i="11"/>
  <c r="T513" i="11"/>
  <c r="T516" i="11"/>
  <c r="T529" i="11"/>
  <c r="T532" i="11"/>
  <c r="T533" i="11"/>
  <c r="T536" i="11"/>
  <c r="T543" i="11"/>
  <c r="T546" i="11"/>
  <c r="T547" i="11"/>
  <c r="T551" i="11"/>
  <c r="T560" i="11"/>
  <c r="T563" i="11"/>
  <c r="T564" i="11"/>
  <c r="T565" i="11"/>
  <c r="T568" i="11"/>
  <c r="T570" i="11"/>
  <c r="T574" i="11"/>
  <c r="T577" i="11"/>
  <c r="T578" i="11"/>
  <c r="T580" i="11"/>
  <c r="T581" i="11"/>
  <c r="T583" i="11"/>
  <c r="T585" i="11"/>
  <c r="T586" i="11"/>
  <c r="T590" i="11"/>
  <c r="T593" i="11"/>
  <c r="T597" i="11"/>
  <c r="T598" i="11"/>
  <c r="T605" i="11"/>
  <c r="T606" i="11"/>
  <c r="T607" i="11"/>
  <c r="T609" i="11"/>
  <c r="T614" i="11"/>
  <c r="T615" i="11"/>
  <c r="T616" i="11"/>
  <c r="T617" i="11"/>
  <c r="T618" i="11"/>
  <c r="T622" i="11"/>
  <c r="T626" i="11"/>
  <c r="T628" i="11"/>
  <c r="T631" i="11"/>
  <c r="T636" i="11"/>
  <c r="T638" i="11"/>
  <c r="T640" i="11"/>
  <c r="T642" i="11"/>
  <c r="T645" i="11"/>
  <c r="T646" i="11"/>
  <c r="T654" i="11"/>
  <c r="T655" i="11"/>
  <c r="T661" i="11"/>
  <c r="T673" i="11"/>
  <c r="T676" i="11"/>
  <c r="T680" i="11"/>
  <c r="T682" i="11"/>
  <c r="T688" i="11"/>
  <c r="T692" i="11"/>
  <c r="T698" i="11"/>
  <c r="T700" i="11"/>
  <c r="T701" i="11"/>
  <c r="T704" i="11"/>
  <c r="T708" i="11"/>
  <c r="T709" i="11"/>
  <c r="T710" i="11"/>
  <c r="T711" i="11"/>
  <c r="T712" i="11"/>
  <c r="T715" i="11"/>
  <c r="T720" i="11"/>
  <c r="T724" i="11"/>
  <c r="T729" i="11"/>
  <c r="T730" i="11"/>
  <c r="T732" i="11"/>
  <c r="T733" i="11"/>
  <c r="T734" i="11"/>
  <c r="T742" i="11"/>
  <c r="T743" i="11"/>
  <c r="T747" i="11"/>
  <c r="T751" i="11"/>
  <c r="T752" i="11"/>
  <c r="T762" i="11"/>
  <c r="T766" i="11"/>
  <c r="T767" i="11"/>
  <c r="T769" i="11"/>
  <c r="T776" i="11"/>
  <c r="T778" i="11"/>
  <c r="T779" i="11"/>
  <c r="T780" i="11"/>
  <c r="T785" i="11"/>
  <c r="T789" i="11"/>
  <c r="T792" i="11"/>
  <c r="T795" i="11"/>
  <c r="T796" i="11"/>
  <c r="T801" i="11"/>
  <c r="T803" i="11"/>
  <c r="T806" i="11"/>
  <c r="T807" i="11"/>
  <c r="T811" i="11"/>
  <c r="T813" i="11"/>
  <c r="T816" i="11"/>
  <c r="T818" i="11"/>
  <c r="T821" i="11"/>
  <c r="T826" i="11"/>
  <c r="T829" i="11"/>
  <c r="T831" i="11"/>
  <c r="T832" i="11"/>
  <c r="T835" i="11"/>
  <c r="T840" i="11"/>
  <c r="T842" i="11"/>
  <c r="T845" i="11"/>
  <c r="T847" i="11"/>
  <c r="T855" i="11"/>
  <c r="T859" i="11"/>
  <c r="T862" i="11"/>
  <c r="T866" i="11"/>
  <c r="T868" i="11"/>
  <c r="T873" i="11"/>
  <c r="T877" i="11"/>
  <c r="T879" i="11"/>
  <c r="T880" i="11"/>
  <c r="T883" i="11"/>
  <c r="T884" i="11"/>
  <c r="T887" i="11"/>
  <c r="T891" i="11"/>
  <c r="T892" i="11"/>
  <c r="T894" i="11"/>
  <c r="T899" i="11"/>
  <c r="T904" i="11"/>
  <c r="T908" i="11"/>
  <c r="T912" i="11"/>
  <c r="T916" i="11"/>
  <c r="T919" i="11"/>
  <c r="T920" i="11"/>
  <c r="T923" i="11"/>
  <c r="T928" i="11"/>
  <c r="T931" i="11"/>
  <c r="T934" i="11"/>
  <c r="T937" i="11"/>
  <c r="T938" i="11"/>
  <c r="T940" i="11"/>
  <c r="T942" i="11"/>
  <c r="T945" i="11"/>
  <c r="T947" i="11"/>
  <c r="T956" i="11"/>
  <c r="T958" i="11"/>
  <c r="T964" i="11"/>
  <c r="T966" i="11"/>
  <c r="T969" i="11"/>
  <c r="T972" i="11"/>
  <c r="T980" i="11"/>
  <c r="T986" i="11"/>
  <c r="T987" i="11"/>
  <c r="T990" i="11"/>
  <c r="T993" i="11"/>
  <c r="T996" i="11"/>
  <c r="T998" i="11"/>
  <c r="T1007" i="11"/>
  <c r="T1012" i="11"/>
  <c r="T1016" i="11"/>
  <c r="T1024" i="11"/>
  <c r="T1026" i="11"/>
  <c r="T1029" i="11"/>
  <c r="T1030" i="11"/>
  <c r="T1031" i="11"/>
  <c r="T1033" i="11"/>
  <c r="T1035" i="11"/>
  <c r="T1041" i="11"/>
  <c r="T1043" i="11"/>
  <c r="T1050" i="11"/>
  <c r="T1060" i="11"/>
  <c r="T1063" i="11"/>
  <c r="T1065" i="11"/>
  <c r="T1070" i="11"/>
  <c r="T1075" i="11"/>
  <c r="T1077" i="11"/>
  <c r="T1079" i="11"/>
  <c r="T1082" i="11"/>
  <c r="T1088" i="11"/>
  <c r="T1090" i="11"/>
  <c r="T1092" i="11"/>
  <c r="T1094" i="11"/>
  <c r="T1095" i="11"/>
  <c r="T1109" i="11"/>
  <c r="T1110" i="11"/>
  <c r="T1111" i="11"/>
  <c r="T1114" i="11"/>
  <c r="T1120" i="11"/>
  <c r="T1123" i="11"/>
  <c r="T1127" i="11"/>
  <c r="T1129" i="11"/>
  <c r="T1130" i="11"/>
  <c r="T1134" i="11"/>
  <c r="T1142" i="11"/>
  <c r="T1144" i="11"/>
  <c r="T1146" i="11"/>
  <c r="T1148" i="11"/>
  <c r="T1149" i="11"/>
  <c r="T1151" i="11"/>
  <c r="T1153" i="11"/>
  <c r="T1154" i="11"/>
  <c r="T1155" i="11"/>
  <c r="T1157" i="11"/>
  <c r="T1165" i="11"/>
  <c r="T1173" i="11"/>
  <c r="T1182" i="11"/>
  <c r="T1184" i="11"/>
  <c r="T1187" i="11"/>
  <c r="T1189" i="11"/>
  <c r="T1191" i="11"/>
  <c r="T1192" i="11"/>
  <c r="T1193" i="11"/>
  <c r="T1194" i="11"/>
  <c r="T1197" i="11"/>
  <c r="T1203" i="11"/>
  <c r="T1206" i="11"/>
  <c r="T1209" i="11"/>
  <c r="T1214" i="11"/>
  <c r="T1216" i="11"/>
  <c r="T1222" i="11"/>
  <c r="T1227" i="11"/>
  <c r="T1230" i="11"/>
  <c r="T1233" i="11"/>
  <c r="T1239" i="11"/>
  <c r="T1253" i="11"/>
  <c r="T1255" i="11"/>
  <c r="T1259" i="11"/>
  <c r="T1263" i="11"/>
  <c r="T1267" i="11"/>
  <c r="T1273" i="11"/>
  <c r="T1276" i="11"/>
  <c r="T1278" i="11"/>
  <c r="T1280" i="11"/>
  <c r="T1285" i="11"/>
  <c r="T1288" i="11"/>
  <c r="T1290" i="11"/>
  <c r="T1296" i="11"/>
  <c r="T1306" i="11"/>
  <c r="T1311" i="11"/>
  <c r="T1312" i="11"/>
  <c r="T1315" i="11"/>
  <c r="T1318" i="11"/>
  <c r="T1324" i="11"/>
  <c r="T1326" i="11"/>
  <c r="T1328" i="11"/>
  <c r="T1331" i="11"/>
  <c r="T1343" i="11"/>
  <c r="T1346" i="11"/>
  <c r="T1350" i="11"/>
  <c r="T1352" i="11"/>
  <c r="T1355" i="11"/>
  <c r="T1363" i="11"/>
  <c r="T1367" i="11"/>
  <c r="T1368" i="11"/>
  <c r="T1371" i="11"/>
  <c r="T1372" i="11"/>
  <c r="T1374" i="11"/>
  <c r="T1376" i="11"/>
  <c r="T1380" i="11"/>
  <c r="T1384" i="11"/>
  <c r="T1387" i="11"/>
  <c r="T1390" i="11"/>
  <c r="T1396" i="11"/>
  <c r="T1398" i="11"/>
  <c r="T1399" i="11"/>
  <c r="T1405" i="11"/>
  <c r="T1421" i="11"/>
  <c r="T1424" i="11"/>
  <c r="T1425" i="11"/>
  <c r="T1432" i="11"/>
  <c r="T1440" i="11"/>
  <c r="T1443" i="11"/>
  <c r="T1447" i="11"/>
  <c r="T1451" i="11"/>
  <c r="T1453" i="11"/>
  <c r="T1458" i="11"/>
  <c r="T1461" i="11"/>
  <c r="T1468" i="11"/>
  <c r="T1474" i="11"/>
  <c r="T17" i="11"/>
  <c r="T25" i="11"/>
  <c r="T29" i="11"/>
  <c r="T34" i="11"/>
  <c r="T35" i="11"/>
  <c r="T40" i="11"/>
  <c r="T42" i="11"/>
  <c r="T45" i="11"/>
  <c r="T51" i="11"/>
  <c r="T9" i="11"/>
  <c r="T14" i="11"/>
  <c r="T19" i="11"/>
  <c r="T20" i="11"/>
  <c r="T31" i="11"/>
  <c r="T38" i="11"/>
  <c r="T39" i="11"/>
  <c r="T47" i="11"/>
  <c r="T56" i="11"/>
  <c r="T61" i="11"/>
  <c r="T64" i="11"/>
  <c r="T67" i="11"/>
  <c r="T73" i="11"/>
  <c r="T76" i="11"/>
  <c r="T77" i="11"/>
  <c r="T83" i="11"/>
  <c r="T94" i="11"/>
  <c r="T98" i="11"/>
  <c r="T101" i="11"/>
  <c r="T106" i="11"/>
  <c r="T111" i="11"/>
  <c r="T118" i="11"/>
  <c r="T121" i="11"/>
  <c r="T124" i="11"/>
  <c r="T130" i="11"/>
  <c r="T131" i="11"/>
  <c r="T137" i="11"/>
  <c r="T141" i="11"/>
  <c r="T148" i="11"/>
  <c r="T156" i="11"/>
  <c r="T163" i="11"/>
  <c r="T167" i="11"/>
  <c r="T174" i="11"/>
  <c r="T184" i="11"/>
  <c r="T186" i="11"/>
  <c r="T189" i="11"/>
  <c r="T194" i="11"/>
  <c r="T200" i="11"/>
  <c r="T211" i="11"/>
  <c r="T222" i="11"/>
  <c r="T224" i="11"/>
  <c r="T229" i="11"/>
  <c r="T235" i="11"/>
  <c r="T239" i="11"/>
  <c r="T243" i="11"/>
  <c r="T246" i="11"/>
  <c r="T251" i="11"/>
  <c r="T256" i="11"/>
  <c r="T262" i="11"/>
  <c r="T271" i="11"/>
  <c r="T272" i="11"/>
  <c r="T274" i="11"/>
  <c r="T289" i="11"/>
  <c r="T295" i="11"/>
  <c r="T299" i="11"/>
  <c r="T306" i="11"/>
  <c r="T307" i="11"/>
  <c r="T320" i="11"/>
  <c r="T328" i="11"/>
  <c r="T331" i="11"/>
  <c r="T339" i="11"/>
  <c r="T342" i="11"/>
  <c r="T348" i="11"/>
  <c r="T357" i="11"/>
  <c r="T363" i="11"/>
  <c r="T367" i="11"/>
  <c r="T373" i="11"/>
  <c r="T384" i="11"/>
  <c r="T389" i="11"/>
  <c r="T393" i="11"/>
  <c r="T396" i="11"/>
  <c r="T398" i="11"/>
  <c r="T402" i="11"/>
  <c r="T405" i="11"/>
  <c r="T440" i="11"/>
  <c r="T445" i="11"/>
  <c r="T449" i="11"/>
  <c r="T451" i="11"/>
  <c r="T457" i="11"/>
  <c r="T460" i="11"/>
  <c r="T462" i="11"/>
  <c r="T464" i="11"/>
  <c r="T465" i="11"/>
  <c r="T467" i="11"/>
  <c r="T476" i="11"/>
  <c r="T477" i="11"/>
  <c r="T478" i="11"/>
  <c r="T483" i="11"/>
  <c r="T488" i="11"/>
  <c r="T494" i="11"/>
  <c r="T498" i="11"/>
  <c r="T500" i="11"/>
  <c r="T502" i="11"/>
  <c r="T505" i="11"/>
  <c r="T509" i="11"/>
  <c r="T510" i="11"/>
  <c r="T511" i="11"/>
  <c r="T514" i="11"/>
  <c r="T519" i="11"/>
  <c r="T522" i="11"/>
  <c r="T526" i="11"/>
  <c r="T528" i="11"/>
  <c r="T531" i="11"/>
  <c r="T540" i="11"/>
  <c r="T548" i="11"/>
  <c r="T553" i="11"/>
  <c r="T558" i="11"/>
  <c r="T561" i="11"/>
  <c r="T566" i="11"/>
  <c r="T571" i="11"/>
  <c r="T573" i="11"/>
  <c r="T582" i="11"/>
  <c r="T588" i="11"/>
  <c r="T589" i="11"/>
  <c r="T601" i="11"/>
  <c r="T603" i="11"/>
  <c r="T608" i="11"/>
  <c r="T610" i="11"/>
  <c r="T611" i="11"/>
  <c r="T613" i="11"/>
  <c r="T619" i="11"/>
  <c r="T620" i="11"/>
  <c r="T625" i="11"/>
  <c r="T629" i="11"/>
  <c r="T635" i="11"/>
  <c r="T637" i="11"/>
  <c r="T639" i="11"/>
  <c r="T643" i="11"/>
  <c r="T656" i="11"/>
  <c r="T660" i="11"/>
  <c r="T663" i="11"/>
  <c r="T666" i="11"/>
  <c r="T671" i="11"/>
  <c r="T674" i="11"/>
  <c r="T677" i="11"/>
  <c r="T678" i="11"/>
  <c r="T679" i="11"/>
  <c r="T681" i="11"/>
  <c r="T685" i="11"/>
  <c r="T689" i="11"/>
  <c r="T694" i="11"/>
  <c r="T695" i="11"/>
  <c r="T697" i="11"/>
  <c r="T702" i="11"/>
  <c r="T705" i="11"/>
  <c r="T706" i="11"/>
  <c r="T713" i="11"/>
  <c r="T719" i="11"/>
  <c r="T723" i="11"/>
  <c r="T727" i="11"/>
  <c r="T739" i="11"/>
  <c r="T745" i="11"/>
  <c r="T749" i="11"/>
  <c r="T755" i="11"/>
  <c r="T757" i="11"/>
  <c r="T760" i="11"/>
  <c r="T763" i="11"/>
  <c r="T764" i="11"/>
  <c r="T771" i="11"/>
  <c r="T775" i="11"/>
  <c r="T777" i="11"/>
  <c r="T781" i="11"/>
  <c r="T783" i="11"/>
  <c r="T790" i="11"/>
  <c r="T794" i="11"/>
  <c r="T799" i="11"/>
  <c r="T805" i="11"/>
  <c r="T808" i="11"/>
  <c r="T814" i="11"/>
  <c r="T819" i="11"/>
  <c r="T824" i="11"/>
  <c r="T830" i="11"/>
  <c r="T833" i="11"/>
  <c r="T836" i="11"/>
  <c r="T838" i="11"/>
  <c r="T843" i="11"/>
  <c r="T849" i="11"/>
  <c r="T851" i="11"/>
  <c r="T852" i="11"/>
  <c r="T856" i="11"/>
  <c r="T858" i="11"/>
  <c r="T860" i="11"/>
  <c r="T864" i="11"/>
  <c r="T872" i="11"/>
  <c r="T874" i="11"/>
  <c r="T875" i="11"/>
  <c r="T881" i="11"/>
  <c r="T885" i="11"/>
  <c r="T889" i="11"/>
  <c r="T893" i="11"/>
  <c r="T897" i="11"/>
  <c r="T900" i="11"/>
  <c r="T902" i="11"/>
  <c r="T906" i="11"/>
  <c r="T910" i="11"/>
  <c r="T914" i="11"/>
  <c r="T917" i="11"/>
  <c r="T921" i="11"/>
  <c r="T926" i="11"/>
  <c r="T932" i="11"/>
  <c r="T935" i="11"/>
  <c r="T939" i="11"/>
  <c r="T941" i="11"/>
  <c r="T946" i="11"/>
  <c r="T948" i="11"/>
  <c r="T955" i="11"/>
  <c r="T957" i="11"/>
  <c r="T959" i="11"/>
  <c r="T960" i="11"/>
  <c r="T962" i="11"/>
  <c r="T965" i="11"/>
  <c r="T967" i="11"/>
  <c r="T970" i="11"/>
  <c r="T973" i="11"/>
  <c r="T976" i="11"/>
  <c r="T977" i="11"/>
  <c r="T978" i="11"/>
  <c r="T984" i="11"/>
  <c r="T988" i="11"/>
  <c r="T992" i="11"/>
  <c r="T994" i="11"/>
  <c r="T997" i="11"/>
  <c r="T1000" i="11"/>
  <c r="T1001" i="11"/>
  <c r="T1005" i="11"/>
  <c r="T1008" i="11"/>
  <c r="T1010" i="11"/>
  <c r="T1015" i="11"/>
  <c r="T1021" i="11"/>
  <c r="T1023" i="11"/>
  <c r="T1025" i="11"/>
  <c r="T1027" i="11"/>
  <c r="T1039" i="11"/>
  <c r="T1042" i="11"/>
  <c r="T1044" i="11"/>
  <c r="T1045" i="11"/>
  <c r="T1048" i="11"/>
  <c r="T1053" i="11"/>
  <c r="T1056" i="11"/>
  <c r="T1059" i="11"/>
  <c r="T1061" i="11"/>
  <c r="T1064" i="11"/>
  <c r="T1069" i="11"/>
  <c r="T1071" i="11"/>
  <c r="T1074" i="11"/>
  <c r="T1076" i="11"/>
  <c r="T1078" i="11"/>
  <c r="T1080" i="11"/>
  <c r="T1081" i="11"/>
  <c r="T1084" i="11"/>
  <c r="T1087" i="11"/>
  <c r="T1089" i="11"/>
  <c r="T1093" i="11"/>
  <c r="T1100" i="11"/>
  <c r="T1102" i="11"/>
  <c r="T1105" i="11"/>
  <c r="T1107" i="11"/>
  <c r="T1112" i="11"/>
  <c r="T1118" i="11"/>
  <c r="T1121" i="11"/>
  <c r="T1126" i="11"/>
  <c r="T1132" i="11"/>
  <c r="T1135" i="11"/>
  <c r="T1140" i="11"/>
  <c r="T1141" i="11"/>
  <c r="T1143" i="11"/>
  <c r="T1145" i="11"/>
  <c r="T1150" i="11"/>
  <c r="T1152" i="11"/>
  <c r="T1156" i="11"/>
  <c r="T1158" i="11"/>
  <c r="T1160" i="11"/>
  <c r="T1163" i="11"/>
  <c r="T1170" i="11"/>
  <c r="T1171" i="11"/>
  <c r="T1178" i="11"/>
  <c r="T1181" i="11"/>
  <c r="T1183" i="11"/>
  <c r="T1185" i="11"/>
  <c r="T1188" i="11"/>
  <c r="T1190" i="11"/>
  <c r="T1196" i="11"/>
  <c r="T1199" i="11"/>
  <c r="T1200" i="11"/>
  <c r="T1201" i="11"/>
  <c r="T1204" i="11"/>
  <c r="T1207" i="11"/>
  <c r="T1210" i="11"/>
  <c r="T1211" i="11"/>
  <c r="T1215" i="11"/>
  <c r="T1217" i="11"/>
  <c r="T1220" i="11"/>
  <c r="T1221" i="11"/>
  <c r="T1223" i="11"/>
  <c r="T1226" i="11"/>
  <c r="T1229" i="11"/>
  <c r="T1231" i="11"/>
  <c r="T1235" i="11"/>
  <c r="T1237" i="11"/>
  <c r="T1241" i="11"/>
  <c r="T1249" i="11"/>
  <c r="T1257" i="11"/>
  <c r="T1261" i="11"/>
  <c r="T1268" i="11"/>
  <c r="T1270" i="11"/>
  <c r="T1272" i="11"/>
  <c r="T1275" i="11"/>
  <c r="T1277" i="11"/>
  <c r="T1279" i="11"/>
  <c r="T1282" i="11"/>
  <c r="T1284" i="11"/>
  <c r="T1286" i="11"/>
  <c r="T1289" i="11"/>
  <c r="T1291" i="11"/>
  <c r="T1294" i="11"/>
  <c r="T1301" i="11"/>
  <c r="T1304" i="11"/>
  <c r="T1310" i="11"/>
  <c r="T1314" i="11"/>
  <c r="T1316" i="11"/>
  <c r="T1319" i="11"/>
  <c r="T1325" i="11"/>
  <c r="T1327" i="11"/>
  <c r="T1329" i="11"/>
  <c r="T1336" i="11"/>
  <c r="T1341" i="11"/>
  <c r="T1342" i="11"/>
  <c r="T1344" i="11"/>
  <c r="T1348" i="11"/>
  <c r="T1351" i="11"/>
  <c r="T1353" i="11"/>
  <c r="T1356" i="11"/>
  <c r="T1358" i="11"/>
  <c r="T1362" i="11"/>
  <c r="T1365" i="11"/>
  <c r="T1369" i="11"/>
  <c r="T1373" i="11"/>
  <c r="T1379" i="11"/>
  <c r="T1383" i="11"/>
  <c r="T1389" i="11"/>
  <c r="T1395" i="11"/>
  <c r="T1397" i="11"/>
  <c r="T1403" i="11"/>
  <c r="T1408" i="11"/>
  <c r="T1410" i="11"/>
  <c r="T1411" i="11"/>
  <c r="T1413" i="11"/>
  <c r="T1415" i="11"/>
  <c r="T1416" i="11"/>
  <c r="T1417" i="11"/>
  <c r="T1420" i="11"/>
  <c r="T1427" i="11"/>
  <c r="T1428" i="11"/>
  <c r="T1439" i="11"/>
  <c r="T1442" i="11"/>
  <c r="T1446" i="11"/>
  <c r="T1450" i="11"/>
  <c r="T1452" i="11"/>
  <c r="T1454" i="11"/>
  <c r="T1457" i="11"/>
  <c r="T1459" i="11"/>
  <c r="T1464" i="11"/>
  <c r="T1469" i="11"/>
  <c r="T1472" i="11"/>
  <c r="T7" i="11"/>
  <c r="T10" i="11"/>
  <c r="T12" i="11"/>
  <c r="T13" i="11"/>
  <c r="T15" i="11"/>
  <c r="T16" i="11"/>
  <c r="T21" i="11"/>
  <c r="T22" i="11"/>
  <c r="T24" i="11"/>
  <c r="T27" i="11"/>
  <c r="T28" i="11"/>
  <c r="T33" i="11"/>
  <c r="X2663" i="11"/>
  <c r="X2664" i="11" l="1"/>
  <c r="X2665" i="11" s="1"/>
  <c r="P1483" i="11"/>
  <c r="M1482" i="11" l="1"/>
  <c r="P1482" i="11"/>
  <c r="M1483" i="11"/>
  <c r="M1484" i="11"/>
  <c r="P1484" i="11"/>
  <c r="M1485" i="11"/>
  <c r="P1485" i="11"/>
  <c r="M1487" i="11"/>
  <c r="P1487" i="11"/>
  <c r="M1488" i="11"/>
  <c r="P1488" i="11"/>
  <c r="M1489" i="11"/>
  <c r="P1489" i="11"/>
  <c r="M1490" i="11"/>
  <c r="P1490" i="11"/>
  <c r="M1491" i="11"/>
  <c r="P1491" i="11"/>
  <c r="M1492" i="11"/>
  <c r="P1492" i="11"/>
  <c r="M1493" i="11"/>
  <c r="P1493" i="11"/>
  <c r="M1494" i="11"/>
  <c r="P1494" i="11"/>
  <c r="U1494" i="11" s="1"/>
  <c r="M1495" i="11"/>
  <c r="P1495" i="11"/>
  <c r="M1496" i="11"/>
  <c r="P1496" i="11"/>
  <c r="M1497" i="11"/>
  <c r="P1497" i="11"/>
  <c r="M1498" i="11"/>
  <c r="P1498" i="11"/>
  <c r="M1499" i="11"/>
  <c r="P1499" i="11"/>
  <c r="U1499" i="11" s="1"/>
  <c r="M1500" i="11"/>
  <c r="P1500" i="11"/>
  <c r="M1501" i="11"/>
  <c r="P1501" i="11"/>
  <c r="M1502" i="11"/>
  <c r="P1502" i="11"/>
  <c r="M1503" i="11"/>
  <c r="P1503" i="11"/>
  <c r="M1504" i="11"/>
  <c r="P1504" i="11"/>
  <c r="M1505" i="11"/>
  <c r="P1505" i="11"/>
  <c r="M1507" i="11"/>
  <c r="P1507" i="11"/>
  <c r="M1506" i="11"/>
  <c r="P1506" i="11"/>
  <c r="M1508" i="11"/>
  <c r="P1508" i="11"/>
  <c r="M1509" i="11"/>
  <c r="P1509" i="11"/>
  <c r="M1510" i="11"/>
  <c r="P1510" i="11"/>
  <c r="U1510" i="11" s="1"/>
  <c r="M1511" i="11"/>
  <c r="P1511" i="11"/>
  <c r="M1512" i="11"/>
  <c r="P1512" i="11"/>
  <c r="M1513" i="11"/>
  <c r="P1513" i="11"/>
  <c r="M1514" i="11"/>
  <c r="P1514" i="11"/>
  <c r="M1515" i="11"/>
  <c r="P1515" i="11"/>
  <c r="M1516" i="11"/>
  <c r="P1516" i="11"/>
  <c r="M1518" i="11"/>
  <c r="P1518" i="11"/>
  <c r="M1517" i="11"/>
  <c r="P1517" i="11"/>
  <c r="M1519" i="11"/>
  <c r="P1519" i="11"/>
  <c r="U1519" i="11" s="1"/>
  <c r="M1520" i="11"/>
  <c r="P1520" i="11"/>
  <c r="M1521" i="11"/>
  <c r="P1521" i="11"/>
  <c r="M1522" i="11"/>
  <c r="P1522" i="11"/>
  <c r="M1523" i="11"/>
  <c r="P1523" i="11"/>
  <c r="U1523" i="11" s="1"/>
  <c r="M1524" i="11"/>
  <c r="P1524" i="11"/>
  <c r="M1525" i="11"/>
  <c r="P1525" i="11"/>
  <c r="M1526" i="11"/>
  <c r="P1526" i="11"/>
  <c r="M1527" i="11"/>
  <c r="P1527" i="11"/>
  <c r="M1528" i="11"/>
  <c r="P1528" i="11"/>
  <c r="M1529" i="11"/>
  <c r="P1529" i="11"/>
  <c r="M1530" i="11"/>
  <c r="P1530" i="11"/>
  <c r="M1531" i="11"/>
  <c r="P1531" i="11"/>
  <c r="M1532" i="11"/>
  <c r="P1532" i="11"/>
  <c r="M1533" i="11"/>
  <c r="P1533" i="11"/>
  <c r="M1534" i="11"/>
  <c r="P1534" i="11"/>
  <c r="M1535" i="11"/>
  <c r="P1535" i="11"/>
  <c r="M1536" i="11"/>
  <c r="P1536" i="11"/>
  <c r="M1537" i="11"/>
  <c r="P1537" i="11"/>
  <c r="M1538" i="11"/>
  <c r="P1538" i="11"/>
  <c r="M1539" i="11"/>
  <c r="P1539" i="11"/>
  <c r="M1540" i="11"/>
  <c r="P1540" i="11"/>
  <c r="M1541" i="11"/>
  <c r="P1541" i="11"/>
  <c r="M1542" i="11"/>
  <c r="P1542" i="11"/>
  <c r="M1543" i="11"/>
  <c r="P1543" i="11"/>
  <c r="M1544" i="11"/>
  <c r="P1544" i="11"/>
  <c r="M1545" i="11"/>
  <c r="P1545" i="11"/>
  <c r="M1546" i="11"/>
  <c r="P1546" i="11"/>
  <c r="M1547" i="11"/>
  <c r="P1547" i="11"/>
  <c r="M1548" i="11"/>
  <c r="P1548" i="11"/>
  <c r="M1549" i="11"/>
  <c r="P1549" i="11"/>
  <c r="M1550" i="11"/>
  <c r="P1550" i="11"/>
  <c r="M1551" i="11"/>
  <c r="P1551" i="11"/>
  <c r="M1552" i="11"/>
  <c r="P1552" i="11"/>
  <c r="M1553" i="11"/>
  <c r="P1553" i="11"/>
  <c r="M1554" i="11"/>
  <c r="P1554" i="11"/>
  <c r="M1555" i="11"/>
  <c r="P1555" i="11"/>
  <c r="M1556" i="11"/>
  <c r="P1556" i="11"/>
  <c r="M1557" i="11"/>
  <c r="P1557" i="11"/>
  <c r="M1559" i="11"/>
  <c r="P1559" i="11"/>
  <c r="M1558" i="11"/>
  <c r="P1558" i="11"/>
  <c r="M1560" i="11"/>
  <c r="P1560" i="11"/>
  <c r="M1561" i="11"/>
  <c r="P1561" i="11"/>
  <c r="M1562" i="11"/>
  <c r="P1562" i="11"/>
  <c r="M1563" i="11"/>
  <c r="P1563" i="11"/>
  <c r="M1564" i="11"/>
  <c r="P1564" i="11"/>
  <c r="M1569" i="11"/>
  <c r="P1569" i="11"/>
  <c r="M1566" i="11"/>
  <c r="P1566" i="11"/>
  <c r="M1567" i="11"/>
  <c r="P1567" i="11"/>
  <c r="M1568" i="11"/>
  <c r="P1568" i="11"/>
  <c r="M1565" i="11"/>
  <c r="P1565" i="11"/>
  <c r="M1570" i="11"/>
  <c r="P1570" i="11"/>
  <c r="M1571" i="11"/>
  <c r="P1571" i="11"/>
  <c r="M1572" i="11"/>
  <c r="P1572" i="11"/>
  <c r="M1573" i="11"/>
  <c r="P1573" i="11"/>
  <c r="M1575" i="11"/>
  <c r="P1575" i="11"/>
  <c r="M1574" i="11"/>
  <c r="P1574" i="11"/>
  <c r="M1576" i="11"/>
  <c r="P1576" i="11"/>
  <c r="M1577" i="11"/>
  <c r="P1577" i="11"/>
  <c r="M1578" i="11"/>
  <c r="P1578" i="11"/>
  <c r="M1579" i="11"/>
  <c r="P1579" i="11"/>
  <c r="M1580" i="11"/>
  <c r="P1580" i="11"/>
  <c r="M1581" i="11"/>
  <c r="P1581" i="11"/>
  <c r="M1582" i="11"/>
  <c r="P1582" i="11"/>
  <c r="M1583" i="11"/>
  <c r="P1583" i="11"/>
  <c r="M1584" i="11"/>
  <c r="P1584" i="11"/>
  <c r="M1585" i="11"/>
  <c r="P1585" i="11"/>
  <c r="M1586" i="11"/>
  <c r="P1586" i="11"/>
  <c r="M1587" i="11"/>
  <c r="P1587" i="11"/>
  <c r="M1588" i="11"/>
  <c r="P1588" i="11"/>
  <c r="M1589" i="11"/>
  <c r="P1589" i="11"/>
  <c r="M1590" i="11"/>
  <c r="P1590" i="11"/>
  <c r="M1591" i="11"/>
  <c r="P1591" i="11"/>
  <c r="M1592" i="11"/>
  <c r="P1592" i="11"/>
  <c r="M1593" i="11"/>
  <c r="P1593" i="11"/>
  <c r="M1594" i="11"/>
  <c r="P1594" i="11"/>
  <c r="M1595" i="11"/>
  <c r="P1595" i="11"/>
  <c r="M1596" i="11"/>
  <c r="P1596" i="11"/>
  <c r="M1597" i="11"/>
  <c r="P1597" i="11"/>
  <c r="M1598" i="11"/>
  <c r="P1598" i="11"/>
  <c r="M1599" i="11"/>
  <c r="P1599" i="11"/>
  <c r="M1600" i="11"/>
  <c r="P1600" i="11"/>
  <c r="M1601" i="11"/>
  <c r="P1601" i="11"/>
  <c r="M1604" i="11"/>
  <c r="P1604" i="11"/>
  <c r="M1603" i="11"/>
  <c r="P1603" i="11"/>
  <c r="M1602" i="11"/>
  <c r="P1602" i="11"/>
  <c r="M1605" i="11"/>
  <c r="P1605" i="11"/>
  <c r="U1605" i="11" s="1"/>
  <c r="M1606" i="11"/>
  <c r="P1606" i="11"/>
  <c r="M1607" i="11"/>
  <c r="P1607" i="11"/>
  <c r="U1607" i="11" s="1"/>
  <c r="M1608" i="11"/>
  <c r="P1608" i="11"/>
  <c r="U1608" i="11" s="1"/>
  <c r="M1609" i="11"/>
  <c r="P1609" i="11"/>
  <c r="M1610" i="11"/>
  <c r="P1610" i="11"/>
  <c r="M1611" i="11"/>
  <c r="P1611" i="11"/>
  <c r="M1612" i="11"/>
  <c r="P1612" i="11"/>
  <c r="U1612" i="11" s="1"/>
  <c r="M1613" i="11"/>
  <c r="P1613" i="11"/>
  <c r="U1613" i="11" s="1"/>
  <c r="M1614" i="11"/>
  <c r="P1614" i="11"/>
  <c r="M1615" i="11"/>
  <c r="P1615" i="11"/>
  <c r="M1616" i="11"/>
  <c r="P1616" i="11"/>
  <c r="M1620" i="11"/>
  <c r="P1620" i="11"/>
  <c r="M1618" i="11"/>
  <c r="P1618" i="11"/>
  <c r="M1619" i="11"/>
  <c r="P1619" i="11"/>
  <c r="M1617" i="11"/>
  <c r="P1617" i="11"/>
  <c r="M1621" i="11"/>
  <c r="P1621" i="11"/>
  <c r="M1622" i="11"/>
  <c r="P1622" i="11"/>
  <c r="M1623" i="11"/>
  <c r="P1623" i="11"/>
  <c r="M1624" i="11"/>
  <c r="P1624" i="11"/>
  <c r="M1625" i="11"/>
  <c r="P1625" i="11"/>
  <c r="M1626" i="11"/>
  <c r="P1626" i="11"/>
  <c r="M1627" i="11"/>
  <c r="P1627" i="11"/>
  <c r="M1628" i="11"/>
  <c r="P1628" i="11"/>
  <c r="M1629" i="11"/>
  <c r="P1629" i="11"/>
  <c r="M1630" i="11"/>
  <c r="P1630" i="11"/>
  <c r="M1631" i="11"/>
  <c r="P1631" i="11"/>
  <c r="M1632" i="11"/>
  <c r="P1632" i="11"/>
  <c r="M1633" i="11"/>
  <c r="P1633" i="11"/>
  <c r="M1634" i="11"/>
  <c r="P1634" i="11"/>
  <c r="M1635" i="11"/>
  <c r="P1635" i="11"/>
  <c r="M1636" i="11"/>
  <c r="P1636" i="11"/>
  <c r="M1637" i="11"/>
  <c r="P1637" i="11"/>
  <c r="U1637" i="11" s="1"/>
  <c r="M1638" i="11"/>
  <c r="P1638" i="11"/>
  <c r="M1639" i="11"/>
  <c r="P1639" i="11"/>
  <c r="M1640" i="11"/>
  <c r="P1640" i="11"/>
  <c r="M1641" i="11"/>
  <c r="P1641" i="11"/>
  <c r="M1642" i="11"/>
  <c r="P1642" i="11"/>
  <c r="M1643" i="11"/>
  <c r="P1643" i="11"/>
  <c r="M1644" i="11"/>
  <c r="P1644" i="11"/>
  <c r="M1645" i="11"/>
  <c r="P1645" i="11"/>
  <c r="M1646" i="11"/>
  <c r="P1646" i="11"/>
  <c r="M1647" i="11"/>
  <c r="P1647" i="11"/>
  <c r="M1648" i="11"/>
  <c r="P1648" i="11"/>
  <c r="U1648" i="11" s="1"/>
  <c r="M1649" i="11"/>
  <c r="P1649" i="11"/>
  <c r="M1650" i="11"/>
  <c r="P1650" i="11"/>
  <c r="M1651" i="11"/>
  <c r="P1651" i="11"/>
  <c r="M1652" i="11"/>
  <c r="P1652" i="11"/>
  <c r="U1652" i="11" s="1"/>
  <c r="M1653" i="11"/>
  <c r="P1653" i="11"/>
  <c r="U1653" i="11" s="1"/>
  <c r="M1654" i="11"/>
  <c r="P1654" i="11"/>
  <c r="M1655" i="11"/>
  <c r="P1655" i="11"/>
  <c r="M1656" i="11"/>
  <c r="P1656" i="11"/>
  <c r="M1657" i="11"/>
  <c r="P1657" i="11"/>
  <c r="U1657" i="11" s="1"/>
  <c r="M1658" i="11"/>
  <c r="P1658" i="11"/>
  <c r="M1659" i="11"/>
  <c r="P1659" i="11"/>
  <c r="M1660" i="11"/>
  <c r="P1660" i="11"/>
  <c r="M1661" i="11"/>
  <c r="P1661" i="11"/>
  <c r="M1662" i="11"/>
  <c r="P1662" i="11"/>
  <c r="M1663" i="11"/>
  <c r="P1663" i="11"/>
  <c r="M1664" i="11"/>
  <c r="P1664" i="11"/>
  <c r="M1665" i="11"/>
  <c r="P1665" i="11"/>
  <c r="M1666" i="11"/>
  <c r="P1666" i="11"/>
  <c r="M1667" i="11"/>
  <c r="P1667" i="11"/>
  <c r="M1668" i="11"/>
  <c r="P1668" i="11"/>
  <c r="M1669" i="11"/>
  <c r="P1669" i="11"/>
  <c r="M1670" i="11"/>
  <c r="P1670" i="11"/>
  <c r="M1671" i="11"/>
  <c r="P1671" i="11"/>
  <c r="M1672" i="11"/>
  <c r="P1672" i="11"/>
  <c r="M1673" i="11"/>
  <c r="P1673" i="11"/>
  <c r="M1674" i="11"/>
  <c r="P1674" i="11"/>
  <c r="M1675" i="11"/>
  <c r="P1675" i="11"/>
  <c r="M1676" i="11"/>
  <c r="P1676" i="11"/>
  <c r="M1677" i="11"/>
  <c r="P1677" i="11"/>
  <c r="M1678" i="11"/>
  <c r="P1678" i="11"/>
  <c r="M1679" i="11"/>
  <c r="P1679" i="11"/>
  <c r="M1680" i="11"/>
  <c r="P1680" i="11"/>
  <c r="U1680" i="11" s="1"/>
  <c r="M1681" i="11"/>
  <c r="P1681" i="11"/>
  <c r="M1682" i="11"/>
  <c r="P1682" i="11"/>
  <c r="M1683" i="11"/>
  <c r="P1683" i="11"/>
  <c r="M1684" i="11"/>
  <c r="P1684" i="11"/>
  <c r="M1685" i="11"/>
  <c r="P1685" i="11"/>
  <c r="M1686" i="11"/>
  <c r="P1686" i="11"/>
  <c r="M1687" i="11"/>
  <c r="P1687" i="11"/>
  <c r="M1688" i="11"/>
  <c r="P1688" i="11"/>
  <c r="M1689" i="11"/>
  <c r="P1689" i="11"/>
  <c r="M1690" i="11"/>
  <c r="P1690" i="11"/>
  <c r="U1690" i="11" s="1"/>
  <c r="M1691" i="11"/>
  <c r="P1691" i="11"/>
  <c r="M1692" i="11"/>
  <c r="P1692" i="11"/>
  <c r="M1693" i="11"/>
  <c r="P1693" i="11"/>
  <c r="M1694" i="11"/>
  <c r="P1694" i="11"/>
  <c r="U1694" i="11" s="1"/>
  <c r="M1695" i="11"/>
  <c r="P1695" i="11"/>
  <c r="M1696" i="11"/>
  <c r="P1696" i="11"/>
  <c r="M1697" i="11"/>
  <c r="P1697" i="11"/>
  <c r="M1698" i="11"/>
  <c r="P1698" i="11"/>
  <c r="M1699" i="11"/>
  <c r="P1699" i="11"/>
  <c r="M1700" i="11"/>
  <c r="P1700" i="11"/>
  <c r="M1701" i="11"/>
  <c r="P1701" i="11"/>
  <c r="M1702" i="11"/>
  <c r="P1702" i="11"/>
  <c r="U1702" i="11" s="1"/>
  <c r="M1703" i="11"/>
  <c r="P1703" i="11"/>
  <c r="M1704" i="11"/>
  <c r="P1704" i="11"/>
  <c r="M1705" i="11"/>
  <c r="P1705" i="11"/>
  <c r="M1706" i="11"/>
  <c r="P1706" i="11"/>
  <c r="M1707" i="11"/>
  <c r="P1707" i="11"/>
  <c r="M1708" i="11"/>
  <c r="P1708" i="11"/>
  <c r="M1709" i="11"/>
  <c r="P1709" i="11"/>
  <c r="U1709" i="11" s="1"/>
  <c r="M1710" i="11"/>
  <c r="P1710" i="11"/>
  <c r="M1711" i="11"/>
  <c r="P1711" i="11"/>
  <c r="M1712" i="11"/>
  <c r="P1712" i="11"/>
  <c r="M1713" i="11"/>
  <c r="P1713" i="11"/>
  <c r="M1714" i="11"/>
  <c r="P1714" i="11"/>
  <c r="M1715" i="11"/>
  <c r="P1715" i="11"/>
  <c r="M1716" i="11"/>
  <c r="P1716" i="11"/>
  <c r="M1717" i="11"/>
  <c r="P1717" i="11"/>
  <c r="M1718" i="11"/>
  <c r="P1718" i="11"/>
  <c r="M1719" i="11"/>
  <c r="P1719" i="11"/>
  <c r="M1720" i="11"/>
  <c r="P1720" i="11"/>
  <c r="U1720" i="11" s="1"/>
  <c r="M1721" i="11"/>
  <c r="P1721" i="11"/>
  <c r="M1722" i="11"/>
  <c r="P1722" i="11"/>
  <c r="M1723" i="11"/>
  <c r="P1723" i="11"/>
  <c r="M1724" i="11"/>
  <c r="P1724" i="11"/>
  <c r="M1725" i="11"/>
  <c r="P1725" i="11"/>
  <c r="U1725" i="11" s="1"/>
  <c r="M1726" i="11"/>
  <c r="P1726" i="11"/>
  <c r="M1727" i="11"/>
  <c r="P1727" i="11"/>
  <c r="M1728" i="11"/>
  <c r="P1728" i="11"/>
  <c r="M1729" i="11"/>
  <c r="P1729" i="11"/>
  <c r="M1730" i="11"/>
  <c r="P1730" i="11"/>
  <c r="U1730" i="11" s="1"/>
  <c r="M1731" i="11"/>
  <c r="P1731" i="11"/>
  <c r="M1732" i="11"/>
  <c r="P1732" i="11"/>
  <c r="M1733" i="11"/>
  <c r="P1733" i="11"/>
  <c r="M1734" i="11"/>
  <c r="P1734" i="11"/>
  <c r="M1735" i="11"/>
  <c r="P1735" i="11"/>
  <c r="M1736" i="11"/>
  <c r="P1736" i="11"/>
  <c r="U1736" i="11" s="1"/>
  <c r="M1737" i="11"/>
  <c r="P1737" i="11"/>
  <c r="U1737" i="11" s="1"/>
  <c r="M1738" i="11"/>
  <c r="P1738" i="11"/>
  <c r="M1739" i="11"/>
  <c r="P1739" i="11"/>
  <c r="M1740" i="11"/>
  <c r="P1740" i="11"/>
  <c r="M1741" i="11"/>
  <c r="P1741" i="11"/>
  <c r="U1741" i="11" s="1"/>
  <c r="M1742" i="11"/>
  <c r="P1742" i="11"/>
  <c r="M1743" i="11"/>
  <c r="P1743" i="11"/>
  <c r="M1744" i="11"/>
  <c r="P1744" i="11"/>
  <c r="M1745" i="11"/>
  <c r="P1745" i="11"/>
  <c r="M1746" i="11"/>
  <c r="P1746" i="11"/>
  <c r="M1747" i="11"/>
  <c r="P1747" i="11"/>
  <c r="M1748" i="11"/>
  <c r="P1748" i="11"/>
  <c r="M1749" i="11"/>
  <c r="P1749" i="11"/>
  <c r="M1750" i="11"/>
  <c r="P1750" i="11"/>
  <c r="M1751" i="11"/>
  <c r="P1751" i="11"/>
  <c r="M1752" i="11"/>
  <c r="P1752" i="11"/>
  <c r="M1753" i="11"/>
  <c r="P1753" i="11"/>
  <c r="M1754" i="11"/>
  <c r="P1754" i="11"/>
  <c r="M1755" i="11"/>
  <c r="P1755" i="11"/>
  <c r="M1756" i="11"/>
  <c r="P1756" i="11"/>
  <c r="M1757" i="11"/>
  <c r="P1757" i="11"/>
  <c r="M1758" i="11"/>
  <c r="P1758" i="11"/>
  <c r="M1759" i="11"/>
  <c r="P1759" i="11"/>
  <c r="M1760" i="11"/>
  <c r="P1760" i="11"/>
  <c r="M1761" i="11"/>
  <c r="P1761" i="11"/>
  <c r="M1762" i="11"/>
  <c r="P1762" i="11"/>
  <c r="M1763" i="11"/>
  <c r="P1763" i="11"/>
  <c r="M1764" i="11"/>
  <c r="P1764" i="11"/>
  <c r="M1765" i="11"/>
  <c r="P1765" i="11"/>
  <c r="M1766" i="11"/>
  <c r="P1766" i="11"/>
  <c r="M1767" i="11"/>
  <c r="P1767" i="11"/>
  <c r="M1768" i="11"/>
  <c r="P1768" i="11"/>
  <c r="M1769" i="11"/>
  <c r="P1769" i="11"/>
  <c r="M1770" i="11"/>
  <c r="P1770" i="11"/>
  <c r="M1771" i="11"/>
  <c r="P1771" i="11"/>
  <c r="M1772" i="11"/>
  <c r="P1772" i="11"/>
  <c r="M1773" i="11"/>
  <c r="P1773" i="11"/>
  <c r="M1774" i="11"/>
  <c r="P1774" i="11"/>
  <c r="M1775" i="11"/>
  <c r="P1775" i="11"/>
  <c r="M1776" i="11"/>
  <c r="P1776" i="11"/>
  <c r="M1777" i="11"/>
  <c r="P1777" i="11"/>
  <c r="M1778" i="11"/>
  <c r="P1778" i="11"/>
  <c r="M1779" i="11"/>
  <c r="P1779" i="11"/>
  <c r="M1780" i="11"/>
  <c r="P1780" i="11"/>
  <c r="M1781" i="11"/>
  <c r="P1781" i="11"/>
  <c r="M1782" i="11"/>
  <c r="P1782" i="11"/>
  <c r="M1783" i="11"/>
  <c r="P1783" i="11"/>
  <c r="M1784" i="11"/>
  <c r="P1784" i="11"/>
  <c r="M1785" i="11"/>
  <c r="P1785" i="11"/>
  <c r="M1786" i="11"/>
  <c r="P1786" i="11"/>
  <c r="M1787" i="11"/>
  <c r="P1787" i="11"/>
  <c r="M1788" i="11"/>
  <c r="P1788" i="11"/>
  <c r="M1789" i="11"/>
  <c r="P1789" i="11"/>
  <c r="M1790" i="11"/>
  <c r="P1790" i="11"/>
  <c r="M1791" i="11"/>
  <c r="P1791" i="11"/>
  <c r="M1792" i="11"/>
  <c r="P1792" i="11"/>
  <c r="M1793" i="11"/>
  <c r="P1793" i="11"/>
  <c r="M1794" i="11"/>
  <c r="P1794" i="11"/>
  <c r="M1795" i="11"/>
  <c r="P1795" i="11"/>
  <c r="M1796" i="11"/>
  <c r="P1796" i="11"/>
  <c r="M1797" i="11"/>
  <c r="P1797" i="11"/>
  <c r="M1798" i="11"/>
  <c r="P1798" i="11"/>
  <c r="M1799" i="11"/>
  <c r="P1799" i="11"/>
  <c r="M1800" i="11"/>
  <c r="P1800" i="11"/>
  <c r="M1801" i="11"/>
  <c r="P1801" i="11"/>
  <c r="M1802" i="11"/>
  <c r="P1802" i="11"/>
  <c r="M1803" i="11"/>
  <c r="P1803" i="11"/>
  <c r="M1804" i="11"/>
  <c r="P1804" i="11"/>
  <c r="M1805" i="11"/>
  <c r="P1805" i="11"/>
  <c r="M1806" i="11"/>
  <c r="P1806" i="11"/>
  <c r="M1807" i="11"/>
  <c r="P1807" i="11"/>
  <c r="M1808" i="11"/>
  <c r="P1808" i="11"/>
  <c r="U1808" i="11" s="1"/>
  <c r="M1809" i="11"/>
  <c r="P1809" i="11"/>
  <c r="U1809" i="11" s="1"/>
  <c r="M1810" i="11"/>
  <c r="P1810" i="11"/>
  <c r="M1811" i="11"/>
  <c r="P1811" i="11"/>
  <c r="M1812" i="11"/>
  <c r="P1812" i="11"/>
  <c r="M1813" i="11"/>
  <c r="P1813" i="11"/>
  <c r="M1814" i="11"/>
  <c r="P1814" i="11"/>
  <c r="M1815" i="11"/>
  <c r="P1815" i="11"/>
  <c r="M1816" i="11"/>
  <c r="P1816" i="11"/>
  <c r="M1817" i="11"/>
  <c r="P1817" i="11"/>
  <c r="M1818" i="11"/>
  <c r="P1818" i="11"/>
  <c r="M1819" i="11"/>
  <c r="P1819" i="11"/>
  <c r="U1819" i="11" s="1"/>
  <c r="M1820" i="11"/>
  <c r="P1820" i="11"/>
  <c r="M1821" i="11"/>
  <c r="P1821" i="11"/>
  <c r="M1822" i="11"/>
  <c r="P1822" i="11"/>
  <c r="U1822" i="11" s="1"/>
  <c r="M1823" i="11"/>
  <c r="P1823" i="11"/>
  <c r="M1824" i="11"/>
  <c r="P1824" i="11"/>
  <c r="U1824" i="11" s="1"/>
  <c r="M1825" i="11"/>
  <c r="P1825" i="11"/>
  <c r="M1826" i="11"/>
  <c r="P1826" i="11"/>
  <c r="M1827" i="11"/>
  <c r="P1827" i="11"/>
  <c r="M1828" i="11"/>
  <c r="P1828" i="11"/>
  <c r="M1829" i="11"/>
  <c r="P1829" i="11"/>
  <c r="M1830" i="11"/>
  <c r="P1830" i="11"/>
  <c r="U1830" i="11" s="1"/>
  <c r="M1831" i="11"/>
  <c r="P1831" i="11"/>
  <c r="M1832" i="11"/>
  <c r="P1832" i="11"/>
  <c r="M1833" i="11"/>
  <c r="P1833" i="11"/>
  <c r="M1834" i="11"/>
  <c r="P1834" i="11"/>
  <c r="M1835" i="11"/>
  <c r="P1835" i="11"/>
  <c r="M1836" i="11"/>
  <c r="P1836" i="11"/>
  <c r="M1837" i="11"/>
  <c r="P1837" i="11"/>
  <c r="M1838" i="11"/>
  <c r="P1838" i="11"/>
  <c r="M1839" i="11"/>
  <c r="P1839" i="11"/>
  <c r="M1840" i="11"/>
  <c r="P1840" i="11"/>
  <c r="U1840" i="11" s="1"/>
  <c r="M1841" i="11"/>
  <c r="P1841" i="11"/>
  <c r="M1842" i="11"/>
  <c r="P1842" i="11"/>
  <c r="M1843" i="11"/>
  <c r="P1843" i="11"/>
  <c r="M1844" i="11"/>
  <c r="P1844" i="11"/>
  <c r="M1845" i="11"/>
  <c r="P1845" i="11"/>
  <c r="M1846" i="11"/>
  <c r="P1846" i="11"/>
  <c r="M1847" i="11"/>
  <c r="P1847" i="11"/>
  <c r="M1848" i="11"/>
  <c r="P1848" i="11"/>
  <c r="M1849" i="11"/>
  <c r="P1849" i="11"/>
  <c r="M1850" i="11"/>
  <c r="P1850" i="11"/>
  <c r="M1851" i="11"/>
  <c r="P1851" i="11"/>
  <c r="M1852" i="11"/>
  <c r="P1852" i="11"/>
  <c r="M1853" i="11"/>
  <c r="P1853" i="11"/>
  <c r="M1854" i="11"/>
  <c r="P1854" i="11"/>
  <c r="M1855" i="11"/>
  <c r="P1855" i="11"/>
  <c r="U1855" i="11" s="1"/>
  <c r="M1856" i="11"/>
  <c r="P1856" i="11"/>
  <c r="M1857" i="11"/>
  <c r="P1857" i="11"/>
  <c r="M1858" i="11"/>
  <c r="P1858" i="11"/>
  <c r="M1859" i="11"/>
  <c r="P1859" i="11"/>
  <c r="M1860" i="11"/>
  <c r="P1860" i="11"/>
  <c r="M1861" i="11"/>
  <c r="P1861" i="11"/>
  <c r="U1861" i="11" s="1"/>
  <c r="M1862" i="11"/>
  <c r="P1862" i="11"/>
  <c r="M1863" i="11"/>
  <c r="P1863" i="11"/>
  <c r="U1863" i="11" s="1"/>
  <c r="M1864" i="11"/>
  <c r="P1864" i="11"/>
  <c r="M1865" i="11"/>
  <c r="P1865" i="11"/>
  <c r="M1866" i="11"/>
  <c r="P1866" i="11"/>
  <c r="M1867" i="11"/>
  <c r="P1867" i="11"/>
  <c r="M1868" i="11"/>
  <c r="P1868" i="11"/>
  <c r="M1869" i="11"/>
  <c r="P1869" i="11"/>
  <c r="M1870" i="11"/>
  <c r="P1870" i="11"/>
  <c r="M1871" i="11"/>
  <c r="P1871" i="11"/>
  <c r="U1871" i="11" s="1"/>
  <c r="M1872" i="11"/>
  <c r="P1872" i="11"/>
  <c r="U1872" i="11" s="1"/>
  <c r="M1873" i="11"/>
  <c r="P1873" i="11"/>
  <c r="M1874" i="11"/>
  <c r="P1874" i="11"/>
  <c r="M1875" i="11"/>
  <c r="P1875" i="11"/>
  <c r="U1875" i="11" s="1"/>
  <c r="M1876" i="11"/>
  <c r="P1876" i="11"/>
  <c r="U1876" i="11" s="1"/>
  <c r="M1877" i="11"/>
  <c r="P1877" i="11"/>
  <c r="U1877" i="11" s="1"/>
  <c r="M1878" i="11"/>
  <c r="P1878" i="11"/>
  <c r="M1879" i="11"/>
  <c r="P1879" i="11"/>
  <c r="M1880" i="11"/>
  <c r="P1880" i="11"/>
  <c r="M1881" i="11"/>
  <c r="P1881" i="11"/>
  <c r="M1882" i="11"/>
  <c r="P1882" i="11"/>
  <c r="M1883" i="11"/>
  <c r="P1883" i="11"/>
  <c r="U1883" i="11" s="1"/>
  <c r="M1884" i="11"/>
  <c r="P1884" i="11"/>
  <c r="U1884" i="11" s="1"/>
  <c r="M1885" i="11"/>
  <c r="P1885" i="11"/>
  <c r="M1886" i="11"/>
  <c r="P1886" i="11"/>
  <c r="M1887" i="11"/>
  <c r="P1887" i="11"/>
  <c r="M1888" i="11"/>
  <c r="P1888" i="11"/>
  <c r="M1889" i="11"/>
  <c r="P1889" i="11"/>
  <c r="M1890" i="11"/>
  <c r="P1890" i="11"/>
  <c r="M1891" i="11"/>
  <c r="P1891" i="11"/>
  <c r="M1892" i="11"/>
  <c r="P1892" i="11"/>
  <c r="M1893" i="11"/>
  <c r="P1893" i="11"/>
  <c r="M1894" i="11"/>
  <c r="P1894" i="11"/>
  <c r="M1895" i="11"/>
  <c r="P1895" i="11"/>
  <c r="U1895" i="11" s="1"/>
  <c r="M1896" i="11"/>
  <c r="P1896" i="11"/>
  <c r="M1897" i="11"/>
  <c r="P1897" i="11"/>
  <c r="M1898" i="11"/>
  <c r="P1898" i="11"/>
  <c r="M1899" i="11"/>
  <c r="P1899" i="11"/>
  <c r="M1900" i="11"/>
  <c r="P1900" i="11"/>
  <c r="M1901" i="11"/>
  <c r="P1901" i="11"/>
  <c r="U1901" i="11" s="1"/>
  <c r="M1902" i="11"/>
  <c r="P1902" i="11"/>
  <c r="U1902" i="11" s="1"/>
  <c r="M1903" i="11"/>
  <c r="P1903" i="11"/>
  <c r="M1904" i="11"/>
  <c r="P1904" i="11"/>
  <c r="M1905" i="11"/>
  <c r="P1905" i="11"/>
  <c r="M1906" i="11"/>
  <c r="P1906" i="11"/>
  <c r="M1907" i="11"/>
  <c r="P1907" i="11"/>
  <c r="M1908" i="11"/>
  <c r="P1908" i="11"/>
  <c r="U1908" i="11" s="1"/>
  <c r="M1909" i="11"/>
  <c r="P1909" i="11"/>
  <c r="U1909" i="11" s="1"/>
  <c r="M1910" i="11"/>
  <c r="P1910" i="11"/>
  <c r="M1911" i="11"/>
  <c r="P1911" i="11"/>
  <c r="M1912" i="11"/>
  <c r="P1912" i="11"/>
  <c r="M1913" i="11"/>
  <c r="P1913" i="11"/>
  <c r="M1914" i="11"/>
  <c r="P1914" i="11"/>
  <c r="M1915" i="11"/>
  <c r="P1915" i="11"/>
  <c r="U1915" i="11" s="1"/>
  <c r="M1916" i="11"/>
  <c r="P1916" i="11"/>
  <c r="M1917" i="11"/>
  <c r="P1917" i="11"/>
  <c r="M1918" i="11"/>
  <c r="P1918" i="11"/>
  <c r="U1918" i="11" s="1"/>
  <c r="M1919" i="11"/>
  <c r="P1919" i="11"/>
  <c r="M1920" i="11"/>
  <c r="P1920" i="11"/>
  <c r="U1920" i="11" s="1"/>
  <c r="M1921" i="11"/>
  <c r="P1921" i="11"/>
  <c r="M1922" i="11"/>
  <c r="P1922" i="11"/>
  <c r="M1923" i="11"/>
  <c r="P1923" i="11"/>
  <c r="M1924" i="11"/>
  <c r="P1924" i="11"/>
  <c r="M1925" i="11"/>
  <c r="P1925" i="11"/>
  <c r="M1951" i="11"/>
  <c r="P1951" i="11"/>
  <c r="U1951" i="11" s="1"/>
  <c r="M1952" i="11"/>
  <c r="P1952" i="11"/>
  <c r="M1953" i="11"/>
  <c r="P1953" i="11"/>
  <c r="U1953" i="11" s="1"/>
  <c r="M1954" i="11"/>
  <c r="P1954" i="11"/>
  <c r="M1955" i="11"/>
  <c r="P1955" i="11"/>
  <c r="M1956" i="11"/>
  <c r="P1956" i="11"/>
  <c r="M1957" i="11"/>
  <c r="P1957" i="11"/>
  <c r="U1957" i="11" s="1"/>
  <c r="M1958" i="11"/>
  <c r="P1958" i="11"/>
  <c r="M1959" i="11"/>
  <c r="P1959" i="11"/>
  <c r="U1959" i="11" s="1"/>
  <c r="M1960" i="11"/>
  <c r="P1960" i="11"/>
  <c r="M1961" i="11"/>
  <c r="P1961" i="11"/>
  <c r="U1961" i="11" s="1"/>
  <c r="M1962" i="11"/>
  <c r="P1962" i="11"/>
  <c r="M1963" i="11"/>
  <c r="P1963" i="11"/>
  <c r="M1964" i="11"/>
  <c r="P1964" i="11"/>
  <c r="M1965" i="11"/>
  <c r="P1965" i="11"/>
  <c r="U1965" i="11" s="1"/>
  <c r="M1966" i="11"/>
  <c r="P1966" i="11"/>
  <c r="M1968" i="11"/>
  <c r="P1968" i="11"/>
  <c r="M1967" i="11"/>
  <c r="P1967" i="11"/>
  <c r="M1969" i="11"/>
  <c r="P1969" i="11"/>
  <c r="U1969" i="11" s="1"/>
  <c r="M1970" i="11"/>
  <c r="P1970" i="11"/>
  <c r="M1971" i="11"/>
  <c r="P1971" i="11"/>
  <c r="U1971" i="11" s="1"/>
  <c r="M1972" i="11"/>
  <c r="P1972" i="11"/>
  <c r="M1973" i="11"/>
  <c r="P1973" i="11"/>
  <c r="M1974" i="11"/>
  <c r="P1974" i="11"/>
  <c r="U1974" i="11" s="1"/>
  <c r="M1975" i="11"/>
  <c r="P1975" i="11"/>
  <c r="M1976" i="11"/>
  <c r="P1976" i="11"/>
  <c r="M1977" i="11"/>
  <c r="P1977" i="11"/>
  <c r="M1978" i="11"/>
  <c r="P1978" i="11"/>
  <c r="U1978" i="11" s="1"/>
  <c r="M1979" i="11"/>
  <c r="P1979" i="11"/>
  <c r="M1980" i="11"/>
  <c r="P1980" i="11"/>
  <c r="M1981" i="11"/>
  <c r="P1981" i="11"/>
  <c r="M1982" i="11"/>
  <c r="P1982" i="11"/>
  <c r="M1983" i="11"/>
  <c r="P1983" i="11"/>
  <c r="M1984" i="11"/>
  <c r="P1984" i="11"/>
  <c r="U1984" i="11" s="1"/>
  <c r="M1985" i="11"/>
  <c r="P1985" i="11"/>
  <c r="U1985" i="11" s="1"/>
  <c r="M1986" i="11"/>
  <c r="P1986" i="11"/>
  <c r="U1986" i="11" s="1"/>
  <c r="M1987" i="11"/>
  <c r="P1987" i="11"/>
  <c r="U1987" i="11" s="1"/>
  <c r="M1988" i="11"/>
  <c r="P1988" i="11"/>
  <c r="M1989" i="11"/>
  <c r="P1989" i="11"/>
  <c r="M1990" i="11"/>
  <c r="P1990" i="11"/>
  <c r="M1991" i="11"/>
  <c r="P1991" i="11"/>
  <c r="M1992" i="11"/>
  <c r="P1992" i="11"/>
  <c r="M1993" i="11"/>
  <c r="P1993" i="11"/>
  <c r="M1994" i="11"/>
  <c r="P1994" i="11"/>
  <c r="U1994" i="11" s="1"/>
  <c r="M1995" i="11"/>
  <c r="P1995" i="11"/>
  <c r="M1996" i="11"/>
  <c r="P1996" i="11"/>
  <c r="M1997" i="11"/>
  <c r="P1997" i="11"/>
  <c r="M1998" i="11"/>
  <c r="P1998" i="11"/>
  <c r="M1999" i="11"/>
  <c r="P1999" i="11"/>
  <c r="U1999" i="11" s="1"/>
  <c r="M2000" i="11"/>
  <c r="P2000" i="11"/>
  <c r="M2001" i="11"/>
  <c r="P2001" i="11"/>
  <c r="M2002" i="11"/>
  <c r="P2002" i="11"/>
  <c r="M2003" i="11"/>
  <c r="P2003" i="11"/>
  <c r="M2004" i="11"/>
  <c r="P2004" i="11"/>
  <c r="M2005" i="11"/>
  <c r="P2005" i="11"/>
  <c r="U2005" i="11" s="1"/>
  <c r="M2006" i="11"/>
  <c r="P2006" i="11"/>
  <c r="M2007" i="11"/>
  <c r="P2007" i="11"/>
  <c r="M2008" i="11"/>
  <c r="P2008" i="11"/>
  <c r="M2010" i="11"/>
  <c r="P2010" i="11"/>
  <c r="M2009" i="11"/>
  <c r="P2009" i="11"/>
  <c r="M2011" i="11"/>
  <c r="P2011" i="11"/>
  <c r="M2012" i="11"/>
  <c r="P2012" i="11"/>
  <c r="U2012" i="11" s="1"/>
  <c r="M2013" i="11"/>
  <c r="P2013" i="11"/>
  <c r="U2013" i="11" s="1"/>
  <c r="M2014" i="11"/>
  <c r="P2014" i="11"/>
  <c r="U2014" i="11" s="1"/>
  <c r="M2016" i="11"/>
  <c r="P2016" i="11"/>
  <c r="U2016" i="11" s="1"/>
  <c r="M2015" i="11"/>
  <c r="P2015" i="11"/>
  <c r="U2015" i="11" s="1"/>
  <c r="M2017" i="11"/>
  <c r="P2017" i="11"/>
  <c r="U2017" i="11" s="1"/>
  <c r="M2018" i="11"/>
  <c r="P2018" i="11"/>
  <c r="U2018" i="11" s="1"/>
  <c r="M2019" i="11"/>
  <c r="P2019" i="11"/>
  <c r="U2019" i="11" s="1"/>
  <c r="M2020" i="11"/>
  <c r="P2020" i="11"/>
  <c r="U2020" i="11" s="1"/>
  <c r="M2021" i="11"/>
  <c r="P2021" i="11"/>
  <c r="U2021" i="11" s="1"/>
  <c r="M2023" i="11"/>
  <c r="P2023" i="11"/>
  <c r="U2023" i="11" s="1"/>
  <c r="M2022" i="11"/>
  <c r="P2022" i="11"/>
  <c r="U2022" i="11" s="1"/>
  <c r="M2024" i="11"/>
  <c r="P2024" i="11"/>
  <c r="U2024" i="11" s="1"/>
  <c r="M2025" i="11"/>
  <c r="P2025" i="11"/>
  <c r="U2025" i="11" s="1"/>
  <c r="M2026" i="11"/>
  <c r="P2026" i="11"/>
  <c r="U2026" i="11" s="1"/>
  <c r="M2027" i="11"/>
  <c r="P2027" i="11"/>
  <c r="U2027" i="11" s="1"/>
  <c r="M2028" i="11"/>
  <c r="P2028" i="11"/>
  <c r="U2028" i="11" s="1"/>
  <c r="M2029" i="11"/>
  <c r="P2029" i="11"/>
  <c r="U2029" i="11" s="1"/>
  <c r="M2030" i="11"/>
  <c r="P2030" i="11"/>
  <c r="U2030" i="11" s="1"/>
  <c r="M2031" i="11"/>
  <c r="P2031" i="11"/>
  <c r="U2031" i="11" s="1"/>
  <c r="M2032" i="11"/>
  <c r="P2032" i="11"/>
  <c r="U2032" i="11" s="1"/>
  <c r="M2033" i="11"/>
  <c r="P2033" i="11"/>
  <c r="U2033" i="11" s="1"/>
  <c r="M2034" i="11"/>
  <c r="P2034" i="11"/>
  <c r="U2034" i="11" s="1"/>
  <c r="M2035" i="11"/>
  <c r="P2035" i="11"/>
  <c r="U2035" i="11" s="1"/>
  <c r="M2036" i="11"/>
  <c r="P2036" i="11"/>
  <c r="U2036" i="11" s="1"/>
  <c r="M2037" i="11"/>
  <c r="P2037" i="11"/>
  <c r="U2037" i="11" s="1"/>
  <c r="M2038" i="11"/>
  <c r="P2038" i="11"/>
  <c r="U2038" i="11" s="1"/>
  <c r="M2039" i="11"/>
  <c r="P2039" i="11"/>
  <c r="M2040" i="11"/>
  <c r="P2040" i="11"/>
  <c r="M2041" i="11"/>
  <c r="P2041" i="11"/>
  <c r="M2042" i="11"/>
  <c r="P2042" i="11"/>
  <c r="M2043" i="11"/>
  <c r="P2043" i="11"/>
  <c r="M2044" i="11"/>
  <c r="P2044" i="11"/>
  <c r="M2045" i="11"/>
  <c r="P2045" i="11"/>
  <c r="M2046" i="11"/>
  <c r="P2046" i="11"/>
  <c r="M2047" i="11"/>
  <c r="P2047" i="11"/>
  <c r="M2048" i="11"/>
  <c r="P2048" i="11"/>
  <c r="M2049" i="11"/>
  <c r="P2049" i="11"/>
  <c r="M2050" i="11"/>
  <c r="P2050" i="11"/>
  <c r="U2050" i="11" s="1"/>
  <c r="M2051" i="11"/>
  <c r="P2051" i="11"/>
  <c r="U2051" i="11" s="1"/>
  <c r="M2052" i="11"/>
  <c r="P2052" i="11"/>
  <c r="U2052" i="11" s="1"/>
  <c r="M2053" i="11"/>
  <c r="P2053" i="11"/>
  <c r="U2053" i="11" s="1"/>
  <c r="M2054" i="11"/>
  <c r="P2054" i="11"/>
  <c r="U2054" i="11" s="1"/>
  <c r="M2055" i="11"/>
  <c r="P2055" i="11"/>
  <c r="M2056" i="11"/>
  <c r="P2056" i="11"/>
  <c r="M2057" i="11"/>
  <c r="P2057" i="11"/>
  <c r="M2058" i="11"/>
  <c r="P2058" i="11"/>
  <c r="U2058" i="11" s="1"/>
  <c r="M2059" i="11"/>
  <c r="P2059" i="11"/>
  <c r="M2060" i="11"/>
  <c r="P2060" i="11"/>
  <c r="U2060" i="11" s="1"/>
  <c r="M2061" i="11"/>
  <c r="P2061" i="11"/>
  <c r="U2061" i="11" s="1"/>
  <c r="M2062" i="11"/>
  <c r="P2062" i="11"/>
  <c r="U2062" i="11" s="1"/>
  <c r="M2063" i="11"/>
  <c r="P2063" i="11"/>
  <c r="M2064" i="11"/>
  <c r="P2064" i="11"/>
  <c r="M2065" i="11"/>
  <c r="P2065" i="11"/>
  <c r="M2066" i="11"/>
  <c r="P2066" i="11"/>
  <c r="M2067" i="11"/>
  <c r="P2067" i="11"/>
  <c r="U2067" i="11" s="1"/>
  <c r="M2068" i="11"/>
  <c r="P2068" i="11"/>
  <c r="M2069" i="11"/>
  <c r="P2069" i="11"/>
  <c r="M2070" i="11"/>
  <c r="P2070" i="11"/>
  <c r="U2070" i="11" s="1"/>
  <c r="M2071" i="11"/>
  <c r="P2071" i="11"/>
  <c r="U2071" i="11" s="1"/>
  <c r="M2072" i="11"/>
  <c r="P2072" i="11"/>
  <c r="U2072" i="11" s="1"/>
  <c r="M2073" i="11"/>
  <c r="P2073" i="11"/>
  <c r="U2073" i="11" s="1"/>
  <c r="M2074" i="11"/>
  <c r="P2074" i="11"/>
  <c r="M2075" i="11"/>
  <c r="P2075" i="11"/>
  <c r="M2076" i="11"/>
  <c r="P2076" i="11"/>
  <c r="M2077" i="11"/>
  <c r="P2077" i="11"/>
  <c r="M2078" i="11"/>
  <c r="P2078" i="11"/>
  <c r="M2079" i="11"/>
  <c r="P2079" i="11"/>
  <c r="U2079" i="11" s="1"/>
  <c r="M2080" i="11"/>
  <c r="P2080" i="11"/>
  <c r="U2080" i="11" s="1"/>
  <c r="M2081" i="11"/>
  <c r="P2081" i="11"/>
  <c r="U2081" i="11" s="1"/>
  <c r="M2082" i="11"/>
  <c r="P2082" i="11"/>
  <c r="U2082" i="11" s="1"/>
  <c r="M2083" i="11"/>
  <c r="P2083" i="11"/>
  <c r="U2083" i="11" s="1"/>
  <c r="M2084" i="11"/>
  <c r="P2084" i="11"/>
  <c r="M2085" i="11"/>
  <c r="P2085" i="11"/>
  <c r="U2085" i="11" s="1"/>
  <c r="M2086" i="11"/>
  <c r="P2086" i="11"/>
  <c r="U2086" i="11" s="1"/>
  <c r="M2087" i="11"/>
  <c r="P2087" i="11"/>
  <c r="U2087" i="11" s="1"/>
  <c r="M2088" i="11"/>
  <c r="P2088" i="11"/>
  <c r="U2088" i="11" s="1"/>
  <c r="M2089" i="11"/>
  <c r="P2089" i="11"/>
  <c r="U2089" i="11" s="1"/>
  <c r="M2090" i="11"/>
  <c r="P2090" i="11"/>
  <c r="U2090" i="11" s="1"/>
  <c r="M2091" i="11"/>
  <c r="P2091" i="11"/>
  <c r="U2091" i="11" s="1"/>
  <c r="M2092" i="11"/>
  <c r="P2092" i="11"/>
  <c r="U2092" i="11" s="1"/>
  <c r="M2093" i="11"/>
  <c r="P2093" i="11"/>
  <c r="U2093" i="11" s="1"/>
  <c r="M2094" i="11"/>
  <c r="P2094" i="11"/>
  <c r="U2094" i="11" s="1"/>
  <c r="M2095" i="11"/>
  <c r="P2095" i="11"/>
  <c r="M2096" i="11"/>
  <c r="P2096" i="11"/>
  <c r="M2097" i="11"/>
  <c r="P2097" i="11"/>
  <c r="U2097" i="11" s="1"/>
  <c r="M2098" i="11"/>
  <c r="P2098" i="11"/>
  <c r="U2098" i="11" s="1"/>
  <c r="M2099" i="11"/>
  <c r="P2099" i="11"/>
  <c r="U2099" i="11" s="1"/>
  <c r="M2100" i="11"/>
  <c r="P2100" i="11"/>
  <c r="U2100" i="11" s="1"/>
  <c r="M2101" i="11"/>
  <c r="P2101" i="11"/>
  <c r="U2101" i="11" s="1"/>
  <c r="M2102" i="11"/>
  <c r="P2102" i="11"/>
  <c r="U2102" i="11" s="1"/>
  <c r="M2103" i="11"/>
  <c r="P2103" i="11"/>
  <c r="U2103" i="11" s="1"/>
  <c r="M2104" i="11"/>
  <c r="P2104" i="11"/>
  <c r="U2104" i="11" s="1"/>
  <c r="M2105" i="11"/>
  <c r="P2105" i="11"/>
  <c r="M2106" i="11"/>
  <c r="P2106" i="11"/>
  <c r="M2107" i="11"/>
  <c r="P2107" i="11"/>
  <c r="M2108" i="11"/>
  <c r="P2108" i="11"/>
  <c r="U2108" i="11" s="1"/>
  <c r="M2109" i="11"/>
  <c r="P2109" i="11"/>
  <c r="U2109" i="11" s="1"/>
  <c r="M2110" i="11"/>
  <c r="P2110" i="11"/>
  <c r="U2110" i="11" s="1"/>
  <c r="M2111" i="11"/>
  <c r="P2111" i="11"/>
  <c r="U2111" i="11" s="1"/>
  <c r="M2112" i="11"/>
  <c r="P2112" i="11"/>
  <c r="U2112" i="11" s="1"/>
  <c r="M2113" i="11"/>
  <c r="P2113" i="11"/>
  <c r="M2114" i="11"/>
  <c r="P2114" i="11"/>
  <c r="M2115" i="11"/>
  <c r="P2115" i="11"/>
  <c r="U2115" i="11" s="1"/>
  <c r="M2116" i="11"/>
  <c r="P2116" i="11"/>
  <c r="U2116" i="11" s="1"/>
  <c r="M2117" i="11"/>
  <c r="P2117" i="11"/>
  <c r="U2117" i="11" s="1"/>
  <c r="M2118" i="11"/>
  <c r="P2118" i="11"/>
  <c r="U2118" i="11" s="1"/>
  <c r="M2119" i="11"/>
  <c r="P2119" i="11"/>
  <c r="U2119" i="11" s="1"/>
  <c r="M2120" i="11"/>
  <c r="P2120" i="11"/>
  <c r="U2120" i="11" s="1"/>
  <c r="M2121" i="11"/>
  <c r="P2121" i="11"/>
  <c r="U2121" i="11" s="1"/>
  <c r="M2122" i="11"/>
  <c r="P2122" i="11"/>
  <c r="U2122" i="11" s="1"/>
  <c r="M2123" i="11"/>
  <c r="P2123" i="11"/>
  <c r="M2124" i="11"/>
  <c r="P2124" i="11"/>
  <c r="M2125" i="11"/>
  <c r="P2125" i="11"/>
  <c r="M2126" i="11"/>
  <c r="P2126" i="11"/>
  <c r="M2127" i="11"/>
  <c r="P2127" i="11"/>
  <c r="M2128" i="11"/>
  <c r="P2128" i="11"/>
  <c r="U2128" i="11" s="1"/>
  <c r="M2129" i="11"/>
  <c r="P2129" i="11"/>
  <c r="U2129" i="11" s="1"/>
  <c r="M2130" i="11"/>
  <c r="P2130" i="11"/>
  <c r="U2130" i="11" s="1"/>
  <c r="M2131" i="11"/>
  <c r="P2131" i="11"/>
  <c r="U2131" i="11" s="1"/>
  <c r="M2132" i="11"/>
  <c r="P2132" i="11"/>
  <c r="U2132" i="11" s="1"/>
  <c r="M2133" i="11"/>
  <c r="P2133" i="11"/>
  <c r="U2133" i="11" s="1"/>
  <c r="M2134" i="11"/>
  <c r="P2134" i="11"/>
  <c r="U2134" i="11" s="1"/>
  <c r="M2135" i="11"/>
  <c r="P2135" i="11"/>
  <c r="U2135" i="11" s="1"/>
  <c r="M2136" i="11"/>
  <c r="P2136" i="11"/>
  <c r="M2137" i="11"/>
  <c r="P2137" i="11"/>
  <c r="U2137" i="11" s="1"/>
  <c r="M2138" i="11"/>
  <c r="P2138" i="11"/>
  <c r="U2138" i="11" s="1"/>
  <c r="M2139" i="11"/>
  <c r="P2139" i="11"/>
  <c r="U2139" i="11" s="1"/>
  <c r="M2140" i="11"/>
  <c r="P2140" i="11"/>
  <c r="U2140" i="11" s="1"/>
  <c r="M2141" i="11"/>
  <c r="P2141" i="11"/>
  <c r="U2141" i="11" s="1"/>
  <c r="M2142" i="11"/>
  <c r="P2142" i="11"/>
  <c r="U2142" i="11" s="1"/>
  <c r="M2143" i="11"/>
  <c r="P2143" i="11"/>
  <c r="U2143" i="11" s="1"/>
  <c r="M2144" i="11"/>
  <c r="P2144" i="11"/>
  <c r="M2145" i="11"/>
  <c r="P2145" i="11"/>
  <c r="M2146" i="11"/>
  <c r="P2146" i="11"/>
  <c r="U2146" i="11" s="1"/>
  <c r="M2147" i="11"/>
  <c r="P2147" i="11"/>
  <c r="U2147" i="11" s="1"/>
  <c r="M2148" i="11"/>
  <c r="P2148" i="11"/>
  <c r="M2149" i="11"/>
  <c r="P2149" i="11"/>
  <c r="M2150" i="11"/>
  <c r="P2150" i="11"/>
  <c r="M2151" i="11"/>
  <c r="P2151" i="11"/>
  <c r="U2151" i="11" s="1"/>
  <c r="M2152" i="11"/>
  <c r="P2152" i="11"/>
  <c r="U2152" i="11" s="1"/>
  <c r="M2153" i="11"/>
  <c r="P2153" i="11"/>
  <c r="U2153" i="11" s="1"/>
  <c r="M2154" i="11"/>
  <c r="P2154" i="11"/>
  <c r="M2155" i="11"/>
  <c r="P2155" i="11"/>
  <c r="M2156" i="11"/>
  <c r="P2156" i="11"/>
  <c r="U2156" i="11" s="1"/>
  <c r="M2157" i="11"/>
  <c r="P2157" i="11"/>
  <c r="M2158" i="11"/>
  <c r="P2158" i="11"/>
  <c r="M2159" i="11"/>
  <c r="P2159" i="11"/>
  <c r="M2160" i="11"/>
  <c r="P2160" i="11"/>
  <c r="M2161" i="11"/>
  <c r="P2161" i="11"/>
  <c r="M2162" i="11"/>
  <c r="P2162" i="11"/>
  <c r="M2163" i="11"/>
  <c r="P2163" i="11"/>
  <c r="M2164" i="11"/>
  <c r="P2164" i="11"/>
  <c r="U2164" i="11" s="1"/>
  <c r="M2165" i="11"/>
  <c r="P2165" i="11"/>
  <c r="M2166" i="11"/>
  <c r="P2166" i="11"/>
  <c r="M2167" i="11"/>
  <c r="P2167" i="11"/>
  <c r="M2168" i="11"/>
  <c r="P2168" i="11"/>
  <c r="M2169" i="11"/>
  <c r="P2169" i="11"/>
  <c r="M2170" i="11"/>
  <c r="P2170" i="11"/>
  <c r="U2170" i="11" s="1"/>
  <c r="M2171" i="11"/>
  <c r="P2171" i="11"/>
  <c r="M2172" i="11"/>
  <c r="P2172" i="11"/>
  <c r="M2173" i="11"/>
  <c r="P2173" i="11"/>
  <c r="M2174" i="11"/>
  <c r="P2174" i="11"/>
  <c r="M2175" i="11"/>
  <c r="P2175" i="11"/>
  <c r="M2176" i="11"/>
  <c r="P2176" i="11"/>
  <c r="M2177" i="11"/>
  <c r="P2177" i="11"/>
  <c r="M2178" i="11"/>
  <c r="P2178" i="11"/>
  <c r="M2179" i="11"/>
  <c r="P2179" i="11"/>
  <c r="M2180" i="11"/>
  <c r="P2180" i="11"/>
  <c r="M2181" i="11"/>
  <c r="P2181" i="11"/>
  <c r="M2182" i="11"/>
  <c r="P2182" i="11"/>
  <c r="M2183" i="11"/>
  <c r="P2183" i="11"/>
  <c r="M2184" i="11"/>
  <c r="P2184" i="11"/>
  <c r="M2185" i="11"/>
  <c r="P2185" i="11"/>
  <c r="M2186" i="11"/>
  <c r="P2186" i="11"/>
  <c r="M2187" i="11"/>
  <c r="P2187" i="11"/>
  <c r="M2188" i="11"/>
  <c r="P2188" i="11"/>
  <c r="M2189" i="11"/>
  <c r="P2189" i="11"/>
  <c r="M2190" i="11"/>
  <c r="P2190" i="11"/>
  <c r="M2191" i="11"/>
  <c r="P2191" i="11"/>
  <c r="M2192" i="11"/>
  <c r="P2192" i="11"/>
  <c r="M2193" i="11"/>
  <c r="P2193" i="11"/>
  <c r="M2194" i="11"/>
  <c r="P2194" i="11"/>
  <c r="M2195" i="11"/>
  <c r="P2195" i="11"/>
  <c r="M2196" i="11"/>
  <c r="P2196" i="11"/>
  <c r="M2197" i="11"/>
  <c r="P2197" i="11"/>
  <c r="M2198" i="11"/>
  <c r="P2198" i="11"/>
  <c r="U2198" i="11" s="1"/>
  <c r="M2199" i="11"/>
  <c r="P2199" i="11"/>
  <c r="M2200" i="11"/>
  <c r="P2200" i="11"/>
  <c r="M2201" i="11"/>
  <c r="P2201" i="11"/>
  <c r="M2202" i="11"/>
  <c r="P2202" i="11"/>
  <c r="U2202" i="11" s="1"/>
  <c r="M2203" i="11"/>
  <c r="P2203" i="11"/>
  <c r="U2203" i="11" s="1"/>
  <c r="M2204" i="11"/>
  <c r="P2204" i="11"/>
  <c r="U2204" i="11" s="1"/>
  <c r="M2205" i="11"/>
  <c r="P2205" i="11"/>
  <c r="U2205" i="11" s="1"/>
  <c r="M2206" i="11"/>
  <c r="P2206" i="11"/>
  <c r="M2207" i="11"/>
  <c r="P2207" i="11"/>
  <c r="U2207" i="11" s="1"/>
  <c r="M2208" i="11"/>
  <c r="P2208" i="11"/>
  <c r="U2208" i="11" s="1"/>
  <c r="M2209" i="11"/>
  <c r="P2209" i="11"/>
  <c r="M2210" i="11"/>
  <c r="P2210" i="11"/>
  <c r="M2211" i="11"/>
  <c r="P2211" i="11"/>
  <c r="M2212" i="11"/>
  <c r="P2212" i="11"/>
  <c r="U2212" i="11" s="1"/>
  <c r="M2213" i="11"/>
  <c r="P2213" i="11"/>
  <c r="U2213" i="11" s="1"/>
  <c r="M2217" i="11"/>
  <c r="P2217" i="11"/>
  <c r="M2215" i="11"/>
  <c r="P2215" i="11"/>
  <c r="M2216" i="11"/>
  <c r="P2216" i="11"/>
  <c r="M2214" i="11"/>
  <c r="P2214" i="11"/>
  <c r="M2218" i="11"/>
  <c r="P2218" i="11"/>
  <c r="U2218" i="11" s="1"/>
  <c r="M2219" i="11"/>
  <c r="P2219" i="11"/>
  <c r="M2220" i="11"/>
  <c r="P2220" i="11"/>
  <c r="M2221" i="11"/>
  <c r="P2221" i="11"/>
  <c r="M2222" i="11"/>
  <c r="P2222" i="11"/>
  <c r="M2223" i="11"/>
  <c r="P2223" i="11"/>
  <c r="M2224" i="11"/>
  <c r="P2224" i="11"/>
  <c r="M2225" i="11"/>
  <c r="P2225" i="11"/>
  <c r="M2226" i="11"/>
  <c r="P2226" i="11"/>
  <c r="M2227" i="11"/>
  <c r="P2227" i="11"/>
  <c r="M2228" i="11"/>
  <c r="P2228" i="11"/>
  <c r="M2229" i="11"/>
  <c r="P2229" i="11"/>
  <c r="M2230" i="11"/>
  <c r="P2230" i="11"/>
  <c r="M2231" i="11"/>
  <c r="P2231" i="11"/>
  <c r="M2232" i="11"/>
  <c r="P2232" i="11"/>
  <c r="M2233" i="11"/>
  <c r="P2233" i="11"/>
  <c r="M2234" i="11"/>
  <c r="P2234" i="11"/>
  <c r="M2235" i="11"/>
  <c r="P2235" i="11"/>
  <c r="M2236" i="11"/>
  <c r="P2236" i="11"/>
  <c r="U2236" i="11" s="1"/>
  <c r="M2237" i="11"/>
  <c r="P2237" i="11"/>
  <c r="U2237" i="11" s="1"/>
  <c r="M2238" i="11"/>
  <c r="P2238" i="11"/>
  <c r="U2238" i="11" s="1"/>
  <c r="M2239" i="11"/>
  <c r="P2239" i="11"/>
  <c r="U2239" i="11" s="1"/>
  <c r="M2240" i="11"/>
  <c r="P2240" i="11"/>
  <c r="M2241" i="11"/>
  <c r="P2241" i="11"/>
  <c r="M2242" i="11"/>
  <c r="P2242" i="11"/>
  <c r="M2243" i="11"/>
  <c r="P2243" i="11"/>
  <c r="M2244" i="11"/>
  <c r="P2244" i="11"/>
  <c r="U2244" i="11" s="1"/>
  <c r="M2245" i="11"/>
  <c r="P2245" i="11"/>
  <c r="U2245" i="11" s="1"/>
  <c r="M2246" i="11"/>
  <c r="P2246" i="11"/>
  <c r="U2246" i="11" s="1"/>
  <c r="M2247" i="11"/>
  <c r="P2247" i="11"/>
  <c r="U2247" i="11" s="1"/>
  <c r="M2248" i="11"/>
  <c r="P2248" i="11"/>
  <c r="U2248" i="11" s="1"/>
  <c r="M2249" i="11"/>
  <c r="P2249" i="11"/>
  <c r="U2249" i="11" s="1"/>
  <c r="M2250" i="11"/>
  <c r="P2250" i="11"/>
  <c r="U2250" i="11" s="1"/>
  <c r="M2251" i="11"/>
  <c r="P2251" i="11"/>
  <c r="M2252" i="11"/>
  <c r="P2252" i="11"/>
  <c r="M2253" i="11"/>
  <c r="P2253" i="11"/>
  <c r="M2254" i="11"/>
  <c r="P2254" i="11"/>
  <c r="M2255" i="11"/>
  <c r="P2255" i="11"/>
  <c r="M2256" i="11"/>
  <c r="P2256" i="11"/>
  <c r="M2257" i="11"/>
  <c r="P2257" i="11"/>
  <c r="M2258" i="11"/>
  <c r="P2258" i="11"/>
  <c r="M2259" i="11"/>
  <c r="P2259" i="11"/>
  <c r="U2259" i="11" s="1"/>
  <c r="M2260" i="11"/>
  <c r="P2260" i="11"/>
  <c r="M2261" i="11"/>
  <c r="P2261" i="11"/>
  <c r="M2262" i="11"/>
  <c r="P2262" i="11"/>
  <c r="M2263" i="11"/>
  <c r="P2263" i="11"/>
  <c r="M2264" i="11"/>
  <c r="P2264" i="11"/>
  <c r="M2265" i="11"/>
  <c r="P2265" i="11"/>
  <c r="M2266" i="11"/>
  <c r="P2266" i="11"/>
  <c r="M2267" i="11"/>
  <c r="P2267" i="11"/>
  <c r="U2267" i="11" s="1"/>
  <c r="M2268" i="11"/>
  <c r="P2268" i="11"/>
  <c r="M2269" i="11"/>
  <c r="P2269" i="11"/>
  <c r="M2270" i="11"/>
  <c r="P2270" i="11"/>
  <c r="M2271" i="11"/>
  <c r="P2271" i="11"/>
  <c r="M2272" i="11"/>
  <c r="P2272" i="11"/>
  <c r="M2273" i="11"/>
  <c r="P2273" i="11"/>
  <c r="M2274" i="11"/>
  <c r="P2274" i="11"/>
  <c r="M2275" i="11"/>
  <c r="P2275" i="11"/>
  <c r="M2276" i="11"/>
  <c r="P2276" i="11"/>
  <c r="M2277" i="11"/>
  <c r="P2277" i="11"/>
  <c r="M2278" i="11"/>
  <c r="P2278" i="11"/>
  <c r="M2279" i="11"/>
  <c r="P2279" i="11"/>
  <c r="M2280" i="11"/>
  <c r="P2280" i="11"/>
  <c r="M2281" i="11"/>
  <c r="P2281" i="11"/>
  <c r="M2282" i="11"/>
  <c r="P2282" i="11"/>
  <c r="M2283" i="11"/>
  <c r="P2283" i="11"/>
  <c r="M2287" i="11"/>
  <c r="P2287" i="11"/>
  <c r="M2285" i="11"/>
  <c r="P2285" i="11"/>
  <c r="M2286" i="11"/>
  <c r="P2286" i="11"/>
  <c r="M2284" i="11"/>
  <c r="P2284" i="11"/>
  <c r="M2288" i="11"/>
  <c r="P2288" i="11"/>
  <c r="U2288" i="11" s="1"/>
  <c r="M2289" i="11"/>
  <c r="P2289" i="11"/>
  <c r="M2290" i="11"/>
  <c r="P2290" i="11"/>
  <c r="M2291" i="11"/>
  <c r="P2291" i="11"/>
  <c r="M2292" i="11"/>
  <c r="P2292" i="11"/>
  <c r="M2293" i="11"/>
  <c r="P2293" i="11"/>
  <c r="M2294" i="11"/>
  <c r="P2294" i="11"/>
  <c r="M2295" i="11"/>
  <c r="P2295" i="11"/>
  <c r="M2296" i="11"/>
  <c r="P2296" i="11"/>
  <c r="M2297" i="11"/>
  <c r="P2297" i="11"/>
  <c r="M2298" i="11"/>
  <c r="P2298" i="11"/>
  <c r="M2299" i="11"/>
  <c r="P2299" i="11"/>
  <c r="M2300" i="11"/>
  <c r="P2300" i="11"/>
  <c r="M2301" i="11"/>
  <c r="P2301" i="11"/>
  <c r="M2302" i="11"/>
  <c r="P2302" i="11"/>
  <c r="M2303" i="11"/>
  <c r="P2303" i="11"/>
  <c r="M2304" i="11"/>
  <c r="P2304" i="11"/>
  <c r="M2305" i="11"/>
  <c r="P2305" i="11"/>
  <c r="M2306" i="11"/>
  <c r="P2306" i="11"/>
  <c r="M2307" i="11"/>
  <c r="P2307" i="11"/>
  <c r="M2308" i="11"/>
  <c r="P2308" i="11"/>
  <c r="M2309" i="11"/>
  <c r="P2309" i="11"/>
  <c r="M2310" i="11"/>
  <c r="P2310" i="11"/>
  <c r="M2311" i="11"/>
  <c r="P2311" i="11"/>
  <c r="M2312" i="11"/>
  <c r="P2312" i="11"/>
  <c r="M2313" i="11"/>
  <c r="P2313" i="11"/>
  <c r="M2314" i="11"/>
  <c r="P2314" i="11"/>
  <c r="M2315" i="11"/>
  <c r="P2315" i="11"/>
  <c r="M2316" i="11"/>
  <c r="P2316" i="11"/>
  <c r="M2317" i="11"/>
  <c r="P2317" i="11"/>
  <c r="M2318" i="11"/>
  <c r="P2318" i="11"/>
  <c r="M2319" i="11"/>
  <c r="P2319" i="11"/>
  <c r="M2320" i="11"/>
  <c r="P2320" i="11"/>
  <c r="M2321" i="11"/>
  <c r="P2321" i="11"/>
  <c r="M2322" i="11"/>
  <c r="P2322" i="11"/>
  <c r="M2323" i="11"/>
  <c r="P2323" i="11"/>
  <c r="M2324" i="11"/>
  <c r="P2324" i="11"/>
  <c r="M2325" i="11"/>
  <c r="P2325" i="11"/>
  <c r="M2326" i="11"/>
  <c r="P2326" i="11"/>
  <c r="M2327" i="11"/>
  <c r="P2327" i="11"/>
  <c r="M2328" i="11"/>
  <c r="P2328" i="11"/>
  <c r="M2329" i="11"/>
  <c r="P2329" i="11"/>
  <c r="M2330" i="11"/>
  <c r="P2330" i="11"/>
  <c r="M2331" i="11"/>
  <c r="P2331" i="11"/>
  <c r="M2332" i="11"/>
  <c r="P2332" i="11"/>
  <c r="M2333" i="11"/>
  <c r="P2333" i="11"/>
  <c r="M2334" i="11"/>
  <c r="P2334" i="11"/>
  <c r="M2335" i="11"/>
  <c r="P2335" i="11"/>
  <c r="M2336" i="11"/>
  <c r="P2336" i="11"/>
  <c r="U2336" i="11" s="1"/>
  <c r="M2337" i="11"/>
  <c r="P2337" i="11"/>
  <c r="U2337" i="11" s="1"/>
  <c r="M2338" i="11"/>
  <c r="P2338" i="11"/>
  <c r="U2338" i="11" s="1"/>
  <c r="M2339" i="11"/>
  <c r="P2339" i="11"/>
  <c r="M2340" i="11"/>
  <c r="P2340" i="11"/>
  <c r="M2344" i="11"/>
  <c r="P2344" i="11"/>
  <c r="M2342" i="11"/>
  <c r="P2342" i="11"/>
  <c r="M2343" i="11"/>
  <c r="P2343" i="11"/>
  <c r="M2341" i="11"/>
  <c r="P2341" i="11"/>
  <c r="M2345" i="11"/>
  <c r="P2345" i="11"/>
  <c r="M2346" i="11"/>
  <c r="P2346" i="11"/>
  <c r="M2347" i="11"/>
  <c r="P2347" i="11"/>
  <c r="M2348" i="11"/>
  <c r="P2348" i="11"/>
  <c r="M2349" i="11"/>
  <c r="P2349" i="11"/>
  <c r="M2350" i="11"/>
  <c r="P2350" i="11"/>
  <c r="M2352" i="11"/>
  <c r="P2352" i="11"/>
  <c r="M2351" i="11"/>
  <c r="P2351" i="11"/>
  <c r="M2353" i="11"/>
  <c r="P2353" i="11"/>
  <c r="M2359" i="11"/>
  <c r="P2359" i="11"/>
  <c r="M2355" i="11"/>
  <c r="P2355" i="11"/>
  <c r="M2356" i="11"/>
  <c r="P2356" i="11"/>
  <c r="M2357" i="11"/>
  <c r="P2357" i="11"/>
  <c r="M2358" i="11"/>
  <c r="P2358" i="11"/>
  <c r="M2354" i="11"/>
  <c r="P2354" i="11"/>
  <c r="M2360" i="11"/>
  <c r="P2360" i="11"/>
  <c r="U2360" i="11" s="1"/>
  <c r="M2361" i="11"/>
  <c r="P2361" i="11"/>
  <c r="M2362" i="11"/>
  <c r="P2362" i="11"/>
  <c r="M2363" i="11"/>
  <c r="P2363" i="11"/>
  <c r="M2364" i="11"/>
  <c r="P2364" i="11"/>
  <c r="M2365" i="11"/>
  <c r="P2365" i="11"/>
  <c r="M2366" i="11"/>
  <c r="P2366" i="11"/>
  <c r="M2367" i="11"/>
  <c r="P2367" i="11"/>
  <c r="M2368" i="11"/>
  <c r="P2368" i="11"/>
  <c r="M2369" i="11"/>
  <c r="P2369" i="11"/>
  <c r="U2369" i="11" s="1"/>
  <c r="M2370" i="11"/>
  <c r="P2370" i="11"/>
  <c r="M2371" i="11"/>
  <c r="P2371" i="11"/>
  <c r="M2372" i="11"/>
  <c r="P2372" i="11"/>
  <c r="M2373" i="11"/>
  <c r="P2373" i="11"/>
  <c r="M2374" i="11"/>
  <c r="P2374" i="11"/>
  <c r="U2374" i="11" s="1"/>
  <c r="M2375" i="11"/>
  <c r="P2375" i="11"/>
  <c r="M2376" i="11"/>
  <c r="P2376" i="11"/>
  <c r="M2377" i="11"/>
  <c r="P2377" i="11"/>
  <c r="U2377" i="11" s="1"/>
  <c r="M2378" i="11"/>
  <c r="P2378" i="11"/>
  <c r="M2379" i="11"/>
  <c r="P2379" i="11"/>
  <c r="M2380" i="11"/>
  <c r="P2380" i="11"/>
  <c r="M2381" i="11"/>
  <c r="P2381" i="11"/>
  <c r="M2382" i="11"/>
  <c r="P2382" i="11"/>
  <c r="M2383" i="11"/>
  <c r="P2383" i="11"/>
  <c r="M2384" i="11"/>
  <c r="P2384" i="11"/>
  <c r="M2385" i="11"/>
  <c r="P2385" i="11"/>
  <c r="M2386" i="11"/>
  <c r="P2386" i="11"/>
  <c r="M2387" i="11"/>
  <c r="P2387" i="11"/>
  <c r="M2388" i="11"/>
  <c r="P2388" i="11"/>
  <c r="M2389" i="11"/>
  <c r="P2389" i="11"/>
  <c r="M2390" i="11"/>
  <c r="P2390" i="11"/>
  <c r="M2391" i="11"/>
  <c r="P2391" i="11"/>
  <c r="U2391" i="11" s="1"/>
  <c r="M2392" i="11"/>
  <c r="P2392" i="11"/>
  <c r="M2393" i="11"/>
  <c r="P2393" i="11"/>
  <c r="M2394" i="11"/>
  <c r="P2394" i="11"/>
  <c r="M2395" i="11"/>
  <c r="P2395" i="11"/>
  <c r="M2396" i="11"/>
  <c r="P2396" i="11"/>
  <c r="M2397" i="11"/>
  <c r="P2397" i="11"/>
  <c r="U2397" i="11" s="1"/>
  <c r="M2398" i="11"/>
  <c r="P2398" i="11"/>
  <c r="U2398" i="11" s="1"/>
  <c r="M2399" i="11"/>
  <c r="P2399" i="11"/>
  <c r="M2400" i="11"/>
  <c r="P2400" i="11"/>
  <c r="M2401" i="11"/>
  <c r="P2401" i="11"/>
  <c r="M2402" i="11"/>
  <c r="P2402" i="11"/>
  <c r="M2403" i="11"/>
  <c r="P2403" i="11"/>
  <c r="M2404" i="11"/>
  <c r="P2404" i="11"/>
  <c r="M2405" i="11"/>
  <c r="P2405" i="11"/>
  <c r="M2406" i="11"/>
  <c r="P2406" i="11"/>
  <c r="M2407" i="11"/>
  <c r="P2407" i="11"/>
  <c r="M2408" i="11"/>
  <c r="P2408" i="11"/>
  <c r="M2409" i="11"/>
  <c r="P2409" i="11"/>
  <c r="M2410" i="11"/>
  <c r="P2410" i="11"/>
  <c r="M2411" i="11"/>
  <c r="P2411" i="11"/>
  <c r="M2412" i="11"/>
  <c r="P2412" i="11"/>
  <c r="M2413" i="11"/>
  <c r="P2413" i="11"/>
  <c r="M2414" i="11"/>
  <c r="P2414" i="11"/>
  <c r="M2415" i="11"/>
  <c r="P2415" i="11"/>
  <c r="M2416" i="11"/>
  <c r="P2416" i="11"/>
  <c r="M2417" i="11"/>
  <c r="P2417" i="11"/>
  <c r="M2418" i="11"/>
  <c r="P2418" i="11"/>
  <c r="M2419" i="11"/>
  <c r="P2419" i="11"/>
  <c r="M2420" i="11"/>
  <c r="P2420" i="11"/>
  <c r="M2421" i="11"/>
  <c r="P2421" i="11"/>
  <c r="M2422" i="11"/>
  <c r="P2422" i="11"/>
  <c r="M2423" i="11"/>
  <c r="P2423" i="11"/>
  <c r="M2424" i="11"/>
  <c r="P2424" i="11"/>
  <c r="M2425" i="11"/>
  <c r="P2425" i="11"/>
  <c r="M2426" i="11"/>
  <c r="P2426" i="11"/>
  <c r="M2427" i="11"/>
  <c r="P2427" i="11"/>
  <c r="M2428" i="11"/>
  <c r="P2428" i="11"/>
  <c r="M2429" i="11"/>
  <c r="P2429" i="11"/>
  <c r="M2430" i="11"/>
  <c r="P2430" i="11"/>
  <c r="U2430" i="11" s="1"/>
  <c r="M2431" i="11"/>
  <c r="P2431" i="11"/>
  <c r="M2432" i="11"/>
  <c r="P2432" i="11"/>
  <c r="M2433" i="11"/>
  <c r="P2433" i="11"/>
  <c r="M2434" i="11"/>
  <c r="P2434" i="11"/>
  <c r="M2435" i="11"/>
  <c r="P2435" i="11"/>
  <c r="M2436" i="11"/>
  <c r="P2436" i="11"/>
  <c r="M2437" i="11"/>
  <c r="P2437" i="11"/>
  <c r="M2438" i="11"/>
  <c r="P2438" i="11"/>
  <c r="M2439" i="11"/>
  <c r="P2439" i="11"/>
  <c r="M2440" i="11"/>
  <c r="P2440" i="11"/>
  <c r="U2440" i="11" s="1"/>
  <c r="M2441" i="11"/>
  <c r="P2441" i="11"/>
  <c r="M2442" i="11"/>
  <c r="P2442" i="11"/>
  <c r="M2443" i="11"/>
  <c r="P2443" i="11"/>
  <c r="M2444" i="11"/>
  <c r="P2444" i="11"/>
  <c r="M2445" i="11"/>
  <c r="P2445" i="11"/>
  <c r="M2446" i="11"/>
  <c r="P2446" i="11"/>
  <c r="M2447" i="11"/>
  <c r="P2447" i="11"/>
  <c r="M2448" i="11"/>
  <c r="P2448" i="11"/>
  <c r="M2449" i="11"/>
  <c r="P2449" i="11"/>
  <c r="M2450" i="11"/>
  <c r="P2450" i="11"/>
  <c r="M2451" i="11"/>
  <c r="P2451" i="11"/>
  <c r="M2452" i="11"/>
  <c r="P2452" i="11"/>
  <c r="M2453" i="11"/>
  <c r="P2453" i="11"/>
  <c r="M2454" i="11"/>
  <c r="P2454" i="11"/>
  <c r="M2455" i="11"/>
  <c r="P2455" i="11"/>
  <c r="M2456" i="11"/>
  <c r="P2456" i="11"/>
  <c r="M2457" i="11"/>
  <c r="P2457" i="11"/>
  <c r="M2458" i="11"/>
  <c r="P2458" i="11"/>
  <c r="M2459" i="11"/>
  <c r="P2459" i="11"/>
  <c r="M2460" i="11"/>
  <c r="P2460" i="11"/>
  <c r="M2461" i="11"/>
  <c r="P2461" i="11"/>
  <c r="M2462" i="11"/>
  <c r="P2462" i="11"/>
  <c r="M2463" i="11"/>
  <c r="P2463" i="11"/>
  <c r="M2464" i="11"/>
  <c r="P2464" i="11"/>
  <c r="M2465" i="11"/>
  <c r="P2465" i="11"/>
  <c r="M2466" i="11"/>
  <c r="P2466" i="11"/>
  <c r="M2467" i="11"/>
  <c r="P2467" i="11"/>
  <c r="M2468" i="11"/>
  <c r="P2468" i="11"/>
  <c r="M2469" i="11"/>
  <c r="P2469" i="11"/>
  <c r="M2470" i="11"/>
  <c r="P2470" i="11"/>
  <c r="M2471" i="11"/>
  <c r="P2471" i="11"/>
  <c r="M2472" i="11"/>
  <c r="P2472" i="11"/>
  <c r="M2473" i="11"/>
  <c r="P2473" i="11"/>
  <c r="U2473" i="11" s="1"/>
  <c r="M2474" i="11"/>
  <c r="P2474" i="11"/>
  <c r="M2475" i="11"/>
  <c r="P2475" i="11"/>
  <c r="M2476" i="11"/>
  <c r="P2476" i="11"/>
  <c r="M2477" i="11"/>
  <c r="P2477" i="11"/>
  <c r="M2478" i="11"/>
  <c r="P2478" i="11"/>
  <c r="M2479" i="11"/>
  <c r="P2479" i="11"/>
  <c r="M2480" i="11"/>
  <c r="P2480" i="11"/>
  <c r="U2480" i="11" s="1"/>
  <c r="M2481" i="11"/>
  <c r="P2481" i="11"/>
  <c r="M2482" i="11"/>
  <c r="P2482" i="11"/>
  <c r="M2483" i="11"/>
  <c r="P2483" i="11"/>
  <c r="U2483" i="11" s="1"/>
  <c r="M2484" i="11"/>
  <c r="P2484" i="11"/>
  <c r="M2485" i="11"/>
  <c r="P2485" i="11"/>
  <c r="M2486" i="11"/>
  <c r="P2486" i="11"/>
  <c r="M2487" i="11"/>
  <c r="P2487" i="11"/>
  <c r="U2487" i="11" s="1"/>
  <c r="M2488" i="11"/>
  <c r="P2488" i="11"/>
  <c r="M2489" i="11"/>
  <c r="P2489" i="11"/>
  <c r="M2490" i="11"/>
  <c r="P2490" i="11"/>
  <c r="M2491" i="11"/>
  <c r="P2491" i="11"/>
  <c r="M2492" i="11"/>
  <c r="P2492" i="11"/>
  <c r="M2496" i="11"/>
  <c r="P2496" i="11"/>
  <c r="M2494" i="11"/>
  <c r="P2494" i="11"/>
  <c r="M2495" i="11"/>
  <c r="P2495" i="11"/>
  <c r="M2493" i="11"/>
  <c r="P2493" i="11"/>
  <c r="M2497" i="11"/>
  <c r="P2497" i="11"/>
  <c r="U2497" i="11" s="1"/>
  <c r="M2498" i="11"/>
  <c r="P2498" i="11"/>
  <c r="U2498" i="11" s="1"/>
  <c r="M2499" i="11"/>
  <c r="P2499" i="11"/>
  <c r="M2500" i="11"/>
  <c r="P2500" i="11"/>
  <c r="M2501" i="11"/>
  <c r="P2501" i="11"/>
  <c r="M2502" i="11"/>
  <c r="P2502" i="11"/>
  <c r="M2503" i="11"/>
  <c r="P2503" i="11"/>
  <c r="M2504" i="11"/>
  <c r="P2504" i="11"/>
  <c r="M2505" i="11"/>
  <c r="P2505" i="11"/>
  <c r="M2506" i="11"/>
  <c r="P2506" i="11"/>
  <c r="M2507" i="11"/>
  <c r="P2507" i="11"/>
  <c r="M2508" i="11"/>
  <c r="P2508" i="11"/>
  <c r="M2509" i="11"/>
  <c r="P2509" i="11"/>
  <c r="M2510" i="11"/>
  <c r="P2510" i="11"/>
  <c r="M2511" i="11"/>
  <c r="P2511" i="11"/>
  <c r="M2512" i="11"/>
  <c r="P2512" i="11"/>
  <c r="M2513" i="11"/>
  <c r="P2513" i="11"/>
  <c r="M2514" i="11"/>
  <c r="P2514" i="11"/>
  <c r="M2515" i="11"/>
  <c r="P2515" i="11"/>
  <c r="M2516" i="11"/>
  <c r="P2516" i="11"/>
  <c r="M2517" i="11"/>
  <c r="P2517" i="11"/>
  <c r="M2518" i="11"/>
  <c r="P2518" i="11"/>
  <c r="M2519" i="11"/>
  <c r="P2519" i="11"/>
  <c r="M2520" i="11"/>
  <c r="P2520" i="11"/>
  <c r="M2521" i="11"/>
  <c r="P2521" i="11"/>
  <c r="M2522" i="11"/>
  <c r="P2522" i="11"/>
  <c r="M2523" i="11"/>
  <c r="P2523" i="11"/>
  <c r="M2524" i="11"/>
  <c r="P2524" i="11"/>
  <c r="M2525" i="11"/>
  <c r="P2525" i="11"/>
  <c r="M2526" i="11"/>
  <c r="P2526" i="11"/>
  <c r="M2527" i="11"/>
  <c r="P2527" i="11"/>
  <c r="M2528" i="11"/>
  <c r="P2528" i="11"/>
  <c r="M2529" i="11"/>
  <c r="P2529" i="11"/>
  <c r="M2530" i="11"/>
  <c r="P2530" i="11"/>
  <c r="M2531" i="11"/>
  <c r="P2531" i="11"/>
  <c r="M2532" i="11"/>
  <c r="P2532" i="11"/>
  <c r="M2533" i="11"/>
  <c r="P2533" i="11"/>
  <c r="M2534" i="11"/>
  <c r="P2534" i="11"/>
  <c r="M2535" i="11"/>
  <c r="P2535" i="11"/>
  <c r="M2536" i="11"/>
  <c r="P2536" i="11"/>
  <c r="M2537" i="11"/>
  <c r="P2537" i="11"/>
  <c r="M2538" i="11"/>
  <c r="P2538" i="11"/>
  <c r="M2539" i="11"/>
  <c r="P2539" i="11"/>
  <c r="M2540" i="11"/>
  <c r="P2540" i="11"/>
  <c r="M2541" i="11"/>
  <c r="P2541" i="11"/>
  <c r="U2541" i="11" s="1"/>
  <c r="M2542" i="11"/>
  <c r="P2542" i="11"/>
  <c r="M2543" i="11"/>
  <c r="P2543" i="11"/>
  <c r="M2544" i="11"/>
  <c r="P2544" i="11"/>
  <c r="M2545" i="11"/>
  <c r="P2545" i="11"/>
  <c r="U2545" i="11" s="1"/>
  <c r="M2546" i="11"/>
  <c r="P2546" i="11"/>
  <c r="M2547" i="11"/>
  <c r="P2547" i="11"/>
  <c r="M2548" i="11"/>
  <c r="P2548" i="11"/>
  <c r="M2549" i="11"/>
  <c r="P2549" i="11"/>
  <c r="M2550" i="11"/>
  <c r="P2550" i="11"/>
  <c r="M2551" i="11"/>
  <c r="P2551" i="11"/>
  <c r="M2552" i="11"/>
  <c r="P2552" i="11"/>
  <c r="U2552" i="11" s="1"/>
  <c r="M2553" i="11"/>
  <c r="P2553" i="11"/>
  <c r="U2553" i="11" s="1"/>
  <c r="M2554" i="11"/>
  <c r="P2554" i="11"/>
  <c r="M2555" i="11"/>
  <c r="P2555" i="11"/>
  <c r="M2556" i="11"/>
  <c r="P2556" i="11"/>
  <c r="M2557" i="11"/>
  <c r="P2557" i="11"/>
  <c r="M2558" i="11"/>
  <c r="P2558" i="11"/>
  <c r="M2559" i="11"/>
  <c r="P2559" i="11"/>
  <c r="M2560" i="11"/>
  <c r="P2560" i="11"/>
  <c r="M2561" i="11"/>
  <c r="P2561" i="11"/>
  <c r="M2562" i="11"/>
  <c r="P2562" i="11"/>
  <c r="M2563" i="11"/>
  <c r="P2563" i="11"/>
  <c r="M2564" i="11"/>
  <c r="P2564" i="11"/>
  <c r="M2565" i="11"/>
  <c r="P2565" i="11"/>
  <c r="M1479" i="11"/>
  <c r="P1479" i="11"/>
  <c r="M1480" i="11"/>
  <c r="P1480" i="11"/>
  <c r="M1481" i="11"/>
  <c r="P1481" i="11"/>
  <c r="Q1483" i="11" l="1"/>
  <c r="Q1479" i="11"/>
  <c r="N2562" i="11"/>
  <c r="O2562" i="11" s="1"/>
  <c r="AN2562" i="11" s="1"/>
  <c r="N2558" i="11"/>
  <c r="O2558" i="11" s="1"/>
  <c r="AN2558" i="11" s="1"/>
  <c r="N2554" i="11"/>
  <c r="O2554" i="11" s="1"/>
  <c r="AN2554" i="11" s="1"/>
  <c r="N2550" i="11"/>
  <c r="O2550" i="11" s="1"/>
  <c r="AN2550" i="11" s="1"/>
  <c r="N2546" i="11"/>
  <c r="O2546" i="11" s="1"/>
  <c r="AN2546" i="11" s="1"/>
  <c r="N2542" i="11"/>
  <c r="O2542" i="11" s="1"/>
  <c r="AN2542" i="11" s="1"/>
  <c r="N2538" i="11"/>
  <c r="O2538" i="11" s="1"/>
  <c r="AN2538" i="11" s="1"/>
  <c r="N2534" i="11"/>
  <c r="O2534" i="11" s="1"/>
  <c r="AN2534" i="11" s="1"/>
  <c r="N2530" i="11"/>
  <c r="O2530" i="11" s="1"/>
  <c r="AN2530" i="11" s="1"/>
  <c r="N2526" i="11"/>
  <c r="O2526" i="11" s="1"/>
  <c r="AN2526" i="11" s="1"/>
  <c r="N2522" i="11"/>
  <c r="O2522" i="11" s="1"/>
  <c r="AN2522" i="11" s="1"/>
  <c r="N2518" i="11"/>
  <c r="O2518" i="11" s="1"/>
  <c r="AN2518" i="11" s="1"/>
  <c r="N2514" i="11"/>
  <c r="O2514" i="11" s="1"/>
  <c r="AN2514" i="11" s="1"/>
  <c r="N2510" i="11"/>
  <c r="O2510" i="11" s="1"/>
  <c r="AN2510" i="11" s="1"/>
  <c r="N2506" i="11"/>
  <c r="O2506" i="11" s="1"/>
  <c r="AN2506" i="11" s="1"/>
  <c r="N2502" i="11"/>
  <c r="O2502" i="11" s="1"/>
  <c r="AN2502" i="11" s="1"/>
  <c r="N2493" i="11"/>
  <c r="O2493" i="11" s="1"/>
  <c r="AN2493" i="11" s="1"/>
  <c r="N2492" i="11"/>
  <c r="O2492" i="11" s="1"/>
  <c r="AN2492" i="11" s="1"/>
  <c r="N2488" i="11"/>
  <c r="O2488" i="11" s="1"/>
  <c r="AN2488" i="11" s="1"/>
  <c r="N2484" i="11"/>
  <c r="O2484" i="11" s="1"/>
  <c r="AN2484" i="11" s="1"/>
  <c r="N2480" i="11"/>
  <c r="O2480" i="11" s="1"/>
  <c r="AN2480" i="11" s="1"/>
  <c r="N2476" i="11"/>
  <c r="O2476" i="11" s="1"/>
  <c r="AN2476" i="11" s="1"/>
  <c r="Q2472" i="11"/>
  <c r="AC2472" i="11" s="1"/>
  <c r="Q2468" i="11"/>
  <c r="AC2468" i="11" s="1"/>
  <c r="N2464" i="11"/>
  <c r="O2464" i="11" s="1"/>
  <c r="AN2464" i="11" s="1"/>
  <c r="N2460" i="11"/>
  <c r="O2460" i="11" s="1"/>
  <c r="AN2460" i="11" s="1"/>
  <c r="Q2456" i="11"/>
  <c r="N2452" i="11"/>
  <c r="O2452" i="11" s="1"/>
  <c r="AN2452" i="11" s="1"/>
  <c r="N2448" i="11"/>
  <c r="O2448" i="11" s="1"/>
  <c r="AN2448" i="11" s="1"/>
  <c r="N2446" i="11"/>
  <c r="O2446" i="11" s="1"/>
  <c r="AN2446" i="11" s="1"/>
  <c r="N2442" i="11"/>
  <c r="O2442" i="11" s="1"/>
  <c r="AN2442" i="11" s="1"/>
  <c r="N2438" i="11"/>
  <c r="O2438" i="11" s="1"/>
  <c r="AN2438" i="11" s="1"/>
  <c r="Q2434" i="11"/>
  <c r="N2430" i="11"/>
  <c r="O2430" i="11" s="1"/>
  <c r="AN2430" i="11" s="1"/>
  <c r="N2426" i="11"/>
  <c r="O2426" i="11" s="1"/>
  <c r="AN2426" i="11" s="1"/>
  <c r="N2423" i="11"/>
  <c r="O2423" i="11" s="1"/>
  <c r="AN2423" i="11" s="1"/>
  <c r="N2419" i="11"/>
  <c r="O2419" i="11" s="1"/>
  <c r="AN2419" i="11" s="1"/>
  <c r="N2415" i="11"/>
  <c r="O2415" i="11" s="1"/>
  <c r="AN2415" i="11" s="1"/>
  <c r="N2411" i="11"/>
  <c r="O2411" i="11" s="1"/>
  <c r="AN2411" i="11" s="1"/>
  <c r="N2407" i="11"/>
  <c r="O2407" i="11" s="1"/>
  <c r="AN2407" i="11" s="1"/>
  <c r="N2403" i="11"/>
  <c r="O2403" i="11" s="1"/>
  <c r="AN2403" i="11" s="1"/>
  <c r="N2399" i="11"/>
  <c r="O2399" i="11" s="1"/>
  <c r="AN2399" i="11" s="1"/>
  <c r="N2395" i="11"/>
  <c r="O2395" i="11" s="1"/>
  <c r="AN2395" i="11" s="1"/>
  <c r="N2391" i="11"/>
  <c r="O2391" i="11" s="1"/>
  <c r="AN2391" i="11" s="1"/>
  <c r="N2387" i="11"/>
  <c r="O2387" i="11" s="1"/>
  <c r="AN2387" i="11" s="1"/>
  <c r="N2383" i="11"/>
  <c r="O2383" i="11" s="1"/>
  <c r="AN2383" i="11" s="1"/>
  <c r="N2379" i="11"/>
  <c r="O2379" i="11" s="1"/>
  <c r="AN2379" i="11" s="1"/>
  <c r="N2375" i="11"/>
  <c r="O2375" i="11" s="1"/>
  <c r="AN2375" i="11" s="1"/>
  <c r="N2371" i="11"/>
  <c r="O2371" i="11" s="1"/>
  <c r="AN2371" i="11" s="1"/>
  <c r="N2366" i="11"/>
  <c r="O2366" i="11" s="1"/>
  <c r="AN2366" i="11" s="1"/>
  <c r="N2362" i="11"/>
  <c r="O2362" i="11" s="1"/>
  <c r="AN2362" i="11" s="1"/>
  <c r="N2358" i="11"/>
  <c r="O2358" i="11" s="1"/>
  <c r="AN2358" i="11" s="1"/>
  <c r="Q2359" i="11"/>
  <c r="N2350" i="11"/>
  <c r="O2350" i="11" s="1"/>
  <c r="AN2350" i="11" s="1"/>
  <c r="N2346" i="11"/>
  <c r="O2346" i="11" s="1"/>
  <c r="AN2346" i="11" s="1"/>
  <c r="N2342" i="11"/>
  <c r="O2342" i="11" s="1"/>
  <c r="AN2342" i="11" s="1"/>
  <c r="N2338" i="11"/>
  <c r="O2338" i="11" s="1"/>
  <c r="AN2338" i="11" s="1"/>
  <c r="N2334" i="11"/>
  <c r="O2334" i="11" s="1"/>
  <c r="AN2334" i="11" s="1"/>
  <c r="Q2330" i="11"/>
  <c r="Q2326" i="11"/>
  <c r="AC2326" i="11" s="1"/>
  <c r="Q2320" i="11"/>
  <c r="Q2316" i="11"/>
  <c r="Q2304" i="11"/>
  <c r="Q2300" i="11"/>
  <c r="Q2292" i="11"/>
  <c r="AC2292" i="11" s="1"/>
  <c r="Q2284" i="11"/>
  <c r="Q2279" i="11"/>
  <c r="Q2271" i="11"/>
  <c r="AB2271" i="11" s="1"/>
  <c r="Q2231" i="11"/>
  <c r="Q2223" i="11"/>
  <c r="Q2220" i="11"/>
  <c r="Q2212" i="11"/>
  <c r="Q2204" i="11"/>
  <c r="Q2200" i="11"/>
  <c r="AC2200" i="11" s="1"/>
  <c r="Q2197" i="11"/>
  <c r="Q2193" i="11"/>
  <c r="AC2193" i="11" s="1"/>
  <c r="Q2189" i="11"/>
  <c r="Q2185" i="11"/>
  <c r="AC2185" i="11" s="1"/>
  <c r="Q2181" i="11"/>
  <c r="AC2181" i="11" s="1"/>
  <c r="Q2177" i="11"/>
  <c r="AC2177" i="11" s="1"/>
  <c r="Q2173" i="11"/>
  <c r="AC2173" i="11" s="1"/>
  <c r="Q2169" i="11"/>
  <c r="Q2165" i="11"/>
  <c r="Q2161" i="11"/>
  <c r="Q2157" i="11"/>
  <c r="Q2153" i="11"/>
  <c r="AC2153" i="11" s="1"/>
  <c r="Q2149" i="11"/>
  <c r="AC2149" i="11" s="1"/>
  <c r="Q2145" i="11"/>
  <c r="Q2141" i="11"/>
  <c r="Q2137" i="11"/>
  <c r="AC2137" i="11" s="1"/>
  <c r="Q2133" i="11"/>
  <c r="Q2129" i="11"/>
  <c r="Q2125" i="11"/>
  <c r="AC2125" i="11" s="1"/>
  <c r="Q2121" i="11"/>
  <c r="Q2117" i="11"/>
  <c r="AC2117" i="11" s="1"/>
  <c r="Q2109" i="11"/>
  <c r="AC2109" i="11" s="1"/>
  <c r="Q2105" i="11"/>
  <c r="Q2101" i="11"/>
  <c r="Q2097" i="11"/>
  <c r="Q2093" i="11"/>
  <c r="Q2089" i="11"/>
  <c r="AC2089" i="11" s="1"/>
  <c r="Q2085" i="11"/>
  <c r="AC2085" i="11" s="1"/>
  <c r="Q2081" i="11"/>
  <c r="AC2081" i="11" s="1"/>
  <c r="Q2077" i="11"/>
  <c r="AC2077" i="11" s="1"/>
  <c r="Q2073" i="11"/>
  <c r="Q2069" i="11"/>
  <c r="Q2065" i="11"/>
  <c r="AC2065" i="11" s="1"/>
  <c r="Q2061" i="11"/>
  <c r="Q2057" i="11"/>
  <c r="AC2057" i="11" s="1"/>
  <c r="N2049" i="11"/>
  <c r="O2049" i="11" s="1"/>
  <c r="AN2049" i="11" s="1"/>
  <c r="N2047" i="11"/>
  <c r="O2047" i="11" s="1"/>
  <c r="AN2047" i="11" s="1"/>
  <c r="N2043" i="11"/>
  <c r="O2043" i="11" s="1"/>
  <c r="AN2043" i="11" s="1"/>
  <c r="N2039" i="11"/>
  <c r="O2039" i="11" s="1"/>
  <c r="AN2039" i="11" s="1"/>
  <c r="N2036" i="11"/>
  <c r="O2036" i="11" s="1"/>
  <c r="AN2036" i="11" s="1"/>
  <c r="N2032" i="11"/>
  <c r="O2032" i="11" s="1"/>
  <c r="AN2032" i="11" s="1"/>
  <c r="N2028" i="11"/>
  <c r="O2028" i="11" s="1"/>
  <c r="AN2028" i="11" s="1"/>
  <c r="N2024" i="11"/>
  <c r="O2024" i="11" s="1"/>
  <c r="AN2024" i="11" s="1"/>
  <c r="N2020" i="11"/>
  <c r="O2020" i="11" s="1"/>
  <c r="AN2020" i="11" s="1"/>
  <c r="N2015" i="11"/>
  <c r="O2015" i="11" s="1"/>
  <c r="AN2015" i="11" s="1"/>
  <c r="N2011" i="11"/>
  <c r="O2011" i="11" s="1"/>
  <c r="AN2011" i="11" s="1"/>
  <c r="Q2007" i="11"/>
  <c r="AC2007" i="11" s="1"/>
  <c r="N2003" i="11"/>
  <c r="O2003" i="11" s="1"/>
  <c r="AN2003" i="11" s="1"/>
  <c r="Q1999" i="11"/>
  <c r="Q1991" i="11"/>
  <c r="AC1991" i="11" s="1"/>
  <c r="N1987" i="11"/>
  <c r="O1987" i="11" s="1"/>
  <c r="AN1987" i="11" s="1"/>
  <c r="Q1983" i="11"/>
  <c r="N1979" i="11"/>
  <c r="O1979" i="11" s="1"/>
  <c r="AN1979" i="11" s="1"/>
  <c r="Q1975" i="11"/>
  <c r="N1973" i="11"/>
  <c r="O1973" i="11" s="1"/>
  <c r="AN1973" i="11" s="1"/>
  <c r="N1965" i="11"/>
  <c r="O1965" i="11" s="1"/>
  <c r="AN1965" i="11" s="1"/>
  <c r="Q1961" i="11"/>
  <c r="AC1961" i="11" s="1"/>
  <c r="Q1953" i="11"/>
  <c r="AC1953" i="11" s="1"/>
  <c r="AN1941" i="11"/>
  <c r="N1925" i="11"/>
  <c r="O1925" i="11" s="1"/>
  <c r="AN1925" i="11" s="1"/>
  <c r="Q1921" i="11"/>
  <c r="N1899" i="11"/>
  <c r="O1899" i="11" s="1"/>
  <c r="AN1899" i="11" s="1"/>
  <c r="Q1895" i="11"/>
  <c r="AC1895" i="11" s="1"/>
  <c r="N1876" i="11"/>
  <c r="O1876" i="11" s="1"/>
  <c r="AN1876" i="11" s="1"/>
  <c r="N1872" i="11"/>
  <c r="O1872" i="11" s="1"/>
  <c r="AN1872" i="11" s="1"/>
  <c r="N1871" i="11"/>
  <c r="O1871" i="11" s="1"/>
  <c r="AN1871" i="11" s="1"/>
  <c r="N1867" i="11"/>
  <c r="O1867" i="11" s="1"/>
  <c r="AN1867" i="11" s="1"/>
  <c r="N1863" i="11"/>
  <c r="O1863" i="11" s="1"/>
  <c r="AN1863" i="11" s="1"/>
  <c r="N1859" i="11"/>
  <c r="O1859" i="11" s="1"/>
  <c r="AN1859" i="11" s="1"/>
  <c r="N1855" i="11"/>
  <c r="O1855" i="11" s="1"/>
  <c r="AN1855" i="11" s="1"/>
  <c r="N1851" i="11"/>
  <c r="O1851" i="11" s="1"/>
  <c r="AN1851" i="11" s="1"/>
  <c r="N1847" i="11"/>
  <c r="O1847" i="11" s="1"/>
  <c r="AN1847" i="11" s="1"/>
  <c r="N1839" i="11"/>
  <c r="O1839" i="11" s="1"/>
  <c r="AN1839" i="11" s="1"/>
  <c r="N1835" i="11"/>
  <c r="O1835" i="11" s="1"/>
  <c r="AN1835" i="11" s="1"/>
  <c r="N1830" i="11"/>
  <c r="O1830" i="11" s="1"/>
  <c r="AN1830" i="11" s="1"/>
  <c r="N1826" i="11"/>
  <c r="O1826" i="11" s="1"/>
  <c r="AN1826" i="11" s="1"/>
  <c r="N1822" i="11"/>
  <c r="O1822" i="11" s="1"/>
  <c r="AN1822" i="11" s="1"/>
  <c r="N1818" i="11"/>
  <c r="O1818" i="11" s="1"/>
  <c r="AN1818" i="11" s="1"/>
  <c r="N1810" i="11"/>
  <c r="O1810" i="11" s="1"/>
  <c r="AN1810" i="11" s="1"/>
  <c r="N1806" i="11"/>
  <c r="O1806" i="11" s="1"/>
  <c r="AN1806" i="11" s="1"/>
  <c r="N1804" i="11"/>
  <c r="O1804" i="11" s="1"/>
  <c r="AN1804" i="11" s="1"/>
  <c r="N1800" i="11"/>
  <c r="O1800" i="11" s="1"/>
  <c r="AN1800" i="11" s="1"/>
  <c r="N1796" i="11"/>
  <c r="O1796" i="11" s="1"/>
  <c r="AN1796" i="11" s="1"/>
  <c r="N1792" i="11"/>
  <c r="O1792" i="11" s="1"/>
  <c r="AN1792" i="11" s="1"/>
  <c r="N1788" i="11"/>
  <c r="O1788" i="11" s="1"/>
  <c r="AN1788" i="11" s="1"/>
  <c r="N1784" i="11"/>
  <c r="O1784" i="11" s="1"/>
  <c r="AN1784" i="11" s="1"/>
  <c r="N1781" i="11"/>
  <c r="O1781" i="11" s="1"/>
  <c r="AN1781" i="11" s="1"/>
  <c r="N1777" i="11"/>
  <c r="O1777" i="11" s="1"/>
  <c r="AN1777" i="11" s="1"/>
  <c r="N1773" i="11"/>
  <c r="O1773" i="11" s="1"/>
  <c r="AN1773" i="11" s="1"/>
  <c r="N1769" i="11"/>
  <c r="O1769" i="11" s="1"/>
  <c r="AN1769" i="11" s="1"/>
  <c r="N1765" i="11"/>
  <c r="O1765" i="11" s="1"/>
  <c r="AN1765" i="11" s="1"/>
  <c r="N1761" i="11"/>
  <c r="O1761" i="11" s="1"/>
  <c r="AN1761" i="11" s="1"/>
  <c r="N1757" i="11"/>
  <c r="O1757" i="11" s="1"/>
  <c r="AN1757" i="11" s="1"/>
  <c r="N1753" i="11"/>
  <c r="O1753" i="11" s="1"/>
  <c r="AN1753" i="11" s="1"/>
  <c r="Q1749" i="11"/>
  <c r="N1743" i="11"/>
  <c r="O1743" i="11" s="1"/>
  <c r="AN1743" i="11" s="1"/>
  <c r="N1739" i="11"/>
  <c r="O1739" i="11" s="1"/>
  <c r="AN1739" i="11" s="1"/>
  <c r="N1735" i="11"/>
  <c r="O1735" i="11" s="1"/>
  <c r="AN1735" i="11" s="1"/>
  <c r="N1731" i="11"/>
  <c r="O1731" i="11" s="1"/>
  <c r="AN1731" i="11" s="1"/>
  <c r="Q1727" i="11"/>
  <c r="N1723" i="11"/>
  <c r="O1723" i="11" s="1"/>
  <c r="AN1723" i="11" s="1"/>
  <c r="N1719" i="11"/>
  <c r="O1719" i="11" s="1"/>
  <c r="AN1719" i="11" s="1"/>
  <c r="Q1715" i="11"/>
  <c r="Q1714" i="11"/>
  <c r="AC1714" i="11" s="1"/>
  <c r="Q1710" i="11"/>
  <c r="Q1706" i="11"/>
  <c r="AC1706" i="11" s="1"/>
  <c r="Q1702" i="11"/>
  <c r="AC1702" i="11" s="1"/>
  <c r="Q1698" i="11"/>
  <c r="S1698" i="11" s="1"/>
  <c r="Q1694" i="11"/>
  <c r="Q1690" i="11"/>
  <c r="AC1690" i="11" s="1"/>
  <c r="Q1686" i="11"/>
  <c r="Q1682" i="11"/>
  <c r="AC1682" i="11" s="1"/>
  <c r="Q1678" i="11"/>
  <c r="AC1678" i="11" s="1"/>
  <c r="Q1671" i="11"/>
  <c r="Q1667" i="11"/>
  <c r="AC1667" i="11" s="1"/>
  <c r="Q1663" i="11"/>
  <c r="Q1659" i="11"/>
  <c r="AC1659" i="11" s="1"/>
  <c r="Q1655" i="11"/>
  <c r="AC1655" i="11" s="1"/>
  <c r="Q1651" i="11"/>
  <c r="AC1651" i="11" s="1"/>
  <c r="Q1647" i="11"/>
  <c r="Q1643" i="11"/>
  <c r="Q1639" i="11"/>
  <c r="AC1639" i="11" s="1"/>
  <c r="Q1620" i="11"/>
  <c r="Q1601" i="11"/>
  <c r="AC1601" i="11" s="1"/>
  <c r="Q1591" i="11"/>
  <c r="Q1587" i="11"/>
  <c r="N1579" i="11"/>
  <c r="O1579" i="11" s="1"/>
  <c r="AN1579" i="11" s="1"/>
  <c r="Q1574" i="11"/>
  <c r="Q1571" i="11"/>
  <c r="AC1571" i="11" s="1"/>
  <c r="N1563" i="11"/>
  <c r="O1563" i="11" s="1"/>
  <c r="AN1563" i="11" s="1"/>
  <c r="Q1555" i="11"/>
  <c r="AC1555" i="11" s="1"/>
  <c r="Q1548" i="11"/>
  <c r="Q1544" i="11"/>
  <c r="N1536" i="11"/>
  <c r="O1536" i="11" s="1"/>
  <c r="AN1536" i="11" s="1"/>
  <c r="Q1532" i="11"/>
  <c r="AC1532" i="11" s="1"/>
  <c r="Q1528" i="11"/>
  <c r="N1524" i="11"/>
  <c r="O1524" i="11" s="1"/>
  <c r="AN1524" i="11" s="1"/>
  <c r="N1516" i="11"/>
  <c r="O1516" i="11" s="1"/>
  <c r="AN1516" i="11" s="1"/>
  <c r="N1512" i="11"/>
  <c r="O1512" i="11" s="1"/>
  <c r="AN1512" i="11" s="1"/>
  <c r="N1504" i="11"/>
  <c r="O1504" i="11" s="1"/>
  <c r="AN1504" i="11" s="1"/>
  <c r="Q1500" i="11"/>
  <c r="Q1496" i="11"/>
  <c r="AC1496" i="11" s="1"/>
  <c r="N1488" i="11"/>
  <c r="O1488" i="11" s="1"/>
  <c r="AN1488" i="11" s="1"/>
  <c r="Q1482" i="11"/>
  <c r="AC1482" i="11" s="1"/>
  <c r="Q2565" i="11"/>
  <c r="AC2565" i="11" s="1"/>
  <c r="N2561" i="11"/>
  <c r="O2561" i="11" s="1"/>
  <c r="AN2561" i="11" s="1"/>
  <c r="Q2557" i="11"/>
  <c r="N2553" i="11"/>
  <c r="O2553" i="11" s="1"/>
  <c r="AN2553" i="11" s="1"/>
  <c r="Q2549" i="11"/>
  <c r="N2545" i="11"/>
  <c r="O2545" i="11" s="1"/>
  <c r="AN2545" i="11" s="1"/>
  <c r="Q2541" i="11"/>
  <c r="AC2541" i="11" s="1"/>
  <c r="N2537" i="11"/>
  <c r="O2537" i="11" s="1"/>
  <c r="AN2537" i="11" s="1"/>
  <c r="Q2533" i="11"/>
  <c r="AC2533" i="11" s="1"/>
  <c r="N2529" i="11"/>
  <c r="O2529" i="11" s="1"/>
  <c r="AN2529" i="11" s="1"/>
  <c r="Q2525" i="11"/>
  <c r="N2521" i="11"/>
  <c r="O2521" i="11" s="1"/>
  <c r="AN2521" i="11" s="1"/>
  <c r="Q2517" i="11"/>
  <c r="N2513" i="11"/>
  <c r="O2513" i="11" s="1"/>
  <c r="AN2513" i="11" s="1"/>
  <c r="N2509" i="11"/>
  <c r="O2509" i="11" s="1"/>
  <c r="AN2509" i="11" s="1"/>
  <c r="N2505" i="11"/>
  <c r="O2505" i="11" s="1"/>
  <c r="AN2505" i="11" s="1"/>
  <c r="Q2501" i="11"/>
  <c r="AC2501" i="11" s="1"/>
  <c r="N2495" i="11"/>
  <c r="O2495" i="11" s="1"/>
  <c r="AN2495" i="11" s="1"/>
  <c r="Q2491" i="11"/>
  <c r="AC2491" i="11" s="1"/>
  <c r="N2487" i="11"/>
  <c r="O2487" i="11" s="1"/>
  <c r="AN2487" i="11" s="1"/>
  <c r="N2483" i="11"/>
  <c r="O2483" i="11" s="1"/>
  <c r="AN2483" i="11" s="1"/>
  <c r="N2479" i="11"/>
  <c r="O2479" i="11" s="1"/>
  <c r="AN2479" i="11" s="1"/>
  <c r="N2475" i="11"/>
  <c r="O2475" i="11" s="1"/>
  <c r="AN2475" i="11" s="1"/>
  <c r="N2471" i="11"/>
  <c r="O2471" i="11" s="1"/>
  <c r="AN2471" i="11" s="1"/>
  <c r="N2467" i="11"/>
  <c r="O2467" i="11" s="1"/>
  <c r="AN2467" i="11" s="1"/>
  <c r="N2463" i="11"/>
  <c r="O2463" i="11" s="1"/>
  <c r="AN2463" i="11" s="1"/>
  <c r="N2459" i="11"/>
  <c r="O2459" i="11" s="1"/>
  <c r="AN2459" i="11" s="1"/>
  <c r="N2455" i="11"/>
  <c r="O2455" i="11" s="1"/>
  <c r="AN2455" i="11" s="1"/>
  <c r="N2451" i="11"/>
  <c r="O2451" i="11" s="1"/>
  <c r="AN2451" i="11" s="1"/>
  <c r="N2447" i="11"/>
  <c r="O2447" i="11" s="1"/>
  <c r="AN2447" i="11" s="1"/>
  <c r="N2445" i="11"/>
  <c r="O2445" i="11" s="1"/>
  <c r="AN2445" i="11" s="1"/>
  <c r="N2441" i="11"/>
  <c r="O2441" i="11" s="1"/>
  <c r="AN2441" i="11" s="1"/>
  <c r="N2437" i="11"/>
  <c r="O2437" i="11" s="1"/>
  <c r="AN2437" i="11" s="1"/>
  <c r="N2433" i="11"/>
  <c r="O2433" i="11" s="1"/>
  <c r="AN2433" i="11" s="1"/>
  <c r="N2429" i="11"/>
  <c r="O2429" i="11" s="1"/>
  <c r="AN2429" i="11" s="1"/>
  <c r="N2422" i="11"/>
  <c r="O2422" i="11" s="1"/>
  <c r="AN2422" i="11" s="1"/>
  <c r="N2418" i="11"/>
  <c r="O2418" i="11" s="1"/>
  <c r="AN2418" i="11" s="1"/>
  <c r="N2325" i="11"/>
  <c r="O2325" i="11" s="1"/>
  <c r="AN2325" i="11" s="1"/>
  <c r="N2315" i="11"/>
  <c r="O2315" i="11" s="1"/>
  <c r="AN2315" i="11" s="1"/>
  <c r="Q2311" i="11"/>
  <c r="Q2307" i="11"/>
  <c r="N2299" i="11"/>
  <c r="O2299" i="11" s="1"/>
  <c r="AN2299" i="11" s="1"/>
  <c r="N2291" i="11"/>
  <c r="O2291" i="11" s="1"/>
  <c r="AN2291" i="11" s="1"/>
  <c r="N2286" i="11"/>
  <c r="O2286" i="11" s="1"/>
  <c r="AN2286" i="11" s="1"/>
  <c r="N2270" i="11"/>
  <c r="O2270" i="11" s="1"/>
  <c r="AN2270" i="11" s="1"/>
  <c r="N2258" i="11"/>
  <c r="O2258" i="11" s="1"/>
  <c r="AN2258" i="11" s="1"/>
  <c r="N2254" i="11"/>
  <c r="O2254" i="11" s="1"/>
  <c r="AN2254" i="11" s="1"/>
  <c r="N2250" i="11"/>
  <c r="O2250" i="11" s="1"/>
  <c r="AN2250" i="11" s="1"/>
  <c r="N2242" i="11"/>
  <c r="O2242" i="11" s="1"/>
  <c r="AN2242" i="11" s="1"/>
  <c r="N2238" i="11"/>
  <c r="O2238" i="11" s="1"/>
  <c r="AN2238" i="11" s="1"/>
  <c r="N2234" i="11"/>
  <c r="O2234" i="11" s="1"/>
  <c r="AN2234" i="11" s="1"/>
  <c r="N2230" i="11"/>
  <c r="O2230" i="11" s="1"/>
  <c r="AN2230" i="11" s="1"/>
  <c r="N2226" i="11"/>
  <c r="O2226" i="11" s="1"/>
  <c r="AN2226" i="11" s="1"/>
  <c r="N2222" i="11"/>
  <c r="O2222" i="11" s="1"/>
  <c r="AN2222" i="11" s="1"/>
  <c r="N2219" i="11"/>
  <c r="O2219" i="11" s="1"/>
  <c r="AN2219" i="11" s="1"/>
  <c r="N2215" i="11"/>
  <c r="O2215" i="11" s="1"/>
  <c r="AN2215" i="11" s="1"/>
  <c r="N2211" i="11"/>
  <c r="O2211" i="11" s="1"/>
  <c r="AN2211" i="11" s="1"/>
  <c r="N2207" i="11"/>
  <c r="O2207" i="11" s="1"/>
  <c r="AN2207" i="11" s="1"/>
  <c r="N2203" i="11"/>
  <c r="O2203" i="11" s="1"/>
  <c r="AN2203" i="11" s="1"/>
  <c r="N2199" i="11"/>
  <c r="O2199" i="11" s="1"/>
  <c r="AN2199" i="11" s="1"/>
  <c r="N2196" i="11"/>
  <c r="O2196" i="11" s="1"/>
  <c r="AN2196" i="11" s="1"/>
  <c r="N2192" i="11"/>
  <c r="O2192" i="11" s="1"/>
  <c r="AN2192" i="11" s="1"/>
  <c r="N2188" i="11"/>
  <c r="O2188" i="11" s="1"/>
  <c r="AN2188" i="11" s="1"/>
  <c r="N2184" i="11"/>
  <c r="O2184" i="11" s="1"/>
  <c r="AN2184" i="11" s="1"/>
  <c r="N2180" i="11"/>
  <c r="O2180" i="11" s="1"/>
  <c r="AN2180" i="11" s="1"/>
  <c r="N2176" i="11"/>
  <c r="O2176" i="11" s="1"/>
  <c r="AN2176" i="11" s="1"/>
  <c r="N2172" i="11"/>
  <c r="O2172" i="11" s="1"/>
  <c r="AN2172" i="11" s="1"/>
  <c r="N2168" i="11"/>
  <c r="O2168" i="11" s="1"/>
  <c r="AN2168" i="11" s="1"/>
  <c r="N2164" i="11"/>
  <c r="O2164" i="11" s="1"/>
  <c r="AN2164" i="11" s="1"/>
  <c r="N2160" i="11"/>
  <c r="O2160" i="11" s="1"/>
  <c r="AN2160" i="11" s="1"/>
  <c r="N2156" i="11"/>
  <c r="O2156" i="11" s="1"/>
  <c r="AN2156" i="11" s="1"/>
  <c r="N2152" i="11"/>
  <c r="O2152" i="11" s="1"/>
  <c r="AN2152" i="11" s="1"/>
  <c r="N2148" i="11"/>
  <c r="O2148" i="11" s="1"/>
  <c r="AN2148" i="11" s="1"/>
  <c r="N2144" i="11"/>
  <c r="O2144" i="11" s="1"/>
  <c r="AN2144" i="11" s="1"/>
  <c r="N2140" i="11"/>
  <c r="O2140" i="11" s="1"/>
  <c r="AN2140" i="11" s="1"/>
  <c r="N2136" i="11"/>
  <c r="O2136" i="11" s="1"/>
  <c r="AN2136" i="11" s="1"/>
  <c r="N2132" i="11"/>
  <c r="O2132" i="11" s="1"/>
  <c r="AN2132" i="11" s="1"/>
  <c r="N2128" i="11"/>
  <c r="O2128" i="11" s="1"/>
  <c r="AN2128" i="11" s="1"/>
  <c r="N2124" i="11"/>
  <c r="O2124" i="11" s="1"/>
  <c r="AN2124" i="11" s="1"/>
  <c r="N2120" i="11"/>
  <c r="O2120" i="11" s="1"/>
  <c r="AN2120" i="11" s="1"/>
  <c r="N2116" i="11"/>
  <c r="O2116" i="11" s="1"/>
  <c r="AN2116" i="11" s="1"/>
  <c r="N2112" i="11"/>
  <c r="O2112" i="11" s="1"/>
  <c r="AN2112" i="11" s="1"/>
  <c r="N2108" i="11"/>
  <c r="O2108" i="11" s="1"/>
  <c r="AN2108" i="11" s="1"/>
  <c r="N2104" i="11"/>
  <c r="O2104" i="11" s="1"/>
  <c r="AN2104" i="11" s="1"/>
  <c r="N2100" i="11"/>
  <c r="O2100" i="11" s="1"/>
  <c r="AN2100" i="11" s="1"/>
  <c r="N2096" i="11"/>
  <c r="O2096" i="11" s="1"/>
  <c r="AN2096" i="11" s="1"/>
  <c r="N2092" i="11"/>
  <c r="O2092" i="11" s="1"/>
  <c r="AN2092" i="11" s="1"/>
  <c r="N2088" i="11"/>
  <c r="O2088" i="11" s="1"/>
  <c r="AN2088" i="11" s="1"/>
  <c r="N2084" i="11"/>
  <c r="O2084" i="11" s="1"/>
  <c r="AN2084" i="11" s="1"/>
  <c r="N2080" i="11"/>
  <c r="O2080" i="11" s="1"/>
  <c r="AN2080" i="11" s="1"/>
  <c r="N2076" i="11"/>
  <c r="O2076" i="11" s="1"/>
  <c r="AN2076" i="11" s="1"/>
  <c r="N2072" i="11"/>
  <c r="O2072" i="11" s="1"/>
  <c r="AN2072" i="11" s="1"/>
  <c r="N2068" i="11"/>
  <c r="O2068" i="11" s="1"/>
  <c r="AN2068" i="11" s="1"/>
  <c r="N2064" i="11"/>
  <c r="O2064" i="11" s="1"/>
  <c r="AN2064" i="11" s="1"/>
  <c r="N2060" i="11"/>
  <c r="O2060" i="11" s="1"/>
  <c r="AN2060" i="11" s="1"/>
  <c r="N2056" i="11"/>
  <c r="O2056" i="11" s="1"/>
  <c r="AN2056" i="11" s="1"/>
  <c r="Q2052" i="11"/>
  <c r="AC2052" i="11" s="1"/>
  <c r="Q2048" i="11"/>
  <c r="N2046" i="11"/>
  <c r="O2046" i="11" s="1"/>
  <c r="AN2046" i="11" s="1"/>
  <c r="N2042" i="11"/>
  <c r="O2042" i="11" s="1"/>
  <c r="AN2042" i="11" s="1"/>
  <c r="N2035" i="11"/>
  <c r="O2035" i="11" s="1"/>
  <c r="AN2035" i="11" s="1"/>
  <c r="N2031" i="11"/>
  <c r="O2031" i="11" s="1"/>
  <c r="AN2031" i="11" s="1"/>
  <c r="N2027" i="11"/>
  <c r="O2027" i="11" s="1"/>
  <c r="AN2027" i="11" s="1"/>
  <c r="N2022" i="11"/>
  <c r="O2022" i="11" s="1"/>
  <c r="AN2022" i="11" s="1"/>
  <c r="N2019" i="11"/>
  <c r="O2019" i="11" s="1"/>
  <c r="AN2019" i="11" s="1"/>
  <c r="N2016" i="11"/>
  <c r="O2016" i="11" s="1"/>
  <c r="AN2016" i="11" s="1"/>
  <c r="N2002" i="11"/>
  <c r="O2002" i="11" s="1"/>
  <c r="AN2002" i="11" s="1"/>
  <c r="N1994" i="11"/>
  <c r="O1994" i="11" s="1"/>
  <c r="AN1994" i="11" s="1"/>
  <c r="N1986" i="11"/>
  <c r="O1986" i="11" s="1"/>
  <c r="AN1986" i="11" s="1"/>
  <c r="N1978" i="11"/>
  <c r="O1978" i="11" s="1"/>
  <c r="AN1978" i="11" s="1"/>
  <c r="N1972" i="11"/>
  <c r="O1972" i="11" s="1"/>
  <c r="AN1972" i="11" s="1"/>
  <c r="N1964" i="11"/>
  <c r="O1964" i="11" s="1"/>
  <c r="AN1964" i="11" s="1"/>
  <c r="N1956" i="11"/>
  <c r="O1956" i="11" s="1"/>
  <c r="AN1956" i="11" s="1"/>
  <c r="N1952" i="11"/>
  <c r="O1952" i="11" s="1"/>
  <c r="AN1952" i="11" s="1"/>
  <c r="AN1949" i="11"/>
  <c r="AN1940" i="11"/>
  <c r="AN1936" i="11"/>
  <c r="N1924" i="11"/>
  <c r="O1924" i="11" s="1"/>
  <c r="AN1924" i="11" s="1"/>
  <c r="N1920" i="11"/>
  <c r="O1920" i="11" s="1"/>
  <c r="AN1920" i="11" s="1"/>
  <c r="N1916" i="11"/>
  <c r="O1916" i="11" s="1"/>
  <c r="AN1916" i="11" s="1"/>
  <c r="N1906" i="11"/>
  <c r="O1906" i="11" s="1"/>
  <c r="AN1906" i="11" s="1"/>
  <c r="N1898" i="11"/>
  <c r="O1898" i="11" s="1"/>
  <c r="AN1898" i="11" s="1"/>
  <c r="N1894" i="11"/>
  <c r="O1894" i="11" s="1"/>
  <c r="AN1894" i="11" s="1"/>
  <c r="N1890" i="11"/>
  <c r="O1890" i="11" s="1"/>
  <c r="AN1890" i="11" s="1"/>
  <c r="N1883" i="11"/>
  <c r="O1883" i="11" s="1"/>
  <c r="AN1883" i="11" s="1"/>
  <c r="N1787" i="11"/>
  <c r="O1787" i="11" s="1"/>
  <c r="AN1787" i="11" s="1"/>
  <c r="N1783" i="11"/>
  <c r="O1783" i="11" s="1"/>
  <c r="AN1783" i="11" s="1"/>
  <c r="N1780" i="11"/>
  <c r="O1780" i="11" s="1"/>
  <c r="AN1780" i="11" s="1"/>
  <c r="N1776" i="11"/>
  <c r="O1776" i="11" s="1"/>
  <c r="AN1776" i="11" s="1"/>
  <c r="N1772" i="11"/>
  <c r="O1772" i="11" s="1"/>
  <c r="AN1772" i="11" s="1"/>
  <c r="N1768" i="11"/>
  <c r="O1768" i="11" s="1"/>
  <c r="AN1768" i="11" s="1"/>
  <c r="N1764" i="11"/>
  <c r="O1764" i="11" s="1"/>
  <c r="AN1764" i="11" s="1"/>
  <c r="N1760" i="11"/>
  <c r="O1760" i="11" s="1"/>
  <c r="AN1760" i="11" s="1"/>
  <c r="N1752" i="11"/>
  <c r="O1752" i="11" s="1"/>
  <c r="AN1752" i="11" s="1"/>
  <c r="N1748" i="11"/>
  <c r="O1748" i="11" s="1"/>
  <c r="AN1748" i="11" s="1"/>
  <c r="N1746" i="11"/>
  <c r="O1746" i="11" s="1"/>
  <c r="AN1746" i="11" s="1"/>
  <c r="N1742" i="11"/>
  <c r="O1742" i="11" s="1"/>
  <c r="AN1742" i="11" s="1"/>
  <c r="N1738" i="11"/>
  <c r="O1738" i="11" s="1"/>
  <c r="AN1738" i="11" s="1"/>
  <c r="N1730" i="11"/>
  <c r="O1730" i="11" s="1"/>
  <c r="AN1730" i="11" s="1"/>
  <c r="Q1726" i="11"/>
  <c r="Q1722" i="11"/>
  <c r="AC1722" i="11" s="1"/>
  <c r="N1718" i="11"/>
  <c r="O1718" i="11" s="1"/>
  <c r="AN1718" i="11" s="1"/>
  <c r="Q1709" i="11"/>
  <c r="AC1709" i="11" s="1"/>
  <c r="Q1701" i="11"/>
  <c r="AC1701" i="11" s="1"/>
  <c r="Q1693" i="11"/>
  <c r="Q1685" i="11"/>
  <c r="Q1677" i="11"/>
  <c r="Q1674" i="11"/>
  <c r="AC1674" i="11" s="1"/>
  <c r="Q1666" i="11"/>
  <c r="Q1658" i="11"/>
  <c r="Q1654" i="11"/>
  <c r="Q1650" i="11"/>
  <c r="Q1646" i="11"/>
  <c r="Q1642" i="11"/>
  <c r="Q1638" i="11"/>
  <c r="Q1636" i="11"/>
  <c r="AC1636" i="11" s="1"/>
  <c r="Q1632" i="11"/>
  <c r="Q1628" i="11"/>
  <c r="Q1624" i="11"/>
  <c r="Q1617" i="11"/>
  <c r="Q1616" i="11"/>
  <c r="AC1616" i="11" s="1"/>
  <c r="Q1612" i="11"/>
  <c r="AC1612" i="11" s="1"/>
  <c r="Q1608" i="11"/>
  <c r="AC1608" i="11" s="1"/>
  <c r="Q1600" i="11"/>
  <c r="Q1596" i="11"/>
  <c r="Q1590" i="11"/>
  <c r="AC1590" i="11" s="1"/>
  <c r="Q1586" i="11"/>
  <c r="Q1578" i="11"/>
  <c r="Q1575" i="11"/>
  <c r="Q1570" i="11"/>
  <c r="Q1566" i="11"/>
  <c r="Q1562" i="11"/>
  <c r="AB1562" i="11" s="1"/>
  <c r="Q1559" i="11"/>
  <c r="Q1554" i="11"/>
  <c r="Q1543" i="11"/>
  <c r="Q1539" i="11"/>
  <c r="AC1539" i="11" s="1"/>
  <c r="Q1535" i="11"/>
  <c r="Q1531" i="11"/>
  <c r="Q1527" i="11"/>
  <c r="AC1527" i="11" s="1"/>
  <c r="Q1523" i="11"/>
  <c r="AC1523" i="11" s="1"/>
  <c r="N1511" i="11"/>
  <c r="O1511" i="11" s="1"/>
  <c r="AN1511" i="11" s="1"/>
  <c r="Q1506" i="11"/>
  <c r="Q1503" i="11"/>
  <c r="Q1499" i="11"/>
  <c r="AC1499" i="11" s="1"/>
  <c r="Q1495" i="11"/>
  <c r="Q1491" i="11"/>
  <c r="AC1491" i="11" s="1"/>
  <c r="Q1487" i="11"/>
  <c r="Q1481" i="11"/>
  <c r="N2564" i="11"/>
  <c r="O2564" i="11" s="1"/>
  <c r="AN2564" i="11" s="1"/>
  <c r="N2560" i="11"/>
  <c r="O2560" i="11" s="1"/>
  <c r="AN2560" i="11" s="1"/>
  <c r="N2556" i="11"/>
  <c r="O2556" i="11" s="1"/>
  <c r="AN2556" i="11" s="1"/>
  <c r="N2552" i="11"/>
  <c r="O2552" i="11" s="1"/>
  <c r="AN2552" i="11" s="1"/>
  <c r="N2548" i="11"/>
  <c r="O2548" i="11" s="1"/>
  <c r="AN2548" i="11" s="1"/>
  <c r="N2544" i="11"/>
  <c r="O2544" i="11" s="1"/>
  <c r="AN2544" i="11" s="1"/>
  <c r="N2540" i="11"/>
  <c r="O2540" i="11" s="1"/>
  <c r="AN2540" i="11" s="1"/>
  <c r="N2536" i="11"/>
  <c r="O2536" i="11" s="1"/>
  <c r="AN2536" i="11" s="1"/>
  <c r="N2532" i="11"/>
  <c r="O2532" i="11" s="1"/>
  <c r="AN2532" i="11" s="1"/>
  <c r="N2528" i="11"/>
  <c r="O2528" i="11" s="1"/>
  <c r="AN2528" i="11" s="1"/>
  <c r="N2524" i="11"/>
  <c r="O2524" i="11" s="1"/>
  <c r="AN2524" i="11" s="1"/>
  <c r="N2520" i="11"/>
  <c r="O2520" i="11" s="1"/>
  <c r="AN2520" i="11" s="1"/>
  <c r="N2516" i="11"/>
  <c r="O2516" i="11" s="1"/>
  <c r="AN2516" i="11" s="1"/>
  <c r="N2512" i="11"/>
  <c r="O2512" i="11" s="1"/>
  <c r="AN2512" i="11" s="1"/>
  <c r="N2508" i="11"/>
  <c r="O2508" i="11" s="1"/>
  <c r="AN2508" i="11" s="1"/>
  <c r="N2504" i="11"/>
  <c r="O2504" i="11" s="1"/>
  <c r="AN2504" i="11" s="1"/>
  <c r="N2500" i="11"/>
  <c r="O2500" i="11" s="1"/>
  <c r="AN2500" i="11" s="1"/>
  <c r="N2498" i="11"/>
  <c r="O2498" i="11" s="1"/>
  <c r="AN2498" i="11" s="1"/>
  <c r="N2494" i="11"/>
  <c r="O2494" i="11" s="1"/>
  <c r="AN2494" i="11" s="1"/>
  <c r="N2490" i="11"/>
  <c r="O2490" i="11" s="1"/>
  <c r="AN2490" i="11" s="1"/>
  <c r="N2486" i="11"/>
  <c r="O2486" i="11" s="1"/>
  <c r="AN2486" i="11" s="1"/>
  <c r="N2482" i="11"/>
  <c r="O2482" i="11" s="1"/>
  <c r="AN2482" i="11" s="1"/>
  <c r="N2478" i="11"/>
  <c r="O2478" i="11" s="1"/>
  <c r="AN2478" i="11" s="1"/>
  <c r="Q2474" i="11"/>
  <c r="N2470" i="11"/>
  <c r="O2470" i="11" s="1"/>
  <c r="AN2470" i="11" s="1"/>
  <c r="N2466" i="11"/>
  <c r="O2466" i="11" s="1"/>
  <c r="AN2466" i="11" s="1"/>
  <c r="N2462" i="11"/>
  <c r="O2462" i="11" s="1"/>
  <c r="AN2462" i="11" s="1"/>
  <c r="Q2458" i="11"/>
  <c r="N2454" i="11"/>
  <c r="O2454" i="11" s="1"/>
  <c r="AN2454" i="11" s="1"/>
  <c r="N2450" i="11"/>
  <c r="O2450" i="11" s="1"/>
  <c r="AN2450" i="11" s="1"/>
  <c r="Q2444" i="11"/>
  <c r="N2440" i="11"/>
  <c r="O2440" i="11" s="1"/>
  <c r="AN2440" i="11" s="1"/>
  <c r="Q2436" i="11"/>
  <c r="N2432" i="11"/>
  <c r="O2432" i="11" s="1"/>
  <c r="AN2432" i="11" s="1"/>
  <c r="N2428" i="11"/>
  <c r="O2428" i="11" s="1"/>
  <c r="AN2428" i="11" s="1"/>
  <c r="N2425" i="11"/>
  <c r="O2425" i="11" s="1"/>
  <c r="AN2425" i="11" s="1"/>
  <c r="N2421" i="11"/>
  <c r="O2421" i="11" s="1"/>
  <c r="AN2421" i="11" s="1"/>
  <c r="N2417" i="11"/>
  <c r="O2417" i="11" s="1"/>
  <c r="AN2417" i="11" s="1"/>
  <c r="Q2413" i="11"/>
  <c r="N2409" i="11"/>
  <c r="O2409" i="11" s="1"/>
  <c r="AN2409" i="11" s="1"/>
  <c r="Q2405" i="11"/>
  <c r="AC2405" i="11" s="1"/>
  <c r="N2401" i="11"/>
  <c r="O2401" i="11" s="1"/>
  <c r="AN2401" i="11" s="1"/>
  <c r="Q2397" i="11"/>
  <c r="AC2397" i="11" s="1"/>
  <c r="N2393" i="11"/>
  <c r="O2393" i="11" s="1"/>
  <c r="AN2393" i="11" s="1"/>
  <c r="Q2389" i="11"/>
  <c r="AC2389" i="11" s="1"/>
  <c r="N2385" i="11"/>
  <c r="O2385" i="11" s="1"/>
  <c r="AN2385" i="11" s="1"/>
  <c r="Q2381" i="11"/>
  <c r="N2377" i="11"/>
  <c r="O2377" i="11" s="1"/>
  <c r="AN2377" i="11" s="1"/>
  <c r="Q2373" i="11"/>
  <c r="AC2373" i="11" s="1"/>
  <c r="N2368" i="11"/>
  <c r="O2368" i="11" s="1"/>
  <c r="AN2368" i="11" s="1"/>
  <c r="Q2364" i="11"/>
  <c r="AC2364" i="11" s="1"/>
  <c r="N2360" i="11"/>
  <c r="O2360" i="11" s="1"/>
  <c r="AN2360" i="11" s="1"/>
  <c r="Q2356" i="11"/>
  <c r="N2351" i="11"/>
  <c r="O2351" i="11" s="1"/>
  <c r="AN2351" i="11" s="1"/>
  <c r="Q2348" i="11"/>
  <c r="AC2348" i="11" s="1"/>
  <c r="N2341" i="11"/>
  <c r="O2341" i="11" s="1"/>
  <c r="AN2341" i="11" s="1"/>
  <c r="Q2340" i="11"/>
  <c r="AC2340" i="11" s="1"/>
  <c r="N2336" i="11"/>
  <c r="O2336" i="11" s="1"/>
  <c r="AN2336" i="11" s="1"/>
  <c r="Q2332" i="11"/>
  <c r="Q2328" i="11"/>
  <c r="Q2324" i="11"/>
  <c r="Q2322" i="11"/>
  <c r="AC2322" i="11" s="1"/>
  <c r="Q2318" i="11"/>
  <c r="Q2314" i="11"/>
  <c r="AC2314" i="11" s="1"/>
  <c r="Q2310" i="11"/>
  <c r="AC2310" i="11" s="1"/>
  <c r="Q2306" i="11"/>
  <c r="Q2302" i="11"/>
  <c r="AC2302" i="11" s="1"/>
  <c r="Q2294" i="11"/>
  <c r="AC2294" i="11" s="1"/>
  <c r="Q2277" i="11"/>
  <c r="AC2277" i="11" s="1"/>
  <c r="Q2273" i="11"/>
  <c r="AC2273" i="11" s="1"/>
  <c r="Q2269" i="11"/>
  <c r="Q2261" i="11"/>
  <c r="Q2257" i="11"/>
  <c r="Q2253" i="11"/>
  <c r="Q2245" i="11"/>
  <c r="AC2245" i="11" s="1"/>
  <c r="Q2237" i="11"/>
  <c r="AC2237" i="11" s="1"/>
  <c r="Q2233" i="11"/>
  <c r="Q2229" i="11"/>
  <c r="Q2225" i="11"/>
  <c r="AC2225" i="11" s="1"/>
  <c r="Q2221" i="11"/>
  <c r="Q2218" i="11"/>
  <c r="Q2217" i="11"/>
  <c r="Q2210" i="11"/>
  <c r="AC2210" i="11" s="1"/>
  <c r="Q2206" i="11"/>
  <c r="Q2202" i="11"/>
  <c r="Q2195" i="11"/>
  <c r="AC2195" i="11" s="1"/>
  <c r="Q2191" i="11"/>
  <c r="Q2187" i="11"/>
  <c r="Q2183" i="11"/>
  <c r="AC2183" i="11" s="1"/>
  <c r="Q2179" i="11"/>
  <c r="Q2175" i="11"/>
  <c r="Q2171" i="11"/>
  <c r="Q2167" i="11"/>
  <c r="AC2167" i="11" s="1"/>
  <c r="Q2163" i="11"/>
  <c r="Q2159" i="11"/>
  <c r="Q2155" i="11"/>
  <c r="Q2151" i="11"/>
  <c r="AC2151" i="11" s="1"/>
  <c r="Q2147" i="11"/>
  <c r="AC2147" i="11" s="1"/>
  <c r="Q2143" i="11"/>
  <c r="AC2143" i="11" s="1"/>
  <c r="Q2139" i="11"/>
  <c r="Q2135" i="11"/>
  <c r="AC2135" i="11" s="1"/>
  <c r="Q2131" i="11"/>
  <c r="Q2127" i="11"/>
  <c r="Q2123" i="11"/>
  <c r="Q2119" i="11"/>
  <c r="AC2119" i="11" s="1"/>
  <c r="Q2115" i="11"/>
  <c r="Q2111" i="11"/>
  <c r="Q2107" i="11"/>
  <c r="Q2103" i="11"/>
  <c r="Q2099" i="11"/>
  <c r="Q2095" i="11"/>
  <c r="Q2091" i="11"/>
  <c r="AC2091" i="11" s="1"/>
  <c r="Q2087" i="11"/>
  <c r="AC2087" i="11" s="1"/>
  <c r="Q2083" i="11"/>
  <c r="AC2083" i="11" s="1"/>
  <c r="Q2079" i="11"/>
  <c r="Q2075" i="11"/>
  <c r="Q2071" i="11"/>
  <c r="Q2067" i="11"/>
  <c r="AC2067" i="11" s="1"/>
  <c r="Q2063" i="11"/>
  <c r="Q2059" i="11"/>
  <c r="N2051" i="11"/>
  <c r="O2051" i="11" s="1"/>
  <c r="AN2051" i="11" s="1"/>
  <c r="N2041" i="11"/>
  <c r="O2041" i="11" s="1"/>
  <c r="AN2041" i="11" s="1"/>
  <c r="N2034" i="11"/>
  <c r="O2034" i="11" s="1"/>
  <c r="AN2034" i="11" s="1"/>
  <c r="N2026" i="11"/>
  <c r="O2026" i="11" s="1"/>
  <c r="AN2026" i="11" s="1"/>
  <c r="N2018" i="11"/>
  <c r="O2018" i="11" s="1"/>
  <c r="AN2018" i="11" s="1"/>
  <c r="N2010" i="11"/>
  <c r="O2010" i="11" s="1"/>
  <c r="AN2010" i="11" s="1"/>
  <c r="Q2005" i="11"/>
  <c r="Q2001" i="11"/>
  <c r="Q1997" i="11"/>
  <c r="N1993" i="11"/>
  <c r="O1993" i="11" s="1"/>
  <c r="AN1993" i="11" s="1"/>
  <c r="N1989" i="11"/>
  <c r="O1989" i="11" s="1"/>
  <c r="AN1989" i="11" s="1"/>
  <c r="N1985" i="11"/>
  <c r="O1985" i="11" s="1"/>
  <c r="AN1985" i="11" s="1"/>
  <c r="Q1981" i="11"/>
  <c r="N1977" i="11"/>
  <c r="O1977" i="11" s="1"/>
  <c r="AN1977" i="11" s="1"/>
  <c r="Q1971" i="11"/>
  <c r="AC1971" i="11" s="1"/>
  <c r="N1968" i="11"/>
  <c r="O1968" i="11" s="1"/>
  <c r="AN1968" i="11" s="1"/>
  <c r="N1959" i="11"/>
  <c r="O1959" i="11" s="1"/>
  <c r="AN1959" i="11" s="1"/>
  <c r="N1955" i="11"/>
  <c r="O1955" i="11" s="1"/>
  <c r="AN1955" i="11" s="1"/>
  <c r="AC1947" i="11"/>
  <c r="AN1931" i="11"/>
  <c r="AN1927" i="11"/>
  <c r="N1923" i="11"/>
  <c r="O1923" i="11" s="1"/>
  <c r="AN1923" i="11" s="1"/>
  <c r="Q1915" i="11"/>
  <c r="AC1915" i="11" s="1"/>
  <c r="Q1905" i="11"/>
  <c r="Q1901" i="11"/>
  <c r="AC1901" i="11" s="1"/>
  <c r="N1889" i="11"/>
  <c r="O1889" i="11" s="1"/>
  <c r="AN1889" i="11" s="1"/>
  <c r="Q1885" i="11"/>
  <c r="Q1878" i="11"/>
  <c r="N1874" i="11"/>
  <c r="O1874" i="11" s="1"/>
  <c r="AN1874" i="11" s="1"/>
  <c r="N1869" i="11"/>
  <c r="O1869" i="11" s="1"/>
  <c r="AN1869" i="11" s="1"/>
  <c r="Q1865" i="11"/>
  <c r="N1861" i="11"/>
  <c r="O1861" i="11" s="1"/>
  <c r="AN1861" i="11" s="1"/>
  <c r="Q1857" i="11"/>
  <c r="AC1857" i="11" s="1"/>
  <c r="N1853" i="11"/>
  <c r="O1853" i="11" s="1"/>
  <c r="AN1853" i="11" s="1"/>
  <c r="Q1849" i="11"/>
  <c r="AC1849" i="11" s="1"/>
  <c r="N1845" i="11"/>
  <c r="O1845" i="11" s="1"/>
  <c r="AN1845" i="11" s="1"/>
  <c r="Q1841" i="11"/>
  <c r="N1837" i="11"/>
  <c r="O1837" i="11" s="1"/>
  <c r="AN1837" i="11" s="1"/>
  <c r="N1832" i="11"/>
  <c r="O1832" i="11" s="1"/>
  <c r="AN1832" i="11" s="1"/>
  <c r="Q1828" i="11"/>
  <c r="AC1828" i="11" s="1"/>
  <c r="N1824" i="11"/>
  <c r="O1824" i="11" s="1"/>
  <c r="AN1824" i="11" s="1"/>
  <c r="Q1820" i="11"/>
  <c r="N1816" i="11"/>
  <c r="O1816" i="11" s="1"/>
  <c r="AN1816" i="11" s="1"/>
  <c r="Q1812" i="11"/>
  <c r="AC1812" i="11" s="1"/>
  <c r="N1808" i="11"/>
  <c r="O1808" i="11" s="1"/>
  <c r="AN1808" i="11" s="1"/>
  <c r="N1802" i="11"/>
  <c r="O1802" i="11" s="1"/>
  <c r="AN1802" i="11" s="1"/>
  <c r="Q1798" i="11"/>
  <c r="N1794" i="11"/>
  <c r="O1794" i="11" s="1"/>
  <c r="AN1794" i="11" s="1"/>
  <c r="Q1790" i="11"/>
  <c r="AC1790" i="11" s="1"/>
  <c r="N1786" i="11"/>
  <c r="O1786" i="11" s="1"/>
  <c r="AN1786" i="11" s="1"/>
  <c r="Q1779" i="11"/>
  <c r="N1775" i="11"/>
  <c r="O1775" i="11" s="1"/>
  <c r="AN1775" i="11" s="1"/>
  <c r="N1771" i="11"/>
  <c r="O1771" i="11" s="1"/>
  <c r="AN1771" i="11" s="1"/>
  <c r="Q1767" i="11"/>
  <c r="N1759" i="11"/>
  <c r="O1759" i="11" s="1"/>
  <c r="AN1759" i="11" s="1"/>
  <c r="N1755" i="11"/>
  <c r="O1755" i="11" s="1"/>
  <c r="AN1755" i="11" s="1"/>
  <c r="Q1751" i="11"/>
  <c r="Q1745" i="11"/>
  <c r="N1737" i="11"/>
  <c r="O1737" i="11" s="1"/>
  <c r="AN1737" i="11" s="1"/>
  <c r="N1733" i="11"/>
  <c r="O1733" i="11" s="1"/>
  <c r="AN1733" i="11" s="1"/>
  <c r="Q1729" i="11"/>
  <c r="AC1729" i="11" s="1"/>
  <c r="N1725" i="11"/>
  <c r="O1725" i="11" s="1"/>
  <c r="AN1725" i="11" s="1"/>
  <c r="N1721" i="11"/>
  <c r="O1721" i="11" s="1"/>
  <c r="AN1721" i="11" s="1"/>
  <c r="Q1712" i="11"/>
  <c r="AC1712" i="11" s="1"/>
  <c r="Q1708" i="11"/>
  <c r="Q1704" i="11"/>
  <c r="AC1704" i="11" s="1"/>
  <c r="Q1700" i="11"/>
  <c r="AC1700" i="11" s="1"/>
  <c r="Q1696" i="11"/>
  <c r="AC1696" i="11" s="1"/>
  <c r="Q1692" i="11"/>
  <c r="Q1688" i="11"/>
  <c r="AC1688" i="11" s="1"/>
  <c r="Q1684" i="11"/>
  <c r="AC1684" i="11" s="1"/>
  <c r="Q1680" i="11"/>
  <c r="AC1680" i="11" s="1"/>
  <c r="Q1676" i="11"/>
  <c r="Q1673" i="11"/>
  <c r="Q1669" i="11"/>
  <c r="AC1669" i="11" s="1"/>
  <c r="Q1665" i="11"/>
  <c r="AC1665" i="11" s="1"/>
  <c r="Q1661" i="11"/>
  <c r="AC1661" i="11" s="1"/>
  <c r="Q1657" i="11"/>
  <c r="AC1657" i="11" s="1"/>
  <c r="Q1653" i="11"/>
  <c r="AC1653" i="11" s="1"/>
  <c r="Q1649" i="11"/>
  <c r="Q1645" i="11"/>
  <c r="Q1637" i="11"/>
  <c r="Q1635" i="11"/>
  <c r="AC1635" i="11" s="1"/>
  <c r="N1631" i="11"/>
  <c r="O1631" i="11" s="1"/>
  <c r="AN1631" i="11" s="1"/>
  <c r="N1627" i="11"/>
  <c r="O1627" i="11" s="1"/>
  <c r="AN1627" i="11" s="1"/>
  <c r="Q1623" i="11"/>
  <c r="N1619" i="11"/>
  <c r="O1619" i="11" s="1"/>
  <c r="AN1619" i="11" s="1"/>
  <c r="N1615" i="11"/>
  <c r="O1615" i="11" s="1"/>
  <c r="AN1615" i="11" s="1"/>
  <c r="N1611" i="11"/>
  <c r="O1611" i="11" s="1"/>
  <c r="AN1611" i="11" s="1"/>
  <c r="Q1607" i="11"/>
  <c r="AC1607" i="11" s="1"/>
  <c r="N1603" i="11"/>
  <c r="O1603" i="11" s="1"/>
  <c r="AN1603" i="11" s="1"/>
  <c r="N1595" i="11"/>
  <c r="O1595" i="11" s="1"/>
  <c r="AN1595" i="11" s="1"/>
  <c r="Q1589" i="11"/>
  <c r="Q1581" i="11"/>
  <c r="N1577" i="11"/>
  <c r="O1577" i="11" s="1"/>
  <c r="AN1577" i="11" s="1"/>
  <c r="Q1573" i="11"/>
  <c r="N1565" i="11"/>
  <c r="O1565" i="11" s="1"/>
  <c r="AN1565" i="11" s="1"/>
  <c r="N1561" i="11"/>
  <c r="O1561" i="11" s="1"/>
  <c r="AN1561" i="11" s="1"/>
  <c r="N1557" i="11"/>
  <c r="O1557" i="11" s="1"/>
  <c r="AN1557" i="11" s="1"/>
  <c r="Q1553" i="11"/>
  <c r="AC1553" i="11" s="1"/>
  <c r="Q1546" i="11"/>
  <c r="N1542" i="11"/>
  <c r="O1542" i="11" s="1"/>
  <c r="AN1542" i="11" s="1"/>
  <c r="Q1538" i="11"/>
  <c r="AC1538" i="11" s="1"/>
  <c r="N1534" i="11"/>
  <c r="O1534" i="11" s="1"/>
  <c r="AN1534" i="11" s="1"/>
  <c r="N1530" i="11"/>
  <c r="O1530" i="11" s="1"/>
  <c r="AN1530" i="11" s="1"/>
  <c r="N1526" i="11"/>
  <c r="O1526" i="11" s="1"/>
  <c r="AN1526" i="11" s="1"/>
  <c r="N1522" i="11"/>
  <c r="O1522" i="11" s="1"/>
  <c r="AN1522" i="11" s="1"/>
  <c r="N1517" i="11"/>
  <c r="O1517" i="11" s="1"/>
  <c r="AN1517" i="11" s="1"/>
  <c r="N1514" i="11"/>
  <c r="O1514" i="11" s="1"/>
  <c r="AN1514" i="11" s="1"/>
  <c r="Q1510" i="11"/>
  <c r="AC1510" i="11" s="1"/>
  <c r="N1507" i="11"/>
  <c r="O1507" i="11" s="1"/>
  <c r="AN1507" i="11" s="1"/>
  <c r="N1502" i="11"/>
  <c r="O1502" i="11" s="1"/>
  <c r="AN1502" i="11" s="1"/>
  <c r="Q1498" i="11"/>
  <c r="AC1498" i="11" s="1"/>
  <c r="Q1494" i="11"/>
  <c r="AC1494" i="11" s="1"/>
  <c r="N1490" i="11"/>
  <c r="O1490" i="11" s="1"/>
  <c r="AN1490" i="11" s="1"/>
  <c r="N1485" i="11"/>
  <c r="O1485" i="11" s="1"/>
  <c r="AN1485" i="11" s="1"/>
  <c r="N1480" i="11"/>
  <c r="O1480" i="11" s="1"/>
  <c r="AN1480" i="11" s="1"/>
  <c r="N2563" i="11"/>
  <c r="O2563" i="11" s="1"/>
  <c r="AN2563" i="11" s="1"/>
  <c r="Q2559" i="11"/>
  <c r="N2555" i="11"/>
  <c r="O2555" i="11" s="1"/>
  <c r="AN2555" i="11" s="1"/>
  <c r="Q2551" i="11"/>
  <c r="AC2551" i="11" s="1"/>
  <c r="N2547" i="11"/>
  <c r="O2547" i="11" s="1"/>
  <c r="AN2547" i="11" s="1"/>
  <c r="N2543" i="11"/>
  <c r="O2543" i="11" s="1"/>
  <c r="AN2543" i="11" s="1"/>
  <c r="N2539" i="11"/>
  <c r="O2539" i="11" s="1"/>
  <c r="AN2539" i="11" s="1"/>
  <c r="N2535" i="11"/>
  <c r="O2535" i="11" s="1"/>
  <c r="AN2535" i="11" s="1"/>
  <c r="N2531" i="11"/>
  <c r="O2531" i="11" s="1"/>
  <c r="AN2531" i="11" s="1"/>
  <c r="Q2527" i="11"/>
  <c r="AC2527" i="11" s="1"/>
  <c r="N2523" i="11"/>
  <c r="O2523" i="11" s="1"/>
  <c r="AN2523" i="11" s="1"/>
  <c r="N2519" i="11"/>
  <c r="O2519" i="11" s="1"/>
  <c r="AN2519" i="11" s="1"/>
  <c r="N2515" i="11"/>
  <c r="O2515" i="11" s="1"/>
  <c r="AN2515" i="11" s="1"/>
  <c r="Q2511" i="11"/>
  <c r="N2507" i="11"/>
  <c r="O2507" i="11" s="1"/>
  <c r="AN2507" i="11" s="1"/>
  <c r="Q2503" i="11"/>
  <c r="AC2503" i="11" s="1"/>
  <c r="N2499" i="11"/>
  <c r="O2499" i="11" s="1"/>
  <c r="AN2499" i="11" s="1"/>
  <c r="N2497" i="11"/>
  <c r="O2497" i="11" s="1"/>
  <c r="AN2497" i="11" s="1"/>
  <c r="N2496" i="11"/>
  <c r="O2496" i="11" s="1"/>
  <c r="AN2496" i="11" s="1"/>
  <c r="N2489" i="11"/>
  <c r="O2489" i="11" s="1"/>
  <c r="AN2489" i="11" s="1"/>
  <c r="N2485" i="11"/>
  <c r="O2485" i="11" s="1"/>
  <c r="AN2485" i="11" s="1"/>
  <c r="N2481" i="11"/>
  <c r="O2481" i="11" s="1"/>
  <c r="AN2481" i="11" s="1"/>
  <c r="N2477" i="11"/>
  <c r="O2477" i="11" s="1"/>
  <c r="AN2477" i="11" s="1"/>
  <c r="N2473" i="11"/>
  <c r="O2473" i="11" s="1"/>
  <c r="AN2473" i="11" s="1"/>
  <c r="N2469" i="11"/>
  <c r="O2469" i="11" s="1"/>
  <c r="AN2469" i="11" s="1"/>
  <c r="N2465" i="11"/>
  <c r="O2465" i="11" s="1"/>
  <c r="AN2465" i="11" s="1"/>
  <c r="N2461" i="11"/>
  <c r="O2461" i="11" s="1"/>
  <c r="AN2461" i="11" s="1"/>
  <c r="N2457" i="11"/>
  <c r="O2457" i="11" s="1"/>
  <c r="AN2457" i="11" s="1"/>
  <c r="N2453" i="11"/>
  <c r="O2453" i="11" s="1"/>
  <c r="AN2453" i="11" s="1"/>
  <c r="N2449" i="11"/>
  <c r="O2449" i="11" s="1"/>
  <c r="AN2449" i="11" s="1"/>
  <c r="N2443" i="11"/>
  <c r="O2443" i="11" s="1"/>
  <c r="AN2443" i="11" s="1"/>
  <c r="N2439" i="11"/>
  <c r="O2439" i="11" s="1"/>
  <c r="AN2439" i="11" s="1"/>
  <c r="N2435" i="11"/>
  <c r="O2435" i="11" s="1"/>
  <c r="AN2435" i="11" s="1"/>
  <c r="N2431" i="11"/>
  <c r="O2431" i="11" s="1"/>
  <c r="AN2431" i="11" s="1"/>
  <c r="N2427" i="11"/>
  <c r="O2427" i="11" s="1"/>
  <c r="AN2427" i="11" s="1"/>
  <c r="N2424" i="11"/>
  <c r="O2424" i="11" s="1"/>
  <c r="AN2424" i="11" s="1"/>
  <c r="N2420" i="11"/>
  <c r="O2420" i="11" s="1"/>
  <c r="AN2420" i="11" s="1"/>
  <c r="N2416" i="11"/>
  <c r="O2416" i="11" s="1"/>
  <c r="AN2416" i="11" s="1"/>
  <c r="Q2327" i="11"/>
  <c r="AC2327" i="11" s="1"/>
  <c r="N2323" i="11"/>
  <c r="O2323" i="11" s="1"/>
  <c r="AN2323" i="11" s="1"/>
  <c r="N2321" i="11"/>
  <c r="O2321" i="11" s="1"/>
  <c r="AN2321" i="11" s="1"/>
  <c r="Q2317" i="11"/>
  <c r="N2313" i="11"/>
  <c r="O2313" i="11" s="1"/>
  <c r="AN2313" i="11" s="1"/>
  <c r="N2309" i="11"/>
  <c r="O2309" i="11" s="1"/>
  <c r="AN2309" i="11" s="1"/>
  <c r="N2305" i="11"/>
  <c r="O2305" i="11" s="1"/>
  <c r="AN2305" i="11" s="1"/>
  <c r="Q2301" i="11"/>
  <c r="AC2301" i="11" s="1"/>
  <c r="N2297" i="11"/>
  <c r="O2297" i="11" s="1"/>
  <c r="AN2297" i="11" s="1"/>
  <c r="N2293" i="11"/>
  <c r="O2293" i="11" s="1"/>
  <c r="AN2293" i="11" s="1"/>
  <c r="N2289" i="11"/>
  <c r="O2289" i="11" s="1"/>
  <c r="AN2289" i="11" s="1"/>
  <c r="N2288" i="11"/>
  <c r="O2288" i="11" s="1"/>
  <c r="AN2288" i="11" s="1"/>
  <c r="N2280" i="11"/>
  <c r="O2280" i="11" s="1"/>
  <c r="AN2280" i="11" s="1"/>
  <c r="N2276" i="11"/>
  <c r="O2276" i="11" s="1"/>
  <c r="AN2276" i="11" s="1"/>
  <c r="N2272" i="11"/>
  <c r="O2272" i="11" s="1"/>
  <c r="AN2272" i="11" s="1"/>
  <c r="N2268" i="11"/>
  <c r="O2268" i="11" s="1"/>
  <c r="AN2268" i="11" s="1"/>
  <c r="N2264" i="11"/>
  <c r="O2264" i="11" s="1"/>
  <c r="AN2264" i="11" s="1"/>
  <c r="N2260" i="11"/>
  <c r="O2260" i="11" s="1"/>
  <c r="AN2260" i="11" s="1"/>
  <c r="N2248" i="11"/>
  <c r="O2248" i="11" s="1"/>
  <c r="AN2248" i="11" s="1"/>
  <c r="N2240" i="11"/>
  <c r="O2240" i="11" s="1"/>
  <c r="AN2240" i="11" s="1"/>
  <c r="N2224" i="11"/>
  <c r="O2224" i="11" s="1"/>
  <c r="AN2224" i="11" s="1"/>
  <c r="N2213" i="11"/>
  <c r="O2213" i="11" s="1"/>
  <c r="AN2213" i="11" s="1"/>
  <c r="N2190" i="11"/>
  <c r="O2190" i="11" s="1"/>
  <c r="AN2190" i="11" s="1"/>
  <c r="N2174" i="11"/>
  <c r="O2174" i="11" s="1"/>
  <c r="AN2174" i="11" s="1"/>
  <c r="N2158" i="11"/>
  <c r="O2158" i="11" s="1"/>
  <c r="AN2158" i="11" s="1"/>
  <c r="N2142" i="11"/>
  <c r="O2142" i="11" s="1"/>
  <c r="AN2142" i="11" s="1"/>
  <c r="N2126" i="11"/>
  <c r="O2126" i="11" s="1"/>
  <c r="AN2126" i="11" s="1"/>
  <c r="N2114" i="11"/>
  <c r="O2114" i="11" s="1"/>
  <c r="AN2114" i="11" s="1"/>
  <c r="N2110" i="11"/>
  <c r="O2110" i="11" s="1"/>
  <c r="AN2110" i="11" s="1"/>
  <c r="N2106" i="11"/>
  <c r="O2106" i="11" s="1"/>
  <c r="AN2106" i="11" s="1"/>
  <c r="N2098" i="11"/>
  <c r="O2098" i="11" s="1"/>
  <c r="AN2098" i="11" s="1"/>
  <c r="N2090" i="11"/>
  <c r="O2090" i="11" s="1"/>
  <c r="AN2090" i="11" s="1"/>
  <c r="N2082" i="11"/>
  <c r="O2082" i="11" s="1"/>
  <c r="AN2082" i="11" s="1"/>
  <c r="N2074" i="11"/>
  <c r="O2074" i="11" s="1"/>
  <c r="AN2074" i="11" s="1"/>
  <c r="N2066" i="11"/>
  <c r="O2066" i="11" s="1"/>
  <c r="AN2066" i="11" s="1"/>
  <c r="N2058" i="11"/>
  <c r="O2058" i="11" s="1"/>
  <c r="AN2058" i="11" s="1"/>
  <c r="N2054" i="11"/>
  <c r="O2054" i="11" s="1"/>
  <c r="AN2054" i="11" s="1"/>
  <c r="N2044" i="11"/>
  <c r="O2044" i="11" s="1"/>
  <c r="AN2044" i="11" s="1"/>
  <c r="N2040" i="11"/>
  <c r="O2040" i="11" s="1"/>
  <c r="AN2040" i="11" s="1"/>
  <c r="N2037" i="11"/>
  <c r="O2037" i="11" s="1"/>
  <c r="AN2037" i="11" s="1"/>
  <c r="N2033" i="11"/>
  <c r="O2033" i="11" s="1"/>
  <c r="AN2033" i="11" s="1"/>
  <c r="N2029" i="11"/>
  <c r="O2029" i="11" s="1"/>
  <c r="AN2029" i="11" s="1"/>
  <c r="N2025" i="11"/>
  <c r="O2025" i="11" s="1"/>
  <c r="AN2025" i="11" s="1"/>
  <c r="N2021" i="11"/>
  <c r="O2021" i="11" s="1"/>
  <c r="AN2021" i="11" s="1"/>
  <c r="N2017" i="11"/>
  <c r="O2017" i="11" s="1"/>
  <c r="AN2017" i="11" s="1"/>
  <c r="N2013" i="11"/>
  <c r="O2013" i="11" s="1"/>
  <c r="AN2013" i="11" s="1"/>
  <c r="N2012" i="11"/>
  <c r="O2012" i="11" s="1"/>
  <c r="AN2012" i="11" s="1"/>
  <c r="N2004" i="11"/>
  <c r="O2004" i="11" s="1"/>
  <c r="AN2004" i="11" s="1"/>
  <c r="N2000" i="11"/>
  <c r="O2000" i="11" s="1"/>
  <c r="AN2000" i="11" s="1"/>
  <c r="N1996" i="11"/>
  <c r="O1996" i="11" s="1"/>
  <c r="AN1996" i="11" s="1"/>
  <c r="N1992" i="11"/>
  <c r="O1992" i="11" s="1"/>
  <c r="AN1992" i="11" s="1"/>
  <c r="N1988" i="11"/>
  <c r="O1988" i="11" s="1"/>
  <c r="AN1988" i="11" s="1"/>
  <c r="N1984" i="11"/>
  <c r="O1984" i="11" s="1"/>
  <c r="AN1984" i="11" s="1"/>
  <c r="N1980" i="11"/>
  <c r="O1980" i="11" s="1"/>
  <c r="AN1980" i="11" s="1"/>
  <c r="N1970" i="11"/>
  <c r="O1970" i="11" s="1"/>
  <c r="AN1970" i="11" s="1"/>
  <c r="N1966" i="11"/>
  <c r="O1966" i="11" s="1"/>
  <c r="AN1966" i="11" s="1"/>
  <c r="N1962" i="11"/>
  <c r="O1962" i="11" s="1"/>
  <c r="AN1962" i="11" s="1"/>
  <c r="N1958" i="11"/>
  <c r="O1958" i="11" s="1"/>
  <c r="AN1958" i="11" s="1"/>
  <c r="N1954" i="11"/>
  <c r="O1954" i="11" s="1"/>
  <c r="AN1954" i="11" s="1"/>
  <c r="AN1950" i="11"/>
  <c r="AN1946" i="11"/>
  <c r="AN1942" i="11"/>
  <c r="AN1938" i="11"/>
  <c r="AN1934" i="11"/>
  <c r="AN1930" i="11"/>
  <c r="AN1926" i="11"/>
  <c r="N1922" i="11"/>
  <c r="O1922" i="11" s="1"/>
  <c r="AN1922" i="11" s="1"/>
  <c r="N1918" i="11"/>
  <c r="O1918" i="11" s="1"/>
  <c r="AN1918" i="11" s="1"/>
  <c r="N1914" i="11"/>
  <c r="O1914" i="11" s="1"/>
  <c r="AN1914" i="11" s="1"/>
  <c r="N1910" i="11"/>
  <c r="O1910" i="11" s="1"/>
  <c r="AN1910" i="11" s="1"/>
  <c r="N1904" i="11"/>
  <c r="O1904" i="11" s="1"/>
  <c r="AN1904" i="11" s="1"/>
  <c r="N1900" i="11"/>
  <c r="O1900" i="11" s="1"/>
  <c r="AN1900" i="11" s="1"/>
  <c r="N1896" i="11"/>
  <c r="O1896" i="11" s="1"/>
  <c r="AN1896" i="11" s="1"/>
  <c r="N1892" i="11"/>
  <c r="O1892" i="11" s="1"/>
  <c r="AN1892" i="11" s="1"/>
  <c r="N1888" i="11"/>
  <c r="O1888" i="11" s="1"/>
  <c r="AN1888" i="11" s="1"/>
  <c r="N1884" i="11"/>
  <c r="O1884" i="11" s="1"/>
  <c r="AN1884" i="11" s="1"/>
  <c r="N1881" i="11"/>
  <c r="O1881" i="11" s="1"/>
  <c r="AN1881" i="11" s="1"/>
  <c r="N1877" i="11"/>
  <c r="O1877" i="11" s="1"/>
  <c r="AN1877" i="11" s="1"/>
  <c r="N1873" i="11"/>
  <c r="O1873" i="11" s="1"/>
  <c r="AN1873" i="11" s="1"/>
  <c r="N1785" i="11"/>
  <c r="O1785" i="11" s="1"/>
  <c r="AN1785" i="11" s="1"/>
  <c r="N1782" i="11"/>
  <c r="O1782" i="11" s="1"/>
  <c r="AN1782" i="11" s="1"/>
  <c r="N1778" i="11"/>
  <c r="O1778" i="11" s="1"/>
  <c r="AN1778" i="11" s="1"/>
  <c r="N1774" i="11"/>
  <c r="O1774" i="11" s="1"/>
  <c r="AN1774" i="11" s="1"/>
  <c r="N1770" i="11"/>
  <c r="O1770" i="11" s="1"/>
  <c r="AN1770" i="11" s="1"/>
  <c r="N1766" i="11"/>
  <c r="O1766" i="11" s="1"/>
  <c r="AN1766" i="11" s="1"/>
  <c r="N1762" i="11"/>
  <c r="O1762" i="11" s="1"/>
  <c r="AN1762" i="11" s="1"/>
  <c r="N1758" i="11"/>
  <c r="O1758" i="11" s="1"/>
  <c r="AN1758" i="11" s="1"/>
  <c r="N1754" i="11"/>
  <c r="O1754" i="11" s="1"/>
  <c r="AN1754" i="11" s="1"/>
  <c r="N1750" i="11"/>
  <c r="O1750" i="11" s="1"/>
  <c r="AN1750" i="11" s="1"/>
  <c r="N1744" i="11"/>
  <c r="O1744" i="11" s="1"/>
  <c r="AN1744" i="11" s="1"/>
  <c r="N1740" i="11"/>
  <c r="O1740" i="11" s="1"/>
  <c r="AN1740" i="11" s="1"/>
  <c r="N1736" i="11"/>
  <c r="O1736" i="11" s="1"/>
  <c r="AN1736" i="11" s="1"/>
  <c r="N1732" i="11"/>
  <c r="O1732" i="11" s="1"/>
  <c r="AN1732" i="11" s="1"/>
  <c r="N1728" i="11"/>
  <c r="O1728" i="11" s="1"/>
  <c r="AN1728" i="11" s="1"/>
  <c r="N1724" i="11"/>
  <c r="O1724" i="11" s="1"/>
  <c r="AN1724" i="11" s="1"/>
  <c r="N1720" i="11"/>
  <c r="O1720" i="11" s="1"/>
  <c r="AN1720" i="11" s="1"/>
  <c r="Q1716" i="11"/>
  <c r="AC1716" i="11" s="1"/>
  <c r="Q1711" i="11"/>
  <c r="Q1703" i="11"/>
  <c r="Q1695" i="11"/>
  <c r="Q1687" i="11"/>
  <c r="Q1679" i="11"/>
  <c r="AC1679" i="11" s="1"/>
  <c r="Q1668" i="11"/>
  <c r="AC1668" i="11" s="1"/>
  <c r="Q1660" i="11"/>
  <c r="AC1660" i="11" s="1"/>
  <c r="Q1652" i="11"/>
  <c r="Q1644" i="11"/>
  <c r="AC1644" i="11" s="1"/>
  <c r="Q1634" i="11"/>
  <c r="Q1626" i="11"/>
  <c r="AC1626" i="11" s="1"/>
  <c r="Q1610" i="11"/>
  <c r="Q1594" i="11"/>
  <c r="Q1588" i="11"/>
  <c r="Q1584" i="11"/>
  <c r="AC1584" i="11" s="1"/>
  <c r="Q1580" i="11"/>
  <c r="Q1572" i="11"/>
  <c r="Q1564" i="11"/>
  <c r="AC1564" i="11" s="1"/>
  <c r="Q1556" i="11"/>
  <c r="AC1556" i="11" s="1"/>
  <c r="Q1552" i="11"/>
  <c r="Q1545" i="11"/>
  <c r="AC1545" i="11" s="1"/>
  <c r="Q1541" i="11"/>
  <c r="AC1541" i="11" s="1"/>
  <c r="Q1537" i="11"/>
  <c r="Q1529" i="11"/>
  <c r="AC1529" i="11" s="1"/>
  <c r="N1509" i="11"/>
  <c r="O1509" i="11" s="1"/>
  <c r="AN1509" i="11" s="1"/>
  <c r="Q1505" i="11"/>
  <c r="AC1505" i="11" s="1"/>
  <c r="Q1497" i="11"/>
  <c r="AC1497" i="11" s="1"/>
  <c r="Q1493" i="11"/>
  <c r="Q1489" i="11"/>
  <c r="AB1483" i="11"/>
  <c r="AB2197" i="11"/>
  <c r="AB2169" i="11"/>
  <c r="AB2105" i="11"/>
  <c r="AB1715" i="11"/>
  <c r="AB1650" i="11"/>
  <c r="AB1535" i="11"/>
  <c r="AB2364" i="11"/>
  <c r="S1479" i="11"/>
  <c r="V2480" i="11"/>
  <c r="W2480" i="11"/>
  <c r="W2430" i="11"/>
  <c r="V2430" i="11"/>
  <c r="V2391" i="11"/>
  <c r="W2391" i="11"/>
  <c r="W2338" i="11"/>
  <c r="V2338" i="11"/>
  <c r="W2267" i="11"/>
  <c r="V2267" i="11"/>
  <c r="W2259" i="11"/>
  <c r="V2259" i="11"/>
  <c r="W2247" i="11"/>
  <c r="V2247" i="11"/>
  <c r="W2239" i="11"/>
  <c r="V2239" i="11"/>
  <c r="W2212" i="11"/>
  <c r="V2212" i="11"/>
  <c r="W2208" i="11"/>
  <c r="V2208" i="11"/>
  <c r="W2204" i="11"/>
  <c r="V2204" i="11"/>
  <c r="V2153" i="11"/>
  <c r="W2153" i="11"/>
  <c r="V2141" i="11"/>
  <c r="W2141" i="11"/>
  <c r="V2137" i="11"/>
  <c r="W2137" i="11"/>
  <c r="V2133" i="11"/>
  <c r="W2133" i="11"/>
  <c r="V2129" i="11"/>
  <c r="W2129" i="11"/>
  <c r="V2121" i="11"/>
  <c r="W2121" i="11"/>
  <c r="V2117" i="11"/>
  <c r="W2117" i="11"/>
  <c r="V2109" i="11"/>
  <c r="W2109" i="11"/>
  <c r="V2101" i="11"/>
  <c r="W2101" i="11"/>
  <c r="V2097" i="11"/>
  <c r="W2097" i="11"/>
  <c r="V2093" i="11"/>
  <c r="W2093" i="11"/>
  <c r="V2089" i="11"/>
  <c r="W2089" i="11"/>
  <c r="V2085" i="11"/>
  <c r="W2085" i="11"/>
  <c r="V2081" i="11"/>
  <c r="W2081" i="11"/>
  <c r="V2073" i="11"/>
  <c r="W2073" i="11"/>
  <c r="V2061" i="11"/>
  <c r="W2061" i="11"/>
  <c r="V2053" i="11"/>
  <c r="W2053" i="11"/>
  <c r="V2036" i="11"/>
  <c r="W2036" i="11"/>
  <c r="V2032" i="11"/>
  <c r="W2032" i="11"/>
  <c r="V2028" i="11"/>
  <c r="W2028" i="11"/>
  <c r="V2024" i="11"/>
  <c r="W2024" i="11"/>
  <c r="V2020" i="11"/>
  <c r="W2020" i="11"/>
  <c r="W2015" i="11"/>
  <c r="V2015" i="11"/>
  <c r="W1999" i="11"/>
  <c r="V1999" i="11"/>
  <c r="V1987" i="11"/>
  <c r="W1987" i="11"/>
  <c r="W1969" i="11"/>
  <c r="V1969" i="11"/>
  <c r="V1965" i="11"/>
  <c r="W1965" i="11"/>
  <c r="W1961" i="11"/>
  <c r="V1961" i="11"/>
  <c r="V1957" i="11"/>
  <c r="W1957" i="11"/>
  <c r="W1953" i="11"/>
  <c r="V1953" i="11"/>
  <c r="W1895" i="11"/>
  <c r="V1895" i="11"/>
  <c r="W1876" i="11"/>
  <c r="V1876" i="11"/>
  <c r="V1872" i="11"/>
  <c r="W1872" i="11"/>
  <c r="V1871" i="11"/>
  <c r="W1871" i="11"/>
  <c r="W1863" i="11"/>
  <c r="V1863" i="11"/>
  <c r="V1855" i="11"/>
  <c r="W1855" i="11"/>
  <c r="V1830" i="11"/>
  <c r="W1830" i="11"/>
  <c r="V1822" i="11"/>
  <c r="W1822" i="11"/>
  <c r="S2359" i="11"/>
  <c r="S2320" i="11"/>
  <c r="S2231" i="11"/>
  <c r="S2169" i="11"/>
  <c r="S2137" i="11"/>
  <c r="S2105" i="11"/>
  <c r="S2101" i="11"/>
  <c r="S2073" i="11"/>
  <c r="V2553" i="11"/>
  <c r="W2553" i="11"/>
  <c r="V2545" i="11"/>
  <c r="W2545" i="11"/>
  <c r="V2541" i="11"/>
  <c r="W2541" i="11"/>
  <c r="V2487" i="11"/>
  <c r="W2487" i="11"/>
  <c r="V2483" i="11"/>
  <c r="W2483" i="11"/>
  <c r="V2398" i="11"/>
  <c r="W2398" i="11"/>
  <c r="W2374" i="11"/>
  <c r="V2374" i="11"/>
  <c r="V2369" i="11"/>
  <c r="W2369" i="11"/>
  <c r="V2337" i="11"/>
  <c r="W2337" i="11"/>
  <c r="V2250" i="11"/>
  <c r="W2250" i="11"/>
  <c r="V2246" i="11"/>
  <c r="W2246" i="11"/>
  <c r="W2238" i="11"/>
  <c r="V2238" i="11"/>
  <c r="V2207" i="11"/>
  <c r="W2207" i="11"/>
  <c r="V2203" i="11"/>
  <c r="W2203" i="11"/>
  <c r="W2164" i="11"/>
  <c r="V2164" i="11"/>
  <c r="W2156" i="11"/>
  <c r="V2156" i="11"/>
  <c r="V2152" i="11"/>
  <c r="W2152" i="11"/>
  <c r="W2140" i="11"/>
  <c r="V2140" i="11"/>
  <c r="W2132" i="11"/>
  <c r="V2132" i="11"/>
  <c r="V2128" i="11"/>
  <c r="W2128" i="11"/>
  <c r="V2120" i="11"/>
  <c r="W2120" i="11"/>
  <c r="W2116" i="11"/>
  <c r="V2116" i="11"/>
  <c r="W2112" i="11"/>
  <c r="V2112" i="11"/>
  <c r="V2108" i="11"/>
  <c r="W2108" i="11"/>
  <c r="W2104" i="11"/>
  <c r="V2104" i="11"/>
  <c r="V2100" i="11"/>
  <c r="W2100" i="11"/>
  <c r="V2092" i="11"/>
  <c r="W2092" i="11"/>
  <c r="W2088" i="11"/>
  <c r="V2088" i="11"/>
  <c r="W2080" i="11"/>
  <c r="V2080" i="11"/>
  <c r="W2072" i="11"/>
  <c r="V2072" i="11"/>
  <c r="W2060" i="11"/>
  <c r="V2060" i="11"/>
  <c r="W2052" i="11"/>
  <c r="V2052" i="11"/>
  <c r="W2035" i="11"/>
  <c r="V2035" i="11"/>
  <c r="W2031" i="11"/>
  <c r="V2031" i="11"/>
  <c r="W2027" i="11"/>
  <c r="V2027" i="11"/>
  <c r="W2022" i="11"/>
  <c r="V2022" i="11"/>
  <c r="W2019" i="11"/>
  <c r="V2019" i="11"/>
  <c r="W2016" i="11"/>
  <c r="V2016" i="11"/>
  <c r="V1994" i="11"/>
  <c r="W1994" i="11"/>
  <c r="V1986" i="11"/>
  <c r="W1986" i="11"/>
  <c r="W1978" i="11"/>
  <c r="V1978" i="11"/>
  <c r="W1920" i="11"/>
  <c r="V1920" i="11"/>
  <c r="W1902" i="11"/>
  <c r="V1902" i="11"/>
  <c r="V1883" i="11"/>
  <c r="W1883" i="11"/>
  <c r="V1875" i="11"/>
  <c r="W1875" i="11"/>
  <c r="W1809" i="11"/>
  <c r="V1809" i="11"/>
  <c r="S2307" i="11"/>
  <c r="W2552" i="11"/>
  <c r="V2552" i="11"/>
  <c r="V2498" i="11"/>
  <c r="W2498" i="11"/>
  <c r="W2440" i="11"/>
  <c r="V2440" i="11"/>
  <c r="V2397" i="11"/>
  <c r="W2397" i="11"/>
  <c r="V2377" i="11"/>
  <c r="W2377" i="11"/>
  <c r="V2360" i="11"/>
  <c r="W2360" i="11"/>
  <c r="V2336" i="11"/>
  <c r="W2336" i="11"/>
  <c r="V2249" i="11"/>
  <c r="W2249" i="11"/>
  <c r="V2245" i="11"/>
  <c r="W2245" i="11"/>
  <c r="V2237" i="11"/>
  <c r="W2237" i="11"/>
  <c r="V2218" i="11"/>
  <c r="W2218" i="11"/>
  <c r="V2202" i="11"/>
  <c r="W2202" i="11"/>
  <c r="V2151" i="11"/>
  <c r="W2151" i="11"/>
  <c r="W2147" i="11"/>
  <c r="V2147" i="11"/>
  <c r="V2143" i="11"/>
  <c r="W2143" i="11"/>
  <c r="V2139" i="11"/>
  <c r="W2139" i="11"/>
  <c r="V2135" i="11"/>
  <c r="W2135" i="11"/>
  <c r="V2131" i="11"/>
  <c r="W2131" i="11"/>
  <c r="V2119" i="11"/>
  <c r="W2119" i="11"/>
  <c r="V2115" i="11"/>
  <c r="W2115" i="11"/>
  <c r="V2111" i="11"/>
  <c r="W2111" i="11"/>
  <c r="V2103" i="11"/>
  <c r="W2103" i="11"/>
  <c r="V2099" i="11"/>
  <c r="W2099" i="11"/>
  <c r="V2091" i="11"/>
  <c r="W2091" i="11"/>
  <c r="V2087" i="11"/>
  <c r="W2087" i="11"/>
  <c r="V2083" i="11"/>
  <c r="W2083" i="11"/>
  <c r="W2079" i="11"/>
  <c r="V2079" i="11"/>
  <c r="V2071" i="11"/>
  <c r="W2071" i="11"/>
  <c r="V2067" i="11"/>
  <c r="W2067" i="11"/>
  <c r="V2051" i="11"/>
  <c r="W2051" i="11"/>
  <c r="V2038" i="11"/>
  <c r="W2038" i="11"/>
  <c r="V2034" i="11"/>
  <c r="W2034" i="11"/>
  <c r="V2030" i="11"/>
  <c r="W2030" i="11"/>
  <c r="V2026" i="11"/>
  <c r="W2026" i="11"/>
  <c r="W2023" i="11"/>
  <c r="V2023" i="11"/>
  <c r="V2018" i="11"/>
  <c r="W2018" i="11"/>
  <c r="V2014" i="11"/>
  <c r="W2014" i="11"/>
  <c r="V2005" i="11"/>
  <c r="W2005" i="11"/>
  <c r="V1985" i="11"/>
  <c r="W1985" i="11"/>
  <c r="V1971" i="11"/>
  <c r="W1971" i="11"/>
  <c r="V1959" i="11"/>
  <c r="W1959" i="11"/>
  <c r="V1951" i="11"/>
  <c r="W1951" i="11"/>
  <c r="V1915" i="11"/>
  <c r="W1915" i="11"/>
  <c r="V1909" i="11"/>
  <c r="W1909" i="11"/>
  <c r="V1901" i="11"/>
  <c r="W1901" i="11"/>
  <c r="V1861" i="11"/>
  <c r="W1861" i="11"/>
  <c r="V1824" i="11"/>
  <c r="W1824" i="11"/>
  <c r="V1808" i="11"/>
  <c r="W1808" i="11"/>
  <c r="S2364" i="11"/>
  <c r="S2143" i="11"/>
  <c r="S2139" i="11"/>
  <c r="S2083" i="11"/>
  <c r="V2497" i="11"/>
  <c r="W2497" i="11"/>
  <c r="V2473" i="11"/>
  <c r="W2473" i="11"/>
  <c r="V2288" i="11"/>
  <c r="W2288" i="11"/>
  <c r="V2248" i="11"/>
  <c r="W2248" i="11"/>
  <c r="V2244" i="11"/>
  <c r="W2244" i="11"/>
  <c r="V2236" i="11"/>
  <c r="W2236" i="11"/>
  <c r="V2213" i="11"/>
  <c r="W2213" i="11"/>
  <c r="V2205" i="11"/>
  <c r="W2205" i="11"/>
  <c r="V2198" i="11"/>
  <c r="W2198" i="11"/>
  <c r="V2170" i="11"/>
  <c r="W2170" i="11"/>
  <c r="V2146" i="11"/>
  <c r="W2146" i="11"/>
  <c r="W2142" i="11"/>
  <c r="V2142" i="11"/>
  <c r="W2138" i="11"/>
  <c r="V2138" i="11"/>
  <c r="W2134" i="11"/>
  <c r="V2134" i="11"/>
  <c r="W2130" i="11"/>
  <c r="V2130" i="11"/>
  <c r="V2122" i="11"/>
  <c r="W2122" i="11"/>
  <c r="W2118" i="11"/>
  <c r="V2118" i="11"/>
  <c r="W2110" i="11"/>
  <c r="V2110" i="11"/>
  <c r="V2102" i="11"/>
  <c r="W2102" i="11"/>
  <c r="W2098" i="11"/>
  <c r="V2098" i="11"/>
  <c r="V2094" i="11"/>
  <c r="W2094" i="11"/>
  <c r="V2090" i="11"/>
  <c r="W2090" i="11"/>
  <c r="V2086" i="11"/>
  <c r="W2086" i="11"/>
  <c r="W2082" i="11"/>
  <c r="V2082" i="11"/>
  <c r="W2070" i="11"/>
  <c r="V2070" i="11"/>
  <c r="V2062" i="11"/>
  <c r="W2062" i="11"/>
  <c r="V2058" i="11"/>
  <c r="W2058" i="11"/>
  <c r="W2054" i="11"/>
  <c r="V2054" i="11"/>
  <c r="V2050" i="11"/>
  <c r="W2050" i="11"/>
  <c r="V2037" i="11"/>
  <c r="W2037" i="11"/>
  <c r="V2033" i="11"/>
  <c r="W2033" i="11"/>
  <c r="W2029" i="11"/>
  <c r="V2029" i="11"/>
  <c r="V2025" i="11"/>
  <c r="W2025" i="11"/>
  <c r="V2021" i="11"/>
  <c r="W2021" i="11"/>
  <c r="V2017" i="11"/>
  <c r="W2017" i="11"/>
  <c r="W2013" i="11"/>
  <c r="V2013" i="11"/>
  <c r="V2012" i="11"/>
  <c r="W2012" i="11"/>
  <c r="V1984" i="11"/>
  <c r="W1984" i="11"/>
  <c r="V1974" i="11"/>
  <c r="W1974" i="11"/>
  <c r="W1918" i="11"/>
  <c r="V1918" i="11"/>
  <c r="V1908" i="11"/>
  <c r="W1908" i="11"/>
  <c r="W1884" i="11"/>
  <c r="V1884" i="11"/>
  <c r="V1877" i="11"/>
  <c r="W1877" i="11"/>
  <c r="W1840" i="11"/>
  <c r="V1840" i="11"/>
  <c r="V1819" i="11"/>
  <c r="W1819" i="11"/>
  <c r="V1702" i="11"/>
  <c r="W1702" i="11"/>
  <c r="V1694" i="11"/>
  <c r="W1694" i="11"/>
  <c r="W1690" i="11"/>
  <c r="V1690" i="11"/>
  <c r="W1613" i="11"/>
  <c r="V1613" i="11"/>
  <c r="W1605" i="11"/>
  <c r="V1605" i="11"/>
  <c r="S1483" i="11"/>
  <c r="S1647" i="11"/>
  <c r="V1730" i="11"/>
  <c r="W1730" i="11"/>
  <c r="W1709" i="11"/>
  <c r="V1709" i="11"/>
  <c r="W1612" i="11"/>
  <c r="V1612" i="11"/>
  <c r="V1608" i="11"/>
  <c r="W1608" i="11"/>
  <c r="V1523" i="11"/>
  <c r="W1523" i="11"/>
  <c r="W1519" i="11"/>
  <c r="V1519" i="11"/>
  <c r="V1499" i="11"/>
  <c r="W1499" i="11"/>
  <c r="S1650" i="11"/>
  <c r="S1632" i="11"/>
  <c r="S1628" i="11"/>
  <c r="S1596" i="11"/>
  <c r="S1499" i="11"/>
  <c r="S1495" i="11"/>
  <c r="V1741" i="11"/>
  <c r="W1741" i="11"/>
  <c r="V1737" i="11"/>
  <c r="W1737" i="11"/>
  <c r="V1725" i="11"/>
  <c r="W1725" i="11"/>
  <c r="V1680" i="11"/>
  <c r="W1680" i="11"/>
  <c r="V1657" i="11"/>
  <c r="W1657" i="11"/>
  <c r="V1653" i="11"/>
  <c r="W1653" i="11"/>
  <c r="V1637" i="11"/>
  <c r="W1637" i="11"/>
  <c r="V1607" i="11"/>
  <c r="W1607" i="11"/>
  <c r="V1510" i="11"/>
  <c r="W1510" i="11"/>
  <c r="V1494" i="11"/>
  <c r="W1494" i="11"/>
  <c r="V1736" i="11"/>
  <c r="W1736" i="11"/>
  <c r="V1720" i="11"/>
  <c r="W1720" i="11"/>
  <c r="V1652" i="11"/>
  <c r="W1652" i="11"/>
  <c r="V1648" i="11"/>
  <c r="W1648" i="11"/>
  <c r="Q1923" i="11"/>
  <c r="AC1923" i="11" s="1"/>
  <c r="N1915" i="11"/>
  <c r="O1915" i="11" s="1"/>
  <c r="AN1915" i="11" s="1"/>
  <c r="Q1784" i="11"/>
  <c r="AC1784" i="11" s="1"/>
  <c r="Q2114" i="11"/>
  <c r="N2061" i="11"/>
  <c r="O2061" i="11" s="1"/>
  <c r="AN2061" i="11" s="1"/>
  <c r="N2005" i="11"/>
  <c r="O2005" i="11" s="1"/>
  <c r="AN2005" i="11" s="1"/>
  <c r="Q1989" i="11"/>
  <c r="AC1989" i="11" s="1"/>
  <c r="Q1595" i="11"/>
  <c r="AC1595" i="11" s="1"/>
  <c r="Q2156" i="11"/>
  <c r="AC2156" i="11" s="1"/>
  <c r="N1704" i="11"/>
  <c r="O1704" i="11" s="1"/>
  <c r="AN1704" i="11" s="1"/>
  <c r="N2191" i="11"/>
  <c r="O2191" i="11" s="1"/>
  <c r="AN2191" i="11" s="1"/>
  <c r="N1607" i="11"/>
  <c r="O1607" i="11" s="1"/>
  <c r="AN1607" i="11" s="1"/>
  <c r="Q2509" i="11"/>
  <c r="N1749" i="11"/>
  <c r="O1749" i="11" s="1"/>
  <c r="AN1749" i="11" s="1"/>
  <c r="N2474" i="11"/>
  <c r="O2474" i="11" s="1"/>
  <c r="AN2474" i="11" s="1"/>
  <c r="Q2421" i="11"/>
  <c r="AC2421" i="11" s="1"/>
  <c r="N1961" i="11"/>
  <c r="O1961" i="11" s="1"/>
  <c r="AN1961" i="11" s="1"/>
  <c r="Q2521" i="11"/>
  <c r="N2311" i="11"/>
  <c r="O2311" i="11" s="1"/>
  <c r="AN2311" i="11" s="1"/>
  <c r="N2304" i="11"/>
  <c r="O2304" i="11" s="1"/>
  <c r="AN2304" i="11" s="1"/>
  <c r="Q2064" i="11"/>
  <c r="AC2064" i="11" s="1"/>
  <c r="Q2043" i="11"/>
  <c r="AC2043" i="11" s="1"/>
  <c r="N1570" i="11"/>
  <c r="O1570" i="11" s="1"/>
  <c r="AN1570" i="11" s="1"/>
  <c r="Q2011" i="11"/>
  <c r="AC2011" i="11" s="1"/>
  <c r="Q2004" i="11"/>
  <c r="AC2004" i="11" s="1"/>
  <c r="Q1758" i="11"/>
  <c r="N2231" i="11"/>
  <c r="O2231" i="11" s="1"/>
  <c r="AN2231" i="11" s="1"/>
  <c r="N2067" i="11"/>
  <c r="O2067" i="11" s="1"/>
  <c r="AN2067" i="11" s="1"/>
  <c r="Q1888" i="11"/>
  <c r="AC1888" i="11" s="1"/>
  <c r="Q1769" i="11"/>
  <c r="AC1769" i="11" s="1"/>
  <c r="Q1502" i="11"/>
  <c r="AC1502" i="11" s="1"/>
  <c r="Q1884" i="11"/>
  <c r="AC1884" i="11" s="1"/>
  <c r="Q2309" i="11"/>
  <c r="N1653" i="11"/>
  <c r="O1653" i="11" s="1"/>
  <c r="AN1653" i="11" s="1"/>
  <c r="N1624" i="11"/>
  <c r="O1624" i="11" s="1"/>
  <c r="AN1624" i="11" s="1"/>
  <c r="Q2379" i="11"/>
  <c r="AC2379" i="11" s="1"/>
  <c r="N2320" i="11"/>
  <c r="O2320" i="11" s="1"/>
  <c r="AN2320" i="11" s="1"/>
  <c r="N1779" i="11"/>
  <c r="O1779" i="11" s="1"/>
  <c r="AN1779" i="11" s="1"/>
  <c r="Q1771" i="11"/>
  <c r="AC1771" i="11" s="1"/>
  <c r="Q2439" i="11"/>
  <c r="AC2439" i="11" s="1"/>
  <c r="Q2297" i="11"/>
  <c r="AC2297" i="11" s="1"/>
  <c r="N1500" i="11"/>
  <c r="O1500" i="11" s="1"/>
  <c r="AN1500" i="11" s="1"/>
  <c r="Q1970" i="11"/>
  <c r="Q1925" i="11"/>
  <c r="AC1925" i="11" s="1"/>
  <c r="Q1906" i="11"/>
  <c r="Q1786" i="11"/>
  <c r="AC1786" i="11" s="1"/>
  <c r="Q1760" i="11"/>
  <c r="AC1760" i="11" s="1"/>
  <c r="Q1753" i="11"/>
  <c r="AC1753" i="11" s="1"/>
  <c r="N1727" i="11"/>
  <c r="O1727" i="11" s="1"/>
  <c r="AN1727" i="11" s="1"/>
  <c r="N1637" i="11"/>
  <c r="O1637" i="11" s="1"/>
  <c r="AN1637" i="11" s="1"/>
  <c r="Q2140" i="11"/>
  <c r="AC2140" i="11" s="1"/>
  <c r="Q1627" i="11"/>
  <c r="N2381" i="11"/>
  <c r="O2381" i="11" s="1"/>
  <c r="AN2381" i="11" s="1"/>
  <c r="Q2358" i="11"/>
  <c r="AC2358" i="11" s="1"/>
  <c r="N2327" i="11"/>
  <c r="O2327" i="11" s="1"/>
  <c r="AN2327" i="11" s="1"/>
  <c r="N2093" i="11"/>
  <c r="O2093" i="11" s="1"/>
  <c r="AN2093" i="11" s="1"/>
  <c r="Q1859" i="11"/>
  <c r="AC1859" i="11" s="1"/>
  <c r="Q1737" i="11"/>
  <c r="AC1737" i="11" s="1"/>
  <c r="N1552" i="11"/>
  <c r="O1552" i="11" s="1"/>
  <c r="AN1552" i="11" s="1"/>
  <c r="N2511" i="11"/>
  <c r="O2511" i="11" s="1"/>
  <c r="AN2511" i="11" s="1"/>
  <c r="N2143" i="11"/>
  <c r="O2143" i="11" s="1"/>
  <c r="AN2143" i="11" s="1"/>
  <c r="AC1927" i="11"/>
  <c r="Q1851" i="11"/>
  <c r="AC1851" i="11" s="1"/>
  <c r="Q2451" i="11"/>
  <c r="AC2451" i="11" s="1"/>
  <c r="N2436" i="11"/>
  <c r="O2436" i="11" s="1"/>
  <c r="AN2436" i="11" s="1"/>
  <c r="Q2391" i="11"/>
  <c r="AC2391" i="11" s="1"/>
  <c r="Q2342" i="11"/>
  <c r="N2324" i="11"/>
  <c r="O2324" i="11" s="1"/>
  <c r="AN2324" i="11" s="1"/>
  <c r="Q2270" i="11"/>
  <c r="AC2270" i="11" s="1"/>
  <c r="Q2106" i="11"/>
  <c r="AC2106" i="11" s="1"/>
  <c r="Q2080" i="11"/>
  <c r="AC2080" i="11" s="1"/>
  <c r="N2077" i="11"/>
  <c r="O2077" i="11" s="1"/>
  <c r="AN2077" i="11" s="1"/>
  <c r="Q2046" i="11"/>
  <c r="AC2046" i="11" s="1"/>
  <c r="Q2036" i="11"/>
  <c r="AC2036" i="11" s="1"/>
  <c r="AN1943" i="11"/>
  <c r="N1790" i="11"/>
  <c r="O1790" i="11" s="1"/>
  <c r="AN1790" i="11" s="1"/>
  <c r="Q1724" i="11"/>
  <c r="AC1724" i="11" s="1"/>
  <c r="N1722" i="11"/>
  <c r="O1722" i="11" s="1"/>
  <c r="AN1722" i="11" s="1"/>
  <c r="N1589" i="11"/>
  <c r="O1589" i="11" s="1"/>
  <c r="AN1589" i="11" s="1"/>
  <c r="Q2519" i="11"/>
  <c r="Q2477" i="11"/>
  <c r="Q2438" i="11"/>
  <c r="AC2438" i="11" s="1"/>
  <c r="Q2387" i="11"/>
  <c r="AC2387" i="11" s="1"/>
  <c r="Q2174" i="11"/>
  <c r="Q2028" i="11"/>
  <c r="Q1965" i="11"/>
  <c r="AC1965" i="11" s="1"/>
  <c r="Q1822" i="11"/>
  <c r="AC1822" i="11" s="1"/>
  <c r="Q1748" i="11"/>
  <c r="AC1748" i="11" s="1"/>
  <c r="Q1619" i="11"/>
  <c r="AC1619" i="11" s="1"/>
  <c r="Q1561" i="11"/>
  <c r="AC1561" i="11" s="1"/>
  <c r="N2330" i="11"/>
  <c r="O2330" i="11" s="1"/>
  <c r="AN2330" i="11" s="1"/>
  <c r="N2083" i="11"/>
  <c r="O2083" i="11" s="1"/>
  <c r="AN2083" i="11" s="1"/>
  <c r="Q2054" i="11"/>
  <c r="AC2054" i="11" s="1"/>
  <c r="Q1890" i="11"/>
  <c r="Q1806" i="11"/>
  <c r="Q1764" i="11"/>
  <c r="Q1718" i="11"/>
  <c r="Q1512" i="11"/>
  <c r="N2551" i="11"/>
  <c r="O2551" i="11" s="1"/>
  <c r="AN2551" i="11" s="1"/>
  <c r="Q2543" i="11"/>
  <c r="AC2543" i="11" s="1"/>
  <c r="N2525" i="11"/>
  <c r="O2525" i="11" s="1"/>
  <c r="AN2525" i="11" s="1"/>
  <c r="N2413" i="11"/>
  <c r="O2413" i="11" s="1"/>
  <c r="AN2413" i="11" s="1"/>
  <c r="N2057" i="11"/>
  <c r="O2057" i="11" s="1"/>
  <c r="AN2057" i="11" s="1"/>
  <c r="N2007" i="11"/>
  <c r="O2007" i="11" s="1"/>
  <c r="AN2007" i="11" s="1"/>
  <c r="Q1992" i="11"/>
  <c r="AC1992" i="11" s="1"/>
  <c r="N1901" i="11"/>
  <c r="O1901" i="11" s="1"/>
  <c r="AN1901" i="11" s="1"/>
  <c r="N1726" i="11"/>
  <c r="O1726" i="11" s="1"/>
  <c r="AN1726" i="11" s="1"/>
  <c r="Q1720" i="11"/>
  <c r="AC1720" i="11" s="1"/>
  <c r="N1686" i="11"/>
  <c r="O1686" i="11" s="1"/>
  <c r="AN1686" i="11" s="1"/>
  <c r="Q1534" i="11"/>
  <c r="AC1534" i="11" s="1"/>
  <c r="N1531" i="11"/>
  <c r="O1531" i="11" s="1"/>
  <c r="AN1531" i="11" s="1"/>
  <c r="N1498" i="11"/>
  <c r="O1498" i="11" s="1"/>
  <c r="AN1498" i="11" s="1"/>
  <c r="N1491" i="11"/>
  <c r="O1491" i="11" s="1"/>
  <c r="AN1491" i="11" s="1"/>
  <c r="Q2313" i="11"/>
  <c r="AC2313" i="11" s="1"/>
  <c r="Q2299" i="11"/>
  <c r="AC2299" i="11" s="1"/>
  <c r="Q2264" i="11"/>
  <c r="Q2142" i="11"/>
  <c r="AC2142" i="11" s="1"/>
  <c r="Q2104" i="11"/>
  <c r="AC2104" i="11" s="1"/>
  <c r="Q1766" i="11"/>
  <c r="AC1766" i="11" s="1"/>
  <c r="Q1746" i="11"/>
  <c r="AC1746" i="11" s="1"/>
  <c r="Q1735" i="11"/>
  <c r="AC1735" i="11" s="1"/>
  <c r="Q1728" i="11"/>
  <c r="N1494" i="11"/>
  <c r="O1494" i="11" s="1"/>
  <c r="AN1494" i="11" s="1"/>
  <c r="Q2561" i="11"/>
  <c r="Q2535" i="11"/>
  <c r="N2503" i="11"/>
  <c r="O2503" i="11" s="1"/>
  <c r="AN2503" i="11" s="1"/>
  <c r="N2472" i="11"/>
  <c r="O2472" i="11" s="1"/>
  <c r="AN2472" i="11" s="1"/>
  <c r="N2149" i="11"/>
  <c r="O2149" i="11" s="1"/>
  <c r="AN2149" i="11" s="1"/>
  <c r="Q1867" i="11"/>
  <c r="AC1867" i="11" s="1"/>
  <c r="Q1731" i="11"/>
  <c r="N1659" i="11"/>
  <c r="O1659" i="11" s="1"/>
  <c r="AN1659" i="11" s="1"/>
  <c r="N1644" i="11"/>
  <c r="O1644" i="11" s="1"/>
  <c r="AN1644" i="11" s="1"/>
  <c r="Q1530" i="11"/>
  <c r="N1481" i="11"/>
  <c r="O1481" i="11" s="1"/>
  <c r="AN1481" i="11" s="1"/>
  <c r="N2559" i="11"/>
  <c r="O2559" i="11" s="1"/>
  <c r="AN2559" i="11" s="1"/>
  <c r="N2549" i="11"/>
  <c r="O2549" i="11" s="1"/>
  <c r="AN2549" i="11" s="1"/>
  <c r="Q2545" i="11"/>
  <c r="AC2545" i="11" s="1"/>
  <c r="N2533" i="11"/>
  <c r="O2533" i="11" s="1"/>
  <c r="AN2533" i="11" s="1"/>
  <c r="Q2529" i="11"/>
  <c r="AC2529" i="11" s="1"/>
  <c r="N2501" i="11"/>
  <c r="O2501" i="11" s="1"/>
  <c r="AN2501" i="11" s="1"/>
  <c r="N2491" i="11"/>
  <c r="O2491" i="11" s="1"/>
  <c r="AN2491" i="11" s="1"/>
  <c r="Q2487" i="11"/>
  <c r="AC2487" i="11" s="1"/>
  <c r="Q2484" i="11"/>
  <c r="N2468" i="11"/>
  <c r="O2468" i="11" s="1"/>
  <c r="AN2468" i="11" s="1"/>
  <c r="Q2416" i="11"/>
  <c r="AC2416" i="11" s="1"/>
  <c r="N2364" i="11"/>
  <c r="O2364" i="11" s="1"/>
  <c r="AN2364" i="11" s="1"/>
  <c r="Q2346" i="11"/>
  <c r="AC2346" i="11" s="1"/>
  <c r="N2340" i="11"/>
  <c r="O2340" i="11" s="1"/>
  <c r="AN2340" i="11" s="1"/>
  <c r="N2310" i="11"/>
  <c r="O2310" i="11" s="1"/>
  <c r="AN2310" i="11" s="1"/>
  <c r="N2307" i="11"/>
  <c r="O2307" i="11" s="1"/>
  <c r="AN2307" i="11" s="1"/>
  <c r="Q2289" i="11"/>
  <c r="N2279" i="11"/>
  <c r="O2279" i="11" s="1"/>
  <c r="AN2279" i="11" s="1"/>
  <c r="Q2260" i="11"/>
  <c r="N2257" i="11"/>
  <c r="O2257" i="11" s="1"/>
  <c r="AN2257" i="11" s="1"/>
  <c r="Q2213" i="11"/>
  <c r="AC2213" i="11" s="1"/>
  <c r="N2197" i="11"/>
  <c r="O2197" i="11" s="1"/>
  <c r="AN2197" i="11" s="1"/>
  <c r="Q2124" i="11"/>
  <c r="N2117" i="11"/>
  <c r="O2117" i="11" s="1"/>
  <c r="AN2117" i="11" s="1"/>
  <c r="Q2110" i="11"/>
  <c r="Q2090" i="11"/>
  <c r="Q2074" i="11"/>
  <c r="Q2018" i="11"/>
  <c r="AC1949" i="11"/>
  <c r="AN1939" i="11"/>
  <c r="N1885" i="11"/>
  <c r="O1885" i="11" s="1"/>
  <c r="AN1885" i="11" s="1"/>
  <c r="N1878" i="11"/>
  <c r="O1878" i="11" s="1"/>
  <c r="AN1878" i="11" s="1"/>
  <c r="N1849" i="11"/>
  <c r="O1849" i="11" s="1"/>
  <c r="AN1849" i="11" s="1"/>
  <c r="N1798" i="11"/>
  <c r="O1798" i="11" s="1"/>
  <c r="AN1798" i="11" s="1"/>
  <c r="N2565" i="11"/>
  <c r="O2565" i="11" s="1"/>
  <c r="AN2565" i="11" s="1"/>
  <c r="Q1743" i="11"/>
  <c r="AC1743" i="11" s="1"/>
  <c r="N1715" i="11"/>
  <c r="O1715" i="11" s="1"/>
  <c r="AN1715" i="11" s="1"/>
  <c r="N1678" i="11"/>
  <c r="O1678" i="11" s="1"/>
  <c r="AN1678" i="11" s="1"/>
  <c r="N1669" i="11"/>
  <c r="O1669" i="11" s="1"/>
  <c r="AN1669" i="11" s="1"/>
  <c r="N1610" i="11"/>
  <c r="O1610" i="11" s="1"/>
  <c r="AN1610" i="11" s="1"/>
  <c r="N1548" i="11"/>
  <c r="O1548" i="11" s="1"/>
  <c r="AN1548" i="11" s="1"/>
  <c r="N1487" i="11"/>
  <c r="O1487" i="11" s="1"/>
  <c r="AN1487" i="11" s="1"/>
  <c r="N1483" i="11"/>
  <c r="N2405" i="11"/>
  <c r="O2405" i="11" s="1"/>
  <c r="AN2405" i="11" s="1"/>
  <c r="Q2336" i="11"/>
  <c r="AC2336" i="11" s="1"/>
  <c r="Q2505" i="11"/>
  <c r="Q2483" i="11"/>
  <c r="AC2483" i="11" s="1"/>
  <c r="Q2452" i="11"/>
  <c r="AC2452" i="11" s="1"/>
  <c r="Q2415" i="11"/>
  <c r="AC2415" i="11" s="1"/>
  <c r="Q2375" i="11"/>
  <c r="Q2288" i="11"/>
  <c r="AC2288" i="11" s="1"/>
  <c r="Q2240" i="11"/>
  <c r="Q2222" i="11"/>
  <c r="AC2222" i="11" s="1"/>
  <c r="Q2188" i="11"/>
  <c r="AC2188" i="11" s="1"/>
  <c r="N2181" i="11"/>
  <c r="O2181" i="11" s="1"/>
  <c r="AN2181" i="11" s="1"/>
  <c r="N2159" i="11"/>
  <c r="O2159" i="11" s="1"/>
  <c r="AN2159" i="11" s="1"/>
  <c r="N2099" i="11"/>
  <c r="O2099" i="11" s="1"/>
  <c r="AN2099" i="11" s="1"/>
  <c r="Q2056" i="11"/>
  <c r="AC2056" i="11" s="1"/>
  <c r="Q2031" i="11"/>
  <c r="Q2020" i="11"/>
  <c r="AC2020" i="11" s="1"/>
  <c r="Q2010" i="11"/>
  <c r="AC2010" i="11" s="1"/>
  <c r="Q1958" i="11"/>
  <c r="Q1899" i="11"/>
  <c r="N1828" i="11"/>
  <c r="O1828" i="11" s="1"/>
  <c r="AN1828" i="11" s="1"/>
  <c r="Q1750" i="11"/>
  <c r="AC1750" i="11" s="1"/>
  <c r="N1688" i="11"/>
  <c r="O1688" i="11" s="1"/>
  <c r="AN1688" i="11" s="1"/>
  <c r="N1632" i="11"/>
  <c r="O1632" i="11" s="1"/>
  <c r="AN1632" i="11" s="1"/>
  <c r="Q1615" i="11"/>
  <c r="AC1615" i="11" s="1"/>
  <c r="N1493" i="11"/>
  <c r="O1493" i="11" s="1"/>
  <c r="AN1493" i="11" s="1"/>
  <c r="Q1485" i="11"/>
  <c r="AC1485" i="11" s="1"/>
  <c r="N2541" i="11"/>
  <c r="O2541" i="11" s="1"/>
  <c r="AN2541" i="11" s="1"/>
  <c r="Q2537" i="11"/>
  <c r="Q2476" i="11"/>
  <c r="AC2476" i="11" s="1"/>
  <c r="Q2466" i="11"/>
  <c r="AC2466" i="11" s="1"/>
  <c r="N2444" i="11"/>
  <c r="O2444" i="11" s="1"/>
  <c r="AN2444" i="11" s="1"/>
  <c r="Q2440" i="11"/>
  <c r="AC2440" i="11" s="1"/>
  <c r="Q2371" i="11"/>
  <c r="AC2371" i="11" s="1"/>
  <c r="Q2362" i="11"/>
  <c r="N2348" i="11"/>
  <c r="O2348" i="11" s="1"/>
  <c r="AN2348" i="11" s="1"/>
  <c r="Q2338" i="11"/>
  <c r="AC2338" i="11" s="1"/>
  <c r="N2322" i="11"/>
  <c r="O2322" i="11" s="1"/>
  <c r="AN2322" i="11" s="1"/>
  <c r="Q2280" i="11"/>
  <c r="AC2280" i="11" s="1"/>
  <c r="N2225" i="11"/>
  <c r="O2225" i="11" s="1"/>
  <c r="AN2225" i="11" s="1"/>
  <c r="N2204" i="11"/>
  <c r="O2204" i="11" s="1"/>
  <c r="AN2204" i="11" s="1"/>
  <c r="Q2082" i="11"/>
  <c r="Q2034" i="11"/>
  <c r="AC2034" i="11" s="1"/>
  <c r="N1981" i="11"/>
  <c r="O1981" i="11" s="1"/>
  <c r="AN1981" i="11" s="1"/>
  <c r="Q1977" i="11"/>
  <c r="AC1977" i="11" s="1"/>
  <c r="AC1940" i="11"/>
  <c r="Q1892" i="11"/>
  <c r="Q1889" i="11"/>
  <c r="AC1889" i="11" s="1"/>
  <c r="Q1872" i="11"/>
  <c r="AC1872" i="11" s="1"/>
  <c r="Q1835" i="11"/>
  <c r="AC1835" i="11" s="1"/>
  <c r="Q1792" i="11"/>
  <c r="AC1792" i="11" s="1"/>
  <c r="Q1777" i="11"/>
  <c r="AC1777" i="11" s="1"/>
  <c r="Q1768" i="11"/>
  <c r="Q1765" i="11"/>
  <c r="Q1759" i="11"/>
  <c r="Q1736" i="11"/>
  <c r="AC1736" i="11" s="1"/>
  <c r="Q1725" i="11"/>
  <c r="AC1725" i="11" s="1"/>
  <c r="Q1723" i="11"/>
  <c r="Q1721" i="11"/>
  <c r="Q1719" i="11"/>
  <c r="AC1719" i="11" s="1"/>
  <c r="N1581" i="11"/>
  <c r="O1581" i="11" s="1"/>
  <c r="AN1581" i="11" s="1"/>
  <c r="Q1577" i="11"/>
  <c r="AC1577" i="11" s="1"/>
  <c r="N1495" i="11"/>
  <c r="O1495" i="11" s="1"/>
  <c r="AN1495" i="11" s="1"/>
  <c r="N1482" i="11"/>
  <c r="O1482" i="11" s="1"/>
  <c r="AN1482" i="11" s="1"/>
  <c r="N1479" i="11"/>
  <c r="O1479" i="11" s="1"/>
  <c r="AN1479" i="11" s="1"/>
  <c r="N2557" i="11"/>
  <c r="O2557" i="11" s="1"/>
  <c r="AN2557" i="11" s="1"/>
  <c r="Q2553" i="11"/>
  <c r="AC2553" i="11" s="1"/>
  <c r="Q2495" i="11"/>
  <c r="AC2495" i="11" s="1"/>
  <c r="Q2485" i="11"/>
  <c r="AC2485" i="11" s="1"/>
  <c r="Q2417" i="11"/>
  <c r="Q2325" i="11"/>
  <c r="AC2325" i="11" s="1"/>
  <c r="Q2158" i="11"/>
  <c r="AC2158" i="11" s="1"/>
  <c r="Q2098" i="11"/>
  <c r="AC2098" i="11" s="1"/>
  <c r="Q2088" i="11"/>
  <c r="AC2088" i="11" s="1"/>
  <c r="N2085" i="11"/>
  <c r="O2085" i="11" s="1"/>
  <c r="AN2085" i="11" s="1"/>
  <c r="Q2072" i="11"/>
  <c r="AC2072" i="11" s="1"/>
  <c r="Q2058" i="11"/>
  <c r="AC2058" i="11" s="1"/>
  <c r="Q1964" i="11"/>
  <c r="AC1964" i="11" s="1"/>
  <c r="AC1926" i="11"/>
  <c r="Q1916" i="11"/>
  <c r="Q1830" i="11"/>
  <c r="AC1830" i="11" s="1"/>
  <c r="N1820" i="11"/>
  <c r="O1820" i="11" s="1"/>
  <c r="AN1820" i="11" s="1"/>
  <c r="Q1742" i="11"/>
  <c r="Q1730" i="11"/>
  <c r="AC1730" i="11" s="1"/>
  <c r="N1702" i="11"/>
  <c r="O1702" i="11" s="1"/>
  <c r="AN1702" i="11" s="1"/>
  <c r="N1649" i="11"/>
  <c r="O1649" i="11" s="1"/>
  <c r="AN1649" i="11" s="1"/>
  <c r="Q1631" i="11"/>
  <c r="AC1631" i="11" s="1"/>
  <c r="N1628" i="11"/>
  <c r="O1628" i="11" s="1"/>
  <c r="AN1628" i="11" s="1"/>
  <c r="Q1611" i="11"/>
  <c r="AC1611" i="11" s="1"/>
  <c r="N1601" i="11"/>
  <c r="O1601" i="11" s="1"/>
  <c r="AN1601" i="11" s="1"/>
  <c r="N1584" i="11"/>
  <c r="O1584" i="11" s="1"/>
  <c r="AN1584" i="11" s="1"/>
  <c r="N1566" i="11"/>
  <c r="O1566" i="11" s="1"/>
  <c r="AN1566" i="11" s="1"/>
  <c r="N1543" i="11"/>
  <c r="O1543" i="11" s="1"/>
  <c r="AN1543" i="11" s="1"/>
  <c r="Q1526" i="11"/>
  <c r="N2517" i="11"/>
  <c r="O2517" i="11" s="1"/>
  <c r="AN2517" i="11" s="1"/>
  <c r="Q2513" i="11"/>
  <c r="Q2482" i="11"/>
  <c r="AC2482" i="11" s="1"/>
  <c r="Q2462" i="11"/>
  <c r="N2301" i="11"/>
  <c r="O2301" i="11" s="1"/>
  <c r="AN2301" i="11" s="1"/>
  <c r="Q2254" i="11"/>
  <c r="AC2254" i="11" s="1"/>
  <c r="Q2224" i="11"/>
  <c r="AC2224" i="11" s="1"/>
  <c r="Q2172" i="11"/>
  <c r="AC2172" i="11" s="1"/>
  <c r="N2165" i="11"/>
  <c r="O2165" i="11" s="1"/>
  <c r="AN2165" i="11" s="1"/>
  <c r="N2133" i="11"/>
  <c r="O2133" i="11" s="1"/>
  <c r="AN2133" i="11" s="1"/>
  <c r="N2111" i="11"/>
  <c r="O2111" i="11" s="1"/>
  <c r="AN2111" i="11" s="1"/>
  <c r="N2101" i="11"/>
  <c r="O2101" i="11" s="1"/>
  <c r="AN2101" i="11" s="1"/>
  <c r="N2091" i="11"/>
  <c r="O2091" i="11" s="1"/>
  <c r="AN2091" i="11" s="1"/>
  <c r="N2075" i="11"/>
  <c r="O2075" i="11" s="1"/>
  <c r="AN2075" i="11" s="1"/>
  <c r="Q1898" i="11"/>
  <c r="AC1898" i="11" s="1"/>
  <c r="N1895" i="11"/>
  <c r="O1895" i="11" s="1"/>
  <c r="AN1895" i="11" s="1"/>
  <c r="N1857" i="11"/>
  <c r="O1857" i="11" s="1"/>
  <c r="AN1857" i="11" s="1"/>
  <c r="N1812" i="11"/>
  <c r="O1812" i="11" s="1"/>
  <c r="AN1812" i="11" s="1"/>
  <c r="Q1752" i="11"/>
  <c r="AC1752" i="11" s="1"/>
  <c r="Q1738" i="11"/>
  <c r="N1694" i="11"/>
  <c r="O1694" i="11" s="1"/>
  <c r="AN1694" i="11" s="1"/>
  <c r="N1667" i="11"/>
  <c r="O1667" i="11" s="1"/>
  <c r="AN1667" i="11" s="1"/>
  <c r="N1634" i="11"/>
  <c r="O1634" i="11" s="1"/>
  <c r="AN1634" i="11" s="1"/>
  <c r="N1590" i="11"/>
  <c r="O1590" i="11" s="1"/>
  <c r="AN1590" i="11" s="1"/>
  <c r="N1546" i="11"/>
  <c r="O1546" i="11" s="1"/>
  <c r="AN1546" i="11" s="1"/>
  <c r="N1535" i="11"/>
  <c r="O1535" i="11" s="1"/>
  <c r="AN1535" i="11" s="1"/>
  <c r="N1503" i="11"/>
  <c r="O1503" i="11" s="1"/>
  <c r="AN1503" i="11" s="1"/>
  <c r="N2332" i="11"/>
  <c r="O2332" i="11" s="1"/>
  <c r="AN2332" i="11" s="1"/>
  <c r="Q2429" i="11"/>
  <c r="N2175" i="11"/>
  <c r="O2175" i="11" s="1"/>
  <c r="AN2175" i="11" s="1"/>
  <c r="Q1744" i="11"/>
  <c r="N1905" i="11"/>
  <c r="O1905" i="11" s="1"/>
  <c r="AN1905" i="11" s="1"/>
  <c r="N2359" i="11"/>
  <c r="O2359" i="11" s="1"/>
  <c r="AN2359" i="11" s="1"/>
  <c r="N2107" i="11"/>
  <c r="O2107" i="11" s="1"/>
  <c r="AN2107" i="11" s="1"/>
  <c r="Q2211" i="11"/>
  <c r="N2127" i="11"/>
  <c r="O2127" i="11" s="1"/>
  <c r="AN2127" i="11" s="1"/>
  <c r="Q1565" i="11"/>
  <c r="Q2238" i="11"/>
  <c r="AC2238" i="11" s="1"/>
  <c r="N2217" i="11"/>
  <c r="O2217" i="11" s="1"/>
  <c r="AN2217" i="11" s="1"/>
  <c r="N2527" i="11"/>
  <c r="O2527" i="11" s="1"/>
  <c r="AN2527" i="11" s="1"/>
  <c r="N2316" i="11"/>
  <c r="O2316" i="11" s="1"/>
  <c r="AN2316" i="11" s="1"/>
  <c r="N1617" i="11"/>
  <c r="O1617" i="11" s="1"/>
  <c r="AN1617" i="11" s="1"/>
  <c r="Q2496" i="11"/>
  <c r="AC2496" i="11" s="1"/>
  <c r="Q2190" i="11"/>
  <c r="Q2126" i="11"/>
  <c r="Q2096" i="11"/>
  <c r="Q2016" i="11"/>
  <c r="Q1800" i="11"/>
  <c r="Q1775" i="11"/>
  <c r="N1710" i="11"/>
  <c r="O1710" i="11" s="1"/>
  <c r="AN1710" i="11" s="1"/>
  <c r="N1574" i="11"/>
  <c r="O1574" i="11" s="1"/>
  <c r="AN1574" i="11" s="1"/>
  <c r="Q1968" i="11"/>
  <c r="N1559" i="11"/>
  <c r="O1559" i="11" s="1"/>
  <c r="AN1559" i="11" s="1"/>
  <c r="Q1522" i="11"/>
  <c r="N2273" i="11"/>
  <c r="O2273" i="11" s="1"/>
  <c r="AN2273" i="11" s="1"/>
  <c r="Q1757" i="11"/>
  <c r="Q2066" i="11"/>
  <c r="N1506" i="11"/>
  <c r="O1506" i="11" s="1"/>
  <c r="AN1506" i="11" s="1"/>
  <c r="N2069" i="11"/>
  <c r="O2069" i="11" s="1"/>
  <c r="AN2069" i="11" s="1"/>
  <c r="Q1978" i="11"/>
  <c r="N2050" i="11"/>
  <c r="O2050" i="11" s="1"/>
  <c r="AN2050" i="11" s="1"/>
  <c r="Q2050" i="11"/>
  <c r="N1741" i="11"/>
  <c r="O1741" i="11" s="1"/>
  <c r="AN1741" i="11" s="1"/>
  <c r="Q1741" i="11"/>
  <c r="AC1741" i="11" s="1"/>
  <c r="Q1641" i="11"/>
  <c r="N1641" i="11"/>
  <c r="O1641" i="11" s="1"/>
  <c r="AN1641" i="11" s="1"/>
  <c r="Q2460" i="11"/>
  <c r="AC2460" i="11" s="1"/>
  <c r="N2458" i="11"/>
  <c r="O2458" i="11" s="1"/>
  <c r="AN2458" i="11" s="1"/>
  <c r="Q2424" i="11"/>
  <c r="AC2424" i="11" s="1"/>
  <c r="N2317" i="11"/>
  <c r="O2317" i="11" s="1"/>
  <c r="AN2317" i="11" s="1"/>
  <c r="N2314" i="11"/>
  <c r="O2314" i="11" s="1"/>
  <c r="AN2314" i="11" s="1"/>
  <c r="N2306" i="11"/>
  <c r="O2306" i="11" s="1"/>
  <c r="AN2306" i="11" s="1"/>
  <c r="N2300" i="11"/>
  <c r="O2300" i="11" s="1"/>
  <c r="AN2300" i="11" s="1"/>
  <c r="Q2293" i="11"/>
  <c r="AC2293" i="11" s="1"/>
  <c r="Q2281" i="11"/>
  <c r="N2281" i="11"/>
  <c r="O2281" i="11" s="1"/>
  <c r="AN2281" i="11" s="1"/>
  <c r="N2278" i="11"/>
  <c r="O2278" i="11" s="1"/>
  <c r="AN2278" i="11" s="1"/>
  <c r="Q2278" i="11"/>
  <c r="AC2278" i="11" s="1"/>
  <c r="N1963" i="11"/>
  <c r="O1963" i="11" s="1"/>
  <c r="AN1963" i="11" s="1"/>
  <c r="Q1963" i="11"/>
  <c r="AC1963" i="11" s="1"/>
  <c r="Q1602" i="11"/>
  <c r="N1602" i="11"/>
  <c r="O1602" i="11" s="1"/>
  <c r="AN1602" i="11" s="1"/>
  <c r="Q1484" i="11"/>
  <c r="AC1484" i="11" s="1"/>
  <c r="N1484" i="11"/>
  <c r="O1484" i="11" s="1"/>
  <c r="AN1484" i="11" s="1"/>
  <c r="N2246" i="11"/>
  <c r="O2246" i="11" s="1"/>
  <c r="AN2246" i="11" s="1"/>
  <c r="Q2246" i="11"/>
  <c r="AC2246" i="11" s="1"/>
  <c r="N2094" i="11"/>
  <c r="O2094" i="11" s="1"/>
  <c r="AN2094" i="11" s="1"/>
  <c r="Q2094" i="11"/>
  <c r="AC2094" i="11" s="1"/>
  <c r="N2078" i="11"/>
  <c r="O2078" i="11" s="1"/>
  <c r="AN2078" i="11" s="1"/>
  <c r="Q2078" i="11"/>
  <c r="N2062" i="11"/>
  <c r="O2062" i="11" s="1"/>
  <c r="AN2062" i="11" s="1"/>
  <c r="Q2062" i="11"/>
  <c r="Q1633" i="11"/>
  <c r="AC1633" i="11" s="1"/>
  <c r="N1633" i="11"/>
  <c r="O1633" i="11" s="1"/>
  <c r="AN1633" i="11" s="1"/>
  <c r="Q1547" i="11"/>
  <c r="AC1547" i="11" s="1"/>
  <c r="N1547" i="11"/>
  <c r="O1547" i="11" s="1"/>
  <c r="AN1547" i="11" s="1"/>
  <c r="N1492" i="11"/>
  <c r="O1492" i="11" s="1"/>
  <c r="AN1492" i="11" s="1"/>
  <c r="Q1492" i="11"/>
  <c r="N2287" i="11"/>
  <c r="O2287" i="11" s="1"/>
  <c r="AN2287" i="11" s="1"/>
  <c r="Q2287" i="11"/>
  <c r="AC2287" i="11" s="1"/>
  <c r="Q2249" i="11"/>
  <c r="AC2249" i="11" s="1"/>
  <c r="N2249" i="11"/>
  <c r="O2249" i="11" s="1"/>
  <c r="AN2249" i="11" s="1"/>
  <c r="N2198" i="11"/>
  <c r="O2198" i="11" s="1"/>
  <c r="AN2198" i="11" s="1"/>
  <c r="Q2198" i="11"/>
  <c r="AC2198" i="11" s="1"/>
  <c r="N2166" i="11"/>
  <c r="O2166" i="11" s="1"/>
  <c r="AN2166" i="11" s="1"/>
  <c r="Q2166" i="11"/>
  <c r="AC2166" i="11" s="1"/>
  <c r="N2134" i="11"/>
  <c r="O2134" i="11" s="1"/>
  <c r="AN2134" i="11" s="1"/>
  <c r="Q2134" i="11"/>
  <c r="AC2134" i="11" s="1"/>
  <c r="Q2113" i="11"/>
  <c r="N2113" i="11"/>
  <c r="O2113" i="11" s="1"/>
  <c r="AN2113" i="11" s="1"/>
  <c r="N1911" i="11"/>
  <c r="O1911" i="11" s="1"/>
  <c r="AN1911" i="11" s="1"/>
  <c r="Q1911" i="11"/>
  <c r="N1897" i="11"/>
  <c r="O1897" i="11" s="1"/>
  <c r="AN1897" i="11" s="1"/>
  <c r="Q1897" i="11"/>
  <c r="AC1897" i="11" s="1"/>
  <c r="N1814" i="11"/>
  <c r="O1814" i="11" s="1"/>
  <c r="AN1814" i="11" s="1"/>
  <c r="Q1814" i="11"/>
  <c r="AC1814" i="11" s="1"/>
  <c r="N1756" i="11"/>
  <c r="O1756" i="11" s="1"/>
  <c r="AN1756" i="11" s="1"/>
  <c r="Q1756" i="11"/>
  <c r="N1734" i="11"/>
  <c r="O1734" i="11" s="1"/>
  <c r="AN1734" i="11" s="1"/>
  <c r="Q1734" i="11"/>
  <c r="Q1558" i="11"/>
  <c r="N1558" i="11"/>
  <c r="O1558" i="11" s="1"/>
  <c r="AN1558" i="11" s="1"/>
  <c r="N1550" i="11"/>
  <c r="O1550" i="11" s="1"/>
  <c r="AN1550" i="11" s="1"/>
  <c r="Q1550" i="11"/>
  <c r="AC1550" i="11" s="1"/>
  <c r="Q2563" i="11"/>
  <c r="AC2563" i="11" s="1"/>
  <c r="Q2555" i="11"/>
  <c r="AC2555" i="11" s="1"/>
  <c r="Q2547" i="11"/>
  <c r="AC2547" i="11" s="1"/>
  <c r="Q2539" i="11"/>
  <c r="AC2539" i="11" s="1"/>
  <c r="Q2531" i="11"/>
  <c r="AC2531" i="11" s="1"/>
  <c r="Q2523" i="11"/>
  <c r="AC2523" i="11" s="1"/>
  <c r="Q2515" i="11"/>
  <c r="AC2515" i="11" s="1"/>
  <c r="Q2507" i="11"/>
  <c r="Q2499" i="11"/>
  <c r="Q2497" i="11"/>
  <c r="AC2497" i="11" s="1"/>
  <c r="Q2489" i="11"/>
  <c r="AC2489" i="11" s="1"/>
  <c r="Q2478" i="11"/>
  <c r="AC2478" i="11" s="1"/>
  <c r="Q2459" i="11"/>
  <c r="Q2453" i="11"/>
  <c r="AC2453" i="11" s="1"/>
  <c r="Q2407" i="11"/>
  <c r="AC2407" i="11" s="1"/>
  <c r="N2397" i="11"/>
  <c r="O2397" i="11" s="1"/>
  <c r="AN2397" i="11" s="1"/>
  <c r="Q2383" i="11"/>
  <c r="AC2383" i="11" s="1"/>
  <c r="Q2366" i="11"/>
  <c r="Q2350" i="11"/>
  <c r="Q2321" i="11"/>
  <c r="Q2276" i="11"/>
  <c r="Q2263" i="11"/>
  <c r="AC2263" i="11" s="1"/>
  <c r="N2263" i="11"/>
  <c r="O2263" i="11" s="1"/>
  <c r="AN2263" i="11" s="1"/>
  <c r="N2256" i="11"/>
  <c r="O2256" i="11" s="1"/>
  <c r="AN2256" i="11" s="1"/>
  <c r="Q2256" i="11"/>
  <c r="AC2256" i="11" s="1"/>
  <c r="Q2248" i="11"/>
  <c r="Q2241" i="11"/>
  <c r="AC2241" i="11" s="1"/>
  <c r="N2241" i="11"/>
  <c r="O2241" i="11" s="1"/>
  <c r="AN2241" i="11" s="1"/>
  <c r="Q2055" i="11"/>
  <c r="N2055" i="11"/>
  <c r="O2055" i="11" s="1"/>
  <c r="AN2055" i="11" s="1"/>
  <c r="N1747" i="11"/>
  <c r="O1747" i="11" s="1"/>
  <c r="AN1747" i="11" s="1"/>
  <c r="Q1747" i="11"/>
  <c r="N1599" i="11"/>
  <c r="O1599" i="11" s="1"/>
  <c r="AN1599" i="11" s="1"/>
  <c r="Q1599" i="11"/>
  <c r="AC1599" i="11" s="1"/>
  <c r="Q1582" i="11"/>
  <c r="AC1582" i="11" s="1"/>
  <c r="N1582" i="11"/>
  <c r="O1582" i="11" s="1"/>
  <c r="AN1582" i="11" s="1"/>
  <c r="N2009" i="11"/>
  <c r="O2009" i="11" s="1"/>
  <c r="AN2009" i="11" s="1"/>
  <c r="Q2009" i="11"/>
  <c r="AC2009" i="11" s="1"/>
  <c r="N1763" i="11"/>
  <c r="O1763" i="11" s="1"/>
  <c r="AN1763" i="11" s="1"/>
  <c r="Q1763" i="11"/>
  <c r="Q2467" i="11"/>
  <c r="Q2450" i="11"/>
  <c r="Q2437" i="11"/>
  <c r="Q2431" i="11"/>
  <c r="Q2428" i="11"/>
  <c r="AC2428" i="11" s="1"/>
  <c r="Q2323" i="11"/>
  <c r="N2318" i="11"/>
  <c r="O2318" i="11" s="1"/>
  <c r="AN2318" i="11" s="1"/>
  <c r="Q2286" i="11"/>
  <c r="AC2286" i="11" s="1"/>
  <c r="N1585" i="11"/>
  <c r="O1585" i="11" s="1"/>
  <c r="AN1585" i="11" s="1"/>
  <c r="Q1585" i="11"/>
  <c r="Q1569" i="11"/>
  <c r="N1569" i="11"/>
  <c r="O1569" i="11" s="1"/>
  <c r="AN1569" i="11" s="1"/>
  <c r="N1508" i="11"/>
  <c r="O1508" i="11" s="1"/>
  <c r="AN1508" i="11" s="1"/>
  <c r="Q1508" i="11"/>
  <c r="N2232" i="11"/>
  <c r="O2232" i="11" s="1"/>
  <c r="AN2232" i="11" s="1"/>
  <c r="Q2232" i="11"/>
  <c r="Q1480" i="11"/>
  <c r="Q2475" i="11"/>
  <c r="AC2475" i="11" s="1"/>
  <c r="Q2469" i="11"/>
  <c r="AC2469" i="11" s="1"/>
  <c r="Q2461" i="11"/>
  <c r="AC2461" i="11" s="1"/>
  <c r="N2456" i="11"/>
  <c r="O2456" i="11" s="1"/>
  <c r="AN2456" i="11" s="1"/>
  <c r="Q2445" i="11"/>
  <c r="AC2445" i="11" s="1"/>
  <c r="Q2422" i="11"/>
  <c r="AC2422" i="11" s="1"/>
  <c r="Q2399" i="11"/>
  <c r="N2389" i="11"/>
  <c r="O2389" i="11" s="1"/>
  <c r="AN2389" i="11" s="1"/>
  <c r="N2373" i="11"/>
  <c r="O2373" i="11" s="1"/>
  <c r="AN2373" i="11" s="1"/>
  <c r="N2356" i="11"/>
  <c r="O2356" i="11" s="1"/>
  <c r="AN2356" i="11" s="1"/>
  <c r="Q2334" i="11"/>
  <c r="AC2334" i="11" s="1"/>
  <c r="Q2291" i="11"/>
  <c r="Q2272" i="11"/>
  <c r="AC2272" i="11" s="1"/>
  <c r="N2262" i="11"/>
  <c r="O2262" i="11" s="1"/>
  <c r="AN2262" i="11" s="1"/>
  <c r="Q2262" i="11"/>
  <c r="AC2262" i="11" s="1"/>
  <c r="N2102" i="11"/>
  <c r="O2102" i="11" s="1"/>
  <c r="AN2102" i="11" s="1"/>
  <c r="Q2102" i="11"/>
  <c r="AC2102" i="11" s="1"/>
  <c r="N2086" i="11"/>
  <c r="O2086" i="11" s="1"/>
  <c r="AN2086" i="11" s="1"/>
  <c r="Q2086" i="11"/>
  <c r="N2070" i="11"/>
  <c r="O2070" i="11" s="1"/>
  <c r="AN2070" i="11" s="1"/>
  <c r="Q2070" i="11"/>
  <c r="AC2070" i="11" s="1"/>
  <c r="N1879" i="11"/>
  <c r="O1879" i="11" s="1"/>
  <c r="AN1879" i="11" s="1"/>
  <c r="Q1879" i="11"/>
  <c r="AC1879" i="11" s="1"/>
  <c r="N1843" i="11"/>
  <c r="O1843" i="11" s="1"/>
  <c r="AN1843" i="11" s="1"/>
  <c r="Q1843" i="11"/>
  <c r="AC1843" i="11" s="1"/>
  <c r="Q1568" i="11"/>
  <c r="AC1568" i="11" s="1"/>
  <c r="N1568" i="11"/>
  <c r="O1568" i="11" s="1"/>
  <c r="AN1568" i="11" s="1"/>
  <c r="N2434" i="11"/>
  <c r="O2434" i="11" s="1"/>
  <c r="AN2434" i="11" s="1"/>
  <c r="N2328" i="11"/>
  <c r="O2328" i="11" s="1"/>
  <c r="AN2328" i="11" s="1"/>
  <c r="Q2265" i="11"/>
  <c r="AC2265" i="11" s="1"/>
  <c r="N2265" i="11"/>
  <c r="O2265" i="11" s="1"/>
  <c r="AN2265" i="11" s="1"/>
  <c r="N2205" i="11"/>
  <c r="O2205" i="11" s="1"/>
  <c r="AN2205" i="11" s="1"/>
  <c r="Q2205" i="11"/>
  <c r="AC2205" i="11" s="1"/>
  <c r="N2182" i="11"/>
  <c r="O2182" i="11" s="1"/>
  <c r="AN2182" i="11" s="1"/>
  <c r="Q2182" i="11"/>
  <c r="N2150" i="11"/>
  <c r="O2150" i="11" s="1"/>
  <c r="AN2150" i="11" s="1"/>
  <c r="Q2150" i="11"/>
  <c r="N2118" i="11"/>
  <c r="O2118" i="11" s="1"/>
  <c r="AN2118" i="11" s="1"/>
  <c r="Q2118" i="11"/>
  <c r="N1976" i="11"/>
  <c r="O1976" i="11" s="1"/>
  <c r="AN1976" i="11" s="1"/>
  <c r="Q1976" i="11"/>
  <c r="AC1976" i="11" s="1"/>
  <c r="N1957" i="11"/>
  <c r="O1957" i="11" s="1"/>
  <c r="AN1957" i="11" s="1"/>
  <c r="Q1957" i="11"/>
  <c r="AC1957" i="11" s="1"/>
  <c r="AN1932" i="11"/>
  <c r="N1908" i="11"/>
  <c r="O1908" i="11" s="1"/>
  <c r="AN1908" i="11" s="1"/>
  <c r="Q1908" i="11"/>
  <c r="AC1908" i="11" s="1"/>
  <c r="Q1501" i="11"/>
  <c r="AC1501" i="11" s="1"/>
  <c r="N1501" i="11"/>
  <c r="O1501" i="11" s="1"/>
  <c r="AN1501" i="11" s="1"/>
  <c r="Q2112" i="11"/>
  <c r="AC2112" i="11" s="1"/>
  <c r="N2059" i="11"/>
  <c r="O2059" i="11" s="1"/>
  <c r="AN2059" i="11" s="1"/>
  <c r="N2052" i="11"/>
  <c r="O2052" i="11" s="1"/>
  <c r="AN2052" i="11" s="1"/>
  <c r="Q2049" i="11"/>
  <c r="Q2039" i="11"/>
  <c r="Q2024" i="11"/>
  <c r="N2001" i="11"/>
  <c r="O2001" i="11" s="1"/>
  <c r="AN2001" i="11" s="1"/>
  <c r="Q1994" i="11"/>
  <c r="Q1986" i="11"/>
  <c r="AC1986" i="11" s="1"/>
  <c r="N1971" i="11"/>
  <c r="O1971" i="11" s="1"/>
  <c r="AN1971" i="11" s="1"/>
  <c r="Q1962" i="11"/>
  <c r="Q1956" i="11"/>
  <c r="AN1947" i="11"/>
  <c r="Q1910" i="11"/>
  <c r="Q1896" i="11"/>
  <c r="Q1881" i="11"/>
  <c r="N1767" i="11"/>
  <c r="O1767" i="11" s="1"/>
  <c r="AN1767" i="11" s="1"/>
  <c r="Q1762" i="11"/>
  <c r="AC1762" i="11" s="1"/>
  <c r="Q1755" i="11"/>
  <c r="AC1755" i="11" s="1"/>
  <c r="N1751" i="11"/>
  <c r="O1751" i="11" s="1"/>
  <c r="AN1751" i="11" s="1"/>
  <c r="N1745" i="11"/>
  <c r="O1745" i="11" s="1"/>
  <c r="AN1745" i="11" s="1"/>
  <c r="Q1740" i="11"/>
  <c r="Q1733" i="11"/>
  <c r="N1729" i="11"/>
  <c r="O1729" i="11" s="1"/>
  <c r="AN1729" i="11" s="1"/>
  <c r="N1716" i="11"/>
  <c r="O1716" i="11" s="1"/>
  <c r="AN1716" i="11" s="1"/>
  <c r="N1711" i="11"/>
  <c r="O1711" i="11" s="1"/>
  <c r="AN1711" i="11" s="1"/>
  <c r="N1708" i="11"/>
  <c r="O1708" i="11" s="1"/>
  <c r="AN1708" i="11" s="1"/>
  <c r="N1695" i="11"/>
  <c r="O1695" i="11" s="1"/>
  <c r="AN1695" i="11" s="1"/>
  <c r="N1692" i="11"/>
  <c r="O1692" i="11" s="1"/>
  <c r="AN1692" i="11" s="1"/>
  <c r="N1679" i="11"/>
  <c r="O1679" i="11" s="1"/>
  <c r="AN1679" i="11" s="1"/>
  <c r="N1676" i="11"/>
  <c r="O1676" i="11" s="1"/>
  <c r="AN1676" i="11" s="1"/>
  <c r="N1673" i="11"/>
  <c r="O1673" i="11" s="1"/>
  <c r="AN1673" i="11" s="1"/>
  <c r="N1660" i="11"/>
  <c r="O1660" i="11" s="1"/>
  <c r="AN1660" i="11" s="1"/>
  <c r="N1657" i="11"/>
  <c r="O1657" i="11" s="1"/>
  <c r="AN1657" i="11" s="1"/>
  <c r="N1635" i="11"/>
  <c r="O1635" i="11" s="1"/>
  <c r="AN1635" i="11" s="1"/>
  <c r="N1612" i="11"/>
  <c r="O1612" i="11" s="1"/>
  <c r="AN1612" i="11" s="1"/>
  <c r="Q1603" i="11"/>
  <c r="N1578" i="11"/>
  <c r="O1578" i="11" s="1"/>
  <c r="AN1578" i="11" s="1"/>
  <c r="N1573" i="11"/>
  <c r="O1573" i="11" s="1"/>
  <c r="AN1573" i="11" s="1"/>
  <c r="N1553" i="11"/>
  <c r="O1553" i="11" s="1"/>
  <c r="AN1553" i="11" s="1"/>
  <c r="N1541" i="11"/>
  <c r="O1541" i="11" s="1"/>
  <c r="AN1541" i="11" s="1"/>
  <c r="N1538" i="11"/>
  <c r="O1538" i="11" s="1"/>
  <c r="AN1538" i="11" s="1"/>
  <c r="N1532" i="11"/>
  <c r="O1532" i="11" s="1"/>
  <c r="AN1532" i="11" s="1"/>
  <c r="Q1516" i="11"/>
  <c r="AC1516" i="11" s="1"/>
  <c r="N1510" i="11"/>
  <c r="O1510" i="11" s="1"/>
  <c r="AN1510" i="11" s="1"/>
  <c r="N1505" i="11"/>
  <c r="O1505" i="11" s="1"/>
  <c r="AN1505" i="11" s="1"/>
  <c r="N1496" i="11"/>
  <c r="O1496" i="11" s="1"/>
  <c r="AN1496" i="11" s="1"/>
  <c r="N1489" i="11"/>
  <c r="O1489" i="11" s="1"/>
  <c r="AN1489" i="11" s="1"/>
  <c r="N2220" i="11"/>
  <c r="O2220" i="11" s="1"/>
  <c r="AN2220" i="11" s="1"/>
  <c r="N1626" i="11"/>
  <c r="O1626" i="11" s="1"/>
  <c r="AN1626" i="11" s="1"/>
  <c r="N1623" i="11"/>
  <c r="O1623" i="11" s="1"/>
  <c r="AN1623" i="11" s="1"/>
  <c r="N1620" i="11"/>
  <c r="O1620" i="11" s="1"/>
  <c r="AN1620" i="11" s="1"/>
  <c r="N1600" i="11"/>
  <c r="O1600" i="11" s="1"/>
  <c r="AN1600" i="11" s="1"/>
  <c r="N1586" i="11"/>
  <c r="O1586" i="11" s="1"/>
  <c r="AN1586" i="11" s="1"/>
  <c r="Q1504" i="11"/>
  <c r="AC1504" i="11" s="1"/>
  <c r="Q1488" i="11"/>
  <c r="AC1488" i="11" s="1"/>
  <c r="N2233" i="11"/>
  <c r="O2233" i="11" s="1"/>
  <c r="AN2233" i="11" s="1"/>
  <c r="Q2230" i="11"/>
  <c r="AC2230" i="11" s="1"/>
  <c r="Q2219" i="11"/>
  <c r="N2206" i="11"/>
  <c r="O2206" i="11" s="1"/>
  <c r="AN2206" i="11" s="1"/>
  <c r="Q2203" i="11"/>
  <c r="AC2203" i="11" s="1"/>
  <c r="Q2196" i="11"/>
  <c r="N2183" i="11"/>
  <c r="O2183" i="11" s="1"/>
  <c r="AN2183" i="11" s="1"/>
  <c r="Q2180" i="11"/>
  <c r="N2167" i="11"/>
  <c r="O2167" i="11" s="1"/>
  <c r="AN2167" i="11" s="1"/>
  <c r="Q2164" i="11"/>
  <c r="AC2164" i="11" s="1"/>
  <c r="N2151" i="11"/>
  <c r="O2151" i="11" s="1"/>
  <c r="AN2151" i="11" s="1"/>
  <c r="Q2148" i="11"/>
  <c r="N2135" i="11"/>
  <c r="O2135" i="11" s="1"/>
  <c r="AN2135" i="11" s="1"/>
  <c r="Q2132" i="11"/>
  <c r="AC2132" i="11" s="1"/>
  <c r="N2119" i="11"/>
  <c r="O2119" i="11" s="1"/>
  <c r="AN2119" i="11" s="1"/>
  <c r="Q2116" i="11"/>
  <c r="AC2116" i="11" s="1"/>
  <c r="Q2108" i="11"/>
  <c r="N2103" i="11"/>
  <c r="O2103" i="11" s="1"/>
  <c r="AN2103" i="11" s="1"/>
  <c r="Q2100" i="11"/>
  <c r="AC2100" i="11" s="1"/>
  <c r="N2095" i="11"/>
  <c r="O2095" i="11" s="1"/>
  <c r="AN2095" i="11" s="1"/>
  <c r="Q2092" i="11"/>
  <c r="AC2092" i="11" s="1"/>
  <c r="N2087" i="11"/>
  <c r="O2087" i="11" s="1"/>
  <c r="AN2087" i="11" s="1"/>
  <c r="Q2084" i="11"/>
  <c r="N2079" i="11"/>
  <c r="O2079" i="11" s="1"/>
  <c r="AN2079" i="11" s="1"/>
  <c r="Q2076" i="11"/>
  <c r="N2071" i="11"/>
  <c r="O2071" i="11" s="1"/>
  <c r="AN2071" i="11" s="1"/>
  <c r="Q2068" i="11"/>
  <c r="N2063" i="11"/>
  <c r="O2063" i="11" s="1"/>
  <c r="AN2063" i="11" s="1"/>
  <c r="Q2060" i="11"/>
  <c r="AC2060" i="11" s="1"/>
  <c r="Q2041" i="11"/>
  <c r="Q2026" i="11"/>
  <c r="Q2022" i="11"/>
  <c r="AC2022" i="11" s="1"/>
  <c r="Q2002" i="11"/>
  <c r="AC2002" i="11" s="1"/>
  <c r="Q1996" i="11"/>
  <c r="AC1996" i="11" s="1"/>
  <c r="Q1993" i="11"/>
  <c r="AC1993" i="11" s="1"/>
  <c r="N1991" i="11"/>
  <c r="O1991" i="11" s="1"/>
  <c r="AN1991" i="11" s="1"/>
  <c r="Q1988" i="11"/>
  <c r="Q1985" i="11"/>
  <c r="AC1985" i="11" s="1"/>
  <c r="Q1979" i="11"/>
  <c r="Q1972" i="11"/>
  <c r="Q1955" i="11"/>
  <c r="AC1955" i="11" s="1"/>
  <c r="Q1900" i="11"/>
  <c r="Q1874" i="11"/>
  <c r="N1841" i="11"/>
  <c r="O1841" i="11" s="1"/>
  <c r="AN1841" i="11" s="1"/>
  <c r="Q1781" i="11"/>
  <c r="AC1781" i="11" s="1"/>
  <c r="Q1773" i="11"/>
  <c r="Q1761" i="11"/>
  <c r="Q1739" i="11"/>
  <c r="AC1739" i="11" s="1"/>
  <c r="Q1557" i="11"/>
  <c r="AC1557" i="11" s="1"/>
  <c r="Q1542" i="11"/>
  <c r="Q1524" i="11"/>
  <c r="Q1517" i="11"/>
  <c r="Q1507" i="11"/>
  <c r="Q1490" i="11"/>
  <c r="Q2047" i="11"/>
  <c r="Q2032" i="11"/>
  <c r="AC2032" i="11" s="1"/>
  <c r="Q2015" i="11"/>
  <c r="AC1942" i="11"/>
  <c r="Q1924" i="11"/>
  <c r="Q1877" i="11"/>
  <c r="AC1877" i="11" s="1"/>
  <c r="Q1754" i="11"/>
  <c r="Q1732" i="11"/>
  <c r="AC1732" i="11" s="1"/>
  <c r="N1703" i="11"/>
  <c r="O1703" i="11" s="1"/>
  <c r="AN1703" i="11" s="1"/>
  <c r="N1700" i="11"/>
  <c r="O1700" i="11" s="1"/>
  <c r="AN1700" i="11" s="1"/>
  <c r="N1687" i="11"/>
  <c r="O1687" i="11" s="1"/>
  <c r="AN1687" i="11" s="1"/>
  <c r="N1684" i="11"/>
  <c r="O1684" i="11" s="1"/>
  <c r="AN1684" i="11" s="1"/>
  <c r="N1668" i="11"/>
  <c r="O1668" i="11" s="1"/>
  <c r="AN1668" i="11" s="1"/>
  <c r="N1665" i="11"/>
  <c r="O1665" i="11" s="1"/>
  <c r="AN1665" i="11" s="1"/>
  <c r="N1652" i="11"/>
  <c r="O1652" i="11" s="1"/>
  <c r="AN1652" i="11" s="1"/>
  <c r="N1645" i="11"/>
  <c r="O1645" i="11" s="1"/>
  <c r="AN1645" i="11" s="1"/>
  <c r="N1608" i="11"/>
  <c r="O1608" i="11" s="1"/>
  <c r="AN1608" i="11" s="1"/>
  <c r="N1594" i="11"/>
  <c r="O1594" i="11" s="1"/>
  <c r="AN1594" i="11" s="1"/>
  <c r="N1591" i="11"/>
  <c r="O1591" i="11" s="1"/>
  <c r="AN1591" i="11" s="1"/>
  <c r="N1575" i="11"/>
  <c r="O1575" i="11" s="1"/>
  <c r="AN1575" i="11" s="1"/>
  <c r="N1554" i="11"/>
  <c r="O1554" i="11" s="1"/>
  <c r="AN1554" i="11" s="1"/>
  <c r="N1527" i="11"/>
  <c r="O1527" i="11" s="1"/>
  <c r="AN1527" i="11" s="1"/>
  <c r="N1497" i="11"/>
  <c r="O1497" i="11" s="1"/>
  <c r="AN1497" i="11" s="1"/>
  <c r="N2223" i="11"/>
  <c r="O2223" i="11" s="1"/>
  <c r="AN2223" i="11" s="1"/>
  <c r="N2212" i="11"/>
  <c r="O2212" i="11" s="1"/>
  <c r="AN2212" i="11" s="1"/>
  <c r="N2189" i="11"/>
  <c r="O2189" i="11" s="1"/>
  <c r="AN2189" i="11" s="1"/>
  <c r="N2173" i="11"/>
  <c r="O2173" i="11" s="1"/>
  <c r="AN2173" i="11" s="1"/>
  <c r="N2157" i="11"/>
  <c r="O2157" i="11" s="1"/>
  <c r="AN2157" i="11" s="1"/>
  <c r="N2141" i="11"/>
  <c r="O2141" i="11" s="1"/>
  <c r="AN2141" i="11" s="1"/>
  <c r="N2125" i="11"/>
  <c r="O2125" i="11" s="1"/>
  <c r="AN2125" i="11" s="1"/>
  <c r="N2105" i="11"/>
  <c r="O2105" i="11" s="1"/>
  <c r="AN2105" i="11" s="1"/>
  <c r="N2097" i="11"/>
  <c r="O2097" i="11" s="1"/>
  <c r="AN2097" i="11" s="1"/>
  <c r="N2089" i="11"/>
  <c r="O2089" i="11" s="1"/>
  <c r="AN2089" i="11" s="1"/>
  <c r="N2081" i="11"/>
  <c r="O2081" i="11" s="1"/>
  <c r="AN2081" i="11" s="1"/>
  <c r="N2073" i="11"/>
  <c r="O2073" i="11" s="1"/>
  <c r="AN2073" i="11" s="1"/>
  <c r="N2065" i="11"/>
  <c r="O2065" i="11" s="1"/>
  <c r="AN2065" i="11" s="1"/>
  <c r="N1999" i="11"/>
  <c r="O1999" i="11" s="1"/>
  <c r="AN1999" i="11" s="1"/>
  <c r="N1865" i="11"/>
  <c r="O1865" i="11" s="1"/>
  <c r="AN1865" i="11" s="1"/>
  <c r="N1712" i="11"/>
  <c r="O1712" i="11" s="1"/>
  <c r="AN1712" i="11" s="1"/>
  <c r="N1696" i="11"/>
  <c r="O1696" i="11" s="1"/>
  <c r="AN1696" i="11" s="1"/>
  <c r="N1680" i="11"/>
  <c r="O1680" i="11" s="1"/>
  <c r="AN1680" i="11" s="1"/>
  <c r="N1661" i="11"/>
  <c r="O1661" i="11" s="1"/>
  <c r="AN1661" i="11" s="1"/>
  <c r="N1616" i="11"/>
  <c r="O1616" i="11" s="1"/>
  <c r="AN1616" i="11" s="1"/>
  <c r="N1596" i="11"/>
  <c r="O1596" i="11" s="1"/>
  <c r="AN1596" i="11" s="1"/>
  <c r="N1562" i="11"/>
  <c r="O1562" i="11" s="1"/>
  <c r="AN1562" i="11" s="1"/>
  <c r="N1539" i="11"/>
  <c r="O1539" i="11" s="1"/>
  <c r="AN1539" i="11" s="1"/>
  <c r="N1499" i="11"/>
  <c r="O1499" i="11" s="1"/>
  <c r="AN1499" i="11" s="1"/>
  <c r="N2023" i="11"/>
  <c r="O2023" i="11" s="1"/>
  <c r="AN2023" i="11" s="1"/>
  <c r="Q2023" i="11"/>
  <c r="AC2023" i="11" s="1"/>
  <c r="Q1705" i="11"/>
  <c r="AC1705" i="11" s="1"/>
  <c r="N1705" i="11"/>
  <c r="O1705" i="11" s="1"/>
  <c r="AN1705" i="11" s="1"/>
  <c r="Q1664" i="11"/>
  <c r="AC1664" i="11" s="1"/>
  <c r="N1664" i="11"/>
  <c r="O1664" i="11" s="1"/>
  <c r="AN1664" i="11" s="1"/>
  <c r="Q1576" i="11"/>
  <c r="N1576" i="11"/>
  <c r="O1576" i="11" s="1"/>
  <c r="AN1576" i="11" s="1"/>
  <c r="N2410" i="11"/>
  <c r="O2410" i="11" s="1"/>
  <c r="AN2410" i="11" s="1"/>
  <c r="Q2410" i="11"/>
  <c r="N2353" i="11"/>
  <c r="O2353" i="11" s="1"/>
  <c r="AN2353" i="11" s="1"/>
  <c r="Q2353" i="11"/>
  <c r="AC2353" i="11" s="1"/>
  <c r="Q2255" i="11"/>
  <c r="N2255" i="11"/>
  <c r="O2255" i="11" s="1"/>
  <c r="AN2255" i="11" s="1"/>
  <c r="Q2480" i="11"/>
  <c r="AC2480" i="11" s="1"/>
  <c r="Q2471" i="11"/>
  <c r="AC2471" i="11" s="1"/>
  <c r="Q2464" i="11"/>
  <c r="AC2464" i="11" s="1"/>
  <c r="Q2455" i="11"/>
  <c r="AC2455" i="11" s="1"/>
  <c r="Q2448" i="11"/>
  <c r="AC2448" i="11" s="1"/>
  <c r="Q2442" i="11"/>
  <c r="AC2442" i="11" s="1"/>
  <c r="Q2433" i="11"/>
  <c r="AC2433" i="11" s="1"/>
  <c r="Q2426" i="11"/>
  <c r="Q2419" i="11"/>
  <c r="AC2419" i="11" s="1"/>
  <c r="Q2409" i="11"/>
  <c r="AC2409" i="11" s="1"/>
  <c r="Q2401" i="11"/>
  <c r="Q2393" i="11"/>
  <c r="AC2393" i="11" s="1"/>
  <c r="Q2385" i="11"/>
  <c r="Q2377" i="11"/>
  <c r="AC2377" i="11" s="1"/>
  <c r="Q2368" i="11"/>
  <c r="AC2368" i="11" s="1"/>
  <c r="Q2360" i="11"/>
  <c r="AC2360" i="11" s="1"/>
  <c r="Q2351" i="11"/>
  <c r="AC2351" i="11" s="1"/>
  <c r="Q2341" i="11"/>
  <c r="N2326" i="11"/>
  <c r="O2326" i="11" s="1"/>
  <c r="AN2326" i="11" s="1"/>
  <c r="N2282" i="11"/>
  <c r="O2282" i="11" s="1"/>
  <c r="AN2282" i="11" s="1"/>
  <c r="Q2282" i="11"/>
  <c r="AC2282" i="11" s="1"/>
  <c r="Q2267" i="11"/>
  <c r="AC2267" i="11" s="1"/>
  <c r="N2267" i="11"/>
  <c r="O2267" i="11" s="1"/>
  <c r="AN2267" i="11" s="1"/>
  <c r="Q2251" i="11"/>
  <c r="N2251" i="11"/>
  <c r="O2251" i="11" s="1"/>
  <c r="AN2251" i="11" s="1"/>
  <c r="N2228" i="11"/>
  <c r="O2228" i="11" s="1"/>
  <c r="AN2228" i="11" s="1"/>
  <c r="Q2228" i="11"/>
  <c r="AC2228" i="11" s="1"/>
  <c r="N2214" i="11"/>
  <c r="O2214" i="11" s="1"/>
  <c r="AN2214" i="11" s="1"/>
  <c r="Q2214" i="11"/>
  <c r="N2201" i="11"/>
  <c r="O2201" i="11" s="1"/>
  <c r="AN2201" i="11" s="1"/>
  <c r="Q2201" i="11"/>
  <c r="N2194" i="11"/>
  <c r="O2194" i="11" s="1"/>
  <c r="AN2194" i="11" s="1"/>
  <c r="Q2194" i="11"/>
  <c r="N2178" i="11"/>
  <c r="O2178" i="11" s="1"/>
  <c r="AN2178" i="11" s="1"/>
  <c r="Q2178" i="11"/>
  <c r="N2162" i="11"/>
  <c r="O2162" i="11" s="1"/>
  <c r="AN2162" i="11" s="1"/>
  <c r="Q2162" i="11"/>
  <c r="AC2162" i="11" s="1"/>
  <c r="N2146" i="11"/>
  <c r="O2146" i="11" s="1"/>
  <c r="AN2146" i="11" s="1"/>
  <c r="Q2146" i="11"/>
  <c r="N2130" i="11"/>
  <c r="O2130" i="11" s="1"/>
  <c r="AN2130" i="11" s="1"/>
  <c r="Q2130" i="11"/>
  <c r="Q1630" i="11"/>
  <c r="N1630" i="11"/>
  <c r="O1630" i="11" s="1"/>
  <c r="AN1630" i="11" s="1"/>
  <c r="N2386" i="11"/>
  <c r="O2386" i="11" s="1"/>
  <c r="AN2386" i="11" s="1"/>
  <c r="Q2386" i="11"/>
  <c r="AC2386" i="11" s="1"/>
  <c r="N2370" i="11"/>
  <c r="O2370" i="11" s="1"/>
  <c r="AN2370" i="11" s="1"/>
  <c r="Q2370" i="11"/>
  <c r="Q2473" i="11"/>
  <c r="AC2473" i="11" s="1"/>
  <c r="Q2457" i="11"/>
  <c r="AC2457" i="11" s="1"/>
  <c r="Q2435" i="11"/>
  <c r="N2412" i="11"/>
  <c r="O2412" i="11" s="1"/>
  <c r="AN2412" i="11" s="1"/>
  <c r="Q2412" i="11"/>
  <c r="N2404" i="11"/>
  <c r="O2404" i="11" s="1"/>
  <c r="AN2404" i="11" s="1"/>
  <c r="Q2404" i="11"/>
  <c r="AC2404" i="11" s="1"/>
  <c r="N2396" i="11"/>
  <c r="O2396" i="11" s="1"/>
  <c r="AN2396" i="11" s="1"/>
  <c r="Q2396" i="11"/>
  <c r="AC2396" i="11" s="1"/>
  <c r="N2388" i="11"/>
  <c r="O2388" i="11" s="1"/>
  <c r="AN2388" i="11" s="1"/>
  <c r="Q2388" i="11"/>
  <c r="N2380" i="11"/>
  <c r="O2380" i="11" s="1"/>
  <c r="AN2380" i="11" s="1"/>
  <c r="Q2380" i="11"/>
  <c r="AC2380" i="11" s="1"/>
  <c r="N2372" i="11"/>
  <c r="O2372" i="11" s="1"/>
  <c r="AN2372" i="11" s="1"/>
  <c r="Q2372" i="11"/>
  <c r="AC2372" i="11" s="1"/>
  <c r="N2363" i="11"/>
  <c r="O2363" i="11" s="1"/>
  <c r="AN2363" i="11" s="1"/>
  <c r="Q2363" i="11"/>
  <c r="AC2363" i="11" s="1"/>
  <c r="N2355" i="11"/>
  <c r="O2355" i="11" s="1"/>
  <c r="AN2355" i="11" s="1"/>
  <c r="Q2355" i="11"/>
  <c r="N2347" i="11"/>
  <c r="O2347" i="11" s="1"/>
  <c r="AN2347" i="11" s="1"/>
  <c r="Q2347" i="11"/>
  <c r="AC2347" i="11" s="1"/>
  <c r="N2339" i="11"/>
  <c r="O2339" i="11" s="1"/>
  <c r="AN2339" i="11" s="1"/>
  <c r="Q2339" i="11"/>
  <c r="N2331" i="11"/>
  <c r="O2331" i="11" s="1"/>
  <c r="AN2331" i="11" s="1"/>
  <c r="Q2331" i="11"/>
  <c r="AC2331" i="11" s="1"/>
  <c r="N2319" i="11"/>
  <c r="O2319" i="11" s="1"/>
  <c r="AN2319" i="11" s="1"/>
  <c r="Q2319" i="11"/>
  <c r="AC2319" i="11" s="1"/>
  <c r="N2295" i="11"/>
  <c r="O2295" i="11" s="1"/>
  <c r="AN2295" i="11" s="1"/>
  <c r="Q2295" i="11"/>
  <c r="N2292" i="11"/>
  <c r="O2292" i="11" s="1"/>
  <c r="AN2292" i="11" s="1"/>
  <c r="Q2285" i="11"/>
  <c r="N2285" i="11"/>
  <c r="O2285" i="11" s="1"/>
  <c r="AN2285" i="11" s="1"/>
  <c r="N2244" i="11"/>
  <c r="O2244" i="11" s="1"/>
  <c r="AN2244" i="11" s="1"/>
  <c r="Q2244" i="11"/>
  <c r="Q2283" i="11"/>
  <c r="N2283" i="11"/>
  <c r="O2283" i="11" s="1"/>
  <c r="AN2283" i="11" s="1"/>
  <c r="N2252" i="11"/>
  <c r="O2252" i="11" s="1"/>
  <c r="AN2252" i="11" s="1"/>
  <c r="Q2252" i="11"/>
  <c r="AC2252" i="11" s="1"/>
  <c r="N1995" i="11"/>
  <c r="O1995" i="11" s="1"/>
  <c r="AN1995" i="11" s="1"/>
  <c r="Q1995" i="11"/>
  <c r="Q1689" i="11"/>
  <c r="AC1689" i="11" s="1"/>
  <c r="N1689" i="11"/>
  <c r="O1689" i="11" s="1"/>
  <c r="AN1689" i="11" s="1"/>
  <c r="N2361" i="11"/>
  <c r="O2361" i="11" s="1"/>
  <c r="AN2361" i="11" s="1"/>
  <c r="Q2361" i="11"/>
  <c r="N2345" i="11"/>
  <c r="O2345" i="11" s="1"/>
  <c r="AN2345" i="11" s="1"/>
  <c r="Q2345" i="11"/>
  <c r="Q2446" i="11"/>
  <c r="AC2446" i="11" s="1"/>
  <c r="Q2430" i="11"/>
  <c r="AC2430" i="11" s="1"/>
  <c r="Q2423" i="11"/>
  <c r="Q2411" i="11"/>
  <c r="AC2411" i="11" s="1"/>
  <c r="Q2403" i="11"/>
  <c r="Q2395" i="11"/>
  <c r="Q2298" i="11"/>
  <c r="N2298" i="11"/>
  <c r="O2298" i="11" s="1"/>
  <c r="AN2298" i="11" s="1"/>
  <c r="N2266" i="11"/>
  <c r="O2266" i="11" s="1"/>
  <c r="AN2266" i="11" s="1"/>
  <c r="Q2266" i="11"/>
  <c r="AC2266" i="11" s="1"/>
  <c r="Q2247" i="11"/>
  <c r="N2247" i="11"/>
  <c r="O2247" i="11" s="1"/>
  <c r="AN2247" i="11" s="1"/>
  <c r="Q2227" i="11"/>
  <c r="AC2227" i="11" s="1"/>
  <c r="N2227" i="11"/>
  <c r="O2227" i="11" s="1"/>
  <c r="AN2227" i="11" s="1"/>
  <c r="Q2216" i="11"/>
  <c r="AC2216" i="11" s="1"/>
  <c r="N2216" i="11"/>
  <c r="O2216" i="11" s="1"/>
  <c r="AN2216" i="11" s="1"/>
  <c r="Q1699" i="11"/>
  <c r="N1699" i="11"/>
  <c r="O1699" i="11" s="1"/>
  <c r="AN1699" i="11" s="1"/>
  <c r="N1593" i="11"/>
  <c r="O1593" i="11" s="1"/>
  <c r="AN1593" i="11" s="1"/>
  <c r="Q1593" i="11"/>
  <c r="N2329" i="11"/>
  <c r="O2329" i="11" s="1"/>
  <c r="AN2329" i="11" s="1"/>
  <c r="Q2329" i="11"/>
  <c r="Q2564" i="11"/>
  <c r="Q2562" i="11"/>
  <c r="AC2562" i="11" s="1"/>
  <c r="Q2560" i="11"/>
  <c r="AC2560" i="11" s="1"/>
  <c r="Q2558" i="11"/>
  <c r="AC2558" i="11" s="1"/>
  <c r="Q2556" i="11"/>
  <c r="Q2554" i="11"/>
  <c r="Q2552" i="11"/>
  <c r="AC2552" i="11" s="1"/>
  <c r="Q2550" i="11"/>
  <c r="AC2550" i="11" s="1"/>
  <c r="Q2548" i="11"/>
  <c r="AC2548" i="11" s="1"/>
  <c r="Q2546" i="11"/>
  <c r="Q2544" i="11"/>
  <c r="Q2542" i="11"/>
  <c r="Q2540" i="11"/>
  <c r="Q2538" i="11"/>
  <c r="AC2538" i="11" s="1"/>
  <c r="Q2536" i="11"/>
  <c r="AC2536" i="11" s="1"/>
  <c r="Q2534" i="11"/>
  <c r="AC2534" i="11" s="1"/>
  <c r="Q2532" i="11"/>
  <c r="Q2530" i="11"/>
  <c r="Q2528" i="11"/>
  <c r="Q2526" i="11"/>
  <c r="Q2524" i="11"/>
  <c r="Q2522" i="11"/>
  <c r="AC2522" i="11" s="1"/>
  <c r="Q2520" i="11"/>
  <c r="AC2520" i="11" s="1"/>
  <c r="Q2518" i="11"/>
  <c r="AC2518" i="11" s="1"/>
  <c r="Q2516" i="11"/>
  <c r="AC2516" i="11" s="1"/>
  <c r="Q2514" i="11"/>
  <c r="AC2514" i="11" s="1"/>
  <c r="Q2512" i="11"/>
  <c r="AC2512" i="11" s="1"/>
  <c r="Q2510" i="11"/>
  <c r="AC2510" i="11" s="1"/>
  <c r="Q2508" i="11"/>
  <c r="AC2508" i="11" s="1"/>
  <c r="Q2506" i="11"/>
  <c r="AC2506" i="11" s="1"/>
  <c r="Q2504" i="11"/>
  <c r="AC2504" i="11" s="1"/>
  <c r="Q2502" i="11"/>
  <c r="Q2500" i="11"/>
  <c r="AC2500" i="11" s="1"/>
  <c r="Q2498" i="11"/>
  <c r="AC2498" i="11" s="1"/>
  <c r="Q2493" i="11"/>
  <c r="Q2494" i="11"/>
  <c r="Q2492" i="11"/>
  <c r="AC2492" i="11" s="1"/>
  <c r="Q2490" i="11"/>
  <c r="Q2488" i="11"/>
  <c r="Q2486" i="11"/>
  <c r="AC2486" i="11" s="1"/>
  <c r="Q2470" i="11"/>
  <c r="Q2454" i="11"/>
  <c r="Q2432" i="11"/>
  <c r="Q2425" i="11"/>
  <c r="N2414" i="11"/>
  <c r="O2414" i="11" s="1"/>
  <c r="AN2414" i="11" s="1"/>
  <c r="Q2414" i="11"/>
  <c r="N2406" i="11"/>
  <c r="O2406" i="11" s="1"/>
  <c r="AN2406" i="11" s="1"/>
  <c r="Q2406" i="11"/>
  <c r="N2398" i="11"/>
  <c r="O2398" i="11" s="1"/>
  <c r="AN2398" i="11" s="1"/>
  <c r="Q2398" i="11"/>
  <c r="AC2398" i="11" s="1"/>
  <c r="N2390" i="11"/>
  <c r="O2390" i="11" s="1"/>
  <c r="AN2390" i="11" s="1"/>
  <c r="Q2390" i="11"/>
  <c r="AC2390" i="11" s="1"/>
  <c r="N2382" i="11"/>
  <c r="O2382" i="11" s="1"/>
  <c r="AN2382" i="11" s="1"/>
  <c r="Q2382" i="11"/>
  <c r="N2374" i="11"/>
  <c r="O2374" i="11" s="1"/>
  <c r="AN2374" i="11" s="1"/>
  <c r="Q2374" i="11"/>
  <c r="AC2374" i="11" s="1"/>
  <c r="N2365" i="11"/>
  <c r="O2365" i="11" s="1"/>
  <c r="AN2365" i="11" s="1"/>
  <c r="Q2365" i="11"/>
  <c r="N2357" i="11"/>
  <c r="O2357" i="11" s="1"/>
  <c r="AN2357" i="11" s="1"/>
  <c r="Q2357" i="11"/>
  <c r="N2349" i="11"/>
  <c r="O2349" i="11" s="1"/>
  <c r="AN2349" i="11" s="1"/>
  <c r="Q2349" i="11"/>
  <c r="N2344" i="11"/>
  <c r="O2344" i="11" s="1"/>
  <c r="AN2344" i="11" s="1"/>
  <c r="Q2344" i="11"/>
  <c r="AC2344" i="11" s="1"/>
  <c r="N2333" i="11"/>
  <c r="O2333" i="11" s="1"/>
  <c r="AN2333" i="11" s="1"/>
  <c r="Q2333" i="11"/>
  <c r="Q2305" i="11"/>
  <c r="AC2305" i="11" s="1"/>
  <c r="N2303" i="11"/>
  <c r="O2303" i="11" s="1"/>
  <c r="AN2303" i="11" s="1"/>
  <c r="Q2303" i="11"/>
  <c r="N2294" i="11"/>
  <c r="O2294" i="11" s="1"/>
  <c r="AN2294" i="11" s="1"/>
  <c r="N2284" i="11"/>
  <c r="O2284" i="11" s="1"/>
  <c r="AN2284" i="11" s="1"/>
  <c r="Q2275" i="11"/>
  <c r="AC2275" i="11" s="1"/>
  <c r="N2275" i="11"/>
  <c r="O2275" i="11" s="1"/>
  <c r="AN2275" i="11" s="1"/>
  <c r="Q2243" i="11"/>
  <c r="AC2243" i="11" s="1"/>
  <c r="N2243" i="11"/>
  <c r="O2243" i="11" s="1"/>
  <c r="AN2243" i="11" s="1"/>
  <c r="Q2235" i="11"/>
  <c r="AC2235" i="11" s="1"/>
  <c r="N2235" i="11"/>
  <c r="O2235" i="11" s="1"/>
  <c r="AN2235" i="11" s="1"/>
  <c r="N2038" i="11"/>
  <c r="O2038" i="11" s="1"/>
  <c r="AN2038" i="11" s="1"/>
  <c r="Q2038" i="11"/>
  <c r="Q1683" i="11"/>
  <c r="AC1683" i="11" s="1"/>
  <c r="N1683" i="11"/>
  <c r="O1683" i="11" s="1"/>
  <c r="AN1683" i="11" s="1"/>
  <c r="N1621" i="11"/>
  <c r="O1621" i="11" s="1"/>
  <c r="AN1621" i="11" s="1"/>
  <c r="Q1621" i="11"/>
  <c r="N2394" i="11"/>
  <c r="O2394" i="11" s="1"/>
  <c r="AN2394" i="11" s="1"/>
  <c r="Q2394" i="11"/>
  <c r="AC2394" i="11" s="1"/>
  <c r="N2378" i="11"/>
  <c r="O2378" i="11" s="1"/>
  <c r="AN2378" i="11" s="1"/>
  <c r="Q2378" i="11"/>
  <c r="N2369" i="11"/>
  <c r="O2369" i="11" s="1"/>
  <c r="AN2369" i="11" s="1"/>
  <c r="Q2369" i="11"/>
  <c r="AC2369" i="11" s="1"/>
  <c r="Q2290" i="11"/>
  <c r="AC2290" i="11" s="1"/>
  <c r="N2290" i="11"/>
  <c r="O2290" i="11" s="1"/>
  <c r="AN2290" i="11" s="1"/>
  <c r="Q2479" i="11"/>
  <c r="AC2479" i="11" s="1"/>
  <c r="Q2463" i="11"/>
  <c r="AC2463" i="11" s="1"/>
  <c r="Q2447" i="11"/>
  <c r="Q2441" i="11"/>
  <c r="Q2418" i="11"/>
  <c r="AC2418" i="11" s="1"/>
  <c r="Q2315" i="11"/>
  <c r="AC2315" i="11" s="1"/>
  <c r="Q2308" i="11"/>
  <c r="AC2308" i="11" s="1"/>
  <c r="N2308" i="11"/>
  <c r="O2308" i="11" s="1"/>
  <c r="AN2308" i="11" s="1"/>
  <c r="Q2268" i="11"/>
  <c r="N2236" i="11"/>
  <c r="O2236" i="11" s="1"/>
  <c r="AN2236" i="11" s="1"/>
  <c r="Q2236" i="11"/>
  <c r="N2209" i="11"/>
  <c r="O2209" i="11" s="1"/>
  <c r="AN2209" i="11" s="1"/>
  <c r="Q2209" i="11"/>
  <c r="N2186" i="11"/>
  <c r="O2186" i="11" s="1"/>
  <c r="AN2186" i="11" s="1"/>
  <c r="Q2186" i="11"/>
  <c r="AC2186" i="11" s="1"/>
  <c r="N2170" i="11"/>
  <c r="O2170" i="11" s="1"/>
  <c r="AN2170" i="11" s="1"/>
  <c r="Q2170" i="11"/>
  <c r="AC2170" i="11" s="1"/>
  <c r="N2154" i="11"/>
  <c r="O2154" i="11" s="1"/>
  <c r="AN2154" i="11" s="1"/>
  <c r="Q2154" i="11"/>
  <c r="N2138" i="11"/>
  <c r="O2138" i="11" s="1"/>
  <c r="AN2138" i="11" s="1"/>
  <c r="Q2138" i="11"/>
  <c r="N2122" i="11"/>
  <c r="O2122" i="11" s="1"/>
  <c r="AN2122" i="11" s="1"/>
  <c r="Q2122" i="11"/>
  <c r="AC2122" i="11" s="1"/>
  <c r="Q2208" i="11"/>
  <c r="AC2208" i="11" s="1"/>
  <c r="N2208" i="11"/>
  <c r="O2208" i="11" s="1"/>
  <c r="AN2208" i="11" s="1"/>
  <c r="N1882" i="11"/>
  <c r="O1882" i="11" s="1"/>
  <c r="AN1882" i="11" s="1"/>
  <c r="Q1882" i="11"/>
  <c r="Q1670" i="11"/>
  <c r="N1670" i="11"/>
  <c r="O1670" i="11" s="1"/>
  <c r="AN1670" i="11" s="1"/>
  <c r="N2402" i="11"/>
  <c r="O2402" i="11" s="1"/>
  <c r="AN2402" i="11" s="1"/>
  <c r="Q2402" i="11"/>
  <c r="AC2402" i="11" s="1"/>
  <c r="N2337" i="11"/>
  <c r="O2337" i="11" s="1"/>
  <c r="AN2337" i="11" s="1"/>
  <c r="Q2337" i="11"/>
  <c r="AC2337" i="11" s="1"/>
  <c r="Q2312" i="11"/>
  <c r="N2312" i="11"/>
  <c r="O2312" i="11" s="1"/>
  <c r="AN2312" i="11" s="1"/>
  <c r="Q2296" i="11"/>
  <c r="N2296" i="11"/>
  <c r="O2296" i="11" s="1"/>
  <c r="AN2296" i="11" s="1"/>
  <c r="Q2481" i="11"/>
  <c r="Q2465" i="11"/>
  <c r="Q2449" i="11"/>
  <c r="AC2449" i="11" s="1"/>
  <c r="Q2443" i="11"/>
  <c r="Q2427" i="11"/>
  <c r="Q2420" i="11"/>
  <c r="N2408" i="11"/>
  <c r="O2408" i="11" s="1"/>
  <c r="AN2408" i="11" s="1"/>
  <c r="Q2408" i="11"/>
  <c r="N2400" i="11"/>
  <c r="O2400" i="11" s="1"/>
  <c r="AN2400" i="11" s="1"/>
  <c r="Q2400" i="11"/>
  <c r="AC2400" i="11" s="1"/>
  <c r="N2392" i="11"/>
  <c r="O2392" i="11" s="1"/>
  <c r="AN2392" i="11" s="1"/>
  <c r="Q2392" i="11"/>
  <c r="N2384" i="11"/>
  <c r="O2384" i="11" s="1"/>
  <c r="AN2384" i="11" s="1"/>
  <c r="Q2384" i="11"/>
  <c r="N2376" i="11"/>
  <c r="O2376" i="11" s="1"/>
  <c r="AN2376" i="11" s="1"/>
  <c r="Q2376" i="11"/>
  <c r="AC2376" i="11" s="1"/>
  <c r="N2367" i="11"/>
  <c r="O2367" i="11" s="1"/>
  <c r="AN2367" i="11" s="1"/>
  <c r="Q2367" i="11"/>
  <c r="AC2367" i="11" s="1"/>
  <c r="N2354" i="11"/>
  <c r="O2354" i="11" s="1"/>
  <c r="AN2354" i="11" s="1"/>
  <c r="Q2354" i="11"/>
  <c r="N2352" i="11"/>
  <c r="O2352" i="11" s="1"/>
  <c r="AN2352" i="11" s="1"/>
  <c r="Q2352" i="11"/>
  <c r="AC2352" i="11" s="1"/>
  <c r="N2343" i="11"/>
  <c r="O2343" i="11" s="1"/>
  <c r="AN2343" i="11" s="1"/>
  <c r="Q2343" i="11"/>
  <c r="AC2343" i="11" s="1"/>
  <c r="N2335" i="11"/>
  <c r="O2335" i="11" s="1"/>
  <c r="AN2335" i="11" s="1"/>
  <c r="Q2335" i="11"/>
  <c r="AC2335" i="11" s="1"/>
  <c r="N2302" i="11"/>
  <c r="O2302" i="11" s="1"/>
  <c r="AN2302" i="11" s="1"/>
  <c r="N2274" i="11"/>
  <c r="O2274" i="11" s="1"/>
  <c r="AN2274" i="11" s="1"/>
  <c r="Q2274" i="11"/>
  <c r="N2271" i="11"/>
  <c r="O2271" i="11" s="1"/>
  <c r="AN2271" i="11" s="1"/>
  <c r="Q2259" i="11"/>
  <c r="AC2259" i="11" s="1"/>
  <c r="N2259" i="11"/>
  <c r="O2259" i="11" s="1"/>
  <c r="AN2259" i="11" s="1"/>
  <c r="Q2239" i="11"/>
  <c r="N2239" i="11"/>
  <c r="O2239" i="11" s="1"/>
  <c r="AN2239" i="11" s="1"/>
  <c r="N1974" i="11"/>
  <c r="O1974" i="11" s="1"/>
  <c r="AN1974" i="11" s="1"/>
  <c r="Q1974" i="11"/>
  <c r="AC1974" i="11" s="1"/>
  <c r="AN1935" i="11"/>
  <c r="N2200" i="11"/>
  <c r="O2200" i="11" s="1"/>
  <c r="AN2200" i="11" s="1"/>
  <c r="N2193" i="11"/>
  <c r="O2193" i="11" s="1"/>
  <c r="AN2193" i="11" s="1"/>
  <c r="N2185" i="11"/>
  <c r="O2185" i="11" s="1"/>
  <c r="AN2185" i="11" s="1"/>
  <c r="N2177" i="11"/>
  <c r="O2177" i="11" s="1"/>
  <c r="AN2177" i="11" s="1"/>
  <c r="N2169" i="11"/>
  <c r="O2169" i="11" s="1"/>
  <c r="AN2169" i="11" s="1"/>
  <c r="N2161" i="11"/>
  <c r="O2161" i="11" s="1"/>
  <c r="AN2161" i="11" s="1"/>
  <c r="N2153" i="11"/>
  <c r="O2153" i="11" s="1"/>
  <c r="AN2153" i="11" s="1"/>
  <c r="N2145" i="11"/>
  <c r="O2145" i="11" s="1"/>
  <c r="AN2145" i="11" s="1"/>
  <c r="N2137" i="11"/>
  <c r="O2137" i="11" s="1"/>
  <c r="AN2137" i="11" s="1"/>
  <c r="N2129" i="11"/>
  <c r="O2129" i="11" s="1"/>
  <c r="AN2129" i="11" s="1"/>
  <c r="N2121" i="11"/>
  <c r="O2121" i="11" s="1"/>
  <c r="AN2121" i="11" s="1"/>
  <c r="N2109" i="11"/>
  <c r="O2109" i="11" s="1"/>
  <c r="AN2109" i="11" s="1"/>
  <c r="N1893" i="11"/>
  <c r="O1893" i="11" s="1"/>
  <c r="AN1893" i="11" s="1"/>
  <c r="Q1893" i="11"/>
  <c r="AC1893" i="11" s="1"/>
  <c r="N1919" i="11"/>
  <c r="O1919" i="11" s="1"/>
  <c r="AN1919" i="11" s="1"/>
  <c r="Q1919" i="11"/>
  <c r="N2277" i="11"/>
  <c r="O2277" i="11" s="1"/>
  <c r="AN2277" i="11" s="1"/>
  <c r="N2269" i="11"/>
  <c r="O2269" i="11" s="1"/>
  <c r="AN2269" i="11" s="1"/>
  <c r="N2261" i="11"/>
  <c r="O2261" i="11" s="1"/>
  <c r="AN2261" i="11" s="1"/>
  <c r="Q2258" i="11"/>
  <c r="AC2258" i="11" s="1"/>
  <c r="N2253" i="11"/>
  <c r="O2253" i="11" s="1"/>
  <c r="AN2253" i="11" s="1"/>
  <c r="Q2250" i="11"/>
  <c r="AC2250" i="11" s="1"/>
  <c r="N2245" i="11"/>
  <c r="O2245" i="11" s="1"/>
  <c r="AN2245" i="11" s="1"/>
  <c r="Q2242" i="11"/>
  <c r="N2237" i="11"/>
  <c r="O2237" i="11" s="1"/>
  <c r="AN2237" i="11" s="1"/>
  <c r="Q2234" i="11"/>
  <c r="AC2234" i="11" s="1"/>
  <c r="N2229" i="11"/>
  <c r="O2229" i="11" s="1"/>
  <c r="AN2229" i="11" s="1"/>
  <c r="Q2226" i="11"/>
  <c r="N2221" i="11"/>
  <c r="O2221" i="11" s="1"/>
  <c r="AN2221" i="11" s="1"/>
  <c r="N2218" i="11"/>
  <c r="O2218" i="11" s="1"/>
  <c r="AN2218" i="11" s="1"/>
  <c r="Q2215" i="11"/>
  <c r="N2210" i="11"/>
  <c r="O2210" i="11" s="1"/>
  <c r="AN2210" i="11" s="1"/>
  <c r="Q2207" i="11"/>
  <c r="N2202" i="11"/>
  <c r="O2202" i="11" s="1"/>
  <c r="AN2202" i="11" s="1"/>
  <c r="Q2199" i="11"/>
  <c r="N2195" i="11"/>
  <c r="O2195" i="11" s="1"/>
  <c r="AN2195" i="11" s="1"/>
  <c r="Q2192" i="11"/>
  <c r="AC2192" i="11" s="1"/>
  <c r="N2187" i="11"/>
  <c r="O2187" i="11" s="1"/>
  <c r="AN2187" i="11" s="1"/>
  <c r="Q2184" i="11"/>
  <c r="N2179" i="11"/>
  <c r="O2179" i="11" s="1"/>
  <c r="AN2179" i="11" s="1"/>
  <c r="Q2176" i="11"/>
  <c r="N2171" i="11"/>
  <c r="O2171" i="11" s="1"/>
  <c r="AN2171" i="11" s="1"/>
  <c r="Q2168" i="11"/>
  <c r="N2163" i="11"/>
  <c r="O2163" i="11" s="1"/>
  <c r="AN2163" i="11" s="1"/>
  <c r="Q2160" i="11"/>
  <c r="AC2160" i="11" s="1"/>
  <c r="N2155" i="11"/>
  <c r="O2155" i="11" s="1"/>
  <c r="AN2155" i="11" s="1"/>
  <c r="Q2152" i="11"/>
  <c r="N2147" i="11"/>
  <c r="O2147" i="11" s="1"/>
  <c r="AN2147" i="11" s="1"/>
  <c r="Q2144" i="11"/>
  <c r="N2139" i="11"/>
  <c r="O2139" i="11" s="1"/>
  <c r="AN2139" i="11" s="1"/>
  <c r="Q2136" i="11"/>
  <c r="N2131" i="11"/>
  <c r="O2131" i="11" s="1"/>
  <c r="AN2131" i="11" s="1"/>
  <c r="Q2128" i="11"/>
  <c r="AC2128" i="11" s="1"/>
  <c r="N2123" i="11"/>
  <c r="O2123" i="11" s="1"/>
  <c r="AN2123" i="11" s="1"/>
  <c r="Q2120" i="11"/>
  <c r="AC2120" i="11" s="1"/>
  <c r="N2115" i="11"/>
  <c r="O2115" i="11" s="1"/>
  <c r="AN2115" i="11" s="1"/>
  <c r="N2045" i="11"/>
  <c r="O2045" i="11" s="1"/>
  <c r="AN2045" i="11" s="1"/>
  <c r="Q2045" i="11"/>
  <c r="N2030" i="11"/>
  <c r="O2030" i="11" s="1"/>
  <c r="AN2030" i="11" s="1"/>
  <c r="Q2030" i="11"/>
  <c r="AC2030" i="11" s="1"/>
  <c r="N2014" i="11"/>
  <c r="O2014" i="11" s="1"/>
  <c r="AN2014" i="11" s="1"/>
  <c r="Q2014" i="11"/>
  <c r="AC2014" i="11" s="1"/>
  <c r="N1982" i="11"/>
  <c r="O1982" i="11" s="1"/>
  <c r="AN1982" i="11" s="1"/>
  <c r="Q1982" i="11"/>
  <c r="N1909" i="11"/>
  <c r="O1909" i="11" s="1"/>
  <c r="AN1909" i="11" s="1"/>
  <c r="Q1909" i="11"/>
  <c r="N2053" i="11"/>
  <c r="O2053" i="11" s="1"/>
  <c r="AN2053" i="11" s="1"/>
  <c r="Q2053" i="11"/>
  <c r="AC2053" i="11" s="1"/>
  <c r="N2008" i="11"/>
  <c r="O2008" i="11" s="1"/>
  <c r="AN2008" i="11" s="1"/>
  <c r="Q2008" i="11"/>
  <c r="Q1969" i="11"/>
  <c r="AC1969" i="11" s="1"/>
  <c r="N1969" i="11"/>
  <c r="O1969" i="11" s="1"/>
  <c r="AN1969" i="11" s="1"/>
  <c r="N1951" i="11"/>
  <c r="O1951" i="11" s="1"/>
  <c r="AN1951" i="11" s="1"/>
  <c r="Q1951" i="11"/>
  <c r="AC1951" i="11" s="1"/>
  <c r="N2048" i="11"/>
  <c r="O2048" i="11" s="1"/>
  <c r="AN2048" i="11" s="1"/>
  <c r="Q2044" i="11"/>
  <c r="Q2037" i="11"/>
  <c r="AC2037" i="11" s="1"/>
  <c r="Q2029" i="11"/>
  <c r="Q2021" i="11"/>
  <c r="Q2013" i="11"/>
  <c r="Q2012" i="11"/>
  <c r="N1997" i="11"/>
  <c r="O1997" i="11" s="1"/>
  <c r="AN1997" i="11" s="1"/>
  <c r="Q1984" i="11"/>
  <c r="Q1973" i="11"/>
  <c r="N1953" i="11"/>
  <c r="O1953" i="11" s="1"/>
  <c r="AN1953" i="11" s="1"/>
  <c r="AN1945" i="11"/>
  <c r="AN1937" i="11"/>
  <c r="AN1929" i="11"/>
  <c r="AC1929" i="11"/>
  <c r="N1921" i="11"/>
  <c r="O1921" i="11" s="1"/>
  <c r="AN1921" i="11" s="1"/>
  <c r="Q1918" i="11"/>
  <c r="AC1918" i="11" s="1"/>
  <c r="N1913" i="11"/>
  <c r="O1913" i="11" s="1"/>
  <c r="AN1913" i="11" s="1"/>
  <c r="Q1913" i="11"/>
  <c r="AC1913" i="11" s="1"/>
  <c r="N1903" i="11"/>
  <c r="O1903" i="11" s="1"/>
  <c r="AN1903" i="11" s="1"/>
  <c r="Q1903" i="11"/>
  <c r="N1887" i="11"/>
  <c r="O1887" i="11" s="1"/>
  <c r="AN1887" i="11" s="1"/>
  <c r="Q1887" i="11"/>
  <c r="N1967" i="11"/>
  <c r="O1967" i="11" s="1"/>
  <c r="AN1967" i="11" s="1"/>
  <c r="Q1967" i="11"/>
  <c r="N1960" i="11"/>
  <c r="O1960" i="11" s="1"/>
  <c r="AN1960" i="11" s="1"/>
  <c r="Q1960" i="11"/>
  <c r="AN1944" i="11"/>
  <c r="AC1944" i="11"/>
  <c r="AN1928" i="11"/>
  <c r="N1912" i="11"/>
  <c r="O1912" i="11" s="1"/>
  <c r="AN1912" i="11" s="1"/>
  <c r="Q1912" i="11"/>
  <c r="N1902" i="11"/>
  <c r="O1902" i="11" s="1"/>
  <c r="AN1902" i="11" s="1"/>
  <c r="Q1902" i="11"/>
  <c r="AC1902" i="11" s="1"/>
  <c r="N1886" i="11"/>
  <c r="O1886" i="11" s="1"/>
  <c r="AN1886" i="11" s="1"/>
  <c r="Q1886" i="11"/>
  <c r="AC1886" i="11" s="1"/>
  <c r="N1875" i="11"/>
  <c r="O1875" i="11" s="1"/>
  <c r="AN1875" i="11" s="1"/>
  <c r="Q1875" i="11"/>
  <c r="AC1875" i="11" s="1"/>
  <c r="Q1959" i="11"/>
  <c r="AC1959" i="11" s="1"/>
  <c r="Q2051" i="11"/>
  <c r="AC2051" i="11" s="1"/>
  <c r="Q2040" i="11"/>
  <c r="Q2033" i="11"/>
  <c r="Q2025" i="11"/>
  <c r="Q2017" i="11"/>
  <c r="N2006" i="11"/>
  <c r="O2006" i="11" s="1"/>
  <c r="AN2006" i="11" s="1"/>
  <c r="Q2006" i="11"/>
  <c r="Q2003" i="11"/>
  <c r="AC2003" i="11" s="1"/>
  <c r="N1983" i="11"/>
  <c r="O1983" i="11" s="1"/>
  <c r="AN1983" i="11" s="1"/>
  <c r="Q1980" i="11"/>
  <c r="AC1980" i="11" s="1"/>
  <c r="Q1954" i="11"/>
  <c r="AN1948" i="11"/>
  <c r="AC1938" i="11"/>
  <c r="AN1933" i="11"/>
  <c r="AC1933" i="11"/>
  <c r="AC1930" i="11"/>
  <c r="Q1922" i="11"/>
  <c r="AC1922" i="11" s="1"/>
  <c r="N1917" i="11"/>
  <c r="O1917" i="11" s="1"/>
  <c r="AN1917" i="11" s="1"/>
  <c r="Q1917" i="11"/>
  <c r="Q1914" i="11"/>
  <c r="N1907" i="11"/>
  <c r="O1907" i="11" s="1"/>
  <c r="AN1907" i="11" s="1"/>
  <c r="Q1907" i="11"/>
  <c r="AC1907" i="11" s="1"/>
  <c r="Q1904" i="11"/>
  <c r="AC1904" i="11" s="1"/>
  <c r="N1891" i="11"/>
  <c r="O1891" i="11" s="1"/>
  <c r="AN1891" i="11" s="1"/>
  <c r="Q1891" i="11"/>
  <c r="N1880" i="11"/>
  <c r="O1880" i="11" s="1"/>
  <c r="AN1880" i="11" s="1"/>
  <c r="Q1880" i="11"/>
  <c r="N1998" i="11"/>
  <c r="O1998" i="11" s="1"/>
  <c r="AN1998" i="11" s="1"/>
  <c r="Q1998" i="11"/>
  <c r="AC1998" i="11" s="1"/>
  <c r="N1975" i="11"/>
  <c r="O1975" i="11" s="1"/>
  <c r="AN1975" i="11" s="1"/>
  <c r="Q2042" i="11"/>
  <c r="Q2035" i="11"/>
  <c r="Q2027" i="11"/>
  <c r="AC2027" i="11" s="1"/>
  <c r="Q2019" i="11"/>
  <c r="AC2019" i="11" s="1"/>
  <c r="Q2000" i="11"/>
  <c r="N1990" i="11"/>
  <c r="O1990" i="11" s="1"/>
  <c r="AN1990" i="11" s="1"/>
  <c r="Q1990" i="11"/>
  <c r="Q1987" i="11"/>
  <c r="Q1966" i="11"/>
  <c r="N1870" i="11"/>
  <c r="O1870" i="11" s="1"/>
  <c r="AN1870" i="11" s="1"/>
  <c r="Q1870" i="11"/>
  <c r="AC1870" i="11" s="1"/>
  <c r="N1862" i="11"/>
  <c r="O1862" i="11" s="1"/>
  <c r="AN1862" i="11" s="1"/>
  <c r="Q1862" i="11"/>
  <c r="N1854" i="11"/>
  <c r="O1854" i="11" s="1"/>
  <c r="AN1854" i="11" s="1"/>
  <c r="Q1854" i="11"/>
  <c r="N1846" i="11"/>
  <c r="O1846" i="11" s="1"/>
  <c r="AN1846" i="11" s="1"/>
  <c r="Q1846" i="11"/>
  <c r="N1838" i="11"/>
  <c r="O1838" i="11" s="1"/>
  <c r="AN1838" i="11" s="1"/>
  <c r="Q1838" i="11"/>
  <c r="AC1838" i="11" s="1"/>
  <c r="N1833" i="11"/>
  <c r="O1833" i="11" s="1"/>
  <c r="AN1833" i="11" s="1"/>
  <c r="Q1833" i="11"/>
  <c r="N1825" i="11"/>
  <c r="O1825" i="11" s="1"/>
  <c r="AN1825" i="11" s="1"/>
  <c r="Q1825" i="11"/>
  <c r="N1817" i="11"/>
  <c r="O1817" i="11" s="1"/>
  <c r="AN1817" i="11" s="1"/>
  <c r="Q1817" i="11"/>
  <c r="N1809" i="11"/>
  <c r="O1809" i="11" s="1"/>
  <c r="AN1809" i="11" s="1"/>
  <c r="Q1809" i="11"/>
  <c r="AC1809" i="11" s="1"/>
  <c r="N1803" i="11"/>
  <c r="O1803" i="11" s="1"/>
  <c r="AN1803" i="11" s="1"/>
  <c r="Q1803" i="11"/>
  <c r="N1795" i="11"/>
  <c r="O1795" i="11" s="1"/>
  <c r="AN1795" i="11" s="1"/>
  <c r="Q1795" i="11"/>
  <c r="AC1795" i="11" s="1"/>
  <c r="Q1952" i="11"/>
  <c r="AC1936" i="11"/>
  <c r="Q1920" i="11"/>
  <c r="AC1920" i="11" s="1"/>
  <c r="Q1894" i="11"/>
  <c r="Q1883" i="11"/>
  <c r="AC1883" i="11" s="1"/>
  <c r="Q1876" i="11"/>
  <c r="AC1876" i="11" s="1"/>
  <c r="Q1869" i="11"/>
  <c r="Q1861" i="11"/>
  <c r="AC1861" i="11" s="1"/>
  <c r="Q1853" i="11"/>
  <c r="AC1853" i="11" s="1"/>
  <c r="Q1845" i="11"/>
  <c r="Q1837" i="11"/>
  <c r="Q1832" i="11"/>
  <c r="AC1832" i="11" s="1"/>
  <c r="Q1824" i="11"/>
  <c r="AC1824" i="11" s="1"/>
  <c r="Q1816" i="11"/>
  <c r="Q1808" i="11"/>
  <c r="AC1808" i="11" s="1"/>
  <c r="Q1802" i="11"/>
  <c r="Q1794" i="11"/>
  <c r="Q1640" i="11"/>
  <c r="N1640" i="11"/>
  <c r="O1640" i="11" s="1"/>
  <c r="AN1640" i="11" s="1"/>
  <c r="N1864" i="11"/>
  <c r="O1864" i="11" s="1"/>
  <c r="AN1864" i="11" s="1"/>
  <c r="Q1864" i="11"/>
  <c r="N1856" i="11"/>
  <c r="O1856" i="11" s="1"/>
  <c r="AN1856" i="11" s="1"/>
  <c r="Q1856" i="11"/>
  <c r="N1848" i="11"/>
  <c r="O1848" i="11" s="1"/>
  <c r="AN1848" i="11" s="1"/>
  <c r="Q1848" i="11"/>
  <c r="N1840" i="11"/>
  <c r="O1840" i="11" s="1"/>
  <c r="AN1840" i="11" s="1"/>
  <c r="Q1840" i="11"/>
  <c r="AC1840" i="11" s="1"/>
  <c r="N1827" i="11"/>
  <c r="O1827" i="11" s="1"/>
  <c r="AN1827" i="11" s="1"/>
  <c r="Q1827" i="11"/>
  <c r="N1819" i="11"/>
  <c r="O1819" i="11" s="1"/>
  <c r="AN1819" i="11" s="1"/>
  <c r="Q1819" i="11"/>
  <c r="AC1819" i="11" s="1"/>
  <c r="N1811" i="11"/>
  <c r="O1811" i="11" s="1"/>
  <c r="AN1811" i="11" s="1"/>
  <c r="Q1811" i="11"/>
  <c r="AC1811" i="11" s="1"/>
  <c r="N1797" i="11"/>
  <c r="O1797" i="11" s="1"/>
  <c r="AN1797" i="11" s="1"/>
  <c r="Q1797" i="11"/>
  <c r="N1789" i="11"/>
  <c r="O1789" i="11" s="1"/>
  <c r="AN1789" i="11" s="1"/>
  <c r="Q1789" i="11"/>
  <c r="Q1871" i="11"/>
  <c r="AC1871" i="11" s="1"/>
  <c r="Q1863" i="11"/>
  <c r="AC1863" i="11" s="1"/>
  <c r="Q1855" i="11"/>
  <c r="AC1855" i="11" s="1"/>
  <c r="Q1847" i="11"/>
  <c r="AC1847" i="11" s="1"/>
  <c r="Q1839" i="11"/>
  <c r="Q1826" i="11"/>
  <c r="AC1826" i="11" s="1"/>
  <c r="Q1818" i="11"/>
  <c r="AC1818" i="11" s="1"/>
  <c r="Q1810" i="11"/>
  <c r="Q1804" i="11"/>
  <c r="Q1796" i="11"/>
  <c r="Q1788" i="11"/>
  <c r="AC1788" i="11" s="1"/>
  <c r="Q1713" i="11"/>
  <c r="N1713" i="11"/>
  <c r="O1713" i="11" s="1"/>
  <c r="AN1713" i="11" s="1"/>
  <c r="Q1707" i="11"/>
  <c r="N1707" i="11"/>
  <c r="O1707" i="11" s="1"/>
  <c r="AN1707" i="11" s="1"/>
  <c r="Q1697" i="11"/>
  <c r="AC1697" i="11" s="1"/>
  <c r="N1697" i="11"/>
  <c r="O1697" i="11" s="1"/>
  <c r="AN1697" i="11" s="1"/>
  <c r="Q1691" i="11"/>
  <c r="N1691" i="11"/>
  <c r="O1691" i="11" s="1"/>
  <c r="AN1691" i="11" s="1"/>
  <c r="Q1681" i="11"/>
  <c r="N1681" i="11"/>
  <c r="O1681" i="11" s="1"/>
  <c r="AN1681" i="11" s="1"/>
  <c r="Q1675" i="11"/>
  <c r="N1675" i="11"/>
  <c r="O1675" i="11" s="1"/>
  <c r="AN1675" i="11" s="1"/>
  <c r="Q1672" i="11"/>
  <c r="AC1672" i="11" s="1"/>
  <c r="N1672" i="11"/>
  <c r="O1672" i="11" s="1"/>
  <c r="AN1672" i="11" s="1"/>
  <c r="Q1662" i="11"/>
  <c r="N1662" i="11"/>
  <c r="O1662" i="11" s="1"/>
  <c r="AN1662" i="11" s="1"/>
  <c r="Q1656" i="11"/>
  <c r="N1656" i="11"/>
  <c r="O1656" i="11" s="1"/>
  <c r="AN1656" i="11" s="1"/>
  <c r="Q1873" i="11"/>
  <c r="N1866" i="11"/>
  <c r="O1866" i="11" s="1"/>
  <c r="AN1866" i="11" s="1"/>
  <c r="Q1866" i="11"/>
  <c r="N1858" i="11"/>
  <c r="O1858" i="11" s="1"/>
  <c r="AN1858" i="11" s="1"/>
  <c r="Q1858" i="11"/>
  <c r="N1850" i="11"/>
  <c r="O1850" i="11" s="1"/>
  <c r="AN1850" i="11" s="1"/>
  <c r="Q1850" i="11"/>
  <c r="N1842" i="11"/>
  <c r="O1842" i="11" s="1"/>
  <c r="AN1842" i="11" s="1"/>
  <c r="Q1842" i="11"/>
  <c r="AC1842" i="11" s="1"/>
  <c r="N1834" i="11"/>
  <c r="O1834" i="11" s="1"/>
  <c r="AN1834" i="11" s="1"/>
  <c r="Q1834" i="11"/>
  <c r="N1829" i="11"/>
  <c r="O1829" i="11" s="1"/>
  <c r="AN1829" i="11" s="1"/>
  <c r="Q1829" i="11"/>
  <c r="N1821" i="11"/>
  <c r="O1821" i="11" s="1"/>
  <c r="AN1821" i="11" s="1"/>
  <c r="Q1821" i="11"/>
  <c r="AC1821" i="11" s="1"/>
  <c r="N1813" i="11"/>
  <c r="O1813" i="11" s="1"/>
  <c r="AN1813" i="11" s="1"/>
  <c r="Q1813" i="11"/>
  <c r="N1805" i="11"/>
  <c r="O1805" i="11" s="1"/>
  <c r="AN1805" i="11" s="1"/>
  <c r="Q1805" i="11"/>
  <c r="N1799" i="11"/>
  <c r="O1799" i="11" s="1"/>
  <c r="AN1799" i="11" s="1"/>
  <c r="Q1799" i="11"/>
  <c r="AC1799" i="11" s="1"/>
  <c r="N1791" i="11"/>
  <c r="O1791" i="11" s="1"/>
  <c r="AN1791" i="11" s="1"/>
  <c r="Q1791" i="11"/>
  <c r="N1868" i="11"/>
  <c r="O1868" i="11" s="1"/>
  <c r="AN1868" i="11" s="1"/>
  <c r="Q1868" i="11"/>
  <c r="N1860" i="11"/>
  <c r="O1860" i="11" s="1"/>
  <c r="AN1860" i="11" s="1"/>
  <c r="Q1860" i="11"/>
  <c r="AC1860" i="11" s="1"/>
  <c r="N1852" i="11"/>
  <c r="O1852" i="11" s="1"/>
  <c r="AN1852" i="11" s="1"/>
  <c r="Q1852" i="11"/>
  <c r="N1844" i="11"/>
  <c r="O1844" i="11" s="1"/>
  <c r="AN1844" i="11" s="1"/>
  <c r="Q1844" i="11"/>
  <c r="N1836" i="11"/>
  <c r="O1836" i="11" s="1"/>
  <c r="AN1836" i="11" s="1"/>
  <c r="Q1836" i="11"/>
  <c r="AC1836" i="11" s="1"/>
  <c r="N1831" i="11"/>
  <c r="O1831" i="11" s="1"/>
  <c r="AN1831" i="11" s="1"/>
  <c r="Q1831" i="11"/>
  <c r="N1823" i="11"/>
  <c r="O1823" i="11" s="1"/>
  <c r="AN1823" i="11" s="1"/>
  <c r="Q1823" i="11"/>
  <c r="N1815" i="11"/>
  <c r="O1815" i="11" s="1"/>
  <c r="AN1815" i="11" s="1"/>
  <c r="Q1815" i="11"/>
  <c r="N1807" i="11"/>
  <c r="O1807" i="11" s="1"/>
  <c r="AN1807" i="11" s="1"/>
  <c r="Q1807" i="11"/>
  <c r="AC1807" i="11" s="1"/>
  <c r="N1801" i="11"/>
  <c r="O1801" i="11" s="1"/>
  <c r="AN1801" i="11" s="1"/>
  <c r="Q1801" i="11"/>
  <c r="N1793" i="11"/>
  <c r="O1793" i="11" s="1"/>
  <c r="AN1793" i="11" s="1"/>
  <c r="Q1793" i="11"/>
  <c r="AC1793" i="11" s="1"/>
  <c r="Q1717" i="11"/>
  <c r="N1717" i="11"/>
  <c r="O1717" i="11" s="1"/>
  <c r="AN1717" i="11" s="1"/>
  <c r="Q1648" i="11"/>
  <c r="AC1648" i="11" s="1"/>
  <c r="N1648" i="11"/>
  <c r="O1648" i="11" s="1"/>
  <c r="AN1648" i="11" s="1"/>
  <c r="N1709" i="11"/>
  <c r="O1709" i="11" s="1"/>
  <c r="AN1709" i="11" s="1"/>
  <c r="N1701" i="11"/>
  <c r="O1701" i="11" s="1"/>
  <c r="AN1701" i="11" s="1"/>
  <c r="N1693" i="11"/>
  <c r="O1693" i="11" s="1"/>
  <c r="AN1693" i="11" s="1"/>
  <c r="N1685" i="11"/>
  <c r="O1685" i="11" s="1"/>
  <c r="AN1685" i="11" s="1"/>
  <c r="N1677" i="11"/>
  <c r="O1677" i="11" s="1"/>
  <c r="AN1677" i="11" s="1"/>
  <c r="N1674" i="11"/>
  <c r="O1674" i="11" s="1"/>
  <c r="AN1674" i="11" s="1"/>
  <c r="N1666" i="11"/>
  <c r="O1666" i="11" s="1"/>
  <c r="AN1666" i="11" s="1"/>
  <c r="N1658" i="11"/>
  <c r="O1658" i="11" s="1"/>
  <c r="AN1658" i="11" s="1"/>
  <c r="N1650" i="11"/>
  <c r="O1650" i="11" s="1"/>
  <c r="AN1650" i="11" s="1"/>
  <c r="N1642" i="11"/>
  <c r="O1642" i="11" s="1"/>
  <c r="AN1642" i="11" s="1"/>
  <c r="Q1618" i="11"/>
  <c r="N1618" i="11"/>
  <c r="O1618" i="11" s="1"/>
  <c r="AN1618" i="11" s="1"/>
  <c r="N1520" i="11"/>
  <c r="O1520" i="11" s="1"/>
  <c r="AN1520" i="11" s="1"/>
  <c r="Q1520" i="11"/>
  <c r="Q1787" i="11"/>
  <c r="Q1785" i="11"/>
  <c r="Q1783" i="11"/>
  <c r="Q1782" i="11"/>
  <c r="AC1782" i="11" s="1"/>
  <c r="Q1780" i="11"/>
  <c r="AC1780" i="11" s="1"/>
  <c r="Q1778" i="11"/>
  <c r="AC1778" i="11" s="1"/>
  <c r="Q1776" i="11"/>
  <c r="Q1774" i="11"/>
  <c r="AC1774" i="11" s="1"/>
  <c r="Q1772" i="11"/>
  <c r="AC1772" i="11" s="1"/>
  <c r="Q1770" i="11"/>
  <c r="N1714" i="11"/>
  <c r="O1714" i="11" s="1"/>
  <c r="AN1714" i="11" s="1"/>
  <c r="N1706" i="11"/>
  <c r="O1706" i="11" s="1"/>
  <c r="AN1706" i="11" s="1"/>
  <c r="N1698" i="11"/>
  <c r="O1698" i="11" s="1"/>
  <c r="AN1698" i="11" s="1"/>
  <c r="N1690" i="11"/>
  <c r="O1690" i="11" s="1"/>
  <c r="AN1690" i="11" s="1"/>
  <c r="N1682" i="11"/>
  <c r="O1682" i="11" s="1"/>
  <c r="AN1682" i="11" s="1"/>
  <c r="N1671" i="11"/>
  <c r="O1671" i="11" s="1"/>
  <c r="AN1671" i="11" s="1"/>
  <c r="N1663" i="11"/>
  <c r="O1663" i="11" s="1"/>
  <c r="AN1663" i="11" s="1"/>
  <c r="N1655" i="11"/>
  <c r="O1655" i="11" s="1"/>
  <c r="AN1655" i="11" s="1"/>
  <c r="N1647" i="11"/>
  <c r="O1647" i="11" s="1"/>
  <c r="AN1647" i="11" s="1"/>
  <c r="N1639" i="11"/>
  <c r="O1639" i="11" s="1"/>
  <c r="AN1639" i="11" s="1"/>
  <c r="Q1629" i="11"/>
  <c r="AC1629" i="11" s="1"/>
  <c r="N1629" i="11"/>
  <c r="O1629" i="11" s="1"/>
  <c r="AN1629" i="11" s="1"/>
  <c r="Q1598" i="11"/>
  <c r="AC1598" i="11" s="1"/>
  <c r="N1598" i="11"/>
  <c r="O1598" i="11" s="1"/>
  <c r="AN1598" i="11" s="1"/>
  <c r="N1567" i="11"/>
  <c r="O1567" i="11" s="1"/>
  <c r="AN1567" i="11" s="1"/>
  <c r="Q1567" i="11"/>
  <c r="AC1567" i="11" s="1"/>
  <c r="Q1549" i="11"/>
  <c r="N1549" i="11"/>
  <c r="O1549" i="11" s="1"/>
  <c r="AN1549" i="11" s="1"/>
  <c r="N1609" i="11"/>
  <c r="O1609" i="11" s="1"/>
  <c r="AN1609" i="11" s="1"/>
  <c r="Q1609" i="11"/>
  <c r="Q1606" i="11"/>
  <c r="N1606" i="11"/>
  <c r="O1606" i="11" s="1"/>
  <c r="AN1606" i="11" s="1"/>
  <c r="Q1592" i="11"/>
  <c r="AC1592" i="11" s="1"/>
  <c r="N1592" i="11"/>
  <c r="O1592" i="11" s="1"/>
  <c r="AN1592" i="11" s="1"/>
  <c r="Q1525" i="11"/>
  <c r="N1525" i="11"/>
  <c r="O1525" i="11" s="1"/>
  <c r="AN1525" i="11" s="1"/>
  <c r="Q1597" i="11"/>
  <c r="N1597" i="11"/>
  <c r="O1597" i="11" s="1"/>
  <c r="AN1597" i="11" s="1"/>
  <c r="N1540" i="11"/>
  <c r="O1540" i="11" s="1"/>
  <c r="AN1540" i="11" s="1"/>
  <c r="Q1540" i="11"/>
  <c r="N1654" i="11"/>
  <c r="O1654" i="11" s="1"/>
  <c r="AN1654" i="11" s="1"/>
  <c r="N1646" i="11"/>
  <c r="O1646" i="11" s="1"/>
  <c r="AN1646" i="11" s="1"/>
  <c r="N1638" i="11"/>
  <c r="O1638" i="11" s="1"/>
  <c r="AN1638" i="11" s="1"/>
  <c r="N1636" i="11"/>
  <c r="O1636" i="11" s="1"/>
  <c r="AN1636" i="11" s="1"/>
  <c r="Q1614" i="11"/>
  <c r="N1614" i="11"/>
  <c r="O1614" i="11" s="1"/>
  <c r="AN1614" i="11" s="1"/>
  <c r="N1605" i="11"/>
  <c r="O1605" i="11" s="1"/>
  <c r="AN1605" i="11" s="1"/>
  <c r="Q1605" i="11"/>
  <c r="AC1605" i="11" s="1"/>
  <c r="N1583" i="11"/>
  <c r="O1583" i="11" s="1"/>
  <c r="AN1583" i="11" s="1"/>
  <c r="Q1583" i="11"/>
  <c r="Q1560" i="11"/>
  <c r="N1560" i="11"/>
  <c r="O1560" i="11" s="1"/>
  <c r="AN1560" i="11" s="1"/>
  <c r="N1651" i="11"/>
  <c r="O1651" i="11" s="1"/>
  <c r="AN1651" i="11" s="1"/>
  <c r="N1643" i="11"/>
  <c r="O1643" i="11" s="1"/>
  <c r="AN1643" i="11" s="1"/>
  <c r="N1625" i="11"/>
  <c r="O1625" i="11" s="1"/>
  <c r="AN1625" i="11" s="1"/>
  <c r="Q1625" i="11"/>
  <c r="AC1625" i="11" s="1"/>
  <c r="Q1622" i="11"/>
  <c r="AC1622" i="11" s="1"/>
  <c r="N1622" i="11"/>
  <c r="O1622" i="11" s="1"/>
  <c r="AN1622" i="11" s="1"/>
  <c r="Q1604" i="11"/>
  <c r="N1604" i="11"/>
  <c r="O1604" i="11" s="1"/>
  <c r="AN1604" i="11" s="1"/>
  <c r="Q1613" i="11"/>
  <c r="AC1613" i="11" s="1"/>
  <c r="N1613" i="11"/>
  <c r="O1613" i="11" s="1"/>
  <c r="AN1613" i="11" s="1"/>
  <c r="N1551" i="11"/>
  <c r="O1551" i="11" s="1"/>
  <c r="AN1551" i="11" s="1"/>
  <c r="Q1551" i="11"/>
  <c r="Q1533" i="11"/>
  <c r="AC1533" i="11" s="1"/>
  <c r="N1533" i="11"/>
  <c r="O1533" i="11" s="1"/>
  <c r="AN1533" i="11" s="1"/>
  <c r="N1587" i="11"/>
  <c r="O1587" i="11" s="1"/>
  <c r="AN1587" i="11" s="1"/>
  <c r="N1580" i="11"/>
  <c r="O1580" i="11" s="1"/>
  <c r="AN1580" i="11" s="1"/>
  <c r="N1571" i="11"/>
  <c r="O1571" i="11" s="1"/>
  <c r="AN1571" i="11" s="1"/>
  <c r="N1564" i="11"/>
  <c r="O1564" i="11" s="1"/>
  <c r="AN1564" i="11" s="1"/>
  <c r="N1555" i="11"/>
  <c r="O1555" i="11" s="1"/>
  <c r="AN1555" i="11" s="1"/>
  <c r="N1544" i="11"/>
  <c r="O1544" i="11" s="1"/>
  <c r="AN1544" i="11" s="1"/>
  <c r="N1537" i="11"/>
  <c r="O1537" i="11" s="1"/>
  <c r="AN1537" i="11" s="1"/>
  <c r="N1528" i="11"/>
  <c r="O1528" i="11" s="1"/>
  <c r="AN1528" i="11" s="1"/>
  <c r="N1513" i="11"/>
  <c r="O1513" i="11" s="1"/>
  <c r="AN1513" i="11" s="1"/>
  <c r="Q1513" i="11"/>
  <c r="N1519" i="11"/>
  <c r="O1519" i="11" s="1"/>
  <c r="AN1519" i="11" s="1"/>
  <c r="Q1519" i="11"/>
  <c r="AC1519" i="11" s="1"/>
  <c r="Q1579" i="11"/>
  <c r="Q1563" i="11"/>
  <c r="AC1563" i="11" s="1"/>
  <c r="Q1536" i="11"/>
  <c r="N1515" i="11"/>
  <c r="O1515" i="11" s="1"/>
  <c r="AN1515" i="11" s="1"/>
  <c r="Q1515" i="11"/>
  <c r="AC1515" i="11" s="1"/>
  <c r="N1588" i="11"/>
  <c r="O1588" i="11" s="1"/>
  <c r="AN1588" i="11" s="1"/>
  <c r="N1572" i="11"/>
  <c r="O1572" i="11" s="1"/>
  <c r="AN1572" i="11" s="1"/>
  <c r="N1556" i="11"/>
  <c r="O1556" i="11" s="1"/>
  <c r="AN1556" i="11" s="1"/>
  <c r="N1545" i="11"/>
  <c r="O1545" i="11" s="1"/>
  <c r="AN1545" i="11" s="1"/>
  <c r="N1529" i="11"/>
  <c r="O1529" i="11" s="1"/>
  <c r="AN1529" i="11" s="1"/>
  <c r="N1521" i="11"/>
  <c r="O1521" i="11" s="1"/>
  <c r="AN1521" i="11" s="1"/>
  <c r="Q1521" i="11"/>
  <c r="AC1521" i="11" s="1"/>
  <c r="Q1514" i="11"/>
  <c r="AC1514" i="11" s="1"/>
  <c r="N1523" i="11"/>
  <c r="O1523" i="11" s="1"/>
  <c r="AN1523" i="11" s="1"/>
  <c r="N1518" i="11"/>
  <c r="O1518" i="11" s="1"/>
  <c r="AN1518" i="11" s="1"/>
  <c r="Q1518" i="11"/>
  <c r="Q1511" i="11"/>
  <c r="Q1509" i="11"/>
  <c r="AC1509" i="11" s="1"/>
  <c r="U2484" i="11" l="1"/>
  <c r="U2412" i="11"/>
  <c r="U2476" i="11"/>
  <c r="U2548" i="11"/>
  <c r="U1506" i="11"/>
  <c r="U1547" i="11"/>
  <c r="W1547" i="11" s="1"/>
  <c r="U1579" i="11"/>
  <c r="U1615" i="11"/>
  <c r="V1615" i="11" s="1"/>
  <c r="U1647" i="11"/>
  <c r="W1647" i="11" s="1"/>
  <c r="U1679" i="11"/>
  <c r="U1711" i="11"/>
  <c r="U1743" i="11"/>
  <c r="U1775" i="11"/>
  <c r="U1807" i="11"/>
  <c r="V1807" i="11" s="1"/>
  <c r="U1843" i="11"/>
  <c r="U1899" i="11"/>
  <c r="V1899" i="11" s="1"/>
  <c r="U1960" i="11"/>
  <c r="V1960" i="11" s="1"/>
  <c r="U1996" i="11"/>
  <c r="U2064" i="11"/>
  <c r="U2148" i="11"/>
  <c r="U2192" i="11"/>
  <c r="U2240" i="11"/>
  <c r="V2240" i="11" s="1"/>
  <c r="W2240" i="11" s="1"/>
  <c r="U2280" i="11"/>
  <c r="U2316" i="11"/>
  <c r="W2316" i="11" s="1"/>
  <c r="U2356" i="11"/>
  <c r="V2356" i="11" s="1"/>
  <c r="U2416" i="11"/>
  <c r="U2493" i="11"/>
  <c r="U2560" i="11"/>
  <c r="U2421" i="11"/>
  <c r="U2489" i="11"/>
  <c r="U1496" i="11"/>
  <c r="U1528" i="11"/>
  <c r="U1560" i="11"/>
  <c r="V1560" i="11" s="1"/>
  <c r="W1560" i="11" s="1"/>
  <c r="U1592" i="11"/>
  <c r="U1632" i="11"/>
  <c r="U1672" i="11"/>
  <c r="U1708" i="11"/>
  <c r="U1748" i="11"/>
  <c r="U1780" i="11"/>
  <c r="U1816" i="11"/>
  <c r="V1816" i="11" s="1"/>
  <c r="U1856" i="11"/>
  <c r="V1856" i="11" s="1"/>
  <c r="W1856" i="11" s="1"/>
  <c r="U1900" i="11"/>
  <c r="U1989" i="11"/>
  <c r="U2057" i="11"/>
  <c r="U2149" i="11"/>
  <c r="U2185" i="11"/>
  <c r="W2185" i="11" s="1"/>
  <c r="U2225" i="11"/>
  <c r="U2269" i="11"/>
  <c r="U2301" i="11"/>
  <c r="V2301" i="11" s="1"/>
  <c r="U2333" i="11"/>
  <c r="U2373" i="11"/>
  <c r="U2433" i="11"/>
  <c r="U2501" i="11"/>
  <c r="U2350" i="11"/>
  <c r="U2426" i="11"/>
  <c r="U2490" i="11"/>
  <c r="V2490" i="11" s="1"/>
  <c r="W2490" i="11" s="1"/>
  <c r="U2558" i="11"/>
  <c r="U1505" i="11"/>
  <c r="U1537" i="11"/>
  <c r="U1565" i="11"/>
  <c r="U1601" i="11"/>
  <c r="U1645" i="11"/>
  <c r="U1685" i="11"/>
  <c r="U1721" i="11"/>
  <c r="U1765" i="11"/>
  <c r="U1797" i="11"/>
  <c r="U1833" i="11"/>
  <c r="U1869" i="11"/>
  <c r="U1913" i="11"/>
  <c r="U1970" i="11"/>
  <c r="V1970" i="11" s="1"/>
  <c r="W1970" i="11" s="1"/>
  <c r="U2046" i="11"/>
  <c r="U2154" i="11"/>
  <c r="V2154" i="11" s="1"/>
  <c r="U2190" i="11"/>
  <c r="V2190" i="11" s="1"/>
  <c r="U2234" i="11"/>
  <c r="U2278" i="11"/>
  <c r="U2310" i="11"/>
  <c r="U2346" i="11"/>
  <c r="U2414" i="11"/>
  <c r="V2414" i="11" s="1"/>
  <c r="W2414" i="11" s="1"/>
  <c r="U2486" i="11"/>
  <c r="U2554" i="11"/>
  <c r="V2554" i="11" s="1"/>
  <c r="W2554" i="11" s="1"/>
  <c r="U2427" i="11"/>
  <c r="V2427" i="11" s="1"/>
  <c r="W2427" i="11" s="1"/>
  <c r="U2499" i="11"/>
  <c r="U1490" i="11"/>
  <c r="U1530" i="11"/>
  <c r="U1562" i="11"/>
  <c r="U1594" i="11"/>
  <c r="V1594" i="11" s="1"/>
  <c r="W1594" i="11" s="1"/>
  <c r="U1626" i="11"/>
  <c r="U1658" i="11"/>
  <c r="U1698" i="11"/>
  <c r="W1698" i="11" s="1"/>
  <c r="U1738" i="11"/>
  <c r="U1770" i="11"/>
  <c r="U1802" i="11"/>
  <c r="U1842" i="11"/>
  <c r="U1874" i="11"/>
  <c r="W1874" i="11" s="1"/>
  <c r="U1910" i="11"/>
  <c r="U1983" i="11"/>
  <c r="W1983" i="11" s="1"/>
  <c r="U2047" i="11"/>
  <c r="V2047" i="11" s="1"/>
  <c r="U2127" i="11"/>
  <c r="U2183" i="11"/>
  <c r="U2223" i="11"/>
  <c r="U2271" i="11"/>
  <c r="U2303" i="11"/>
  <c r="V2303" i="11" s="1"/>
  <c r="W2303" i="11" s="1"/>
  <c r="U2335" i="11"/>
  <c r="U2367" i="11"/>
  <c r="V2367" i="11" s="1"/>
  <c r="U2415" i="11"/>
  <c r="U2475" i="11"/>
  <c r="U2420" i="11"/>
  <c r="U2556" i="11"/>
  <c r="U1511" i="11"/>
  <c r="U1551" i="11"/>
  <c r="V1551" i="11" s="1"/>
  <c r="U1583" i="11"/>
  <c r="U1619" i="11"/>
  <c r="U1651" i="11"/>
  <c r="W1651" i="11" s="1"/>
  <c r="U1683" i="11"/>
  <c r="U1715" i="11"/>
  <c r="U1747" i="11"/>
  <c r="U1779" i="11"/>
  <c r="U1811" i="11"/>
  <c r="V1811" i="11" s="1"/>
  <c r="U1847" i="11"/>
  <c r="U1903" i="11"/>
  <c r="V1903" i="11" s="1"/>
  <c r="W1903" i="11" s="1"/>
  <c r="U1964" i="11"/>
  <c r="V1964" i="11" s="1"/>
  <c r="U2000" i="11"/>
  <c r="U2068" i="11"/>
  <c r="U2160" i="11"/>
  <c r="U2196" i="11"/>
  <c r="U2252" i="11"/>
  <c r="V2252" i="11" s="1"/>
  <c r="U2287" i="11"/>
  <c r="U2320" i="11"/>
  <c r="W2320" i="11" s="1"/>
  <c r="U2364" i="11"/>
  <c r="V2364" i="11" s="1"/>
  <c r="U2424" i="11"/>
  <c r="U2504" i="11"/>
  <c r="U1481" i="11"/>
  <c r="U2429" i="11"/>
  <c r="U2505" i="11"/>
  <c r="V2505" i="11" s="1"/>
  <c r="W2505" i="11" s="1"/>
  <c r="U1500" i="11"/>
  <c r="U1532" i="11"/>
  <c r="V1532" i="11" s="1"/>
  <c r="U1564" i="11"/>
  <c r="V1564" i="11" s="1"/>
  <c r="U1596" i="11"/>
  <c r="U1636" i="11"/>
  <c r="U1676" i="11"/>
  <c r="U1712" i="11"/>
  <c r="U1752" i="11"/>
  <c r="V1752" i="11" s="1"/>
  <c r="U1784" i="11"/>
  <c r="U1820" i="11"/>
  <c r="U1860" i="11"/>
  <c r="V1860" i="11" s="1"/>
  <c r="U1904" i="11"/>
  <c r="U1993" i="11"/>
  <c r="U2065" i="11"/>
  <c r="U2157" i="11"/>
  <c r="U2189" i="11"/>
  <c r="U2229" i="11"/>
  <c r="U2273" i="11"/>
  <c r="W2273" i="11" s="1"/>
  <c r="U2305" i="11"/>
  <c r="U2344" i="11"/>
  <c r="U2381" i="11"/>
  <c r="U2441" i="11"/>
  <c r="U2509" i="11"/>
  <c r="U2370" i="11"/>
  <c r="V2370" i="11" s="1"/>
  <c r="W2370" i="11" s="1"/>
  <c r="U2434" i="11"/>
  <c r="U2506" i="11"/>
  <c r="V2506" i="11" s="1"/>
  <c r="U1479" i="11"/>
  <c r="V1479" i="11" s="1"/>
  <c r="U1509" i="11"/>
  <c r="U1541" i="11"/>
  <c r="U1573" i="11"/>
  <c r="U1609" i="11"/>
  <c r="U1649" i="11"/>
  <c r="U1689" i="11"/>
  <c r="U1729" i="11"/>
  <c r="W1729" i="11" s="1"/>
  <c r="U1769" i="11"/>
  <c r="U1801" i="11"/>
  <c r="U1837" i="11"/>
  <c r="U1873" i="11"/>
  <c r="U1917" i="11"/>
  <c r="U1982" i="11"/>
  <c r="V1982" i="11" s="1"/>
  <c r="W1982" i="11" s="1"/>
  <c r="U2066" i="11"/>
  <c r="U2158" i="11"/>
  <c r="U2194" i="11"/>
  <c r="V2194" i="11" s="1"/>
  <c r="W2194" i="11" s="1"/>
  <c r="U2242" i="11"/>
  <c r="U2282" i="11"/>
  <c r="U2314" i="11"/>
  <c r="U2359" i="11"/>
  <c r="U2422" i="11"/>
  <c r="U2494" i="11"/>
  <c r="U2562" i="11"/>
  <c r="W2562" i="11" s="1"/>
  <c r="U2435" i="11"/>
  <c r="V2435" i="11" s="1"/>
  <c r="W2435" i="11" s="1"/>
  <c r="U2507" i="11"/>
  <c r="U1498" i="11"/>
  <c r="U1534" i="11"/>
  <c r="U1566" i="11"/>
  <c r="U1598" i="11"/>
  <c r="V1598" i="11" s="1"/>
  <c r="U1630" i="11"/>
  <c r="U1662" i="11"/>
  <c r="W1662" i="11" s="1"/>
  <c r="U1706" i="11"/>
  <c r="W1706" i="11" s="1"/>
  <c r="U1742" i="11"/>
  <c r="U1774" i="11"/>
  <c r="U1806" i="11"/>
  <c r="U1846" i="11"/>
  <c r="U1878" i="11"/>
  <c r="V1878" i="11" s="1"/>
  <c r="W1878" i="11" s="1"/>
  <c r="U1914" i="11"/>
  <c r="U1991" i="11"/>
  <c r="W1991" i="11" s="1"/>
  <c r="U2055" i="11"/>
  <c r="V2055" i="11" s="1"/>
  <c r="W2055" i="11" s="1"/>
  <c r="U2155" i="11"/>
  <c r="U2187" i="11"/>
  <c r="U2227" i="11"/>
  <c r="U2275" i="11"/>
  <c r="U2307" i="11"/>
  <c r="U2339" i="11"/>
  <c r="U2371" i="11"/>
  <c r="V2371" i="11" s="1"/>
  <c r="U2423" i="11"/>
  <c r="V2423" i="11" s="1"/>
  <c r="W2423" i="11" s="1"/>
  <c r="U2495" i="11"/>
  <c r="U2351" i="11"/>
  <c r="U2428" i="11"/>
  <c r="U2492" i="11"/>
  <c r="U2564" i="11"/>
  <c r="V2564" i="11" s="1"/>
  <c r="W2564" i="11" s="1"/>
  <c r="U1515" i="11"/>
  <c r="U1555" i="11"/>
  <c r="W1555" i="11" s="1"/>
  <c r="U1587" i="11"/>
  <c r="V1587" i="11" s="1"/>
  <c r="W1587" i="11" s="1"/>
  <c r="U1623" i="11"/>
  <c r="U1655" i="11"/>
  <c r="U1687" i="11"/>
  <c r="U1719" i="11"/>
  <c r="U1751" i="11"/>
  <c r="V1751" i="11" s="1"/>
  <c r="W1751" i="11" s="1"/>
  <c r="U1783" i="11"/>
  <c r="U1815" i="11"/>
  <c r="V1815" i="11" s="1"/>
  <c r="U1851" i="11"/>
  <c r="V1851" i="11" s="1"/>
  <c r="U1907" i="11"/>
  <c r="U1967" i="11"/>
  <c r="U2004" i="11"/>
  <c r="U2076" i="11"/>
  <c r="U2168" i="11"/>
  <c r="V2168" i="11" s="1"/>
  <c r="U2200" i="11"/>
  <c r="U2256" i="11"/>
  <c r="V2256" i="11" s="1"/>
  <c r="U2292" i="11"/>
  <c r="W2292" i="11" s="1"/>
  <c r="U2324" i="11"/>
  <c r="U2372" i="11"/>
  <c r="U2432" i="11"/>
  <c r="U2508" i="11"/>
  <c r="U2565" i="11"/>
  <c r="V2565" i="11" s="1"/>
  <c r="U2437" i="11"/>
  <c r="U2517" i="11"/>
  <c r="U1504" i="11"/>
  <c r="U1536" i="11"/>
  <c r="U1568" i="11"/>
  <c r="U1600" i="11"/>
  <c r="U1640" i="11"/>
  <c r="U1684" i="11"/>
  <c r="V1684" i="11" s="1"/>
  <c r="U1716" i="11"/>
  <c r="U1756" i="11"/>
  <c r="V1756" i="11" s="1"/>
  <c r="U1788" i="11"/>
  <c r="U1828" i="11"/>
  <c r="U1864" i="11"/>
  <c r="U1912" i="11"/>
  <c r="U1997" i="11"/>
  <c r="U2069" i="11"/>
  <c r="U2161" i="11"/>
  <c r="U2193" i="11"/>
  <c r="W2193" i="11" s="1"/>
  <c r="U2233" i="11"/>
  <c r="U2277" i="11"/>
  <c r="U2309" i="11"/>
  <c r="U2345" i="11"/>
  <c r="U2385" i="11"/>
  <c r="U2449" i="11"/>
  <c r="U2513" i="11"/>
  <c r="U2378" i="11"/>
  <c r="V2378" i="11" s="1"/>
  <c r="W2378" i="11" s="1"/>
  <c r="U2442" i="11"/>
  <c r="U2514" i="11"/>
  <c r="U2547" i="11"/>
  <c r="U1513" i="11"/>
  <c r="U1545" i="11"/>
  <c r="U1577" i="11"/>
  <c r="W1577" i="11" s="1"/>
  <c r="U1620" i="11"/>
  <c r="U1661" i="11"/>
  <c r="V1661" i="11" s="1"/>
  <c r="U1693" i="11"/>
  <c r="U1733" i="11"/>
  <c r="U1773" i="11"/>
  <c r="U1805" i="11"/>
  <c r="U1841" i="11"/>
  <c r="U1881" i="11"/>
  <c r="V1881" i="11" s="1"/>
  <c r="U1921" i="11"/>
  <c r="U1990" i="11"/>
  <c r="V1990" i="11" s="1"/>
  <c r="W1990" i="11" s="1"/>
  <c r="U2074" i="11"/>
  <c r="V2074" i="11" s="1"/>
  <c r="U2162" i="11"/>
  <c r="U2206" i="11"/>
  <c r="U2254" i="11"/>
  <c r="U2286" i="11"/>
  <c r="U2318" i="11"/>
  <c r="U2358" i="11"/>
  <c r="U2438" i="11"/>
  <c r="W2438" i="11" s="1"/>
  <c r="U2502" i="11"/>
  <c r="V2502" i="11" s="1"/>
  <c r="W2502" i="11" s="1"/>
  <c r="U2539" i="11"/>
  <c r="U2443" i="11"/>
  <c r="U2511" i="11"/>
  <c r="U1502" i="11"/>
  <c r="U1538" i="11"/>
  <c r="V1538" i="11" s="1"/>
  <c r="U1570" i="11"/>
  <c r="U1604" i="11"/>
  <c r="W1604" i="11" s="1"/>
  <c r="U1634" i="11"/>
  <c r="U1666" i="11"/>
  <c r="U1710" i="11"/>
  <c r="U1746" i="11"/>
  <c r="U1778" i="11"/>
  <c r="U1810" i="11"/>
  <c r="V1810" i="11" s="1"/>
  <c r="W1810" i="11" s="1"/>
  <c r="U1850" i="11"/>
  <c r="U1882" i="11"/>
  <c r="V1882" i="11" s="1"/>
  <c r="U1922" i="11"/>
  <c r="V1922" i="11" s="1"/>
  <c r="U1995" i="11"/>
  <c r="U2059" i="11"/>
  <c r="U2159" i="11"/>
  <c r="U2191" i="11"/>
  <c r="U2231" i="11"/>
  <c r="W2231" i="11" s="1"/>
  <c r="U2279" i="11"/>
  <c r="U2311" i="11"/>
  <c r="V2311" i="11" s="1"/>
  <c r="U2343" i="11"/>
  <c r="W2343" i="11" s="1"/>
  <c r="U2375" i="11"/>
  <c r="U2431" i="11"/>
  <c r="U2503" i="11"/>
  <c r="U2368" i="11"/>
  <c r="U2436" i="11"/>
  <c r="V2436" i="11" s="1"/>
  <c r="U2500" i="11"/>
  <c r="U2563" i="11"/>
  <c r="U1527" i="11"/>
  <c r="W1527" i="11" s="1"/>
  <c r="U1558" i="11"/>
  <c r="U1591" i="11"/>
  <c r="U1627" i="11"/>
  <c r="U1659" i="11"/>
  <c r="U1691" i="11"/>
  <c r="V1691" i="11" s="1"/>
  <c r="W1691" i="11" s="1"/>
  <c r="U1723" i="11"/>
  <c r="U1755" i="11"/>
  <c r="U1787" i="11"/>
  <c r="V1787" i="11" s="1"/>
  <c r="W1787" i="11" s="1"/>
  <c r="U1823" i="11"/>
  <c r="U1859" i="11"/>
  <c r="U1911" i="11"/>
  <c r="U1972" i="11"/>
  <c r="U2008" i="11"/>
  <c r="V2008" i="11" s="1"/>
  <c r="W2008" i="11" s="1"/>
  <c r="U2084" i="11"/>
  <c r="U2172" i="11"/>
  <c r="V2172" i="11" s="1"/>
  <c r="U2216" i="11"/>
  <c r="W2216" i="11" s="1"/>
  <c r="U2260" i="11"/>
  <c r="U2296" i="11"/>
  <c r="U2328" i="11"/>
  <c r="U2376" i="11"/>
  <c r="U2448" i="11"/>
  <c r="U2516" i="11"/>
  <c r="U1480" i="11"/>
  <c r="V1480" i="11" s="1"/>
  <c r="U2445" i="11"/>
  <c r="U2529" i="11"/>
  <c r="U1508" i="11"/>
  <c r="U1540" i="11"/>
  <c r="U1572" i="11"/>
  <c r="U1602" i="11"/>
  <c r="V1602" i="11" s="1"/>
  <c r="U1644" i="11"/>
  <c r="U1688" i="11"/>
  <c r="V1688" i="11" s="1"/>
  <c r="U1724" i="11"/>
  <c r="V1724" i="11" s="1"/>
  <c r="U1760" i="11"/>
  <c r="U1792" i="11"/>
  <c r="U1832" i="11"/>
  <c r="U1868" i="11"/>
  <c r="U1916" i="11"/>
  <c r="V1916" i="11" s="1"/>
  <c r="U2001" i="11"/>
  <c r="U2077" i="11"/>
  <c r="V2077" i="11" s="1"/>
  <c r="U2165" i="11"/>
  <c r="U2197" i="11"/>
  <c r="U2241" i="11"/>
  <c r="U2281" i="11"/>
  <c r="U2313" i="11"/>
  <c r="U2349" i="11"/>
  <c r="V2349" i="11" s="1"/>
  <c r="U2393" i="11"/>
  <c r="U2457" i="11"/>
  <c r="U2521" i="11"/>
  <c r="V2521" i="11" s="1"/>
  <c r="W2521" i="11" s="1"/>
  <c r="U2386" i="11"/>
  <c r="U2450" i="11"/>
  <c r="U2522" i="11"/>
  <c r="U1484" i="11"/>
  <c r="U1518" i="11"/>
  <c r="V1518" i="11" s="1"/>
  <c r="U1549" i="11"/>
  <c r="U1581" i="11"/>
  <c r="U1621" i="11"/>
  <c r="V1621" i="11" s="1"/>
  <c r="W1621" i="11" s="1"/>
  <c r="U1665" i="11"/>
  <c r="U1697" i="11"/>
  <c r="U1745" i="11"/>
  <c r="U1777" i="11"/>
  <c r="U1813" i="11"/>
  <c r="V1813" i="11" s="1"/>
  <c r="W1813" i="11" s="1"/>
  <c r="U1845" i="11"/>
  <c r="U1885" i="11"/>
  <c r="V1885" i="11" s="1"/>
  <c r="W1885" i="11" s="1"/>
  <c r="U1925" i="11"/>
  <c r="U1998" i="11"/>
  <c r="U2078" i="11"/>
  <c r="U2166" i="11"/>
  <c r="U2210" i="11"/>
  <c r="U2258" i="11"/>
  <c r="V2258" i="11" s="1"/>
  <c r="U2290" i="11"/>
  <c r="U2322" i="11"/>
  <c r="V2322" i="11" s="1"/>
  <c r="U2362" i="11"/>
  <c r="V2362" i="11" s="1"/>
  <c r="W2362" i="11" s="1"/>
  <c r="U2446" i="11"/>
  <c r="U2510" i="11"/>
  <c r="U2555" i="11"/>
  <c r="U2451" i="11"/>
  <c r="U2519" i="11"/>
  <c r="U1507" i="11"/>
  <c r="U1542" i="11"/>
  <c r="V1542" i="11" s="1"/>
  <c r="U1575" i="11"/>
  <c r="V1575" i="11" s="1"/>
  <c r="U1606" i="11"/>
  <c r="U1638" i="11"/>
  <c r="U1670" i="11"/>
  <c r="U1714" i="11"/>
  <c r="U1750" i="11"/>
  <c r="V1750" i="11" s="1"/>
  <c r="U1782" i="11"/>
  <c r="U1814" i="11"/>
  <c r="V1814" i="11" s="1"/>
  <c r="U1854" i="11"/>
  <c r="W1854" i="11" s="1"/>
  <c r="U1886" i="11"/>
  <c r="U1955" i="11"/>
  <c r="U2003" i="11"/>
  <c r="U2063" i="11"/>
  <c r="U2163" i="11"/>
  <c r="W2163" i="11" s="1"/>
  <c r="U2195" i="11"/>
  <c r="U2235" i="11"/>
  <c r="V2235" i="11" s="1"/>
  <c r="U2283" i="11"/>
  <c r="W2283" i="11" s="1"/>
  <c r="U2315" i="11"/>
  <c r="U2347" i="11"/>
  <c r="U2379" i="11"/>
  <c r="U2439" i="11"/>
  <c r="U2515" i="11"/>
  <c r="V2515" i="11" s="1"/>
  <c r="U2380" i="11"/>
  <c r="U2444" i="11"/>
  <c r="U2512" i="11"/>
  <c r="U1487" i="11"/>
  <c r="U1531" i="11"/>
  <c r="U1563" i="11"/>
  <c r="U1595" i="11"/>
  <c r="U1631" i="11"/>
  <c r="U1663" i="11"/>
  <c r="U1695" i="11"/>
  <c r="V1695" i="11" s="1"/>
  <c r="W1695" i="11" s="1"/>
  <c r="U1727" i="11"/>
  <c r="W1727" i="11" s="1"/>
  <c r="U1759" i="11"/>
  <c r="U1791" i="11"/>
  <c r="U1827" i="11"/>
  <c r="U1867" i="11"/>
  <c r="U1919" i="11"/>
  <c r="V1919" i="11" s="1"/>
  <c r="W1919" i="11" s="1"/>
  <c r="U1976" i="11"/>
  <c r="U2040" i="11"/>
  <c r="V2040" i="11" s="1"/>
  <c r="U2096" i="11"/>
  <c r="W2096" i="11" s="1"/>
  <c r="U2176" i="11"/>
  <c r="U2220" i="11"/>
  <c r="U2264" i="11"/>
  <c r="U2300" i="11"/>
  <c r="U2332" i="11"/>
  <c r="V2332" i="11" s="1"/>
  <c r="U2384" i="11"/>
  <c r="U2456" i="11"/>
  <c r="U2524" i="11"/>
  <c r="V2524" i="11" s="1"/>
  <c r="W2524" i="11" s="1"/>
  <c r="U1482" i="11"/>
  <c r="U2453" i="11"/>
  <c r="U2537" i="11"/>
  <c r="U1512" i="11"/>
  <c r="U1544" i="11"/>
  <c r="V1544" i="11" s="1"/>
  <c r="W1544" i="11" s="1"/>
  <c r="U1576" i="11"/>
  <c r="U1616" i="11"/>
  <c r="W1616" i="11" s="1"/>
  <c r="U1656" i="11"/>
  <c r="V1656" i="11" s="1"/>
  <c r="U1692" i="11"/>
  <c r="U1728" i="11"/>
  <c r="U1764" i="11"/>
  <c r="U1796" i="11"/>
  <c r="U1836" i="11"/>
  <c r="W1836" i="11" s="1"/>
  <c r="U1880" i="11"/>
  <c r="U1924" i="11"/>
  <c r="V1924" i="11" s="1"/>
  <c r="W1924" i="11" s="1"/>
  <c r="U2010" i="11"/>
  <c r="V2010" i="11" s="1"/>
  <c r="U2105" i="11"/>
  <c r="U2169" i="11"/>
  <c r="U2201" i="11"/>
  <c r="U2253" i="11"/>
  <c r="U2285" i="11"/>
  <c r="U2317" i="11"/>
  <c r="U2353" i="11"/>
  <c r="V2353" i="11" s="1"/>
  <c r="U2401" i="11"/>
  <c r="U2461" i="11"/>
  <c r="U2525" i="11"/>
  <c r="U2394" i="11"/>
  <c r="U2458" i="11"/>
  <c r="U2530" i="11"/>
  <c r="V2530" i="11" s="1"/>
  <c r="W2530" i="11" s="1"/>
  <c r="U1489" i="11"/>
  <c r="U1521" i="11"/>
  <c r="V1521" i="11" s="1"/>
  <c r="U1553" i="11"/>
  <c r="V1553" i="11" s="1"/>
  <c r="U1585" i="11"/>
  <c r="U1625" i="11"/>
  <c r="U1669" i="11"/>
  <c r="U1701" i="11"/>
  <c r="U1749" i="11"/>
  <c r="V1749" i="11" s="1"/>
  <c r="W1749" i="11" s="1"/>
  <c r="U1781" i="11"/>
  <c r="U1817" i="11"/>
  <c r="V1817" i="11" s="1"/>
  <c r="W1817" i="11" s="1"/>
  <c r="U1849" i="11"/>
  <c r="V1849" i="11" s="1"/>
  <c r="U1889" i="11"/>
  <c r="U1954" i="11"/>
  <c r="U2002" i="11"/>
  <c r="U2106" i="11"/>
  <c r="U2174" i="11"/>
  <c r="V2174" i="11" s="1"/>
  <c r="U2217" i="11"/>
  <c r="U2262" i="11"/>
  <c r="W2262" i="11" s="1"/>
  <c r="U2294" i="11"/>
  <c r="V2294" i="11" s="1"/>
  <c r="U2326" i="11"/>
  <c r="U2366" i="11"/>
  <c r="U2454" i="11"/>
  <c r="U2518" i="11"/>
  <c r="U2387" i="11"/>
  <c r="U2459" i="11"/>
  <c r="U2531" i="11"/>
  <c r="U1514" i="11"/>
  <c r="V1514" i="11" s="1"/>
  <c r="U1546" i="11"/>
  <c r="U1578" i="11"/>
  <c r="U1610" i="11"/>
  <c r="U1642" i="11"/>
  <c r="U1674" i="11"/>
  <c r="V1674" i="11" s="1"/>
  <c r="U1718" i="11"/>
  <c r="U1754" i="11"/>
  <c r="U1786" i="11"/>
  <c r="U1818" i="11"/>
  <c r="U1858" i="11"/>
  <c r="U1890" i="11"/>
  <c r="U1963" i="11"/>
  <c r="U2007" i="11"/>
  <c r="W2007" i="11" s="1"/>
  <c r="U2075" i="11"/>
  <c r="U2167" i="11"/>
  <c r="V2167" i="11" s="1"/>
  <c r="U2199" i="11"/>
  <c r="V2199" i="11" s="1"/>
  <c r="W2199" i="11" s="1"/>
  <c r="U2243" i="11"/>
  <c r="U2284" i="11"/>
  <c r="U2319" i="11"/>
  <c r="U2352" i="11"/>
  <c r="U2383" i="11"/>
  <c r="U2447" i="11"/>
  <c r="U2523" i="11"/>
  <c r="O1483" i="11"/>
  <c r="AN1483" i="11" s="1"/>
  <c r="U1483" i="11"/>
  <c r="U2388" i="11"/>
  <c r="U2452" i="11"/>
  <c r="U2520" i="11"/>
  <c r="U1491" i="11"/>
  <c r="V1491" i="11" s="1"/>
  <c r="U1535" i="11"/>
  <c r="U1567" i="11"/>
  <c r="V1567" i="11" s="1"/>
  <c r="U1599" i="11"/>
  <c r="W1599" i="11" s="1"/>
  <c r="U1635" i="11"/>
  <c r="U1667" i="11"/>
  <c r="U1699" i="11"/>
  <c r="U1731" i="11"/>
  <c r="U1763" i="11"/>
  <c r="V1763" i="11" s="1"/>
  <c r="U1795" i="11"/>
  <c r="U1831" i="11"/>
  <c r="V1831" i="11" s="1"/>
  <c r="W1831" i="11" s="1"/>
  <c r="U1879" i="11"/>
  <c r="V1879" i="11" s="1"/>
  <c r="U1923" i="11"/>
  <c r="U1980" i="11"/>
  <c r="U2044" i="11"/>
  <c r="U2124" i="11"/>
  <c r="U2180" i="11"/>
  <c r="V2180" i="11" s="1"/>
  <c r="W2180" i="11" s="1"/>
  <c r="U2224" i="11"/>
  <c r="U2268" i="11"/>
  <c r="V2268" i="11" s="1"/>
  <c r="U2304" i="11"/>
  <c r="W2304" i="11" s="1"/>
  <c r="U2340" i="11"/>
  <c r="U2392" i="11"/>
  <c r="U2464" i="11"/>
  <c r="U2532" i="11"/>
  <c r="U2389" i="11"/>
  <c r="V2389" i="11" s="1"/>
  <c r="U2465" i="11"/>
  <c r="U2557" i="11"/>
  <c r="V2557" i="11" s="1"/>
  <c r="U1516" i="11"/>
  <c r="V1516" i="11" s="1"/>
  <c r="U1548" i="11"/>
  <c r="U1580" i="11"/>
  <c r="U1617" i="11"/>
  <c r="U1660" i="11"/>
  <c r="U1696" i="11"/>
  <c r="V1696" i="11" s="1"/>
  <c r="U1732" i="11"/>
  <c r="U1768" i="11"/>
  <c r="U1800" i="11"/>
  <c r="V1800" i="11" s="1"/>
  <c r="U1844" i="11"/>
  <c r="U1888" i="11"/>
  <c r="U1973" i="11"/>
  <c r="U2041" i="11"/>
  <c r="U2113" i="11"/>
  <c r="V2113" i="11" s="1"/>
  <c r="U2173" i="11"/>
  <c r="U2209" i="11"/>
  <c r="V2209" i="11" s="1"/>
  <c r="W2209" i="11" s="1"/>
  <c r="U2257" i="11"/>
  <c r="U2289" i="11"/>
  <c r="U2321" i="11"/>
  <c r="U2357" i="11"/>
  <c r="U2409" i="11"/>
  <c r="U2477" i="11"/>
  <c r="U2533" i="11"/>
  <c r="U2402" i="11"/>
  <c r="V2402" i="11" s="1"/>
  <c r="U2466" i="11"/>
  <c r="U2538" i="11"/>
  <c r="U1493" i="11"/>
  <c r="U1525" i="11"/>
  <c r="U1557" i="11"/>
  <c r="U1589" i="11"/>
  <c r="V1589" i="11" s="1"/>
  <c r="U1629" i="11"/>
  <c r="U1673" i="11"/>
  <c r="U1705" i="11"/>
  <c r="W1705" i="11" s="1"/>
  <c r="U1753" i="11"/>
  <c r="U1785" i="11"/>
  <c r="U1821" i="11"/>
  <c r="U1853" i="11"/>
  <c r="U1893" i="11"/>
  <c r="V1893" i="11" s="1"/>
  <c r="U1958" i="11"/>
  <c r="U2006" i="11"/>
  <c r="V2006" i="11" s="1"/>
  <c r="W2006" i="11" s="1"/>
  <c r="U2114" i="11"/>
  <c r="V2114" i="11" s="1"/>
  <c r="U2178" i="11"/>
  <c r="U2222" i="11"/>
  <c r="U2266" i="11"/>
  <c r="U2298" i="11"/>
  <c r="U2330" i="11"/>
  <c r="U2382" i="11"/>
  <c r="U2462" i="11"/>
  <c r="V2462" i="11" s="1"/>
  <c r="W2462" i="11" s="1"/>
  <c r="U2526" i="11"/>
  <c r="V2526" i="11" s="1"/>
  <c r="W2526" i="11" s="1"/>
  <c r="U2403" i="11"/>
  <c r="U2471" i="11"/>
  <c r="U2535" i="11"/>
  <c r="U1517" i="11"/>
  <c r="U1550" i="11"/>
  <c r="W1550" i="11" s="1"/>
  <c r="U1582" i="11"/>
  <c r="U1614" i="11"/>
  <c r="V1614" i="11" s="1"/>
  <c r="W1614" i="11" s="1"/>
  <c r="U1646" i="11"/>
  <c r="W1646" i="11" s="1"/>
  <c r="U1678" i="11"/>
  <c r="U1722" i="11"/>
  <c r="U1758" i="11"/>
  <c r="U1790" i="11"/>
  <c r="U1826" i="11"/>
  <c r="V1826" i="11" s="1"/>
  <c r="U1862" i="11"/>
  <c r="U1894" i="11"/>
  <c r="V1894" i="11" s="1"/>
  <c r="U1968" i="11"/>
  <c r="W1968" i="11" s="1"/>
  <c r="U2011" i="11"/>
  <c r="U2095" i="11"/>
  <c r="U2171" i="11"/>
  <c r="U2211" i="11"/>
  <c r="U2251" i="11"/>
  <c r="V2251" i="11" s="1"/>
  <c r="W2251" i="11" s="1"/>
  <c r="U2291" i="11"/>
  <c r="U2323" i="11"/>
  <c r="W2323" i="11" s="1"/>
  <c r="U2355" i="11"/>
  <c r="V2355" i="11" s="1"/>
  <c r="W2355" i="11" s="1"/>
  <c r="U2395" i="11"/>
  <c r="U2455" i="11"/>
  <c r="U2527" i="11"/>
  <c r="U2396" i="11"/>
  <c r="U2460" i="11"/>
  <c r="W2460" i="11" s="1"/>
  <c r="U2528" i="11"/>
  <c r="U1495" i="11"/>
  <c r="U1539" i="11"/>
  <c r="W1539" i="11" s="1"/>
  <c r="U1571" i="11"/>
  <c r="U1603" i="11"/>
  <c r="U1639" i="11"/>
  <c r="U1671" i="11"/>
  <c r="U1703" i="11"/>
  <c r="U1735" i="11"/>
  <c r="U1767" i="11"/>
  <c r="V1767" i="11" s="1"/>
  <c r="U1799" i="11"/>
  <c r="W1799" i="11" s="1"/>
  <c r="U1835" i="11"/>
  <c r="U1887" i="11"/>
  <c r="U1952" i="11"/>
  <c r="U1988" i="11"/>
  <c r="U2048" i="11"/>
  <c r="W2048" i="11" s="1"/>
  <c r="U2136" i="11"/>
  <c r="U2184" i="11"/>
  <c r="V2184" i="11" s="1"/>
  <c r="W2184" i="11" s="1"/>
  <c r="U2228" i="11"/>
  <c r="V2228" i="11" s="1"/>
  <c r="U2272" i="11"/>
  <c r="U2308" i="11"/>
  <c r="U2341" i="11"/>
  <c r="U2400" i="11"/>
  <c r="U2472" i="11"/>
  <c r="V2472" i="11" s="1"/>
  <c r="U2540" i="11"/>
  <c r="U2405" i="11"/>
  <c r="W2405" i="11" s="1"/>
  <c r="U2469" i="11"/>
  <c r="U1488" i="11"/>
  <c r="U1520" i="11"/>
  <c r="U1552" i="11"/>
  <c r="U1584" i="11"/>
  <c r="U1624" i="11"/>
  <c r="U1664" i="11"/>
  <c r="U1700" i="11"/>
  <c r="W1700" i="11" s="1"/>
  <c r="U1740" i="11"/>
  <c r="V1740" i="11" s="1"/>
  <c r="U1772" i="11"/>
  <c r="U1804" i="11"/>
  <c r="U1848" i="11"/>
  <c r="U1892" i="11"/>
  <c r="U1977" i="11"/>
  <c r="U2045" i="11"/>
  <c r="U2125" i="11"/>
  <c r="W2125" i="11" s="1"/>
  <c r="U2177" i="11"/>
  <c r="W2177" i="11" s="1"/>
  <c r="U2214" i="11"/>
  <c r="U2261" i="11"/>
  <c r="U2293" i="11"/>
  <c r="U2325" i="11"/>
  <c r="U2361" i="11"/>
  <c r="W2361" i="11" s="1"/>
  <c r="U2417" i="11"/>
  <c r="U2485" i="11"/>
  <c r="U2549" i="11"/>
  <c r="U2410" i="11"/>
  <c r="U2474" i="11"/>
  <c r="U2542" i="11"/>
  <c r="U1497" i="11"/>
  <c r="U1529" i="11"/>
  <c r="V1529" i="11" s="1"/>
  <c r="U1561" i="11"/>
  <c r="U1593" i="11"/>
  <c r="V1593" i="11" s="1"/>
  <c r="U1633" i="11"/>
  <c r="V1633" i="11" s="1"/>
  <c r="U1677" i="11"/>
  <c r="U1713" i="11"/>
  <c r="U1757" i="11"/>
  <c r="U1789" i="11"/>
  <c r="U1825" i="11"/>
  <c r="V1825" i="11" s="1"/>
  <c r="W1825" i="11" s="1"/>
  <c r="U1857" i="11"/>
  <c r="U1897" i="11"/>
  <c r="W1897" i="11" s="1"/>
  <c r="U1962" i="11"/>
  <c r="V1962" i="11" s="1"/>
  <c r="W1962" i="11" s="1"/>
  <c r="U2009" i="11"/>
  <c r="U2126" i="11"/>
  <c r="U2182" i="11"/>
  <c r="U2226" i="11"/>
  <c r="U2270" i="11"/>
  <c r="W2270" i="11" s="1"/>
  <c r="U2302" i="11"/>
  <c r="U2334" i="11"/>
  <c r="V2334" i="11" s="1"/>
  <c r="U2390" i="11"/>
  <c r="V2390" i="11" s="1"/>
  <c r="U2470" i="11"/>
  <c r="U2534" i="11"/>
  <c r="U2411" i="11"/>
  <c r="U2479" i="11"/>
  <c r="U2551" i="11"/>
  <c r="W2551" i="11" s="1"/>
  <c r="U1522" i="11"/>
  <c r="U1554" i="11"/>
  <c r="U1586" i="11"/>
  <c r="V1586" i="11" s="1"/>
  <c r="U1618" i="11"/>
  <c r="U1650" i="11"/>
  <c r="U1682" i="11"/>
  <c r="U1726" i="11"/>
  <c r="U1762" i="11"/>
  <c r="U1794" i="11"/>
  <c r="U1834" i="11"/>
  <c r="V1834" i="11" s="1"/>
  <c r="W1834" i="11" s="1"/>
  <c r="U1866" i="11"/>
  <c r="V1866" i="11" s="1"/>
  <c r="W1866" i="11" s="1"/>
  <c r="U1898" i="11"/>
  <c r="U1975" i="11"/>
  <c r="U2039" i="11"/>
  <c r="U2107" i="11"/>
  <c r="U2175" i="11"/>
  <c r="U2215" i="11"/>
  <c r="U2255" i="11"/>
  <c r="V2255" i="11" s="1"/>
  <c r="W2255" i="11" s="1"/>
  <c r="U2295" i="11"/>
  <c r="V2295" i="11" s="1"/>
  <c r="U2327" i="11"/>
  <c r="U2354" i="11"/>
  <c r="U2399" i="11"/>
  <c r="U2463" i="11"/>
  <c r="U2543" i="11"/>
  <c r="U2404" i="11"/>
  <c r="U2468" i="11"/>
  <c r="V2468" i="11" s="1"/>
  <c r="U2536" i="11"/>
  <c r="V2536" i="11" s="1"/>
  <c r="U1503" i="11"/>
  <c r="U1543" i="11"/>
  <c r="U1574" i="11"/>
  <c r="U1611" i="11"/>
  <c r="U1643" i="11"/>
  <c r="U1675" i="11"/>
  <c r="U1707" i="11"/>
  <c r="V1707" i="11" s="1"/>
  <c r="U1739" i="11"/>
  <c r="V1739" i="11" s="1"/>
  <c r="U1771" i="11"/>
  <c r="U1803" i="11"/>
  <c r="U1839" i="11"/>
  <c r="U1891" i="11"/>
  <c r="U1956" i="11"/>
  <c r="V1956" i="11" s="1"/>
  <c r="U1992" i="11"/>
  <c r="U2056" i="11"/>
  <c r="U2144" i="11"/>
  <c r="V2144" i="11" s="1"/>
  <c r="U2188" i="11"/>
  <c r="U2232" i="11"/>
  <c r="U2276" i="11"/>
  <c r="U2312" i="11"/>
  <c r="U2348" i="11"/>
  <c r="W2348" i="11" s="1"/>
  <c r="U2408" i="11"/>
  <c r="U2488" i="11"/>
  <c r="V2488" i="11" s="1"/>
  <c r="W2488" i="11" s="1"/>
  <c r="U2544" i="11"/>
  <c r="W2544" i="11" s="1"/>
  <c r="U2413" i="11"/>
  <c r="U2481" i="11"/>
  <c r="U1492" i="11"/>
  <c r="U1524" i="11"/>
  <c r="U1556" i="11"/>
  <c r="W1556" i="11" s="1"/>
  <c r="U1588" i="11"/>
  <c r="U1628" i="11"/>
  <c r="U1668" i="11"/>
  <c r="W1668" i="11" s="1"/>
  <c r="U1704" i="11"/>
  <c r="U1744" i="11"/>
  <c r="U1776" i="11"/>
  <c r="U1812" i="11"/>
  <c r="U1852" i="11"/>
  <c r="V1852" i="11" s="1"/>
  <c r="W1852" i="11" s="1"/>
  <c r="U1896" i="11"/>
  <c r="U1981" i="11"/>
  <c r="U2049" i="11"/>
  <c r="V2049" i="11" s="1"/>
  <c r="U2145" i="11"/>
  <c r="U2181" i="11"/>
  <c r="U2221" i="11"/>
  <c r="U2265" i="11"/>
  <c r="U2297" i="11"/>
  <c r="U2329" i="11"/>
  <c r="U2365" i="11"/>
  <c r="W2365" i="11" s="1"/>
  <c r="U2425" i="11"/>
  <c r="W2425" i="11" s="1"/>
  <c r="U2496" i="11"/>
  <c r="U2561" i="11"/>
  <c r="U2418" i="11"/>
  <c r="U2482" i="11"/>
  <c r="U2550" i="11"/>
  <c r="U1501" i="11"/>
  <c r="U1533" i="11"/>
  <c r="W1533" i="11" s="1"/>
  <c r="U1569" i="11"/>
  <c r="V1569" i="11" s="1"/>
  <c r="U1597" i="11"/>
  <c r="U1641" i="11"/>
  <c r="U1681" i="11"/>
  <c r="U1717" i="11"/>
  <c r="U1761" i="11"/>
  <c r="V1761" i="11" s="1"/>
  <c r="W1761" i="11" s="1"/>
  <c r="U1793" i="11"/>
  <c r="U1829" i="11"/>
  <c r="V1829" i="11" s="1"/>
  <c r="U1865" i="11"/>
  <c r="V1865" i="11" s="1"/>
  <c r="U1905" i="11"/>
  <c r="U1966" i="11"/>
  <c r="U2042" i="11"/>
  <c r="U2150" i="11"/>
  <c r="U2186" i="11"/>
  <c r="V2186" i="11" s="1"/>
  <c r="U2230" i="11"/>
  <c r="U2274" i="11"/>
  <c r="V2274" i="11" s="1"/>
  <c r="W2274" i="11" s="1"/>
  <c r="U2306" i="11"/>
  <c r="V2306" i="11" s="1"/>
  <c r="U2342" i="11"/>
  <c r="U2406" i="11"/>
  <c r="U2478" i="11"/>
  <c r="U2546" i="11"/>
  <c r="U2419" i="11"/>
  <c r="U2491" i="11"/>
  <c r="U1485" i="11"/>
  <c r="U1526" i="11"/>
  <c r="U1559" i="11"/>
  <c r="U1590" i="11"/>
  <c r="U1622" i="11"/>
  <c r="U1654" i="11"/>
  <c r="U1686" i="11"/>
  <c r="V1686" i="11" s="1"/>
  <c r="U1734" i="11"/>
  <c r="U1766" i="11"/>
  <c r="U1798" i="11"/>
  <c r="V1798" i="11" s="1"/>
  <c r="U1838" i="11"/>
  <c r="U1870" i="11"/>
  <c r="U1906" i="11"/>
  <c r="U1979" i="11"/>
  <c r="U2043" i="11"/>
  <c r="U2123" i="11"/>
  <c r="U2179" i="11"/>
  <c r="W2179" i="11" s="1"/>
  <c r="U2219" i="11"/>
  <c r="W2219" i="11" s="1"/>
  <c r="U2263" i="11"/>
  <c r="U2299" i="11"/>
  <c r="U2331" i="11"/>
  <c r="U2363" i="11"/>
  <c r="U2407" i="11"/>
  <c r="V2407" i="11" s="1"/>
  <c r="U2467" i="11"/>
  <c r="U2559" i="11"/>
  <c r="S1546" i="11"/>
  <c r="S2269" i="11"/>
  <c r="S2381" i="11"/>
  <c r="AC2381" i="11"/>
  <c r="S2557" i="11"/>
  <c r="AC2557" i="11"/>
  <c r="AD2557" i="11" s="1"/>
  <c r="S1652" i="11"/>
  <c r="AC1652" i="11"/>
  <c r="AO1652" i="11" s="1"/>
  <c r="S1878" i="11"/>
  <c r="S1531" i="11"/>
  <c r="S1685" i="11"/>
  <c r="AB2231" i="11"/>
  <c r="AC2231" i="11"/>
  <c r="AB2320" i="11"/>
  <c r="AC2320" i="11"/>
  <c r="AB2359" i="11"/>
  <c r="AC2359" i="11"/>
  <c r="AD2359" i="11" s="1"/>
  <c r="AB1937" i="11"/>
  <c r="AC1937" i="11" s="1"/>
  <c r="AO1937" i="11" s="1"/>
  <c r="AB2316" i="11"/>
  <c r="AC2316" i="11" s="1"/>
  <c r="AO2316" i="11" s="1"/>
  <c r="AB2356" i="11"/>
  <c r="AC2356" i="11"/>
  <c r="AO2356" i="11" s="1"/>
  <c r="AB1495" i="11"/>
  <c r="S1535" i="11"/>
  <c r="AC1535" i="11"/>
  <c r="AB1646" i="11"/>
  <c r="AC1646" i="11" s="1"/>
  <c r="AB1693" i="11"/>
  <c r="AB2307" i="11"/>
  <c r="AB1643" i="11"/>
  <c r="S2271" i="11"/>
  <c r="S1588" i="11"/>
  <c r="AC1588" i="11"/>
  <c r="AO1588" i="11" s="1"/>
  <c r="S1637" i="11"/>
  <c r="AC1637" i="11"/>
  <c r="S1673" i="11"/>
  <c r="AB2139" i="11"/>
  <c r="AC2139" i="11"/>
  <c r="AB2171" i="11"/>
  <c r="S2458" i="11"/>
  <c r="AC2458" i="11"/>
  <c r="AB1647" i="11"/>
  <c r="AC1647" i="11" s="1"/>
  <c r="S2133" i="11"/>
  <c r="S2165" i="11"/>
  <c r="S2197" i="11"/>
  <c r="AC2197" i="11"/>
  <c r="AB1589" i="11"/>
  <c r="AC1589" i="11"/>
  <c r="AO1589" i="11" s="1"/>
  <c r="S2413" i="11"/>
  <c r="AC2413" i="11"/>
  <c r="AB1751" i="11"/>
  <c r="S2079" i="11"/>
  <c r="S2111" i="11"/>
  <c r="AC2111" i="11"/>
  <c r="S2332" i="11"/>
  <c r="AC2332" i="11"/>
  <c r="AD2332" i="11" s="1"/>
  <c r="S1624" i="11"/>
  <c r="S1686" i="11"/>
  <c r="AC1686" i="11"/>
  <c r="AE1686" i="11" s="1"/>
  <c r="S1715" i="11"/>
  <c r="AB2069" i="11"/>
  <c r="AB2101" i="11"/>
  <c r="AC2101" i="11"/>
  <c r="AC2169" i="11"/>
  <c r="AO2169" i="11" s="1"/>
  <c r="AB1692" i="11"/>
  <c r="AC1692" i="11"/>
  <c r="AE1692" i="11" s="1"/>
  <c r="S2525" i="11"/>
  <c r="AC2525" i="11"/>
  <c r="AD2525" i="11" s="1"/>
  <c r="S1493" i="11"/>
  <c r="S1573" i="11"/>
  <c r="AC1573" i="11"/>
  <c r="S2306" i="11"/>
  <c r="AB1628" i="11"/>
  <c r="AB2073" i="11"/>
  <c r="AC2073" i="11" s="1"/>
  <c r="AB1983" i="11"/>
  <c r="AC1983" i="11"/>
  <c r="S1798" i="11"/>
  <c r="AC1798" i="11"/>
  <c r="S1865" i="11"/>
  <c r="AC1865" i="11"/>
  <c r="AD1865" i="11" s="1"/>
  <c r="S1997" i="11"/>
  <c r="S2218" i="11"/>
  <c r="S2436" i="11"/>
  <c r="AC2436" i="11"/>
  <c r="AD2436" i="11" s="1"/>
  <c r="AB1596" i="11"/>
  <c r="AB1591" i="11"/>
  <c r="S1694" i="11"/>
  <c r="AC1694" i="11"/>
  <c r="AB1479" i="11"/>
  <c r="AC1479" i="11"/>
  <c r="AE1479" i="11" s="1"/>
  <c r="S1566" i="11"/>
  <c r="S1703" i="11"/>
  <c r="S1581" i="11"/>
  <c r="AB2221" i="11"/>
  <c r="S2261" i="11"/>
  <c r="AC2261" i="11"/>
  <c r="AE2261" i="11" s="1"/>
  <c r="S1562" i="11"/>
  <c r="AB1726" i="11"/>
  <c r="AB1548" i="11"/>
  <c r="AC1548" i="11" s="1"/>
  <c r="AO1548" i="11" s="1"/>
  <c r="AB1698" i="11"/>
  <c r="AC1698" i="11"/>
  <c r="S2220" i="11"/>
  <c r="AB2304" i="11"/>
  <c r="AC2304" i="11"/>
  <c r="AO2304" i="11" s="1"/>
  <c r="S1643" i="11"/>
  <c r="S1693" i="11"/>
  <c r="AB2079" i="11"/>
  <c r="AC2079" i="11" s="1"/>
  <c r="S1983" i="11"/>
  <c r="AB1566" i="11"/>
  <c r="AB2269" i="11"/>
  <c r="S1589" i="11"/>
  <c r="AB2413" i="11"/>
  <c r="S1692" i="11"/>
  <c r="S1548" i="11"/>
  <c r="AB1865" i="11"/>
  <c r="AB1531" i="11"/>
  <c r="AB1685" i="11"/>
  <c r="AB2133" i="11"/>
  <c r="AC2133" i="11" s="1"/>
  <c r="S1726" i="11"/>
  <c r="S1591" i="11"/>
  <c r="S2069" i="11"/>
  <c r="AB1878" i="11"/>
  <c r="AB2165" i="11"/>
  <c r="S2171" i="11"/>
  <c r="AB2436" i="11"/>
  <c r="AB2525" i="11"/>
  <c r="S1646" i="11"/>
  <c r="S2316" i="11"/>
  <c r="AB2458" i="11"/>
  <c r="S2221" i="11"/>
  <c r="AB2557" i="11"/>
  <c r="AO1533" i="11"/>
  <c r="AO1622" i="11"/>
  <c r="AO1778" i="11"/>
  <c r="AO1648" i="11"/>
  <c r="AO1514" i="11"/>
  <c r="AO1515" i="11"/>
  <c r="AO1519" i="11"/>
  <c r="AO1625" i="11"/>
  <c r="AO1567" i="11"/>
  <c r="AO1780" i="11"/>
  <c r="AO1799" i="11"/>
  <c r="AO1672" i="11"/>
  <c r="AO1861" i="11"/>
  <c r="AO1920" i="11"/>
  <c r="AO1998" i="11"/>
  <c r="AO2003" i="11"/>
  <c r="AO2051" i="11"/>
  <c r="AO1913" i="11"/>
  <c r="AO2250" i="11"/>
  <c r="AO1893" i="11"/>
  <c r="AO2335" i="11"/>
  <c r="AO2367" i="11"/>
  <c r="AO2170" i="11"/>
  <c r="AO2463" i="11"/>
  <c r="AO2394" i="11"/>
  <c r="AO2305" i="11"/>
  <c r="AO2486" i="11"/>
  <c r="AO2512" i="11"/>
  <c r="AO2216" i="11"/>
  <c r="AO2446" i="11"/>
  <c r="AO2319" i="11"/>
  <c r="AO2372" i="11"/>
  <c r="AO2404" i="11"/>
  <c r="AO2473" i="11"/>
  <c r="AO2393" i="11"/>
  <c r="AO2353" i="11"/>
  <c r="AO1732" i="11"/>
  <c r="AO2100" i="11"/>
  <c r="AO1755" i="11"/>
  <c r="AO1568" i="11"/>
  <c r="AO2475" i="11"/>
  <c r="AO2428" i="11"/>
  <c r="AO2256" i="11"/>
  <c r="AO2478" i="11"/>
  <c r="AO2539" i="11"/>
  <c r="AO2198" i="11"/>
  <c r="AO2094" i="11"/>
  <c r="AO2424" i="11"/>
  <c r="AO1898" i="11"/>
  <c r="AO2224" i="11"/>
  <c r="AO1872" i="11"/>
  <c r="AO2440" i="11"/>
  <c r="AO2020" i="11"/>
  <c r="AO2452" i="11"/>
  <c r="AO2213" i="11"/>
  <c r="AO2487" i="11"/>
  <c r="AO1720" i="11"/>
  <c r="AO1748" i="11"/>
  <c r="AO1760" i="11"/>
  <c r="AO2439" i="11"/>
  <c r="AO1884" i="11"/>
  <c r="AO2004" i="11"/>
  <c r="AO1716" i="11"/>
  <c r="AO1653" i="11"/>
  <c r="AO1704" i="11"/>
  <c r="AO1729" i="11"/>
  <c r="AO2091" i="11"/>
  <c r="AO2119" i="11"/>
  <c r="AO2151" i="11"/>
  <c r="AO2183" i="11"/>
  <c r="AO2277" i="11"/>
  <c r="AO1608" i="11"/>
  <c r="AO1709" i="11"/>
  <c r="AO1482" i="11"/>
  <c r="AO1655" i="11"/>
  <c r="AO1706" i="11"/>
  <c r="AO1895" i="11"/>
  <c r="AO1953" i="11"/>
  <c r="AO1991" i="11"/>
  <c r="AO2081" i="11"/>
  <c r="AO2177" i="11"/>
  <c r="AO2200" i="11"/>
  <c r="AO1592" i="11"/>
  <c r="AO1782" i="11"/>
  <c r="AO1788" i="11"/>
  <c r="AO1847" i="11"/>
  <c r="AO1808" i="11"/>
  <c r="AO1936" i="11"/>
  <c r="AO1938" i="11"/>
  <c r="AO1959" i="11"/>
  <c r="AO1951" i="11"/>
  <c r="AO2208" i="11"/>
  <c r="AO2479" i="11"/>
  <c r="AO2275" i="11"/>
  <c r="AO2514" i="11"/>
  <c r="AO2351" i="11"/>
  <c r="AO2448" i="11"/>
  <c r="AO1705" i="11"/>
  <c r="AO2032" i="11"/>
  <c r="AO1557" i="11"/>
  <c r="AO1985" i="11"/>
  <c r="AO2022" i="11"/>
  <c r="AO2164" i="11"/>
  <c r="AO1762" i="11"/>
  <c r="AO1908" i="11"/>
  <c r="AO2070" i="11"/>
  <c r="AO2272" i="11"/>
  <c r="AO2422" i="11"/>
  <c r="AO2383" i="11"/>
  <c r="AO2489" i="11"/>
  <c r="AO2547" i="11"/>
  <c r="AO1547" i="11"/>
  <c r="AO2254" i="11"/>
  <c r="AO1730" i="11"/>
  <c r="AO2058" i="11"/>
  <c r="AO2485" i="11"/>
  <c r="AO1577" i="11"/>
  <c r="AO1889" i="11"/>
  <c r="AO1750" i="11"/>
  <c r="AO2222" i="11"/>
  <c r="AO2483" i="11"/>
  <c r="AO2346" i="11"/>
  <c r="AO1867" i="11"/>
  <c r="AO2299" i="11"/>
  <c r="AO2543" i="11"/>
  <c r="AO1822" i="11"/>
  <c r="AO2080" i="11"/>
  <c r="AO2451" i="11"/>
  <c r="AO1786" i="11"/>
  <c r="AO1771" i="11"/>
  <c r="AO1502" i="11"/>
  <c r="AO2011" i="11"/>
  <c r="AO1556" i="11"/>
  <c r="AO1626" i="11"/>
  <c r="AO2527" i="11"/>
  <c r="AO1657" i="11"/>
  <c r="AO1790" i="11"/>
  <c r="AO1849" i="11"/>
  <c r="AO1901" i="11"/>
  <c r="AO2210" i="11"/>
  <c r="AO2237" i="11"/>
  <c r="AO2322" i="11"/>
  <c r="AO2348" i="11"/>
  <c r="AO2397" i="11"/>
  <c r="AO1612" i="11"/>
  <c r="AO2052" i="11"/>
  <c r="AO2541" i="11"/>
  <c r="AO1571" i="11"/>
  <c r="AO1659" i="11"/>
  <c r="AO1678" i="11"/>
  <c r="AO1961" i="11"/>
  <c r="AO2085" i="11"/>
  <c r="AO2117" i="11"/>
  <c r="AO2149" i="11"/>
  <c r="AO2181" i="11"/>
  <c r="AO1918" i="11"/>
  <c r="AO2258" i="11"/>
  <c r="AO1974" i="11"/>
  <c r="AO2343" i="11"/>
  <c r="AO2337" i="11"/>
  <c r="AO2122" i="11"/>
  <c r="AO2186" i="11"/>
  <c r="AO2308" i="11"/>
  <c r="AO2500" i="11"/>
  <c r="AO2516" i="11"/>
  <c r="AO2548" i="11"/>
  <c r="AO2227" i="11"/>
  <c r="AO2331" i="11"/>
  <c r="AO2363" i="11"/>
  <c r="AO2380" i="11"/>
  <c r="AO2360" i="11"/>
  <c r="AO2409" i="11"/>
  <c r="AO2455" i="11"/>
  <c r="AO2023" i="11"/>
  <c r="AO1739" i="11"/>
  <c r="AO1516" i="11"/>
  <c r="AO1986" i="11"/>
  <c r="AO2265" i="11"/>
  <c r="AO1582" i="11"/>
  <c r="AO2497" i="11"/>
  <c r="AO2246" i="11"/>
  <c r="AO1741" i="11"/>
  <c r="AO2072" i="11"/>
  <c r="AO2495" i="11"/>
  <c r="AO2280" i="11"/>
  <c r="AO2466" i="11"/>
  <c r="AO1735" i="11"/>
  <c r="AO2313" i="11"/>
  <c r="AO1965" i="11"/>
  <c r="AO2106" i="11"/>
  <c r="AO1737" i="11"/>
  <c r="AO1769" i="11"/>
  <c r="AO1564" i="11"/>
  <c r="AO1679" i="11"/>
  <c r="AO1510" i="11"/>
  <c r="AO1635" i="11"/>
  <c r="AO1661" i="11"/>
  <c r="AO1680" i="11"/>
  <c r="AO1712" i="11"/>
  <c r="AO1947" i="11"/>
  <c r="AO2067" i="11"/>
  <c r="AO2245" i="11"/>
  <c r="AO1523" i="11"/>
  <c r="AO1616" i="11"/>
  <c r="AO1674" i="11"/>
  <c r="AO1496" i="11"/>
  <c r="AO1532" i="11"/>
  <c r="AO1682" i="11"/>
  <c r="AO1714" i="11"/>
  <c r="AO2057" i="11"/>
  <c r="AO2089" i="11"/>
  <c r="AO2153" i="11"/>
  <c r="AO2185" i="11"/>
  <c r="AO2292" i="11"/>
  <c r="AO1697" i="11"/>
  <c r="AO1855" i="11"/>
  <c r="AO1509" i="11"/>
  <c r="AO1598" i="11"/>
  <c r="AO1863" i="11"/>
  <c r="AO1824" i="11"/>
  <c r="AO1795" i="11"/>
  <c r="AO2019" i="11"/>
  <c r="AO1875" i="11"/>
  <c r="AO2449" i="11"/>
  <c r="AO2315" i="11"/>
  <c r="AO2290" i="11"/>
  <c r="AO2235" i="11"/>
  <c r="AO2344" i="11"/>
  <c r="AO2390" i="11"/>
  <c r="AO2492" i="11"/>
  <c r="AO2518" i="11"/>
  <c r="AO2534" i="11"/>
  <c r="AO2550" i="11"/>
  <c r="AO2252" i="11"/>
  <c r="AO2386" i="11"/>
  <c r="AO2368" i="11"/>
  <c r="AO2419" i="11"/>
  <c r="AO2464" i="11"/>
  <c r="AO1877" i="11"/>
  <c r="AO2116" i="11"/>
  <c r="AO2230" i="11"/>
  <c r="AO2112" i="11"/>
  <c r="AO1843" i="11"/>
  <c r="AO2334" i="11"/>
  <c r="AO2445" i="11"/>
  <c r="AO1599" i="11"/>
  <c r="AO2263" i="11"/>
  <c r="AO2407" i="11"/>
  <c r="AO2249" i="11"/>
  <c r="AO1633" i="11"/>
  <c r="AO2293" i="11"/>
  <c r="AO1752" i="11"/>
  <c r="AO1719" i="11"/>
  <c r="AO1940" i="11"/>
  <c r="AO2476" i="11"/>
  <c r="AO1615" i="11"/>
  <c r="AO2056" i="11"/>
  <c r="AO2288" i="11"/>
  <c r="AO1746" i="11"/>
  <c r="AO1992" i="11"/>
  <c r="AO2054" i="11"/>
  <c r="AO1724" i="11"/>
  <c r="AO2270" i="11"/>
  <c r="AO1851" i="11"/>
  <c r="AO1859" i="11"/>
  <c r="AO1925" i="11"/>
  <c r="AO1888" i="11"/>
  <c r="AO2043" i="11"/>
  <c r="AO2421" i="11"/>
  <c r="AO1529" i="11"/>
  <c r="AO2503" i="11"/>
  <c r="AO1538" i="11"/>
  <c r="AO1573" i="11"/>
  <c r="AO1607" i="11"/>
  <c r="AO1665" i="11"/>
  <c r="AO1684" i="11"/>
  <c r="S1745" i="11"/>
  <c r="AO1798" i="11"/>
  <c r="AO1828" i="11"/>
  <c r="AO1857" i="11"/>
  <c r="S2163" i="11"/>
  <c r="AO2195" i="11"/>
  <c r="AO2294" i="11"/>
  <c r="S2324" i="11"/>
  <c r="AO2373" i="11"/>
  <c r="AO2405" i="11"/>
  <c r="AB1487" i="11"/>
  <c r="AO1527" i="11"/>
  <c r="AO1590" i="11"/>
  <c r="S1638" i="11"/>
  <c r="AE1667" i="11"/>
  <c r="AE2007" i="11"/>
  <c r="S2093" i="11"/>
  <c r="S2157" i="11"/>
  <c r="AB2189" i="11"/>
  <c r="AO2468" i="11"/>
  <c r="AO1793" i="11"/>
  <c r="AO1613" i="11"/>
  <c r="AO1772" i="11"/>
  <c r="AO1860" i="11"/>
  <c r="AO1842" i="11"/>
  <c r="AO1871" i="11"/>
  <c r="AO1832" i="11"/>
  <c r="AO1876" i="11"/>
  <c r="AO2027" i="11"/>
  <c r="AO1929" i="11"/>
  <c r="AO1969" i="11"/>
  <c r="AO2120" i="11"/>
  <c r="AO2234" i="11"/>
  <c r="AO2352" i="11"/>
  <c r="AO2400" i="11"/>
  <c r="AO2402" i="11"/>
  <c r="AO2418" i="11"/>
  <c r="AO2369" i="11"/>
  <c r="AO2504" i="11"/>
  <c r="AO2520" i="11"/>
  <c r="AO2536" i="11"/>
  <c r="AO2267" i="11"/>
  <c r="AO2471" i="11"/>
  <c r="AO1993" i="11"/>
  <c r="AO2286" i="11"/>
  <c r="AO1550" i="11"/>
  <c r="AO1814" i="11"/>
  <c r="AO2134" i="11"/>
  <c r="AO2287" i="11"/>
  <c r="AO1963" i="11"/>
  <c r="AO2238" i="11"/>
  <c r="AO2482" i="11"/>
  <c r="AO1611" i="11"/>
  <c r="AO1830" i="11"/>
  <c r="AO2088" i="11"/>
  <c r="AO1777" i="11"/>
  <c r="AO1977" i="11"/>
  <c r="AO2338" i="11"/>
  <c r="AO2336" i="11"/>
  <c r="AO2529" i="11"/>
  <c r="AO1766" i="11"/>
  <c r="AO1927" i="11"/>
  <c r="AO2140" i="11"/>
  <c r="AO2379" i="11"/>
  <c r="AO2064" i="11"/>
  <c r="AO2156" i="11"/>
  <c r="AO1784" i="11"/>
  <c r="AO1644" i="11"/>
  <c r="AO1669" i="11"/>
  <c r="AO1688" i="11"/>
  <c r="AO1915" i="11"/>
  <c r="AO2135" i="11"/>
  <c r="AO2167" i="11"/>
  <c r="AO2302" i="11"/>
  <c r="AO1491" i="11"/>
  <c r="AB1624" i="11"/>
  <c r="AE1722" i="11"/>
  <c r="AO1639" i="11"/>
  <c r="AB1671" i="11"/>
  <c r="AO1690" i="11"/>
  <c r="AB1921" i="11"/>
  <c r="AO2065" i="11"/>
  <c r="AO2193" i="11"/>
  <c r="AO2472" i="11"/>
  <c r="AO1521" i="11"/>
  <c r="AO1605" i="11"/>
  <c r="AO1563" i="11"/>
  <c r="AO1818" i="11"/>
  <c r="AO1811" i="11"/>
  <c r="AO1840" i="11"/>
  <c r="AO1883" i="11"/>
  <c r="AO1922" i="11"/>
  <c r="AO1886" i="11"/>
  <c r="AO1944" i="11"/>
  <c r="AO2037" i="11"/>
  <c r="AO2014" i="11"/>
  <c r="AO2398" i="11"/>
  <c r="AO2506" i="11"/>
  <c r="AO2522" i="11"/>
  <c r="AO2538" i="11"/>
  <c r="AO2266" i="11"/>
  <c r="AO2411" i="11"/>
  <c r="AO2162" i="11"/>
  <c r="AO2282" i="11"/>
  <c r="AO2480" i="11"/>
  <c r="AO1996" i="11"/>
  <c r="AO2132" i="11"/>
  <c r="AO1488" i="11"/>
  <c r="AO1957" i="11"/>
  <c r="AO1879" i="11"/>
  <c r="AO2102" i="11"/>
  <c r="AO2515" i="11"/>
  <c r="AO1484" i="11"/>
  <c r="AO2098" i="11"/>
  <c r="AO2415" i="11"/>
  <c r="AO2416" i="11"/>
  <c r="AO2387" i="11"/>
  <c r="AO1541" i="11"/>
  <c r="AO1584" i="11"/>
  <c r="AB2511" i="11"/>
  <c r="AB1673" i="11"/>
  <c r="AE2111" i="11"/>
  <c r="AD2139" i="11"/>
  <c r="AD2364" i="11"/>
  <c r="AD2101" i="11"/>
  <c r="AE2231" i="11"/>
  <c r="AO1629" i="11"/>
  <c r="AO1807" i="11"/>
  <c r="AO1836" i="11"/>
  <c r="AO1821" i="11"/>
  <c r="AO1826" i="11"/>
  <c r="AO1904" i="11"/>
  <c r="AO1930" i="11"/>
  <c r="AO1980" i="11"/>
  <c r="AO2128" i="11"/>
  <c r="AO2160" i="11"/>
  <c r="AO2192" i="11"/>
  <c r="AO2376" i="11"/>
  <c r="AO2498" i="11"/>
  <c r="AO2508" i="11"/>
  <c r="AO1689" i="11"/>
  <c r="AO2347" i="11"/>
  <c r="AO2396" i="11"/>
  <c r="AO2377" i="11"/>
  <c r="AO2433" i="11"/>
  <c r="AO1942" i="11"/>
  <c r="AO1781" i="11"/>
  <c r="AO1955" i="11"/>
  <c r="AO2002" i="11"/>
  <c r="AO2060" i="11"/>
  <c r="AO2092" i="11"/>
  <c r="AO1504" i="11"/>
  <c r="AO1501" i="11"/>
  <c r="AO2461" i="11"/>
  <c r="AO2241" i="11"/>
  <c r="AO2453" i="11"/>
  <c r="AO2523" i="11"/>
  <c r="AO1897" i="11"/>
  <c r="AO2166" i="11"/>
  <c r="AO2278" i="11"/>
  <c r="AO1631" i="11"/>
  <c r="AO1926" i="11"/>
  <c r="AO2158" i="11"/>
  <c r="AO1725" i="11"/>
  <c r="AO1792" i="11"/>
  <c r="AO2034" i="11"/>
  <c r="AO1485" i="11"/>
  <c r="AO2545" i="11"/>
  <c r="AO2104" i="11"/>
  <c r="AO1534" i="11"/>
  <c r="AO1561" i="11"/>
  <c r="AO2438" i="11"/>
  <c r="AO2036" i="11"/>
  <c r="AO2391" i="11"/>
  <c r="AO1595" i="11"/>
  <c r="AO1923" i="11"/>
  <c r="AO1497" i="11"/>
  <c r="AO1545" i="11"/>
  <c r="AO1660" i="11"/>
  <c r="AO2301" i="11"/>
  <c r="AO2327" i="11"/>
  <c r="AO1696" i="11"/>
  <c r="AO1971" i="11"/>
  <c r="AO2083" i="11"/>
  <c r="AO2143" i="11"/>
  <c r="AO2225" i="11"/>
  <c r="AO2310" i="11"/>
  <c r="AD1698" i="11"/>
  <c r="AD1983" i="11"/>
  <c r="AE2320" i="11"/>
  <c r="AO1774" i="11"/>
  <c r="AO1819" i="11"/>
  <c r="AO1853" i="11"/>
  <c r="AO1809" i="11"/>
  <c r="AO1838" i="11"/>
  <c r="AO1870" i="11"/>
  <c r="AO1907" i="11"/>
  <c r="AO1933" i="11"/>
  <c r="AO1902" i="11"/>
  <c r="AO2053" i="11"/>
  <c r="AO2030" i="11"/>
  <c r="AO2259" i="11"/>
  <c r="AO1683" i="11"/>
  <c r="AO2243" i="11"/>
  <c r="AO2374" i="11"/>
  <c r="AO2510" i="11"/>
  <c r="AO2430" i="11"/>
  <c r="AO2457" i="11"/>
  <c r="AO2228" i="11"/>
  <c r="AO2442" i="11"/>
  <c r="AO1664" i="11"/>
  <c r="AO2203" i="11"/>
  <c r="AO1976" i="11"/>
  <c r="AO2205" i="11"/>
  <c r="AO2262" i="11"/>
  <c r="AO2469" i="11"/>
  <c r="AO2009" i="11"/>
  <c r="AO2531" i="11"/>
  <c r="AO2460" i="11"/>
  <c r="AO2496" i="11"/>
  <c r="AO2172" i="11"/>
  <c r="AO1964" i="11"/>
  <c r="AO2325" i="11"/>
  <c r="AO1736" i="11"/>
  <c r="AO1835" i="11"/>
  <c r="AO2371" i="11"/>
  <c r="AO2010" i="11"/>
  <c r="AO2188" i="11"/>
  <c r="AO1743" i="11"/>
  <c r="AO1949" i="11"/>
  <c r="AO2142" i="11"/>
  <c r="AO1619" i="11"/>
  <c r="AO2046" i="11"/>
  <c r="AO2358" i="11"/>
  <c r="AO1753" i="11"/>
  <c r="AO2297" i="11"/>
  <c r="AO1989" i="11"/>
  <c r="AO1505" i="11"/>
  <c r="AO1668" i="11"/>
  <c r="AO1498" i="11"/>
  <c r="AO1553" i="11"/>
  <c r="AO1700" i="11"/>
  <c r="AO1812" i="11"/>
  <c r="AO2087" i="11"/>
  <c r="AO2147" i="11"/>
  <c r="AO2273" i="11"/>
  <c r="AO2314" i="11"/>
  <c r="AO2340" i="11"/>
  <c r="AO2389" i="11"/>
  <c r="AO1539" i="11"/>
  <c r="AO1636" i="11"/>
  <c r="AO1701" i="11"/>
  <c r="AO2501" i="11"/>
  <c r="AO2533" i="11"/>
  <c r="AO1555" i="11"/>
  <c r="AO1601" i="11"/>
  <c r="AO1651" i="11"/>
  <c r="AO1702" i="11"/>
  <c r="AO2077" i="11"/>
  <c r="AO2109" i="11"/>
  <c r="AO2173" i="11"/>
  <c r="AO2326" i="11"/>
  <c r="AO2558" i="11"/>
  <c r="AO2560" i="11"/>
  <c r="AO2562" i="11"/>
  <c r="AO2555" i="11"/>
  <c r="AO2563" i="11"/>
  <c r="AO2553" i="11"/>
  <c r="AO2552" i="11"/>
  <c r="AO2551" i="11"/>
  <c r="AO2565" i="11"/>
  <c r="AD2491" i="11"/>
  <c r="AO2491" i="11"/>
  <c r="AD1690" i="11"/>
  <c r="AE1690" i="11" s="1"/>
  <c r="AB1541" i="11"/>
  <c r="AB2491" i="11"/>
  <c r="S2491" i="11"/>
  <c r="AB1686" i="11"/>
  <c r="S1857" i="11"/>
  <c r="AB2456" i="11"/>
  <c r="AD2503" i="11"/>
  <c r="AB1745" i="11"/>
  <c r="AB2071" i="11"/>
  <c r="AC2071" i="11" s="1"/>
  <c r="S2103" i="11"/>
  <c r="AB2131" i="11"/>
  <c r="AC2131" i="11" s="1"/>
  <c r="AB2163" i="11"/>
  <c r="AC2163" i="11" s="1"/>
  <c r="AB2218" i="11"/>
  <c r="AC2218" i="11" s="1"/>
  <c r="S2253" i="11"/>
  <c r="AB2324" i="11"/>
  <c r="AE2373" i="11"/>
  <c r="S1487" i="11"/>
  <c r="AB1554" i="11"/>
  <c r="S1617" i="11"/>
  <c r="AB1638" i="11"/>
  <c r="AB2517" i="11"/>
  <c r="AB2549" i="11"/>
  <c r="AB1500" i="11"/>
  <c r="S2061" i="11"/>
  <c r="AB2093" i="11"/>
  <c r="AC2093" i="11" s="1"/>
  <c r="AB2157" i="11"/>
  <c r="S2189" i="11"/>
  <c r="AB2220" i="11"/>
  <c r="AC2220" i="11" s="1"/>
  <c r="S2300" i="11"/>
  <c r="S2257" i="11"/>
  <c r="AB1711" i="11"/>
  <c r="AE2301" i="11"/>
  <c r="AB1645" i="11"/>
  <c r="S1751" i="11"/>
  <c r="AB2001" i="11"/>
  <c r="AB2175" i="11"/>
  <c r="AB1632" i="11"/>
  <c r="S1497" i="11"/>
  <c r="S1660" i="11"/>
  <c r="S1645" i="11"/>
  <c r="S1971" i="11"/>
  <c r="S2175" i="11"/>
  <c r="S2225" i="11"/>
  <c r="S2301" i="11"/>
  <c r="AB1660" i="11"/>
  <c r="S2327" i="11"/>
  <c r="AB1971" i="11"/>
  <c r="S1545" i="11"/>
  <c r="S1711" i="11"/>
  <c r="S2001" i="11"/>
  <c r="AB1696" i="11"/>
  <c r="S1494" i="11"/>
  <c r="S1696" i="11"/>
  <c r="S2310" i="11"/>
  <c r="AB2225" i="11"/>
  <c r="AB1497" i="11"/>
  <c r="AB2327" i="11"/>
  <c r="AB1588" i="11"/>
  <c r="AB1573" i="11"/>
  <c r="AB2103" i="11"/>
  <c r="AB1590" i="11"/>
  <c r="AB2253" i="11"/>
  <c r="S1607" i="11"/>
  <c r="S1590" i="11"/>
  <c r="S1500" i="11"/>
  <c r="S1915" i="11"/>
  <c r="S2549" i="11"/>
  <c r="AB1545" i="11"/>
  <c r="AB2301" i="11"/>
  <c r="AB1665" i="11"/>
  <c r="AB2143" i="11"/>
  <c r="AB2310" i="11"/>
  <c r="S1684" i="11"/>
  <c r="S1527" i="11"/>
  <c r="S2373" i="11"/>
  <c r="AB2083" i="11"/>
  <c r="AB2300" i="11"/>
  <c r="AB2468" i="11"/>
  <c r="AB2503" i="11"/>
  <c r="AB1684" i="11"/>
  <c r="AB1798" i="11"/>
  <c r="AB2195" i="11"/>
  <c r="AB2373" i="11"/>
  <c r="AB1527" i="11"/>
  <c r="S1665" i="11"/>
  <c r="S1554" i="11"/>
  <c r="S2071" i="11"/>
  <c r="S2131" i="11"/>
  <c r="S2195" i="11"/>
  <c r="S2294" i="11"/>
  <c r="S2356" i="11"/>
  <c r="S2405" i="11"/>
  <c r="S2517" i="11"/>
  <c r="S2007" i="11"/>
  <c r="S2468" i="11"/>
  <c r="AB2294" i="11"/>
  <c r="AB2405" i="11"/>
  <c r="AB1617" i="11"/>
  <c r="AB2007" i="11"/>
  <c r="AB2125" i="11"/>
  <c r="S1667" i="11"/>
  <c r="S1828" i="11"/>
  <c r="S2125" i="11"/>
  <c r="S2503" i="11"/>
  <c r="AB1828" i="11"/>
  <c r="AB2302" i="11"/>
  <c r="AB1667" i="11"/>
  <c r="AB2061" i="11"/>
  <c r="AC2061" i="11" s="1"/>
  <c r="S1538" i="11"/>
  <c r="AB1538" i="11"/>
  <c r="AB1857" i="11"/>
  <c r="AB1572" i="11"/>
  <c r="S1687" i="11"/>
  <c r="AB1493" i="11"/>
  <c r="AB1703" i="11"/>
  <c r="S2511" i="11"/>
  <c r="AB1581" i="11"/>
  <c r="AB2306" i="11"/>
  <c r="AC2306" i="11" s="1"/>
  <c r="S1572" i="11"/>
  <c r="AB1687" i="11"/>
  <c r="AB2261" i="11"/>
  <c r="AB2332" i="11"/>
  <c r="S1584" i="11"/>
  <c r="AB1584" i="11"/>
  <c r="S1529" i="11"/>
  <c r="S1541" i="11"/>
  <c r="AB1529" i="11"/>
  <c r="AB2381" i="11"/>
  <c r="AB1546" i="11"/>
  <c r="AB1997" i="11"/>
  <c r="AB2111" i="11"/>
  <c r="S2119" i="11"/>
  <c r="AD2151" i="11"/>
  <c r="AE2151" i="11" s="1"/>
  <c r="S1506" i="11"/>
  <c r="S1709" i="11"/>
  <c r="AB1620" i="11"/>
  <c r="S1706" i="11"/>
  <c r="AB1991" i="11"/>
  <c r="S2145" i="11"/>
  <c r="AB1586" i="11"/>
  <c r="AB1947" i="11"/>
  <c r="AB2185" i="11"/>
  <c r="AB2245" i="11"/>
  <c r="S2185" i="11"/>
  <c r="S1679" i="11"/>
  <c r="S1552" i="11"/>
  <c r="AB1610" i="11"/>
  <c r="AE1716" i="11"/>
  <c r="S2059" i="11"/>
  <c r="AE2183" i="11"/>
  <c r="AB2206" i="11"/>
  <c r="AB2233" i="11"/>
  <c r="S2318" i="11"/>
  <c r="AB1506" i="11"/>
  <c r="AC1506" i="11" s="1"/>
  <c r="AB1543" i="11"/>
  <c r="S1575" i="11"/>
  <c r="AB1658" i="11"/>
  <c r="S2048" i="11"/>
  <c r="S1620" i="11"/>
  <c r="AE1706" i="11"/>
  <c r="S1727" i="11"/>
  <c r="S1749" i="11"/>
  <c r="AD1895" i="11"/>
  <c r="AE1895" i="11" s="1"/>
  <c r="AB2145" i="11"/>
  <c r="AC2145" i="11" s="1"/>
  <c r="AB2284" i="11"/>
  <c r="AC2284" i="11" s="1"/>
  <c r="S2330" i="11"/>
  <c r="AB2434" i="11"/>
  <c r="S2456" i="11"/>
  <c r="S1556" i="11"/>
  <c r="S1626" i="11"/>
  <c r="S1820" i="11"/>
  <c r="S2095" i="11"/>
  <c r="AB2322" i="11"/>
  <c r="AE2322" i="11"/>
  <c r="S1528" i="11"/>
  <c r="S2085" i="11"/>
  <c r="S1895" i="11"/>
  <c r="AB1729" i="11"/>
  <c r="AB1575" i="11"/>
  <c r="S1610" i="11"/>
  <c r="S1704" i="11"/>
  <c r="S1482" i="11"/>
  <c r="S2284" i="11"/>
  <c r="AB1552" i="11"/>
  <c r="AB1716" i="11"/>
  <c r="AB2318" i="11"/>
  <c r="AB1727" i="11"/>
  <c r="AC1727" i="11" s="1"/>
  <c r="AB2200" i="11"/>
  <c r="S2091" i="11"/>
  <c r="S2233" i="11"/>
  <c r="S1658" i="11"/>
  <c r="S1655" i="11"/>
  <c r="S2183" i="11"/>
  <c r="S2206" i="11"/>
  <c r="S1953" i="11"/>
  <c r="S2434" i="11"/>
  <c r="AB2059" i="11"/>
  <c r="AB1749" i="11"/>
  <c r="AB2177" i="11"/>
  <c r="AB2330" i="11"/>
  <c r="S1608" i="11"/>
  <c r="S2177" i="11"/>
  <c r="S2200" i="11"/>
  <c r="AB2277" i="11"/>
  <c r="AB1482" i="11"/>
  <c r="AB1655" i="11"/>
  <c r="AB2091" i="11"/>
  <c r="S1543" i="11"/>
  <c r="S2081" i="11"/>
  <c r="AB2048" i="11"/>
  <c r="S1653" i="11"/>
  <c r="S1991" i="11"/>
  <c r="AB1704" i="11"/>
  <c r="AB1939" i="11"/>
  <c r="AC1939" i="11" s="1"/>
  <c r="AB2119" i="11"/>
  <c r="AB2183" i="11"/>
  <c r="S1716" i="11"/>
  <c r="S1729" i="11"/>
  <c r="S2151" i="11"/>
  <c r="S2277" i="11"/>
  <c r="AB1706" i="11"/>
  <c r="S1594" i="11"/>
  <c r="AE1553" i="11"/>
  <c r="S1623" i="11"/>
  <c r="AB1649" i="11"/>
  <c r="S1841" i="11"/>
  <c r="AB1885" i="11"/>
  <c r="AB2005" i="11"/>
  <c r="S2115" i="11"/>
  <c r="AB2179" i="11"/>
  <c r="S2202" i="11"/>
  <c r="S2229" i="11"/>
  <c r="AB2444" i="11"/>
  <c r="AB1503" i="11"/>
  <c r="S1570" i="11"/>
  <c r="AB1600" i="11"/>
  <c r="AB1654" i="11"/>
  <c r="AB2311" i="11"/>
  <c r="AC2311" i="11" s="1"/>
  <c r="AE2501" i="11"/>
  <c r="AD2109" i="11"/>
  <c r="AB2141" i="11"/>
  <c r="AE2173" i="11"/>
  <c r="AB2279" i="11"/>
  <c r="AE2527" i="11"/>
  <c r="S2559" i="11"/>
  <c r="AB1676" i="11"/>
  <c r="AB1708" i="11"/>
  <c r="AB1767" i="11"/>
  <c r="AC1767" i="11" s="1"/>
  <c r="AB1820" i="11"/>
  <c r="AB1943" i="11"/>
  <c r="AB1981" i="11"/>
  <c r="S2063" i="11"/>
  <c r="AB2095" i="11"/>
  <c r="AB2123" i="11"/>
  <c r="AB2155" i="11"/>
  <c r="AB2187" i="11"/>
  <c r="AD2348" i="11"/>
  <c r="AB2474" i="11"/>
  <c r="AB1578" i="11"/>
  <c r="AC1578" i="11" s="1"/>
  <c r="AB1666" i="11"/>
  <c r="AB1528" i="11"/>
  <c r="AD1659" i="11"/>
  <c r="AE1678" i="11"/>
  <c r="AB1710" i="11"/>
  <c r="AD1961" i="11"/>
  <c r="AE1961" i="11" s="1"/>
  <c r="AB1999" i="11"/>
  <c r="AC1999" i="11" s="1"/>
  <c r="AB2204" i="11"/>
  <c r="AC2204" i="11" s="1"/>
  <c r="AE1564" i="11"/>
  <c r="S1634" i="11"/>
  <c r="AE1679" i="11"/>
  <c r="AB2317" i="11"/>
  <c r="AE1635" i="11"/>
  <c r="AB1905" i="11"/>
  <c r="AD2067" i="11"/>
  <c r="AE2067" i="11" s="1"/>
  <c r="S2099" i="11"/>
  <c r="S2127" i="11"/>
  <c r="AB2159" i="11"/>
  <c r="AB2191" i="11"/>
  <c r="S2217" i="11"/>
  <c r="AD2245" i="11"/>
  <c r="S1481" i="11"/>
  <c r="S1586" i="11"/>
  <c r="AE1674" i="11"/>
  <c r="AB1574" i="11"/>
  <c r="AB1663" i="11"/>
  <c r="AD2057" i="11"/>
  <c r="S2121" i="11"/>
  <c r="S2212" i="11"/>
  <c r="AB1489" i="11"/>
  <c r="AB1537" i="11"/>
  <c r="AB1580" i="11"/>
  <c r="AC1580" i="11" s="1"/>
  <c r="AE1644" i="11"/>
  <c r="AB1695" i="11"/>
  <c r="AD1669" i="11"/>
  <c r="S1779" i="11"/>
  <c r="AB2075" i="11"/>
  <c r="AB2107" i="11"/>
  <c r="AB2257" i="11"/>
  <c r="AE2302" i="11"/>
  <c r="AB2328" i="11"/>
  <c r="AB1559" i="11"/>
  <c r="S1642" i="11"/>
  <c r="S1677" i="11"/>
  <c r="AB1544" i="11"/>
  <c r="AB1587" i="11"/>
  <c r="S1671" i="11"/>
  <c r="S1921" i="11"/>
  <c r="AB1975" i="11"/>
  <c r="AB2097" i="11"/>
  <c r="AC2097" i="11" s="1"/>
  <c r="AB2129" i="11"/>
  <c r="AB2161" i="11"/>
  <c r="S2223" i="11"/>
  <c r="AE2472" i="11"/>
  <c r="S1708" i="11"/>
  <c r="S1767" i="11"/>
  <c r="S1666" i="11"/>
  <c r="S2155" i="11"/>
  <c r="S2474" i="11"/>
  <c r="S2541" i="11"/>
  <c r="S2117" i="11"/>
  <c r="S2204" i="11"/>
  <c r="AB2063" i="11"/>
  <c r="AB1659" i="11"/>
  <c r="AB2117" i="11"/>
  <c r="S1657" i="11"/>
  <c r="S1901" i="11"/>
  <c r="S2123" i="11"/>
  <c r="S1790" i="11"/>
  <c r="S2348" i="11"/>
  <c r="S1999" i="11"/>
  <c r="S1578" i="11"/>
  <c r="S1612" i="11"/>
  <c r="S1571" i="11"/>
  <c r="AB2149" i="11"/>
  <c r="S1659" i="11"/>
  <c r="S1678" i="11"/>
  <c r="S2187" i="11"/>
  <c r="S2210" i="11"/>
  <c r="S2237" i="11"/>
  <c r="S2322" i="11"/>
  <c r="S2052" i="11"/>
  <c r="S1961" i="11"/>
  <c r="S2181" i="11"/>
  <c r="S1676" i="11"/>
  <c r="S1710" i="11"/>
  <c r="S1849" i="11"/>
  <c r="S1981" i="11"/>
  <c r="S2397" i="11"/>
  <c r="S2149" i="11"/>
  <c r="S2527" i="11"/>
  <c r="AB2559" i="11"/>
  <c r="AB1678" i="11"/>
  <c r="V1754" i="11"/>
  <c r="W1754" i="11" s="1"/>
  <c r="S1644" i="11"/>
  <c r="S1559" i="11"/>
  <c r="S1544" i="11"/>
  <c r="S2302" i="11"/>
  <c r="AB1779" i="11"/>
  <c r="AB2167" i="11"/>
  <c r="AB1722" i="11"/>
  <c r="S1639" i="11"/>
  <c r="S2328" i="11"/>
  <c r="S1975" i="11"/>
  <c r="S2097" i="11"/>
  <c r="S2161" i="11"/>
  <c r="AB1639" i="11"/>
  <c r="AB2065" i="11"/>
  <c r="AB2193" i="11"/>
  <c r="AB2223" i="11"/>
  <c r="S1669" i="11"/>
  <c r="S1688" i="11"/>
  <c r="S1491" i="11"/>
  <c r="S1722" i="11"/>
  <c r="S2065" i="11"/>
  <c r="S2129" i="11"/>
  <c r="S2193" i="11"/>
  <c r="S1695" i="11"/>
  <c r="S2075" i="11"/>
  <c r="S2107" i="11"/>
  <c r="S2135" i="11"/>
  <c r="AB1915" i="11"/>
  <c r="AB2135" i="11"/>
  <c r="V2454" i="11"/>
  <c r="W2454" i="11" s="1"/>
  <c r="S1587" i="11"/>
  <c r="S1690" i="11"/>
  <c r="S2167" i="11"/>
  <c r="S2304" i="11"/>
  <c r="AB1644" i="11"/>
  <c r="AB1677" i="11"/>
  <c r="AB2472" i="11"/>
  <c r="S1537" i="11"/>
  <c r="S2472" i="11"/>
  <c r="AB1688" i="11"/>
  <c r="AB1491" i="11"/>
  <c r="AB1642" i="11"/>
  <c r="V1738" i="11"/>
  <c r="W1738" i="11" s="1"/>
  <c r="S1489" i="11"/>
  <c r="S1580" i="11"/>
  <c r="AB1669" i="11"/>
  <c r="V1857" i="11"/>
  <c r="V1981" i="11"/>
  <c r="V2533" i="11"/>
  <c r="V2503" i="11"/>
  <c r="S1714" i="11"/>
  <c r="S2159" i="11"/>
  <c r="S2153" i="11"/>
  <c r="AB1679" i="11"/>
  <c r="AB2099" i="11"/>
  <c r="AB2127" i="11"/>
  <c r="AB1481" i="11"/>
  <c r="V1966" i="11"/>
  <c r="V2066" i="11"/>
  <c r="W2126" i="11"/>
  <c r="V2420" i="11"/>
  <c r="W2420" i="11" s="1"/>
  <c r="V2443" i="11"/>
  <c r="V2465" i="11"/>
  <c r="W2465" i="11" s="1"/>
  <c r="V2555" i="11"/>
  <c r="V1627" i="11"/>
  <c r="V1759" i="11"/>
  <c r="W1759" i="11" s="1"/>
  <c r="V1845" i="11"/>
  <c r="V1889" i="11"/>
  <c r="W2341" i="11"/>
  <c r="V1742" i="11"/>
  <c r="W1742" i="11" s="1"/>
  <c r="W1772" i="11"/>
  <c r="V1972" i="11"/>
  <c r="W2222" i="11"/>
  <c r="V2447" i="11"/>
  <c r="W2447" i="11" s="1"/>
  <c r="V2537" i="11"/>
  <c r="W2537" i="11" s="1"/>
  <c r="V2379" i="11"/>
  <c r="W2411" i="11"/>
  <c r="V2546" i="11"/>
  <c r="W2546" i="11" s="1"/>
  <c r="V1492" i="11"/>
  <c r="V1524" i="11"/>
  <c r="V1625" i="11"/>
  <c r="W1655" i="11"/>
  <c r="V1678" i="11"/>
  <c r="V1891" i="11"/>
  <c r="W2057" i="11"/>
  <c r="V2296" i="11"/>
  <c r="W2296" i="11" s="1"/>
  <c r="V1509" i="11"/>
  <c r="V1610" i="11"/>
  <c r="W1610" i="11" s="1"/>
  <c r="W1716" i="11"/>
  <c r="V1976" i="11"/>
  <c r="V1828" i="11"/>
  <c r="W2217" i="11"/>
  <c r="W1670" i="11"/>
  <c r="V1482" i="11"/>
  <c r="V1681" i="11"/>
  <c r="W1681" i="11" s="1"/>
  <c r="V2302" i="11"/>
  <c r="V2352" i="11"/>
  <c r="V2400" i="11"/>
  <c r="W1689" i="11"/>
  <c r="V2339" i="11"/>
  <c r="W2339" i="11" s="1"/>
  <c r="V2388" i="11"/>
  <c r="W2388" i="11" s="1"/>
  <c r="V1630" i="11"/>
  <c r="W1630" i="11" s="1"/>
  <c r="V1541" i="11"/>
  <c r="V1501" i="11"/>
  <c r="V2328" i="11"/>
  <c r="W2241" i="11"/>
  <c r="V2287" i="11"/>
  <c r="V1963" i="11"/>
  <c r="W1622" i="11"/>
  <c r="W1803" i="11"/>
  <c r="W2243" i="11"/>
  <c r="W2266" i="11"/>
  <c r="W2162" i="11"/>
  <c r="V2214" i="11"/>
  <c r="V2282" i="11"/>
  <c r="V1664" i="11"/>
  <c r="W1665" i="11"/>
  <c r="V2182" i="11"/>
  <c r="W2182" i="11" s="1"/>
  <c r="W2434" i="11"/>
  <c r="V2314" i="11"/>
  <c r="V2458" i="11"/>
  <c r="V2127" i="11"/>
  <c r="S1523" i="11"/>
  <c r="S1496" i="11"/>
  <c r="S2191" i="11"/>
  <c r="AB1532" i="11"/>
  <c r="AB2292" i="11"/>
  <c r="W1507" i="11"/>
  <c r="W1530" i="11"/>
  <c r="W1561" i="11"/>
  <c r="V1733" i="11"/>
  <c r="V2532" i="11"/>
  <c r="W2532" i="11" s="1"/>
  <c r="V1511" i="11"/>
  <c r="W1890" i="11"/>
  <c r="V2084" i="11"/>
  <c r="V2176" i="11"/>
  <c r="W2176" i="11" s="1"/>
  <c r="V2226" i="11"/>
  <c r="W2226" i="11" s="1"/>
  <c r="V2509" i="11"/>
  <c r="W2509" i="11" s="1"/>
  <c r="V2492" i="11"/>
  <c r="W1496" i="11"/>
  <c r="V1558" i="11"/>
  <c r="V1591" i="11"/>
  <c r="W1591" i="11" s="1"/>
  <c r="W1629" i="11"/>
  <c r="V1659" i="11"/>
  <c r="W1682" i="11"/>
  <c r="V1753" i="11"/>
  <c r="W1784" i="11"/>
  <c r="V1859" i="11"/>
  <c r="V1995" i="11"/>
  <c r="W1995" i="11" s="1"/>
  <c r="W2065" i="11"/>
  <c r="V2161" i="11"/>
  <c r="W2161" i="11" s="1"/>
  <c r="V2197" i="11"/>
  <c r="V2300" i="11"/>
  <c r="W2300" i="11" s="1"/>
  <c r="V1618" i="11"/>
  <c r="W1618" i="11" s="1"/>
  <c r="V1573" i="11"/>
  <c r="W2261" i="11"/>
  <c r="W1697" i="11"/>
  <c r="W2431" i="11"/>
  <c r="W2393" i="11"/>
  <c r="V2325" i="11"/>
  <c r="V2210" i="11"/>
  <c r="V2277" i="11"/>
  <c r="V2278" i="11"/>
  <c r="V1910" i="11"/>
  <c r="W1980" i="11"/>
  <c r="V1534" i="11"/>
  <c r="V1565" i="11"/>
  <c r="V1603" i="11"/>
  <c r="W2504" i="11"/>
  <c r="V2148" i="11"/>
  <c r="W2148" i="11" s="1"/>
  <c r="V2286" i="11"/>
  <c r="V2513" i="11"/>
  <c r="W2513" i="11" s="1"/>
  <c r="V2464" i="11"/>
  <c r="V2493" i="11"/>
  <c r="V1663" i="11"/>
  <c r="W1663" i="11" s="1"/>
  <c r="V1757" i="11"/>
  <c r="W1818" i="11"/>
  <c r="W2200" i="11"/>
  <c r="W2308" i="11"/>
  <c r="V1525" i="11"/>
  <c r="V1568" i="11"/>
  <c r="V1626" i="11"/>
  <c r="V2150" i="11"/>
  <c r="V2326" i="11"/>
  <c r="W1821" i="11"/>
  <c r="V2408" i="11"/>
  <c r="W2408" i="11" s="1"/>
  <c r="V2317" i="11"/>
  <c r="V1592" i="11"/>
  <c r="V1717" i="11"/>
  <c r="V1789" i="11"/>
  <c r="W1789" i="11" s="1"/>
  <c r="V1848" i="11"/>
  <c r="W1848" i="11" s="1"/>
  <c r="V1838" i="11"/>
  <c r="V1870" i="11"/>
  <c r="V2357" i="11"/>
  <c r="W2357" i="11" s="1"/>
  <c r="V2406" i="11"/>
  <c r="W2406" i="11" s="1"/>
  <c r="V2178" i="11"/>
  <c r="V1841" i="11"/>
  <c r="W1841" i="11" s="1"/>
  <c r="V2206" i="11"/>
  <c r="V1600" i="11"/>
  <c r="W1600" i="11" s="1"/>
  <c r="W2009" i="11"/>
  <c r="V1747" i="11"/>
  <c r="W1747" i="11" s="1"/>
  <c r="V2281" i="11"/>
  <c r="W2281" i="11" s="1"/>
  <c r="V1641" i="11"/>
  <c r="W1506" i="11"/>
  <c r="V1617" i="11"/>
  <c r="V2107" i="11"/>
  <c r="W1535" i="11"/>
  <c r="W1543" i="11"/>
  <c r="V2525" i="11"/>
  <c r="V2381" i="11"/>
  <c r="S1712" i="11"/>
  <c r="S1616" i="11"/>
  <c r="S1574" i="11"/>
  <c r="S1663" i="11"/>
  <c r="S2317" i="11"/>
  <c r="AB2217" i="11"/>
  <c r="AB2121" i="11"/>
  <c r="AB2153" i="11"/>
  <c r="AB2212" i="11"/>
  <c r="V1728" i="11"/>
  <c r="W1728" i="11" s="1"/>
  <c r="V1782" i="11"/>
  <c r="W2044" i="11"/>
  <c r="V2264" i="11"/>
  <c r="W2264" i="11" s="1"/>
  <c r="V2321" i="11"/>
  <c r="W2321" i="11" s="1"/>
  <c r="V1775" i="11"/>
  <c r="V2450" i="11"/>
  <c r="W2450" i="11" s="1"/>
  <c r="V2508" i="11"/>
  <c r="W2540" i="11"/>
  <c r="V1718" i="11"/>
  <c r="W1718" i="11" s="1"/>
  <c r="W2234" i="11"/>
  <c r="V2342" i="11"/>
  <c r="W2342" i="11" s="1"/>
  <c r="W1536" i="11"/>
  <c r="V1597" i="11"/>
  <c r="W1597" i="11" s="1"/>
  <c r="W1667" i="11"/>
  <c r="V1907" i="11"/>
  <c r="W2173" i="11"/>
  <c r="W2263" i="11"/>
  <c r="V2312" i="11"/>
  <c r="W2312" i="11" s="1"/>
  <c r="V1580" i="11"/>
  <c r="W1644" i="11"/>
  <c r="V1785" i="11"/>
  <c r="W1785" i="11" s="1"/>
  <c r="V2547" i="11"/>
  <c r="V2394" i="11"/>
  <c r="V1713" i="11"/>
  <c r="W1713" i="11" s="1"/>
  <c r="W2195" i="11"/>
  <c r="V2095" i="11"/>
  <c r="W1515" i="11"/>
  <c r="V1654" i="11"/>
  <c r="W1654" i="11" s="1"/>
  <c r="W1642" i="11"/>
  <c r="W1844" i="11"/>
  <c r="V1858" i="11"/>
  <c r="W1858" i="11" s="1"/>
  <c r="V1998" i="11"/>
  <c r="V2253" i="11"/>
  <c r="W2253" i="11" s="1"/>
  <c r="W2335" i="11"/>
  <c r="V2384" i="11"/>
  <c r="V2285" i="11"/>
  <c r="W2285" i="11" s="1"/>
  <c r="V2319" i="11"/>
  <c r="W2372" i="11"/>
  <c r="W2404" i="11"/>
  <c r="W1712" i="11"/>
  <c r="W1578" i="11"/>
  <c r="W1676" i="11"/>
  <c r="V2265" i="11"/>
  <c r="W1585" i="11"/>
  <c r="V1582" i="11"/>
  <c r="V1734" i="11"/>
  <c r="W1734" i="11" s="1"/>
  <c r="V1911" i="11"/>
  <c r="V2359" i="11"/>
  <c r="V2075" i="11"/>
  <c r="W2225" i="11"/>
  <c r="V2491" i="11"/>
  <c r="V1481" i="11"/>
  <c r="W1481" i="11" s="1"/>
  <c r="S1564" i="11"/>
  <c r="S1635" i="11"/>
  <c r="S1674" i="11"/>
  <c r="S2067" i="11"/>
  <c r="S2057" i="11"/>
  <c r="AB2089" i="11"/>
  <c r="V1988" i="11"/>
  <c r="W1988" i="11" s="1"/>
  <c r="V2293" i="11"/>
  <c r="V2481" i="11"/>
  <c r="W2481" i="11" s="1"/>
  <c r="V1802" i="11"/>
  <c r="V1993" i="11"/>
  <c r="W2486" i="11"/>
  <c r="W2064" i="11"/>
  <c r="W2211" i="11"/>
  <c r="W2418" i="11"/>
  <c r="V2441" i="11"/>
  <c r="W2441" i="11" s="1"/>
  <c r="W2346" i="11"/>
  <c r="V1508" i="11"/>
  <c r="W1508" i="11" s="1"/>
  <c r="V1540" i="11"/>
  <c r="W1540" i="11" s="1"/>
  <c r="W1571" i="11"/>
  <c r="W1601" i="11"/>
  <c r="V1639" i="11"/>
  <c r="W1796" i="11"/>
  <c r="W1913" i="11"/>
  <c r="V1973" i="11"/>
  <c r="W2220" i="11"/>
  <c r="W1489" i="11"/>
  <c r="V1584" i="11"/>
  <c r="V1660" i="11"/>
  <c r="W1823" i="11"/>
  <c r="V2232" i="11"/>
  <c r="V2327" i="11"/>
  <c r="W2340" i="11"/>
  <c r="W2429" i="11"/>
  <c r="V2395" i="11"/>
  <c r="W2395" i="11" s="1"/>
  <c r="W1636" i="11"/>
  <c r="W1801" i="11"/>
  <c r="V1842" i="11"/>
  <c r="V2155" i="11"/>
  <c r="V1677" i="11"/>
  <c r="W1677" i="11" s="1"/>
  <c r="V1868" i="11"/>
  <c r="V1850" i="11"/>
  <c r="W1850" i="11" s="1"/>
  <c r="W2376" i="11"/>
  <c r="V1606" i="11"/>
  <c r="AC1650" i="11"/>
  <c r="V1701" i="11"/>
  <c r="V1797" i="11"/>
  <c r="W1797" i="11" s="1"/>
  <c r="V1827" i="11"/>
  <c r="W1827" i="11" s="1"/>
  <c r="V1846" i="11"/>
  <c r="W1846" i="11" s="1"/>
  <c r="V1912" i="11"/>
  <c r="W1912" i="11" s="1"/>
  <c r="V1967" i="11"/>
  <c r="V2045" i="11"/>
  <c r="W2045" i="11" s="1"/>
  <c r="V2169" i="11"/>
  <c r="V2290" i="11"/>
  <c r="V2284" i="11"/>
  <c r="V2333" i="11"/>
  <c r="W2333" i="11" s="1"/>
  <c r="V2382" i="11"/>
  <c r="W2382" i="11" s="1"/>
  <c r="V2345" i="11"/>
  <c r="W2345" i="11" s="1"/>
  <c r="AC1562" i="11"/>
  <c r="V1623" i="11"/>
  <c r="V1679" i="11"/>
  <c r="V2059" i="11"/>
  <c r="V2527" i="11"/>
  <c r="V1905" i="11"/>
  <c r="V1590" i="11"/>
  <c r="V1722" i="11"/>
  <c r="V1779" i="11"/>
  <c r="W1779" i="11" s="1"/>
  <c r="S1510" i="11"/>
  <c r="S1661" i="11"/>
  <c r="S1532" i="11"/>
  <c r="S1682" i="11"/>
  <c r="S2089" i="11"/>
  <c r="AB1634" i="11"/>
  <c r="AB1661" i="11"/>
  <c r="AB1714" i="11"/>
  <c r="W1758" i="11"/>
  <c r="W2106" i="11"/>
  <c r="V1522" i="11"/>
  <c r="V1783" i="11"/>
  <c r="W1783" i="11" s="1"/>
  <c r="W1952" i="11"/>
  <c r="W2068" i="11"/>
  <c r="W2160" i="11"/>
  <c r="V2192" i="11"/>
  <c r="V2242" i="11"/>
  <c r="W2242" i="11" s="1"/>
  <c r="V2467" i="11"/>
  <c r="W2467" i="11" s="1"/>
  <c r="V2039" i="11"/>
  <c r="V2399" i="11"/>
  <c r="W2399" i="11" s="1"/>
  <c r="W2534" i="11"/>
  <c r="V1512" i="11"/>
  <c r="V1574" i="11"/>
  <c r="W1609" i="11"/>
  <c r="V1839" i="11"/>
  <c r="V1917" i="11"/>
  <c r="W2181" i="11"/>
  <c r="V2223" i="11"/>
  <c r="W2223" i="11" s="1"/>
  <c r="W2275" i="11"/>
  <c r="W1493" i="11"/>
  <c r="V1537" i="11"/>
  <c r="W1537" i="11" s="1"/>
  <c r="V1588" i="11"/>
  <c r="V1675" i="11"/>
  <c r="V2276" i="11"/>
  <c r="W2276" i="11" s="1"/>
  <c r="V1708" i="11"/>
  <c r="V2041" i="11"/>
  <c r="V1570" i="11"/>
  <c r="W1570" i="11" s="1"/>
  <c r="W1833" i="11"/>
  <c r="V2215" i="11"/>
  <c r="W2215" i="11" s="1"/>
  <c r="W2354" i="11"/>
  <c r="W2373" i="11"/>
  <c r="W2426" i="11"/>
  <c r="V1791" i="11"/>
  <c r="W1791" i="11" s="1"/>
  <c r="V1672" i="11"/>
  <c r="V2078" i="11"/>
  <c r="V2413" i="11"/>
  <c r="V1793" i="11"/>
  <c r="V2392" i="11"/>
  <c r="V1699" i="11"/>
  <c r="W1699" i="11" s="1"/>
  <c r="W2331" i="11"/>
  <c r="W2363" i="11"/>
  <c r="W2380" i="11"/>
  <c r="V2412" i="11"/>
  <c r="W2412" i="11" s="1"/>
  <c r="V2410" i="11"/>
  <c r="W2410" i="11" s="1"/>
  <c r="AC2105" i="11"/>
  <c r="W1692" i="11"/>
  <c r="V2501" i="11"/>
  <c r="W1704" i="11"/>
  <c r="S1905" i="11"/>
  <c r="S2245" i="11"/>
  <c r="AB1712" i="11"/>
  <c r="AB1674" i="11"/>
  <c r="AB2057" i="11"/>
  <c r="V1896" i="11"/>
  <c r="W1896" i="11" s="1"/>
  <c r="W1996" i="11"/>
  <c r="V1837" i="11"/>
  <c r="W1837" i="11" s="1"/>
  <c r="W2368" i="11"/>
  <c r="V2494" i="11"/>
  <c r="W2494" i="11" s="1"/>
  <c r="V2520" i="11"/>
  <c r="V1764" i="11"/>
  <c r="V2042" i="11"/>
  <c r="W2042" i="11" s="1"/>
  <c r="V2196" i="11"/>
  <c r="W2196" i="11" s="1"/>
  <c r="W2471" i="11"/>
  <c r="V2561" i="11"/>
  <c r="W2561" i="11" s="1"/>
  <c r="V2403" i="11"/>
  <c r="W2403" i="11" s="1"/>
  <c r="W2538" i="11"/>
  <c r="V1548" i="11"/>
  <c r="V1579" i="11"/>
  <c r="W1714" i="11"/>
  <c r="W1743" i="11"/>
  <c r="V1773" i="11"/>
  <c r="W1773" i="11" s="1"/>
  <c r="W1804" i="11"/>
  <c r="V1843" i="11"/>
  <c r="V1880" i="11"/>
  <c r="V2145" i="11"/>
  <c r="V2227" i="11"/>
  <c r="V1497" i="11"/>
  <c r="V1549" i="11"/>
  <c r="W1549" i="11" s="1"/>
  <c r="V1683" i="11"/>
  <c r="W1888" i="11"/>
  <c r="V2123" i="11"/>
  <c r="W1862" i="11"/>
  <c r="V2396" i="11"/>
  <c r="V2495" i="11"/>
  <c r="V1640" i="11"/>
  <c r="V2298" i="11"/>
  <c r="W2298" i="11" s="1"/>
  <c r="V2347" i="11"/>
  <c r="W2166" i="11"/>
  <c r="AC1483" i="11"/>
  <c r="V2310" i="11"/>
  <c r="V1513" i="11"/>
  <c r="W1513" i="11" s="1"/>
  <c r="W1805" i="11"/>
  <c r="V1545" i="11"/>
  <c r="V1666" i="11"/>
  <c r="W1666" i="11" s="1"/>
  <c r="V1864" i="11"/>
  <c r="W1864" i="11" s="1"/>
  <c r="V1795" i="11"/>
  <c r="V2344" i="11"/>
  <c r="V2329" i="11"/>
  <c r="V2386" i="11"/>
  <c r="V2201" i="11"/>
  <c r="V1576" i="11"/>
  <c r="W1576" i="11" s="1"/>
  <c r="V2183" i="11"/>
  <c r="V1635" i="11"/>
  <c r="W1484" i="11"/>
  <c r="W1812" i="11"/>
  <c r="V1669" i="11"/>
  <c r="V1498" i="11"/>
  <c r="V1790" i="11"/>
  <c r="V2474" i="11"/>
  <c r="W2474" i="11" s="1"/>
  <c r="S1680" i="11"/>
  <c r="S2292" i="11"/>
  <c r="AB1564" i="11"/>
  <c r="AB1635" i="11"/>
  <c r="AB1616" i="11"/>
  <c r="AB1496" i="11"/>
  <c r="AB1682" i="11"/>
  <c r="W1744" i="11"/>
  <c r="W1873" i="11"/>
  <c r="V1900" i="11"/>
  <c r="V2000" i="11"/>
  <c r="V2496" i="11"/>
  <c r="W2421" i="11"/>
  <c r="V2556" i="11"/>
  <c r="W2556" i="11" s="1"/>
  <c r="V2076" i="11"/>
  <c r="W2076" i="11" s="1"/>
  <c r="V2136" i="11"/>
  <c r="V2254" i="11"/>
  <c r="W2475" i="11"/>
  <c r="V2358" i="11"/>
  <c r="V2452" i="11"/>
  <c r="V2484" i="11"/>
  <c r="W2484" i="11" s="1"/>
  <c r="V2542" i="11"/>
  <c r="W2542" i="11" s="1"/>
  <c r="W1488" i="11"/>
  <c r="V1520" i="11"/>
  <c r="W1520" i="11" s="1"/>
  <c r="V1583" i="11"/>
  <c r="W1583" i="11" s="1"/>
  <c r="AC1715" i="11"/>
  <c r="W1847" i="11"/>
  <c r="V1887" i="11"/>
  <c r="W1887" i="11" s="1"/>
  <c r="V2149" i="11"/>
  <c r="V1505" i="11"/>
  <c r="V1517" i="11"/>
  <c r="W1886" i="11"/>
  <c r="V2291" i="11"/>
  <c r="W2291" i="11" s="1"/>
  <c r="AB2077" i="11"/>
  <c r="S2077" i="11"/>
  <c r="AB1849" i="11"/>
  <c r="AB2237" i="11"/>
  <c r="AB2527" i="11"/>
  <c r="AB1790" i="11"/>
  <c r="AB2210" i="11"/>
  <c r="AB2181" i="11"/>
  <c r="AB1556" i="11"/>
  <c r="AB2052" i="11"/>
  <c r="AB1571" i="11"/>
  <c r="AB1626" i="11"/>
  <c r="AB2348" i="11"/>
  <c r="S2179" i="11"/>
  <c r="AB1623" i="11"/>
  <c r="AC1623" i="11" s="1"/>
  <c r="S2314" i="11"/>
  <c r="S2173" i="11"/>
  <c r="AB1553" i="11"/>
  <c r="AB2389" i="11"/>
  <c r="S1700" i="11"/>
  <c r="S1885" i="11"/>
  <c r="S1649" i="11"/>
  <c r="S1600" i="11"/>
  <c r="S1651" i="11"/>
  <c r="S2279" i="11"/>
  <c r="AB1594" i="11"/>
  <c r="AB1841" i="11"/>
  <c r="AC1841" i="11" s="1"/>
  <c r="AB2115" i="11"/>
  <c r="S1498" i="11"/>
  <c r="S1636" i="11"/>
  <c r="S1702" i="11"/>
  <c r="S2273" i="11"/>
  <c r="S2311" i="11"/>
  <c r="AB1505" i="11"/>
  <c r="AB2147" i="11"/>
  <c r="AB2202" i="11"/>
  <c r="AC2202" i="11" s="1"/>
  <c r="AB2565" i="11"/>
  <c r="AB2173" i="11"/>
  <c r="S1505" i="11"/>
  <c r="S2340" i="11"/>
  <c r="S2389" i="11"/>
  <c r="S2109" i="11"/>
  <c r="AB2551" i="11"/>
  <c r="AB1700" i="11"/>
  <c r="AB2229" i="11"/>
  <c r="AC2229" i="11" s="1"/>
  <c r="AB2501" i="11"/>
  <c r="S1503" i="11"/>
  <c r="S1539" i="11"/>
  <c r="S1812" i="11"/>
  <c r="S2533" i="11"/>
  <c r="AB1668" i="11"/>
  <c r="AB1812" i="11"/>
  <c r="AB2273" i="11"/>
  <c r="AB1539" i="11"/>
  <c r="AB1636" i="11"/>
  <c r="S1553" i="11"/>
  <c r="S1654" i="11"/>
  <c r="S2444" i="11"/>
  <c r="S2326" i="11"/>
  <c r="AB1570" i="11"/>
  <c r="S1601" i="11"/>
  <c r="S2005" i="11"/>
  <c r="S2147" i="11"/>
  <c r="S2141" i="11"/>
  <c r="S2551" i="11"/>
  <c r="S2565" i="11"/>
  <c r="AB1498" i="11"/>
  <c r="AB2533" i="11"/>
  <c r="AB1601" i="11"/>
  <c r="S1668" i="11"/>
  <c r="S1701" i="11"/>
  <c r="S1555" i="11"/>
  <c r="S2087" i="11"/>
  <c r="S2501" i="11"/>
  <c r="AB2087" i="11"/>
  <c r="AB2314" i="11"/>
  <c r="AB2340" i="11"/>
  <c r="AB1701" i="11"/>
  <c r="AB1555" i="11"/>
  <c r="AB1651" i="11"/>
  <c r="AB2109" i="11"/>
  <c r="AB2326" i="11"/>
  <c r="AD1541" i="11"/>
  <c r="AB1622" i="11"/>
  <c r="AE1622" i="11"/>
  <c r="AB1789" i="11"/>
  <c r="AB1990" i="11"/>
  <c r="AB1960" i="11"/>
  <c r="AC1960" i="11" s="1"/>
  <c r="AB1984" i="11"/>
  <c r="AB2030" i="11"/>
  <c r="AE2030" i="11"/>
  <c r="AB2447" i="11"/>
  <c r="AC2447" i="11" s="1"/>
  <c r="AB1683" i="11"/>
  <c r="AB2406" i="11"/>
  <c r="AB2510" i="11"/>
  <c r="AB2457" i="11"/>
  <c r="AB2228" i="11"/>
  <c r="AB2385" i="11"/>
  <c r="AB2255" i="11"/>
  <c r="AB1664" i="11"/>
  <c r="AB1524" i="11"/>
  <c r="AB2148" i="11"/>
  <c r="AB2203" i="11"/>
  <c r="AE2203" i="11"/>
  <c r="AB2039" i="11"/>
  <c r="AB1976" i="11"/>
  <c r="AB2262" i="11"/>
  <c r="AE2262" i="11"/>
  <c r="AB1514" i="11"/>
  <c r="AD1514" i="11"/>
  <c r="AB1515" i="11"/>
  <c r="AB1551" i="11"/>
  <c r="AB1625" i="11"/>
  <c r="AB1567" i="11"/>
  <c r="AB1780" i="11"/>
  <c r="AB1787" i="11"/>
  <c r="AB1815" i="11"/>
  <c r="AB1844" i="11"/>
  <c r="AC1844" i="11" s="1"/>
  <c r="AB1799" i="11"/>
  <c r="AB1829" i="11"/>
  <c r="AB1858" i="11"/>
  <c r="AB1672" i="11"/>
  <c r="AD1672" i="11"/>
  <c r="AB1691" i="11"/>
  <c r="AB1839" i="11"/>
  <c r="AB1802" i="11"/>
  <c r="AC1802" i="11" s="1"/>
  <c r="AB1920" i="11"/>
  <c r="AB1998" i="11"/>
  <c r="AB2003" i="11"/>
  <c r="AB2051" i="11"/>
  <c r="AB1913" i="11"/>
  <c r="AD1913" i="11"/>
  <c r="AB1945" i="11"/>
  <c r="AB2136" i="11"/>
  <c r="AB2168" i="11"/>
  <c r="AB2250" i="11"/>
  <c r="AB1893" i="11"/>
  <c r="AB1935" i="11"/>
  <c r="AC1935" i="11" s="1"/>
  <c r="AB2335" i="11"/>
  <c r="AB2367" i="11"/>
  <c r="AB2384" i="11"/>
  <c r="AC2384" i="11" s="1"/>
  <c r="AB2420" i="11"/>
  <c r="AB2463" i="11"/>
  <c r="AB2394" i="11"/>
  <c r="AB2038" i="11"/>
  <c r="AC2038" i="11" s="1"/>
  <c r="AB2305" i="11"/>
  <c r="AB2486" i="11"/>
  <c r="AB2512" i="11"/>
  <c r="AB2528" i="11"/>
  <c r="AC2528" i="11" s="1"/>
  <c r="AB2544" i="11"/>
  <c r="AB2560" i="11"/>
  <c r="AB2216" i="11"/>
  <c r="AB2298" i="11"/>
  <c r="AC2298" i="11" s="1"/>
  <c r="AB2446" i="11"/>
  <c r="AB2319" i="11"/>
  <c r="AD2319" i="11"/>
  <c r="AB2355" i="11"/>
  <c r="AB2372" i="11"/>
  <c r="AB2404" i="11"/>
  <c r="AB2341" i="11"/>
  <c r="AB2393" i="11"/>
  <c r="AE2393" i="11"/>
  <c r="AB2353" i="11"/>
  <c r="AB1732" i="11"/>
  <c r="AE1732" i="11"/>
  <c r="AB2015" i="11"/>
  <c r="AC2015" i="11" s="1"/>
  <c r="AB1542" i="11"/>
  <c r="AB1979" i="11"/>
  <c r="AB2068" i="11"/>
  <c r="AC2068" i="11" s="1"/>
  <c r="AB2100" i="11"/>
  <c r="AB1755" i="11"/>
  <c r="AE1755" i="11"/>
  <c r="AB1962" i="11"/>
  <c r="AB2049" i="11"/>
  <c r="AB1568" i="11"/>
  <c r="AB2399" i="11"/>
  <c r="AB2475" i="11"/>
  <c r="AB1585" i="11"/>
  <c r="AC1585" i="11" s="1"/>
  <c r="AB2428" i="11"/>
  <c r="AB2256" i="11"/>
  <c r="AB2478" i="11"/>
  <c r="AE2478" i="11"/>
  <c r="AB2539" i="11"/>
  <c r="AE2539" i="11"/>
  <c r="AB1734" i="11"/>
  <c r="AB1911" i="11"/>
  <c r="AC1911" i="11" s="1"/>
  <c r="AB2094" i="11"/>
  <c r="AB2424" i="11"/>
  <c r="AB1898" i="11"/>
  <c r="AB2224" i="11"/>
  <c r="AB2417" i="11"/>
  <c r="AB2020" i="11"/>
  <c r="AE2020" i="11"/>
  <c r="AB2452" i="11"/>
  <c r="AB2018" i="11"/>
  <c r="AC2018" i="11" s="1"/>
  <c r="AB2213" i="11"/>
  <c r="AB2264" i="11"/>
  <c r="AB1806" i="11"/>
  <c r="AB1748" i="11"/>
  <c r="AE1748" i="11"/>
  <c r="AB2519" i="11"/>
  <c r="AB1760" i="11"/>
  <c r="AB2439" i="11"/>
  <c r="AB2004" i="11"/>
  <c r="AB1549" i="11"/>
  <c r="AC1549" i="11" s="1"/>
  <c r="AB1794" i="11"/>
  <c r="AB1853" i="11"/>
  <c r="AB1870" i="11"/>
  <c r="AB1933" i="11"/>
  <c r="AB2296" i="11"/>
  <c r="AC2296" i="11" s="1"/>
  <c r="AB2470" i="11"/>
  <c r="AC2470" i="11" s="1"/>
  <c r="AB2526" i="11"/>
  <c r="AB1972" i="11"/>
  <c r="AB1521" i="11"/>
  <c r="AB1592" i="11"/>
  <c r="AB1717" i="11"/>
  <c r="AB1847" i="11"/>
  <c r="AE1847" i="11"/>
  <c r="AB1856" i="11"/>
  <c r="AB1869" i="11"/>
  <c r="AB1817" i="11"/>
  <c r="AB1938" i="11"/>
  <c r="AB1959" i="11"/>
  <c r="AB1909" i="11"/>
  <c r="AB2045" i="11"/>
  <c r="AC2045" i="11" s="1"/>
  <c r="AB2274" i="11"/>
  <c r="AB2312" i="11"/>
  <c r="AC2312" i="11" s="1"/>
  <c r="AB2208" i="11"/>
  <c r="AE2208" i="11"/>
  <c r="AB2333" i="11"/>
  <c r="AB2382" i="11"/>
  <c r="AC2382" i="11" s="1"/>
  <c r="AB2488" i="11"/>
  <c r="AB2514" i="11"/>
  <c r="AB2546" i="11"/>
  <c r="AC2546" i="11" s="1"/>
  <c r="AB2562" i="11"/>
  <c r="AB2345" i="11"/>
  <c r="AB1995" i="11"/>
  <c r="AC1995" i="11" s="1"/>
  <c r="AB2130" i="11"/>
  <c r="AB2194" i="11"/>
  <c r="AB2351" i="11"/>
  <c r="AB2401" i="11"/>
  <c r="AB1705" i="11"/>
  <c r="AD1705" i="11"/>
  <c r="AB2032" i="11"/>
  <c r="AB1557" i="11"/>
  <c r="AE1557" i="11"/>
  <c r="AB1985" i="11"/>
  <c r="AB2022" i="11"/>
  <c r="AB1762" i="11"/>
  <c r="AB2118" i="11"/>
  <c r="AC2118" i="11" s="1"/>
  <c r="AB2272" i="11"/>
  <c r="AB2422" i="11"/>
  <c r="AE2422" i="11"/>
  <c r="AB1480" i="11"/>
  <c r="AC1480" i="11" s="1"/>
  <c r="AB2431" i="11"/>
  <c r="AB2383" i="11"/>
  <c r="AB2489" i="11"/>
  <c r="AE2489" i="11"/>
  <c r="AB2547" i="11"/>
  <c r="AB1547" i="11"/>
  <c r="AB1602" i="11"/>
  <c r="AC1602" i="11" s="1"/>
  <c r="AB2281" i="11"/>
  <c r="AC2281" i="11" s="1"/>
  <c r="AB1641" i="11"/>
  <c r="AB2066" i="11"/>
  <c r="AB1775" i="11"/>
  <c r="AC1775" i="11" s="1"/>
  <c r="AB1738" i="11"/>
  <c r="AB2254" i="11"/>
  <c r="AE2254" i="11"/>
  <c r="AB2485" i="11"/>
  <c r="AE2485" i="11"/>
  <c r="AB1577" i="11"/>
  <c r="AB1759" i="11"/>
  <c r="AC1759" i="11" s="1"/>
  <c r="AB1889" i="11"/>
  <c r="AB1750" i="11"/>
  <c r="AB2031" i="11"/>
  <c r="AC2031" i="11" s="1"/>
  <c r="AB2222" i="11"/>
  <c r="AB2074" i="11"/>
  <c r="AB2346" i="11"/>
  <c r="AB1867" i="11"/>
  <c r="AE1867" i="11"/>
  <c r="AB1728" i="11"/>
  <c r="AB2299" i="11"/>
  <c r="AE2299" i="11"/>
  <c r="AB2543" i="11"/>
  <c r="AB2080" i="11"/>
  <c r="AB2451" i="11"/>
  <c r="AB1786" i="11"/>
  <c r="AE1786" i="11"/>
  <c r="AB1771" i="11"/>
  <c r="AB1502" i="11"/>
  <c r="AB2011" i="11"/>
  <c r="AD2011" i="11"/>
  <c r="AB1941" i="11"/>
  <c r="AB1848" i="11"/>
  <c r="AB1838" i="11"/>
  <c r="AB1907" i="11"/>
  <c r="AB2053" i="11"/>
  <c r="AB2243" i="11"/>
  <c r="AB2357" i="11"/>
  <c r="AB2558" i="11"/>
  <c r="AE2558" i="11"/>
  <c r="AB1593" i="11"/>
  <c r="AB1782" i="11"/>
  <c r="AE1782" i="11"/>
  <c r="AB1520" i="11"/>
  <c r="AB1788" i="11"/>
  <c r="AE1788" i="11"/>
  <c r="AB1797" i="11"/>
  <c r="AB1827" i="11"/>
  <c r="AB1936" i="11"/>
  <c r="AB1846" i="11"/>
  <c r="AB2000" i="11"/>
  <c r="AB2006" i="11"/>
  <c r="AB1912" i="11"/>
  <c r="AC1912" i="11" s="1"/>
  <c r="AB1967" i="11"/>
  <c r="AC1967" i="11" s="1"/>
  <c r="AB2012" i="11"/>
  <c r="AC2012" i="11" s="1"/>
  <c r="AB2427" i="11"/>
  <c r="AB1670" i="11"/>
  <c r="AB2479" i="11"/>
  <c r="AE2479" i="11"/>
  <c r="AB2275" i="11"/>
  <c r="AB2365" i="11"/>
  <c r="AC2365" i="11" s="1"/>
  <c r="AB2414" i="11"/>
  <c r="AB2530" i="11"/>
  <c r="AB2370" i="11"/>
  <c r="AB2448" i="11"/>
  <c r="AE2448" i="11"/>
  <c r="AB2219" i="11"/>
  <c r="AB1513" i="11"/>
  <c r="AC1513" i="11" s="1"/>
  <c r="AB1540" i="11"/>
  <c r="AB1793" i="11"/>
  <c r="AB1823" i="11"/>
  <c r="AB1852" i="11"/>
  <c r="AB1805" i="11"/>
  <c r="AB1834" i="11"/>
  <c r="AB1866" i="11"/>
  <c r="AB1873" i="11"/>
  <c r="AC1873" i="11" s="1"/>
  <c r="AB1697" i="11"/>
  <c r="AB1796" i="11"/>
  <c r="AC1796" i="11" s="1"/>
  <c r="AB1816" i="11"/>
  <c r="AC1816" i="11" s="1"/>
  <c r="AB1952" i="11"/>
  <c r="AB1880" i="11"/>
  <c r="AB1914" i="11"/>
  <c r="AC1914" i="11" s="1"/>
  <c r="AB1946" i="11"/>
  <c r="AC1946" i="11" s="1"/>
  <c r="AB1950" i="11"/>
  <c r="AC1950" i="11" s="1"/>
  <c r="AB2013" i="11"/>
  <c r="AC2013" i="11" s="1"/>
  <c r="AB2144" i="11"/>
  <c r="AB2176" i="11"/>
  <c r="AC2176" i="11" s="1"/>
  <c r="AB2199" i="11"/>
  <c r="AB2226" i="11"/>
  <c r="AB2258" i="11"/>
  <c r="AB2343" i="11"/>
  <c r="AB2392" i="11"/>
  <c r="AC2392" i="11" s="1"/>
  <c r="AB2443" i="11"/>
  <c r="AC2443" i="11" s="1"/>
  <c r="AB2122" i="11"/>
  <c r="AE2122" i="11"/>
  <c r="AB2186" i="11"/>
  <c r="AE2186" i="11"/>
  <c r="AB2236" i="11"/>
  <c r="AB2308" i="11"/>
  <c r="AB1621" i="11"/>
  <c r="AB2490" i="11"/>
  <c r="AB2500" i="11"/>
  <c r="AB2516" i="11"/>
  <c r="AB2532" i="11"/>
  <c r="AC2532" i="11" s="1"/>
  <c r="AB2548" i="11"/>
  <c r="AB2564" i="11"/>
  <c r="AB2227" i="11"/>
  <c r="AB2285" i="11"/>
  <c r="AB2331" i="11"/>
  <c r="AE2331" i="11"/>
  <c r="AB2363" i="11"/>
  <c r="AE2363" i="11"/>
  <c r="AB2380" i="11"/>
  <c r="AE2380" i="11"/>
  <c r="AB2412" i="11"/>
  <c r="AB2251" i="11"/>
  <c r="AB2409" i="11"/>
  <c r="AE2409" i="11"/>
  <c r="AB2455" i="11"/>
  <c r="AB2410" i="11"/>
  <c r="AC2410" i="11" s="1"/>
  <c r="AB2023" i="11"/>
  <c r="AB1754" i="11"/>
  <c r="AB2047" i="11"/>
  <c r="AB1739" i="11"/>
  <c r="AE1739" i="11"/>
  <c r="AB1988" i="11"/>
  <c r="AB2026" i="11"/>
  <c r="AC2026" i="11" s="1"/>
  <c r="AB2076" i="11"/>
  <c r="AC2076" i="11" s="1"/>
  <c r="AB2108" i="11"/>
  <c r="AB1516" i="11"/>
  <c r="AB1603" i="11"/>
  <c r="AC1603" i="11" s="1"/>
  <c r="AB1733" i="11"/>
  <c r="AB1986" i="11"/>
  <c r="AE1986" i="11"/>
  <c r="AB2265" i="11"/>
  <c r="AB2291" i="11"/>
  <c r="AC2291" i="11" s="1"/>
  <c r="AB2232" i="11"/>
  <c r="AC2232" i="11" s="1"/>
  <c r="AB2437" i="11"/>
  <c r="AB1582" i="11"/>
  <c r="AB2055" i="11"/>
  <c r="AB2555" i="11"/>
  <c r="AB1756" i="11"/>
  <c r="AB2246" i="11"/>
  <c r="AB1757" i="11"/>
  <c r="AC1757" i="11" s="1"/>
  <c r="AB1800" i="11"/>
  <c r="AB1742" i="11"/>
  <c r="AB2072" i="11"/>
  <c r="AB2495" i="11"/>
  <c r="AB1765" i="11"/>
  <c r="AB1892" i="11"/>
  <c r="AC1892" i="11" s="1"/>
  <c r="AB2280" i="11"/>
  <c r="AB2466" i="11"/>
  <c r="AB2240" i="11"/>
  <c r="AB2505" i="11"/>
  <c r="AB2090" i="11"/>
  <c r="AB2260" i="11"/>
  <c r="AB1530" i="11"/>
  <c r="AC1530" i="11" s="1"/>
  <c r="AB1735" i="11"/>
  <c r="AE1735" i="11"/>
  <c r="AB2313" i="11"/>
  <c r="AE2313" i="11"/>
  <c r="AB1890" i="11"/>
  <c r="AB2106" i="11"/>
  <c r="AE2106" i="11"/>
  <c r="AB1627" i="11"/>
  <c r="AC1627" i="11" s="1"/>
  <c r="AB1906" i="11"/>
  <c r="AC1906" i="11" s="1"/>
  <c r="AB1769" i="11"/>
  <c r="AB1785" i="11"/>
  <c r="AC1785" i="11" s="1"/>
  <c r="AB1536" i="11"/>
  <c r="AB1598" i="11"/>
  <c r="AE1598" i="11"/>
  <c r="AB1795" i="11"/>
  <c r="AB1854" i="11"/>
  <c r="AB2019" i="11"/>
  <c r="AE2019" i="11"/>
  <c r="AB1917" i="11"/>
  <c r="AC1917" i="11" s="1"/>
  <c r="AB1928" i="11"/>
  <c r="AC1928" i="11" s="1"/>
  <c r="AB1887" i="11"/>
  <c r="AB2449" i="11"/>
  <c r="AB2315" i="11"/>
  <c r="AE2315" i="11"/>
  <c r="AB2290" i="11"/>
  <c r="AB2425" i="11"/>
  <c r="AC2425" i="11" s="1"/>
  <c r="AB2518" i="11"/>
  <c r="AB2395" i="11"/>
  <c r="AC2395" i="11" s="1"/>
  <c r="AB2386" i="11"/>
  <c r="AB2201" i="11"/>
  <c r="AC2201" i="11" s="1"/>
  <c r="AB2419" i="11"/>
  <c r="AE2419" i="11"/>
  <c r="AB2464" i="11"/>
  <c r="AE2464" i="11"/>
  <c r="AB1874" i="11"/>
  <c r="AB1881" i="11"/>
  <c r="AB2086" i="11"/>
  <c r="AB2445" i="11"/>
  <c r="AB2450" i="11"/>
  <c r="AB2263" i="11"/>
  <c r="AB1752" i="11"/>
  <c r="AB2462" i="11"/>
  <c r="AB1719" i="11"/>
  <c r="AB1768" i="11"/>
  <c r="AB1940" i="11"/>
  <c r="AD1940" i="11"/>
  <c r="AB2476" i="11"/>
  <c r="AB1615" i="11"/>
  <c r="AB2110" i="11"/>
  <c r="AC2110" i="11" s="1"/>
  <c r="AB1746" i="11"/>
  <c r="AB1992" i="11"/>
  <c r="AE1992" i="11"/>
  <c r="AB1512" i="11"/>
  <c r="AC1512" i="11" s="1"/>
  <c r="AB2028" i="11"/>
  <c r="AB1724" i="11"/>
  <c r="AB2270" i="11"/>
  <c r="AB1851" i="11"/>
  <c r="AB1859" i="11"/>
  <c r="AD1859" i="11"/>
  <c r="AB1931" i="11"/>
  <c r="AB1925" i="11"/>
  <c r="AB1888" i="11"/>
  <c r="AB2043" i="11"/>
  <c r="AE2043" i="11"/>
  <c r="AB2421" i="11"/>
  <c r="AB2114" i="11"/>
  <c r="AB1509" i="11"/>
  <c r="AB1606" i="11"/>
  <c r="AB1770" i="11"/>
  <c r="AC1770" i="11" s="1"/>
  <c r="AB1804" i="11"/>
  <c r="AB1864" i="11"/>
  <c r="AB1825" i="11"/>
  <c r="AB1948" i="11"/>
  <c r="AC1948" i="11" s="1"/>
  <c r="AB2021" i="11"/>
  <c r="AB1982" i="11"/>
  <c r="AB2235" i="11"/>
  <c r="AB2344" i="11"/>
  <c r="AD2344" i="11"/>
  <c r="AB2390" i="11"/>
  <c r="AE2390" i="11"/>
  <c r="AB2492" i="11"/>
  <c r="AB2502" i="11"/>
  <c r="AB2534" i="11"/>
  <c r="AB2550" i="11"/>
  <c r="AB2329" i="11"/>
  <c r="AC2329" i="11" s="1"/>
  <c r="AB2361" i="11"/>
  <c r="AB2252" i="11"/>
  <c r="AB2146" i="11"/>
  <c r="AC2146" i="11" s="1"/>
  <c r="AB2368" i="11"/>
  <c r="AE2368" i="11"/>
  <c r="AB2116" i="11"/>
  <c r="AB2180" i="11"/>
  <c r="AB2230" i="11"/>
  <c r="AE2230" i="11"/>
  <c r="AB1740" i="11"/>
  <c r="AB1994" i="11"/>
  <c r="AC1994" i="11" s="1"/>
  <c r="AB2112" i="11"/>
  <c r="AE2112" i="11"/>
  <c r="AB1932" i="11"/>
  <c r="AC1932" i="11" s="1"/>
  <c r="AB2150" i="11"/>
  <c r="AB1843" i="11"/>
  <c r="AB2334" i="11"/>
  <c r="AE2334" i="11"/>
  <c r="AB1599" i="11"/>
  <c r="AD1599" i="11"/>
  <c r="AB2407" i="11"/>
  <c r="AB2499" i="11"/>
  <c r="AC2499" i="11" s="1"/>
  <c r="AB2563" i="11"/>
  <c r="AB2113" i="11"/>
  <c r="AB2249" i="11"/>
  <c r="AB1633" i="11"/>
  <c r="AE1633" i="11"/>
  <c r="AB2293" i="11"/>
  <c r="AE2293" i="11"/>
  <c r="AB2016" i="11"/>
  <c r="AC2016" i="11" s="1"/>
  <c r="AB1744" i="11"/>
  <c r="AB2056" i="11"/>
  <c r="AB1511" i="11"/>
  <c r="AB1614" i="11"/>
  <c r="AB1609" i="11"/>
  <c r="AB1772" i="11"/>
  <c r="AB1801" i="11"/>
  <c r="AB1831" i="11"/>
  <c r="AB1860" i="11"/>
  <c r="AB1813" i="11"/>
  <c r="AB1842" i="11"/>
  <c r="AB1656" i="11"/>
  <c r="AB1675" i="11"/>
  <c r="AB1707" i="11"/>
  <c r="AB1810" i="11"/>
  <c r="AB1832" i="11"/>
  <c r="AB2027" i="11"/>
  <c r="AE2027" i="11"/>
  <c r="AB1891" i="11"/>
  <c r="AB2017" i="11"/>
  <c r="AC2017" i="11" s="1"/>
  <c r="AB1973" i="11"/>
  <c r="AC1973" i="11" s="1"/>
  <c r="AB2029" i="11"/>
  <c r="AC2029" i="11" s="1"/>
  <c r="AB2120" i="11"/>
  <c r="AB2152" i="11"/>
  <c r="AB2184" i="11"/>
  <c r="AB2207" i="11"/>
  <c r="AC2207" i="11" s="1"/>
  <c r="AB2234" i="11"/>
  <c r="AB2352" i="11"/>
  <c r="AB2400" i="11"/>
  <c r="AD2400" i="11"/>
  <c r="AB2465" i="11"/>
  <c r="AC2465" i="11" s="1"/>
  <c r="AB2402" i="11"/>
  <c r="AE2402" i="11"/>
  <c r="AB1882" i="11"/>
  <c r="AB2138" i="11"/>
  <c r="AB2268" i="11"/>
  <c r="AB2418" i="11"/>
  <c r="AB2432" i="11"/>
  <c r="AB2494" i="11"/>
  <c r="AB2504" i="11"/>
  <c r="AB2520" i="11"/>
  <c r="AB2536" i="11"/>
  <c r="AE2536" i="11"/>
  <c r="AB1699" i="11"/>
  <c r="AB2247" i="11"/>
  <c r="AC2247" i="11" s="1"/>
  <c r="AB2403" i="11"/>
  <c r="AC2403" i="11" s="1"/>
  <c r="AB2339" i="11"/>
  <c r="AC2339" i="11" s="1"/>
  <c r="AB2388" i="11"/>
  <c r="AC2388" i="11" s="1"/>
  <c r="AB2471" i="11"/>
  <c r="AB1490" i="11"/>
  <c r="AB1761" i="11"/>
  <c r="AB1900" i="11"/>
  <c r="AB1993" i="11"/>
  <c r="AB2041" i="11"/>
  <c r="AC2041" i="11" s="1"/>
  <c r="AB2084" i="11"/>
  <c r="AC2084" i="11" s="1"/>
  <c r="AB1896" i="11"/>
  <c r="AC1896" i="11" s="1"/>
  <c r="AB1508" i="11"/>
  <c r="AB2286" i="11"/>
  <c r="AB2467" i="11"/>
  <c r="AB2276" i="11"/>
  <c r="AC2276" i="11" s="1"/>
  <c r="AB2507" i="11"/>
  <c r="AC2507" i="11" s="1"/>
  <c r="AB1550" i="11"/>
  <c r="AB1814" i="11"/>
  <c r="AE1814" i="11"/>
  <c r="AB2134" i="11"/>
  <c r="AB2287" i="11"/>
  <c r="AE2287" i="11"/>
  <c r="AB2062" i="11"/>
  <c r="AB1963" i="11"/>
  <c r="AB2050" i="11"/>
  <c r="AB1522" i="11"/>
  <c r="AB2096" i="11"/>
  <c r="AB2238" i="11"/>
  <c r="AB2482" i="11"/>
  <c r="AB1611" i="11"/>
  <c r="AE1611" i="11"/>
  <c r="AB2088" i="11"/>
  <c r="AB1721" i="11"/>
  <c r="AB1777" i="11"/>
  <c r="AB1977" i="11"/>
  <c r="AB2537" i="11"/>
  <c r="AB1899" i="11"/>
  <c r="AB2375" i="11"/>
  <c r="AB2529" i="11"/>
  <c r="AE2529" i="11"/>
  <c r="AB1766" i="11"/>
  <c r="AB2174" i="11"/>
  <c r="AB2140" i="11"/>
  <c r="AB1970" i="11"/>
  <c r="AB2379" i="11"/>
  <c r="AB2064" i="11"/>
  <c r="AB1784" i="11"/>
  <c r="AB1597" i="11"/>
  <c r="AC1597" i="11" s="1"/>
  <c r="AB1818" i="11"/>
  <c r="AB1837" i="11"/>
  <c r="AC1837" i="11" s="1"/>
  <c r="AB1803" i="11"/>
  <c r="AC1803" i="11" s="1"/>
  <c r="AB1966" i="11"/>
  <c r="AB2025" i="11"/>
  <c r="AB1944" i="11"/>
  <c r="AB2037" i="11"/>
  <c r="AB2014" i="11"/>
  <c r="AE2014" i="11"/>
  <c r="AB2506" i="11"/>
  <c r="AB2538" i="11"/>
  <c r="AB2266" i="11"/>
  <c r="AD2266" i="11"/>
  <c r="AB2435" i="11"/>
  <c r="AB2162" i="11"/>
  <c r="AB2282" i="11"/>
  <c r="AB2426" i="11"/>
  <c r="AC2426" i="11" s="1"/>
  <c r="AB1773" i="11"/>
  <c r="AB1996" i="11"/>
  <c r="AE1996" i="11"/>
  <c r="AB2132" i="11"/>
  <c r="AE2132" i="11"/>
  <c r="AB1910" i="11"/>
  <c r="AB2182" i="11"/>
  <c r="AB1879" i="11"/>
  <c r="AB2102" i="11"/>
  <c r="AB1763" i="11"/>
  <c r="AC1763" i="11" s="1"/>
  <c r="AB2321" i="11"/>
  <c r="AB2515" i="11"/>
  <c r="AE2515" i="11"/>
  <c r="AB1484" i="11"/>
  <c r="AE1484" i="11"/>
  <c r="AB2126" i="11"/>
  <c r="AC2126" i="11" s="1"/>
  <c r="AB1565" i="11"/>
  <c r="AB2429" i="11"/>
  <c r="AC2429" i="11" s="1"/>
  <c r="AB2513" i="11"/>
  <c r="AB1916" i="11"/>
  <c r="AB2098" i="11"/>
  <c r="AB1723" i="11"/>
  <c r="AB2415" i="11"/>
  <c r="AB2124" i="11"/>
  <c r="AC2124" i="11" s="1"/>
  <c r="AB2289" i="11"/>
  <c r="AB2416" i="11"/>
  <c r="AB1718" i="11"/>
  <c r="AC1718" i="11" s="1"/>
  <c r="AB2387" i="11"/>
  <c r="AE2387" i="11"/>
  <c r="AB2342" i="11"/>
  <c r="AC2342" i="11" s="1"/>
  <c r="AB1533" i="11"/>
  <c r="AB1525" i="11"/>
  <c r="AB1518" i="11"/>
  <c r="AC1518" i="11" s="1"/>
  <c r="AB1563" i="11"/>
  <c r="AB1604" i="11"/>
  <c r="AB1629" i="11"/>
  <c r="AE1629" i="11"/>
  <c r="AB1774" i="11"/>
  <c r="AB1811" i="11"/>
  <c r="AE1811" i="11"/>
  <c r="AB1833" i="11"/>
  <c r="AC1833" i="11" s="1"/>
  <c r="AB1862" i="11"/>
  <c r="AB2035" i="11"/>
  <c r="AB1922" i="11"/>
  <c r="AE1922" i="11"/>
  <c r="AB1954" i="11"/>
  <c r="AB1886" i="11"/>
  <c r="AB1903" i="11"/>
  <c r="AB2008" i="11"/>
  <c r="AB2239" i="11"/>
  <c r="AC2239" i="11" s="1"/>
  <c r="AB2481" i="11"/>
  <c r="AC2481" i="11" s="1"/>
  <c r="AB2349" i="11"/>
  <c r="AB2493" i="11"/>
  <c r="AB2522" i="11"/>
  <c r="AB2554" i="11"/>
  <c r="AB2411" i="11"/>
  <c r="AE2411" i="11"/>
  <c r="AB2214" i="11"/>
  <c r="AC2214" i="11" s="1"/>
  <c r="AB1576" i="11"/>
  <c r="AB1924" i="11"/>
  <c r="AB1507" i="11"/>
  <c r="AB2196" i="11"/>
  <c r="AB1488" i="11"/>
  <c r="AB1579" i="11"/>
  <c r="AB1560" i="11"/>
  <c r="AB1776" i="11"/>
  <c r="AC1776" i="11" s="1"/>
  <c r="AB1783" i="11"/>
  <c r="AB1618" i="11"/>
  <c r="AB1807" i="11"/>
  <c r="AE1807" i="11"/>
  <c r="AB1836" i="11"/>
  <c r="AB1868" i="11"/>
  <c r="AB1791" i="11"/>
  <c r="AB1821" i="11"/>
  <c r="AE1821" i="11"/>
  <c r="AB1850" i="11"/>
  <c r="AC1850" i="11" s="1"/>
  <c r="AB1662" i="11"/>
  <c r="AB1681" i="11"/>
  <c r="AC1681" i="11" s="1"/>
  <c r="AB1713" i="11"/>
  <c r="AC1713" i="11" s="1"/>
  <c r="AB1826" i="11"/>
  <c r="AB1640" i="11"/>
  <c r="AC1640" i="11" s="1"/>
  <c r="AB1845" i="11"/>
  <c r="AC1845" i="11" s="1"/>
  <c r="AB1894" i="11"/>
  <c r="AB1987" i="11"/>
  <c r="AC1987" i="11" s="1"/>
  <c r="AB2042" i="11"/>
  <c r="AB1904" i="11"/>
  <c r="AB1980" i="11"/>
  <c r="AB2033" i="11"/>
  <c r="AC2033" i="11" s="1"/>
  <c r="AB1934" i="11"/>
  <c r="AC1934" i="11" s="1"/>
  <c r="AB2044" i="11"/>
  <c r="AC2044" i="11" s="1"/>
  <c r="AB2160" i="11"/>
  <c r="AE2160" i="11"/>
  <c r="AB2192" i="11"/>
  <c r="AB2215" i="11"/>
  <c r="AB2242" i="11"/>
  <c r="AC2242" i="11" s="1"/>
  <c r="AB1919" i="11"/>
  <c r="AB2354" i="11"/>
  <c r="AB2376" i="11"/>
  <c r="AE2376" i="11"/>
  <c r="AB2408" i="11"/>
  <c r="AC2408" i="11" s="1"/>
  <c r="AB2154" i="11"/>
  <c r="AB2209" i="11"/>
  <c r="AB2441" i="11"/>
  <c r="AB2378" i="11"/>
  <c r="AB2303" i="11"/>
  <c r="AB2454" i="11"/>
  <c r="AC2454" i="11" s="1"/>
  <c r="AB2508" i="11"/>
  <c r="AB2524" i="11"/>
  <c r="AB2540" i="11"/>
  <c r="AB2556" i="11"/>
  <c r="AB2423" i="11"/>
  <c r="AB1689" i="11"/>
  <c r="AB2283" i="11"/>
  <c r="AC2283" i="11" s="1"/>
  <c r="AB2295" i="11"/>
  <c r="AC2295" i="11" s="1"/>
  <c r="AB2347" i="11"/>
  <c r="AE2347" i="11"/>
  <c r="AB2396" i="11"/>
  <c r="AE2396" i="11"/>
  <c r="AB1630" i="11"/>
  <c r="AC1630" i="11" s="1"/>
  <c r="AB2433" i="11"/>
  <c r="AB1942" i="11"/>
  <c r="AE1942" i="11"/>
  <c r="AB1517" i="11"/>
  <c r="AC1517" i="11" s="1"/>
  <c r="AB1781" i="11"/>
  <c r="AB1955" i="11"/>
  <c r="AB2002" i="11"/>
  <c r="AE2002" i="11"/>
  <c r="AB1504" i="11"/>
  <c r="AE1504" i="11"/>
  <c r="AB2024" i="11"/>
  <c r="AB1501" i="11"/>
  <c r="AB2461" i="11"/>
  <c r="AB2241" i="11"/>
  <c r="AB2350" i="11"/>
  <c r="AB2453" i="11"/>
  <c r="AB2523" i="11"/>
  <c r="AE2523" i="11"/>
  <c r="AB1897" i="11"/>
  <c r="AE1897" i="11"/>
  <c r="AB2166" i="11"/>
  <c r="AD2166" i="11"/>
  <c r="AB1492" i="11"/>
  <c r="AC1492" i="11" s="1"/>
  <c r="AB2078" i="11"/>
  <c r="AB2278" i="11"/>
  <c r="AB1978" i="11"/>
  <c r="AB1968" i="11"/>
  <c r="AB2190" i="11"/>
  <c r="AB1631" i="11"/>
  <c r="AB1926" i="11"/>
  <c r="AB2158" i="11"/>
  <c r="AB1792" i="11"/>
  <c r="AE1792" i="11"/>
  <c r="AB2034" i="11"/>
  <c r="AE2034" i="11"/>
  <c r="AB2362" i="11"/>
  <c r="AB1485" i="11"/>
  <c r="AD1485" i="11"/>
  <c r="AB1958" i="11"/>
  <c r="AC1958" i="11" s="1"/>
  <c r="AB2535" i="11"/>
  <c r="AB2104" i="11"/>
  <c r="AB1534" i="11"/>
  <c r="AB1764" i="11"/>
  <c r="AC1764" i="11" s="1"/>
  <c r="AB1561" i="11"/>
  <c r="AE1561" i="11"/>
  <c r="AB2438" i="11"/>
  <c r="AB2036" i="11"/>
  <c r="AE2036" i="11"/>
  <c r="AB1595" i="11"/>
  <c r="AE1595" i="11"/>
  <c r="AB1923" i="11"/>
  <c r="AE1923" i="11"/>
  <c r="AB1583" i="11"/>
  <c r="AB1778" i="11"/>
  <c r="AE1778" i="11"/>
  <c r="AB2040" i="11"/>
  <c r="AB2542" i="11"/>
  <c r="AB2244" i="11"/>
  <c r="AB2178" i="11"/>
  <c r="AC2178" i="11" s="1"/>
  <c r="AB2442" i="11"/>
  <c r="AB1956" i="11"/>
  <c r="AB2205" i="11"/>
  <c r="AB2469" i="11"/>
  <c r="AD2469" i="11"/>
  <c r="AB1569" i="11"/>
  <c r="AB2323" i="11"/>
  <c r="AC2323" i="11" s="1"/>
  <c r="AB2009" i="11"/>
  <c r="AE2009" i="11"/>
  <c r="AB1747" i="11"/>
  <c r="AB2248" i="11"/>
  <c r="AB2366" i="11"/>
  <c r="AC2366" i="11" s="1"/>
  <c r="AB2459" i="11"/>
  <c r="AC2459" i="11" s="1"/>
  <c r="AB2531" i="11"/>
  <c r="AE2531" i="11"/>
  <c r="AB1558" i="11"/>
  <c r="AB2460" i="11"/>
  <c r="AB2496" i="11"/>
  <c r="AB2211" i="11"/>
  <c r="AB2172" i="11"/>
  <c r="AB1526" i="11"/>
  <c r="AB1964" i="11"/>
  <c r="AB2325" i="11"/>
  <c r="AE2325" i="11"/>
  <c r="AB1835" i="11"/>
  <c r="AE1835" i="11"/>
  <c r="AB2082" i="11"/>
  <c r="AB2371" i="11"/>
  <c r="AB2010" i="11"/>
  <c r="AB2188" i="11"/>
  <c r="AB1743" i="11"/>
  <c r="AE1743" i="11"/>
  <c r="AB1949" i="11"/>
  <c r="AB2484" i="11"/>
  <c r="AC2484" i="11" s="1"/>
  <c r="AB1731" i="11"/>
  <c r="AB2561" i="11"/>
  <c r="AB2142" i="11"/>
  <c r="AE2142" i="11"/>
  <c r="AB1619" i="11"/>
  <c r="AB2477" i="11"/>
  <c r="AB2046" i="11"/>
  <c r="AB2358" i="11"/>
  <c r="AB1753" i="11"/>
  <c r="AB2297" i="11"/>
  <c r="AD2297" i="11"/>
  <c r="AB2309" i="11"/>
  <c r="AB1758" i="11"/>
  <c r="AC1758" i="11" s="1"/>
  <c r="AB2521" i="11"/>
  <c r="AB2509" i="11"/>
  <c r="AB1989" i="11"/>
  <c r="AD1989" i="11"/>
  <c r="AE2491" i="11"/>
  <c r="AE2405" i="11"/>
  <c r="AE2348" i="11"/>
  <c r="AD2147" i="11"/>
  <c r="AD1700" i="11"/>
  <c r="AD2277" i="11"/>
  <c r="AD1679" i="11"/>
  <c r="AD2193" i="11"/>
  <c r="AE2458" i="11"/>
  <c r="AE2109" i="11"/>
  <c r="AD2301" i="11"/>
  <c r="AD2083" i="11"/>
  <c r="AD2314" i="11"/>
  <c r="AD1828" i="11"/>
  <c r="AD1915" i="11"/>
  <c r="AD1661" i="11"/>
  <c r="AD1849" i="11"/>
  <c r="AD1971" i="11"/>
  <c r="AE1701" i="11"/>
  <c r="AD1667" i="11"/>
  <c r="AD1644" i="11"/>
  <c r="AD2381" i="11"/>
  <c r="AD2173" i="11"/>
  <c r="AE1780" i="11"/>
  <c r="AD2446" i="11"/>
  <c r="AE2404" i="11"/>
  <c r="AE2100" i="11"/>
  <c r="AE2475" i="11"/>
  <c r="AE2094" i="11"/>
  <c r="AD2452" i="11"/>
  <c r="AD1760" i="11"/>
  <c r="AD1573" i="11"/>
  <c r="AD2310" i="11"/>
  <c r="AE2185" i="11"/>
  <c r="AD1853" i="11"/>
  <c r="AE2051" i="11"/>
  <c r="AE2335" i="11"/>
  <c r="AE2394" i="11"/>
  <c r="AE1521" i="11"/>
  <c r="AE1959" i="11"/>
  <c r="AD2032" i="11"/>
  <c r="AE2022" i="11"/>
  <c r="AE1889" i="11"/>
  <c r="AD2346" i="11"/>
  <c r="AD1771" i="11"/>
  <c r="AD1729" i="11"/>
  <c r="AD1555" i="11"/>
  <c r="AD2308" i="11"/>
  <c r="AE2246" i="11"/>
  <c r="AE2072" i="11"/>
  <c r="AE2466" i="11"/>
  <c r="AD1991" i="11"/>
  <c r="AE1509" i="11"/>
  <c r="AE2492" i="11"/>
  <c r="AE2249" i="11"/>
  <c r="AD1752" i="11"/>
  <c r="AE2056" i="11"/>
  <c r="AE2270" i="11"/>
  <c r="AE1925" i="11"/>
  <c r="AE2286" i="11"/>
  <c r="AD1550" i="11"/>
  <c r="AE2482" i="11"/>
  <c r="AD1766" i="11"/>
  <c r="AE2117" i="11"/>
  <c r="AE1772" i="11"/>
  <c r="AE2352" i="11"/>
  <c r="AE1944" i="11"/>
  <c r="AE1488" i="11"/>
  <c r="AD2501" i="11"/>
  <c r="AD1790" i="11"/>
  <c r="AD1716" i="11"/>
  <c r="AE2125" i="11"/>
  <c r="AD2302" i="11"/>
  <c r="AD2527" i="11"/>
  <c r="AE2327" i="11"/>
  <c r="AE1532" i="11"/>
  <c r="AD2551" i="11"/>
  <c r="AE2292" i="11"/>
  <c r="AE1668" i="11"/>
  <c r="AE2197" i="11"/>
  <c r="AD1626" i="11"/>
  <c r="AE2052" i="11"/>
  <c r="AE1669" i="11"/>
  <c r="AE1659" i="11"/>
  <c r="AD2153" i="11"/>
  <c r="AE2057" i="11"/>
  <c r="AD1553" i="11"/>
  <c r="AD1496" i="11"/>
  <c r="AD1635" i="11"/>
  <c r="AD1564" i="11"/>
  <c r="AD1674" i="11"/>
  <c r="AD1678" i="11"/>
  <c r="S2564" i="11"/>
  <c r="AD1613" i="11"/>
  <c r="AE1613" i="11" s="1"/>
  <c r="AD1883" i="11"/>
  <c r="AE1883" i="11" s="1"/>
  <c r="AD2398" i="11"/>
  <c r="AE2398" i="11" s="1"/>
  <c r="AD1741" i="11"/>
  <c r="AE1741" i="11" s="1"/>
  <c r="AD1872" i="11"/>
  <c r="AE1872" i="11" s="1"/>
  <c r="AD2440" i="11"/>
  <c r="AE2440" i="11" s="1"/>
  <c r="AD1927" i="11"/>
  <c r="AE1927" i="11" s="1"/>
  <c r="AD2128" i="11"/>
  <c r="AE2128" i="11" s="1"/>
  <c r="AD2498" i="11"/>
  <c r="AE2498" i="11" s="1"/>
  <c r="AD1957" i="11"/>
  <c r="AE1957" i="11" s="1"/>
  <c r="AD2553" i="11"/>
  <c r="AE2553" i="11" s="1"/>
  <c r="AD2483" i="11"/>
  <c r="AE2483" i="11" s="1"/>
  <c r="AD1720" i="11"/>
  <c r="AE1720" i="11" s="1"/>
  <c r="AD1648" i="11"/>
  <c r="AE1648" i="11" s="1"/>
  <c r="AD1819" i="11"/>
  <c r="AE1819" i="11" s="1"/>
  <c r="AD1809" i="11"/>
  <c r="AE1809" i="11" s="1"/>
  <c r="AD1902" i="11"/>
  <c r="AE1902" i="11" s="1"/>
  <c r="AD2374" i="11"/>
  <c r="AE2374" i="11" s="1"/>
  <c r="AD2377" i="11"/>
  <c r="AE2377" i="11" s="1"/>
  <c r="AD2060" i="11"/>
  <c r="AE2060" i="11" s="1"/>
  <c r="AD2092" i="11"/>
  <c r="AE2092" i="11" s="1"/>
  <c r="AD1830" i="11"/>
  <c r="AE1830" i="11" s="1"/>
  <c r="AD2391" i="11"/>
  <c r="AE2391" i="11" s="1"/>
  <c r="AD1519" i="11"/>
  <c r="AE1519" i="11" s="1"/>
  <c r="AD2430" i="11"/>
  <c r="AE2430" i="11" s="1"/>
  <c r="AD2288" i="11"/>
  <c r="AE2288" i="11" s="1"/>
  <c r="AD1605" i="11"/>
  <c r="AE1605" i="11" s="1"/>
  <c r="AD1808" i="11"/>
  <c r="AE1808" i="11" s="1"/>
  <c r="AD1951" i="11"/>
  <c r="AE1951" i="11" s="1"/>
  <c r="AD2336" i="11"/>
  <c r="AE2336" i="11" s="1"/>
  <c r="AD1822" i="11"/>
  <c r="AE1822" i="11" s="1"/>
  <c r="AD1884" i="11"/>
  <c r="AE1884" i="11" s="1"/>
  <c r="AD1918" i="11"/>
  <c r="AE1918" i="11" s="1"/>
  <c r="AD1974" i="11"/>
  <c r="AE1974" i="11" s="1"/>
  <c r="AD1908" i="11"/>
  <c r="AE1908" i="11" s="1"/>
  <c r="AD2070" i="11"/>
  <c r="AE2070" i="11" s="1"/>
  <c r="AD1965" i="11"/>
  <c r="AE1965" i="11" s="1"/>
  <c r="AD1863" i="11"/>
  <c r="AE1863" i="11" s="1"/>
  <c r="AD1824" i="11"/>
  <c r="AE1824" i="11" s="1"/>
  <c r="AD1875" i="11"/>
  <c r="AE1875" i="11" s="1"/>
  <c r="AD2360" i="11"/>
  <c r="AE2360" i="11" s="1"/>
  <c r="AD2497" i="11"/>
  <c r="AE2497" i="11" s="1"/>
  <c r="AD2198" i="11"/>
  <c r="AE2198" i="11" s="1"/>
  <c r="AD2545" i="11"/>
  <c r="AE2545" i="11" s="1"/>
  <c r="AD1876" i="11"/>
  <c r="AE1876" i="11" s="1"/>
  <c r="AD1969" i="11"/>
  <c r="AE1969" i="11" s="1"/>
  <c r="AD2369" i="11"/>
  <c r="AE2369" i="11" s="1"/>
  <c r="AD1877" i="11"/>
  <c r="AE1877" i="11" s="1"/>
  <c r="AD1730" i="11"/>
  <c r="AE1730" i="11" s="1"/>
  <c r="AD2058" i="11"/>
  <c r="AE2058" i="11" s="1"/>
  <c r="AD1736" i="11"/>
  <c r="AE1736" i="11" s="1"/>
  <c r="S1511" i="11"/>
  <c r="S1518" i="11"/>
  <c r="S1563" i="11"/>
  <c r="S1560" i="11"/>
  <c r="S1776" i="11"/>
  <c r="S1783" i="11"/>
  <c r="S1807" i="11"/>
  <c r="S1868" i="11"/>
  <c r="S1533" i="11"/>
  <c r="S1622" i="11"/>
  <c r="S1583" i="11"/>
  <c r="S1525" i="11"/>
  <c r="S1549" i="11"/>
  <c r="S1778" i="11"/>
  <c r="S1785" i="11"/>
  <c r="S1648" i="11"/>
  <c r="S1789" i="11"/>
  <c r="S1819" i="11"/>
  <c r="S1848" i="11"/>
  <c r="S1794" i="11"/>
  <c r="S1853" i="11"/>
  <c r="S1809" i="11"/>
  <c r="S1838" i="11"/>
  <c r="S1870" i="11"/>
  <c r="S1990" i="11"/>
  <c r="S1907" i="11"/>
  <c r="S2040" i="11"/>
  <c r="S1902" i="11"/>
  <c r="S1960" i="11"/>
  <c r="S1984" i="11"/>
  <c r="S2053" i="11"/>
  <c r="S2030" i="11"/>
  <c r="S2259" i="11"/>
  <c r="S2296" i="11"/>
  <c r="S2447" i="11"/>
  <c r="S1683" i="11"/>
  <c r="S2243" i="11"/>
  <c r="S2357" i="11"/>
  <c r="S2374" i="11"/>
  <c r="S2406" i="11"/>
  <c r="S2470" i="11"/>
  <c r="S2510" i="11"/>
  <c r="S2526" i="11"/>
  <c r="S2542" i="11"/>
  <c r="S2558" i="11"/>
  <c r="S2423" i="11"/>
  <c r="S1689" i="11"/>
  <c r="S2283" i="11"/>
  <c r="S2295" i="11"/>
  <c r="S2347" i="11"/>
  <c r="S2396" i="11"/>
  <c r="S1630" i="11"/>
  <c r="S2377" i="11"/>
  <c r="S2433" i="11"/>
  <c r="S1517" i="11"/>
  <c r="S1781" i="11"/>
  <c r="S1955" i="11"/>
  <c r="S2002" i="11"/>
  <c r="S2060" i="11"/>
  <c r="S2092" i="11"/>
  <c r="S1504" i="11"/>
  <c r="S2024" i="11"/>
  <c r="S1501" i="11"/>
  <c r="S2461" i="11"/>
  <c r="S2241" i="11"/>
  <c r="S2350" i="11"/>
  <c r="S2453" i="11"/>
  <c r="S2523" i="11"/>
  <c r="S1550" i="11"/>
  <c r="S1814" i="11"/>
  <c r="S2134" i="11"/>
  <c r="S2287" i="11"/>
  <c r="S2062" i="11"/>
  <c r="S1963" i="11"/>
  <c r="S2050" i="11"/>
  <c r="S1522" i="11"/>
  <c r="S2096" i="11"/>
  <c r="S2238" i="11"/>
  <c r="S2482" i="11"/>
  <c r="S1611" i="11"/>
  <c r="S1830" i="11"/>
  <c r="S2088" i="11"/>
  <c r="S1765" i="11"/>
  <c r="S1892" i="11"/>
  <c r="S2280" i="11"/>
  <c r="S2466" i="11"/>
  <c r="S2240" i="11"/>
  <c r="S2505" i="11"/>
  <c r="S2090" i="11"/>
  <c r="S2260" i="11"/>
  <c r="S1867" i="11"/>
  <c r="S1728" i="11"/>
  <c r="S2299" i="11"/>
  <c r="S2543" i="11"/>
  <c r="S1619" i="11"/>
  <c r="S2477" i="11"/>
  <c r="S2036" i="11"/>
  <c r="S2391" i="11"/>
  <c r="S1595" i="11"/>
  <c r="S1923" i="11"/>
  <c r="S1515" i="11"/>
  <c r="S1519" i="11"/>
  <c r="S1551" i="11"/>
  <c r="S1625" i="11"/>
  <c r="S1567" i="11"/>
  <c r="S1780" i="11"/>
  <c r="S1787" i="11"/>
  <c r="S1815" i="11"/>
  <c r="S1844" i="11"/>
  <c r="S1799" i="11"/>
  <c r="S1829" i="11"/>
  <c r="S1858" i="11"/>
  <c r="S1672" i="11"/>
  <c r="S1691" i="11"/>
  <c r="S1839" i="11"/>
  <c r="S1802" i="11"/>
  <c r="S1861" i="11"/>
  <c r="S1920" i="11"/>
  <c r="S1998" i="11"/>
  <c r="S2003" i="11"/>
  <c r="S2051" i="11"/>
  <c r="S1913" i="11"/>
  <c r="S2136" i="11"/>
  <c r="S2168" i="11"/>
  <c r="S2250" i="11"/>
  <c r="S1893" i="11"/>
  <c r="S2335" i="11"/>
  <c r="S2367" i="11"/>
  <c r="S2384" i="11"/>
  <c r="S2420" i="11"/>
  <c r="S2170" i="11"/>
  <c r="S2463" i="11"/>
  <c r="S2394" i="11"/>
  <c r="S2038" i="11"/>
  <c r="S2305" i="11"/>
  <c r="S2486" i="11"/>
  <c r="S2512" i="11"/>
  <c r="S2528" i="11"/>
  <c r="S2544" i="11"/>
  <c r="S2560" i="11"/>
  <c r="S1593" i="11"/>
  <c r="S2430" i="11"/>
  <c r="S2244" i="11"/>
  <c r="S2457" i="11"/>
  <c r="S2178" i="11"/>
  <c r="S2228" i="11"/>
  <c r="S2385" i="11"/>
  <c r="S2442" i="11"/>
  <c r="S2255" i="11"/>
  <c r="S1664" i="11"/>
  <c r="S1524" i="11"/>
  <c r="S1972" i="11"/>
  <c r="S2148" i="11"/>
  <c r="S2203" i="11"/>
  <c r="S1956" i="11"/>
  <c r="S2039" i="11"/>
  <c r="S1976" i="11"/>
  <c r="S2205" i="11"/>
  <c r="S2262" i="11"/>
  <c r="S2469" i="11"/>
  <c r="S1569" i="11"/>
  <c r="S2323" i="11"/>
  <c r="S2009" i="11"/>
  <c r="S1747" i="11"/>
  <c r="S2248" i="11"/>
  <c r="S2366" i="11"/>
  <c r="S2459" i="11"/>
  <c r="S2531" i="11"/>
  <c r="S1484" i="11"/>
  <c r="S2126" i="11"/>
  <c r="S1565" i="11"/>
  <c r="S2429" i="11"/>
  <c r="S2513" i="11"/>
  <c r="S1916" i="11"/>
  <c r="S2098" i="11"/>
  <c r="S1719" i="11"/>
  <c r="S1768" i="11"/>
  <c r="S2476" i="11"/>
  <c r="S1615" i="11"/>
  <c r="S2056" i="11"/>
  <c r="S2288" i="11"/>
  <c r="S2110" i="11"/>
  <c r="S1530" i="11"/>
  <c r="S1735" i="11"/>
  <c r="S2313" i="11"/>
  <c r="S1806" i="11"/>
  <c r="S1748" i="11"/>
  <c r="S2519" i="11"/>
  <c r="S2046" i="11"/>
  <c r="S2358" i="11"/>
  <c r="S1753" i="11"/>
  <c r="S2297" i="11"/>
  <c r="S2309" i="11"/>
  <c r="S1758" i="11"/>
  <c r="S2521" i="11"/>
  <c r="S2509" i="11"/>
  <c r="S1989" i="11"/>
  <c r="S1521" i="11"/>
  <c r="S1605" i="11"/>
  <c r="S1592" i="11"/>
  <c r="S1782" i="11"/>
  <c r="S1520" i="11"/>
  <c r="S1717" i="11"/>
  <c r="S1788" i="11"/>
  <c r="S1847" i="11"/>
  <c r="S1797" i="11"/>
  <c r="S1827" i="11"/>
  <c r="S1856" i="11"/>
  <c r="S1808" i="11"/>
  <c r="S1869" i="11"/>
  <c r="S1817" i="11"/>
  <c r="S1846" i="11"/>
  <c r="S2000" i="11"/>
  <c r="S2006" i="11"/>
  <c r="S1959" i="11"/>
  <c r="S1912" i="11"/>
  <c r="S1967" i="11"/>
  <c r="S2012" i="11"/>
  <c r="S1951" i="11"/>
  <c r="S1909" i="11"/>
  <c r="S2045" i="11"/>
  <c r="S2274" i="11"/>
  <c r="S2427" i="11"/>
  <c r="S2312" i="11"/>
  <c r="S1670" i="11"/>
  <c r="S2208" i="11"/>
  <c r="S2479" i="11"/>
  <c r="S2275" i="11"/>
  <c r="S2333" i="11"/>
  <c r="S2365" i="11"/>
  <c r="S2382" i="11"/>
  <c r="S2414" i="11"/>
  <c r="S2488" i="11"/>
  <c r="S2514" i="11"/>
  <c r="S2530" i="11"/>
  <c r="S2546" i="11"/>
  <c r="S2562" i="11"/>
  <c r="S2216" i="11"/>
  <c r="S2298" i="11"/>
  <c r="S2446" i="11"/>
  <c r="S2319" i="11"/>
  <c r="S2355" i="11"/>
  <c r="S2372" i="11"/>
  <c r="S2404" i="11"/>
  <c r="S2473" i="11"/>
  <c r="S2341" i="11"/>
  <c r="S2393" i="11"/>
  <c r="S2353" i="11"/>
  <c r="S1732" i="11"/>
  <c r="S2015" i="11"/>
  <c r="S1542" i="11"/>
  <c r="S1979" i="11"/>
  <c r="S2068" i="11"/>
  <c r="S2100" i="11"/>
  <c r="S1755" i="11"/>
  <c r="S1962" i="11"/>
  <c r="S2049" i="11"/>
  <c r="S1568" i="11"/>
  <c r="S2399" i="11"/>
  <c r="S2475" i="11"/>
  <c r="S1585" i="11"/>
  <c r="S2428" i="11"/>
  <c r="S2256" i="11"/>
  <c r="S2478" i="11"/>
  <c r="S2539" i="11"/>
  <c r="S1897" i="11"/>
  <c r="S2166" i="11"/>
  <c r="S1492" i="11"/>
  <c r="S2078" i="11"/>
  <c r="S2278" i="11"/>
  <c r="S1978" i="11"/>
  <c r="S1968" i="11"/>
  <c r="S2190" i="11"/>
  <c r="S1631" i="11"/>
  <c r="S2158" i="11"/>
  <c r="S1721" i="11"/>
  <c r="S1777" i="11"/>
  <c r="S1977" i="11"/>
  <c r="S2338" i="11"/>
  <c r="S2537" i="11"/>
  <c r="S1899" i="11"/>
  <c r="S2375" i="11"/>
  <c r="S2336" i="11"/>
  <c r="S2529" i="11"/>
  <c r="S1746" i="11"/>
  <c r="S1992" i="11"/>
  <c r="S1822" i="11"/>
  <c r="S1760" i="11"/>
  <c r="S2439" i="11"/>
  <c r="S1884" i="11"/>
  <c r="S2004" i="11"/>
  <c r="S1513" i="11"/>
  <c r="S1823" i="11"/>
  <c r="S1834" i="11"/>
  <c r="S1873" i="11"/>
  <c r="S1697" i="11"/>
  <c r="S1796" i="11"/>
  <c r="S1855" i="11"/>
  <c r="S1816" i="11"/>
  <c r="S1952" i="11"/>
  <c r="S1880" i="11"/>
  <c r="S1914" i="11"/>
  <c r="S1918" i="11"/>
  <c r="S2013" i="11"/>
  <c r="S2144" i="11"/>
  <c r="S2176" i="11"/>
  <c r="S2199" i="11"/>
  <c r="S2226" i="11"/>
  <c r="S2258" i="11"/>
  <c r="S1974" i="11"/>
  <c r="S2343" i="11"/>
  <c r="S2392" i="11"/>
  <c r="S2443" i="11"/>
  <c r="S2337" i="11"/>
  <c r="S2122" i="11"/>
  <c r="S2186" i="11"/>
  <c r="S2236" i="11"/>
  <c r="S2308" i="11"/>
  <c r="S1621" i="11"/>
  <c r="S2490" i="11"/>
  <c r="S2500" i="11"/>
  <c r="S2516" i="11"/>
  <c r="S2532" i="11"/>
  <c r="S2548" i="11"/>
  <c r="S2345" i="11"/>
  <c r="S1995" i="11"/>
  <c r="S2370" i="11"/>
  <c r="S2130" i="11"/>
  <c r="S2194" i="11"/>
  <c r="S2351" i="11"/>
  <c r="S2401" i="11"/>
  <c r="S2448" i="11"/>
  <c r="S1705" i="11"/>
  <c r="S2032" i="11"/>
  <c r="S1557" i="11"/>
  <c r="S1985" i="11"/>
  <c r="S2022" i="11"/>
  <c r="S2164" i="11"/>
  <c r="S2219" i="11"/>
  <c r="S1762" i="11"/>
  <c r="S1908" i="11"/>
  <c r="S2118" i="11"/>
  <c r="S2070" i="11"/>
  <c r="S2272" i="11"/>
  <c r="S2422" i="11"/>
  <c r="S1480" i="11"/>
  <c r="S2431" i="11"/>
  <c r="S2383" i="11"/>
  <c r="S2489" i="11"/>
  <c r="S2547" i="11"/>
  <c r="S1558" i="11"/>
  <c r="S2460" i="11"/>
  <c r="S2496" i="11"/>
  <c r="S2211" i="11"/>
  <c r="S2172" i="11"/>
  <c r="S1526" i="11"/>
  <c r="S1964" i="11"/>
  <c r="S2325" i="11"/>
  <c r="S1723" i="11"/>
  <c r="S2415" i="11"/>
  <c r="S2124" i="11"/>
  <c r="S2289" i="11"/>
  <c r="S2416" i="11"/>
  <c r="S1766" i="11"/>
  <c r="S1890" i="11"/>
  <c r="S1965" i="11"/>
  <c r="S2080" i="11"/>
  <c r="S2451" i="11"/>
  <c r="S1786" i="11"/>
  <c r="S1771" i="11"/>
  <c r="S1502" i="11"/>
  <c r="S2011" i="11"/>
  <c r="S1514" i="11"/>
  <c r="S1540" i="11"/>
  <c r="S1793" i="11"/>
  <c r="S1852" i="11"/>
  <c r="S1805" i="11"/>
  <c r="S1866" i="11"/>
  <c r="S1509" i="11"/>
  <c r="S1536" i="11"/>
  <c r="S1613" i="11"/>
  <c r="S1606" i="11"/>
  <c r="S1598" i="11"/>
  <c r="S1770" i="11"/>
  <c r="S1804" i="11"/>
  <c r="S1863" i="11"/>
  <c r="S1864" i="11"/>
  <c r="S1824" i="11"/>
  <c r="S1795" i="11"/>
  <c r="S1825" i="11"/>
  <c r="S1854" i="11"/>
  <c r="S2019" i="11"/>
  <c r="S1917" i="11"/>
  <c r="S1875" i="11"/>
  <c r="S1887" i="11"/>
  <c r="S2021" i="11"/>
  <c r="S1982" i="11"/>
  <c r="S2449" i="11"/>
  <c r="S2315" i="11"/>
  <c r="S2290" i="11"/>
  <c r="S2235" i="11"/>
  <c r="S2344" i="11"/>
  <c r="S2390" i="11"/>
  <c r="S2425" i="11"/>
  <c r="S2492" i="11"/>
  <c r="S2502" i="11"/>
  <c r="S2518" i="11"/>
  <c r="S2534" i="11"/>
  <c r="S2550" i="11"/>
  <c r="S2227" i="11"/>
  <c r="S2285" i="11"/>
  <c r="S2331" i="11"/>
  <c r="S2363" i="11"/>
  <c r="S2380" i="11"/>
  <c r="S2412" i="11"/>
  <c r="S2251" i="11"/>
  <c r="S2360" i="11"/>
  <c r="S2409" i="11"/>
  <c r="S2455" i="11"/>
  <c r="S2410" i="11"/>
  <c r="S2023" i="11"/>
  <c r="S1754" i="11"/>
  <c r="S2047" i="11"/>
  <c r="S1739" i="11"/>
  <c r="S1988" i="11"/>
  <c r="S2026" i="11"/>
  <c r="S2076" i="11"/>
  <c r="S2108" i="11"/>
  <c r="S1516" i="11"/>
  <c r="S1603" i="11"/>
  <c r="S1733" i="11"/>
  <c r="S1986" i="11"/>
  <c r="S2265" i="11"/>
  <c r="S2291" i="11"/>
  <c r="S2232" i="11"/>
  <c r="S2437" i="11"/>
  <c r="S1582" i="11"/>
  <c r="S2055" i="11"/>
  <c r="S2497" i="11"/>
  <c r="S2555" i="11"/>
  <c r="S1734" i="11"/>
  <c r="S1911" i="11"/>
  <c r="S2198" i="11"/>
  <c r="S2094" i="11"/>
  <c r="S2424" i="11"/>
  <c r="S1898" i="11"/>
  <c r="S2224" i="11"/>
  <c r="S2417" i="11"/>
  <c r="S1725" i="11"/>
  <c r="S1792" i="11"/>
  <c r="S2034" i="11"/>
  <c r="S2362" i="11"/>
  <c r="S1485" i="11"/>
  <c r="S1958" i="11"/>
  <c r="S2545" i="11"/>
  <c r="S1512" i="11"/>
  <c r="S2054" i="11"/>
  <c r="S2028" i="11"/>
  <c r="S2106" i="11"/>
  <c r="S1737" i="11"/>
  <c r="S1627" i="11"/>
  <c r="S1906" i="11"/>
  <c r="S1769" i="11"/>
  <c r="S1614" i="11"/>
  <c r="S1609" i="11"/>
  <c r="S1772" i="11"/>
  <c r="S1801" i="11"/>
  <c r="S1831" i="11"/>
  <c r="S1860" i="11"/>
  <c r="S1813" i="11"/>
  <c r="S1842" i="11"/>
  <c r="S1656" i="11"/>
  <c r="S1675" i="11"/>
  <c r="S1707" i="11"/>
  <c r="S1810" i="11"/>
  <c r="S1871" i="11"/>
  <c r="S1832" i="11"/>
  <c r="S1876" i="11"/>
  <c r="S2027" i="11"/>
  <c r="S1891" i="11"/>
  <c r="S2017" i="11"/>
  <c r="S1973" i="11"/>
  <c r="S2029" i="11"/>
  <c r="S1969" i="11"/>
  <c r="S2120" i="11"/>
  <c r="S2152" i="11"/>
  <c r="S2184" i="11"/>
  <c r="S2207" i="11"/>
  <c r="S2234" i="11"/>
  <c r="S2352" i="11"/>
  <c r="S2400" i="11"/>
  <c r="S2465" i="11"/>
  <c r="S2402" i="11"/>
  <c r="S1882" i="11"/>
  <c r="S2138" i="11"/>
  <c r="S2268" i="11"/>
  <c r="S2418" i="11"/>
  <c r="S2369" i="11"/>
  <c r="S2432" i="11"/>
  <c r="S2494" i="11"/>
  <c r="S2504" i="11"/>
  <c r="S2520" i="11"/>
  <c r="S2536" i="11"/>
  <c r="S2552" i="11"/>
  <c r="S2329" i="11"/>
  <c r="S2395" i="11"/>
  <c r="S2361" i="11"/>
  <c r="S2252" i="11"/>
  <c r="S2386" i="11"/>
  <c r="S2146" i="11"/>
  <c r="S2201" i="11"/>
  <c r="S2368" i="11"/>
  <c r="S2419" i="11"/>
  <c r="S2464" i="11"/>
  <c r="S1877" i="11"/>
  <c r="S1874" i="11"/>
  <c r="S2116" i="11"/>
  <c r="S2180" i="11"/>
  <c r="S2230" i="11"/>
  <c r="S1740" i="11"/>
  <c r="S1881" i="11"/>
  <c r="S1994" i="11"/>
  <c r="S2112" i="11"/>
  <c r="S2150" i="11"/>
  <c r="S1843" i="11"/>
  <c r="S2086" i="11"/>
  <c r="S2334" i="11"/>
  <c r="S2445" i="11"/>
  <c r="S2450" i="11"/>
  <c r="S1599" i="11"/>
  <c r="S2263" i="11"/>
  <c r="S2407" i="11"/>
  <c r="S2499" i="11"/>
  <c r="S2563" i="11"/>
  <c r="S1547" i="11"/>
  <c r="S1602" i="11"/>
  <c r="S2281" i="11"/>
  <c r="S1641" i="11"/>
  <c r="S2066" i="11"/>
  <c r="S1775" i="11"/>
  <c r="S1738" i="11"/>
  <c r="S2254" i="11"/>
  <c r="S1730" i="11"/>
  <c r="S2058" i="11"/>
  <c r="S2485" i="11"/>
  <c r="S1736" i="11"/>
  <c r="S1835" i="11"/>
  <c r="S2082" i="11"/>
  <c r="S2371" i="11"/>
  <c r="S2010" i="11"/>
  <c r="S2188" i="11"/>
  <c r="S1743" i="11"/>
  <c r="S2484" i="11"/>
  <c r="S2535" i="11"/>
  <c r="S2104" i="11"/>
  <c r="S1534" i="11"/>
  <c r="S2174" i="11"/>
  <c r="S1724" i="11"/>
  <c r="S2270" i="11"/>
  <c r="S1851" i="11"/>
  <c r="S1859" i="11"/>
  <c r="S1925" i="11"/>
  <c r="S1888" i="11"/>
  <c r="S2043" i="11"/>
  <c r="S2421" i="11"/>
  <c r="S2114" i="11"/>
  <c r="S1604" i="11"/>
  <c r="S1597" i="11"/>
  <c r="S1629" i="11"/>
  <c r="S1774" i="11"/>
  <c r="S1818" i="11"/>
  <c r="S1811" i="11"/>
  <c r="S1840" i="11"/>
  <c r="S1837" i="11"/>
  <c r="S1883" i="11"/>
  <c r="S1803" i="11"/>
  <c r="S1833" i="11"/>
  <c r="S1862" i="11"/>
  <c r="S1966" i="11"/>
  <c r="S2035" i="11"/>
  <c r="S1922" i="11"/>
  <c r="S1954" i="11"/>
  <c r="S2025" i="11"/>
  <c r="S1886" i="11"/>
  <c r="S1903" i="11"/>
  <c r="S2037" i="11"/>
  <c r="S2008" i="11"/>
  <c r="S2014" i="11"/>
  <c r="S2239" i="11"/>
  <c r="S2481" i="11"/>
  <c r="S2349" i="11"/>
  <c r="S2398" i="11"/>
  <c r="S2493" i="11"/>
  <c r="S2506" i="11"/>
  <c r="S2522" i="11"/>
  <c r="S2538" i="11"/>
  <c r="S2554" i="11"/>
  <c r="S1699" i="11"/>
  <c r="S2247" i="11"/>
  <c r="S2403" i="11"/>
  <c r="S2339" i="11"/>
  <c r="S2388" i="11"/>
  <c r="S2267" i="11"/>
  <c r="S2471" i="11"/>
  <c r="S1490" i="11"/>
  <c r="S1761" i="11"/>
  <c r="S1900" i="11"/>
  <c r="S1993" i="11"/>
  <c r="S2041" i="11"/>
  <c r="S2084" i="11"/>
  <c r="S1896" i="11"/>
  <c r="S1508" i="11"/>
  <c r="S2286" i="11"/>
  <c r="S2467" i="11"/>
  <c r="S2276" i="11"/>
  <c r="S2507" i="11"/>
  <c r="S1756" i="11"/>
  <c r="S2246" i="11"/>
  <c r="S1741" i="11"/>
  <c r="S1757" i="11"/>
  <c r="S1800" i="11"/>
  <c r="S1742" i="11"/>
  <c r="S2072" i="11"/>
  <c r="S2495" i="11"/>
  <c r="S1872" i="11"/>
  <c r="S2440" i="11"/>
  <c r="S2020" i="11"/>
  <c r="S2452" i="11"/>
  <c r="S2018" i="11"/>
  <c r="S2213" i="11"/>
  <c r="S2487" i="11"/>
  <c r="S1731" i="11"/>
  <c r="S2561" i="11"/>
  <c r="S2142" i="11"/>
  <c r="S1718" i="11"/>
  <c r="S2387" i="11"/>
  <c r="S2140" i="11"/>
  <c r="S1970" i="11"/>
  <c r="S2379" i="11"/>
  <c r="S2064" i="11"/>
  <c r="S2156" i="11"/>
  <c r="S1784" i="11"/>
  <c r="S1579" i="11"/>
  <c r="S1618" i="11"/>
  <c r="S1836" i="11"/>
  <c r="S1791" i="11"/>
  <c r="S1821" i="11"/>
  <c r="S1850" i="11"/>
  <c r="S1662" i="11"/>
  <c r="S1681" i="11"/>
  <c r="S1713" i="11"/>
  <c r="S1826" i="11"/>
  <c r="S1640" i="11"/>
  <c r="S1845" i="11"/>
  <c r="S1894" i="11"/>
  <c r="S1987" i="11"/>
  <c r="S2042" i="11"/>
  <c r="S1904" i="11"/>
  <c r="S1980" i="11"/>
  <c r="S2033" i="11"/>
  <c r="S2044" i="11"/>
  <c r="S2128" i="11"/>
  <c r="S2160" i="11"/>
  <c r="S2192" i="11"/>
  <c r="S2215" i="11"/>
  <c r="S2242" i="11"/>
  <c r="S1919" i="11"/>
  <c r="S2354" i="11"/>
  <c r="S2376" i="11"/>
  <c r="S2408" i="11"/>
  <c r="S2154" i="11"/>
  <c r="S2209" i="11"/>
  <c r="S2441" i="11"/>
  <c r="S2378" i="11"/>
  <c r="S2303" i="11"/>
  <c r="S2454" i="11"/>
  <c r="S2498" i="11"/>
  <c r="S2508" i="11"/>
  <c r="S2524" i="11"/>
  <c r="S2540" i="11"/>
  <c r="S2556" i="11"/>
  <c r="S2266" i="11"/>
  <c r="S2411" i="11"/>
  <c r="S2435" i="11"/>
  <c r="S2162" i="11"/>
  <c r="S2214" i="11"/>
  <c r="S2282" i="11"/>
  <c r="S2426" i="11"/>
  <c r="S2480" i="11"/>
  <c r="S1576" i="11"/>
  <c r="S1924" i="11"/>
  <c r="S1507" i="11"/>
  <c r="S1773" i="11"/>
  <c r="S1996" i="11"/>
  <c r="S2132" i="11"/>
  <c r="S2196" i="11"/>
  <c r="S1488" i="11"/>
  <c r="S1910" i="11"/>
  <c r="S1957" i="11"/>
  <c r="S2182" i="11"/>
  <c r="S1879" i="11"/>
  <c r="S2102" i="11"/>
  <c r="S1763" i="11"/>
  <c r="S2321" i="11"/>
  <c r="S2515" i="11"/>
  <c r="S2113" i="11"/>
  <c r="S2249" i="11"/>
  <c r="S1633" i="11"/>
  <c r="S2293" i="11"/>
  <c r="S2016" i="11"/>
  <c r="S1744" i="11"/>
  <c r="S1752" i="11"/>
  <c r="S2462" i="11"/>
  <c r="S2553" i="11"/>
  <c r="S1577" i="11"/>
  <c r="S1759" i="11"/>
  <c r="S1889" i="11"/>
  <c r="S1750" i="11"/>
  <c r="S2031" i="11"/>
  <c r="S2222" i="11"/>
  <c r="S2483" i="11"/>
  <c r="S2074" i="11"/>
  <c r="S2346" i="11"/>
  <c r="S2264" i="11"/>
  <c r="S1720" i="11"/>
  <c r="S1764" i="11"/>
  <c r="S1561" i="11"/>
  <c r="S2438" i="11"/>
  <c r="S2342" i="11"/>
  <c r="T1489" i="11"/>
  <c r="T1490" i="11"/>
  <c r="T1491" i="11"/>
  <c r="T1492" i="11"/>
  <c r="T1493" i="11"/>
  <c r="T1494" i="11"/>
  <c r="T1495" i="11"/>
  <c r="T1496" i="11"/>
  <c r="T1497" i="11"/>
  <c r="T1498" i="11"/>
  <c r="T1499" i="11"/>
  <c r="T1500" i="11"/>
  <c r="T1501" i="11"/>
  <c r="T1502" i="11"/>
  <c r="T1503" i="11"/>
  <c r="T1504" i="11"/>
  <c r="T1505" i="11"/>
  <c r="T1507" i="11"/>
  <c r="T1506" i="11"/>
  <c r="T1508" i="11"/>
  <c r="T1509" i="11"/>
  <c r="T1510" i="11"/>
  <c r="T1511" i="11"/>
  <c r="T1512" i="11"/>
  <c r="T1513" i="11"/>
  <c r="T1514" i="11"/>
  <c r="T1515" i="11"/>
  <c r="T1516" i="11"/>
  <c r="T1518" i="11"/>
  <c r="T1517" i="11"/>
  <c r="T1519" i="11"/>
  <c r="T1520" i="11"/>
  <c r="T1521" i="11"/>
  <c r="T1522" i="11"/>
  <c r="T1523" i="11"/>
  <c r="T1524" i="11"/>
  <c r="T1525" i="11"/>
  <c r="T1526" i="11"/>
  <c r="T1527" i="11"/>
  <c r="T1528" i="11"/>
  <c r="T1529" i="11"/>
  <c r="T1530" i="11"/>
  <c r="T1531" i="11"/>
  <c r="T1532" i="11"/>
  <c r="T1533" i="11"/>
  <c r="T1534" i="11"/>
  <c r="T1535" i="11"/>
  <c r="T1536" i="11"/>
  <c r="T1537" i="11"/>
  <c r="T1538" i="11"/>
  <c r="T1539" i="11"/>
  <c r="T1540" i="11"/>
  <c r="T1541" i="11"/>
  <c r="T1542" i="11"/>
  <c r="T1543" i="11"/>
  <c r="T1544" i="11"/>
  <c r="T1545" i="11"/>
  <c r="T1546" i="11"/>
  <c r="T1547" i="11"/>
  <c r="T1548" i="11"/>
  <c r="T1549" i="11"/>
  <c r="T1550" i="11"/>
  <c r="T1551" i="11"/>
  <c r="T1552" i="11"/>
  <c r="T1553" i="11"/>
  <c r="T1554" i="11"/>
  <c r="T1555" i="11"/>
  <c r="T1556" i="11"/>
  <c r="T1557" i="11"/>
  <c r="T1559" i="11"/>
  <c r="T1558" i="11"/>
  <c r="T1560" i="11"/>
  <c r="T1561" i="11"/>
  <c r="T1562" i="11"/>
  <c r="T1563" i="11"/>
  <c r="T1564" i="11"/>
  <c r="T1569" i="11"/>
  <c r="T1566" i="11"/>
  <c r="T1567" i="11"/>
  <c r="T1568" i="11"/>
  <c r="T1565" i="11"/>
  <c r="T1570" i="11"/>
  <c r="T1571" i="11"/>
  <c r="T1572" i="11"/>
  <c r="T1573" i="11"/>
  <c r="T1575" i="11"/>
  <c r="T1574" i="11"/>
  <c r="T1576" i="11"/>
  <c r="T1577" i="11"/>
  <c r="T1578" i="11"/>
  <c r="T1579" i="11"/>
  <c r="T1580" i="11"/>
  <c r="T1581" i="11"/>
  <c r="T1582" i="11"/>
  <c r="T1583" i="11"/>
  <c r="T1584" i="11"/>
  <c r="T1585" i="11"/>
  <c r="T1586" i="11"/>
  <c r="T1587" i="11"/>
  <c r="T1588" i="11"/>
  <c r="T1589" i="11"/>
  <c r="T1590" i="11"/>
  <c r="T1591" i="11"/>
  <c r="T1592" i="11"/>
  <c r="T1593" i="11"/>
  <c r="T1594" i="11"/>
  <c r="T1595" i="11"/>
  <c r="T1596" i="11"/>
  <c r="T1597" i="11"/>
  <c r="T1598" i="11"/>
  <c r="T1599" i="11"/>
  <c r="T1600" i="11"/>
  <c r="T1601" i="11"/>
  <c r="T1604" i="11"/>
  <c r="T1603" i="11"/>
  <c r="T1602" i="11"/>
  <c r="T1605" i="11"/>
  <c r="T1606" i="11"/>
  <c r="T1607" i="11"/>
  <c r="T1608" i="11"/>
  <c r="T1609" i="11"/>
  <c r="T1610" i="11"/>
  <c r="T1611" i="11"/>
  <c r="T1612" i="11"/>
  <c r="T1613" i="11"/>
  <c r="T1614" i="11"/>
  <c r="T1615" i="11"/>
  <c r="T1616" i="11"/>
  <c r="T1620" i="11"/>
  <c r="T1618" i="11"/>
  <c r="T1619" i="11"/>
  <c r="T1617" i="11"/>
  <c r="T1621" i="11"/>
  <c r="T1622" i="11"/>
  <c r="T1623" i="11"/>
  <c r="T1624" i="11"/>
  <c r="T1625" i="11"/>
  <c r="T1626" i="11"/>
  <c r="T1627" i="11"/>
  <c r="T1628" i="11"/>
  <c r="T1629" i="11"/>
  <c r="T1630" i="11"/>
  <c r="T1631" i="11"/>
  <c r="T1632" i="11"/>
  <c r="T1633" i="11"/>
  <c r="T1634" i="11"/>
  <c r="T1635" i="11"/>
  <c r="T1636" i="11"/>
  <c r="T1637" i="11"/>
  <c r="T1638" i="11"/>
  <c r="T1639" i="11"/>
  <c r="T1640" i="11"/>
  <c r="T1641" i="11"/>
  <c r="T1642" i="11"/>
  <c r="T1643" i="11"/>
  <c r="T1644" i="11"/>
  <c r="T1645" i="11"/>
  <c r="T1646" i="11"/>
  <c r="T1647" i="11"/>
  <c r="T1648" i="11"/>
  <c r="T1649" i="11"/>
  <c r="T1650" i="11"/>
  <c r="T1651" i="11"/>
  <c r="T1652" i="11"/>
  <c r="T1653" i="11"/>
  <c r="T1654" i="11"/>
  <c r="T1655" i="11"/>
  <c r="T1656" i="11"/>
  <c r="T1657" i="11"/>
  <c r="T1658" i="11"/>
  <c r="T1659" i="11"/>
  <c r="T1660" i="11"/>
  <c r="T1661" i="11"/>
  <c r="T1662" i="11"/>
  <c r="T1663" i="11"/>
  <c r="T1664" i="11"/>
  <c r="T1665" i="11"/>
  <c r="T1666" i="11"/>
  <c r="T1667" i="11"/>
  <c r="T1668" i="11"/>
  <c r="T1669" i="11"/>
  <c r="T1670" i="11"/>
  <c r="T1671" i="11"/>
  <c r="T1672" i="11"/>
  <c r="T1673" i="11"/>
  <c r="T1674" i="11"/>
  <c r="T1675" i="11"/>
  <c r="T1676" i="11"/>
  <c r="T1677" i="11"/>
  <c r="T1678" i="11"/>
  <c r="T1679" i="11"/>
  <c r="T1680" i="11"/>
  <c r="T1681" i="11"/>
  <c r="T1682" i="11"/>
  <c r="T1683" i="11"/>
  <c r="T1684" i="11"/>
  <c r="T1685" i="11"/>
  <c r="T1686" i="11"/>
  <c r="T1687" i="11"/>
  <c r="T1688" i="11"/>
  <c r="T1689" i="11"/>
  <c r="T1690" i="11"/>
  <c r="T1691" i="11"/>
  <c r="T1692" i="11"/>
  <c r="T1693" i="11"/>
  <c r="T1694" i="11"/>
  <c r="T1695" i="11"/>
  <c r="T1696" i="11"/>
  <c r="T1697" i="11"/>
  <c r="T1698" i="11"/>
  <c r="T1699" i="11"/>
  <c r="T1700" i="11"/>
  <c r="T1701" i="11"/>
  <c r="T1702" i="11"/>
  <c r="T1703" i="11"/>
  <c r="T1704" i="11"/>
  <c r="T1705" i="11"/>
  <c r="T1706" i="11"/>
  <c r="T1707" i="11"/>
  <c r="T1708" i="11"/>
  <c r="T1709" i="11"/>
  <c r="T1710" i="11"/>
  <c r="T1711" i="11"/>
  <c r="T1712" i="11"/>
  <c r="T1713" i="11"/>
  <c r="T1714" i="11"/>
  <c r="T1715" i="11"/>
  <c r="T1716" i="11"/>
  <c r="T1717" i="11"/>
  <c r="T1718" i="11"/>
  <c r="T1719" i="11"/>
  <c r="T1720" i="11"/>
  <c r="T1721" i="11"/>
  <c r="T1722" i="11"/>
  <c r="T1723" i="11"/>
  <c r="T1724" i="11"/>
  <c r="T1725" i="11"/>
  <c r="T1726" i="11"/>
  <c r="T1727" i="11"/>
  <c r="T1728" i="11"/>
  <c r="T1729" i="11"/>
  <c r="T1730" i="11"/>
  <c r="T1731" i="11"/>
  <c r="T1732" i="11"/>
  <c r="T1733" i="11"/>
  <c r="T1734" i="11"/>
  <c r="T1735" i="11"/>
  <c r="T1736" i="11"/>
  <c r="T1737" i="11"/>
  <c r="T1738" i="11"/>
  <c r="T1739" i="11"/>
  <c r="T1740" i="11"/>
  <c r="T1741" i="11"/>
  <c r="T1742" i="11"/>
  <c r="T1743" i="11"/>
  <c r="T1744" i="11"/>
  <c r="T1745" i="11"/>
  <c r="T1746" i="11"/>
  <c r="T1747" i="11"/>
  <c r="T1748" i="11"/>
  <c r="T1749" i="11"/>
  <c r="T1750" i="11"/>
  <c r="T1751" i="11"/>
  <c r="T1752" i="11"/>
  <c r="T1753" i="11"/>
  <c r="T1754" i="11"/>
  <c r="T1755" i="11"/>
  <c r="T1756" i="11"/>
  <c r="T1757" i="11"/>
  <c r="T1758" i="11"/>
  <c r="T1759" i="11"/>
  <c r="T1760" i="11"/>
  <c r="T1761" i="11"/>
  <c r="T1762" i="11"/>
  <c r="T1763" i="11"/>
  <c r="T1764" i="11"/>
  <c r="T1765" i="11"/>
  <c r="T1766" i="11"/>
  <c r="T1767" i="11"/>
  <c r="T1768" i="11"/>
  <c r="T1769" i="11"/>
  <c r="T1770" i="11"/>
  <c r="T1771" i="11"/>
  <c r="T1772" i="11"/>
  <c r="T1773" i="11"/>
  <c r="T1774" i="11"/>
  <c r="T1775" i="11"/>
  <c r="T1776" i="11"/>
  <c r="T1777" i="11"/>
  <c r="T1778" i="11"/>
  <c r="T1779" i="11"/>
  <c r="T1780" i="11"/>
  <c r="T1781" i="11"/>
  <c r="T1782" i="11"/>
  <c r="T1783" i="11"/>
  <c r="T1784" i="11"/>
  <c r="T1785" i="11"/>
  <c r="T1786" i="11"/>
  <c r="T1787" i="11"/>
  <c r="T1788" i="11"/>
  <c r="T1789" i="11"/>
  <c r="T1790" i="11"/>
  <c r="T1791" i="11"/>
  <c r="T1792" i="11"/>
  <c r="T1793" i="11"/>
  <c r="T1794" i="11"/>
  <c r="T1795" i="11"/>
  <c r="T1796" i="11"/>
  <c r="T1797" i="11"/>
  <c r="T1798" i="11"/>
  <c r="T1799" i="11"/>
  <c r="T1800" i="11"/>
  <c r="T1801" i="11"/>
  <c r="T1802" i="11"/>
  <c r="T1803" i="11"/>
  <c r="T1804" i="11"/>
  <c r="T1805" i="11"/>
  <c r="T1806" i="11"/>
  <c r="T1807" i="11"/>
  <c r="T1808" i="11"/>
  <c r="T1809" i="11"/>
  <c r="T1810" i="11"/>
  <c r="T1811" i="11"/>
  <c r="T1812" i="11"/>
  <c r="T1813" i="11"/>
  <c r="T1814" i="11"/>
  <c r="T1815" i="11"/>
  <c r="T1816" i="11"/>
  <c r="T1817" i="11"/>
  <c r="T1818" i="11"/>
  <c r="T1819" i="11"/>
  <c r="T1820" i="11"/>
  <c r="T1821" i="11"/>
  <c r="T1822" i="11"/>
  <c r="T1823" i="11"/>
  <c r="T1824" i="11"/>
  <c r="T1825" i="11"/>
  <c r="T1826" i="11"/>
  <c r="T1827" i="11"/>
  <c r="T1828" i="11"/>
  <c r="T1829" i="11"/>
  <c r="T1830" i="11"/>
  <c r="T1831" i="11"/>
  <c r="T1832" i="11"/>
  <c r="T1833" i="11"/>
  <c r="T1834" i="11"/>
  <c r="T1835" i="11"/>
  <c r="T1836" i="11"/>
  <c r="T1837" i="11"/>
  <c r="T1838" i="11"/>
  <c r="T1839" i="11"/>
  <c r="T1840" i="11"/>
  <c r="T1841" i="11"/>
  <c r="T1842" i="11"/>
  <c r="T1843" i="11"/>
  <c r="T1844" i="11"/>
  <c r="T1845" i="11"/>
  <c r="T1846" i="11"/>
  <c r="T1847" i="11"/>
  <c r="T1848" i="11"/>
  <c r="T1849" i="11"/>
  <c r="T1850" i="11"/>
  <c r="T1851" i="11"/>
  <c r="T1852" i="11"/>
  <c r="T1853" i="11"/>
  <c r="T1854" i="11"/>
  <c r="T1855" i="11"/>
  <c r="T1856" i="11"/>
  <c r="T1857" i="11"/>
  <c r="T1858" i="11"/>
  <c r="T1859" i="11"/>
  <c r="T1860" i="11"/>
  <c r="T1861" i="11"/>
  <c r="T1862" i="11"/>
  <c r="T1863" i="11"/>
  <c r="T1864" i="11"/>
  <c r="T1865" i="11"/>
  <c r="T1866" i="11"/>
  <c r="T1867" i="11"/>
  <c r="T1868" i="11"/>
  <c r="T1869" i="11"/>
  <c r="T1870" i="11"/>
  <c r="T1871" i="11"/>
  <c r="T1872" i="11"/>
  <c r="T1873" i="11"/>
  <c r="T1874" i="11"/>
  <c r="T1875" i="11"/>
  <c r="T1876" i="11"/>
  <c r="T1877" i="11"/>
  <c r="T1878" i="11"/>
  <c r="T1879" i="11"/>
  <c r="T1880" i="11"/>
  <c r="T1881" i="11"/>
  <c r="T1882" i="11"/>
  <c r="T1883" i="11"/>
  <c r="T1884" i="11"/>
  <c r="T1885" i="11"/>
  <c r="T1886" i="11"/>
  <c r="T1887" i="11"/>
  <c r="T1888" i="11"/>
  <c r="T1889" i="11"/>
  <c r="T1890" i="11"/>
  <c r="T1891" i="11"/>
  <c r="T1892" i="11"/>
  <c r="T1893" i="11"/>
  <c r="T1894" i="11"/>
  <c r="T1895" i="11"/>
  <c r="T1896" i="11"/>
  <c r="T1897" i="11"/>
  <c r="T1898" i="11"/>
  <c r="T1899" i="11"/>
  <c r="T1900" i="11"/>
  <c r="T1901" i="11"/>
  <c r="T1902" i="11"/>
  <c r="T1903" i="11"/>
  <c r="T1904" i="11"/>
  <c r="T1905" i="11"/>
  <c r="T1906" i="11"/>
  <c r="T1907" i="11"/>
  <c r="T1908" i="11"/>
  <c r="T1909" i="11"/>
  <c r="T1910" i="11"/>
  <c r="T1911" i="11"/>
  <c r="T1912" i="11"/>
  <c r="T1913" i="11"/>
  <c r="T1914" i="11"/>
  <c r="T1915" i="11"/>
  <c r="T1916" i="11"/>
  <c r="T1917" i="11"/>
  <c r="T1918" i="11"/>
  <c r="T1919" i="11"/>
  <c r="T1920" i="11"/>
  <c r="T1921" i="11"/>
  <c r="T1922" i="11"/>
  <c r="T1923" i="11"/>
  <c r="T1924" i="11"/>
  <c r="T1925" i="11"/>
  <c r="T1951" i="11"/>
  <c r="T1952" i="11"/>
  <c r="T1953" i="11"/>
  <c r="T1954" i="11"/>
  <c r="T1955" i="11"/>
  <c r="T1956" i="11"/>
  <c r="T1957" i="11"/>
  <c r="T1958" i="11"/>
  <c r="T1959" i="11"/>
  <c r="T1960" i="11"/>
  <c r="T1961" i="11"/>
  <c r="T1962" i="11"/>
  <c r="T1963" i="11"/>
  <c r="T1964" i="11"/>
  <c r="T1965" i="11"/>
  <c r="T1966" i="11"/>
  <c r="T1968" i="11"/>
  <c r="T1967" i="11"/>
  <c r="T1969" i="11"/>
  <c r="T1970" i="11"/>
  <c r="T1971" i="11"/>
  <c r="T1972" i="11"/>
  <c r="T1973" i="11"/>
  <c r="T1974" i="11"/>
  <c r="T1975" i="11"/>
  <c r="T1976" i="11"/>
  <c r="T1977" i="11"/>
  <c r="T1978" i="11"/>
  <c r="T1979" i="11"/>
  <c r="T1980" i="11"/>
  <c r="T1981" i="11"/>
  <c r="T1982" i="11"/>
  <c r="T1983" i="11"/>
  <c r="T1984" i="11"/>
  <c r="T1985" i="11"/>
  <c r="T1986" i="11"/>
  <c r="T1987" i="11"/>
  <c r="T1988" i="11"/>
  <c r="T1989" i="11"/>
  <c r="T1990" i="11"/>
  <c r="T1991" i="11"/>
  <c r="T1992" i="11"/>
  <c r="T1993" i="11"/>
  <c r="T1994" i="11"/>
  <c r="T1995" i="11"/>
  <c r="T1996" i="11"/>
  <c r="T1997" i="11"/>
  <c r="T1998" i="11"/>
  <c r="T1999" i="11"/>
  <c r="T2000" i="11"/>
  <c r="T2001" i="11"/>
  <c r="T2002" i="11"/>
  <c r="T2003" i="11"/>
  <c r="T2004" i="11"/>
  <c r="T2005" i="11"/>
  <c r="T2006" i="11"/>
  <c r="T2007" i="11"/>
  <c r="T2008" i="11"/>
  <c r="T2010" i="11"/>
  <c r="T2009" i="11"/>
  <c r="T2011" i="11"/>
  <c r="T2012" i="11"/>
  <c r="T2013" i="11"/>
  <c r="T2014" i="11"/>
  <c r="T2016" i="11"/>
  <c r="T2015" i="11"/>
  <c r="T2017" i="11"/>
  <c r="T2018" i="11"/>
  <c r="T2019" i="11"/>
  <c r="T2020" i="11"/>
  <c r="T2021" i="11"/>
  <c r="T2023" i="11"/>
  <c r="T2022" i="11"/>
  <c r="T2024" i="11"/>
  <c r="T2025" i="11"/>
  <c r="T2026" i="11"/>
  <c r="T2027" i="11"/>
  <c r="T2028" i="11"/>
  <c r="T2029" i="11"/>
  <c r="T2030" i="11"/>
  <c r="T2031" i="11"/>
  <c r="T2032" i="11"/>
  <c r="T2033" i="11"/>
  <c r="T2034" i="11"/>
  <c r="T2035" i="11"/>
  <c r="T2036" i="11"/>
  <c r="T2037" i="11"/>
  <c r="T2038" i="11"/>
  <c r="T2039" i="11"/>
  <c r="T2040" i="11"/>
  <c r="T2041" i="11"/>
  <c r="T2042" i="11"/>
  <c r="T2043" i="11"/>
  <c r="T2044" i="11"/>
  <c r="T2045" i="11"/>
  <c r="T2046" i="11"/>
  <c r="T2047" i="11"/>
  <c r="T2048" i="11"/>
  <c r="T2049" i="11"/>
  <c r="T2050" i="11"/>
  <c r="T2051" i="11"/>
  <c r="T2052" i="11"/>
  <c r="T2053" i="11"/>
  <c r="T2054" i="11"/>
  <c r="T2055" i="11"/>
  <c r="T2056" i="11"/>
  <c r="T2057" i="11"/>
  <c r="T2058" i="11"/>
  <c r="T2059" i="11"/>
  <c r="T2060" i="11"/>
  <c r="T2061" i="11"/>
  <c r="T2062" i="11"/>
  <c r="T2063" i="11"/>
  <c r="T2064" i="11"/>
  <c r="T2065" i="11"/>
  <c r="T2066" i="11"/>
  <c r="T2067" i="11"/>
  <c r="T2068" i="11"/>
  <c r="T2069" i="11"/>
  <c r="T2070" i="11"/>
  <c r="T2071" i="11"/>
  <c r="T2072" i="11"/>
  <c r="T2073" i="11"/>
  <c r="T2074" i="11"/>
  <c r="T2075" i="11"/>
  <c r="T2076" i="11"/>
  <c r="T2077" i="11"/>
  <c r="T2078" i="11"/>
  <c r="T2079" i="11"/>
  <c r="T2080" i="11"/>
  <c r="T2081" i="11"/>
  <c r="T2082" i="11"/>
  <c r="T2083" i="11"/>
  <c r="T2084" i="11"/>
  <c r="T2085" i="11"/>
  <c r="T2086" i="11"/>
  <c r="T2087" i="11"/>
  <c r="T2088" i="11"/>
  <c r="T2089" i="11"/>
  <c r="T2090" i="11"/>
  <c r="T2091" i="11"/>
  <c r="T2092" i="11"/>
  <c r="T2093" i="11"/>
  <c r="T2094" i="11"/>
  <c r="T2095" i="11"/>
  <c r="T2096" i="11"/>
  <c r="T2097" i="11"/>
  <c r="T2098" i="11"/>
  <c r="T2099" i="11"/>
  <c r="T2100" i="11"/>
  <c r="T2101" i="11"/>
  <c r="T2102" i="11"/>
  <c r="T2103" i="11"/>
  <c r="T2104" i="11"/>
  <c r="T2105" i="11"/>
  <c r="T2106" i="11"/>
  <c r="T2107" i="11"/>
  <c r="T2108" i="11"/>
  <c r="T2109" i="11"/>
  <c r="T2110" i="11"/>
  <c r="T2111" i="11"/>
  <c r="T2112" i="11"/>
  <c r="T2113" i="11"/>
  <c r="T2114" i="11"/>
  <c r="T2115" i="11"/>
  <c r="T2116" i="11"/>
  <c r="T2117" i="11"/>
  <c r="T2118" i="11"/>
  <c r="T2119" i="11"/>
  <c r="T2120" i="11"/>
  <c r="T2121" i="11"/>
  <c r="T2122" i="11"/>
  <c r="T2123" i="11"/>
  <c r="T2124" i="11"/>
  <c r="T2125" i="11"/>
  <c r="T2126" i="11"/>
  <c r="T2127" i="11"/>
  <c r="T2128" i="11"/>
  <c r="T2129" i="11"/>
  <c r="T2130" i="11"/>
  <c r="T2131" i="11"/>
  <c r="T2132" i="11"/>
  <c r="T2133" i="11"/>
  <c r="T2134" i="11"/>
  <c r="T2135" i="11"/>
  <c r="T2136" i="11"/>
  <c r="T2137" i="11"/>
  <c r="T2138" i="11"/>
  <c r="T2139" i="11"/>
  <c r="T2140" i="11"/>
  <c r="T2141" i="11"/>
  <c r="T2142" i="11"/>
  <c r="T2143" i="11"/>
  <c r="T2144" i="11"/>
  <c r="T2145" i="11"/>
  <c r="T2146" i="11"/>
  <c r="T2147" i="11"/>
  <c r="T2148" i="11"/>
  <c r="T2149" i="11"/>
  <c r="T2150" i="11"/>
  <c r="T2151" i="11"/>
  <c r="T2152" i="11"/>
  <c r="T2153" i="11"/>
  <c r="T2154" i="11"/>
  <c r="T2155" i="11"/>
  <c r="T2156" i="11"/>
  <c r="T2157" i="11"/>
  <c r="T2158" i="11"/>
  <c r="T2159" i="11"/>
  <c r="T2160" i="11"/>
  <c r="T2161" i="11"/>
  <c r="T2162" i="11"/>
  <c r="T2163" i="11"/>
  <c r="T2164" i="11"/>
  <c r="T2165" i="11"/>
  <c r="T2166" i="11"/>
  <c r="T2167" i="11"/>
  <c r="T2168" i="11"/>
  <c r="T2169" i="11"/>
  <c r="T2170" i="11"/>
  <c r="T2171" i="11"/>
  <c r="T2172" i="11"/>
  <c r="T2173" i="11"/>
  <c r="T2174" i="11"/>
  <c r="T2175" i="11"/>
  <c r="T2176" i="11"/>
  <c r="T2177" i="11"/>
  <c r="T2178" i="11"/>
  <c r="T2179" i="11"/>
  <c r="T2180" i="11"/>
  <c r="T2181" i="11"/>
  <c r="T2182" i="11"/>
  <c r="T2183" i="11"/>
  <c r="T2184" i="11"/>
  <c r="T2185" i="11"/>
  <c r="T2186" i="11"/>
  <c r="T2187" i="11"/>
  <c r="T2188" i="11"/>
  <c r="T2189" i="11"/>
  <c r="T2190" i="11"/>
  <c r="T2191" i="11"/>
  <c r="T2192" i="11"/>
  <c r="T2193" i="11"/>
  <c r="T2194" i="11"/>
  <c r="T2195" i="11"/>
  <c r="T2196" i="11"/>
  <c r="T2197" i="11"/>
  <c r="T2198" i="11"/>
  <c r="T2199" i="11"/>
  <c r="T2200" i="11"/>
  <c r="T2201" i="11"/>
  <c r="T2202" i="11"/>
  <c r="T2203" i="11"/>
  <c r="T2204" i="11"/>
  <c r="T2205" i="11"/>
  <c r="T2206" i="11"/>
  <c r="T2207" i="11"/>
  <c r="T2208" i="11"/>
  <c r="T2209" i="11"/>
  <c r="T2210" i="11"/>
  <c r="T2211" i="11"/>
  <c r="T2212" i="11"/>
  <c r="T2213" i="11"/>
  <c r="T2217" i="11"/>
  <c r="T2215" i="11"/>
  <c r="T2216" i="11"/>
  <c r="T2214" i="11"/>
  <c r="T2218" i="11"/>
  <c r="T2219" i="11"/>
  <c r="T2220" i="11"/>
  <c r="T2221" i="11"/>
  <c r="T2222" i="11"/>
  <c r="T2223" i="11"/>
  <c r="T2224" i="11"/>
  <c r="T2225" i="11"/>
  <c r="T2226" i="11"/>
  <c r="T2227" i="11"/>
  <c r="T2228" i="11"/>
  <c r="T2229" i="11"/>
  <c r="T2230" i="11"/>
  <c r="T2231" i="11"/>
  <c r="T2232" i="11"/>
  <c r="T2233" i="11"/>
  <c r="T2234" i="11"/>
  <c r="T2235" i="11"/>
  <c r="T2236" i="11"/>
  <c r="T2237" i="11"/>
  <c r="T2238" i="11"/>
  <c r="T2239" i="11"/>
  <c r="T2240" i="11"/>
  <c r="T2241" i="11"/>
  <c r="T2242" i="11"/>
  <c r="T2243" i="11"/>
  <c r="T2244" i="11"/>
  <c r="T2245" i="11"/>
  <c r="T2246" i="11"/>
  <c r="T2247" i="11"/>
  <c r="T2248" i="11"/>
  <c r="T2249" i="11"/>
  <c r="T2250" i="11"/>
  <c r="T2251" i="11"/>
  <c r="T2252" i="11"/>
  <c r="T2253" i="11"/>
  <c r="T2254" i="11"/>
  <c r="T2255" i="11"/>
  <c r="T2256" i="11"/>
  <c r="T2257" i="11"/>
  <c r="T2258" i="11"/>
  <c r="T2259" i="11"/>
  <c r="T2260" i="11"/>
  <c r="T2261" i="11"/>
  <c r="T2262" i="11"/>
  <c r="T2263" i="11"/>
  <c r="T2264" i="11"/>
  <c r="T2265" i="11"/>
  <c r="T2266" i="11"/>
  <c r="T2267" i="11"/>
  <c r="T2268" i="11"/>
  <c r="T2269" i="11"/>
  <c r="T2270" i="11"/>
  <c r="T2271" i="11"/>
  <c r="T2272" i="11"/>
  <c r="T2273" i="11"/>
  <c r="T2274" i="11"/>
  <c r="T2275" i="11"/>
  <c r="T2276" i="11"/>
  <c r="T2277" i="11"/>
  <c r="T2278" i="11"/>
  <c r="T2279" i="11"/>
  <c r="T2280" i="11"/>
  <c r="T2281" i="11"/>
  <c r="T2282" i="11"/>
  <c r="T2283" i="11"/>
  <c r="T2287" i="11"/>
  <c r="T2285" i="11"/>
  <c r="T2286" i="11"/>
  <c r="T2284" i="11"/>
  <c r="T2288" i="11"/>
  <c r="T2289" i="11"/>
  <c r="T2290" i="11"/>
  <c r="T2291" i="11"/>
  <c r="T2292" i="11"/>
  <c r="T2293" i="11"/>
  <c r="T2294" i="11"/>
  <c r="T2295" i="11"/>
  <c r="T2296" i="11"/>
  <c r="T2297" i="11"/>
  <c r="T2298" i="11"/>
  <c r="T2299" i="11"/>
  <c r="T2300" i="11"/>
  <c r="T2301" i="11"/>
  <c r="T2302" i="11"/>
  <c r="T2303" i="11"/>
  <c r="T2304" i="11"/>
  <c r="T2305" i="11"/>
  <c r="T2306" i="11"/>
  <c r="T2307" i="11"/>
  <c r="T2308" i="11"/>
  <c r="T2309" i="11"/>
  <c r="T2310" i="11"/>
  <c r="T2311" i="11"/>
  <c r="T2312" i="11"/>
  <c r="T2313" i="11"/>
  <c r="T2314" i="11"/>
  <c r="T2315" i="11"/>
  <c r="T2316" i="11"/>
  <c r="T2317" i="11"/>
  <c r="T2318" i="11"/>
  <c r="T2319" i="11"/>
  <c r="T2320" i="11"/>
  <c r="T2321" i="11"/>
  <c r="T2322" i="11"/>
  <c r="T2323" i="11"/>
  <c r="T2324" i="11"/>
  <c r="T2325" i="11"/>
  <c r="T2326" i="11"/>
  <c r="T2327" i="11"/>
  <c r="T2328" i="11"/>
  <c r="T2329" i="11"/>
  <c r="T2330" i="11"/>
  <c r="T2331" i="11"/>
  <c r="T2332" i="11"/>
  <c r="T2333" i="11"/>
  <c r="T2334" i="11"/>
  <c r="T2335" i="11"/>
  <c r="T2336" i="11"/>
  <c r="T2337" i="11"/>
  <c r="T2338" i="11"/>
  <c r="T2339" i="11"/>
  <c r="T2340" i="11"/>
  <c r="T2344" i="11"/>
  <c r="T2342" i="11"/>
  <c r="T2343" i="11"/>
  <c r="T2341" i="11"/>
  <c r="T2345" i="11"/>
  <c r="T2346" i="11"/>
  <c r="T2347" i="11"/>
  <c r="T2348" i="11"/>
  <c r="T2349" i="11"/>
  <c r="T2350" i="11"/>
  <c r="T2352" i="11"/>
  <c r="T2351" i="11"/>
  <c r="T2353" i="11"/>
  <c r="T2359" i="11"/>
  <c r="T2355" i="11"/>
  <c r="T2356" i="11"/>
  <c r="T2357" i="11"/>
  <c r="T2358" i="11"/>
  <c r="T2354" i="11"/>
  <c r="T2360" i="11"/>
  <c r="T2361" i="11"/>
  <c r="T2362" i="11"/>
  <c r="T2363" i="11"/>
  <c r="T2364" i="11"/>
  <c r="T2365" i="11"/>
  <c r="T2366" i="11"/>
  <c r="T2367" i="11"/>
  <c r="T2368" i="11"/>
  <c r="T2369" i="11"/>
  <c r="T2370" i="11"/>
  <c r="T2371" i="11"/>
  <c r="T2372" i="11"/>
  <c r="T2373" i="11"/>
  <c r="T2374" i="11"/>
  <c r="T2375" i="11"/>
  <c r="T2376" i="11"/>
  <c r="T2377" i="11"/>
  <c r="T2378" i="11"/>
  <c r="T2379" i="11"/>
  <c r="T2380" i="11"/>
  <c r="T2381" i="11"/>
  <c r="T2382" i="11"/>
  <c r="T2383" i="11"/>
  <c r="T2384" i="11"/>
  <c r="T2385" i="11"/>
  <c r="T2386" i="11"/>
  <c r="T2387" i="11"/>
  <c r="T2388" i="11"/>
  <c r="T2389" i="11"/>
  <c r="T2390" i="11"/>
  <c r="T2391" i="11"/>
  <c r="T2392" i="11"/>
  <c r="T2393" i="11"/>
  <c r="T2394" i="11"/>
  <c r="T2395" i="11"/>
  <c r="T2396" i="11"/>
  <c r="T2397" i="11"/>
  <c r="T2398" i="11"/>
  <c r="T2399" i="11"/>
  <c r="T2400" i="11"/>
  <c r="T2401" i="11"/>
  <c r="T2402" i="11"/>
  <c r="T2403" i="11"/>
  <c r="T2404" i="11"/>
  <c r="T2405" i="11"/>
  <c r="T2406" i="11"/>
  <c r="T2407" i="11"/>
  <c r="T2408" i="11"/>
  <c r="T2409" i="11"/>
  <c r="T2410" i="11"/>
  <c r="T2411" i="11"/>
  <c r="T2412" i="11"/>
  <c r="T2413" i="11"/>
  <c r="T2414" i="11"/>
  <c r="T2415" i="11"/>
  <c r="T2416" i="11"/>
  <c r="T2417" i="11"/>
  <c r="T2418" i="11"/>
  <c r="T2419" i="11"/>
  <c r="T2420" i="11"/>
  <c r="T2421" i="11"/>
  <c r="T2422" i="11"/>
  <c r="T2423" i="11"/>
  <c r="T2424" i="11"/>
  <c r="T2425" i="11"/>
  <c r="T2426" i="11"/>
  <c r="T2427" i="11"/>
  <c r="T2428" i="11"/>
  <c r="T2429" i="11"/>
  <c r="T2430" i="11"/>
  <c r="T2431" i="11"/>
  <c r="T2432" i="11"/>
  <c r="T2433" i="11"/>
  <c r="T2434" i="11"/>
  <c r="T2435" i="11"/>
  <c r="T2436" i="11"/>
  <c r="T2437" i="11"/>
  <c r="T2438" i="11"/>
  <c r="T2439" i="11"/>
  <c r="T2440" i="11"/>
  <c r="T2441" i="11"/>
  <c r="T2442" i="11"/>
  <c r="T2443" i="11"/>
  <c r="T2444" i="11"/>
  <c r="T2445" i="11"/>
  <c r="T2446" i="11"/>
  <c r="T2447" i="11"/>
  <c r="T2448" i="11"/>
  <c r="T2449" i="11"/>
  <c r="T2450" i="11"/>
  <c r="T2451" i="11"/>
  <c r="T2452" i="11"/>
  <c r="T2453" i="11"/>
  <c r="T2454" i="11"/>
  <c r="T2455" i="11"/>
  <c r="T2456" i="11"/>
  <c r="T2457" i="11"/>
  <c r="T2458" i="11"/>
  <c r="T2459" i="11"/>
  <c r="T2460" i="11"/>
  <c r="T2461" i="11"/>
  <c r="T2462" i="11"/>
  <c r="T2463" i="11"/>
  <c r="T2464" i="11"/>
  <c r="T2465" i="11"/>
  <c r="T2466" i="11"/>
  <c r="T2467" i="11"/>
  <c r="T2468" i="11"/>
  <c r="T2469" i="11"/>
  <c r="T2470" i="11"/>
  <c r="T2471" i="11"/>
  <c r="T2472" i="11"/>
  <c r="T2473" i="11"/>
  <c r="T2474" i="11"/>
  <c r="T2475" i="11"/>
  <c r="T2476" i="11"/>
  <c r="T2477" i="11"/>
  <c r="T2478" i="11"/>
  <c r="T2479" i="11"/>
  <c r="T2480" i="11"/>
  <c r="T2481" i="11"/>
  <c r="T2482" i="11"/>
  <c r="T2483" i="11"/>
  <c r="T2484" i="11"/>
  <c r="T2485" i="11"/>
  <c r="T2486" i="11"/>
  <c r="T2487" i="11"/>
  <c r="T2488" i="11"/>
  <c r="T2489" i="11"/>
  <c r="T2490" i="11"/>
  <c r="T2491" i="11"/>
  <c r="T2492" i="11"/>
  <c r="T2496" i="11"/>
  <c r="T2494" i="11"/>
  <c r="T2495" i="11"/>
  <c r="T2493" i="11"/>
  <c r="T2497" i="11"/>
  <c r="T2498" i="11"/>
  <c r="T2499" i="11"/>
  <c r="T2500" i="11"/>
  <c r="T2501" i="11"/>
  <c r="T2502" i="11"/>
  <c r="T2503" i="11"/>
  <c r="T2504" i="11"/>
  <c r="T2505" i="11"/>
  <c r="T2506" i="11"/>
  <c r="T2507" i="11"/>
  <c r="T2508" i="11"/>
  <c r="T2509" i="11"/>
  <c r="T2510" i="11"/>
  <c r="T2511" i="11"/>
  <c r="T2512" i="11"/>
  <c r="T2513" i="11"/>
  <c r="T2514" i="11"/>
  <c r="T2515" i="11"/>
  <c r="T2516" i="11"/>
  <c r="T2517" i="11"/>
  <c r="T2518" i="11"/>
  <c r="T2519" i="11"/>
  <c r="T2520" i="11"/>
  <c r="T2521" i="11"/>
  <c r="T2522" i="11"/>
  <c r="T2523" i="11"/>
  <c r="T2524" i="11"/>
  <c r="T2525" i="11"/>
  <c r="T2526" i="11"/>
  <c r="T2527" i="11"/>
  <c r="T2528" i="11"/>
  <c r="T2529" i="11"/>
  <c r="T2530" i="11"/>
  <c r="T2531" i="11"/>
  <c r="T2532" i="11"/>
  <c r="T2533" i="11"/>
  <c r="T2534" i="11"/>
  <c r="T2535" i="11"/>
  <c r="T2536" i="11"/>
  <c r="T2537" i="11"/>
  <c r="T2538" i="11"/>
  <c r="T2539" i="11"/>
  <c r="T2540" i="11"/>
  <c r="T2541" i="11"/>
  <c r="T2542" i="11"/>
  <c r="T2543" i="11"/>
  <c r="T2544" i="11"/>
  <c r="T2545" i="11"/>
  <c r="T2546" i="11"/>
  <c r="T2547" i="11"/>
  <c r="T2548" i="11"/>
  <c r="T2549" i="11"/>
  <c r="T2550" i="11"/>
  <c r="T2551" i="11"/>
  <c r="T2552" i="11"/>
  <c r="T2553" i="11"/>
  <c r="T2554" i="11"/>
  <c r="T2555" i="11"/>
  <c r="T2556" i="11"/>
  <c r="T2557" i="11"/>
  <c r="T2558" i="11"/>
  <c r="T2559" i="11"/>
  <c r="T2560" i="11"/>
  <c r="T2561" i="11"/>
  <c r="T2562" i="11"/>
  <c r="T2563" i="11"/>
  <c r="T1480" i="11"/>
  <c r="T1481" i="11"/>
  <c r="T1482" i="11"/>
  <c r="T1483" i="11"/>
  <c r="T1484" i="11"/>
  <c r="T1485" i="11"/>
  <c r="T1487" i="11"/>
  <c r="T1488" i="11"/>
  <c r="M1477" i="11"/>
  <c r="P1477" i="11"/>
  <c r="M1478" i="11"/>
  <c r="L2659" i="11"/>
  <c r="K2659" i="11"/>
  <c r="T1477" i="11"/>
  <c r="T1478" i="11"/>
  <c r="P1478" i="11"/>
  <c r="T1479" i="11"/>
  <c r="T1476" i="11"/>
  <c r="P1476" i="11"/>
  <c r="U1476" i="11" s="1"/>
  <c r="M1476" i="11"/>
  <c r="M2659" i="11" s="1"/>
  <c r="AC1643" i="11" l="1"/>
  <c r="AC1956" i="11"/>
  <c r="AC2113" i="11"/>
  <c r="AC2564" i="11"/>
  <c r="AC1852" i="11"/>
  <c r="AC2370" i="11"/>
  <c r="AC2530" i="11"/>
  <c r="AC1825" i="11"/>
  <c r="AO1825" i="11" s="1"/>
  <c r="AC2251" i="11"/>
  <c r="AC2285" i="11"/>
  <c r="AC2378" i="11"/>
  <c r="AC1903" i="11"/>
  <c r="AC2554" i="11"/>
  <c r="AC2490" i="11"/>
  <c r="AC2209" i="11"/>
  <c r="AO2209" i="11" s="1"/>
  <c r="AC1614" i="11"/>
  <c r="AO1614" i="11" s="1"/>
  <c r="AC2154" i="11"/>
  <c r="AC1754" i="11"/>
  <c r="AC1707" i="11"/>
  <c r="AC2255" i="11"/>
  <c r="AC2362" i="11"/>
  <c r="AO2362" i="11" s="1"/>
  <c r="AC2521" i="11"/>
  <c r="AC2427" i="11"/>
  <c r="AC2355" i="11"/>
  <c r="AO2355" i="11" s="1"/>
  <c r="AC2502" i="11"/>
  <c r="AC2526" i="11"/>
  <c r="AO2526" i="11" s="1"/>
  <c r="AC1569" i="11"/>
  <c r="AC2144" i="11"/>
  <c r="AC1856" i="11"/>
  <c r="AO1856" i="11" s="1"/>
  <c r="AC2423" i="11"/>
  <c r="AC1854" i="11"/>
  <c r="AO1854" i="11" s="1"/>
  <c r="AC1765" i="11"/>
  <c r="AC1621" i="11"/>
  <c r="AC2401" i="11"/>
  <c r="AC2435" i="11"/>
  <c r="AC2047" i="11"/>
  <c r="AC1869" i="11"/>
  <c r="AC1787" i="11"/>
  <c r="AC2519" i="11"/>
  <c r="AC1979" i="11"/>
  <c r="AC2303" i="11"/>
  <c r="AC1560" i="11"/>
  <c r="AO1560" i="11" s="1"/>
  <c r="AC2462" i="11"/>
  <c r="AC1526" i="11"/>
  <c r="AO1526" i="11" s="1"/>
  <c r="AC1540" i="11"/>
  <c r="AC2274" i="11"/>
  <c r="AC2556" i="11"/>
  <c r="AO2556" i="11" s="1"/>
  <c r="AC2268" i="11"/>
  <c r="AO2268" i="11" s="1"/>
  <c r="AC1740" i="11"/>
  <c r="AC2055" i="11"/>
  <c r="AO2055" i="11" s="1"/>
  <c r="AC1520" i="11"/>
  <c r="AC1728" i="11"/>
  <c r="AC2039" i="11"/>
  <c r="AO2039" i="11" s="1"/>
  <c r="AC2211" i="11"/>
  <c r="AC2219" i="11"/>
  <c r="AC1618" i="11"/>
  <c r="AO1618" i="11" s="1"/>
  <c r="AC2349" i="11"/>
  <c r="AC1542" i="11"/>
  <c r="AC1894" i="11"/>
  <c r="AC1604" i="11"/>
  <c r="AC2321" i="11"/>
  <c r="AO2321" i="11" s="1"/>
  <c r="AC1970" i="11"/>
  <c r="AO1970" i="11" s="1"/>
  <c r="AC2184" i="11"/>
  <c r="AO2184" i="11" s="1"/>
  <c r="AC1670" i="11"/>
  <c r="AO1670" i="11" s="1"/>
  <c r="AC1794" i="11"/>
  <c r="AC1594" i="11"/>
  <c r="AC1721" i="11"/>
  <c r="AC2535" i="11"/>
  <c r="AC2441" i="11"/>
  <c r="AO2441" i="11" s="1"/>
  <c r="AC1675" i="11"/>
  <c r="AO1675" i="11" s="1"/>
  <c r="AC1738" i="11"/>
  <c r="AO1738" i="11" s="1"/>
  <c r="AC2385" i="11"/>
  <c r="AO2385" i="11" s="1"/>
  <c r="AC2561" i="11"/>
  <c r="AC1723" i="11"/>
  <c r="AO1723" i="11" s="1"/>
  <c r="AC1864" i="11"/>
  <c r="AC2260" i="11"/>
  <c r="AO2260" i="11" s="1"/>
  <c r="AC1733" i="11"/>
  <c r="AO1733" i="11" s="1"/>
  <c r="AC1734" i="11"/>
  <c r="AO1734" i="11" s="1"/>
  <c r="AC1858" i="11"/>
  <c r="AO1858" i="11" s="1"/>
  <c r="AC1866" i="11"/>
  <c r="AO1866" i="11" s="1"/>
  <c r="AC2488" i="11"/>
  <c r="AC2399" i="11"/>
  <c r="AC1583" i="11"/>
  <c r="AC2524" i="11"/>
  <c r="AO2524" i="11" s="1"/>
  <c r="AC1924" i="11"/>
  <c r="AC1813" i="11"/>
  <c r="AO1813" i="11" s="1"/>
  <c r="AC2437" i="11"/>
  <c r="AC1846" i="11"/>
  <c r="AO1846" i="11" s="1"/>
  <c r="AC1990" i="11"/>
  <c r="AC2509" i="11"/>
  <c r="AO2509" i="11" s="1"/>
  <c r="AC2150" i="11"/>
  <c r="AC2240" i="11"/>
  <c r="AC2148" i="11"/>
  <c r="AC1954" i="11"/>
  <c r="AC1731" i="11"/>
  <c r="AO1731" i="11" s="1"/>
  <c r="AC2042" i="11"/>
  <c r="AO2042" i="11" s="1"/>
  <c r="AC2467" i="11"/>
  <c r="AC1761" i="11"/>
  <c r="AO1761" i="11" s="1"/>
  <c r="AC1726" i="11"/>
  <c r="AO1726" i="11" s="1"/>
  <c r="AC1699" i="11"/>
  <c r="AO1699" i="11" s="1"/>
  <c r="AC1490" i="11"/>
  <c r="AO1490" i="11" s="1"/>
  <c r="AC2505" i="11"/>
  <c r="AO2505" i="11" s="1"/>
  <c r="AC1742" i="11"/>
  <c r="AC2431" i="11"/>
  <c r="AD2431" i="11" s="1"/>
  <c r="AE2431" i="11" s="1"/>
  <c r="AC2417" i="11"/>
  <c r="AC2217" i="11"/>
  <c r="AO2217" i="11" s="1"/>
  <c r="AC2196" i="11"/>
  <c r="AO2196" i="11" s="1"/>
  <c r="AC1910" i="11"/>
  <c r="AD1588" i="11"/>
  <c r="AC1783" i="11"/>
  <c r="AO1783" i="11" s="1"/>
  <c r="AC1576" i="11"/>
  <c r="AO1576" i="11" s="1"/>
  <c r="AC2513" i="11"/>
  <c r="AO2513" i="11" s="1"/>
  <c r="AC2537" i="11"/>
  <c r="AC1508" i="11"/>
  <c r="AO1508" i="11" s="1"/>
  <c r="AC1744" i="11"/>
  <c r="AC1768" i="11"/>
  <c r="AC1800" i="11"/>
  <c r="AC2226" i="11"/>
  <c r="AO2226" i="11" s="1"/>
  <c r="AC1848" i="11"/>
  <c r="AO1848" i="11" s="1"/>
  <c r="AC2136" i="11"/>
  <c r="AC2406" i="11"/>
  <c r="AC1982" i="11"/>
  <c r="AO1982" i="11" s="1"/>
  <c r="AC2199" i="11"/>
  <c r="AO2199" i="11" s="1"/>
  <c r="AC1952" i="11"/>
  <c r="AO1952" i="11" s="1"/>
  <c r="AC1827" i="11"/>
  <c r="AO1827" i="11" s="1"/>
  <c r="AC2264" i="11"/>
  <c r="AC1839" i="11"/>
  <c r="AC1815" i="11"/>
  <c r="AC1791" i="11"/>
  <c r="AC2008" i="11"/>
  <c r="AO2008" i="11" s="1"/>
  <c r="AC2289" i="11"/>
  <c r="AC1773" i="11"/>
  <c r="AC1810" i="11"/>
  <c r="AC1797" i="11"/>
  <c r="AO1797" i="11" s="1"/>
  <c r="AC2345" i="11"/>
  <c r="AO2345" i="11" s="1"/>
  <c r="AC1691" i="11"/>
  <c r="AO1691" i="11" s="1"/>
  <c r="AC1570" i="11"/>
  <c r="AC2309" i="11"/>
  <c r="AC2542" i="11"/>
  <c r="AO2542" i="11" s="1"/>
  <c r="AC1919" i="11"/>
  <c r="AO1919" i="11" s="1"/>
  <c r="AC2432" i="11"/>
  <c r="AC1988" i="11"/>
  <c r="AC2414" i="11"/>
  <c r="AO2414" i="11" s="1"/>
  <c r="AC2357" i="11"/>
  <c r="AO2357" i="11" s="1"/>
  <c r="AC2180" i="11"/>
  <c r="AC1536" i="11"/>
  <c r="AD1536" i="11" s="1"/>
  <c r="AE1536" i="11" s="1"/>
  <c r="AC1593" i="11"/>
  <c r="AC2477" i="11"/>
  <c r="AC1831" i="11"/>
  <c r="AO1831" i="11" s="1"/>
  <c r="AC2074" i="11"/>
  <c r="AC1817" i="11"/>
  <c r="AO1817" i="11" s="1"/>
  <c r="AC2040" i="11"/>
  <c r="AC2182" i="11"/>
  <c r="AC1609" i="11"/>
  <c r="AC2350" i="11"/>
  <c r="AC2215" i="11"/>
  <c r="AO2215" i="11" s="1"/>
  <c r="AC2450" i="11"/>
  <c r="AC1747" i="11"/>
  <c r="AO1747" i="11" s="1"/>
  <c r="AC1890" i="11"/>
  <c r="AC1834" i="11"/>
  <c r="AO1834" i="11" s="1"/>
  <c r="AC2194" i="11"/>
  <c r="AC1543" i="11"/>
  <c r="AC2171" i="11"/>
  <c r="AD2171" i="11" s="1"/>
  <c r="AE2171" i="11" s="1"/>
  <c r="AC1649" i="11"/>
  <c r="AC1745" i="11"/>
  <c r="AO1745" i="11" s="1"/>
  <c r="AC1500" i="11"/>
  <c r="AC1887" i="11"/>
  <c r="AO1887" i="11" s="1"/>
  <c r="AC1677" i="11"/>
  <c r="AO1677" i="11" s="1"/>
  <c r="AC2559" i="11"/>
  <c r="AC1544" i="11"/>
  <c r="AC1710" i="11"/>
  <c r="AC2187" i="11"/>
  <c r="AO2187" i="11" s="1"/>
  <c r="AC2330" i="11"/>
  <c r="AC1552" i="11"/>
  <c r="AO1552" i="11" s="1"/>
  <c r="AC2233" i="11"/>
  <c r="AC1546" i="11"/>
  <c r="AC1645" i="11"/>
  <c r="AC1624" i="11"/>
  <c r="AO1624" i="11" s="1"/>
  <c r="AC1531" i="11"/>
  <c r="AO1531" i="11" s="1"/>
  <c r="AC2221" i="11"/>
  <c r="AD2221" i="11" s="1"/>
  <c r="AE2221" i="11" s="1"/>
  <c r="AC1693" i="11"/>
  <c r="AD1693" i="11" s="1"/>
  <c r="AE1693" i="11" s="1"/>
  <c r="AC1606" i="11"/>
  <c r="AC2333" i="11"/>
  <c r="AO2333" i="11" s="1"/>
  <c r="AC1779" i="11"/>
  <c r="AC2161" i="11"/>
  <c r="AC2206" i="11"/>
  <c r="AC1620" i="11"/>
  <c r="AC1687" i="11"/>
  <c r="AC1572" i="11"/>
  <c r="AC1673" i="11"/>
  <c r="AO1673" i="11" s="1"/>
  <c r="AC2189" i="11"/>
  <c r="AO2189" i="11" s="1"/>
  <c r="AC2165" i="11"/>
  <c r="AD2165" i="11" s="1"/>
  <c r="AE2165" i="11" s="1"/>
  <c r="AC1596" i="11"/>
  <c r="AC1751" i="11"/>
  <c r="AC1862" i="11"/>
  <c r="AO1862" i="11" s="1"/>
  <c r="AC1962" i="11"/>
  <c r="AC2191" i="11"/>
  <c r="AO2191" i="11" s="1"/>
  <c r="AC2123" i="11"/>
  <c r="AC1749" i="11"/>
  <c r="AC1711" i="11"/>
  <c r="AC2324" i="11"/>
  <c r="AC2511" i="11"/>
  <c r="AO2511" i="11" s="1"/>
  <c r="AC1487" i="11"/>
  <c r="AC1878" i="11"/>
  <c r="AC1628" i="11"/>
  <c r="AO1628" i="11" s="1"/>
  <c r="AC1559" i="11"/>
  <c r="AC1695" i="11"/>
  <c r="AC1663" i="11"/>
  <c r="AC2159" i="11"/>
  <c r="AC1528" i="11"/>
  <c r="AC2095" i="11"/>
  <c r="AO2095" i="11" s="1"/>
  <c r="AC1654" i="11"/>
  <c r="AO1654" i="11" s="1"/>
  <c r="AC1658" i="11"/>
  <c r="AO1658" i="11" s="1"/>
  <c r="AC2253" i="11"/>
  <c r="AC2549" i="11"/>
  <c r="AO2549" i="11" s="1"/>
  <c r="AC2456" i="11"/>
  <c r="AO2456" i="11" s="1"/>
  <c r="AC1921" i="11"/>
  <c r="AC1975" i="11"/>
  <c r="AC1666" i="11"/>
  <c r="AC1600" i="11"/>
  <c r="AC1581" i="11"/>
  <c r="AC2300" i="11"/>
  <c r="AC1632" i="11"/>
  <c r="AC2517" i="11"/>
  <c r="AC1495" i="11"/>
  <c r="AC1981" i="11"/>
  <c r="AC2279" i="11"/>
  <c r="AC1885" i="11"/>
  <c r="AC1575" i="11"/>
  <c r="AC1586" i="11"/>
  <c r="AC2175" i="11"/>
  <c r="AC1638" i="11"/>
  <c r="AC1671" i="11"/>
  <c r="AC2069" i="11"/>
  <c r="AO2069" i="11" s="1"/>
  <c r="AC1656" i="11"/>
  <c r="AO1656" i="11" s="1"/>
  <c r="AC2006" i="11"/>
  <c r="AO2006" i="11" s="1"/>
  <c r="AC1806" i="11"/>
  <c r="AO1806" i="11" s="1"/>
  <c r="AC1634" i="11"/>
  <c r="AO1634" i="11" s="1"/>
  <c r="AC1941" i="11"/>
  <c r="AC1481" i="11"/>
  <c r="AC2223" i="11"/>
  <c r="AC2063" i="11"/>
  <c r="AO2063" i="11" s="1"/>
  <c r="AC2257" i="11"/>
  <c r="AC1537" i="11"/>
  <c r="AO1537" i="11" s="1"/>
  <c r="AC2474" i="11"/>
  <c r="AO2474" i="11" s="1"/>
  <c r="AC1943" i="11"/>
  <c r="AC1503" i="11"/>
  <c r="AO1503" i="11" s="1"/>
  <c r="AC2048" i="11"/>
  <c r="AC2318" i="11"/>
  <c r="AC1610" i="11"/>
  <c r="AC1703" i="11"/>
  <c r="AC2001" i="11"/>
  <c r="AO2001" i="11" s="1"/>
  <c r="AC2269" i="11"/>
  <c r="AO2269" i="11" s="1"/>
  <c r="AC2375" i="11"/>
  <c r="AC2412" i="11"/>
  <c r="AO2412" i="11" s="1"/>
  <c r="AC2127" i="11"/>
  <c r="AO2127" i="11" s="1"/>
  <c r="AC1587" i="11"/>
  <c r="AC2107" i="11"/>
  <c r="AC1905" i="11"/>
  <c r="AC1820" i="11"/>
  <c r="AC2444" i="11"/>
  <c r="AC1997" i="11"/>
  <c r="AC2157" i="11"/>
  <c r="AC1554" i="11"/>
  <c r="AC1685" i="11"/>
  <c r="AC1566" i="11"/>
  <c r="AO1566" i="11" s="1"/>
  <c r="AC1591" i="11"/>
  <c r="AC2307" i="11"/>
  <c r="AO2307" i="11" s="1"/>
  <c r="AC2494" i="11"/>
  <c r="AO2494" i="11" s="1"/>
  <c r="AC1789" i="11"/>
  <c r="AO1789" i="11" s="1"/>
  <c r="AO1603" i="11"/>
  <c r="AO1960" i="11"/>
  <c r="AC2248" i="11"/>
  <c r="AO2248" i="11" s="1"/>
  <c r="AC2066" i="11"/>
  <c r="AO2066" i="11" s="1"/>
  <c r="AE1589" i="11"/>
  <c r="AO1987" i="11"/>
  <c r="AO2207" i="11"/>
  <c r="AO2329" i="11"/>
  <c r="AO1512" i="11"/>
  <c r="AO1715" i="11"/>
  <c r="AO1685" i="11"/>
  <c r="AO1767" i="11"/>
  <c r="AC2121" i="11"/>
  <c r="AO2121" i="11" s="1"/>
  <c r="AC1641" i="11"/>
  <c r="AO1641" i="11" s="1"/>
  <c r="AC1617" i="11"/>
  <c r="AO1617" i="11" s="1"/>
  <c r="AC1507" i="11"/>
  <c r="AO1507" i="11" s="1"/>
  <c r="AO1506" i="11"/>
  <c r="AC2078" i="11"/>
  <c r="AO1517" i="11"/>
  <c r="AO2232" i="11"/>
  <c r="AO1480" i="11"/>
  <c r="AO2015" i="11"/>
  <c r="AO1802" i="11"/>
  <c r="AO1844" i="11"/>
  <c r="AO2105" i="11"/>
  <c r="AO2093" i="11"/>
  <c r="AC1899" i="11"/>
  <c r="AO1899" i="11" s="1"/>
  <c r="AC1717" i="11"/>
  <c r="AO1717" i="11" s="1"/>
  <c r="AC1708" i="11"/>
  <c r="AO1708" i="11" s="1"/>
  <c r="AC1829" i="11"/>
  <c r="AO1829" i="11" s="1"/>
  <c r="AC2190" i="11"/>
  <c r="AO2190" i="11" s="1"/>
  <c r="AC1804" i="11"/>
  <c r="AO1804" i="11" s="1"/>
  <c r="AC2168" i="11"/>
  <c r="AO2168" i="11" s="1"/>
  <c r="AO1999" i="11"/>
  <c r="AO1764" i="11"/>
  <c r="AO2295" i="11"/>
  <c r="AO1845" i="11"/>
  <c r="AO2214" i="11"/>
  <c r="AO2239" i="11"/>
  <c r="AO2429" i="11"/>
  <c r="AO1763" i="11"/>
  <c r="AO1803" i="11"/>
  <c r="AO2016" i="11"/>
  <c r="AO1602" i="11"/>
  <c r="AO1596" i="11"/>
  <c r="AO2311" i="11"/>
  <c r="AE2356" i="11"/>
  <c r="AC2155" i="11"/>
  <c r="AO2155" i="11" s="1"/>
  <c r="AC2096" i="11"/>
  <c r="AO2096" i="11" s="1"/>
  <c r="AC2317" i="11"/>
  <c r="AO2317" i="11" s="1"/>
  <c r="AC2544" i="11"/>
  <c r="AO2544" i="11" s="1"/>
  <c r="AC1662" i="11"/>
  <c r="AO1662" i="11" s="1"/>
  <c r="AC1676" i="11"/>
  <c r="AO1676" i="11" s="1"/>
  <c r="AC2090" i="11"/>
  <c r="AO2090" i="11" s="1"/>
  <c r="AC1558" i="11"/>
  <c r="AO1558" i="11" s="1"/>
  <c r="AC1874" i="11"/>
  <c r="AO1874" i="11" s="1"/>
  <c r="AC2540" i="11"/>
  <c r="AO2540" i="11" s="1"/>
  <c r="AC2152" i="11"/>
  <c r="AO2152" i="11" s="1"/>
  <c r="AC2130" i="11"/>
  <c r="AO2130" i="11" s="1"/>
  <c r="AC2271" i="11"/>
  <c r="AO2271" i="11" s="1"/>
  <c r="AC2341" i="11"/>
  <c r="AO2341" i="11" s="1"/>
  <c r="AC1805" i="11"/>
  <c r="AO1805" i="11" s="1"/>
  <c r="AC1968" i="11"/>
  <c r="AO1968" i="11" s="1"/>
  <c r="AC2138" i="11"/>
  <c r="AO2138" i="11" s="1"/>
  <c r="AC1984" i="11"/>
  <c r="AO1984" i="11" s="1"/>
  <c r="AC2420" i="11"/>
  <c r="AO1758" i="11"/>
  <c r="AO2323" i="11"/>
  <c r="AO2283" i="11"/>
  <c r="AO1934" i="11"/>
  <c r="AO1640" i="11"/>
  <c r="AO1833" i="11"/>
  <c r="AO1518" i="11"/>
  <c r="AO2425" i="11"/>
  <c r="AO2026" i="11"/>
  <c r="AO1816" i="11"/>
  <c r="AO2012" i="11"/>
  <c r="AO2202" i="11"/>
  <c r="AO1650" i="11"/>
  <c r="AO1671" i="11"/>
  <c r="AO1495" i="11"/>
  <c r="AO2097" i="11"/>
  <c r="AO2284" i="11"/>
  <c r="AO2306" i="11"/>
  <c r="AD2356" i="11"/>
  <c r="AC1522" i="11"/>
  <c r="AD1522" i="11" s="1"/>
  <c r="AE1522" i="11" s="1"/>
  <c r="AC1881" i="11"/>
  <c r="AO1881" i="11" s="1"/>
  <c r="AC2434" i="11"/>
  <c r="AO2434" i="11" s="1"/>
  <c r="AC2179" i="11"/>
  <c r="AO2179" i="11" s="1"/>
  <c r="AC2086" i="11"/>
  <c r="AO2086" i="11" s="1"/>
  <c r="AC1966" i="11"/>
  <c r="AO1966" i="11" s="1"/>
  <c r="AC1524" i="11"/>
  <c r="AO1524" i="11" s="1"/>
  <c r="AC2021" i="11"/>
  <c r="AO2021" i="11" s="1"/>
  <c r="AC2075" i="11"/>
  <c r="AO2075" i="11" s="1"/>
  <c r="AC2244" i="11"/>
  <c r="AO2244" i="11" s="1"/>
  <c r="AC2236" i="11"/>
  <c r="AO2236" i="11" s="1"/>
  <c r="AC2103" i="11"/>
  <c r="AO2103" i="11" s="1"/>
  <c r="AC2025" i="11"/>
  <c r="AO2025" i="11" s="1"/>
  <c r="AC1931" i="11"/>
  <c r="AO1931" i="11" s="1"/>
  <c r="AC1978" i="11"/>
  <c r="AO1978" i="11" s="1"/>
  <c r="AC2024" i="11"/>
  <c r="AO2024" i="11" s="1"/>
  <c r="AC1880" i="11"/>
  <c r="AO1880" i="11" s="1"/>
  <c r="AO2017" i="11"/>
  <c r="AO1873" i="11"/>
  <c r="AO2068" i="11"/>
  <c r="AO2033" i="11"/>
  <c r="AO2126" i="11"/>
  <c r="AO2041" i="11"/>
  <c r="AO2029" i="11"/>
  <c r="AO2110" i="11"/>
  <c r="AO1967" i="11"/>
  <c r="AO2031" i="11"/>
  <c r="AO2018" i="11"/>
  <c r="AO1921" i="11"/>
  <c r="AO2145" i="11"/>
  <c r="AC2059" i="11"/>
  <c r="AD2059" i="11" s="1"/>
  <c r="AE2059" i="11" s="1"/>
  <c r="AC2050" i="11"/>
  <c r="AO2050" i="11" s="1"/>
  <c r="AC1579" i="11"/>
  <c r="AO1579" i="11" s="1"/>
  <c r="AC2108" i="11"/>
  <c r="AO2108" i="11" s="1"/>
  <c r="AC2493" i="11"/>
  <c r="AO2493" i="11" s="1"/>
  <c r="AC1551" i="11"/>
  <c r="AO1551" i="11" s="1"/>
  <c r="AC2005" i="11"/>
  <c r="AO2005" i="11" s="1"/>
  <c r="AC2115" i="11"/>
  <c r="AO2115" i="11" s="1"/>
  <c r="AC1493" i="11"/>
  <c r="AD1493" i="11" s="1"/>
  <c r="AE1493" i="11" s="1"/>
  <c r="AC2354" i="11"/>
  <c r="AO2354" i="11" s="1"/>
  <c r="AC1525" i="11"/>
  <c r="AO1525" i="11" s="1"/>
  <c r="AC1868" i="11"/>
  <c r="AO1868" i="11" s="1"/>
  <c r="AC1574" i="11"/>
  <c r="AO1574" i="11" s="1"/>
  <c r="AC2328" i="11"/>
  <c r="AO2328" i="11" s="1"/>
  <c r="AC1916" i="11"/>
  <c r="AO1916" i="11" s="1"/>
  <c r="AC2049" i="11"/>
  <c r="AO2049" i="11" s="1"/>
  <c r="AC2114" i="11"/>
  <c r="AO2114" i="11" s="1"/>
  <c r="AC1801" i="11"/>
  <c r="AO1801" i="11" s="1"/>
  <c r="AC2099" i="11"/>
  <c r="AO2099" i="11" s="1"/>
  <c r="AC2062" i="11"/>
  <c r="AO2062" i="11" s="1"/>
  <c r="AC2361" i="11"/>
  <c r="AO2361" i="11" s="1"/>
  <c r="AC2000" i="11"/>
  <c r="AO2000" i="11" s="1"/>
  <c r="AC1823" i="11"/>
  <c r="AO1823" i="11" s="1"/>
  <c r="AO1950" i="11"/>
  <c r="AO2038" i="11"/>
  <c r="AO2247" i="11"/>
  <c r="AO1973" i="11"/>
  <c r="AO1994" i="11"/>
  <c r="AO2146" i="11"/>
  <c r="AO1627" i="11"/>
  <c r="AO2443" i="11"/>
  <c r="AO2013" i="11"/>
  <c r="AO2365" i="11"/>
  <c r="AO2118" i="11"/>
  <c r="AO1911" i="11"/>
  <c r="AO1585" i="11"/>
  <c r="AO1483" i="11"/>
  <c r="AO1643" i="11"/>
  <c r="AO1562" i="11"/>
  <c r="AO1580" i="11"/>
  <c r="AO2204" i="11"/>
  <c r="AO1578" i="11"/>
  <c r="AO1727" i="11"/>
  <c r="AO2061" i="11"/>
  <c r="AC2028" i="11"/>
  <c r="AO2028" i="11" s="1"/>
  <c r="AC1756" i="11"/>
  <c r="AO1756" i="11" s="1"/>
  <c r="AC1972" i="11"/>
  <c r="AO1972" i="11" s="1"/>
  <c r="AC1511" i="11"/>
  <c r="AO1511" i="11" s="1"/>
  <c r="AC2174" i="11"/>
  <c r="AO2174" i="11" s="1"/>
  <c r="AC2212" i="11"/>
  <c r="AO2212" i="11" s="1"/>
  <c r="AC1891" i="11"/>
  <c r="AO1891" i="11" s="1"/>
  <c r="AC2141" i="11"/>
  <c r="AO2141" i="11" s="1"/>
  <c r="AC1900" i="11"/>
  <c r="AO1900" i="11" s="1"/>
  <c r="AC1565" i="11"/>
  <c r="AO1565" i="11" s="1"/>
  <c r="AC1489" i="11"/>
  <c r="AO1489" i="11" s="1"/>
  <c r="AC2035" i="11"/>
  <c r="AD2035" i="11" s="1"/>
  <c r="AE2035" i="11" s="1"/>
  <c r="AC1882" i="11"/>
  <c r="AO1882" i="11" s="1"/>
  <c r="AC1945" i="11"/>
  <c r="AO1945" i="11" s="1"/>
  <c r="AC2129" i="11"/>
  <c r="AO2129" i="11" s="1"/>
  <c r="AC1642" i="11"/>
  <c r="AO1642" i="11" s="1"/>
  <c r="AC2082" i="11"/>
  <c r="AO2082" i="11" s="1"/>
  <c r="AC1909" i="11"/>
  <c r="AO1909" i="11" s="1"/>
  <c r="AD2089" i="11"/>
  <c r="AE1964" i="11"/>
  <c r="AE1592" i="11"/>
  <c r="AE2250" i="11"/>
  <c r="AE2238" i="11"/>
  <c r="AE1799" i="11"/>
  <c r="AD1725" i="11"/>
  <c r="AE1725" i="11" s="1"/>
  <c r="AD2273" i="11"/>
  <c r="AE2453" i="11"/>
  <c r="AD2471" i="11"/>
  <c r="AE1502" i="11"/>
  <c r="AE2272" i="11"/>
  <c r="AE2098" i="11"/>
  <c r="AE1949" i="11"/>
  <c r="AE2438" i="11"/>
  <c r="AE1843" i="11"/>
  <c r="AE1660" i="11"/>
  <c r="AD2533" i="11"/>
  <c r="AE1904" i="11"/>
  <c r="AE1832" i="11"/>
  <c r="AE2386" i="11"/>
  <c r="AD1510" i="11"/>
  <c r="AE1510" i="11" s="1"/>
  <c r="AD1840" i="11"/>
  <c r="AE1840" i="11" s="1"/>
  <c r="AE2326" i="11"/>
  <c r="AE2506" i="11"/>
  <c r="AD1505" i="11"/>
  <c r="AE1784" i="11"/>
  <c r="AE2533" i="11"/>
  <c r="AE2273" i="11"/>
  <c r="AE2143" i="11"/>
  <c r="AD2337" i="11"/>
  <c r="AE2337" i="11" s="1"/>
  <c r="AE2192" i="11"/>
  <c r="AE1836" i="11"/>
  <c r="AD2534" i="11"/>
  <c r="AE2449" i="11"/>
  <c r="AD2372" i="11"/>
  <c r="AE2463" i="11"/>
  <c r="AE1501" i="11"/>
  <c r="AD1657" i="11"/>
  <c r="AE1657" i="11" s="1"/>
  <c r="AE2162" i="11"/>
  <c r="AE1777" i="11"/>
  <c r="AE1516" i="11"/>
  <c r="AD1538" i="11"/>
  <c r="AE2520" i="11"/>
  <c r="AE1851" i="11"/>
  <c r="AE1860" i="11"/>
  <c r="AE1631" i="11"/>
  <c r="AE2379" i="11"/>
  <c r="AE1568" i="11"/>
  <c r="AE1664" i="11"/>
  <c r="AE2237" i="11"/>
  <c r="AD2222" i="11"/>
  <c r="AO2488" i="11"/>
  <c r="AD1769" i="11"/>
  <c r="AO1770" i="11"/>
  <c r="AE1655" i="11"/>
  <c r="AE2416" i="11"/>
  <c r="AE2235" i="11"/>
  <c r="AE2003" i="11"/>
  <c r="AD2156" i="11"/>
  <c r="AE2156" i="11" s="1"/>
  <c r="AE1980" i="11"/>
  <c r="AE2563" i="11"/>
  <c r="AE2562" i="11"/>
  <c r="AE1571" i="11"/>
  <c r="AE1547" i="11"/>
  <c r="AE2158" i="11"/>
  <c r="AE2037" i="11"/>
  <c r="AD1955" i="11"/>
  <c r="AE2538" i="11"/>
  <c r="AE1615" i="11"/>
  <c r="AD1655" i="11"/>
  <c r="AD2237" i="11"/>
  <c r="AD2338" i="11"/>
  <c r="AE2338" i="11" s="1"/>
  <c r="AE2181" i="11"/>
  <c r="AE1689" i="11"/>
  <c r="AD2407" i="11"/>
  <c r="AE2280" i="11"/>
  <c r="AE1582" i="11"/>
  <c r="AE2216" i="11"/>
  <c r="AD2487" i="11"/>
  <c r="AE2487" i="11" s="1"/>
  <c r="AD1714" i="11"/>
  <c r="AD1529" i="11"/>
  <c r="AD2170" i="11"/>
  <c r="AE2170" i="11" s="1"/>
  <c r="AD1636" i="11"/>
  <c r="AD1684" i="11"/>
  <c r="AE2172" i="11"/>
  <c r="AE1534" i="11"/>
  <c r="AE2504" i="11"/>
  <c r="AE2023" i="11"/>
  <c r="AE1639" i="11"/>
  <c r="AE2200" i="11"/>
  <c r="AD1871" i="11"/>
  <c r="AE1871" i="11" s="1"/>
  <c r="AD2200" i="11"/>
  <c r="AD2077" i="11"/>
  <c r="AE2252" i="11"/>
  <c r="AE2353" i="11"/>
  <c r="AE2119" i="11"/>
  <c r="AE1993" i="11"/>
  <c r="AE2234" i="11"/>
  <c r="AE2227" i="11"/>
  <c r="AE2451" i="11"/>
  <c r="AE1938" i="11"/>
  <c r="AE1567" i="11"/>
  <c r="AD1571" i="11"/>
  <c r="AE2351" i="11"/>
  <c r="AD1855" i="11"/>
  <c r="AE1855" i="11" s="1"/>
  <c r="AD1616" i="11"/>
  <c r="AE1545" i="11"/>
  <c r="AD1753" i="11"/>
  <c r="AE2241" i="11"/>
  <c r="AE1774" i="11"/>
  <c r="AD1533" i="11"/>
  <c r="AE2116" i="11"/>
  <c r="AE1724" i="11"/>
  <c r="AE2243" i="11"/>
  <c r="AE1762" i="11"/>
  <c r="AD2119" i="11"/>
  <c r="AE2468" i="11"/>
  <c r="AE1933" i="11"/>
  <c r="AD1498" i="11"/>
  <c r="AE2087" i="11"/>
  <c r="AE2102" i="11"/>
  <c r="AE2442" i="11"/>
  <c r="AE1700" i="11"/>
  <c r="AE1616" i="11"/>
  <c r="AE1529" i="11"/>
  <c r="AE2167" i="11"/>
  <c r="AE1714" i="11"/>
  <c r="AE1947" i="11"/>
  <c r="AE1636" i="11"/>
  <c r="AO2342" i="11"/>
  <c r="AD2087" i="11"/>
  <c r="AD2181" i="11"/>
  <c r="AE1498" i="11"/>
  <c r="AE2294" i="11"/>
  <c r="AE1684" i="11"/>
  <c r="AE2077" i="11"/>
  <c r="AD2267" i="11"/>
  <c r="AE2267" i="11" s="1"/>
  <c r="AE1619" i="11"/>
  <c r="AE2278" i="11"/>
  <c r="AE1515" i="11"/>
  <c r="AD2225" i="11"/>
  <c r="AE1886" i="11"/>
  <c r="AE1888" i="11"/>
  <c r="AE2445" i="11"/>
  <c r="AD1563" i="11"/>
  <c r="AE2282" i="11"/>
  <c r="AE2418" i="11"/>
  <c r="AD2259" i="11"/>
  <c r="AE2259" i="11" s="1"/>
  <c r="AD1861" i="11"/>
  <c r="AE1861" i="11" s="1"/>
  <c r="AD2065" i="11"/>
  <c r="AE1838" i="11"/>
  <c r="AE2371" i="11"/>
  <c r="AE2433" i="11"/>
  <c r="AE2088" i="11"/>
  <c r="AE2518" i="11"/>
  <c r="AD2397" i="11"/>
  <c r="AE2397" i="11" s="1"/>
  <c r="AD1701" i="11"/>
  <c r="AE1505" i="11"/>
  <c r="AD1653" i="11"/>
  <c r="AE1653" i="11" s="1"/>
  <c r="AE1828" i="11"/>
  <c r="AD1929" i="11"/>
  <c r="AE1929" i="11" s="1"/>
  <c r="AE2543" i="11"/>
  <c r="AE2565" i="11"/>
  <c r="AE2265" i="11"/>
  <c r="AD1857" i="11"/>
  <c r="AE1826" i="11"/>
  <c r="AE2140" i="11"/>
  <c r="AO2470" i="11"/>
  <c r="AE1541" i="11"/>
  <c r="AE1849" i="11"/>
  <c r="AE2147" i="11"/>
  <c r="AD1953" i="11"/>
  <c r="AE1953" i="11" s="1"/>
  <c r="AD2316" i="11"/>
  <c r="AE2316" i="11" s="1"/>
  <c r="AE1971" i="11"/>
  <c r="AE1573" i="11"/>
  <c r="AD2565" i="11"/>
  <c r="AD1601" i="11"/>
  <c r="AE1746" i="11"/>
  <c r="AD2543" i="11"/>
  <c r="AE1577" i="11"/>
  <c r="AE1555" i="11"/>
  <c r="AD1608" i="11"/>
  <c r="AE1608" i="11" s="1"/>
  <c r="AD2405" i="11"/>
  <c r="AE2153" i="11"/>
  <c r="AD2468" i="11"/>
  <c r="AO1667" i="11"/>
  <c r="AD2473" i="11"/>
  <c r="AE2473" i="11" s="1"/>
  <c r="AD1704" i="11"/>
  <c r="AD1719" i="11"/>
  <c r="AE2134" i="11"/>
  <c r="AE1688" i="11"/>
  <c r="AE1496" i="11"/>
  <c r="AE2083" i="11"/>
  <c r="AE1588" i="11"/>
  <c r="AE2010" i="11"/>
  <c r="AD2460" i="11"/>
  <c r="AE1651" i="11"/>
  <c r="AD2389" i="11"/>
  <c r="AE1812" i="11"/>
  <c r="AE2046" i="11"/>
  <c r="AD2292" i="11"/>
  <c r="AD1668" i="11"/>
  <c r="AE1704" i="11"/>
  <c r="AD1532" i="11"/>
  <c r="AO1681" i="11"/>
  <c r="AE2065" i="11"/>
  <c r="AE1857" i="11"/>
  <c r="AD2327" i="11"/>
  <c r="AE1790" i="11"/>
  <c r="AE2516" i="11"/>
  <c r="AE2053" i="11"/>
  <c r="AE2428" i="11"/>
  <c r="AO2298" i="11"/>
  <c r="AE2486" i="11"/>
  <c r="AE2089" i="11"/>
  <c r="AD2326" i="11"/>
  <c r="AE1538" i="11"/>
  <c r="AE1870" i="11"/>
  <c r="AE1920" i="11"/>
  <c r="AE1491" i="11"/>
  <c r="AO1917" i="11"/>
  <c r="AD2510" i="11"/>
  <c r="AD2052" i="11"/>
  <c r="AE2314" i="11"/>
  <c r="AE2277" i="11"/>
  <c r="AD1798" i="11"/>
  <c r="AE1793" i="11"/>
  <c r="AE1898" i="11"/>
  <c r="AD1709" i="11"/>
  <c r="AE1709" i="11" s="1"/>
  <c r="AD1901" i="11"/>
  <c r="AE1901" i="11" s="1"/>
  <c r="AE2389" i="11"/>
  <c r="AE2310" i="11"/>
  <c r="AO2499" i="11"/>
  <c r="AD1680" i="11"/>
  <c r="AE1680" i="11" s="1"/>
  <c r="AE1626" i="11"/>
  <c r="AD1652" i="11"/>
  <c r="AE1652" i="11" s="1"/>
  <c r="AE1915" i="11"/>
  <c r="AE2193" i="11"/>
  <c r="AD1523" i="11"/>
  <c r="AE1523" i="11" s="1"/>
  <c r="AE1729" i="11"/>
  <c r="AD1527" i="11"/>
  <c r="AD1976" i="11"/>
  <c r="AD2117" i="11"/>
  <c r="AD1651" i="11"/>
  <c r="AD1812" i="11"/>
  <c r="AD2081" i="11"/>
  <c r="AE2081" i="11" s="1"/>
  <c r="AD1589" i="11"/>
  <c r="AE2275" i="11"/>
  <c r="AE2383" i="11"/>
  <c r="AE2560" i="11"/>
  <c r="AE2305" i="11"/>
  <c r="AD1683" i="11"/>
  <c r="AD1686" i="11"/>
  <c r="AO1487" i="11"/>
  <c r="AD1612" i="11"/>
  <c r="AE1612" i="11" s="1"/>
  <c r="AE1991" i="11"/>
  <c r="AE2550" i="11"/>
  <c r="AE2439" i="11"/>
  <c r="AE2424" i="11"/>
  <c r="AD2185" i="11"/>
  <c r="AD2085" i="11"/>
  <c r="AE2085" i="11" s="1"/>
  <c r="AO1722" i="11"/>
  <c r="AE2104" i="11"/>
  <c r="AD1893" i="11"/>
  <c r="AE2457" i="11"/>
  <c r="AO1686" i="11"/>
  <c r="AE2343" i="11"/>
  <c r="AE1985" i="11"/>
  <c r="AE1977" i="11"/>
  <c r="AE1556" i="11"/>
  <c r="AD1607" i="11"/>
  <c r="AE1607" i="11" s="1"/>
  <c r="AE1842" i="11"/>
  <c r="AD2495" i="11"/>
  <c r="AD2500" i="11"/>
  <c r="AD2258" i="11"/>
  <c r="AE2224" i="11"/>
  <c r="AE1584" i="11"/>
  <c r="AE1661" i="11"/>
  <c r="AD1539" i="11"/>
  <c r="AE2225" i="11"/>
  <c r="AE2004" i="11"/>
  <c r="AD2007" i="11"/>
  <c r="AE2508" i="11"/>
  <c r="AD1936" i="11"/>
  <c r="AD2228" i="11"/>
  <c r="AE1712" i="11"/>
  <c r="AD2541" i="11"/>
  <c r="AE2541" i="11" s="1"/>
  <c r="AE2177" i="11"/>
  <c r="AD1497" i="11"/>
  <c r="AD1590" i="11"/>
  <c r="AD1722" i="11"/>
  <c r="AD2054" i="11"/>
  <c r="AE2054" i="11" s="1"/>
  <c r="AD2164" i="11"/>
  <c r="AE2164" i="11" s="1"/>
  <c r="AD1781" i="11"/>
  <c r="AE2415" i="11"/>
  <c r="AE1795" i="11"/>
  <c r="AE1750" i="11"/>
  <c r="AE1682" i="11"/>
  <c r="AO2007" i="11"/>
  <c r="AD2480" i="11"/>
  <c r="AE2480" i="11" s="1"/>
  <c r="AE2091" i="11"/>
  <c r="AE2522" i="11"/>
  <c r="AD2205" i="11"/>
  <c r="AE2455" i="11"/>
  <c r="AD2091" i="11"/>
  <c r="AD2476" i="11"/>
  <c r="AE2548" i="11"/>
  <c r="AE2512" i="11"/>
  <c r="AD2547" i="11"/>
  <c r="AE2367" i="11"/>
  <c r="AD2304" i="11"/>
  <c r="AD2135" i="11"/>
  <c r="AD1702" i="11"/>
  <c r="AE1702" i="11" s="1"/>
  <c r="AD2195" i="11"/>
  <c r="AD1737" i="11"/>
  <c r="AE1737" i="11" s="1"/>
  <c r="AD2358" i="11"/>
  <c r="AE2120" i="11"/>
  <c r="AE2304" i="11"/>
  <c r="AD1482" i="11"/>
  <c r="AE1697" i="11"/>
  <c r="AD2188" i="11"/>
  <c r="AE1963" i="11"/>
  <c r="AO1707" i="11"/>
  <c r="AE2421" i="11"/>
  <c r="AE2213" i="11"/>
  <c r="AD1625" i="11"/>
  <c r="AE1482" i="11"/>
  <c r="AD1930" i="11"/>
  <c r="AE1930" i="11" s="1"/>
  <c r="AD1712" i="11"/>
  <c r="AE2149" i="11"/>
  <c r="AE2135" i="11"/>
  <c r="AD1818" i="11"/>
  <c r="AE2064" i="11"/>
  <c r="AE2080" i="11"/>
  <c r="AD1665" i="11"/>
  <c r="AD2496" i="11"/>
  <c r="AE2290" i="11"/>
  <c r="AE2514" i="11"/>
  <c r="AE2256" i="11"/>
  <c r="AE1998" i="11"/>
  <c r="AD2149" i="11"/>
  <c r="AE1590" i="11"/>
  <c r="AD2210" i="11"/>
  <c r="AE1539" i="11"/>
  <c r="AE1926" i="11"/>
  <c r="AE2461" i="11"/>
  <c r="AD1879" i="11"/>
  <c r="AD2263" i="11"/>
  <c r="AE1907" i="11"/>
  <c r="AE2210" i="11"/>
  <c r="AD1696" i="11"/>
  <c r="AE1665" i="11"/>
  <c r="AD1545" i="11"/>
  <c r="AO2458" i="11"/>
  <c r="AD2458" i="11"/>
  <c r="AO2364" i="11"/>
  <c r="AE2364" i="11"/>
  <c r="AO1479" i="11"/>
  <c r="AD1479" i="11"/>
  <c r="AD2340" i="11"/>
  <c r="AO2359" i="11"/>
  <c r="AE2359" i="11"/>
  <c r="AO2137" i="11"/>
  <c r="AD2137" i="11"/>
  <c r="AE2137" i="11" s="1"/>
  <c r="AO1494" i="11"/>
  <c r="AD1494" i="11"/>
  <c r="AE1494" i="11" s="1"/>
  <c r="AO2101" i="11"/>
  <c r="AE2101" i="11"/>
  <c r="AO2436" i="11"/>
  <c r="AE2436" i="11"/>
  <c r="AO2332" i="11"/>
  <c r="AE2332" i="11"/>
  <c r="AO1865" i="11"/>
  <c r="AE1865" i="11"/>
  <c r="AO1692" i="11"/>
  <c r="AD1692" i="11"/>
  <c r="AE1601" i="11"/>
  <c r="AO1698" i="11"/>
  <c r="AE1698" i="11"/>
  <c r="AO2139" i="11"/>
  <c r="AE2139" i="11"/>
  <c r="AO2320" i="11"/>
  <c r="AD2320" i="11"/>
  <c r="AO2231" i="11"/>
  <c r="AD2231" i="11"/>
  <c r="AO2525" i="11"/>
  <c r="AE2525" i="11"/>
  <c r="AO2413" i="11"/>
  <c r="AD2413" i="11"/>
  <c r="AE2413" i="11"/>
  <c r="AO2261" i="11"/>
  <c r="AD2261" i="11"/>
  <c r="AO2111" i="11"/>
  <c r="AD2111" i="11"/>
  <c r="AO1983" i="11"/>
  <c r="AE1983" i="11"/>
  <c r="AO1499" i="11"/>
  <c r="AD1499" i="11"/>
  <c r="AE1499" i="11" s="1"/>
  <c r="AO2197" i="11"/>
  <c r="AD2197" i="11"/>
  <c r="AO1694" i="11"/>
  <c r="AD1694" i="11"/>
  <c r="AE1694" i="11" s="1"/>
  <c r="AO2381" i="11"/>
  <c r="AE2381" i="11"/>
  <c r="AO1637" i="11"/>
  <c r="AD1637" i="11"/>
  <c r="AE1637" i="11" s="1"/>
  <c r="AO2125" i="11"/>
  <c r="AD2125" i="11"/>
  <c r="AO2276" i="11"/>
  <c r="AO2467" i="11"/>
  <c r="AO2435" i="11"/>
  <c r="AD2552" i="11"/>
  <c r="AE2552" i="11" s="1"/>
  <c r="AE2551" i="11"/>
  <c r="AE2555" i="11"/>
  <c r="AO1630" i="11"/>
  <c r="AO1794" i="11"/>
  <c r="AO2408" i="11"/>
  <c r="AO1593" i="11"/>
  <c r="AO2561" i="11"/>
  <c r="AO1721" i="11"/>
  <c r="AO1995" i="11"/>
  <c r="AO2454" i="11"/>
  <c r="AD1548" i="11"/>
  <c r="AE1548" i="11" s="1"/>
  <c r="AO2557" i="11"/>
  <c r="AE2557" i="11"/>
  <c r="AD2169" i="11"/>
  <c r="AE2169" i="11" s="1"/>
  <c r="AO1896" i="11"/>
  <c r="AO2044" i="11"/>
  <c r="AO1759" i="11"/>
  <c r="AO1513" i="11"/>
  <c r="AO2564" i="11"/>
  <c r="V2217" i="11"/>
  <c r="AO1935" i="11"/>
  <c r="AO2296" i="11"/>
  <c r="AO1990" i="11"/>
  <c r="AD1535" i="11"/>
  <c r="AE1535" i="11" s="1"/>
  <c r="AO1535" i="11"/>
  <c r="AD2133" i="11"/>
  <c r="AE2133" i="11" s="1"/>
  <c r="AO2133" i="11"/>
  <c r="AD2073" i="11"/>
  <c r="AE2073" i="11" s="1"/>
  <c r="AO2073" i="11"/>
  <c r="AD1646" i="11"/>
  <c r="AE1646" i="11" s="1"/>
  <c r="AO1646" i="11"/>
  <c r="AD1647" i="11"/>
  <c r="AE1647" i="11" s="1"/>
  <c r="AO1647" i="11"/>
  <c r="AD2079" i="11"/>
  <c r="AE2079" i="11" s="1"/>
  <c r="AO2079" i="11"/>
  <c r="AO2076" i="11"/>
  <c r="V1507" i="11"/>
  <c r="AO1718" i="11"/>
  <c r="AO2459" i="11"/>
  <c r="AO1956" i="11"/>
  <c r="AO2403" i="11"/>
  <c r="AO1742" i="11"/>
  <c r="AO2388" i="11"/>
  <c r="AO2384" i="11"/>
  <c r="AO1903" i="11"/>
  <c r="AO2182" i="11"/>
  <c r="AO1958" i="11"/>
  <c r="AO2423" i="11"/>
  <c r="AO2395" i="11"/>
  <c r="AO2532" i="11"/>
  <c r="AO2045" i="11"/>
  <c r="AO1850" i="11"/>
  <c r="AO1492" i="11"/>
  <c r="AO1540" i="11"/>
  <c r="AO2350" i="11"/>
  <c r="AO1906" i="11"/>
  <c r="AO2410" i="11"/>
  <c r="AO1776" i="11"/>
  <c r="AO1530" i="11"/>
  <c r="AO2229" i="11"/>
  <c r="AO1621" i="11"/>
  <c r="AO1988" i="11"/>
  <c r="AO2382" i="11"/>
  <c r="AO1549" i="11"/>
  <c r="AO2378" i="11"/>
  <c r="AO2490" i="11"/>
  <c r="AO1912" i="11"/>
  <c r="AO2150" i="11"/>
  <c r="AO2180" i="11"/>
  <c r="AO2392" i="11"/>
  <c r="AO2507" i="11"/>
  <c r="AO2370" i="11"/>
  <c r="AO2274" i="11"/>
  <c r="AO2242" i="11"/>
  <c r="AO1954" i="11"/>
  <c r="V2292" i="11"/>
  <c r="V2429" i="11"/>
  <c r="AO1583" i="11"/>
  <c r="AO2281" i="11"/>
  <c r="AO1787" i="11"/>
  <c r="AO1841" i="11"/>
  <c r="W2381" i="11"/>
  <c r="AO2447" i="11"/>
  <c r="W1865" i="11"/>
  <c r="AO2484" i="11"/>
  <c r="V1844" i="11"/>
  <c r="AO2462" i="11"/>
  <c r="V1646" i="11"/>
  <c r="AO2546" i="11"/>
  <c r="V2219" i="11"/>
  <c r="V1665" i="11"/>
  <c r="W1717" i="11"/>
  <c r="AO2339" i="11"/>
  <c r="AO1869" i="11"/>
  <c r="W2214" i="11"/>
  <c r="AO1948" i="11"/>
  <c r="AO2251" i="11"/>
  <c r="AO2255" i="11"/>
  <c r="AO1894" i="11"/>
  <c r="AO2176" i="11"/>
  <c r="AO2481" i="11"/>
  <c r="AO2521" i="11"/>
  <c r="AO1710" i="11"/>
  <c r="AO2502" i="11"/>
  <c r="AO2303" i="11"/>
  <c r="AO1713" i="11"/>
  <c r="AO1597" i="11"/>
  <c r="AO1864" i="11"/>
  <c r="AO1914" i="11"/>
  <c r="AO2537" i="11"/>
  <c r="AO1852" i="11"/>
  <c r="AO2312" i="11"/>
  <c r="AO1939" i="11"/>
  <c r="AO2324" i="11"/>
  <c r="AO2554" i="11"/>
  <c r="AO1932" i="11"/>
  <c r="AO2223" i="11"/>
  <c r="AO1837" i="11"/>
  <c r="AO2285" i="11"/>
  <c r="AO1520" i="11"/>
  <c r="AO2194" i="11"/>
  <c r="AO2528" i="11"/>
  <c r="AO2406" i="11"/>
  <c r="AD2093" i="11"/>
  <c r="AE2093" i="11" s="1"/>
  <c r="AE1527" i="11"/>
  <c r="AD2294" i="11"/>
  <c r="AE1497" i="11"/>
  <c r="AD2143" i="11"/>
  <c r="AD2373" i="11"/>
  <c r="AE1798" i="11"/>
  <c r="AE1696" i="11"/>
  <c r="AD1660" i="11"/>
  <c r="AE2195" i="11"/>
  <c r="AE2503" i="11"/>
  <c r="AD2306" i="11"/>
  <c r="AE2306" i="11" s="1"/>
  <c r="AD2061" i="11"/>
  <c r="AE2061" i="11" s="1"/>
  <c r="W2041" i="11"/>
  <c r="W2168" i="11"/>
  <c r="W2127" i="11"/>
  <c r="W1545" i="11"/>
  <c r="W2329" i="11"/>
  <c r="W1839" i="11"/>
  <c r="W1966" i="11"/>
  <c r="W2095" i="11"/>
  <c r="W2145" i="11"/>
  <c r="V2405" i="11"/>
  <c r="W1627" i="11"/>
  <c r="W1558" i="11"/>
  <c r="W1790" i="11"/>
  <c r="V2425" i="11"/>
  <c r="V1500" i="11"/>
  <c r="W1500" i="11" s="1"/>
  <c r="V2177" i="11"/>
  <c r="W2175" i="11"/>
  <c r="W2328" i="11"/>
  <c r="W2183" i="11"/>
  <c r="V2179" i="11"/>
  <c r="W1740" i="11"/>
  <c r="V2304" i="11"/>
  <c r="W2197" i="11"/>
  <c r="V2373" i="11"/>
  <c r="W2074" i="11"/>
  <c r="V1921" i="11"/>
  <c r="W1921" i="11" s="1"/>
  <c r="W2047" i="11"/>
  <c r="W1551" i="11"/>
  <c r="V1758" i="11"/>
  <c r="W1757" i="11"/>
  <c r="V2426" i="11"/>
  <c r="W1881" i="11"/>
  <c r="V2348" i="11"/>
  <c r="W1626" i="11"/>
  <c r="W2114" i="11"/>
  <c r="W1693" i="11"/>
  <c r="V1506" i="11"/>
  <c r="W1639" i="11"/>
  <c r="W1696" i="11"/>
  <c r="W2136" i="11"/>
  <c r="W1882" i="11"/>
  <c r="W2458" i="11"/>
  <c r="V2165" i="11"/>
  <c r="W2165" i="11" s="1"/>
  <c r="W1972" i="11"/>
  <c r="V1554" i="11"/>
  <c r="W1554" i="11" s="1"/>
  <c r="W1512" i="11"/>
  <c r="W1505" i="11"/>
  <c r="V1873" i="11"/>
  <c r="AD1580" i="11"/>
  <c r="AE1580" i="11" s="1"/>
  <c r="AD1506" i="11"/>
  <c r="AE1506" i="11" s="1"/>
  <c r="AD1727" i="11"/>
  <c r="AE1727" i="11" s="1"/>
  <c r="AD2284" i="11"/>
  <c r="AE2284" i="11" s="1"/>
  <c r="AD2145" i="11"/>
  <c r="AE2145" i="11" s="1"/>
  <c r="V1536" i="11"/>
  <c r="V1693" i="11"/>
  <c r="W2557" i="11"/>
  <c r="W1518" i="11"/>
  <c r="V1854" i="11"/>
  <c r="W2443" i="11"/>
  <c r="V1729" i="11"/>
  <c r="V2431" i="11"/>
  <c r="W2174" i="11"/>
  <c r="W1541" i="11"/>
  <c r="V2540" i="11"/>
  <c r="V2354" i="11"/>
  <c r="W2525" i="11"/>
  <c r="W1538" i="11"/>
  <c r="V1662" i="11"/>
  <c r="V1715" i="11"/>
  <c r="W1715" i="11" s="1"/>
  <c r="W2472" i="11"/>
  <c r="W2066" i="11"/>
  <c r="W2049" i="11"/>
  <c r="W1816" i="11"/>
  <c r="V1682" i="11"/>
  <c r="W1880" i="11"/>
  <c r="V2171" i="11"/>
  <c r="W2171" i="11" s="1"/>
  <c r="V1616" i="11"/>
  <c r="AD1556" i="11"/>
  <c r="W1829" i="11"/>
  <c r="W2306" i="11"/>
  <c r="AD2177" i="11"/>
  <c r="V1698" i="11"/>
  <c r="V1644" i="11"/>
  <c r="V1562" i="11"/>
  <c r="W1562" i="11" s="1"/>
  <c r="W1492" i="11"/>
  <c r="W1679" i="11"/>
  <c r="W1733" i="11"/>
  <c r="W2301" i="11"/>
  <c r="V1493" i="11"/>
  <c r="V1726" i="11"/>
  <c r="W1565" i="11"/>
  <c r="V1796" i="11"/>
  <c r="V2551" i="11"/>
  <c r="V2157" i="11"/>
  <c r="W2157" i="11" s="1"/>
  <c r="V1638" i="11"/>
  <c r="W1638" i="11" s="1"/>
  <c r="V1692" i="11"/>
  <c r="V2007" i="11"/>
  <c r="V1673" i="11"/>
  <c r="W1673" i="11" s="1"/>
  <c r="V2544" i="11"/>
  <c r="W2144" i="11"/>
  <c r="W2190" i="11"/>
  <c r="V2175" i="11"/>
  <c r="V1609" i="11"/>
  <c r="V2361" i="11"/>
  <c r="V2261" i="11"/>
  <c r="V1744" i="11"/>
  <c r="W2078" i="11"/>
  <c r="V1530" i="11"/>
  <c r="W2284" i="11"/>
  <c r="W1802" i="11"/>
  <c r="V1991" i="11"/>
  <c r="W1482" i="11"/>
  <c r="V2323" i="11"/>
  <c r="W2084" i="11"/>
  <c r="V2340" i="11"/>
  <c r="V1687" i="11"/>
  <c r="W1687" i="11" s="1"/>
  <c r="V1823" i="11"/>
  <c r="V2096" i="11"/>
  <c r="V2200" i="11"/>
  <c r="W1606" i="11"/>
  <c r="W1981" i="11"/>
  <c r="V2068" i="11"/>
  <c r="W1800" i="11"/>
  <c r="W2389" i="11"/>
  <c r="W2113" i="11"/>
  <c r="W2039" i="11"/>
  <c r="W1491" i="11"/>
  <c r="V1714" i="11"/>
  <c r="W1868" i="11"/>
  <c r="W1522" i="11"/>
  <c r="AD2183" i="11"/>
  <c r="AD1706" i="11"/>
  <c r="W2322" i="11"/>
  <c r="W1479" i="11"/>
  <c r="W1511" i="11"/>
  <c r="V1952" i="11"/>
  <c r="AD2322" i="11"/>
  <c r="V1531" i="11"/>
  <c r="W1531" i="11" s="1"/>
  <c r="W1656" i="11"/>
  <c r="W1973" i="11"/>
  <c r="V2125" i="11"/>
  <c r="W1674" i="11"/>
  <c r="W2059" i="11"/>
  <c r="V1671" i="11"/>
  <c r="W1671" i="11" s="1"/>
  <c r="AD2311" i="11"/>
  <c r="AE2311" i="11" s="1"/>
  <c r="AD2204" i="11"/>
  <c r="AE2204" i="11" s="1"/>
  <c r="AD1999" i="11"/>
  <c r="AE1999" i="11" s="1"/>
  <c r="AD2097" i="11"/>
  <c r="AE2097" i="11" s="1"/>
  <c r="AD1578" i="11"/>
  <c r="AE1578" i="11" s="1"/>
  <c r="AD1767" i="11"/>
  <c r="AE1767" i="11" s="1"/>
  <c r="W1845" i="11"/>
  <c r="W1498" i="11"/>
  <c r="AD1584" i="11"/>
  <c r="AD1688" i="11"/>
  <c r="AD1639" i="11"/>
  <c r="V2221" i="11"/>
  <c r="W2221" i="11" s="1"/>
  <c r="AE2245" i="11"/>
  <c r="AE2340" i="11"/>
  <c r="W2327" i="11"/>
  <c r="V2283" i="11"/>
  <c r="W1640" i="11"/>
  <c r="V1495" i="11"/>
  <c r="W1495" i="11" s="1"/>
  <c r="V1685" i="11"/>
  <c r="W1685" i="11" s="1"/>
  <c r="V2126" i="11"/>
  <c r="V1711" i="11"/>
  <c r="W1711" i="11" s="1"/>
  <c r="W1635" i="11"/>
  <c r="W2359" i="11"/>
  <c r="W1517" i="11"/>
  <c r="AD2167" i="11"/>
  <c r="V1483" i="11"/>
  <c r="W1483" i="11" s="1"/>
  <c r="V1803" i="11"/>
  <c r="AD1491" i="11"/>
  <c r="V2511" i="11"/>
  <c r="W2511" i="11" s="1"/>
  <c r="V1668" i="11"/>
  <c r="V1487" i="11"/>
  <c r="W1487" i="11" s="1"/>
  <c r="W1688" i="11"/>
  <c r="W1764" i="11"/>
  <c r="V2341" i="11"/>
  <c r="W2189" i="11"/>
  <c r="W1775" i="11"/>
  <c r="W2040" i="11"/>
  <c r="W1661" i="11"/>
  <c r="V1706" i="11"/>
  <c r="AD1682" i="11"/>
  <c r="AD1947" i="11"/>
  <c r="V1632" i="11"/>
  <c r="W1632" i="11" s="1"/>
  <c r="AD2472" i="11"/>
  <c r="V1645" i="11"/>
  <c r="AD2202" i="11"/>
  <c r="AE2202" i="11" s="1"/>
  <c r="V1628" i="11"/>
  <c r="W1628" i="11" s="1"/>
  <c r="W2503" i="11"/>
  <c r="V1539" i="11"/>
  <c r="W2210" i="11"/>
  <c r="V1503" i="11"/>
  <c r="W1503" i="11" s="1"/>
  <c r="W2268" i="11"/>
  <c r="V1624" i="11"/>
  <c r="W1624" i="11" s="1"/>
  <c r="V1704" i="11"/>
  <c r="W1564" i="11"/>
  <c r="V1968" i="11"/>
  <c r="V1874" i="11"/>
  <c r="V2163" i="11"/>
  <c r="V1890" i="11"/>
  <c r="W1593" i="11"/>
  <c r="W1828" i="11"/>
  <c r="V1601" i="11"/>
  <c r="V2211" i="11"/>
  <c r="V2173" i="11"/>
  <c r="W1579" i="11"/>
  <c r="W1956" i="11"/>
  <c r="V1812" i="11"/>
  <c r="W1480" i="11"/>
  <c r="W2332" i="11"/>
  <c r="V1804" i="11"/>
  <c r="V2257" i="11"/>
  <c r="W2257" i="11" s="1"/>
  <c r="W2000" i="11"/>
  <c r="V2044" i="11"/>
  <c r="W1548" i="11"/>
  <c r="V1712" i="11"/>
  <c r="W2326" i="11"/>
  <c r="V2559" i="11"/>
  <c r="W2559" i="11" s="1"/>
  <c r="W2356" i="11"/>
  <c r="W1899" i="11"/>
  <c r="V2271" i="11"/>
  <c r="W2271" i="11" s="1"/>
  <c r="W2311" i="11"/>
  <c r="V1535" i="11"/>
  <c r="V1571" i="11"/>
  <c r="W2206" i="11"/>
  <c r="V2434" i="11"/>
  <c r="V1833" i="11"/>
  <c r="V1642" i="11"/>
  <c r="W1894" i="11"/>
  <c r="W1542" i="11"/>
  <c r="V2279" i="11"/>
  <c r="W2279" i="11" s="1"/>
  <c r="W1603" i="11"/>
  <c r="V1489" i="11"/>
  <c r="W2155" i="11"/>
  <c r="W1575" i="11"/>
  <c r="V1581" i="11"/>
  <c r="W1581" i="11" s="1"/>
  <c r="W2123" i="11"/>
  <c r="W2493" i="11"/>
  <c r="W1910" i="11"/>
  <c r="W2384" i="11"/>
  <c r="W1580" i="11"/>
  <c r="V1604" i="11"/>
  <c r="W1586" i="11"/>
  <c r="V1975" i="11"/>
  <c r="W1975" i="11" s="1"/>
  <c r="V1716" i="11"/>
  <c r="W1617" i="11"/>
  <c r="W1559" i="11"/>
  <c r="W2277" i="11"/>
  <c r="W2077" i="11"/>
  <c r="V2189" i="11"/>
  <c r="V1559" i="11"/>
  <c r="W2232" i="11"/>
  <c r="W1529" i="11"/>
  <c r="W1589" i="11"/>
  <c r="W2310" i="11"/>
  <c r="V2159" i="11"/>
  <c r="W2159" i="11" s="1"/>
  <c r="W2317" i="11"/>
  <c r="V1578" i="11"/>
  <c r="W1960" i="11"/>
  <c r="W1798" i="11"/>
  <c r="V2001" i="11"/>
  <c r="W2001" i="11" s="1"/>
  <c r="W1497" i="11"/>
  <c r="W1917" i="11"/>
  <c r="V2057" i="11"/>
  <c r="W1701" i="11"/>
  <c r="W1900" i="11"/>
  <c r="W2527" i="11"/>
  <c r="W1684" i="11"/>
  <c r="W2154" i="11"/>
  <c r="V1527" i="11"/>
  <c r="V2225" i="11"/>
  <c r="W2413" i="11"/>
  <c r="W1590" i="11"/>
  <c r="W2149" i="11"/>
  <c r="W1857" i="11"/>
  <c r="W1553" i="11"/>
  <c r="W2169" i="11"/>
  <c r="W1916" i="11"/>
  <c r="V2316" i="11"/>
  <c r="W1623" i="11"/>
  <c r="W1678" i="11"/>
  <c r="V2444" i="11"/>
  <c r="W2444" i="11" s="1"/>
  <c r="V2220" i="11"/>
  <c r="V1700" i="11"/>
  <c r="W2302" i="11"/>
  <c r="W1911" i="11"/>
  <c r="W1574" i="11"/>
  <c r="W1763" i="11"/>
  <c r="W2349" i="11"/>
  <c r="V1528" i="11"/>
  <c r="W1528" i="11" s="1"/>
  <c r="V1552" i="11"/>
  <c r="W1552" i="11" s="1"/>
  <c r="V2273" i="11"/>
  <c r="V1676" i="11"/>
  <c r="W1815" i="11"/>
  <c r="V2185" i="11"/>
  <c r="W2364" i="11"/>
  <c r="W2150" i="11"/>
  <c r="W1602" i="11"/>
  <c r="V1667" i="11"/>
  <c r="V1983" i="11"/>
  <c r="V1556" i="11"/>
  <c r="W1659" i="11"/>
  <c r="V1585" i="11"/>
  <c r="W1588" i="11"/>
  <c r="V2193" i="11"/>
  <c r="V2069" i="11"/>
  <c r="W1967" i="11"/>
  <c r="V1655" i="11"/>
  <c r="W1726" i="11"/>
  <c r="W1584" i="11"/>
  <c r="W1891" i="11"/>
  <c r="W1649" i="11"/>
  <c r="V1555" i="11"/>
  <c r="W2565" i="11"/>
  <c r="V2195" i="11"/>
  <c r="W2491" i="11"/>
  <c r="W1708" i="11"/>
  <c r="W2294" i="11"/>
  <c r="W2075" i="11"/>
  <c r="W2533" i="11"/>
  <c r="V1649" i="11"/>
  <c r="V2365" i="11"/>
  <c r="V1636" i="11"/>
  <c r="W1767" i="11"/>
  <c r="W2501" i="11"/>
  <c r="V2231" i="11"/>
  <c r="V1634" i="11"/>
  <c r="W1634" i="11" s="1"/>
  <c r="W2201" i="11"/>
  <c r="W1710" i="11"/>
  <c r="V1710" i="11"/>
  <c r="W2436" i="11"/>
  <c r="V1670" i="11"/>
  <c r="V1647" i="11"/>
  <c r="W1722" i="11"/>
  <c r="W1707" i="11"/>
  <c r="V1643" i="11"/>
  <c r="W1643" i="11" s="1"/>
  <c r="V2233" i="11"/>
  <c r="W2233" i="11" s="1"/>
  <c r="W1669" i="11"/>
  <c r="V1651" i="11"/>
  <c r="W1756" i="11"/>
  <c r="V1801" i="11"/>
  <c r="W1905" i="11"/>
  <c r="W1645" i="11"/>
  <c r="W2167" i="11"/>
  <c r="V1997" i="11"/>
  <c r="W1997" i="11" s="1"/>
  <c r="V1703" i="11"/>
  <c r="W1703" i="11" s="1"/>
  <c r="V2330" i="11"/>
  <c r="W2330" i="11" s="1"/>
  <c r="V1566" i="11"/>
  <c r="W1566" i="11" s="1"/>
  <c r="W2069" i="11"/>
  <c r="V2318" i="11"/>
  <c r="W2318" i="11" s="1"/>
  <c r="V1805" i="11"/>
  <c r="V1496" i="11"/>
  <c r="W2295" i="11"/>
  <c r="W1686" i="11"/>
  <c r="V1546" i="11"/>
  <c r="W1546" i="11" s="1"/>
  <c r="V1596" i="11"/>
  <c r="V1543" i="11"/>
  <c r="V2517" i="11"/>
  <c r="W2517" i="11" s="1"/>
  <c r="W1596" i="11"/>
  <c r="W2314" i="11"/>
  <c r="W1573" i="11"/>
  <c r="V2048" i="11"/>
  <c r="W1660" i="11"/>
  <c r="W1525" i="11"/>
  <c r="V1820" i="11"/>
  <c r="W1820" i="11" s="1"/>
  <c r="W1675" i="11"/>
  <c r="W1569" i="11"/>
  <c r="V2181" i="11"/>
  <c r="W1524" i="11"/>
  <c r="V1727" i="11"/>
  <c r="V1862" i="11"/>
  <c r="W2468" i="11"/>
  <c r="V1620" i="11"/>
  <c r="V2320" i="11"/>
  <c r="W1532" i="11"/>
  <c r="W2107" i="11"/>
  <c r="W1641" i="11"/>
  <c r="W1620" i="11"/>
  <c r="W2178" i="11"/>
  <c r="V2065" i="11"/>
  <c r="W1849" i="11"/>
  <c r="Q1476" i="11"/>
  <c r="AC1476" i="11" s="1"/>
  <c r="Q1478" i="11"/>
  <c r="AC1478" i="11" s="1"/>
  <c r="N1477" i="11"/>
  <c r="O1477" i="11" s="1"/>
  <c r="AN1477" i="11" s="1"/>
  <c r="AD1770" i="11"/>
  <c r="AE1770" i="11" s="1"/>
  <c r="AD2488" i="11"/>
  <c r="AE2488" i="11" s="1"/>
  <c r="V1658" i="11"/>
  <c r="W1658" i="11" s="1"/>
  <c r="V2307" i="11"/>
  <c r="W2307" i="11" s="1"/>
  <c r="V2324" i="11"/>
  <c r="W2324" i="11" s="1"/>
  <c r="V2229" i="11"/>
  <c r="W2229" i="11" s="1"/>
  <c r="V2187" i="11"/>
  <c r="W2187" i="11" s="1"/>
  <c r="AD1502" i="11"/>
  <c r="AD2112" i="11"/>
  <c r="AD1504" i="11"/>
  <c r="AE2500" i="11"/>
  <c r="AD2506" i="11"/>
  <c r="AE2547" i="11"/>
  <c r="AD2094" i="11"/>
  <c r="AD2529" i="11"/>
  <c r="AE2297" i="11"/>
  <c r="AE1859" i="11"/>
  <c r="AE2319" i="11"/>
  <c r="AE1719" i="11"/>
  <c r="AD2520" i="11"/>
  <c r="AD1772" i="11"/>
  <c r="AE2011" i="11"/>
  <c r="AE1752" i="11"/>
  <c r="AD2485" i="11"/>
  <c r="AD2331" i="11"/>
  <c r="AD2442" i="11"/>
  <c r="AE1672" i="11"/>
  <c r="AD2418" i="11"/>
  <c r="AE2358" i="11"/>
  <c r="AD2422" i="11"/>
  <c r="AE2258" i="11"/>
  <c r="AE1683" i="11"/>
  <c r="AD2249" i="11"/>
  <c r="AD1814" i="11"/>
  <c r="AD2449" i="11"/>
  <c r="AE2032" i="11"/>
  <c r="AD2386" i="11"/>
  <c r="AD2415" i="11"/>
  <c r="AD2158" i="11"/>
  <c r="AD2080" i="11"/>
  <c r="AD2448" i="11"/>
  <c r="AD2009" i="11"/>
  <c r="AD1826" i="11"/>
  <c r="AE2452" i="11"/>
  <c r="AE2471" i="11"/>
  <c r="AE1818" i="11"/>
  <c r="AD2315" i="11"/>
  <c r="AE1769" i="11"/>
  <c r="AD2104" i="11"/>
  <c r="AD2492" i="11"/>
  <c r="AD1762" i="11"/>
  <c r="AD2256" i="11"/>
  <c r="AD1788" i="11"/>
  <c r="AD1867" i="11"/>
  <c r="AD1735" i="11"/>
  <c r="AD1998" i="11"/>
  <c r="AD1888" i="11"/>
  <c r="AD1842" i="11"/>
  <c r="AE1766" i="11"/>
  <c r="AD2272" i="11"/>
  <c r="AE1514" i="11"/>
  <c r="AE1550" i="11"/>
  <c r="AE1893" i="11"/>
  <c r="AD1501" i="11"/>
  <c r="W1752" i="11"/>
  <c r="AD1959" i="11"/>
  <c r="AD1925" i="11"/>
  <c r="AD2512" i="11"/>
  <c r="AD2536" i="11"/>
  <c r="AD2558" i="11"/>
  <c r="AD2213" i="11"/>
  <c r="AD2515" i="11"/>
  <c r="W1793" i="11"/>
  <c r="AE2400" i="11"/>
  <c r="AD2424" i="11"/>
  <c r="AD1746" i="11"/>
  <c r="AE2166" i="11"/>
  <c r="AD2275" i="11"/>
  <c r="AE1989" i="11"/>
  <c r="AE2205" i="11"/>
  <c r="AE2510" i="11"/>
  <c r="AD2014" i="11"/>
  <c r="AD1870" i="11"/>
  <c r="AD1547" i="11"/>
  <c r="AE2372" i="11"/>
  <c r="AD1577" i="11"/>
  <c r="AD1843" i="11"/>
  <c r="AD2046" i="11"/>
  <c r="AD2250" i="11"/>
  <c r="AD1949" i="11"/>
  <c r="AD2252" i="11"/>
  <c r="AD1938" i="11"/>
  <c r="AD1807" i="11"/>
  <c r="W1795" i="11"/>
  <c r="V1786" i="11"/>
  <c r="W1786" i="11"/>
  <c r="W1788" i="11"/>
  <c r="V1788" i="11"/>
  <c r="AD1795" i="11"/>
  <c r="AD2160" i="11"/>
  <c r="AD1836" i="11"/>
  <c r="V2346" i="11"/>
  <c r="V1784" i="11"/>
  <c r="AE1625" i="11"/>
  <c r="AD2072" i="11"/>
  <c r="V1869" i="11"/>
  <c r="W1869" i="11" s="1"/>
  <c r="AD1851" i="11"/>
  <c r="AE2344" i="11"/>
  <c r="AE2346" i="11"/>
  <c r="AD1629" i="11"/>
  <c r="W2452" i="11"/>
  <c r="AE2263" i="11"/>
  <c r="AD2351" i="11"/>
  <c r="AD1521" i="11"/>
  <c r="AD2030" i="11"/>
  <c r="AD2120" i="11"/>
  <c r="AD2004" i="11"/>
  <c r="AD2523" i="11"/>
  <c r="V2160" i="11"/>
  <c r="AD2489" i="11"/>
  <c r="AD2516" i="11"/>
  <c r="AD1799" i="11"/>
  <c r="AD2246" i="11"/>
  <c r="AD1516" i="11"/>
  <c r="AE2495" i="11"/>
  <c r="AD2421" i="11"/>
  <c r="AD1780" i="11"/>
  <c r="AD2463" i="11"/>
  <c r="AE1533" i="11"/>
  <c r="AE1599" i="11"/>
  <c r="AD2560" i="11"/>
  <c r="AD2034" i="11"/>
  <c r="AD2367" i="11"/>
  <c r="AD2555" i="11"/>
  <c r="AD2186" i="11"/>
  <c r="AD2100" i="11"/>
  <c r="AE2266" i="11"/>
  <c r="AE2228" i="11"/>
  <c r="AE2222" i="11"/>
  <c r="AE2496" i="11"/>
  <c r="AD2393" i="11"/>
  <c r="AD2313" i="11"/>
  <c r="AD1611" i="11"/>
  <c r="AD1633" i="11"/>
  <c r="AD2287" i="11"/>
  <c r="AD2290" i="11"/>
  <c r="AD1557" i="11"/>
  <c r="AD1933" i="11"/>
  <c r="AD2140" i="11"/>
  <c r="AD2445" i="11"/>
  <c r="AD2234" i="11"/>
  <c r="AD1615" i="11"/>
  <c r="AE1976" i="11"/>
  <c r="AE1936" i="11"/>
  <c r="AD2347" i="11"/>
  <c r="AD2453" i="11"/>
  <c r="AE1853" i="11"/>
  <c r="AE1771" i="11"/>
  <c r="AD1907" i="11"/>
  <c r="AD1980" i="11"/>
  <c r="AD1832" i="11"/>
  <c r="AD2539" i="11"/>
  <c r="AD2353" i="11"/>
  <c r="AD2022" i="11"/>
  <c r="AD1964" i="11"/>
  <c r="AD1778" i="11"/>
  <c r="AE2446" i="11"/>
  <c r="AD2088" i="11"/>
  <c r="AD1838" i="11"/>
  <c r="AD2376" i="11"/>
  <c r="AE2188" i="11"/>
  <c r="AE1760" i="11"/>
  <c r="AD1777" i="11"/>
  <c r="AD1944" i="11"/>
  <c r="AD2270" i="11"/>
  <c r="AD1835" i="11"/>
  <c r="AD2402" i="11"/>
  <c r="AD1755" i="11"/>
  <c r="AE1955" i="11"/>
  <c r="AE1563" i="11"/>
  <c r="AD1595" i="11"/>
  <c r="AD2451" i="11"/>
  <c r="AD1598" i="11"/>
  <c r="AD1488" i="11"/>
  <c r="AD2262" i="11"/>
  <c r="AD1724" i="11"/>
  <c r="AD2387" i="11"/>
  <c r="AD2227" i="11"/>
  <c r="AE1879" i="11"/>
  <c r="AD2230" i="11"/>
  <c r="AD2409" i="11"/>
  <c r="AD1904" i="11"/>
  <c r="AD2142" i="11"/>
  <c r="AD1631" i="11"/>
  <c r="AD2051" i="11"/>
  <c r="AD2411" i="11"/>
  <c r="AD2550" i="11"/>
  <c r="AD1568" i="11"/>
  <c r="AE1753" i="11"/>
  <c r="AD2265" i="11"/>
  <c r="AD2439" i="11"/>
  <c r="AD1743" i="11"/>
  <c r="AD1567" i="11"/>
  <c r="AD1619" i="11"/>
  <c r="AD2280" i="11"/>
  <c r="AE1781" i="11"/>
  <c r="AD2224" i="11"/>
  <c r="AD2172" i="11"/>
  <c r="AD2562" i="11"/>
  <c r="AD1942" i="11"/>
  <c r="AD1784" i="11"/>
  <c r="AD2043" i="11"/>
  <c r="AD2122" i="11"/>
  <c r="AE1940" i="11"/>
  <c r="AD2508" i="11"/>
  <c r="AE1485" i="11"/>
  <c r="AD1847" i="11"/>
  <c r="AD1920" i="11"/>
  <c r="AD1922" i="11"/>
  <c r="AD2010" i="11"/>
  <c r="AD2390" i="11"/>
  <c r="AD2438" i="11"/>
  <c r="AD2020" i="11"/>
  <c r="AD2282" i="11"/>
  <c r="AE2469" i="11"/>
  <c r="AD2371" i="11"/>
  <c r="AD2396" i="11"/>
  <c r="AD2419" i="11"/>
  <c r="AD2380" i="11"/>
  <c r="AD2019" i="11"/>
  <c r="AD1782" i="11"/>
  <c r="AD2003" i="11"/>
  <c r="AD2428" i="11"/>
  <c r="AD2056" i="11"/>
  <c r="AD2486" i="11"/>
  <c r="AE2534" i="11"/>
  <c r="V2549" i="11"/>
  <c r="W2549" i="11" s="1"/>
  <c r="AD1534" i="11"/>
  <c r="AD2504" i="11"/>
  <c r="AD1792" i="11"/>
  <c r="AE1705" i="11"/>
  <c r="AD2479" i="11"/>
  <c r="AD1963" i="11"/>
  <c r="AD2102" i="11"/>
  <c r="AD2132" i="11"/>
  <c r="AD1886" i="11"/>
  <c r="AD2563" i="11"/>
  <c r="AD1739" i="11"/>
  <c r="AD1889" i="11"/>
  <c r="AD1993" i="11"/>
  <c r="AD2522" i="11"/>
  <c r="AD1985" i="11"/>
  <c r="AD2098" i="11"/>
  <c r="AD2203" i="11"/>
  <c r="AD2464" i="11"/>
  <c r="AD2455" i="11"/>
  <c r="AD2518" i="11"/>
  <c r="AD1697" i="11"/>
  <c r="AD2278" i="11"/>
  <c r="AD2064" i="11"/>
  <c r="AD2235" i="11"/>
  <c r="AD2531" i="11"/>
  <c r="AD2394" i="11"/>
  <c r="AD2036" i="11"/>
  <c r="AD2241" i="11"/>
  <c r="AD2037" i="11"/>
  <c r="V2475" i="11"/>
  <c r="V2456" i="11"/>
  <c r="W2456" i="11" s="1"/>
  <c r="AD2548" i="11"/>
  <c r="AD1992" i="11"/>
  <c r="AD2238" i="11"/>
  <c r="AD2106" i="11"/>
  <c r="V1906" i="11"/>
  <c r="W1906" i="11" s="1"/>
  <c r="W1811" i="11"/>
  <c r="W1851" i="11"/>
  <c r="W2520" i="11"/>
  <c r="W2334" i="11"/>
  <c r="V2534" i="11"/>
  <c r="AD1926" i="11"/>
  <c r="AD1897" i="11"/>
  <c r="AD1664" i="11"/>
  <c r="AD2457" i="11"/>
  <c r="AD1622" i="11"/>
  <c r="AD2461" i="11"/>
  <c r="AD1561" i="11"/>
  <c r="AD1996" i="11"/>
  <c r="AE2407" i="11"/>
  <c r="AD2334" i="11"/>
  <c r="AD2116" i="11"/>
  <c r="AD2352" i="11"/>
  <c r="AD1898" i="11"/>
  <c r="AD2514" i="11"/>
  <c r="AD2208" i="11"/>
  <c r="AE2476" i="11"/>
  <c r="AD1484" i="11"/>
  <c r="AD2305" i="11"/>
  <c r="AD1923" i="11"/>
  <c r="AD2192" i="11"/>
  <c r="AD2538" i="11"/>
  <c r="AD2027" i="11"/>
  <c r="AE2308" i="11"/>
  <c r="AD1977" i="11"/>
  <c r="AD1748" i="11"/>
  <c r="AD2466" i="11"/>
  <c r="AD2002" i="11"/>
  <c r="AD2433" i="11"/>
  <c r="AD1750" i="11"/>
  <c r="AD2162" i="11"/>
  <c r="V1689" i="11"/>
  <c r="W1843" i="11"/>
  <c r="AD2254" i="11"/>
  <c r="AD2368" i="11"/>
  <c r="AD1582" i="11"/>
  <c r="AD1986" i="11"/>
  <c r="AD2023" i="11"/>
  <c r="AD1786" i="11"/>
  <c r="AD2325" i="11"/>
  <c r="AE2460" i="11"/>
  <c r="AD2383" i="11"/>
  <c r="AD2343" i="11"/>
  <c r="AD1592" i="11"/>
  <c r="AD2482" i="11"/>
  <c r="AD1689" i="11"/>
  <c r="AD2293" i="11"/>
  <c r="AD2379" i="11"/>
  <c r="V2486" i="11"/>
  <c r="W1534" i="11"/>
  <c r="AD1860" i="11"/>
  <c r="AD2363" i="11"/>
  <c r="AD1509" i="11"/>
  <c r="AD2416" i="11"/>
  <c r="AD1793" i="11"/>
  <c r="AD2478" i="11"/>
  <c r="AD2475" i="11"/>
  <c r="AD1732" i="11"/>
  <c r="AD2335" i="11"/>
  <c r="AE1913" i="11"/>
  <c r="AD1515" i="11"/>
  <c r="AD2299" i="11"/>
  <c r="AD2134" i="11"/>
  <c r="AD2243" i="11"/>
  <c r="AD1811" i="11"/>
  <c r="AD1774" i="11"/>
  <c r="V1622" i="11"/>
  <c r="AD2404" i="11"/>
  <c r="AD2216" i="11"/>
  <c r="AD2053" i="11"/>
  <c r="AD1821" i="11"/>
  <c r="AD2286" i="11"/>
  <c r="W1870" i="11"/>
  <c r="V2418" i="11"/>
  <c r="W2286" i="11"/>
  <c r="W2407" i="11"/>
  <c r="V2262" i="11"/>
  <c r="V2411" i="11"/>
  <c r="W2010" i="11"/>
  <c r="W1859" i="11"/>
  <c r="V2421" i="11"/>
  <c r="W2547" i="11"/>
  <c r="V2191" i="11"/>
  <c r="W2191" i="11" s="1"/>
  <c r="V1650" i="11"/>
  <c r="W1650" i="11" s="1"/>
  <c r="V2368" i="11"/>
  <c r="V1772" i="11"/>
  <c r="V2504" i="11"/>
  <c r="W1516" i="11"/>
  <c r="W2254" i="11"/>
  <c r="V2106" i="11"/>
  <c r="V2105" i="11"/>
  <c r="W2105" i="11" s="1"/>
  <c r="V2063" i="11"/>
  <c r="W2063" i="11" s="1"/>
  <c r="V2393" i="11"/>
  <c r="V2538" i="11"/>
  <c r="W1964" i="11"/>
  <c r="V2460" i="11"/>
  <c r="W1889" i="11"/>
  <c r="W2258" i="11"/>
  <c r="W2192" i="11"/>
  <c r="W2508" i="11"/>
  <c r="W1993" i="11"/>
  <c r="V1996" i="11"/>
  <c r="W1514" i="11"/>
  <c r="W1724" i="11"/>
  <c r="W2358" i="11"/>
  <c r="V2471" i="11"/>
  <c r="W2536" i="11"/>
  <c r="AD1950" i="11"/>
  <c r="AE1950" i="11" s="1"/>
  <c r="AD1758" i="11"/>
  <c r="AE1758" i="11" s="1"/>
  <c r="AD2323" i="11"/>
  <c r="AE2323" i="11" s="1"/>
  <c r="AD2031" i="11"/>
  <c r="AE2031" i="11" s="1"/>
  <c r="AD1934" i="11"/>
  <c r="AE1934" i="11" s="1"/>
  <c r="AD2365" i="11"/>
  <c r="AE2365" i="11" s="1"/>
  <c r="AD1844" i="11"/>
  <c r="AE1844" i="11" s="1"/>
  <c r="AD2029" i="11"/>
  <c r="AE2029" i="11" s="1"/>
  <c r="AD1512" i="11"/>
  <c r="AE1512" i="11" s="1"/>
  <c r="AD2443" i="11"/>
  <c r="AE2443" i="11" s="1"/>
  <c r="AD2429" i="11"/>
  <c r="AE2429" i="11" s="1"/>
  <c r="AD2033" i="11"/>
  <c r="AE2033" i="11" s="1"/>
  <c r="AD1603" i="11"/>
  <c r="AE1603" i="11" s="1"/>
  <c r="AD1967" i="11"/>
  <c r="AE1967" i="11" s="1"/>
  <c r="AD2012" i="11"/>
  <c r="AE2012" i="11" s="1"/>
  <c r="AD1845" i="11"/>
  <c r="AE1845" i="11" s="1"/>
  <c r="AD1803" i="11"/>
  <c r="AE1803" i="11" s="1"/>
  <c r="AD2018" i="11"/>
  <c r="AE2018" i="11" s="1"/>
  <c r="AD1973" i="11"/>
  <c r="AE1973" i="11" s="1"/>
  <c r="AD2016" i="11"/>
  <c r="AE2016" i="11" s="1"/>
  <c r="AD1987" i="11"/>
  <c r="AE1987" i="11" s="1"/>
  <c r="AD2015" i="11"/>
  <c r="AE2015" i="11" s="1"/>
  <c r="AD2283" i="11"/>
  <c r="AE2283" i="11" s="1"/>
  <c r="AD1640" i="11"/>
  <c r="AE1640" i="11" s="1"/>
  <c r="AD2239" i="11"/>
  <c r="AE2239" i="11" s="1"/>
  <c r="AD1937" i="11"/>
  <c r="AE1937" i="11" s="1"/>
  <c r="AD1596" i="11"/>
  <c r="AE1596" i="11" s="1"/>
  <c r="AD1562" i="11"/>
  <c r="AE1562" i="11" s="1"/>
  <c r="AD1483" i="11"/>
  <c r="AE1483" i="11" s="1"/>
  <c r="AD1602" i="11"/>
  <c r="AE1602" i="11" s="1"/>
  <c r="AD2329" i="11"/>
  <c r="AE2329" i="11" s="1"/>
  <c r="AD2017" i="11"/>
  <c r="AE2017" i="11" s="1"/>
  <c r="AD2110" i="11"/>
  <c r="AE2110" i="11" s="1"/>
  <c r="AD2126" i="11"/>
  <c r="AE2126" i="11" s="1"/>
  <c r="AD2232" i="11"/>
  <c r="AE2232" i="11" s="1"/>
  <c r="AD2026" i="11"/>
  <c r="AE2026" i="11" s="1"/>
  <c r="AD1816" i="11"/>
  <c r="AE1816" i="11" s="1"/>
  <c r="AD1585" i="11"/>
  <c r="AE1585" i="11" s="1"/>
  <c r="AD1531" i="11"/>
  <c r="AE1531" i="11" s="1"/>
  <c r="AD1899" i="11"/>
  <c r="AE1899" i="11" s="1"/>
  <c r="AD1517" i="11"/>
  <c r="AE1517" i="11" s="1"/>
  <c r="AD1966" i="11"/>
  <c r="AE1966" i="11" s="1"/>
  <c r="AD2041" i="11"/>
  <c r="AE2041" i="11" s="1"/>
  <c r="AD2247" i="11"/>
  <c r="AE2247" i="11" s="1"/>
  <c r="AD1495" i="11"/>
  <c r="AE1495" i="11" s="1"/>
  <c r="AD1671" i="11"/>
  <c r="AE1671" i="11" s="1"/>
  <c r="AD2207" i="11"/>
  <c r="AE2207" i="11" s="1"/>
  <c r="AD1480" i="11"/>
  <c r="AE1480" i="11" s="1"/>
  <c r="AD2248" i="11"/>
  <c r="AE2248" i="11" s="1"/>
  <c r="AD1764" i="11"/>
  <c r="AE1764" i="11" s="1"/>
  <c r="AD2214" i="11"/>
  <c r="AE2214" i="11" s="1"/>
  <c r="AD2425" i="11"/>
  <c r="AE2425" i="11" s="1"/>
  <c r="AD1833" i="11"/>
  <c r="AE1833" i="11" s="1"/>
  <c r="AD1900" i="11"/>
  <c r="AE1900" i="11" s="1"/>
  <c r="AD1921" i="11"/>
  <c r="AE1921" i="11" s="1"/>
  <c r="AD1994" i="11"/>
  <c r="AE1994" i="11" s="1"/>
  <c r="AD2146" i="11"/>
  <c r="AE2146" i="11" s="1"/>
  <c r="AD2118" i="11"/>
  <c r="AE2118" i="11" s="1"/>
  <c r="AD2038" i="11"/>
  <c r="AE2038" i="11" s="1"/>
  <c r="AD1763" i="11"/>
  <c r="AE1763" i="11" s="1"/>
  <c r="AD2295" i="11"/>
  <c r="AE2295" i="11" s="1"/>
  <c r="AD1518" i="11"/>
  <c r="AE1518" i="11" s="1"/>
  <c r="AD1643" i="11"/>
  <c r="AE1643" i="11" s="1"/>
  <c r="AD1931" i="11"/>
  <c r="AE1931" i="11" s="1"/>
  <c r="AD2138" i="11"/>
  <c r="AE2138" i="11" s="1"/>
  <c r="AD1627" i="11"/>
  <c r="AE1627" i="11" s="1"/>
  <c r="AD2013" i="11"/>
  <c r="AE2013" i="11" s="1"/>
  <c r="AD1802" i="11"/>
  <c r="AE1802" i="11" s="1"/>
  <c r="AD1911" i="11"/>
  <c r="AE1911" i="11" s="1"/>
  <c r="AD1873" i="11"/>
  <c r="AE1873" i="11" s="1"/>
  <c r="AD2068" i="11"/>
  <c r="AE2068" i="11" s="1"/>
  <c r="AD1960" i="11"/>
  <c r="AE1960" i="11" s="1"/>
  <c r="AD1715" i="11"/>
  <c r="AE1715" i="11" s="1"/>
  <c r="V2269" i="11"/>
  <c r="W2269" i="11" s="1"/>
  <c r="V1745" i="11"/>
  <c r="W1745" i="11" s="1"/>
  <c r="V2162" i="11"/>
  <c r="W1998" i="11"/>
  <c r="V1572" i="11"/>
  <c r="W1572" i="11" s="1"/>
  <c r="W2371" i="11"/>
  <c r="V1577" i="11"/>
  <c r="W1893" i="11"/>
  <c r="V2222" i="11"/>
  <c r="V2064" i="11"/>
  <c r="V2562" i="11"/>
  <c r="V2270" i="11"/>
  <c r="V1888" i="11"/>
  <c r="V2234" i="11"/>
  <c r="V1980" i="11"/>
  <c r="W2506" i="11"/>
  <c r="V1743" i="11"/>
  <c r="V1847" i="11"/>
  <c r="W1753" i="11"/>
  <c r="W1826" i="11"/>
  <c r="V2438" i="11"/>
  <c r="W2172" i="11"/>
  <c r="V1488" i="11"/>
  <c r="W2495" i="11"/>
  <c r="W2293" i="11"/>
  <c r="W2555" i="11"/>
  <c r="W1509" i="11"/>
  <c r="V1818" i="11"/>
  <c r="V2009" i="11"/>
  <c r="W1879" i="11"/>
  <c r="W2394" i="11"/>
  <c r="V1561" i="11"/>
  <c r="W2515" i="11"/>
  <c r="W2379" i="11"/>
  <c r="W2390" i="11"/>
  <c r="W1782" i="11"/>
  <c r="W1615" i="11"/>
  <c r="W2464" i="11"/>
  <c r="W1739" i="11"/>
  <c r="W1922" i="11"/>
  <c r="W2492" i="11"/>
  <c r="W2325" i="11"/>
  <c r="W2235" i="11"/>
  <c r="W2496" i="11"/>
  <c r="W1750" i="11"/>
  <c r="V1550" i="11"/>
  <c r="W1838" i="11"/>
  <c r="W2347" i="11"/>
  <c r="W2344" i="11"/>
  <c r="W2265" i="11"/>
  <c r="V2275" i="11"/>
  <c r="W1842" i="11"/>
  <c r="V1484" i="11"/>
  <c r="V1533" i="11"/>
  <c r="W2252" i="11"/>
  <c r="V2380" i="11"/>
  <c r="V1913" i="11"/>
  <c r="W1814" i="11"/>
  <c r="V2216" i="11"/>
  <c r="W2282" i="11"/>
  <c r="V1599" i="11"/>
  <c r="W1568" i="11"/>
  <c r="V2331" i="11"/>
  <c r="W2367" i="11"/>
  <c r="W1963" i="11"/>
  <c r="W1807" i="11"/>
  <c r="W1664" i="11"/>
  <c r="W1501" i="11"/>
  <c r="V1705" i="11"/>
  <c r="W1625" i="11"/>
  <c r="V2243" i="11"/>
  <c r="V2335" i="11"/>
  <c r="W1907" i="11"/>
  <c r="W2287" i="11"/>
  <c r="V2376" i="11"/>
  <c r="W1633" i="11"/>
  <c r="W2228" i="11"/>
  <c r="V1821" i="11"/>
  <c r="V1629" i="11"/>
  <c r="V1886" i="11"/>
  <c r="W2319" i="11"/>
  <c r="W1683" i="11"/>
  <c r="V2363" i="11"/>
  <c r="W2352" i="11"/>
  <c r="W2402" i="11"/>
  <c r="W2186" i="11"/>
  <c r="W2290" i="11"/>
  <c r="V1547" i="11"/>
  <c r="W1521" i="11"/>
  <c r="W2278" i="11"/>
  <c r="V1515" i="11"/>
  <c r="V2343" i="11"/>
  <c r="W2227" i="11"/>
  <c r="V1836" i="11"/>
  <c r="W1976" i="11"/>
  <c r="V2308" i="11"/>
  <c r="W2400" i="11"/>
  <c r="W1860" i="11"/>
  <c r="V2241" i="11"/>
  <c r="V2372" i="11"/>
  <c r="W2386" i="11"/>
  <c r="W1582" i="11"/>
  <c r="W2396" i="11"/>
  <c r="W1567" i="11"/>
  <c r="V2166" i="11"/>
  <c r="V1897" i="11"/>
  <c r="W2256" i="11"/>
  <c r="V2404" i="11"/>
  <c r="V2266" i="11"/>
  <c r="V1799" i="11"/>
  <c r="W1598" i="11"/>
  <c r="W1672" i="11"/>
  <c r="V2263" i="11"/>
  <c r="W2392" i="11"/>
  <c r="V1697" i="11"/>
  <c r="W2353" i="11"/>
  <c r="W1592" i="11"/>
  <c r="V2124" i="11"/>
  <c r="W2124" i="11" s="1"/>
  <c r="V1955" i="11"/>
  <c r="W1955" i="11"/>
  <c r="V1904" i="11"/>
  <c r="W1904" i="11"/>
  <c r="V1721" i="11"/>
  <c r="W1721" i="11" s="1"/>
  <c r="V2445" i="11"/>
  <c r="W2445" i="11"/>
  <c r="V1954" i="11"/>
  <c r="W1954" i="11" s="1"/>
  <c r="V2514" i="11"/>
  <c r="W2514" i="11"/>
  <c r="V1832" i="11"/>
  <c r="W1832" i="11"/>
  <c r="W2004" i="11"/>
  <c r="V2004" i="11"/>
  <c r="V2529" i="11"/>
  <c r="W2529" i="11"/>
  <c r="V2003" i="11"/>
  <c r="W2003" i="11"/>
  <c r="V2523" i="11"/>
  <c r="W2523" i="11"/>
  <c r="W1719" i="11"/>
  <c r="V1719" i="11"/>
  <c r="V2519" i="11"/>
  <c r="W2519" i="11" s="1"/>
  <c r="W1780" i="11"/>
  <c r="V1780" i="11"/>
  <c r="V2469" i="11"/>
  <c r="W2469" i="11"/>
  <c r="W1748" i="11"/>
  <c r="V1748" i="11"/>
  <c r="W1792" i="11"/>
  <c r="V1792" i="11"/>
  <c r="V1611" i="11"/>
  <c r="W1611" i="11"/>
  <c r="V2550" i="11"/>
  <c r="W2550" i="11"/>
  <c r="V1914" i="11"/>
  <c r="W1914" i="11" s="1"/>
  <c r="W2383" i="11"/>
  <c r="V2383" i="11"/>
  <c r="V2002" i="11"/>
  <c r="W2002" i="11"/>
  <c r="V2563" i="11"/>
  <c r="W2563" i="11"/>
  <c r="W1563" i="11"/>
  <c r="V1563" i="11"/>
  <c r="V2455" i="11"/>
  <c r="W2455" i="11"/>
  <c r="V1923" i="11"/>
  <c r="W1923" i="11"/>
  <c r="V1769" i="11"/>
  <c r="W1769" i="11"/>
  <c r="W1762" i="11"/>
  <c r="V1762" i="11"/>
  <c r="V1979" i="11"/>
  <c r="W1979" i="11" s="1"/>
  <c r="W2046" i="11"/>
  <c r="V2046" i="11"/>
  <c r="W2313" i="11"/>
  <c r="V2313" i="11"/>
  <c r="V1771" i="11"/>
  <c r="W1771" i="11"/>
  <c r="V2305" i="11"/>
  <c r="W2305" i="11"/>
  <c r="V2543" i="11"/>
  <c r="W2543" i="11"/>
  <c r="V2522" i="11"/>
  <c r="W2522" i="11"/>
  <c r="W1781" i="11"/>
  <c r="V1781" i="11"/>
  <c r="V1490" i="11"/>
  <c r="W1490" i="11" s="1"/>
  <c r="V2518" i="11"/>
  <c r="W2518" i="11"/>
  <c r="V1925" i="11"/>
  <c r="W1925" i="11"/>
  <c r="V1777" i="11"/>
  <c r="W1777" i="11"/>
  <c r="V2011" i="11"/>
  <c r="W2011" i="11"/>
  <c r="V2531" i="11"/>
  <c r="W2531" i="11"/>
  <c r="V2437" i="11"/>
  <c r="W2437" i="11" s="1"/>
  <c r="V1853" i="11"/>
  <c r="W1853" i="11"/>
  <c r="V1723" i="11"/>
  <c r="W1723" i="11" s="1"/>
  <c r="W2516" i="11"/>
  <c r="V2516" i="11"/>
  <c r="V2272" i="11"/>
  <c r="W2272" i="11"/>
  <c r="V2558" i="11"/>
  <c r="W2558" i="11"/>
  <c r="V2260" i="11"/>
  <c r="W2260" i="11" s="1"/>
  <c r="V2448" i="11"/>
  <c r="W2448" i="11"/>
  <c r="W2500" i="11"/>
  <c r="V2500" i="11"/>
  <c r="V2297" i="11"/>
  <c r="W2297" i="11"/>
  <c r="W1735" i="11"/>
  <c r="V1735" i="11"/>
  <c r="W1774" i="11"/>
  <c r="V1774" i="11"/>
  <c r="V2476" i="11"/>
  <c r="W2476" i="11"/>
  <c r="V2528" i="11"/>
  <c r="W2528" i="11" s="1"/>
  <c r="V2535" i="11"/>
  <c r="W2535" i="11" s="1"/>
  <c r="V1835" i="11"/>
  <c r="W1835" i="11"/>
  <c r="V2499" i="11"/>
  <c r="W2499" i="11" s="1"/>
  <c r="V2510" i="11"/>
  <c r="W2510" i="11"/>
  <c r="V2477" i="11"/>
  <c r="W2477" i="11" s="1"/>
  <c r="V2451" i="11"/>
  <c r="W2451" i="11"/>
  <c r="W2466" i="11"/>
  <c r="V2466" i="11"/>
  <c r="V2309" i="11"/>
  <c r="W2309" i="11" s="1"/>
  <c r="V1619" i="11"/>
  <c r="W1619" i="11"/>
  <c r="V1476" i="11"/>
  <c r="W1476" i="11"/>
  <c r="V2419" i="11"/>
  <c r="W2419" i="11"/>
  <c r="W2230" i="11"/>
  <c r="V2230" i="11"/>
  <c r="W2482" i="11"/>
  <c r="V2482" i="11"/>
  <c r="V2539" i="11"/>
  <c r="W2539" i="11"/>
  <c r="W2158" i="11"/>
  <c r="V2158" i="11"/>
  <c r="W2478" i="11"/>
  <c r="V2478" i="11"/>
  <c r="V2485" i="11"/>
  <c r="W2485" i="11"/>
  <c r="V1731" i="11"/>
  <c r="W1731" i="11" s="1"/>
  <c r="V2459" i="11"/>
  <c r="W2459" i="11" s="1"/>
  <c r="V2453" i="11"/>
  <c r="W2453" i="11"/>
  <c r="V1631" i="11"/>
  <c r="W1631" i="11"/>
  <c r="V2446" i="11"/>
  <c r="W2446" i="11"/>
  <c r="V2449" i="11"/>
  <c r="W2449" i="11"/>
  <c r="V2442" i="11"/>
  <c r="W2442" i="11"/>
  <c r="V2433" i="11"/>
  <c r="W2433" i="11"/>
  <c r="V2401" i="11"/>
  <c r="W2401" i="11" s="1"/>
  <c r="V1557" i="11"/>
  <c r="W1557" i="11"/>
  <c r="V2366" i="11"/>
  <c r="W2366" i="11" s="1"/>
  <c r="V1992" i="11"/>
  <c r="W1992" i="11"/>
  <c r="V1595" i="11"/>
  <c r="W1595" i="11"/>
  <c r="V2043" i="11"/>
  <c r="W2043" i="11"/>
  <c r="V2507" i="11"/>
  <c r="W2507" i="11" s="1"/>
  <c r="V1768" i="11"/>
  <c r="W1768" i="11" s="1"/>
  <c r="V2415" i="11"/>
  <c r="W2415" i="11"/>
  <c r="V2432" i="11"/>
  <c r="W2432" i="11" s="1"/>
  <c r="V2457" i="11"/>
  <c r="W2457" i="11"/>
  <c r="V1485" i="11"/>
  <c r="W1485" i="11"/>
  <c r="V2315" i="11"/>
  <c r="W2315" i="11"/>
  <c r="V2548" i="11"/>
  <c r="W2548" i="11"/>
  <c r="V1526" i="11"/>
  <c r="W1526" i="11" s="1"/>
  <c r="V1898" i="11"/>
  <c r="W1898" i="11"/>
  <c r="V2416" i="11"/>
  <c r="W2416" i="11"/>
  <c r="V1760" i="11"/>
  <c r="W1760" i="11"/>
  <c r="V2375" i="11"/>
  <c r="W2375" i="11" s="1"/>
  <c r="V2422" i="11"/>
  <c r="W2422" i="11"/>
  <c r="V1989" i="11"/>
  <c r="W1989" i="11"/>
  <c r="V1502" i="11"/>
  <c r="W1502" i="11"/>
  <c r="V1806" i="11"/>
  <c r="W1806" i="11" s="1"/>
  <c r="W2512" i="11"/>
  <c r="V2512" i="11"/>
  <c r="W2299" i="11"/>
  <c r="V2299" i="11"/>
  <c r="W1504" i="11"/>
  <c r="V1504" i="11"/>
  <c r="V1867" i="11"/>
  <c r="W1867" i="11"/>
  <c r="V2417" i="11"/>
  <c r="W2417" i="11" s="1"/>
  <c r="V2489" i="11"/>
  <c r="W2489" i="11"/>
  <c r="V1794" i="11"/>
  <c r="W1794" i="11" s="1"/>
  <c r="V2387" i="11"/>
  <c r="W2387" i="11"/>
  <c r="V2385" i="11"/>
  <c r="W2385" i="11" s="1"/>
  <c r="V2439" i="11"/>
  <c r="W2439" i="11"/>
  <c r="W2188" i="11"/>
  <c r="V2188" i="11"/>
  <c r="V2428" i="11"/>
  <c r="W2428" i="11"/>
  <c r="V2289" i="11"/>
  <c r="W2289" i="11" s="1"/>
  <c r="V1766" i="11"/>
  <c r="W1766" i="11"/>
  <c r="V2470" i="11"/>
  <c r="W2470" i="11" s="1"/>
  <c r="V2224" i="11"/>
  <c r="W2224" i="11"/>
  <c r="V1746" i="11"/>
  <c r="W1746" i="11"/>
  <c r="V1892" i="11"/>
  <c r="W1892" i="11" s="1"/>
  <c r="W2056" i="11"/>
  <c r="V2056" i="11"/>
  <c r="V1778" i="11"/>
  <c r="W1778" i="11"/>
  <c r="V1977" i="11"/>
  <c r="W1977" i="11"/>
  <c r="V2461" i="11"/>
  <c r="W2461" i="11"/>
  <c r="V1958" i="11"/>
  <c r="W1958" i="11" s="1"/>
  <c r="V1755" i="11"/>
  <c r="W1755" i="11"/>
  <c r="V2350" i="11"/>
  <c r="W2350" i="11" s="1"/>
  <c r="V2463" i="11"/>
  <c r="W2463" i="11"/>
  <c r="V2351" i="11"/>
  <c r="W2351" i="11"/>
  <c r="V2424" i="11"/>
  <c r="W2424" i="11"/>
  <c r="V1770" i="11"/>
  <c r="W1770" i="11" s="1"/>
  <c r="W2409" i="11"/>
  <c r="V2409" i="11"/>
  <c r="V2280" i="11"/>
  <c r="W2280" i="11"/>
  <c r="W1732" i="11"/>
  <c r="V1732" i="11"/>
  <c r="V1765" i="11"/>
  <c r="W1765" i="11" s="1"/>
  <c r="V2479" i="11"/>
  <c r="W2479" i="11"/>
  <c r="W2560" i="11"/>
  <c r="V2560" i="11"/>
  <c r="V1776" i="11"/>
  <c r="W1776" i="11" s="1"/>
  <c r="Q1477" i="11"/>
  <c r="X2659" i="11"/>
  <c r="N1476" i="11"/>
  <c r="O1476" i="11" s="1"/>
  <c r="AN1476" i="11" s="1"/>
  <c r="N1478" i="11"/>
  <c r="O1478" i="11" s="1"/>
  <c r="AN1478" i="11" s="1"/>
  <c r="AD2050" i="11" l="1"/>
  <c r="AE2050" i="11" s="1"/>
  <c r="AD2121" i="11"/>
  <c r="AE2121" i="11" s="1"/>
  <c r="AD2341" i="11"/>
  <c r="AE2341" i="11" s="1"/>
  <c r="AD2317" i="11"/>
  <c r="AE2317" i="11" s="1"/>
  <c r="AD1916" i="11"/>
  <c r="AE1916" i="11" s="1"/>
  <c r="AD1823" i="11"/>
  <c r="AE1823" i="11" s="1"/>
  <c r="AD2086" i="11"/>
  <c r="AE2086" i="11" s="1"/>
  <c r="AD2025" i="11"/>
  <c r="AE2025" i="11" s="1"/>
  <c r="AD1972" i="11"/>
  <c r="AE1972" i="11" s="1"/>
  <c r="AD2005" i="11"/>
  <c r="AE2005" i="11" s="1"/>
  <c r="AD2189" i="11"/>
  <c r="AE2189" i="11" s="1"/>
  <c r="AD1551" i="11"/>
  <c r="AE1551" i="11" s="1"/>
  <c r="AD1565" i="11"/>
  <c r="AE1565" i="11" s="1"/>
  <c r="AD1909" i="11"/>
  <c r="AE1909" i="11" s="1"/>
  <c r="AD2000" i="11"/>
  <c r="AE2000" i="11" s="1"/>
  <c r="AD1756" i="11"/>
  <c r="AE1756" i="11" s="1"/>
  <c r="AD2328" i="11"/>
  <c r="AE2328" i="11" s="1"/>
  <c r="AO1536" i="11"/>
  <c r="AD2174" i="11"/>
  <c r="AE2174" i="11" s="1"/>
  <c r="AO1693" i="11"/>
  <c r="AD1628" i="11"/>
  <c r="AE1628" i="11" s="1"/>
  <c r="AD1617" i="11"/>
  <c r="AE1617" i="11" s="1"/>
  <c r="AD1801" i="11"/>
  <c r="AE1801" i="11" s="1"/>
  <c r="AD2090" i="11"/>
  <c r="AE2090" i="11" s="1"/>
  <c r="AD2354" i="11"/>
  <c r="AE2354" i="11" s="1"/>
  <c r="AD1829" i="11"/>
  <c r="AE1829" i="11" s="1"/>
  <c r="AO2221" i="11"/>
  <c r="AD1676" i="11"/>
  <c r="AE1676" i="11" s="1"/>
  <c r="AD1874" i="11"/>
  <c r="AE1874" i="11" s="1"/>
  <c r="AD1507" i="11"/>
  <c r="AE1507" i="11" s="1"/>
  <c r="AD1804" i="11"/>
  <c r="AE1804" i="11" s="1"/>
  <c r="AD2155" i="11"/>
  <c r="AE2155" i="11" s="1"/>
  <c r="U1478" i="11"/>
  <c r="W1478" i="11" s="1"/>
  <c r="U1477" i="11"/>
  <c r="AD1868" i="11"/>
  <c r="AE1868" i="11" s="1"/>
  <c r="AD2236" i="11"/>
  <c r="AE2236" i="11" s="1"/>
  <c r="AD2434" i="11"/>
  <c r="AE2434" i="11" s="1"/>
  <c r="AD2062" i="11"/>
  <c r="AE2062" i="11" s="1"/>
  <c r="AD2108" i="11"/>
  <c r="AE2108" i="11" s="1"/>
  <c r="AO2431" i="11"/>
  <c r="AD2021" i="11"/>
  <c r="AE2021" i="11" s="1"/>
  <c r="AD1891" i="11"/>
  <c r="AE1891" i="11" s="1"/>
  <c r="AD2244" i="11"/>
  <c r="AE2244" i="11" s="1"/>
  <c r="AD2168" i="11"/>
  <c r="AE2168" i="11" s="1"/>
  <c r="AD1984" i="11"/>
  <c r="AE1984" i="11" s="1"/>
  <c r="AD2540" i="11"/>
  <c r="AE2540" i="11" s="1"/>
  <c r="AD1673" i="11"/>
  <c r="AE1673" i="11" s="1"/>
  <c r="AO2165" i="11"/>
  <c r="AD2096" i="11"/>
  <c r="AE2096" i="11" s="1"/>
  <c r="AD2024" i="11"/>
  <c r="AE2024" i="11" s="1"/>
  <c r="AD2129" i="11"/>
  <c r="AE2129" i="11" s="1"/>
  <c r="AD1525" i="11"/>
  <c r="AE1525" i="11" s="1"/>
  <c r="AD1882" i="11"/>
  <c r="AE1882" i="11" s="1"/>
  <c r="AD2511" i="11"/>
  <c r="AE2511" i="11" s="1"/>
  <c r="AD2130" i="11"/>
  <c r="AE2130" i="11" s="1"/>
  <c r="AD2069" i="11"/>
  <c r="AE2069" i="11" s="1"/>
  <c r="AD1566" i="11"/>
  <c r="AE1566" i="11" s="1"/>
  <c r="AD2082" i="11"/>
  <c r="AE2082" i="11" s="1"/>
  <c r="AD2028" i="11"/>
  <c r="AE2028" i="11" s="1"/>
  <c r="AD2544" i="11"/>
  <c r="AE2544" i="11" s="1"/>
  <c r="AD2152" i="11"/>
  <c r="AE2152" i="11" s="1"/>
  <c r="AD2493" i="11"/>
  <c r="AE2493" i="11" s="1"/>
  <c r="AD1945" i="11"/>
  <c r="AE1945" i="11" s="1"/>
  <c r="AD1726" i="11"/>
  <c r="AE1726" i="11" s="1"/>
  <c r="AD2099" i="11"/>
  <c r="AE2099" i="11" s="1"/>
  <c r="AD2103" i="11"/>
  <c r="AE2103" i="11" s="1"/>
  <c r="AD2179" i="11"/>
  <c r="AE2179" i="11" s="1"/>
  <c r="AD1881" i="11"/>
  <c r="AE1881" i="11" s="1"/>
  <c r="AD1717" i="11"/>
  <c r="AE1717" i="11" s="1"/>
  <c r="AD1641" i="11"/>
  <c r="AE1641" i="11" s="1"/>
  <c r="AD1574" i="11"/>
  <c r="AE1574" i="11" s="1"/>
  <c r="AD2212" i="11"/>
  <c r="AE2212" i="11" s="1"/>
  <c r="AD2361" i="11"/>
  <c r="AE2361" i="11" s="1"/>
  <c r="AD1642" i="11"/>
  <c r="AE1642" i="11" s="1"/>
  <c r="AO2171" i="11"/>
  <c r="AD1662" i="11"/>
  <c r="AE1662" i="11" s="1"/>
  <c r="AD2271" i="11"/>
  <c r="AE2271" i="11" s="1"/>
  <c r="AD2141" i="11"/>
  <c r="AE2141" i="11" s="1"/>
  <c r="AD1579" i="11"/>
  <c r="AE1579" i="11" s="1"/>
  <c r="AD1524" i="11"/>
  <c r="AE1524" i="11" s="1"/>
  <c r="AD2049" i="11"/>
  <c r="AE2049" i="11" s="1"/>
  <c r="AD1558" i="11"/>
  <c r="AE1558" i="11" s="1"/>
  <c r="AD2115" i="11"/>
  <c r="AE2115" i="11" s="1"/>
  <c r="AD1978" i="11"/>
  <c r="AE1978" i="11" s="1"/>
  <c r="AD1489" i="11"/>
  <c r="AE1489" i="11" s="1"/>
  <c r="AD1968" i="11"/>
  <c r="AE1968" i="11" s="1"/>
  <c r="AD2190" i="11"/>
  <c r="AE2190" i="11" s="1"/>
  <c r="AD2066" i="11"/>
  <c r="AE2066" i="11" s="1"/>
  <c r="AD1880" i="11"/>
  <c r="AE1880" i="11" s="1"/>
  <c r="AD2114" i="11"/>
  <c r="AE2114" i="11" s="1"/>
  <c r="AD1805" i="11"/>
  <c r="AE1805" i="11" s="1"/>
  <c r="AD1511" i="11"/>
  <c r="AE1511" i="11" s="1"/>
  <c r="AD2075" i="11"/>
  <c r="AE2075" i="11" s="1"/>
  <c r="AD1708" i="11"/>
  <c r="AE1708" i="11" s="1"/>
  <c r="AO2035" i="11"/>
  <c r="AO1493" i="11"/>
  <c r="AO2059" i="11"/>
  <c r="AO1522" i="11"/>
  <c r="AD2470" i="11"/>
  <c r="AE2470" i="11" s="1"/>
  <c r="AD2342" i="11"/>
  <c r="AE2342" i="11" s="1"/>
  <c r="AD1624" i="11"/>
  <c r="AE1624" i="11" s="1"/>
  <c r="AD1707" i="11"/>
  <c r="AE1707" i="11" s="1"/>
  <c r="AD1487" i="11"/>
  <c r="AE1487" i="11" s="1"/>
  <c r="AD2499" i="11"/>
  <c r="AE2499" i="11" s="1"/>
  <c r="R2663" i="11"/>
  <c r="AD2044" i="11"/>
  <c r="AE2044" i="11" s="1"/>
  <c r="AD2217" i="11"/>
  <c r="AE2217" i="11" s="1"/>
  <c r="AD1917" i="11"/>
  <c r="AE1917" i="11" s="1"/>
  <c r="AD1738" i="11"/>
  <c r="AE1738" i="11" s="1"/>
  <c r="AD1675" i="11"/>
  <c r="AE1675" i="11" s="1"/>
  <c r="AD2564" i="11"/>
  <c r="AE2564" i="11" s="1"/>
  <c r="AD2435" i="11"/>
  <c r="AE2435" i="11" s="1"/>
  <c r="AD1721" i="11"/>
  <c r="AE1721" i="11" s="1"/>
  <c r="AO1478" i="11"/>
  <c r="AO1476" i="11"/>
  <c r="AD2509" i="11"/>
  <c r="AE2509" i="11" s="1"/>
  <c r="AD2039" i="11"/>
  <c r="AE2039" i="11" s="1"/>
  <c r="AD1854" i="11"/>
  <c r="AE1854" i="11" s="1"/>
  <c r="AD1503" i="11"/>
  <c r="AE1503" i="11" s="1"/>
  <c r="AD2076" i="11"/>
  <c r="AE2076" i="11" s="1"/>
  <c r="AD1794" i="11"/>
  <c r="AE1794" i="11" s="1"/>
  <c r="AD2384" i="11"/>
  <c r="AE2384" i="11" s="1"/>
  <c r="AD1759" i="11"/>
  <c r="AE1759" i="11" s="1"/>
  <c r="AD2362" i="11"/>
  <c r="AE2362" i="11" s="1"/>
  <c r="AD2260" i="11"/>
  <c r="AE2260" i="11" s="1"/>
  <c r="AD1593" i="11"/>
  <c r="AE1593" i="11" s="1"/>
  <c r="AD2127" i="11"/>
  <c r="AE2127" i="11" s="1"/>
  <c r="AD2321" i="11"/>
  <c r="AE2321" i="11" s="1"/>
  <c r="AD2226" i="11"/>
  <c r="AE2226" i="11" s="1"/>
  <c r="AD2459" i="11"/>
  <c r="AE2459" i="11" s="1"/>
  <c r="AD1787" i="11"/>
  <c r="AE1787" i="11" s="1"/>
  <c r="AD2001" i="11"/>
  <c r="AE2001" i="11" s="1"/>
  <c r="AD1906" i="11"/>
  <c r="AE1906" i="11" s="1"/>
  <c r="AD1656" i="11"/>
  <c r="AE1656" i="11" s="1"/>
  <c r="AD1958" i="11"/>
  <c r="AE1958" i="11" s="1"/>
  <c r="AD1710" i="11"/>
  <c r="AE1710" i="11" s="1"/>
  <c r="AD1670" i="11"/>
  <c r="AE1670" i="11" s="1"/>
  <c r="AD1862" i="11"/>
  <c r="AE1862" i="11" s="1"/>
  <c r="AD1869" i="11"/>
  <c r="AE1869" i="11" s="1"/>
  <c r="AD1718" i="11"/>
  <c r="AE1718" i="11" s="1"/>
  <c r="AD2505" i="11"/>
  <c r="AE2505" i="11" s="1"/>
  <c r="AD1526" i="11"/>
  <c r="AE1526" i="11" s="1"/>
  <c r="AD1654" i="11"/>
  <c r="AE1654" i="11" s="1"/>
  <c r="AD1677" i="11"/>
  <c r="AE1677" i="11" s="1"/>
  <c r="AD1530" i="11"/>
  <c r="AE1530" i="11" s="1"/>
  <c r="AD2223" i="11"/>
  <c r="AE2223" i="11" s="1"/>
  <c r="AD1733" i="11"/>
  <c r="AE1733" i="11" s="1"/>
  <c r="AD1841" i="11"/>
  <c r="AE1841" i="11" s="1"/>
  <c r="AD1952" i="11"/>
  <c r="AE1952" i="11" s="1"/>
  <c r="AD1634" i="11"/>
  <c r="AE1634" i="11" s="1"/>
  <c r="AD2494" i="11"/>
  <c r="AE2494" i="11" s="1"/>
  <c r="AD2150" i="11"/>
  <c r="AE2150" i="11" s="1"/>
  <c r="AD2537" i="11"/>
  <c r="AE2537" i="11" s="1"/>
  <c r="AD1894" i="11"/>
  <c r="AE1894" i="11" s="1"/>
  <c r="AD1492" i="11"/>
  <c r="AE1492" i="11" s="1"/>
  <c r="AD2532" i="11"/>
  <c r="AE2532" i="11" s="1"/>
  <c r="AD2095" i="11"/>
  <c r="AE2095" i="11" s="1"/>
  <c r="AD2268" i="11"/>
  <c r="AE2268" i="11" s="1"/>
  <c r="AD1914" i="11"/>
  <c r="AE1914" i="11" s="1"/>
  <c r="AD1956" i="11"/>
  <c r="AE1956" i="11" s="1"/>
  <c r="AD1610" i="11"/>
  <c r="AE1610" i="11" s="1"/>
  <c r="AO1610" i="11"/>
  <c r="AD1885" i="11"/>
  <c r="AE1885" i="11" s="1"/>
  <c r="AO1885" i="11"/>
  <c r="AD2136" i="11"/>
  <c r="AE2136" i="11" s="1"/>
  <c r="AO2136" i="11"/>
  <c r="AD1575" i="11"/>
  <c r="AE1575" i="11" s="1"/>
  <c r="AO1575" i="11"/>
  <c r="AD1768" i="11"/>
  <c r="AE1768" i="11" s="1"/>
  <c r="AO1768" i="11"/>
  <c r="AD2131" i="11"/>
  <c r="AE2131" i="11" s="1"/>
  <c r="AO2131" i="11"/>
  <c r="AD1754" i="11"/>
  <c r="AE1754" i="11" s="1"/>
  <c r="AO1754" i="11"/>
  <c r="AD1749" i="11"/>
  <c r="AE1749" i="11" s="1"/>
  <c r="AO1749" i="11"/>
  <c r="AD2450" i="11"/>
  <c r="AE2450" i="11" s="1"/>
  <c r="AO2450" i="11"/>
  <c r="AD1979" i="11"/>
  <c r="AE1979" i="11" s="1"/>
  <c r="AO1979" i="11"/>
  <c r="AD1878" i="11"/>
  <c r="AE1878" i="11" s="1"/>
  <c r="AO1878" i="11"/>
  <c r="AD1751" i="11"/>
  <c r="AE1751" i="11" s="1"/>
  <c r="AO1751" i="11"/>
  <c r="AD1905" i="11"/>
  <c r="AE1905" i="11" s="1"/>
  <c r="AO1905" i="11"/>
  <c r="AD1591" i="11"/>
  <c r="AE1591" i="11" s="1"/>
  <c r="AO1591" i="11"/>
  <c r="AD2330" i="11"/>
  <c r="AE2330" i="11" s="1"/>
  <c r="AO2330" i="11"/>
  <c r="AD2417" i="11"/>
  <c r="AE2417" i="11" s="1"/>
  <c r="AO2417" i="11"/>
  <c r="AD1997" i="11"/>
  <c r="AE1997" i="11" s="1"/>
  <c r="AO1997" i="11"/>
  <c r="AD1820" i="11"/>
  <c r="AE1820" i="11" s="1"/>
  <c r="AO1820" i="11"/>
  <c r="AD1981" i="11"/>
  <c r="AE1981" i="11" s="1"/>
  <c r="AO1981" i="11"/>
  <c r="AD2201" i="11"/>
  <c r="AE2201" i="11" s="1"/>
  <c r="AO2201" i="11"/>
  <c r="AD2253" i="11"/>
  <c r="AE2253" i="11" s="1"/>
  <c r="AO2253" i="11"/>
  <c r="AD1810" i="11"/>
  <c r="AE1810" i="11" s="1"/>
  <c r="AO1810" i="11"/>
  <c r="AD2159" i="11"/>
  <c r="AE2159" i="11" s="1"/>
  <c r="AO2159" i="11"/>
  <c r="AD1910" i="11"/>
  <c r="AE1910" i="11" s="1"/>
  <c r="AO1910" i="11"/>
  <c r="AD1765" i="11"/>
  <c r="AE1765" i="11" s="1"/>
  <c r="AO1765" i="11"/>
  <c r="AD2432" i="11"/>
  <c r="AE2432" i="11" s="1"/>
  <c r="AO2432" i="11"/>
  <c r="AD2264" i="11"/>
  <c r="AE2264" i="11" s="1"/>
  <c r="AO2264" i="11"/>
  <c r="AD2163" i="11"/>
  <c r="AE2163" i="11" s="1"/>
  <c r="AO2163" i="11"/>
  <c r="AD2426" i="11"/>
  <c r="AE2426" i="11" s="1"/>
  <c r="AO2426" i="11"/>
  <c r="AD1711" i="11"/>
  <c r="AE1711" i="11" s="1"/>
  <c r="AO1711" i="11"/>
  <c r="AD1649" i="11"/>
  <c r="AE1649" i="11" s="1"/>
  <c r="AO1649" i="11"/>
  <c r="AD2047" i="11"/>
  <c r="AE2047" i="11" s="1"/>
  <c r="AO2047" i="11"/>
  <c r="AD1586" i="11"/>
  <c r="AE1586" i="11" s="1"/>
  <c r="AO1586" i="11"/>
  <c r="AD2040" i="11"/>
  <c r="AE2040" i="11" s="1"/>
  <c r="AO2040" i="11"/>
  <c r="AD1666" i="11"/>
  <c r="AE1666" i="11" s="1"/>
  <c r="AO1666" i="11"/>
  <c r="AD2206" i="11"/>
  <c r="AE2206" i="11" s="1"/>
  <c r="AO2206" i="11"/>
  <c r="AD1632" i="11"/>
  <c r="AE1632" i="11" s="1"/>
  <c r="AO1632" i="11"/>
  <c r="AD1791" i="11"/>
  <c r="AE1791" i="11" s="1"/>
  <c r="AO1791" i="11"/>
  <c r="AD1663" i="11"/>
  <c r="AE1663" i="11" s="1"/>
  <c r="AO1663" i="11"/>
  <c r="AD1528" i="11"/>
  <c r="AE1528" i="11" s="1"/>
  <c r="AO1528" i="11"/>
  <c r="AD2349" i="11"/>
  <c r="AE2349" i="11" s="1"/>
  <c r="AO2349" i="11"/>
  <c r="AD2240" i="11"/>
  <c r="AE2240" i="11" s="1"/>
  <c r="AO2240" i="11"/>
  <c r="AD1924" i="11"/>
  <c r="AE1924" i="11" s="1"/>
  <c r="AO1924" i="11"/>
  <c r="AD1892" i="11"/>
  <c r="AE1892" i="11" s="1"/>
  <c r="AO1892" i="11"/>
  <c r="AD1773" i="11"/>
  <c r="AE1773" i="11" s="1"/>
  <c r="AO1773" i="11"/>
  <c r="AD2375" i="11"/>
  <c r="AE2375" i="11" s="1"/>
  <c r="AO2375" i="11"/>
  <c r="AD2220" i="11"/>
  <c r="AE2220" i="11" s="1"/>
  <c r="AO2220" i="11"/>
  <c r="AD2071" i="11"/>
  <c r="AE2071" i="11" s="1"/>
  <c r="AO2071" i="11"/>
  <c r="AD2559" i="11"/>
  <c r="AE2559" i="11" s="1"/>
  <c r="AO2559" i="11"/>
  <c r="AD2154" i="11"/>
  <c r="AE2154" i="11" s="1"/>
  <c r="AO2154" i="11"/>
  <c r="AD2257" i="11"/>
  <c r="AE2257" i="11" s="1"/>
  <c r="AO2257" i="11"/>
  <c r="AD2530" i="11"/>
  <c r="AE2530" i="11" s="1"/>
  <c r="AO2530" i="11"/>
  <c r="AD2300" i="11"/>
  <c r="AE2300" i="11" s="1"/>
  <c r="AO2300" i="11"/>
  <c r="AD1600" i="11"/>
  <c r="AE1600" i="11" s="1"/>
  <c r="AO1600" i="11"/>
  <c r="AD1757" i="11"/>
  <c r="AE1757" i="11" s="1"/>
  <c r="AO1757" i="11"/>
  <c r="AD1775" i="11"/>
  <c r="AE1775" i="11" s="1"/>
  <c r="AO1775" i="11"/>
  <c r="AD1569" i="11"/>
  <c r="AE1569" i="11" s="1"/>
  <c r="AO1569" i="11"/>
  <c r="AD2048" i="11"/>
  <c r="AE2048" i="11" s="1"/>
  <c r="AO2048" i="11"/>
  <c r="AD2444" i="11"/>
  <c r="AE2444" i="11" s="1"/>
  <c r="AO2444" i="11"/>
  <c r="AD1703" i="11"/>
  <c r="AE1703" i="11" s="1"/>
  <c r="AO1703" i="11"/>
  <c r="AD1975" i="11"/>
  <c r="AE1975" i="11" s="1"/>
  <c r="AO1975" i="11"/>
  <c r="AD2157" i="11"/>
  <c r="AE2157" i="11" s="1"/>
  <c r="AO2157" i="11"/>
  <c r="AD1542" i="11"/>
  <c r="AE1542" i="11" s="1"/>
  <c r="AO1542" i="11"/>
  <c r="AD1728" i="11"/>
  <c r="AE1728" i="11" s="1"/>
  <c r="AO1728" i="11"/>
  <c r="AD2399" i="11"/>
  <c r="AE2399" i="11" s="1"/>
  <c r="AO2399" i="11"/>
  <c r="AD2309" i="11"/>
  <c r="AE2309" i="11" s="1"/>
  <c r="AO2309" i="11"/>
  <c r="AD2078" i="11"/>
  <c r="AE2078" i="11" s="1"/>
  <c r="AO2078" i="11"/>
  <c r="AD2366" i="11"/>
  <c r="AE2366" i="11" s="1"/>
  <c r="AO2366" i="11"/>
  <c r="AD2437" i="11"/>
  <c r="AE2437" i="11" s="1"/>
  <c r="AO2437" i="11"/>
  <c r="AD1785" i="11"/>
  <c r="AE1785" i="11" s="1"/>
  <c r="AO1785" i="11"/>
  <c r="AD1594" i="11"/>
  <c r="AE1594" i="11" s="1"/>
  <c r="AO1594" i="11"/>
  <c r="AD2211" i="11"/>
  <c r="AE2211" i="11" s="1"/>
  <c r="AO2211" i="11"/>
  <c r="AD1500" i="11"/>
  <c r="AE1500" i="11" s="1"/>
  <c r="AO1500" i="11"/>
  <c r="AD1815" i="11"/>
  <c r="AE1815" i="11" s="1"/>
  <c r="AO1815" i="11"/>
  <c r="AD1554" i="11"/>
  <c r="AE1554" i="11" s="1"/>
  <c r="AO1554" i="11"/>
  <c r="AD1544" i="11"/>
  <c r="AE1544" i="11" s="1"/>
  <c r="AO1544" i="11"/>
  <c r="AD1687" i="11"/>
  <c r="AE1687" i="11" s="1"/>
  <c r="AO1687" i="11"/>
  <c r="AD1587" i="11"/>
  <c r="AE1587" i="11" s="1"/>
  <c r="AO1587" i="11"/>
  <c r="AD2279" i="11"/>
  <c r="AE2279" i="11" s="1"/>
  <c r="AO2279" i="11"/>
  <c r="AD1638" i="11"/>
  <c r="AE1638" i="11" s="1"/>
  <c r="AO1638" i="11"/>
  <c r="AD2107" i="11"/>
  <c r="AE2107" i="11" s="1"/>
  <c r="AO2107" i="11"/>
  <c r="AD1695" i="11"/>
  <c r="AE1695" i="11" s="1"/>
  <c r="AO1695" i="11"/>
  <c r="AD1620" i="11"/>
  <c r="AE1620" i="11" s="1"/>
  <c r="AO1620" i="11"/>
  <c r="AD2123" i="11"/>
  <c r="AE2123" i="11" s="1"/>
  <c r="AO2123" i="11"/>
  <c r="AD1744" i="11"/>
  <c r="AE1744" i="11" s="1"/>
  <c r="AO1744" i="11"/>
  <c r="AD1839" i="11"/>
  <c r="AE1839" i="11" s="1"/>
  <c r="AO1839" i="11"/>
  <c r="AD1740" i="11"/>
  <c r="AE1740" i="11" s="1"/>
  <c r="AO1740" i="11"/>
  <c r="AD2519" i="11"/>
  <c r="AE2519" i="11" s="1"/>
  <c r="AO2519" i="11"/>
  <c r="AD2427" i="11"/>
  <c r="AE2427" i="11" s="1"/>
  <c r="AO2427" i="11"/>
  <c r="AD2401" i="11"/>
  <c r="AE2401" i="11" s="1"/>
  <c r="AO2401" i="11"/>
  <c r="AD1609" i="11"/>
  <c r="AE1609" i="11" s="1"/>
  <c r="AO1609" i="11"/>
  <c r="AD1570" i="11"/>
  <c r="AE1570" i="11" s="1"/>
  <c r="AO1570" i="11"/>
  <c r="AD1962" i="11"/>
  <c r="AE1962" i="11" s="1"/>
  <c r="AO1962" i="11"/>
  <c r="AD2420" i="11"/>
  <c r="AE2420" i="11" s="1"/>
  <c r="AO2420" i="11"/>
  <c r="AD2291" i="11"/>
  <c r="AE2291" i="11" s="1"/>
  <c r="AO2291" i="11"/>
  <c r="AD2175" i="11"/>
  <c r="AE2175" i="11" s="1"/>
  <c r="AO2175" i="11"/>
  <c r="AD1481" i="11"/>
  <c r="AE1481" i="11" s="1"/>
  <c r="AO1481" i="11"/>
  <c r="AD2113" i="11"/>
  <c r="AE2113" i="11" s="1"/>
  <c r="AO2113" i="11"/>
  <c r="AD1546" i="11"/>
  <c r="AE1546" i="11" s="1"/>
  <c r="AO1546" i="11"/>
  <c r="AD2161" i="11"/>
  <c r="AE2161" i="11" s="1"/>
  <c r="AO2161" i="11"/>
  <c r="AD2465" i="11"/>
  <c r="AE2465" i="11" s="1"/>
  <c r="AO2465" i="11"/>
  <c r="AD1943" i="11"/>
  <c r="AE1943" i="11" s="1"/>
  <c r="AO1943" i="11"/>
  <c r="AD1800" i="11"/>
  <c r="AE1800" i="11" s="1"/>
  <c r="AO1800" i="11"/>
  <c r="AD1623" i="11"/>
  <c r="AE1623" i="11" s="1"/>
  <c r="AO1623" i="11"/>
  <c r="AD2477" i="11"/>
  <c r="AE2477" i="11" s="1"/>
  <c r="AO2477" i="11"/>
  <c r="AD1559" i="11"/>
  <c r="AE1559" i="11" s="1"/>
  <c r="AO1559" i="11"/>
  <c r="AD1941" i="11"/>
  <c r="AE1941" i="11" s="1"/>
  <c r="AO1941" i="11"/>
  <c r="AD2233" i="11"/>
  <c r="AE2233" i="11" s="1"/>
  <c r="AO2233" i="11"/>
  <c r="AD2517" i="11"/>
  <c r="AE2517" i="11" s="1"/>
  <c r="AO2517" i="11"/>
  <c r="AD2289" i="11"/>
  <c r="AE2289" i="11" s="1"/>
  <c r="AO2289" i="11"/>
  <c r="AD2219" i="11"/>
  <c r="AE2219" i="11" s="1"/>
  <c r="AO2219" i="11"/>
  <c r="AD2178" i="11"/>
  <c r="AE2178" i="11" s="1"/>
  <c r="AO2178" i="11"/>
  <c r="AD2535" i="11"/>
  <c r="AE2535" i="11" s="1"/>
  <c r="AO2535" i="11"/>
  <c r="AD1796" i="11"/>
  <c r="AE1796" i="11" s="1"/>
  <c r="AO1796" i="11"/>
  <c r="AD1928" i="11"/>
  <c r="AE1928" i="11" s="1"/>
  <c r="AO1928" i="11"/>
  <c r="AD2124" i="11"/>
  <c r="AE2124" i="11" s="1"/>
  <c r="AO2124" i="11"/>
  <c r="AD1552" i="11"/>
  <c r="AE1552" i="11" s="1"/>
  <c r="AD2218" i="11"/>
  <c r="AE2218" i="11" s="1"/>
  <c r="AO2218" i="11"/>
  <c r="AD1581" i="11"/>
  <c r="AE1581" i="11" s="1"/>
  <c r="AO1581" i="11"/>
  <c r="AD1572" i="11"/>
  <c r="AE1572" i="11" s="1"/>
  <c r="AO1572" i="11"/>
  <c r="AD2084" i="11"/>
  <c r="AE2084" i="11" s="1"/>
  <c r="AO2084" i="11"/>
  <c r="AD1543" i="11"/>
  <c r="AE1543" i="11" s="1"/>
  <c r="AO1543" i="11"/>
  <c r="AD1779" i="11"/>
  <c r="AE1779" i="11" s="1"/>
  <c r="AO1779" i="11"/>
  <c r="AD2318" i="11"/>
  <c r="AE2318" i="11" s="1"/>
  <c r="AO2318" i="11"/>
  <c r="AD2148" i="11"/>
  <c r="AE2148" i="11" s="1"/>
  <c r="AO2148" i="11"/>
  <c r="AD1645" i="11"/>
  <c r="AE1645" i="11" s="1"/>
  <c r="AO1645" i="11"/>
  <c r="AD1890" i="11"/>
  <c r="AE1890" i="11" s="1"/>
  <c r="AO1890" i="11"/>
  <c r="AD1946" i="11"/>
  <c r="AE1946" i="11" s="1"/>
  <c r="AO1946" i="11"/>
  <c r="AD2074" i="11"/>
  <c r="AE2074" i="11" s="1"/>
  <c r="AO2074" i="11"/>
  <c r="AD1606" i="11"/>
  <c r="AE1606" i="11" s="1"/>
  <c r="AO1606" i="11"/>
  <c r="AD2144" i="11"/>
  <c r="AE2144" i="11" s="1"/>
  <c r="AO2144" i="11"/>
  <c r="AD1604" i="11"/>
  <c r="AE1604" i="11" s="1"/>
  <c r="AO1604" i="11"/>
  <c r="S1478" i="11"/>
  <c r="AB1478" i="11"/>
  <c r="S1476" i="11"/>
  <c r="AB1477" i="11"/>
  <c r="AD2063" i="11"/>
  <c r="AE2063" i="11" s="1"/>
  <c r="AD1658" i="11"/>
  <c r="AE1658" i="11" s="1"/>
  <c r="AD2388" i="11"/>
  <c r="AE2388" i="11" s="1"/>
  <c r="AD1734" i="11"/>
  <c r="AE1734" i="11" s="1"/>
  <c r="AD2410" i="11"/>
  <c r="AE2410" i="11" s="1"/>
  <c r="AD2274" i="11"/>
  <c r="AE2274" i="11" s="1"/>
  <c r="AD1903" i="11"/>
  <c r="AE1903" i="11" s="1"/>
  <c r="AD1681" i="11"/>
  <c r="AE1681" i="11" s="1"/>
  <c r="AD1990" i="11"/>
  <c r="AE1990" i="11" s="1"/>
  <c r="AD2556" i="11"/>
  <c r="AE2556" i="11" s="1"/>
  <c r="AD1970" i="11"/>
  <c r="AE1970" i="11" s="1"/>
  <c r="AD1834" i="11"/>
  <c r="AE1834" i="11" s="1"/>
  <c r="AD1742" i="11"/>
  <c r="AE1742" i="11" s="1"/>
  <c r="AD1932" i="11"/>
  <c r="AE1932" i="11" s="1"/>
  <c r="AD2462" i="11"/>
  <c r="AE2462" i="11" s="1"/>
  <c r="AD2521" i="11"/>
  <c r="AE2521" i="11" s="1"/>
  <c r="AD2484" i="11"/>
  <c r="AE2484" i="11" s="1"/>
  <c r="AD1597" i="11"/>
  <c r="AE1597" i="11" s="1"/>
  <c r="AD1813" i="11"/>
  <c r="AE1813" i="11" s="1"/>
  <c r="AD1850" i="11"/>
  <c r="AE1850" i="11" s="1"/>
  <c r="AD2502" i="11"/>
  <c r="AE2502" i="11" s="1"/>
  <c r="AD2414" i="11"/>
  <c r="AE2414" i="11" s="1"/>
  <c r="AD1699" i="11"/>
  <c r="AE1699" i="11" s="1"/>
  <c r="AD2406" i="11"/>
  <c r="AE2406" i="11" s="1"/>
  <c r="AD2296" i="11"/>
  <c r="AE2296" i="11" s="1"/>
  <c r="AD1576" i="11"/>
  <c r="AE1576" i="11" s="1"/>
  <c r="AD1776" i="11"/>
  <c r="AE1776" i="11" s="1"/>
  <c r="AD1887" i="11"/>
  <c r="AE1887" i="11" s="1"/>
  <c r="AD2298" i="11"/>
  <c r="AE2298" i="11" s="1"/>
  <c r="AD2561" i="11"/>
  <c r="AE2561" i="11" s="1"/>
  <c r="AD2403" i="11"/>
  <c r="AE2403" i="11" s="1"/>
  <c r="AD2447" i="11"/>
  <c r="AE2447" i="11" s="1"/>
  <c r="AD2546" i="11"/>
  <c r="AE2546" i="11" s="1"/>
  <c r="AD1650" i="11"/>
  <c r="AE1650" i="11" s="1"/>
  <c r="AD1745" i="11"/>
  <c r="AE1745" i="11" s="1"/>
  <c r="AD2441" i="11"/>
  <c r="AE2441" i="11" s="1"/>
  <c r="AD2357" i="11"/>
  <c r="AE2357" i="11" s="1"/>
  <c r="AD2209" i="11"/>
  <c r="AE2209" i="11" s="1"/>
  <c r="AD1630" i="11"/>
  <c r="AE1630" i="11" s="1"/>
  <c r="AD1614" i="11"/>
  <c r="AE1614" i="11" s="1"/>
  <c r="AD1618" i="11"/>
  <c r="AE1618" i="11" s="1"/>
  <c r="AD1858" i="11"/>
  <c r="AE1858" i="11" s="1"/>
  <c r="AD1789" i="11"/>
  <c r="AE1789" i="11" s="1"/>
  <c r="AD2339" i="11"/>
  <c r="AE2339" i="11" s="1"/>
  <c r="AD2182" i="11"/>
  <c r="AE2182" i="11" s="1"/>
  <c r="AD2042" i="11"/>
  <c r="AE2042" i="11" s="1"/>
  <c r="AD2055" i="11"/>
  <c r="AE2055" i="11" s="1"/>
  <c r="AD2281" i="11"/>
  <c r="AE2281" i="11" s="1"/>
  <c r="AD2255" i="11"/>
  <c r="AE2255" i="11" s="1"/>
  <c r="AD1761" i="11"/>
  <c r="AE1761" i="11" s="1"/>
  <c r="AD2542" i="11"/>
  <c r="AE2542" i="11" s="1"/>
  <c r="AD2324" i="11"/>
  <c r="AE2324" i="11" s="1"/>
  <c r="AD2312" i="11"/>
  <c r="AE2312" i="11" s="1"/>
  <c r="AD1856" i="11"/>
  <c r="AE1856" i="11" s="1"/>
  <c r="AD2513" i="11"/>
  <c r="AE2513" i="11" s="1"/>
  <c r="AD2045" i="11"/>
  <c r="AE2045" i="11" s="1"/>
  <c r="AD2370" i="11"/>
  <c r="AE2370" i="11" s="1"/>
  <c r="AD2006" i="11"/>
  <c r="AE2006" i="11" s="1"/>
  <c r="AD1508" i="11"/>
  <c r="AE1508" i="11" s="1"/>
  <c r="AD2392" i="11"/>
  <c r="AE2392" i="11" s="1"/>
  <c r="AD1864" i="11"/>
  <c r="AE1864" i="11" s="1"/>
  <c r="AD1731" i="11"/>
  <c r="AE1731" i="11" s="1"/>
  <c r="AD2378" i="11"/>
  <c r="AE2378" i="11" s="1"/>
  <c r="AD2507" i="11"/>
  <c r="AE2507" i="11" s="1"/>
  <c r="AD2350" i="11"/>
  <c r="AE2350" i="11" s="1"/>
  <c r="AD2229" i="11"/>
  <c r="AE2229" i="11" s="1"/>
  <c r="AD2269" i="11"/>
  <c r="AE2269" i="11" s="1"/>
  <c r="AD2191" i="11"/>
  <c r="AE2191" i="11" s="1"/>
  <c r="AD1797" i="11"/>
  <c r="AE1797" i="11" s="1"/>
  <c r="AD1995" i="11"/>
  <c r="AE1995" i="11" s="1"/>
  <c r="AD2382" i="11"/>
  <c r="AE2382" i="11" s="1"/>
  <c r="AD1723" i="11"/>
  <c r="AE1723" i="11" s="1"/>
  <c r="AD1919" i="11"/>
  <c r="AE1919" i="11" s="1"/>
  <c r="AD1817" i="11"/>
  <c r="AE1817" i="11" s="1"/>
  <c r="AD2303" i="11"/>
  <c r="AE2303" i="11" s="1"/>
  <c r="AD2412" i="11"/>
  <c r="AE2412" i="11" s="1"/>
  <c r="AD1912" i="11"/>
  <c r="AE1912" i="11" s="1"/>
  <c r="AD2395" i="11"/>
  <c r="AE2395" i="11" s="1"/>
  <c r="AD2526" i="11"/>
  <c r="AE2526" i="11" s="1"/>
  <c r="AD2345" i="11"/>
  <c r="AE2345" i="11" s="1"/>
  <c r="AD2333" i="11"/>
  <c r="AE2333" i="11" s="1"/>
  <c r="AD1848" i="11"/>
  <c r="AE1848" i="11" s="1"/>
  <c r="AD1783" i="11"/>
  <c r="AE1783" i="11" s="1"/>
  <c r="AD2528" i="11"/>
  <c r="AE2528" i="11" s="1"/>
  <c r="AD1537" i="11"/>
  <c r="AE1537" i="11" s="1"/>
  <c r="AD2184" i="11"/>
  <c r="AE2184" i="11" s="1"/>
  <c r="AD1513" i="11"/>
  <c r="AE1513" i="11" s="1"/>
  <c r="AD2355" i="11"/>
  <c r="AE2355" i="11" s="1"/>
  <c r="AD1560" i="11"/>
  <c r="AE1560" i="11" s="1"/>
  <c r="AD1747" i="11"/>
  <c r="AE1747" i="11" s="1"/>
  <c r="AD2285" i="11"/>
  <c r="AE2285" i="11" s="1"/>
  <c r="AD1621" i="11"/>
  <c r="AE1621" i="11" s="1"/>
  <c r="AD2408" i="11"/>
  <c r="AE2408" i="11" s="1"/>
  <c r="AD1520" i="11"/>
  <c r="AE1520" i="11" s="1"/>
  <c r="AD1837" i="11"/>
  <c r="AE1837" i="11" s="1"/>
  <c r="AD2423" i="11"/>
  <c r="AE2423" i="11" s="1"/>
  <c r="AD2180" i="11"/>
  <c r="AE2180" i="11" s="1"/>
  <c r="AD2554" i="11"/>
  <c r="AE2554" i="11" s="1"/>
  <c r="AD1583" i="11"/>
  <c r="AE1583" i="11" s="1"/>
  <c r="AD2454" i="11"/>
  <c r="AE2454" i="11" s="1"/>
  <c r="AD2215" i="11"/>
  <c r="AE2215" i="11" s="1"/>
  <c r="AD2385" i="11"/>
  <c r="AE2385" i="11" s="1"/>
  <c r="AD2307" i="11"/>
  <c r="AE2307" i="11" s="1"/>
  <c r="AD2187" i="11"/>
  <c r="AE2187" i="11" s="1"/>
  <c r="AD2474" i="11"/>
  <c r="AE2474" i="11" s="1"/>
  <c r="AD2242" i="11"/>
  <c r="AE2242" i="11" s="1"/>
  <c r="AD1866" i="11"/>
  <c r="AE1866" i="11" s="1"/>
  <c r="AD1685" i="11"/>
  <c r="AE1685" i="11" s="1"/>
  <c r="AD1827" i="11"/>
  <c r="AE1827" i="11" s="1"/>
  <c r="AD1549" i="11"/>
  <c r="AE1549" i="11" s="1"/>
  <c r="AD1954" i="11"/>
  <c r="AE1954" i="11" s="1"/>
  <c r="AD2176" i="11"/>
  <c r="AE2176" i="11" s="1"/>
  <c r="AD2481" i="11"/>
  <c r="AE2481" i="11" s="1"/>
  <c r="AD1935" i="11"/>
  <c r="AE1935" i="11" s="1"/>
  <c r="AD2251" i="11"/>
  <c r="AE2251" i="11" s="1"/>
  <c r="AD1939" i="11"/>
  <c r="AE1939" i="11" s="1"/>
  <c r="AD2008" i="11"/>
  <c r="AE2008" i="11" s="1"/>
  <c r="AD1896" i="11"/>
  <c r="AE1896" i="11" s="1"/>
  <c r="AD1852" i="11"/>
  <c r="AE1852" i="11" s="1"/>
  <c r="AD2524" i="11"/>
  <c r="AE2524" i="11" s="1"/>
  <c r="AD2549" i="11"/>
  <c r="AE2549" i="11" s="1"/>
  <c r="AD2456" i="11"/>
  <c r="AE2456" i="11" s="1"/>
  <c r="AD2199" i="11"/>
  <c r="AE2199" i="11" s="1"/>
  <c r="AD2105" i="11"/>
  <c r="AE2105" i="11" s="1"/>
  <c r="AD1982" i="11"/>
  <c r="AE1982" i="11" s="1"/>
  <c r="AD1825" i="11"/>
  <c r="AE1825" i="11" s="1"/>
  <c r="AD1540" i="11"/>
  <c r="AE1540" i="11" s="1"/>
  <c r="AD1846" i="11"/>
  <c r="AE1846" i="11" s="1"/>
  <c r="AD1490" i="11"/>
  <c r="AE1490" i="11" s="1"/>
  <c r="AD2194" i="11"/>
  <c r="AE2194" i="11" s="1"/>
  <c r="AD1713" i="11"/>
  <c r="AE1713" i="11" s="1"/>
  <c r="AD2490" i="11"/>
  <c r="AE2490" i="11" s="1"/>
  <c r="AD1831" i="11"/>
  <c r="AE1831" i="11" s="1"/>
  <c r="AD2467" i="11"/>
  <c r="AE2467" i="11" s="1"/>
  <c r="AD1691" i="11"/>
  <c r="AE1691" i="11" s="1"/>
  <c r="AD1948" i="11"/>
  <c r="AE1948" i="11" s="1"/>
  <c r="AD2276" i="11"/>
  <c r="AE2276" i="11" s="1"/>
  <c r="AD1988" i="11"/>
  <c r="AE1988" i="11" s="1"/>
  <c r="AD2196" i="11"/>
  <c r="AE2196" i="11" s="1"/>
  <c r="AD1806" i="11"/>
  <c r="AE1806" i="11" s="1"/>
  <c r="S1477" i="11"/>
  <c r="Z2659" i="11"/>
  <c r="Z2661" i="11" s="1"/>
  <c r="Q2659" i="11"/>
  <c r="Q2661" i="11"/>
  <c r="Y2659" i="11"/>
  <c r="AC1477" i="11" l="1"/>
  <c r="AO1477" i="11" s="1"/>
  <c r="AE1478" i="11"/>
  <c r="AD1476" i="11"/>
  <c r="AE1476" i="11" s="1"/>
  <c r="AD1478" i="11"/>
  <c r="V1478" i="11"/>
  <c r="V1477" i="11"/>
  <c r="W1477" i="11" s="1"/>
  <c r="S2659" i="11"/>
  <c r="S2661" i="11" s="1"/>
  <c r="S2662" i="11" s="1"/>
  <c r="U2663" i="11"/>
  <c r="U2659" i="11"/>
  <c r="AD1477" i="11" l="1"/>
  <c r="AD2659" i="11" s="1"/>
  <c r="AC2663" i="11"/>
  <c r="AC2659" i="11"/>
  <c r="R2665" i="11"/>
  <c r="W2659" i="11"/>
  <c r="W2661" i="11" s="1"/>
  <c r="U2664" i="11"/>
  <c r="U2665" i="11" s="1"/>
  <c r="V2659" i="11"/>
  <c r="AE1477" i="11" l="1"/>
  <c r="AE2659" i="11" s="1"/>
  <c r="AE2661" i="11" s="1"/>
  <c r="AC2664" i="11"/>
  <c r="AC2665" i="11" s="1"/>
  <c r="L75" i="7" l="1"/>
  <c r="L76" i="7"/>
  <c r="L77" i="7"/>
  <c r="L78" i="7"/>
  <c r="L79" i="7"/>
  <c r="L80" i="7"/>
  <c r="L81" i="7"/>
  <c r="L82" i="7"/>
  <c r="L83" i="7"/>
  <c r="L84" i="7"/>
  <c r="L85" i="7"/>
  <c r="L86" i="7"/>
  <c r="L87" i="7"/>
  <c r="L88" i="7"/>
  <c r="L89" i="7"/>
  <c r="L90" i="7"/>
  <c r="L91" i="7"/>
  <c r="L92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AA74" i="7"/>
  <c r="AB74" i="7"/>
  <c r="AD74" i="7" s="1"/>
  <c r="AA76" i="7"/>
  <c r="AA80" i="7"/>
  <c r="AA82" i="7"/>
  <c r="AA83" i="7"/>
  <c r="AA87" i="7"/>
  <c r="AA90" i="7"/>
  <c r="AA95" i="7"/>
  <c r="AA97" i="7"/>
  <c r="AA100" i="7"/>
  <c r="AA102" i="7"/>
  <c r="AA105" i="7"/>
  <c r="R110" i="7"/>
  <c r="Y107" i="7"/>
  <c r="X107" i="7"/>
  <c r="I107" i="7"/>
  <c r="H107" i="7"/>
  <c r="AA104" i="7"/>
  <c r="AA96" i="7"/>
  <c r="AA93" i="7"/>
  <c r="K86" i="7"/>
  <c r="AA86" i="7"/>
  <c r="K85" i="7"/>
  <c r="K84" i="7"/>
  <c r="AA79" i="7"/>
  <c r="K83" i="7"/>
  <c r="AA78" i="7"/>
  <c r="K82" i="7"/>
  <c r="K81" i="7"/>
  <c r="K80" i="7"/>
  <c r="K79" i="7"/>
  <c r="K78" i="7"/>
  <c r="AA99" i="7"/>
  <c r="K77" i="7"/>
  <c r="AA85" i="7"/>
  <c r="K76" i="7"/>
  <c r="AA92" i="7"/>
  <c r="K75" i="7"/>
  <c r="AA89" i="7"/>
  <c r="L74" i="7"/>
  <c r="K74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132" i="7"/>
  <c r="L133" i="7"/>
  <c r="L134" i="7"/>
  <c r="L135" i="7"/>
  <c r="L136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AB126" i="7"/>
  <c r="AB127" i="7"/>
  <c r="AB128" i="7"/>
  <c r="AB129" i="7"/>
  <c r="AB130" i="7"/>
  <c r="AB131" i="7"/>
  <c r="AB132" i="7"/>
  <c r="AB133" i="7"/>
  <c r="AB134" i="7"/>
  <c r="AB135" i="7"/>
  <c r="AB136" i="7"/>
  <c r="AB137" i="7"/>
  <c r="AB138" i="7"/>
  <c r="AB139" i="7"/>
  <c r="AB140" i="7"/>
  <c r="AB141" i="7"/>
  <c r="AB142" i="7"/>
  <c r="AB143" i="7"/>
  <c r="AB144" i="7"/>
  <c r="AB145" i="7"/>
  <c r="AB146" i="7"/>
  <c r="AB147" i="7"/>
  <c r="AB148" i="7"/>
  <c r="AB149" i="7"/>
  <c r="AB150" i="7"/>
  <c r="AB151" i="7"/>
  <c r="AB117" i="7"/>
  <c r="AB118" i="7"/>
  <c r="AB119" i="7"/>
  <c r="AB120" i="7"/>
  <c r="AB121" i="7"/>
  <c r="AB122" i="7"/>
  <c r="AB123" i="7"/>
  <c r="AB124" i="7"/>
  <c r="AB125" i="7"/>
  <c r="AB107" i="7" l="1"/>
  <c r="L107" i="7"/>
  <c r="AD107" i="7" l="1"/>
  <c r="AD109" i="7" s="1"/>
  <c r="AD110" i="7" s="1"/>
  <c r="R156" i="7"/>
  <c r="Y153" i="7"/>
  <c r="X153" i="7"/>
  <c r="I153" i="7"/>
  <c r="H153" i="7"/>
  <c r="AD150" i="7"/>
  <c r="AA150" i="7"/>
  <c r="K151" i="7"/>
  <c r="AD120" i="7"/>
  <c r="AA120" i="7"/>
  <c r="AA117" i="7"/>
  <c r="AA149" i="7"/>
  <c r="AA147" i="7"/>
  <c r="AD145" i="7"/>
  <c r="AA145" i="7"/>
  <c r="AA141" i="7"/>
  <c r="AA138" i="7"/>
  <c r="AA130" i="7"/>
  <c r="AD121" i="7"/>
  <c r="AA121" i="7"/>
  <c r="AA137" i="7"/>
  <c r="AE125" i="7"/>
  <c r="AF125" i="7" s="1"/>
  <c r="AA125" i="7"/>
  <c r="AE118" i="7"/>
  <c r="AF118" i="7" s="1"/>
  <c r="AA118" i="7"/>
  <c r="AD136" i="7"/>
  <c r="AA136" i="7"/>
  <c r="AE148" i="7"/>
  <c r="AF148" i="7" s="1"/>
  <c r="AA148" i="7"/>
  <c r="AE140" i="7"/>
  <c r="AF140" i="7" s="1"/>
  <c r="AA140" i="7"/>
  <c r="AA123" i="7"/>
  <c r="K128" i="7"/>
  <c r="AA128" i="7"/>
  <c r="K127" i="7"/>
  <c r="AA122" i="7"/>
  <c r="K126" i="7"/>
  <c r="AB116" i="7"/>
  <c r="AD116" i="7" s="1"/>
  <c r="AA116" i="7"/>
  <c r="K125" i="7"/>
  <c r="AE142" i="7"/>
  <c r="AF142" i="7" s="1"/>
  <c r="AA142" i="7"/>
  <c r="K124" i="7"/>
  <c r="AD144" i="7"/>
  <c r="AA144" i="7"/>
  <c r="K123" i="7"/>
  <c r="AE135" i="7"/>
  <c r="AF135" i="7" s="1"/>
  <c r="AA135" i="7"/>
  <c r="K122" i="7"/>
  <c r="AA124" i="7"/>
  <c r="K121" i="7"/>
  <c r="AA119" i="7"/>
  <c r="K120" i="7"/>
  <c r="AD151" i="7"/>
  <c r="AA151" i="7"/>
  <c r="K119" i="7"/>
  <c r="AD132" i="7"/>
  <c r="AA132" i="7"/>
  <c r="K118" i="7"/>
  <c r="AE133" i="7"/>
  <c r="AF133" i="7" s="1"/>
  <c r="AA133" i="7"/>
  <c r="K117" i="7"/>
  <c r="AA127" i="7"/>
  <c r="L116" i="7"/>
  <c r="K116" i="7"/>
  <c r="AA164" i="7"/>
  <c r="AA165" i="7"/>
  <c r="AA166" i="7"/>
  <c r="AA167" i="7"/>
  <c r="AA168" i="7"/>
  <c r="AA169" i="7"/>
  <c r="AA170" i="7"/>
  <c r="AA171" i="7"/>
  <c r="AA172" i="7"/>
  <c r="AA173" i="7"/>
  <c r="AA174" i="7"/>
  <c r="AA175" i="7"/>
  <c r="AA176" i="7"/>
  <c r="AA177" i="7"/>
  <c r="AA178" i="7"/>
  <c r="AA179" i="7"/>
  <c r="AA180" i="7"/>
  <c r="AA181" i="7"/>
  <c r="AA182" i="7"/>
  <c r="AA183" i="7"/>
  <c r="AA184" i="7"/>
  <c r="AA185" i="7"/>
  <c r="AA186" i="7"/>
  <c r="AA187" i="7"/>
  <c r="AA188" i="7"/>
  <c r="AA189" i="7"/>
  <c r="AA190" i="7"/>
  <c r="AA191" i="7"/>
  <c r="AA192" i="7"/>
  <c r="AA193" i="7"/>
  <c r="AA194" i="7"/>
  <c r="AA195" i="7"/>
  <c r="AA196" i="7"/>
  <c r="AA197" i="7"/>
  <c r="AA198" i="7"/>
  <c r="AA199" i="7"/>
  <c r="AA200" i="7"/>
  <c r="AA201" i="7"/>
  <c r="AA202" i="7"/>
  <c r="AA203" i="7"/>
  <c r="AA204" i="7"/>
  <c r="AA205" i="7"/>
  <c r="AA206" i="7"/>
  <c r="AA207" i="7"/>
  <c r="AA208" i="7"/>
  <c r="AA209" i="7"/>
  <c r="AA210" i="7"/>
  <c r="AA211" i="7"/>
  <c r="AA163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76" i="7"/>
  <c r="L177" i="7"/>
  <c r="L178" i="7"/>
  <c r="L179" i="7"/>
  <c r="L180" i="7"/>
  <c r="L181" i="7"/>
  <c r="L182" i="7"/>
  <c r="L183" i="7"/>
  <c r="L184" i="7"/>
  <c r="L185" i="7"/>
  <c r="L186" i="7"/>
  <c r="L187" i="7"/>
  <c r="L188" i="7"/>
  <c r="L189" i="7"/>
  <c r="L190" i="7"/>
  <c r="L191" i="7"/>
  <c r="L192" i="7"/>
  <c r="L193" i="7"/>
  <c r="L194" i="7"/>
  <c r="L195" i="7"/>
  <c r="L196" i="7"/>
  <c r="L197" i="7"/>
  <c r="L198" i="7"/>
  <c r="L199" i="7"/>
  <c r="L200" i="7"/>
  <c r="L201" i="7"/>
  <c r="L202" i="7"/>
  <c r="L203" i="7"/>
  <c r="L204" i="7"/>
  <c r="L205" i="7"/>
  <c r="L206" i="7"/>
  <c r="L207" i="7"/>
  <c r="L208" i="7"/>
  <c r="L209" i="7"/>
  <c r="L210" i="7"/>
  <c r="L211" i="7"/>
  <c r="AB163" i="7"/>
  <c r="AD163" i="7" s="1"/>
  <c r="AB164" i="7"/>
  <c r="AE164" i="7" s="1"/>
  <c r="AF164" i="7" s="1"/>
  <c r="AB165" i="7"/>
  <c r="AD165" i="7" s="1"/>
  <c r="AB166" i="7"/>
  <c r="AE166" i="7" s="1"/>
  <c r="AF166" i="7" s="1"/>
  <c r="AB167" i="7"/>
  <c r="AD167" i="7" s="1"/>
  <c r="AB168" i="7"/>
  <c r="AE168" i="7" s="1"/>
  <c r="AF168" i="7" s="1"/>
  <c r="AB169" i="7"/>
  <c r="AD169" i="7" s="1"/>
  <c r="AB170" i="7"/>
  <c r="AE170" i="7" s="1"/>
  <c r="AF170" i="7" s="1"/>
  <c r="AB171" i="7"/>
  <c r="AD171" i="7" s="1"/>
  <c r="AB172" i="7"/>
  <c r="AE172" i="7" s="1"/>
  <c r="AF172" i="7" s="1"/>
  <c r="AB173" i="7"/>
  <c r="AD173" i="7" s="1"/>
  <c r="AB174" i="7"/>
  <c r="AD174" i="7" s="1"/>
  <c r="AB175" i="7"/>
  <c r="AD175" i="7" s="1"/>
  <c r="AB176" i="7"/>
  <c r="AE176" i="7" s="1"/>
  <c r="AF176" i="7" s="1"/>
  <c r="AB177" i="7"/>
  <c r="AD177" i="7" s="1"/>
  <c r="AB178" i="7"/>
  <c r="AE178" i="7" s="1"/>
  <c r="AF178" i="7" s="1"/>
  <c r="AB179" i="7"/>
  <c r="AD179" i="7" s="1"/>
  <c r="AB180" i="7"/>
  <c r="AD180" i="7" s="1"/>
  <c r="AB181" i="7"/>
  <c r="AD181" i="7" s="1"/>
  <c r="AB182" i="7"/>
  <c r="AD182" i="7" s="1"/>
  <c r="AB183" i="7"/>
  <c r="AD183" i="7" s="1"/>
  <c r="AB184" i="7"/>
  <c r="AE184" i="7" s="1"/>
  <c r="AF184" i="7" s="1"/>
  <c r="AB185" i="7"/>
  <c r="AD185" i="7" s="1"/>
  <c r="AB186" i="7"/>
  <c r="AE186" i="7" s="1"/>
  <c r="AF186" i="7" s="1"/>
  <c r="AB187" i="7"/>
  <c r="AD187" i="7" s="1"/>
  <c r="AB188" i="7"/>
  <c r="AD188" i="7" s="1"/>
  <c r="AB189" i="7"/>
  <c r="AD189" i="7" s="1"/>
  <c r="AB190" i="7"/>
  <c r="AE190" i="7" s="1"/>
  <c r="AF190" i="7" s="1"/>
  <c r="AB191" i="7"/>
  <c r="AD191" i="7" s="1"/>
  <c r="AB192" i="7"/>
  <c r="AE192" i="7" s="1"/>
  <c r="AF192" i="7" s="1"/>
  <c r="AB193" i="7"/>
  <c r="AD193" i="7" s="1"/>
  <c r="AB194" i="7"/>
  <c r="AD194" i="7" s="1"/>
  <c r="AB195" i="7"/>
  <c r="AD195" i="7" s="1"/>
  <c r="AB196" i="7"/>
  <c r="AE196" i="7" s="1"/>
  <c r="AF196" i="7" s="1"/>
  <c r="AB197" i="7"/>
  <c r="AD197" i="7" s="1"/>
  <c r="AB198" i="7"/>
  <c r="AD198" i="7" s="1"/>
  <c r="AB199" i="7"/>
  <c r="AD199" i="7" s="1"/>
  <c r="AB200" i="7"/>
  <c r="AB201" i="7"/>
  <c r="AD201" i="7" s="1"/>
  <c r="AB202" i="7"/>
  <c r="AE202" i="7" s="1"/>
  <c r="AF202" i="7" s="1"/>
  <c r="AB203" i="7"/>
  <c r="AD203" i="7" s="1"/>
  <c r="AB204" i="7"/>
  <c r="AE204" i="7" s="1"/>
  <c r="AF204" i="7" s="1"/>
  <c r="AB205" i="7"/>
  <c r="AD205" i="7" s="1"/>
  <c r="AB206" i="7"/>
  <c r="AD206" i="7" s="1"/>
  <c r="AB207" i="7"/>
  <c r="AD207" i="7" s="1"/>
  <c r="AB208" i="7"/>
  <c r="AE208" i="7" s="1"/>
  <c r="AF208" i="7" s="1"/>
  <c r="AB209" i="7"/>
  <c r="AD209" i="7" s="1"/>
  <c r="AB210" i="7"/>
  <c r="AD210" i="7" s="1"/>
  <c r="AB211" i="7"/>
  <c r="AD211" i="7" s="1"/>
  <c r="AE132" i="7" l="1"/>
  <c r="AF132" i="7" s="1"/>
  <c r="AE121" i="7"/>
  <c r="AF121" i="7" s="1"/>
  <c r="AD190" i="7"/>
  <c r="AD166" i="7"/>
  <c r="AD122" i="7"/>
  <c r="AD176" i="7"/>
  <c r="L153" i="7"/>
  <c r="AD128" i="7"/>
  <c r="AD124" i="7"/>
  <c r="AE120" i="7"/>
  <c r="AF120" i="7" s="1"/>
  <c r="AB153" i="7"/>
  <c r="AD133" i="7"/>
  <c r="AD196" i="7"/>
  <c r="AD178" i="7"/>
  <c r="AD127" i="7"/>
  <c r="AD142" i="7"/>
  <c r="AD148" i="7"/>
  <c r="AD137" i="7"/>
  <c r="AD141" i="7"/>
  <c r="AD117" i="7"/>
  <c r="AD135" i="7"/>
  <c r="AD140" i="7"/>
  <c r="AD125" i="7"/>
  <c r="AD138" i="7"/>
  <c r="AD149" i="7"/>
  <c r="AD119" i="7"/>
  <c r="AD123" i="7"/>
  <c r="AD118" i="7"/>
  <c r="AD130" i="7"/>
  <c r="AD147" i="7"/>
  <c r="AD192" i="7"/>
  <c r="AD204" i="7"/>
  <c r="AD172" i="7"/>
  <c r="AD208" i="7"/>
  <c r="AD202" i="7"/>
  <c r="AD186" i="7"/>
  <c r="AD170" i="7"/>
  <c r="AD164" i="7"/>
  <c r="AD200" i="7"/>
  <c r="AD184" i="7"/>
  <c r="AD168" i="7"/>
  <c r="AE209" i="7"/>
  <c r="AF209" i="7" s="1"/>
  <c r="AE205" i="7"/>
  <c r="AF205" i="7" s="1"/>
  <c r="AE199" i="7"/>
  <c r="AF199" i="7" s="1"/>
  <c r="AE193" i="7"/>
  <c r="AF193" i="7" s="1"/>
  <c r="AE189" i="7"/>
  <c r="AF189" i="7" s="1"/>
  <c r="AE183" i="7"/>
  <c r="AF183" i="7" s="1"/>
  <c r="AE181" i="7"/>
  <c r="AF181" i="7" s="1"/>
  <c r="AE179" i="7"/>
  <c r="AF179" i="7" s="1"/>
  <c r="AE175" i="7"/>
  <c r="AF175" i="7" s="1"/>
  <c r="AE173" i="7"/>
  <c r="AF173" i="7" s="1"/>
  <c r="AE167" i="7"/>
  <c r="AF167" i="7" s="1"/>
  <c r="AE163" i="7"/>
  <c r="AF163" i="7" s="1"/>
  <c r="AD153" i="7" l="1"/>
  <c r="AD155" i="7" s="1"/>
  <c r="AD156" i="7" s="1"/>
  <c r="AB162" i="7"/>
  <c r="AD162" i="7" s="1"/>
  <c r="R216" i="7"/>
  <c r="Y213" i="7"/>
  <c r="X213" i="7"/>
  <c r="I213" i="7"/>
  <c r="H213" i="7"/>
  <c r="K211" i="7"/>
  <c r="K210" i="7"/>
  <c r="K209" i="7"/>
  <c r="K208" i="7"/>
  <c r="K174" i="7"/>
  <c r="K173" i="7"/>
  <c r="K172" i="7"/>
  <c r="K171" i="7"/>
  <c r="AA162" i="7"/>
  <c r="K170" i="7"/>
  <c r="K169" i="7"/>
  <c r="K168" i="7"/>
  <c r="K167" i="7"/>
  <c r="K166" i="7"/>
  <c r="K165" i="7"/>
  <c r="K164" i="7"/>
  <c r="K163" i="7"/>
  <c r="L162" i="7"/>
  <c r="K162" i="7"/>
  <c r="AD213" i="7" l="1"/>
  <c r="L213" i="7"/>
  <c r="AB213" i="7"/>
  <c r="AD215" i="7" l="1"/>
  <c r="AD216" i="7" s="1"/>
  <c r="R246" i="7"/>
  <c r="Y243" i="7"/>
  <c r="X243" i="7"/>
  <c r="I243" i="7"/>
  <c r="H243" i="7"/>
  <c r="AB241" i="7"/>
  <c r="AD241" i="7" s="1"/>
  <c r="AA241" i="7"/>
  <c r="AB240" i="7"/>
  <c r="AA240" i="7"/>
  <c r="L240" i="7"/>
  <c r="K240" i="7"/>
  <c r="AB238" i="7"/>
  <c r="AD238" i="7" s="1"/>
  <c r="AA238" i="7"/>
  <c r="L239" i="7"/>
  <c r="K239" i="7"/>
  <c r="AB234" i="7"/>
  <c r="AA234" i="7"/>
  <c r="L238" i="7"/>
  <c r="K238" i="7"/>
  <c r="AB233" i="7"/>
  <c r="AA233" i="7"/>
  <c r="L237" i="7"/>
  <c r="K237" i="7"/>
  <c r="AB228" i="7"/>
  <c r="AD228" i="7" s="1"/>
  <c r="AA228" i="7"/>
  <c r="L236" i="7"/>
  <c r="K236" i="7"/>
  <c r="AB225" i="7"/>
  <c r="AD225" i="7" s="1"/>
  <c r="AA225" i="7"/>
  <c r="L235" i="7"/>
  <c r="K235" i="7"/>
  <c r="AB222" i="7"/>
  <c r="AA222" i="7"/>
  <c r="L234" i="7"/>
  <c r="K234" i="7"/>
  <c r="AB235" i="7"/>
  <c r="AE235" i="7" s="1"/>
  <c r="AF235" i="7" s="1"/>
  <c r="L233" i="7"/>
  <c r="K233" i="7"/>
  <c r="AB231" i="7"/>
  <c r="AD231" i="7" s="1"/>
  <c r="AA231" i="7"/>
  <c r="L232" i="7"/>
  <c r="K232" i="7"/>
  <c r="AB229" i="7"/>
  <c r="AE229" i="7" s="1"/>
  <c r="AF229" i="7" s="1"/>
  <c r="AA229" i="7"/>
  <c r="L231" i="7"/>
  <c r="K231" i="7"/>
  <c r="AB226" i="7"/>
  <c r="L230" i="7"/>
  <c r="K230" i="7"/>
  <c r="AB223" i="7"/>
  <c r="AE223" i="7" s="1"/>
  <c r="AF223" i="7" s="1"/>
  <c r="AA223" i="7"/>
  <c r="L229" i="7"/>
  <c r="K229" i="7"/>
  <c r="AB236" i="7"/>
  <c r="AE236" i="7" s="1"/>
  <c r="AF236" i="7" s="1"/>
  <c r="L228" i="7"/>
  <c r="K228" i="7"/>
  <c r="AB224" i="7"/>
  <c r="AD224" i="7" s="1"/>
  <c r="AA224" i="7"/>
  <c r="L227" i="7"/>
  <c r="K227" i="7"/>
  <c r="AB239" i="7"/>
  <c r="AD239" i="7" s="1"/>
  <c r="AA239" i="7"/>
  <c r="L226" i="7"/>
  <c r="K226" i="7"/>
  <c r="AB237" i="7"/>
  <c r="AA237" i="7"/>
  <c r="L225" i="7"/>
  <c r="K225" i="7"/>
  <c r="AB230" i="7"/>
  <c r="AA230" i="7"/>
  <c r="L224" i="7"/>
  <c r="K224" i="7"/>
  <c r="AB232" i="7"/>
  <c r="AD232" i="7" s="1"/>
  <c r="AA232" i="7"/>
  <c r="L223" i="7"/>
  <c r="K223" i="7"/>
  <c r="AB227" i="7"/>
  <c r="AD227" i="7" s="1"/>
  <c r="L222" i="7"/>
  <c r="K222" i="7"/>
  <c r="K253" i="7"/>
  <c r="L253" i="7"/>
  <c r="K254" i="7"/>
  <c r="L254" i="7"/>
  <c r="K255" i="7"/>
  <c r="L255" i="7"/>
  <c r="K256" i="7"/>
  <c r="L256" i="7"/>
  <c r="K257" i="7"/>
  <c r="L257" i="7"/>
  <c r="K258" i="7"/>
  <c r="L258" i="7"/>
  <c r="K259" i="7"/>
  <c r="L259" i="7"/>
  <c r="K260" i="7"/>
  <c r="L260" i="7"/>
  <c r="K261" i="7"/>
  <c r="L261" i="7"/>
  <c r="K262" i="7"/>
  <c r="L262" i="7"/>
  <c r="K263" i="7"/>
  <c r="L263" i="7"/>
  <c r="K264" i="7"/>
  <c r="L264" i="7"/>
  <c r="K265" i="7"/>
  <c r="L265" i="7"/>
  <c r="K266" i="7"/>
  <c r="L266" i="7"/>
  <c r="K267" i="7"/>
  <c r="L267" i="7"/>
  <c r="K268" i="7"/>
  <c r="L268" i="7"/>
  <c r="K269" i="7"/>
  <c r="L269" i="7"/>
  <c r="K270" i="7"/>
  <c r="L270" i="7"/>
  <c r="K271" i="7"/>
  <c r="L271" i="7"/>
  <c r="K272" i="7"/>
  <c r="L272" i="7"/>
  <c r="K273" i="7"/>
  <c r="L273" i="7"/>
  <c r="K274" i="7"/>
  <c r="L274" i="7"/>
  <c r="K275" i="7"/>
  <c r="L275" i="7"/>
  <c r="AB252" i="7"/>
  <c r="AD252" i="7" s="1"/>
  <c r="AB253" i="7"/>
  <c r="AE253" i="7" s="1"/>
  <c r="AF253" i="7" s="1"/>
  <c r="AB254" i="7"/>
  <c r="AD254" i="7" s="1"/>
  <c r="AB255" i="7"/>
  <c r="AE255" i="7" s="1"/>
  <c r="AF255" i="7" s="1"/>
  <c r="AB256" i="7"/>
  <c r="AD256" i="7" s="1"/>
  <c r="AB257" i="7"/>
  <c r="AB258" i="7"/>
  <c r="AD258" i="7" s="1"/>
  <c r="AB259" i="7"/>
  <c r="AE259" i="7" s="1"/>
  <c r="AF259" i="7" s="1"/>
  <c r="AB260" i="7"/>
  <c r="AD260" i="7" s="1"/>
  <c r="AB261" i="7"/>
  <c r="AE261" i="7" s="1"/>
  <c r="AF261" i="7" s="1"/>
  <c r="AB262" i="7"/>
  <c r="AD262" i="7" s="1"/>
  <c r="AB263" i="7"/>
  <c r="AE263" i="7" s="1"/>
  <c r="AF263" i="7" s="1"/>
  <c r="AB264" i="7"/>
  <c r="AD264" i="7" s="1"/>
  <c r="L243" i="7" l="1"/>
  <c r="AD263" i="7"/>
  <c r="AB243" i="7"/>
  <c r="AD223" i="7"/>
  <c r="AE232" i="7"/>
  <c r="AF232" i="7" s="1"/>
  <c r="AE241" i="7"/>
  <c r="AF241" i="7" s="1"/>
  <c r="AD237" i="7"/>
  <c r="AD229" i="7"/>
  <c r="AD234" i="7"/>
  <c r="AD230" i="7"/>
  <c r="AD226" i="7"/>
  <c r="AD233" i="7"/>
  <c r="AD240" i="7"/>
  <c r="AD236" i="7"/>
  <c r="AD222" i="7"/>
  <c r="AD255" i="7"/>
  <c r="AD235" i="7"/>
  <c r="AD261" i="7"/>
  <c r="AD259" i="7"/>
  <c r="AD253" i="7"/>
  <c r="AD257" i="7"/>
  <c r="AE264" i="7"/>
  <c r="AF264" i="7" s="1"/>
  <c r="AE258" i="7"/>
  <c r="AF258" i="7" s="1"/>
  <c r="AD243" i="7" l="1"/>
  <c r="AD245" i="7" s="1"/>
  <c r="AD246" i="7" s="1"/>
  <c r="AA259" i="7"/>
  <c r="AA261" i="7"/>
  <c r="AA264" i="7"/>
  <c r="AA274" i="7"/>
  <c r="AA254" i="7"/>
  <c r="AA256" i="7"/>
  <c r="AA265" i="7"/>
  <c r="AA275" i="7"/>
  <c r="AA268" i="7"/>
  <c r="AA271" i="7"/>
  <c r="AA257" i="7"/>
  <c r="AA262" i="7"/>
  <c r="AA266" i="7"/>
  <c r="AA269" i="7"/>
  <c r="AA272" i="7"/>
  <c r="AA267" i="7"/>
  <c r="AA270" i="7"/>
  <c r="AA273" i="7"/>
  <c r="AA276" i="7"/>
  <c r="AA253" i="7"/>
  <c r="AB274" i="7"/>
  <c r="AD274" i="7" s="1"/>
  <c r="AB265" i="7"/>
  <c r="AB275" i="7"/>
  <c r="AB268" i="7"/>
  <c r="AD268" i="7" s="1"/>
  <c r="AB271" i="7"/>
  <c r="AD271" i="7" s="1"/>
  <c r="AB266" i="7"/>
  <c r="AB269" i="7"/>
  <c r="AB272" i="7"/>
  <c r="AD272" i="7" s="1"/>
  <c r="AB267" i="7"/>
  <c r="AD267" i="7" s="1"/>
  <c r="AB270" i="7"/>
  <c r="AD270" i="7" s="1"/>
  <c r="AB273" i="7"/>
  <c r="AD273" i="7" s="1"/>
  <c r="AB276" i="7"/>
  <c r="AD276" i="7" s="1"/>
  <c r="AE271" i="7" l="1"/>
  <c r="AF271" i="7" s="1"/>
  <c r="AE276" i="7"/>
  <c r="AF276" i="7" s="1"/>
  <c r="AE273" i="7"/>
  <c r="AF273" i="7" s="1"/>
  <c r="AD265" i="7"/>
  <c r="AB278" i="7"/>
  <c r="AE267" i="7"/>
  <c r="AF267" i="7" s="1"/>
  <c r="AE270" i="7"/>
  <c r="AF270" i="7" s="1"/>
  <c r="AE268" i="7"/>
  <c r="AF268" i="7" s="1"/>
  <c r="AD266" i="7"/>
  <c r="AD269" i="7"/>
  <c r="AD275" i="7"/>
  <c r="AD278" i="7" l="1"/>
  <c r="R281" i="7"/>
  <c r="Y278" i="7"/>
  <c r="X278" i="7"/>
  <c r="I278" i="7"/>
  <c r="H278" i="7"/>
  <c r="AA255" i="7"/>
  <c r="L252" i="7"/>
  <c r="L278" i="7" s="1"/>
  <c r="K252" i="7"/>
  <c r="R312" i="7" l="1"/>
  <c r="Y309" i="7"/>
  <c r="X309" i="7"/>
  <c r="I309" i="7"/>
  <c r="H309" i="7"/>
  <c r="AB307" i="7"/>
  <c r="AD307" i="7" s="1"/>
  <c r="AA307" i="7"/>
  <c r="L307" i="7"/>
  <c r="K307" i="7"/>
  <c r="AB306" i="7"/>
  <c r="L306" i="7"/>
  <c r="K306" i="7"/>
  <c r="AB304" i="7"/>
  <c r="AD304" i="7" s="1"/>
  <c r="AA304" i="7"/>
  <c r="L305" i="7"/>
  <c r="K305" i="7"/>
  <c r="AB301" i="7"/>
  <c r="AD301" i="7" s="1"/>
  <c r="L304" i="7"/>
  <c r="K304" i="7"/>
  <c r="AB298" i="7"/>
  <c r="AD298" i="7" s="1"/>
  <c r="L303" i="7"/>
  <c r="K303" i="7"/>
  <c r="AB293" i="7"/>
  <c r="AD293" i="7" s="1"/>
  <c r="AA293" i="7"/>
  <c r="L302" i="7"/>
  <c r="K302" i="7"/>
  <c r="AB289" i="7"/>
  <c r="AD289" i="7" s="1"/>
  <c r="L301" i="7"/>
  <c r="K301" i="7"/>
  <c r="AB303" i="7"/>
  <c r="AD303" i="7" s="1"/>
  <c r="AA303" i="7"/>
  <c r="L300" i="7"/>
  <c r="K300" i="7"/>
  <c r="AB300" i="7"/>
  <c r="AD300" i="7" s="1"/>
  <c r="L299" i="7"/>
  <c r="K299" i="7"/>
  <c r="AB297" i="7"/>
  <c r="AD297" i="7" s="1"/>
  <c r="AA297" i="7"/>
  <c r="L298" i="7"/>
  <c r="K298" i="7"/>
  <c r="AB295" i="7"/>
  <c r="AA295" i="7"/>
  <c r="L297" i="7"/>
  <c r="K297" i="7"/>
  <c r="AB292" i="7"/>
  <c r="AD292" i="7" s="1"/>
  <c r="L296" i="7"/>
  <c r="K296" i="7"/>
  <c r="AB288" i="7"/>
  <c r="AD288" i="7" s="1"/>
  <c r="AA288" i="7"/>
  <c r="L295" i="7"/>
  <c r="K295" i="7"/>
  <c r="AB305" i="7"/>
  <c r="AD305" i="7" s="1"/>
  <c r="AA305" i="7"/>
  <c r="L294" i="7"/>
  <c r="K294" i="7"/>
  <c r="AB302" i="7"/>
  <c r="AD302" i="7" s="1"/>
  <c r="AA302" i="7"/>
  <c r="L293" i="7"/>
  <c r="K293" i="7"/>
  <c r="AB296" i="7"/>
  <c r="AD296" i="7" s="1"/>
  <c r="AA296" i="7"/>
  <c r="L292" i="7"/>
  <c r="K292" i="7"/>
  <c r="AB290" i="7"/>
  <c r="AA290" i="7"/>
  <c r="L291" i="7"/>
  <c r="K291" i="7"/>
  <c r="AB299" i="7"/>
  <c r="AD299" i="7" s="1"/>
  <c r="L290" i="7"/>
  <c r="K290" i="7"/>
  <c r="AB294" i="7"/>
  <c r="AD294" i="7" s="1"/>
  <c r="AA294" i="7"/>
  <c r="L289" i="7"/>
  <c r="K289" i="7"/>
  <c r="AB291" i="7"/>
  <c r="AD291" i="7" s="1"/>
  <c r="AA291" i="7"/>
  <c r="L288" i="7"/>
  <c r="K288" i="7"/>
  <c r="L340" i="7"/>
  <c r="L341" i="7"/>
  <c r="L342" i="7"/>
  <c r="L343" i="7"/>
  <c r="L344" i="7"/>
  <c r="L345" i="7"/>
  <c r="L346" i="7"/>
  <c r="L347" i="7"/>
  <c r="L348" i="7"/>
  <c r="L349" i="7"/>
  <c r="L350" i="7"/>
  <c r="L351" i="7"/>
  <c r="L352" i="7"/>
  <c r="L321" i="7"/>
  <c r="L322" i="7"/>
  <c r="L323" i="7"/>
  <c r="L324" i="7"/>
  <c r="L325" i="7"/>
  <c r="L326" i="7"/>
  <c r="L327" i="7"/>
  <c r="L328" i="7"/>
  <c r="L329" i="7"/>
  <c r="L330" i="7"/>
  <c r="L331" i="7"/>
  <c r="L332" i="7"/>
  <c r="L333" i="7"/>
  <c r="L334" i="7"/>
  <c r="L335" i="7"/>
  <c r="L336" i="7"/>
  <c r="L337" i="7"/>
  <c r="L338" i="7"/>
  <c r="L339" i="7"/>
  <c r="AB351" i="7"/>
  <c r="AB352" i="7"/>
  <c r="AB321" i="7"/>
  <c r="AB322" i="7"/>
  <c r="AB323" i="7"/>
  <c r="AB324" i="7"/>
  <c r="AB325" i="7"/>
  <c r="AB326" i="7"/>
  <c r="AB327" i="7"/>
  <c r="AB328" i="7"/>
  <c r="AB329" i="7"/>
  <c r="AB330" i="7"/>
  <c r="AB331" i="7"/>
  <c r="AB332" i="7"/>
  <c r="AB333" i="7"/>
  <c r="AB334" i="7"/>
  <c r="AB335" i="7"/>
  <c r="AB336" i="7"/>
  <c r="AB337" i="7"/>
  <c r="AB338" i="7"/>
  <c r="AB339" i="7"/>
  <c r="AB340" i="7"/>
  <c r="AB341" i="7"/>
  <c r="AB342" i="7"/>
  <c r="AB343" i="7"/>
  <c r="AB344" i="7"/>
  <c r="AB345" i="7"/>
  <c r="AB346" i="7"/>
  <c r="AB347" i="7"/>
  <c r="AB348" i="7"/>
  <c r="AB349" i="7"/>
  <c r="AB350" i="7"/>
  <c r="AD280" i="7" l="1"/>
  <c r="AD281" i="7" s="1"/>
  <c r="AD295" i="7"/>
  <c r="AE290" i="7"/>
  <c r="AF290" i="7" s="1"/>
  <c r="AD290" i="7"/>
  <c r="AE307" i="7"/>
  <c r="AF307" i="7" s="1"/>
  <c r="AB309" i="7"/>
  <c r="AE296" i="7"/>
  <c r="AF296" i="7" s="1"/>
  <c r="L309" i="7"/>
  <c r="R357" i="7"/>
  <c r="Y354" i="7"/>
  <c r="X354" i="7"/>
  <c r="I354" i="7"/>
  <c r="H354" i="7"/>
  <c r="AD351" i="7"/>
  <c r="AA351" i="7"/>
  <c r="K352" i="7"/>
  <c r="AE347" i="7"/>
  <c r="AF347" i="7" s="1"/>
  <c r="AA347" i="7"/>
  <c r="K351" i="7"/>
  <c r="AA343" i="7"/>
  <c r="K350" i="7"/>
  <c r="AD339" i="7"/>
  <c r="AA339" i="7"/>
  <c r="K349" i="7"/>
  <c r="AA328" i="7"/>
  <c r="K339" i="7"/>
  <c r="AA350" i="7"/>
  <c r="K338" i="7"/>
  <c r="AD346" i="7"/>
  <c r="AA346" i="7"/>
  <c r="K337" i="7"/>
  <c r="AD342" i="7"/>
  <c r="AA342" i="7"/>
  <c r="K336" i="7"/>
  <c r="AD336" i="7"/>
  <c r="AA336" i="7"/>
  <c r="K335" i="7"/>
  <c r="AD333" i="7"/>
  <c r="AA333" i="7"/>
  <c r="K334" i="7"/>
  <c r="AA329" i="7"/>
  <c r="K333" i="7"/>
  <c r="AD326" i="7"/>
  <c r="AA326" i="7"/>
  <c r="K332" i="7"/>
  <c r="AA325" i="7"/>
  <c r="K331" i="7"/>
  <c r="AA324" i="7"/>
  <c r="K330" i="7"/>
  <c r="AB320" i="7"/>
  <c r="AD320" i="7" s="1"/>
  <c r="AA320" i="7"/>
  <c r="K329" i="7"/>
  <c r="AD352" i="7"/>
  <c r="AA352" i="7"/>
  <c r="K328" i="7"/>
  <c r="AD348" i="7"/>
  <c r="AA348" i="7"/>
  <c r="K327" i="7"/>
  <c r="AE331" i="7"/>
  <c r="AF331" i="7" s="1"/>
  <c r="AA331" i="7"/>
  <c r="K326" i="7"/>
  <c r="AA322" i="7"/>
  <c r="K325" i="7"/>
  <c r="AA349" i="7"/>
  <c r="K324" i="7"/>
  <c r="AA345" i="7"/>
  <c r="K323" i="7"/>
  <c r="AD340" i="7"/>
  <c r="AA340" i="7"/>
  <c r="K322" i="7"/>
  <c r="AD338" i="7"/>
  <c r="AA338" i="7"/>
  <c r="K321" i="7"/>
  <c r="AE323" i="7"/>
  <c r="AF323" i="7" s="1"/>
  <c r="AA323" i="7"/>
  <c r="L320" i="7"/>
  <c r="K320" i="7"/>
  <c r="AB319" i="7"/>
  <c r="AA319" i="7"/>
  <c r="L319" i="7"/>
  <c r="K319" i="7"/>
  <c r="AD309" i="7" l="1"/>
  <c r="AD311" i="7" s="1"/>
  <c r="AD312" i="7" s="1"/>
  <c r="L354" i="7"/>
  <c r="AD331" i="7"/>
  <c r="AD323" i="7"/>
  <c r="AD350" i="7"/>
  <c r="AD324" i="7"/>
  <c r="AE338" i="7"/>
  <c r="AF338" i="7" s="1"/>
  <c r="AD347" i="7"/>
  <c r="AB354" i="7"/>
  <c r="AD349" i="7"/>
  <c r="AE348" i="7"/>
  <c r="AF348" i="7" s="1"/>
  <c r="AE351" i="7"/>
  <c r="AF351" i="7" s="1"/>
  <c r="AD322" i="7"/>
  <c r="AD329" i="7"/>
  <c r="AD343" i="7"/>
  <c r="AD345" i="7"/>
  <c r="AD325" i="7"/>
  <c r="AD328" i="7"/>
  <c r="AD319" i="7"/>
  <c r="AD354" i="7" l="1"/>
  <c r="AD356" i="7" s="1"/>
  <c r="AD357" i="7" s="1"/>
  <c r="R393" i="7" l="1"/>
  <c r="Y390" i="7"/>
  <c r="X390" i="7"/>
  <c r="I390" i="7"/>
  <c r="H390" i="7"/>
  <c r="AB388" i="7"/>
  <c r="AE388" i="7" s="1"/>
  <c r="AF388" i="7" s="1"/>
  <c r="AA388" i="7"/>
  <c r="L388" i="7"/>
  <c r="K388" i="7"/>
  <c r="AB387" i="7"/>
  <c r="AD387" i="7" s="1"/>
  <c r="AA387" i="7"/>
  <c r="L387" i="7"/>
  <c r="K387" i="7"/>
  <c r="AB382" i="7"/>
  <c r="AD382" i="7" s="1"/>
  <c r="AA382" i="7"/>
  <c r="L386" i="7"/>
  <c r="K386" i="7"/>
  <c r="AB380" i="7"/>
  <c r="AD380" i="7" s="1"/>
  <c r="AA380" i="7"/>
  <c r="L385" i="7"/>
  <c r="K385" i="7"/>
  <c r="AB377" i="7"/>
  <c r="AD377" i="7" s="1"/>
  <c r="AA377" i="7"/>
  <c r="L384" i="7"/>
  <c r="K384" i="7"/>
  <c r="AB374" i="7"/>
  <c r="AD374" i="7" s="1"/>
  <c r="AA374" i="7"/>
  <c r="L383" i="7"/>
  <c r="K383" i="7"/>
  <c r="AB371" i="7"/>
  <c r="AD371" i="7" s="1"/>
  <c r="AA371" i="7"/>
  <c r="L382" i="7"/>
  <c r="K382" i="7"/>
  <c r="AB368" i="7"/>
  <c r="AD368" i="7" s="1"/>
  <c r="AA368" i="7"/>
  <c r="L381" i="7"/>
  <c r="K381" i="7"/>
  <c r="AB365" i="7"/>
  <c r="AD365" i="7" s="1"/>
  <c r="AA365" i="7"/>
  <c r="L380" i="7"/>
  <c r="K380" i="7"/>
  <c r="AB386" i="7"/>
  <c r="AD386" i="7" s="1"/>
  <c r="AA386" i="7"/>
  <c r="L379" i="7"/>
  <c r="K379" i="7"/>
  <c r="AB385" i="7"/>
  <c r="AD385" i="7" s="1"/>
  <c r="AA385" i="7"/>
  <c r="L378" i="7"/>
  <c r="K378" i="7"/>
  <c r="AB381" i="7"/>
  <c r="AD381" i="7" s="1"/>
  <c r="AA381" i="7"/>
  <c r="L377" i="7"/>
  <c r="K377" i="7"/>
  <c r="AB379" i="7"/>
  <c r="AD379" i="7" s="1"/>
  <c r="AA379" i="7"/>
  <c r="L376" i="7"/>
  <c r="K376" i="7"/>
  <c r="AB373" i="7"/>
  <c r="AD373" i="7" s="1"/>
  <c r="AA373" i="7"/>
  <c r="L375" i="7"/>
  <c r="K375" i="7"/>
  <c r="AB370" i="7"/>
  <c r="AD370" i="7" s="1"/>
  <c r="AA370" i="7"/>
  <c r="L374" i="7"/>
  <c r="K374" i="7"/>
  <c r="AB364" i="7"/>
  <c r="AD364" i="7" s="1"/>
  <c r="AA364" i="7"/>
  <c r="L373" i="7"/>
  <c r="K373" i="7"/>
  <c r="AB384" i="7"/>
  <c r="AD384" i="7" s="1"/>
  <c r="AA384" i="7"/>
  <c r="L372" i="7"/>
  <c r="K372" i="7"/>
  <c r="AB376" i="7"/>
  <c r="AD376" i="7" s="1"/>
  <c r="AA376" i="7"/>
  <c r="L371" i="7"/>
  <c r="K371" i="7"/>
  <c r="AB367" i="7"/>
  <c r="AD367" i="7" s="1"/>
  <c r="AA367" i="7"/>
  <c r="L370" i="7"/>
  <c r="K370" i="7"/>
  <c r="AB375" i="7"/>
  <c r="AA375" i="7"/>
  <c r="L369" i="7"/>
  <c r="K369" i="7"/>
  <c r="AB383" i="7"/>
  <c r="AD383" i="7" s="1"/>
  <c r="AA383" i="7"/>
  <c r="L368" i="7"/>
  <c r="K368" i="7"/>
  <c r="AB378" i="7"/>
  <c r="AA378" i="7"/>
  <c r="L367" i="7"/>
  <c r="K367" i="7"/>
  <c r="AB369" i="7"/>
  <c r="AD369" i="7" s="1"/>
  <c r="AA369" i="7"/>
  <c r="L366" i="7"/>
  <c r="K366" i="7"/>
  <c r="AB372" i="7"/>
  <c r="AD372" i="7" s="1"/>
  <c r="AA372" i="7"/>
  <c r="L365" i="7"/>
  <c r="K365" i="7"/>
  <c r="AB366" i="7"/>
  <c r="AD366" i="7" s="1"/>
  <c r="AA366" i="7"/>
  <c r="L364" i="7"/>
  <c r="K364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AE371" i="7" l="1"/>
  <c r="AF371" i="7" s="1"/>
  <c r="AE378" i="7"/>
  <c r="AF378" i="7" s="1"/>
  <c r="AD378" i="7"/>
  <c r="AE375" i="7"/>
  <c r="AF375" i="7" s="1"/>
  <c r="AD375" i="7"/>
  <c r="L390" i="7"/>
  <c r="AB390" i="7"/>
  <c r="AD388" i="7"/>
  <c r="AE372" i="7"/>
  <c r="AF372" i="7" s="1"/>
  <c r="R432" i="7"/>
  <c r="Y429" i="7"/>
  <c r="X429" i="7"/>
  <c r="I429" i="7"/>
  <c r="H429" i="7"/>
  <c r="AB427" i="7"/>
  <c r="AD427" i="7" s="1"/>
  <c r="AA427" i="7"/>
  <c r="L427" i="7"/>
  <c r="K427" i="7"/>
  <c r="AB424" i="7"/>
  <c r="AA424" i="7"/>
  <c r="L426" i="7"/>
  <c r="AB417" i="7"/>
  <c r="AA417" i="7"/>
  <c r="L425" i="7"/>
  <c r="AB412" i="7"/>
  <c r="AD412" i="7" s="1"/>
  <c r="AA412" i="7"/>
  <c r="L424" i="7"/>
  <c r="AB408" i="7"/>
  <c r="AA408" i="7"/>
  <c r="L423" i="7"/>
  <c r="AB404" i="7"/>
  <c r="AD404" i="7" s="1"/>
  <c r="AA404" i="7"/>
  <c r="L422" i="7"/>
  <c r="AB425" i="7"/>
  <c r="AD425" i="7" s="1"/>
  <c r="AA425" i="7"/>
  <c r="L421" i="7"/>
  <c r="AB420" i="7"/>
  <c r="AA420" i="7"/>
  <c r="L420" i="7"/>
  <c r="AB418" i="7"/>
  <c r="AD418" i="7" s="1"/>
  <c r="AA418" i="7"/>
  <c r="L419" i="7"/>
  <c r="AB415" i="7"/>
  <c r="AA415" i="7"/>
  <c r="L418" i="7"/>
  <c r="AB413" i="7"/>
  <c r="AE413" i="7" s="1"/>
  <c r="AF413" i="7" s="1"/>
  <c r="AA413" i="7"/>
  <c r="L417" i="7"/>
  <c r="AB409" i="7"/>
  <c r="AD409" i="7" s="1"/>
  <c r="AA409" i="7"/>
  <c r="L416" i="7"/>
  <c r="AB405" i="7"/>
  <c r="AE405" i="7" s="1"/>
  <c r="AF405" i="7" s="1"/>
  <c r="AA405" i="7"/>
  <c r="L415" i="7"/>
  <c r="AB402" i="7"/>
  <c r="AD402" i="7" s="1"/>
  <c r="AA402" i="7"/>
  <c r="L414" i="7"/>
  <c r="AB400" i="7"/>
  <c r="AD400" i="7" s="1"/>
  <c r="AA400" i="7"/>
  <c r="L413" i="7"/>
  <c r="AB423" i="7"/>
  <c r="AA423" i="7"/>
  <c r="L412" i="7"/>
  <c r="AB426" i="7"/>
  <c r="AD426" i="7" s="1"/>
  <c r="AA426" i="7"/>
  <c r="L411" i="7"/>
  <c r="AB422" i="7"/>
  <c r="AA422" i="7"/>
  <c r="L410" i="7"/>
  <c r="AB419" i="7"/>
  <c r="AE419" i="7" s="1"/>
  <c r="AF419" i="7" s="1"/>
  <c r="AA419" i="7"/>
  <c r="L409" i="7"/>
  <c r="AB414" i="7"/>
  <c r="AE414" i="7" s="1"/>
  <c r="AF414" i="7" s="1"/>
  <c r="AA414" i="7"/>
  <c r="L408" i="7"/>
  <c r="AB410" i="7"/>
  <c r="AE410" i="7" s="1"/>
  <c r="AF410" i="7" s="1"/>
  <c r="AA410" i="7"/>
  <c r="L407" i="7"/>
  <c r="AB411" i="7"/>
  <c r="AD411" i="7" s="1"/>
  <c r="AA411" i="7"/>
  <c r="L406" i="7"/>
  <c r="AB406" i="7"/>
  <c r="AD406" i="7" s="1"/>
  <c r="AA406" i="7"/>
  <c r="L405" i="7"/>
  <c r="AB421" i="7"/>
  <c r="AE421" i="7" s="1"/>
  <c r="AF421" i="7" s="1"/>
  <c r="AA421" i="7"/>
  <c r="L404" i="7"/>
  <c r="AB416" i="7"/>
  <c r="AD416" i="7" s="1"/>
  <c r="AA416" i="7"/>
  <c r="L403" i="7"/>
  <c r="AB407" i="7"/>
  <c r="AD407" i="7" s="1"/>
  <c r="AA407" i="7"/>
  <c r="L402" i="7"/>
  <c r="AB401" i="7"/>
  <c r="AE401" i="7" s="1"/>
  <c r="AF401" i="7" s="1"/>
  <c r="AA401" i="7"/>
  <c r="L401" i="7"/>
  <c r="AB403" i="7"/>
  <c r="AA403" i="7"/>
  <c r="L400" i="7"/>
  <c r="AE1" i="7"/>
  <c r="K465" i="7"/>
  <c r="K464" i="7"/>
  <c r="K463" i="7"/>
  <c r="K462" i="7"/>
  <c r="K461" i="7"/>
  <c r="K460" i="7"/>
  <c r="K459" i="7"/>
  <c r="K458" i="7"/>
  <c r="K457" i="7"/>
  <c r="K456" i="7"/>
  <c r="K455" i="7"/>
  <c r="K454" i="7"/>
  <c r="K453" i="7"/>
  <c r="K452" i="7"/>
  <c r="K451" i="7"/>
  <c r="K450" i="7"/>
  <c r="K449" i="7"/>
  <c r="K448" i="7"/>
  <c r="K447" i="7"/>
  <c r="K446" i="7"/>
  <c r="K445" i="7"/>
  <c r="K444" i="7"/>
  <c r="K443" i="7"/>
  <c r="K442" i="7"/>
  <c r="K441" i="7"/>
  <c r="K440" i="7"/>
  <c r="K439" i="7"/>
  <c r="AE7" i="7" l="1"/>
  <c r="AF36" i="7"/>
  <c r="AE50" i="7"/>
  <c r="AF50" i="7" s="1"/>
  <c r="AE54" i="7"/>
  <c r="AF54" i="7" s="1"/>
  <c r="AE96" i="7"/>
  <c r="AF96" i="7" s="1"/>
  <c r="AE93" i="7"/>
  <c r="AF93" i="7" s="1"/>
  <c r="AE89" i="7"/>
  <c r="AF89" i="7" s="1"/>
  <c r="AE77" i="7"/>
  <c r="AF77" i="7" s="1"/>
  <c r="AE79" i="7"/>
  <c r="AF79" i="7" s="1"/>
  <c r="AE98" i="7"/>
  <c r="AF98" i="7" s="1"/>
  <c r="AE105" i="7"/>
  <c r="AF105" i="7" s="1"/>
  <c r="AE84" i="7"/>
  <c r="AF84" i="7" s="1"/>
  <c r="AE76" i="7"/>
  <c r="AF76" i="7" s="1"/>
  <c r="AE103" i="7"/>
  <c r="AF103" i="7" s="1"/>
  <c r="AE78" i="7"/>
  <c r="AF78" i="7" s="1"/>
  <c r="AE86" i="7"/>
  <c r="AF86" i="7" s="1"/>
  <c r="AE58" i="7"/>
  <c r="AF58" i="7" s="1"/>
  <c r="AE52" i="7"/>
  <c r="AF52" i="7" s="1"/>
  <c r="AE49" i="7"/>
  <c r="AF49" i="7" s="1"/>
  <c r="AE55" i="7"/>
  <c r="AF55" i="7" s="1"/>
  <c r="AE101" i="7"/>
  <c r="AF101" i="7" s="1"/>
  <c r="AE91" i="7"/>
  <c r="AF91" i="7" s="1"/>
  <c r="AE92" i="7"/>
  <c r="AF92" i="7" s="1"/>
  <c r="AE90" i="7"/>
  <c r="AF90" i="7" s="1"/>
  <c r="AE81" i="7"/>
  <c r="AF81" i="7" s="1"/>
  <c r="AE74" i="7"/>
  <c r="AF74" i="7" s="1"/>
  <c r="AE119" i="7"/>
  <c r="AF119" i="7" s="1"/>
  <c r="AE124" i="7"/>
  <c r="AF124" i="7" s="1"/>
  <c r="AE138" i="7"/>
  <c r="AF138" i="7" s="1"/>
  <c r="AE147" i="7"/>
  <c r="AF147" i="7" s="1"/>
  <c r="AE128" i="7"/>
  <c r="AF128" i="7" s="1"/>
  <c r="AE122" i="7"/>
  <c r="AF122" i="7" s="1"/>
  <c r="AE141" i="7"/>
  <c r="AF141" i="7" s="1"/>
  <c r="AE151" i="7"/>
  <c r="AF151" i="7" s="1"/>
  <c r="AE150" i="7"/>
  <c r="AF150" i="7" s="1"/>
  <c r="AE145" i="7"/>
  <c r="AF145" i="7" s="1"/>
  <c r="AE136" i="7"/>
  <c r="AF136" i="7" s="1"/>
  <c r="AE130" i="7"/>
  <c r="AF130" i="7" s="1"/>
  <c r="AE116" i="7"/>
  <c r="AF116" i="7" s="1"/>
  <c r="AE117" i="7"/>
  <c r="AF117" i="7" s="1"/>
  <c r="AE144" i="7"/>
  <c r="AF144" i="7" s="1"/>
  <c r="AE137" i="7"/>
  <c r="AF137" i="7" s="1"/>
  <c r="AE123" i="7"/>
  <c r="AF123" i="7" s="1"/>
  <c r="AE149" i="7"/>
  <c r="AF149" i="7" s="1"/>
  <c r="AE127" i="7"/>
  <c r="AE210" i="7"/>
  <c r="AF210" i="7" s="1"/>
  <c r="AE201" i="7"/>
  <c r="AF201" i="7" s="1"/>
  <c r="AE185" i="7"/>
  <c r="AF185" i="7" s="1"/>
  <c r="AE169" i="7"/>
  <c r="AF169" i="7" s="1"/>
  <c r="AE211" i="7"/>
  <c r="AF211" i="7" s="1"/>
  <c r="AE174" i="7"/>
  <c r="AF174" i="7" s="1"/>
  <c r="AE195" i="7"/>
  <c r="AF195" i="7" s="1"/>
  <c r="AE194" i="7"/>
  <c r="AF194" i="7" s="1"/>
  <c r="AE197" i="7"/>
  <c r="AF197" i="7" s="1"/>
  <c r="AE165" i="7"/>
  <c r="AF165" i="7" s="1"/>
  <c r="AE188" i="7"/>
  <c r="AF188" i="7" s="1"/>
  <c r="AE180" i="7"/>
  <c r="AF180" i="7" s="1"/>
  <c r="AE177" i="7"/>
  <c r="AF177" i="7" s="1"/>
  <c r="AE200" i="7"/>
  <c r="AF200" i="7" s="1"/>
  <c r="AE207" i="7"/>
  <c r="AF207" i="7" s="1"/>
  <c r="AE191" i="7"/>
  <c r="AF191" i="7" s="1"/>
  <c r="AE171" i="7"/>
  <c r="AF171" i="7" s="1"/>
  <c r="AE198" i="7"/>
  <c r="AF198" i="7" s="1"/>
  <c r="AE206" i="7"/>
  <c r="AF206" i="7" s="1"/>
  <c r="AE203" i="7"/>
  <c r="AF203" i="7" s="1"/>
  <c r="AE182" i="7"/>
  <c r="AF182" i="7" s="1"/>
  <c r="AE187" i="7"/>
  <c r="AF187" i="7" s="1"/>
  <c r="AE162" i="7"/>
  <c r="AF162" i="7" s="1"/>
  <c r="AE234" i="7"/>
  <c r="AF234" i="7" s="1"/>
  <c r="AE237" i="7"/>
  <c r="AF237" i="7" s="1"/>
  <c r="AE233" i="7"/>
  <c r="AF233" i="7" s="1"/>
  <c r="AE222" i="7"/>
  <c r="AF222" i="7" s="1"/>
  <c r="AE225" i="7"/>
  <c r="AF225" i="7" s="1"/>
  <c r="AE227" i="7"/>
  <c r="AE228" i="7"/>
  <c r="AF228" i="7" s="1"/>
  <c r="AE224" i="7"/>
  <c r="AF224" i="7" s="1"/>
  <c r="AE238" i="7"/>
  <c r="AF238" i="7" s="1"/>
  <c r="AE231" i="7"/>
  <c r="AF231" i="7" s="1"/>
  <c r="AE239" i="7"/>
  <c r="AF239" i="7" s="1"/>
  <c r="AE230" i="7"/>
  <c r="AF230" i="7" s="1"/>
  <c r="AE240" i="7"/>
  <c r="AF240" i="7" s="1"/>
  <c r="AE226" i="7"/>
  <c r="AF226" i="7" s="1"/>
  <c r="AE260" i="7"/>
  <c r="AF260" i="7" s="1"/>
  <c r="AE256" i="7"/>
  <c r="AF256" i="7" s="1"/>
  <c r="AE252" i="7"/>
  <c r="AE254" i="7"/>
  <c r="AF254" i="7" s="1"/>
  <c r="AE262" i="7"/>
  <c r="AF262" i="7" s="1"/>
  <c r="AE257" i="7"/>
  <c r="AF257" i="7" s="1"/>
  <c r="AE275" i="7"/>
  <c r="AF275" i="7" s="1"/>
  <c r="AE269" i="7"/>
  <c r="AF269" i="7" s="1"/>
  <c r="AE265" i="7"/>
  <c r="AF265" i="7" s="1"/>
  <c r="AE274" i="7"/>
  <c r="AF274" i="7" s="1"/>
  <c r="AE266" i="7"/>
  <c r="AF266" i="7" s="1"/>
  <c r="AE272" i="7"/>
  <c r="AF272" i="7" s="1"/>
  <c r="AE295" i="7"/>
  <c r="AF295" i="7" s="1"/>
  <c r="AE303" i="7"/>
  <c r="AF303" i="7" s="1"/>
  <c r="AE291" i="7"/>
  <c r="AE293" i="7"/>
  <c r="AF293" i="7" s="1"/>
  <c r="AE288" i="7"/>
  <c r="AF288" i="7" s="1"/>
  <c r="AE304" i="7"/>
  <c r="AF304" i="7" s="1"/>
  <c r="AE294" i="7"/>
  <c r="AF294" i="7" s="1"/>
  <c r="AE305" i="7"/>
  <c r="AF305" i="7" s="1"/>
  <c r="AE297" i="7"/>
  <c r="AF297" i="7" s="1"/>
  <c r="AE329" i="7"/>
  <c r="AF329" i="7" s="1"/>
  <c r="AE324" i="7"/>
  <c r="AF324" i="7" s="1"/>
  <c r="AE350" i="7"/>
  <c r="AF350" i="7" s="1"/>
  <c r="AE349" i="7"/>
  <c r="AF349" i="7" s="1"/>
  <c r="AE302" i="7"/>
  <c r="AF302" i="7" s="1"/>
  <c r="AE320" i="7"/>
  <c r="AF320" i="7" s="1"/>
  <c r="AE336" i="7"/>
  <c r="AF336" i="7" s="1"/>
  <c r="AE369" i="7"/>
  <c r="AF369" i="7" s="1"/>
  <c r="AE342" i="7"/>
  <c r="AF342" i="7" s="1"/>
  <c r="AE352" i="7"/>
  <c r="AF352" i="7" s="1"/>
  <c r="AE346" i="7"/>
  <c r="AF346" i="7" s="1"/>
  <c r="AE340" i="7"/>
  <c r="AF340" i="7" s="1"/>
  <c r="AE325" i="7"/>
  <c r="AF325" i="7" s="1"/>
  <c r="AE345" i="7"/>
  <c r="AF345" i="7" s="1"/>
  <c r="AE343" i="7"/>
  <c r="AF343" i="7" s="1"/>
  <c r="AE328" i="7"/>
  <c r="AF328" i="7" s="1"/>
  <c r="AE322" i="7"/>
  <c r="AF322" i="7" s="1"/>
  <c r="AE333" i="7"/>
  <c r="AF333" i="7" s="1"/>
  <c r="AE339" i="7"/>
  <c r="AF339" i="7" s="1"/>
  <c r="AE326" i="7"/>
  <c r="AF326" i="7" s="1"/>
  <c r="AE319" i="7"/>
  <c r="AE386" i="7"/>
  <c r="AF386" i="7" s="1"/>
  <c r="AE381" i="7"/>
  <c r="AF381" i="7" s="1"/>
  <c r="AE376" i="7"/>
  <c r="AF376" i="7" s="1"/>
  <c r="AE377" i="7"/>
  <c r="AF377" i="7" s="1"/>
  <c r="AE368" i="7"/>
  <c r="AF368" i="7" s="1"/>
  <c r="AE379" i="7"/>
  <c r="AF379" i="7" s="1"/>
  <c r="AE364" i="7"/>
  <c r="AF364" i="7" s="1"/>
  <c r="AE367" i="7"/>
  <c r="AF367" i="7" s="1"/>
  <c r="AE417" i="7"/>
  <c r="AF417" i="7" s="1"/>
  <c r="AE423" i="7"/>
  <c r="AF423" i="7" s="1"/>
  <c r="AE420" i="7"/>
  <c r="AF420" i="7" s="1"/>
  <c r="AE407" i="7"/>
  <c r="AF407" i="7" s="1"/>
  <c r="AE424" i="7"/>
  <c r="AF424" i="7" s="1"/>
  <c r="AE422" i="7"/>
  <c r="AF422" i="7" s="1"/>
  <c r="AE415" i="7"/>
  <c r="AF415" i="7" s="1"/>
  <c r="AE408" i="7"/>
  <c r="AF408" i="7" s="1"/>
  <c r="AE425" i="7"/>
  <c r="AF425" i="7" s="1"/>
  <c r="AE374" i="7"/>
  <c r="AF374" i="7" s="1"/>
  <c r="AE366" i="7"/>
  <c r="AE384" i="7"/>
  <c r="AF384" i="7" s="1"/>
  <c r="AE373" i="7"/>
  <c r="AF373" i="7" s="1"/>
  <c r="AE382" i="7"/>
  <c r="AF382" i="7" s="1"/>
  <c r="AE385" i="7"/>
  <c r="AF385" i="7" s="1"/>
  <c r="AE387" i="7"/>
  <c r="AF387" i="7" s="1"/>
  <c r="AE370" i="7"/>
  <c r="AF370" i="7" s="1"/>
  <c r="AE383" i="7"/>
  <c r="AF383" i="7" s="1"/>
  <c r="AE365" i="7"/>
  <c r="AF365" i="7" s="1"/>
  <c r="AD390" i="7"/>
  <c r="AD392" i="7" s="1"/>
  <c r="AD393" i="7" s="1"/>
  <c r="AE380" i="7"/>
  <c r="AF380" i="7" s="1"/>
  <c r="L429" i="7"/>
  <c r="AD415" i="7"/>
  <c r="AE412" i="7"/>
  <c r="AF412" i="7" s="1"/>
  <c r="AE426" i="7"/>
  <c r="AF426" i="7" s="1"/>
  <c r="AD422" i="7"/>
  <c r="AE406" i="7"/>
  <c r="AF406" i="7" s="1"/>
  <c r="AE416" i="7"/>
  <c r="AF416" i="7" s="1"/>
  <c r="AD414" i="7"/>
  <c r="AB429" i="7"/>
  <c r="AE427" i="7"/>
  <c r="AF427" i="7" s="1"/>
  <c r="AD405" i="7"/>
  <c r="AD410" i="7"/>
  <c r="AE418" i="7"/>
  <c r="AF418" i="7" s="1"/>
  <c r="AD424" i="7"/>
  <c r="AE402" i="7"/>
  <c r="AF402" i="7" s="1"/>
  <c r="AD408" i="7"/>
  <c r="AD401" i="7"/>
  <c r="AD419" i="7"/>
  <c r="AD413" i="7"/>
  <c r="AD417" i="7"/>
  <c r="AD403" i="7"/>
  <c r="AE403" i="7"/>
  <c r="AE409" i="7"/>
  <c r="AF409" i="7" s="1"/>
  <c r="AE411" i="7"/>
  <c r="AF411" i="7" s="1"/>
  <c r="AE404" i="7"/>
  <c r="AF404" i="7" s="1"/>
  <c r="AD421" i="7"/>
  <c r="AD423" i="7"/>
  <c r="AE400" i="7"/>
  <c r="AF400" i="7" s="1"/>
  <c r="AD420" i="7"/>
  <c r="AB466" i="7"/>
  <c r="AE466" i="7" s="1"/>
  <c r="AF466" i="7" s="1"/>
  <c r="AA466" i="7"/>
  <c r="L466" i="7"/>
  <c r="K466" i="7"/>
  <c r="AB464" i="7"/>
  <c r="AA464" i="7"/>
  <c r="L465" i="7"/>
  <c r="AB462" i="7"/>
  <c r="AA462" i="7"/>
  <c r="L464" i="7"/>
  <c r="AB458" i="7"/>
  <c r="AA458" i="7"/>
  <c r="L463" i="7"/>
  <c r="AB453" i="7"/>
  <c r="AA453" i="7"/>
  <c r="L462" i="7"/>
  <c r="AB450" i="7"/>
  <c r="AA450" i="7"/>
  <c r="L461" i="7"/>
  <c r="AB446" i="7"/>
  <c r="AA446" i="7"/>
  <c r="L460" i="7"/>
  <c r="AB443" i="7"/>
  <c r="AA443" i="7"/>
  <c r="L459" i="7"/>
  <c r="AB440" i="7"/>
  <c r="AA440" i="7"/>
  <c r="L458" i="7"/>
  <c r="AB461" i="7"/>
  <c r="AA461" i="7"/>
  <c r="L457" i="7"/>
  <c r="R471" i="7"/>
  <c r="Y468" i="7"/>
  <c r="X468" i="7"/>
  <c r="I468" i="7"/>
  <c r="H468" i="7"/>
  <c r="AB457" i="7"/>
  <c r="AA457" i="7"/>
  <c r="L456" i="7"/>
  <c r="AB456" i="7"/>
  <c r="AE456" i="7" s="1"/>
  <c r="AA456" i="7"/>
  <c r="L455" i="7"/>
  <c r="AB452" i="7"/>
  <c r="AA452" i="7"/>
  <c r="L454" i="7"/>
  <c r="AB449" i="7"/>
  <c r="AE449" i="7" s="1"/>
  <c r="AA449" i="7"/>
  <c r="L453" i="7"/>
  <c r="AB445" i="7"/>
  <c r="AA445" i="7"/>
  <c r="L452" i="7"/>
  <c r="AB442" i="7"/>
  <c r="AA442" i="7"/>
  <c r="L451" i="7"/>
  <c r="AB439" i="7"/>
  <c r="AA439" i="7"/>
  <c r="L450" i="7"/>
  <c r="AB460" i="7"/>
  <c r="AA460" i="7"/>
  <c r="L449" i="7"/>
  <c r="AB459" i="7"/>
  <c r="AA459" i="7"/>
  <c r="L448" i="7"/>
  <c r="AB455" i="7"/>
  <c r="AE455" i="7" s="1"/>
  <c r="AA455" i="7"/>
  <c r="L447" i="7"/>
  <c r="AB454" i="7"/>
  <c r="AA454" i="7"/>
  <c r="L446" i="7"/>
  <c r="AB463" i="7"/>
  <c r="AE463" i="7" s="1"/>
  <c r="AA463" i="7"/>
  <c r="L445" i="7"/>
  <c r="AB447" i="7"/>
  <c r="AA447" i="7"/>
  <c r="L444" i="7"/>
  <c r="AB465" i="7"/>
  <c r="AA465" i="7"/>
  <c r="L443" i="7"/>
  <c r="AB448" i="7"/>
  <c r="AA448" i="7"/>
  <c r="L442" i="7"/>
  <c r="AB451" i="7"/>
  <c r="AA451" i="7"/>
  <c r="L441" i="7"/>
  <c r="AB441" i="7"/>
  <c r="AA441" i="7"/>
  <c r="L440" i="7"/>
  <c r="AB444" i="7"/>
  <c r="AE444" i="7" s="1"/>
  <c r="AA444" i="7"/>
  <c r="L439" i="7"/>
  <c r="L479" i="7"/>
  <c r="L480" i="7"/>
  <c r="L481" i="7"/>
  <c r="L482" i="7"/>
  <c r="L483" i="7"/>
  <c r="L484" i="7"/>
  <c r="L485" i="7"/>
  <c r="L486" i="7"/>
  <c r="L487" i="7"/>
  <c r="L488" i="7"/>
  <c r="L489" i="7"/>
  <c r="L490" i="7"/>
  <c r="L491" i="7"/>
  <c r="L492" i="7"/>
  <c r="L493" i="7"/>
  <c r="L494" i="7"/>
  <c r="L495" i="7"/>
  <c r="L478" i="7"/>
  <c r="AB479" i="7"/>
  <c r="AE479" i="7" s="1"/>
  <c r="AB480" i="7"/>
  <c r="AE480" i="7" s="1"/>
  <c r="AB481" i="7"/>
  <c r="AE481" i="7" s="1"/>
  <c r="AB482" i="7"/>
  <c r="AE482" i="7" s="1"/>
  <c r="AB483" i="7"/>
  <c r="AE483" i="7" s="1"/>
  <c r="AB484" i="7"/>
  <c r="AE484" i="7" s="1"/>
  <c r="AB485" i="7"/>
  <c r="AE485" i="7" s="1"/>
  <c r="AB486" i="7"/>
  <c r="AE486" i="7" s="1"/>
  <c r="AB487" i="7"/>
  <c r="AE487" i="7" s="1"/>
  <c r="AB488" i="7"/>
  <c r="AE488" i="7" s="1"/>
  <c r="AB489" i="7"/>
  <c r="AE489" i="7" s="1"/>
  <c r="AB490" i="7"/>
  <c r="AE490" i="7" s="1"/>
  <c r="AB491" i="7"/>
  <c r="AE491" i="7" s="1"/>
  <c r="AB492" i="7"/>
  <c r="AE492" i="7" s="1"/>
  <c r="AB493" i="7"/>
  <c r="AE493" i="7" s="1"/>
  <c r="AB494" i="7"/>
  <c r="AE494" i="7" s="1"/>
  <c r="AB495" i="7"/>
  <c r="AE495" i="7" s="1"/>
  <c r="AB478" i="7"/>
  <c r="AE478" i="7" s="1"/>
  <c r="AF7" i="7" l="1"/>
  <c r="AF40" i="7" s="1"/>
  <c r="AF42" i="7" s="1"/>
  <c r="AF43" i="7" s="1"/>
  <c r="AE40" i="7"/>
  <c r="AF65" i="7"/>
  <c r="AE65" i="7"/>
  <c r="AF107" i="7"/>
  <c r="AE107" i="7"/>
  <c r="AF127" i="7"/>
  <c r="AF153" i="7" s="1"/>
  <c r="AE153" i="7"/>
  <c r="AF213" i="7"/>
  <c r="AE213" i="7"/>
  <c r="AF227" i="7"/>
  <c r="AF243" i="7" s="1"/>
  <c r="AE243" i="7"/>
  <c r="AF252" i="7"/>
  <c r="AF278" i="7" s="1"/>
  <c r="AE278" i="7"/>
  <c r="AF291" i="7"/>
  <c r="AF309" i="7" s="1"/>
  <c r="AE309" i="7"/>
  <c r="AE354" i="7"/>
  <c r="AF319" i="7"/>
  <c r="AF354" i="7" s="1"/>
  <c r="AF366" i="7"/>
  <c r="AF390" i="7" s="1"/>
  <c r="AE390" i="7"/>
  <c r="AD429" i="7"/>
  <c r="AD431" i="7" s="1"/>
  <c r="AD432" i="7" s="1"/>
  <c r="AE447" i="7"/>
  <c r="AF447" i="7" s="1"/>
  <c r="AD445" i="7"/>
  <c r="AE445" i="7"/>
  <c r="AF445" i="7" s="1"/>
  <c r="AD462" i="7"/>
  <c r="AE462" i="7"/>
  <c r="AF462" i="7" s="1"/>
  <c r="AD478" i="7"/>
  <c r="AE448" i="7"/>
  <c r="AF448" i="7" s="1"/>
  <c r="AD439" i="7"/>
  <c r="AE439" i="7"/>
  <c r="AF439" i="7" s="1"/>
  <c r="AD443" i="7"/>
  <c r="AE443" i="7"/>
  <c r="AF443" i="7" s="1"/>
  <c r="AF403" i="7"/>
  <c r="AF429" i="7" s="1"/>
  <c r="AE429" i="7"/>
  <c r="AD441" i="7"/>
  <c r="AE441" i="7"/>
  <c r="AF441" i="7" s="1"/>
  <c r="AE459" i="7"/>
  <c r="AF459" i="7" s="1"/>
  <c r="AD457" i="7"/>
  <c r="AE457" i="7"/>
  <c r="AF457" i="7" s="1"/>
  <c r="AD461" i="7"/>
  <c r="AE461" i="7"/>
  <c r="AF461" i="7" s="1"/>
  <c r="AD464" i="7"/>
  <c r="AE464" i="7"/>
  <c r="AF464" i="7" s="1"/>
  <c r="AE450" i="7"/>
  <c r="AF450" i="7" s="1"/>
  <c r="AD465" i="7"/>
  <c r="AE465" i="7"/>
  <c r="AF465" i="7" s="1"/>
  <c r="AD442" i="7"/>
  <c r="AE442" i="7"/>
  <c r="AF442" i="7" s="1"/>
  <c r="AE446" i="7"/>
  <c r="AF446" i="7" s="1"/>
  <c r="AE453" i="7"/>
  <c r="AF453" i="7" s="1"/>
  <c r="AD454" i="7"/>
  <c r="AE454" i="7"/>
  <c r="AF454" i="7" s="1"/>
  <c r="AD452" i="7"/>
  <c r="AE452" i="7"/>
  <c r="AF452" i="7" s="1"/>
  <c r="AE458" i="7"/>
  <c r="AF458" i="7" s="1"/>
  <c r="AD451" i="7"/>
  <c r="AE451" i="7"/>
  <c r="AF451" i="7" s="1"/>
  <c r="AD460" i="7"/>
  <c r="AE460" i="7"/>
  <c r="AF460" i="7" s="1"/>
  <c r="AD440" i="7"/>
  <c r="AE440" i="7"/>
  <c r="AF440" i="7" s="1"/>
  <c r="AD453" i="7"/>
  <c r="AD447" i="7"/>
  <c r="AD459" i="7"/>
  <c r="AD458" i="7"/>
  <c r="L468" i="7"/>
  <c r="AF456" i="7"/>
  <c r="AD450" i="7"/>
  <c r="AF478" i="7"/>
  <c r="AD448" i="7"/>
  <c r="AF463" i="7"/>
  <c r="AD446" i="7"/>
  <c r="AF449" i="7"/>
  <c r="AB468" i="7"/>
  <c r="AF455" i="7"/>
  <c r="AD466" i="7"/>
  <c r="AD444" i="7"/>
  <c r="AD455" i="7"/>
  <c r="AD456" i="7"/>
  <c r="AD463" i="7"/>
  <c r="AD449" i="7"/>
  <c r="AF67" i="7" l="1"/>
  <c r="AF68" i="7" s="1"/>
  <c r="AF109" i="7"/>
  <c r="AF110" i="7" s="1"/>
  <c r="AF155" i="7"/>
  <c r="AF156" i="7" s="1"/>
  <c r="AF215" i="7"/>
  <c r="AF216" i="7" s="1"/>
  <c r="AF245" i="7"/>
  <c r="AF246" i="7" s="1"/>
  <c r="AF280" i="7"/>
  <c r="AF281" i="7" s="1"/>
  <c r="AF311" i="7"/>
  <c r="AF312" i="7" s="1"/>
  <c r="AF356" i="7"/>
  <c r="AF357" i="7" s="1"/>
  <c r="AF392" i="7"/>
  <c r="AF393" i="7" s="1"/>
  <c r="AF431" i="7"/>
  <c r="AF432" i="7" s="1"/>
  <c r="AF444" i="7"/>
  <c r="AF468" i="7" s="1"/>
  <c r="AE468" i="7"/>
  <c r="AD468" i="7"/>
  <c r="AD470" i="7" s="1"/>
  <c r="AD471" i="7" s="1"/>
  <c r="AF470" i="7" l="1"/>
  <c r="AF471" i="7" s="1"/>
  <c r="AA493" i="7"/>
  <c r="AA489" i="7"/>
  <c r="AA486" i="7"/>
  <c r="AA478" i="7"/>
  <c r="AA479" i="7"/>
  <c r="AA480" i="7"/>
  <c r="AA481" i="7"/>
  <c r="AA482" i="7"/>
  <c r="AA483" i="7"/>
  <c r="AA484" i="7"/>
  <c r="AA495" i="7"/>
  <c r="AA485" i="7" l="1"/>
  <c r="AA488" i="7"/>
  <c r="AA492" i="7"/>
  <c r="AA491" i="7"/>
  <c r="AA494" i="7"/>
  <c r="AA487" i="7"/>
  <c r="AA490" i="7"/>
  <c r="AA496" i="7"/>
  <c r="R501" i="7"/>
  <c r="Y498" i="7"/>
  <c r="X498" i="7"/>
  <c r="I498" i="7"/>
  <c r="H498" i="7"/>
  <c r="AB496" i="7"/>
  <c r="L496" i="7"/>
  <c r="K496" i="7"/>
  <c r="K495" i="7"/>
  <c r="K494" i="7"/>
  <c r="K493" i="7"/>
  <c r="K492" i="7"/>
  <c r="K491" i="7"/>
  <c r="K490" i="7"/>
  <c r="K489" i="7"/>
  <c r="K488" i="7"/>
  <c r="K487" i="7"/>
  <c r="K486" i="7"/>
  <c r="K485" i="7"/>
  <c r="K484" i="7"/>
  <c r="K483" i="7"/>
  <c r="K482" i="7"/>
  <c r="K481" i="7"/>
  <c r="K480" i="7"/>
  <c r="K479" i="7"/>
  <c r="K478" i="7"/>
  <c r="R542" i="7"/>
  <c r="Y539" i="7"/>
  <c r="X539" i="7"/>
  <c r="I539" i="7"/>
  <c r="H539" i="7"/>
  <c r="AB537" i="7"/>
  <c r="AE537" i="7" s="1"/>
  <c r="AF537" i="7" s="1"/>
  <c r="AA537" i="7"/>
  <c r="L537" i="7"/>
  <c r="K537" i="7"/>
  <c r="AB532" i="7"/>
  <c r="AE532" i="7" s="1"/>
  <c r="AF532" i="7" s="1"/>
  <c r="L536" i="7"/>
  <c r="K536" i="7"/>
  <c r="AB527" i="7"/>
  <c r="AD527" i="7" s="1"/>
  <c r="L535" i="7"/>
  <c r="K535" i="7"/>
  <c r="AB524" i="7"/>
  <c r="AD524" i="7" s="1"/>
  <c r="L534" i="7"/>
  <c r="K534" i="7"/>
  <c r="AB522" i="7"/>
  <c r="AE522" i="7" s="1"/>
  <c r="AF522" i="7" s="1"/>
  <c r="L533" i="7"/>
  <c r="K533" i="7"/>
  <c r="AB517" i="7"/>
  <c r="AE517" i="7" s="1"/>
  <c r="AF517" i="7" s="1"/>
  <c r="L532" i="7"/>
  <c r="K532" i="7"/>
  <c r="AB511" i="7"/>
  <c r="AD511" i="7" s="1"/>
  <c r="L531" i="7"/>
  <c r="K531" i="7"/>
  <c r="AB535" i="7"/>
  <c r="AE535" i="7" s="1"/>
  <c r="AF535" i="7" s="1"/>
  <c r="L530" i="7"/>
  <c r="K530" i="7"/>
  <c r="AB531" i="7"/>
  <c r="AE531" i="7" s="1"/>
  <c r="AF531" i="7" s="1"/>
  <c r="L529" i="7"/>
  <c r="K529" i="7"/>
  <c r="AB526" i="7"/>
  <c r="AE526" i="7" s="1"/>
  <c r="AF526" i="7" s="1"/>
  <c r="L528" i="7"/>
  <c r="K528" i="7"/>
  <c r="AB523" i="7"/>
  <c r="AD523" i="7" s="1"/>
  <c r="L527" i="7"/>
  <c r="K527" i="7"/>
  <c r="AB521" i="7"/>
  <c r="AD521" i="7" s="1"/>
  <c r="L526" i="7"/>
  <c r="K526" i="7"/>
  <c r="AB519" i="7"/>
  <c r="AE519" i="7" s="1"/>
  <c r="AF519" i="7" s="1"/>
  <c r="L525" i="7"/>
  <c r="K525" i="7"/>
  <c r="AB515" i="7"/>
  <c r="AE515" i="7" s="1"/>
  <c r="AF515" i="7" s="1"/>
  <c r="L524" i="7"/>
  <c r="K524" i="7"/>
  <c r="AB510" i="7"/>
  <c r="AE510" i="7" s="1"/>
  <c r="AF510" i="7" s="1"/>
  <c r="L523" i="7"/>
  <c r="K523" i="7"/>
  <c r="AB508" i="7"/>
  <c r="AE508" i="7" s="1"/>
  <c r="AF508" i="7" s="1"/>
  <c r="L522" i="7"/>
  <c r="K522" i="7"/>
  <c r="AB536" i="7"/>
  <c r="AD536" i="7" s="1"/>
  <c r="L521" i="7"/>
  <c r="K521" i="7"/>
  <c r="AB534" i="7"/>
  <c r="AE534" i="7" s="1"/>
  <c r="AF534" i="7" s="1"/>
  <c r="L520" i="7"/>
  <c r="K520" i="7"/>
  <c r="AB530" i="7"/>
  <c r="AD530" i="7" s="1"/>
  <c r="L519" i="7"/>
  <c r="K519" i="7"/>
  <c r="AB529" i="7"/>
  <c r="AE529" i="7" s="1"/>
  <c r="AF529" i="7" s="1"/>
  <c r="L518" i="7"/>
  <c r="K518" i="7"/>
  <c r="AB520" i="7"/>
  <c r="AE520" i="7" s="1"/>
  <c r="AF520" i="7" s="1"/>
  <c r="L517" i="7"/>
  <c r="K517" i="7"/>
  <c r="AB514" i="7"/>
  <c r="AE514" i="7" s="1"/>
  <c r="AF514" i="7" s="1"/>
  <c r="L516" i="7"/>
  <c r="K516" i="7"/>
  <c r="AB513" i="7"/>
  <c r="AD513" i="7" s="1"/>
  <c r="L515" i="7"/>
  <c r="K515" i="7"/>
  <c r="AB509" i="7"/>
  <c r="AD509" i="7" s="1"/>
  <c r="L514" i="7"/>
  <c r="K514" i="7"/>
  <c r="AB512" i="7"/>
  <c r="AE512" i="7" s="1"/>
  <c r="AF512" i="7" s="1"/>
  <c r="L513" i="7"/>
  <c r="K513" i="7"/>
  <c r="AB533" i="7"/>
  <c r="AE533" i="7" s="1"/>
  <c r="AF533" i="7" s="1"/>
  <c r="L512" i="7"/>
  <c r="K512" i="7"/>
  <c r="AB525" i="7"/>
  <c r="AD525" i="7" s="1"/>
  <c r="L511" i="7"/>
  <c r="K511" i="7"/>
  <c r="AB528" i="7"/>
  <c r="AD528" i="7" s="1"/>
  <c r="L510" i="7"/>
  <c r="K510" i="7"/>
  <c r="AB518" i="7"/>
  <c r="AE518" i="7" s="1"/>
  <c r="AF518" i="7" s="1"/>
  <c r="L509" i="7"/>
  <c r="K509" i="7"/>
  <c r="AB516" i="7"/>
  <c r="AE516" i="7" s="1"/>
  <c r="L508" i="7"/>
  <c r="K508" i="7"/>
  <c r="I585" i="7"/>
  <c r="H585" i="7"/>
  <c r="L583" i="7"/>
  <c r="K583" i="7"/>
  <c r="L582" i="7"/>
  <c r="K582" i="7"/>
  <c r="L581" i="7"/>
  <c r="K581" i="7"/>
  <c r="L580" i="7"/>
  <c r="K580" i="7"/>
  <c r="L579" i="7"/>
  <c r="K579" i="7"/>
  <c r="L578" i="7"/>
  <c r="K578" i="7"/>
  <c r="L577" i="7"/>
  <c r="K577" i="7"/>
  <c r="L576" i="7"/>
  <c r="K576" i="7"/>
  <c r="L575" i="7"/>
  <c r="K575" i="7"/>
  <c r="L574" i="7"/>
  <c r="K574" i="7"/>
  <c r="L573" i="7"/>
  <c r="K573" i="7"/>
  <c r="L572" i="7"/>
  <c r="K572" i="7"/>
  <c r="L571" i="7"/>
  <c r="K571" i="7"/>
  <c r="L570" i="7"/>
  <c r="K570" i="7"/>
  <c r="L569" i="7"/>
  <c r="K569" i="7"/>
  <c r="L568" i="7"/>
  <c r="K568" i="7"/>
  <c r="L567" i="7"/>
  <c r="K567" i="7"/>
  <c r="L566" i="7"/>
  <c r="K566" i="7"/>
  <c r="L565" i="7"/>
  <c r="K565" i="7"/>
  <c r="L564" i="7"/>
  <c r="K564" i="7"/>
  <c r="L563" i="7"/>
  <c r="K563" i="7"/>
  <c r="L562" i="7"/>
  <c r="K562" i="7"/>
  <c r="L561" i="7"/>
  <c r="K561" i="7"/>
  <c r="L560" i="7"/>
  <c r="K560" i="7"/>
  <c r="L559" i="7"/>
  <c r="K559" i="7"/>
  <c r="L558" i="7"/>
  <c r="K558" i="7"/>
  <c r="L557" i="7"/>
  <c r="K557" i="7"/>
  <c r="L556" i="7"/>
  <c r="K556" i="7"/>
  <c r="L555" i="7"/>
  <c r="K555" i="7"/>
  <c r="L554" i="7"/>
  <c r="K554" i="7"/>
  <c r="L553" i="7"/>
  <c r="K553" i="7"/>
  <c r="L552" i="7"/>
  <c r="K552" i="7"/>
  <c r="L551" i="7"/>
  <c r="K551" i="7"/>
  <c r="L550" i="7"/>
  <c r="K550" i="7"/>
  <c r="L549" i="7"/>
  <c r="K549" i="7"/>
  <c r="AB550" i="7"/>
  <c r="AE550" i="7" s="1"/>
  <c r="AB551" i="7"/>
  <c r="AE551" i="7" s="1"/>
  <c r="AB552" i="7"/>
  <c r="AE552" i="7" s="1"/>
  <c r="AB553" i="7"/>
  <c r="AE553" i="7" s="1"/>
  <c r="AB554" i="7"/>
  <c r="AE554" i="7" s="1"/>
  <c r="AB555" i="7"/>
  <c r="AE555" i="7" s="1"/>
  <c r="AB556" i="7"/>
  <c r="AE556" i="7" s="1"/>
  <c r="AB557" i="7"/>
  <c r="AE557" i="7" s="1"/>
  <c r="AB558" i="7"/>
  <c r="AE558" i="7" s="1"/>
  <c r="AB559" i="7"/>
  <c r="AE559" i="7" s="1"/>
  <c r="AB560" i="7"/>
  <c r="AE560" i="7" s="1"/>
  <c r="AB561" i="7"/>
  <c r="AE561" i="7" s="1"/>
  <c r="AB562" i="7"/>
  <c r="AE562" i="7" s="1"/>
  <c r="AB563" i="7"/>
  <c r="AE563" i="7" s="1"/>
  <c r="AB564" i="7"/>
  <c r="AE564" i="7" s="1"/>
  <c r="AB565" i="7"/>
  <c r="AE565" i="7" s="1"/>
  <c r="AB566" i="7"/>
  <c r="AE566" i="7" s="1"/>
  <c r="AB567" i="7"/>
  <c r="AE567" i="7" s="1"/>
  <c r="AB568" i="7"/>
  <c r="AE568" i="7" s="1"/>
  <c r="AB569" i="7"/>
  <c r="AE569" i="7" s="1"/>
  <c r="AB570" i="7"/>
  <c r="AE570" i="7" s="1"/>
  <c r="AB571" i="7"/>
  <c r="AE571" i="7" s="1"/>
  <c r="AB572" i="7"/>
  <c r="AE572" i="7" s="1"/>
  <c r="AB573" i="7"/>
  <c r="AE573" i="7" s="1"/>
  <c r="AB574" i="7"/>
  <c r="AE574" i="7" s="1"/>
  <c r="AB575" i="7"/>
  <c r="AE575" i="7" s="1"/>
  <c r="AB576" i="7"/>
  <c r="AE576" i="7" s="1"/>
  <c r="AB577" i="7"/>
  <c r="AE577" i="7" s="1"/>
  <c r="AB578" i="7"/>
  <c r="AE578" i="7" s="1"/>
  <c r="AB579" i="7"/>
  <c r="AE579" i="7" s="1"/>
  <c r="AB580" i="7"/>
  <c r="AE580" i="7" s="1"/>
  <c r="AB581" i="7"/>
  <c r="AE581" i="7" s="1"/>
  <c r="AB582" i="7"/>
  <c r="AE582" i="7" s="1"/>
  <c r="AB583" i="7"/>
  <c r="AE583" i="7" s="1"/>
  <c r="AB549" i="7"/>
  <c r="AE549" i="7" s="1"/>
  <c r="AE496" i="7" l="1"/>
  <c r="AF496" i="7" s="1"/>
  <c r="AF489" i="7"/>
  <c r="AF487" i="7"/>
  <c r="AF482" i="7"/>
  <c r="AF493" i="7"/>
  <c r="AF494" i="7"/>
  <c r="AF488" i="7"/>
  <c r="AF480" i="7"/>
  <c r="AD486" i="7"/>
  <c r="AF492" i="7"/>
  <c r="AF479" i="7"/>
  <c r="AF495" i="7"/>
  <c r="AF483" i="7"/>
  <c r="AD491" i="7"/>
  <c r="AF481" i="7"/>
  <c r="AF485" i="7"/>
  <c r="AF490" i="7"/>
  <c r="AE511" i="7"/>
  <c r="AF511" i="7" s="1"/>
  <c r="AF486" i="7"/>
  <c r="AB498" i="7"/>
  <c r="AD484" i="7"/>
  <c r="AF491" i="7"/>
  <c r="AD482" i="7"/>
  <c r="AD479" i="7"/>
  <c r="AD488" i="7"/>
  <c r="AD483" i="7"/>
  <c r="AD480" i="7"/>
  <c r="AD481" i="7"/>
  <c r="AD489" i="7"/>
  <c r="AD485" i="7"/>
  <c r="AD492" i="7"/>
  <c r="AD496" i="7"/>
  <c r="AD493" i="7"/>
  <c r="AD490" i="7"/>
  <c r="AD495" i="7"/>
  <c r="AD494" i="7"/>
  <c r="AD487" i="7"/>
  <c r="L498" i="7"/>
  <c r="AE525" i="7"/>
  <c r="AF525" i="7" s="1"/>
  <c r="AE528" i="7"/>
  <c r="AF528" i="7" s="1"/>
  <c r="AE536" i="7"/>
  <c r="AF536" i="7" s="1"/>
  <c r="AD529" i="7"/>
  <c r="AE521" i="7"/>
  <c r="AF521" i="7" s="1"/>
  <c r="AD508" i="7"/>
  <c r="AD531" i="7"/>
  <c r="AE509" i="7"/>
  <c r="AF509" i="7" s="1"/>
  <c r="AD537" i="7"/>
  <c r="AD535" i="7"/>
  <c r="AE513" i="7"/>
  <c r="AF513" i="7" s="1"/>
  <c r="AE524" i="7"/>
  <c r="AF524" i="7" s="1"/>
  <c r="AD512" i="7"/>
  <c r="AE530" i="7"/>
  <c r="AF530" i="7" s="1"/>
  <c r="AE523" i="7"/>
  <c r="AF523" i="7" s="1"/>
  <c r="AE527" i="7"/>
  <c r="AF527" i="7" s="1"/>
  <c r="L539" i="7"/>
  <c r="AF516" i="7"/>
  <c r="AB539" i="7"/>
  <c r="AD518" i="7"/>
  <c r="AD520" i="7"/>
  <c r="AD519" i="7"/>
  <c r="AD522" i="7"/>
  <c r="AD516" i="7"/>
  <c r="AD514" i="7"/>
  <c r="AD515" i="7"/>
  <c r="AD517" i="7"/>
  <c r="AD510" i="7"/>
  <c r="AD533" i="7"/>
  <c r="AD534" i="7"/>
  <c r="AD526" i="7"/>
  <c r="AD532" i="7"/>
  <c r="L585" i="7"/>
  <c r="AD498" i="7" l="1"/>
  <c r="AD500" i="7" s="1"/>
  <c r="AD501" i="7" s="1"/>
  <c r="AF484" i="7"/>
  <c r="AF498" i="7" s="1"/>
  <c r="AE498" i="7"/>
  <c r="AE539" i="7"/>
  <c r="AF539" i="7"/>
  <c r="AD539" i="7"/>
  <c r="AD541" i="7" s="1"/>
  <c r="AD542" i="7" s="1"/>
  <c r="Y661" i="7"/>
  <c r="X661" i="7"/>
  <c r="AA553" i="7"/>
  <c r="AD553" i="7"/>
  <c r="AA554" i="7"/>
  <c r="AD554" i="7"/>
  <c r="AA555" i="7"/>
  <c r="AD555" i="7"/>
  <c r="AA556" i="7"/>
  <c r="AF556" i="7"/>
  <c r="AA557" i="7"/>
  <c r="AD557" i="7"/>
  <c r="AA558" i="7"/>
  <c r="AF558" i="7"/>
  <c r="AA559" i="7"/>
  <c r="AF559" i="7"/>
  <c r="AA560" i="7"/>
  <c r="AF560" i="7"/>
  <c r="AA561" i="7"/>
  <c r="AD561" i="7"/>
  <c r="AA562" i="7"/>
  <c r="AD562" i="7"/>
  <c r="AA563" i="7"/>
  <c r="AD563" i="7"/>
  <c r="AA564" i="7"/>
  <c r="AF564" i="7"/>
  <c r="AA565" i="7"/>
  <c r="AD565" i="7"/>
  <c r="AA566" i="7"/>
  <c r="AF566" i="7"/>
  <c r="AA567" i="7"/>
  <c r="AF567" i="7"/>
  <c r="AA568" i="7"/>
  <c r="AF568" i="7"/>
  <c r="AA569" i="7"/>
  <c r="AD569" i="7"/>
  <c r="AA570" i="7"/>
  <c r="AD570" i="7"/>
  <c r="AA571" i="7"/>
  <c r="AD571" i="7"/>
  <c r="AA572" i="7"/>
  <c r="AF572" i="7"/>
  <c r="AA573" i="7"/>
  <c r="AD573" i="7"/>
  <c r="AA574" i="7"/>
  <c r="AF574" i="7"/>
  <c r="AA575" i="7"/>
  <c r="AD575" i="7"/>
  <c r="AA576" i="7"/>
  <c r="AF576" i="7"/>
  <c r="AA577" i="7"/>
  <c r="AD577" i="7"/>
  <c r="AA578" i="7"/>
  <c r="AD578" i="7"/>
  <c r="AA579" i="7"/>
  <c r="AD579" i="7"/>
  <c r="AA580" i="7"/>
  <c r="AF580" i="7"/>
  <c r="AA581" i="7"/>
  <c r="AD581" i="7"/>
  <c r="AA582" i="7"/>
  <c r="AF582" i="7"/>
  <c r="AA583" i="7"/>
  <c r="AD583" i="7"/>
  <c r="AB656" i="7"/>
  <c r="AD656" i="7" s="1"/>
  <c r="AB651" i="7"/>
  <c r="AE651" i="7" s="1"/>
  <c r="AB643" i="7"/>
  <c r="AD643" i="7" s="1"/>
  <c r="AB638" i="7"/>
  <c r="AE638" i="7" s="1"/>
  <c r="AB652" i="7"/>
  <c r="AE652" i="7" s="1"/>
  <c r="AB644" i="7"/>
  <c r="AE644" i="7" s="1"/>
  <c r="AB639" i="7"/>
  <c r="AD639" i="7" s="1"/>
  <c r="AB657" i="7"/>
  <c r="AE657" i="7" s="1"/>
  <c r="AB648" i="7"/>
  <c r="AD648" i="7" s="1"/>
  <c r="AB647" i="7"/>
  <c r="AE647" i="7" s="1"/>
  <c r="AB650" i="7"/>
  <c r="AD650" i="7" s="1"/>
  <c r="AB642" i="7"/>
  <c r="AE642" i="7" s="1"/>
  <c r="AB640" i="7"/>
  <c r="AE640" i="7" s="1"/>
  <c r="AB641" i="7"/>
  <c r="AD641" i="7" s="1"/>
  <c r="AB659" i="7"/>
  <c r="AD659" i="7" s="1"/>
  <c r="AB655" i="7"/>
  <c r="AE655" i="7" s="1"/>
  <c r="AB654" i="7"/>
  <c r="AD654" i="7" s="1"/>
  <c r="AB653" i="7"/>
  <c r="AD653" i="7" s="1"/>
  <c r="AB645" i="7"/>
  <c r="AD645" i="7" s="1"/>
  <c r="AB636" i="7"/>
  <c r="AE636" i="7" s="1"/>
  <c r="AB658" i="7"/>
  <c r="AE658" i="7" s="1"/>
  <c r="AB649" i="7"/>
  <c r="AE649" i="7" s="1"/>
  <c r="AB646" i="7"/>
  <c r="AD646" i="7" s="1"/>
  <c r="AB637" i="7"/>
  <c r="Y627" i="7"/>
  <c r="X627" i="7"/>
  <c r="AF541" i="7" l="1"/>
  <c r="AF542" i="7" s="1"/>
  <c r="AF500" i="7"/>
  <c r="AF501" i="7" s="1"/>
  <c r="AB661" i="7"/>
  <c r="AF578" i="7"/>
  <c r="AF565" i="7"/>
  <c r="AF573" i="7"/>
  <c r="AD560" i="7"/>
  <c r="AD566" i="7"/>
  <c r="AD582" i="7"/>
  <c r="AF581" i="7"/>
  <c r="AD574" i="7"/>
  <c r="AF571" i="7"/>
  <c r="AD567" i="7"/>
  <c r="AF554" i="7"/>
  <c r="AD564" i="7"/>
  <c r="AD568" i="7"/>
  <c r="AD559" i="7"/>
  <c r="AF575" i="7"/>
  <c r="AF562" i="7"/>
  <c r="AD580" i="7"/>
  <c r="AF557" i="7"/>
  <c r="AF583" i="7"/>
  <c r="AF570" i="7"/>
  <c r="AD556" i="7"/>
  <c r="AD576" i="7"/>
  <c r="AD572" i="7"/>
  <c r="AD558" i="7"/>
  <c r="AF579" i="7"/>
  <c r="AF563" i="7"/>
  <c r="AF555" i="7"/>
  <c r="AF577" i="7"/>
  <c r="AF569" i="7"/>
  <c r="AF561" i="7"/>
  <c r="AF553" i="7"/>
  <c r="AD647" i="7"/>
  <c r="AE646" i="7"/>
  <c r="AF646" i="7" s="1"/>
  <c r="AE639" i="7"/>
  <c r="AF639" i="7" s="1"/>
  <c r="AE641" i="7"/>
  <c r="AF641" i="7" s="1"/>
  <c r="AE645" i="7"/>
  <c r="AD649" i="7"/>
  <c r="AE653" i="7"/>
  <c r="AE643" i="7"/>
  <c r="AF643" i="7" s="1"/>
  <c r="AE650" i="7"/>
  <c r="AF650" i="7" s="1"/>
  <c r="AD651" i="7"/>
  <c r="AE659" i="7"/>
  <c r="AD644" i="7"/>
  <c r="AF640" i="7"/>
  <c r="AF642" i="7"/>
  <c r="AF658" i="7"/>
  <c r="AF636" i="7"/>
  <c r="AF638" i="7"/>
  <c r="AF657" i="7"/>
  <c r="AF655" i="7"/>
  <c r="AF652" i="7"/>
  <c r="AD658" i="7"/>
  <c r="AD640" i="7"/>
  <c r="AD652" i="7"/>
  <c r="AD637" i="7"/>
  <c r="AD655" i="7"/>
  <c r="AF647" i="7"/>
  <c r="AD657" i="7"/>
  <c r="AF651" i="7"/>
  <c r="AE637" i="7"/>
  <c r="AF649" i="7"/>
  <c r="AD636" i="7"/>
  <c r="AE654" i="7"/>
  <c r="AD642" i="7"/>
  <c r="AE648" i="7"/>
  <c r="AF644" i="7"/>
  <c r="AD638" i="7"/>
  <c r="AE656" i="7"/>
  <c r="AF645" i="7" l="1"/>
  <c r="AF659" i="7"/>
  <c r="AF653" i="7"/>
  <c r="AD661" i="7"/>
  <c r="AD663" i="7" s="1"/>
  <c r="AD664" i="7" s="1"/>
  <c r="AF654" i="7"/>
  <c r="AF656" i="7"/>
  <c r="AF648" i="7"/>
  <c r="AF637" i="7"/>
  <c r="AE661" i="7"/>
  <c r="AF661" i="7" l="1"/>
  <c r="AF663" i="7" s="1"/>
  <c r="AF664" i="7" s="1"/>
  <c r="AB625" i="7" l="1"/>
  <c r="AE625" i="7" s="1"/>
  <c r="AB621" i="7"/>
  <c r="AE621" i="7" s="1"/>
  <c r="AB617" i="7"/>
  <c r="AE617" i="7" s="1"/>
  <c r="AB611" i="7"/>
  <c r="AE611" i="7" s="1"/>
  <c r="AB604" i="7"/>
  <c r="AE604" i="7" s="1"/>
  <c r="AB595" i="7"/>
  <c r="AE595" i="7" s="1"/>
  <c r="AB624" i="7"/>
  <c r="AE624" i="7" s="1"/>
  <c r="AB618" i="7"/>
  <c r="AE618" i="7" s="1"/>
  <c r="AB609" i="7"/>
  <c r="AE609" i="7" s="1"/>
  <c r="AB608" i="7"/>
  <c r="AE608" i="7" s="1"/>
  <c r="AB607" i="7"/>
  <c r="AE607" i="7" s="1"/>
  <c r="AB600" i="7"/>
  <c r="AE600" i="7" s="1"/>
  <c r="AB596" i="7"/>
  <c r="AE596" i="7" s="1"/>
  <c r="AB620" i="7"/>
  <c r="AE620" i="7" s="1"/>
  <c r="AB623" i="7"/>
  <c r="AE623" i="7" s="1"/>
  <c r="AF623" i="7" s="1"/>
  <c r="AB616" i="7"/>
  <c r="AD616" i="7" s="1"/>
  <c r="AB614" i="7"/>
  <c r="AE614" i="7" s="1"/>
  <c r="AB603" i="7"/>
  <c r="AE603" i="7" s="1"/>
  <c r="AB598" i="7"/>
  <c r="AE598" i="7" s="1"/>
  <c r="AB599" i="7"/>
  <c r="AD599" i="7" s="1"/>
  <c r="AB622" i="7"/>
  <c r="AE622" i="7" s="1"/>
  <c r="AB613" i="7"/>
  <c r="AE613" i="7" s="1"/>
  <c r="AB610" i="7"/>
  <c r="AE610" i="7" s="1"/>
  <c r="AB606" i="7"/>
  <c r="AE606" i="7" s="1"/>
  <c r="AB601" i="7"/>
  <c r="AB594" i="7"/>
  <c r="AB619" i="7"/>
  <c r="AE619" i="7" s="1"/>
  <c r="AB615" i="7"/>
  <c r="AE615" i="7" s="1"/>
  <c r="AB612" i="7"/>
  <c r="AE612" i="7" s="1"/>
  <c r="AB605" i="7"/>
  <c r="AE605" i="7" s="1"/>
  <c r="AB602" i="7"/>
  <c r="AE602" i="7" s="1"/>
  <c r="AB597" i="7"/>
  <c r="AD551" i="7"/>
  <c r="Y585" i="7"/>
  <c r="X585" i="7"/>
  <c r="AA552" i="7"/>
  <c r="AA551" i="7"/>
  <c r="AA550" i="7"/>
  <c r="AA549" i="7"/>
  <c r="AB585" i="7" l="1"/>
  <c r="AE594" i="7"/>
  <c r="AF594" i="7" s="1"/>
  <c r="AB627" i="7"/>
  <c r="AD550" i="7"/>
  <c r="AE601" i="7"/>
  <c r="AF601" i="7" s="1"/>
  <c r="AD594" i="7"/>
  <c r="AD606" i="7"/>
  <c r="AE599" i="7"/>
  <c r="AF599" i="7" s="1"/>
  <c r="AD609" i="7"/>
  <c r="AD611" i="7"/>
  <c r="AD596" i="7"/>
  <c r="AD618" i="7"/>
  <c r="AD613" i="7"/>
  <c r="AD614" i="7"/>
  <c r="AD600" i="7"/>
  <c r="AD625" i="7"/>
  <c r="AD597" i="7"/>
  <c r="AD622" i="7"/>
  <c r="AE616" i="7"/>
  <c r="AD604" i="7"/>
  <c r="AF600" i="7"/>
  <c r="AF615" i="7"/>
  <c r="AF606" i="7"/>
  <c r="AF611" i="7"/>
  <c r="AF618" i="7"/>
  <c r="AE597" i="7"/>
  <c r="AD615" i="7"/>
  <c r="AD601" i="7"/>
  <c r="AD623" i="7"/>
  <c r="AD605" i="7"/>
  <c r="AD612" i="7"/>
  <c r="AF602" i="7"/>
  <c r="AF609" i="7"/>
  <c r="AF624" i="7"/>
  <c r="AF625" i="7"/>
  <c r="AF608" i="7"/>
  <c r="AF621" i="7"/>
  <c r="AF622" i="7"/>
  <c r="AF598" i="7"/>
  <c r="AF605" i="7"/>
  <c r="AF620" i="7"/>
  <c r="AF595" i="7"/>
  <c r="AF610" i="7"/>
  <c r="AF603" i="7"/>
  <c r="AF596" i="7"/>
  <c r="AF607" i="7"/>
  <c r="AF604" i="7"/>
  <c r="AF617" i="7"/>
  <c r="AF612" i="7"/>
  <c r="AF619" i="7"/>
  <c r="AF614" i="7"/>
  <c r="AD603" i="7"/>
  <c r="AD620" i="7"/>
  <c r="AD608" i="7"/>
  <c r="AD595" i="7"/>
  <c r="AD621" i="7"/>
  <c r="AD602" i="7"/>
  <c r="AD619" i="7"/>
  <c r="AD610" i="7"/>
  <c r="AF613" i="7"/>
  <c r="AD598" i="7"/>
  <c r="AD607" i="7"/>
  <c r="AD624" i="7"/>
  <c r="AD617" i="7"/>
  <c r="AF549" i="7"/>
  <c r="AF552" i="7"/>
  <c r="AD552" i="7"/>
  <c r="AE585" i="7" l="1"/>
  <c r="AD627" i="7"/>
  <c r="AD629" i="7" s="1"/>
  <c r="AD630" i="7" s="1"/>
  <c r="AE627" i="7"/>
  <c r="AF616" i="7"/>
  <c r="AF597" i="7"/>
  <c r="AF551" i="7"/>
  <c r="AF550" i="7"/>
  <c r="AD549" i="7"/>
  <c r="AD585" i="7" s="1"/>
  <c r="AD587" i="7" s="1"/>
  <c r="AD588" i="7" s="1"/>
  <c r="AF627" i="7" l="1"/>
  <c r="AF629" i="7" s="1"/>
  <c r="AF630" i="7" s="1"/>
  <c r="AF585" i="7"/>
  <c r="AF587" i="7" s="1"/>
  <c r="AF588" i="7" s="1"/>
</calcChain>
</file>

<file path=xl/sharedStrings.xml><?xml version="1.0" encoding="utf-8"?>
<sst xmlns="http://schemas.openxmlformats.org/spreadsheetml/2006/main" count="11442" uniqueCount="1226">
  <si>
    <t>Date</t>
  </si>
  <si>
    <t>E4</t>
  </si>
  <si>
    <t>Return</t>
  </si>
  <si>
    <t>Bet</t>
  </si>
  <si>
    <t>Time</t>
  </si>
  <si>
    <t>Track</t>
  </si>
  <si>
    <t xml:space="preserve">Race </t>
  </si>
  <si>
    <t>TAB</t>
  </si>
  <si>
    <t>Selection</t>
  </si>
  <si>
    <t>Source</t>
  </si>
  <si>
    <t>Add multi source bets</t>
  </si>
  <si>
    <t>Actual Bet</t>
  </si>
  <si>
    <t>Div</t>
  </si>
  <si>
    <t>Nat</t>
  </si>
  <si>
    <t>Total:</t>
  </si>
  <si>
    <t>www.eliteracing.com.au</t>
  </si>
  <si>
    <t>Jedibeel</t>
  </si>
  <si>
    <t>Rosehill</t>
  </si>
  <si>
    <t>Pro Mel</t>
  </si>
  <si>
    <t>AS LISTED</t>
  </si>
  <si>
    <t>AM Odds</t>
  </si>
  <si>
    <t>AM Odds %</t>
  </si>
  <si>
    <t>Randwick</t>
  </si>
  <si>
    <t>Mrs Chrissie</t>
  </si>
  <si>
    <t>The Open</t>
  </si>
  <si>
    <t>Boston Rocks</t>
  </si>
  <si>
    <t>Yorkshire</t>
  </si>
  <si>
    <t>Running By</t>
  </si>
  <si>
    <t>Eagle Farm</t>
  </si>
  <si>
    <t>Smashing Time</t>
  </si>
  <si>
    <t>Warnie</t>
  </si>
  <si>
    <t>Fire Star</t>
  </si>
  <si>
    <t>Pakenham</t>
  </si>
  <si>
    <t>Romani Ite Domum</t>
  </si>
  <si>
    <t>Sisterhood</t>
  </si>
  <si>
    <t>Saban</t>
  </si>
  <si>
    <t>Samuel Langhorne</t>
  </si>
  <si>
    <t>Here To Shock</t>
  </si>
  <si>
    <t>Nadal</t>
  </si>
  <si>
    <t>Smokin' Romans</t>
  </si>
  <si>
    <t>Edge</t>
  </si>
  <si>
    <t>Weigall Tiger</t>
  </si>
  <si>
    <t>Samangu</t>
  </si>
  <si>
    <t>Deakin</t>
  </si>
  <si>
    <t>E4 + Nat + Pro + Edge</t>
  </si>
  <si>
    <t>Lev Bet</t>
  </si>
  <si>
    <t>Lev Ret</t>
  </si>
  <si>
    <t>Original Banks</t>
  </si>
  <si>
    <t>CauH</t>
  </si>
  <si>
    <t>Flying Fizz</t>
  </si>
  <si>
    <t>Mel Pro-C</t>
  </si>
  <si>
    <t>Harry Got Styles</t>
  </si>
  <si>
    <t>Miraval Rose</t>
  </si>
  <si>
    <t>Young Werther</t>
  </si>
  <si>
    <t>Inhibitions</t>
  </si>
  <si>
    <t>Caulfield Heath</t>
  </si>
  <si>
    <t>Miss Swift</t>
  </si>
  <si>
    <t>Find Your Own</t>
  </si>
  <si>
    <t>Zou Sensation</t>
  </si>
  <si>
    <t>Igotcha</t>
  </si>
  <si>
    <t>Pro Syd</t>
  </si>
  <si>
    <t>Hedged</t>
  </si>
  <si>
    <t>Wooloowin</t>
  </si>
  <si>
    <t>Ballarat</t>
  </si>
  <si>
    <t>Cleo Cat</t>
  </si>
  <si>
    <t>Katsu</t>
  </si>
  <si>
    <t>She Dances</t>
  </si>
  <si>
    <t>Ball</t>
  </si>
  <si>
    <t>Kiko</t>
  </si>
  <si>
    <t>Bossy Nic</t>
  </si>
  <si>
    <t>Dual Pressure</t>
  </si>
  <si>
    <t>Fiddlers Green</t>
  </si>
  <si>
    <t>Drift Net</t>
  </si>
  <si>
    <t>Justela</t>
  </si>
  <si>
    <t>Bullets High</t>
  </si>
  <si>
    <t>Lulumon</t>
  </si>
  <si>
    <t>Konasana</t>
  </si>
  <si>
    <t>Little Beginnings</t>
  </si>
  <si>
    <t>Callistemon</t>
  </si>
  <si>
    <t>Rapt</t>
  </si>
  <si>
    <t>Gilded Water</t>
  </si>
  <si>
    <t>Ang Pow</t>
  </si>
  <si>
    <t>Elettrica</t>
  </si>
  <si>
    <t>Our Kobison</t>
  </si>
  <si>
    <t>Accredited</t>
  </si>
  <si>
    <t>Zoubaby</t>
  </si>
  <si>
    <t>Bunker Hut</t>
  </si>
  <si>
    <t>Claim The Crown</t>
  </si>
  <si>
    <t>Alalcance</t>
  </si>
  <si>
    <t>Sea King</t>
  </si>
  <si>
    <t>Eye Of The Fire</t>
  </si>
  <si>
    <t xml:space="preserve">Pto% </t>
  </si>
  <si>
    <t>AS LISTED to $1k</t>
  </si>
  <si>
    <t>$1k Lev Bet</t>
  </si>
  <si>
    <t>Net</t>
  </si>
  <si>
    <t>CAUH</t>
  </si>
  <si>
    <t>Edge +  E4 + Nat + Mel-Pro + Syd-Pro</t>
  </si>
  <si>
    <t>My Bet</t>
  </si>
  <si>
    <t>Calc Bet $10k Bank</t>
  </si>
  <si>
    <t>Race Morning Template</t>
  </si>
  <si>
    <t>Moonee Valley</t>
  </si>
  <si>
    <t>Bon Mistress</t>
  </si>
  <si>
    <t>Prince Eric</t>
  </si>
  <si>
    <t>Promises Kept</t>
  </si>
  <si>
    <t>Independent Road</t>
  </si>
  <si>
    <t>Apache Song</t>
  </si>
  <si>
    <t>Fickle</t>
  </si>
  <si>
    <t>Twigman</t>
  </si>
  <si>
    <t>COSY CORNER</t>
  </si>
  <si>
    <t>JEWELLERY</t>
  </si>
  <si>
    <t>INVADER ZIM</t>
  </si>
  <si>
    <t>RING ME UP</t>
  </si>
  <si>
    <t>SALTCOATS</t>
  </si>
  <si>
    <t>GLAD YOU THINK SO</t>
  </si>
  <si>
    <t>ZONDEE</t>
  </si>
  <si>
    <t>Emmadella</t>
  </si>
  <si>
    <t>Queen Of The Mile</t>
  </si>
  <si>
    <t>Howlin' Rain</t>
  </si>
  <si>
    <t>Midnight Opal</t>
  </si>
  <si>
    <t>Inquiring Minds</t>
  </si>
  <si>
    <t/>
  </si>
  <si>
    <t>Geelong</t>
  </si>
  <si>
    <t>Title Fighter</t>
  </si>
  <si>
    <t>Bellinger</t>
  </si>
  <si>
    <t>Philosopher</t>
  </si>
  <si>
    <t>Haraldus</t>
  </si>
  <si>
    <t>Dashing</t>
  </si>
  <si>
    <t>She'S Bulletproof</t>
  </si>
  <si>
    <t>Monarchs Brae</t>
  </si>
  <si>
    <t>ZOUKERINO</t>
  </si>
  <si>
    <t>BUNDEENA</t>
  </si>
  <si>
    <t>PERFUMIST</t>
  </si>
  <si>
    <t>DISNECK</t>
  </si>
  <si>
    <t>UNLIMITED</t>
  </si>
  <si>
    <t>AKKADIAN EMPEROR</t>
  </si>
  <si>
    <t>BOSTON ROCKS</t>
  </si>
  <si>
    <t>Nat'</t>
  </si>
  <si>
    <t>Cosy Corner</t>
  </si>
  <si>
    <t>Jewellery</t>
  </si>
  <si>
    <t>Invader Zim</t>
  </si>
  <si>
    <t>Ring Me Up</t>
  </si>
  <si>
    <t>Saltcoats</t>
  </si>
  <si>
    <t>Zoukerino</t>
  </si>
  <si>
    <t>Perfumist</t>
  </si>
  <si>
    <t>Disneck</t>
  </si>
  <si>
    <t>Akkadian Emperor</t>
  </si>
  <si>
    <t>Unlimited</t>
  </si>
  <si>
    <t>1.0% Level Bet</t>
  </si>
  <si>
    <t>Risk</t>
  </si>
  <si>
    <t>Bank</t>
  </si>
  <si>
    <t>Flem</t>
  </si>
  <si>
    <t>Keep Your Cool</t>
  </si>
  <si>
    <t>Taramansour</t>
  </si>
  <si>
    <t>Wyong</t>
  </si>
  <si>
    <t>Redbreast</t>
  </si>
  <si>
    <t>Elphinstone</t>
  </si>
  <si>
    <t>Smokin' Princess</t>
  </si>
  <si>
    <t>Flemington</t>
  </si>
  <si>
    <t>Flamin Romans</t>
  </si>
  <si>
    <t>Grand Impact</t>
  </si>
  <si>
    <t>Iowna Merc</t>
  </si>
  <si>
    <t>Zaphod</t>
  </si>
  <si>
    <t>New Sovereign</t>
  </si>
  <si>
    <t>Wings Of Song</t>
  </si>
  <si>
    <t>Mollynickers</t>
  </si>
  <si>
    <t>Beltoro</t>
  </si>
  <si>
    <t>Brazen Lady</t>
  </si>
  <si>
    <t>Flag Hall</t>
  </si>
  <si>
    <t>Tajanis</t>
  </si>
  <si>
    <t>Osipenko</t>
  </si>
  <si>
    <t>Cigar Flick</t>
  </si>
  <si>
    <t>Spring Lee</t>
  </si>
  <si>
    <t>Cosmonova</t>
  </si>
  <si>
    <t>Miss Tarzy</t>
  </si>
  <si>
    <t>Kings Valley</t>
  </si>
  <si>
    <t>Chorlton Lane</t>
  </si>
  <si>
    <t>Sandown Lake</t>
  </si>
  <si>
    <t>Le Zebra</t>
  </si>
  <si>
    <t>New York Lustre</t>
  </si>
  <si>
    <t>Flash Flood</t>
  </si>
  <si>
    <t>Agita</t>
  </si>
  <si>
    <t>For Victory</t>
  </si>
  <si>
    <t>Husk</t>
  </si>
  <si>
    <t>Aztec Ruler</t>
  </si>
  <si>
    <t>Headley Grange</t>
  </si>
  <si>
    <t>Sunshineinmypocket</t>
  </si>
  <si>
    <t>San-L</t>
  </si>
  <si>
    <t>Material Dreams</t>
  </si>
  <si>
    <t>Revelare</t>
  </si>
  <si>
    <t>Impending Link</t>
  </si>
  <si>
    <t>So Risque</t>
  </si>
  <si>
    <t>Glens Top Cat</t>
  </si>
  <si>
    <t>Name Dropper</t>
  </si>
  <si>
    <t>Shesallshenanigans</t>
  </si>
  <si>
    <t>First Immortal</t>
  </si>
  <si>
    <t>Spicy Hotpot</t>
  </si>
  <si>
    <t>Step Aside</t>
  </si>
  <si>
    <t>Time To Boogie</t>
  </si>
  <si>
    <t>Infatuation</t>
  </si>
  <si>
    <t>Shaiyhar</t>
  </si>
  <si>
    <t>Marble Arch</t>
  </si>
  <si>
    <t>Caulfield</t>
  </si>
  <si>
    <t>Mr Brightside</t>
  </si>
  <si>
    <t>Gatsbys</t>
  </si>
  <si>
    <t>Rey Magnerio</t>
  </si>
  <si>
    <t>The Black Cloud</t>
  </si>
  <si>
    <t>Fancify</t>
  </si>
  <si>
    <t>Umgawa</t>
  </si>
  <si>
    <t>Rise At Dawn</t>
  </si>
  <si>
    <t>Le Ferrari</t>
  </si>
  <si>
    <t>Shall Be</t>
  </si>
  <si>
    <t>Bonita Queen</t>
  </si>
  <si>
    <t>Clear Thinking</t>
  </si>
  <si>
    <t>Is It Me</t>
  </si>
  <si>
    <t>@</t>
  </si>
  <si>
    <t>Semana</t>
  </si>
  <si>
    <t>Positivity</t>
  </si>
  <si>
    <t>Doomben</t>
  </si>
  <si>
    <t>Zoology</t>
  </si>
  <si>
    <t>Devastate</t>
  </si>
  <si>
    <t>Winston Hills</t>
  </si>
  <si>
    <t>Shezanalister</t>
  </si>
  <si>
    <t>Grinzinger Belle</t>
  </si>
  <si>
    <t>Band Of Brothers</t>
  </si>
  <si>
    <t>Verdad</t>
  </si>
  <si>
    <t>Olentia</t>
  </si>
  <si>
    <t>Birdman</t>
  </si>
  <si>
    <t>Midwest</t>
  </si>
  <si>
    <t>Scillato</t>
  </si>
  <si>
    <t>Amelias Jewel</t>
  </si>
  <si>
    <t>El Jasor</t>
  </si>
  <si>
    <t>Place Du Carrousel</t>
  </si>
  <si>
    <t>Lady Shenandoah</t>
  </si>
  <si>
    <t>Set To Shine</t>
  </si>
  <si>
    <t>Sepals</t>
  </si>
  <si>
    <t>No Name Frank</t>
  </si>
  <si>
    <t>Wanda Rox</t>
  </si>
  <si>
    <t>Arqana</t>
  </si>
  <si>
    <t>Termagant</t>
  </si>
  <si>
    <t>Cunnamulla Fella</t>
  </si>
  <si>
    <t>Interest Point</t>
  </si>
  <si>
    <t>Catch The Glory</t>
  </si>
  <si>
    <t>Aramco</t>
  </si>
  <si>
    <t>Headwall</t>
  </si>
  <si>
    <t>Smokin Princess</t>
  </si>
  <si>
    <t>So Glamorous</t>
  </si>
  <si>
    <t>Wrote To Arataki</t>
  </si>
  <si>
    <t>Mytemptation</t>
  </si>
  <si>
    <t>Rush Attack</t>
  </si>
  <si>
    <t>Our Anchorage</t>
  </si>
  <si>
    <t>Cau</t>
  </si>
  <si>
    <t>Miss Aria</t>
  </si>
  <si>
    <t>Arapaho</t>
  </si>
  <si>
    <t>Pisanello</t>
  </si>
  <si>
    <t>Willaidow</t>
  </si>
  <si>
    <t>Watch My Girl</t>
  </si>
  <si>
    <t>Mostly Cloudy</t>
  </si>
  <si>
    <t>Anemacore</t>
  </si>
  <si>
    <t>Merrigold</t>
  </si>
  <si>
    <t>Space Tracker</t>
  </si>
  <si>
    <t>Mintaka Lad</t>
  </si>
  <si>
    <t>Benagil</t>
  </si>
  <si>
    <t>Lindermann</t>
  </si>
  <si>
    <t>Plenty Of Ammo</t>
  </si>
  <si>
    <t>Winnasedge</t>
  </si>
  <si>
    <t>Regal Zeus</t>
  </si>
  <si>
    <t>Ducasse</t>
  </si>
  <si>
    <t>Heyoka</t>
  </si>
  <si>
    <t>Bankers Choice</t>
  </si>
  <si>
    <t>Regal Vow</t>
  </si>
  <si>
    <t>Sources</t>
  </si>
  <si>
    <t>How Many Sources</t>
  </si>
  <si>
    <t>Main City Track</t>
  </si>
  <si>
    <t>Trim</t>
  </si>
  <si>
    <t>Lev $100 Bet</t>
  </si>
  <si>
    <t>Lev $100 Return</t>
  </si>
  <si>
    <t>Lev $100 Profit</t>
  </si>
  <si>
    <t>Tavistorm</t>
  </si>
  <si>
    <t>The Extreme Cat</t>
  </si>
  <si>
    <t>The Great Houdini</t>
  </si>
  <si>
    <t>Cinematic Star</t>
  </si>
  <si>
    <t>Berkshire Breeze</t>
  </si>
  <si>
    <t>Post Impressionist</t>
  </si>
  <si>
    <t>Cindy Falls</t>
  </si>
  <si>
    <t>In Her Stride</t>
  </si>
  <si>
    <t>Ithadtobezou</t>
  </si>
  <si>
    <t>Hellavadancer</t>
  </si>
  <si>
    <t>Victory Win</t>
  </si>
  <si>
    <t>Midtown Boss</t>
  </si>
  <si>
    <t>The Catch</t>
  </si>
  <si>
    <t>Compelling Truth</t>
  </si>
  <si>
    <t>Vodka Martini</t>
  </si>
  <si>
    <t>Itsourtime</t>
  </si>
  <si>
    <t>It'Sourtime</t>
  </si>
  <si>
    <t>Right To Party</t>
  </si>
  <si>
    <t>Estadio Mestalla</t>
  </si>
  <si>
    <t>Robusto</t>
  </si>
  <si>
    <t>Rise To It</t>
  </si>
  <si>
    <t>Kazou</t>
  </si>
  <si>
    <t>Mahbaby</t>
  </si>
  <si>
    <t>Little Cointreau</t>
  </si>
  <si>
    <t>Silvanito</t>
  </si>
  <si>
    <t>Bews</t>
  </si>
  <si>
    <t>Ces Soirees La</t>
  </si>
  <si>
    <t>Well Timed</t>
  </si>
  <si>
    <t>Waimarie</t>
  </si>
  <si>
    <t>Scuderia</t>
  </si>
  <si>
    <t>Taunting</t>
  </si>
  <si>
    <t>Yasuke</t>
  </si>
  <si>
    <t>Big Me</t>
  </si>
  <si>
    <t>Schwarz</t>
  </si>
  <si>
    <t>Mathew</t>
  </si>
  <si>
    <t>World Alliance</t>
  </si>
  <si>
    <t>A Little Deep</t>
  </si>
  <si>
    <t>Lost</t>
  </si>
  <si>
    <t>Piastri</t>
  </si>
  <si>
    <t>Two Ya Got</t>
  </si>
  <si>
    <t>Lovazou</t>
  </si>
  <si>
    <t>I Am Famous</t>
  </si>
  <si>
    <t>Nanshe</t>
  </si>
  <si>
    <t>Sequestered</t>
  </si>
  <si>
    <t>Tarpaulin</t>
  </si>
  <si>
    <t>Terra Mater</t>
  </si>
  <si>
    <t>Kuroyanagi</t>
  </si>
  <si>
    <t>Amor Victorious</t>
  </si>
  <si>
    <t>Who Dares</t>
  </si>
  <si>
    <t>Enotis</t>
  </si>
  <si>
    <t>No Drama</t>
  </si>
  <si>
    <t>Elouyou</t>
  </si>
  <si>
    <t>Smashing Eagle</t>
  </si>
  <si>
    <t>Futtaim</t>
  </si>
  <si>
    <t>Kureder</t>
  </si>
  <si>
    <t>Dashing Duchess</t>
  </si>
  <si>
    <t>Lordship</t>
  </si>
  <si>
    <t>Awash</t>
  </si>
  <si>
    <t>Peace Officer</t>
  </si>
  <si>
    <t>West Of Africa</t>
  </si>
  <si>
    <t>Blazen Boots</t>
  </si>
  <si>
    <t>Eliyass</t>
  </si>
  <si>
    <t>Osman</t>
  </si>
  <si>
    <t>Queen Assassin</t>
  </si>
  <si>
    <t>Joliestar</t>
  </si>
  <si>
    <t>Starry Eyes</t>
  </si>
  <si>
    <t>Boom Torque</t>
  </si>
  <si>
    <t>Nails Murphy</t>
  </si>
  <si>
    <t>Commemorative</t>
  </si>
  <si>
    <t>Dancing Alone</t>
  </si>
  <si>
    <t>Rhapsody Chic</t>
  </si>
  <si>
    <t>Bold Bastille</t>
  </si>
  <si>
    <t>Mornington Glory</t>
  </si>
  <si>
    <t>Extratwo</t>
  </si>
  <si>
    <t>Pioneer River</t>
  </si>
  <si>
    <t>Raikoke</t>
  </si>
  <si>
    <t>Bedford Square</t>
  </si>
  <si>
    <t>Mountain Top</t>
  </si>
  <si>
    <t>Waltham</t>
  </si>
  <si>
    <t>Duke De Sessa</t>
  </si>
  <si>
    <t>Unusual Legacy</t>
  </si>
  <si>
    <t>Up And Under</t>
  </si>
  <si>
    <t>Recommendation</t>
  </si>
  <si>
    <t>Storm Boy</t>
  </si>
  <si>
    <t>The Right Way</t>
  </si>
  <si>
    <t>Rustic Boom</t>
  </si>
  <si>
    <t>Quintessa</t>
  </si>
  <si>
    <t>Ceolwulf</t>
  </si>
  <si>
    <t>Kadall</t>
  </si>
  <si>
    <t>Felix Majestic</t>
  </si>
  <si>
    <t>Briasa</t>
  </si>
  <si>
    <t>Another Wil</t>
  </si>
  <si>
    <t>Powers Of Opal</t>
  </si>
  <si>
    <t>Martini Mumma</t>
  </si>
  <si>
    <t>Dirt Cheap</t>
  </si>
  <si>
    <t>Redstone Well</t>
  </si>
  <si>
    <t>Living Free</t>
  </si>
  <si>
    <t>Lincoln Rocks</t>
  </si>
  <si>
    <t>Roma Avenue</t>
  </si>
  <si>
    <t>Naval Trader</t>
  </si>
  <si>
    <t>Arkansaw Kid</t>
  </si>
  <si>
    <t>Manaal</t>
  </si>
  <si>
    <t>Rockribbed</t>
  </si>
  <si>
    <t>Pericles</t>
  </si>
  <si>
    <t>Amelia'S Jewel</t>
  </si>
  <si>
    <t>Freedom Rally</t>
  </si>
  <si>
    <t>Thunderlips</t>
  </si>
  <si>
    <t>Beast Mode</t>
  </si>
  <si>
    <t>Alabama State</t>
  </si>
  <si>
    <t>Monte Kate</t>
  </si>
  <si>
    <t>Moby Dick</t>
  </si>
  <si>
    <t>My Pins</t>
  </si>
  <si>
    <t>Detroit City</t>
  </si>
  <si>
    <t>Ludovisi</t>
  </si>
  <si>
    <t>Matusalem</t>
  </si>
  <si>
    <t>Wagga Wagga</t>
  </si>
  <si>
    <t>First Settler</t>
  </si>
  <si>
    <t>Point King</t>
  </si>
  <si>
    <t>Sunshine In Paris</t>
  </si>
  <si>
    <t>Cloudland</t>
  </si>
  <si>
    <t>Hidden Wealth</t>
  </si>
  <si>
    <t>Blanc De Blanc</t>
  </si>
  <si>
    <t>King Magnus</t>
  </si>
  <si>
    <t>Flying Bandit</t>
  </si>
  <si>
    <t>Federer</t>
  </si>
  <si>
    <t>Bear On The Loose</t>
  </si>
  <si>
    <t>Sassy Boom</t>
  </si>
  <si>
    <t>Jimmy The Bear</t>
  </si>
  <si>
    <t>Gringotts</t>
  </si>
  <si>
    <t>Jimmysstar</t>
  </si>
  <si>
    <t>Immediacy</t>
  </si>
  <si>
    <t>I Am Me</t>
  </si>
  <si>
    <t>Kibou</t>
  </si>
  <si>
    <t>Moravia</t>
  </si>
  <si>
    <t>Celestial Legend</t>
  </si>
  <si>
    <t>Pharari</t>
  </si>
  <si>
    <t>Redford</t>
  </si>
  <si>
    <t>Iverson</t>
  </si>
  <si>
    <t>Media World</t>
  </si>
  <si>
    <t>Wings Of Desire</t>
  </si>
  <si>
    <t>Chica Mojito</t>
  </si>
  <si>
    <t>Overriding</t>
  </si>
  <si>
    <t>Countyourblessings</t>
  </si>
  <si>
    <t>Arran Bay</t>
  </si>
  <si>
    <t>Corfe Castle</t>
  </si>
  <si>
    <t>Navyonthehighway</t>
  </si>
  <si>
    <t>Buckaroo</t>
  </si>
  <si>
    <t>Via Sistina</t>
  </si>
  <si>
    <t>Royal Patronage</t>
  </si>
  <si>
    <t>Sghirripa</t>
  </si>
  <si>
    <t>Extreme Virtue</t>
  </si>
  <si>
    <t>Apollo Mission</t>
  </si>
  <si>
    <t>Fleur Du Monde</t>
  </si>
  <si>
    <t>Aviatress</t>
  </si>
  <si>
    <t>Charm Stone</t>
  </si>
  <si>
    <t>City Of Lights</t>
  </si>
  <si>
    <t>See You In Heaven</t>
  </si>
  <si>
    <t>Coin Toss</t>
  </si>
  <si>
    <t>Switzerland</t>
  </si>
  <si>
    <t>Broadsiding</t>
  </si>
  <si>
    <t>Nikau Spur</t>
  </si>
  <si>
    <t>Belvedere Boys</t>
  </si>
  <si>
    <t>Antino</t>
  </si>
  <si>
    <t>Kreon</t>
  </si>
  <si>
    <t>Bullion Boy</t>
  </si>
  <si>
    <t>Hinged</t>
  </si>
  <si>
    <t>Hyde</t>
  </si>
  <si>
    <t>Talk Time</t>
  </si>
  <si>
    <t>Exotique Miss</t>
  </si>
  <si>
    <t>Revolutionary Miss</t>
  </si>
  <si>
    <t>Veight</t>
  </si>
  <si>
    <t>Zardozi</t>
  </si>
  <si>
    <t>Flying Aurelius</t>
  </si>
  <si>
    <t>Acres Away</t>
  </si>
  <si>
    <t>Future History</t>
  </si>
  <si>
    <t>Gear Up</t>
  </si>
  <si>
    <t>Politely Dun</t>
  </si>
  <si>
    <t>Oscars Fortune</t>
  </si>
  <si>
    <t>Rotal Champion</t>
  </si>
  <si>
    <t>Royal Champion</t>
  </si>
  <si>
    <t>Metalart</t>
  </si>
  <si>
    <t>Xpresso</t>
  </si>
  <si>
    <t>Firestorm</t>
  </si>
  <si>
    <t>Kintyre</t>
  </si>
  <si>
    <t>Riyazan</t>
  </si>
  <si>
    <t>I Am Artie</t>
  </si>
  <si>
    <t>Asgarda</t>
  </si>
  <si>
    <t>Pippie Beach</t>
  </si>
  <si>
    <t>Seafall</t>
  </si>
  <si>
    <t>Flem-X</t>
  </si>
  <si>
    <t>Iron Man</t>
  </si>
  <si>
    <t>Ravenclaw</t>
  </si>
  <si>
    <t>Artful Girl</t>
  </si>
  <si>
    <t>Appin Girl</t>
  </si>
  <si>
    <t>Our Magnus</t>
  </si>
  <si>
    <t>Manhood</t>
  </si>
  <si>
    <t>Direct Fire</t>
  </si>
  <si>
    <t>Anahita</t>
  </si>
  <si>
    <t>Angland</t>
  </si>
  <si>
    <t>Confess Our Dreams</t>
  </si>
  <si>
    <t>Ceremonious</t>
  </si>
  <si>
    <t>Kadavar</t>
  </si>
  <si>
    <t>Concello</t>
  </si>
  <si>
    <t>Naval Commission</t>
  </si>
  <si>
    <t>Magic Time</t>
  </si>
  <si>
    <t>The Astronomer</t>
  </si>
  <si>
    <t>Territory Express</t>
  </si>
  <si>
    <t>Tiger Shark</t>
  </si>
  <si>
    <t>Need Some Luck</t>
  </si>
  <si>
    <t>Rock Empire</t>
  </si>
  <si>
    <t>Hell</t>
  </si>
  <si>
    <t>Hiyaam Proud</t>
  </si>
  <si>
    <t>Newcastle</t>
  </si>
  <si>
    <t>Piraeus</t>
  </si>
  <si>
    <t>Eye Of The Eagle</t>
  </si>
  <si>
    <t>Coleman</t>
  </si>
  <si>
    <t>Dazzle Legend</t>
  </si>
  <si>
    <t>Lempicka</t>
  </si>
  <si>
    <t>Geegees Mistruth</t>
  </si>
  <si>
    <t>Far Too Easy</t>
  </si>
  <si>
    <t>Naval College</t>
  </si>
  <si>
    <t>Danny'S St Darci</t>
  </si>
  <si>
    <t>Shes Bulletproof</t>
  </si>
  <si>
    <t>Uzziah</t>
  </si>
  <si>
    <t>Cranbourne</t>
  </si>
  <si>
    <t>Staunch</t>
  </si>
  <si>
    <t>Kembla Grange</t>
  </si>
  <si>
    <t>Ambassadorial</t>
  </si>
  <si>
    <t>Nation'S Call</t>
  </si>
  <si>
    <t>Blazing Harry</t>
  </si>
  <si>
    <t>Tavi Time</t>
  </si>
  <si>
    <t>Air Assault</t>
  </si>
  <si>
    <t>Pinstriped</t>
  </si>
  <si>
    <t>Oh Too Good</t>
  </si>
  <si>
    <t>Extreme Freedom</t>
  </si>
  <si>
    <t>Morning Sun</t>
  </si>
  <si>
    <t>Charterhouse</t>
  </si>
  <si>
    <t>Poison Chalice</t>
  </si>
  <si>
    <t>State Of America</t>
  </si>
  <si>
    <t>Electric Impulse</t>
  </si>
  <si>
    <t>Miss Hades</t>
  </si>
  <si>
    <t>El Pensador</t>
  </si>
  <si>
    <t>Ten Trinity Square</t>
  </si>
  <si>
    <t>Imintowin</t>
  </si>
  <si>
    <t>Transatlantic</t>
  </si>
  <si>
    <t>Indian Jewel</t>
  </si>
  <si>
    <t>Naval Seal</t>
  </si>
  <si>
    <t>Cherry Rose</t>
  </si>
  <si>
    <t>Bezique</t>
  </si>
  <si>
    <t>Arts Object</t>
  </si>
  <si>
    <t>In Flight</t>
  </si>
  <si>
    <t>Galilaeus</t>
  </si>
  <si>
    <t>Belthil</t>
  </si>
  <si>
    <t>Stormbourg</t>
  </si>
  <si>
    <t>Howlin Rain</t>
  </si>
  <si>
    <t>Bold Soul</t>
  </si>
  <si>
    <t>Flying Mikki</t>
  </si>
  <si>
    <t>Canterbury</t>
  </si>
  <si>
    <t>Randwick Kensington</t>
  </si>
  <si>
    <t>Ndola</t>
  </si>
  <si>
    <t>Warwick Farm</t>
  </si>
  <si>
    <t>Sandown Hill</t>
  </si>
  <si>
    <t>Free Carry</t>
  </si>
  <si>
    <t>Thames</t>
  </si>
  <si>
    <t>Frilled</t>
  </si>
  <si>
    <t>Yiska</t>
  </si>
  <si>
    <t>Torabella</t>
  </si>
  <si>
    <t>Aix En Provence</t>
  </si>
  <si>
    <t>Angel Fund</t>
  </si>
  <si>
    <t>Inside Man</t>
  </si>
  <si>
    <t>Xarpo</t>
  </si>
  <si>
    <t>La Fracas</t>
  </si>
  <si>
    <t>Centennial Park</t>
  </si>
  <si>
    <t>Aldeenaary</t>
  </si>
  <si>
    <t>Koruto</t>
  </si>
  <si>
    <t>Major Share</t>
  </si>
  <si>
    <t>Miss Cotoletta</t>
  </si>
  <si>
    <t>Battlefield</t>
  </si>
  <si>
    <t>Smart Action</t>
  </si>
  <si>
    <t>Piggyback</t>
  </si>
  <si>
    <t>Slippin Jimmy</t>
  </si>
  <si>
    <t>Russian Alliance</t>
  </si>
  <si>
    <t>Just Flying</t>
  </si>
  <si>
    <t>Point And Shoot</t>
  </si>
  <si>
    <t>Kairos Louie</t>
  </si>
  <si>
    <t>Angel Capital</t>
  </si>
  <si>
    <t>Caprice Des Dieux</t>
  </si>
  <si>
    <t>Arabian Summer</t>
  </si>
  <si>
    <t>Whisky Dream</t>
  </si>
  <si>
    <t>Lost In Transit</t>
  </si>
  <si>
    <t>Smart Legend</t>
  </si>
  <si>
    <t>Pondalowie</t>
  </si>
  <si>
    <t>Diablo Bolt</t>
  </si>
  <si>
    <t>Theblade</t>
  </si>
  <si>
    <t>Coeur Volante</t>
  </si>
  <si>
    <t>King Kapa</t>
  </si>
  <si>
    <t>MVN</t>
  </si>
  <si>
    <t>Kensington</t>
  </si>
  <si>
    <t>Baraqiel</t>
  </si>
  <si>
    <t>Gumdrops</t>
  </si>
  <si>
    <t>Jennilala</t>
  </si>
  <si>
    <t>Flamin' Romans</t>
  </si>
  <si>
    <t>Kin</t>
  </si>
  <si>
    <t>Chattahoochee</t>
  </si>
  <si>
    <t>Stormfront</t>
  </si>
  <si>
    <t>Rheinberg</t>
  </si>
  <si>
    <t>Kallos</t>
  </si>
  <si>
    <t>MV</t>
  </si>
  <si>
    <t>Cran</t>
  </si>
  <si>
    <t>Pak</t>
  </si>
  <si>
    <t>Salisano</t>
  </si>
  <si>
    <t>Adj</t>
  </si>
  <si>
    <t>Waverider Buoy</t>
  </si>
  <si>
    <t>Wategos</t>
  </si>
  <si>
    <t>Brudenell</t>
  </si>
  <si>
    <t>Nunthorpe</t>
  </si>
  <si>
    <t>Strait Acer</t>
  </si>
  <si>
    <t>Twin Perfection</t>
  </si>
  <si>
    <t>Devil'S Throat</t>
  </si>
  <si>
    <t>Call Di</t>
  </si>
  <si>
    <t>Milford</t>
  </si>
  <si>
    <t>Botany</t>
  </si>
  <si>
    <t>Inundation</t>
  </si>
  <si>
    <t>Omni Man</t>
  </si>
  <si>
    <t>Sweet Ride</t>
  </si>
  <si>
    <t>Beour Bay</t>
  </si>
  <si>
    <t>Kalino</t>
  </si>
  <si>
    <t>Amenable</t>
  </si>
  <si>
    <t>Parisal</t>
  </si>
  <si>
    <t>Too Much Caviar</t>
  </si>
  <si>
    <t>Sweysive</t>
  </si>
  <si>
    <t>Magnaspin</t>
  </si>
  <si>
    <t>Brayden Star</t>
  </si>
  <si>
    <t>Glint Of Silver</t>
  </si>
  <si>
    <t>Diamond Dealer</t>
  </si>
  <si>
    <t>Deny Knowledge</t>
  </si>
  <si>
    <t>Belle Et Riche</t>
  </si>
  <si>
    <t>Perfect Thought</t>
  </si>
  <si>
    <t>Frigid</t>
  </si>
  <si>
    <t>Remarque</t>
  </si>
  <si>
    <t>Garza Blanca</t>
  </si>
  <si>
    <t>Devoted</t>
  </si>
  <si>
    <t>Lavish Empire</t>
  </si>
  <si>
    <t>Viviane</t>
  </si>
  <si>
    <t>Place Of Gold</t>
  </si>
  <si>
    <t>Libertad</t>
  </si>
  <si>
    <t>Makarena</t>
  </si>
  <si>
    <t>Serpentine</t>
  </si>
  <si>
    <t>In Secret</t>
  </si>
  <si>
    <t>Converge</t>
  </si>
  <si>
    <t>Benedetta</t>
  </si>
  <si>
    <t>Carini</t>
  </si>
  <si>
    <t>Howgoodareyou</t>
  </si>
  <si>
    <t>Our Red Morning</t>
  </si>
  <si>
    <t>Cylinder</t>
  </si>
  <si>
    <t>Berkeley Square</t>
  </si>
  <si>
    <t>Floating Artist</t>
  </si>
  <si>
    <t>Altivo</t>
  </si>
  <si>
    <t>Hennessy Lad</t>
  </si>
  <si>
    <t>Sibaaq</t>
  </si>
  <si>
    <t>Ghaanati</t>
  </si>
  <si>
    <t>Stromboli</t>
  </si>
  <si>
    <t>Ozzmosis</t>
  </si>
  <si>
    <t>Kayobi</t>
  </si>
  <si>
    <t>Asfoora</t>
  </si>
  <si>
    <t>Opal Ridge</t>
  </si>
  <si>
    <t>Wishlor Lass</t>
  </si>
  <si>
    <t>Marquess</t>
  </si>
  <si>
    <t>Unspoken</t>
  </si>
  <si>
    <t>Kimberley Secrets</t>
  </si>
  <si>
    <t>Espiona</t>
  </si>
  <si>
    <t>Peshmerga</t>
  </si>
  <si>
    <t>Ballroom Bella</t>
  </si>
  <si>
    <t>Think About It</t>
  </si>
  <si>
    <t>Miss Hellfire</t>
  </si>
  <si>
    <t>Roots</t>
  </si>
  <si>
    <t>Letsrollthedice</t>
  </si>
  <si>
    <t>Treporti</t>
  </si>
  <si>
    <t>Hypothetical</t>
  </si>
  <si>
    <t>Torrens</t>
  </si>
  <si>
    <t>Mazu</t>
  </si>
  <si>
    <t>Much Much Better</t>
  </si>
  <si>
    <t>Kings Crossing</t>
  </si>
  <si>
    <t>Free Willed</t>
  </si>
  <si>
    <t>Fall For Cindy</t>
  </si>
  <si>
    <t>Russian Dancer</t>
  </si>
  <si>
    <t>Fire Glo Too</t>
  </si>
  <si>
    <t>Shadows Of Love</t>
  </si>
  <si>
    <t>Vilana</t>
  </si>
  <si>
    <t>Dragonstone</t>
  </si>
  <si>
    <t>Legio Ten</t>
  </si>
  <si>
    <t>Wineglass Bay</t>
  </si>
  <si>
    <t>Alhambra Lad</t>
  </si>
  <si>
    <t>Tympanist</t>
  </si>
  <si>
    <t>Slate</t>
  </si>
  <si>
    <t>Jambalaya</t>
  </si>
  <si>
    <t>Grebeni</t>
  </si>
  <si>
    <t>Father'S Day</t>
  </si>
  <si>
    <t>Romeo'S Choice</t>
  </si>
  <si>
    <t>Clear Choice</t>
  </si>
  <si>
    <t>Glentaneous</t>
  </si>
  <si>
    <t>Kailash</t>
  </si>
  <si>
    <t>En Francais</t>
  </si>
  <si>
    <t>Tycoon Bec</t>
  </si>
  <si>
    <t>Piaggio</t>
  </si>
  <si>
    <t>Louisville</t>
  </si>
  <si>
    <t>Afterlight</t>
  </si>
  <si>
    <t>Holymanz</t>
  </si>
  <si>
    <t>Va Via</t>
  </si>
  <si>
    <t>Jumeirah Beach</t>
  </si>
  <si>
    <t>Golden Crusader</t>
  </si>
  <si>
    <t>Dane On Tour</t>
  </si>
  <si>
    <t>Angel Of Light</t>
  </si>
  <si>
    <t>Baby Rider</t>
  </si>
  <si>
    <t>Ka Bling</t>
  </si>
  <si>
    <t>Testator Silens</t>
  </si>
  <si>
    <t>Pure Alpha</t>
  </si>
  <si>
    <t>Gently Rolled</t>
  </si>
  <si>
    <t>Sans Doute</t>
  </si>
  <si>
    <t>Jungle Jim</t>
  </si>
  <si>
    <t>Powerful Peg</t>
  </si>
  <si>
    <t>Buffalo River</t>
  </si>
  <si>
    <t>Magnatear</t>
  </si>
  <si>
    <t>Very Sewreel</t>
  </si>
  <si>
    <t>Don'T Doubt Dory</t>
  </si>
  <si>
    <t>Fretta</t>
  </si>
  <si>
    <t>High Blue Sea</t>
  </si>
  <si>
    <t>Whinchat</t>
  </si>
  <si>
    <t>Treize</t>
  </si>
  <si>
    <t>Lady Laguna</t>
  </si>
  <si>
    <t>Grand Promenade</t>
  </si>
  <si>
    <t>Herman Hesse</t>
  </si>
  <si>
    <t>Bermadez</t>
  </si>
  <si>
    <t>Divine Purpose</t>
  </si>
  <si>
    <t>Hell Hath No Fury</t>
  </si>
  <si>
    <t>Yonce</t>
  </si>
  <si>
    <t>Otago</t>
  </si>
  <si>
    <t>Imperatriz</t>
  </si>
  <si>
    <t>Flash Feeling</t>
  </si>
  <si>
    <t>Vagrant</t>
  </si>
  <si>
    <t>Roaring Engine</t>
  </si>
  <si>
    <t>Coronation Keith</t>
  </si>
  <si>
    <t>Martial Music</t>
  </si>
  <si>
    <t>Big Watch</t>
  </si>
  <si>
    <t>Excess</t>
  </si>
  <si>
    <t>Fangirl</t>
  </si>
  <si>
    <t>Learning To Fly</t>
  </si>
  <si>
    <t>Ayrton</t>
  </si>
  <si>
    <t>Ausbred Flirt</t>
  </si>
  <si>
    <t>Hanchi</t>
  </si>
  <si>
    <t>Savannah Cloud</t>
  </si>
  <si>
    <t>Eternal Flame</t>
  </si>
  <si>
    <t>Flying On A Limb</t>
  </si>
  <si>
    <t>Muramasa</t>
  </si>
  <si>
    <t>Socks Nation</t>
  </si>
  <si>
    <t>General Beau</t>
  </si>
  <si>
    <t>Hard To Say</t>
  </si>
  <si>
    <t>My Bella Mae</t>
  </si>
  <si>
    <t>Zougotcha</t>
  </si>
  <si>
    <t>Wrathful</t>
  </si>
  <si>
    <t>Osmose</t>
  </si>
  <si>
    <t>Red Phantom</t>
  </si>
  <si>
    <t>El Soleado</t>
  </si>
  <si>
    <t>Sea What I See</t>
  </si>
  <si>
    <t>Estriella</t>
  </si>
  <si>
    <t>Orchestral</t>
  </si>
  <si>
    <t>Daqiansweet Junior</t>
  </si>
  <si>
    <t>Furious</t>
  </si>
  <si>
    <t>Antrim Coast</t>
  </si>
  <si>
    <t>Globe</t>
  </si>
  <si>
    <t>Seonee</t>
  </si>
  <si>
    <t>Bendigo</t>
  </si>
  <si>
    <t>Lady Jones</t>
  </si>
  <si>
    <t>Pride Of Jenni</t>
  </si>
  <si>
    <t>Stanislaus</t>
  </si>
  <si>
    <t>Aztec State</t>
  </si>
  <si>
    <t>Eye Pea Oh</t>
  </si>
  <si>
    <t>Mornington</t>
  </si>
  <si>
    <t>Front Page</t>
  </si>
  <si>
    <t>End Assembly</t>
  </si>
  <si>
    <t>Fawkner Park</t>
  </si>
  <si>
    <t>Peace Treaty</t>
  </si>
  <si>
    <t>Niance</t>
  </si>
  <si>
    <t>Splash Back</t>
  </si>
  <si>
    <t>Veloce Carro</t>
  </si>
  <si>
    <t>Unseen Ruler</t>
  </si>
  <si>
    <t>Ruby Flyer</t>
  </si>
  <si>
    <t>Barbie'S Fox</t>
  </si>
  <si>
    <t>Pounding</t>
  </si>
  <si>
    <t>Stormy Witness</t>
  </si>
  <si>
    <t>Iknowastar</t>
  </si>
  <si>
    <t>Huesca</t>
  </si>
  <si>
    <t>Hollywood Hero</t>
  </si>
  <si>
    <t>Hawkesbury</t>
  </si>
  <si>
    <t>Xtravagant Star</t>
  </si>
  <si>
    <t>Some People Callme</t>
  </si>
  <si>
    <t>Chilli Filly</t>
  </si>
  <si>
    <t>Sing For Peace</t>
  </si>
  <si>
    <t>Gentleman Roy</t>
  </si>
  <si>
    <t>Papillon Club</t>
  </si>
  <si>
    <t>Scone</t>
  </si>
  <si>
    <t>Wondereach</t>
  </si>
  <si>
    <t>Highlights</t>
  </si>
  <si>
    <t>Let'Srollthedice</t>
  </si>
  <si>
    <t>Pudding</t>
  </si>
  <si>
    <t>Zamborghini</t>
  </si>
  <si>
    <t>My Xanadu</t>
  </si>
  <si>
    <t>Episodic</t>
  </si>
  <si>
    <t>Prancing Spirit</t>
  </si>
  <si>
    <t>St Lawrence</t>
  </si>
  <si>
    <t>Patchouli Dream</t>
  </si>
  <si>
    <t>Political Debate</t>
  </si>
  <si>
    <t>Talbragar</t>
  </si>
  <si>
    <t>Batrana</t>
  </si>
  <si>
    <t>Great Taste</t>
  </si>
  <si>
    <t>Hard To Cross</t>
  </si>
  <si>
    <t>Mirzann</t>
  </si>
  <si>
    <t>Lady In Pink</t>
  </si>
  <si>
    <t>Putt For Dough</t>
  </si>
  <si>
    <t>Jabbawockeez</t>
  </si>
  <si>
    <t>Miss Roumbini</t>
  </si>
  <si>
    <t>Foujita San</t>
  </si>
  <si>
    <t>Craig</t>
  </si>
  <si>
    <t>Steel Run</t>
  </si>
  <si>
    <t>Cranky Harry</t>
  </si>
  <si>
    <t>African Daisy</t>
  </si>
  <si>
    <t>Space Age</t>
  </si>
  <si>
    <t>War Eternal</t>
  </si>
  <si>
    <t>The Escape</t>
  </si>
  <si>
    <t>Lafargue</t>
  </si>
  <si>
    <t>Wild Botanica</t>
  </si>
  <si>
    <t>Defining</t>
  </si>
  <si>
    <t>Matron Bullwinkel</t>
  </si>
  <si>
    <t>Herbert Park</t>
  </si>
  <si>
    <t>Bubbas Bay</t>
  </si>
  <si>
    <t>Jean Valjean</t>
  </si>
  <si>
    <t>Shameless Miss</t>
  </si>
  <si>
    <t>Hold On Honey</t>
  </si>
  <si>
    <t>First In Line</t>
  </si>
  <si>
    <t>Bean Foggy</t>
  </si>
  <si>
    <t>Lasting Kiss</t>
  </si>
  <si>
    <t>Aqua Alta</t>
  </si>
  <si>
    <t>Cash Me</t>
  </si>
  <si>
    <t>Pachino</t>
  </si>
  <si>
    <t>Caballus</t>
  </si>
  <si>
    <t>Lady Court</t>
  </si>
  <si>
    <t>Devils Throat</t>
  </si>
  <si>
    <t>Shopping Esprit</t>
  </si>
  <si>
    <t>Jemeldi</t>
  </si>
  <si>
    <t>Rubiquitous</t>
  </si>
  <si>
    <t>Its Gerry</t>
  </si>
  <si>
    <t>Deep Rouge</t>
  </si>
  <si>
    <t>Life Lessons</t>
  </si>
  <si>
    <t>Arentee</t>
  </si>
  <si>
    <t>Wairere Falls</t>
  </si>
  <si>
    <t>The Prodigal Son</t>
  </si>
  <si>
    <t>Vain Invader</t>
  </si>
  <si>
    <t>Viminele</t>
  </si>
  <si>
    <t>Maximillius</t>
  </si>
  <si>
    <t>Aspen Colorado</t>
  </si>
  <si>
    <t>Kir Royale</t>
  </si>
  <si>
    <t>Lucky Exchange</t>
  </si>
  <si>
    <t>Little Brose</t>
  </si>
  <si>
    <t>Autumn Ballet</t>
  </si>
  <si>
    <t>Zarastro</t>
  </si>
  <si>
    <t>Fender</t>
  </si>
  <si>
    <t>Autumn Angel</t>
  </si>
  <si>
    <t>Galifianakis</t>
  </si>
  <si>
    <t>Smytzer</t>
  </si>
  <si>
    <t>Be Water My Friend</t>
  </si>
  <si>
    <t>Scentify</t>
  </si>
  <si>
    <t>Zapateo</t>
  </si>
  <si>
    <t>Pride Of Sullivan</t>
  </si>
  <si>
    <t>Tuvalu</t>
  </si>
  <si>
    <t>Chernak</t>
  </si>
  <si>
    <t>Gaius</t>
  </si>
  <si>
    <t>Wolf Moon</t>
  </si>
  <si>
    <t>Legacies</t>
  </si>
  <si>
    <t>Le Melody</t>
  </si>
  <si>
    <t>Shock Em Ova</t>
  </si>
  <si>
    <t>Zoukerette</t>
  </si>
  <si>
    <t>Zac De Boss</t>
  </si>
  <si>
    <t>Griff</t>
  </si>
  <si>
    <t>Airman</t>
  </si>
  <si>
    <t>Aintnodeeldun</t>
  </si>
  <si>
    <t>Riff Rocket</t>
  </si>
  <si>
    <t>Brocky</t>
  </si>
  <si>
    <t>Bandis Boy</t>
  </si>
  <si>
    <t>Kronenbourg</t>
  </si>
  <si>
    <t>Montefilia</t>
  </si>
  <si>
    <t>Star Patrol</t>
  </si>
  <si>
    <t>Preach</t>
  </si>
  <si>
    <t>Cleveland</t>
  </si>
  <si>
    <t>Little Mix</t>
  </si>
  <si>
    <t>Tom Kitten</t>
  </si>
  <si>
    <t>Aton Of Delight</t>
  </si>
  <si>
    <t>Mission Of Love</t>
  </si>
  <si>
    <t>Just Fine</t>
  </si>
  <si>
    <t>Nashira</t>
  </si>
  <si>
    <t>Militarize</t>
  </si>
  <si>
    <t>Red Wave</t>
  </si>
  <si>
    <t>Contribute</t>
  </si>
  <si>
    <t>Shibli</t>
  </si>
  <si>
    <t>Cest Magique</t>
  </si>
  <si>
    <t>Mr Maestro</t>
  </si>
  <si>
    <t>Kapakiri</t>
  </si>
  <si>
    <t>Bitcoin Baby</t>
  </si>
  <si>
    <t>Satay Chicken</t>
  </si>
  <si>
    <t>Floozie</t>
  </si>
  <si>
    <t>Devastating</t>
  </si>
  <si>
    <t>Eagles Crag</t>
  </si>
  <si>
    <t>Archo Nacho</t>
  </si>
  <si>
    <t>Quality Time</t>
  </si>
  <si>
    <t>Just Super</t>
  </si>
  <si>
    <t>Ekaterina</t>
  </si>
  <si>
    <t>Let Me Reign</t>
  </si>
  <si>
    <t>Queen Of The Ball</t>
  </si>
  <si>
    <t>Fathers Day</t>
  </si>
  <si>
    <t>I Am The Empire</t>
  </si>
  <si>
    <t>Willinga Freefall</t>
  </si>
  <si>
    <t>Chief Conductor</t>
  </si>
  <si>
    <t>All That Pizzazz</t>
  </si>
  <si>
    <t>With Your Blessing</t>
  </si>
  <si>
    <t>Extremist</t>
  </si>
  <si>
    <t>Starzam</t>
  </si>
  <si>
    <t>En Pointe</t>
  </si>
  <si>
    <t>She Daresthe Devil</t>
  </si>
  <si>
    <t>Perfect Mission</t>
  </si>
  <si>
    <t>Light Of Boom</t>
  </si>
  <si>
    <t>My Khalifa</t>
  </si>
  <si>
    <t>Acid Wash</t>
  </si>
  <si>
    <t>Highland Rocker</t>
  </si>
  <si>
    <t>Harbin</t>
  </si>
  <si>
    <t>Call The Union</t>
  </si>
  <si>
    <t>South Of Houston</t>
  </si>
  <si>
    <t>British Columbia</t>
  </si>
  <si>
    <t>Flying Joy</t>
  </si>
  <si>
    <t>Emperor</t>
  </si>
  <si>
    <t>Midnight In Tokyo</t>
  </si>
  <si>
    <t>Deel Blaster</t>
  </si>
  <si>
    <t>Setosa</t>
  </si>
  <si>
    <t>Ginger N Pink</t>
  </si>
  <si>
    <t>Gitalong</t>
  </si>
  <si>
    <t>Boldinho</t>
  </si>
  <si>
    <t>Green Belt</t>
  </si>
  <si>
    <t>Miracle Spin</t>
  </si>
  <si>
    <t>Iowa</t>
  </si>
  <si>
    <t>Power Ballard</t>
  </si>
  <si>
    <t>Clovers Prince</t>
  </si>
  <si>
    <t>Lyrical Gangster</t>
  </si>
  <si>
    <t>Bettcha The Crown</t>
  </si>
  <si>
    <t>Black On Beauty</t>
  </si>
  <si>
    <t>Storm The Fortress</t>
  </si>
  <si>
    <t>Mr Galazi</t>
  </si>
  <si>
    <t>Frenchmans Bay</t>
  </si>
  <si>
    <t>Ceerseven</t>
  </si>
  <si>
    <t>Union Army</t>
  </si>
  <si>
    <t>Johnny Rocker</t>
  </si>
  <si>
    <t>Burning Bell</t>
  </si>
  <si>
    <t>Ocean Zar</t>
  </si>
  <si>
    <t>Our Maryanne</t>
  </si>
  <si>
    <t>Original Glaze</t>
  </si>
  <si>
    <t>Wiggum</t>
  </si>
  <si>
    <t>Buenos Noches</t>
  </si>
  <si>
    <t>Punch Lane</t>
  </si>
  <si>
    <t>Brave Mead</t>
  </si>
  <si>
    <t>Golden Boom</t>
  </si>
  <si>
    <t>Strapparsi</t>
  </si>
  <si>
    <t>Outlawed</t>
  </si>
  <si>
    <t>Brentwood</t>
  </si>
  <si>
    <t>Daytona Bay</t>
  </si>
  <si>
    <t>Apophis</t>
  </si>
  <si>
    <t>Typhoon Taavi</t>
  </si>
  <si>
    <t>Red Top</t>
  </si>
  <si>
    <t>Tick Tock Queen</t>
  </si>
  <si>
    <t>Connecticut</t>
  </si>
  <si>
    <t>Bak Da Man</t>
  </si>
  <si>
    <t>Basarwa</t>
  </si>
  <si>
    <t>Tenzing</t>
  </si>
  <si>
    <t>Mawallock</t>
  </si>
  <si>
    <t>Uncommon James</t>
  </si>
  <si>
    <t>Standing Order</t>
  </si>
  <si>
    <t>Zoes Promise</t>
  </si>
  <si>
    <t>Yellow Brick</t>
  </si>
  <si>
    <t>King Of The Castle</t>
  </si>
  <si>
    <t>Knights Choice</t>
  </si>
  <si>
    <t>Press Down</t>
  </si>
  <si>
    <t>Top Boy</t>
  </si>
  <si>
    <t>Essonne</t>
  </si>
  <si>
    <t>The Vowels</t>
  </si>
  <si>
    <t>Hurts So Good</t>
  </si>
  <si>
    <t>Presser</t>
  </si>
  <si>
    <t>Ulysses</t>
  </si>
  <si>
    <t>Hell Hound</t>
  </si>
  <si>
    <t>Lievore</t>
  </si>
  <si>
    <t>Shalaman</t>
  </si>
  <si>
    <t>The Cunning Fox</t>
  </si>
  <si>
    <t>Conqueror</t>
  </si>
  <si>
    <t>Affordable</t>
  </si>
  <si>
    <t>Interpretation</t>
  </si>
  <si>
    <t>Red Card</t>
  </si>
  <si>
    <t>Yellow Sam</t>
  </si>
  <si>
    <t>Farhh Flung</t>
  </si>
  <si>
    <t>Sandpaper</t>
  </si>
  <si>
    <t>Rattle And Bang</t>
  </si>
  <si>
    <t>Shirshov</t>
  </si>
  <si>
    <t>Aberfeldie Boy</t>
  </si>
  <si>
    <t>Grey River</t>
  </si>
  <si>
    <t>Foxy Frida</t>
  </si>
  <si>
    <t>Lofty Strike</t>
  </si>
  <si>
    <t>Rose Quartz</t>
  </si>
  <si>
    <t>Forgot You</t>
  </si>
  <si>
    <t>Long Arm</t>
  </si>
  <si>
    <t>Tacumwah</t>
  </si>
  <si>
    <t>Chandon Burj</t>
  </si>
  <si>
    <t>Generation</t>
  </si>
  <si>
    <t>Gregolimo</t>
  </si>
  <si>
    <t>Von Hauke</t>
  </si>
  <si>
    <t>Ascension</t>
  </si>
  <si>
    <t>Pesto</t>
  </si>
  <si>
    <t>Chester Warrior</t>
  </si>
  <si>
    <t>Regal Power</t>
  </si>
  <si>
    <t>Soaring Eagle</t>
  </si>
  <si>
    <t>Ruling</t>
  </si>
  <si>
    <t>Unusual Culture</t>
  </si>
  <si>
    <t>Captain Britain</t>
  </si>
  <si>
    <t>Pink Beau Ty</t>
  </si>
  <si>
    <t>Bel Air</t>
  </si>
  <si>
    <t>Najem Suhail</t>
  </si>
  <si>
    <t>Toronto Terrier</t>
  </si>
  <si>
    <t>Foxy Cleopatra</t>
  </si>
  <si>
    <t>Crosshaven</t>
  </si>
  <si>
    <t>Nugget</t>
  </si>
  <si>
    <t>He'Ll Rip</t>
  </si>
  <si>
    <t>Campionessa</t>
  </si>
  <si>
    <t>Senegalia</t>
  </si>
  <si>
    <t>Regal Azmon</t>
  </si>
  <si>
    <t>Sunsets</t>
  </si>
  <si>
    <t>Fire Of Etna</t>
  </si>
  <si>
    <t>Jigsaw</t>
  </si>
  <si>
    <t>Wild Planet</t>
  </si>
  <si>
    <t>Flossing</t>
  </si>
  <si>
    <t>The Map</t>
  </si>
  <si>
    <t>Matriarch Rose</t>
  </si>
  <si>
    <t>Why Worry</t>
  </si>
  <si>
    <t>Ashford Street</t>
  </si>
  <si>
    <t>Speycaster</t>
  </si>
  <si>
    <t>Ferago</t>
  </si>
  <si>
    <t>Savvy Valentino</t>
  </si>
  <si>
    <t>King Of Sparta</t>
  </si>
  <si>
    <t>Bandersnatch</t>
  </si>
  <si>
    <t>Kalapour</t>
  </si>
  <si>
    <t>Holly Lolly</t>
  </si>
  <si>
    <t>One Last Kiss</t>
  </si>
  <si>
    <t>Whangaehu</t>
  </si>
  <si>
    <t>Fearnought</t>
  </si>
  <si>
    <t>Awesome Wonder</t>
  </si>
  <si>
    <t>Extremely Lucky</t>
  </si>
  <si>
    <t>Hosier</t>
  </si>
  <si>
    <t>Green Shadows</t>
  </si>
  <si>
    <t>Dreamdeel</t>
  </si>
  <si>
    <t>Eyeque</t>
  </si>
  <si>
    <t>Backrower</t>
  </si>
  <si>
    <t>Logan Street Lion</t>
  </si>
  <si>
    <t>Defiant Heart</t>
  </si>
  <si>
    <t>Gracilistyla</t>
  </si>
  <si>
    <t>Argentia</t>
  </si>
  <si>
    <t>Athabascan</t>
  </si>
  <si>
    <t>Verona</t>
  </si>
  <si>
    <t>Philipsburg</t>
  </si>
  <si>
    <t>Queenmaker</t>
  </si>
  <si>
    <t>Way To The Stars</t>
  </si>
  <si>
    <t>Epicus</t>
  </si>
  <si>
    <t>Vindication</t>
  </si>
  <si>
    <t>Shohei</t>
  </si>
  <si>
    <t>Spitfire</t>
  </si>
  <si>
    <t>Caboche</t>
  </si>
  <si>
    <t>Mars Mission</t>
  </si>
  <si>
    <t>Gustosisimo</t>
  </si>
  <si>
    <t>Plundering</t>
  </si>
  <si>
    <t>Toesonthenose</t>
  </si>
  <si>
    <t>Contemporary</t>
  </si>
  <si>
    <t>Leandra</t>
  </si>
  <si>
    <t>Eau De Vie</t>
  </si>
  <si>
    <t>Rise Of The Masses</t>
  </si>
  <si>
    <t>Cliff House</t>
  </si>
  <si>
    <t>Finepoint</t>
  </si>
  <si>
    <t>Sneaky Paige</t>
  </si>
  <si>
    <t>Quick Tempo</t>
  </si>
  <si>
    <t>Valiancy</t>
  </si>
  <si>
    <t>I'Mintowin</t>
  </si>
  <si>
    <t>Insurrection</t>
  </si>
  <si>
    <t>Vegas Outlaw</t>
  </si>
  <si>
    <t>Ningaloo Star</t>
  </si>
  <si>
    <t>Tsarina Sophia</t>
  </si>
  <si>
    <t>Cavalier Charles</t>
  </si>
  <si>
    <t>Touristic</t>
  </si>
  <si>
    <t>Crafty Eagle</t>
  </si>
  <si>
    <t>Dollar Magic</t>
  </si>
  <si>
    <t>Hellova Nature</t>
  </si>
  <si>
    <t>Euros</t>
  </si>
  <si>
    <t>Buillt</t>
  </si>
  <si>
    <t>Richon</t>
  </si>
  <si>
    <t>Super Bright</t>
  </si>
  <si>
    <t>Excelladus</t>
  </si>
  <si>
    <t>Anythink Goes</t>
  </si>
  <si>
    <t>Bootscooter</t>
  </si>
  <si>
    <t>Tashi</t>
  </si>
  <si>
    <t>Cirebon</t>
  </si>
  <si>
    <t>Nana'S Wish</t>
  </si>
  <si>
    <t>Dakota Vroom</t>
  </si>
  <si>
    <t>Tintookie</t>
  </si>
  <si>
    <t>Dipsy Doodle</t>
  </si>
  <si>
    <t>Floating</t>
  </si>
  <si>
    <t>Almania</t>
  </si>
  <si>
    <t>Ruthless Dame</t>
  </si>
  <si>
    <t>Hawaii Five Oh</t>
  </si>
  <si>
    <t>Circle Of Fire</t>
  </si>
  <si>
    <t>Goldman</t>
  </si>
  <si>
    <t>Noisy Boy</t>
  </si>
  <si>
    <t>Desperado</t>
  </si>
  <si>
    <t>Hezashocka</t>
  </si>
  <si>
    <t>Jedibeel (Nz)</t>
  </si>
  <si>
    <t>Navy Blood</t>
  </si>
  <si>
    <t>Quantum Cat</t>
  </si>
  <si>
    <t>November Falls</t>
  </si>
  <si>
    <t>Xidaki</t>
  </si>
  <si>
    <t>Flightcrew</t>
  </si>
  <si>
    <t>Hopeful</t>
  </si>
  <si>
    <t>Amberite</t>
  </si>
  <si>
    <t>Dazzling Lucy</t>
  </si>
  <si>
    <t>Loco</t>
  </si>
  <si>
    <t>One Destiny</t>
  </si>
  <si>
    <t>Charming Legend</t>
  </si>
  <si>
    <t>Russian Roni</t>
  </si>
  <si>
    <t>Llanddwyn</t>
  </si>
  <si>
    <t>Age Of Sail</t>
  </si>
  <si>
    <t>Tamerlane</t>
  </si>
  <si>
    <t>Mascaret</t>
  </si>
  <si>
    <t>Ha Ha Ha</t>
  </si>
  <si>
    <t>Fleetwood</t>
  </si>
  <si>
    <t>Scale Bet</t>
  </si>
  <si>
    <t>Scale Return</t>
  </si>
  <si>
    <t>Scale Profit</t>
  </si>
  <si>
    <t>Day</t>
  </si>
  <si>
    <t>Grand Total</t>
  </si>
  <si>
    <t>Count of Scale Bet</t>
  </si>
  <si>
    <t>Sum of Scale Return</t>
  </si>
  <si>
    <t>Sum of Scale Profit</t>
  </si>
  <si>
    <t>(Multiple Items)</t>
  </si>
  <si>
    <t>Bur Dubai</t>
  </si>
  <si>
    <t>Autumn Glow</t>
  </si>
  <si>
    <t>Super Daisy</t>
  </si>
  <si>
    <t>Ouroboros</t>
  </si>
  <si>
    <t>Outback Miss</t>
  </si>
  <si>
    <t>State</t>
  </si>
  <si>
    <t>Bush</t>
  </si>
  <si>
    <t>Vic</t>
  </si>
  <si>
    <t>-</t>
  </si>
  <si>
    <t>Qld</t>
  </si>
  <si>
    <t>Bend</t>
  </si>
  <si>
    <t>NSW</t>
  </si>
  <si>
    <t>Gosford</t>
  </si>
  <si>
    <t>Morphettville Pk</t>
  </si>
  <si>
    <t>SA</t>
  </si>
  <si>
    <t>Morphettville</t>
  </si>
  <si>
    <t>Morn</t>
  </si>
  <si>
    <t>San-H</t>
  </si>
  <si>
    <t>Mare Of Mt Buller</t>
  </si>
  <si>
    <t>Capper Thirtynine</t>
  </si>
  <si>
    <t>Track Tale</t>
  </si>
  <si>
    <t>Keitel</t>
  </si>
  <si>
    <t>$10k Bank</t>
  </si>
  <si>
    <t>Sum of Scale Bet</t>
  </si>
  <si>
    <t>Image Time</t>
  </si>
  <si>
    <t>Imgae Track</t>
  </si>
  <si>
    <t>Image Race</t>
  </si>
  <si>
    <t>Image TAB</t>
  </si>
  <si>
    <t>Image Sources</t>
  </si>
  <si>
    <t>Image Horse</t>
  </si>
  <si>
    <t>Iumage Scale BET</t>
  </si>
  <si>
    <t>Source/s</t>
  </si>
  <si>
    <t>Pro Syd-10</t>
  </si>
  <si>
    <t>Nat-10</t>
  </si>
  <si>
    <t>E4-10/Nat-13</t>
  </si>
  <si>
    <t>Black Peppermint</t>
  </si>
  <si>
    <t>Stage N Screen</t>
  </si>
  <si>
    <t>E4-12/Nat-13</t>
  </si>
  <si>
    <t>E4-12/Edge-14/Nat-14</t>
  </si>
  <si>
    <t>Elite Edge</t>
  </si>
  <si>
    <t>Midnight Dynamite</t>
  </si>
  <si>
    <t>(All)</t>
  </si>
  <si>
    <t>1st Run Bet</t>
  </si>
  <si>
    <t>1st Run Ret</t>
  </si>
  <si>
    <t>1st Run Profit</t>
  </si>
  <si>
    <t>Edge-Orig</t>
  </si>
  <si>
    <t>E4-12/Edge-Orig-14</t>
  </si>
  <si>
    <t>Edge-Orig-12/Pro Mel-10</t>
  </si>
  <si>
    <t>E4-11/Edge-Orig-15/Nat-15</t>
  </si>
  <si>
    <t>E4-20/Edge-Orig-20/Nat-13</t>
  </si>
  <si>
    <t>E4-10/Edge-Orig-15/Pro Syd-15</t>
  </si>
  <si>
    <t>Original Edge Raceday Template Calc</t>
  </si>
  <si>
    <t>Hellsing</t>
  </si>
  <si>
    <t>E4-12</t>
  </si>
  <si>
    <t>E4-20/Edge-Orig-20/Nat-20/Pro Mel-13</t>
  </si>
  <si>
    <t>Bets</t>
  </si>
  <si>
    <t>Winners</t>
  </si>
  <si>
    <t>S-Rate%</t>
  </si>
  <si>
    <t>Won</t>
  </si>
  <si>
    <t>Ave Win Odds</t>
  </si>
  <si>
    <t>Oscar'S Fortune</t>
  </si>
  <si>
    <t>E4-12/Edge-Orig-20/Pro Mel-20</t>
  </si>
  <si>
    <t>Oscar's Fortune</t>
  </si>
  <si>
    <t>Clean Energy</t>
  </si>
  <si>
    <t>Elite Combo</t>
  </si>
  <si>
    <t>E4-11/Edge-15/Nat-15</t>
  </si>
  <si>
    <t>Banks</t>
  </si>
  <si>
    <t>Just Glamourous</t>
  </si>
  <si>
    <t>Khor</t>
  </si>
  <si>
    <r>
      <rPr>
        <b/>
        <sz val="14"/>
        <color theme="1"/>
        <rFont val="Aptos Narrow"/>
        <family val="2"/>
        <scheme val="minor"/>
      </rPr>
      <t>Lookup</t>
    </r>
    <r>
      <rPr>
        <b/>
        <sz val="11"/>
        <color theme="1"/>
        <rFont val="Aptos Narrow"/>
        <family val="2"/>
        <scheme val="minor"/>
      </rPr>
      <t>: State, Bush</t>
    </r>
  </si>
  <si>
    <r>
      <rPr>
        <b/>
        <sz val="26"/>
        <color rgb="FFFFC000"/>
        <rFont val="Calibri"/>
        <family val="2"/>
      </rPr>
      <t>Elite COMBO</t>
    </r>
    <r>
      <rPr>
        <b/>
        <sz val="22"/>
        <color rgb="FFFFC000"/>
        <rFont val="Calibri"/>
        <family val="2"/>
      </rPr>
      <t xml:space="preserve">    </t>
    </r>
    <r>
      <rPr>
        <sz val="16"/>
        <color rgb="FFFFC000"/>
        <rFont val="Calibri"/>
        <family val="2"/>
      </rPr>
      <t>Edge + E4 + Nat + Mel-Pro + Syd-Pro</t>
    </r>
  </si>
  <si>
    <t>Modown</t>
  </si>
  <si>
    <t>Hughes</t>
  </si>
  <si>
    <t>Preferential</t>
  </si>
  <si>
    <t>Aeliana</t>
  </si>
  <si>
    <t>E4-20/Edge-20/Nat-20/Pro Mel-13</t>
  </si>
  <si>
    <t>E4-15/Edge-15/Nat-15</t>
  </si>
  <si>
    <t>Edge-10/Pro Mel-13</t>
  </si>
  <si>
    <t>E4-20/Edge-20/Nat-20</t>
  </si>
  <si>
    <t>E4-12/Edge-20/Pro Mel-20</t>
  </si>
  <si>
    <t>2023</t>
  </si>
  <si>
    <t>Aug</t>
  </si>
  <si>
    <t>Sep</t>
  </si>
  <si>
    <t>Oct</t>
  </si>
  <si>
    <t>Nov</t>
  </si>
  <si>
    <t>Dec</t>
  </si>
  <si>
    <t>2024</t>
  </si>
  <si>
    <t>Jan</t>
  </si>
  <si>
    <t>Feb</t>
  </si>
  <si>
    <t>Mar</t>
  </si>
  <si>
    <t>Apr</t>
  </si>
  <si>
    <t>May</t>
  </si>
  <si>
    <t>Jun</t>
  </si>
  <si>
    <t>Jul</t>
  </si>
  <si>
    <t>2025</t>
  </si>
  <si>
    <t>Elite Combo Betting</t>
  </si>
  <si>
    <t>Live</t>
  </si>
  <si>
    <t>Live (Named Edge)</t>
  </si>
  <si>
    <t>Live (Named Elite Combo)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</si>
</sst>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* #,##0_-;\-&quot;$&quot;* #,##0_-;_-&quot;$&quot;* &quot;-&quot;??_-;_-@_-"/>
    <numFmt numFmtId="165" formatCode="[$-C09]dd\-mmm\-yy;@"/>
    <numFmt numFmtId="166" formatCode="[$-409]h:mm\ AM/PM"/>
    <numFmt numFmtId="167" formatCode="[$-F800]dddd\,\ mmmm\ dd\,\ yyyy"/>
    <numFmt numFmtId="168" formatCode="&quot;$&quot;#,##0"/>
    <numFmt numFmtId="169" formatCode="_-&quot;$&quot;* #,##0.0_-;\-&quot;$&quot;* #,##0.0_-;_-&quot;$&quot;* &quot;-&quot;??_-;_-@_-"/>
    <numFmt numFmtId="170" formatCode="0.0%"/>
    <numFmt numFmtId="171" formatCode="&quot;$&quot;#,##0.00"/>
    <numFmt numFmtId="172" formatCode="_-* #,##0_-;\-* #,##0_-;_-* &quot;-&quot;??_-;_-@_-"/>
    <numFmt numFmtId="173" formatCode="&quot;$&quot;#,##0.0;[Red]\-&quot;$&quot;#,##0.0"/>
    <numFmt numFmtId="174" formatCode="#,##0_ ;\-#,##0\ "/>
  </numFmts>
  <fonts count="76" x14ac:knownFonts="1">
    <font>
      <sz val="11"/>
      <color theme="1"/>
      <name val="Aptos Narrow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Aptos Narrow"/>
      <family val="2"/>
      <scheme val="minor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sz val="9"/>
      <color theme="1"/>
      <name val="Calibri"/>
      <family val="2"/>
    </font>
    <font>
      <b/>
      <sz val="10"/>
      <color theme="1"/>
      <name val="Calibri"/>
      <family val="2"/>
    </font>
    <font>
      <sz val="11"/>
      <color theme="1"/>
      <name val="Calibri"/>
      <family val="2"/>
    </font>
    <font>
      <sz val="14"/>
      <color theme="1"/>
      <name val="Calibri"/>
      <family val="2"/>
    </font>
    <font>
      <b/>
      <sz val="14"/>
      <color theme="1"/>
      <name val="Calibri"/>
      <family val="2"/>
    </font>
    <font>
      <sz val="24"/>
      <color rgb="FF3308E8"/>
      <name val="Calibri"/>
      <family val="2"/>
    </font>
    <font>
      <b/>
      <sz val="16"/>
      <color theme="1"/>
      <name val="Calibri"/>
      <family val="2"/>
    </font>
    <font>
      <sz val="14"/>
      <name val="Calibri"/>
      <family val="2"/>
    </font>
    <font>
      <sz val="8"/>
      <name val="Aptos Narrow"/>
      <family val="2"/>
      <scheme val="minor"/>
    </font>
    <font>
      <sz val="16"/>
      <color theme="1"/>
      <name val="Calibri"/>
      <family val="2"/>
    </font>
    <font>
      <sz val="16"/>
      <color rgb="FFC00000"/>
      <name val="Calibri"/>
      <family val="2"/>
    </font>
    <font>
      <sz val="12"/>
      <color theme="1"/>
      <name val="Calibri"/>
      <family val="2"/>
    </font>
    <font>
      <b/>
      <sz val="13"/>
      <color theme="1"/>
      <name val="Calibri"/>
      <family val="2"/>
    </font>
    <font>
      <sz val="9"/>
      <name val="Calibri"/>
      <family val="2"/>
    </font>
    <font>
      <b/>
      <sz val="13"/>
      <name val="Calibri"/>
      <family val="2"/>
    </font>
    <font>
      <sz val="10"/>
      <name val="Calibri"/>
      <family val="2"/>
    </font>
    <font>
      <b/>
      <sz val="14"/>
      <color theme="0" tint="-0.499984740745262"/>
      <name val="Calibri"/>
      <family val="2"/>
    </font>
    <font>
      <sz val="18"/>
      <color rgb="FFFFFF00"/>
      <name val="Calibri"/>
      <family val="2"/>
    </font>
    <font>
      <sz val="12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4"/>
      <color rgb="FFFFFF00"/>
      <name val="Calibri"/>
      <family val="2"/>
    </font>
    <font>
      <sz val="24"/>
      <color theme="1"/>
      <name val="Calibri"/>
      <family val="2"/>
    </font>
    <font>
      <sz val="36"/>
      <color theme="1"/>
      <name val="Calibri"/>
      <family val="2"/>
    </font>
    <font>
      <sz val="8"/>
      <color theme="1"/>
      <name val="Calibri"/>
      <family val="2"/>
    </font>
    <font>
      <b/>
      <sz val="12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3"/>
      <color theme="1"/>
      <name val="Calibri"/>
      <family val="2"/>
    </font>
    <font>
      <sz val="20"/>
      <color theme="1"/>
      <name val="Calibri"/>
      <family val="2"/>
    </font>
    <font>
      <sz val="11"/>
      <color rgb="FFFFFF00"/>
      <name val="Calibri"/>
      <family val="2"/>
    </font>
    <font>
      <b/>
      <sz val="11"/>
      <color rgb="FF0033CC"/>
      <name val="Calibri"/>
      <family val="2"/>
    </font>
    <font>
      <b/>
      <sz val="12"/>
      <color rgb="FF0033CC"/>
      <name val="Calibri"/>
      <family val="2"/>
    </font>
    <font>
      <sz val="9"/>
      <color rgb="FF0033CC"/>
      <name val="Calibri"/>
      <family val="2"/>
    </font>
    <font>
      <b/>
      <sz val="9"/>
      <color rgb="FF0033CC"/>
      <name val="Calibri"/>
      <family val="2"/>
    </font>
    <font>
      <b/>
      <i/>
      <sz val="12"/>
      <color rgb="FF0033CC"/>
      <name val="Calibri"/>
      <family val="2"/>
    </font>
    <font>
      <sz val="11"/>
      <color rgb="FF0033CC"/>
      <name val="Calibri"/>
      <family val="2"/>
    </font>
    <font>
      <b/>
      <sz val="10"/>
      <name val="Calibri"/>
      <family val="2"/>
    </font>
    <font>
      <b/>
      <sz val="11"/>
      <name val="Calibri"/>
      <family val="2"/>
    </font>
    <font>
      <sz val="9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b/>
      <sz val="26"/>
      <color theme="9" tint="0.79998168889431442"/>
      <name val="Arial Rounded MT Bold"/>
      <family val="2"/>
    </font>
    <font>
      <b/>
      <sz val="26"/>
      <color theme="0"/>
      <name val="Arial Rounded MT Bold"/>
      <family val="2"/>
    </font>
    <font>
      <sz val="12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0"/>
      <name val="Aptos Narrow"/>
      <family val="2"/>
      <scheme val="minor"/>
    </font>
    <font>
      <sz val="12"/>
      <name val="Aptos Narrow"/>
      <family val="2"/>
      <scheme val="minor"/>
    </font>
    <font>
      <sz val="14"/>
      <color theme="9" tint="0.79998168889431442"/>
      <name val="Arial Rounded MT Bold"/>
      <family val="2"/>
    </font>
    <font>
      <b/>
      <sz val="14"/>
      <color theme="1"/>
      <name val="Aptos Narrow"/>
      <family val="2"/>
      <scheme val="minor"/>
    </font>
    <font>
      <b/>
      <sz val="24"/>
      <color theme="9" tint="0.59999389629810485"/>
      <name val="Arial Rounded MT Bold"/>
      <family val="2"/>
    </font>
    <font>
      <sz val="11"/>
      <color theme="0" tint="-4.9989318521683403E-2"/>
      <name val="Calibri"/>
      <family val="2"/>
    </font>
    <font>
      <sz val="11"/>
      <color theme="9" tint="0.79998168889431442"/>
      <name val="Arial Rounded MT Bold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24"/>
      <color rgb="FFFFC000"/>
      <name val="Arial Rounded MT Bold"/>
      <family val="2"/>
    </font>
    <font>
      <sz val="14"/>
      <color rgb="FFFFC000"/>
      <name val="Arial Rounded MT Bold"/>
      <family val="2"/>
    </font>
    <font>
      <sz val="11"/>
      <color rgb="FFFFC000"/>
      <name val="Arial Rounded MT Bold"/>
      <family val="2"/>
    </font>
    <font>
      <b/>
      <sz val="28"/>
      <color rgb="FFFFC000"/>
      <name val="Arial Rounded MT Bold"/>
      <family val="2"/>
    </font>
    <font>
      <b/>
      <sz val="22"/>
      <color rgb="FFFFC000"/>
      <name val="Calibri"/>
      <family val="2"/>
    </font>
    <font>
      <sz val="16"/>
      <color rgb="FFFFC000"/>
      <name val="Calibri"/>
      <family val="2"/>
    </font>
    <font>
      <b/>
      <sz val="24"/>
      <color rgb="FFFFC000"/>
      <name val="Calibri"/>
      <family val="2"/>
    </font>
    <font>
      <b/>
      <sz val="26"/>
      <color rgb="FFFFC000"/>
      <name val="Calibri"/>
      <family val="2"/>
    </font>
    <font>
      <b/>
      <sz val="14"/>
      <color rgb="FFFFC000"/>
      <name val="Calibri"/>
      <family val="2"/>
    </font>
    <font>
      <b/>
      <sz val="20"/>
      <color rgb="FFFFC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0033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FEEE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B304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0">
    <xf numFmtId="0" fontId="0" fillId="0" borderId="0"/>
    <xf numFmtId="9" fontId="7" fillId="0" borderId="0" applyFont="0" applyFill="0" applyBorder="0" applyAlignment="0" applyProtection="0"/>
    <xf numFmtId="0" fontId="12" fillId="0" borderId="0"/>
    <xf numFmtId="0" fontId="7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</cellStyleXfs>
  <cellXfs count="351">
    <xf numFmtId="0" fontId="0" fillId="0" borderId="0" xfId="0"/>
    <xf numFmtId="0" fontId="15" fillId="0" borderId="0" xfId="2" applyFont="1"/>
    <xf numFmtId="0" fontId="13" fillId="0" borderId="0" xfId="2" applyFont="1"/>
    <xf numFmtId="0" fontId="8" fillId="0" borderId="0" xfId="2" applyFont="1"/>
    <xf numFmtId="0" fontId="20" fillId="0" borderId="0" xfId="2" applyFont="1"/>
    <xf numFmtId="0" fontId="8" fillId="0" borderId="1" xfId="2" applyFont="1" applyBorder="1" applyAlignment="1">
      <alignment horizontal="center"/>
    </xf>
    <xf numFmtId="0" fontId="8" fillId="0" borderId="20" xfId="2" applyFont="1" applyBorder="1" applyAlignment="1">
      <alignment horizontal="center" vertical="center"/>
    </xf>
    <xf numFmtId="164" fontId="16" fillId="0" borderId="22" xfId="4" applyNumberFormat="1" applyFont="1" applyFill="1" applyBorder="1" applyAlignment="1">
      <alignment horizontal="center"/>
    </xf>
    <xf numFmtId="164" fontId="16" fillId="0" borderId="22" xfId="4" applyNumberFormat="1" applyFont="1" applyBorder="1" applyAlignment="1">
      <alignment horizontal="center" vertical="center"/>
    </xf>
    <xf numFmtId="164" fontId="13" fillId="0" borderId="22" xfId="4" applyNumberFormat="1" applyFont="1" applyFill="1" applyBorder="1" applyAlignment="1">
      <alignment horizontal="center"/>
    </xf>
    <xf numFmtId="164" fontId="16" fillId="0" borderId="4" xfId="4" applyNumberFormat="1" applyFont="1" applyFill="1" applyBorder="1" applyAlignment="1">
      <alignment horizontal="center"/>
    </xf>
    <xf numFmtId="0" fontId="8" fillId="0" borderId="30" xfId="2" applyFont="1" applyBorder="1" applyAlignment="1">
      <alignment horizontal="center" vertical="center"/>
    </xf>
    <xf numFmtId="164" fontId="14" fillId="0" borderId="3" xfId="4" applyNumberFormat="1" applyFont="1" applyFill="1" applyBorder="1" applyAlignment="1">
      <alignment horizontal="center"/>
    </xf>
    <xf numFmtId="164" fontId="16" fillId="0" borderId="3" xfId="4" applyNumberFormat="1" applyFont="1" applyFill="1" applyBorder="1" applyAlignment="1">
      <alignment horizontal="center"/>
    </xf>
    <xf numFmtId="164" fontId="16" fillId="0" borderId="3" xfId="4" applyNumberFormat="1" applyFont="1" applyBorder="1" applyAlignment="1">
      <alignment horizontal="center" vertical="center"/>
    </xf>
    <xf numFmtId="9" fontId="21" fillId="0" borderId="26" xfId="1" applyFont="1" applyBorder="1" applyAlignment="1">
      <alignment horizontal="center" vertical="center"/>
    </xf>
    <xf numFmtId="44" fontId="8" fillId="0" borderId="24" xfId="2" applyNumberFormat="1" applyFont="1" applyBorder="1" applyAlignment="1">
      <alignment horizontal="center" vertical="center"/>
    </xf>
    <xf numFmtId="9" fontId="21" fillId="0" borderId="25" xfId="1" applyFont="1" applyBorder="1" applyAlignment="1">
      <alignment horizontal="center" vertical="center"/>
    </xf>
    <xf numFmtId="0" fontId="22" fillId="0" borderId="0" xfId="2" applyFont="1"/>
    <xf numFmtId="0" fontId="22" fillId="0" borderId="2" xfId="2" applyFont="1" applyBorder="1"/>
    <xf numFmtId="0" fontId="14" fillId="0" borderId="30" xfId="2" applyFont="1" applyBorder="1" applyAlignment="1">
      <alignment horizontal="center" vertical="center"/>
    </xf>
    <xf numFmtId="164" fontId="19" fillId="0" borderId="4" xfId="4" applyNumberFormat="1" applyFont="1" applyFill="1" applyBorder="1" applyAlignment="1">
      <alignment horizontal="center"/>
    </xf>
    <xf numFmtId="164" fontId="19" fillId="0" borderId="22" xfId="4" applyNumberFormat="1" applyFont="1" applyFill="1" applyBorder="1" applyAlignment="1">
      <alignment horizontal="center"/>
    </xf>
    <xf numFmtId="9" fontId="13" fillId="0" borderId="25" xfId="1" applyFont="1" applyBorder="1" applyAlignment="1">
      <alignment horizontal="center" vertical="center"/>
    </xf>
    <xf numFmtId="0" fontId="14" fillId="0" borderId="21" xfId="2" applyFont="1" applyBorder="1" applyAlignment="1">
      <alignment horizontal="center" vertical="center"/>
    </xf>
    <xf numFmtId="6" fontId="22" fillId="3" borderId="29" xfId="3" applyNumberFormat="1" applyFont="1" applyFill="1" applyBorder="1" applyAlignment="1">
      <alignment vertical="center" wrapText="1"/>
    </xf>
    <xf numFmtId="0" fontId="9" fillId="5" borderId="4" xfId="3" applyFont="1" applyFill="1" applyBorder="1" applyAlignment="1">
      <alignment horizontal="center" vertical="center" wrapText="1"/>
    </xf>
    <xf numFmtId="0" fontId="9" fillId="5" borderId="1" xfId="3" applyFont="1" applyFill="1" applyBorder="1" applyAlignment="1">
      <alignment horizontal="center" vertical="center" wrapText="1"/>
    </xf>
    <xf numFmtId="0" fontId="11" fillId="5" borderId="1" xfId="3" applyFont="1" applyFill="1" applyBorder="1" applyAlignment="1">
      <alignment horizontal="center" vertical="center" wrapText="1"/>
    </xf>
    <xf numFmtId="0" fontId="8" fillId="5" borderId="1" xfId="3" applyFont="1" applyFill="1" applyBorder="1" applyAlignment="1">
      <alignment horizontal="center" vertical="center" wrapText="1"/>
    </xf>
    <xf numFmtId="0" fontId="11" fillId="0" borderId="1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6" fontId="22" fillId="0" borderId="19" xfId="3" applyNumberFormat="1" applyFont="1" applyBorder="1" applyAlignment="1">
      <alignment horizontal="center" vertical="center" wrapText="1"/>
    </xf>
    <xf numFmtId="0" fontId="11" fillId="5" borderId="19" xfId="3" applyFont="1" applyFill="1" applyBorder="1" applyAlignment="1">
      <alignment horizontal="center" vertical="center" wrapText="1"/>
    </xf>
    <xf numFmtId="0" fontId="11" fillId="5" borderId="21" xfId="3" applyFont="1" applyFill="1" applyBorder="1" applyAlignment="1">
      <alignment horizontal="center" vertical="center" wrapText="1"/>
    </xf>
    <xf numFmtId="166" fontId="23" fillId="0" borderId="1" xfId="3" applyNumberFormat="1" applyFont="1" applyBorder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8" fontId="23" fillId="0" borderId="1" xfId="4" applyNumberFormat="1" applyFont="1" applyFill="1" applyBorder="1" applyAlignment="1">
      <alignment horizontal="center" vertical="center"/>
    </xf>
    <xf numFmtId="44" fontId="23" fillId="0" borderId="1" xfId="4" applyFont="1" applyFill="1" applyBorder="1" applyAlignment="1">
      <alignment horizontal="center" vertical="center"/>
    </xf>
    <xf numFmtId="169" fontId="23" fillId="0" borderId="1" xfId="4" applyNumberFormat="1" applyFont="1" applyFill="1" applyBorder="1" applyAlignment="1">
      <alignment horizontal="center" vertical="center"/>
    </xf>
    <xf numFmtId="170" fontId="23" fillId="0" borderId="3" xfId="1" applyNumberFormat="1" applyFont="1" applyFill="1" applyBorder="1" applyAlignment="1">
      <alignment horizontal="center" vertical="center"/>
    </xf>
    <xf numFmtId="171" fontId="9" fillId="0" borderId="1" xfId="4" applyNumberFormat="1" applyFont="1" applyFill="1" applyBorder="1" applyAlignment="1">
      <alignment horizontal="center" vertical="center"/>
    </xf>
    <xf numFmtId="168" fontId="13" fillId="0" borderId="4" xfId="4" applyNumberFormat="1" applyFont="1" applyFill="1" applyBorder="1" applyAlignment="1">
      <alignment horizontal="center" vertical="center"/>
    </xf>
    <xf numFmtId="168" fontId="21" fillId="0" borderId="4" xfId="4" applyNumberFormat="1" applyFont="1" applyFill="1" applyBorder="1" applyAlignment="1">
      <alignment horizontal="center" vertical="center"/>
    </xf>
    <xf numFmtId="166" fontId="10" fillId="0" borderId="1" xfId="3" applyNumberFormat="1" applyFont="1" applyBorder="1" applyAlignment="1">
      <alignment horizontal="center" vertical="center"/>
    </xf>
    <xf numFmtId="0" fontId="28" fillId="0" borderId="1" xfId="3" applyFont="1" applyBorder="1" applyAlignment="1">
      <alignment horizontal="center" vertical="center"/>
    </xf>
    <xf numFmtId="0" fontId="21" fillId="0" borderId="1" xfId="3" applyFont="1" applyBorder="1" applyAlignment="1">
      <alignment horizontal="center" vertical="center"/>
    </xf>
    <xf numFmtId="164" fontId="21" fillId="0" borderId="1" xfId="4" applyNumberFormat="1" applyFont="1" applyBorder="1" applyAlignment="1">
      <alignment horizontal="center" vertical="center"/>
    </xf>
    <xf numFmtId="0" fontId="21" fillId="0" borderId="3" xfId="3" applyFont="1" applyBorder="1" applyAlignment="1">
      <alignment horizontal="center" vertical="center"/>
    </xf>
    <xf numFmtId="168" fontId="22" fillId="0" borderId="4" xfId="4" applyNumberFormat="1" applyFont="1" applyFill="1" applyBorder="1" applyAlignment="1">
      <alignment horizontal="center" vertical="center"/>
    </xf>
    <xf numFmtId="166" fontId="28" fillId="2" borderId="1" xfId="3" applyNumberFormat="1" applyFont="1" applyFill="1" applyBorder="1" applyAlignment="1">
      <alignment vertical="center"/>
    </xf>
    <xf numFmtId="166" fontId="28" fillId="2" borderId="3" xfId="3" applyNumberFormat="1" applyFont="1" applyFill="1" applyBorder="1" applyAlignment="1">
      <alignment vertical="center"/>
    </xf>
    <xf numFmtId="166" fontId="24" fillId="2" borderId="4" xfId="3" applyNumberFormat="1" applyFont="1" applyFill="1" applyBorder="1" applyAlignment="1">
      <alignment vertical="center"/>
    </xf>
    <xf numFmtId="0" fontId="26" fillId="2" borderId="15" xfId="3" applyFont="1" applyFill="1" applyBorder="1" applyAlignment="1">
      <alignment horizontal="center" vertical="center" wrapText="1"/>
    </xf>
    <xf numFmtId="0" fontId="26" fillId="2" borderId="16" xfId="3" applyFont="1" applyFill="1" applyBorder="1" applyAlignment="1">
      <alignment horizontal="center" vertical="center" wrapText="1"/>
    </xf>
    <xf numFmtId="0" fontId="27" fillId="2" borderId="16" xfId="2" applyFont="1" applyFill="1" applyBorder="1" applyAlignment="1">
      <alignment horizontal="center" vertical="center" wrapText="1"/>
    </xf>
    <xf numFmtId="0" fontId="27" fillId="2" borderId="5" xfId="2" applyFont="1" applyFill="1" applyBorder="1" applyAlignment="1">
      <alignment horizontal="center" vertical="center" wrapText="1"/>
    </xf>
    <xf numFmtId="6" fontId="22" fillId="4" borderId="6" xfId="3" applyNumberFormat="1" applyFont="1" applyFill="1" applyBorder="1" applyAlignment="1">
      <alignment vertical="center" wrapText="1"/>
    </xf>
    <xf numFmtId="166" fontId="23" fillId="0" borderId="15" xfId="3" applyNumberFormat="1" applyFont="1" applyBorder="1" applyAlignment="1">
      <alignment horizontal="center" vertical="center"/>
    </xf>
    <xf numFmtId="166" fontId="23" fillId="0" borderId="16" xfId="3" applyNumberFormat="1" applyFont="1" applyBorder="1" applyAlignment="1">
      <alignment horizontal="center" vertical="center"/>
    </xf>
    <xf numFmtId="0" fontId="23" fillId="0" borderId="16" xfId="3" applyFont="1" applyBorder="1" applyAlignment="1">
      <alignment horizontal="center" vertical="center"/>
    </xf>
    <xf numFmtId="8" fontId="23" fillId="0" borderId="16" xfId="4" applyNumberFormat="1" applyFont="1" applyFill="1" applyBorder="1" applyAlignment="1">
      <alignment horizontal="center" vertical="center"/>
    </xf>
    <xf numFmtId="44" fontId="23" fillId="0" borderId="5" xfId="4" applyFont="1" applyFill="1" applyBorder="1" applyAlignment="1">
      <alignment horizontal="center" vertical="center"/>
    </xf>
    <xf numFmtId="169" fontId="23" fillId="0" borderId="5" xfId="4" applyNumberFormat="1" applyFont="1" applyFill="1" applyBorder="1" applyAlignment="1">
      <alignment horizontal="center" vertical="center"/>
    </xf>
    <xf numFmtId="170" fontId="23" fillId="0" borderId="5" xfId="1" applyNumberFormat="1" applyFont="1" applyFill="1" applyBorder="1" applyAlignment="1">
      <alignment horizontal="center" vertical="center"/>
    </xf>
    <xf numFmtId="166" fontId="25" fillId="0" borderId="15" xfId="3" applyNumberFormat="1" applyFont="1" applyBorder="1" applyAlignment="1">
      <alignment horizontal="center" vertical="center"/>
    </xf>
    <xf numFmtId="166" fontId="10" fillId="0" borderId="16" xfId="3" applyNumberFormat="1" applyFont="1" applyBorder="1" applyAlignment="1">
      <alignment horizontal="center" vertical="center"/>
    </xf>
    <xf numFmtId="0" fontId="28" fillId="0" borderId="16" xfId="3" applyFont="1" applyBorder="1" applyAlignment="1">
      <alignment horizontal="center" vertical="center"/>
    </xf>
    <xf numFmtId="0" fontId="21" fillId="0" borderId="16" xfId="3" applyFont="1" applyBorder="1" applyAlignment="1">
      <alignment horizontal="center" vertical="center"/>
    </xf>
    <xf numFmtId="164" fontId="21" fillId="0" borderId="16" xfId="4" applyNumberFormat="1" applyFont="1" applyBorder="1" applyAlignment="1">
      <alignment horizontal="center" vertical="center"/>
    </xf>
    <xf numFmtId="0" fontId="21" fillId="0" borderId="5" xfId="3" applyFont="1" applyBorder="1" applyAlignment="1">
      <alignment horizontal="center" vertical="center"/>
    </xf>
    <xf numFmtId="171" fontId="9" fillId="0" borderId="1" xfId="4" applyNumberFormat="1" applyFont="1" applyBorder="1" applyAlignment="1">
      <alignment horizontal="center" vertical="center"/>
    </xf>
    <xf numFmtId="166" fontId="28" fillId="2" borderId="4" xfId="3" applyNumberFormat="1" applyFont="1" applyFill="1" applyBorder="1" applyAlignment="1">
      <alignment vertical="center"/>
    </xf>
    <xf numFmtId="0" fontId="29" fillId="2" borderId="17" xfId="3" applyFont="1" applyFill="1" applyBorder="1" applyAlignment="1">
      <alignment horizontal="center" vertical="center" wrapText="1"/>
    </xf>
    <xf numFmtId="167" fontId="30" fillId="2" borderId="18" xfId="3" applyNumberFormat="1" applyFont="1" applyFill="1" applyBorder="1" applyAlignment="1">
      <alignment horizontal="center" vertical="center"/>
    </xf>
    <xf numFmtId="0" fontId="10" fillId="6" borderId="0" xfId="2" applyFont="1" applyFill="1" applyAlignment="1">
      <alignment horizontal="center" vertical="center"/>
    </xf>
    <xf numFmtId="0" fontId="26" fillId="2" borderId="1" xfId="3" applyFont="1" applyFill="1" applyBorder="1" applyAlignment="1">
      <alignment horizontal="center" vertical="center" wrapText="1"/>
    </xf>
    <xf numFmtId="168" fontId="22" fillId="0" borderId="1" xfId="4" applyNumberFormat="1" applyFont="1" applyFill="1" applyBorder="1" applyAlignment="1">
      <alignment horizontal="center" vertical="center"/>
    </xf>
    <xf numFmtId="166" fontId="24" fillId="2" borderId="1" xfId="3" applyNumberFormat="1" applyFont="1" applyFill="1" applyBorder="1" applyAlignment="1">
      <alignment vertical="center"/>
    </xf>
    <xf numFmtId="10" fontId="24" fillId="0" borderId="1" xfId="5" applyNumberFormat="1" applyFont="1" applyFill="1" applyBorder="1" applyAlignment="1">
      <alignment horizontal="center" vertical="center" wrapText="1"/>
    </xf>
    <xf numFmtId="0" fontId="26" fillId="2" borderId="4" xfId="3" applyFont="1" applyFill="1" applyBorder="1" applyAlignment="1">
      <alignment horizontal="center" vertical="center" wrapText="1"/>
    </xf>
    <xf numFmtId="166" fontId="23" fillId="0" borderId="4" xfId="3" applyNumberFormat="1" applyFont="1" applyBorder="1" applyAlignment="1">
      <alignment horizontal="center" vertical="center"/>
    </xf>
    <xf numFmtId="164" fontId="14" fillId="0" borderId="22" xfId="4" applyNumberFormat="1" applyFont="1" applyFill="1" applyBorder="1" applyAlignment="1">
      <alignment horizontal="center"/>
    </xf>
    <xf numFmtId="166" fontId="25" fillId="0" borderId="4" xfId="3" applyNumberFormat="1" applyFont="1" applyBorder="1" applyAlignment="1">
      <alignment horizontal="center" vertical="center"/>
    </xf>
    <xf numFmtId="10" fontId="24" fillId="0" borderId="24" xfId="5" applyNumberFormat="1" applyFont="1" applyFill="1" applyBorder="1" applyAlignment="1">
      <alignment horizontal="center" vertical="center" wrapText="1"/>
    </xf>
    <xf numFmtId="0" fontId="32" fillId="0" borderId="0" xfId="2" applyFont="1"/>
    <xf numFmtId="6" fontId="23" fillId="0" borderId="1" xfId="4" applyNumberFormat="1" applyFont="1" applyFill="1" applyBorder="1" applyAlignment="1">
      <alignment horizontal="center" vertical="center"/>
    </xf>
    <xf numFmtId="6" fontId="22" fillId="0" borderId="20" xfId="3" applyNumberFormat="1" applyFont="1" applyBorder="1" applyAlignment="1">
      <alignment horizontal="center" vertical="center" wrapText="1"/>
    </xf>
    <xf numFmtId="0" fontId="14" fillId="0" borderId="20" xfId="2" applyFont="1" applyBorder="1" applyAlignment="1">
      <alignment horizontal="center" vertical="center"/>
    </xf>
    <xf numFmtId="10" fontId="24" fillId="0" borderId="4" xfId="5" applyNumberFormat="1" applyFont="1" applyFill="1" applyBorder="1" applyAlignment="1">
      <alignment vertical="center" wrapText="1"/>
    </xf>
    <xf numFmtId="10" fontId="24" fillId="0" borderId="23" xfId="5" applyNumberFormat="1" applyFont="1" applyFill="1" applyBorder="1" applyAlignment="1">
      <alignment vertical="center" wrapText="1"/>
    </xf>
    <xf numFmtId="166" fontId="23" fillId="0" borderId="1" xfId="3" applyNumberFormat="1" applyFont="1" applyBorder="1" applyAlignment="1">
      <alignment horizontal="center" vertical="center" shrinkToFit="1"/>
    </xf>
    <xf numFmtId="6" fontId="8" fillId="0" borderId="19" xfId="3" applyNumberFormat="1" applyFont="1" applyBorder="1" applyAlignment="1">
      <alignment horizontal="center" vertical="center" wrapText="1"/>
    </xf>
    <xf numFmtId="0" fontId="33" fillId="0" borderId="0" xfId="2" applyFont="1"/>
    <xf numFmtId="164" fontId="14" fillId="0" borderId="4" xfId="4" applyNumberFormat="1" applyFont="1" applyFill="1" applyBorder="1" applyAlignment="1">
      <alignment horizontal="center"/>
    </xf>
    <xf numFmtId="0" fontId="6" fillId="0" borderId="0" xfId="2" applyFont="1"/>
    <xf numFmtId="0" fontId="6" fillId="0" borderId="4" xfId="2" applyFont="1" applyBorder="1"/>
    <xf numFmtId="44" fontId="6" fillId="0" borderId="22" xfId="4" applyFont="1" applyBorder="1" applyAlignment="1">
      <alignment horizontal="center"/>
    </xf>
    <xf numFmtId="44" fontId="6" fillId="0" borderId="22" xfId="2" applyNumberFormat="1" applyFont="1" applyBorder="1"/>
    <xf numFmtId="44" fontId="6" fillId="0" borderId="3" xfId="4" applyFont="1" applyBorder="1" applyAlignment="1">
      <alignment horizontal="center"/>
    </xf>
    <xf numFmtId="0" fontId="6" fillId="0" borderId="4" xfId="2" applyFont="1" applyBorder="1" applyAlignment="1">
      <alignment horizontal="center"/>
    </xf>
    <xf numFmtId="0" fontId="6" fillId="0" borderId="23" xfId="2" applyFont="1" applyBorder="1" applyAlignment="1">
      <alignment horizontal="center"/>
    </xf>
    <xf numFmtId="0" fontId="6" fillId="0" borderId="2" xfId="2" applyFont="1" applyBorder="1"/>
    <xf numFmtId="0" fontId="6" fillId="0" borderId="27" xfId="2" applyFont="1" applyBorder="1"/>
    <xf numFmtId="0" fontId="6" fillId="0" borderId="28" xfId="2" applyFont="1" applyBorder="1"/>
    <xf numFmtId="172" fontId="8" fillId="3" borderId="1" xfId="6" applyNumberFormat="1" applyFont="1" applyFill="1" applyBorder="1" applyAlignment="1">
      <alignment horizontal="center" vertical="center"/>
    </xf>
    <xf numFmtId="0" fontId="10" fillId="0" borderId="1" xfId="3" applyFont="1" applyBorder="1" applyAlignment="1">
      <alignment horizontal="center" vertical="center"/>
    </xf>
    <xf numFmtId="164" fontId="21" fillId="0" borderId="22" xfId="4" applyNumberFormat="1" applyFont="1" applyFill="1" applyBorder="1" applyAlignment="1">
      <alignment horizontal="center"/>
    </xf>
    <xf numFmtId="168" fontId="6" fillId="0" borderId="34" xfId="4" applyNumberFormat="1" applyFont="1" applyFill="1" applyBorder="1" applyAlignment="1">
      <alignment horizontal="center" vertical="center"/>
    </xf>
    <xf numFmtId="0" fontId="19" fillId="6" borderId="7" xfId="2" applyFont="1" applyFill="1" applyBorder="1" applyAlignment="1">
      <alignment horizontal="right" vertical="center"/>
    </xf>
    <xf numFmtId="0" fontId="6" fillId="3" borderId="1" xfId="2" applyFont="1" applyFill="1" applyBorder="1" applyAlignment="1">
      <alignment horizontal="right" vertical="center"/>
    </xf>
    <xf numFmtId="0" fontId="6" fillId="7" borderId="1" xfId="2" applyFont="1" applyFill="1" applyBorder="1" applyAlignment="1">
      <alignment horizontal="center" vertical="center"/>
    </xf>
    <xf numFmtId="2" fontId="22" fillId="7" borderId="1" xfId="2" applyNumberFormat="1" applyFont="1" applyFill="1" applyBorder="1" applyAlignment="1">
      <alignment horizontal="center" vertical="center"/>
    </xf>
    <xf numFmtId="173" fontId="23" fillId="0" borderId="1" xfId="4" applyNumberFormat="1" applyFont="1" applyFill="1" applyBorder="1" applyAlignment="1">
      <alignment horizontal="center" vertical="center"/>
    </xf>
    <xf numFmtId="18" fontId="10" fillId="3" borderId="1" xfId="0" applyNumberFormat="1" applyFont="1" applyFill="1" applyBorder="1" applyAlignment="1">
      <alignment horizontal="center"/>
    </xf>
    <xf numFmtId="18" fontId="36" fillId="3" borderId="1" xfId="0" applyNumberFormat="1" applyFont="1" applyFill="1" applyBorder="1" applyAlignment="1">
      <alignment horizontal="center"/>
    </xf>
    <xf numFmtId="1" fontId="36" fillId="3" borderId="1" xfId="0" applyNumberFormat="1" applyFont="1" applyFill="1" applyBorder="1" applyAlignment="1">
      <alignment horizontal="center"/>
    </xf>
    <xf numFmtId="44" fontId="37" fillId="3" borderId="1" xfId="7" applyFont="1" applyFill="1" applyBorder="1" applyAlignment="1">
      <alignment horizontal="center"/>
    </xf>
    <xf numFmtId="18" fontId="10" fillId="3" borderId="36" xfId="0" applyNumberFormat="1" applyFont="1" applyFill="1" applyBorder="1" applyAlignment="1">
      <alignment horizontal="center"/>
    </xf>
    <xf numFmtId="18" fontId="36" fillId="3" borderId="36" xfId="0" applyNumberFormat="1" applyFont="1" applyFill="1" applyBorder="1" applyAlignment="1">
      <alignment horizontal="center"/>
    </xf>
    <xf numFmtId="1" fontId="36" fillId="3" borderId="36" xfId="0" applyNumberFormat="1" applyFont="1" applyFill="1" applyBorder="1" applyAlignment="1">
      <alignment horizontal="center"/>
    </xf>
    <xf numFmtId="44" fontId="37" fillId="3" borderId="36" xfId="7" applyFont="1" applyFill="1" applyBorder="1" applyAlignment="1">
      <alignment horizontal="center"/>
    </xf>
    <xf numFmtId="173" fontId="23" fillId="0" borderId="16" xfId="4" applyNumberFormat="1" applyFont="1" applyFill="1" applyBorder="1" applyAlignment="1">
      <alignment horizontal="center" vertical="center"/>
    </xf>
    <xf numFmtId="6" fontId="23" fillId="0" borderId="5" xfId="4" applyNumberFormat="1" applyFont="1" applyFill="1" applyBorder="1" applyAlignment="1">
      <alignment horizontal="center" vertical="center"/>
    </xf>
    <xf numFmtId="6" fontId="8" fillId="8" borderId="19" xfId="3" applyNumberFormat="1" applyFont="1" applyFill="1" applyBorder="1" applyAlignment="1">
      <alignment horizontal="center" vertical="center" wrapText="1"/>
    </xf>
    <xf numFmtId="0" fontId="5" fillId="0" borderId="0" xfId="8"/>
    <xf numFmtId="0" fontId="39" fillId="0" borderId="0" xfId="8" applyFont="1"/>
    <xf numFmtId="44" fontId="5" fillId="0" borderId="0" xfId="7" applyFont="1"/>
    <xf numFmtId="164" fontId="5" fillId="0" borderId="0" xfId="7" applyNumberFormat="1" applyFont="1" applyAlignment="1">
      <alignment horizontal="center"/>
    </xf>
    <xf numFmtId="0" fontId="21" fillId="0" borderId="0" xfId="8" applyFont="1"/>
    <xf numFmtId="0" fontId="5" fillId="0" borderId="0" xfId="8" applyAlignment="1">
      <alignment horizontal="center"/>
    </xf>
    <xf numFmtId="0" fontId="13" fillId="0" borderId="0" xfId="8" applyFont="1"/>
    <xf numFmtId="0" fontId="5" fillId="3" borderId="29" xfId="8" applyFill="1" applyBorder="1"/>
    <xf numFmtId="0" fontId="5" fillId="0" borderId="1" xfId="8" applyBorder="1" applyAlignment="1">
      <alignment horizontal="center"/>
    </xf>
    <xf numFmtId="1" fontId="23" fillId="0" borderId="1" xfId="7" applyNumberFormat="1" applyFont="1" applyFill="1" applyBorder="1" applyAlignment="1">
      <alignment horizontal="center"/>
    </xf>
    <xf numFmtId="169" fontId="23" fillId="0" borderId="1" xfId="9" applyNumberFormat="1" applyFont="1" applyFill="1" applyBorder="1" applyAlignment="1">
      <alignment horizontal="center" vertical="center"/>
    </xf>
    <xf numFmtId="6" fontId="23" fillId="0" borderId="1" xfId="8" applyNumberFormat="1" applyFont="1" applyBorder="1" applyAlignment="1">
      <alignment horizontal="center"/>
    </xf>
    <xf numFmtId="0" fontId="23" fillId="0" borderId="1" xfId="8" applyFont="1" applyBorder="1" applyAlignment="1">
      <alignment horizontal="center"/>
    </xf>
    <xf numFmtId="168" fontId="9" fillId="0" borderId="4" xfId="9" applyNumberFormat="1" applyFont="1" applyFill="1" applyBorder="1" applyAlignment="1">
      <alignment horizontal="center" vertical="center"/>
    </xf>
    <xf numFmtId="44" fontId="34" fillId="0" borderId="1" xfId="7" applyFont="1" applyBorder="1" applyAlignment="1">
      <alignment horizontal="center" vertical="center"/>
    </xf>
    <xf numFmtId="164" fontId="9" fillId="0" borderId="22" xfId="9" applyNumberFormat="1" applyFont="1" applyFill="1" applyBorder="1" applyAlignment="1">
      <alignment horizontal="center" vertical="center"/>
    </xf>
    <xf numFmtId="164" fontId="42" fillId="0" borderId="22" xfId="9" applyNumberFormat="1" applyFont="1" applyFill="1" applyBorder="1" applyAlignment="1">
      <alignment horizontal="center" vertical="center"/>
    </xf>
    <xf numFmtId="44" fontId="21" fillId="0" borderId="22" xfId="9" applyFont="1" applyBorder="1" applyAlignment="1">
      <alignment horizontal="center"/>
    </xf>
    <xf numFmtId="0" fontId="10" fillId="0" borderId="14" xfId="8" applyFont="1" applyBorder="1" applyAlignment="1">
      <alignment horizontal="center"/>
    </xf>
    <xf numFmtId="164" fontId="9" fillId="0" borderId="22" xfId="9" applyNumberFormat="1" applyFont="1" applyBorder="1" applyAlignment="1">
      <alignment horizontal="center" vertical="center"/>
    </xf>
    <xf numFmtId="9" fontId="16" fillId="0" borderId="22" xfId="1" applyFont="1" applyBorder="1" applyAlignment="1">
      <alignment horizontal="center" vertical="center"/>
    </xf>
    <xf numFmtId="0" fontId="5" fillId="0" borderId="32" xfId="8" applyBorder="1"/>
    <xf numFmtId="0" fontId="22" fillId="0" borderId="0" xfId="8" applyFont="1"/>
    <xf numFmtId="2" fontId="41" fillId="0" borderId="0" xfId="8" applyNumberFormat="1" applyFont="1"/>
    <xf numFmtId="2" fontId="41" fillId="3" borderId="29" xfId="8" applyNumberFormat="1" applyFont="1" applyFill="1" applyBorder="1"/>
    <xf numFmtId="2" fontId="44" fillId="0" borderId="1" xfId="9" applyNumberFormat="1" applyFont="1" applyFill="1" applyBorder="1" applyAlignment="1">
      <alignment horizontal="center" vertical="center"/>
    </xf>
    <xf numFmtId="2" fontId="45" fillId="0" borderId="1" xfId="9" applyNumberFormat="1" applyFont="1" applyBorder="1" applyAlignment="1">
      <alignment horizontal="center" vertical="center"/>
    </xf>
    <xf numFmtId="2" fontId="42" fillId="0" borderId="1" xfId="8" applyNumberFormat="1" applyFont="1" applyBorder="1" applyAlignment="1">
      <alignment horizontal="center"/>
    </xf>
    <xf numFmtId="2" fontId="42" fillId="0" borderId="1" xfId="8" applyNumberFormat="1" applyFont="1" applyBorder="1" applyAlignment="1">
      <alignment horizontal="center" vertical="center"/>
    </xf>
    <xf numFmtId="2" fontId="41" fillId="0" borderId="24" xfId="8" applyNumberFormat="1" applyFont="1" applyBorder="1" applyAlignment="1">
      <alignment horizontal="center" vertical="center"/>
    </xf>
    <xf numFmtId="0" fontId="4" fillId="0" borderId="0" xfId="8" applyFont="1"/>
    <xf numFmtId="164" fontId="4" fillId="0" borderId="0" xfId="7" applyNumberFormat="1" applyFont="1" applyAlignment="1">
      <alignment horizontal="center"/>
    </xf>
    <xf numFmtId="164" fontId="4" fillId="0" borderId="0" xfId="7" applyNumberFormat="1" applyFont="1" applyAlignment="1">
      <alignment horizontal="left"/>
    </xf>
    <xf numFmtId="44" fontId="4" fillId="0" borderId="0" xfId="7" applyFont="1" applyAlignment="1">
      <alignment horizontal="left"/>
    </xf>
    <xf numFmtId="0" fontId="8" fillId="0" borderId="0" xfId="8" applyFont="1"/>
    <xf numFmtId="44" fontId="8" fillId="0" borderId="0" xfId="7" applyFont="1"/>
    <xf numFmtId="164" fontId="8" fillId="0" borderId="0" xfId="7" applyNumberFormat="1" applyFont="1" applyAlignment="1">
      <alignment horizontal="center"/>
    </xf>
    <xf numFmtId="0" fontId="9" fillId="0" borderId="0" xfId="8" applyFont="1"/>
    <xf numFmtId="0" fontId="4" fillId="0" borderId="0" xfId="8" applyFont="1" applyAlignment="1">
      <alignment horizontal="center"/>
    </xf>
    <xf numFmtId="44" fontId="9" fillId="0" borderId="0" xfId="7" applyFont="1"/>
    <xf numFmtId="44" fontId="23" fillId="0" borderId="1" xfId="7" applyFont="1" applyFill="1" applyBorder="1" applyAlignment="1">
      <alignment horizontal="center" vertical="center"/>
    </xf>
    <xf numFmtId="9" fontId="5" fillId="0" borderId="0" xfId="1" applyFont="1"/>
    <xf numFmtId="166" fontId="35" fillId="0" borderId="4" xfId="3" applyNumberFormat="1" applyFont="1" applyBorder="1" applyAlignment="1">
      <alignment vertical="center"/>
    </xf>
    <xf numFmtId="0" fontId="35" fillId="5" borderId="1" xfId="3" applyFont="1" applyFill="1" applyBorder="1" applyAlignment="1">
      <alignment horizontal="center" vertical="center" wrapText="1"/>
    </xf>
    <xf numFmtId="0" fontId="47" fillId="5" borderId="1" xfId="3" applyFont="1" applyFill="1" applyBorder="1" applyAlignment="1">
      <alignment horizontal="center" vertical="center" wrapText="1"/>
    </xf>
    <xf numFmtId="44" fontId="48" fillId="5" borderId="1" xfId="7" applyFont="1" applyFill="1" applyBorder="1" applyAlignment="1">
      <alignment horizontal="center" vertical="center" wrapText="1"/>
    </xf>
    <xf numFmtId="0" fontId="16" fillId="0" borderId="0" xfId="8" applyFont="1" applyAlignment="1">
      <alignment horizontal="center"/>
    </xf>
    <xf numFmtId="0" fontId="49" fillId="0" borderId="1" xfId="0" pivotButton="1" applyFont="1" applyBorder="1" applyAlignment="1">
      <alignment horizontal="center"/>
    </xf>
    <xf numFmtId="0" fontId="49" fillId="0" borderId="1" xfId="0" applyFont="1" applyBorder="1" applyAlignment="1">
      <alignment horizontal="center"/>
    </xf>
    <xf numFmtId="1" fontId="49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49" fillId="0" borderId="1" xfId="0" applyFont="1" applyBorder="1" applyAlignment="1">
      <alignment horizontal="center" wrapText="1"/>
    </xf>
    <xf numFmtId="1" fontId="50" fillId="0" borderId="1" xfId="0" applyNumberFormat="1" applyFont="1" applyBorder="1" applyAlignment="1">
      <alignment horizontal="center" vertical="center"/>
    </xf>
    <xf numFmtId="0" fontId="5" fillId="3" borderId="31" xfId="8" applyFill="1" applyBorder="1"/>
    <xf numFmtId="0" fontId="26" fillId="3" borderId="29" xfId="3" applyFont="1" applyFill="1" applyBorder="1" applyAlignment="1">
      <alignment horizontal="center" vertical="center" wrapText="1"/>
    </xf>
    <xf numFmtId="0" fontId="27" fillId="3" borderId="29" xfId="8" applyFont="1" applyFill="1" applyBorder="1" applyAlignment="1">
      <alignment horizontal="center" vertical="center" wrapText="1"/>
    </xf>
    <xf numFmtId="44" fontId="27" fillId="3" borderId="29" xfId="7" applyFont="1" applyFill="1" applyBorder="1" applyAlignment="1">
      <alignment horizontal="center" vertical="center" wrapText="1"/>
    </xf>
    <xf numFmtId="164" fontId="40" fillId="3" borderId="29" xfId="7" applyNumberFormat="1" applyFont="1" applyFill="1" applyBorder="1" applyAlignment="1">
      <alignment horizontal="center" vertical="center" wrapText="1"/>
    </xf>
    <xf numFmtId="0" fontId="5" fillId="0" borderId="29" xfId="8" applyBorder="1" applyAlignment="1">
      <alignment horizontal="center"/>
    </xf>
    <xf numFmtId="165" fontId="23" fillId="0" borderId="1" xfId="0" applyNumberFormat="1" applyFont="1" applyBorder="1" applyAlignment="1">
      <alignment horizontal="center"/>
    </xf>
    <xf numFmtId="170" fontId="23" fillId="0" borderId="1" xfId="1" applyNumberFormat="1" applyFont="1" applyFill="1" applyBorder="1" applyAlignment="1">
      <alignment horizontal="center" vertical="center"/>
    </xf>
    <xf numFmtId="168" fontId="23" fillId="0" borderId="1" xfId="9" applyNumberFormat="1" applyFont="1" applyFill="1" applyBorder="1" applyAlignment="1">
      <alignment horizontal="center" vertical="center"/>
    </xf>
    <xf numFmtId="0" fontId="54" fillId="4" borderId="4" xfId="3" applyFont="1" applyFill="1" applyBorder="1" applyAlignment="1">
      <alignment horizontal="center" vertical="center" wrapText="1"/>
    </xf>
    <xf numFmtId="0" fontId="54" fillId="4" borderId="1" xfId="3" applyFont="1" applyFill="1" applyBorder="1" applyAlignment="1">
      <alignment horizontal="center" vertical="center" wrapText="1"/>
    </xf>
    <xf numFmtId="0" fontId="54" fillId="4" borderId="29" xfId="3" applyFont="1" applyFill="1" applyBorder="1" applyAlignment="1">
      <alignment horizontal="center" vertical="center" wrapText="1"/>
    </xf>
    <xf numFmtId="0" fontId="54" fillId="4" borderId="22" xfId="3" applyFont="1" applyFill="1" applyBorder="1" applyAlignment="1">
      <alignment horizontal="center" vertical="center" wrapText="1"/>
    </xf>
    <xf numFmtId="166" fontId="7" fillId="0" borderId="4" xfId="3" applyNumberFormat="1" applyBorder="1" applyAlignment="1">
      <alignment horizontal="center" vertical="center"/>
    </xf>
    <xf numFmtId="166" fontId="7" fillId="0" borderId="1" xfId="3" applyNumberFormat="1" applyBorder="1" applyAlignment="1">
      <alignment horizontal="center" vertical="center"/>
    </xf>
    <xf numFmtId="0" fontId="7" fillId="0" borderId="1" xfId="3" applyBorder="1" applyAlignment="1">
      <alignment horizontal="center" vertical="center"/>
    </xf>
    <xf numFmtId="166" fontId="57" fillId="0" borderId="4" xfId="3" applyNumberFormat="1" applyFont="1" applyBorder="1" applyAlignment="1">
      <alignment horizontal="center" vertical="center"/>
    </xf>
    <xf numFmtId="166" fontId="49" fillId="0" borderId="1" xfId="3" applyNumberFormat="1" applyFont="1" applyBorder="1" applyAlignment="1">
      <alignment horizontal="center" vertical="center"/>
    </xf>
    <xf numFmtId="0" fontId="58" fillId="0" borderId="1" xfId="3" applyFont="1" applyBorder="1" applyAlignment="1">
      <alignment horizontal="center" vertical="center"/>
    </xf>
    <xf numFmtId="0" fontId="54" fillId="0" borderId="1" xfId="3" applyFont="1" applyBorder="1" applyAlignment="1">
      <alignment horizontal="center" vertical="center"/>
    </xf>
    <xf numFmtId="164" fontId="56" fillId="0" borderId="22" xfId="7" applyNumberFormat="1" applyFont="1" applyBorder="1" applyAlignment="1">
      <alignment horizontal="center" vertical="center"/>
    </xf>
    <xf numFmtId="0" fontId="52" fillId="9" borderId="13" xfId="0" applyFont="1" applyFill="1" applyBorder="1" applyAlignment="1">
      <alignment vertical="center" wrapText="1"/>
    </xf>
    <xf numFmtId="0" fontId="53" fillId="9" borderId="2" xfId="0" applyFont="1" applyFill="1" applyBorder="1" applyAlignment="1">
      <alignment vertical="center" wrapText="1"/>
    </xf>
    <xf numFmtId="0" fontId="53" fillId="9" borderId="38" xfId="0" applyFont="1" applyFill="1" applyBorder="1" applyAlignment="1">
      <alignment vertical="center" wrapText="1"/>
    </xf>
    <xf numFmtId="0" fontId="53" fillId="9" borderId="35" xfId="0" applyFont="1" applyFill="1" applyBorder="1" applyAlignment="1">
      <alignment vertical="center" wrapText="1"/>
    </xf>
    <xf numFmtId="166" fontId="50" fillId="0" borderId="4" xfId="3" applyNumberFormat="1" applyFont="1" applyBorder="1" applyAlignment="1">
      <alignment horizontal="center" vertical="center"/>
    </xf>
    <xf numFmtId="0" fontId="55" fillId="0" borderId="0" xfId="0" applyFont="1"/>
    <xf numFmtId="0" fontId="49" fillId="0" borderId="0" xfId="0" applyFont="1"/>
    <xf numFmtId="0" fontId="55" fillId="0" borderId="1" xfId="0" applyFont="1" applyBorder="1" applyAlignment="1">
      <alignment horizontal="center" vertical="center"/>
    </xf>
    <xf numFmtId="0" fontId="51" fillId="0" borderId="1" xfId="0" applyFont="1" applyBorder="1" applyAlignment="1">
      <alignment horizontal="center"/>
    </xf>
    <xf numFmtId="0" fontId="49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6" xfId="8" applyBorder="1" applyAlignment="1">
      <alignment horizontal="center"/>
    </xf>
    <xf numFmtId="9" fontId="5" fillId="0" borderId="0" xfId="8" applyNumberFormat="1"/>
    <xf numFmtId="0" fontId="62" fillId="10" borderId="16" xfId="8" applyFont="1" applyFill="1" applyBorder="1" applyAlignment="1">
      <alignment horizontal="center" vertical="center" wrapText="1"/>
    </xf>
    <xf numFmtId="0" fontId="5" fillId="10" borderId="16" xfId="8" applyFill="1" applyBorder="1" applyAlignment="1">
      <alignment horizontal="center" vertical="center" wrapText="1"/>
    </xf>
    <xf numFmtId="166" fontId="10" fillId="0" borderId="16" xfId="8" applyNumberFormat="1" applyFont="1" applyBorder="1" applyAlignment="1">
      <alignment horizontal="center"/>
    </xf>
    <xf numFmtId="0" fontId="10" fillId="0" borderId="16" xfId="8" applyFont="1" applyBorder="1" applyAlignment="1">
      <alignment horizontal="center"/>
    </xf>
    <xf numFmtId="169" fontId="10" fillId="0" borderId="16" xfId="8" applyNumberFormat="1" applyFont="1" applyBorder="1" applyAlignment="1">
      <alignment horizontal="center"/>
    </xf>
    <xf numFmtId="166" fontId="10" fillId="0" borderId="1" xfId="8" applyNumberFormat="1" applyFont="1" applyBorder="1" applyAlignment="1">
      <alignment horizontal="center"/>
    </xf>
    <xf numFmtId="0" fontId="10" fillId="0" borderId="1" xfId="8" applyFont="1" applyBorder="1" applyAlignment="1">
      <alignment horizontal="center"/>
    </xf>
    <xf numFmtId="169" fontId="10" fillId="0" borderId="1" xfId="8" applyNumberFormat="1" applyFont="1" applyBorder="1" applyAlignment="1">
      <alignment horizontal="center"/>
    </xf>
    <xf numFmtId="0" fontId="54" fillId="4" borderId="37" xfId="3" applyFont="1" applyFill="1" applyBorder="1" applyAlignment="1">
      <alignment horizontal="center" vertical="center" wrapText="1"/>
    </xf>
    <xf numFmtId="0" fontId="54" fillId="0" borderId="3" xfId="3" applyFont="1" applyBorder="1" applyAlignment="1">
      <alignment horizontal="center" vertical="center"/>
    </xf>
    <xf numFmtId="174" fontId="54" fillId="0" borderId="22" xfId="7" applyNumberFormat="1" applyFont="1" applyFill="1" applyBorder="1" applyAlignment="1">
      <alignment horizontal="center" vertical="center"/>
    </xf>
    <xf numFmtId="44" fontId="48" fillId="8" borderId="1" xfId="7" applyFont="1" applyFill="1" applyBorder="1" applyAlignment="1">
      <alignment horizontal="center" vertical="center" wrapText="1"/>
    </xf>
    <xf numFmtId="0" fontId="54" fillId="0" borderId="0" xfId="0" applyFont="1"/>
    <xf numFmtId="0" fontId="0" fillId="0" borderId="1" xfId="0" applyBorder="1"/>
    <xf numFmtId="1" fontId="0" fillId="0" borderId="1" xfId="0" applyNumberFormat="1" applyBorder="1"/>
    <xf numFmtId="1" fontId="64" fillId="0" borderId="1" xfId="0" applyNumberFormat="1" applyFont="1" applyBorder="1" applyAlignment="1">
      <alignment horizontal="center"/>
    </xf>
    <xf numFmtId="0" fontId="51" fillId="11" borderId="1" xfId="0" applyFont="1" applyFill="1" applyBorder="1" applyAlignment="1">
      <alignment horizontal="center"/>
    </xf>
    <xf numFmtId="0" fontId="51" fillId="11" borderId="1" xfId="0" applyFont="1" applyFill="1" applyBorder="1" applyAlignment="1">
      <alignment horizontal="center" wrapText="1"/>
    </xf>
    <xf numFmtId="1" fontId="51" fillId="0" borderId="1" xfId="0" applyNumberFormat="1" applyFont="1" applyBorder="1" applyAlignment="1">
      <alignment horizontal="center"/>
    </xf>
    <xf numFmtId="1" fontId="65" fillId="0" borderId="1" xfId="0" applyNumberFormat="1" applyFont="1" applyBorder="1" applyAlignment="1">
      <alignment horizontal="center"/>
    </xf>
    <xf numFmtId="17" fontId="49" fillId="0" borderId="1" xfId="0" applyNumberFormat="1" applyFont="1" applyBorder="1" applyAlignment="1">
      <alignment horizontal="center" indent="1"/>
    </xf>
    <xf numFmtId="17" fontId="0" fillId="0" borderId="0" xfId="0" applyNumberFormat="1"/>
    <xf numFmtId="0" fontId="10" fillId="3" borderId="1" xfId="8" applyFont="1" applyFill="1" applyBorder="1" applyAlignment="1">
      <alignment horizontal="center" vertical="center" wrapText="1"/>
    </xf>
    <xf numFmtId="172" fontId="10" fillId="3" borderId="1" xfId="6" applyNumberFormat="1" applyFont="1" applyFill="1" applyBorder="1" applyAlignment="1">
      <alignment horizontal="center" vertical="center"/>
    </xf>
    <xf numFmtId="0" fontId="10" fillId="3" borderId="1" xfId="8" applyFont="1" applyFill="1" applyBorder="1"/>
    <xf numFmtId="0" fontId="10" fillId="3" borderId="1" xfId="8" applyFont="1" applyFill="1" applyBorder="1" applyAlignment="1">
      <alignment horizontal="center" vertical="center"/>
    </xf>
    <xf numFmtId="2" fontId="10" fillId="3" borderId="1" xfId="8" applyNumberFormat="1" applyFont="1" applyFill="1" applyBorder="1" applyAlignment="1">
      <alignment horizontal="center" vertical="center"/>
    </xf>
    <xf numFmtId="2" fontId="43" fillId="3" borderId="1" xfId="8" applyNumberFormat="1" applyFont="1" applyFill="1" applyBorder="1"/>
    <xf numFmtId="1" fontId="43" fillId="3" borderId="1" xfId="8" applyNumberFormat="1" applyFont="1" applyFill="1" applyBorder="1" applyAlignment="1">
      <alignment horizontal="right" vertical="center"/>
    </xf>
    <xf numFmtId="0" fontId="61" fillId="9" borderId="27" xfId="0" applyFont="1" applyFill="1" applyBorder="1" applyAlignment="1">
      <alignment vertical="center" wrapText="1"/>
    </xf>
    <xf numFmtId="0" fontId="61" fillId="9" borderId="39" xfId="0" applyFont="1" applyFill="1" applyBorder="1" applyAlignment="1">
      <alignment vertical="center" wrapText="1"/>
    </xf>
    <xf numFmtId="0" fontId="10" fillId="5" borderId="0" xfId="8" applyFont="1" applyFill="1" applyAlignment="1">
      <alignment horizontal="center"/>
    </xf>
    <xf numFmtId="0" fontId="44" fillId="5" borderId="16" xfId="8" applyFont="1" applyFill="1" applyBorder="1" applyAlignment="1">
      <alignment horizontal="center"/>
    </xf>
    <xf numFmtId="0" fontId="46" fillId="5" borderId="0" xfId="8" applyFont="1" applyFill="1"/>
    <xf numFmtId="0" fontId="5" fillId="5" borderId="0" xfId="8" applyFill="1" applyAlignment="1">
      <alignment horizontal="center"/>
    </xf>
    <xf numFmtId="0" fontId="11" fillId="5" borderId="1" xfId="8" applyFont="1" applyFill="1" applyBorder="1" applyAlignment="1">
      <alignment horizontal="center"/>
    </xf>
    <xf numFmtId="0" fontId="9" fillId="5" borderId="1" xfId="8" applyFont="1" applyFill="1" applyBorder="1" applyAlignment="1">
      <alignment horizontal="center"/>
    </xf>
    <xf numFmtId="0" fontId="2" fillId="5" borderId="0" xfId="8" applyFont="1" applyFill="1"/>
    <xf numFmtId="0" fontId="5" fillId="5" borderId="0" xfId="8" applyFill="1"/>
    <xf numFmtId="0" fontId="44" fillId="5" borderId="1" xfId="8" applyFont="1" applyFill="1" applyBorder="1" applyAlignment="1">
      <alignment horizontal="center"/>
    </xf>
    <xf numFmtId="170" fontId="10" fillId="5" borderId="0" xfId="1" applyNumberFormat="1" applyFont="1" applyFill="1" applyAlignment="1">
      <alignment horizontal="center"/>
    </xf>
    <xf numFmtId="170" fontId="43" fillId="5" borderId="1" xfId="1" applyNumberFormat="1" applyFont="1" applyFill="1" applyBorder="1" applyAlignment="1">
      <alignment horizontal="center"/>
    </xf>
    <xf numFmtId="170" fontId="11" fillId="5" borderId="1" xfId="1" applyNumberFormat="1" applyFont="1" applyFill="1" applyBorder="1" applyAlignment="1">
      <alignment horizontal="center"/>
    </xf>
    <xf numFmtId="170" fontId="9" fillId="5" borderId="1" xfId="1" applyNumberFormat="1" applyFont="1" applyFill="1" applyBorder="1" applyAlignment="1">
      <alignment horizontal="center"/>
    </xf>
    <xf numFmtId="0" fontId="38" fillId="5" borderId="0" xfId="8" quotePrefix="1" applyFont="1" applyFill="1" applyAlignment="1">
      <alignment horizontal="right"/>
    </xf>
    <xf numFmtId="44" fontId="43" fillId="5" borderId="1" xfId="7" applyFont="1" applyFill="1" applyBorder="1" applyAlignment="1">
      <alignment horizontal="center"/>
    </xf>
    <xf numFmtId="2" fontId="14" fillId="5" borderId="0" xfId="8" applyNumberFormat="1" applyFont="1" applyFill="1"/>
    <xf numFmtId="0" fontId="22" fillId="5" borderId="0" xfId="8" applyFont="1" applyFill="1"/>
    <xf numFmtId="2" fontId="41" fillId="5" borderId="0" xfId="8" applyNumberFormat="1" applyFont="1" applyFill="1"/>
    <xf numFmtId="0" fontId="9" fillId="5" borderId="1" xfId="8" applyFont="1" applyFill="1" applyBorder="1" applyAlignment="1">
      <alignment horizontal="center" vertical="center"/>
    </xf>
    <xf numFmtId="170" fontId="9" fillId="5" borderId="1" xfId="1" applyNumberFormat="1" applyFont="1" applyFill="1" applyBorder="1" applyAlignment="1">
      <alignment horizontal="center" vertical="center"/>
    </xf>
    <xf numFmtId="166" fontId="57" fillId="0" borderId="31" xfId="3" applyNumberFormat="1" applyFont="1" applyBorder="1" applyAlignment="1">
      <alignment horizontal="center" vertical="center"/>
    </xf>
    <xf numFmtId="166" fontId="49" fillId="0" borderId="29" xfId="3" applyNumberFormat="1" applyFont="1" applyBorder="1" applyAlignment="1">
      <alignment horizontal="center" vertical="center"/>
    </xf>
    <xf numFmtId="0" fontId="58" fillId="0" borderId="29" xfId="3" applyFont="1" applyBorder="1" applyAlignment="1">
      <alignment horizontal="center" vertical="center"/>
    </xf>
    <xf numFmtId="0" fontId="54" fillId="0" borderId="29" xfId="3" applyFont="1" applyBorder="1" applyAlignment="1">
      <alignment horizontal="center" vertical="center"/>
    </xf>
    <xf numFmtId="0" fontId="54" fillId="0" borderId="37" xfId="3" applyFont="1" applyBorder="1" applyAlignment="1">
      <alignment horizontal="center" vertical="center"/>
    </xf>
    <xf numFmtId="164" fontId="56" fillId="0" borderId="33" xfId="7" applyNumberFormat="1" applyFont="1" applyBorder="1" applyAlignment="1">
      <alignment horizontal="center" vertical="center"/>
    </xf>
    <xf numFmtId="2" fontId="0" fillId="5" borderId="1" xfId="8" applyNumberFormat="1" applyFont="1" applyFill="1" applyBorder="1"/>
    <xf numFmtId="0" fontId="50" fillId="0" borderId="1" xfId="0" applyFont="1" applyBorder="1" applyAlignment="1">
      <alignment horizontal="center" vertical="center"/>
    </xf>
    <xf numFmtId="166" fontId="7" fillId="0" borderId="1" xfId="3" applyNumberFormat="1" applyBorder="1" applyAlignment="1">
      <alignment horizontal="center" vertical="center" shrinkToFit="1"/>
    </xf>
    <xf numFmtId="0" fontId="7" fillId="0" borderId="1" xfId="3" applyBorder="1" applyAlignment="1">
      <alignment horizontal="center" vertical="center" shrinkToFit="1"/>
    </xf>
    <xf numFmtId="0" fontId="66" fillId="9" borderId="39" xfId="0" applyFont="1" applyFill="1" applyBorder="1" applyAlignment="1">
      <alignment vertical="center" wrapText="1"/>
    </xf>
    <xf numFmtId="9" fontId="14" fillId="0" borderId="22" xfId="1" applyFont="1" applyBorder="1" applyAlignment="1">
      <alignment horizontal="center" vertical="center"/>
    </xf>
    <xf numFmtId="1" fontId="64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49" fillId="0" borderId="1" xfId="0" applyFont="1" applyBorder="1" applyAlignment="1">
      <alignment horizontal="center" indent="1"/>
    </xf>
    <xf numFmtId="0" fontId="51" fillId="0" borderId="1" xfId="0" applyFont="1" applyBorder="1" applyAlignment="1">
      <alignment horizontal="center" vertical="center"/>
    </xf>
    <xf numFmtId="1" fontId="51" fillId="0" borderId="1" xfId="0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/>
    </xf>
    <xf numFmtId="1" fontId="55" fillId="0" borderId="1" xfId="0" applyNumberFormat="1" applyFont="1" applyBorder="1" applyAlignment="1">
      <alignment vertical="center"/>
    </xf>
    <xf numFmtId="0" fontId="74" fillId="12" borderId="1" xfId="8" applyFont="1" applyFill="1" applyBorder="1" applyAlignment="1">
      <alignment horizontal="center" vertical="center" wrapText="1"/>
    </xf>
    <xf numFmtId="0" fontId="17" fillId="0" borderId="16" xfId="8" applyFont="1" applyBorder="1" applyAlignment="1">
      <alignment horizontal="center" vertical="center" wrapText="1"/>
    </xf>
    <xf numFmtId="0" fontId="17" fillId="0" borderId="1" xfId="8" applyFont="1" applyBorder="1" applyAlignment="1">
      <alignment horizontal="center" vertical="center" wrapText="1"/>
    </xf>
    <xf numFmtId="0" fontId="72" fillId="9" borderId="0" xfId="0" applyFont="1" applyFill="1" applyAlignment="1">
      <alignment horizontal="center" vertical="center" wrapText="1"/>
    </xf>
    <xf numFmtId="0" fontId="66" fillId="9" borderId="0" xfId="0" applyFont="1" applyFill="1" applyAlignment="1">
      <alignment horizontal="center" vertical="center" wrapText="1"/>
    </xf>
    <xf numFmtId="0" fontId="66" fillId="9" borderId="28" xfId="0" applyFont="1" applyFill="1" applyBorder="1" applyAlignment="1">
      <alignment horizontal="center" vertical="center" wrapText="1"/>
    </xf>
    <xf numFmtId="0" fontId="66" fillId="9" borderId="35" xfId="0" applyFont="1" applyFill="1" applyBorder="1" applyAlignment="1">
      <alignment horizontal="center" vertical="center" wrapText="1"/>
    </xf>
    <xf numFmtId="0" fontId="66" fillId="9" borderId="39" xfId="0" applyFont="1" applyFill="1" applyBorder="1" applyAlignment="1">
      <alignment horizontal="center" vertical="center" wrapText="1"/>
    </xf>
    <xf numFmtId="0" fontId="75" fillId="12" borderId="0" xfId="8" applyFont="1" applyFill="1" applyAlignment="1">
      <alignment horizontal="center" vertical="center" wrapText="1"/>
    </xf>
    <xf numFmtId="0" fontId="69" fillId="9" borderId="2" xfId="0" applyFont="1" applyFill="1" applyBorder="1" applyAlignment="1">
      <alignment horizontal="center" vertical="center" wrapText="1"/>
    </xf>
    <xf numFmtId="0" fontId="69" fillId="9" borderId="35" xfId="0" applyFont="1" applyFill="1" applyBorder="1" applyAlignment="1">
      <alignment horizontal="center" vertical="center" wrapText="1"/>
    </xf>
    <xf numFmtId="167" fontId="67" fillId="9" borderId="14" xfId="3" applyNumberFormat="1" applyFont="1" applyFill="1" applyBorder="1" applyAlignment="1">
      <alignment horizontal="center" vertical="center"/>
    </xf>
    <xf numFmtId="167" fontId="67" fillId="9" borderId="0" xfId="3" applyNumberFormat="1" applyFont="1" applyFill="1" applyAlignment="1">
      <alignment horizontal="center" vertical="center"/>
    </xf>
    <xf numFmtId="167" fontId="67" fillId="9" borderId="32" xfId="3" applyNumberFormat="1" applyFont="1" applyFill="1" applyBorder="1" applyAlignment="1">
      <alignment horizontal="center" vertical="center"/>
    </xf>
    <xf numFmtId="167" fontId="67" fillId="9" borderId="18" xfId="3" applyNumberFormat="1" applyFont="1" applyFill="1" applyBorder="1" applyAlignment="1">
      <alignment horizontal="center" vertical="center"/>
    </xf>
    <xf numFmtId="167" fontId="68" fillId="9" borderId="0" xfId="3" applyNumberFormat="1" applyFont="1" applyFill="1" applyAlignment="1">
      <alignment horizontal="center" vertical="center"/>
    </xf>
    <xf numFmtId="167" fontId="68" fillId="9" borderId="28" xfId="3" applyNumberFormat="1" applyFont="1" applyFill="1" applyBorder="1" applyAlignment="1">
      <alignment horizontal="center" vertical="center"/>
    </xf>
    <xf numFmtId="167" fontId="68" fillId="9" borderId="18" xfId="3" applyNumberFormat="1" applyFont="1" applyFill="1" applyBorder="1" applyAlignment="1">
      <alignment horizontal="center" vertical="center"/>
    </xf>
    <xf numFmtId="167" fontId="68" fillId="9" borderId="41" xfId="3" applyNumberFormat="1" applyFont="1" applyFill="1" applyBorder="1" applyAlignment="1">
      <alignment horizontal="center" vertical="center"/>
    </xf>
    <xf numFmtId="0" fontId="66" fillId="9" borderId="2" xfId="0" applyFont="1" applyFill="1" applyBorder="1" applyAlignment="1">
      <alignment horizontal="center" vertical="center" wrapText="1"/>
    </xf>
    <xf numFmtId="0" fontId="61" fillId="9" borderId="2" xfId="0" applyFont="1" applyFill="1" applyBorder="1" applyAlignment="1">
      <alignment horizontal="center" vertical="center" wrapText="1"/>
    </xf>
    <xf numFmtId="0" fontId="61" fillId="9" borderId="27" xfId="0" applyFont="1" applyFill="1" applyBorder="1" applyAlignment="1">
      <alignment horizontal="center" vertical="center" wrapText="1"/>
    </xf>
    <xf numFmtId="0" fontId="61" fillId="9" borderId="35" xfId="0" applyFont="1" applyFill="1" applyBorder="1" applyAlignment="1">
      <alignment horizontal="center" vertical="center" wrapText="1"/>
    </xf>
    <xf numFmtId="0" fontId="61" fillId="9" borderId="39" xfId="0" applyFont="1" applyFill="1" applyBorder="1" applyAlignment="1">
      <alignment horizontal="center" vertical="center" wrapText="1"/>
    </xf>
    <xf numFmtId="167" fontId="59" fillId="9" borderId="40" xfId="3" applyNumberFormat="1" applyFont="1" applyFill="1" applyBorder="1" applyAlignment="1">
      <alignment horizontal="center" vertical="center"/>
    </xf>
    <xf numFmtId="167" fontId="59" fillId="9" borderId="17" xfId="3" applyNumberFormat="1" applyFont="1" applyFill="1" applyBorder="1" applyAlignment="1">
      <alignment horizontal="center" vertical="center"/>
    </xf>
    <xf numFmtId="167" fontId="59" fillId="9" borderId="14" xfId="3" applyNumberFormat="1" applyFont="1" applyFill="1" applyBorder="1" applyAlignment="1">
      <alignment horizontal="center" vertical="center"/>
    </xf>
    <xf numFmtId="167" fontId="59" fillId="9" borderId="0" xfId="3" applyNumberFormat="1" applyFont="1" applyFill="1" applyAlignment="1">
      <alignment horizontal="center" vertical="center"/>
    </xf>
    <xf numFmtId="167" fontId="59" fillId="9" borderId="32" xfId="3" applyNumberFormat="1" applyFont="1" applyFill="1" applyBorder="1" applyAlignment="1">
      <alignment horizontal="center" vertical="center"/>
    </xf>
    <xf numFmtId="167" fontId="59" fillId="9" borderId="18" xfId="3" applyNumberFormat="1" applyFont="1" applyFill="1" applyBorder="1" applyAlignment="1">
      <alignment horizontal="center" vertical="center"/>
    </xf>
    <xf numFmtId="167" fontId="63" fillId="9" borderId="40" xfId="3" applyNumberFormat="1" applyFont="1" applyFill="1" applyBorder="1" applyAlignment="1">
      <alignment horizontal="center" vertical="center"/>
    </xf>
    <xf numFmtId="167" fontId="63" fillId="9" borderId="17" xfId="3" applyNumberFormat="1" applyFont="1" applyFill="1" applyBorder="1" applyAlignment="1">
      <alignment horizontal="center" vertical="center"/>
    </xf>
    <xf numFmtId="167" fontId="63" fillId="9" borderId="14" xfId="3" applyNumberFormat="1" applyFont="1" applyFill="1" applyBorder="1" applyAlignment="1">
      <alignment horizontal="center" vertical="center"/>
    </xf>
    <xf numFmtId="167" fontId="63" fillId="9" borderId="0" xfId="3" applyNumberFormat="1" applyFont="1" applyFill="1" applyAlignment="1">
      <alignment horizontal="center" vertical="center"/>
    </xf>
    <xf numFmtId="167" fontId="63" fillId="9" borderId="32" xfId="3" applyNumberFormat="1" applyFont="1" applyFill="1" applyBorder="1" applyAlignment="1">
      <alignment horizontal="center" vertical="center"/>
    </xf>
    <xf numFmtId="167" fontId="63" fillId="9" borderId="18" xfId="3" applyNumberFormat="1" applyFont="1" applyFill="1" applyBorder="1" applyAlignment="1">
      <alignment horizontal="center" vertical="center"/>
    </xf>
    <xf numFmtId="0" fontId="26" fillId="2" borderId="19" xfId="3" applyFont="1" applyFill="1" applyBorder="1" applyAlignment="1">
      <alignment horizontal="center" vertical="center" wrapText="1"/>
    </xf>
    <xf numFmtId="0" fontId="26" fillId="2" borderId="20" xfId="3" applyFont="1" applyFill="1" applyBorder="1" applyAlignment="1">
      <alignment horizontal="center" vertical="center" wrapText="1"/>
    </xf>
    <xf numFmtId="0" fontId="26" fillId="2" borderId="4" xfId="3" applyFont="1" applyFill="1" applyBorder="1" applyAlignment="1">
      <alignment horizontal="center" vertical="center" wrapText="1"/>
    </xf>
    <xf numFmtId="0" fontId="26" fillId="2" borderId="1" xfId="3" applyFont="1" applyFill="1" applyBorder="1" applyAlignment="1">
      <alignment horizontal="center" vertical="center" wrapText="1"/>
    </xf>
    <xf numFmtId="0" fontId="27" fillId="2" borderId="20" xfId="2" applyFont="1" applyFill="1" applyBorder="1" applyAlignment="1">
      <alignment horizontal="center" vertical="center" wrapText="1"/>
    </xf>
    <xf numFmtId="0" fontId="27" fillId="2" borderId="21" xfId="2" applyFont="1" applyFill="1" applyBorder="1" applyAlignment="1">
      <alignment horizontal="center" vertical="center" wrapText="1"/>
    </xf>
    <xf numFmtId="0" fontId="27" fillId="2" borderId="1" xfId="2" applyFont="1" applyFill="1" applyBorder="1" applyAlignment="1">
      <alignment horizontal="center" vertical="center" wrapText="1"/>
    </xf>
    <xf numFmtId="0" fontId="27" fillId="2" borderId="22" xfId="2" applyFont="1" applyFill="1" applyBorder="1" applyAlignment="1">
      <alignment horizontal="center" vertical="center" wrapText="1"/>
    </xf>
    <xf numFmtId="0" fontId="27" fillId="2" borderId="29" xfId="2" applyFont="1" applyFill="1" applyBorder="1" applyAlignment="1">
      <alignment horizontal="center" vertical="center" wrapText="1"/>
    </xf>
    <xf numFmtId="0" fontId="27" fillId="2" borderId="33" xfId="2" applyFont="1" applyFill="1" applyBorder="1" applyAlignment="1">
      <alignment horizontal="center" vertical="center" wrapText="1"/>
    </xf>
    <xf numFmtId="0" fontId="26" fillId="2" borderId="13" xfId="3" applyFont="1" applyFill="1" applyBorder="1" applyAlignment="1">
      <alignment horizontal="center" vertical="center" wrapText="1"/>
    </xf>
    <xf numFmtId="0" fontId="26" fillId="2" borderId="2" xfId="3" applyFont="1" applyFill="1" applyBorder="1" applyAlignment="1">
      <alignment horizontal="center" vertical="center" wrapText="1"/>
    </xf>
    <xf numFmtId="0" fontId="26" fillId="2" borderId="14" xfId="3" applyFont="1" applyFill="1" applyBorder="1" applyAlignment="1">
      <alignment horizontal="center" vertical="center" wrapText="1"/>
    </xf>
    <xf numFmtId="0" fontId="26" fillId="2" borderId="0" xfId="3" applyFont="1" applyFill="1" applyAlignment="1">
      <alignment horizontal="center" vertical="center" wrapText="1"/>
    </xf>
    <xf numFmtId="0" fontId="27" fillId="2" borderId="2" xfId="2" applyFont="1" applyFill="1" applyBorder="1" applyAlignment="1">
      <alignment horizontal="center" vertical="center" wrapText="1"/>
    </xf>
    <xf numFmtId="0" fontId="27" fillId="2" borderId="27" xfId="2" applyFont="1" applyFill="1" applyBorder="1" applyAlignment="1">
      <alignment horizontal="center" vertical="center" wrapText="1"/>
    </xf>
    <xf numFmtId="0" fontId="27" fillId="2" borderId="0" xfId="2" applyFont="1" applyFill="1" applyAlignment="1">
      <alignment horizontal="center" vertical="center" wrapText="1"/>
    </xf>
    <xf numFmtId="0" fontId="27" fillId="2" borderId="28" xfId="2" applyFont="1" applyFill="1" applyBorder="1" applyAlignment="1">
      <alignment horizontal="center" vertical="center" wrapText="1"/>
    </xf>
    <xf numFmtId="0" fontId="29" fillId="2" borderId="9" xfId="3" applyFont="1" applyFill="1" applyBorder="1" applyAlignment="1">
      <alignment horizontal="center" vertical="center" wrapText="1"/>
    </xf>
    <xf numFmtId="0" fontId="29" fillId="2" borderId="8" xfId="3" applyFont="1" applyFill="1" applyBorder="1" applyAlignment="1">
      <alignment horizontal="center" vertical="center" wrapText="1"/>
    </xf>
    <xf numFmtId="0" fontId="29" fillId="2" borderId="7" xfId="3" applyFont="1" applyFill="1" applyBorder="1" applyAlignment="1">
      <alignment horizontal="center" vertical="center" wrapText="1"/>
    </xf>
    <xf numFmtId="10" fontId="24" fillId="0" borderId="4" xfId="5" applyNumberFormat="1" applyFont="1" applyFill="1" applyBorder="1" applyAlignment="1">
      <alignment horizontal="center" vertical="center" wrapText="1"/>
    </xf>
    <xf numFmtId="10" fontId="24" fillId="0" borderId="23" xfId="5" applyNumberFormat="1" applyFont="1" applyFill="1" applyBorder="1" applyAlignment="1">
      <alignment horizontal="center" vertical="center" wrapText="1"/>
    </xf>
    <xf numFmtId="167" fontId="31" fillId="2" borderId="10" xfId="3" applyNumberFormat="1" applyFont="1" applyFill="1" applyBorder="1" applyAlignment="1">
      <alignment horizontal="center" vertical="center"/>
    </xf>
    <xf numFmtId="167" fontId="31" fillId="2" borderId="11" xfId="3" applyNumberFormat="1" applyFont="1" applyFill="1" applyBorder="1" applyAlignment="1">
      <alignment horizontal="center" vertical="center"/>
    </xf>
    <xf numFmtId="167" fontId="30" fillId="2" borderId="10" xfId="3" applyNumberFormat="1" applyFont="1" applyFill="1" applyBorder="1" applyAlignment="1">
      <alignment horizontal="center" vertical="center"/>
    </xf>
    <xf numFmtId="167" fontId="30" fillId="2" borderId="11" xfId="3" applyNumberFormat="1" applyFont="1" applyFill="1" applyBorder="1" applyAlignment="1">
      <alignment horizontal="center" vertical="center"/>
    </xf>
    <xf numFmtId="167" fontId="30" fillId="2" borderId="12" xfId="3" applyNumberFormat="1" applyFont="1" applyFill="1" applyBorder="1" applyAlignment="1">
      <alignment horizontal="center" vertical="center"/>
    </xf>
    <xf numFmtId="14" fontId="5" fillId="0" borderId="1" xfId="8" applyNumberFormat="1" applyBorder="1" applyAlignment="1">
      <alignment vertical="center"/>
    </xf>
    <xf numFmtId="0" fontId="1" fillId="0" borderId="1" xfId="8" applyFont="1" applyBorder="1" applyAlignment="1">
      <alignment vertical="center"/>
    </xf>
    <xf numFmtId="0" fontId="5" fillId="0" borderId="1" xfId="8" applyBorder="1" applyAlignment="1">
      <alignment vertical="center"/>
    </xf>
    <xf numFmtId="0" fontId="3" fillId="0" borderId="1" xfId="8" applyFont="1" applyBorder="1" applyAlignment="1">
      <alignment vertical="center"/>
    </xf>
  </cellXfs>
  <cellStyles count="10">
    <cellStyle name="Comma" xfId="6" builtinId="3"/>
    <cellStyle name="Currency" xfId="7" builtinId="4"/>
    <cellStyle name="Currency 2" xfId="4" xr:uid="{EF1C0964-062C-4458-AE4A-A2E3BF537EDD}"/>
    <cellStyle name="Currency 2 2" xfId="9" xr:uid="{3E979E71-5206-4844-9C91-9472F8E1115F}"/>
    <cellStyle name="Normal" xfId="0" builtinId="0"/>
    <cellStyle name="Normal 2" xfId="2" xr:uid="{2A7519B6-5BEF-4214-A5D9-588719E047D9}"/>
    <cellStyle name="Normal 2 2" xfId="3" xr:uid="{C7059157-0F1F-4617-B107-D2C0188EF584}"/>
    <cellStyle name="Normal 2 3" xfId="8" xr:uid="{9DCED39B-2494-4BFC-A096-25DA61E0C620}"/>
    <cellStyle name="Percent" xfId="1" builtinId="5"/>
    <cellStyle name="Percent 2" xfId="5" xr:uid="{6AE0BCB9-EE63-488D-967A-11ECB95F5540}"/>
  </cellStyles>
  <dxfs count="344">
    <dxf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color rgb="FF9C0006"/>
      </font>
      <fill>
        <patternFill>
          <bgColor rgb="FFFFE1E5"/>
        </patternFill>
      </fill>
    </dxf>
    <dxf>
      <font>
        <color theme="1"/>
      </font>
      <fill>
        <patternFill>
          <bgColor rgb="FFD8F4DD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font>
        <b/>
        <i val="0"/>
        <strike val="0"/>
        <color rgb="FFC00000"/>
      </font>
      <fill>
        <patternFill>
          <bgColor theme="0" tint="-4.9989318521683403E-2"/>
        </patternFill>
      </fill>
      <border>
        <left style="thin">
          <color rgb="FFC00000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font>
        <b/>
        <i val="0"/>
        <strike val="0"/>
        <color rgb="FFC00000"/>
      </font>
      <fill>
        <patternFill>
          <bgColor theme="0" tint="-4.9989318521683403E-2"/>
        </patternFill>
      </fill>
      <border>
        <left style="thin">
          <color rgb="FFC00000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font>
        <b/>
        <i val="0"/>
        <strike val="0"/>
        <color rgb="FFC00000"/>
      </font>
      <fill>
        <patternFill>
          <bgColor theme="0" tint="-4.9989318521683403E-2"/>
        </patternFill>
      </fill>
      <border>
        <left style="thin">
          <color rgb="FFC00000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font>
        <b/>
        <i val="0"/>
        <strike val="0"/>
        <color rgb="FFC00000"/>
      </font>
      <fill>
        <patternFill>
          <bgColor theme="0" tint="-4.9989318521683403E-2"/>
        </patternFill>
      </fill>
      <border>
        <left style="thin">
          <color rgb="FFC00000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font>
        <b/>
        <i val="0"/>
        <strike val="0"/>
        <color rgb="FFC00000"/>
      </font>
      <fill>
        <patternFill>
          <bgColor theme="0" tint="-4.9989318521683403E-2"/>
        </patternFill>
      </fill>
      <border>
        <left style="thin">
          <color rgb="FFC00000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ont>
        <color theme="1"/>
      </font>
      <fill>
        <patternFill>
          <bgColor rgb="FFD8F4DD"/>
        </patternFill>
      </fill>
    </dxf>
    <dxf>
      <font>
        <color rgb="FF9C0006"/>
      </font>
      <fill>
        <patternFill>
          <bgColor rgb="FFFFE1E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font>
        <b/>
        <i val="0"/>
        <color rgb="FFC0000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6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4" tint="0.79998168889431442"/>
        </patternFill>
      </fill>
    </dxf>
    <dxf>
      <font>
        <sz val="11"/>
      </font>
    </dxf>
    <dxf>
      <numFmt numFmtId="1" formatCode="0"/>
    </dxf>
    <dxf>
      <font>
        <sz val="10"/>
      </font>
    </dxf>
    <dxf>
      <font>
        <sz val="10"/>
      </font>
    </dxf>
    <dxf>
      <alignment vertical="center"/>
    </dxf>
    <dxf>
      <alignment vertical="center"/>
    </dxf>
    <dxf>
      <numFmt numFmtId="1" formatCode="0"/>
    </dxf>
    <dxf>
      <alignment wrapText="1"/>
    </dxf>
    <dxf>
      <alignment wrapText="1"/>
    </dxf>
    <dxf>
      <font>
        <sz val="10"/>
      </font>
    </dxf>
    <dxf>
      <font>
        <name val="Calibri"/>
        <scheme val="none"/>
      </font>
      <numFmt numFmtId="0" formatCode="General"/>
    </dxf>
    <dxf>
      <numFmt numFmtId="1" formatCode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none"/>
      </font>
      <numFmt numFmtId="169" formatCode="_-&quot;$&quot;* #,##0.0_-;\-&quot;$&quot;* #,##0.0_-;_-&quot;$&quot;* &quot;-&quot;??_-;_-@_-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alibri"/>
        <family val="2"/>
        <scheme val="none"/>
      </font>
      <numFmt numFmtId="166" formatCode="[$-409]h:mm\ AM/PM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z val="9"/>
        <color auto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0" formatCode="&quot;$&quot;#,##0;[Red]\-&quot;$&quot;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33CC"/>
        <name val="Calibri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70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69" formatCode="_-&quot;$&quot;* #,##0.0_-;\-&quot;$&quot;* #,##0.0_-;_-&quot;$&quot;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66" formatCode="[$-409]h:mm\ AM/P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65" formatCode="[$-C09]dd\-mmm\-yy;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thin">
          <color indexed="64"/>
        </right>
        <bottom style="thin">
          <color indexed="64"/>
        </bottom>
      </border>
    </dxf>
    <dxf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0B3040"/>
      <color rgb="FF0033CC"/>
      <color rgb="FFFFE1E5"/>
      <color rgb="FFD8F4DD"/>
      <color rgb="FFFFC1C1"/>
      <color rgb="FFFF9999"/>
      <color rgb="FF00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Elite COMBO</a:t>
            </a:r>
          </a:p>
          <a:p>
            <a:pPr>
              <a:defRPr/>
            </a:pPr>
            <a:r>
              <a:rPr lang="en-US"/>
              <a:t> $10k</a:t>
            </a:r>
            <a:r>
              <a:rPr lang="en-US" baseline="0"/>
              <a:t> Bank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Graph!$O$13</c:f>
              <c:strCache>
                <c:ptCount val="1"/>
                <c:pt idx="0">
                  <c:v>Bank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Graph!$J$14:$J$35</c:f>
              <c:strCache>
                <c:ptCount val="22"/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  <c:pt idx="12">
                  <c:v>Jul</c:v>
                </c:pt>
                <c:pt idx="13">
                  <c:v>Aug</c:v>
                </c:pt>
                <c:pt idx="14">
                  <c:v>Sep</c:v>
                </c:pt>
                <c:pt idx="15">
                  <c:v>Oct</c:v>
                </c:pt>
                <c:pt idx="16">
                  <c:v>Nov</c:v>
                </c:pt>
                <c:pt idx="17">
                  <c:v>Dec</c:v>
                </c:pt>
                <c:pt idx="18">
                  <c:v>Jan</c:v>
                </c:pt>
                <c:pt idx="19">
                  <c:v>Feb</c:v>
                </c:pt>
                <c:pt idx="20">
                  <c:v>Mar</c:v>
                </c:pt>
                <c:pt idx="21">
                  <c:v>Apr</c:v>
                </c:pt>
              </c:strCache>
            </c:strRef>
          </c:cat>
          <c:val>
            <c:numRef>
              <c:f>Graph!$O$14:$O$35</c:f>
              <c:numCache>
                <c:formatCode>0</c:formatCode>
                <c:ptCount val="22"/>
                <c:pt idx="0" formatCode="General">
                  <c:v>10000</c:v>
                </c:pt>
                <c:pt idx="1">
                  <c:v>12835</c:v>
                </c:pt>
                <c:pt idx="2">
                  <c:v>15506.5</c:v>
                </c:pt>
                <c:pt idx="3">
                  <c:v>17095.5</c:v>
                </c:pt>
                <c:pt idx="4">
                  <c:v>21878</c:v>
                </c:pt>
                <c:pt idx="5">
                  <c:v>23185</c:v>
                </c:pt>
                <c:pt idx="6">
                  <c:v>25208.5</c:v>
                </c:pt>
                <c:pt idx="7">
                  <c:v>25700</c:v>
                </c:pt>
                <c:pt idx="8">
                  <c:v>32050.5</c:v>
                </c:pt>
                <c:pt idx="9">
                  <c:v>37291.5</c:v>
                </c:pt>
                <c:pt idx="10">
                  <c:v>39677.5</c:v>
                </c:pt>
                <c:pt idx="11">
                  <c:v>41342.5</c:v>
                </c:pt>
                <c:pt idx="12">
                  <c:v>42659</c:v>
                </c:pt>
                <c:pt idx="13">
                  <c:v>46759.5</c:v>
                </c:pt>
                <c:pt idx="14">
                  <c:v>50118</c:v>
                </c:pt>
                <c:pt idx="15">
                  <c:v>51695</c:v>
                </c:pt>
                <c:pt idx="16">
                  <c:v>50340</c:v>
                </c:pt>
                <c:pt idx="17">
                  <c:v>52578</c:v>
                </c:pt>
                <c:pt idx="18">
                  <c:v>54689</c:v>
                </c:pt>
                <c:pt idx="19">
                  <c:v>58053.5</c:v>
                </c:pt>
                <c:pt idx="20">
                  <c:v>60180.5</c:v>
                </c:pt>
                <c:pt idx="21">
                  <c:v>60098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4-49A3-A5B9-14FD2D984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8311088"/>
        <c:axId val="1598290928"/>
      </c:barChart>
      <c:catAx>
        <c:axId val="1598311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solidFill>
            <a:schemeClr val="bg1">
              <a:lumMod val="95000"/>
            </a:schemeClr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8290928"/>
        <c:crosses val="autoZero"/>
        <c:auto val="0"/>
        <c:lblAlgn val="ctr"/>
        <c:lblOffset val="100"/>
        <c:noMultiLvlLbl val="0"/>
      </c:catAx>
      <c:valAx>
        <c:axId val="1598290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8311088"/>
        <c:crosses val="autoZero"/>
        <c:crossBetween val="between"/>
        <c:majorUnit val="5000"/>
        <c:minorUnit val="5000"/>
      </c:valAx>
      <c:spPr>
        <a:solidFill>
          <a:schemeClr val="accent4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285750</xdr:colOff>
      <xdr:row>2669</xdr:row>
      <xdr:rowOff>211666</xdr:rowOff>
    </xdr:from>
    <xdr:to>
      <xdr:col>14</xdr:col>
      <xdr:colOff>1482036</xdr:colOff>
      <xdr:row>2680</xdr:row>
      <xdr:rowOff>202892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CCA945-8414-9EB8-89F2-21758D3A6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99667" y="406124833"/>
          <a:ext cx="5514286" cy="2457143"/>
        </a:xfrm>
        <a:prstGeom prst="rect">
          <a:avLst/>
        </a:prstGeom>
      </xdr:spPr>
    </xdr:pic>
    <xdr:clientData/>
  </xdr:twoCellAnchor>
  <xdr:twoCellAnchor editAs="oneCell">
    <xdr:from>
      <xdr:col>14</xdr:col>
      <xdr:colOff>1651001</xdr:colOff>
      <xdr:row>2</xdr:row>
      <xdr:rowOff>10584</xdr:rowOff>
    </xdr:from>
    <xdr:to>
      <xdr:col>15</xdr:col>
      <xdr:colOff>343763</xdr:colOff>
      <xdr:row>3</xdr:row>
      <xdr:rowOff>275167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D63E4D-E5EE-43D5-9551-BFD55ED9E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251" y="793751"/>
          <a:ext cx="820012" cy="6244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91017</xdr:colOff>
      <xdr:row>59</xdr:row>
      <xdr:rowOff>74085</xdr:rowOff>
    </xdr:from>
    <xdr:ext cx="1845734" cy="511126"/>
    <xdr:pic>
      <xdr:nvPicPr>
        <xdr:cNvPr id="3" name="Picture 44">
          <a:extLst>
            <a:ext uri="{FF2B5EF4-FFF2-40B4-BE49-F238E27FC236}">
              <a16:creationId xmlns:a16="http://schemas.microsoft.com/office/drawing/2014/main" id="{18B6177B-AA26-449E-AA04-CFA3075E0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1684" y="17166168"/>
          <a:ext cx="1845734" cy="511126"/>
        </a:xfrm>
        <a:prstGeom prst="rect">
          <a:avLst/>
        </a:prstGeom>
      </xdr:spPr>
    </xdr:pic>
    <xdr:clientData/>
  </xdr:oneCellAnchor>
  <xdr:oneCellAnchor>
    <xdr:from>
      <xdr:col>8</xdr:col>
      <xdr:colOff>428625</xdr:colOff>
      <xdr:row>1</xdr:row>
      <xdr:rowOff>76200</xdr:rowOff>
    </xdr:from>
    <xdr:ext cx="1857375" cy="514350"/>
    <xdr:pic>
      <xdr:nvPicPr>
        <xdr:cNvPr id="4" name="Picture 44">
          <a:extLst>
            <a:ext uri="{FF2B5EF4-FFF2-40B4-BE49-F238E27FC236}">
              <a16:creationId xmlns:a16="http://schemas.microsoft.com/office/drawing/2014/main" id="{745EB590-EFD1-4CD4-BD68-68A8CBC85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5" y="276225"/>
          <a:ext cx="1857375" cy="514350"/>
        </a:xfrm>
        <a:prstGeom prst="rect">
          <a:avLst/>
        </a:prstGeom>
      </xdr:spPr>
    </xdr:pic>
    <xdr:clientData/>
  </xdr:oneCellAnchor>
  <xdr:twoCellAnchor editAs="oneCell">
    <xdr:from>
      <xdr:col>13</xdr:col>
      <xdr:colOff>1532468</xdr:colOff>
      <xdr:row>59</xdr:row>
      <xdr:rowOff>8705</xdr:rowOff>
    </xdr:from>
    <xdr:to>
      <xdr:col>14</xdr:col>
      <xdr:colOff>328085</xdr:colOff>
      <xdr:row>60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7AAA0E-9E4D-4935-9C3C-68D14A113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23968" y="17100788"/>
          <a:ext cx="901700" cy="6866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105834</xdr:colOff>
      <xdr:row>631</xdr:row>
      <xdr:rowOff>10584</xdr:rowOff>
    </xdr:from>
    <xdr:ext cx="1566333" cy="571501"/>
    <xdr:pic>
      <xdr:nvPicPr>
        <xdr:cNvPr id="3" name="Picture 2">
          <a:extLst>
            <a:ext uri="{FF2B5EF4-FFF2-40B4-BE49-F238E27FC236}">
              <a16:creationId xmlns:a16="http://schemas.microsoft.com/office/drawing/2014/main" id="{FF785C3B-4CE3-40F1-ADAA-7577AB1EA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1167" y="22203834"/>
          <a:ext cx="1566333" cy="571501"/>
        </a:xfrm>
        <a:prstGeom prst="rect">
          <a:avLst/>
        </a:prstGeom>
      </xdr:spPr>
    </xdr:pic>
    <xdr:clientData/>
  </xdr:oneCellAnchor>
  <xdr:oneCellAnchor>
    <xdr:from>
      <xdr:col>17</xdr:col>
      <xdr:colOff>95250</xdr:colOff>
      <xdr:row>589</xdr:row>
      <xdr:rowOff>0</xdr:rowOff>
    </xdr:from>
    <xdr:ext cx="1566333" cy="571501"/>
    <xdr:pic>
      <xdr:nvPicPr>
        <xdr:cNvPr id="5" name="Picture 4">
          <a:extLst>
            <a:ext uri="{FF2B5EF4-FFF2-40B4-BE49-F238E27FC236}">
              <a16:creationId xmlns:a16="http://schemas.microsoft.com/office/drawing/2014/main" id="{4D22D452-B9F3-4416-99B8-4499F5907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583" y="11758083"/>
          <a:ext cx="1566333" cy="571501"/>
        </a:xfrm>
        <a:prstGeom prst="rect">
          <a:avLst/>
        </a:prstGeom>
      </xdr:spPr>
    </xdr:pic>
    <xdr:clientData/>
  </xdr:oneCellAnchor>
  <xdr:oneCellAnchor>
    <xdr:from>
      <xdr:col>17</xdr:col>
      <xdr:colOff>455082</xdr:colOff>
      <xdr:row>157</xdr:row>
      <xdr:rowOff>52919</xdr:rowOff>
    </xdr:from>
    <xdr:ext cx="1555750" cy="571501"/>
    <xdr:pic>
      <xdr:nvPicPr>
        <xdr:cNvPr id="6" name="Picture 5">
          <a:extLst>
            <a:ext uri="{FF2B5EF4-FFF2-40B4-BE49-F238E27FC236}">
              <a16:creationId xmlns:a16="http://schemas.microsoft.com/office/drawing/2014/main" id="{A8A9D86C-F7CA-4BE5-9359-BA2455A9C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0082" y="762002"/>
          <a:ext cx="1555750" cy="571501"/>
        </a:xfrm>
        <a:prstGeom prst="rect">
          <a:avLst/>
        </a:prstGeom>
      </xdr:spPr>
    </xdr:pic>
    <xdr:clientData/>
  </xdr:oneCellAnchor>
  <xdr:oneCellAnchor>
    <xdr:from>
      <xdr:col>1</xdr:col>
      <xdr:colOff>228527</xdr:colOff>
      <xdr:row>157</xdr:row>
      <xdr:rowOff>74084</xdr:rowOff>
    </xdr:from>
    <xdr:ext cx="1983391" cy="508001"/>
    <xdr:pic>
      <xdr:nvPicPr>
        <xdr:cNvPr id="2" name="Picture 1">
          <a:extLst>
            <a:ext uri="{FF2B5EF4-FFF2-40B4-BE49-F238E27FC236}">
              <a16:creationId xmlns:a16="http://schemas.microsoft.com/office/drawing/2014/main" id="{9355D99E-8FC5-4D93-9900-918222E4E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360" y="783167"/>
          <a:ext cx="1983391" cy="508001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385761</xdr:colOff>
      <xdr:row>12</xdr:row>
      <xdr:rowOff>76200</xdr:rowOff>
    </xdr:from>
    <xdr:to>
      <xdr:col>26</xdr:col>
      <xdr:colOff>47625</xdr:colOff>
      <xdr:row>43</xdr:row>
      <xdr:rowOff>180974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8EE044-512F-6067-57C7-BF5928461C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rry Taylor" refreshedDate="45753.269300115739" createdVersion="8" refreshedVersion="8" minRefreshableVersion="3" recordCount="2651" xr:uid="{94AEDA33-2AEC-4E34-A406-A2ED587DA15C}">
  <cacheSource type="worksheet">
    <worksheetSource name="Table1"/>
  </cacheSource>
  <cacheFields count="38">
    <cacheField name="Date" numFmtId="165">
      <sharedItems containsSemiMixedTypes="0" containsNonDate="0" containsDate="1" containsString="0" minDate="2023-08-02T00:00:00" maxDate="2025-04-06T00:00:00" count="171">
        <d v="2023-08-05T00:00:00"/>
        <d v="2023-08-12T00:00:00"/>
        <d v="2023-08-19T00:00:00"/>
        <d v="2023-08-26T00:00:00"/>
        <d v="2023-09-02T00:00:00"/>
        <d v="2023-09-09T00:00:00"/>
        <d v="2023-09-16T00:00:00"/>
        <d v="2023-09-23T00:00:00"/>
        <d v="2023-09-29T00:00:00"/>
        <d v="2023-09-30T00:00:00"/>
        <d v="2023-10-01T00:00:00"/>
        <d v="2023-10-07T00:00:00"/>
        <d v="2023-10-14T00:00:00"/>
        <d v="2023-10-21T00:00:00"/>
        <d v="2023-10-28T00:00:00"/>
        <d v="2023-11-04T00:00:00"/>
        <d v="2023-11-07T00:00:00"/>
        <d v="2023-11-09T00:00:00"/>
        <d v="2023-11-11T00:00:00"/>
        <d v="2023-11-18T00:00:00"/>
        <d v="2023-11-25T00:00:00"/>
        <d v="2023-12-02T00:00:00"/>
        <d v="2023-12-09T00:00:00"/>
        <d v="2023-12-16T00:00:00"/>
        <d v="2023-12-23T00:00:00"/>
        <d v="2023-12-26T00:00:00"/>
        <d v="2023-12-30T00:00:00"/>
        <d v="2024-01-01T00:00:00"/>
        <d v="2024-01-06T00:00:00"/>
        <d v="2024-01-13T00:00:00"/>
        <d v="2024-01-20T00:00:00"/>
        <d v="2024-01-26T00:00:00"/>
        <d v="2024-01-27T00:00:00"/>
        <d v="2024-02-03T00:00:00"/>
        <d v="2024-02-10T00:00:00"/>
        <d v="2024-02-17T00:00:00"/>
        <d v="2024-02-24T00:00:00"/>
        <d v="2024-03-02T00:00:00"/>
        <d v="2024-03-09T00:00:00"/>
        <d v="2024-03-16T00:00:00"/>
        <d v="2024-03-23T00:00:00"/>
        <d v="2024-03-30T00:00:00"/>
        <d v="2024-04-06T00:00:00"/>
        <d v="2024-04-13T00:00:00"/>
        <d v="2024-04-20T00:00:00"/>
        <d v="2024-04-25T00:00:00"/>
        <d v="2024-04-27T00:00:00"/>
        <d v="2024-05-04T00:00:00"/>
        <d v="2024-05-11T00:00:00"/>
        <d v="2024-05-18T00:00:00"/>
        <d v="2024-05-25T00:00:00"/>
        <d v="2024-06-01T00:00:00"/>
        <d v="2024-06-08T00:00:00"/>
        <d v="2024-06-15T00:00:00"/>
        <d v="2024-06-22T00:00:00"/>
        <d v="2024-06-29T00:00:00"/>
        <d v="2024-07-06T00:00:00"/>
        <d v="2024-07-13T00:00:00"/>
        <d v="2024-07-20T00:00:00"/>
        <d v="2024-07-27T00:00:00"/>
        <d v="2024-08-03T00:00:00"/>
        <d v="2024-08-10T00:00:00"/>
        <d v="2024-08-17T00:00:00"/>
        <d v="2024-08-24T00:00:00"/>
        <d v="2024-08-31T00:00:00"/>
        <d v="2024-09-07T00:00:00"/>
        <d v="2024-09-14T00:00:00"/>
        <d v="2024-09-21T00:00:00"/>
        <d v="2024-09-27T00:00:00"/>
        <d v="2024-09-28T00:00:00"/>
        <d v="2024-10-05T00:00:00"/>
        <d v="2024-10-12T00:00:00"/>
        <d v="2024-10-19T00:00:00"/>
        <d v="2024-10-26T00:00:00"/>
        <d v="2024-10-27T00:00:00"/>
        <d v="2024-11-02T00:00:00"/>
        <d v="2024-11-05T00:00:00"/>
        <d v="2024-11-07T00:00:00"/>
        <d v="2024-11-09T00:00:00"/>
        <d v="2024-11-16T00:00:00"/>
        <d v="2024-11-23T00:00:00"/>
        <d v="2024-11-30T00:00:00"/>
        <d v="2024-12-07T00:00:00"/>
        <d v="2024-12-14T00:00:00"/>
        <d v="2024-12-21T00:00:00"/>
        <d v="2024-12-28T00:00:00"/>
        <d v="2025-01-04T00:00:00"/>
        <d v="2025-01-11T00:00:00"/>
        <d v="2025-01-18T00:00:00"/>
        <d v="2025-01-25T00:00:00"/>
        <d v="2025-02-01T00:00:00"/>
        <d v="2025-02-08T00:00:00"/>
        <d v="2025-02-15T00:00:00"/>
        <d v="2025-02-22T00:00:00"/>
        <d v="2025-03-01T00:00:00"/>
        <d v="2025-03-08T00:00:00"/>
        <d v="2025-03-15T00:00:00"/>
        <d v="2025-03-22T00:00:00"/>
        <d v="2025-03-29T00:00:00"/>
        <d v="2025-04-05T00:00:00"/>
        <d v="2023-08-02T00:00:00" u="1"/>
        <d v="2023-08-09T00:00:00" u="1"/>
        <d v="2023-08-16T00:00:00" u="1"/>
        <d v="2023-08-23T00:00:00" u="1"/>
        <d v="2023-08-30T00:00:00" u="1"/>
        <d v="2023-09-06T00:00:00" u="1"/>
        <d v="2023-09-13T00:00:00" u="1"/>
        <d v="2023-09-20T00:00:00" u="1"/>
        <d v="2023-09-27T00:00:00" u="1"/>
        <d v="2023-10-04T00:00:00" u="1"/>
        <d v="2023-10-11T00:00:00" u="1"/>
        <d v="2023-10-18T00:00:00" u="1"/>
        <d v="2023-10-25T00:00:00" u="1"/>
        <d v="2023-11-01T00:00:00" u="1"/>
        <d v="2023-11-15T00:00:00" u="1"/>
        <d v="2023-11-22T00:00:00" u="1"/>
        <d v="2023-12-06T00:00:00" u="1"/>
        <d v="2023-12-13T00:00:00" u="1"/>
        <d v="2023-12-20T00:00:00" u="1"/>
        <d v="2024-01-10T00:00:00" u="1"/>
        <d v="2024-01-17T00:00:00" u="1"/>
        <d v="2024-01-24T00:00:00" u="1"/>
        <d v="2024-01-31T00:00:00" u="1"/>
        <d v="2024-02-07T00:00:00" u="1"/>
        <d v="2024-02-14T00:00:00" u="1"/>
        <d v="2024-02-21T00:00:00" u="1"/>
        <d v="2024-02-28T00:00:00" u="1"/>
        <d v="2024-03-06T00:00:00" u="1"/>
        <d v="2024-03-13T00:00:00" u="1"/>
        <d v="2024-03-20T00:00:00" u="1"/>
        <d v="2024-03-27T00:00:00" u="1"/>
        <d v="2024-04-17T00:00:00" u="1"/>
        <d v="2024-05-01T00:00:00" u="1"/>
        <d v="2024-05-15T00:00:00" u="1"/>
        <d v="2024-05-22T00:00:00" u="1"/>
        <d v="2024-05-29T00:00:00" u="1"/>
        <d v="2024-06-05T00:00:00" u="1"/>
        <d v="2024-06-12T00:00:00" u="1"/>
        <d v="2024-06-19T00:00:00" u="1"/>
        <d v="2024-07-03T00:00:00" u="1"/>
        <d v="2024-07-17T00:00:00" u="1"/>
        <d v="2024-07-24T00:00:00" u="1"/>
        <d v="2024-07-31T00:00:00" u="1"/>
        <d v="2024-08-07T00:00:00" u="1"/>
        <d v="2024-08-14T00:00:00" u="1"/>
        <d v="2024-08-21T00:00:00" u="1"/>
        <d v="2024-08-28T00:00:00" u="1"/>
        <d v="2024-09-04T00:00:00" u="1"/>
        <d v="2024-09-11T00:00:00" u="1"/>
        <d v="2024-09-18T00:00:00" u="1"/>
        <d v="2024-09-25T00:00:00" u="1"/>
        <d v="2024-10-02T00:00:00" u="1"/>
        <d v="2024-10-09T00:00:00" u="1"/>
        <d v="2024-10-16T00:00:00" u="1"/>
        <d v="2024-10-23T00:00:00" u="1"/>
        <d v="2024-10-30T00:00:00" u="1"/>
        <d v="2024-11-13T00:00:00" u="1"/>
        <d v="2024-11-20T00:00:00" u="1"/>
        <d v="2024-11-27T00:00:00" u="1"/>
        <d v="2024-12-04T00:00:00" u="1"/>
        <d v="2024-12-18T00:00:00" u="1"/>
        <d v="2025-01-01T00:00:00" u="1"/>
        <d v="2025-01-08T00:00:00" u="1"/>
        <d v="2025-01-22T00:00:00" u="1"/>
        <d v="2025-01-29T00:00:00" u="1"/>
        <d v="2025-02-05T00:00:00" u="1"/>
        <d v="2025-02-19T00:00:00" u="1"/>
        <d v="2025-02-26T00:00:00" u="1"/>
        <d v="2025-03-05T00:00:00" u="1"/>
        <d v="2025-03-19T00:00:00" u="1"/>
        <d v="2025-03-26T00:00:00" u="1"/>
      </sharedItems>
      <fieldGroup par="37"/>
    </cacheField>
    <cacheField name="Time" numFmtId="166">
      <sharedItems containsSemiMixedTypes="0" containsNonDate="0" containsDate="1" containsString="0" minDate="1899-12-30T10:30:00" maxDate="1900-01-04T14:30:00"/>
    </cacheField>
    <cacheField name="Track" numFmtId="0">
      <sharedItems count="26">
        <s v="Flemington"/>
        <s v="Rosehill"/>
        <s v="Eagle Farm"/>
        <s v="Moonee Valley"/>
        <s v="Doomben"/>
        <s v="Caulfield"/>
        <s v="Randwick"/>
        <s v="Sandown Hill"/>
        <s v="Flem-X"/>
        <s v="Newcastle"/>
        <s v="Cranbourne"/>
        <s v="Kembla Grange"/>
        <s v="Ballarat"/>
        <s v="Geelong"/>
        <s v="Bendigo"/>
        <s v="Mornington"/>
        <s v="Kensington"/>
        <s v="Hawkesbury"/>
        <s v="Scone"/>
        <s v="Caulfield Heath"/>
        <s v="Pakenham"/>
        <s v="Wyong"/>
        <s v="Sandown Lake"/>
        <s v="Warwick Farm" u="1"/>
        <s v="Canterbury" u="1"/>
        <s v="MV" u="1"/>
      </sharedItems>
    </cacheField>
    <cacheField name="Race " numFmtId="0">
      <sharedItems containsSemiMixedTypes="0" containsString="0" containsNumber="1" containsInteger="1" minValue="1" maxValue="11"/>
    </cacheField>
    <cacheField name="TAB" numFmtId="0">
      <sharedItems containsSemiMixedTypes="0" containsString="0" containsNumber="1" containsInteger="1" minValue="1" maxValue="24"/>
    </cacheField>
    <cacheField name="Selection" numFmtId="0">
      <sharedItems/>
    </cacheField>
    <cacheField name="Source" numFmtId="0">
      <sharedItems/>
    </cacheField>
    <cacheField name="AS LISTED to $1k" numFmtId="44">
      <sharedItems containsSemiMixedTypes="0" containsString="0" containsNumber="1" minValue="10" maxValue="20"/>
    </cacheField>
    <cacheField name="Add multi source bets" numFmtId="1">
      <sharedItems containsMixedTypes="1" containsNumber="1" minValue="10" maxValue="80"/>
    </cacheField>
    <cacheField name="How Many Sources" numFmtId="0">
      <sharedItems containsMixedTypes="1" containsNumber="1" containsInteger="1" minValue="1" maxValue="4" count="5">
        <n v="1"/>
        <n v="2"/>
        <s v=""/>
        <n v="3"/>
        <n v="4"/>
      </sharedItems>
    </cacheField>
    <cacheField name="Sources" numFmtId="169">
      <sharedItems/>
    </cacheField>
    <cacheField name="Main City Track" numFmtId="170">
      <sharedItems/>
    </cacheField>
    <cacheField name="Bet" numFmtId="168">
      <sharedItems containsMixedTypes="1" containsNumber="1" minValue="40" maxValue="320"/>
    </cacheField>
    <cacheField name="Div" numFmtId="2">
      <sharedItems containsString="0" containsBlank="1" containsNumber="1" minValue="1.3" maxValue="21"/>
    </cacheField>
    <cacheField name="Return" numFmtId="168">
      <sharedItems containsMixedTypes="1" containsNumber="1" minValue="64.800000000000011" maxValue="2160"/>
    </cacheField>
    <cacheField name="Trim" numFmtId="6">
      <sharedItems/>
    </cacheField>
    <cacheField name="1st Run Bet" numFmtId="0">
      <sharedItems containsMixedTypes="1" containsNumber="1" containsInteger="1" minValue="100" maxValue="200"/>
    </cacheField>
    <cacheField name="1st Run Ret" numFmtId="0">
      <sharedItems containsMixedTypes="1" containsNumber="1" minValue="160" maxValue="2400"/>
    </cacheField>
    <cacheField name="1st Run Profit" numFmtId="0">
      <sharedItems containsMixedTypes="1" containsNumber="1" minValue="-200" maxValue="2200"/>
    </cacheField>
    <cacheField name="Lev $100 Bet" numFmtId="0">
      <sharedItems containsSemiMixedTypes="0" containsString="0" containsNumber="1" containsInteger="1" minValue="100" maxValue="100"/>
    </cacheField>
    <cacheField name="Lev $100 Return" numFmtId="0">
      <sharedItems containsMixedTypes="1" containsNumber="1" minValue="130" maxValue="2100"/>
    </cacheField>
    <cacheField name="Lev $100 Profit" numFmtId="0">
      <sharedItems containsSemiMixedTypes="0" containsString="0" containsNumber="1" minValue="-100" maxValue="2000"/>
    </cacheField>
    <cacheField name="Day" numFmtId="1">
      <sharedItems count="7">
        <s v="Sat"/>
        <s v="Fri"/>
        <s v="Sun"/>
        <s v="Tue"/>
        <s v="Thu"/>
        <s v="Mon"/>
        <s v="Wed" u="1"/>
      </sharedItems>
    </cacheField>
    <cacheField name="Adj" numFmtId="0">
      <sharedItems/>
    </cacheField>
    <cacheField name="Scale Bet" numFmtId="0">
      <sharedItems containsMixedTypes="1" containsNumber="1" minValue="20" maxValue="200" count="21">
        <n v="50"/>
        <n v="120"/>
        <n v="20"/>
        <n v="40"/>
        <n v="100"/>
        <s v=""/>
        <n v="150"/>
        <n v="130"/>
        <n v="100.09999999999998" u="1"/>
        <n v="90" u="1"/>
        <n v="80" u="1"/>
        <n v="69.999999999999986" u="1"/>
        <n v="60" u="1"/>
        <n v="160" u="1"/>
        <n v="139.99999999999997" u="1"/>
        <n v="200" u="1"/>
        <n v="75" u="1"/>
        <n v="57.999999999999993" u="1"/>
        <n v="65" u="1"/>
        <n v="55.000000000000007" u="1"/>
        <n v="110.00000000000001" u="1"/>
      </sharedItems>
    </cacheField>
    <cacheField name="Scale Return" numFmtId="0">
      <sharedItems containsMixedTypes="1" containsNumber="1" minValue="27" maxValue="2040"/>
    </cacheField>
    <cacheField name="Scale Profit" numFmtId="0">
      <sharedItems containsMixedTypes="1" containsNumber="1" minValue="-150" maxValue="1920"/>
    </cacheField>
    <cacheField name="State" numFmtId="0">
      <sharedItems/>
    </cacheField>
    <cacheField name="Bush" numFmtId="0">
      <sharedItems/>
    </cacheField>
    <cacheField name="Image Time" numFmtId="166">
      <sharedItems containsSemiMixedTypes="0" containsNonDate="0" containsDate="1" containsString="0" minDate="1899-12-30T10:30:00" maxDate="1900-01-04T14:30:00"/>
    </cacheField>
    <cacheField name="Imgae Track" numFmtId="0">
      <sharedItems/>
    </cacheField>
    <cacheField name="Image Race" numFmtId="0">
      <sharedItems containsSemiMixedTypes="0" containsString="0" containsNumber="1" containsInteger="1" minValue="1" maxValue="11"/>
    </cacheField>
    <cacheField name="Image TAB" numFmtId="0">
      <sharedItems containsSemiMixedTypes="0" containsString="0" containsNumber="1" containsInteger="1" minValue="1" maxValue="24"/>
    </cacheField>
    <cacheField name="Image Horse" numFmtId="0">
      <sharedItems/>
    </cacheField>
    <cacheField name="Image Sources" numFmtId="169">
      <sharedItems/>
    </cacheField>
    <cacheField name="Iumage Scale BET" numFmtId="0">
      <sharedItems containsMixedTypes="1" containsNumber="1" containsInteger="1" minValue="20" maxValue="150"/>
    </cacheField>
    <cacheField name="Months (Date)" numFmtId="0" databaseField="0">
      <fieldGroup base="0">
        <rangePr groupBy="months" startDate="2023-08-02T00:00:00" endDate="2025-04-06T00:00:00"/>
        <groupItems count="14">
          <s v="&lt;2/08/2023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6/04/2025"/>
        </groupItems>
      </fieldGroup>
    </cacheField>
    <cacheField name="Years (Date)" numFmtId="0" databaseField="0">
      <fieldGroup base="0">
        <rangePr groupBy="years" startDate="2023-08-02T00:00:00" endDate="2025-04-06T00:00:00"/>
        <groupItems count="5">
          <s v="&lt;2/08/2023"/>
          <s v="2023"/>
          <s v="2024"/>
          <s v="2025"/>
          <s v="&gt;6/04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51">
  <r>
    <x v="0"/>
    <d v="1899-12-30T11:50:00"/>
    <x v="0"/>
    <n v="1"/>
    <n v="6"/>
    <s v="Jean Valjean"/>
    <s v="Nat"/>
    <n v="13"/>
    <n v="13"/>
    <x v="0"/>
    <s v="Nat-13"/>
    <s v="OK"/>
    <n v="52"/>
    <m/>
    <s v=""/>
    <s v="Jean Valjean"/>
    <s v=""/>
    <s v=""/>
    <s v=""/>
    <n v="100"/>
    <s v=""/>
    <n v="-100"/>
    <x v="0"/>
    <s v="Nat OK"/>
    <x v="0"/>
    <s v=""/>
    <n v="-50"/>
    <s v="Vic"/>
    <s v="-"/>
    <d v="1899-12-30T11:50:00"/>
    <s v="Flemington"/>
    <n v="1"/>
    <n v="6"/>
    <s v="Jean Valjean"/>
    <s v="Nat-13"/>
    <n v="50"/>
  </r>
  <r>
    <x v="0"/>
    <d v="1899-12-30T12:05:00"/>
    <x v="1"/>
    <n v="2"/>
    <n v="4"/>
    <s v="Hard To Say"/>
    <s v="Pro Syd"/>
    <n v="15"/>
    <n v="15"/>
    <x v="0"/>
    <s v="Pro Syd-15"/>
    <s v="OK"/>
    <n v="60"/>
    <n v="6.9"/>
    <n v="414"/>
    <s v="Hard To Say"/>
    <s v=""/>
    <s v=""/>
    <s v=""/>
    <n v="100"/>
    <n v="690"/>
    <n v="590"/>
    <x v="0"/>
    <s v="ave"/>
    <x v="1"/>
    <n v="828"/>
    <n v="708"/>
    <s v="NSW"/>
    <s v="-"/>
    <d v="1899-12-30T12:05:00"/>
    <s v="Rosehill"/>
    <n v="2"/>
    <n v="4"/>
    <s v="Hard To Say"/>
    <s v="Pro Syd-15"/>
    <n v="120"/>
  </r>
  <r>
    <x v="0"/>
    <d v="1899-12-30T12:05:00"/>
    <x v="1"/>
    <n v="2"/>
    <n v="3"/>
    <s v="Xpresso"/>
    <s v="E4"/>
    <n v="10"/>
    <n v="10"/>
    <x v="0"/>
    <s v="E4-10"/>
    <s v="OK"/>
    <n v="40"/>
    <m/>
    <s v=""/>
    <s v="Xpresso"/>
    <s v=""/>
    <s v=""/>
    <s v=""/>
    <n v="100"/>
    <s v=""/>
    <n v="-100"/>
    <x v="0"/>
    <s v="Poor &lt;55"/>
    <x v="2"/>
    <s v=""/>
    <n v="-20"/>
    <s v="NSW"/>
    <s v="-"/>
    <d v="1899-12-30T12:05:00"/>
    <s v="Rosehill"/>
    <n v="2"/>
    <n v="3"/>
    <s v="Xpresso"/>
    <s v="E4-10"/>
    <n v="20"/>
  </r>
  <r>
    <x v="0"/>
    <d v="1899-12-30T12:13:00"/>
    <x v="2"/>
    <n v="2"/>
    <n v="5"/>
    <s v="Shameless Miss"/>
    <s v="Nat"/>
    <n v="11"/>
    <n v="11"/>
    <x v="0"/>
    <s v="Nat-11"/>
    <s v=""/>
    <n v="44"/>
    <m/>
    <s v=""/>
    <s v="Shameless Miss"/>
    <s v=""/>
    <s v=""/>
    <s v=""/>
    <n v="100"/>
    <s v=""/>
    <n v="-100"/>
    <x v="0"/>
    <s v="Q"/>
    <x v="3"/>
    <s v=""/>
    <n v="-40"/>
    <s v="Qld"/>
    <s v="-"/>
    <d v="1899-12-30T12:13:00"/>
    <s v="Eagle Farm"/>
    <n v="2"/>
    <n v="5"/>
    <s v="Shameless Miss"/>
    <s v="Nat-11"/>
    <n v="40"/>
  </r>
  <r>
    <x v="0"/>
    <d v="1899-12-30T12:40:00"/>
    <x v="1"/>
    <n v="3"/>
    <n v="8"/>
    <s v="Whangaehu"/>
    <s v="Pro Syd"/>
    <n v="10"/>
    <n v="10"/>
    <x v="0"/>
    <s v="Pro Syd-10"/>
    <s v="OK"/>
    <n v="40"/>
    <m/>
    <s v=""/>
    <s v="Whangaehu"/>
    <s v=""/>
    <s v=""/>
    <s v=""/>
    <n v="100"/>
    <s v=""/>
    <n v="-100"/>
    <x v="0"/>
    <s v="Poor &lt;55"/>
    <x v="2"/>
    <s v=""/>
    <n v="-20"/>
    <s v="NSW"/>
    <s v="-"/>
    <d v="1899-12-30T12:40:00"/>
    <s v="Rosehill"/>
    <n v="3"/>
    <n v="8"/>
    <s v="Whangaehu"/>
    <s v="Pro Syd-10"/>
    <n v="20"/>
  </r>
  <r>
    <x v="0"/>
    <d v="1899-12-30T13:23:00"/>
    <x v="2"/>
    <n v="4"/>
    <n v="6"/>
    <s v="Hold On Honey"/>
    <s v="Nat"/>
    <n v="11"/>
    <n v="11"/>
    <x v="0"/>
    <s v="Nat-11"/>
    <s v=""/>
    <n v="44"/>
    <m/>
    <s v=""/>
    <s v="Hold On Honey"/>
    <s v=""/>
    <s v=""/>
    <s v=""/>
    <n v="100"/>
    <s v=""/>
    <n v="-100"/>
    <x v="0"/>
    <s v="Q"/>
    <x v="3"/>
    <s v=""/>
    <n v="-40"/>
    <s v="Qld"/>
    <s v="-"/>
    <d v="1899-12-30T13:23:00"/>
    <s v="Eagle Farm"/>
    <n v="4"/>
    <n v="6"/>
    <s v="Hold On Honey"/>
    <s v="Nat-11"/>
    <n v="40"/>
  </r>
  <r>
    <x v="0"/>
    <d v="1899-12-30T13:30:00"/>
    <x v="0"/>
    <n v="4"/>
    <n v="9"/>
    <s v="Beour Bay"/>
    <s v="Nat"/>
    <n v="20"/>
    <n v="20"/>
    <x v="0"/>
    <s v="Nat-20"/>
    <s v="OK"/>
    <n v="80"/>
    <m/>
    <s v=""/>
    <s v="Beour Bay"/>
    <s v=""/>
    <s v=""/>
    <s v=""/>
    <n v="100"/>
    <s v=""/>
    <n v="-100"/>
    <x v="0"/>
    <s v="Best"/>
    <x v="0"/>
    <s v=""/>
    <n v="-50"/>
    <s v="Vic"/>
    <s v="-"/>
    <d v="1899-12-30T13:30:00"/>
    <s v="Flemington"/>
    <n v="4"/>
    <n v="9"/>
    <s v="Beour Bay"/>
    <s v="Nat-20"/>
    <n v="50"/>
  </r>
  <r>
    <x v="0"/>
    <d v="1899-12-30T13:50:00"/>
    <x v="1"/>
    <n v="5"/>
    <n v="2"/>
    <s v="Waverider Buoy"/>
    <s v="E4"/>
    <n v="10"/>
    <n v="10"/>
    <x v="0"/>
    <s v="E4-10"/>
    <s v="OK"/>
    <n v="40"/>
    <m/>
    <s v=""/>
    <s v="Waverider Buoy"/>
    <s v=""/>
    <s v=""/>
    <s v=""/>
    <n v="100"/>
    <s v=""/>
    <n v="-100"/>
    <x v="0"/>
    <s v="Poor &lt;55"/>
    <x v="2"/>
    <s v=""/>
    <n v="-20"/>
    <s v="NSW"/>
    <s v="-"/>
    <d v="1899-12-30T13:50:00"/>
    <s v="Rosehill"/>
    <n v="5"/>
    <n v="2"/>
    <s v="Waverider Buoy"/>
    <s v="E4-10"/>
    <n v="20"/>
  </r>
  <r>
    <x v="0"/>
    <d v="1899-12-30T13:58:00"/>
    <x v="2"/>
    <n v="5"/>
    <n v="8"/>
    <s v="Bubbas Bay"/>
    <s v="Nat"/>
    <n v="11"/>
    <n v="11"/>
    <x v="0"/>
    <s v="Nat-11"/>
    <s v=""/>
    <n v="44"/>
    <n v="4.2"/>
    <n v="184.8"/>
    <s v="Bubbas Bay"/>
    <s v=""/>
    <s v=""/>
    <s v=""/>
    <n v="100"/>
    <n v="420"/>
    <n v="320"/>
    <x v="0"/>
    <s v="Q"/>
    <x v="3"/>
    <n v="168"/>
    <n v="128"/>
    <s v="Qld"/>
    <s v="-"/>
    <d v="1899-12-30T13:58:00"/>
    <s v="Eagle Farm"/>
    <n v="5"/>
    <n v="8"/>
    <s v="Bubbas Bay"/>
    <s v="Nat-11"/>
    <n v="40"/>
  </r>
  <r>
    <x v="0"/>
    <d v="1899-12-30T14:05:00"/>
    <x v="0"/>
    <n v="5"/>
    <n v="6"/>
    <s v="First In Line"/>
    <s v="Nat"/>
    <n v="13"/>
    <n v="13"/>
    <x v="0"/>
    <s v="Nat-13"/>
    <s v="OK"/>
    <n v="52"/>
    <n v="5"/>
    <n v="260"/>
    <s v="First In Line"/>
    <s v=""/>
    <s v=""/>
    <s v=""/>
    <n v="100"/>
    <n v="500"/>
    <n v="400"/>
    <x v="0"/>
    <s v="Nat OK"/>
    <x v="0"/>
    <n v="250"/>
    <n v="200"/>
    <s v="Vic"/>
    <s v="-"/>
    <d v="1899-12-30T14:05:00"/>
    <s v="Flemington"/>
    <n v="5"/>
    <n v="6"/>
    <s v="First In Line"/>
    <s v="Nat-13"/>
    <n v="50"/>
  </r>
  <r>
    <x v="0"/>
    <d v="1899-12-30T14:05:00"/>
    <x v="0"/>
    <n v="5"/>
    <n v="7"/>
    <s v="Mostly Cloudy"/>
    <s v="Edge"/>
    <n v="12"/>
    <n v="25"/>
    <x v="1"/>
    <s v="Edge-12/Pro Mel-13"/>
    <s v="OK"/>
    <n v="100"/>
    <m/>
    <s v=""/>
    <s v="Mostly Cloudy"/>
    <n v="100"/>
    <s v=""/>
    <n v="-100"/>
    <n v="100"/>
    <s v=""/>
    <n v="-100"/>
    <x v="0"/>
    <s v="Best"/>
    <x v="4"/>
    <s v=""/>
    <n v="-100"/>
    <s v="Vic"/>
    <s v="-"/>
    <d v="1899-12-30T14:05:00"/>
    <s v="Flemington"/>
    <n v="5"/>
    <n v="7"/>
    <s v="Mostly Cloudy"/>
    <s v="Edge-12/Pro Mel-13"/>
    <n v="100"/>
  </r>
  <r>
    <x v="0"/>
    <d v="1899-12-30T14:05:00"/>
    <x v="0"/>
    <n v="5"/>
    <n v="7"/>
    <s v="Mostly Cloudy"/>
    <s v="Pro Mel"/>
    <n v="13"/>
    <s v=""/>
    <x v="2"/>
    <s v=""/>
    <s v="OK"/>
    <s v=""/>
    <m/>
    <s v=""/>
    <s v="Mostly Cloudy"/>
    <s v=""/>
    <s v=""/>
    <s v=""/>
    <n v="100"/>
    <s v=""/>
    <n v="-100"/>
    <x v="0"/>
    <s v="Best"/>
    <x v="5"/>
    <s v=""/>
    <s v=""/>
    <s v="Vic"/>
    <s v="-"/>
    <d v="1899-12-30T14:05:00"/>
    <s v="Flemington"/>
    <n v="5"/>
    <n v="7"/>
    <s v="Mostly Cloudy"/>
    <s v=""/>
    <s v=""/>
  </r>
  <r>
    <x v="0"/>
    <d v="1899-12-30T14:25:00"/>
    <x v="1"/>
    <n v="6"/>
    <n v="6"/>
    <s v="Wategos"/>
    <s v="E4"/>
    <n v="10"/>
    <n v="10"/>
    <x v="0"/>
    <s v="E4-10"/>
    <s v="OK"/>
    <n v="40"/>
    <n v="3.6"/>
    <n v="144"/>
    <s v="Wategos"/>
    <s v=""/>
    <s v=""/>
    <s v=""/>
    <n v="100"/>
    <n v="360"/>
    <n v="260"/>
    <x v="0"/>
    <s v="Poor &lt;55"/>
    <x v="2"/>
    <n v="72"/>
    <n v="52"/>
    <s v="NSW"/>
    <s v="-"/>
    <d v="1899-12-30T14:25:00"/>
    <s v="Rosehill"/>
    <n v="6"/>
    <n v="6"/>
    <s v="Wategos"/>
    <s v="E4-10"/>
    <n v="20"/>
  </r>
  <r>
    <x v="0"/>
    <d v="1899-12-30T15:00:00"/>
    <x v="1"/>
    <n v="7"/>
    <n v="1"/>
    <s v="Brudenell"/>
    <s v="E4"/>
    <n v="10"/>
    <n v="10"/>
    <x v="0"/>
    <s v="E4-10"/>
    <s v="OK"/>
    <n v="40"/>
    <n v="8"/>
    <n v="320"/>
    <s v="Brudenell"/>
    <s v=""/>
    <s v=""/>
    <s v=""/>
    <n v="100"/>
    <n v="800"/>
    <n v="700"/>
    <x v="0"/>
    <s v="Poor &lt;55"/>
    <x v="2"/>
    <n v="160"/>
    <n v="140"/>
    <s v="NSW"/>
    <s v="-"/>
    <d v="1899-12-30T15:00:00"/>
    <s v="Rosehill"/>
    <n v="7"/>
    <n v="1"/>
    <s v="Brudenell"/>
    <s v="E4-10"/>
    <n v="20"/>
  </r>
  <r>
    <x v="0"/>
    <d v="1899-12-30T15:12:00"/>
    <x v="2"/>
    <n v="7"/>
    <n v="4"/>
    <s v="Bean Foggy"/>
    <s v="Nat"/>
    <n v="11"/>
    <n v="11"/>
    <x v="0"/>
    <s v="Nat-11"/>
    <s v=""/>
    <n v="44"/>
    <m/>
    <s v=""/>
    <s v="Bean Foggy"/>
    <s v=""/>
    <s v=""/>
    <s v=""/>
    <n v="100"/>
    <s v=""/>
    <n v="-100"/>
    <x v="0"/>
    <s v="Q"/>
    <x v="3"/>
    <s v=""/>
    <n v="-40"/>
    <s v="Qld"/>
    <s v="-"/>
    <d v="1899-12-30T15:12:00"/>
    <s v="Eagle Farm"/>
    <n v="7"/>
    <n v="4"/>
    <s v="Bean Foggy"/>
    <s v="Nat-11"/>
    <n v="40"/>
  </r>
  <r>
    <x v="0"/>
    <d v="1899-12-30T15:48:00"/>
    <x v="2"/>
    <n v="8"/>
    <n v="7"/>
    <s v="Lasting Kiss"/>
    <s v="Nat"/>
    <n v="11"/>
    <n v="11"/>
    <x v="0"/>
    <s v="Nat-11"/>
    <s v=""/>
    <n v="44"/>
    <m/>
    <s v=""/>
    <s v="Lasting Kiss"/>
    <s v=""/>
    <s v=""/>
    <s v=""/>
    <n v="100"/>
    <s v=""/>
    <n v="-100"/>
    <x v="0"/>
    <s v="Q"/>
    <x v="3"/>
    <s v=""/>
    <n v="-40"/>
    <s v="Qld"/>
    <s v="-"/>
    <d v="1899-12-30T15:48:00"/>
    <s v="Eagle Farm"/>
    <n v="8"/>
    <n v="7"/>
    <s v="Lasting Kiss"/>
    <s v="Nat-11"/>
    <n v="40"/>
  </r>
  <r>
    <x v="0"/>
    <d v="1899-12-30T15:55:00"/>
    <x v="0"/>
    <n v="8"/>
    <n v="3"/>
    <s v="Brayden Star"/>
    <s v="Pro Mel"/>
    <n v="13"/>
    <n v="13"/>
    <x v="0"/>
    <s v="Pro Mel-13"/>
    <s v="OK"/>
    <n v="52"/>
    <n v="3.6"/>
    <n v="187.20000000000002"/>
    <s v="Brayden Star"/>
    <s v=""/>
    <s v=""/>
    <s v=""/>
    <n v="100"/>
    <n v="360"/>
    <n v="260"/>
    <x v="0"/>
    <s v="Poor &lt;55"/>
    <x v="2"/>
    <n v="72"/>
    <n v="52"/>
    <s v="Vic"/>
    <s v="-"/>
    <d v="1899-12-30T15:55:00"/>
    <s v="Flemington"/>
    <n v="8"/>
    <n v="3"/>
    <s v="Brayden Star"/>
    <s v="Pro Mel-13"/>
    <n v="20"/>
  </r>
  <r>
    <x v="0"/>
    <d v="1899-12-30T15:55:00"/>
    <x v="0"/>
    <n v="8"/>
    <n v="10"/>
    <s v="Hennessy Lad"/>
    <s v="Nat"/>
    <n v="20"/>
    <n v="20"/>
    <x v="0"/>
    <s v="Nat-20"/>
    <s v="OK"/>
    <n v="80"/>
    <m/>
    <s v=""/>
    <s v="Hennessy Lad"/>
    <s v=""/>
    <s v=""/>
    <s v=""/>
    <n v="100"/>
    <s v=""/>
    <n v="-100"/>
    <x v="0"/>
    <s v="Best"/>
    <x v="0"/>
    <s v=""/>
    <n v="-50"/>
    <s v="Vic"/>
    <s v="-"/>
    <d v="1899-12-30T15:55:00"/>
    <s v="Flemington"/>
    <n v="8"/>
    <n v="10"/>
    <s v="Hennessy Lad"/>
    <s v="Nat-20"/>
    <n v="50"/>
  </r>
  <r>
    <x v="0"/>
    <d v="1899-12-30T15:55:00"/>
    <x v="0"/>
    <n v="8"/>
    <n v="14"/>
    <s v="Presser"/>
    <s v="Edge"/>
    <n v="12"/>
    <n v="22"/>
    <x v="1"/>
    <s v="Edge-12/Pro Mel-10"/>
    <s v="OK"/>
    <n v="88"/>
    <m/>
    <s v=""/>
    <s v="Presser"/>
    <n v="100"/>
    <s v=""/>
    <n v="-100"/>
    <n v="100"/>
    <s v=""/>
    <n v="-100"/>
    <x v="0"/>
    <s v="Best"/>
    <x v="4"/>
    <s v=""/>
    <n v="-100"/>
    <s v="Vic"/>
    <s v="-"/>
    <d v="1899-12-30T15:55:00"/>
    <s v="Flemington"/>
    <n v="8"/>
    <n v="14"/>
    <s v="Presser"/>
    <s v="Edge-12/Pro Mel-10"/>
    <n v="100"/>
  </r>
  <r>
    <x v="0"/>
    <d v="1899-12-30T15:55:00"/>
    <x v="0"/>
    <n v="8"/>
    <n v="14"/>
    <s v="Presser"/>
    <s v="Pro Mel"/>
    <n v="10"/>
    <s v=""/>
    <x v="2"/>
    <s v=""/>
    <s v="OK"/>
    <s v=""/>
    <m/>
    <s v=""/>
    <s v="Presser"/>
    <s v=""/>
    <s v=""/>
    <s v=""/>
    <n v="100"/>
    <s v=""/>
    <n v="-100"/>
    <x v="0"/>
    <s v="Best"/>
    <x v="5"/>
    <s v=""/>
    <s v=""/>
    <s v="Vic"/>
    <s v="-"/>
    <d v="1899-12-30T15:55:00"/>
    <s v="Flemington"/>
    <n v="8"/>
    <n v="14"/>
    <s v="Presser"/>
    <s v=""/>
    <s v=""/>
  </r>
  <r>
    <x v="0"/>
    <d v="1899-12-30T16:23:00"/>
    <x v="2"/>
    <n v="9"/>
    <n v="12"/>
    <s v="Aqua Alta"/>
    <s v="Nat"/>
    <n v="11"/>
    <n v="11"/>
    <x v="0"/>
    <s v="Nat-11"/>
    <s v=""/>
    <n v="44"/>
    <n v="7"/>
    <n v="308"/>
    <s v="Aqua Alta"/>
    <s v=""/>
    <s v=""/>
    <s v=""/>
    <n v="100"/>
    <n v="700"/>
    <n v="600"/>
    <x v="0"/>
    <s v="Q"/>
    <x v="3"/>
    <n v="280"/>
    <n v="240"/>
    <s v="Qld"/>
    <s v="-"/>
    <d v="1899-12-30T16:23:00"/>
    <s v="Eagle Farm"/>
    <n v="9"/>
    <n v="12"/>
    <s v="Aqua Alta"/>
    <s v="Nat-11"/>
    <n v="40"/>
  </r>
  <r>
    <x v="0"/>
    <d v="1899-12-30T16:30:00"/>
    <x v="0"/>
    <n v="9"/>
    <n v="14"/>
    <s v="Devoted"/>
    <s v="Nat"/>
    <n v="13"/>
    <n v="13"/>
    <x v="0"/>
    <s v="Nat-13"/>
    <s v="OK"/>
    <n v="52"/>
    <m/>
    <s v=""/>
    <s v="Devoted"/>
    <s v=""/>
    <s v=""/>
    <s v=""/>
    <n v="100"/>
    <s v=""/>
    <n v="-100"/>
    <x v="0"/>
    <s v="Nat OK"/>
    <x v="0"/>
    <s v=""/>
    <n v="-50"/>
    <s v="Vic"/>
    <s v="-"/>
    <d v="1899-12-30T16:30:00"/>
    <s v="Flemington"/>
    <n v="9"/>
    <n v="14"/>
    <s v="Devoted"/>
    <s v="Nat-13"/>
    <n v="50"/>
  </r>
  <r>
    <x v="0"/>
    <d v="1899-12-30T16:30:00"/>
    <x v="0"/>
    <n v="9"/>
    <n v="10"/>
    <s v="Ulysses"/>
    <s v="Edge"/>
    <n v="12"/>
    <n v="25"/>
    <x v="1"/>
    <s v="Edge-12/Pro Mel-13"/>
    <s v="OK"/>
    <n v="100"/>
    <m/>
    <s v=""/>
    <s v="Ulysses"/>
    <n v="100"/>
    <s v=""/>
    <n v="-100"/>
    <n v="100"/>
    <s v=""/>
    <n v="-100"/>
    <x v="0"/>
    <s v="Best"/>
    <x v="4"/>
    <s v=""/>
    <n v="-100"/>
    <s v="Vic"/>
    <s v="-"/>
    <d v="1899-12-30T16:30:00"/>
    <s v="Flemington"/>
    <n v="9"/>
    <n v="10"/>
    <s v="Ulysses"/>
    <s v="Edge-12/Pro Mel-13"/>
    <n v="100"/>
  </r>
  <r>
    <x v="0"/>
    <d v="1899-12-30T16:30:00"/>
    <x v="0"/>
    <n v="9"/>
    <n v="10"/>
    <s v="Ulysses"/>
    <s v="Pro Mel"/>
    <n v="13"/>
    <s v=""/>
    <x v="2"/>
    <s v=""/>
    <s v="OK"/>
    <s v=""/>
    <m/>
    <s v=""/>
    <s v="Ulysses"/>
    <s v=""/>
    <s v=""/>
    <s v=""/>
    <n v="100"/>
    <s v=""/>
    <n v="-100"/>
    <x v="0"/>
    <s v="Best"/>
    <x v="5"/>
    <s v=""/>
    <s v=""/>
    <s v="Vic"/>
    <s v="-"/>
    <d v="1899-12-30T16:30:00"/>
    <s v="Flemington"/>
    <n v="9"/>
    <n v="10"/>
    <s v="Ulysses"/>
    <s v=""/>
    <s v=""/>
  </r>
  <r>
    <x v="0"/>
    <d v="1899-12-30T16:50:00"/>
    <x v="1"/>
    <n v="10"/>
    <n v="14"/>
    <s v="Amor Victorious"/>
    <s v="E4"/>
    <n v="11.000000000000002"/>
    <n v="11.000000000000002"/>
    <x v="0"/>
    <s v="E4-11"/>
    <s v="OK"/>
    <n v="44.000000000000007"/>
    <n v="4.2"/>
    <n v="184.80000000000004"/>
    <s v="Amor Victorious"/>
    <s v=""/>
    <s v=""/>
    <s v=""/>
    <n v="100"/>
    <n v="420"/>
    <n v="320"/>
    <x v="0"/>
    <s v="Poor &lt;55"/>
    <x v="2"/>
    <n v="84"/>
    <n v="64"/>
    <s v="NSW"/>
    <s v="-"/>
    <d v="1899-12-30T16:50:00"/>
    <s v="Rosehill"/>
    <n v="10"/>
    <n v="14"/>
    <s v="Amor Victorious"/>
    <s v="E4-11"/>
    <n v="20"/>
  </r>
  <r>
    <x v="0"/>
    <d v="1899-12-30T16:50:00"/>
    <x v="1"/>
    <n v="10"/>
    <n v="2"/>
    <s v="Space Tracker"/>
    <s v="Pro Syd"/>
    <n v="15"/>
    <n v="15"/>
    <x v="0"/>
    <s v="Pro Syd-15"/>
    <s v="OK"/>
    <n v="60"/>
    <m/>
    <s v=""/>
    <s v="Space Tracker"/>
    <s v=""/>
    <s v=""/>
    <s v=""/>
    <n v="100"/>
    <s v=""/>
    <n v="-100"/>
    <x v="0"/>
    <s v="ave"/>
    <x v="1"/>
    <s v=""/>
    <n v="-120"/>
    <s v="NSW"/>
    <s v="-"/>
    <d v="1899-12-30T16:50:00"/>
    <s v="Rosehill"/>
    <n v="10"/>
    <n v="2"/>
    <s v="Space Tracker"/>
    <s v="Pro Syd-15"/>
    <n v="120"/>
  </r>
  <r>
    <x v="0"/>
    <d v="1899-12-30T17:05:00"/>
    <x v="0"/>
    <n v="10"/>
    <n v="2"/>
    <s v="Benedetta"/>
    <s v="Nat"/>
    <n v="13"/>
    <n v="13"/>
    <x v="0"/>
    <s v="Nat-13"/>
    <s v="OK"/>
    <n v="52"/>
    <n v="2"/>
    <n v="104"/>
    <s v="Benedetta"/>
    <s v=""/>
    <s v=""/>
    <s v=""/>
    <n v="100"/>
    <n v="200"/>
    <n v="100"/>
    <x v="0"/>
    <s v="Nat OK"/>
    <x v="0"/>
    <n v="100"/>
    <n v="50"/>
    <s v="Vic"/>
    <s v="-"/>
    <d v="1899-12-30T17:05:00"/>
    <s v="Flemington"/>
    <n v="10"/>
    <n v="2"/>
    <s v="Benedetta"/>
    <s v="Nat-13"/>
    <n v="50"/>
  </r>
  <r>
    <x v="0"/>
    <d v="1900-01-04T14:30:00"/>
    <x v="0"/>
    <n v="4"/>
    <n v="8"/>
    <s v="Hell Hound"/>
    <s v="Edge"/>
    <n v="12"/>
    <n v="12"/>
    <x v="0"/>
    <s v="Edge-12"/>
    <s v="OK"/>
    <n v="48"/>
    <m/>
    <s v=""/>
    <s v="Hell Hound"/>
    <s v=""/>
    <s v=""/>
    <s v=""/>
    <n v="100"/>
    <s v=""/>
    <n v="-100"/>
    <x v="0"/>
    <s v="Poor &lt;55"/>
    <x v="2"/>
    <s v=""/>
    <n v="-20"/>
    <s v="Vic"/>
    <s v="-"/>
    <d v="1900-01-04T14:30:00"/>
    <s v="Flemington"/>
    <n v="4"/>
    <n v="8"/>
    <s v="Hell Hound"/>
    <s v="Edge-12"/>
    <n v="20"/>
  </r>
  <r>
    <x v="1"/>
    <d v="1899-12-30T11:35:00"/>
    <x v="1"/>
    <n v="1"/>
    <n v="2"/>
    <s v="Caballus"/>
    <s v="Edge"/>
    <n v="15"/>
    <n v="30"/>
    <x v="1"/>
    <s v="Edge-15/Nat-15"/>
    <s v="OK"/>
    <n v="120"/>
    <m/>
    <s v=""/>
    <s v="Caballus"/>
    <n v="200"/>
    <s v=""/>
    <n v="-200"/>
    <n v="100"/>
    <s v=""/>
    <n v="-100"/>
    <x v="0"/>
    <s v="ave"/>
    <x v="4"/>
    <s v=""/>
    <n v="-100"/>
    <s v="NSW"/>
    <s v="-"/>
    <d v="1899-12-30T11:35:00"/>
    <s v="Rosehill"/>
    <n v="1"/>
    <n v="2"/>
    <s v="Caballus"/>
    <s v="Edge-15/Nat-15"/>
    <n v="100"/>
  </r>
  <r>
    <x v="1"/>
    <d v="1899-12-30T11:35:00"/>
    <x v="1"/>
    <n v="1"/>
    <n v="2"/>
    <s v="Caballus"/>
    <s v="Nat"/>
    <n v="15"/>
    <s v=""/>
    <x v="2"/>
    <s v=""/>
    <s v="OK"/>
    <s v=""/>
    <m/>
    <s v=""/>
    <s v="Caballus"/>
    <s v=""/>
    <s v=""/>
    <s v=""/>
    <n v="100"/>
    <s v=""/>
    <n v="-100"/>
    <x v="0"/>
    <s v="ave"/>
    <x v="5"/>
    <s v=""/>
    <s v=""/>
    <s v="NSW"/>
    <s v="-"/>
    <d v="1899-12-30T11:35:00"/>
    <s v="Rosehill"/>
    <n v="1"/>
    <n v="2"/>
    <s v="Caballus"/>
    <s v=""/>
    <s v=""/>
  </r>
  <r>
    <x v="1"/>
    <d v="1899-12-30T11:43:00"/>
    <x v="2"/>
    <n v="1"/>
    <n v="8"/>
    <s v="Vodka Martini"/>
    <s v="Nat"/>
    <n v="11"/>
    <n v="11"/>
    <x v="0"/>
    <s v="Nat-11"/>
    <s v=""/>
    <n v="44"/>
    <n v="1.75"/>
    <n v="77"/>
    <s v="Vodka Martini"/>
    <s v=""/>
    <s v=""/>
    <s v=""/>
    <n v="100"/>
    <n v="175"/>
    <n v="75"/>
    <x v="0"/>
    <s v="Q"/>
    <x v="3"/>
    <n v="70"/>
    <n v="30"/>
    <s v="Qld"/>
    <s v="-"/>
    <d v="1899-12-30T11:43:00"/>
    <s v="Eagle Farm"/>
    <n v="1"/>
    <n v="8"/>
    <s v="Vodka Martini"/>
    <s v="Nat-11"/>
    <n v="40"/>
  </r>
  <r>
    <x v="1"/>
    <d v="1899-12-30T12:10:00"/>
    <x v="1"/>
    <n v="2"/>
    <n v="8"/>
    <s v="Strait Acer"/>
    <s v="E4"/>
    <n v="10"/>
    <n v="10"/>
    <x v="0"/>
    <s v="E4-10"/>
    <s v="OK"/>
    <n v="40"/>
    <n v="4.2"/>
    <n v="168"/>
    <s v="Strait Acer"/>
    <s v=""/>
    <s v=""/>
    <s v=""/>
    <n v="100"/>
    <n v="420"/>
    <n v="320"/>
    <x v="0"/>
    <s v="Poor &lt;55"/>
    <x v="2"/>
    <n v="84"/>
    <n v="64"/>
    <s v="NSW"/>
    <s v="-"/>
    <d v="1899-12-30T12:10:00"/>
    <s v="Rosehill"/>
    <n v="2"/>
    <n v="8"/>
    <s v="Strait Acer"/>
    <s v="E4-10"/>
    <n v="20"/>
  </r>
  <r>
    <x v="1"/>
    <d v="1899-12-30T12:25:00"/>
    <x v="3"/>
    <n v="2"/>
    <n v="4"/>
    <s v="Twin Perfection"/>
    <s v="E4"/>
    <n v="20"/>
    <n v="60"/>
    <x v="3"/>
    <s v="E4-20/Edge-20/Nat-20"/>
    <s v="OK"/>
    <n v="240"/>
    <n v="2.2000000000000002"/>
    <n v="528"/>
    <s v="Twin Perfection"/>
    <n v="200"/>
    <n v="440.00000000000006"/>
    <n v="240.00000000000006"/>
    <n v="100"/>
    <n v="220.00000000000003"/>
    <n v="120.00000000000003"/>
    <x v="0"/>
    <s v="ave"/>
    <x v="4"/>
    <n v="220.00000000000003"/>
    <n v="120.00000000000003"/>
    <s v="Vic"/>
    <s v="-"/>
    <d v="1899-12-30T12:25:00"/>
    <s v="Moonee Valley"/>
    <n v="2"/>
    <n v="4"/>
    <s v="Twin Perfection"/>
    <s v="E4-20/Edge-20/Nat-20"/>
    <n v="100"/>
  </r>
  <r>
    <x v="1"/>
    <d v="1899-12-30T12:25:00"/>
    <x v="3"/>
    <n v="2"/>
    <n v="4"/>
    <s v="Twin Perfection"/>
    <s v="Edge"/>
    <n v="20"/>
    <s v=""/>
    <x v="2"/>
    <s v=""/>
    <s v="OK"/>
    <s v=""/>
    <n v="2.2000000000000002"/>
    <s v=""/>
    <s v="Twin Perfection"/>
    <s v=""/>
    <s v=""/>
    <s v=""/>
    <n v="100"/>
    <n v="220.00000000000003"/>
    <n v="120.00000000000003"/>
    <x v="0"/>
    <s v="ave"/>
    <x v="5"/>
    <s v=""/>
    <s v=""/>
    <s v="Vic"/>
    <s v="-"/>
    <d v="1899-12-30T12:25:00"/>
    <s v="Moonee Valley"/>
    <n v="2"/>
    <n v="4"/>
    <s v="Twin Perfection"/>
    <s v=""/>
    <s v=""/>
  </r>
  <r>
    <x v="1"/>
    <d v="1899-12-30T12:25:00"/>
    <x v="3"/>
    <n v="2"/>
    <n v="4"/>
    <s v="Twin Perfection"/>
    <s v="Nat"/>
    <n v="20"/>
    <s v=""/>
    <x v="2"/>
    <s v=""/>
    <s v="OK"/>
    <s v=""/>
    <n v="2.2000000000000002"/>
    <s v=""/>
    <s v="Twin Perfection"/>
    <s v=""/>
    <s v=""/>
    <s v=""/>
    <n v="100"/>
    <n v="220.00000000000003"/>
    <n v="120.00000000000003"/>
    <x v="0"/>
    <s v="ave"/>
    <x v="5"/>
    <s v=""/>
    <s v=""/>
    <s v="Vic"/>
    <s v="-"/>
    <d v="1899-12-30T12:25:00"/>
    <s v="Moonee Valley"/>
    <n v="2"/>
    <n v="4"/>
    <s v="Twin Perfection"/>
    <s v=""/>
    <s v=""/>
  </r>
  <r>
    <x v="1"/>
    <d v="1899-12-30T12:45:00"/>
    <x v="1"/>
    <n v="3"/>
    <n v="5"/>
    <s v="Wineglass Bay"/>
    <s v="Edge"/>
    <n v="15"/>
    <n v="30"/>
    <x v="1"/>
    <s v="Edge-15/Nat-15"/>
    <s v="OK"/>
    <n v="120"/>
    <m/>
    <s v=""/>
    <s v="Wineglass Bay"/>
    <n v="200"/>
    <s v=""/>
    <n v="-200"/>
    <n v="100"/>
    <s v=""/>
    <n v="-100"/>
    <x v="0"/>
    <s v="ave"/>
    <x v="4"/>
    <s v=""/>
    <n v="-100"/>
    <s v="NSW"/>
    <s v="-"/>
    <d v="1899-12-30T12:45:00"/>
    <s v="Rosehill"/>
    <n v="3"/>
    <n v="5"/>
    <s v="Wineglass Bay"/>
    <s v="Edge-15/Nat-15"/>
    <n v="100"/>
  </r>
  <r>
    <x v="1"/>
    <d v="1899-12-30T12:45:00"/>
    <x v="1"/>
    <n v="3"/>
    <n v="5"/>
    <s v="Wineglass Bay"/>
    <s v="Nat"/>
    <n v="15"/>
    <s v=""/>
    <x v="2"/>
    <s v=""/>
    <s v="OK"/>
    <s v=""/>
    <m/>
    <s v=""/>
    <s v="Wineglass Bay"/>
    <s v=""/>
    <s v=""/>
    <s v=""/>
    <n v="100"/>
    <s v=""/>
    <n v="-100"/>
    <x v="0"/>
    <s v="ave"/>
    <x v="5"/>
    <s v=""/>
    <s v=""/>
    <s v="NSW"/>
    <s v="-"/>
    <d v="1899-12-30T12:45:00"/>
    <s v="Rosehill"/>
    <n v="3"/>
    <n v="5"/>
    <s v="Wineglass Bay"/>
    <s v=""/>
    <s v=""/>
  </r>
  <r>
    <x v="1"/>
    <d v="1899-12-30T13:00:00"/>
    <x v="3"/>
    <n v="3"/>
    <n v="9"/>
    <s v="Lady Court"/>
    <s v="Nat"/>
    <n v="20"/>
    <n v="20"/>
    <x v="0"/>
    <s v="Nat-20"/>
    <s v="OK"/>
    <n v="80"/>
    <m/>
    <s v=""/>
    <s v="Lady Court"/>
    <s v=""/>
    <s v=""/>
    <s v=""/>
    <n v="100"/>
    <s v=""/>
    <n v="-100"/>
    <x v="0"/>
    <s v="ave"/>
    <x v="1"/>
    <s v=""/>
    <n v="-120"/>
    <s v="Vic"/>
    <s v="-"/>
    <d v="1899-12-30T13:00:00"/>
    <s v="Moonee Valley"/>
    <n v="3"/>
    <n v="9"/>
    <s v="Lady Court"/>
    <s v="Nat-20"/>
    <n v="120"/>
  </r>
  <r>
    <x v="1"/>
    <d v="1899-12-30T13:00:00"/>
    <x v="3"/>
    <n v="3"/>
    <n v="7"/>
    <s v="Lievore"/>
    <s v="Edge"/>
    <n v="14"/>
    <n v="14"/>
    <x v="0"/>
    <s v="Edge-14"/>
    <s v="OK"/>
    <n v="56"/>
    <m/>
    <s v=""/>
    <s v="Lievore"/>
    <s v=""/>
    <s v=""/>
    <s v=""/>
    <n v="100"/>
    <s v=""/>
    <n v="-100"/>
    <x v="0"/>
    <s v="ave"/>
    <x v="1"/>
    <s v=""/>
    <n v="-120"/>
    <s v="Vic"/>
    <s v="-"/>
    <d v="1899-12-30T13:00:00"/>
    <s v="Moonee Valley"/>
    <n v="3"/>
    <n v="7"/>
    <s v="Lievore"/>
    <s v="Edge-14"/>
    <n v="120"/>
  </r>
  <r>
    <x v="1"/>
    <d v="1899-12-30T13:55:00"/>
    <x v="1"/>
    <n v="5"/>
    <n v="6"/>
    <s v="Devils Throat"/>
    <s v="Nat"/>
    <n v="13"/>
    <n v="13"/>
    <x v="0"/>
    <s v="Nat-13"/>
    <s v="OK"/>
    <n v="52"/>
    <m/>
    <s v=""/>
    <s v="Devils Throat"/>
    <s v=""/>
    <s v=""/>
    <s v=""/>
    <n v="100"/>
    <s v=""/>
    <n v="-100"/>
    <x v="0"/>
    <s v="Nat OK"/>
    <x v="0"/>
    <s v=""/>
    <n v="-50"/>
    <s v="NSW"/>
    <s v="-"/>
    <d v="1899-12-30T13:55:00"/>
    <s v="Rosehill"/>
    <n v="5"/>
    <n v="6"/>
    <s v="Devils Throat"/>
    <s v="Nat-13"/>
    <n v="50"/>
  </r>
  <r>
    <x v="1"/>
    <d v="1899-12-30T13:55:00"/>
    <x v="1"/>
    <n v="5"/>
    <n v="6"/>
    <s v="Devil'S Throat"/>
    <s v="E4"/>
    <n v="10"/>
    <n v="10"/>
    <x v="0"/>
    <s v="E4-10"/>
    <s v="OK"/>
    <n v="40"/>
    <m/>
    <s v=""/>
    <s v="Devil'S Throat"/>
    <s v=""/>
    <s v=""/>
    <s v=""/>
    <n v="100"/>
    <s v=""/>
    <n v="-100"/>
    <x v="0"/>
    <s v="Poor &lt;55"/>
    <x v="2"/>
    <s v=""/>
    <n v="-20"/>
    <s v="NSW"/>
    <s v="-"/>
    <d v="1899-12-30T13:55:00"/>
    <s v="Rosehill"/>
    <n v="5"/>
    <n v="6"/>
    <s v="Devil'S Throat"/>
    <s v="E4-10"/>
    <n v="20"/>
  </r>
  <r>
    <x v="1"/>
    <d v="1899-12-30T13:55:00"/>
    <x v="1"/>
    <n v="5"/>
    <n v="10"/>
    <s v="Diamond Dealer"/>
    <s v="Pro Syd"/>
    <n v="10"/>
    <n v="10"/>
    <x v="0"/>
    <s v="Pro Syd-10"/>
    <s v="OK"/>
    <n v="40"/>
    <m/>
    <s v=""/>
    <s v="Diamond Dealer"/>
    <s v=""/>
    <s v=""/>
    <s v=""/>
    <n v="100"/>
    <s v=""/>
    <n v="-100"/>
    <x v="0"/>
    <s v="Poor &lt;55"/>
    <x v="2"/>
    <s v=""/>
    <n v="-20"/>
    <s v="NSW"/>
    <s v="-"/>
    <d v="1899-12-30T13:55:00"/>
    <s v="Rosehill"/>
    <n v="5"/>
    <n v="10"/>
    <s v="Diamond Dealer"/>
    <s v="Pro Syd-10"/>
    <n v="20"/>
  </r>
  <r>
    <x v="1"/>
    <d v="1899-12-30T13:55:00"/>
    <x v="1"/>
    <n v="5"/>
    <n v="5"/>
    <s v="Olentia"/>
    <s v="Pro Syd"/>
    <n v="10"/>
    <n v="10"/>
    <x v="0"/>
    <s v="Pro Syd-10"/>
    <s v="OK"/>
    <n v="40"/>
    <n v="2.9"/>
    <n v="116"/>
    <s v="Olentia"/>
    <s v=""/>
    <s v=""/>
    <s v=""/>
    <n v="100"/>
    <n v="290"/>
    <n v="190"/>
    <x v="0"/>
    <s v="Poor &lt;55"/>
    <x v="2"/>
    <n v="58"/>
    <n v="38"/>
    <s v="NSW"/>
    <s v="-"/>
    <d v="1899-12-30T13:55:00"/>
    <s v="Rosehill"/>
    <n v="5"/>
    <n v="5"/>
    <s v="Olentia"/>
    <s v="Pro Syd-10"/>
    <n v="20"/>
  </r>
  <r>
    <x v="1"/>
    <d v="1899-12-30T14:03:00"/>
    <x v="2"/>
    <n v="5"/>
    <n v="7"/>
    <s v="Shopping Esprit"/>
    <s v="Nat"/>
    <n v="11"/>
    <n v="11"/>
    <x v="0"/>
    <s v="Nat-11"/>
    <s v=""/>
    <n v="44"/>
    <m/>
    <s v=""/>
    <s v="Shopping Esprit"/>
    <s v=""/>
    <s v=""/>
    <s v=""/>
    <n v="100"/>
    <s v=""/>
    <n v="-100"/>
    <x v="0"/>
    <s v="Q"/>
    <x v="3"/>
    <s v=""/>
    <n v="-40"/>
    <s v="Qld"/>
    <s v="-"/>
    <d v="1899-12-30T14:03:00"/>
    <s v="Eagle Farm"/>
    <n v="5"/>
    <n v="7"/>
    <s v="Shopping Esprit"/>
    <s v="Nat-11"/>
    <n v="40"/>
  </r>
  <r>
    <x v="1"/>
    <d v="1899-12-30T14:10:00"/>
    <x v="3"/>
    <n v="5"/>
    <n v="1"/>
    <s v="Recommendation"/>
    <s v="Edge"/>
    <n v="14"/>
    <n v="49"/>
    <x v="3"/>
    <s v="Edge-14/Nat-20/Pro Mel-15"/>
    <s v="OK"/>
    <n v="196"/>
    <m/>
    <s v=""/>
    <s v="Recommendation"/>
    <n v="200"/>
    <s v=""/>
    <n v="-200"/>
    <n v="100"/>
    <s v=""/>
    <n v="-100"/>
    <x v="0"/>
    <s v="ave"/>
    <x v="4"/>
    <s v=""/>
    <n v="-100"/>
    <s v="Vic"/>
    <s v="-"/>
    <d v="1899-12-30T14:10:00"/>
    <s v="Moonee Valley"/>
    <n v="5"/>
    <n v="1"/>
    <s v="Recommendation"/>
    <s v="Edge-14/Nat-20/Pro Mel-15"/>
    <n v="100"/>
  </r>
  <r>
    <x v="1"/>
    <d v="1899-12-30T14:10:00"/>
    <x v="3"/>
    <n v="5"/>
    <n v="1"/>
    <s v="Recommendation"/>
    <s v="Nat"/>
    <n v="20"/>
    <s v=""/>
    <x v="2"/>
    <s v=""/>
    <s v="OK"/>
    <s v=""/>
    <m/>
    <s v=""/>
    <s v="Recommendation"/>
    <s v=""/>
    <s v=""/>
    <s v=""/>
    <n v="100"/>
    <s v=""/>
    <n v="-100"/>
    <x v="0"/>
    <s v="ave"/>
    <x v="5"/>
    <s v=""/>
    <s v=""/>
    <s v="Vic"/>
    <s v="-"/>
    <d v="1899-12-30T14:10:00"/>
    <s v="Moonee Valley"/>
    <n v="5"/>
    <n v="1"/>
    <s v="Recommendation"/>
    <s v=""/>
    <s v=""/>
  </r>
  <r>
    <x v="1"/>
    <d v="1899-12-30T14:10:00"/>
    <x v="3"/>
    <n v="5"/>
    <n v="1"/>
    <s v="Recommendation"/>
    <s v="Pro Mel"/>
    <n v="15"/>
    <s v=""/>
    <x v="2"/>
    <s v=""/>
    <s v="OK"/>
    <s v=""/>
    <m/>
    <s v=""/>
    <s v="Recommendation"/>
    <s v=""/>
    <s v=""/>
    <s v=""/>
    <n v="100"/>
    <s v=""/>
    <n v="-100"/>
    <x v="0"/>
    <s v="ave"/>
    <x v="5"/>
    <s v=""/>
    <s v=""/>
    <s v="Vic"/>
    <s v="-"/>
    <d v="1899-12-30T14:10:00"/>
    <s v="Moonee Valley"/>
    <n v="5"/>
    <n v="1"/>
    <s v="Recommendation"/>
    <s v=""/>
    <s v=""/>
  </r>
  <r>
    <x v="1"/>
    <d v="1899-12-30T14:10:00"/>
    <x v="3"/>
    <n v="5"/>
    <n v="9"/>
    <s v="Shalaman"/>
    <s v="Edge"/>
    <n v="10"/>
    <n v="23"/>
    <x v="1"/>
    <s v="Edge-10/Pro Mel-13"/>
    <s v="OK"/>
    <n v="92"/>
    <m/>
    <s v=""/>
    <s v="Shalaman"/>
    <n v="100"/>
    <s v=""/>
    <n v="-100"/>
    <n v="100"/>
    <s v=""/>
    <n v="-100"/>
    <x v="0"/>
    <s v="ave"/>
    <x v="0"/>
    <s v=""/>
    <n v="-50"/>
    <s v="Vic"/>
    <s v="-"/>
    <d v="1899-12-30T14:10:00"/>
    <s v="Moonee Valley"/>
    <n v="5"/>
    <n v="9"/>
    <s v="Shalaman"/>
    <s v="Edge-10/Pro Mel-13"/>
    <n v="50"/>
  </r>
  <r>
    <x v="1"/>
    <d v="1899-12-30T14:10:00"/>
    <x v="3"/>
    <n v="5"/>
    <n v="9"/>
    <s v="Shalaman"/>
    <s v="Pro Mel"/>
    <n v="13"/>
    <s v=""/>
    <x v="2"/>
    <s v=""/>
    <s v="OK"/>
    <s v=""/>
    <m/>
    <s v=""/>
    <s v="Shalaman"/>
    <s v=""/>
    <s v=""/>
    <s v=""/>
    <n v="100"/>
    <s v=""/>
    <n v="-100"/>
    <x v="0"/>
    <s v="ave"/>
    <x v="5"/>
    <s v=""/>
    <s v=""/>
    <s v="Vic"/>
    <s v="-"/>
    <d v="1899-12-30T14:10:00"/>
    <s v="Moonee Valley"/>
    <n v="5"/>
    <n v="9"/>
    <s v="Shalaman"/>
    <s v=""/>
    <s v=""/>
  </r>
  <r>
    <x v="1"/>
    <d v="1899-12-30T14:30:00"/>
    <x v="1"/>
    <n v="6"/>
    <n v="8"/>
    <s v="Call Di"/>
    <s v="E4"/>
    <n v="10"/>
    <n v="10"/>
    <x v="0"/>
    <s v="E4-10"/>
    <s v="OK"/>
    <n v="40"/>
    <m/>
    <s v=""/>
    <s v="Call Di"/>
    <s v=""/>
    <s v=""/>
    <s v=""/>
    <n v="100"/>
    <s v=""/>
    <n v="-100"/>
    <x v="0"/>
    <s v="Poor &lt;55"/>
    <x v="2"/>
    <s v=""/>
    <n v="-20"/>
    <s v="NSW"/>
    <s v="-"/>
    <d v="1899-12-30T14:30:00"/>
    <s v="Rosehill"/>
    <n v="6"/>
    <n v="8"/>
    <s v="Call Di"/>
    <s v="E4-10"/>
    <n v="20"/>
  </r>
  <r>
    <x v="1"/>
    <d v="1899-12-30T14:30:00"/>
    <x v="1"/>
    <n v="6"/>
    <n v="5"/>
    <s v="Fearnought"/>
    <s v="Pro Syd"/>
    <n v="10"/>
    <n v="10"/>
    <x v="0"/>
    <s v="Pro Syd-10"/>
    <s v="OK"/>
    <n v="40"/>
    <m/>
    <s v=""/>
    <s v="Fearnought"/>
    <s v=""/>
    <s v=""/>
    <s v=""/>
    <n v="100"/>
    <s v=""/>
    <n v="-100"/>
    <x v="0"/>
    <s v="Poor &lt;55"/>
    <x v="2"/>
    <s v=""/>
    <n v="-20"/>
    <s v="NSW"/>
    <s v="-"/>
    <d v="1899-12-30T14:30:00"/>
    <s v="Rosehill"/>
    <n v="6"/>
    <n v="5"/>
    <s v="Fearnought"/>
    <s v="Pro Syd-10"/>
    <n v="20"/>
  </r>
  <r>
    <x v="1"/>
    <d v="1899-12-30T14:30:00"/>
    <x v="1"/>
    <n v="6"/>
    <n v="2"/>
    <s v="Powerful Peg"/>
    <s v="Pro Syd"/>
    <n v="10"/>
    <n v="10"/>
    <x v="0"/>
    <s v="Pro Syd-10"/>
    <s v="OK"/>
    <n v="40"/>
    <n v="8.5"/>
    <n v="340"/>
    <s v="Powerful Peg"/>
    <s v=""/>
    <s v=""/>
    <s v=""/>
    <n v="100"/>
    <n v="850"/>
    <n v="750"/>
    <x v="0"/>
    <s v="Poor &lt;55"/>
    <x v="2"/>
    <n v="170"/>
    <n v="150"/>
    <s v="NSW"/>
    <s v="-"/>
    <d v="1899-12-30T14:30:00"/>
    <s v="Rosehill"/>
    <n v="6"/>
    <n v="2"/>
    <s v="Powerful Peg"/>
    <s v="Pro Syd-10"/>
    <n v="20"/>
  </r>
  <r>
    <x v="1"/>
    <d v="1899-12-30T14:38:00"/>
    <x v="2"/>
    <n v="6"/>
    <n v="5"/>
    <s v="Jemeldi"/>
    <s v="Nat"/>
    <n v="11"/>
    <n v="11"/>
    <x v="0"/>
    <s v="Nat-11"/>
    <s v=""/>
    <n v="44"/>
    <m/>
    <s v=""/>
    <s v="Jemeldi"/>
    <s v=""/>
    <s v=""/>
    <s v=""/>
    <n v="100"/>
    <s v=""/>
    <n v="-100"/>
    <x v="0"/>
    <s v="Q"/>
    <x v="3"/>
    <s v=""/>
    <n v="-40"/>
    <s v="Qld"/>
    <s v="-"/>
    <d v="1899-12-30T14:38:00"/>
    <s v="Eagle Farm"/>
    <n v="6"/>
    <n v="5"/>
    <s v="Jemeldi"/>
    <s v="Nat-11"/>
    <n v="40"/>
  </r>
  <r>
    <x v="1"/>
    <d v="1899-12-30T15:13:00"/>
    <x v="2"/>
    <n v="7"/>
    <n v="3"/>
    <s v="Rubiquitous"/>
    <s v="Nat"/>
    <n v="11"/>
    <n v="11"/>
    <x v="0"/>
    <s v="Nat-11"/>
    <s v=""/>
    <n v="44"/>
    <n v="3.3"/>
    <n v="145.19999999999999"/>
    <s v="Rubiquitous"/>
    <s v=""/>
    <s v=""/>
    <s v=""/>
    <n v="100"/>
    <n v="330"/>
    <n v="230"/>
    <x v="0"/>
    <s v="Q"/>
    <x v="3"/>
    <n v="132"/>
    <n v="92"/>
    <s v="Qld"/>
    <s v="-"/>
    <d v="1899-12-30T15:13:00"/>
    <s v="Eagle Farm"/>
    <n v="7"/>
    <n v="3"/>
    <s v="Rubiquitous"/>
    <s v="Nat-11"/>
    <n v="40"/>
  </r>
  <r>
    <x v="1"/>
    <d v="1899-12-30T15:20:00"/>
    <x v="3"/>
    <n v="7"/>
    <n v="5"/>
    <s v="Flash Flood"/>
    <s v="E4"/>
    <n v="11.000000000000002"/>
    <n v="51"/>
    <x v="3"/>
    <s v="E4-11/Edge-20/Nat-20"/>
    <s v="OK"/>
    <n v="204"/>
    <m/>
    <s v=""/>
    <s v="Flash Flood"/>
    <n v="200"/>
    <s v=""/>
    <n v="-200"/>
    <n v="100"/>
    <s v=""/>
    <n v="-100"/>
    <x v="0"/>
    <s v="ave"/>
    <x v="4"/>
    <s v=""/>
    <n v="-100"/>
    <s v="Vic"/>
    <s v="-"/>
    <d v="1899-12-30T15:20:00"/>
    <s v="Moonee Valley"/>
    <n v="7"/>
    <n v="5"/>
    <s v="Flash Flood"/>
    <s v="E4-11/Edge-20/Nat-20"/>
    <n v="100"/>
  </r>
  <r>
    <x v="1"/>
    <d v="1899-12-30T15:20:00"/>
    <x v="3"/>
    <n v="7"/>
    <n v="5"/>
    <s v="Flash Flood"/>
    <s v="Edge"/>
    <n v="20"/>
    <s v=""/>
    <x v="2"/>
    <s v=""/>
    <s v="OK"/>
    <s v=""/>
    <m/>
    <s v=""/>
    <s v="Flash Flood"/>
    <s v=""/>
    <s v=""/>
    <s v=""/>
    <n v="100"/>
    <s v=""/>
    <n v="-100"/>
    <x v="0"/>
    <s v="ave"/>
    <x v="5"/>
    <s v=""/>
    <s v=""/>
    <s v="Vic"/>
    <s v="-"/>
    <d v="1899-12-30T15:20:00"/>
    <s v="Moonee Valley"/>
    <n v="7"/>
    <n v="5"/>
    <s v="Flash Flood"/>
    <s v=""/>
    <s v=""/>
  </r>
  <r>
    <x v="1"/>
    <d v="1899-12-30T15:20:00"/>
    <x v="3"/>
    <n v="7"/>
    <n v="5"/>
    <s v="Flash Flood"/>
    <s v="Nat"/>
    <n v="20"/>
    <s v=""/>
    <x v="2"/>
    <s v=""/>
    <s v="OK"/>
    <s v=""/>
    <m/>
    <s v=""/>
    <s v="Flash Flood"/>
    <s v=""/>
    <s v=""/>
    <s v=""/>
    <n v="100"/>
    <s v=""/>
    <n v="-100"/>
    <x v="0"/>
    <s v="ave"/>
    <x v="5"/>
    <s v=""/>
    <s v=""/>
    <s v="Vic"/>
    <s v="-"/>
    <d v="1899-12-30T15:20:00"/>
    <s v="Moonee Valley"/>
    <n v="7"/>
    <n v="5"/>
    <s v="Flash Flood"/>
    <s v=""/>
    <s v=""/>
  </r>
  <r>
    <x v="1"/>
    <d v="1899-12-30T15:20:00"/>
    <x v="3"/>
    <n v="7"/>
    <n v="2"/>
    <s v="Milford"/>
    <s v="E4"/>
    <n v="12"/>
    <n v="25"/>
    <x v="1"/>
    <s v="E4-12/Edge-13"/>
    <s v="OK"/>
    <n v="100"/>
    <m/>
    <s v=""/>
    <s v="Milford"/>
    <n v="100"/>
    <s v=""/>
    <n v="-100"/>
    <n v="100"/>
    <s v=""/>
    <n v="-100"/>
    <x v="0"/>
    <s v="ave"/>
    <x v="0"/>
    <s v=""/>
    <n v="-50"/>
    <s v="Vic"/>
    <s v="-"/>
    <d v="1899-12-30T15:20:00"/>
    <s v="Moonee Valley"/>
    <n v="7"/>
    <n v="2"/>
    <s v="Milford"/>
    <s v="E4-12/Edge-13"/>
    <n v="50"/>
  </r>
  <r>
    <x v="1"/>
    <d v="1899-12-30T15:20:00"/>
    <x v="3"/>
    <n v="7"/>
    <n v="2"/>
    <s v="Milford"/>
    <s v="Edge"/>
    <n v="13"/>
    <s v=""/>
    <x v="2"/>
    <s v=""/>
    <s v="OK"/>
    <s v=""/>
    <m/>
    <s v=""/>
    <s v="Milford"/>
    <s v=""/>
    <s v=""/>
    <s v=""/>
    <n v="100"/>
    <s v=""/>
    <n v="-100"/>
    <x v="0"/>
    <s v="ave"/>
    <x v="5"/>
    <s v=""/>
    <s v=""/>
    <s v="Vic"/>
    <s v="-"/>
    <d v="1899-12-30T15:20:00"/>
    <s v="Moonee Valley"/>
    <n v="7"/>
    <n v="2"/>
    <s v="Milford"/>
    <s v=""/>
    <s v=""/>
  </r>
  <r>
    <x v="1"/>
    <d v="1899-12-30T15:40:00"/>
    <x v="1"/>
    <n v="8"/>
    <n v="5"/>
    <s v="Cigar Flick"/>
    <s v="Nat"/>
    <n v="13"/>
    <n v="13"/>
    <x v="0"/>
    <s v="Nat-13"/>
    <s v="OK"/>
    <n v="52"/>
    <m/>
    <s v=""/>
    <s v="Cigar Flick"/>
    <s v=""/>
    <s v=""/>
    <s v=""/>
    <n v="100"/>
    <s v=""/>
    <n v="-100"/>
    <x v="0"/>
    <s v="Nat OK"/>
    <x v="0"/>
    <s v=""/>
    <n v="-50"/>
    <s v="NSW"/>
    <s v="-"/>
    <d v="1899-12-30T15:40:00"/>
    <s v="Rosehill"/>
    <n v="8"/>
    <n v="5"/>
    <s v="Cigar Flick"/>
    <s v="Nat-13"/>
    <n v="50"/>
  </r>
  <r>
    <x v="1"/>
    <d v="1899-12-30T15:55:00"/>
    <x v="3"/>
    <n v="8"/>
    <n v="11"/>
    <s v="Botany"/>
    <s v="E4"/>
    <n v="12"/>
    <n v="32"/>
    <x v="1"/>
    <s v="E4-12/Edge-20"/>
    <s v="OK"/>
    <n v="128"/>
    <m/>
    <s v=""/>
    <s v="Botany"/>
    <n v="200"/>
    <s v=""/>
    <n v="-200"/>
    <n v="100"/>
    <s v=""/>
    <n v="-100"/>
    <x v="0"/>
    <s v="ave"/>
    <x v="4"/>
    <s v=""/>
    <n v="-100"/>
    <s v="Vic"/>
    <s v="-"/>
    <d v="1899-12-30T15:55:00"/>
    <s v="Moonee Valley"/>
    <n v="8"/>
    <n v="11"/>
    <s v="Botany"/>
    <s v="E4-12/Edge-20"/>
    <n v="100"/>
  </r>
  <r>
    <x v="1"/>
    <d v="1899-12-30T15:55:00"/>
    <x v="3"/>
    <n v="8"/>
    <n v="11"/>
    <s v="Botany"/>
    <s v="Edge"/>
    <n v="20"/>
    <s v=""/>
    <x v="2"/>
    <s v=""/>
    <s v="OK"/>
    <s v=""/>
    <m/>
    <s v=""/>
    <s v="Botany"/>
    <s v=""/>
    <s v=""/>
    <s v=""/>
    <n v="100"/>
    <s v=""/>
    <n v="-100"/>
    <x v="0"/>
    <s v="ave"/>
    <x v="5"/>
    <s v=""/>
    <s v=""/>
    <s v="Vic"/>
    <s v="-"/>
    <d v="1899-12-30T15:55:00"/>
    <s v="Moonee Valley"/>
    <n v="8"/>
    <n v="11"/>
    <s v="Botany"/>
    <s v=""/>
    <s v=""/>
  </r>
  <r>
    <x v="1"/>
    <d v="1899-12-30T15:55:00"/>
    <x v="3"/>
    <n v="8"/>
    <n v="10"/>
    <s v="Savvy Valentino"/>
    <s v="Pro Mel"/>
    <n v="13"/>
    <n v="13"/>
    <x v="0"/>
    <s v="Pro Mel-13"/>
    <s v="OK"/>
    <n v="52"/>
    <m/>
    <s v=""/>
    <s v="Savvy Valentino"/>
    <s v=""/>
    <s v=""/>
    <s v=""/>
    <n v="100"/>
    <s v=""/>
    <n v="-100"/>
    <x v="0"/>
    <s v="Poor &lt;55"/>
    <x v="2"/>
    <s v=""/>
    <n v="-20"/>
    <s v="Vic"/>
    <s v="-"/>
    <d v="1899-12-30T15:55:00"/>
    <s v="Moonee Valley"/>
    <n v="8"/>
    <n v="10"/>
    <s v="Savvy Valentino"/>
    <s v="Pro Mel-13"/>
    <n v="20"/>
  </r>
  <r>
    <x v="1"/>
    <d v="1899-12-30T15:55:00"/>
    <x v="3"/>
    <n v="8"/>
    <n v="7"/>
    <s v="The Cunning Fox"/>
    <s v="Edge"/>
    <n v="10"/>
    <n v="20"/>
    <x v="1"/>
    <s v="Edge-10/Pro Mel-10"/>
    <s v="OK"/>
    <n v="80"/>
    <m/>
    <s v=""/>
    <s v="The Cunning Fox"/>
    <n v="100"/>
    <s v=""/>
    <n v="-100"/>
    <n v="100"/>
    <s v=""/>
    <n v="-100"/>
    <x v="0"/>
    <s v="ave"/>
    <x v="0"/>
    <s v=""/>
    <n v="-50"/>
    <s v="Vic"/>
    <s v="-"/>
    <d v="1899-12-30T15:55:00"/>
    <s v="Moonee Valley"/>
    <n v="8"/>
    <n v="7"/>
    <s v="The Cunning Fox"/>
    <s v="Edge-10/Pro Mel-10"/>
    <n v="50"/>
  </r>
  <r>
    <x v="1"/>
    <d v="1899-12-30T15:55:00"/>
    <x v="3"/>
    <n v="8"/>
    <n v="7"/>
    <s v="The Cunning Fox"/>
    <s v="Pro Mel"/>
    <n v="10"/>
    <s v=""/>
    <x v="2"/>
    <s v=""/>
    <s v="OK"/>
    <s v=""/>
    <m/>
    <s v=""/>
    <s v="The Cunning Fox"/>
    <s v=""/>
    <s v=""/>
    <s v=""/>
    <n v="100"/>
    <s v=""/>
    <n v="-100"/>
    <x v="0"/>
    <s v="ave"/>
    <x v="5"/>
    <s v=""/>
    <s v=""/>
    <s v="Vic"/>
    <s v="-"/>
    <d v="1899-12-30T15:55:00"/>
    <s v="Moonee Valley"/>
    <n v="8"/>
    <n v="7"/>
    <s v="The Cunning Fox"/>
    <s v=""/>
    <s v=""/>
  </r>
  <r>
    <x v="1"/>
    <d v="1899-12-30T16:15:00"/>
    <x v="1"/>
    <n v="9"/>
    <n v="2"/>
    <s v="Pericles"/>
    <s v="Pro Syd"/>
    <n v="15"/>
    <n v="15"/>
    <x v="0"/>
    <s v="Pro Syd-15"/>
    <s v="OK"/>
    <n v="60"/>
    <n v="2.8"/>
    <n v="168"/>
    <s v="Pericles"/>
    <s v=""/>
    <s v=""/>
    <s v=""/>
    <n v="100"/>
    <n v="280"/>
    <n v="180"/>
    <x v="0"/>
    <s v="ave"/>
    <x v="1"/>
    <n v="336"/>
    <n v="216"/>
    <s v="NSW"/>
    <s v="-"/>
    <d v="1899-12-30T16:15:00"/>
    <s v="Rosehill"/>
    <n v="9"/>
    <n v="2"/>
    <s v="Pericles"/>
    <s v="Pro Syd-15"/>
    <n v="120"/>
  </r>
  <r>
    <x v="1"/>
    <d v="1899-12-30T16:35:00"/>
    <x v="3"/>
    <n v="9"/>
    <n v="8"/>
    <s v="Inundation"/>
    <s v="E4"/>
    <n v="12"/>
    <n v="52"/>
    <x v="3"/>
    <s v="E4-12/Edge-20/Nat-20"/>
    <s v="OK"/>
    <n v="208"/>
    <m/>
    <s v=""/>
    <s v="Inundation"/>
    <n v="200"/>
    <s v=""/>
    <n v="-200"/>
    <n v="100"/>
    <s v=""/>
    <n v="-100"/>
    <x v="0"/>
    <s v="ave"/>
    <x v="4"/>
    <s v=""/>
    <n v="-100"/>
    <s v="Vic"/>
    <s v="-"/>
    <d v="1899-12-30T16:35:00"/>
    <s v="Moonee Valley"/>
    <n v="9"/>
    <n v="8"/>
    <s v="Inundation"/>
    <s v="E4-12/Edge-20/Nat-20"/>
    <n v="100"/>
  </r>
  <r>
    <x v="1"/>
    <d v="1899-12-30T16:35:00"/>
    <x v="3"/>
    <n v="9"/>
    <n v="8"/>
    <s v="Inundation"/>
    <s v="Edge"/>
    <n v="20"/>
    <s v=""/>
    <x v="2"/>
    <s v=""/>
    <s v="OK"/>
    <s v=""/>
    <m/>
    <s v=""/>
    <s v="Inundation"/>
    <s v=""/>
    <s v=""/>
    <s v=""/>
    <n v="100"/>
    <s v=""/>
    <n v="-100"/>
    <x v="0"/>
    <s v="ave"/>
    <x v="5"/>
    <s v=""/>
    <s v=""/>
    <s v="Vic"/>
    <s v="-"/>
    <d v="1899-12-30T16:35:00"/>
    <s v="Moonee Valley"/>
    <n v="9"/>
    <n v="8"/>
    <s v="Inundation"/>
    <s v=""/>
    <s v=""/>
  </r>
  <r>
    <x v="1"/>
    <d v="1899-12-30T16:35:00"/>
    <x v="3"/>
    <n v="9"/>
    <n v="8"/>
    <s v="Inundation"/>
    <s v="Nat"/>
    <n v="20"/>
    <s v=""/>
    <x v="2"/>
    <s v=""/>
    <s v="OK"/>
    <s v=""/>
    <m/>
    <s v=""/>
    <s v="Inundation"/>
    <s v=""/>
    <s v=""/>
    <s v=""/>
    <n v="100"/>
    <s v=""/>
    <n v="-100"/>
    <x v="0"/>
    <s v="ave"/>
    <x v="5"/>
    <s v=""/>
    <s v=""/>
    <s v="Vic"/>
    <s v="-"/>
    <d v="1899-12-30T16:35:00"/>
    <s v="Moonee Valley"/>
    <n v="9"/>
    <n v="8"/>
    <s v="Inundation"/>
    <s v=""/>
    <s v=""/>
  </r>
  <r>
    <x v="1"/>
    <d v="1899-12-30T16:35:00"/>
    <x v="3"/>
    <n v="9"/>
    <n v="4"/>
    <s v="Omni Man"/>
    <s v="E4"/>
    <n v="12"/>
    <n v="12"/>
    <x v="0"/>
    <s v="E4-12"/>
    <s v="OK"/>
    <n v="48"/>
    <m/>
    <s v=""/>
    <s v="Omni Man"/>
    <s v=""/>
    <s v=""/>
    <s v=""/>
    <n v="100"/>
    <s v=""/>
    <n v="-100"/>
    <x v="0"/>
    <s v="Poor &lt;55"/>
    <x v="2"/>
    <s v=""/>
    <n v="-20"/>
    <s v="Vic"/>
    <s v="-"/>
    <d v="1899-12-30T16:35:00"/>
    <s v="Moonee Valley"/>
    <n v="9"/>
    <n v="4"/>
    <s v="Omni Man"/>
    <s v="E4-12"/>
    <n v="20"/>
  </r>
  <r>
    <x v="1"/>
    <d v="1899-12-30T16:35:00"/>
    <x v="3"/>
    <n v="9"/>
    <n v="5"/>
    <s v="Sweet Ride"/>
    <s v="E4"/>
    <n v="12"/>
    <n v="35"/>
    <x v="3"/>
    <s v="E4-12/Edge-10/Pro Mel-13"/>
    <s v="OK"/>
    <n v="140"/>
    <n v="4.8"/>
    <n v="672"/>
    <s v="Sweet Ride"/>
    <n v="200"/>
    <n v="960"/>
    <n v="760"/>
    <n v="100"/>
    <n v="480"/>
    <n v="380"/>
    <x v="0"/>
    <s v="ave"/>
    <x v="4"/>
    <n v="480"/>
    <n v="380"/>
    <s v="Vic"/>
    <s v="-"/>
    <d v="1899-12-30T16:35:00"/>
    <s v="Moonee Valley"/>
    <n v="9"/>
    <n v="5"/>
    <s v="Sweet Ride"/>
    <s v="E4-12/Edge-10/Pro Mel-13"/>
    <n v="100"/>
  </r>
  <r>
    <x v="1"/>
    <d v="1899-12-30T16:35:00"/>
    <x v="3"/>
    <n v="9"/>
    <n v="5"/>
    <s v="Sweet Ride"/>
    <s v="Edge"/>
    <n v="10"/>
    <s v=""/>
    <x v="2"/>
    <s v=""/>
    <s v="OK"/>
    <s v=""/>
    <n v="4.8"/>
    <s v=""/>
    <s v="Sweet Ride"/>
    <s v=""/>
    <s v=""/>
    <s v=""/>
    <n v="100"/>
    <n v="480"/>
    <n v="380"/>
    <x v="0"/>
    <s v="ave"/>
    <x v="5"/>
    <s v=""/>
    <s v=""/>
    <s v="Vic"/>
    <s v="-"/>
    <d v="1899-12-30T16:35:00"/>
    <s v="Moonee Valley"/>
    <n v="9"/>
    <n v="5"/>
    <s v="Sweet Ride"/>
    <s v=""/>
    <s v=""/>
  </r>
  <r>
    <x v="1"/>
    <d v="1899-12-30T16:35:00"/>
    <x v="3"/>
    <n v="9"/>
    <n v="5"/>
    <s v="Sweet Ride"/>
    <s v="Pro Mel"/>
    <n v="13"/>
    <s v=""/>
    <x v="2"/>
    <s v=""/>
    <s v="OK"/>
    <s v=""/>
    <n v="4.8"/>
    <s v=""/>
    <s v="Sweet Ride"/>
    <s v=""/>
    <s v=""/>
    <s v=""/>
    <n v="100"/>
    <n v="480"/>
    <n v="380"/>
    <x v="0"/>
    <s v="ave"/>
    <x v="5"/>
    <s v=""/>
    <s v=""/>
    <s v="Vic"/>
    <s v="-"/>
    <d v="1899-12-30T16:35:00"/>
    <s v="Moonee Valley"/>
    <n v="9"/>
    <n v="5"/>
    <s v="Sweet Ride"/>
    <s v=""/>
    <s v=""/>
  </r>
  <r>
    <x v="1"/>
    <d v="1899-12-30T16:55:00"/>
    <x v="1"/>
    <n v="10"/>
    <n v="8"/>
    <s v="Garza Blanca"/>
    <s v="Nat"/>
    <n v="13"/>
    <n v="13"/>
    <x v="0"/>
    <s v="Nat-13"/>
    <s v="OK"/>
    <n v="52"/>
    <m/>
    <s v=""/>
    <s v="Garza Blanca"/>
    <s v=""/>
    <s v=""/>
    <s v=""/>
    <n v="100"/>
    <s v=""/>
    <n v="-100"/>
    <x v="0"/>
    <s v="Nat OK"/>
    <x v="0"/>
    <s v=""/>
    <n v="-50"/>
    <s v="NSW"/>
    <s v="-"/>
    <d v="1899-12-30T16:55:00"/>
    <s v="Rosehill"/>
    <n v="10"/>
    <n v="8"/>
    <s v="Garza Blanca"/>
    <s v="Nat-13"/>
    <n v="50"/>
  </r>
  <r>
    <x v="2"/>
    <d v="1899-12-30T11:43:00"/>
    <x v="4"/>
    <n v="1"/>
    <n v="15"/>
    <s v="Its Gerry"/>
    <s v="Nat"/>
    <n v="11"/>
    <n v="11"/>
    <x v="0"/>
    <s v="Nat-11"/>
    <s v=""/>
    <n v="44"/>
    <m/>
    <s v=""/>
    <s v="Its Gerry"/>
    <s v=""/>
    <s v=""/>
    <s v=""/>
    <n v="100"/>
    <s v=""/>
    <n v="-100"/>
    <x v="0"/>
    <s v="Q"/>
    <x v="3"/>
    <s v=""/>
    <n v="-40"/>
    <s v="Qld"/>
    <s v="-"/>
    <d v="1899-12-30T11:43:00"/>
    <s v="Doomben"/>
    <n v="1"/>
    <n v="15"/>
    <s v="Its Gerry"/>
    <s v="Nat-11"/>
    <n v="40"/>
  </r>
  <r>
    <x v="2"/>
    <d v="1899-12-30T12:18:00"/>
    <x v="4"/>
    <n v="2"/>
    <n v="5"/>
    <s v="Deep Rouge"/>
    <s v="Nat"/>
    <n v="11"/>
    <n v="11"/>
    <x v="0"/>
    <s v="Nat-11"/>
    <s v=""/>
    <n v="44"/>
    <m/>
    <s v=""/>
    <s v="Deep Rouge"/>
    <s v=""/>
    <s v=""/>
    <s v=""/>
    <n v="100"/>
    <s v=""/>
    <n v="-100"/>
    <x v="0"/>
    <s v="Q"/>
    <x v="3"/>
    <s v=""/>
    <n v="-40"/>
    <s v="Qld"/>
    <s v="-"/>
    <d v="1899-12-30T12:18:00"/>
    <s v="Doomben"/>
    <n v="2"/>
    <n v="5"/>
    <s v="Deep Rouge"/>
    <s v="Nat-11"/>
    <n v="40"/>
  </r>
  <r>
    <x v="2"/>
    <d v="1899-12-30T12:25:00"/>
    <x v="5"/>
    <n v="2"/>
    <n v="6"/>
    <s v="Beour Bay"/>
    <s v="E4"/>
    <n v="12"/>
    <n v="37"/>
    <x v="3"/>
    <s v="E4-12/Edge-12/Pro Mel-13"/>
    <s v="OK"/>
    <n v="148"/>
    <n v="4.8"/>
    <n v="710.4"/>
    <s v="Beour Bay"/>
    <n v="200"/>
    <n v="960"/>
    <n v="760"/>
    <n v="100"/>
    <n v="480"/>
    <n v="380"/>
    <x v="0"/>
    <s v="Best"/>
    <x v="6"/>
    <n v="720"/>
    <n v="570"/>
    <s v="Vic"/>
    <s v="-"/>
    <d v="1899-12-30T12:25:00"/>
    <s v="Caulfield"/>
    <n v="2"/>
    <n v="6"/>
    <s v="Beour Bay"/>
    <s v="E4-12/Edge-12/Pro Mel-13"/>
    <n v="150"/>
  </r>
  <r>
    <x v="2"/>
    <d v="1899-12-30T12:25:00"/>
    <x v="5"/>
    <n v="2"/>
    <n v="6"/>
    <s v="Beour Bay"/>
    <s v="Edge"/>
    <n v="12"/>
    <s v=""/>
    <x v="2"/>
    <s v=""/>
    <s v="OK"/>
    <s v=""/>
    <n v="4.8"/>
    <s v=""/>
    <s v="Beour Bay"/>
    <s v=""/>
    <s v=""/>
    <s v=""/>
    <n v="100"/>
    <n v="480"/>
    <n v="380"/>
    <x v="0"/>
    <s v="Best"/>
    <x v="5"/>
    <s v=""/>
    <s v=""/>
    <s v="Vic"/>
    <s v="-"/>
    <d v="1899-12-30T12:25:00"/>
    <s v="Caulfield"/>
    <n v="2"/>
    <n v="6"/>
    <s v="Beour Bay"/>
    <s v=""/>
    <s v=""/>
  </r>
  <r>
    <x v="2"/>
    <d v="1899-12-30T12:25:00"/>
    <x v="5"/>
    <n v="2"/>
    <n v="6"/>
    <s v="Beour Bay"/>
    <s v="Pro Mel"/>
    <n v="13"/>
    <s v=""/>
    <x v="2"/>
    <s v=""/>
    <s v="OK"/>
    <s v=""/>
    <n v="4.8"/>
    <s v=""/>
    <s v="Beour Bay"/>
    <s v=""/>
    <s v=""/>
    <s v=""/>
    <n v="100"/>
    <n v="480"/>
    <n v="380"/>
    <x v="0"/>
    <s v="Best"/>
    <x v="5"/>
    <s v=""/>
    <s v=""/>
    <s v="Vic"/>
    <s v="-"/>
    <d v="1899-12-30T12:25:00"/>
    <s v="Caulfield"/>
    <n v="2"/>
    <n v="6"/>
    <s v="Beour Bay"/>
    <s v=""/>
    <s v=""/>
  </r>
  <r>
    <x v="2"/>
    <d v="1899-12-30T12:25:00"/>
    <x v="5"/>
    <n v="2"/>
    <n v="1"/>
    <s v="Life Lessons"/>
    <s v="Nat"/>
    <n v="13"/>
    <n v="13"/>
    <x v="0"/>
    <s v="Nat-13"/>
    <s v="OK"/>
    <n v="52"/>
    <m/>
    <s v=""/>
    <s v="Life Lessons"/>
    <s v=""/>
    <s v=""/>
    <s v=""/>
    <n v="100"/>
    <s v=""/>
    <n v="-100"/>
    <x v="0"/>
    <s v="Nat OK"/>
    <x v="0"/>
    <s v=""/>
    <n v="-50"/>
    <s v="Vic"/>
    <s v="-"/>
    <d v="1899-12-30T12:25:00"/>
    <s v="Caulfield"/>
    <n v="2"/>
    <n v="1"/>
    <s v="Life Lessons"/>
    <s v="Nat-13"/>
    <n v="50"/>
  </r>
  <r>
    <x v="2"/>
    <d v="1899-12-30T12:45:00"/>
    <x v="6"/>
    <n v="3"/>
    <n v="11"/>
    <s v="Awesome Wonder"/>
    <s v="Pro Syd"/>
    <n v="10"/>
    <n v="10"/>
    <x v="0"/>
    <s v="Pro Syd-10"/>
    <s v="OK"/>
    <n v="40"/>
    <n v="5"/>
    <n v="200"/>
    <s v="Awesome Wonder"/>
    <s v=""/>
    <s v=""/>
    <s v=""/>
    <n v="100"/>
    <n v="500"/>
    <n v="400"/>
    <x v="0"/>
    <s v="Poor &lt;55"/>
    <x v="2"/>
    <n v="100"/>
    <n v="80"/>
    <s v="NSW"/>
    <s v="-"/>
    <d v="1899-12-30T12:45:00"/>
    <s v="Randwick"/>
    <n v="3"/>
    <n v="11"/>
    <s v="Awesome Wonder"/>
    <s v="Pro Syd-10"/>
    <n v="20"/>
  </r>
  <r>
    <x v="2"/>
    <d v="1899-12-30T12:45:00"/>
    <x v="6"/>
    <n v="3"/>
    <n v="5"/>
    <s v="Pachino"/>
    <s v="Pro Syd"/>
    <n v="15"/>
    <n v="15"/>
    <x v="0"/>
    <s v="Pro Syd-15"/>
    <s v="OK"/>
    <n v="60"/>
    <m/>
    <s v=""/>
    <s v="Pachino"/>
    <s v=""/>
    <s v=""/>
    <s v=""/>
    <n v="100"/>
    <s v=""/>
    <n v="-100"/>
    <x v="0"/>
    <s v="Best"/>
    <x v="4"/>
    <s v=""/>
    <n v="-100"/>
    <s v="NSW"/>
    <s v="-"/>
    <d v="1899-12-30T12:45:00"/>
    <s v="Randwick"/>
    <n v="3"/>
    <n v="5"/>
    <s v="Pachino"/>
    <s v="Pro Syd-15"/>
    <n v="100"/>
  </r>
  <r>
    <x v="2"/>
    <d v="1899-12-30T13:20:00"/>
    <x v="6"/>
    <n v="4"/>
    <n v="15"/>
    <s v="For Victory"/>
    <s v="Pro Syd"/>
    <n v="10"/>
    <n v="10"/>
    <x v="0"/>
    <s v="Pro Syd-10"/>
    <s v="OK"/>
    <n v="40"/>
    <m/>
    <s v=""/>
    <s v="For Victory"/>
    <s v=""/>
    <s v=""/>
    <s v=""/>
    <n v="100"/>
    <s v=""/>
    <n v="-100"/>
    <x v="0"/>
    <s v="Poor &lt;55"/>
    <x v="2"/>
    <s v=""/>
    <n v="-20"/>
    <s v="NSW"/>
    <s v="-"/>
    <d v="1899-12-30T13:20:00"/>
    <s v="Randwick"/>
    <n v="4"/>
    <n v="15"/>
    <s v="For Victory"/>
    <s v="Pro Syd-10"/>
    <n v="20"/>
  </r>
  <r>
    <x v="2"/>
    <d v="1899-12-30T13:35:00"/>
    <x v="5"/>
    <n v="4"/>
    <n v="8"/>
    <s v="Flying On A Limb"/>
    <s v="Edge"/>
    <n v="14"/>
    <n v="47"/>
    <x v="3"/>
    <s v="Edge-14/Nat-20/Pro Mel-13"/>
    <s v="OK"/>
    <n v="188"/>
    <m/>
    <s v=""/>
    <s v="Flying On A Limb"/>
    <n v="200"/>
    <s v=""/>
    <n v="-200"/>
    <n v="100"/>
    <s v=""/>
    <n v="-100"/>
    <x v="0"/>
    <s v="Best"/>
    <x v="6"/>
    <s v=""/>
    <n v="-150"/>
    <s v="Vic"/>
    <s v="-"/>
    <d v="1899-12-30T13:35:00"/>
    <s v="Caulfield"/>
    <n v="4"/>
    <n v="8"/>
    <s v="Flying On A Limb"/>
    <s v="Edge-14/Nat-20/Pro Mel-13"/>
    <n v="150"/>
  </r>
  <r>
    <x v="2"/>
    <d v="1899-12-30T13:35:00"/>
    <x v="5"/>
    <n v="4"/>
    <n v="8"/>
    <s v="Flying On A Limb"/>
    <s v="Nat"/>
    <n v="20"/>
    <s v=""/>
    <x v="2"/>
    <s v=""/>
    <s v="OK"/>
    <s v=""/>
    <m/>
    <s v=""/>
    <s v="Flying On A Limb"/>
    <s v=""/>
    <s v=""/>
    <s v=""/>
    <n v="100"/>
    <s v=""/>
    <n v="-100"/>
    <x v="0"/>
    <s v="Best"/>
    <x v="5"/>
    <s v=""/>
    <s v=""/>
    <s v="Vic"/>
    <s v="-"/>
    <d v="1899-12-30T13:35:00"/>
    <s v="Caulfield"/>
    <n v="4"/>
    <n v="8"/>
    <s v="Flying On A Limb"/>
    <s v=""/>
    <s v=""/>
  </r>
  <r>
    <x v="2"/>
    <d v="1899-12-30T13:35:00"/>
    <x v="5"/>
    <n v="4"/>
    <n v="8"/>
    <s v="Flying On A Limb"/>
    <s v="Pro Mel"/>
    <n v="13"/>
    <s v=""/>
    <x v="2"/>
    <s v=""/>
    <s v="OK"/>
    <s v=""/>
    <m/>
    <s v=""/>
    <s v="Flying On A Limb"/>
    <s v=""/>
    <s v=""/>
    <s v=""/>
    <n v="100"/>
    <s v=""/>
    <n v="-100"/>
    <x v="0"/>
    <s v="Best"/>
    <x v="5"/>
    <s v=""/>
    <s v=""/>
    <s v="Vic"/>
    <s v="-"/>
    <d v="1899-12-30T13:35:00"/>
    <s v="Caulfield"/>
    <n v="4"/>
    <n v="8"/>
    <s v="Flying On A Limb"/>
    <s v=""/>
    <s v=""/>
  </r>
  <r>
    <x v="2"/>
    <d v="1899-12-30T13:55:00"/>
    <x v="6"/>
    <n v="5"/>
    <n v="10"/>
    <s v="Extremely Lucky"/>
    <s v="Pro Syd"/>
    <n v="15"/>
    <n v="15"/>
    <x v="0"/>
    <s v="Pro Syd-15"/>
    <s v="OK"/>
    <n v="60"/>
    <m/>
    <s v=""/>
    <s v="Extremely Lucky"/>
    <s v=""/>
    <s v=""/>
    <s v=""/>
    <n v="100"/>
    <s v=""/>
    <n v="-100"/>
    <x v="0"/>
    <s v="Best"/>
    <x v="4"/>
    <s v=""/>
    <n v="-100"/>
    <s v="NSW"/>
    <s v="-"/>
    <d v="1899-12-30T13:55:00"/>
    <s v="Randwick"/>
    <n v="5"/>
    <n v="10"/>
    <s v="Extremely Lucky"/>
    <s v="Pro Syd-15"/>
    <n v="100"/>
  </r>
  <r>
    <x v="2"/>
    <d v="1899-12-30T13:55:00"/>
    <x v="6"/>
    <n v="5"/>
    <n v="9"/>
    <s v="Kalino"/>
    <s v="E4"/>
    <n v="10"/>
    <n v="40"/>
    <x v="3"/>
    <s v="E4-10/Edge-15/Nat-15"/>
    <s v="OK"/>
    <n v="160"/>
    <m/>
    <s v=""/>
    <s v="Kalino"/>
    <n v="200"/>
    <s v=""/>
    <n v="-200"/>
    <n v="100"/>
    <s v=""/>
    <n v="-100"/>
    <x v="0"/>
    <s v="Best"/>
    <x v="6"/>
    <s v=""/>
    <n v="-150"/>
    <s v="NSW"/>
    <s v="-"/>
    <d v="1899-12-30T13:55:00"/>
    <s v="Randwick"/>
    <n v="5"/>
    <n v="9"/>
    <s v="Kalino"/>
    <s v="E4-10/Edge-15/Nat-15"/>
    <n v="150"/>
  </r>
  <r>
    <x v="2"/>
    <d v="1899-12-30T13:55:00"/>
    <x v="6"/>
    <n v="5"/>
    <n v="9"/>
    <s v="Kalino"/>
    <s v="Edge"/>
    <n v="15"/>
    <s v=""/>
    <x v="2"/>
    <s v=""/>
    <s v="OK"/>
    <s v=""/>
    <m/>
    <s v=""/>
    <s v="Kalino"/>
    <s v=""/>
    <s v=""/>
    <s v=""/>
    <n v="100"/>
    <s v=""/>
    <n v="-100"/>
    <x v="0"/>
    <s v="Best"/>
    <x v="5"/>
    <s v=""/>
    <s v=""/>
    <s v="NSW"/>
    <s v="-"/>
    <d v="1899-12-30T13:55:00"/>
    <s v="Randwick"/>
    <n v="5"/>
    <n v="9"/>
    <s v="Kalino"/>
    <s v=""/>
    <s v=""/>
  </r>
  <r>
    <x v="2"/>
    <d v="1899-12-30T13:55:00"/>
    <x v="6"/>
    <n v="5"/>
    <n v="9"/>
    <s v="Kalino"/>
    <s v="Nat"/>
    <n v="15"/>
    <s v=""/>
    <x v="2"/>
    <s v=""/>
    <s v="OK"/>
    <s v=""/>
    <m/>
    <s v=""/>
    <s v="Kalino"/>
    <s v=""/>
    <s v=""/>
    <s v=""/>
    <n v="100"/>
    <s v=""/>
    <n v="-100"/>
    <x v="0"/>
    <s v="Best"/>
    <x v="5"/>
    <s v=""/>
    <s v=""/>
    <s v="NSW"/>
    <s v="-"/>
    <d v="1899-12-30T13:55:00"/>
    <s v="Randwick"/>
    <n v="5"/>
    <n v="9"/>
    <s v="Kalino"/>
    <s v=""/>
    <s v=""/>
  </r>
  <r>
    <x v="2"/>
    <d v="1899-12-30T14:03:00"/>
    <x v="4"/>
    <n v="5"/>
    <n v="6"/>
    <s v="Cash Me"/>
    <s v="Nat"/>
    <n v="11"/>
    <n v="11"/>
    <x v="0"/>
    <s v="Nat-11"/>
    <s v=""/>
    <n v="44"/>
    <n v="4.4000000000000004"/>
    <n v="193.60000000000002"/>
    <s v="Cash Me"/>
    <s v=""/>
    <s v=""/>
    <s v=""/>
    <n v="100"/>
    <n v="440.00000000000006"/>
    <n v="340.00000000000006"/>
    <x v="0"/>
    <s v="Q"/>
    <x v="3"/>
    <n v="176"/>
    <n v="136"/>
    <s v="Qld"/>
    <s v="-"/>
    <d v="1899-12-30T14:03:00"/>
    <s v="Doomben"/>
    <n v="5"/>
    <n v="6"/>
    <s v="Cash Me"/>
    <s v="Nat-11"/>
    <n v="40"/>
  </r>
  <r>
    <x v="2"/>
    <d v="1899-12-30T14:10:00"/>
    <x v="5"/>
    <n v="5"/>
    <n v="4"/>
    <s v="Amenable"/>
    <s v="E4"/>
    <n v="12"/>
    <n v="25"/>
    <x v="1"/>
    <s v="E4-12/Edge-13"/>
    <s v="OK"/>
    <n v="100"/>
    <n v="5.5"/>
    <n v="550"/>
    <s v="Amenable"/>
    <n v="100"/>
    <n v="550"/>
    <n v="450"/>
    <n v="100"/>
    <n v="550"/>
    <n v="450"/>
    <x v="0"/>
    <s v="Best"/>
    <x v="4"/>
    <n v="550"/>
    <n v="450"/>
    <s v="Vic"/>
    <s v="-"/>
    <d v="1899-12-30T14:10:00"/>
    <s v="Caulfield"/>
    <n v="5"/>
    <n v="4"/>
    <s v="Amenable"/>
    <s v="E4-12/Edge-13"/>
    <n v="100"/>
  </r>
  <r>
    <x v="2"/>
    <d v="1899-12-30T14:10:00"/>
    <x v="5"/>
    <n v="5"/>
    <n v="4"/>
    <s v="Amenable"/>
    <s v="Edge"/>
    <n v="13"/>
    <s v=""/>
    <x v="2"/>
    <s v=""/>
    <s v="OK"/>
    <s v=""/>
    <n v="5.5"/>
    <s v=""/>
    <s v="Amenable"/>
    <s v=""/>
    <s v=""/>
    <s v=""/>
    <n v="100"/>
    <n v="550"/>
    <n v="450"/>
    <x v="0"/>
    <s v="Best"/>
    <x v="5"/>
    <s v=""/>
    <s v=""/>
    <s v="Vic"/>
    <s v="-"/>
    <d v="1899-12-30T14:10:00"/>
    <s v="Caulfield"/>
    <n v="5"/>
    <n v="4"/>
    <s v="Amenable"/>
    <s v=""/>
    <s v=""/>
  </r>
  <r>
    <x v="2"/>
    <d v="1899-12-30T14:30:00"/>
    <x v="6"/>
    <n v="6"/>
    <n v="7"/>
    <s v="Hosier"/>
    <s v="Pro Syd"/>
    <n v="10"/>
    <n v="10"/>
    <x v="0"/>
    <s v="Pro Syd-10"/>
    <s v="OK"/>
    <n v="40"/>
    <n v="5.5"/>
    <n v="220"/>
    <s v="Hosier"/>
    <s v=""/>
    <s v=""/>
    <s v=""/>
    <n v="100"/>
    <n v="550"/>
    <n v="450"/>
    <x v="0"/>
    <s v="Poor &lt;55"/>
    <x v="2"/>
    <n v="110"/>
    <n v="90"/>
    <s v="NSW"/>
    <s v="-"/>
    <d v="1899-12-30T14:30:00"/>
    <s v="Randwick"/>
    <n v="6"/>
    <n v="7"/>
    <s v="Hosier"/>
    <s v="Pro Syd-10"/>
    <n v="20"/>
  </r>
  <r>
    <x v="2"/>
    <d v="1899-12-30T15:05:00"/>
    <x v="6"/>
    <n v="7"/>
    <n v="7"/>
    <s v="Parisal"/>
    <s v="E4"/>
    <n v="10"/>
    <n v="10"/>
    <x v="0"/>
    <s v="E4-10"/>
    <s v="OK"/>
    <n v="40"/>
    <n v="4"/>
    <n v="160"/>
    <s v="Parisal"/>
    <s v=""/>
    <s v=""/>
    <s v=""/>
    <n v="100"/>
    <n v="400"/>
    <n v="300"/>
    <x v="0"/>
    <s v="Poor &lt;55"/>
    <x v="2"/>
    <n v="80"/>
    <n v="60"/>
    <s v="NSW"/>
    <s v="-"/>
    <d v="1899-12-30T15:05:00"/>
    <s v="Randwick"/>
    <n v="7"/>
    <n v="7"/>
    <s v="Parisal"/>
    <s v="E4-10"/>
    <n v="20"/>
  </r>
  <r>
    <x v="2"/>
    <d v="1899-12-30T15:25:00"/>
    <x v="5"/>
    <n v="7"/>
    <n v="8"/>
    <s v="Shesallshenanigans"/>
    <s v="Nat"/>
    <n v="13"/>
    <n v="13"/>
    <x v="0"/>
    <s v="Nat-13"/>
    <s v="OK"/>
    <n v="52"/>
    <m/>
    <s v=""/>
    <s v="Shesallshenanigans"/>
    <s v=""/>
    <s v=""/>
    <s v=""/>
    <n v="100"/>
    <s v=""/>
    <n v="-100"/>
    <x v="0"/>
    <s v="Nat OK"/>
    <x v="0"/>
    <s v=""/>
    <n v="-50"/>
    <s v="Vic"/>
    <s v="-"/>
    <d v="1899-12-30T15:25:00"/>
    <s v="Caulfield"/>
    <n v="7"/>
    <n v="8"/>
    <s v="Shesallshenanigans"/>
    <s v="Nat-13"/>
    <n v="50"/>
  </r>
  <r>
    <x v="2"/>
    <d v="1899-12-30T15:57:00"/>
    <x v="4"/>
    <n v="8"/>
    <n v="8"/>
    <s v="Arentee"/>
    <s v="Nat"/>
    <n v="11"/>
    <n v="11"/>
    <x v="0"/>
    <s v="Nat-11"/>
    <s v=""/>
    <n v="44"/>
    <n v="6.5"/>
    <n v="286"/>
    <s v="Arentee"/>
    <s v=""/>
    <s v=""/>
    <s v=""/>
    <n v="100"/>
    <n v="650"/>
    <n v="550"/>
    <x v="0"/>
    <s v="Q"/>
    <x v="3"/>
    <n v="260"/>
    <n v="220"/>
    <s v="Qld"/>
    <s v="-"/>
    <d v="1899-12-30T15:57:00"/>
    <s v="Doomben"/>
    <n v="8"/>
    <n v="8"/>
    <s v="Arentee"/>
    <s v="Nat-11"/>
    <n v="40"/>
  </r>
  <r>
    <x v="2"/>
    <d v="1899-12-30T17:15:00"/>
    <x v="5"/>
    <n v="10"/>
    <n v="12"/>
    <s v="Jimmy The Bear"/>
    <s v="Edge"/>
    <n v="12"/>
    <n v="25"/>
    <x v="1"/>
    <s v="Edge-12/Pro Mel-13"/>
    <s v="OK"/>
    <n v="100"/>
    <n v="5.5"/>
    <n v="550"/>
    <s v="Jimmy The Bear"/>
    <n v="100"/>
    <n v="550"/>
    <n v="450"/>
    <n v="100"/>
    <n v="550"/>
    <n v="450"/>
    <x v="0"/>
    <s v="Best"/>
    <x v="4"/>
    <n v="550"/>
    <n v="450"/>
    <s v="Vic"/>
    <s v="-"/>
    <d v="1899-12-30T17:15:00"/>
    <s v="Caulfield"/>
    <n v="10"/>
    <n v="12"/>
    <s v="Jimmy The Bear"/>
    <s v="Edge-12/Pro Mel-13"/>
    <n v="100"/>
  </r>
  <r>
    <x v="2"/>
    <d v="1899-12-30T17:15:00"/>
    <x v="5"/>
    <n v="10"/>
    <n v="12"/>
    <s v="Jimmy The Bear"/>
    <s v="Pro Mel"/>
    <n v="13"/>
    <s v=""/>
    <x v="2"/>
    <s v=""/>
    <s v="OK"/>
    <s v=""/>
    <n v="5.5"/>
    <s v=""/>
    <s v="Jimmy The Bear"/>
    <s v=""/>
    <s v=""/>
    <s v=""/>
    <n v="100"/>
    <n v="550"/>
    <n v="450"/>
    <x v="0"/>
    <s v="Best"/>
    <x v="5"/>
    <s v=""/>
    <s v=""/>
    <s v="Vic"/>
    <s v="-"/>
    <d v="1899-12-30T17:15:00"/>
    <s v="Caulfield"/>
    <n v="10"/>
    <n v="12"/>
    <s v="Jimmy The Bear"/>
    <s v=""/>
    <s v=""/>
  </r>
  <r>
    <x v="3"/>
    <d v="1899-12-30T12:20:00"/>
    <x v="1"/>
    <n v="2"/>
    <n v="1"/>
    <s v="Too Much Caviar"/>
    <s v="E4"/>
    <n v="10"/>
    <n v="10"/>
    <x v="0"/>
    <s v="E4-10"/>
    <s v="OK"/>
    <n v="40"/>
    <m/>
    <s v=""/>
    <s v="Too Much Caviar"/>
    <s v=""/>
    <s v=""/>
    <s v=""/>
    <n v="100"/>
    <s v=""/>
    <n v="-100"/>
    <x v="0"/>
    <s v="Poor &lt;55"/>
    <x v="2"/>
    <s v=""/>
    <n v="-20"/>
    <s v="NSW"/>
    <s v="-"/>
    <d v="1899-12-30T12:20:00"/>
    <s v="Rosehill"/>
    <n v="2"/>
    <n v="1"/>
    <s v="Too Much Caviar"/>
    <s v="E4-10"/>
    <n v="20"/>
  </r>
  <r>
    <x v="3"/>
    <d v="1899-12-30T12:20:00"/>
    <x v="1"/>
    <n v="2"/>
    <n v="2"/>
    <s v="Wineglass Bay"/>
    <s v="Pro Syd"/>
    <n v="15"/>
    <n v="15"/>
    <x v="0"/>
    <s v="Pro Syd-15"/>
    <s v="OK"/>
    <n v="60"/>
    <n v="3"/>
    <n v="180"/>
    <s v="Wineglass Bay"/>
    <s v=""/>
    <s v=""/>
    <s v=""/>
    <n v="100"/>
    <n v="300"/>
    <n v="200"/>
    <x v="0"/>
    <s v="ave"/>
    <x v="1"/>
    <n v="360"/>
    <n v="240"/>
    <s v="NSW"/>
    <s v="-"/>
    <d v="1899-12-30T12:20:00"/>
    <s v="Rosehill"/>
    <n v="2"/>
    <n v="2"/>
    <s v="Wineglass Bay"/>
    <s v="Pro Syd-15"/>
    <n v="120"/>
  </r>
  <r>
    <x v="3"/>
    <d v="1899-12-30T12:28:00"/>
    <x v="4"/>
    <n v="2"/>
    <n v="5"/>
    <s v="Wairere Falls"/>
    <s v="Nat"/>
    <n v="11"/>
    <n v="11"/>
    <x v="0"/>
    <s v="Nat-11"/>
    <s v=""/>
    <n v="44"/>
    <m/>
    <s v=""/>
    <s v="Wairere Falls"/>
    <s v=""/>
    <s v=""/>
    <s v=""/>
    <n v="100"/>
    <s v=""/>
    <n v="-100"/>
    <x v="0"/>
    <s v="Q"/>
    <x v="3"/>
    <s v=""/>
    <n v="-40"/>
    <s v="Qld"/>
    <s v="-"/>
    <d v="1899-12-30T12:28:00"/>
    <s v="Doomben"/>
    <n v="2"/>
    <n v="5"/>
    <s v="Wairere Falls"/>
    <s v="Nat-11"/>
    <n v="40"/>
  </r>
  <r>
    <x v="3"/>
    <d v="1899-12-30T12:55:00"/>
    <x v="1"/>
    <n v="3"/>
    <n v="6"/>
    <s v="Green Shadows"/>
    <s v="Pro Syd"/>
    <n v="10"/>
    <n v="10"/>
    <x v="0"/>
    <s v="Pro Syd-10"/>
    <s v="OK"/>
    <n v="40"/>
    <m/>
    <s v=""/>
    <s v="Green Shadows"/>
    <s v=""/>
    <s v=""/>
    <s v=""/>
    <n v="100"/>
    <s v=""/>
    <n v="-100"/>
    <x v="0"/>
    <s v="Poor &lt;55"/>
    <x v="2"/>
    <s v=""/>
    <n v="-20"/>
    <s v="NSW"/>
    <s v="-"/>
    <d v="1899-12-30T12:55:00"/>
    <s v="Rosehill"/>
    <n v="3"/>
    <n v="6"/>
    <s v="Green Shadows"/>
    <s v="Pro Syd-10"/>
    <n v="20"/>
  </r>
  <r>
    <x v="3"/>
    <d v="1899-12-30T12:55:00"/>
    <x v="1"/>
    <n v="3"/>
    <n v="8"/>
    <s v="Marquess"/>
    <s v="Pro Syd"/>
    <n v="15"/>
    <n v="15"/>
    <x v="0"/>
    <s v="Pro Syd-15"/>
    <s v="OK"/>
    <n v="60"/>
    <n v="2.7"/>
    <n v="162"/>
    <s v="Marquess"/>
    <s v=""/>
    <s v=""/>
    <s v=""/>
    <n v="100"/>
    <n v="270"/>
    <n v="170"/>
    <x v="0"/>
    <s v="ave"/>
    <x v="1"/>
    <n v="324"/>
    <n v="204"/>
    <s v="NSW"/>
    <s v="-"/>
    <d v="1899-12-30T12:55:00"/>
    <s v="Rosehill"/>
    <n v="3"/>
    <n v="8"/>
    <s v="Marquess"/>
    <s v="Pro Syd-15"/>
    <n v="120"/>
  </r>
  <r>
    <x v="3"/>
    <d v="1899-12-30T12:55:00"/>
    <x v="1"/>
    <n v="3"/>
    <n v="9"/>
    <s v="Sweysive"/>
    <s v="E4"/>
    <n v="10"/>
    <n v="10"/>
    <x v="0"/>
    <s v="E4-10"/>
    <s v="OK"/>
    <n v="40"/>
    <m/>
    <s v=""/>
    <s v="Sweysive"/>
    <s v=""/>
    <s v=""/>
    <s v=""/>
    <n v="100"/>
    <s v=""/>
    <n v="-100"/>
    <x v="0"/>
    <s v="Poor &lt;55"/>
    <x v="2"/>
    <s v=""/>
    <n v="-20"/>
    <s v="NSW"/>
    <s v="-"/>
    <d v="1899-12-30T12:55:00"/>
    <s v="Rosehill"/>
    <n v="3"/>
    <n v="9"/>
    <s v="Sweysive"/>
    <s v="E4-10"/>
    <n v="20"/>
  </r>
  <r>
    <x v="3"/>
    <d v="1899-12-30T13:10:00"/>
    <x v="3"/>
    <n v="2"/>
    <n v="9"/>
    <s v="The Prodigal Son"/>
    <s v="Nat"/>
    <n v="13"/>
    <n v="13"/>
    <x v="0"/>
    <s v="Nat-13"/>
    <s v="OK"/>
    <n v="52"/>
    <m/>
    <s v=""/>
    <s v="The Prodigal Son"/>
    <s v=""/>
    <s v=""/>
    <s v=""/>
    <n v="100"/>
    <s v=""/>
    <n v="-100"/>
    <x v="0"/>
    <s v="Nat OK"/>
    <x v="0"/>
    <s v=""/>
    <n v="-50"/>
    <s v="Vic"/>
    <s v="-"/>
    <d v="1899-12-30T13:10:00"/>
    <s v="Moonee Valley"/>
    <n v="2"/>
    <n v="9"/>
    <s v="The Prodigal Son"/>
    <s v="Nat-13"/>
    <n v="50"/>
  </r>
  <r>
    <x v="3"/>
    <d v="1899-12-30T13:30:00"/>
    <x v="1"/>
    <n v="4"/>
    <n v="6"/>
    <s v="Dreamdeel"/>
    <s v="Pro Syd"/>
    <n v="10"/>
    <n v="10"/>
    <x v="0"/>
    <s v="Pro Syd-10"/>
    <s v="OK"/>
    <n v="40"/>
    <m/>
    <s v=""/>
    <s v="Dreamdeel"/>
    <s v=""/>
    <s v=""/>
    <s v=""/>
    <n v="100"/>
    <s v=""/>
    <n v="-100"/>
    <x v="0"/>
    <s v="Poor &lt;55"/>
    <x v="2"/>
    <s v=""/>
    <n v="-20"/>
    <s v="NSW"/>
    <s v="-"/>
    <d v="1899-12-30T13:30:00"/>
    <s v="Rosehill"/>
    <n v="4"/>
    <n v="6"/>
    <s v="Dreamdeel"/>
    <s v="Pro Syd-10"/>
    <n v="20"/>
  </r>
  <r>
    <x v="3"/>
    <d v="1899-12-30T13:30:00"/>
    <x v="1"/>
    <n v="4"/>
    <n v="13"/>
    <s v="Vain Invader"/>
    <s v="Nat"/>
    <n v="13"/>
    <n v="13"/>
    <x v="0"/>
    <s v="Nat-13"/>
    <s v="OK"/>
    <n v="52"/>
    <m/>
    <s v=""/>
    <s v="Vain Invader"/>
    <s v=""/>
    <s v=""/>
    <s v=""/>
    <n v="100"/>
    <s v=""/>
    <n v="-100"/>
    <x v="0"/>
    <s v="Nat OK"/>
    <x v="0"/>
    <s v=""/>
    <n v="-50"/>
    <s v="NSW"/>
    <s v="-"/>
    <d v="1899-12-30T13:30:00"/>
    <s v="Rosehill"/>
    <n v="4"/>
    <n v="13"/>
    <s v="Vain Invader"/>
    <s v="Nat-13"/>
    <n v="50"/>
  </r>
  <r>
    <x v="3"/>
    <d v="1899-12-30T14:05:00"/>
    <x v="1"/>
    <n v="5"/>
    <n v="7"/>
    <s v="Smashing Eagle"/>
    <s v="Nat"/>
    <n v="13"/>
    <n v="13"/>
    <x v="0"/>
    <s v="Nat-13"/>
    <s v="OK"/>
    <n v="52"/>
    <m/>
    <s v=""/>
    <s v="Smashing Eagle"/>
    <s v=""/>
    <s v=""/>
    <s v=""/>
    <n v="100"/>
    <s v=""/>
    <n v="-100"/>
    <x v="0"/>
    <s v="Nat OK"/>
    <x v="0"/>
    <s v=""/>
    <n v="-50"/>
    <s v="NSW"/>
    <s v="-"/>
    <d v="1899-12-30T14:05:00"/>
    <s v="Rosehill"/>
    <n v="5"/>
    <n v="7"/>
    <s v="Smashing Eagle"/>
    <s v="Nat-13"/>
    <n v="50"/>
  </r>
  <r>
    <x v="3"/>
    <d v="1899-12-30T14:05:00"/>
    <x v="1"/>
    <n v="5"/>
    <n v="9"/>
    <s v="Xtravagant Star"/>
    <s v="Pro Syd"/>
    <n v="15"/>
    <n v="15"/>
    <x v="0"/>
    <s v="Pro Syd-15"/>
    <s v="OK"/>
    <n v="60"/>
    <n v="4.4000000000000004"/>
    <n v="264"/>
    <s v="Xtravagant Star"/>
    <s v=""/>
    <s v=""/>
    <s v=""/>
    <n v="100"/>
    <n v="440.00000000000006"/>
    <n v="340.00000000000006"/>
    <x v="0"/>
    <s v="ave"/>
    <x v="1"/>
    <n v="528"/>
    <n v="408"/>
    <s v="NSW"/>
    <s v="-"/>
    <d v="1899-12-30T14:05:00"/>
    <s v="Rosehill"/>
    <n v="5"/>
    <n v="9"/>
    <s v="Xtravagant Star"/>
    <s v="Pro Syd-15"/>
    <n v="120"/>
  </r>
  <r>
    <x v="3"/>
    <d v="1899-12-30T14:13:00"/>
    <x v="4"/>
    <n v="5"/>
    <n v="12"/>
    <s v="Viminele"/>
    <s v="Nat"/>
    <n v="11"/>
    <n v="11"/>
    <x v="0"/>
    <s v="Nat-11"/>
    <s v=""/>
    <n v="44"/>
    <n v="3.2"/>
    <n v="140.80000000000001"/>
    <s v="Viminele"/>
    <s v=""/>
    <s v=""/>
    <s v=""/>
    <n v="100"/>
    <n v="320"/>
    <n v="220"/>
    <x v="0"/>
    <s v="Q"/>
    <x v="3"/>
    <n v="128"/>
    <n v="88"/>
    <s v="Qld"/>
    <s v="-"/>
    <d v="1899-12-30T14:13:00"/>
    <s v="Doomben"/>
    <n v="5"/>
    <n v="12"/>
    <s v="Viminele"/>
    <s v="Nat-11"/>
    <n v="40"/>
  </r>
  <r>
    <x v="3"/>
    <d v="1899-12-30T14:40:00"/>
    <x v="1"/>
    <n v="6"/>
    <n v="5"/>
    <s v="Call Di"/>
    <s v="E4"/>
    <n v="10"/>
    <n v="10"/>
    <x v="0"/>
    <s v="E4-10"/>
    <s v="OK"/>
    <n v="40"/>
    <m/>
    <s v=""/>
    <s v="Call Di"/>
    <s v=""/>
    <s v=""/>
    <s v=""/>
    <n v="100"/>
    <s v=""/>
    <n v="-100"/>
    <x v="0"/>
    <s v="Poor &lt;55"/>
    <x v="2"/>
    <s v=""/>
    <n v="-20"/>
    <s v="NSW"/>
    <s v="-"/>
    <d v="1899-12-30T14:40:00"/>
    <s v="Rosehill"/>
    <n v="6"/>
    <n v="5"/>
    <s v="Call Di"/>
    <s v="E4-10"/>
    <n v="20"/>
  </r>
  <r>
    <x v="3"/>
    <d v="1899-12-30T14:40:00"/>
    <x v="1"/>
    <n v="6"/>
    <n v="1"/>
    <s v="Powerful Peg"/>
    <s v="Pro Syd"/>
    <n v="15"/>
    <n v="15"/>
    <x v="0"/>
    <s v="Pro Syd-15"/>
    <s v="OK"/>
    <n v="60"/>
    <m/>
    <s v=""/>
    <s v="Powerful Peg"/>
    <s v=""/>
    <s v=""/>
    <s v=""/>
    <n v="100"/>
    <s v=""/>
    <n v="-100"/>
    <x v="0"/>
    <s v="ave"/>
    <x v="1"/>
    <s v=""/>
    <n v="-120"/>
    <s v="NSW"/>
    <s v="-"/>
    <d v="1899-12-30T14:40:00"/>
    <s v="Rosehill"/>
    <n v="6"/>
    <n v="1"/>
    <s v="Powerful Peg"/>
    <s v="Pro Syd-15"/>
    <n v="120"/>
  </r>
  <r>
    <x v="3"/>
    <d v="1899-12-30T14:48:00"/>
    <x v="4"/>
    <n v="6"/>
    <n v="7"/>
    <s v="Vodka Martini"/>
    <s v="Nat"/>
    <n v="11"/>
    <n v="11"/>
    <x v="0"/>
    <s v="Nat-11"/>
    <s v=""/>
    <n v="44"/>
    <n v="1.8"/>
    <n v="79.2"/>
    <s v="Vodka Martini"/>
    <s v=""/>
    <s v=""/>
    <s v=""/>
    <n v="100"/>
    <n v="180"/>
    <n v="80"/>
    <x v="0"/>
    <s v="Q"/>
    <x v="3"/>
    <n v="72"/>
    <n v="32"/>
    <s v="Qld"/>
    <s v="-"/>
    <d v="1899-12-30T14:48:00"/>
    <s v="Doomben"/>
    <n v="6"/>
    <n v="7"/>
    <s v="Vodka Martini"/>
    <s v="Nat-11"/>
    <n v="40"/>
  </r>
  <r>
    <x v="3"/>
    <d v="1899-12-30T14:55:00"/>
    <x v="3"/>
    <n v="5"/>
    <n v="7"/>
    <s v="Magnaspin"/>
    <s v="E4"/>
    <n v="12"/>
    <n v="26"/>
    <x v="1"/>
    <s v="E4-12/Edge-14"/>
    <s v="OK"/>
    <n v="104"/>
    <m/>
    <s v=""/>
    <s v="Magnaspin"/>
    <n v="200"/>
    <s v=""/>
    <n v="-200"/>
    <n v="100"/>
    <s v=""/>
    <n v="-100"/>
    <x v="0"/>
    <s v="ave"/>
    <x v="4"/>
    <s v=""/>
    <n v="-100"/>
    <s v="Vic"/>
    <s v="-"/>
    <d v="1899-12-30T14:55:00"/>
    <s v="Moonee Valley"/>
    <n v="5"/>
    <n v="7"/>
    <s v="Magnaspin"/>
    <s v="E4-12/Edge-14"/>
    <n v="100"/>
  </r>
  <r>
    <x v="3"/>
    <d v="1899-12-30T14:55:00"/>
    <x v="3"/>
    <n v="5"/>
    <n v="7"/>
    <s v="Magnaspin"/>
    <s v="Edge"/>
    <n v="14"/>
    <s v=""/>
    <x v="2"/>
    <s v=""/>
    <s v="OK"/>
    <s v=""/>
    <m/>
    <s v=""/>
    <s v="Magnaspin"/>
    <s v=""/>
    <s v=""/>
    <s v=""/>
    <n v="100"/>
    <s v=""/>
    <n v="-100"/>
    <x v="0"/>
    <s v="ave"/>
    <x v="5"/>
    <s v=""/>
    <s v=""/>
    <s v="Vic"/>
    <s v="-"/>
    <d v="1899-12-30T14:55:00"/>
    <s v="Moonee Valley"/>
    <n v="5"/>
    <n v="7"/>
    <s v="Magnaspin"/>
    <s v=""/>
    <s v=""/>
  </r>
  <r>
    <x v="3"/>
    <d v="1899-12-30T15:50:00"/>
    <x v="1"/>
    <n v="8"/>
    <n v="3"/>
    <s v="Libertad"/>
    <s v="Nat"/>
    <n v="13"/>
    <n v="13"/>
    <x v="0"/>
    <s v="Nat-13"/>
    <s v="OK"/>
    <n v="52"/>
    <n v="9.4"/>
    <n v="488.8"/>
    <s v="Libertad"/>
    <s v=""/>
    <s v=""/>
    <s v=""/>
    <n v="100"/>
    <n v="940"/>
    <n v="840"/>
    <x v="0"/>
    <s v="Nat OK"/>
    <x v="0"/>
    <n v="470"/>
    <n v="420"/>
    <s v="NSW"/>
    <s v="-"/>
    <d v="1899-12-30T15:50:00"/>
    <s v="Rosehill"/>
    <n v="8"/>
    <n v="3"/>
    <s v="Libertad"/>
    <s v="Nat-13"/>
    <n v="50"/>
  </r>
  <r>
    <x v="3"/>
    <d v="1899-12-30T16:10:00"/>
    <x v="3"/>
    <n v="7"/>
    <n v="6"/>
    <s v="Brayden Star"/>
    <s v="E4"/>
    <n v="12"/>
    <n v="48"/>
    <x v="4"/>
    <s v="E4-12/Edge-10/Nat-13/Pro Mel-13"/>
    <s v="OK"/>
    <n v="192"/>
    <m/>
    <s v=""/>
    <s v="Brayden Star"/>
    <n v="200"/>
    <s v=""/>
    <n v="-200"/>
    <n v="100"/>
    <s v=""/>
    <n v="-100"/>
    <x v="0"/>
    <s v="ave"/>
    <x v="4"/>
    <s v=""/>
    <n v="-100"/>
    <s v="Vic"/>
    <s v="-"/>
    <d v="1899-12-30T16:10:00"/>
    <s v="Moonee Valley"/>
    <n v="7"/>
    <n v="6"/>
    <s v="Brayden Star"/>
    <s v="E4-12/Edge-10/Nat-13/Pro Mel-13"/>
    <n v="100"/>
  </r>
  <r>
    <x v="3"/>
    <d v="1899-12-30T16:10:00"/>
    <x v="3"/>
    <n v="7"/>
    <n v="6"/>
    <s v="Brayden Star"/>
    <s v="Edge"/>
    <n v="10"/>
    <s v=""/>
    <x v="2"/>
    <s v=""/>
    <s v="OK"/>
    <s v=""/>
    <m/>
    <s v=""/>
    <s v="Brayden Star"/>
    <s v=""/>
    <s v=""/>
    <s v=""/>
    <n v="100"/>
    <s v=""/>
    <n v="-100"/>
    <x v="0"/>
    <s v="ave"/>
    <x v="5"/>
    <s v=""/>
    <s v=""/>
    <s v="Vic"/>
    <s v="-"/>
    <d v="1899-12-30T16:10:00"/>
    <s v="Moonee Valley"/>
    <n v="7"/>
    <n v="6"/>
    <s v="Brayden Star"/>
    <s v=""/>
    <s v=""/>
  </r>
  <r>
    <x v="3"/>
    <d v="1899-12-30T16:10:00"/>
    <x v="3"/>
    <n v="7"/>
    <n v="6"/>
    <s v="Brayden Star"/>
    <s v="Nat"/>
    <n v="13"/>
    <s v=""/>
    <x v="2"/>
    <s v=""/>
    <s v="OK"/>
    <s v=""/>
    <m/>
    <s v=""/>
    <s v="Brayden Star"/>
    <s v=""/>
    <s v=""/>
    <s v=""/>
    <n v="100"/>
    <s v=""/>
    <n v="-100"/>
    <x v="0"/>
    <s v="ave"/>
    <x v="5"/>
    <s v=""/>
    <s v=""/>
    <s v="Vic"/>
    <s v="-"/>
    <d v="1899-12-30T16:10:00"/>
    <s v="Moonee Valley"/>
    <n v="7"/>
    <n v="6"/>
    <s v="Brayden Star"/>
    <s v=""/>
    <s v=""/>
  </r>
  <r>
    <x v="3"/>
    <d v="1899-12-30T16:10:00"/>
    <x v="3"/>
    <n v="7"/>
    <n v="6"/>
    <s v="Brayden Star"/>
    <s v="Pro Mel"/>
    <n v="13"/>
    <s v=""/>
    <x v="2"/>
    <s v=""/>
    <s v="OK"/>
    <s v=""/>
    <m/>
    <s v=""/>
    <s v="Brayden Star"/>
    <s v=""/>
    <s v=""/>
    <s v=""/>
    <n v="100"/>
    <s v=""/>
    <n v="-100"/>
    <x v="0"/>
    <s v="ave"/>
    <x v="5"/>
    <s v=""/>
    <s v=""/>
    <s v="Vic"/>
    <s v="-"/>
    <d v="1899-12-30T16:10:00"/>
    <s v="Moonee Valley"/>
    <n v="7"/>
    <n v="6"/>
    <s v="Brayden Star"/>
    <s v=""/>
    <s v=""/>
  </r>
  <r>
    <x v="3"/>
    <d v="1899-12-30T16:10:00"/>
    <x v="3"/>
    <n v="7"/>
    <n v="8"/>
    <s v="Future History"/>
    <s v="Edge"/>
    <n v="10"/>
    <n v="20"/>
    <x v="1"/>
    <s v="Edge-10/Pro Mel-10"/>
    <s v="OK"/>
    <n v="80"/>
    <n v="3.9"/>
    <n v="312"/>
    <s v="Future History"/>
    <n v="100"/>
    <n v="390"/>
    <n v="290"/>
    <n v="100"/>
    <n v="390"/>
    <n v="290"/>
    <x v="0"/>
    <s v="ave"/>
    <x v="0"/>
    <n v="195"/>
    <n v="145"/>
    <s v="Vic"/>
    <s v="-"/>
    <d v="1899-12-30T16:10:00"/>
    <s v="Moonee Valley"/>
    <n v="7"/>
    <n v="8"/>
    <s v="Future History"/>
    <s v="Edge-10/Pro Mel-10"/>
    <n v="50"/>
  </r>
  <r>
    <x v="3"/>
    <d v="1899-12-30T16:10:00"/>
    <x v="3"/>
    <n v="7"/>
    <n v="8"/>
    <s v="Future History"/>
    <s v="Pro Mel"/>
    <n v="10"/>
    <s v=""/>
    <x v="2"/>
    <s v=""/>
    <s v="OK"/>
    <s v=""/>
    <n v="3.9"/>
    <s v=""/>
    <s v="Future History"/>
    <s v=""/>
    <s v=""/>
    <s v=""/>
    <n v="100"/>
    <n v="390"/>
    <n v="290"/>
    <x v="0"/>
    <s v="ave"/>
    <x v="5"/>
    <s v=""/>
    <s v=""/>
    <s v="Vic"/>
    <s v="-"/>
    <d v="1899-12-30T16:10:00"/>
    <s v="Moonee Valley"/>
    <n v="7"/>
    <n v="8"/>
    <s v="Future History"/>
    <s v=""/>
    <s v=""/>
  </r>
  <r>
    <x v="3"/>
    <d v="1899-12-30T16:30:00"/>
    <x v="1"/>
    <n v="9"/>
    <n v="12"/>
    <s v="Glint Of Silver"/>
    <s v="E4"/>
    <n v="10"/>
    <n v="10"/>
    <x v="0"/>
    <s v="E4-10"/>
    <s v="OK"/>
    <n v="40"/>
    <m/>
    <s v=""/>
    <s v="Glint Of Silver"/>
    <s v=""/>
    <s v=""/>
    <s v=""/>
    <n v="100"/>
    <s v=""/>
    <n v="-100"/>
    <x v="0"/>
    <s v="Poor &lt;55"/>
    <x v="2"/>
    <s v=""/>
    <n v="-20"/>
    <s v="NSW"/>
    <s v="-"/>
    <d v="1899-12-30T16:30:00"/>
    <s v="Rosehill"/>
    <n v="9"/>
    <n v="12"/>
    <s v="Glint Of Silver"/>
    <s v="E4-10"/>
    <n v="20"/>
  </r>
  <r>
    <x v="3"/>
    <d v="1899-12-30T16:45:00"/>
    <x v="3"/>
    <n v="8"/>
    <n v="8"/>
    <s v="Omni Man"/>
    <s v="E4"/>
    <n v="20"/>
    <n v="75"/>
    <x v="4"/>
    <s v="E4-20/Edge-20/Nat-20/Pro Mel-15"/>
    <s v="OK"/>
    <n v="300"/>
    <m/>
    <s v=""/>
    <s v="Omni Man"/>
    <n v="200"/>
    <s v=""/>
    <n v="-200"/>
    <n v="100"/>
    <s v=""/>
    <n v="-100"/>
    <x v="0"/>
    <s v="ave"/>
    <x v="4"/>
    <s v=""/>
    <n v="-100"/>
    <s v="Vic"/>
    <s v="-"/>
    <d v="1899-12-30T16:45:00"/>
    <s v="Moonee Valley"/>
    <n v="8"/>
    <n v="8"/>
    <s v="Omni Man"/>
    <s v="E4-20/Edge-20/Nat-20/Pro Mel-15"/>
    <n v="100"/>
  </r>
  <r>
    <x v="3"/>
    <d v="1899-12-30T16:45:00"/>
    <x v="3"/>
    <n v="8"/>
    <n v="8"/>
    <s v="Omni Man"/>
    <s v="Edge"/>
    <n v="20"/>
    <s v=""/>
    <x v="2"/>
    <s v=""/>
    <s v="OK"/>
    <s v=""/>
    <m/>
    <s v=""/>
    <s v="Omni Man"/>
    <s v=""/>
    <s v=""/>
    <s v=""/>
    <n v="100"/>
    <s v=""/>
    <n v="-100"/>
    <x v="0"/>
    <s v="ave"/>
    <x v="5"/>
    <s v=""/>
    <s v=""/>
    <s v="Vic"/>
    <s v="-"/>
    <d v="1899-12-30T16:45:00"/>
    <s v="Moonee Valley"/>
    <n v="8"/>
    <n v="8"/>
    <s v="Omni Man"/>
    <s v=""/>
    <s v=""/>
  </r>
  <r>
    <x v="3"/>
    <d v="1899-12-30T16:45:00"/>
    <x v="3"/>
    <n v="8"/>
    <n v="8"/>
    <s v="Omni Man"/>
    <s v="Nat"/>
    <n v="20"/>
    <s v=""/>
    <x v="2"/>
    <s v=""/>
    <s v="OK"/>
    <s v=""/>
    <m/>
    <s v=""/>
    <s v="Omni Man"/>
    <s v=""/>
    <s v=""/>
    <s v=""/>
    <n v="100"/>
    <s v=""/>
    <n v="-100"/>
    <x v="0"/>
    <s v="ave"/>
    <x v="5"/>
    <s v=""/>
    <s v=""/>
    <s v="Vic"/>
    <s v="-"/>
    <d v="1899-12-30T16:45:00"/>
    <s v="Moonee Valley"/>
    <n v="8"/>
    <n v="8"/>
    <s v="Omni Man"/>
    <s v=""/>
    <s v=""/>
  </r>
  <r>
    <x v="3"/>
    <d v="1899-12-30T16:45:00"/>
    <x v="3"/>
    <n v="8"/>
    <n v="8"/>
    <s v="Omni Man"/>
    <s v="Pro Mel"/>
    <n v="15"/>
    <s v=""/>
    <x v="2"/>
    <s v=""/>
    <s v="OK"/>
    <s v=""/>
    <m/>
    <s v=""/>
    <s v="Omni Man"/>
    <s v=""/>
    <s v=""/>
    <s v=""/>
    <n v="100"/>
    <s v=""/>
    <n v="-100"/>
    <x v="0"/>
    <s v="ave"/>
    <x v="5"/>
    <s v=""/>
    <s v=""/>
    <s v="Vic"/>
    <s v="-"/>
    <d v="1899-12-30T16:45:00"/>
    <s v="Moonee Valley"/>
    <n v="8"/>
    <n v="8"/>
    <s v="Omni Man"/>
    <s v=""/>
    <s v=""/>
  </r>
  <r>
    <x v="3"/>
    <d v="1899-12-30T16:45:00"/>
    <x v="3"/>
    <n v="8"/>
    <n v="1"/>
    <s v="Sweet Ride"/>
    <s v="Edge"/>
    <n v="10"/>
    <n v="23"/>
    <x v="1"/>
    <s v="Edge-10/Pro Mel-13"/>
    <s v="OK"/>
    <n v="92"/>
    <m/>
    <s v=""/>
    <s v="Sweet Ride"/>
    <n v="100"/>
    <s v=""/>
    <n v="-100"/>
    <n v="100"/>
    <s v=""/>
    <n v="-100"/>
    <x v="0"/>
    <s v="ave"/>
    <x v="0"/>
    <s v=""/>
    <n v="-50"/>
    <s v="Vic"/>
    <s v="-"/>
    <d v="1899-12-30T16:45:00"/>
    <s v="Moonee Valley"/>
    <n v="8"/>
    <n v="1"/>
    <s v="Sweet Ride"/>
    <s v="Edge-10/Pro Mel-13"/>
    <n v="50"/>
  </r>
  <r>
    <x v="3"/>
    <d v="1899-12-30T16:45:00"/>
    <x v="3"/>
    <n v="8"/>
    <n v="1"/>
    <s v="Sweet Ride"/>
    <s v="Pro Mel"/>
    <n v="13"/>
    <s v=""/>
    <x v="2"/>
    <s v=""/>
    <s v="OK"/>
    <s v=""/>
    <m/>
    <s v=""/>
    <s v="Sweet Ride"/>
    <s v=""/>
    <s v=""/>
    <s v=""/>
    <n v="100"/>
    <s v=""/>
    <n v="-100"/>
    <x v="0"/>
    <s v="ave"/>
    <x v="5"/>
    <s v=""/>
    <s v=""/>
    <s v="Vic"/>
    <s v="-"/>
    <d v="1899-12-30T16:45:00"/>
    <s v="Moonee Valley"/>
    <n v="8"/>
    <n v="1"/>
    <s v="Sweet Ride"/>
    <s v=""/>
    <s v=""/>
  </r>
  <r>
    <x v="3"/>
    <d v="1899-12-30T17:05:00"/>
    <x v="1"/>
    <n v="10"/>
    <n v="12"/>
    <s v="Diamond Dealer"/>
    <s v="E4"/>
    <n v="10"/>
    <n v="10"/>
    <x v="0"/>
    <s v="E4-10"/>
    <s v="OK"/>
    <n v="40"/>
    <n v="3.9"/>
    <n v="156"/>
    <s v="Diamond Dealer"/>
    <s v=""/>
    <s v=""/>
    <s v=""/>
    <n v="100"/>
    <n v="390"/>
    <n v="290"/>
    <x v="0"/>
    <s v="Poor &lt;55"/>
    <x v="2"/>
    <n v="78"/>
    <n v="58"/>
    <s v="NSW"/>
    <s v="-"/>
    <d v="1899-12-30T17:05:00"/>
    <s v="Rosehill"/>
    <n v="10"/>
    <n v="12"/>
    <s v="Diamond Dealer"/>
    <s v="E4-10"/>
    <n v="20"/>
  </r>
  <r>
    <x v="3"/>
    <d v="1899-12-30T17:05:00"/>
    <x v="1"/>
    <n v="10"/>
    <n v="8"/>
    <s v="Pioneer River"/>
    <s v="Pro Syd"/>
    <n v="15"/>
    <n v="15"/>
    <x v="0"/>
    <s v="Pro Syd-15"/>
    <s v="OK"/>
    <n v="60"/>
    <m/>
    <s v=""/>
    <s v="Pioneer River"/>
    <s v=""/>
    <s v=""/>
    <s v=""/>
    <n v="100"/>
    <s v=""/>
    <n v="-100"/>
    <x v="0"/>
    <s v="ave"/>
    <x v="1"/>
    <s v=""/>
    <n v="-120"/>
    <s v="NSW"/>
    <s v="-"/>
    <d v="1899-12-30T17:05:00"/>
    <s v="Rosehill"/>
    <n v="10"/>
    <n v="8"/>
    <s v="Pioneer River"/>
    <s v="Pro Syd-15"/>
    <n v="120"/>
  </r>
  <r>
    <x v="3"/>
    <d v="1899-12-30T17:15:00"/>
    <x v="3"/>
    <n v="9"/>
    <n v="10"/>
    <s v="Conqueror"/>
    <s v="Edge"/>
    <n v="10"/>
    <n v="23"/>
    <x v="1"/>
    <s v="Edge-10/Pro Mel-13"/>
    <s v="OK"/>
    <n v="92"/>
    <m/>
    <s v=""/>
    <s v="Conqueror"/>
    <n v="100"/>
    <s v=""/>
    <n v="-100"/>
    <n v="100"/>
    <s v=""/>
    <n v="-100"/>
    <x v="0"/>
    <s v="ave"/>
    <x v="0"/>
    <s v=""/>
    <n v="-50"/>
    <s v="Vic"/>
    <s v="-"/>
    <d v="1899-12-30T17:15:00"/>
    <s v="Moonee Valley"/>
    <n v="9"/>
    <n v="10"/>
    <s v="Conqueror"/>
    <s v="Edge-10/Pro Mel-13"/>
    <n v="50"/>
  </r>
  <r>
    <x v="3"/>
    <d v="1899-12-30T17:15:00"/>
    <x v="3"/>
    <n v="9"/>
    <n v="10"/>
    <s v="Conqueror"/>
    <s v="Pro Mel"/>
    <n v="13"/>
    <s v=""/>
    <x v="2"/>
    <s v=""/>
    <s v="OK"/>
    <s v=""/>
    <m/>
    <s v=""/>
    <s v="Conqueror"/>
    <s v=""/>
    <s v=""/>
    <s v=""/>
    <n v="100"/>
    <s v=""/>
    <n v="-100"/>
    <x v="0"/>
    <s v="ave"/>
    <x v="5"/>
    <s v=""/>
    <s v=""/>
    <s v="Vic"/>
    <s v="-"/>
    <d v="1899-12-30T17:15:00"/>
    <s v="Moonee Valley"/>
    <n v="9"/>
    <n v="10"/>
    <s v="Conqueror"/>
    <s v=""/>
    <s v=""/>
  </r>
  <r>
    <x v="3"/>
    <d v="1899-12-30T17:15:00"/>
    <x v="3"/>
    <n v="9"/>
    <n v="6"/>
    <s v="Deny Knowledge"/>
    <s v="E4"/>
    <n v="12"/>
    <n v="52"/>
    <x v="3"/>
    <s v="E4-12/Edge-20/Nat-20"/>
    <s v="OK"/>
    <n v="208"/>
    <n v="5.0999999999999996"/>
    <n v="1060.8"/>
    <s v="Deny Knowledge"/>
    <n v="200"/>
    <n v="1019.9999999999999"/>
    <n v="819.99999999999989"/>
    <n v="100"/>
    <n v="509.99999999999994"/>
    <n v="409.99999999999994"/>
    <x v="0"/>
    <s v="ave"/>
    <x v="4"/>
    <n v="509.99999999999994"/>
    <n v="409.99999999999994"/>
    <s v="Vic"/>
    <s v="-"/>
    <d v="1899-12-30T17:15:00"/>
    <s v="Moonee Valley"/>
    <n v="9"/>
    <n v="6"/>
    <s v="Deny Knowledge"/>
    <s v="E4-12/Edge-20/Nat-20"/>
    <n v="100"/>
  </r>
  <r>
    <x v="3"/>
    <d v="1899-12-30T17:15:00"/>
    <x v="3"/>
    <n v="9"/>
    <n v="6"/>
    <s v="Deny Knowledge"/>
    <s v="Edge"/>
    <n v="20"/>
    <s v=""/>
    <x v="2"/>
    <s v=""/>
    <s v="OK"/>
    <s v=""/>
    <n v="5.0999999999999996"/>
    <s v=""/>
    <s v="Deny Knowledge"/>
    <s v=""/>
    <s v=""/>
    <s v=""/>
    <n v="100"/>
    <n v="509.99999999999994"/>
    <n v="409.99999999999994"/>
    <x v="0"/>
    <s v="ave"/>
    <x v="5"/>
    <s v=""/>
    <s v=""/>
    <s v="Vic"/>
    <s v="-"/>
    <d v="1899-12-30T17:15:00"/>
    <s v="Moonee Valley"/>
    <n v="9"/>
    <n v="6"/>
    <s v="Deny Knowledge"/>
    <s v=""/>
    <s v=""/>
  </r>
  <r>
    <x v="3"/>
    <d v="1899-12-30T17:15:00"/>
    <x v="3"/>
    <n v="9"/>
    <n v="6"/>
    <s v="Deny Knowledge"/>
    <s v="Nat"/>
    <n v="20"/>
    <s v=""/>
    <x v="2"/>
    <s v=""/>
    <s v="OK"/>
    <s v=""/>
    <n v="5.0999999999999996"/>
    <s v=""/>
    <s v="Deny Knowledge"/>
    <s v=""/>
    <s v=""/>
    <s v=""/>
    <n v="100"/>
    <n v="509.99999999999994"/>
    <n v="409.99999999999994"/>
    <x v="0"/>
    <s v="ave"/>
    <x v="5"/>
    <s v=""/>
    <s v=""/>
    <s v="Vic"/>
    <s v="-"/>
    <d v="1899-12-30T17:15:00"/>
    <s v="Moonee Valley"/>
    <n v="9"/>
    <n v="6"/>
    <s v="Deny Knowledge"/>
    <s v=""/>
    <s v=""/>
  </r>
  <r>
    <x v="3"/>
    <d v="1899-12-30T17:45:00"/>
    <x v="3"/>
    <n v="10"/>
    <n v="3"/>
    <s v="Maximillius"/>
    <s v="Edge"/>
    <n v="12"/>
    <n v="32"/>
    <x v="1"/>
    <s v="Edge-12/Nat-20"/>
    <s v="OK"/>
    <n v="128"/>
    <m/>
    <s v=""/>
    <s v="Maximillius"/>
    <n v="200"/>
    <s v=""/>
    <n v="-200"/>
    <n v="100"/>
    <s v=""/>
    <n v="-100"/>
    <x v="0"/>
    <s v="ave"/>
    <x v="4"/>
    <s v=""/>
    <n v="-100"/>
    <s v="Vic"/>
    <s v="-"/>
    <d v="1899-12-30T17:45:00"/>
    <s v="Moonee Valley"/>
    <n v="10"/>
    <n v="3"/>
    <s v="Maximillius"/>
    <s v="Edge-12/Nat-20"/>
    <n v="100"/>
  </r>
  <r>
    <x v="3"/>
    <d v="1899-12-30T17:45:00"/>
    <x v="3"/>
    <n v="10"/>
    <n v="3"/>
    <s v="Maximillius"/>
    <s v="Nat"/>
    <n v="20"/>
    <s v=""/>
    <x v="2"/>
    <s v=""/>
    <s v="OK"/>
    <s v=""/>
    <m/>
    <s v=""/>
    <s v="Maximillius"/>
    <s v=""/>
    <s v=""/>
    <s v=""/>
    <n v="100"/>
    <s v=""/>
    <n v="-100"/>
    <x v="0"/>
    <s v="ave"/>
    <x v="5"/>
    <s v=""/>
    <s v=""/>
    <s v="Vic"/>
    <s v="-"/>
    <d v="1899-12-30T17:45:00"/>
    <s v="Moonee Valley"/>
    <n v="10"/>
    <n v="3"/>
    <s v="Maximillius"/>
    <s v=""/>
    <s v=""/>
  </r>
  <r>
    <x v="4"/>
    <d v="1899-12-30T11:45:00"/>
    <x v="6"/>
    <n v="1"/>
    <n v="3"/>
    <s v="Backrower"/>
    <s v="Pro Syd"/>
    <n v="10"/>
    <n v="10"/>
    <x v="0"/>
    <s v="Pro Syd-10"/>
    <s v="OK"/>
    <n v="40"/>
    <m/>
    <s v=""/>
    <s v="Backrower"/>
    <s v=""/>
    <s v=""/>
    <s v=""/>
    <n v="100"/>
    <s v=""/>
    <n v="-100"/>
    <x v="0"/>
    <s v="Poor &lt;55"/>
    <x v="2"/>
    <s v=""/>
    <n v="-20"/>
    <s v="NSW"/>
    <s v="-"/>
    <d v="1899-12-30T11:45:00"/>
    <s v="Randwick"/>
    <n v="1"/>
    <n v="3"/>
    <s v="Backrower"/>
    <s v="Pro Syd-10"/>
    <n v="20"/>
  </r>
  <r>
    <x v="4"/>
    <d v="1899-12-30T11:45:00"/>
    <x v="6"/>
    <n v="1"/>
    <n v="11"/>
    <s v="Eyeque"/>
    <s v="Pro Syd"/>
    <n v="10"/>
    <n v="10"/>
    <x v="0"/>
    <s v="Pro Syd-10"/>
    <s v="OK"/>
    <n v="40"/>
    <m/>
    <s v=""/>
    <s v="Eyeque"/>
    <s v=""/>
    <s v=""/>
    <s v=""/>
    <n v="100"/>
    <s v=""/>
    <n v="-100"/>
    <x v="0"/>
    <s v="Poor &lt;55"/>
    <x v="2"/>
    <s v=""/>
    <n v="-20"/>
    <s v="NSW"/>
    <s v="-"/>
    <d v="1899-12-30T11:45:00"/>
    <s v="Randwick"/>
    <n v="1"/>
    <n v="11"/>
    <s v="Eyeque"/>
    <s v="Pro Syd-10"/>
    <n v="20"/>
  </r>
  <r>
    <x v="4"/>
    <d v="1899-12-30T11:45:00"/>
    <x v="6"/>
    <n v="1"/>
    <n v="1"/>
    <s v="Strait Acer"/>
    <s v="E4"/>
    <n v="10"/>
    <n v="10"/>
    <x v="0"/>
    <s v="E4-10"/>
    <s v="OK"/>
    <n v="40"/>
    <n v="4.8"/>
    <n v="192"/>
    <s v="Strait Acer"/>
    <s v=""/>
    <s v=""/>
    <s v=""/>
    <n v="100"/>
    <n v="480"/>
    <n v="380"/>
    <x v="0"/>
    <s v="Poor &lt;55"/>
    <x v="2"/>
    <n v="96"/>
    <n v="76"/>
    <s v="NSW"/>
    <s v="-"/>
    <d v="1899-12-30T11:45:00"/>
    <s v="Randwick"/>
    <n v="1"/>
    <n v="1"/>
    <s v="Strait Acer"/>
    <s v="E4-10"/>
    <n v="20"/>
  </r>
  <r>
    <x v="4"/>
    <d v="1899-12-30T12:05:00"/>
    <x v="5"/>
    <n v="1"/>
    <n v="2"/>
    <s v="Aspen Colorado"/>
    <s v="Nat"/>
    <n v="13"/>
    <n v="13"/>
    <x v="0"/>
    <s v="Nat-13"/>
    <s v="OK"/>
    <n v="52"/>
    <m/>
    <s v=""/>
    <s v="Aspen Colorado"/>
    <s v=""/>
    <s v=""/>
    <s v=""/>
    <n v="100"/>
    <s v=""/>
    <n v="-100"/>
    <x v="0"/>
    <s v="Nat OK"/>
    <x v="0"/>
    <s v=""/>
    <n v="-50"/>
    <s v="Vic"/>
    <s v="-"/>
    <d v="1899-12-30T12:05:00"/>
    <s v="Caulfield"/>
    <n v="1"/>
    <n v="2"/>
    <s v="Aspen Colorado"/>
    <s v="Nat-13"/>
    <n v="50"/>
  </r>
  <r>
    <x v="4"/>
    <d v="1899-12-30T12:28:00"/>
    <x v="2"/>
    <n v="2"/>
    <n v="8"/>
    <s v="Kir Royale"/>
    <s v="Nat"/>
    <n v="11"/>
    <n v="11"/>
    <x v="0"/>
    <s v="Nat-11"/>
    <s v=""/>
    <n v="44"/>
    <n v="2.2000000000000002"/>
    <n v="96.800000000000011"/>
    <s v="Kir Royale"/>
    <s v=""/>
    <s v=""/>
    <s v=""/>
    <n v="100"/>
    <n v="220.00000000000003"/>
    <n v="120.00000000000003"/>
    <x v="0"/>
    <s v="Q"/>
    <x v="3"/>
    <n v="88"/>
    <n v="48"/>
    <s v="Qld"/>
    <s v="-"/>
    <d v="1899-12-30T12:28:00"/>
    <s v="Eagle Farm"/>
    <n v="2"/>
    <n v="8"/>
    <s v="Kir Royale"/>
    <s v="Nat-11"/>
    <n v="40"/>
  </r>
  <r>
    <x v="4"/>
    <d v="1899-12-30T12:35:00"/>
    <x v="5"/>
    <n v="2"/>
    <n v="14"/>
    <s v="Rheinberg"/>
    <s v="Nat"/>
    <n v="16"/>
    <n v="16"/>
    <x v="0"/>
    <s v="Nat-16"/>
    <s v="OK"/>
    <n v="64"/>
    <n v="2.6"/>
    <n v="166.4"/>
    <s v="Rheinberg"/>
    <s v=""/>
    <s v=""/>
    <s v=""/>
    <n v="100"/>
    <n v="260"/>
    <n v="160"/>
    <x v="0"/>
    <s v="Best"/>
    <x v="0"/>
    <n v="130"/>
    <n v="80"/>
    <s v="Vic"/>
    <s v="-"/>
    <d v="1899-12-30T12:35:00"/>
    <s v="Caulfield"/>
    <n v="2"/>
    <n v="14"/>
    <s v="Rheinberg"/>
    <s v="Nat-16"/>
    <n v="50"/>
  </r>
  <r>
    <x v="4"/>
    <d v="1899-12-30T12:55:00"/>
    <x v="6"/>
    <n v="3"/>
    <n v="11"/>
    <s v="Dancing Alone"/>
    <s v="Edge"/>
    <n v="15"/>
    <n v="30"/>
    <x v="1"/>
    <s v="Edge-15/Nat-15"/>
    <s v="OK"/>
    <n v="120"/>
    <m/>
    <s v=""/>
    <s v="Dancing Alone"/>
    <n v="200"/>
    <s v=""/>
    <n v="-200"/>
    <n v="100"/>
    <s v=""/>
    <n v="-100"/>
    <x v="0"/>
    <s v="Best"/>
    <x v="6"/>
    <s v=""/>
    <n v="-150"/>
    <s v="NSW"/>
    <s v="-"/>
    <d v="1899-12-30T12:55:00"/>
    <s v="Randwick"/>
    <n v="3"/>
    <n v="11"/>
    <s v="Dancing Alone"/>
    <s v="Edge-15/Nat-15"/>
    <n v="150"/>
  </r>
  <r>
    <x v="4"/>
    <d v="1899-12-30T12:55:00"/>
    <x v="6"/>
    <n v="3"/>
    <n v="11"/>
    <s v="Dancing Alone"/>
    <s v="Nat"/>
    <n v="15"/>
    <s v=""/>
    <x v="2"/>
    <s v=""/>
    <s v="OK"/>
    <s v=""/>
    <m/>
    <s v=""/>
    <s v="Dancing Alone"/>
    <s v=""/>
    <s v=""/>
    <s v=""/>
    <n v="100"/>
    <s v=""/>
    <n v="-100"/>
    <x v="0"/>
    <s v="Best"/>
    <x v="5"/>
    <s v=""/>
    <s v=""/>
    <s v="NSW"/>
    <s v="-"/>
    <d v="1899-12-30T12:55:00"/>
    <s v="Randwick"/>
    <n v="3"/>
    <n v="11"/>
    <s v="Dancing Alone"/>
    <s v=""/>
    <s v=""/>
  </r>
  <r>
    <x v="4"/>
    <d v="1899-12-30T12:55:00"/>
    <x v="6"/>
    <n v="3"/>
    <n v="4"/>
    <s v="Waverider Buoy"/>
    <s v="Pro Syd"/>
    <n v="15"/>
    <n v="15"/>
    <x v="0"/>
    <s v="Pro Syd-15"/>
    <s v="OK"/>
    <n v="60"/>
    <n v="5.4"/>
    <n v="324"/>
    <s v="Waverider Buoy"/>
    <s v=""/>
    <s v=""/>
    <s v=""/>
    <n v="100"/>
    <n v="540"/>
    <n v="440"/>
    <x v="0"/>
    <s v="Best"/>
    <x v="4"/>
    <n v="540"/>
    <n v="440"/>
    <s v="NSW"/>
    <s v="-"/>
    <d v="1899-12-30T12:55:00"/>
    <s v="Randwick"/>
    <n v="3"/>
    <n v="4"/>
    <s v="Waverider Buoy"/>
    <s v="Pro Syd-15"/>
    <n v="100"/>
  </r>
  <r>
    <x v="4"/>
    <d v="1899-12-30T13:03:00"/>
    <x v="2"/>
    <n v="3"/>
    <n v="4"/>
    <s v="Lucky Exchange"/>
    <s v="Nat"/>
    <n v="11"/>
    <n v="11"/>
    <x v="0"/>
    <s v="Nat-11"/>
    <s v=""/>
    <n v="44"/>
    <m/>
    <s v=""/>
    <s v="Lucky Exchange"/>
    <s v=""/>
    <s v=""/>
    <s v=""/>
    <n v="100"/>
    <s v=""/>
    <n v="-100"/>
    <x v="0"/>
    <s v="Q"/>
    <x v="3"/>
    <s v=""/>
    <n v="-40"/>
    <s v="Qld"/>
    <s v="-"/>
    <d v="1899-12-30T13:03:00"/>
    <s v="Eagle Farm"/>
    <n v="3"/>
    <n v="4"/>
    <s v="Lucky Exchange"/>
    <s v="Nat-11"/>
    <n v="40"/>
  </r>
  <r>
    <x v="4"/>
    <d v="1899-12-30T13:10:00"/>
    <x v="5"/>
    <n v="3"/>
    <n v="2"/>
    <s v="Belle Et Riche"/>
    <s v="E4"/>
    <n v="12"/>
    <n v="35"/>
    <x v="3"/>
    <s v="E4-12/Edge-10/Pro Mel-13"/>
    <s v="OK"/>
    <n v="140"/>
    <m/>
    <s v=""/>
    <s v="Belle Et Riche"/>
    <n v="200"/>
    <s v=""/>
    <n v="-200"/>
    <n v="100"/>
    <s v=""/>
    <n v="-100"/>
    <x v="0"/>
    <s v="Best"/>
    <x v="6"/>
    <s v=""/>
    <n v="-150"/>
    <s v="Vic"/>
    <s v="-"/>
    <d v="1899-12-30T13:10:00"/>
    <s v="Caulfield"/>
    <n v="3"/>
    <n v="2"/>
    <s v="Belle Et Riche"/>
    <s v="E4-12/Edge-10/Pro Mel-13"/>
    <n v="150"/>
  </r>
  <r>
    <x v="4"/>
    <d v="1899-12-30T13:10:00"/>
    <x v="5"/>
    <n v="3"/>
    <n v="2"/>
    <s v="Belle Et Riche"/>
    <s v="Edge"/>
    <n v="10"/>
    <s v=""/>
    <x v="2"/>
    <s v=""/>
    <s v="OK"/>
    <s v=""/>
    <m/>
    <s v=""/>
    <s v="Belle Et Riche"/>
    <s v=""/>
    <s v=""/>
    <s v=""/>
    <n v="100"/>
    <s v=""/>
    <n v="-100"/>
    <x v="0"/>
    <s v="Best"/>
    <x v="5"/>
    <s v=""/>
    <s v=""/>
    <s v="Vic"/>
    <s v="-"/>
    <d v="1899-12-30T13:10:00"/>
    <s v="Caulfield"/>
    <n v="3"/>
    <n v="2"/>
    <s v="Belle Et Riche"/>
    <s v=""/>
    <s v=""/>
  </r>
  <r>
    <x v="4"/>
    <d v="1899-12-30T13:10:00"/>
    <x v="5"/>
    <n v="3"/>
    <n v="2"/>
    <s v="Belle Et Riche"/>
    <s v="Pro Mel"/>
    <n v="13"/>
    <s v=""/>
    <x v="2"/>
    <s v=""/>
    <s v="OK"/>
    <s v=""/>
    <m/>
    <s v=""/>
    <s v="Belle Et Riche"/>
    <s v=""/>
    <s v=""/>
    <s v=""/>
    <n v="100"/>
    <s v=""/>
    <n v="-100"/>
    <x v="0"/>
    <s v="Best"/>
    <x v="5"/>
    <s v=""/>
    <s v=""/>
    <s v="Vic"/>
    <s v="-"/>
    <d v="1899-12-30T13:10:00"/>
    <s v="Caulfield"/>
    <n v="3"/>
    <n v="2"/>
    <s v="Belle Et Riche"/>
    <s v=""/>
    <s v=""/>
  </r>
  <r>
    <x v="4"/>
    <d v="1899-12-30T13:10:00"/>
    <x v="5"/>
    <n v="3"/>
    <n v="8"/>
    <s v="Nunthorpe"/>
    <s v="Edge"/>
    <n v="10"/>
    <n v="40"/>
    <x v="3"/>
    <s v="Edge-10/Nat-20/Pro Mel-10"/>
    <s v="OK"/>
    <n v="160"/>
    <n v="3.8"/>
    <n v="608"/>
    <s v="Nunthorpe"/>
    <n v="200"/>
    <n v="760"/>
    <n v="560"/>
    <n v="100"/>
    <n v="380"/>
    <n v="280"/>
    <x v="0"/>
    <s v="Best"/>
    <x v="6"/>
    <n v="570"/>
    <n v="420"/>
    <s v="Vic"/>
    <s v="-"/>
    <d v="1899-12-30T13:10:00"/>
    <s v="Caulfield"/>
    <n v="3"/>
    <n v="8"/>
    <s v="Nunthorpe"/>
    <s v="Edge-10/Nat-20/Pro Mel-10"/>
    <n v="150"/>
  </r>
  <r>
    <x v="4"/>
    <d v="1899-12-30T13:10:00"/>
    <x v="5"/>
    <n v="3"/>
    <n v="8"/>
    <s v="Nunthorpe"/>
    <s v="Nat"/>
    <n v="20"/>
    <s v=""/>
    <x v="2"/>
    <s v=""/>
    <s v="OK"/>
    <s v=""/>
    <n v="3.8"/>
    <s v=""/>
    <s v="Nunthorpe"/>
    <s v=""/>
    <s v=""/>
    <s v=""/>
    <n v="100"/>
    <n v="380"/>
    <n v="280"/>
    <x v="0"/>
    <s v="Best"/>
    <x v="5"/>
    <s v=""/>
    <s v=""/>
    <s v="Vic"/>
    <s v="-"/>
    <d v="1899-12-30T13:10:00"/>
    <s v="Caulfield"/>
    <n v="3"/>
    <n v="8"/>
    <s v="Nunthorpe"/>
    <s v=""/>
    <s v=""/>
  </r>
  <r>
    <x v="4"/>
    <d v="1899-12-30T13:10:00"/>
    <x v="5"/>
    <n v="3"/>
    <n v="8"/>
    <s v="Nunthorpe"/>
    <s v="Pro Mel"/>
    <n v="10"/>
    <s v=""/>
    <x v="2"/>
    <s v=""/>
    <s v="OK"/>
    <s v=""/>
    <n v="3.8"/>
    <s v=""/>
    <s v="Nunthorpe"/>
    <s v=""/>
    <s v=""/>
    <s v=""/>
    <n v="100"/>
    <n v="380"/>
    <n v="280"/>
    <x v="0"/>
    <s v="Best"/>
    <x v="5"/>
    <s v=""/>
    <s v=""/>
    <s v="Vic"/>
    <s v="-"/>
    <d v="1899-12-30T13:10:00"/>
    <s v="Caulfield"/>
    <n v="3"/>
    <n v="8"/>
    <s v="Nunthorpe"/>
    <s v=""/>
    <s v=""/>
  </r>
  <r>
    <x v="4"/>
    <d v="1899-12-30T13:30:00"/>
    <x v="6"/>
    <n v="4"/>
    <n v="8"/>
    <s v="Logan Street Lion"/>
    <s v="Pro Syd"/>
    <n v="15"/>
    <n v="15"/>
    <x v="0"/>
    <s v="Pro Syd-15"/>
    <s v="OK"/>
    <n v="60"/>
    <m/>
    <s v=""/>
    <s v="Logan Street Lion"/>
    <s v=""/>
    <s v=""/>
    <s v=""/>
    <n v="100"/>
    <s v=""/>
    <n v="-100"/>
    <x v="0"/>
    <s v="Best"/>
    <x v="4"/>
    <s v=""/>
    <n v="-100"/>
    <s v="NSW"/>
    <s v="-"/>
    <d v="1899-12-30T13:30:00"/>
    <s v="Randwick"/>
    <n v="4"/>
    <n v="8"/>
    <s v="Logan Street Lion"/>
    <s v="Pro Syd-15"/>
    <n v="100"/>
  </r>
  <r>
    <x v="4"/>
    <d v="1899-12-30T13:30:00"/>
    <x v="6"/>
    <n v="4"/>
    <n v="6"/>
    <s v="Perfect Thought"/>
    <s v="E4"/>
    <n v="10"/>
    <n v="10"/>
    <x v="0"/>
    <s v="E4-10"/>
    <s v="OK"/>
    <n v="40"/>
    <m/>
    <s v=""/>
    <s v="Perfect Thought"/>
    <s v=""/>
    <s v=""/>
    <s v=""/>
    <n v="100"/>
    <s v=""/>
    <n v="-100"/>
    <x v="0"/>
    <s v="Poor &lt;55"/>
    <x v="2"/>
    <s v=""/>
    <n v="-20"/>
    <s v="NSW"/>
    <s v="-"/>
    <d v="1899-12-30T13:30:00"/>
    <s v="Randwick"/>
    <n v="4"/>
    <n v="6"/>
    <s v="Perfect Thought"/>
    <s v="E4-10"/>
    <n v="20"/>
  </r>
  <r>
    <x v="4"/>
    <d v="1899-12-30T13:38:00"/>
    <x v="2"/>
    <n v="4"/>
    <n v="4"/>
    <s v="Cash Me"/>
    <s v="Nat"/>
    <n v="11"/>
    <n v="11"/>
    <x v="0"/>
    <s v="Nat-11"/>
    <s v=""/>
    <n v="44"/>
    <m/>
    <s v=""/>
    <s v="Cash Me"/>
    <s v=""/>
    <s v=""/>
    <s v=""/>
    <n v="100"/>
    <s v=""/>
    <n v="-100"/>
    <x v="0"/>
    <s v="Q"/>
    <x v="3"/>
    <s v=""/>
    <n v="-40"/>
    <s v="Qld"/>
    <s v="-"/>
    <d v="1899-12-30T13:38:00"/>
    <s v="Eagle Farm"/>
    <n v="4"/>
    <n v="4"/>
    <s v="Cash Me"/>
    <s v="Nat-11"/>
    <n v="40"/>
  </r>
  <r>
    <x v="4"/>
    <d v="1899-12-30T13:45:00"/>
    <x v="5"/>
    <n v="4"/>
    <n v="11"/>
    <s v="Affordable"/>
    <s v="Edge"/>
    <n v="10"/>
    <n v="20"/>
    <x v="1"/>
    <s v="Edge-10/Pro Mel-10"/>
    <s v="OK"/>
    <n v="80"/>
    <m/>
    <s v=""/>
    <s v="Affordable"/>
    <n v="100"/>
    <s v=""/>
    <n v="-100"/>
    <n v="100"/>
    <s v=""/>
    <n v="-100"/>
    <x v="0"/>
    <s v="Best"/>
    <x v="4"/>
    <s v=""/>
    <n v="-100"/>
    <s v="Vic"/>
    <s v="-"/>
    <d v="1899-12-30T13:45:00"/>
    <s v="Caulfield"/>
    <n v="4"/>
    <n v="11"/>
    <s v="Affordable"/>
    <s v="Edge-10/Pro Mel-10"/>
    <n v="100"/>
  </r>
  <r>
    <x v="4"/>
    <d v="1899-12-30T13:45:00"/>
    <x v="5"/>
    <n v="4"/>
    <n v="11"/>
    <s v="Affordable"/>
    <s v="Pro Mel"/>
    <n v="10"/>
    <s v=""/>
    <x v="2"/>
    <s v=""/>
    <s v="OK"/>
    <s v=""/>
    <m/>
    <s v=""/>
    <s v="Affordable"/>
    <s v=""/>
    <s v=""/>
    <s v=""/>
    <n v="100"/>
    <s v=""/>
    <n v="-100"/>
    <x v="0"/>
    <s v="Best"/>
    <x v="5"/>
    <s v=""/>
    <s v=""/>
    <s v="Vic"/>
    <s v="-"/>
    <d v="1899-12-30T13:45:00"/>
    <s v="Caulfield"/>
    <n v="4"/>
    <n v="11"/>
    <s v="Affordable"/>
    <s v=""/>
    <s v=""/>
  </r>
  <r>
    <x v="4"/>
    <d v="1899-12-30T13:45:00"/>
    <x v="5"/>
    <n v="4"/>
    <n v="14"/>
    <s v="Frigid"/>
    <s v="E4"/>
    <n v="12"/>
    <n v="48"/>
    <x v="4"/>
    <s v="E4-12/Edge-10/Nat-13/Pro Mel-13"/>
    <s v="OK"/>
    <n v="192"/>
    <n v="4.5999999999999996"/>
    <n v="883.19999999999993"/>
    <s v="Frigid"/>
    <n v="200"/>
    <n v="919.99999999999989"/>
    <n v="719.99999999999989"/>
    <n v="100"/>
    <n v="459.99999999999994"/>
    <n v="359.99999999999994"/>
    <x v="0"/>
    <s v="Best"/>
    <x v="6"/>
    <n v="690"/>
    <n v="540"/>
    <s v="Vic"/>
    <s v="-"/>
    <d v="1899-12-30T13:45:00"/>
    <s v="Caulfield"/>
    <n v="4"/>
    <n v="14"/>
    <s v="Frigid"/>
    <s v="E4-12/Edge-10/Nat-13/Pro Mel-13"/>
    <n v="150"/>
  </r>
  <r>
    <x v="4"/>
    <d v="1899-12-30T13:45:00"/>
    <x v="5"/>
    <n v="4"/>
    <n v="14"/>
    <s v="Frigid"/>
    <s v="Edge"/>
    <n v="10"/>
    <s v=""/>
    <x v="2"/>
    <s v=""/>
    <s v="OK"/>
    <s v=""/>
    <n v="4.5999999999999996"/>
    <s v=""/>
    <s v="Frigid"/>
    <s v=""/>
    <s v=""/>
    <s v=""/>
    <n v="100"/>
    <n v="459.99999999999994"/>
    <n v="359.99999999999994"/>
    <x v="0"/>
    <s v="Best"/>
    <x v="5"/>
    <s v=""/>
    <s v=""/>
    <s v="Vic"/>
    <s v="-"/>
    <d v="1899-12-30T13:45:00"/>
    <s v="Caulfield"/>
    <n v="4"/>
    <n v="14"/>
    <s v="Frigid"/>
    <s v=""/>
    <s v=""/>
  </r>
  <r>
    <x v="4"/>
    <d v="1899-12-30T13:45:00"/>
    <x v="5"/>
    <n v="4"/>
    <n v="14"/>
    <s v="Frigid"/>
    <s v="Nat"/>
    <n v="13"/>
    <s v=""/>
    <x v="2"/>
    <s v=""/>
    <s v="OK"/>
    <s v=""/>
    <n v="4.5999999999999996"/>
    <s v=""/>
    <s v="Frigid"/>
    <s v=""/>
    <s v=""/>
    <s v=""/>
    <n v="100"/>
    <n v="459.99999999999994"/>
    <n v="359.99999999999994"/>
    <x v="0"/>
    <s v="Best"/>
    <x v="5"/>
    <s v=""/>
    <s v=""/>
    <s v="Vic"/>
    <s v="-"/>
    <d v="1899-12-30T13:45:00"/>
    <s v="Caulfield"/>
    <n v="4"/>
    <n v="14"/>
    <s v="Frigid"/>
    <s v=""/>
    <s v=""/>
  </r>
  <r>
    <x v="4"/>
    <d v="1899-12-30T13:45:00"/>
    <x v="5"/>
    <n v="4"/>
    <n v="14"/>
    <s v="Frigid"/>
    <s v="Pro Mel"/>
    <n v="13"/>
    <s v=""/>
    <x v="2"/>
    <s v=""/>
    <s v="OK"/>
    <s v=""/>
    <n v="4.5999999999999996"/>
    <s v=""/>
    <s v="Frigid"/>
    <s v=""/>
    <s v=""/>
    <s v=""/>
    <n v="100"/>
    <n v="459.99999999999994"/>
    <n v="359.99999999999994"/>
    <x v="0"/>
    <s v="Best"/>
    <x v="5"/>
    <s v=""/>
    <s v=""/>
    <s v="Vic"/>
    <s v="-"/>
    <d v="1899-12-30T13:45:00"/>
    <s v="Caulfield"/>
    <n v="4"/>
    <n v="14"/>
    <s v="Frigid"/>
    <s v=""/>
    <s v=""/>
  </r>
  <r>
    <x v="4"/>
    <d v="1899-12-30T14:20:00"/>
    <x v="5"/>
    <n v="5"/>
    <n v="1"/>
    <s v="Little Brose"/>
    <s v="Nat"/>
    <n v="13"/>
    <n v="13"/>
    <x v="0"/>
    <s v="Nat-13"/>
    <s v="OK"/>
    <n v="52"/>
    <m/>
    <s v=""/>
    <s v="Little Brose"/>
    <s v=""/>
    <s v=""/>
    <s v=""/>
    <n v="100"/>
    <s v=""/>
    <n v="-100"/>
    <x v="0"/>
    <s v="Nat OK"/>
    <x v="0"/>
    <s v=""/>
    <n v="-50"/>
    <s v="Vic"/>
    <s v="-"/>
    <d v="1899-12-30T14:20:00"/>
    <s v="Caulfield"/>
    <n v="5"/>
    <n v="1"/>
    <s v="Little Brose"/>
    <s v="Nat-13"/>
    <n v="50"/>
  </r>
  <r>
    <x v="4"/>
    <d v="1899-12-30T14:40:00"/>
    <x v="6"/>
    <n v="6"/>
    <n v="2"/>
    <s v="Autumn Ballet"/>
    <s v="Nat"/>
    <n v="13"/>
    <n v="13"/>
    <x v="0"/>
    <s v="Nat-13"/>
    <s v="OK"/>
    <n v="52"/>
    <m/>
    <s v=""/>
    <s v="Autumn Ballet"/>
    <s v=""/>
    <s v=""/>
    <s v=""/>
    <n v="100"/>
    <s v=""/>
    <n v="-100"/>
    <x v="0"/>
    <s v="Nat OK"/>
    <x v="0"/>
    <s v=""/>
    <n v="-50"/>
    <s v="NSW"/>
    <s v="-"/>
    <d v="1899-12-30T14:40:00"/>
    <s v="Randwick"/>
    <n v="6"/>
    <n v="2"/>
    <s v="Autumn Ballet"/>
    <s v="Nat-13"/>
    <n v="50"/>
  </r>
  <r>
    <x v="4"/>
    <d v="1899-12-30T14:48:00"/>
    <x v="2"/>
    <n v="6"/>
    <n v="4"/>
    <s v="Hold On Honey"/>
    <s v="Nat"/>
    <n v="11"/>
    <n v="11"/>
    <x v="0"/>
    <s v="Nat-11"/>
    <s v=""/>
    <n v="44"/>
    <m/>
    <s v=""/>
    <s v="Hold On Honey"/>
    <s v=""/>
    <s v=""/>
    <s v=""/>
    <n v="100"/>
    <s v=""/>
    <n v="-100"/>
    <x v="0"/>
    <s v="Q"/>
    <x v="3"/>
    <s v=""/>
    <n v="-40"/>
    <s v="Qld"/>
    <s v="-"/>
    <d v="1899-12-30T14:48:00"/>
    <s v="Eagle Farm"/>
    <n v="6"/>
    <n v="4"/>
    <s v="Hold On Honey"/>
    <s v="Nat-11"/>
    <n v="40"/>
  </r>
  <r>
    <x v="4"/>
    <d v="1899-12-30T15:15:00"/>
    <x v="6"/>
    <n v="7"/>
    <n v="9"/>
    <s v="Remarque"/>
    <s v="E4"/>
    <n v="10"/>
    <n v="10"/>
    <x v="0"/>
    <s v="E4-10"/>
    <s v="OK"/>
    <n v="40"/>
    <n v="5"/>
    <n v="200"/>
    <s v="Remarque"/>
    <s v=""/>
    <s v=""/>
    <s v=""/>
    <n v="100"/>
    <n v="500"/>
    <n v="400"/>
    <x v="0"/>
    <s v="Poor &lt;55"/>
    <x v="2"/>
    <n v="100"/>
    <n v="80"/>
    <s v="NSW"/>
    <s v="-"/>
    <d v="1899-12-30T15:15:00"/>
    <s v="Randwick"/>
    <n v="7"/>
    <n v="9"/>
    <s v="Remarque"/>
    <s v="E4-10"/>
    <n v="20"/>
  </r>
  <r>
    <x v="4"/>
    <d v="1899-12-30T15:27:00"/>
    <x v="2"/>
    <n v="7"/>
    <n v="10"/>
    <s v="Zarastro"/>
    <s v="Nat"/>
    <n v="11"/>
    <n v="11"/>
    <x v="0"/>
    <s v="Nat-11"/>
    <s v=""/>
    <n v="44"/>
    <n v="2.2999999999999998"/>
    <n v="101.19999999999999"/>
    <s v="Zarastro"/>
    <s v=""/>
    <s v=""/>
    <s v=""/>
    <n v="100"/>
    <n v="229.99999999999997"/>
    <n v="129.99999999999997"/>
    <x v="0"/>
    <s v="Q"/>
    <x v="3"/>
    <n v="92"/>
    <n v="52"/>
    <s v="Qld"/>
    <s v="-"/>
    <d v="1899-12-30T15:27:00"/>
    <s v="Eagle Farm"/>
    <n v="7"/>
    <n v="10"/>
    <s v="Zarastro"/>
    <s v="Nat-11"/>
    <n v="40"/>
  </r>
  <r>
    <x v="4"/>
    <d v="1899-12-30T15:35:00"/>
    <x v="5"/>
    <n v="7"/>
    <n v="7"/>
    <s v="Benedetta"/>
    <s v="Edge"/>
    <n v="12"/>
    <n v="35"/>
    <x v="3"/>
    <s v="Edge-12/Nat-13/Pro Mel-10"/>
    <s v="OK"/>
    <n v="140"/>
    <n v="3.2"/>
    <n v="448"/>
    <s v="Benedetta"/>
    <n v="200"/>
    <n v="640"/>
    <n v="440"/>
    <n v="100"/>
    <n v="320"/>
    <n v="220"/>
    <x v="0"/>
    <s v="Best"/>
    <x v="6"/>
    <n v="480"/>
    <n v="330"/>
    <s v="Vic"/>
    <s v="-"/>
    <d v="1899-12-30T15:35:00"/>
    <s v="Caulfield"/>
    <n v="7"/>
    <n v="7"/>
    <s v="Benedetta"/>
    <s v="Edge-12/Nat-13/Pro Mel-10"/>
    <n v="150"/>
  </r>
  <r>
    <x v="4"/>
    <d v="1899-12-30T15:35:00"/>
    <x v="5"/>
    <n v="7"/>
    <n v="7"/>
    <s v="Benedetta"/>
    <s v="Nat"/>
    <n v="13"/>
    <s v=""/>
    <x v="2"/>
    <s v=""/>
    <s v="OK"/>
    <s v=""/>
    <n v="3.2"/>
    <s v=""/>
    <s v="Benedetta"/>
    <s v=""/>
    <s v=""/>
    <s v=""/>
    <n v="100"/>
    <n v="320"/>
    <n v="220"/>
    <x v="0"/>
    <s v="Best"/>
    <x v="5"/>
    <s v=""/>
    <s v=""/>
    <s v="Vic"/>
    <s v="-"/>
    <d v="1899-12-30T15:35:00"/>
    <s v="Caulfield"/>
    <n v="7"/>
    <n v="7"/>
    <s v="Benedetta"/>
    <s v=""/>
    <s v=""/>
  </r>
  <r>
    <x v="4"/>
    <d v="1899-12-30T15:35:00"/>
    <x v="5"/>
    <n v="7"/>
    <n v="7"/>
    <s v="Benedetta"/>
    <s v="Pro Mel"/>
    <n v="10"/>
    <s v=""/>
    <x v="2"/>
    <s v=""/>
    <s v="OK"/>
    <s v=""/>
    <n v="3.2"/>
    <s v=""/>
    <s v="Benedetta"/>
    <s v=""/>
    <s v=""/>
    <s v=""/>
    <n v="100"/>
    <n v="320"/>
    <n v="220"/>
    <x v="0"/>
    <s v="Best"/>
    <x v="5"/>
    <s v=""/>
    <s v=""/>
    <s v="Vic"/>
    <s v="-"/>
    <d v="1899-12-30T15:35:00"/>
    <s v="Caulfield"/>
    <n v="7"/>
    <n v="7"/>
    <s v="Benedetta"/>
    <s v=""/>
    <s v=""/>
  </r>
  <r>
    <x v="4"/>
    <d v="1899-12-30T16:07:00"/>
    <x v="2"/>
    <n v="8"/>
    <n v="5"/>
    <s v="Fender"/>
    <s v="Nat"/>
    <n v="11"/>
    <n v="11"/>
    <x v="0"/>
    <s v="Nat-11"/>
    <s v=""/>
    <n v="44"/>
    <m/>
    <s v=""/>
    <s v="Fender"/>
    <s v=""/>
    <s v=""/>
    <s v=""/>
    <n v="100"/>
    <s v=""/>
    <n v="-100"/>
    <x v="0"/>
    <s v="Q"/>
    <x v="3"/>
    <s v=""/>
    <n v="-40"/>
    <s v="Qld"/>
    <s v="-"/>
    <d v="1899-12-30T16:07:00"/>
    <s v="Eagle Farm"/>
    <n v="8"/>
    <n v="5"/>
    <s v="Fender"/>
    <s v="Nat-11"/>
    <n v="40"/>
  </r>
  <r>
    <x v="4"/>
    <d v="1899-12-30T16:15:00"/>
    <x v="5"/>
    <n v="8"/>
    <n v="6"/>
    <s v="Asfoora"/>
    <s v="Edge"/>
    <n v="10"/>
    <n v="20"/>
    <x v="1"/>
    <s v="Edge-10/Pro Mel-10"/>
    <s v="OK"/>
    <n v="80"/>
    <n v="2.8"/>
    <n v="224"/>
    <s v="Asfoora"/>
    <n v="100"/>
    <n v="280"/>
    <n v="180"/>
    <n v="100"/>
    <n v="280"/>
    <n v="180"/>
    <x v="0"/>
    <s v="Best"/>
    <x v="4"/>
    <n v="280"/>
    <n v="180"/>
    <s v="Vic"/>
    <s v="-"/>
    <d v="1899-12-30T16:15:00"/>
    <s v="Caulfield"/>
    <n v="8"/>
    <n v="6"/>
    <s v="Asfoora"/>
    <s v="Edge-10/Pro Mel-10"/>
    <n v="100"/>
  </r>
  <r>
    <x v="4"/>
    <d v="1899-12-30T16:15:00"/>
    <x v="5"/>
    <n v="8"/>
    <n v="6"/>
    <s v="Asfoora"/>
    <s v="Pro Mel"/>
    <n v="10"/>
    <s v=""/>
    <x v="2"/>
    <s v=""/>
    <s v="OK"/>
    <s v=""/>
    <n v="2.8"/>
    <s v=""/>
    <s v="Asfoora"/>
    <s v=""/>
    <s v=""/>
    <s v=""/>
    <n v="100"/>
    <n v="280"/>
    <n v="180"/>
    <x v="0"/>
    <s v="Best"/>
    <x v="5"/>
    <s v=""/>
    <s v=""/>
    <s v="Vic"/>
    <s v="-"/>
    <d v="1899-12-30T16:15:00"/>
    <s v="Caulfield"/>
    <n v="8"/>
    <n v="6"/>
    <s v="Asfoora"/>
    <s v=""/>
    <s v=""/>
  </r>
  <r>
    <x v="4"/>
    <d v="1899-12-30T16:15:00"/>
    <x v="5"/>
    <n v="8"/>
    <n v="13"/>
    <s v="Magic Time"/>
    <s v="Edge"/>
    <n v="10"/>
    <n v="23"/>
    <x v="1"/>
    <s v="Edge-10/Pro Mel-13"/>
    <s v="OK"/>
    <n v="92"/>
    <m/>
    <s v=""/>
    <s v="Magic Time"/>
    <n v="100"/>
    <s v=""/>
    <n v="-100"/>
    <n v="100"/>
    <s v=""/>
    <n v="-100"/>
    <x v="0"/>
    <s v="Best"/>
    <x v="4"/>
    <s v=""/>
    <n v="-100"/>
    <s v="Vic"/>
    <s v="-"/>
    <d v="1899-12-30T16:15:00"/>
    <s v="Caulfield"/>
    <n v="8"/>
    <n v="13"/>
    <s v="Magic Time"/>
    <s v="Edge-10/Pro Mel-13"/>
    <n v="100"/>
  </r>
  <r>
    <x v="4"/>
    <d v="1899-12-30T16:15:00"/>
    <x v="5"/>
    <n v="8"/>
    <n v="13"/>
    <s v="Magic Time"/>
    <s v="Pro Mel"/>
    <n v="13"/>
    <s v=""/>
    <x v="2"/>
    <s v=""/>
    <s v="OK"/>
    <s v=""/>
    <m/>
    <s v=""/>
    <s v="Magic Time"/>
    <s v=""/>
    <s v=""/>
    <s v=""/>
    <n v="100"/>
    <s v=""/>
    <n v="-100"/>
    <x v="0"/>
    <s v="Best"/>
    <x v="5"/>
    <s v=""/>
    <s v=""/>
    <s v="Vic"/>
    <s v="-"/>
    <d v="1899-12-30T16:15:00"/>
    <s v="Caulfield"/>
    <n v="8"/>
    <n v="13"/>
    <s v="Magic Time"/>
    <s v=""/>
    <s v=""/>
  </r>
  <r>
    <x v="4"/>
    <d v="1899-12-30T17:10:00"/>
    <x v="6"/>
    <n v="10"/>
    <n v="8"/>
    <s v="Garza Blanca"/>
    <s v="E4"/>
    <n v="10"/>
    <n v="23"/>
    <x v="1"/>
    <s v="E4-10/Nat-13"/>
    <s v="OK"/>
    <n v="92"/>
    <n v="2.8"/>
    <n v="257.59999999999997"/>
    <s v="Garza Blanca"/>
    <n v="100"/>
    <n v="280"/>
    <n v="180"/>
    <n v="100"/>
    <n v="280"/>
    <n v="180"/>
    <x v="0"/>
    <s v="Best"/>
    <x v="3"/>
    <n v="112"/>
    <n v="72"/>
    <s v="NSW"/>
    <s v="-"/>
    <d v="1899-12-30T17:10:00"/>
    <s v="Randwick"/>
    <n v="10"/>
    <n v="8"/>
    <s v="Garza Blanca"/>
    <s v="E4-10/Nat-13"/>
    <n v="40"/>
  </r>
  <r>
    <x v="4"/>
    <d v="1899-12-30T17:10:00"/>
    <x v="6"/>
    <n v="10"/>
    <n v="8"/>
    <s v="Garza Blanca"/>
    <s v="Nat"/>
    <n v="13"/>
    <s v=""/>
    <x v="2"/>
    <s v=""/>
    <s v="OK"/>
    <s v=""/>
    <n v="2.8"/>
    <s v=""/>
    <s v="Garza Blanca"/>
    <s v=""/>
    <s v=""/>
    <s v=""/>
    <n v="100"/>
    <n v="280"/>
    <n v="180"/>
    <x v="0"/>
    <s v="Best"/>
    <x v="5"/>
    <s v=""/>
    <s v=""/>
    <s v="NSW"/>
    <s v="-"/>
    <d v="1899-12-30T17:10:00"/>
    <s v="Randwick"/>
    <n v="10"/>
    <n v="8"/>
    <s v="Garza Blanca"/>
    <s v=""/>
    <s v=""/>
  </r>
  <r>
    <x v="4"/>
    <d v="1899-12-30T17:25:00"/>
    <x v="5"/>
    <n v="10"/>
    <n v="14"/>
    <s v="Devoted"/>
    <s v="E4"/>
    <n v="12"/>
    <n v="37"/>
    <x v="3"/>
    <s v="E4-12/Edge-12/Nat-13"/>
    <s v="OK"/>
    <n v="148"/>
    <n v="2.6"/>
    <n v="384.8"/>
    <s v="Devoted"/>
    <n v="200"/>
    <n v="520"/>
    <n v="320"/>
    <n v="100"/>
    <n v="260"/>
    <n v="160"/>
    <x v="0"/>
    <s v="Best"/>
    <x v="6"/>
    <n v="390"/>
    <n v="240"/>
    <s v="Vic"/>
    <s v="-"/>
    <d v="1899-12-30T17:25:00"/>
    <s v="Caulfield"/>
    <n v="10"/>
    <n v="14"/>
    <s v="Devoted"/>
    <s v="E4-12/Edge-12/Nat-13"/>
    <n v="150"/>
  </r>
  <r>
    <x v="4"/>
    <d v="1899-12-30T17:25:00"/>
    <x v="5"/>
    <n v="10"/>
    <n v="14"/>
    <s v="Devoted"/>
    <s v="Edge"/>
    <n v="12"/>
    <s v=""/>
    <x v="2"/>
    <s v=""/>
    <s v="OK"/>
    <s v=""/>
    <n v="2.6"/>
    <s v=""/>
    <s v="Devoted"/>
    <s v=""/>
    <s v=""/>
    <s v=""/>
    <n v="100"/>
    <n v="260"/>
    <n v="160"/>
    <x v="0"/>
    <s v="Best"/>
    <x v="5"/>
    <s v=""/>
    <s v=""/>
    <s v="Vic"/>
    <s v="-"/>
    <d v="1899-12-30T17:25:00"/>
    <s v="Caulfield"/>
    <n v="10"/>
    <n v="14"/>
    <s v="Devoted"/>
    <s v=""/>
    <s v=""/>
  </r>
  <r>
    <x v="4"/>
    <d v="1899-12-30T17:25:00"/>
    <x v="5"/>
    <n v="10"/>
    <n v="14"/>
    <s v="Devoted"/>
    <s v="Nat"/>
    <n v="13"/>
    <s v=""/>
    <x v="2"/>
    <s v=""/>
    <s v="OK"/>
    <s v=""/>
    <n v="2.6"/>
    <s v=""/>
    <s v="Devoted"/>
    <s v=""/>
    <s v=""/>
    <s v=""/>
    <n v="100"/>
    <n v="260"/>
    <n v="160"/>
    <x v="0"/>
    <s v="Best"/>
    <x v="5"/>
    <s v=""/>
    <s v=""/>
    <s v="Vic"/>
    <s v="-"/>
    <d v="1899-12-30T17:25:00"/>
    <s v="Caulfield"/>
    <n v="10"/>
    <n v="14"/>
    <s v="Devoted"/>
    <s v=""/>
    <s v=""/>
  </r>
  <r>
    <x v="5"/>
    <d v="1899-12-30T11:50:00"/>
    <x v="1"/>
    <n v="1"/>
    <n v="8"/>
    <s v="Bunker Hut"/>
    <s v="E4"/>
    <n v="10"/>
    <n v="10"/>
    <x v="0"/>
    <s v="E4-10"/>
    <s v="OK"/>
    <n v="40"/>
    <n v="4.2"/>
    <n v="168"/>
    <s v="Bunker Hut"/>
    <s v=""/>
    <s v=""/>
    <s v=""/>
    <n v="100"/>
    <n v="420"/>
    <n v="320"/>
    <x v="0"/>
    <s v="Poor &lt;55"/>
    <x v="2"/>
    <n v="84"/>
    <n v="64"/>
    <s v="NSW"/>
    <s v="-"/>
    <d v="1899-12-30T11:50:00"/>
    <s v="Rosehill"/>
    <n v="1"/>
    <n v="8"/>
    <s v="Bunker Hut"/>
    <s v="E4-10"/>
    <n v="20"/>
  </r>
  <r>
    <x v="5"/>
    <d v="1899-12-30T11:50:00"/>
    <x v="1"/>
    <n v="1"/>
    <n v="3"/>
    <s v="Defiant Heart"/>
    <s v="Pro Syd"/>
    <n v="15"/>
    <n v="15"/>
    <x v="0"/>
    <s v="Pro Syd-15"/>
    <s v="OK"/>
    <n v="60"/>
    <m/>
    <s v=""/>
    <s v="Defiant Heart"/>
    <s v=""/>
    <s v=""/>
    <s v=""/>
    <n v="100"/>
    <s v=""/>
    <n v="-100"/>
    <x v="0"/>
    <s v="ave"/>
    <x v="1"/>
    <s v=""/>
    <n v="-120"/>
    <s v="NSW"/>
    <s v="-"/>
    <d v="1899-12-30T11:50:00"/>
    <s v="Rosehill"/>
    <n v="1"/>
    <n v="3"/>
    <s v="Defiant Heart"/>
    <s v="Pro Syd-15"/>
    <n v="120"/>
  </r>
  <r>
    <x v="5"/>
    <d v="1899-12-30T11:50:00"/>
    <x v="1"/>
    <n v="1"/>
    <n v="11"/>
    <s v="Iron Man"/>
    <s v="Pro Syd"/>
    <n v="10"/>
    <n v="10"/>
    <x v="0"/>
    <s v="Pro Syd-10"/>
    <s v="OK"/>
    <n v="40"/>
    <m/>
    <s v=""/>
    <s v="Iron Man"/>
    <s v=""/>
    <s v=""/>
    <s v=""/>
    <n v="100"/>
    <s v=""/>
    <n v="-100"/>
    <x v="0"/>
    <s v="Poor &lt;55"/>
    <x v="2"/>
    <s v=""/>
    <n v="-20"/>
    <s v="NSW"/>
    <s v="-"/>
    <d v="1899-12-30T11:50:00"/>
    <s v="Rosehill"/>
    <n v="1"/>
    <n v="11"/>
    <s v="Iron Man"/>
    <s v="Pro Syd-10"/>
    <n v="20"/>
  </r>
  <r>
    <x v="5"/>
    <d v="1899-12-30T12:10:00"/>
    <x v="3"/>
    <n v="1"/>
    <n v="7"/>
    <s v="Autumn Angel"/>
    <s v="Nat"/>
    <n v="13"/>
    <n v="13"/>
    <x v="0"/>
    <s v="Nat-13"/>
    <s v="OK"/>
    <n v="52"/>
    <m/>
    <s v=""/>
    <s v="Autumn Angel"/>
    <s v=""/>
    <s v=""/>
    <s v=""/>
    <n v="100"/>
    <s v=""/>
    <n v="-100"/>
    <x v="0"/>
    <s v="Nat OK"/>
    <x v="0"/>
    <s v=""/>
    <n v="-50"/>
    <s v="Vic"/>
    <s v="-"/>
    <d v="1899-12-30T12:10:00"/>
    <s v="Moonee Valley"/>
    <n v="1"/>
    <n v="7"/>
    <s v="Autumn Angel"/>
    <s v="Nat-13"/>
    <n v="50"/>
  </r>
  <r>
    <x v="5"/>
    <d v="1899-12-30T12:33:00"/>
    <x v="4"/>
    <n v="2"/>
    <n v="6"/>
    <s v="Galifianakis"/>
    <s v="Nat"/>
    <n v="11"/>
    <n v="11"/>
    <x v="0"/>
    <s v="Nat-11"/>
    <s v=""/>
    <n v="44"/>
    <m/>
    <s v=""/>
    <s v="Galifianakis"/>
    <s v=""/>
    <s v=""/>
    <s v=""/>
    <n v="100"/>
    <s v=""/>
    <n v="-100"/>
    <x v="0"/>
    <s v="Q"/>
    <x v="3"/>
    <s v=""/>
    <n v="-40"/>
    <s v="Qld"/>
    <s v="-"/>
    <d v="1899-12-30T12:33:00"/>
    <s v="Doomben"/>
    <n v="2"/>
    <n v="6"/>
    <s v="Galifianakis"/>
    <s v="Nat-11"/>
    <n v="40"/>
  </r>
  <r>
    <x v="5"/>
    <d v="1899-12-30T12:40:00"/>
    <x v="3"/>
    <n v="2"/>
    <n v="7"/>
    <s v="Place Of Gold"/>
    <s v="E4"/>
    <n v="12"/>
    <n v="22"/>
    <x v="1"/>
    <s v="E4-12/Edge-10"/>
    <s v="OK"/>
    <n v="88"/>
    <n v="5.5"/>
    <n v="484"/>
    <s v="Place Of Gold"/>
    <n v="100"/>
    <n v="550"/>
    <n v="450"/>
    <n v="100"/>
    <n v="550"/>
    <n v="450"/>
    <x v="0"/>
    <s v="ave"/>
    <x v="0"/>
    <n v="275"/>
    <n v="225"/>
    <s v="Vic"/>
    <s v="-"/>
    <d v="1899-12-30T12:40:00"/>
    <s v="Moonee Valley"/>
    <n v="2"/>
    <n v="7"/>
    <s v="Place Of Gold"/>
    <s v="E4-12/Edge-10"/>
    <n v="50"/>
  </r>
  <r>
    <x v="5"/>
    <d v="1899-12-30T12:40:00"/>
    <x v="3"/>
    <n v="2"/>
    <n v="7"/>
    <s v="Place Of Gold"/>
    <s v="Edge"/>
    <n v="10"/>
    <s v=""/>
    <x v="2"/>
    <s v=""/>
    <s v="OK"/>
    <s v=""/>
    <n v="5.5"/>
    <s v=""/>
    <s v="Place Of Gold"/>
    <s v=""/>
    <s v=""/>
    <s v=""/>
    <n v="100"/>
    <n v="550"/>
    <n v="450"/>
    <x v="0"/>
    <s v="ave"/>
    <x v="5"/>
    <s v=""/>
    <s v=""/>
    <s v="Vic"/>
    <s v="-"/>
    <d v="1899-12-30T12:40:00"/>
    <s v="Moonee Valley"/>
    <n v="2"/>
    <n v="7"/>
    <s v="Place Of Gold"/>
    <s v=""/>
    <s v=""/>
  </r>
  <r>
    <x v="5"/>
    <d v="1899-12-30T13:00:00"/>
    <x v="1"/>
    <n v="3"/>
    <n v="1"/>
    <s v="Too Much Caviar"/>
    <s v="Nat"/>
    <n v="13"/>
    <n v="13"/>
    <x v="0"/>
    <s v="Nat-13"/>
    <s v="OK"/>
    <n v="52"/>
    <m/>
    <s v=""/>
    <s v="Too Much Caviar"/>
    <s v=""/>
    <s v=""/>
    <s v=""/>
    <n v="100"/>
    <s v=""/>
    <n v="-100"/>
    <x v="0"/>
    <s v="Nat OK"/>
    <x v="0"/>
    <s v=""/>
    <n v="-50"/>
    <s v="NSW"/>
    <s v="-"/>
    <d v="1899-12-30T13:00:00"/>
    <s v="Rosehill"/>
    <n v="3"/>
    <n v="1"/>
    <s v="Too Much Caviar"/>
    <s v="Nat-13"/>
    <n v="50"/>
  </r>
  <r>
    <x v="5"/>
    <d v="1899-12-30T13:08:00"/>
    <x v="4"/>
    <n v="3"/>
    <n v="3"/>
    <s v="Smytzer"/>
    <s v="Nat"/>
    <n v="11"/>
    <n v="11"/>
    <x v="0"/>
    <s v="Nat-11"/>
    <s v=""/>
    <n v="44"/>
    <m/>
    <s v=""/>
    <s v="Smytzer"/>
    <s v=""/>
    <s v=""/>
    <s v=""/>
    <n v="100"/>
    <s v=""/>
    <n v="-100"/>
    <x v="0"/>
    <s v="Q"/>
    <x v="3"/>
    <s v=""/>
    <n v="-40"/>
    <s v="Qld"/>
    <s v="-"/>
    <d v="1899-12-30T13:08:00"/>
    <s v="Doomben"/>
    <n v="3"/>
    <n v="3"/>
    <s v="Smytzer"/>
    <s v="Nat-11"/>
    <n v="40"/>
  </r>
  <r>
    <x v="5"/>
    <d v="1899-12-30T13:35:00"/>
    <x v="1"/>
    <n v="4"/>
    <n v="3"/>
    <s v="Gracilistyla"/>
    <s v="Pro Syd"/>
    <n v="15"/>
    <n v="15"/>
    <x v="0"/>
    <s v="Pro Syd-15"/>
    <s v="OK"/>
    <n v="60"/>
    <m/>
    <s v=""/>
    <s v="Gracilistyla"/>
    <s v=""/>
    <s v=""/>
    <s v=""/>
    <n v="100"/>
    <s v=""/>
    <n v="-100"/>
    <x v="0"/>
    <s v="ave"/>
    <x v="1"/>
    <s v=""/>
    <n v="-120"/>
    <s v="NSW"/>
    <s v="-"/>
    <d v="1899-12-30T13:35:00"/>
    <s v="Rosehill"/>
    <n v="4"/>
    <n v="3"/>
    <s v="Gracilistyla"/>
    <s v="Pro Syd-15"/>
    <n v="120"/>
  </r>
  <r>
    <x v="5"/>
    <d v="1899-12-30T13:43:00"/>
    <x v="4"/>
    <n v="4"/>
    <n v="2"/>
    <s v="Be Water My Friend"/>
    <s v="Nat"/>
    <n v="11"/>
    <n v="11"/>
    <x v="0"/>
    <s v="Nat-11"/>
    <s v=""/>
    <n v="44"/>
    <m/>
    <s v=""/>
    <s v="Be Water My Friend"/>
    <s v=""/>
    <s v=""/>
    <s v=""/>
    <n v="100"/>
    <s v=""/>
    <n v="-100"/>
    <x v="0"/>
    <s v="Q"/>
    <x v="3"/>
    <s v=""/>
    <n v="-40"/>
    <s v="Qld"/>
    <s v="-"/>
    <d v="1899-12-30T13:43:00"/>
    <s v="Doomben"/>
    <n v="4"/>
    <n v="2"/>
    <s v="Be Water My Friend"/>
    <s v="Nat-11"/>
    <n v="40"/>
  </r>
  <r>
    <x v="5"/>
    <d v="1899-12-30T13:50:00"/>
    <x v="3"/>
    <n v="4"/>
    <n v="5"/>
    <s v="Recommendation"/>
    <s v="E4"/>
    <n v="12"/>
    <n v="68"/>
    <x v="4"/>
    <s v="E4-12/Edge-20/Nat-20/Pro Mel-16"/>
    <s v="OK"/>
    <n v="272"/>
    <n v="1.55"/>
    <n v="421.6"/>
    <s v="Recommendation"/>
    <n v="200"/>
    <n v="310"/>
    <n v="110"/>
    <n v="100"/>
    <n v="155"/>
    <n v="55"/>
    <x v="0"/>
    <s v="ave"/>
    <x v="4"/>
    <n v="155"/>
    <n v="55"/>
    <s v="Vic"/>
    <s v="-"/>
    <d v="1899-12-30T13:50:00"/>
    <s v="Moonee Valley"/>
    <n v="4"/>
    <n v="5"/>
    <s v="Recommendation"/>
    <s v="E4-12/Edge-20/Nat-20/Pro Mel-16"/>
    <n v="100"/>
  </r>
  <r>
    <x v="5"/>
    <d v="1899-12-30T13:50:00"/>
    <x v="3"/>
    <n v="4"/>
    <n v="5"/>
    <s v="Recommendation"/>
    <s v="Edge"/>
    <n v="20"/>
    <s v=""/>
    <x v="2"/>
    <s v=""/>
    <s v="OK"/>
    <s v=""/>
    <n v="1.55"/>
    <s v=""/>
    <s v="Recommendation"/>
    <s v=""/>
    <s v=""/>
    <s v=""/>
    <n v="100"/>
    <n v="155"/>
    <n v="55"/>
    <x v="0"/>
    <s v="ave"/>
    <x v="5"/>
    <s v=""/>
    <s v=""/>
    <s v="Vic"/>
    <s v="-"/>
    <d v="1899-12-30T13:50:00"/>
    <s v="Moonee Valley"/>
    <n v="4"/>
    <n v="5"/>
    <s v="Recommendation"/>
    <s v=""/>
    <s v=""/>
  </r>
  <r>
    <x v="5"/>
    <d v="1899-12-30T13:50:00"/>
    <x v="3"/>
    <n v="4"/>
    <n v="5"/>
    <s v="Recommendation"/>
    <s v="Nat"/>
    <n v="20"/>
    <s v=""/>
    <x v="2"/>
    <s v=""/>
    <s v="OK"/>
    <s v=""/>
    <n v="1.55"/>
    <s v=""/>
    <s v="Recommendation"/>
    <s v=""/>
    <s v=""/>
    <s v=""/>
    <n v="100"/>
    <n v="155"/>
    <n v="55"/>
    <x v="0"/>
    <s v="ave"/>
    <x v="5"/>
    <s v=""/>
    <s v=""/>
    <s v="Vic"/>
    <s v="-"/>
    <d v="1899-12-30T13:50:00"/>
    <s v="Moonee Valley"/>
    <n v="4"/>
    <n v="5"/>
    <s v="Recommendation"/>
    <s v=""/>
    <s v=""/>
  </r>
  <r>
    <x v="5"/>
    <d v="1899-12-30T13:50:00"/>
    <x v="3"/>
    <n v="4"/>
    <n v="5"/>
    <s v="Recommendation"/>
    <s v="Pro Mel"/>
    <n v="16"/>
    <s v=""/>
    <x v="2"/>
    <s v=""/>
    <s v="OK"/>
    <s v=""/>
    <n v="1.6"/>
    <s v=""/>
    <s v="Recommendation"/>
    <s v=""/>
    <s v=""/>
    <s v=""/>
    <n v="100"/>
    <n v="160"/>
    <n v="60"/>
    <x v="0"/>
    <s v="ave"/>
    <x v="5"/>
    <s v=""/>
    <s v=""/>
    <s v="Vic"/>
    <s v="-"/>
    <d v="1899-12-30T13:50:00"/>
    <s v="Moonee Valley"/>
    <n v="4"/>
    <n v="5"/>
    <s v="Recommendation"/>
    <s v=""/>
    <s v=""/>
  </r>
  <r>
    <x v="5"/>
    <d v="1899-12-30T13:50:00"/>
    <x v="3"/>
    <n v="4"/>
    <n v="2"/>
    <s v="Savannah Cloud"/>
    <s v="Edge"/>
    <n v="10"/>
    <n v="23"/>
    <x v="1"/>
    <s v="Edge-10/Pro Mel-13"/>
    <s v="OK"/>
    <n v="92"/>
    <m/>
    <s v=""/>
    <s v="Savannah Cloud"/>
    <n v="100"/>
    <s v=""/>
    <n v="-100"/>
    <n v="100"/>
    <s v=""/>
    <n v="-100"/>
    <x v="0"/>
    <s v="ave"/>
    <x v="0"/>
    <s v=""/>
    <n v="-50"/>
    <s v="Vic"/>
    <s v="-"/>
    <d v="1899-12-30T13:50:00"/>
    <s v="Moonee Valley"/>
    <n v="4"/>
    <n v="2"/>
    <s v="Savannah Cloud"/>
    <s v="Edge-10/Pro Mel-13"/>
    <n v="50"/>
  </r>
  <r>
    <x v="5"/>
    <d v="1899-12-30T13:50:00"/>
    <x v="3"/>
    <n v="4"/>
    <n v="2"/>
    <s v="Savannah Cloud"/>
    <s v="Pro Mel"/>
    <n v="13"/>
    <s v=""/>
    <x v="2"/>
    <s v=""/>
    <s v="OK"/>
    <s v=""/>
    <m/>
    <s v=""/>
    <s v="Savannah Cloud"/>
    <s v=""/>
    <s v=""/>
    <s v=""/>
    <n v="100"/>
    <s v=""/>
    <n v="-100"/>
    <x v="0"/>
    <s v="ave"/>
    <x v="5"/>
    <s v=""/>
    <s v=""/>
    <s v="Vic"/>
    <s v="-"/>
    <d v="1899-12-30T13:50:00"/>
    <s v="Moonee Valley"/>
    <n v="4"/>
    <n v="2"/>
    <s v="Savannah Cloud"/>
    <s v=""/>
    <s v=""/>
  </r>
  <r>
    <x v="5"/>
    <d v="1899-12-30T14:25:00"/>
    <x v="3"/>
    <n v="5"/>
    <n v="5"/>
    <s v="Scentify"/>
    <s v="Nat"/>
    <n v="13"/>
    <n v="13"/>
    <x v="0"/>
    <s v="Nat-13"/>
    <s v="OK"/>
    <n v="52"/>
    <m/>
    <s v=""/>
    <s v="Scentify"/>
    <s v=""/>
    <s v=""/>
    <s v=""/>
    <n v="100"/>
    <s v=""/>
    <n v="-100"/>
    <x v="0"/>
    <s v="Nat OK"/>
    <x v="0"/>
    <s v=""/>
    <n v="-50"/>
    <s v="Vic"/>
    <s v="-"/>
    <d v="1899-12-30T14:25:00"/>
    <s v="Moonee Valley"/>
    <n v="5"/>
    <n v="5"/>
    <s v="Scentify"/>
    <s v="Nat-13"/>
    <n v="50"/>
  </r>
  <r>
    <x v="5"/>
    <d v="1899-12-30T14:45:00"/>
    <x v="1"/>
    <n v="6"/>
    <n v="5"/>
    <s v="Zapateo"/>
    <s v="Edge"/>
    <n v="15"/>
    <n v="30"/>
    <x v="1"/>
    <s v="Edge-15/Nat-15"/>
    <s v="OK"/>
    <n v="120"/>
    <m/>
    <s v=""/>
    <s v="Zapateo"/>
    <n v="200"/>
    <s v=""/>
    <n v="-200"/>
    <n v="100"/>
    <s v=""/>
    <n v="-100"/>
    <x v="0"/>
    <s v="ave"/>
    <x v="4"/>
    <s v=""/>
    <n v="-100"/>
    <s v="NSW"/>
    <s v="-"/>
    <d v="1899-12-30T14:45:00"/>
    <s v="Rosehill"/>
    <n v="6"/>
    <n v="5"/>
    <s v="Zapateo"/>
    <s v="Edge-15/Nat-15"/>
    <n v="100"/>
  </r>
  <r>
    <x v="5"/>
    <d v="1899-12-30T14:45:00"/>
    <x v="1"/>
    <n v="6"/>
    <n v="5"/>
    <s v="Zapateo"/>
    <s v="Nat"/>
    <n v="15"/>
    <s v=""/>
    <x v="2"/>
    <s v=""/>
    <s v="OK"/>
    <s v=""/>
    <m/>
    <s v=""/>
    <s v="Zapateo"/>
    <s v=""/>
    <s v=""/>
    <s v=""/>
    <n v="100"/>
    <s v=""/>
    <n v="-100"/>
    <x v="0"/>
    <s v="ave"/>
    <x v="5"/>
    <s v=""/>
    <s v=""/>
    <s v="NSW"/>
    <s v="-"/>
    <d v="1899-12-30T14:45:00"/>
    <s v="Rosehill"/>
    <n v="6"/>
    <n v="5"/>
    <s v="Zapateo"/>
    <s v=""/>
    <s v=""/>
  </r>
  <r>
    <x v="5"/>
    <d v="1899-12-30T15:00:00"/>
    <x v="3"/>
    <n v="6"/>
    <n v="10"/>
    <s v="Pride Of Sullivan"/>
    <s v="Nat"/>
    <n v="13"/>
    <n v="13"/>
    <x v="0"/>
    <s v="Nat-13"/>
    <s v="OK"/>
    <n v="52"/>
    <m/>
    <s v=""/>
    <s v="Pride Of Sullivan"/>
    <s v=""/>
    <s v=""/>
    <s v=""/>
    <n v="100"/>
    <s v=""/>
    <n v="-100"/>
    <x v="0"/>
    <s v="Nat OK"/>
    <x v="0"/>
    <s v=""/>
    <n v="-50"/>
    <s v="Vic"/>
    <s v="-"/>
    <d v="1899-12-30T15:00:00"/>
    <s v="Moonee Valley"/>
    <n v="6"/>
    <n v="10"/>
    <s v="Pride Of Sullivan"/>
    <s v="Nat-13"/>
    <n v="50"/>
  </r>
  <r>
    <x v="5"/>
    <d v="1899-12-30T15:35:00"/>
    <x v="3"/>
    <n v="7"/>
    <n v="7"/>
    <s v="Berkeley Square"/>
    <s v="Pro Mel"/>
    <n v="10"/>
    <n v="10"/>
    <x v="0"/>
    <s v="Pro Mel-10"/>
    <s v="OK"/>
    <n v="40"/>
    <m/>
    <s v=""/>
    <s v="Berkeley Square"/>
    <s v=""/>
    <s v=""/>
    <s v=""/>
    <n v="100"/>
    <s v=""/>
    <n v="-100"/>
    <x v="0"/>
    <s v="Poor &lt;55"/>
    <x v="2"/>
    <s v=""/>
    <n v="-20"/>
    <s v="Vic"/>
    <s v="-"/>
    <d v="1899-12-30T15:35:00"/>
    <s v="Moonee Valley"/>
    <n v="7"/>
    <n v="7"/>
    <s v="Berkeley Square"/>
    <s v="Pro Mel-10"/>
    <n v="20"/>
  </r>
  <r>
    <x v="5"/>
    <d v="1899-12-30T15:55:00"/>
    <x v="1"/>
    <n v="8"/>
    <n v="3"/>
    <s v="Libertad"/>
    <s v="E4"/>
    <n v="10"/>
    <n v="23"/>
    <x v="1"/>
    <s v="E4-10/Nat-13"/>
    <s v="OK"/>
    <n v="92"/>
    <m/>
    <s v=""/>
    <s v="Libertad"/>
    <n v="100"/>
    <s v=""/>
    <n v="-100"/>
    <n v="100"/>
    <s v=""/>
    <n v="-100"/>
    <x v="0"/>
    <s v="ave"/>
    <x v="0"/>
    <s v=""/>
    <n v="-50"/>
    <s v="NSW"/>
    <s v="-"/>
    <d v="1899-12-30T15:55:00"/>
    <s v="Rosehill"/>
    <n v="8"/>
    <n v="3"/>
    <s v="Libertad"/>
    <s v="E4-10/Nat-13"/>
    <n v="50"/>
  </r>
  <r>
    <x v="5"/>
    <d v="1899-12-30T15:55:00"/>
    <x v="1"/>
    <n v="8"/>
    <n v="3"/>
    <s v="Libertad"/>
    <s v="Nat"/>
    <n v="13"/>
    <s v=""/>
    <x v="2"/>
    <s v=""/>
    <s v="OK"/>
    <s v=""/>
    <m/>
    <s v=""/>
    <s v="Libertad"/>
    <s v=""/>
    <s v=""/>
    <s v=""/>
    <n v="100"/>
    <s v=""/>
    <n v="-100"/>
    <x v="0"/>
    <s v="ave"/>
    <x v="5"/>
    <s v=""/>
    <s v=""/>
    <s v="NSW"/>
    <s v="-"/>
    <d v="1899-12-30T15:55:00"/>
    <s v="Rosehill"/>
    <n v="8"/>
    <n v="3"/>
    <s v="Libertad"/>
    <s v=""/>
    <s v=""/>
  </r>
  <r>
    <x v="5"/>
    <d v="1899-12-30T16:35:00"/>
    <x v="1"/>
    <n v="9"/>
    <n v="9"/>
    <s v="Argentia"/>
    <s v="Pro Syd"/>
    <n v="15"/>
    <n v="15"/>
    <x v="0"/>
    <s v="Pro Syd-15"/>
    <s v="OK"/>
    <n v="60"/>
    <m/>
    <s v=""/>
    <s v="Argentia"/>
    <s v=""/>
    <s v=""/>
    <s v=""/>
    <n v="100"/>
    <s v=""/>
    <n v="-100"/>
    <x v="0"/>
    <s v="ave"/>
    <x v="1"/>
    <s v=""/>
    <n v="-120"/>
    <s v="NSW"/>
    <s v="-"/>
    <d v="1899-12-30T16:35:00"/>
    <s v="Rosehill"/>
    <n v="9"/>
    <n v="9"/>
    <s v="Argentia"/>
    <s v="Pro Syd-15"/>
    <n v="120"/>
  </r>
  <r>
    <x v="5"/>
    <d v="1899-12-30T16:50:00"/>
    <x v="3"/>
    <n v="9"/>
    <n v="1"/>
    <s v="Tuvalu"/>
    <s v="Nat"/>
    <n v="20"/>
    <n v="20"/>
    <x v="0"/>
    <s v="Nat-20"/>
    <s v="OK"/>
    <n v="80"/>
    <m/>
    <s v=""/>
    <s v="Tuvalu"/>
    <s v=""/>
    <s v=""/>
    <s v=""/>
    <n v="100"/>
    <s v=""/>
    <n v="-100"/>
    <x v="0"/>
    <s v="ave"/>
    <x v="1"/>
    <s v=""/>
    <n v="-120"/>
    <s v="Vic"/>
    <s v="-"/>
    <d v="1899-12-30T16:50:00"/>
    <s v="Moonee Valley"/>
    <n v="9"/>
    <n v="1"/>
    <s v="Tuvalu"/>
    <s v="Nat-20"/>
    <n v="120"/>
  </r>
  <r>
    <x v="5"/>
    <d v="1899-12-30T17:15:00"/>
    <x v="1"/>
    <n v="10"/>
    <n v="11"/>
    <s v="Airman"/>
    <s v="Pro Syd"/>
    <n v="10"/>
    <n v="10"/>
    <x v="0"/>
    <s v="Pro Syd-10"/>
    <s v="OK"/>
    <n v="40"/>
    <m/>
    <s v=""/>
    <s v="Airman"/>
    <s v=""/>
    <s v=""/>
    <s v=""/>
    <n v="100"/>
    <s v=""/>
    <n v="-100"/>
    <x v="0"/>
    <s v="Poor &lt;55"/>
    <x v="2"/>
    <s v=""/>
    <n v="-20"/>
    <s v="NSW"/>
    <s v="-"/>
    <d v="1899-12-30T17:15:00"/>
    <s v="Rosehill"/>
    <n v="10"/>
    <n v="11"/>
    <s v="Airman"/>
    <s v="Pro Syd-10"/>
    <n v="20"/>
  </r>
  <r>
    <x v="5"/>
    <d v="1899-12-30T17:15:00"/>
    <x v="1"/>
    <n v="10"/>
    <n v="4"/>
    <s v="Red Card"/>
    <s v="Pro Syd"/>
    <n v="15"/>
    <n v="15"/>
    <x v="0"/>
    <s v="Pro Syd-15"/>
    <s v="OK"/>
    <n v="60"/>
    <n v="2.5"/>
    <n v="150"/>
    <s v="Red Card"/>
    <s v=""/>
    <s v=""/>
    <s v=""/>
    <n v="100"/>
    <n v="250"/>
    <n v="150"/>
    <x v="0"/>
    <s v="ave"/>
    <x v="1"/>
    <n v="300"/>
    <n v="180"/>
    <s v="NSW"/>
    <s v="-"/>
    <d v="1899-12-30T17:15:00"/>
    <s v="Rosehill"/>
    <n v="10"/>
    <n v="4"/>
    <s v="Red Card"/>
    <s v="Pro Syd-15"/>
    <n v="120"/>
  </r>
  <r>
    <x v="5"/>
    <d v="1899-12-30T17:15:00"/>
    <x v="1"/>
    <n v="10"/>
    <n v="13"/>
    <s v="Smashing Eagle"/>
    <s v="Nat"/>
    <n v="13"/>
    <n v="13"/>
    <x v="0"/>
    <s v="Nat-13"/>
    <s v="OK"/>
    <n v="52"/>
    <m/>
    <s v=""/>
    <s v="Smashing Eagle"/>
    <s v=""/>
    <s v=""/>
    <s v=""/>
    <n v="100"/>
    <s v=""/>
    <n v="-100"/>
    <x v="0"/>
    <s v="Nat OK"/>
    <x v="0"/>
    <s v=""/>
    <n v="-50"/>
    <s v="NSW"/>
    <s v="-"/>
    <d v="1899-12-30T17:15:00"/>
    <s v="Rosehill"/>
    <n v="10"/>
    <n v="13"/>
    <s v="Smashing Eagle"/>
    <s v="Nat-13"/>
    <n v="50"/>
  </r>
  <r>
    <x v="5"/>
    <d v="1899-12-30T17:25:00"/>
    <x v="3"/>
    <n v="10"/>
    <n v="10"/>
    <s v="Hennessy Lad"/>
    <s v="Nat"/>
    <n v="20"/>
    <n v="20"/>
    <x v="0"/>
    <s v="Nat-20"/>
    <s v="OK"/>
    <n v="80"/>
    <m/>
    <s v=""/>
    <s v="Hennessy Lad"/>
    <s v=""/>
    <s v=""/>
    <s v=""/>
    <n v="100"/>
    <s v=""/>
    <n v="-100"/>
    <x v="0"/>
    <s v="ave"/>
    <x v="1"/>
    <s v=""/>
    <n v="-120"/>
    <s v="Vic"/>
    <s v="-"/>
    <d v="1899-12-30T17:25:00"/>
    <s v="Moonee Valley"/>
    <n v="10"/>
    <n v="10"/>
    <s v="Hennessy Lad"/>
    <s v="Nat-20"/>
    <n v="120"/>
  </r>
  <r>
    <x v="6"/>
    <d v="1899-12-30T11:50:00"/>
    <x v="6"/>
    <n v="1"/>
    <n v="1"/>
    <s v="Elettrica"/>
    <s v="Pro Syd"/>
    <n v="10"/>
    <n v="10"/>
    <x v="0"/>
    <s v="Pro Syd-10"/>
    <s v="OK"/>
    <n v="40"/>
    <m/>
    <s v=""/>
    <s v="Elettrica"/>
    <s v=""/>
    <s v=""/>
    <s v=""/>
    <n v="100"/>
    <s v=""/>
    <n v="-100"/>
    <x v="0"/>
    <s v="Poor &lt;55"/>
    <x v="2"/>
    <s v=""/>
    <n v="-20"/>
    <s v="NSW"/>
    <s v="-"/>
    <d v="1899-12-30T11:50:00"/>
    <s v="Randwick"/>
    <n v="1"/>
    <n v="1"/>
    <s v="Elettrica"/>
    <s v="Pro Syd-10"/>
    <n v="20"/>
  </r>
  <r>
    <x v="6"/>
    <d v="1899-12-30T12:33:00"/>
    <x v="2"/>
    <n v="2"/>
    <n v="2"/>
    <s v="Chernak"/>
    <s v="Nat"/>
    <n v="11"/>
    <n v="11"/>
    <x v="0"/>
    <s v="Nat-11"/>
    <s v=""/>
    <n v="44"/>
    <m/>
    <s v=""/>
    <s v="Chernak"/>
    <s v=""/>
    <s v=""/>
    <s v=""/>
    <n v="100"/>
    <s v=""/>
    <n v="-100"/>
    <x v="0"/>
    <s v="Q"/>
    <x v="3"/>
    <s v=""/>
    <n v="-40"/>
    <s v="Qld"/>
    <s v="-"/>
    <d v="1899-12-30T12:33:00"/>
    <s v="Eagle Farm"/>
    <n v="2"/>
    <n v="2"/>
    <s v="Chernak"/>
    <s v="Nat-11"/>
    <n v="40"/>
  </r>
  <r>
    <x v="6"/>
    <d v="1899-12-30T12:40:00"/>
    <x v="0"/>
    <n v="2"/>
    <n v="2"/>
    <s v="Interpretation"/>
    <s v="Edge"/>
    <n v="12"/>
    <n v="12"/>
    <x v="0"/>
    <s v="Edge-12"/>
    <s v="OK"/>
    <n v="48"/>
    <m/>
    <s v=""/>
    <s v="Interpretation"/>
    <s v=""/>
    <s v=""/>
    <s v=""/>
    <n v="100"/>
    <s v=""/>
    <n v="-100"/>
    <x v="0"/>
    <s v="Poor &lt;55"/>
    <x v="2"/>
    <s v=""/>
    <n v="-20"/>
    <s v="Vic"/>
    <s v="-"/>
    <d v="1899-12-30T12:40:00"/>
    <s v="Flemington"/>
    <n v="2"/>
    <n v="2"/>
    <s v="Interpretation"/>
    <s v="Edge-12"/>
    <n v="20"/>
  </r>
  <r>
    <x v="6"/>
    <d v="1899-12-30T12:40:00"/>
    <x v="0"/>
    <n v="2"/>
    <n v="1"/>
    <s v="Serpentine"/>
    <s v="E4"/>
    <n v="12"/>
    <n v="12"/>
    <x v="0"/>
    <s v="E4-12"/>
    <s v="OK"/>
    <n v="48"/>
    <m/>
    <s v=""/>
    <s v="Serpentine"/>
    <s v=""/>
    <s v=""/>
    <s v=""/>
    <n v="100"/>
    <s v=""/>
    <n v="-100"/>
    <x v="0"/>
    <s v="Poor &lt;55"/>
    <x v="2"/>
    <s v=""/>
    <n v="-20"/>
    <s v="Vic"/>
    <s v="-"/>
    <d v="1899-12-30T12:40:00"/>
    <s v="Flemington"/>
    <n v="2"/>
    <n v="1"/>
    <s v="Serpentine"/>
    <s v="E4-12"/>
    <n v="20"/>
  </r>
  <r>
    <x v="6"/>
    <d v="1899-12-30T12:40:00"/>
    <x v="0"/>
    <n v="2"/>
    <n v="8"/>
    <s v="Shaiyhar"/>
    <s v="Nat"/>
    <n v="13"/>
    <n v="13"/>
    <x v="0"/>
    <s v="Nat-13"/>
    <s v="OK"/>
    <n v="52"/>
    <m/>
    <s v=""/>
    <s v="Shaiyhar"/>
    <s v=""/>
    <s v=""/>
    <s v=""/>
    <n v="100"/>
    <s v=""/>
    <n v="-100"/>
    <x v="0"/>
    <s v="Nat OK"/>
    <x v="0"/>
    <s v=""/>
    <n v="-50"/>
    <s v="Vic"/>
    <s v="-"/>
    <d v="1899-12-30T12:40:00"/>
    <s v="Flemington"/>
    <n v="2"/>
    <n v="8"/>
    <s v="Shaiyhar"/>
    <s v="Nat-13"/>
    <n v="50"/>
  </r>
  <r>
    <x v="6"/>
    <d v="1899-12-30T13:15:00"/>
    <x v="0"/>
    <n v="3"/>
    <n v="2"/>
    <s v="Antino"/>
    <s v="E4"/>
    <n v="12"/>
    <n v="61"/>
    <x v="4"/>
    <s v="E4-12/Edge-14/Nat-20/Pro Mel-15"/>
    <s v="OK"/>
    <n v="244"/>
    <m/>
    <s v=""/>
    <s v="Antino"/>
    <n v="200"/>
    <s v=""/>
    <n v="-200"/>
    <n v="100"/>
    <s v=""/>
    <n v="-100"/>
    <x v="0"/>
    <s v="Best"/>
    <x v="6"/>
    <s v=""/>
    <n v="-150"/>
    <s v="Vic"/>
    <s v="-"/>
    <d v="1899-12-30T13:15:00"/>
    <s v="Flemington"/>
    <n v="3"/>
    <n v="2"/>
    <s v="Antino"/>
    <s v="E4-12/Edge-14/Nat-20/Pro Mel-15"/>
    <n v="150"/>
  </r>
  <r>
    <x v="6"/>
    <d v="1899-12-30T13:15:00"/>
    <x v="0"/>
    <n v="3"/>
    <n v="2"/>
    <s v="Antino"/>
    <s v="Edge"/>
    <n v="14"/>
    <s v=""/>
    <x v="2"/>
    <s v=""/>
    <s v="OK"/>
    <s v=""/>
    <m/>
    <s v=""/>
    <s v="Antino"/>
    <s v=""/>
    <s v=""/>
    <s v=""/>
    <n v="100"/>
    <s v=""/>
    <n v="-100"/>
    <x v="0"/>
    <s v="Best"/>
    <x v="5"/>
    <s v=""/>
    <s v=""/>
    <s v="Vic"/>
    <s v="-"/>
    <d v="1899-12-30T13:15:00"/>
    <s v="Flemington"/>
    <n v="3"/>
    <n v="2"/>
    <s v="Antino"/>
    <s v=""/>
    <s v=""/>
  </r>
  <r>
    <x v="6"/>
    <d v="1899-12-30T13:15:00"/>
    <x v="0"/>
    <n v="3"/>
    <n v="2"/>
    <s v="Antino"/>
    <s v="Nat"/>
    <n v="20"/>
    <s v=""/>
    <x v="2"/>
    <s v=""/>
    <s v="OK"/>
    <s v=""/>
    <m/>
    <s v=""/>
    <s v="Antino"/>
    <s v=""/>
    <s v=""/>
    <s v=""/>
    <n v="100"/>
    <s v=""/>
    <n v="-100"/>
    <x v="0"/>
    <s v="Best"/>
    <x v="5"/>
    <s v=""/>
    <s v=""/>
    <s v="Vic"/>
    <s v="-"/>
    <d v="1899-12-30T13:15:00"/>
    <s v="Flemington"/>
    <n v="3"/>
    <n v="2"/>
    <s v="Antino"/>
    <s v=""/>
    <s v=""/>
  </r>
  <r>
    <x v="6"/>
    <d v="1899-12-30T13:15:00"/>
    <x v="0"/>
    <n v="3"/>
    <n v="2"/>
    <s v="Antino"/>
    <s v="Pro Mel"/>
    <n v="15"/>
    <s v=""/>
    <x v="2"/>
    <s v=""/>
    <s v="OK"/>
    <s v=""/>
    <m/>
    <s v=""/>
    <s v="Antino"/>
    <s v=""/>
    <s v=""/>
    <s v=""/>
    <n v="100"/>
    <s v=""/>
    <n v="-100"/>
    <x v="0"/>
    <s v="Best"/>
    <x v="5"/>
    <s v=""/>
    <s v=""/>
    <s v="Vic"/>
    <s v="-"/>
    <d v="1899-12-30T13:15:00"/>
    <s v="Flemington"/>
    <n v="3"/>
    <n v="2"/>
    <s v="Antino"/>
    <s v=""/>
    <s v=""/>
  </r>
  <r>
    <x v="6"/>
    <d v="1899-12-30T13:15:00"/>
    <x v="0"/>
    <n v="3"/>
    <n v="4"/>
    <s v="Kalino"/>
    <s v="Pro Mel"/>
    <n v="13"/>
    <n v="13"/>
    <x v="0"/>
    <s v="Pro Mel-13"/>
    <s v="OK"/>
    <n v="52"/>
    <n v="9"/>
    <n v="468"/>
    <s v="Kalino"/>
    <s v=""/>
    <s v=""/>
    <s v=""/>
    <n v="100"/>
    <n v="900"/>
    <n v="800"/>
    <x v="0"/>
    <s v="Poor &lt;55"/>
    <x v="2"/>
    <n v="180"/>
    <n v="160"/>
    <s v="Vic"/>
    <s v="-"/>
    <d v="1899-12-30T13:15:00"/>
    <s v="Flemington"/>
    <n v="3"/>
    <n v="4"/>
    <s v="Kalino"/>
    <s v="Pro Mel-13"/>
    <n v="20"/>
  </r>
  <r>
    <x v="6"/>
    <d v="1899-12-30T13:35:00"/>
    <x v="6"/>
    <n v="4"/>
    <n v="6"/>
    <s v="Gringotts"/>
    <s v="E4"/>
    <n v="10"/>
    <n v="10"/>
    <x v="0"/>
    <s v="E4-10"/>
    <s v="OK"/>
    <n v="40"/>
    <m/>
    <s v=""/>
    <s v="Gringotts"/>
    <s v=""/>
    <s v=""/>
    <s v=""/>
    <n v="100"/>
    <s v=""/>
    <n v="-100"/>
    <x v="0"/>
    <s v="Poor &lt;55"/>
    <x v="2"/>
    <s v=""/>
    <n v="-20"/>
    <s v="NSW"/>
    <s v="-"/>
    <d v="1899-12-30T13:35:00"/>
    <s v="Randwick"/>
    <n v="4"/>
    <n v="6"/>
    <s v="Gringotts"/>
    <s v="E4-10"/>
    <n v="20"/>
  </r>
  <r>
    <x v="6"/>
    <d v="1899-12-30T13:35:00"/>
    <x v="6"/>
    <n v="4"/>
    <n v="4"/>
    <s v="Holymanz"/>
    <s v="Pro Syd"/>
    <n v="10"/>
    <n v="10"/>
    <x v="0"/>
    <s v="Pro Syd-10"/>
    <s v="OK"/>
    <n v="40"/>
    <m/>
    <s v=""/>
    <s v="Holymanz"/>
    <s v=""/>
    <s v=""/>
    <s v=""/>
    <n v="100"/>
    <s v=""/>
    <n v="-100"/>
    <x v="0"/>
    <s v="Poor &lt;55"/>
    <x v="2"/>
    <s v=""/>
    <n v="-20"/>
    <s v="NSW"/>
    <s v="-"/>
    <d v="1899-12-30T13:35:00"/>
    <s v="Randwick"/>
    <n v="4"/>
    <n v="4"/>
    <s v="Holymanz"/>
    <s v="Pro Syd-10"/>
    <n v="20"/>
  </r>
  <r>
    <x v="6"/>
    <d v="1899-12-30T13:43:00"/>
    <x v="2"/>
    <n v="4"/>
    <n v="4"/>
    <s v="Gaius"/>
    <s v="Nat"/>
    <n v="11"/>
    <n v="11"/>
    <x v="0"/>
    <s v="Nat-11"/>
    <s v=""/>
    <n v="44"/>
    <m/>
    <s v=""/>
    <s v="Gaius"/>
    <s v=""/>
    <s v=""/>
    <s v=""/>
    <n v="100"/>
    <s v=""/>
    <n v="-100"/>
    <x v="0"/>
    <s v="Q"/>
    <x v="3"/>
    <s v=""/>
    <n v="-40"/>
    <s v="Qld"/>
    <s v="-"/>
    <d v="1899-12-30T13:43:00"/>
    <s v="Eagle Farm"/>
    <n v="4"/>
    <n v="4"/>
    <s v="Gaius"/>
    <s v="Nat-11"/>
    <n v="40"/>
  </r>
  <r>
    <x v="6"/>
    <d v="1899-12-30T14:23:00"/>
    <x v="2"/>
    <n v="5"/>
    <n v="6"/>
    <s v="Wolf Moon"/>
    <s v="Nat"/>
    <n v="11"/>
    <n v="11"/>
    <x v="0"/>
    <s v="Nat-11"/>
    <s v=""/>
    <n v="44"/>
    <m/>
    <s v=""/>
    <s v="Wolf Moon"/>
    <s v=""/>
    <s v=""/>
    <s v=""/>
    <n v="100"/>
    <s v=""/>
    <n v="-100"/>
    <x v="0"/>
    <s v="Q"/>
    <x v="3"/>
    <s v=""/>
    <n v="-40"/>
    <s v="Qld"/>
    <s v="-"/>
    <d v="1899-12-30T14:23:00"/>
    <s v="Eagle Farm"/>
    <n v="5"/>
    <n v="6"/>
    <s v="Wolf Moon"/>
    <s v="Nat-11"/>
    <n v="40"/>
  </r>
  <r>
    <x v="6"/>
    <d v="1899-12-30T14:30:00"/>
    <x v="0"/>
    <n v="5"/>
    <n v="15"/>
    <s v="Legacies"/>
    <s v="Nat"/>
    <n v="13"/>
    <n v="13"/>
    <x v="0"/>
    <s v="Nat-13"/>
    <s v="OK"/>
    <n v="52"/>
    <m/>
    <s v=""/>
    <s v="Legacies"/>
    <s v=""/>
    <s v=""/>
    <s v=""/>
    <n v="100"/>
    <s v=""/>
    <n v="-100"/>
    <x v="0"/>
    <s v="Nat OK"/>
    <x v="0"/>
    <s v=""/>
    <n v="-50"/>
    <s v="Vic"/>
    <s v="-"/>
    <d v="1899-12-30T14:30:00"/>
    <s v="Flemington"/>
    <n v="5"/>
    <n v="15"/>
    <s v="Legacies"/>
    <s v="Nat-13"/>
    <n v="50"/>
  </r>
  <r>
    <x v="6"/>
    <d v="1899-12-30T14:58:00"/>
    <x v="2"/>
    <n v="6"/>
    <n v="4"/>
    <s v="Le Melody"/>
    <s v="Nat"/>
    <n v="11"/>
    <n v="11"/>
    <x v="0"/>
    <s v="Nat-11"/>
    <s v=""/>
    <n v="44"/>
    <n v="5.5"/>
    <n v="242"/>
    <s v="Le Melody"/>
    <s v=""/>
    <s v=""/>
    <s v=""/>
    <n v="100"/>
    <n v="550"/>
    <n v="450"/>
    <x v="0"/>
    <s v="Q"/>
    <x v="3"/>
    <n v="220"/>
    <n v="180"/>
    <s v="Qld"/>
    <s v="-"/>
    <d v="1899-12-30T14:58:00"/>
    <s v="Eagle Farm"/>
    <n v="6"/>
    <n v="4"/>
    <s v="Le Melody"/>
    <s v="Nat-11"/>
    <n v="40"/>
  </r>
  <r>
    <x v="6"/>
    <d v="1899-12-30T15:40:00"/>
    <x v="0"/>
    <n v="7"/>
    <n v="1"/>
    <s v="Mr Brightside"/>
    <s v="E4"/>
    <n v="12"/>
    <n v="68"/>
    <x v="4"/>
    <s v="E4-12/Edge-20/Nat-20/Pro Mel-16"/>
    <s v="OK"/>
    <n v="272"/>
    <n v="1.9"/>
    <n v="516.79999999999995"/>
    <s v="Mr Brightside"/>
    <n v="200"/>
    <n v="380"/>
    <n v="180"/>
    <n v="100"/>
    <n v="190"/>
    <n v="90"/>
    <x v="0"/>
    <s v="Best"/>
    <x v="6"/>
    <n v="285"/>
    <n v="135"/>
    <s v="Vic"/>
    <s v="-"/>
    <d v="1899-12-30T15:40:00"/>
    <s v="Flemington"/>
    <n v="7"/>
    <n v="1"/>
    <s v="Mr Brightside"/>
    <s v="E4-12/Edge-20/Nat-20/Pro Mel-16"/>
    <n v="150"/>
  </r>
  <r>
    <x v="6"/>
    <d v="1899-12-30T15:40:00"/>
    <x v="0"/>
    <n v="7"/>
    <n v="1"/>
    <s v="Mr Brightside"/>
    <s v="Edge"/>
    <n v="20"/>
    <s v=""/>
    <x v="2"/>
    <s v=""/>
    <s v="OK"/>
    <s v=""/>
    <n v="1.9"/>
    <s v=""/>
    <s v="Mr Brightside"/>
    <s v=""/>
    <s v=""/>
    <s v=""/>
    <n v="100"/>
    <n v="190"/>
    <n v="90"/>
    <x v="0"/>
    <s v="Best"/>
    <x v="5"/>
    <s v=""/>
    <s v=""/>
    <s v="Vic"/>
    <s v="-"/>
    <d v="1899-12-30T15:40:00"/>
    <s v="Flemington"/>
    <n v="7"/>
    <n v="1"/>
    <s v="Mr Brightside"/>
    <s v=""/>
    <s v=""/>
  </r>
  <r>
    <x v="6"/>
    <d v="1899-12-30T15:40:00"/>
    <x v="0"/>
    <n v="7"/>
    <n v="1"/>
    <s v="Mr Brightside"/>
    <s v="Nat"/>
    <n v="20"/>
    <s v=""/>
    <x v="2"/>
    <s v=""/>
    <s v="OK"/>
    <s v=""/>
    <n v="1.9"/>
    <s v=""/>
    <s v="Mr Brightside"/>
    <s v=""/>
    <s v=""/>
    <s v=""/>
    <n v="100"/>
    <n v="190"/>
    <n v="90"/>
    <x v="0"/>
    <s v="Best"/>
    <x v="5"/>
    <s v=""/>
    <s v=""/>
    <s v="Vic"/>
    <s v="-"/>
    <d v="1899-12-30T15:40:00"/>
    <s v="Flemington"/>
    <n v="7"/>
    <n v="1"/>
    <s v="Mr Brightside"/>
    <s v=""/>
    <s v=""/>
  </r>
  <r>
    <x v="6"/>
    <d v="1899-12-30T15:40:00"/>
    <x v="0"/>
    <n v="7"/>
    <n v="1"/>
    <s v="Mr Brightside"/>
    <s v="Pro Mel"/>
    <n v="16"/>
    <s v=""/>
    <x v="2"/>
    <s v=""/>
    <s v="OK"/>
    <s v=""/>
    <n v="1.9"/>
    <s v=""/>
    <s v="Mr Brightside"/>
    <s v=""/>
    <s v=""/>
    <s v=""/>
    <n v="100"/>
    <n v="190"/>
    <n v="90"/>
    <x v="0"/>
    <s v="Best"/>
    <x v="5"/>
    <s v=""/>
    <s v=""/>
    <s v="Vic"/>
    <s v="-"/>
    <d v="1899-12-30T15:40:00"/>
    <s v="Flemington"/>
    <n v="7"/>
    <n v="1"/>
    <s v="Mr Brightside"/>
    <s v=""/>
    <s v=""/>
  </r>
  <r>
    <x v="6"/>
    <d v="1899-12-30T16:00:00"/>
    <x v="6"/>
    <n v="8"/>
    <n v="5"/>
    <s v="In Secret"/>
    <s v="E4"/>
    <n v="11.000000000000002"/>
    <n v="24"/>
    <x v="1"/>
    <s v="E4-11/Nat-13"/>
    <s v="OK"/>
    <n v="96"/>
    <m/>
    <s v=""/>
    <s v="In Secret"/>
    <n v="100"/>
    <s v=""/>
    <n v="-100"/>
    <n v="100"/>
    <s v=""/>
    <n v="-100"/>
    <x v="0"/>
    <s v="Best"/>
    <x v="3"/>
    <s v=""/>
    <n v="-40"/>
    <s v="NSW"/>
    <s v="-"/>
    <d v="1899-12-30T16:00:00"/>
    <s v="Randwick"/>
    <n v="8"/>
    <n v="5"/>
    <s v="In Secret"/>
    <s v="E4-11/Nat-13"/>
    <n v="40"/>
  </r>
  <r>
    <x v="6"/>
    <d v="1899-12-30T16:00:00"/>
    <x v="6"/>
    <n v="8"/>
    <n v="5"/>
    <s v="In Secret"/>
    <s v="Nat"/>
    <n v="13"/>
    <s v=""/>
    <x v="2"/>
    <s v=""/>
    <s v="OK"/>
    <s v=""/>
    <m/>
    <s v=""/>
    <s v="In Secret"/>
    <s v=""/>
    <s v=""/>
    <s v=""/>
    <n v="100"/>
    <s v=""/>
    <n v="-100"/>
    <x v="0"/>
    <s v="Best"/>
    <x v="5"/>
    <s v=""/>
    <s v=""/>
    <s v="NSW"/>
    <s v="-"/>
    <d v="1899-12-30T16:00:00"/>
    <s v="Randwick"/>
    <n v="8"/>
    <n v="5"/>
    <s v="In Secret"/>
    <s v=""/>
    <s v=""/>
  </r>
  <r>
    <x v="6"/>
    <d v="1899-12-30T16:12:00"/>
    <x v="2"/>
    <n v="8"/>
    <n v="7"/>
    <s v="Hold On Honey"/>
    <s v="Nat"/>
    <n v="11"/>
    <n v="11"/>
    <x v="0"/>
    <s v="Nat-11"/>
    <s v=""/>
    <n v="44"/>
    <m/>
    <s v=""/>
    <s v="Hold On Honey"/>
    <s v=""/>
    <s v=""/>
    <s v=""/>
    <n v="100"/>
    <s v=""/>
    <n v="-100"/>
    <x v="0"/>
    <s v="Q"/>
    <x v="3"/>
    <s v=""/>
    <n v="-40"/>
    <s v="Qld"/>
    <s v="-"/>
    <d v="1899-12-30T16:12:00"/>
    <s v="Eagle Farm"/>
    <n v="8"/>
    <n v="7"/>
    <s v="Hold On Honey"/>
    <s v="Nat-11"/>
    <n v="40"/>
  </r>
  <r>
    <x v="6"/>
    <d v="1899-12-30T16:20:00"/>
    <x v="0"/>
    <n v="8"/>
    <n v="1"/>
    <s v="Amelias Jewel"/>
    <s v="Nat"/>
    <n v="13"/>
    <n v="13"/>
    <x v="0"/>
    <s v="Nat-13"/>
    <s v="OK"/>
    <n v="52"/>
    <n v="1.95"/>
    <n v="101.39999999999999"/>
    <s v="Amelias Jewel"/>
    <s v=""/>
    <s v=""/>
    <s v=""/>
    <n v="100"/>
    <n v="195"/>
    <n v="95"/>
    <x v="0"/>
    <s v="Nat OK"/>
    <x v="0"/>
    <n v="97.5"/>
    <n v="47.5"/>
    <s v="Vic"/>
    <s v="-"/>
    <d v="1899-12-30T16:20:00"/>
    <s v="Flemington"/>
    <n v="8"/>
    <n v="1"/>
    <s v="Amelias Jewel"/>
    <s v="Nat-13"/>
    <n v="50"/>
  </r>
  <r>
    <x v="6"/>
    <d v="1899-12-30T16:40:00"/>
    <x v="6"/>
    <n v="9"/>
    <n v="1"/>
    <s v="Converge"/>
    <s v="E4"/>
    <n v="10"/>
    <n v="10"/>
    <x v="0"/>
    <s v="E4-10"/>
    <s v="OK"/>
    <n v="40"/>
    <m/>
    <s v=""/>
    <s v="Converge"/>
    <s v=""/>
    <s v=""/>
    <s v=""/>
    <n v="100"/>
    <s v=""/>
    <n v="-100"/>
    <x v="0"/>
    <s v="Poor &lt;55"/>
    <x v="2"/>
    <s v=""/>
    <n v="-20"/>
    <s v="NSW"/>
    <s v="-"/>
    <d v="1899-12-30T16:40:00"/>
    <s v="Randwick"/>
    <n v="9"/>
    <n v="1"/>
    <s v="Converge"/>
    <s v="E4-10"/>
    <n v="20"/>
  </r>
  <r>
    <x v="6"/>
    <d v="1899-12-30T16:40:00"/>
    <x v="6"/>
    <n v="9"/>
    <n v="11"/>
    <s v="Olentia"/>
    <s v="Pro Syd"/>
    <n v="10"/>
    <n v="10"/>
    <x v="0"/>
    <s v="Pro Syd-10"/>
    <s v="OK"/>
    <n v="40"/>
    <m/>
    <s v=""/>
    <s v="Olentia"/>
    <s v=""/>
    <s v=""/>
    <s v=""/>
    <n v="100"/>
    <s v=""/>
    <n v="-100"/>
    <x v="0"/>
    <s v="Poor &lt;55"/>
    <x v="2"/>
    <s v=""/>
    <n v="-20"/>
    <s v="NSW"/>
    <s v="-"/>
    <d v="1899-12-30T16:40:00"/>
    <s v="Randwick"/>
    <n v="9"/>
    <n v="11"/>
    <s v="Olentia"/>
    <s v="Pro Syd-10"/>
    <n v="20"/>
  </r>
  <r>
    <x v="6"/>
    <d v="1899-12-30T16:48:00"/>
    <x v="2"/>
    <n v="9"/>
    <n v="11"/>
    <s v="Viminele"/>
    <s v="Nat"/>
    <n v="11"/>
    <n v="11"/>
    <x v="0"/>
    <s v="Nat-11"/>
    <s v=""/>
    <n v="44"/>
    <m/>
    <s v=""/>
    <s v="Viminele"/>
    <s v=""/>
    <s v=""/>
    <s v=""/>
    <n v="100"/>
    <s v=""/>
    <n v="-100"/>
    <x v="0"/>
    <s v="Q"/>
    <x v="3"/>
    <s v=""/>
    <n v="-40"/>
    <s v="Qld"/>
    <s v="-"/>
    <d v="1899-12-30T16:48:00"/>
    <s v="Eagle Farm"/>
    <n v="9"/>
    <n v="11"/>
    <s v="Viminele"/>
    <s v="Nat-11"/>
    <n v="40"/>
  </r>
  <r>
    <x v="6"/>
    <d v="1899-12-30T16:55:00"/>
    <x v="0"/>
    <n v="9"/>
    <n v="8"/>
    <s v="Benedetta"/>
    <s v="E4"/>
    <n v="12"/>
    <n v="68"/>
    <x v="4"/>
    <s v="E4-12/Edge-20/Nat-20/Pro Mel-16"/>
    <s v="OK"/>
    <n v="272"/>
    <m/>
    <s v=""/>
    <s v="Benedetta"/>
    <n v="200"/>
    <s v=""/>
    <n v="-200"/>
    <n v="100"/>
    <s v=""/>
    <n v="-100"/>
    <x v="0"/>
    <s v="Best"/>
    <x v="6"/>
    <s v=""/>
    <n v="-150"/>
    <s v="Vic"/>
    <s v="-"/>
    <d v="1899-12-30T16:55:00"/>
    <s v="Flemington"/>
    <n v="9"/>
    <n v="8"/>
    <s v="Benedetta"/>
    <s v="E4-12/Edge-20/Nat-20/Pro Mel-16"/>
    <n v="150"/>
  </r>
  <r>
    <x v="6"/>
    <d v="1899-12-30T16:55:00"/>
    <x v="0"/>
    <n v="9"/>
    <n v="8"/>
    <s v="Benedetta"/>
    <s v="Edge"/>
    <n v="20"/>
    <s v=""/>
    <x v="2"/>
    <s v=""/>
    <s v="OK"/>
    <s v=""/>
    <m/>
    <s v=""/>
    <s v="Benedetta"/>
    <s v=""/>
    <s v=""/>
    <s v=""/>
    <n v="100"/>
    <s v=""/>
    <n v="-100"/>
    <x v="0"/>
    <s v="Best"/>
    <x v="5"/>
    <s v=""/>
    <s v=""/>
    <s v="Vic"/>
    <s v="-"/>
    <d v="1899-12-30T16:55:00"/>
    <s v="Flemington"/>
    <n v="9"/>
    <n v="8"/>
    <s v="Benedetta"/>
    <s v=""/>
    <s v=""/>
  </r>
  <r>
    <x v="6"/>
    <d v="1899-12-30T16:55:00"/>
    <x v="0"/>
    <n v="9"/>
    <n v="8"/>
    <s v="Benedetta"/>
    <s v="Nat"/>
    <n v="20"/>
    <s v=""/>
    <x v="2"/>
    <s v=""/>
    <s v="OK"/>
    <s v=""/>
    <m/>
    <s v=""/>
    <s v="Benedetta"/>
    <s v=""/>
    <s v=""/>
    <s v=""/>
    <n v="100"/>
    <s v=""/>
    <n v="-100"/>
    <x v="0"/>
    <s v="Best"/>
    <x v="5"/>
    <s v=""/>
    <s v=""/>
    <s v="Vic"/>
    <s v="-"/>
    <d v="1899-12-30T16:55:00"/>
    <s v="Flemington"/>
    <n v="9"/>
    <n v="8"/>
    <s v="Benedetta"/>
    <s v=""/>
    <s v=""/>
  </r>
  <r>
    <x v="6"/>
    <d v="1899-12-30T16:55:00"/>
    <x v="0"/>
    <n v="9"/>
    <n v="8"/>
    <s v="Benedetta"/>
    <s v="Pro Mel"/>
    <n v="16"/>
    <s v=""/>
    <x v="2"/>
    <s v=""/>
    <s v="OK"/>
    <s v=""/>
    <m/>
    <s v=""/>
    <s v="Benedetta"/>
    <s v=""/>
    <s v=""/>
    <s v=""/>
    <n v="100"/>
    <s v=""/>
    <n v="-100"/>
    <x v="0"/>
    <s v="Best"/>
    <x v="5"/>
    <s v=""/>
    <s v=""/>
    <s v="Vic"/>
    <s v="-"/>
    <d v="1899-12-30T16:55:00"/>
    <s v="Flemington"/>
    <n v="9"/>
    <n v="8"/>
    <s v="Benedetta"/>
    <s v=""/>
    <s v=""/>
  </r>
  <r>
    <x v="6"/>
    <d v="1899-12-30T16:55:00"/>
    <x v="0"/>
    <n v="9"/>
    <n v="1"/>
    <s v="King Of Sparta"/>
    <s v="Pro Mel"/>
    <n v="13"/>
    <n v="13"/>
    <x v="0"/>
    <s v="Pro Mel-13"/>
    <s v="OK"/>
    <n v="52"/>
    <m/>
    <s v=""/>
    <s v="King Of Sparta"/>
    <s v=""/>
    <s v=""/>
    <s v=""/>
    <n v="100"/>
    <s v=""/>
    <n v="-100"/>
    <x v="0"/>
    <s v="Poor &lt;55"/>
    <x v="2"/>
    <s v=""/>
    <n v="-20"/>
    <s v="Vic"/>
    <s v="-"/>
    <d v="1899-12-30T16:55:00"/>
    <s v="Flemington"/>
    <n v="9"/>
    <n v="1"/>
    <s v="King Of Sparta"/>
    <s v="Pro Mel-13"/>
    <n v="20"/>
  </r>
  <r>
    <x v="6"/>
    <d v="1899-12-30T17:25:00"/>
    <x v="0"/>
    <n v="10"/>
    <n v="16"/>
    <s v="Carini"/>
    <s v="E4"/>
    <n v="12"/>
    <n v="27"/>
    <x v="1"/>
    <s v="E4-12/Edge-15"/>
    <s v="OK"/>
    <n v="108"/>
    <n v="3.2"/>
    <n v="345.6"/>
    <s v="Carini"/>
    <n v="200"/>
    <n v="640"/>
    <n v="440"/>
    <n v="100"/>
    <n v="320"/>
    <n v="220"/>
    <x v="0"/>
    <s v="Best"/>
    <x v="6"/>
    <n v="480"/>
    <n v="330"/>
    <s v="Vic"/>
    <s v="-"/>
    <d v="1899-12-30T17:25:00"/>
    <s v="Flemington"/>
    <n v="10"/>
    <n v="16"/>
    <s v="Carini"/>
    <s v="E4-12/Edge-15"/>
    <n v="150"/>
  </r>
  <r>
    <x v="6"/>
    <d v="1899-12-30T17:25:00"/>
    <x v="0"/>
    <n v="10"/>
    <n v="16"/>
    <s v="Carini"/>
    <s v="Edge"/>
    <n v="15"/>
    <s v=""/>
    <x v="2"/>
    <s v=""/>
    <s v="OK"/>
    <s v=""/>
    <n v="3.2"/>
    <s v=""/>
    <s v="Carini"/>
    <s v=""/>
    <s v=""/>
    <s v=""/>
    <n v="100"/>
    <n v="320"/>
    <n v="220"/>
    <x v="0"/>
    <s v="Best"/>
    <x v="5"/>
    <s v=""/>
    <s v=""/>
    <s v="Vic"/>
    <s v="-"/>
    <d v="1899-12-30T17:25:00"/>
    <s v="Flemington"/>
    <n v="10"/>
    <n v="16"/>
    <s v="Carini"/>
    <s v=""/>
    <s v=""/>
  </r>
  <r>
    <x v="6"/>
    <d v="1899-12-30T17:25:00"/>
    <x v="0"/>
    <n v="10"/>
    <n v="10"/>
    <s v="Devoted"/>
    <s v="Nat"/>
    <n v="13"/>
    <n v="13"/>
    <x v="0"/>
    <s v="Nat-13"/>
    <s v="OK"/>
    <n v="52"/>
    <m/>
    <s v=""/>
    <s v="Devoted"/>
    <s v=""/>
    <s v=""/>
    <s v=""/>
    <n v="100"/>
    <s v=""/>
    <n v="-100"/>
    <x v="0"/>
    <s v="Nat OK"/>
    <x v="0"/>
    <s v=""/>
    <n v="-50"/>
    <s v="Vic"/>
    <s v="-"/>
    <d v="1899-12-30T17:25:00"/>
    <s v="Flemington"/>
    <n v="10"/>
    <n v="10"/>
    <s v="Devoted"/>
    <s v="Nat-13"/>
    <n v="50"/>
  </r>
  <r>
    <x v="7"/>
    <d v="1899-12-30T12:10:00"/>
    <x v="5"/>
    <n v="1"/>
    <n v="3"/>
    <s v="Shock Em Ova"/>
    <s v="Nat"/>
    <n v="13"/>
    <n v="13"/>
    <x v="0"/>
    <s v="Nat-13"/>
    <s v="OK"/>
    <n v="52"/>
    <n v="2"/>
    <n v="104"/>
    <s v="Shock Em Ova"/>
    <s v=""/>
    <s v=""/>
    <s v=""/>
    <n v="100"/>
    <n v="200"/>
    <n v="100"/>
    <x v="0"/>
    <s v="Nat OK"/>
    <x v="0"/>
    <n v="100"/>
    <n v="50"/>
    <s v="Vic"/>
    <s v="-"/>
    <d v="1899-12-30T12:10:00"/>
    <s v="Caulfield"/>
    <n v="1"/>
    <n v="3"/>
    <s v="Shock Em Ova"/>
    <s v="Nat-13"/>
    <n v="50"/>
  </r>
  <r>
    <x v="7"/>
    <d v="1899-12-30T12:40:00"/>
    <x v="5"/>
    <n v="2"/>
    <n v="2"/>
    <s v="First Immortal"/>
    <s v="Nat"/>
    <n v="16"/>
    <n v="16"/>
    <x v="0"/>
    <s v="Nat-16"/>
    <s v="OK"/>
    <n v="64"/>
    <n v="2.4"/>
    <n v="153.6"/>
    <s v="First Immortal"/>
    <s v=""/>
    <s v=""/>
    <s v=""/>
    <n v="100"/>
    <n v="240"/>
    <n v="140"/>
    <x v="0"/>
    <s v="Best"/>
    <x v="0"/>
    <n v="120"/>
    <n v="70"/>
    <s v="Vic"/>
    <s v="-"/>
    <d v="1899-12-30T12:40:00"/>
    <s v="Caulfield"/>
    <n v="2"/>
    <n v="2"/>
    <s v="First Immortal"/>
    <s v="Nat-16"/>
    <n v="50"/>
  </r>
  <r>
    <x v="7"/>
    <d v="1899-12-30T13:00:00"/>
    <x v="1"/>
    <n v="3"/>
    <n v="9"/>
    <s v="Howgoodareyou"/>
    <s v="E4"/>
    <n v="11.000000000000002"/>
    <n v="41"/>
    <x v="3"/>
    <s v="E4-11/Edge-15/Nat-15"/>
    <s v="OK"/>
    <n v="164"/>
    <m/>
    <s v=""/>
    <s v="Howgoodareyou"/>
    <n v="200"/>
    <s v=""/>
    <n v="-200"/>
    <n v="100"/>
    <s v=""/>
    <n v="-100"/>
    <x v="0"/>
    <s v="ave"/>
    <x v="4"/>
    <s v=""/>
    <n v="-100"/>
    <s v="NSW"/>
    <s v="-"/>
    <d v="1899-12-30T13:00:00"/>
    <s v="Rosehill"/>
    <n v="3"/>
    <n v="9"/>
    <s v="Howgoodareyou"/>
    <s v="E4-11/Edge-15/Nat-15"/>
    <n v="100"/>
  </r>
  <r>
    <x v="7"/>
    <d v="1899-12-30T13:00:00"/>
    <x v="1"/>
    <n v="3"/>
    <n v="9"/>
    <s v="Howgoodareyou"/>
    <s v="Edge"/>
    <n v="15"/>
    <s v=""/>
    <x v="2"/>
    <s v=""/>
    <s v="OK"/>
    <s v=""/>
    <m/>
    <s v=""/>
    <s v="Howgoodareyou"/>
    <s v=""/>
    <s v=""/>
    <s v=""/>
    <n v="100"/>
    <s v=""/>
    <n v="-100"/>
    <x v="0"/>
    <s v="ave"/>
    <x v="5"/>
    <s v=""/>
    <s v=""/>
    <s v="NSW"/>
    <s v="-"/>
    <d v="1899-12-30T13:00:00"/>
    <s v="Rosehill"/>
    <n v="3"/>
    <n v="9"/>
    <s v="Howgoodareyou"/>
    <s v=""/>
    <s v=""/>
  </r>
  <r>
    <x v="7"/>
    <d v="1899-12-30T13:00:00"/>
    <x v="1"/>
    <n v="3"/>
    <n v="9"/>
    <s v="Howgoodareyou"/>
    <s v="Nat"/>
    <n v="15"/>
    <s v=""/>
    <x v="2"/>
    <s v=""/>
    <s v="OK"/>
    <s v=""/>
    <m/>
    <s v=""/>
    <s v="Howgoodareyou"/>
    <s v=""/>
    <s v=""/>
    <s v=""/>
    <n v="100"/>
    <s v=""/>
    <n v="-100"/>
    <x v="0"/>
    <s v="ave"/>
    <x v="5"/>
    <s v=""/>
    <s v=""/>
    <s v="NSW"/>
    <s v="-"/>
    <d v="1899-12-30T13:00:00"/>
    <s v="Rosehill"/>
    <n v="3"/>
    <n v="9"/>
    <s v="Howgoodareyou"/>
    <s v=""/>
    <s v=""/>
  </r>
  <r>
    <x v="7"/>
    <d v="1899-12-30T13:00:00"/>
    <x v="1"/>
    <n v="3"/>
    <n v="8"/>
    <s v="Marquess"/>
    <s v="Pro Syd"/>
    <n v="15"/>
    <n v="15"/>
    <x v="0"/>
    <s v="Pro Syd-15"/>
    <s v="OK"/>
    <n v="60"/>
    <n v="2.7"/>
    <n v="162"/>
    <s v="Marquess"/>
    <s v=""/>
    <s v=""/>
    <s v=""/>
    <n v="100"/>
    <n v="270"/>
    <n v="170"/>
    <x v="0"/>
    <s v="ave"/>
    <x v="1"/>
    <n v="324"/>
    <n v="204"/>
    <s v="NSW"/>
    <s v="-"/>
    <d v="1899-12-30T13:00:00"/>
    <s v="Rosehill"/>
    <n v="3"/>
    <n v="8"/>
    <s v="Marquess"/>
    <s v="Pro Syd-15"/>
    <n v="120"/>
  </r>
  <r>
    <x v="7"/>
    <d v="1899-12-30T13:15:00"/>
    <x v="5"/>
    <n v="3"/>
    <n v="1"/>
    <s v="Red Card"/>
    <s v="Edge"/>
    <n v="14"/>
    <n v="30"/>
    <x v="1"/>
    <s v="Edge-14/Pro Mel-16"/>
    <s v="OK"/>
    <n v="120"/>
    <m/>
    <s v=""/>
    <s v="Red Card"/>
    <n v="200"/>
    <s v=""/>
    <n v="-200"/>
    <n v="100"/>
    <s v=""/>
    <n v="-100"/>
    <x v="0"/>
    <s v="Best"/>
    <x v="6"/>
    <s v=""/>
    <n v="-150"/>
    <s v="Vic"/>
    <s v="-"/>
    <d v="1899-12-30T13:15:00"/>
    <s v="Caulfield"/>
    <n v="3"/>
    <n v="1"/>
    <s v="Red Card"/>
    <s v="Edge-14/Pro Mel-16"/>
    <n v="150"/>
  </r>
  <r>
    <x v="7"/>
    <d v="1899-12-30T13:15:00"/>
    <x v="5"/>
    <n v="3"/>
    <n v="1"/>
    <s v="Red Card"/>
    <s v="Pro Mel"/>
    <n v="16"/>
    <s v=""/>
    <x v="2"/>
    <s v=""/>
    <s v="OK"/>
    <s v=""/>
    <m/>
    <s v=""/>
    <s v="Red Card"/>
    <s v=""/>
    <s v=""/>
    <s v=""/>
    <n v="100"/>
    <s v=""/>
    <n v="-100"/>
    <x v="0"/>
    <s v="Best"/>
    <x v="5"/>
    <s v=""/>
    <s v=""/>
    <s v="Vic"/>
    <s v="-"/>
    <d v="1899-12-30T13:15:00"/>
    <s v="Caulfield"/>
    <n v="3"/>
    <n v="1"/>
    <s v="Red Card"/>
    <s v=""/>
    <s v=""/>
  </r>
  <r>
    <x v="7"/>
    <d v="1899-12-30T13:50:00"/>
    <x v="5"/>
    <n v="4"/>
    <n v="8"/>
    <s v="Our Red Morning"/>
    <s v="E4"/>
    <n v="12"/>
    <n v="12"/>
    <x v="0"/>
    <s v="E4-12"/>
    <s v="OK"/>
    <n v="48"/>
    <m/>
    <s v=""/>
    <s v="Our Red Morning"/>
    <s v=""/>
    <s v=""/>
    <s v=""/>
    <n v="100"/>
    <s v=""/>
    <n v="-100"/>
    <x v="0"/>
    <s v="Poor &lt;55"/>
    <x v="2"/>
    <s v=""/>
    <n v="-20"/>
    <s v="Vic"/>
    <s v="-"/>
    <d v="1899-12-30T13:50:00"/>
    <s v="Caulfield"/>
    <n v="4"/>
    <n v="8"/>
    <s v="Our Red Morning"/>
    <s v="E4-12"/>
    <n v="20"/>
  </r>
  <r>
    <x v="7"/>
    <d v="1899-12-30T13:50:00"/>
    <x v="5"/>
    <n v="4"/>
    <n v="11"/>
    <s v="Yellow Sam"/>
    <s v="Edge"/>
    <n v="12"/>
    <n v="25"/>
    <x v="1"/>
    <s v="Edge-12/Pro Mel-13"/>
    <s v="OK"/>
    <n v="100"/>
    <m/>
    <s v=""/>
    <s v="Yellow Sam"/>
    <n v="100"/>
    <s v=""/>
    <n v="-100"/>
    <n v="100"/>
    <s v=""/>
    <n v="-100"/>
    <x v="0"/>
    <s v="Best"/>
    <x v="4"/>
    <s v=""/>
    <n v="-100"/>
    <s v="Vic"/>
    <s v="-"/>
    <d v="1899-12-30T13:50:00"/>
    <s v="Caulfield"/>
    <n v="4"/>
    <n v="11"/>
    <s v="Yellow Sam"/>
    <s v="Edge-12/Pro Mel-13"/>
    <n v="100"/>
  </r>
  <r>
    <x v="7"/>
    <d v="1899-12-30T13:50:00"/>
    <x v="5"/>
    <n v="4"/>
    <n v="11"/>
    <s v="Yellow Sam"/>
    <s v="Pro Mel"/>
    <n v="13"/>
    <s v=""/>
    <x v="2"/>
    <s v=""/>
    <s v="OK"/>
    <s v=""/>
    <m/>
    <s v=""/>
    <s v="Yellow Sam"/>
    <s v=""/>
    <s v=""/>
    <s v=""/>
    <n v="100"/>
    <s v=""/>
    <n v="-100"/>
    <x v="0"/>
    <s v="Best"/>
    <x v="5"/>
    <s v=""/>
    <s v=""/>
    <s v="Vic"/>
    <s v="-"/>
    <d v="1899-12-30T13:50:00"/>
    <s v="Caulfield"/>
    <n v="4"/>
    <n v="11"/>
    <s v="Yellow Sam"/>
    <s v=""/>
    <s v=""/>
  </r>
  <r>
    <x v="7"/>
    <d v="1899-12-30T14:10:00"/>
    <x v="1"/>
    <n v="5"/>
    <n v="6"/>
    <s v="Athabascan"/>
    <s v="Pro Syd"/>
    <n v="15"/>
    <n v="15"/>
    <x v="0"/>
    <s v="Pro Syd-15"/>
    <s v="OK"/>
    <n v="60"/>
    <n v="4.8"/>
    <n v="288"/>
    <s v="Athabascan"/>
    <s v=""/>
    <s v=""/>
    <s v=""/>
    <n v="100"/>
    <n v="480"/>
    <n v="380"/>
    <x v="0"/>
    <s v="ave"/>
    <x v="1"/>
    <n v="576"/>
    <n v="456"/>
    <s v="NSW"/>
    <s v="-"/>
    <d v="1899-12-30T14:10:00"/>
    <s v="Rosehill"/>
    <n v="5"/>
    <n v="6"/>
    <s v="Athabascan"/>
    <s v="Pro Syd-15"/>
    <n v="120"/>
  </r>
  <r>
    <x v="7"/>
    <d v="1899-12-30T14:10:00"/>
    <x v="1"/>
    <n v="5"/>
    <n v="9"/>
    <s v="Verona"/>
    <s v="Pro Syd"/>
    <n v="10"/>
    <n v="10"/>
    <x v="0"/>
    <s v="Pro Syd-10"/>
    <s v="OK"/>
    <n v="40"/>
    <m/>
    <s v=""/>
    <s v="Verona"/>
    <s v=""/>
    <s v=""/>
    <s v=""/>
    <n v="100"/>
    <s v=""/>
    <n v="-100"/>
    <x v="0"/>
    <s v="Poor &lt;55"/>
    <x v="2"/>
    <s v=""/>
    <n v="-20"/>
    <s v="NSW"/>
    <s v="-"/>
    <d v="1899-12-30T14:10:00"/>
    <s v="Rosehill"/>
    <n v="5"/>
    <n v="9"/>
    <s v="Verona"/>
    <s v="Pro Syd-10"/>
    <n v="20"/>
  </r>
  <r>
    <x v="7"/>
    <d v="1899-12-30T14:25:00"/>
    <x v="5"/>
    <n v="5"/>
    <n v="4"/>
    <s v="Zoukerette"/>
    <s v="Nat"/>
    <n v="13"/>
    <n v="13"/>
    <x v="0"/>
    <s v="Nat-13"/>
    <s v="OK"/>
    <n v="52"/>
    <m/>
    <s v=""/>
    <s v="Zoukerette"/>
    <s v=""/>
    <s v=""/>
    <s v=""/>
    <n v="100"/>
    <s v=""/>
    <n v="-100"/>
    <x v="0"/>
    <s v="Nat OK"/>
    <x v="0"/>
    <s v=""/>
    <n v="-50"/>
    <s v="Vic"/>
    <s v="-"/>
    <d v="1899-12-30T14:25:00"/>
    <s v="Caulfield"/>
    <n v="5"/>
    <n v="4"/>
    <s v="Zoukerette"/>
    <s v="Nat-13"/>
    <n v="50"/>
  </r>
  <r>
    <x v="7"/>
    <d v="1899-12-30T15:00:00"/>
    <x v="5"/>
    <n v="6"/>
    <n v="10"/>
    <s v="Amenable"/>
    <s v="Nat"/>
    <n v="13"/>
    <n v="13"/>
    <x v="0"/>
    <s v="Nat-13"/>
    <s v="OK"/>
    <n v="52"/>
    <m/>
    <s v=""/>
    <s v="Amenable"/>
    <s v=""/>
    <s v=""/>
    <s v=""/>
    <n v="100"/>
    <s v=""/>
    <n v="-100"/>
    <x v="0"/>
    <s v="Nat OK"/>
    <x v="0"/>
    <s v=""/>
    <n v="-50"/>
    <s v="Vic"/>
    <s v="-"/>
    <d v="1899-12-30T15:00:00"/>
    <s v="Caulfield"/>
    <n v="6"/>
    <n v="10"/>
    <s v="Amenable"/>
    <s v="Nat-13"/>
    <n v="50"/>
  </r>
  <r>
    <x v="7"/>
    <d v="1899-12-30T15:00:00"/>
    <x v="5"/>
    <n v="6"/>
    <n v="1"/>
    <s v="Bandersnatch"/>
    <s v="Pro Mel"/>
    <n v="13"/>
    <n v="13"/>
    <x v="0"/>
    <s v="Pro Mel-13"/>
    <s v="OK"/>
    <n v="52"/>
    <m/>
    <s v=""/>
    <s v="Bandersnatch"/>
    <s v=""/>
    <s v=""/>
    <s v=""/>
    <n v="100"/>
    <s v=""/>
    <n v="-100"/>
    <x v="0"/>
    <s v="Poor &lt;55"/>
    <x v="2"/>
    <s v=""/>
    <n v="-20"/>
    <s v="Vic"/>
    <s v="-"/>
    <d v="1899-12-30T15:00:00"/>
    <s v="Caulfield"/>
    <n v="6"/>
    <n v="1"/>
    <s v="Bandersnatch"/>
    <s v="Pro Mel-13"/>
    <n v="20"/>
  </r>
  <r>
    <x v="7"/>
    <d v="1899-12-30T15:40:00"/>
    <x v="5"/>
    <n v="7"/>
    <n v="2"/>
    <s v="Veight"/>
    <s v="Nat"/>
    <n v="13"/>
    <n v="13"/>
    <x v="0"/>
    <s v="Nat-13"/>
    <s v="OK"/>
    <n v="52"/>
    <m/>
    <s v=""/>
    <s v="Veight"/>
    <s v=""/>
    <s v=""/>
    <s v=""/>
    <n v="100"/>
    <s v=""/>
    <n v="-100"/>
    <x v="0"/>
    <s v="Nat OK"/>
    <x v="0"/>
    <s v=""/>
    <n v="-50"/>
    <s v="Vic"/>
    <s v="-"/>
    <d v="1899-12-30T15:40:00"/>
    <s v="Caulfield"/>
    <n v="7"/>
    <n v="2"/>
    <s v="Veight"/>
    <s v="Nat-13"/>
    <n v="50"/>
  </r>
  <r>
    <x v="7"/>
    <d v="1899-12-30T16:00:00"/>
    <x v="1"/>
    <n v="8"/>
    <n v="3"/>
    <s v="Cylinder"/>
    <s v="E4"/>
    <n v="10"/>
    <n v="10"/>
    <x v="0"/>
    <s v="E4-10"/>
    <s v="OK"/>
    <n v="40"/>
    <m/>
    <s v=""/>
    <s v="Cylinder"/>
    <s v=""/>
    <s v=""/>
    <s v=""/>
    <n v="100"/>
    <s v=""/>
    <n v="-100"/>
    <x v="0"/>
    <s v="Poor &lt;55"/>
    <x v="2"/>
    <s v=""/>
    <n v="-20"/>
    <s v="NSW"/>
    <s v="-"/>
    <d v="1899-12-30T16:00:00"/>
    <s v="Rosehill"/>
    <n v="8"/>
    <n v="3"/>
    <s v="Cylinder"/>
    <s v="E4-10"/>
    <n v="20"/>
  </r>
  <r>
    <x v="7"/>
    <d v="1899-12-30T16:20:00"/>
    <x v="5"/>
    <n v="8"/>
    <n v="12"/>
    <s v="Berkeley Square"/>
    <s v="E4"/>
    <n v="12"/>
    <n v="26"/>
    <x v="1"/>
    <s v="E4-12/Edge-14"/>
    <s v="OK"/>
    <n v="104"/>
    <m/>
    <s v=""/>
    <s v="Berkeley Square"/>
    <n v="200"/>
    <s v=""/>
    <n v="-200"/>
    <n v="100"/>
    <s v=""/>
    <n v="-100"/>
    <x v="0"/>
    <s v="Best"/>
    <x v="6"/>
    <s v=""/>
    <n v="-150"/>
    <s v="Vic"/>
    <s v="-"/>
    <d v="1899-12-30T16:20:00"/>
    <s v="Caulfield"/>
    <n v="8"/>
    <n v="12"/>
    <s v="Berkeley Square"/>
    <s v="E4-12/Edge-14"/>
    <n v="150"/>
  </r>
  <r>
    <x v="7"/>
    <d v="1899-12-30T16:20:00"/>
    <x v="5"/>
    <n v="8"/>
    <n v="12"/>
    <s v="Berkeley Square"/>
    <s v="Edge"/>
    <n v="14"/>
    <s v=""/>
    <x v="2"/>
    <s v=""/>
    <s v="OK"/>
    <s v=""/>
    <m/>
    <s v=""/>
    <s v="Berkeley Square"/>
    <s v=""/>
    <s v=""/>
    <s v=""/>
    <n v="100"/>
    <s v=""/>
    <n v="-100"/>
    <x v="0"/>
    <s v="Best"/>
    <x v="5"/>
    <s v=""/>
    <s v=""/>
    <s v="Vic"/>
    <s v="-"/>
    <d v="1899-12-30T16:20:00"/>
    <s v="Caulfield"/>
    <n v="8"/>
    <n v="12"/>
    <s v="Berkeley Square"/>
    <s v=""/>
    <s v=""/>
  </r>
  <r>
    <x v="7"/>
    <d v="1899-12-30T16:20:00"/>
    <x v="5"/>
    <n v="8"/>
    <n v="3"/>
    <s v="Floating Artist"/>
    <s v="E4"/>
    <n v="12"/>
    <n v="12"/>
    <x v="0"/>
    <s v="E4-12"/>
    <s v="OK"/>
    <n v="48"/>
    <m/>
    <s v=""/>
    <s v="Floating Artist"/>
    <s v=""/>
    <s v=""/>
    <s v=""/>
    <n v="100"/>
    <s v=""/>
    <n v="-100"/>
    <x v="0"/>
    <s v="Poor &lt;55"/>
    <x v="2"/>
    <s v=""/>
    <n v="-20"/>
    <s v="Vic"/>
    <s v="-"/>
    <d v="1899-12-30T16:20:00"/>
    <s v="Caulfield"/>
    <n v="8"/>
    <n v="3"/>
    <s v="Floating Artist"/>
    <s v="E4-12"/>
    <n v="20"/>
  </r>
  <r>
    <x v="7"/>
    <d v="1899-12-30T17:15:00"/>
    <x v="1"/>
    <n v="10"/>
    <n v="18"/>
    <s v="Lavish Empire"/>
    <s v="Nat"/>
    <n v="13"/>
    <n v="13"/>
    <x v="0"/>
    <s v="Nat-13"/>
    <s v="OK"/>
    <n v="52"/>
    <m/>
    <s v=""/>
    <s v="Lavish Empire"/>
    <s v=""/>
    <s v=""/>
    <s v=""/>
    <n v="100"/>
    <s v=""/>
    <n v="-100"/>
    <x v="0"/>
    <s v="Nat OK"/>
    <x v="0"/>
    <s v=""/>
    <n v="-50"/>
    <s v="NSW"/>
    <s v="-"/>
    <d v="1899-12-30T17:15:00"/>
    <s v="Rosehill"/>
    <n v="10"/>
    <n v="18"/>
    <s v="Lavish Empire"/>
    <s v="Nat-13"/>
    <n v="50"/>
  </r>
  <r>
    <x v="7"/>
    <d v="1899-12-30T17:25:00"/>
    <x v="5"/>
    <n v="10"/>
    <n v="16"/>
    <s v="She Dances"/>
    <s v="Pro Mel"/>
    <n v="13"/>
    <n v="13"/>
    <x v="0"/>
    <s v="Pro Mel-13"/>
    <s v="OK"/>
    <n v="52"/>
    <m/>
    <s v=""/>
    <s v="She Dances"/>
    <s v=""/>
    <s v=""/>
    <s v=""/>
    <n v="100"/>
    <s v=""/>
    <n v="-100"/>
    <x v="0"/>
    <s v="Poor &lt;55"/>
    <x v="2"/>
    <s v=""/>
    <n v="-20"/>
    <s v="Vic"/>
    <s v="-"/>
    <d v="1899-12-30T17:25:00"/>
    <s v="Caulfield"/>
    <n v="10"/>
    <n v="16"/>
    <s v="She Dances"/>
    <s v="Pro Mel-13"/>
    <n v="20"/>
  </r>
  <r>
    <x v="8"/>
    <d v="1899-12-30T18:15:00"/>
    <x v="3"/>
    <n v="1"/>
    <n v="8"/>
    <s v="Farhh Flung"/>
    <s v="Edge"/>
    <n v="14"/>
    <n v="27"/>
    <x v="1"/>
    <s v="Edge-14/Pro Mel-13"/>
    <s v="OK"/>
    <n v="108"/>
    <n v="7.8"/>
    <n v="842.4"/>
    <s v="Farhh Flung"/>
    <n v="200"/>
    <n v="1560"/>
    <n v="1360"/>
    <n v="100"/>
    <n v="780"/>
    <n v="680"/>
    <x v="1"/>
    <s v="ave"/>
    <x v="4"/>
    <n v="780"/>
    <n v="680"/>
    <s v="Vic"/>
    <s v="-"/>
    <d v="1899-12-30T18:15:00"/>
    <s v="Moonee Valley"/>
    <n v="1"/>
    <n v="8"/>
    <s v="Farhh Flung"/>
    <s v="Edge-14/Pro Mel-13"/>
    <n v="100"/>
  </r>
  <r>
    <x v="8"/>
    <d v="1899-12-30T18:15:00"/>
    <x v="3"/>
    <n v="1"/>
    <n v="8"/>
    <s v="Farhh Flung"/>
    <s v="Pro Mel"/>
    <n v="13"/>
    <s v=""/>
    <x v="2"/>
    <s v=""/>
    <s v="OK"/>
    <s v=""/>
    <n v="7.8"/>
    <s v=""/>
    <s v="Farhh Flung"/>
    <s v=""/>
    <s v=""/>
    <s v=""/>
    <n v="100"/>
    <n v="780"/>
    <n v="680"/>
    <x v="1"/>
    <s v="ave"/>
    <x v="5"/>
    <s v=""/>
    <s v=""/>
    <s v="Vic"/>
    <s v="-"/>
    <d v="1899-12-30T18:15:00"/>
    <s v="Moonee Valley"/>
    <n v="1"/>
    <n v="8"/>
    <s v="Farhh Flung"/>
    <s v=""/>
    <s v=""/>
  </r>
  <r>
    <x v="8"/>
    <d v="1899-12-30T19:15:00"/>
    <x v="3"/>
    <n v="3"/>
    <n v="9"/>
    <s v="Sandpaper"/>
    <s v="Edge"/>
    <n v="12"/>
    <n v="25"/>
    <x v="1"/>
    <s v="Edge-12/Pro Mel-13"/>
    <s v="OK"/>
    <n v="100"/>
    <m/>
    <s v=""/>
    <s v="Sandpaper"/>
    <n v="100"/>
    <s v=""/>
    <n v="-100"/>
    <n v="100"/>
    <s v=""/>
    <n v="-100"/>
    <x v="1"/>
    <s v="ave"/>
    <x v="0"/>
    <s v=""/>
    <n v="-50"/>
    <s v="Vic"/>
    <s v="-"/>
    <d v="1899-12-30T19:15:00"/>
    <s v="Moonee Valley"/>
    <n v="3"/>
    <n v="9"/>
    <s v="Sandpaper"/>
    <s v="Edge-12/Pro Mel-13"/>
    <n v="50"/>
  </r>
  <r>
    <x v="8"/>
    <d v="1899-12-30T19:15:00"/>
    <x v="3"/>
    <n v="3"/>
    <n v="9"/>
    <s v="Sandpaper"/>
    <s v="Pro Mel"/>
    <n v="13"/>
    <s v=""/>
    <x v="2"/>
    <s v=""/>
    <s v="OK"/>
    <s v=""/>
    <m/>
    <s v=""/>
    <s v="Sandpaper"/>
    <s v=""/>
    <s v=""/>
    <s v=""/>
    <n v="100"/>
    <s v=""/>
    <n v="-100"/>
    <x v="1"/>
    <s v="ave"/>
    <x v="5"/>
    <s v=""/>
    <s v=""/>
    <s v="Vic"/>
    <s v="-"/>
    <d v="1899-12-30T19:15:00"/>
    <s v="Moonee Valley"/>
    <n v="3"/>
    <n v="9"/>
    <s v="Sandpaper"/>
    <s v=""/>
    <s v=""/>
  </r>
  <r>
    <x v="8"/>
    <d v="1899-12-30T19:15:00"/>
    <x v="3"/>
    <n v="3"/>
    <n v="4"/>
    <s v="Zac De Boss"/>
    <s v="Nat"/>
    <n v="13"/>
    <n v="13"/>
    <x v="0"/>
    <s v="Nat-13"/>
    <s v="OK"/>
    <n v="52"/>
    <m/>
    <s v=""/>
    <s v="Zac De Boss"/>
    <s v=""/>
    <s v=""/>
    <s v=""/>
    <n v="100"/>
    <s v=""/>
    <n v="-100"/>
    <x v="1"/>
    <s v="Nat OK"/>
    <x v="0"/>
    <s v=""/>
    <n v="-50"/>
    <s v="Vic"/>
    <s v="-"/>
    <d v="1899-12-30T19:15:00"/>
    <s v="Moonee Valley"/>
    <n v="3"/>
    <n v="4"/>
    <s v="Zac De Boss"/>
    <s v="Nat-13"/>
    <n v="50"/>
  </r>
  <r>
    <x v="8"/>
    <d v="1899-12-30T19:45:00"/>
    <x v="3"/>
    <n v="4"/>
    <n v="5"/>
    <s v="Rattle And Bang"/>
    <s v="Edge"/>
    <n v="10"/>
    <n v="23"/>
    <x v="1"/>
    <s v="Edge-10/Pro Mel-13"/>
    <s v="OK"/>
    <n v="92"/>
    <m/>
    <s v=""/>
    <s v="Rattle And Bang"/>
    <n v="100"/>
    <s v=""/>
    <n v="-100"/>
    <n v="100"/>
    <s v=""/>
    <n v="-100"/>
    <x v="1"/>
    <s v="ave"/>
    <x v="0"/>
    <s v=""/>
    <n v="-50"/>
    <s v="Vic"/>
    <s v="-"/>
    <d v="1899-12-30T19:45:00"/>
    <s v="Moonee Valley"/>
    <n v="4"/>
    <n v="5"/>
    <s v="Rattle And Bang"/>
    <s v="Edge-10/Pro Mel-13"/>
    <n v="50"/>
  </r>
  <r>
    <x v="8"/>
    <d v="1899-12-30T19:45:00"/>
    <x v="3"/>
    <n v="4"/>
    <n v="5"/>
    <s v="Rattle And Bang"/>
    <s v="Pro Mel"/>
    <n v="13"/>
    <s v=""/>
    <x v="2"/>
    <s v=""/>
    <s v="OK"/>
    <s v=""/>
    <m/>
    <s v=""/>
    <s v="Rattle And Bang"/>
    <s v=""/>
    <s v=""/>
    <s v=""/>
    <n v="100"/>
    <s v=""/>
    <n v="-100"/>
    <x v="1"/>
    <s v="ave"/>
    <x v="5"/>
    <s v=""/>
    <s v=""/>
    <s v="Vic"/>
    <s v="-"/>
    <d v="1899-12-30T19:45:00"/>
    <s v="Moonee Valley"/>
    <n v="4"/>
    <n v="5"/>
    <s v="Rattle And Bang"/>
    <s v=""/>
    <s v=""/>
  </r>
  <r>
    <x v="8"/>
    <d v="1899-12-30T19:45:00"/>
    <x v="3"/>
    <n v="4"/>
    <n v="10"/>
    <s v="Shirshov"/>
    <s v="Edge"/>
    <n v="10"/>
    <n v="20"/>
    <x v="1"/>
    <s v="Edge-10/Pro Mel-10"/>
    <s v="OK"/>
    <n v="80"/>
    <n v="21"/>
    <n v="1680"/>
    <s v="Shirshov"/>
    <n v="100"/>
    <n v="2100"/>
    <n v="2000"/>
    <n v="100"/>
    <n v="2100"/>
    <n v="2000"/>
    <x v="1"/>
    <s v="ave"/>
    <x v="0"/>
    <n v="1050"/>
    <n v="1000"/>
    <s v="Vic"/>
    <s v="-"/>
    <d v="1899-12-30T19:45:00"/>
    <s v="Moonee Valley"/>
    <n v="4"/>
    <n v="10"/>
    <s v="Shirshov"/>
    <s v="Edge-10/Pro Mel-10"/>
    <n v="50"/>
  </r>
  <r>
    <x v="8"/>
    <d v="1899-12-30T19:45:00"/>
    <x v="3"/>
    <n v="4"/>
    <n v="10"/>
    <s v="Shirshov"/>
    <s v="Pro Mel"/>
    <n v="10"/>
    <s v=""/>
    <x v="2"/>
    <s v=""/>
    <s v="OK"/>
    <s v=""/>
    <n v="21"/>
    <s v=""/>
    <s v="Shirshov"/>
    <s v=""/>
    <s v=""/>
    <s v=""/>
    <n v="100"/>
    <n v="2100"/>
    <n v="2000"/>
    <x v="1"/>
    <s v="ave"/>
    <x v="5"/>
    <s v=""/>
    <s v=""/>
    <s v="Vic"/>
    <s v="-"/>
    <d v="1899-12-30T19:45:00"/>
    <s v="Moonee Valley"/>
    <n v="4"/>
    <n v="10"/>
    <s v="Shirshov"/>
    <s v=""/>
    <s v=""/>
  </r>
  <r>
    <x v="8"/>
    <d v="1899-12-30T20:15:00"/>
    <x v="3"/>
    <n v="5"/>
    <n v="1"/>
    <s v="Griff"/>
    <s v="Nat"/>
    <n v="13"/>
    <n v="13"/>
    <x v="0"/>
    <s v="Nat-13"/>
    <s v="OK"/>
    <n v="52"/>
    <n v="5.5"/>
    <n v="286"/>
    <s v="Griff"/>
    <s v=""/>
    <s v=""/>
    <s v=""/>
    <n v="100"/>
    <n v="550"/>
    <n v="450"/>
    <x v="1"/>
    <s v="Nat OK"/>
    <x v="0"/>
    <n v="275"/>
    <n v="225"/>
    <s v="Vic"/>
    <s v="-"/>
    <d v="1899-12-30T20:15:00"/>
    <s v="Moonee Valley"/>
    <n v="5"/>
    <n v="1"/>
    <s v="Griff"/>
    <s v="Nat-13"/>
    <n v="50"/>
  </r>
  <r>
    <x v="9"/>
    <d v="1899-12-30T11:55:00"/>
    <x v="6"/>
    <n v="1"/>
    <n v="4"/>
    <s v="Philipsburg"/>
    <s v="Pro Syd"/>
    <n v="10"/>
    <n v="10"/>
    <x v="0"/>
    <s v="Pro Syd-10"/>
    <s v="OK"/>
    <n v="40"/>
    <m/>
    <s v=""/>
    <s v="Philipsburg"/>
    <s v=""/>
    <s v=""/>
    <s v=""/>
    <n v="100"/>
    <s v=""/>
    <n v="-100"/>
    <x v="0"/>
    <s v="Poor &lt;55"/>
    <x v="2"/>
    <s v=""/>
    <n v="-20"/>
    <s v="NSW"/>
    <s v="-"/>
    <d v="1899-12-30T11:55:00"/>
    <s v="Randwick"/>
    <n v="1"/>
    <n v="4"/>
    <s v="Philipsburg"/>
    <s v="Pro Syd-10"/>
    <n v="20"/>
  </r>
  <r>
    <x v="9"/>
    <d v="1899-12-30T12:03:00"/>
    <x v="2"/>
    <n v="1"/>
    <n v="2"/>
    <s v="Galifianakis"/>
    <s v="Nat"/>
    <n v="11"/>
    <n v="11"/>
    <x v="0"/>
    <s v="Nat-11"/>
    <s v=""/>
    <n v="44"/>
    <m/>
    <s v=""/>
    <s v="Galifianakis"/>
    <s v=""/>
    <s v=""/>
    <s v=""/>
    <n v="100"/>
    <s v=""/>
    <n v="-100"/>
    <x v="0"/>
    <s v="Q"/>
    <x v="3"/>
    <s v=""/>
    <n v="-40"/>
    <s v="Qld"/>
    <s v="-"/>
    <d v="1899-12-30T12:03:00"/>
    <s v="Eagle Farm"/>
    <n v="1"/>
    <n v="2"/>
    <s v="Galifianakis"/>
    <s v="Nat-11"/>
    <n v="40"/>
  </r>
  <r>
    <x v="9"/>
    <d v="1899-12-30T13:40:00"/>
    <x v="6"/>
    <n v="4"/>
    <n v="13"/>
    <s v="Altivo"/>
    <s v="E4"/>
    <n v="10"/>
    <n v="10"/>
    <x v="0"/>
    <s v="E4-10"/>
    <s v="OK"/>
    <n v="40"/>
    <m/>
    <s v=""/>
    <s v="Altivo"/>
    <s v=""/>
    <s v=""/>
    <s v=""/>
    <n v="100"/>
    <s v=""/>
    <n v="-100"/>
    <x v="0"/>
    <s v="Poor &lt;55"/>
    <x v="2"/>
    <s v=""/>
    <n v="-20"/>
    <s v="NSW"/>
    <s v="-"/>
    <d v="1899-12-30T13:40:00"/>
    <s v="Randwick"/>
    <n v="4"/>
    <n v="13"/>
    <s v="Altivo"/>
    <s v="E4-10"/>
    <n v="20"/>
  </r>
  <r>
    <x v="9"/>
    <d v="1899-12-30T15:37:00"/>
    <x v="2"/>
    <n v="7"/>
    <n v="6"/>
    <s v="Beast Mode"/>
    <s v="Nat"/>
    <n v="11"/>
    <n v="11"/>
    <x v="0"/>
    <s v="Nat-11"/>
    <s v=""/>
    <n v="44"/>
    <m/>
    <s v=""/>
    <s v="Beast Mode"/>
    <s v=""/>
    <s v=""/>
    <s v=""/>
    <n v="100"/>
    <s v=""/>
    <n v="-100"/>
    <x v="0"/>
    <s v="Q"/>
    <x v="3"/>
    <s v=""/>
    <n v="-40"/>
    <s v="Qld"/>
    <s v="-"/>
    <d v="1899-12-30T15:37:00"/>
    <s v="Eagle Farm"/>
    <n v="7"/>
    <n v="6"/>
    <s v="Beast Mode"/>
    <s v="Nat-11"/>
    <n v="40"/>
  </r>
  <r>
    <x v="9"/>
    <d v="1899-12-30T16:57:00"/>
    <x v="2"/>
    <n v="9"/>
    <n v="4"/>
    <s v="Zarastro"/>
    <s v="Nat"/>
    <n v="11"/>
    <n v="11"/>
    <x v="0"/>
    <s v="Nat-11"/>
    <s v=""/>
    <n v="44"/>
    <n v="1.8"/>
    <n v="79.2"/>
    <s v="Zarastro"/>
    <s v=""/>
    <s v=""/>
    <s v=""/>
    <n v="100"/>
    <n v="180"/>
    <n v="80"/>
    <x v="0"/>
    <s v="Q"/>
    <x v="3"/>
    <n v="72"/>
    <n v="32"/>
    <s v="Qld"/>
    <s v="-"/>
    <d v="1899-12-30T16:57:00"/>
    <s v="Eagle Farm"/>
    <n v="9"/>
    <n v="4"/>
    <s v="Zarastro"/>
    <s v="Nat-11"/>
    <n v="40"/>
  </r>
  <r>
    <x v="9"/>
    <d v="1899-12-30T17:25:00"/>
    <x v="6"/>
    <n v="10"/>
    <n v="18"/>
    <s v="Airman"/>
    <s v="Nat"/>
    <n v="13"/>
    <n v="13"/>
    <x v="0"/>
    <s v="Nat-13"/>
    <s v="OK"/>
    <n v="52"/>
    <n v="4.2"/>
    <n v="218.4"/>
    <s v="Airman"/>
    <s v=""/>
    <s v=""/>
    <s v=""/>
    <n v="100"/>
    <n v="420"/>
    <n v="320"/>
    <x v="0"/>
    <s v="Nat OK"/>
    <x v="0"/>
    <n v="210"/>
    <n v="160"/>
    <s v="NSW"/>
    <s v="-"/>
    <d v="1899-12-30T17:25:00"/>
    <s v="Randwick"/>
    <n v="10"/>
    <n v="18"/>
    <s v="Airman"/>
    <s v="Nat-13"/>
    <n v="50"/>
  </r>
  <r>
    <x v="10"/>
    <d v="1899-12-30T15:40:00"/>
    <x v="7"/>
    <n v="5"/>
    <n v="10"/>
    <s v="Foujita San"/>
    <s v="Edge"/>
    <n v="10"/>
    <n v="23"/>
    <x v="1"/>
    <s v="Edge-10/Pro Mel-13"/>
    <s v="OK"/>
    <n v="92"/>
    <n v="4"/>
    <n v="368"/>
    <s v="Foujita San"/>
    <n v="100"/>
    <n v="400"/>
    <n v="300"/>
    <n v="100"/>
    <n v="400"/>
    <n v="300"/>
    <x v="2"/>
    <s v="Best"/>
    <x v="4"/>
    <n v="400"/>
    <n v="300"/>
    <s v="Vic"/>
    <s v="-"/>
    <d v="1899-12-30T15:40:00"/>
    <s v="Sandown Hill"/>
    <n v="5"/>
    <n v="10"/>
    <s v="Foujita San"/>
    <s v="Edge-10/Pro Mel-13"/>
    <n v="100"/>
  </r>
  <r>
    <x v="10"/>
    <d v="1899-12-30T15:40:00"/>
    <x v="7"/>
    <n v="5"/>
    <n v="10"/>
    <s v="Foujita San"/>
    <s v="Pro Mel"/>
    <n v="13"/>
    <s v=""/>
    <x v="2"/>
    <s v=""/>
    <s v="OK"/>
    <s v=""/>
    <n v="4"/>
    <s v=""/>
    <s v="Foujita San"/>
    <s v=""/>
    <s v=""/>
    <s v=""/>
    <n v="100"/>
    <n v="400"/>
    <n v="300"/>
    <x v="2"/>
    <s v="Best"/>
    <x v="5"/>
    <s v=""/>
    <s v=""/>
    <s v="Vic"/>
    <s v="-"/>
    <d v="1899-12-30T15:40:00"/>
    <s v="Sandown Hill"/>
    <n v="5"/>
    <n v="10"/>
    <s v="Foujita San"/>
    <s v=""/>
    <s v=""/>
  </r>
  <r>
    <x v="10"/>
    <d v="1899-12-30T15:40:00"/>
    <x v="7"/>
    <n v="5"/>
    <n v="2"/>
    <s v="Hennessy Lad"/>
    <s v="E4"/>
    <n v="20"/>
    <n v="60"/>
    <x v="3"/>
    <s v="E4-20/Edge-20/Nat-20"/>
    <s v="OK"/>
    <n v="240"/>
    <m/>
    <s v=""/>
    <s v="Hennessy Lad"/>
    <n v="200"/>
    <s v=""/>
    <n v="-200"/>
    <n v="100"/>
    <s v=""/>
    <n v="-100"/>
    <x v="2"/>
    <s v="Best"/>
    <x v="6"/>
    <s v=""/>
    <n v="-150"/>
    <s v="Vic"/>
    <s v="-"/>
    <d v="1899-12-30T15:40:00"/>
    <s v="Sandown Hill"/>
    <n v="5"/>
    <n v="2"/>
    <s v="Hennessy Lad"/>
    <s v="E4-20/Edge-20/Nat-20"/>
    <n v="150"/>
  </r>
  <r>
    <x v="10"/>
    <d v="1899-12-30T15:40:00"/>
    <x v="7"/>
    <n v="5"/>
    <n v="2"/>
    <s v="Hennessy Lad"/>
    <s v="Edge"/>
    <n v="20"/>
    <s v=""/>
    <x v="2"/>
    <s v=""/>
    <s v="OK"/>
    <s v=""/>
    <m/>
    <s v=""/>
    <s v="Hennessy Lad"/>
    <s v=""/>
    <s v=""/>
    <s v=""/>
    <n v="100"/>
    <s v=""/>
    <n v="-100"/>
    <x v="2"/>
    <s v="Best"/>
    <x v="5"/>
    <s v=""/>
    <s v=""/>
    <s v="Vic"/>
    <s v="-"/>
    <d v="1899-12-30T15:40:00"/>
    <s v="Sandown Hill"/>
    <n v="5"/>
    <n v="2"/>
    <s v="Hennessy Lad"/>
    <s v=""/>
    <s v=""/>
  </r>
  <r>
    <x v="10"/>
    <d v="1899-12-30T15:40:00"/>
    <x v="7"/>
    <n v="5"/>
    <n v="2"/>
    <s v="Hennessy Lad"/>
    <s v="Nat"/>
    <n v="20"/>
    <s v=""/>
    <x v="2"/>
    <s v=""/>
    <s v="OK"/>
    <s v=""/>
    <m/>
    <s v=""/>
    <s v="Hennessy Lad"/>
    <s v=""/>
    <s v=""/>
    <s v=""/>
    <n v="100"/>
    <s v=""/>
    <n v="-100"/>
    <x v="2"/>
    <s v="Best"/>
    <x v="5"/>
    <s v=""/>
    <s v=""/>
    <s v="Vic"/>
    <s v="-"/>
    <d v="1899-12-30T15:40:00"/>
    <s v="Sandown Hill"/>
    <n v="5"/>
    <n v="2"/>
    <s v="Hennessy Lad"/>
    <s v=""/>
    <s v=""/>
  </r>
  <r>
    <x v="10"/>
    <d v="1899-12-30T16:15:00"/>
    <x v="7"/>
    <n v="6"/>
    <n v="1"/>
    <s v="Antino"/>
    <s v="Nat"/>
    <n v="13"/>
    <n v="13"/>
    <x v="0"/>
    <s v="Nat-13"/>
    <s v="OK"/>
    <n v="52"/>
    <n v="1.4"/>
    <n v="72.8"/>
    <s v="Antino"/>
    <s v=""/>
    <s v=""/>
    <s v=""/>
    <n v="100"/>
    <n v="140"/>
    <n v="40"/>
    <x v="2"/>
    <s v="Nat OK"/>
    <x v="0"/>
    <n v="70"/>
    <n v="20"/>
    <s v="Vic"/>
    <s v="-"/>
    <d v="1899-12-30T16:15:00"/>
    <s v="Sandown Hill"/>
    <n v="6"/>
    <n v="1"/>
    <s v="Antino"/>
    <s v="Nat-13"/>
    <n v="50"/>
  </r>
  <r>
    <x v="10"/>
    <d v="1899-12-30T16:15:00"/>
    <x v="7"/>
    <n v="6"/>
    <n v="3"/>
    <s v="Here To Shock"/>
    <s v="E4"/>
    <n v="12"/>
    <n v="38"/>
    <x v="3"/>
    <s v="E4-12/Edge-13/Pro Mel-13"/>
    <s v="OK"/>
    <n v="152"/>
    <m/>
    <s v=""/>
    <s v="Here To Shock"/>
    <n v="200"/>
    <s v=""/>
    <n v="-200"/>
    <n v="100"/>
    <s v=""/>
    <n v="-100"/>
    <x v="2"/>
    <s v="Best"/>
    <x v="6"/>
    <s v=""/>
    <n v="-150"/>
    <s v="Vic"/>
    <s v="-"/>
    <d v="1899-12-30T16:15:00"/>
    <s v="Sandown Hill"/>
    <n v="6"/>
    <n v="3"/>
    <s v="Here To Shock"/>
    <s v="E4-12/Edge-13/Pro Mel-13"/>
    <n v="150"/>
  </r>
  <r>
    <x v="10"/>
    <d v="1899-12-30T16:15:00"/>
    <x v="7"/>
    <n v="6"/>
    <n v="3"/>
    <s v="Here To Shock"/>
    <s v="Edge"/>
    <n v="13"/>
    <s v=""/>
    <x v="2"/>
    <s v=""/>
    <s v="OK"/>
    <s v=""/>
    <m/>
    <s v=""/>
    <s v="Here To Shock"/>
    <s v=""/>
    <s v=""/>
    <s v=""/>
    <n v="100"/>
    <s v=""/>
    <n v="-100"/>
    <x v="2"/>
    <s v="Best"/>
    <x v="5"/>
    <s v=""/>
    <s v=""/>
    <s v="Vic"/>
    <s v="-"/>
    <d v="1899-12-30T16:15:00"/>
    <s v="Sandown Hill"/>
    <n v="6"/>
    <n v="3"/>
    <s v="Here To Shock"/>
    <s v=""/>
    <s v=""/>
  </r>
  <r>
    <x v="10"/>
    <d v="1899-12-30T16:15:00"/>
    <x v="7"/>
    <n v="6"/>
    <n v="3"/>
    <s v="Here To Shock"/>
    <s v="Pro Mel"/>
    <n v="13"/>
    <s v=""/>
    <x v="2"/>
    <s v=""/>
    <s v="OK"/>
    <s v=""/>
    <m/>
    <s v=""/>
    <s v="Here To Shock"/>
    <s v=""/>
    <s v=""/>
    <s v=""/>
    <n v="100"/>
    <s v=""/>
    <n v="-100"/>
    <x v="2"/>
    <s v="Best"/>
    <x v="5"/>
    <s v=""/>
    <s v=""/>
    <s v="Vic"/>
    <s v="-"/>
    <d v="1899-12-30T16:15:00"/>
    <s v="Sandown Hill"/>
    <n v="6"/>
    <n v="3"/>
    <s v="Here To Shock"/>
    <s v=""/>
    <s v=""/>
  </r>
  <r>
    <x v="10"/>
    <d v="1899-12-30T16:50:00"/>
    <x v="7"/>
    <n v="7"/>
    <n v="9"/>
    <s v="Aberfeldie Boy"/>
    <s v="Edge"/>
    <n v="15"/>
    <n v="25"/>
    <x v="1"/>
    <s v="Edge-15/Pro Mel-10"/>
    <s v="OK"/>
    <n v="100"/>
    <m/>
    <s v=""/>
    <s v="Aberfeldie Boy"/>
    <n v="100"/>
    <s v=""/>
    <n v="-100"/>
    <n v="100"/>
    <s v=""/>
    <n v="-100"/>
    <x v="2"/>
    <s v="Best"/>
    <x v="4"/>
    <s v=""/>
    <n v="-100"/>
    <s v="Vic"/>
    <s v="-"/>
    <d v="1899-12-30T16:50:00"/>
    <s v="Sandown Hill"/>
    <n v="7"/>
    <n v="9"/>
    <s v="Aberfeldie Boy"/>
    <s v="Edge-15/Pro Mel-10"/>
    <n v="100"/>
  </r>
  <r>
    <x v="10"/>
    <d v="1899-12-30T16:50:00"/>
    <x v="7"/>
    <n v="7"/>
    <n v="9"/>
    <s v="Aberfeldie Boy"/>
    <s v="Pro Mel"/>
    <n v="10"/>
    <s v=""/>
    <x v="2"/>
    <s v=""/>
    <s v="OK"/>
    <s v=""/>
    <m/>
    <s v=""/>
    <s v="Aberfeldie Boy"/>
    <s v=""/>
    <s v=""/>
    <s v=""/>
    <n v="100"/>
    <s v=""/>
    <n v="-100"/>
    <x v="2"/>
    <s v="Best"/>
    <x v="5"/>
    <s v=""/>
    <s v=""/>
    <s v="Vic"/>
    <s v="-"/>
    <d v="1899-12-30T16:50:00"/>
    <s v="Sandown Hill"/>
    <n v="7"/>
    <n v="9"/>
    <s v="Aberfeldie Boy"/>
    <s v=""/>
    <s v=""/>
  </r>
  <r>
    <x v="10"/>
    <d v="1899-12-30T16:50:00"/>
    <x v="7"/>
    <n v="7"/>
    <n v="10"/>
    <s v="Aintnodeeldun"/>
    <s v="Nat"/>
    <n v="13"/>
    <n v="13"/>
    <x v="0"/>
    <s v="Nat-13"/>
    <s v="OK"/>
    <n v="52"/>
    <n v="5.5"/>
    <n v="286"/>
    <s v="Aintnodeeldun"/>
    <s v=""/>
    <s v=""/>
    <s v=""/>
    <n v="100"/>
    <n v="550"/>
    <n v="450"/>
    <x v="2"/>
    <s v="Nat OK"/>
    <x v="0"/>
    <n v="275"/>
    <n v="225"/>
    <s v="Vic"/>
    <s v="-"/>
    <d v="1899-12-30T16:50:00"/>
    <s v="Sandown Hill"/>
    <n v="7"/>
    <n v="10"/>
    <s v="Aintnodeeldun"/>
    <s v="Nat-13"/>
    <n v="50"/>
  </r>
  <r>
    <x v="10"/>
    <d v="1899-12-30T16:50:00"/>
    <x v="7"/>
    <n v="7"/>
    <n v="8"/>
    <s v="Flash Flood"/>
    <s v="Pro Mel"/>
    <n v="13"/>
    <n v="13"/>
    <x v="0"/>
    <s v="Pro Mel-13"/>
    <s v="OK"/>
    <n v="52"/>
    <m/>
    <s v=""/>
    <s v="Flash Flood"/>
    <s v=""/>
    <s v=""/>
    <s v=""/>
    <n v="100"/>
    <s v=""/>
    <n v="-100"/>
    <x v="2"/>
    <s v="Poor &lt;55"/>
    <x v="2"/>
    <s v=""/>
    <n v="-20"/>
    <s v="Vic"/>
    <s v="-"/>
    <d v="1899-12-30T16:50:00"/>
    <s v="Sandown Hill"/>
    <n v="7"/>
    <n v="8"/>
    <s v="Flash Flood"/>
    <s v="Pro Mel-13"/>
    <n v="20"/>
  </r>
  <r>
    <x v="10"/>
    <d v="1899-12-30T16:50:00"/>
    <x v="7"/>
    <n v="7"/>
    <n v="2"/>
    <s v="Sibaaq"/>
    <s v="E4"/>
    <n v="12"/>
    <n v="12"/>
    <x v="0"/>
    <s v="E4-12"/>
    <s v="OK"/>
    <n v="48"/>
    <m/>
    <s v=""/>
    <s v="Sibaaq"/>
    <s v=""/>
    <s v=""/>
    <s v=""/>
    <n v="100"/>
    <s v=""/>
    <n v="-100"/>
    <x v="2"/>
    <s v="Poor &lt;55"/>
    <x v="2"/>
    <s v=""/>
    <n v="-20"/>
    <s v="Vic"/>
    <s v="-"/>
    <d v="1899-12-30T16:50:00"/>
    <s v="Sandown Hill"/>
    <n v="7"/>
    <n v="2"/>
    <s v="Sibaaq"/>
    <s v="E4-12"/>
    <n v="20"/>
  </r>
  <r>
    <x v="10"/>
    <d v="1899-12-30T17:25:00"/>
    <x v="7"/>
    <n v="8"/>
    <n v="11"/>
    <s v="Rheinberg"/>
    <s v="E4"/>
    <n v="20"/>
    <n v="73"/>
    <x v="4"/>
    <s v="E4-20/Edge-20/Nat-20/Pro Mel-13"/>
    <s v="OK"/>
    <n v="292"/>
    <n v="2.7"/>
    <n v="788.40000000000009"/>
    <s v="Rheinberg"/>
    <n v="200"/>
    <n v="540"/>
    <n v="340"/>
    <n v="100"/>
    <n v="270"/>
    <n v="170"/>
    <x v="2"/>
    <s v="Best"/>
    <x v="6"/>
    <n v="405"/>
    <n v="255"/>
    <s v="Vic"/>
    <s v="-"/>
    <d v="1899-12-30T17:25:00"/>
    <s v="Sandown Hill"/>
    <n v="8"/>
    <n v="11"/>
    <s v="Rheinberg"/>
    <s v="E4-20/Edge-20/Nat-20/Pro Mel-13"/>
    <n v="150"/>
  </r>
  <r>
    <x v="10"/>
    <d v="1899-12-30T17:25:00"/>
    <x v="7"/>
    <n v="8"/>
    <n v="11"/>
    <s v="Rheinberg"/>
    <s v="Edge"/>
    <n v="20"/>
    <s v=""/>
    <x v="2"/>
    <s v=""/>
    <s v="OK"/>
    <s v=""/>
    <n v="2.7"/>
    <s v=""/>
    <s v="Rheinberg"/>
    <s v=""/>
    <s v=""/>
    <s v=""/>
    <n v="100"/>
    <n v="270"/>
    <n v="170"/>
    <x v="2"/>
    <s v="Best"/>
    <x v="5"/>
    <s v=""/>
    <s v=""/>
    <s v="Vic"/>
    <s v="-"/>
    <d v="1899-12-30T17:25:00"/>
    <s v="Sandown Hill"/>
    <n v="8"/>
    <n v="11"/>
    <s v="Rheinberg"/>
    <s v=""/>
    <s v=""/>
  </r>
  <r>
    <x v="10"/>
    <d v="1899-12-30T17:25:00"/>
    <x v="7"/>
    <n v="8"/>
    <n v="11"/>
    <s v="Rheinberg"/>
    <s v="Nat"/>
    <n v="20"/>
    <s v=""/>
    <x v="2"/>
    <s v=""/>
    <s v="OK"/>
    <s v=""/>
    <n v="2.8"/>
    <s v=""/>
    <s v="Rheinberg"/>
    <s v=""/>
    <s v=""/>
    <s v=""/>
    <n v="100"/>
    <n v="280"/>
    <n v="180"/>
    <x v="2"/>
    <s v="Best"/>
    <x v="5"/>
    <s v=""/>
    <s v=""/>
    <s v="Vic"/>
    <s v="-"/>
    <d v="1899-12-30T17:25:00"/>
    <s v="Sandown Hill"/>
    <n v="8"/>
    <n v="11"/>
    <s v="Rheinberg"/>
    <s v=""/>
    <s v=""/>
  </r>
  <r>
    <x v="10"/>
    <d v="1899-12-30T17:25:00"/>
    <x v="7"/>
    <n v="8"/>
    <n v="11"/>
    <s v="Rheinberg"/>
    <s v="Pro Mel"/>
    <n v="13"/>
    <s v=""/>
    <x v="2"/>
    <s v=""/>
    <s v="OK"/>
    <s v=""/>
    <n v="2.7"/>
    <s v=""/>
    <s v="Rheinberg"/>
    <s v=""/>
    <s v=""/>
    <s v=""/>
    <n v="100"/>
    <n v="270"/>
    <n v="170"/>
    <x v="2"/>
    <s v="Best"/>
    <x v="5"/>
    <s v=""/>
    <s v=""/>
    <s v="Vic"/>
    <s v="-"/>
    <d v="1899-12-30T17:25:00"/>
    <s v="Sandown Hill"/>
    <n v="8"/>
    <n v="11"/>
    <s v="Rheinberg"/>
    <s v=""/>
    <s v=""/>
  </r>
  <r>
    <x v="10"/>
    <d v="1899-12-30T17:25:00"/>
    <x v="7"/>
    <n v="8"/>
    <n v="1"/>
    <s v="St Lawrence"/>
    <s v="Edge"/>
    <n v="10"/>
    <n v="20"/>
    <x v="1"/>
    <s v="Edge-10/Pro Mel-10"/>
    <s v="OK"/>
    <n v="80"/>
    <m/>
    <s v=""/>
    <s v="St Lawrence"/>
    <n v="100"/>
    <s v=""/>
    <n v="-100"/>
    <n v="100"/>
    <s v=""/>
    <n v="-100"/>
    <x v="2"/>
    <s v="Best"/>
    <x v="4"/>
    <s v=""/>
    <n v="-100"/>
    <s v="Vic"/>
    <s v="-"/>
    <d v="1899-12-30T17:25:00"/>
    <s v="Sandown Hill"/>
    <n v="8"/>
    <n v="1"/>
    <s v="St Lawrence"/>
    <s v="Edge-10/Pro Mel-10"/>
    <n v="100"/>
  </r>
  <r>
    <x v="10"/>
    <d v="1899-12-30T17:25:00"/>
    <x v="7"/>
    <n v="8"/>
    <n v="1"/>
    <s v="St Lawrence"/>
    <s v="Pro Mel"/>
    <n v="10"/>
    <s v=""/>
    <x v="2"/>
    <s v=""/>
    <s v="OK"/>
    <s v=""/>
    <m/>
    <s v=""/>
    <s v="St Lawrence"/>
    <s v=""/>
    <s v=""/>
    <s v=""/>
    <n v="100"/>
    <s v=""/>
    <n v="-100"/>
    <x v="2"/>
    <s v="Best"/>
    <x v="5"/>
    <s v=""/>
    <s v=""/>
    <s v="Vic"/>
    <s v="-"/>
    <d v="1899-12-30T17:25:00"/>
    <s v="Sandown Hill"/>
    <n v="8"/>
    <n v="1"/>
    <s v="St Lawrence"/>
    <s v=""/>
    <s v=""/>
  </r>
  <r>
    <x v="11"/>
    <d v="1899-12-30T12:48:00"/>
    <x v="2"/>
    <n v="1"/>
    <n v="2"/>
    <s v="Hold On Honey"/>
    <s v="Nat"/>
    <n v="11"/>
    <n v="11"/>
    <x v="0"/>
    <s v="Nat-11"/>
    <s v=""/>
    <n v="44"/>
    <n v="2.1"/>
    <n v="92.4"/>
    <s v="Hold On Honey"/>
    <s v=""/>
    <s v=""/>
    <s v=""/>
    <n v="100"/>
    <n v="210"/>
    <n v="110"/>
    <x v="0"/>
    <s v="Q"/>
    <x v="3"/>
    <n v="84"/>
    <n v="44"/>
    <s v="Qld"/>
    <s v="-"/>
    <d v="1899-12-30T12:48:00"/>
    <s v="Eagle Farm"/>
    <n v="1"/>
    <n v="2"/>
    <s v="Hold On Honey"/>
    <s v="Nat-11"/>
    <n v="40"/>
  </r>
  <r>
    <x v="11"/>
    <d v="1899-12-30T13:30:00"/>
    <x v="0"/>
    <n v="3"/>
    <n v="6"/>
    <s v="Riff Rocket"/>
    <s v="Nat"/>
    <n v="13"/>
    <n v="13"/>
    <x v="0"/>
    <s v="Nat-13"/>
    <s v="OK"/>
    <n v="52"/>
    <n v="4.5999999999999996"/>
    <n v="239.2"/>
    <s v="Riff Rocket"/>
    <s v=""/>
    <s v=""/>
    <s v=""/>
    <n v="100"/>
    <n v="459.99999999999994"/>
    <n v="359.99999999999994"/>
    <x v="0"/>
    <s v="Nat OK"/>
    <x v="0"/>
    <n v="229.99999999999997"/>
    <n v="179.99999999999997"/>
    <s v="Vic"/>
    <s v="-"/>
    <d v="1899-12-30T13:30:00"/>
    <s v="Flemington"/>
    <n v="3"/>
    <n v="6"/>
    <s v="Riff Rocket"/>
    <s v="Nat-13"/>
    <n v="50"/>
  </r>
  <r>
    <x v="11"/>
    <d v="1899-12-30T13:50:00"/>
    <x v="1"/>
    <n v="3"/>
    <n v="9"/>
    <s v="Queenmaker"/>
    <s v="Pro Syd"/>
    <n v="10"/>
    <n v="10"/>
    <x v="0"/>
    <s v="Pro Syd-10"/>
    <s v="OK"/>
    <n v="40"/>
    <m/>
    <s v=""/>
    <s v="Queenmaker"/>
    <s v=""/>
    <s v=""/>
    <s v=""/>
    <n v="100"/>
    <s v=""/>
    <n v="-100"/>
    <x v="0"/>
    <s v="Poor &lt;55"/>
    <x v="2"/>
    <s v=""/>
    <n v="-20"/>
    <s v="NSW"/>
    <s v="-"/>
    <d v="1899-12-30T13:50:00"/>
    <s v="Rosehill"/>
    <n v="3"/>
    <n v="9"/>
    <s v="Queenmaker"/>
    <s v="Pro Syd-10"/>
    <n v="20"/>
  </r>
  <r>
    <x v="11"/>
    <d v="1899-12-30T13:58:00"/>
    <x v="2"/>
    <n v="3"/>
    <n v="4"/>
    <s v="Brocky"/>
    <s v="Nat"/>
    <n v="11"/>
    <n v="11"/>
    <x v="0"/>
    <s v="Nat-11"/>
    <s v=""/>
    <n v="44"/>
    <m/>
    <s v=""/>
    <s v="Brocky"/>
    <s v=""/>
    <s v=""/>
    <s v=""/>
    <n v="100"/>
    <s v=""/>
    <n v="-100"/>
    <x v="0"/>
    <s v="Q"/>
    <x v="3"/>
    <s v=""/>
    <n v="-40"/>
    <s v="Qld"/>
    <s v="-"/>
    <d v="1899-12-30T13:58:00"/>
    <s v="Eagle Farm"/>
    <n v="3"/>
    <n v="4"/>
    <s v="Brocky"/>
    <s v="Nat-11"/>
    <n v="40"/>
  </r>
  <r>
    <x v="11"/>
    <d v="1899-12-30T14:25:00"/>
    <x v="1"/>
    <n v="4"/>
    <n v="10"/>
    <s v="Bandis Boy"/>
    <s v="Nat"/>
    <n v="13"/>
    <n v="13"/>
    <x v="0"/>
    <s v="Nat-13"/>
    <s v="OK"/>
    <n v="52"/>
    <m/>
    <s v=""/>
    <s v="Bandis Boy"/>
    <s v=""/>
    <s v=""/>
    <s v=""/>
    <n v="100"/>
    <s v=""/>
    <n v="-100"/>
    <x v="0"/>
    <s v="Nat OK"/>
    <x v="0"/>
    <s v=""/>
    <n v="-50"/>
    <s v="NSW"/>
    <s v="-"/>
    <d v="1899-12-30T14:25:00"/>
    <s v="Rosehill"/>
    <n v="4"/>
    <n v="10"/>
    <s v="Bandis Boy"/>
    <s v="Nat-13"/>
    <n v="50"/>
  </r>
  <r>
    <x v="11"/>
    <d v="1899-12-30T14:25:00"/>
    <x v="1"/>
    <n v="4"/>
    <n v="12"/>
    <s v="Stanislaus"/>
    <s v="Pro Syd"/>
    <n v="15"/>
    <n v="15"/>
    <x v="0"/>
    <s v="Pro Syd-15"/>
    <s v="OK"/>
    <n v="60"/>
    <n v="3.6"/>
    <n v="216"/>
    <s v="Stanislaus"/>
    <s v=""/>
    <s v=""/>
    <s v=""/>
    <n v="100"/>
    <n v="360"/>
    <n v="260"/>
    <x v="0"/>
    <s v="ave"/>
    <x v="1"/>
    <n v="432"/>
    <n v="312"/>
    <s v="NSW"/>
    <s v="-"/>
    <d v="1899-12-30T14:25:00"/>
    <s v="Rosehill"/>
    <n v="4"/>
    <n v="12"/>
    <s v="Stanislaus"/>
    <s v="Pro Syd-15"/>
    <n v="120"/>
  </r>
  <r>
    <x v="11"/>
    <d v="1899-12-30T14:25:00"/>
    <x v="1"/>
    <n v="4"/>
    <n v="4"/>
    <s v="Way To The Stars"/>
    <s v="Pro Syd"/>
    <n v="10"/>
    <n v="10"/>
    <x v="0"/>
    <s v="Pro Syd-10"/>
    <s v="OK"/>
    <n v="40"/>
    <m/>
    <s v=""/>
    <s v="Way To The Stars"/>
    <s v=""/>
    <s v=""/>
    <s v=""/>
    <n v="100"/>
    <s v=""/>
    <n v="-100"/>
    <x v="0"/>
    <s v="Poor &lt;55"/>
    <x v="2"/>
    <s v=""/>
    <n v="-20"/>
    <s v="NSW"/>
    <s v="-"/>
    <d v="1899-12-30T14:25:00"/>
    <s v="Rosehill"/>
    <n v="4"/>
    <n v="4"/>
    <s v="Way To The Stars"/>
    <s v="Pro Syd-10"/>
    <n v="20"/>
  </r>
  <r>
    <x v="11"/>
    <d v="1899-12-30T15:00:00"/>
    <x v="1"/>
    <n v="5"/>
    <n v="3"/>
    <s v="Ozzmosis"/>
    <s v="E4"/>
    <n v="10"/>
    <n v="10"/>
    <x v="0"/>
    <s v="E4-10"/>
    <s v="OK"/>
    <n v="40"/>
    <m/>
    <s v=""/>
    <s v="Ozzmosis"/>
    <s v=""/>
    <s v=""/>
    <s v=""/>
    <n v="100"/>
    <s v=""/>
    <n v="-100"/>
    <x v="0"/>
    <s v="Poor &lt;55"/>
    <x v="2"/>
    <s v=""/>
    <n v="-20"/>
    <s v="NSW"/>
    <s v="-"/>
    <d v="1899-12-30T15:00:00"/>
    <s v="Rosehill"/>
    <n v="5"/>
    <n v="3"/>
    <s v="Ozzmosis"/>
    <s v="E4-10"/>
    <n v="20"/>
  </r>
  <r>
    <x v="11"/>
    <d v="1899-12-30T15:08:00"/>
    <x v="2"/>
    <n v="5"/>
    <n v="5"/>
    <s v="Kronenbourg"/>
    <s v="Nat"/>
    <n v="11"/>
    <n v="11"/>
    <x v="0"/>
    <s v="Nat-11"/>
    <s v=""/>
    <n v="44"/>
    <m/>
    <s v=""/>
    <s v="Kronenbourg"/>
    <s v=""/>
    <s v=""/>
    <s v=""/>
    <n v="100"/>
    <s v=""/>
    <n v="-100"/>
    <x v="0"/>
    <s v="Q"/>
    <x v="3"/>
    <s v=""/>
    <n v="-40"/>
    <s v="Qld"/>
    <s v="-"/>
    <d v="1899-12-30T15:08:00"/>
    <s v="Eagle Farm"/>
    <n v="5"/>
    <n v="5"/>
    <s v="Kronenbourg"/>
    <s v="Nat-11"/>
    <n v="40"/>
  </r>
  <r>
    <x v="11"/>
    <d v="1899-12-30T15:15:00"/>
    <x v="0"/>
    <n v="6"/>
    <n v="10"/>
    <s v="Life Lessons"/>
    <s v="Edge"/>
    <n v="12"/>
    <n v="25"/>
    <x v="1"/>
    <s v="Edge-12/Pro Mel-13"/>
    <s v="OK"/>
    <n v="100"/>
    <n v="7"/>
    <n v="700"/>
    <s v="Life Lessons"/>
    <n v="100"/>
    <n v="700"/>
    <n v="600"/>
    <n v="100"/>
    <n v="700"/>
    <n v="600"/>
    <x v="0"/>
    <s v="Best"/>
    <x v="4"/>
    <n v="700"/>
    <n v="600"/>
    <s v="Vic"/>
    <s v="-"/>
    <d v="1899-12-30T15:15:00"/>
    <s v="Flemington"/>
    <n v="6"/>
    <n v="10"/>
    <s v="Life Lessons"/>
    <s v="Edge-12/Pro Mel-13"/>
    <n v="100"/>
  </r>
  <r>
    <x v="11"/>
    <d v="1899-12-30T15:15:00"/>
    <x v="0"/>
    <n v="6"/>
    <n v="10"/>
    <s v="Life Lessons"/>
    <s v="Pro Mel"/>
    <n v="13"/>
    <s v=""/>
    <x v="2"/>
    <s v=""/>
    <s v="OK"/>
    <s v=""/>
    <n v="7"/>
    <s v=""/>
    <s v="Life Lessons"/>
    <s v=""/>
    <s v=""/>
    <s v=""/>
    <n v="100"/>
    <n v="700"/>
    <n v="600"/>
    <x v="0"/>
    <s v="Best"/>
    <x v="5"/>
    <s v=""/>
    <s v=""/>
    <s v="Vic"/>
    <s v="-"/>
    <d v="1899-12-30T15:15:00"/>
    <s v="Flemington"/>
    <n v="6"/>
    <n v="10"/>
    <s v="Life Lessons"/>
    <s v=""/>
    <s v=""/>
  </r>
  <r>
    <x v="11"/>
    <d v="1899-12-30T16:10:00"/>
    <x v="1"/>
    <n v="7"/>
    <n v="11"/>
    <s v="Montefilia"/>
    <s v="Edge"/>
    <n v="15"/>
    <n v="30"/>
    <x v="1"/>
    <s v="Edge-15/Nat-15"/>
    <s v="OK"/>
    <n v="120"/>
    <n v="3.9"/>
    <n v="468"/>
    <s v="Montefilia"/>
    <n v="200"/>
    <n v="780"/>
    <n v="580"/>
    <n v="100"/>
    <n v="390"/>
    <n v="290"/>
    <x v="0"/>
    <s v="ave"/>
    <x v="4"/>
    <n v="390"/>
    <n v="290"/>
    <s v="NSW"/>
    <s v="-"/>
    <d v="1899-12-30T16:10:00"/>
    <s v="Rosehill"/>
    <n v="7"/>
    <n v="11"/>
    <s v="Montefilia"/>
    <s v="Edge-15/Nat-15"/>
    <n v="100"/>
  </r>
  <r>
    <x v="11"/>
    <d v="1899-12-30T16:10:00"/>
    <x v="1"/>
    <n v="7"/>
    <n v="11"/>
    <s v="Montefilia"/>
    <s v="Nat"/>
    <n v="15"/>
    <s v=""/>
    <x v="2"/>
    <s v=""/>
    <s v="OK"/>
    <s v=""/>
    <n v="3.9"/>
    <s v=""/>
    <s v="Montefilia"/>
    <s v=""/>
    <s v=""/>
    <s v=""/>
    <n v="100"/>
    <n v="390"/>
    <n v="290"/>
    <x v="0"/>
    <s v="ave"/>
    <x v="5"/>
    <s v=""/>
    <s v=""/>
    <s v="NSW"/>
    <s v="-"/>
    <d v="1899-12-30T16:10:00"/>
    <s v="Rosehill"/>
    <n v="7"/>
    <n v="11"/>
    <s v="Montefilia"/>
    <s v=""/>
    <s v=""/>
  </r>
  <r>
    <x v="11"/>
    <d v="1899-12-30T17:05:00"/>
    <x v="0"/>
    <n v="9"/>
    <n v="2"/>
    <s v="Star Patrol"/>
    <s v="Nat"/>
    <n v="13"/>
    <n v="13"/>
    <x v="0"/>
    <s v="Nat-13"/>
    <s v="OK"/>
    <n v="52"/>
    <n v="2.7"/>
    <n v="140.4"/>
    <s v="Star Patrol"/>
    <s v=""/>
    <s v=""/>
    <s v=""/>
    <n v="100"/>
    <n v="270"/>
    <n v="170"/>
    <x v="0"/>
    <s v="Nat OK"/>
    <x v="0"/>
    <n v="135"/>
    <n v="85"/>
    <s v="Vic"/>
    <s v="-"/>
    <d v="1899-12-30T17:05:00"/>
    <s v="Flemington"/>
    <n v="9"/>
    <n v="2"/>
    <s v="Star Patrol"/>
    <s v="Nat-13"/>
    <n v="50"/>
  </r>
  <r>
    <x v="11"/>
    <d v="1899-12-30T17:25:00"/>
    <x v="1"/>
    <n v="9"/>
    <n v="5"/>
    <s v="Magic Time"/>
    <s v="Pro Syd"/>
    <n v="15"/>
    <n v="15"/>
    <x v="0"/>
    <s v="Pro Syd-15"/>
    <s v="OK"/>
    <n v="60"/>
    <n v="2.8"/>
    <n v="168"/>
    <s v="Magic Time"/>
    <s v=""/>
    <s v=""/>
    <s v=""/>
    <n v="100"/>
    <n v="280"/>
    <n v="180"/>
    <x v="0"/>
    <s v="ave"/>
    <x v="1"/>
    <n v="336"/>
    <n v="216"/>
    <s v="NSW"/>
    <s v="-"/>
    <d v="1899-12-30T17:25:00"/>
    <s v="Rosehill"/>
    <n v="9"/>
    <n v="5"/>
    <s v="Magic Time"/>
    <s v="Pro Syd-15"/>
    <n v="120"/>
  </r>
  <r>
    <x v="11"/>
    <d v="1899-12-30T17:25:00"/>
    <x v="1"/>
    <n v="9"/>
    <n v="3"/>
    <s v="Parisal"/>
    <s v="E4"/>
    <n v="10"/>
    <n v="10"/>
    <x v="0"/>
    <s v="E4-10"/>
    <s v="OK"/>
    <n v="40"/>
    <m/>
    <s v=""/>
    <s v="Parisal"/>
    <s v=""/>
    <s v=""/>
    <s v=""/>
    <n v="100"/>
    <s v=""/>
    <n v="-100"/>
    <x v="0"/>
    <s v="Poor &lt;55"/>
    <x v="2"/>
    <s v=""/>
    <n v="-20"/>
    <s v="NSW"/>
    <s v="-"/>
    <d v="1899-12-30T17:25:00"/>
    <s v="Rosehill"/>
    <n v="9"/>
    <n v="3"/>
    <s v="Parisal"/>
    <s v="E4-10"/>
    <n v="20"/>
  </r>
  <r>
    <x v="11"/>
    <d v="1899-12-30T17:33:00"/>
    <x v="2"/>
    <n v="9"/>
    <n v="12"/>
    <s v="Preach"/>
    <s v="Nat"/>
    <n v="11"/>
    <n v="11"/>
    <x v="0"/>
    <s v="Nat-11"/>
    <s v=""/>
    <n v="44"/>
    <n v="4.2"/>
    <n v="184.8"/>
    <s v="Preach"/>
    <s v=""/>
    <s v=""/>
    <s v=""/>
    <n v="100"/>
    <n v="420"/>
    <n v="320"/>
    <x v="0"/>
    <s v="Q"/>
    <x v="3"/>
    <n v="168"/>
    <n v="128"/>
    <s v="Qld"/>
    <s v="-"/>
    <d v="1899-12-30T17:33:00"/>
    <s v="Eagle Farm"/>
    <n v="9"/>
    <n v="12"/>
    <s v="Preach"/>
    <s v="Nat-11"/>
    <n v="40"/>
  </r>
  <r>
    <x v="11"/>
    <d v="1899-12-30T18:05:00"/>
    <x v="1"/>
    <n v="10"/>
    <n v="10"/>
    <s v="Gringotts"/>
    <s v="Pro Syd"/>
    <n v="15"/>
    <n v="15"/>
    <x v="0"/>
    <s v="Pro Syd-15"/>
    <s v="OK"/>
    <n v="60"/>
    <m/>
    <s v=""/>
    <s v="Gringotts"/>
    <s v=""/>
    <s v=""/>
    <s v=""/>
    <n v="100"/>
    <s v=""/>
    <n v="-100"/>
    <x v="0"/>
    <s v="ave"/>
    <x v="1"/>
    <s v=""/>
    <n v="-120"/>
    <s v="NSW"/>
    <s v="-"/>
    <d v="1899-12-30T18:05:00"/>
    <s v="Rosehill"/>
    <n v="10"/>
    <n v="10"/>
    <s v="Gringotts"/>
    <s v="Pro Syd-15"/>
    <n v="120"/>
  </r>
  <r>
    <x v="11"/>
    <d v="1899-12-30T18:05:00"/>
    <x v="1"/>
    <n v="10"/>
    <n v="2"/>
    <s v="Kayobi"/>
    <s v="E4"/>
    <n v="10"/>
    <n v="10"/>
    <x v="0"/>
    <s v="E4-10"/>
    <s v="OK"/>
    <n v="40"/>
    <m/>
    <s v=""/>
    <s v="Kayobi"/>
    <s v=""/>
    <s v=""/>
    <s v=""/>
    <n v="100"/>
    <s v=""/>
    <n v="-100"/>
    <x v="0"/>
    <s v="Poor &lt;55"/>
    <x v="2"/>
    <s v=""/>
    <n v="-20"/>
    <s v="NSW"/>
    <s v="-"/>
    <d v="1899-12-30T18:05:00"/>
    <s v="Rosehill"/>
    <n v="10"/>
    <n v="2"/>
    <s v="Kayobi"/>
    <s v="E4-10"/>
    <n v="20"/>
  </r>
  <r>
    <x v="12"/>
    <d v="1899-12-30T12:30:00"/>
    <x v="6"/>
    <n v="1"/>
    <n v="3"/>
    <s v="Cleveland"/>
    <s v="Edge"/>
    <n v="15"/>
    <n v="30"/>
    <x v="1"/>
    <s v="Edge-15/Nat-15"/>
    <s v="OK"/>
    <n v="120"/>
    <m/>
    <s v=""/>
    <s v="Cleveland"/>
    <n v="200"/>
    <s v=""/>
    <n v="-200"/>
    <n v="100"/>
    <s v=""/>
    <n v="-100"/>
    <x v="0"/>
    <s v="Best"/>
    <x v="6"/>
    <s v=""/>
    <n v="-150"/>
    <s v="NSW"/>
    <s v="-"/>
    <d v="1899-12-30T12:30:00"/>
    <s v="Randwick"/>
    <n v="1"/>
    <n v="3"/>
    <s v="Cleveland"/>
    <s v="Edge-15/Nat-15"/>
    <n v="150"/>
  </r>
  <r>
    <x v="12"/>
    <d v="1899-12-30T12:30:00"/>
    <x v="6"/>
    <n v="1"/>
    <n v="3"/>
    <s v="Cleveland"/>
    <s v="Nat"/>
    <n v="15"/>
    <s v=""/>
    <x v="2"/>
    <s v=""/>
    <s v="OK"/>
    <s v=""/>
    <m/>
    <s v=""/>
    <s v="Cleveland"/>
    <s v=""/>
    <s v=""/>
    <s v=""/>
    <n v="100"/>
    <s v=""/>
    <n v="-100"/>
    <x v="0"/>
    <s v="Best"/>
    <x v="5"/>
    <s v=""/>
    <s v=""/>
    <s v="NSW"/>
    <s v="-"/>
    <d v="1899-12-30T12:30:00"/>
    <s v="Randwick"/>
    <n v="1"/>
    <n v="3"/>
    <s v="Cleveland"/>
    <s v=""/>
    <s v=""/>
  </r>
  <r>
    <x v="12"/>
    <d v="1899-12-30T12:38:00"/>
    <x v="2"/>
    <n v="1"/>
    <n v="6"/>
    <s v="Little Mix"/>
    <s v="Nat"/>
    <n v="11"/>
    <n v="11"/>
    <x v="0"/>
    <s v="Nat-11"/>
    <s v=""/>
    <n v="44"/>
    <n v="2.2999999999999998"/>
    <n v="101.19999999999999"/>
    <s v="Little Mix"/>
    <s v=""/>
    <s v=""/>
    <s v=""/>
    <n v="100"/>
    <n v="229.99999999999997"/>
    <n v="129.99999999999997"/>
    <x v="0"/>
    <s v="Q"/>
    <x v="3"/>
    <n v="92"/>
    <n v="52"/>
    <s v="Qld"/>
    <s v="-"/>
    <d v="1899-12-30T12:38:00"/>
    <s v="Eagle Farm"/>
    <n v="1"/>
    <n v="6"/>
    <s v="Little Mix"/>
    <s v="Nat-11"/>
    <n v="40"/>
  </r>
  <r>
    <x v="12"/>
    <d v="1899-12-30T14:00:00"/>
    <x v="5"/>
    <n v="4"/>
    <n v="5"/>
    <s v="Grey River"/>
    <s v="Edge"/>
    <n v="12"/>
    <n v="25"/>
    <x v="1"/>
    <s v="Edge-12/Pro Mel-13"/>
    <s v="OK"/>
    <n v="100"/>
    <m/>
    <s v=""/>
    <s v="Grey River"/>
    <n v="100"/>
    <s v=""/>
    <n v="-100"/>
    <n v="100"/>
    <s v=""/>
    <n v="-100"/>
    <x v="0"/>
    <s v="Best"/>
    <x v="4"/>
    <s v=""/>
    <n v="-100"/>
    <s v="Vic"/>
    <s v="-"/>
    <d v="1899-12-30T14:00:00"/>
    <s v="Caulfield"/>
    <n v="4"/>
    <n v="5"/>
    <s v="Grey River"/>
    <s v="Edge-12/Pro Mel-13"/>
    <n v="100"/>
  </r>
  <r>
    <x v="12"/>
    <d v="1899-12-30T14:00:00"/>
    <x v="5"/>
    <n v="4"/>
    <n v="5"/>
    <s v="Grey River"/>
    <s v="Pro Mel"/>
    <n v="13"/>
    <s v=""/>
    <x v="2"/>
    <s v=""/>
    <s v="OK"/>
    <s v=""/>
    <m/>
    <s v=""/>
    <s v="Grey River"/>
    <s v=""/>
    <s v=""/>
    <s v=""/>
    <n v="100"/>
    <s v=""/>
    <n v="-100"/>
    <x v="0"/>
    <s v="Best"/>
    <x v="5"/>
    <s v=""/>
    <s v=""/>
    <s v="Vic"/>
    <s v="-"/>
    <d v="1899-12-30T14:00:00"/>
    <s v="Caulfield"/>
    <n v="4"/>
    <n v="5"/>
    <s v="Grey River"/>
    <s v=""/>
    <s v=""/>
  </r>
  <r>
    <x v="12"/>
    <d v="1899-12-30T14:15:00"/>
    <x v="6"/>
    <n v="4"/>
    <n v="3"/>
    <s v="Tom Kitten"/>
    <s v="Nat"/>
    <n v="13"/>
    <n v="13"/>
    <x v="0"/>
    <s v="Nat-13"/>
    <s v="OK"/>
    <n v="52"/>
    <m/>
    <s v=""/>
    <s v="Tom Kitten"/>
    <s v=""/>
    <s v=""/>
    <s v=""/>
    <n v="100"/>
    <s v=""/>
    <n v="-100"/>
    <x v="0"/>
    <s v="Nat OK"/>
    <x v="0"/>
    <s v=""/>
    <n v="-50"/>
    <s v="NSW"/>
    <s v="-"/>
    <d v="1899-12-30T14:15:00"/>
    <s v="Randwick"/>
    <n v="4"/>
    <n v="3"/>
    <s v="Tom Kitten"/>
    <s v="Nat-13"/>
    <n v="50"/>
  </r>
  <r>
    <x v="12"/>
    <d v="1899-12-30T14:23:00"/>
    <x v="2"/>
    <n v="4"/>
    <n v="8"/>
    <s v="Aton Of Delight"/>
    <s v="Nat"/>
    <n v="11"/>
    <n v="11"/>
    <x v="0"/>
    <s v="Nat-11"/>
    <s v=""/>
    <n v="44"/>
    <m/>
    <s v=""/>
    <s v="Aton Of Delight"/>
    <s v=""/>
    <s v=""/>
    <s v=""/>
    <n v="100"/>
    <s v=""/>
    <n v="-100"/>
    <x v="0"/>
    <s v="Q"/>
    <x v="3"/>
    <s v=""/>
    <n v="-40"/>
    <s v="Qld"/>
    <s v="-"/>
    <d v="1899-12-30T14:23:00"/>
    <s v="Eagle Farm"/>
    <n v="4"/>
    <n v="8"/>
    <s v="Aton Of Delight"/>
    <s v="Nat-11"/>
    <n v="40"/>
  </r>
  <r>
    <x v="12"/>
    <d v="1899-12-30T14:35:00"/>
    <x v="5"/>
    <n v="5"/>
    <n v="7"/>
    <s v="Asfoora"/>
    <s v="E4"/>
    <n v="12"/>
    <n v="52"/>
    <x v="3"/>
    <s v="E4-12/Edge-20/Nat-20"/>
    <s v="OK"/>
    <n v="208"/>
    <n v="2.2000000000000002"/>
    <n v="457.6"/>
    <s v="Asfoora"/>
    <n v="200"/>
    <n v="440.00000000000006"/>
    <n v="240.00000000000006"/>
    <n v="100"/>
    <n v="220.00000000000003"/>
    <n v="120.00000000000003"/>
    <x v="0"/>
    <s v="Best"/>
    <x v="6"/>
    <n v="330"/>
    <n v="180"/>
    <s v="Vic"/>
    <s v="-"/>
    <d v="1899-12-30T14:35:00"/>
    <s v="Caulfield"/>
    <n v="5"/>
    <n v="7"/>
    <s v="Asfoora"/>
    <s v="E4-12/Edge-20/Nat-20"/>
    <n v="150"/>
  </r>
  <r>
    <x v="12"/>
    <d v="1899-12-30T14:35:00"/>
    <x v="5"/>
    <n v="5"/>
    <n v="7"/>
    <s v="Asfoora"/>
    <s v="Edge"/>
    <n v="20"/>
    <s v=""/>
    <x v="2"/>
    <s v=""/>
    <s v="OK"/>
    <s v=""/>
    <n v="2.2000000000000002"/>
    <s v=""/>
    <s v="Asfoora"/>
    <s v=""/>
    <s v=""/>
    <s v=""/>
    <n v="100"/>
    <n v="220.00000000000003"/>
    <n v="120.00000000000003"/>
    <x v="0"/>
    <s v="Best"/>
    <x v="5"/>
    <s v=""/>
    <s v=""/>
    <s v="Vic"/>
    <s v="-"/>
    <d v="1899-12-30T14:35:00"/>
    <s v="Caulfield"/>
    <n v="5"/>
    <n v="7"/>
    <s v="Asfoora"/>
    <s v=""/>
    <s v=""/>
  </r>
  <r>
    <x v="12"/>
    <d v="1899-12-30T14:35:00"/>
    <x v="5"/>
    <n v="5"/>
    <n v="7"/>
    <s v="Asfoora"/>
    <s v="Nat"/>
    <n v="20"/>
    <s v=""/>
    <x v="2"/>
    <s v=""/>
    <s v="OK"/>
    <s v=""/>
    <n v="2.2000000000000002"/>
    <s v=""/>
    <s v="Asfoora"/>
    <s v=""/>
    <s v=""/>
    <s v=""/>
    <n v="100"/>
    <n v="220.00000000000003"/>
    <n v="120.00000000000003"/>
    <x v="0"/>
    <s v="Best"/>
    <x v="5"/>
    <s v=""/>
    <s v=""/>
    <s v="Vic"/>
    <s v="-"/>
    <d v="1899-12-30T14:35:00"/>
    <s v="Caulfield"/>
    <n v="5"/>
    <n v="7"/>
    <s v="Asfoora"/>
    <s v=""/>
    <s v=""/>
  </r>
  <r>
    <x v="12"/>
    <d v="1899-12-30T14:50:00"/>
    <x v="6"/>
    <n v="5"/>
    <n v="7"/>
    <s v="Opal Ridge"/>
    <s v="E4"/>
    <n v="10"/>
    <n v="10"/>
    <x v="0"/>
    <s v="E4-10"/>
    <s v="OK"/>
    <n v="40"/>
    <m/>
    <s v=""/>
    <s v="Opal Ridge"/>
    <s v=""/>
    <s v=""/>
    <s v=""/>
    <n v="100"/>
    <s v=""/>
    <n v="-100"/>
    <x v="0"/>
    <s v="Poor &lt;55"/>
    <x v="2"/>
    <s v=""/>
    <n v="-20"/>
    <s v="NSW"/>
    <s v="-"/>
    <d v="1899-12-30T14:50:00"/>
    <s v="Randwick"/>
    <n v="5"/>
    <n v="7"/>
    <s v="Opal Ridge"/>
    <s v="E4-10"/>
    <n v="20"/>
  </r>
  <r>
    <x v="12"/>
    <d v="1899-12-30T15:10:00"/>
    <x v="5"/>
    <n v="6"/>
    <n v="1"/>
    <s v="Ayrton"/>
    <s v="Nat"/>
    <n v="13"/>
    <n v="13"/>
    <x v="0"/>
    <s v="Nat-13"/>
    <s v="OK"/>
    <n v="52"/>
    <n v="5.5"/>
    <n v="286"/>
    <s v="Ayrton"/>
    <s v=""/>
    <s v=""/>
    <s v=""/>
    <n v="100"/>
    <n v="550"/>
    <n v="450"/>
    <x v="0"/>
    <s v="Nat OK"/>
    <x v="0"/>
    <n v="275"/>
    <n v="225"/>
    <s v="Vic"/>
    <s v="-"/>
    <d v="1899-12-30T15:10:00"/>
    <s v="Caulfield"/>
    <n v="6"/>
    <n v="1"/>
    <s v="Ayrton"/>
    <s v="Nat-13"/>
    <n v="50"/>
  </r>
  <r>
    <x v="12"/>
    <d v="1899-12-30T15:33:00"/>
    <x v="2"/>
    <n v="6"/>
    <n v="17"/>
    <s v="Mission Of Love"/>
    <s v="Nat"/>
    <n v="11"/>
    <n v="11"/>
    <x v="0"/>
    <s v="Nat-11"/>
    <s v=""/>
    <n v="44"/>
    <m/>
    <s v=""/>
    <s v="Mission Of Love"/>
    <s v=""/>
    <s v=""/>
    <s v=""/>
    <n v="100"/>
    <s v=""/>
    <n v="-100"/>
    <x v="0"/>
    <s v="Q"/>
    <x v="3"/>
    <s v=""/>
    <n v="-40"/>
    <s v="Qld"/>
    <s v="-"/>
    <d v="1899-12-30T15:33:00"/>
    <s v="Eagle Farm"/>
    <n v="6"/>
    <n v="17"/>
    <s v="Mission Of Love"/>
    <s v="Nat-11"/>
    <n v="40"/>
  </r>
  <r>
    <x v="12"/>
    <d v="1899-12-30T15:45:00"/>
    <x v="5"/>
    <n v="7"/>
    <n v="6"/>
    <s v="Just Fine"/>
    <s v="Nat"/>
    <n v="20"/>
    <n v="20"/>
    <x v="0"/>
    <s v="Nat-20"/>
    <s v="OK"/>
    <n v="80"/>
    <m/>
    <s v=""/>
    <s v="Just Fine"/>
    <s v=""/>
    <s v=""/>
    <s v=""/>
    <n v="100"/>
    <s v=""/>
    <n v="-100"/>
    <x v="0"/>
    <s v="Best"/>
    <x v="0"/>
    <s v=""/>
    <n v="-50"/>
    <s v="Vic"/>
    <s v="-"/>
    <d v="1899-12-30T15:45:00"/>
    <s v="Caulfield"/>
    <n v="7"/>
    <n v="6"/>
    <s v="Just Fine"/>
    <s v="Nat-20"/>
    <n v="50"/>
  </r>
  <r>
    <x v="12"/>
    <d v="1899-12-30T16:30:00"/>
    <x v="5"/>
    <n v="8"/>
    <n v="1"/>
    <s v="Foxy Frida"/>
    <s v="Edge"/>
    <n v="10"/>
    <n v="23"/>
    <x v="1"/>
    <s v="Edge-10/Pro Mel-13"/>
    <s v="OK"/>
    <n v="92"/>
    <m/>
    <s v=""/>
    <s v="Foxy Frida"/>
    <n v="100"/>
    <s v=""/>
    <n v="-100"/>
    <n v="100"/>
    <s v=""/>
    <n v="-100"/>
    <x v="0"/>
    <s v="Best"/>
    <x v="4"/>
    <s v=""/>
    <n v="-100"/>
    <s v="Vic"/>
    <s v="-"/>
    <d v="1899-12-30T16:30:00"/>
    <s v="Caulfield"/>
    <n v="8"/>
    <n v="1"/>
    <s v="Foxy Frida"/>
    <s v="Edge-10/Pro Mel-13"/>
    <n v="100"/>
  </r>
  <r>
    <x v="12"/>
    <d v="1899-12-30T16:30:00"/>
    <x v="5"/>
    <n v="8"/>
    <n v="1"/>
    <s v="Foxy Frida"/>
    <s v="Pro Mel"/>
    <n v="13"/>
    <s v=""/>
    <x v="2"/>
    <s v=""/>
    <s v="OK"/>
    <s v=""/>
    <m/>
    <s v=""/>
    <s v="Foxy Frida"/>
    <s v=""/>
    <s v=""/>
    <s v=""/>
    <n v="100"/>
    <s v=""/>
    <n v="-100"/>
    <x v="0"/>
    <s v="Best"/>
    <x v="5"/>
    <s v=""/>
    <s v=""/>
    <s v="Vic"/>
    <s v="-"/>
    <d v="1899-12-30T16:30:00"/>
    <s v="Caulfield"/>
    <n v="8"/>
    <n v="1"/>
    <s v="Foxy Frida"/>
    <s v=""/>
    <s v=""/>
  </r>
  <r>
    <x v="12"/>
    <d v="1899-12-30T16:30:00"/>
    <x v="5"/>
    <n v="8"/>
    <n v="10"/>
    <s v="Wishlor Lass"/>
    <s v="E4"/>
    <n v="12"/>
    <n v="32"/>
    <x v="1"/>
    <s v="E4-12/Edge-20"/>
    <s v="OK"/>
    <n v="128"/>
    <n v="2.4"/>
    <n v="307.2"/>
    <s v="Wishlor Lass"/>
    <n v="200"/>
    <n v="480"/>
    <n v="280"/>
    <n v="100"/>
    <n v="240"/>
    <n v="140"/>
    <x v="0"/>
    <s v="Best"/>
    <x v="6"/>
    <n v="360"/>
    <n v="210"/>
    <s v="Vic"/>
    <s v="-"/>
    <d v="1899-12-30T16:30:00"/>
    <s v="Caulfield"/>
    <n v="8"/>
    <n v="10"/>
    <s v="Wishlor Lass"/>
    <s v="E4-12/Edge-20"/>
    <n v="150"/>
  </r>
  <r>
    <x v="12"/>
    <d v="1899-12-30T16:30:00"/>
    <x v="5"/>
    <n v="8"/>
    <n v="10"/>
    <s v="Wishlor Lass"/>
    <s v="Edge"/>
    <n v="20"/>
    <s v=""/>
    <x v="2"/>
    <s v=""/>
    <s v="OK"/>
    <s v=""/>
    <n v="2.4"/>
    <s v=""/>
    <s v="Wishlor Lass"/>
    <s v=""/>
    <s v=""/>
    <s v=""/>
    <n v="100"/>
    <n v="240"/>
    <n v="140"/>
    <x v="0"/>
    <s v="Best"/>
    <x v="5"/>
    <s v=""/>
    <s v=""/>
    <s v="Vic"/>
    <s v="-"/>
    <d v="1899-12-30T16:30:00"/>
    <s v="Caulfield"/>
    <n v="8"/>
    <n v="10"/>
    <s v="Wishlor Lass"/>
    <s v=""/>
    <s v=""/>
  </r>
  <r>
    <x v="12"/>
    <d v="1899-12-30T17:02:00"/>
    <x v="2"/>
    <n v="8"/>
    <n v="11"/>
    <s v="Nashira"/>
    <s v="Nat"/>
    <n v="11"/>
    <n v="11"/>
    <x v="0"/>
    <s v="Nat-11"/>
    <s v=""/>
    <n v="44"/>
    <m/>
    <s v=""/>
    <s v="Nashira"/>
    <s v=""/>
    <s v=""/>
    <s v=""/>
    <n v="100"/>
    <s v=""/>
    <n v="-100"/>
    <x v="0"/>
    <s v="Q"/>
    <x v="3"/>
    <s v=""/>
    <n v="-40"/>
    <s v="Qld"/>
    <s v="-"/>
    <d v="1899-12-30T17:02:00"/>
    <s v="Eagle Farm"/>
    <n v="8"/>
    <n v="11"/>
    <s v="Nashira"/>
    <s v="Nat-11"/>
    <n v="40"/>
  </r>
  <r>
    <x v="12"/>
    <d v="1899-12-30T17:10:00"/>
    <x v="5"/>
    <n v="9"/>
    <n v="1"/>
    <s v="Militarize"/>
    <s v="Nat"/>
    <n v="13"/>
    <n v="13"/>
    <x v="0"/>
    <s v="Nat-13"/>
    <s v="OK"/>
    <n v="52"/>
    <m/>
    <s v=""/>
    <s v="Militarize"/>
    <s v=""/>
    <s v=""/>
    <s v=""/>
    <n v="100"/>
    <s v=""/>
    <n v="-100"/>
    <x v="0"/>
    <s v="Nat OK"/>
    <x v="0"/>
    <s v=""/>
    <n v="-50"/>
    <s v="Vic"/>
    <s v="-"/>
    <d v="1899-12-30T17:10:00"/>
    <s v="Caulfield"/>
    <n v="9"/>
    <n v="1"/>
    <s v="Militarize"/>
    <s v="Nat-13"/>
    <n v="50"/>
  </r>
  <r>
    <x v="12"/>
    <d v="1899-12-30T17:43:00"/>
    <x v="2"/>
    <n v="9"/>
    <n v="11"/>
    <s v="Kir Royale"/>
    <s v="Nat"/>
    <n v="11"/>
    <n v="11"/>
    <x v="0"/>
    <s v="Nat-11"/>
    <s v=""/>
    <n v="44"/>
    <m/>
    <s v=""/>
    <s v="Kir Royale"/>
    <s v=""/>
    <s v=""/>
    <s v=""/>
    <n v="100"/>
    <s v=""/>
    <n v="-100"/>
    <x v="0"/>
    <s v="Q"/>
    <x v="3"/>
    <s v=""/>
    <n v="-40"/>
    <s v="Qld"/>
    <s v="-"/>
    <d v="1899-12-30T17:43:00"/>
    <s v="Eagle Farm"/>
    <n v="9"/>
    <n v="11"/>
    <s v="Kir Royale"/>
    <s v="Nat-11"/>
    <n v="40"/>
  </r>
  <r>
    <x v="12"/>
    <d v="1899-12-30T17:50:00"/>
    <x v="5"/>
    <n v="10"/>
    <n v="6"/>
    <s v="Antino"/>
    <s v="Edge"/>
    <n v="12"/>
    <n v="25"/>
    <x v="1"/>
    <s v="Edge-12/Pro Mel-13"/>
    <s v="OK"/>
    <n v="100"/>
    <m/>
    <s v=""/>
    <s v="Antino"/>
    <n v="100"/>
    <s v=""/>
    <n v="-100"/>
    <n v="100"/>
    <s v=""/>
    <n v="-100"/>
    <x v="0"/>
    <s v="Best"/>
    <x v="4"/>
    <s v=""/>
    <n v="-100"/>
    <s v="Vic"/>
    <s v="-"/>
    <d v="1899-12-30T17:50:00"/>
    <s v="Caulfield"/>
    <n v="10"/>
    <n v="6"/>
    <s v="Antino"/>
    <s v="Edge-12/Pro Mel-13"/>
    <n v="100"/>
  </r>
  <r>
    <x v="12"/>
    <d v="1899-12-30T17:50:00"/>
    <x v="5"/>
    <n v="10"/>
    <n v="6"/>
    <s v="Antino"/>
    <s v="Pro Mel"/>
    <n v="13"/>
    <s v=""/>
    <x v="2"/>
    <s v=""/>
    <s v="OK"/>
    <s v=""/>
    <m/>
    <s v=""/>
    <s v="Antino"/>
    <s v=""/>
    <s v=""/>
    <s v=""/>
    <n v="100"/>
    <s v=""/>
    <n v="-100"/>
    <x v="0"/>
    <s v="Best"/>
    <x v="5"/>
    <s v=""/>
    <s v=""/>
    <s v="Vic"/>
    <s v="-"/>
    <d v="1899-12-30T17:50:00"/>
    <s v="Caulfield"/>
    <n v="10"/>
    <n v="6"/>
    <s v="Antino"/>
    <s v=""/>
    <s v=""/>
  </r>
  <r>
    <x v="13"/>
    <d v="1899-12-30T12:43:00"/>
    <x v="2"/>
    <n v="1"/>
    <n v="6"/>
    <s v="Red Wave"/>
    <s v="Nat"/>
    <n v="11"/>
    <n v="11"/>
    <x v="0"/>
    <s v="Nat-11"/>
    <s v=""/>
    <n v="44"/>
    <m/>
    <s v=""/>
    <s v="Red Wave"/>
    <s v=""/>
    <s v=""/>
    <s v=""/>
    <n v="100"/>
    <s v=""/>
    <n v="-100"/>
    <x v="0"/>
    <s v="Q"/>
    <x v="3"/>
    <s v=""/>
    <n v="-40"/>
    <s v="Qld"/>
    <s v="-"/>
    <d v="1899-12-30T12:43:00"/>
    <s v="Eagle Farm"/>
    <n v="1"/>
    <n v="6"/>
    <s v="Red Wave"/>
    <s v="Nat-11"/>
    <n v="40"/>
  </r>
  <r>
    <x v="13"/>
    <d v="1899-12-30T13:45:00"/>
    <x v="6"/>
    <n v="3"/>
    <n v="10"/>
    <s v="Epicus"/>
    <s v="Pro Syd"/>
    <n v="10"/>
    <n v="10"/>
    <x v="0"/>
    <s v="Pro Syd-10"/>
    <s v="OK"/>
    <n v="40"/>
    <m/>
    <s v=""/>
    <s v="Epicus"/>
    <s v=""/>
    <s v=""/>
    <s v=""/>
    <n v="100"/>
    <s v=""/>
    <n v="-100"/>
    <x v="0"/>
    <s v="Poor &lt;55"/>
    <x v="2"/>
    <s v=""/>
    <n v="-20"/>
    <s v="NSW"/>
    <s v="-"/>
    <d v="1899-12-30T13:45:00"/>
    <s v="Randwick"/>
    <n v="3"/>
    <n v="10"/>
    <s v="Epicus"/>
    <s v="Pro Syd-10"/>
    <n v="20"/>
  </r>
  <r>
    <x v="13"/>
    <d v="1899-12-30T14:20:00"/>
    <x v="6"/>
    <n v="4"/>
    <n v="6"/>
    <s v="Marquess"/>
    <s v="E4"/>
    <n v="10"/>
    <n v="10"/>
    <x v="0"/>
    <s v="E4-10"/>
    <s v="OK"/>
    <n v="40"/>
    <m/>
    <s v=""/>
    <s v="Marquess"/>
    <s v=""/>
    <s v=""/>
    <s v=""/>
    <n v="100"/>
    <s v=""/>
    <n v="-100"/>
    <x v="0"/>
    <s v="Poor &lt;55"/>
    <x v="2"/>
    <s v=""/>
    <n v="-20"/>
    <s v="NSW"/>
    <s v="-"/>
    <d v="1899-12-30T14:20:00"/>
    <s v="Randwick"/>
    <n v="4"/>
    <n v="6"/>
    <s v="Marquess"/>
    <s v="E4-10"/>
    <n v="20"/>
  </r>
  <r>
    <x v="13"/>
    <d v="1899-12-30T14:35:00"/>
    <x v="5"/>
    <n v="5"/>
    <n v="3"/>
    <s v="Coeur Volante"/>
    <s v="Nat"/>
    <n v="13"/>
    <n v="13"/>
    <x v="0"/>
    <s v="Nat-13"/>
    <s v="OK"/>
    <n v="52"/>
    <n v="5.5"/>
    <n v="286"/>
    <s v="Coeur Volante"/>
    <s v=""/>
    <s v=""/>
    <s v=""/>
    <n v="100"/>
    <n v="550"/>
    <n v="450"/>
    <x v="0"/>
    <s v="Nat OK"/>
    <x v="0"/>
    <n v="275"/>
    <n v="225"/>
    <s v="Vic"/>
    <s v="-"/>
    <d v="1899-12-30T14:35:00"/>
    <s v="Caulfield"/>
    <n v="5"/>
    <n v="3"/>
    <s v="Coeur Volante"/>
    <s v="Nat-13"/>
    <n v="50"/>
  </r>
  <r>
    <x v="13"/>
    <d v="1899-12-30T14:55:00"/>
    <x v="6"/>
    <n v="5"/>
    <n v="12"/>
    <s v="Commemorative"/>
    <s v="Nat"/>
    <n v="13"/>
    <n v="13"/>
    <x v="0"/>
    <s v="Nat-13"/>
    <s v="OK"/>
    <n v="52"/>
    <m/>
    <s v=""/>
    <s v="Commemorative"/>
    <s v=""/>
    <s v=""/>
    <s v=""/>
    <n v="100"/>
    <s v=""/>
    <n v="-100"/>
    <x v="0"/>
    <s v="Nat OK"/>
    <x v="0"/>
    <s v=""/>
    <n v="-50"/>
    <s v="NSW"/>
    <s v="-"/>
    <d v="1899-12-30T14:55:00"/>
    <s v="Randwick"/>
    <n v="5"/>
    <n v="12"/>
    <s v="Commemorative"/>
    <s v="Nat-13"/>
    <n v="50"/>
  </r>
  <r>
    <x v="13"/>
    <d v="1899-12-30T15:05:00"/>
    <x v="2"/>
    <n v="5"/>
    <n v="11"/>
    <s v="Contribute"/>
    <s v="Nat"/>
    <n v="11"/>
    <n v="11"/>
    <x v="0"/>
    <s v="Nat-11"/>
    <s v=""/>
    <n v="44"/>
    <m/>
    <s v=""/>
    <s v="Contribute"/>
    <s v=""/>
    <s v=""/>
    <s v=""/>
    <n v="100"/>
    <s v=""/>
    <n v="-100"/>
    <x v="0"/>
    <s v="Q"/>
    <x v="3"/>
    <s v=""/>
    <n v="-40"/>
    <s v="Qld"/>
    <s v="-"/>
    <d v="1899-12-30T15:05:00"/>
    <s v="Eagle Farm"/>
    <n v="5"/>
    <n v="11"/>
    <s v="Contribute"/>
    <s v="Nat-11"/>
    <n v="40"/>
  </r>
  <r>
    <x v="13"/>
    <d v="1899-12-30T15:15:00"/>
    <x v="5"/>
    <n v="6"/>
    <n v="1"/>
    <s v="Lofty Strike"/>
    <s v="Edge"/>
    <n v="12"/>
    <n v="25"/>
    <x v="1"/>
    <s v="Edge-12/Pro Mel-13"/>
    <s v="OK"/>
    <n v="100"/>
    <m/>
    <s v=""/>
    <s v="Lofty Strike"/>
    <n v="100"/>
    <s v=""/>
    <n v="-100"/>
    <n v="100"/>
    <s v=""/>
    <n v="-100"/>
    <x v="0"/>
    <s v="Best"/>
    <x v="4"/>
    <s v=""/>
    <n v="-100"/>
    <s v="Vic"/>
    <s v="-"/>
    <d v="1899-12-30T15:15:00"/>
    <s v="Caulfield"/>
    <n v="6"/>
    <n v="1"/>
    <s v="Lofty Strike"/>
    <s v="Edge-12/Pro Mel-13"/>
    <n v="100"/>
  </r>
  <r>
    <x v="13"/>
    <d v="1899-12-30T15:15:00"/>
    <x v="5"/>
    <n v="6"/>
    <n v="1"/>
    <s v="Lofty Strike"/>
    <s v="Pro Mel"/>
    <n v="13"/>
    <s v=""/>
    <x v="2"/>
    <s v=""/>
    <s v="OK"/>
    <s v=""/>
    <m/>
    <s v=""/>
    <s v="Lofty Strike"/>
    <s v=""/>
    <s v=""/>
    <s v=""/>
    <n v="100"/>
    <s v=""/>
    <n v="-100"/>
    <x v="0"/>
    <s v="Best"/>
    <x v="5"/>
    <s v=""/>
    <s v=""/>
    <s v="Vic"/>
    <s v="-"/>
    <d v="1899-12-30T15:15:00"/>
    <s v="Caulfield"/>
    <n v="6"/>
    <n v="1"/>
    <s v="Lofty Strike"/>
    <s v=""/>
    <s v=""/>
  </r>
  <r>
    <x v="13"/>
    <d v="1899-12-30T15:35:00"/>
    <x v="6"/>
    <n v="6"/>
    <n v="7"/>
    <s v="Smashing Eagle"/>
    <s v="E4"/>
    <n v="10"/>
    <n v="23"/>
    <x v="1"/>
    <s v="E4-10/Nat-13"/>
    <s v="OK"/>
    <n v="92"/>
    <m/>
    <s v=""/>
    <s v="Smashing Eagle"/>
    <n v="100"/>
    <s v=""/>
    <n v="-100"/>
    <n v="100"/>
    <s v=""/>
    <n v="-100"/>
    <x v="0"/>
    <s v="Best"/>
    <x v="3"/>
    <s v=""/>
    <n v="-40"/>
    <s v="NSW"/>
    <s v="-"/>
    <d v="1899-12-30T15:35:00"/>
    <s v="Randwick"/>
    <n v="6"/>
    <n v="7"/>
    <s v="Smashing Eagle"/>
    <s v="E4-10/Nat-13"/>
    <n v="40"/>
  </r>
  <r>
    <x v="13"/>
    <d v="1899-12-30T15:35:00"/>
    <x v="6"/>
    <n v="6"/>
    <n v="7"/>
    <s v="Smashing Eagle"/>
    <s v="Nat"/>
    <n v="13"/>
    <s v=""/>
    <x v="2"/>
    <s v=""/>
    <s v="OK"/>
    <s v=""/>
    <m/>
    <s v=""/>
    <s v="Smashing Eagle"/>
    <s v=""/>
    <s v=""/>
    <s v=""/>
    <n v="100"/>
    <s v=""/>
    <n v="-100"/>
    <x v="0"/>
    <s v="Best"/>
    <x v="5"/>
    <s v=""/>
    <s v=""/>
    <s v="NSW"/>
    <s v="-"/>
    <d v="1899-12-30T15:35:00"/>
    <s v="Randwick"/>
    <n v="6"/>
    <n v="7"/>
    <s v="Smashing Eagle"/>
    <s v=""/>
    <s v=""/>
  </r>
  <r>
    <x v="13"/>
    <d v="1899-12-30T15:43:00"/>
    <x v="2"/>
    <n v="6"/>
    <n v="4"/>
    <s v="Shibli"/>
    <s v="Nat"/>
    <n v="11"/>
    <n v="11"/>
    <x v="0"/>
    <s v="Nat-11"/>
    <s v=""/>
    <n v="44"/>
    <n v="2.7"/>
    <n v="118.80000000000001"/>
    <s v="Shibli"/>
    <s v=""/>
    <s v=""/>
    <s v=""/>
    <n v="100"/>
    <n v="270"/>
    <n v="170"/>
    <x v="0"/>
    <s v="Q"/>
    <x v="3"/>
    <n v="108"/>
    <n v="68"/>
    <s v="Qld"/>
    <s v="-"/>
    <d v="1899-12-30T15:43:00"/>
    <s v="Eagle Farm"/>
    <n v="6"/>
    <n v="4"/>
    <s v="Shibli"/>
    <s v="Nat-11"/>
    <n v="40"/>
  </r>
  <r>
    <x v="13"/>
    <d v="1899-12-30T15:50:00"/>
    <x v="5"/>
    <n v="7"/>
    <n v="8"/>
    <s v="Cest Magique"/>
    <s v="Nat"/>
    <n v="13"/>
    <n v="13"/>
    <x v="0"/>
    <s v="Nat-13"/>
    <s v="OK"/>
    <n v="52"/>
    <m/>
    <s v=""/>
    <s v="Cest Magique"/>
    <s v=""/>
    <s v=""/>
    <s v=""/>
    <n v="100"/>
    <s v=""/>
    <n v="-100"/>
    <x v="0"/>
    <s v="Nat OK"/>
    <x v="0"/>
    <s v=""/>
    <n v="-50"/>
    <s v="Vic"/>
    <s v="-"/>
    <d v="1899-12-30T15:50:00"/>
    <s v="Caulfield"/>
    <n v="7"/>
    <n v="8"/>
    <s v="Cest Magique"/>
    <s v="Nat-13"/>
    <n v="50"/>
  </r>
  <r>
    <x v="13"/>
    <d v="1899-12-30T16:10:00"/>
    <x v="6"/>
    <n v="7"/>
    <n v="11"/>
    <s v="Unspoken"/>
    <s v="E4"/>
    <n v="11.000000000000002"/>
    <n v="11.000000000000002"/>
    <x v="0"/>
    <s v="E4-11"/>
    <s v="OK"/>
    <n v="44.000000000000007"/>
    <n v="2.25"/>
    <n v="99.000000000000014"/>
    <s v="Unspoken"/>
    <s v=""/>
    <s v=""/>
    <s v=""/>
    <n v="100"/>
    <n v="225"/>
    <n v="125"/>
    <x v="0"/>
    <s v="Poor &lt;55"/>
    <x v="2"/>
    <n v="45"/>
    <n v="25"/>
    <s v="NSW"/>
    <s v="-"/>
    <d v="1899-12-30T16:10:00"/>
    <s v="Randwick"/>
    <n v="7"/>
    <n v="11"/>
    <s v="Unspoken"/>
    <s v="E4-11"/>
    <n v="20"/>
  </r>
  <r>
    <x v="13"/>
    <d v="1899-12-30T16:30:00"/>
    <x v="5"/>
    <n v="8"/>
    <n v="1"/>
    <s v="Mr Maestro"/>
    <s v="Nat"/>
    <n v="13"/>
    <n v="13"/>
    <x v="0"/>
    <s v="Nat-13"/>
    <s v="OK"/>
    <n v="52"/>
    <m/>
    <s v=""/>
    <s v="Mr Maestro"/>
    <s v=""/>
    <s v=""/>
    <s v=""/>
    <n v="100"/>
    <s v=""/>
    <n v="-100"/>
    <x v="0"/>
    <s v="Nat OK"/>
    <x v="0"/>
    <s v=""/>
    <n v="-50"/>
    <s v="Vic"/>
    <s v="-"/>
    <d v="1899-12-30T16:30:00"/>
    <s v="Caulfield"/>
    <n v="8"/>
    <n v="1"/>
    <s v="Mr Maestro"/>
    <s v="Nat-13"/>
    <n v="50"/>
  </r>
  <r>
    <x v="13"/>
    <d v="1899-12-30T18:20:00"/>
    <x v="2"/>
    <n v="10"/>
    <n v="4"/>
    <s v="Lost In Transit"/>
    <s v="Nat"/>
    <n v="11"/>
    <n v="11"/>
    <x v="0"/>
    <s v="Nat-11"/>
    <s v=""/>
    <n v="44"/>
    <n v="3.6"/>
    <n v="158.4"/>
    <s v="Lost In Transit"/>
    <s v=""/>
    <s v=""/>
    <s v=""/>
    <n v="100"/>
    <n v="360"/>
    <n v="260"/>
    <x v="0"/>
    <s v="Q"/>
    <x v="3"/>
    <n v="144"/>
    <n v="104"/>
    <s v="Qld"/>
    <s v="-"/>
    <d v="1899-12-30T18:20:00"/>
    <s v="Eagle Farm"/>
    <n v="10"/>
    <n v="4"/>
    <s v="Lost In Transit"/>
    <s v="Nat-11"/>
    <n v="40"/>
  </r>
  <r>
    <x v="14"/>
    <d v="1899-12-30T12:30:00"/>
    <x v="6"/>
    <n v="1"/>
    <n v="9"/>
    <s v="Eye Pea Oh"/>
    <s v="Pro Syd"/>
    <n v="10"/>
    <n v="10"/>
    <x v="0"/>
    <s v="Pro Syd-10"/>
    <s v="OK"/>
    <n v="40"/>
    <n v="4.4000000000000004"/>
    <n v="176"/>
    <s v="Eye Pea Oh"/>
    <s v=""/>
    <s v=""/>
    <s v=""/>
    <n v="100"/>
    <n v="440.00000000000006"/>
    <n v="340.00000000000006"/>
    <x v="0"/>
    <s v="Poor &lt;55"/>
    <x v="2"/>
    <n v="88"/>
    <n v="68"/>
    <s v="NSW"/>
    <s v="-"/>
    <d v="1899-12-30T12:30:00"/>
    <s v="Randwick"/>
    <n v="1"/>
    <n v="9"/>
    <s v="Eye Pea Oh"/>
    <s v="Pro Syd-10"/>
    <n v="20"/>
  </r>
  <r>
    <x v="14"/>
    <d v="1899-12-30T12:30:00"/>
    <x v="6"/>
    <n v="1"/>
    <n v="5"/>
    <s v="Vindication"/>
    <s v="Pro Syd"/>
    <n v="15"/>
    <n v="15"/>
    <x v="0"/>
    <s v="Pro Syd-15"/>
    <s v="OK"/>
    <n v="60"/>
    <m/>
    <s v=""/>
    <s v="Vindication"/>
    <s v=""/>
    <s v=""/>
    <s v=""/>
    <n v="100"/>
    <s v=""/>
    <n v="-100"/>
    <x v="0"/>
    <s v="Best"/>
    <x v="4"/>
    <s v=""/>
    <n v="-100"/>
    <s v="NSW"/>
    <s v="-"/>
    <d v="1899-12-30T12:30:00"/>
    <s v="Randwick"/>
    <n v="1"/>
    <n v="5"/>
    <s v="Vindication"/>
    <s v="Pro Syd-15"/>
    <n v="100"/>
  </r>
  <r>
    <x v="14"/>
    <d v="1899-12-30T12:38:00"/>
    <x v="4"/>
    <n v="1"/>
    <n v="1"/>
    <s v="Bitcoin Baby"/>
    <s v="Nat"/>
    <n v="11"/>
    <n v="11"/>
    <x v="0"/>
    <s v="Nat-11"/>
    <s v=""/>
    <n v="44"/>
    <n v="5.5"/>
    <n v="242"/>
    <s v="Bitcoin Baby"/>
    <s v=""/>
    <s v=""/>
    <s v=""/>
    <n v="100"/>
    <n v="550"/>
    <n v="450"/>
    <x v="0"/>
    <s v="Q"/>
    <x v="3"/>
    <n v="220"/>
    <n v="180"/>
    <s v="Qld"/>
    <s v="-"/>
    <d v="1899-12-30T12:38:00"/>
    <s v="Doomben"/>
    <n v="1"/>
    <n v="1"/>
    <s v="Bitcoin Baby"/>
    <s v="Nat-11"/>
    <n v="40"/>
  </r>
  <r>
    <x v="14"/>
    <d v="1899-12-30T13:05:00"/>
    <x v="6"/>
    <n v="2"/>
    <n v="10"/>
    <s v="Kimberley Secrets"/>
    <s v="E4"/>
    <n v="11.000000000000002"/>
    <n v="24"/>
    <x v="1"/>
    <s v="E4-11/Nat-13"/>
    <s v="OK"/>
    <n v="96"/>
    <m/>
    <s v=""/>
    <s v="Kimberley Secrets"/>
    <n v="100"/>
    <s v=""/>
    <n v="-100"/>
    <n v="100"/>
    <s v=""/>
    <n v="-100"/>
    <x v="0"/>
    <s v="Best"/>
    <x v="3"/>
    <s v=""/>
    <n v="-40"/>
    <s v="NSW"/>
    <s v="-"/>
    <d v="1899-12-30T13:05:00"/>
    <s v="Randwick"/>
    <n v="2"/>
    <n v="10"/>
    <s v="Kimberley Secrets"/>
    <s v="E4-11/Nat-13"/>
    <n v="40"/>
  </r>
  <r>
    <x v="14"/>
    <d v="1899-12-30T13:05:00"/>
    <x v="6"/>
    <n v="2"/>
    <n v="10"/>
    <s v="Kimberley Secrets"/>
    <s v="Nat"/>
    <n v="13"/>
    <s v=""/>
    <x v="2"/>
    <s v=""/>
    <s v="OK"/>
    <s v=""/>
    <m/>
    <s v=""/>
    <s v="Kimberley Secrets"/>
    <s v=""/>
    <s v=""/>
    <s v=""/>
    <n v="100"/>
    <s v=""/>
    <n v="-100"/>
    <x v="0"/>
    <s v="Best"/>
    <x v="5"/>
    <s v=""/>
    <s v=""/>
    <s v="NSW"/>
    <s v="-"/>
    <d v="1899-12-30T13:05:00"/>
    <s v="Randwick"/>
    <n v="2"/>
    <n v="10"/>
    <s v="Kimberley Secrets"/>
    <s v=""/>
    <s v=""/>
  </r>
  <r>
    <x v="14"/>
    <d v="1899-12-30T13:05:00"/>
    <x v="6"/>
    <n v="2"/>
    <n v="4"/>
    <s v="Pioneer River"/>
    <s v="Pro Syd"/>
    <n v="15"/>
    <n v="15"/>
    <x v="0"/>
    <s v="Pro Syd-15"/>
    <s v="OK"/>
    <n v="60"/>
    <m/>
    <s v=""/>
    <s v="Pioneer River"/>
    <s v=""/>
    <s v=""/>
    <s v=""/>
    <n v="100"/>
    <s v=""/>
    <n v="-100"/>
    <x v="0"/>
    <s v="Best"/>
    <x v="4"/>
    <s v=""/>
    <n v="-100"/>
    <s v="NSW"/>
    <s v="-"/>
    <d v="1899-12-30T13:05:00"/>
    <s v="Randwick"/>
    <n v="2"/>
    <n v="4"/>
    <s v="Pioneer River"/>
    <s v="Pro Syd-15"/>
    <n v="100"/>
  </r>
  <r>
    <x v="14"/>
    <d v="1899-12-30T13:13:00"/>
    <x v="4"/>
    <n v="2"/>
    <n v="12"/>
    <s v="Satay Chicken"/>
    <s v="Nat"/>
    <n v="11"/>
    <n v="11"/>
    <x v="0"/>
    <s v="Nat-11"/>
    <s v=""/>
    <n v="44"/>
    <m/>
    <s v=""/>
    <s v="Satay Chicken"/>
    <s v=""/>
    <s v=""/>
    <s v=""/>
    <n v="100"/>
    <s v=""/>
    <n v="-100"/>
    <x v="0"/>
    <s v="Q"/>
    <x v="3"/>
    <s v=""/>
    <n v="-40"/>
    <s v="Qld"/>
    <s v="-"/>
    <d v="1899-12-30T13:13:00"/>
    <s v="Doomben"/>
    <n v="2"/>
    <n v="12"/>
    <s v="Satay Chicken"/>
    <s v="Nat-11"/>
    <n v="40"/>
  </r>
  <r>
    <x v="14"/>
    <d v="1899-12-30T13:20:00"/>
    <x v="3"/>
    <n v="3"/>
    <n v="4"/>
    <s v="En Francais"/>
    <s v="Nat"/>
    <n v="13"/>
    <n v="13"/>
    <x v="0"/>
    <s v="Nat-13"/>
    <s v="OK"/>
    <n v="52"/>
    <m/>
    <s v=""/>
    <s v="En Francais"/>
    <s v=""/>
    <s v=""/>
    <s v=""/>
    <n v="100"/>
    <s v=""/>
    <n v="-100"/>
    <x v="0"/>
    <s v="Nat OK"/>
    <x v="0"/>
    <s v=""/>
    <n v="-50"/>
    <s v="Vic"/>
    <s v="-"/>
    <d v="1899-12-30T13:20:00"/>
    <s v="Moonee Valley"/>
    <n v="3"/>
    <n v="4"/>
    <s v="En Francais"/>
    <s v="Nat-13"/>
    <n v="50"/>
  </r>
  <r>
    <x v="14"/>
    <d v="1899-12-30T13:20:00"/>
    <x v="3"/>
    <n v="3"/>
    <n v="3"/>
    <s v="Osmose"/>
    <s v="Edge"/>
    <n v="12"/>
    <n v="22"/>
    <x v="1"/>
    <s v="Edge-12/Pro Mel-10"/>
    <s v="OK"/>
    <n v="88"/>
    <m/>
    <s v=""/>
    <s v="Osmose"/>
    <n v="100"/>
    <s v=""/>
    <n v="-100"/>
    <n v="100"/>
    <s v=""/>
    <n v="-100"/>
    <x v="0"/>
    <s v="ave"/>
    <x v="0"/>
    <s v=""/>
    <n v="-50"/>
    <s v="Vic"/>
    <s v="-"/>
    <d v="1899-12-30T13:20:00"/>
    <s v="Moonee Valley"/>
    <n v="3"/>
    <n v="3"/>
    <s v="Osmose"/>
    <s v="Edge-12/Pro Mel-10"/>
    <n v="50"/>
  </r>
  <r>
    <x v="14"/>
    <d v="1899-12-30T13:20:00"/>
    <x v="3"/>
    <n v="3"/>
    <n v="3"/>
    <s v="Osmose"/>
    <s v="Pro Mel"/>
    <n v="10"/>
    <s v=""/>
    <x v="2"/>
    <s v=""/>
    <s v="OK"/>
    <s v=""/>
    <m/>
    <s v=""/>
    <s v="Osmose"/>
    <s v=""/>
    <s v=""/>
    <s v=""/>
    <n v="100"/>
    <s v=""/>
    <n v="-100"/>
    <x v="0"/>
    <s v="ave"/>
    <x v="5"/>
    <s v=""/>
    <s v=""/>
    <s v="Vic"/>
    <s v="-"/>
    <d v="1899-12-30T13:20:00"/>
    <s v="Moonee Valley"/>
    <n v="3"/>
    <n v="3"/>
    <s v="Osmose"/>
    <s v=""/>
    <s v=""/>
  </r>
  <r>
    <x v="14"/>
    <d v="1899-12-30T13:55:00"/>
    <x v="3"/>
    <n v="4"/>
    <n v="12"/>
    <s v="Floozie"/>
    <s v="Nat"/>
    <n v="13"/>
    <n v="13"/>
    <x v="0"/>
    <s v="Nat-13"/>
    <s v="OK"/>
    <n v="52"/>
    <m/>
    <s v=""/>
    <s v="Floozie"/>
    <s v=""/>
    <s v=""/>
    <s v=""/>
    <n v="100"/>
    <s v=""/>
    <n v="-100"/>
    <x v="0"/>
    <s v="Nat OK"/>
    <x v="0"/>
    <s v=""/>
    <n v="-50"/>
    <s v="Vic"/>
    <s v="-"/>
    <d v="1899-12-30T13:55:00"/>
    <s v="Moonee Valley"/>
    <n v="4"/>
    <n v="12"/>
    <s v="Floozie"/>
    <s v="Nat-13"/>
    <n v="50"/>
  </r>
  <r>
    <x v="14"/>
    <d v="1899-12-30T14:15:00"/>
    <x v="6"/>
    <n v="4"/>
    <n v="7"/>
    <s v="Hollywood Hero"/>
    <s v="Pro Syd"/>
    <n v="15"/>
    <n v="15"/>
    <x v="0"/>
    <s v="Pro Syd-15"/>
    <s v="OK"/>
    <n v="60"/>
    <m/>
    <s v=""/>
    <s v="Hollywood Hero"/>
    <s v=""/>
    <s v=""/>
    <s v=""/>
    <n v="100"/>
    <s v=""/>
    <n v="-100"/>
    <x v="0"/>
    <s v="Best"/>
    <x v="4"/>
    <s v=""/>
    <n v="-100"/>
    <s v="NSW"/>
    <s v="-"/>
    <d v="1899-12-30T14:15:00"/>
    <s v="Randwick"/>
    <n v="4"/>
    <n v="7"/>
    <s v="Hollywood Hero"/>
    <s v="Pro Syd-15"/>
    <n v="100"/>
  </r>
  <r>
    <x v="14"/>
    <d v="1899-12-30T14:58:00"/>
    <x v="4"/>
    <n v="5"/>
    <n v="1"/>
    <s v="Devastating"/>
    <s v="Nat"/>
    <n v="11"/>
    <n v="11"/>
    <x v="0"/>
    <s v="Nat-11"/>
    <s v=""/>
    <n v="44"/>
    <m/>
    <s v=""/>
    <s v="Devastating"/>
    <s v=""/>
    <s v=""/>
    <s v=""/>
    <n v="100"/>
    <s v=""/>
    <n v="-100"/>
    <x v="0"/>
    <s v="Q"/>
    <x v="3"/>
    <s v=""/>
    <n v="-40"/>
    <s v="Qld"/>
    <s v="-"/>
    <d v="1899-12-30T14:58:00"/>
    <s v="Doomben"/>
    <n v="5"/>
    <n v="1"/>
    <s v="Devastating"/>
    <s v="Nat-11"/>
    <n v="40"/>
  </r>
  <r>
    <x v="14"/>
    <d v="1899-12-30T16:00:00"/>
    <x v="6"/>
    <n v="7"/>
    <n v="2"/>
    <s v="Tom Kitten"/>
    <s v="Nat"/>
    <n v="13"/>
    <n v="13"/>
    <x v="0"/>
    <s v="Nat-13"/>
    <s v="OK"/>
    <n v="52"/>
    <n v="2.5"/>
    <n v="130"/>
    <s v="Tom Kitten"/>
    <s v=""/>
    <s v=""/>
    <s v=""/>
    <n v="100"/>
    <n v="250"/>
    <n v="150"/>
    <x v="0"/>
    <s v="Nat OK"/>
    <x v="0"/>
    <n v="125"/>
    <n v="75"/>
    <s v="NSW"/>
    <s v="-"/>
    <d v="1899-12-30T16:00:00"/>
    <s v="Randwick"/>
    <n v="7"/>
    <n v="2"/>
    <s v="Tom Kitten"/>
    <s v="Nat-13"/>
    <n v="50"/>
  </r>
  <r>
    <x v="14"/>
    <d v="1899-12-30T16:45:00"/>
    <x v="6"/>
    <n v="8"/>
    <n v="2"/>
    <s v="Espiona"/>
    <s v="E4"/>
    <n v="10"/>
    <n v="10"/>
    <x v="0"/>
    <s v="E4-10"/>
    <s v="OK"/>
    <n v="40"/>
    <n v="3.5"/>
    <n v="140"/>
    <s v="Espiona"/>
    <s v=""/>
    <s v=""/>
    <s v=""/>
    <n v="100"/>
    <n v="350"/>
    <n v="250"/>
    <x v="0"/>
    <s v="Poor &lt;55"/>
    <x v="2"/>
    <n v="70"/>
    <n v="50"/>
    <s v="NSW"/>
    <s v="-"/>
    <d v="1899-12-30T16:45:00"/>
    <s v="Randwick"/>
    <n v="8"/>
    <n v="2"/>
    <s v="Espiona"/>
    <s v="E4-10"/>
    <n v="20"/>
  </r>
  <r>
    <x v="14"/>
    <d v="1899-12-30T16:57:00"/>
    <x v="4"/>
    <n v="8"/>
    <n v="3"/>
    <s v="Preach"/>
    <s v="Nat"/>
    <n v="11"/>
    <n v="11"/>
    <x v="0"/>
    <s v="Nat-11"/>
    <s v=""/>
    <n v="44"/>
    <n v="2.4500000000000002"/>
    <n v="107.80000000000001"/>
    <s v="Preach"/>
    <s v=""/>
    <s v=""/>
    <s v=""/>
    <n v="100"/>
    <n v="245.00000000000003"/>
    <n v="145.00000000000003"/>
    <x v="0"/>
    <s v="Q"/>
    <x v="3"/>
    <n v="98"/>
    <n v="58"/>
    <s v="Qld"/>
    <s v="-"/>
    <d v="1899-12-30T16:57:00"/>
    <s v="Doomben"/>
    <n v="8"/>
    <n v="3"/>
    <s v="Preach"/>
    <s v="Nat-11"/>
    <n v="40"/>
  </r>
  <r>
    <x v="14"/>
    <d v="1899-12-30T17:42:00"/>
    <x v="4"/>
    <n v="9"/>
    <n v="11"/>
    <s v="Eagles Crag"/>
    <s v="Nat"/>
    <n v="11"/>
    <n v="11"/>
    <x v="0"/>
    <s v="Nat-11"/>
    <s v=""/>
    <n v="44"/>
    <n v="1.75"/>
    <n v="77"/>
    <s v="Eagles Crag"/>
    <s v=""/>
    <s v=""/>
    <s v=""/>
    <n v="100"/>
    <n v="175"/>
    <n v="75"/>
    <x v="0"/>
    <s v="Q"/>
    <x v="3"/>
    <n v="70"/>
    <n v="30"/>
    <s v="Qld"/>
    <s v="-"/>
    <d v="1899-12-30T17:42:00"/>
    <s v="Doomben"/>
    <n v="9"/>
    <n v="11"/>
    <s v="Eagles Crag"/>
    <s v="Nat-11"/>
    <n v="40"/>
  </r>
  <r>
    <x v="14"/>
    <d v="1899-12-30T17:50:00"/>
    <x v="3"/>
    <n v="10"/>
    <n v="3"/>
    <s v="Archo Nacho"/>
    <s v="Nat"/>
    <n v="13"/>
    <n v="13"/>
    <x v="0"/>
    <s v="Nat-13"/>
    <s v="OK"/>
    <n v="52"/>
    <n v="3.2"/>
    <n v="166.4"/>
    <s v="Archo Nacho"/>
    <s v=""/>
    <s v=""/>
    <s v=""/>
    <n v="100"/>
    <n v="320"/>
    <n v="220"/>
    <x v="0"/>
    <s v="Nat OK"/>
    <x v="0"/>
    <n v="160"/>
    <n v="110"/>
    <s v="Vic"/>
    <s v="-"/>
    <d v="1899-12-30T17:50:00"/>
    <s v="Moonee Valley"/>
    <n v="10"/>
    <n v="3"/>
    <s v="Archo Nacho"/>
    <s v="Nat-13"/>
    <n v="50"/>
  </r>
  <r>
    <x v="14"/>
    <d v="1899-12-30T18:10:00"/>
    <x v="6"/>
    <n v="10"/>
    <n v="3"/>
    <s v="Felix Majestic"/>
    <s v="Pro Syd"/>
    <n v="15"/>
    <n v="15"/>
    <x v="0"/>
    <s v="Pro Syd-15"/>
    <s v="OK"/>
    <n v="60"/>
    <m/>
    <s v=""/>
    <s v="Felix Majestic"/>
    <s v=""/>
    <s v=""/>
    <s v=""/>
    <n v="100"/>
    <s v=""/>
    <n v="-100"/>
    <x v="0"/>
    <s v="Best"/>
    <x v="4"/>
    <s v=""/>
    <n v="-100"/>
    <s v="NSW"/>
    <s v="-"/>
    <d v="1899-12-30T18:10:00"/>
    <s v="Randwick"/>
    <n v="10"/>
    <n v="3"/>
    <s v="Felix Majestic"/>
    <s v="Pro Syd-15"/>
    <n v="100"/>
  </r>
  <r>
    <x v="14"/>
    <d v="1899-12-30T18:10:00"/>
    <x v="6"/>
    <n v="10"/>
    <n v="4"/>
    <s v="Gringotts"/>
    <s v="E4"/>
    <n v="10"/>
    <n v="10"/>
    <x v="0"/>
    <s v="E4-10"/>
    <s v="OK"/>
    <n v="40"/>
    <n v="2.2000000000000002"/>
    <n v="88"/>
    <s v="Gringotts"/>
    <s v=""/>
    <s v=""/>
    <s v=""/>
    <n v="100"/>
    <n v="220.00000000000003"/>
    <n v="120.00000000000003"/>
    <x v="0"/>
    <s v="Poor &lt;55"/>
    <x v="2"/>
    <n v="44"/>
    <n v="24"/>
    <s v="NSW"/>
    <s v="-"/>
    <d v="1899-12-30T18:10:00"/>
    <s v="Randwick"/>
    <n v="10"/>
    <n v="4"/>
    <s v="Gringotts"/>
    <s v="E4-10"/>
    <n v="20"/>
  </r>
  <r>
    <x v="15"/>
    <d v="1899-12-30T12:45:00"/>
    <x v="1"/>
    <n v="2"/>
    <n v="1"/>
    <s v="Peace Officer"/>
    <s v="Edge"/>
    <n v="15"/>
    <n v="30"/>
    <x v="1"/>
    <s v="Edge-15/Nat-15"/>
    <s v="OK"/>
    <n v="120"/>
    <m/>
    <s v=""/>
    <s v="Peace Officer"/>
    <n v="200"/>
    <s v=""/>
    <n v="-200"/>
    <n v="100"/>
    <s v=""/>
    <n v="-100"/>
    <x v="0"/>
    <s v="ave"/>
    <x v="4"/>
    <s v=""/>
    <n v="-100"/>
    <s v="NSW"/>
    <s v="-"/>
    <d v="1899-12-30T12:45:00"/>
    <s v="Rosehill"/>
    <n v="2"/>
    <n v="1"/>
    <s v="Peace Officer"/>
    <s v="Edge-15/Nat-15"/>
    <n v="100"/>
  </r>
  <r>
    <x v="15"/>
    <d v="1899-12-30T12:45:00"/>
    <x v="1"/>
    <n v="2"/>
    <n v="1"/>
    <s v="Peace Officer"/>
    <s v="Nat"/>
    <n v="15"/>
    <s v=""/>
    <x v="2"/>
    <s v=""/>
    <s v="OK"/>
    <s v=""/>
    <m/>
    <s v=""/>
    <s v="Peace Officer"/>
    <s v=""/>
    <s v=""/>
    <s v=""/>
    <n v="100"/>
    <s v=""/>
    <n v="-100"/>
    <x v="0"/>
    <s v="ave"/>
    <x v="5"/>
    <s v=""/>
    <s v=""/>
    <s v="NSW"/>
    <s v="-"/>
    <d v="1899-12-30T12:45:00"/>
    <s v="Rosehill"/>
    <n v="2"/>
    <n v="1"/>
    <s v="Peace Officer"/>
    <s v=""/>
    <s v=""/>
  </r>
  <r>
    <x v="15"/>
    <d v="1899-12-30T13:00:00"/>
    <x v="8"/>
    <n v="2"/>
    <n v="2"/>
    <s v="Kalapour"/>
    <s v="Pro Mel"/>
    <n v="13"/>
    <n v="13"/>
    <x v="0"/>
    <s v="Pro Mel-13"/>
    <s v=""/>
    <n v="52"/>
    <n v="6.5"/>
    <n v="338"/>
    <s v="Kalapour"/>
    <s v=""/>
    <s v=""/>
    <s v=""/>
    <n v="100"/>
    <n v="650"/>
    <n v="550"/>
    <x v="0"/>
    <s v="Poor &lt;55"/>
    <x v="2"/>
    <n v="130"/>
    <n v="110"/>
    <s v="Vic"/>
    <s v="-"/>
    <d v="1899-12-30T13:00:00"/>
    <s v="Flem-X"/>
    <n v="2"/>
    <n v="2"/>
    <s v="Kalapour"/>
    <s v="Pro Mel-13"/>
    <n v="20"/>
  </r>
  <r>
    <x v="15"/>
    <d v="1899-12-30T13:20:00"/>
    <x v="1"/>
    <n v="3"/>
    <n v="4"/>
    <s v="Peshmerga"/>
    <s v="E4"/>
    <n v="10"/>
    <n v="10"/>
    <x v="0"/>
    <s v="E4-10"/>
    <s v="OK"/>
    <n v="40"/>
    <n v="5.5"/>
    <n v="220"/>
    <s v="Peshmerga"/>
    <s v=""/>
    <s v=""/>
    <s v=""/>
    <n v="100"/>
    <n v="550"/>
    <n v="450"/>
    <x v="0"/>
    <s v="Poor &lt;55"/>
    <x v="2"/>
    <n v="110"/>
    <n v="90"/>
    <s v="NSW"/>
    <s v="-"/>
    <d v="1899-12-30T13:20:00"/>
    <s v="Rosehill"/>
    <n v="3"/>
    <n v="4"/>
    <s v="Peshmerga"/>
    <s v="E4-10"/>
    <n v="20"/>
  </r>
  <r>
    <x v="15"/>
    <d v="1899-12-30T13:40:00"/>
    <x v="0"/>
    <n v="3"/>
    <n v="6"/>
    <s v="Rose Quartz"/>
    <s v="Edge"/>
    <n v="12"/>
    <n v="25"/>
    <x v="1"/>
    <s v="Edge-12/Pro Mel-13"/>
    <s v="OK"/>
    <n v="100"/>
    <m/>
    <s v=""/>
    <s v="Rose Quartz"/>
    <n v="100"/>
    <s v=""/>
    <n v="-100"/>
    <n v="100"/>
    <s v=""/>
    <n v="-100"/>
    <x v="0"/>
    <s v="Best"/>
    <x v="4"/>
    <s v=""/>
    <n v="-100"/>
    <s v="Vic"/>
    <s v="-"/>
    <d v="1899-12-30T13:40:00"/>
    <s v="Flemington"/>
    <n v="3"/>
    <n v="6"/>
    <s v="Rose Quartz"/>
    <s v="Edge-12/Pro Mel-13"/>
    <n v="100"/>
  </r>
  <r>
    <x v="15"/>
    <d v="1899-12-30T13:40:00"/>
    <x v="8"/>
    <n v="3"/>
    <n v="6"/>
    <s v="Rose Quartz"/>
    <s v="Pro Mel"/>
    <n v="13"/>
    <s v=""/>
    <x v="2"/>
    <s v=""/>
    <s v=""/>
    <s v=""/>
    <m/>
    <s v=""/>
    <s v="Rose Quartz"/>
    <s v=""/>
    <s v=""/>
    <s v=""/>
    <n v="100"/>
    <s v=""/>
    <n v="-100"/>
    <x v="0"/>
    <s v="ave"/>
    <x v="5"/>
    <s v=""/>
    <s v=""/>
    <s v="Vic"/>
    <s v="-"/>
    <d v="1899-12-30T13:40:00"/>
    <s v="Flem-X"/>
    <n v="3"/>
    <n v="6"/>
    <s v="Rose Quartz"/>
    <s v=""/>
    <s v=""/>
  </r>
  <r>
    <x v="15"/>
    <d v="1899-12-30T14:00:00"/>
    <x v="1"/>
    <n v="4"/>
    <n v="10"/>
    <s v="Ballroom Bella"/>
    <s v="E4"/>
    <n v="10"/>
    <n v="10"/>
    <x v="0"/>
    <s v="E4-10"/>
    <s v="OK"/>
    <n v="40"/>
    <m/>
    <s v=""/>
    <s v="Ballroom Bella"/>
    <s v=""/>
    <s v=""/>
    <s v=""/>
    <n v="100"/>
    <s v=""/>
    <n v="-100"/>
    <x v="0"/>
    <s v="Poor &lt;55"/>
    <x v="2"/>
    <s v=""/>
    <n v="-20"/>
    <s v="NSW"/>
    <s v="-"/>
    <d v="1899-12-30T14:00:00"/>
    <s v="Rosehill"/>
    <n v="4"/>
    <n v="10"/>
    <s v="Ballroom Bella"/>
    <s v="E4-10"/>
    <n v="20"/>
  </r>
  <r>
    <x v="15"/>
    <d v="1899-12-30T14:00:00"/>
    <x v="1"/>
    <n v="4"/>
    <n v="2"/>
    <s v="Shohei"/>
    <s v="Pro Syd"/>
    <n v="15"/>
    <n v="15"/>
    <x v="0"/>
    <s v="Pro Syd-15"/>
    <s v="OK"/>
    <n v="60"/>
    <m/>
    <s v=""/>
    <s v="Shohei"/>
    <s v=""/>
    <s v=""/>
    <s v=""/>
    <n v="100"/>
    <s v=""/>
    <n v="-100"/>
    <x v="0"/>
    <s v="ave"/>
    <x v="1"/>
    <s v=""/>
    <n v="-120"/>
    <s v="NSW"/>
    <s v="-"/>
    <d v="1899-12-30T14:00:00"/>
    <s v="Rosehill"/>
    <n v="4"/>
    <n v="2"/>
    <s v="Shohei"/>
    <s v="Pro Syd-15"/>
    <n v="120"/>
  </r>
  <r>
    <x v="15"/>
    <d v="1899-12-30T14:40:00"/>
    <x v="1"/>
    <n v="5"/>
    <n v="5"/>
    <s v="Overriding"/>
    <s v="E4"/>
    <n v="11.000000000000002"/>
    <n v="41"/>
    <x v="3"/>
    <s v="E4-11/Edge-15/Nat-15"/>
    <s v="OK"/>
    <n v="164"/>
    <m/>
    <s v=""/>
    <s v="Overriding"/>
    <n v="200"/>
    <s v=""/>
    <n v="-200"/>
    <n v="100"/>
    <s v=""/>
    <n v="-100"/>
    <x v="0"/>
    <s v="ave"/>
    <x v="4"/>
    <s v=""/>
    <n v="-100"/>
    <s v="NSW"/>
    <s v="-"/>
    <d v="1899-12-30T14:40:00"/>
    <s v="Rosehill"/>
    <n v="5"/>
    <n v="5"/>
    <s v="Overriding"/>
    <s v="E4-11/Edge-15/Nat-15"/>
    <n v="100"/>
  </r>
  <r>
    <x v="15"/>
    <d v="1899-12-30T14:40:00"/>
    <x v="1"/>
    <n v="5"/>
    <n v="5"/>
    <s v="Overriding"/>
    <s v="Edge"/>
    <n v="15"/>
    <s v=""/>
    <x v="2"/>
    <s v=""/>
    <s v="OK"/>
    <s v=""/>
    <m/>
    <s v=""/>
    <s v="Overriding"/>
    <s v=""/>
    <s v=""/>
    <s v=""/>
    <n v="100"/>
    <s v=""/>
    <n v="-100"/>
    <x v="0"/>
    <s v="ave"/>
    <x v="5"/>
    <s v=""/>
    <s v=""/>
    <s v="NSW"/>
    <s v="-"/>
    <d v="1899-12-30T14:40:00"/>
    <s v="Rosehill"/>
    <n v="5"/>
    <n v="5"/>
    <s v="Overriding"/>
    <s v=""/>
    <s v=""/>
  </r>
  <r>
    <x v="15"/>
    <d v="1899-12-30T14:40:00"/>
    <x v="1"/>
    <n v="5"/>
    <n v="5"/>
    <s v="Overriding"/>
    <s v="Nat"/>
    <n v="15"/>
    <s v=""/>
    <x v="2"/>
    <s v=""/>
    <s v="OK"/>
    <s v=""/>
    <m/>
    <s v=""/>
    <s v="Overriding"/>
    <s v=""/>
    <s v=""/>
    <s v=""/>
    <n v="100"/>
    <s v=""/>
    <n v="-100"/>
    <x v="0"/>
    <s v="ave"/>
    <x v="5"/>
    <s v=""/>
    <s v=""/>
    <s v="NSW"/>
    <s v="-"/>
    <d v="1899-12-30T14:40:00"/>
    <s v="Rosehill"/>
    <n v="5"/>
    <n v="5"/>
    <s v="Overriding"/>
    <s v=""/>
    <s v=""/>
  </r>
  <r>
    <x v="15"/>
    <d v="1899-12-30T14:50:00"/>
    <x v="2"/>
    <n v="3"/>
    <n v="1"/>
    <s v="Quality Time"/>
    <s v="Nat"/>
    <n v="11"/>
    <n v="11"/>
    <x v="0"/>
    <s v="Nat-11"/>
    <s v=""/>
    <n v="44"/>
    <m/>
    <s v=""/>
    <s v="Quality Time"/>
    <s v=""/>
    <s v=""/>
    <s v=""/>
    <n v="100"/>
    <s v=""/>
    <n v="-100"/>
    <x v="0"/>
    <s v="Q"/>
    <x v="3"/>
    <s v=""/>
    <n v="-40"/>
    <s v="Qld"/>
    <s v="-"/>
    <d v="1899-12-30T14:50:00"/>
    <s v="Eagle Farm"/>
    <n v="3"/>
    <n v="1"/>
    <s v="Quality Time"/>
    <s v="Nat-11"/>
    <n v="40"/>
  </r>
  <r>
    <x v="15"/>
    <d v="1899-12-30T16:00:00"/>
    <x v="1"/>
    <n v="7"/>
    <n v="1"/>
    <s v="Think About It"/>
    <s v="E4"/>
    <n v="10"/>
    <n v="10"/>
    <x v="0"/>
    <s v="E4-10"/>
    <s v="OK"/>
    <n v="40"/>
    <m/>
    <s v=""/>
    <s v="Think About It"/>
    <s v=""/>
    <s v=""/>
    <s v=""/>
    <n v="100"/>
    <s v=""/>
    <n v="-100"/>
    <x v="0"/>
    <s v="Poor &lt;55"/>
    <x v="2"/>
    <s v=""/>
    <n v="-20"/>
    <s v="NSW"/>
    <s v="-"/>
    <d v="1899-12-30T16:00:00"/>
    <s v="Rosehill"/>
    <n v="7"/>
    <n v="1"/>
    <s v="Think About It"/>
    <s v="E4-10"/>
    <n v="20"/>
  </r>
  <r>
    <x v="15"/>
    <d v="1899-12-30T16:53:00"/>
    <x v="2"/>
    <n v="6"/>
    <n v="11"/>
    <s v="Just Super"/>
    <s v="Nat"/>
    <n v="11"/>
    <n v="11"/>
    <x v="0"/>
    <s v="Nat-11"/>
    <s v=""/>
    <n v="44"/>
    <m/>
    <s v=""/>
    <s v="Just Super"/>
    <s v=""/>
    <s v=""/>
    <s v=""/>
    <n v="100"/>
    <s v=""/>
    <n v="-100"/>
    <x v="0"/>
    <s v="Q"/>
    <x v="3"/>
    <s v=""/>
    <n v="-40"/>
    <s v="Qld"/>
    <s v="-"/>
    <d v="1899-12-30T16:53:00"/>
    <s v="Eagle Farm"/>
    <n v="6"/>
    <n v="11"/>
    <s v="Just Super"/>
    <s v="Nat-11"/>
    <n v="40"/>
  </r>
  <r>
    <x v="15"/>
    <d v="1899-12-30T17:55:00"/>
    <x v="1"/>
    <n v="10"/>
    <n v="9"/>
    <s v="Jedibeel"/>
    <s v="Pro Syd"/>
    <n v="15"/>
    <n v="15"/>
    <x v="0"/>
    <s v="Pro Syd-15"/>
    <s v="OK"/>
    <n v="60"/>
    <m/>
    <s v=""/>
    <s v="Jedibeel"/>
    <s v=""/>
    <s v=""/>
    <s v=""/>
    <n v="100"/>
    <s v=""/>
    <n v="-100"/>
    <x v="0"/>
    <s v="ave"/>
    <x v="1"/>
    <s v=""/>
    <n v="-120"/>
    <s v="NSW"/>
    <s v="-"/>
    <d v="1899-12-30T17:55:00"/>
    <s v="Rosehill"/>
    <n v="10"/>
    <n v="9"/>
    <s v="Jedibeel"/>
    <s v="Pro Syd-15"/>
    <n v="120"/>
  </r>
  <r>
    <x v="15"/>
    <d v="1899-12-30T17:55:00"/>
    <x v="1"/>
    <n v="10"/>
    <n v="8"/>
    <s v="Smashing Eagle"/>
    <s v="E4"/>
    <n v="10"/>
    <n v="23"/>
    <x v="1"/>
    <s v="E4-10/Nat-13"/>
    <s v="OK"/>
    <n v="92"/>
    <m/>
    <s v=""/>
    <s v="Smashing Eagle"/>
    <n v="100"/>
    <s v=""/>
    <n v="-100"/>
    <n v="100"/>
    <s v=""/>
    <n v="-100"/>
    <x v="0"/>
    <s v="ave"/>
    <x v="0"/>
    <s v=""/>
    <n v="-50"/>
    <s v="NSW"/>
    <s v="-"/>
    <d v="1899-12-30T17:55:00"/>
    <s v="Rosehill"/>
    <n v="10"/>
    <n v="8"/>
    <s v="Smashing Eagle"/>
    <s v="E4-10/Nat-13"/>
    <n v="50"/>
  </r>
  <r>
    <x v="15"/>
    <d v="1899-12-30T17:55:00"/>
    <x v="1"/>
    <n v="10"/>
    <n v="8"/>
    <s v="Smashing Eagle"/>
    <s v="Nat"/>
    <n v="13"/>
    <s v=""/>
    <x v="2"/>
    <s v=""/>
    <s v="OK"/>
    <s v=""/>
    <m/>
    <s v=""/>
    <s v="Smashing Eagle"/>
    <s v=""/>
    <s v=""/>
    <s v=""/>
    <n v="100"/>
    <s v=""/>
    <n v="-100"/>
    <x v="0"/>
    <s v="ave"/>
    <x v="5"/>
    <s v=""/>
    <s v=""/>
    <s v="NSW"/>
    <s v="-"/>
    <d v="1899-12-30T17:55:00"/>
    <s v="Rosehill"/>
    <n v="10"/>
    <n v="8"/>
    <s v="Smashing Eagle"/>
    <s v=""/>
    <s v=""/>
  </r>
  <r>
    <x v="15"/>
    <d v="1899-12-30T17:55:00"/>
    <x v="1"/>
    <n v="10"/>
    <n v="3"/>
    <s v="Way To The Stars"/>
    <s v="Pro Syd"/>
    <n v="10"/>
    <n v="10"/>
    <x v="0"/>
    <s v="Pro Syd-10"/>
    <s v="OK"/>
    <n v="40"/>
    <n v="2.6"/>
    <n v="104"/>
    <s v="Way To The Stars"/>
    <s v=""/>
    <s v=""/>
    <s v=""/>
    <n v="100"/>
    <n v="260"/>
    <n v="160"/>
    <x v="0"/>
    <s v="Poor &lt;55"/>
    <x v="2"/>
    <n v="52"/>
    <n v="32"/>
    <s v="NSW"/>
    <s v="-"/>
    <d v="1899-12-30T17:55:00"/>
    <s v="Rosehill"/>
    <n v="10"/>
    <n v="3"/>
    <s v="Way To The Stars"/>
    <s v="Pro Syd-10"/>
    <n v="20"/>
  </r>
  <r>
    <x v="15"/>
    <d v="1899-12-30T18:10:00"/>
    <x v="2"/>
    <n v="8"/>
    <n v="8"/>
    <s v="Ekaterina"/>
    <s v="Nat"/>
    <n v="11"/>
    <n v="11"/>
    <x v="0"/>
    <s v="Nat-11"/>
    <s v=""/>
    <n v="44"/>
    <n v="2.2999999999999998"/>
    <n v="101.19999999999999"/>
    <s v="Ekaterina"/>
    <s v=""/>
    <s v=""/>
    <s v=""/>
    <n v="100"/>
    <n v="229.99999999999997"/>
    <n v="129.99999999999997"/>
    <x v="0"/>
    <s v="Q"/>
    <x v="3"/>
    <n v="92"/>
    <n v="52"/>
    <s v="Qld"/>
    <s v="-"/>
    <d v="1899-12-30T18:10:00"/>
    <s v="Eagle Farm"/>
    <n v="8"/>
    <n v="8"/>
    <s v="Ekaterina"/>
    <s v="Nat-11"/>
    <n v="40"/>
  </r>
  <r>
    <x v="15"/>
    <d v="1899-12-30T18:40:00"/>
    <x v="2"/>
    <n v="9"/>
    <n v="9"/>
    <s v="Nashira"/>
    <s v="Nat"/>
    <n v="11"/>
    <n v="11"/>
    <x v="0"/>
    <s v="Nat-11"/>
    <s v=""/>
    <n v="44"/>
    <n v="10"/>
    <n v="440"/>
    <s v="Nashira"/>
    <s v=""/>
    <s v=""/>
    <s v=""/>
    <n v="100"/>
    <n v="1000"/>
    <n v="900"/>
    <x v="0"/>
    <s v="Q"/>
    <x v="3"/>
    <n v="400"/>
    <n v="360"/>
    <s v="Qld"/>
    <s v="-"/>
    <d v="1899-12-30T18:40:00"/>
    <s v="Eagle Farm"/>
    <n v="9"/>
    <n v="9"/>
    <s v="Nashira"/>
    <s v="Nat-11"/>
    <n v="40"/>
  </r>
  <r>
    <x v="16"/>
    <d v="1899-12-30T11:20:00"/>
    <x v="0"/>
    <n v="2"/>
    <n v="4"/>
    <s v="Forgot You"/>
    <s v="Edge"/>
    <n v="10"/>
    <n v="23"/>
    <x v="1"/>
    <s v="Edge-10/Pro Mel-13"/>
    <s v="OK"/>
    <n v="92"/>
    <n v="3.8"/>
    <n v="349.59999999999997"/>
    <s v="Forgot You"/>
    <n v="100"/>
    <n v="380"/>
    <n v="280"/>
    <n v="100"/>
    <n v="380"/>
    <n v="280"/>
    <x v="3"/>
    <s v="Best"/>
    <x v="4"/>
    <n v="380"/>
    <n v="280"/>
    <s v="Vic"/>
    <s v="-"/>
    <d v="1899-12-30T11:20:00"/>
    <s v="Flemington"/>
    <n v="2"/>
    <n v="4"/>
    <s v="Forgot You"/>
    <s v="Edge-10/Pro Mel-13"/>
    <n v="100"/>
  </r>
  <r>
    <x v="16"/>
    <d v="1899-12-30T11:20:00"/>
    <x v="8"/>
    <n v="2"/>
    <n v="4"/>
    <s v="Forgot You"/>
    <s v="Pro Mel"/>
    <n v="13"/>
    <s v=""/>
    <x v="2"/>
    <s v=""/>
    <s v=""/>
    <s v=""/>
    <n v="3.8"/>
    <s v=""/>
    <s v="Forgot You"/>
    <s v=""/>
    <s v=""/>
    <s v=""/>
    <n v="100"/>
    <n v="380"/>
    <n v="280"/>
    <x v="3"/>
    <s v="ave"/>
    <x v="5"/>
    <s v=""/>
    <s v=""/>
    <s v="Vic"/>
    <s v="-"/>
    <d v="1899-12-30T11:20:00"/>
    <s v="Flem-X"/>
    <n v="2"/>
    <n v="4"/>
    <s v="Forgot You"/>
    <s v=""/>
    <s v=""/>
  </r>
  <r>
    <x v="16"/>
    <d v="1899-12-30T11:20:00"/>
    <x v="0"/>
    <n v="2"/>
    <n v="1"/>
    <s v="Pounding"/>
    <s v="Edge"/>
    <n v="10"/>
    <n v="20"/>
    <x v="1"/>
    <s v="Edge-10/Pro Mel-10"/>
    <s v="OK"/>
    <n v="80"/>
    <m/>
    <s v=""/>
    <s v="Pounding"/>
    <n v="100"/>
    <s v=""/>
    <n v="-100"/>
    <n v="100"/>
    <s v=""/>
    <n v="-100"/>
    <x v="3"/>
    <s v="Best"/>
    <x v="4"/>
    <s v=""/>
    <n v="-100"/>
    <s v="Vic"/>
    <s v="-"/>
    <d v="1899-12-30T11:20:00"/>
    <s v="Flemington"/>
    <n v="2"/>
    <n v="1"/>
    <s v="Pounding"/>
    <s v="Edge-10/Pro Mel-10"/>
    <n v="100"/>
  </r>
  <r>
    <x v="16"/>
    <d v="1899-12-30T11:20:00"/>
    <x v="8"/>
    <n v="2"/>
    <n v="1"/>
    <s v="Pounding"/>
    <s v="Pro Mel"/>
    <n v="10"/>
    <s v=""/>
    <x v="2"/>
    <s v=""/>
    <s v=""/>
    <s v=""/>
    <m/>
    <s v=""/>
    <s v="Pounding"/>
    <s v=""/>
    <s v=""/>
    <s v=""/>
    <n v="100"/>
    <s v=""/>
    <n v="-100"/>
    <x v="3"/>
    <s v="ave"/>
    <x v="5"/>
    <s v=""/>
    <s v=""/>
    <s v="Vic"/>
    <s v="-"/>
    <d v="1899-12-30T11:20:00"/>
    <s v="Flem-X"/>
    <n v="2"/>
    <n v="1"/>
    <s v="Pounding"/>
    <s v=""/>
    <s v=""/>
  </r>
  <r>
    <x v="16"/>
    <d v="1899-12-30T13:20:00"/>
    <x v="0"/>
    <n v="5"/>
    <n v="8"/>
    <s v="Long Arm"/>
    <s v="Edge"/>
    <n v="12"/>
    <n v="25"/>
    <x v="1"/>
    <s v="Edge-12/Pro Mel-13"/>
    <s v="OK"/>
    <n v="100"/>
    <m/>
    <s v=""/>
    <s v="Long Arm"/>
    <n v="100"/>
    <s v=""/>
    <n v="-100"/>
    <n v="100"/>
    <s v=""/>
    <n v="-100"/>
    <x v="3"/>
    <s v="Best"/>
    <x v="4"/>
    <s v=""/>
    <n v="-100"/>
    <s v="Vic"/>
    <s v="-"/>
    <d v="1899-12-30T13:20:00"/>
    <s v="Flemington"/>
    <n v="5"/>
    <n v="8"/>
    <s v="Long Arm"/>
    <s v="Edge-12/Pro Mel-13"/>
    <n v="100"/>
  </r>
  <r>
    <x v="16"/>
    <d v="1899-12-30T13:20:00"/>
    <x v="8"/>
    <n v="5"/>
    <n v="8"/>
    <s v="Long Arm"/>
    <s v="Pro Mel"/>
    <n v="13"/>
    <s v=""/>
    <x v="2"/>
    <s v=""/>
    <s v=""/>
    <s v=""/>
    <m/>
    <s v=""/>
    <s v="Long Arm"/>
    <s v=""/>
    <s v=""/>
    <s v=""/>
    <n v="100"/>
    <s v=""/>
    <n v="-100"/>
    <x v="3"/>
    <s v="ave"/>
    <x v="5"/>
    <s v=""/>
    <s v=""/>
    <s v="Vic"/>
    <s v="-"/>
    <d v="1899-12-30T13:20:00"/>
    <s v="Flem-X"/>
    <n v="5"/>
    <n v="8"/>
    <s v="Long Arm"/>
    <s v=""/>
    <s v=""/>
  </r>
  <r>
    <x v="16"/>
    <d v="1899-12-30T14:20:00"/>
    <x v="6"/>
    <n v="5"/>
    <n v="8"/>
    <s v="Iknowastar"/>
    <s v="Edge"/>
    <n v="15"/>
    <n v="30"/>
    <x v="1"/>
    <s v="Edge-15/Nat-15"/>
    <s v="OK"/>
    <n v="120"/>
    <m/>
    <s v=""/>
    <s v="Iknowastar"/>
    <n v="200"/>
    <s v=""/>
    <n v="-200"/>
    <n v="100"/>
    <s v=""/>
    <n v="-100"/>
    <x v="3"/>
    <s v="Best"/>
    <x v="6"/>
    <s v=""/>
    <n v="-150"/>
    <s v="NSW"/>
    <s v="-"/>
    <d v="1899-12-30T14:20:00"/>
    <s v="Randwick"/>
    <n v="5"/>
    <n v="8"/>
    <s v="Iknowastar"/>
    <s v="Edge-15/Nat-15"/>
    <n v="150"/>
  </r>
  <r>
    <x v="16"/>
    <d v="1899-12-30T14:20:00"/>
    <x v="6"/>
    <n v="5"/>
    <n v="8"/>
    <s v="Iknowastar"/>
    <s v="Nat"/>
    <n v="15"/>
    <s v=""/>
    <x v="2"/>
    <s v=""/>
    <s v="OK"/>
    <s v=""/>
    <m/>
    <s v=""/>
    <s v="Iknowastar"/>
    <s v=""/>
    <s v=""/>
    <s v=""/>
    <n v="100"/>
    <s v=""/>
    <n v="-100"/>
    <x v="3"/>
    <s v="Best"/>
    <x v="5"/>
    <s v=""/>
    <s v=""/>
    <s v="NSW"/>
    <s v="-"/>
    <d v="1899-12-30T14:20:00"/>
    <s v="Randwick"/>
    <n v="5"/>
    <n v="8"/>
    <s v="Iknowastar"/>
    <s v=""/>
    <s v=""/>
  </r>
  <r>
    <x v="16"/>
    <d v="1899-12-30T16:50:00"/>
    <x v="6"/>
    <n v="8"/>
    <n v="14"/>
    <s v="Hard To Say"/>
    <s v="Edge"/>
    <n v="15"/>
    <n v="30"/>
    <x v="1"/>
    <s v="Edge-15/Nat-15"/>
    <s v="OK"/>
    <n v="120"/>
    <n v="11"/>
    <n v="1320"/>
    <s v="Hard To Say"/>
    <n v="200"/>
    <n v="2200"/>
    <n v="2000"/>
    <n v="100"/>
    <n v="1100"/>
    <n v="1000"/>
    <x v="3"/>
    <s v="Best"/>
    <x v="6"/>
    <n v="1650"/>
    <n v="1500"/>
    <s v="NSW"/>
    <s v="-"/>
    <d v="1899-12-30T16:50:00"/>
    <s v="Randwick"/>
    <n v="8"/>
    <n v="14"/>
    <s v="Hard To Say"/>
    <s v="Edge-15/Nat-15"/>
    <n v="150"/>
  </r>
  <r>
    <x v="16"/>
    <d v="1899-12-30T16:50:00"/>
    <x v="6"/>
    <n v="8"/>
    <n v="14"/>
    <s v="Hard To Say"/>
    <s v="Nat"/>
    <n v="15"/>
    <s v=""/>
    <x v="2"/>
    <s v=""/>
    <s v="OK"/>
    <s v=""/>
    <n v="11"/>
    <s v=""/>
    <s v="Hard To Say"/>
    <s v=""/>
    <s v=""/>
    <s v=""/>
    <n v="100"/>
    <n v="1100"/>
    <n v="1000"/>
    <x v="3"/>
    <s v="Best"/>
    <x v="5"/>
    <s v=""/>
    <s v=""/>
    <s v="NSW"/>
    <s v="-"/>
    <d v="1899-12-30T16:50:00"/>
    <s v="Randwick"/>
    <n v="8"/>
    <n v="14"/>
    <s v="Hard To Say"/>
    <s v=""/>
    <s v=""/>
  </r>
  <r>
    <x v="16"/>
    <d v="1899-12-30T18:05:00"/>
    <x v="6"/>
    <n v="10"/>
    <n v="7"/>
    <s v="Ka Bling"/>
    <s v="Nat"/>
    <n v="13"/>
    <n v="13"/>
    <x v="0"/>
    <s v="Nat-13"/>
    <s v="OK"/>
    <n v="52"/>
    <m/>
    <s v=""/>
    <s v="Ka Bling"/>
    <s v=""/>
    <s v=""/>
    <s v=""/>
    <n v="100"/>
    <s v=""/>
    <n v="-100"/>
    <x v="3"/>
    <s v="Nat OK"/>
    <x v="0"/>
    <s v=""/>
    <n v="-50"/>
    <s v="NSW"/>
    <s v="-"/>
    <d v="1899-12-30T18:05:00"/>
    <s v="Randwick"/>
    <n v="10"/>
    <n v="7"/>
    <s v="Ka Bling"/>
    <s v="Nat-13"/>
    <n v="50"/>
  </r>
  <r>
    <x v="17"/>
    <d v="1899-12-30T13:15:00"/>
    <x v="0"/>
    <n v="2"/>
    <n v="12"/>
    <s v="Tacumwah"/>
    <s v="Edge"/>
    <n v="12"/>
    <n v="25"/>
    <x v="1"/>
    <s v="Edge-12/Pro Mel-13"/>
    <s v="OK"/>
    <n v="100"/>
    <m/>
    <s v=""/>
    <s v="Tacumwah"/>
    <n v="100"/>
    <s v=""/>
    <n v="-100"/>
    <n v="100"/>
    <s v=""/>
    <n v="-100"/>
    <x v="4"/>
    <s v="Best"/>
    <x v="4"/>
    <s v=""/>
    <n v="-100"/>
    <s v="Vic"/>
    <s v="-"/>
    <d v="1899-12-30T13:15:00"/>
    <s v="Flemington"/>
    <n v="2"/>
    <n v="12"/>
    <s v="Tacumwah"/>
    <s v="Edge-12/Pro Mel-13"/>
    <n v="100"/>
  </r>
  <r>
    <x v="17"/>
    <d v="1899-12-30T13:15:00"/>
    <x v="8"/>
    <n v="2"/>
    <n v="12"/>
    <s v="Tacumwah"/>
    <s v="Pro Mel"/>
    <n v="13"/>
    <s v=""/>
    <x v="2"/>
    <s v=""/>
    <s v=""/>
    <s v=""/>
    <m/>
    <s v=""/>
    <s v="Tacumwah"/>
    <s v=""/>
    <s v=""/>
    <s v=""/>
    <n v="100"/>
    <s v=""/>
    <n v="-100"/>
    <x v="4"/>
    <s v="ave"/>
    <x v="5"/>
    <s v=""/>
    <s v=""/>
    <s v="Vic"/>
    <s v="-"/>
    <d v="1899-12-30T13:15:00"/>
    <s v="Flem-X"/>
    <n v="2"/>
    <n v="12"/>
    <s v="Tacumwah"/>
    <s v=""/>
    <s v=""/>
  </r>
  <r>
    <x v="17"/>
    <d v="1899-12-30T14:30:00"/>
    <x v="0"/>
    <n v="4"/>
    <n v="3"/>
    <s v="Chandon Burj"/>
    <s v="Edge"/>
    <n v="10"/>
    <n v="23"/>
    <x v="1"/>
    <s v="Edge-10/Pro Mel-13"/>
    <s v="OK"/>
    <n v="92"/>
    <m/>
    <s v=""/>
    <s v="Chandon Burj"/>
    <n v="100"/>
    <s v=""/>
    <n v="-100"/>
    <n v="100"/>
    <s v=""/>
    <n v="-100"/>
    <x v="4"/>
    <s v="Best"/>
    <x v="4"/>
    <s v=""/>
    <n v="-100"/>
    <s v="Vic"/>
    <s v="-"/>
    <d v="1899-12-30T14:30:00"/>
    <s v="Flemington"/>
    <n v="4"/>
    <n v="3"/>
    <s v="Chandon Burj"/>
    <s v="Edge-10/Pro Mel-13"/>
    <n v="100"/>
  </r>
  <r>
    <x v="17"/>
    <d v="1899-12-30T14:30:00"/>
    <x v="8"/>
    <n v="4"/>
    <n v="3"/>
    <s v="Chandon Burj"/>
    <s v="Pro Mel"/>
    <n v="13"/>
    <s v=""/>
    <x v="2"/>
    <s v=""/>
    <s v=""/>
    <s v=""/>
    <m/>
    <s v=""/>
    <s v="Chandon Burj"/>
    <s v=""/>
    <s v=""/>
    <s v=""/>
    <n v="100"/>
    <s v=""/>
    <n v="-100"/>
    <x v="4"/>
    <s v="ave"/>
    <x v="5"/>
    <s v=""/>
    <s v=""/>
    <s v="Vic"/>
    <s v="-"/>
    <d v="1899-12-30T14:30:00"/>
    <s v="Flem-X"/>
    <n v="4"/>
    <n v="3"/>
    <s v="Chandon Burj"/>
    <s v=""/>
    <s v=""/>
  </r>
  <r>
    <x v="17"/>
    <d v="1899-12-30T14:30:00"/>
    <x v="0"/>
    <n v="4"/>
    <n v="2"/>
    <s v="Foxy Frida"/>
    <s v="Edge"/>
    <n v="10"/>
    <n v="20"/>
    <x v="1"/>
    <s v="Edge-10/Pro Mel-10"/>
    <s v="OK"/>
    <n v="80"/>
    <n v="2.8"/>
    <n v="224"/>
    <s v="Foxy Frida"/>
    <n v="100"/>
    <n v="280"/>
    <n v="180"/>
    <n v="100"/>
    <n v="280"/>
    <n v="180"/>
    <x v="4"/>
    <s v="Best"/>
    <x v="4"/>
    <n v="280"/>
    <n v="180"/>
    <s v="Vic"/>
    <s v="-"/>
    <d v="1899-12-30T14:30:00"/>
    <s v="Flemington"/>
    <n v="4"/>
    <n v="2"/>
    <s v="Foxy Frida"/>
    <s v="Edge-10/Pro Mel-10"/>
    <n v="100"/>
  </r>
  <r>
    <x v="17"/>
    <d v="1899-12-30T14:30:00"/>
    <x v="8"/>
    <n v="4"/>
    <n v="2"/>
    <s v="Foxy Frida"/>
    <s v="Pro Mel"/>
    <n v="10"/>
    <s v=""/>
    <x v="2"/>
    <s v=""/>
    <s v=""/>
    <s v=""/>
    <n v="2.8"/>
    <s v=""/>
    <s v="Foxy Frida"/>
    <s v=""/>
    <s v=""/>
    <s v=""/>
    <n v="100"/>
    <n v="280"/>
    <n v="180"/>
    <x v="4"/>
    <s v="ave"/>
    <x v="5"/>
    <s v=""/>
    <s v=""/>
    <s v="Vic"/>
    <s v="-"/>
    <d v="1899-12-30T14:30:00"/>
    <s v="Flem-X"/>
    <n v="4"/>
    <n v="2"/>
    <s v="Foxy Frida"/>
    <s v=""/>
    <s v=""/>
  </r>
  <r>
    <x v="17"/>
    <d v="1899-12-30T15:10:00"/>
    <x v="0"/>
    <n v="5"/>
    <n v="6"/>
    <s v="Generation"/>
    <s v="Edge"/>
    <n v="12"/>
    <n v="25"/>
    <x v="1"/>
    <s v="Edge-12/Pro Mel-13"/>
    <s v="OK"/>
    <n v="100"/>
    <m/>
    <s v=""/>
    <s v="Generation"/>
    <n v="100"/>
    <s v=""/>
    <n v="-100"/>
    <n v="100"/>
    <s v=""/>
    <n v="-100"/>
    <x v="4"/>
    <s v="Best"/>
    <x v="4"/>
    <s v=""/>
    <n v="-100"/>
    <s v="Vic"/>
    <s v="-"/>
    <d v="1899-12-30T15:10:00"/>
    <s v="Flemington"/>
    <n v="5"/>
    <n v="6"/>
    <s v="Generation"/>
    <s v="Edge-12/Pro Mel-13"/>
    <n v="100"/>
  </r>
  <r>
    <x v="17"/>
    <d v="1899-12-30T15:10:00"/>
    <x v="8"/>
    <n v="5"/>
    <n v="6"/>
    <s v="Generation"/>
    <s v="Pro Mel"/>
    <n v="13"/>
    <s v=""/>
    <x v="2"/>
    <s v=""/>
    <s v=""/>
    <s v=""/>
    <m/>
    <s v=""/>
    <s v="Generation"/>
    <s v=""/>
    <s v=""/>
    <s v=""/>
    <n v="100"/>
    <s v=""/>
    <n v="-100"/>
    <x v="4"/>
    <s v="ave"/>
    <x v="5"/>
    <s v=""/>
    <s v=""/>
    <s v="Vic"/>
    <s v="-"/>
    <d v="1899-12-30T15:10:00"/>
    <s v="Flem-X"/>
    <n v="5"/>
    <n v="6"/>
    <s v="Generation"/>
    <s v=""/>
    <s v=""/>
  </r>
  <r>
    <x v="17"/>
    <d v="1899-12-30T17:50:00"/>
    <x v="0"/>
    <n v="9"/>
    <n v="4"/>
    <s v="Gregolimo"/>
    <s v="Edge"/>
    <n v="12"/>
    <n v="25"/>
    <x v="1"/>
    <s v="Edge-12/Pro Mel-13"/>
    <s v="OK"/>
    <n v="100"/>
    <m/>
    <s v=""/>
    <s v="Gregolimo"/>
    <n v="100"/>
    <s v=""/>
    <n v="-100"/>
    <n v="100"/>
    <s v=""/>
    <n v="-100"/>
    <x v="4"/>
    <s v="Best"/>
    <x v="4"/>
    <s v=""/>
    <n v="-100"/>
    <s v="Vic"/>
    <s v="-"/>
    <d v="1899-12-30T17:50:00"/>
    <s v="Flemington"/>
    <n v="9"/>
    <n v="4"/>
    <s v="Gregolimo"/>
    <s v="Edge-12/Pro Mel-13"/>
    <n v="100"/>
  </r>
  <r>
    <x v="17"/>
    <d v="1899-12-30T17:50:00"/>
    <x v="8"/>
    <n v="9"/>
    <n v="4"/>
    <s v="Gregolimo"/>
    <s v="Pro Mel"/>
    <n v="13"/>
    <s v=""/>
    <x v="2"/>
    <s v=""/>
    <s v=""/>
    <s v=""/>
    <m/>
    <s v=""/>
    <s v="Gregolimo"/>
    <s v=""/>
    <s v=""/>
    <s v=""/>
    <n v="100"/>
    <s v=""/>
    <n v="-100"/>
    <x v="4"/>
    <s v="ave"/>
    <x v="5"/>
    <s v=""/>
    <s v=""/>
    <s v="Vic"/>
    <s v="-"/>
    <d v="1899-12-30T17:50:00"/>
    <s v="Flem-X"/>
    <n v="9"/>
    <n v="4"/>
    <s v="Gregolimo"/>
    <s v=""/>
    <s v=""/>
  </r>
  <r>
    <x v="18"/>
    <d v="1899-12-30T12:25:00"/>
    <x v="1"/>
    <n v="1"/>
    <n v="5"/>
    <s v="Spitfire"/>
    <s v="Pro Syd"/>
    <n v="10"/>
    <n v="10"/>
    <x v="0"/>
    <s v="Pro Syd-10"/>
    <s v="OK"/>
    <n v="40"/>
    <m/>
    <s v=""/>
    <s v="Spitfire"/>
    <s v=""/>
    <s v=""/>
    <s v=""/>
    <n v="100"/>
    <s v=""/>
    <n v="-100"/>
    <x v="0"/>
    <s v="Poor &lt;55"/>
    <x v="2"/>
    <s v=""/>
    <n v="-20"/>
    <s v="NSW"/>
    <s v="-"/>
    <d v="1899-12-30T12:25:00"/>
    <s v="Rosehill"/>
    <n v="1"/>
    <n v="5"/>
    <s v="Spitfire"/>
    <s v="Pro Syd-10"/>
    <n v="20"/>
  </r>
  <r>
    <x v="18"/>
    <d v="1899-12-30T12:40:00"/>
    <x v="0"/>
    <n v="1"/>
    <n v="6"/>
    <s v="Von Hauke"/>
    <s v="Edge"/>
    <n v="12"/>
    <n v="25"/>
    <x v="1"/>
    <s v="Edge-12/Pro Mel-13"/>
    <s v="OK"/>
    <n v="100"/>
    <m/>
    <s v=""/>
    <s v="Von Hauke"/>
    <n v="100"/>
    <s v=""/>
    <n v="-100"/>
    <n v="100"/>
    <s v=""/>
    <n v="-100"/>
    <x v="0"/>
    <s v="Best"/>
    <x v="4"/>
    <s v=""/>
    <n v="-100"/>
    <s v="Vic"/>
    <s v="-"/>
    <d v="1899-12-30T12:40:00"/>
    <s v="Flemington"/>
    <n v="1"/>
    <n v="6"/>
    <s v="Von Hauke"/>
    <s v="Edge-12/Pro Mel-13"/>
    <n v="100"/>
  </r>
  <r>
    <x v="18"/>
    <d v="1899-12-30T12:40:00"/>
    <x v="8"/>
    <n v="1"/>
    <n v="6"/>
    <s v="Von Hauke"/>
    <s v="Pro Mel"/>
    <n v="13"/>
    <s v=""/>
    <x v="2"/>
    <s v=""/>
    <s v=""/>
    <s v=""/>
    <m/>
    <s v=""/>
    <s v="Von Hauke"/>
    <s v=""/>
    <s v=""/>
    <s v=""/>
    <n v="100"/>
    <s v=""/>
    <n v="-100"/>
    <x v="0"/>
    <s v="ave"/>
    <x v="5"/>
    <s v=""/>
    <s v=""/>
    <s v="Vic"/>
    <s v="-"/>
    <d v="1899-12-30T12:40:00"/>
    <s v="Flem-X"/>
    <n v="1"/>
    <n v="6"/>
    <s v="Von Hauke"/>
    <s v=""/>
    <s v=""/>
  </r>
  <r>
    <x v="18"/>
    <d v="1899-12-30T13:00:00"/>
    <x v="1"/>
    <n v="2"/>
    <n v="1"/>
    <s v="Caboche"/>
    <s v="Pro Syd"/>
    <n v="10"/>
    <n v="10"/>
    <x v="0"/>
    <s v="Pro Syd-10"/>
    <s v="OK"/>
    <n v="40"/>
    <m/>
    <s v=""/>
    <s v="Caboche"/>
    <s v=""/>
    <s v=""/>
    <s v=""/>
    <n v="100"/>
    <s v=""/>
    <n v="-100"/>
    <x v="0"/>
    <s v="Poor &lt;55"/>
    <x v="2"/>
    <s v=""/>
    <n v="-20"/>
    <s v="NSW"/>
    <s v="-"/>
    <d v="1899-12-30T13:00:00"/>
    <s v="Rosehill"/>
    <n v="2"/>
    <n v="1"/>
    <s v="Caboche"/>
    <s v="Pro Syd-10"/>
    <n v="20"/>
  </r>
  <r>
    <x v="18"/>
    <d v="1899-12-30T13:00:00"/>
    <x v="1"/>
    <n v="2"/>
    <n v="6"/>
    <s v="Speycaster"/>
    <s v="Pro Syd"/>
    <n v="15"/>
    <n v="15"/>
    <x v="0"/>
    <s v="Pro Syd-15"/>
    <s v="OK"/>
    <n v="60"/>
    <n v="3.4"/>
    <n v="204"/>
    <s v="Speycaster"/>
    <s v=""/>
    <s v=""/>
    <s v=""/>
    <n v="100"/>
    <n v="340"/>
    <n v="240"/>
    <x v="0"/>
    <s v="ave"/>
    <x v="1"/>
    <n v="408"/>
    <n v="288"/>
    <s v="NSW"/>
    <s v="-"/>
    <d v="1899-12-30T13:00:00"/>
    <s v="Rosehill"/>
    <n v="2"/>
    <n v="6"/>
    <s v="Speycaster"/>
    <s v="Pro Syd-15"/>
    <n v="120"/>
  </r>
  <r>
    <x v="18"/>
    <d v="1899-12-30T13:15:00"/>
    <x v="0"/>
    <n v="2"/>
    <n v="4"/>
    <s v="General Beau"/>
    <s v="Edge"/>
    <n v="10"/>
    <n v="23"/>
    <x v="1"/>
    <s v="Edge-10/Pro Mel-13"/>
    <s v="OK"/>
    <n v="92"/>
    <n v="6.5"/>
    <n v="598"/>
    <s v="General Beau"/>
    <n v="100"/>
    <n v="650"/>
    <n v="550"/>
    <n v="100"/>
    <n v="650"/>
    <n v="550"/>
    <x v="0"/>
    <s v="Best"/>
    <x v="4"/>
    <n v="650"/>
    <n v="550"/>
    <s v="Vic"/>
    <s v="-"/>
    <d v="1899-12-30T13:15:00"/>
    <s v="Flemington"/>
    <n v="2"/>
    <n v="4"/>
    <s v="General Beau"/>
    <s v="Edge-10/Pro Mel-13"/>
    <n v="100"/>
  </r>
  <r>
    <x v="18"/>
    <d v="1899-12-30T13:15:00"/>
    <x v="8"/>
    <n v="2"/>
    <n v="4"/>
    <s v="General Beau"/>
    <s v="Pro Mel"/>
    <n v="13"/>
    <s v=""/>
    <x v="2"/>
    <s v=""/>
    <s v=""/>
    <s v=""/>
    <n v="6.5"/>
    <s v=""/>
    <s v="General Beau"/>
    <s v=""/>
    <s v=""/>
    <s v=""/>
    <n v="100"/>
    <n v="650"/>
    <n v="550"/>
    <x v="0"/>
    <s v="ave"/>
    <x v="5"/>
    <s v=""/>
    <s v=""/>
    <s v="Vic"/>
    <s v="-"/>
    <d v="1899-12-30T13:15:00"/>
    <s v="Flem-X"/>
    <n v="2"/>
    <n v="4"/>
    <s v="General Beau"/>
    <s v=""/>
    <s v=""/>
  </r>
  <r>
    <x v="18"/>
    <d v="1899-12-30T13:15:00"/>
    <x v="0"/>
    <n v="2"/>
    <n v="2"/>
    <s v="Itsourtime"/>
    <s v="Edge"/>
    <n v="10"/>
    <n v="10"/>
    <x v="0"/>
    <s v="Edge-10"/>
    <s v="OK"/>
    <n v="40"/>
    <m/>
    <s v=""/>
    <s v="Itsourtime"/>
    <s v=""/>
    <s v=""/>
    <s v=""/>
    <n v="100"/>
    <s v=""/>
    <n v="-100"/>
    <x v="0"/>
    <s v="Poor &lt;55"/>
    <x v="2"/>
    <s v=""/>
    <n v="-20"/>
    <s v="Vic"/>
    <s v="-"/>
    <d v="1899-12-30T13:15:00"/>
    <s v="Flemington"/>
    <n v="2"/>
    <n v="2"/>
    <s v="Itsourtime"/>
    <s v="Edge-10"/>
    <n v="20"/>
  </r>
  <r>
    <x v="18"/>
    <d v="1899-12-30T13:15:00"/>
    <x v="8"/>
    <n v="2"/>
    <n v="2"/>
    <s v="It'Sourtime"/>
    <s v="Pro Mel"/>
    <n v="10"/>
    <n v="10"/>
    <x v="0"/>
    <s v="Pro Mel-10"/>
    <s v=""/>
    <n v="40"/>
    <m/>
    <s v=""/>
    <s v="It'Sourtime"/>
    <s v=""/>
    <s v=""/>
    <s v=""/>
    <n v="100"/>
    <s v=""/>
    <n v="-100"/>
    <x v="0"/>
    <s v="Poor &lt;55"/>
    <x v="2"/>
    <s v=""/>
    <n v="-20"/>
    <s v="Vic"/>
    <s v="-"/>
    <d v="1899-12-30T13:15:00"/>
    <s v="Flem-X"/>
    <n v="2"/>
    <n v="2"/>
    <s v="It'Sourtime"/>
    <s v="Pro Mel-10"/>
    <n v="20"/>
  </r>
  <r>
    <x v="18"/>
    <d v="1899-12-30T13:35:00"/>
    <x v="1"/>
    <n v="3"/>
    <n v="1"/>
    <s v="Miss Hellfire"/>
    <s v="E4"/>
    <n v="11.000000000000002"/>
    <n v="11.000000000000002"/>
    <x v="0"/>
    <s v="E4-11"/>
    <s v="OK"/>
    <n v="44.000000000000007"/>
    <m/>
    <s v=""/>
    <s v="Miss Hellfire"/>
    <s v=""/>
    <s v=""/>
    <s v=""/>
    <n v="100"/>
    <s v=""/>
    <n v="-100"/>
    <x v="0"/>
    <s v="Poor &lt;55"/>
    <x v="2"/>
    <s v=""/>
    <n v="-20"/>
    <s v="NSW"/>
    <s v="-"/>
    <d v="1899-12-30T13:35:00"/>
    <s v="Rosehill"/>
    <n v="3"/>
    <n v="1"/>
    <s v="Miss Hellfire"/>
    <s v="E4-11"/>
    <n v="20"/>
  </r>
  <r>
    <x v="18"/>
    <d v="1899-12-30T14:30:00"/>
    <x v="0"/>
    <n v="4"/>
    <n v="9"/>
    <s v="Muramasa"/>
    <s v="Edge"/>
    <n v="12"/>
    <n v="25"/>
    <x v="1"/>
    <s v="Edge-12/Pro Mel-13"/>
    <s v="OK"/>
    <n v="100"/>
    <n v="4.4000000000000004"/>
    <n v="440.00000000000006"/>
    <s v="Muramasa"/>
    <n v="100"/>
    <n v="440.00000000000006"/>
    <n v="340.00000000000006"/>
    <n v="100"/>
    <n v="440.00000000000006"/>
    <n v="340.00000000000006"/>
    <x v="0"/>
    <s v="Best"/>
    <x v="4"/>
    <n v="440.00000000000006"/>
    <n v="340.00000000000006"/>
    <s v="Vic"/>
    <s v="-"/>
    <d v="1899-12-30T14:30:00"/>
    <s v="Flemington"/>
    <n v="4"/>
    <n v="9"/>
    <s v="Muramasa"/>
    <s v="Edge-12/Pro Mel-13"/>
    <n v="100"/>
  </r>
  <r>
    <x v="18"/>
    <d v="1899-12-30T14:30:00"/>
    <x v="8"/>
    <n v="4"/>
    <n v="9"/>
    <s v="Muramasa"/>
    <s v="Pro Mel"/>
    <n v="13"/>
    <s v=""/>
    <x v="2"/>
    <s v=""/>
    <s v=""/>
    <s v=""/>
    <n v="4.4000000000000004"/>
    <s v=""/>
    <s v="Muramasa"/>
    <s v=""/>
    <s v=""/>
    <s v=""/>
    <n v="100"/>
    <n v="440.00000000000006"/>
    <n v="340.00000000000006"/>
    <x v="0"/>
    <s v="ave"/>
    <x v="5"/>
    <s v=""/>
    <s v=""/>
    <s v="Vic"/>
    <s v="-"/>
    <d v="1899-12-30T14:30:00"/>
    <s v="Flem-X"/>
    <n v="4"/>
    <n v="9"/>
    <s v="Muramasa"/>
    <s v=""/>
    <s v=""/>
  </r>
  <r>
    <x v="18"/>
    <d v="1899-12-30T15:10:00"/>
    <x v="0"/>
    <n v="5"/>
    <n v="6"/>
    <s v="Deny Knowledge"/>
    <s v="Edge"/>
    <n v="12"/>
    <n v="25"/>
    <x v="1"/>
    <s v="Edge-12/Pro Mel-13"/>
    <s v="OK"/>
    <n v="100"/>
    <n v="4.8"/>
    <n v="480"/>
    <s v="Deny Knowledge"/>
    <n v="100"/>
    <n v="480"/>
    <n v="380"/>
    <n v="100"/>
    <n v="480"/>
    <n v="380"/>
    <x v="0"/>
    <s v="Best"/>
    <x v="4"/>
    <n v="480"/>
    <n v="380"/>
    <s v="Vic"/>
    <s v="-"/>
    <d v="1899-12-30T15:10:00"/>
    <s v="Flemington"/>
    <n v="5"/>
    <n v="6"/>
    <s v="Deny Knowledge"/>
    <s v="Edge-12/Pro Mel-13"/>
    <n v="100"/>
  </r>
  <r>
    <x v="18"/>
    <d v="1899-12-30T15:10:00"/>
    <x v="8"/>
    <n v="5"/>
    <n v="6"/>
    <s v="Deny Knowledge"/>
    <s v="Pro Mel"/>
    <n v="13"/>
    <s v=""/>
    <x v="2"/>
    <s v=""/>
    <s v=""/>
    <s v=""/>
    <n v="4.8"/>
    <s v=""/>
    <s v="Deny Knowledge"/>
    <s v=""/>
    <s v=""/>
    <s v=""/>
    <n v="100"/>
    <n v="480"/>
    <n v="380"/>
    <x v="0"/>
    <s v="ave"/>
    <x v="5"/>
    <s v=""/>
    <s v=""/>
    <s v="Vic"/>
    <s v="-"/>
    <d v="1899-12-30T15:10:00"/>
    <s v="Flem-X"/>
    <n v="5"/>
    <n v="6"/>
    <s v="Deny Knowledge"/>
    <s v=""/>
    <s v=""/>
  </r>
  <r>
    <x v="18"/>
    <d v="1899-12-30T15:30:00"/>
    <x v="1"/>
    <n v="6"/>
    <n v="2"/>
    <s v="Roots"/>
    <s v="E4"/>
    <n v="10"/>
    <n v="10"/>
    <x v="0"/>
    <s v="E4-10"/>
    <s v="OK"/>
    <n v="40"/>
    <n v="3.9"/>
    <n v="156"/>
    <s v="Roots"/>
    <s v=""/>
    <s v=""/>
    <s v=""/>
    <n v="100"/>
    <n v="390"/>
    <n v="290"/>
    <x v="0"/>
    <s v="Poor &lt;55"/>
    <x v="2"/>
    <n v="78"/>
    <n v="58"/>
    <s v="NSW"/>
    <s v="-"/>
    <d v="1899-12-30T15:30:00"/>
    <s v="Rosehill"/>
    <n v="6"/>
    <n v="2"/>
    <s v="Roots"/>
    <s v="E4-10"/>
    <n v="20"/>
  </r>
  <r>
    <x v="18"/>
    <d v="1899-12-30T17:25:00"/>
    <x v="1"/>
    <n v="9"/>
    <n v="6"/>
    <s v="Mars Mission"/>
    <s v="Pro Syd"/>
    <n v="15"/>
    <n v="15"/>
    <x v="0"/>
    <s v="Pro Syd-15"/>
    <s v="OK"/>
    <n v="60"/>
    <m/>
    <s v=""/>
    <s v="Mars Mission"/>
    <s v=""/>
    <s v=""/>
    <s v=""/>
    <n v="100"/>
    <s v=""/>
    <n v="-100"/>
    <x v="0"/>
    <s v="ave"/>
    <x v="1"/>
    <s v=""/>
    <n v="-120"/>
    <s v="NSW"/>
    <s v="-"/>
    <d v="1899-12-30T17:25:00"/>
    <s v="Rosehill"/>
    <n v="9"/>
    <n v="6"/>
    <s v="Mars Mission"/>
    <s v="Pro Syd-15"/>
    <n v="120"/>
  </r>
  <r>
    <x v="18"/>
    <d v="1899-12-30T18:05:00"/>
    <x v="1"/>
    <n v="10"/>
    <n v="10"/>
    <s v="Gustosisimo"/>
    <s v="Pro Syd"/>
    <n v="15"/>
    <n v="15"/>
    <x v="0"/>
    <s v="Pro Syd-15"/>
    <s v="OK"/>
    <n v="60"/>
    <n v="3.5"/>
    <n v="210"/>
    <s v="Gustosisimo"/>
    <s v=""/>
    <s v=""/>
    <s v=""/>
    <n v="100"/>
    <n v="350"/>
    <n v="250"/>
    <x v="0"/>
    <s v="ave"/>
    <x v="1"/>
    <n v="420"/>
    <n v="300"/>
    <s v="NSW"/>
    <s v="-"/>
    <d v="1899-12-30T18:05:00"/>
    <s v="Rosehill"/>
    <n v="10"/>
    <n v="10"/>
    <s v="Gustosisimo"/>
    <s v="Pro Syd-15"/>
    <n v="120"/>
  </r>
  <r>
    <x v="18"/>
    <d v="1899-12-30T18:05:00"/>
    <x v="1"/>
    <n v="10"/>
    <n v="4"/>
    <s v="Plundering"/>
    <s v="Pro Syd"/>
    <n v="10"/>
    <n v="10"/>
    <x v="0"/>
    <s v="Pro Syd-10"/>
    <s v="OK"/>
    <n v="40"/>
    <m/>
    <s v=""/>
    <s v="Plundering"/>
    <s v=""/>
    <s v=""/>
    <s v=""/>
    <n v="100"/>
    <s v=""/>
    <n v="-100"/>
    <x v="0"/>
    <s v="Poor &lt;55"/>
    <x v="2"/>
    <s v=""/>
    <n v="-20"/>
    <s v="NSW"/>
    <s v="-"/>
    <d v="1899-12-30T18:05:00"/>
    <s v="Rosehill"/>
    <n v="10"/>
    <n v="4"/>
    <s v="Plundering"/>
    <s v="Pro Syd-10"/>
    <n v="20"/>
  </r>
  <r>
    <x v="19"/>
    <d v="1899-12-30T12:20:00"/>
    <x v="5"/>
    <n v="1"/>
    <n v="4"/>
    <s v="Letsrollthedice"/>
    <s v="E4"/>
    <n v="12"/>
    <n v="25"/>
    <x v="1"/>
    <s v="E4-12/Nat-13"/>
    <s v="OK"/>
    <n v="100"/>
    <n v="3.3"/>
    <n v="330"/>
    <s v="Letsrollthedice"/>
    <n v="100"/>
    <n v="330"/>
    <n v="230"/>
    <n v="100"/>
    <n v="330"/>
    <n v="230"/>
    <x v="0"/>
    <s v="Best"/>
    <x v="4"/>
    <n v="330"/>
    <n v="230"/>
    <s v="Vic"/>
    <s v="-"/>
    <d v="1899-12-30T12:20:00"/>
    <s v="Caulfield"/>
    <n v="1"/>
    <n v="4"/>
    <s v="Letsrollthedice"/>
    <s v="E4-12/Nat-13"/>
    <n v="100"/>
  </r>
  <r>
    <x v="19"/>
    <d v="1899-12-30T12:20:00"/>
    <x v="5"/>
    <n v="1"/>
    <n v="4"/>
    <s v="Letsrollthedice"/>
    <s v="Nat"/>
    <n v="13"/>
    <s v=""/>
    <x v="2"/>
    <s v=""/>
    <s v="OK"/>
    <s v=""/>
    <n v="3.3"/>
    <s v=""/>
    <s v="Letsrollthedice"/>
    <s v=""/>
    <s v=""/>
    <s v=""/>
    <n v="100"/>
    <n v="330"/>
    <n v="230"/>
    <x v="0"/>
    <s v="Best"/>
    <x v="5"/>
    <s v=""/>
    <s v=""/>
    <s v="Vic"/>
    <s v="-"/>
    <d v="1899-12-30T12:20:00"/>
    <s v="Caulfield"/>
    <n v="1"/>
    <n v="4"/>
    <s v="Letsrollthedice"/>
    <s v=""/>
    <s v=""/>
  </r>
  <r>
    <x v="19"/>
    <d v="1899-12-30T12:50:00"/>
    <x v="5"/>
    <n v="2"/>
    <n v="11"/>
    <s v="Treporti"/>
    <s v="E4"/>
    <n v="12"/>
    <n v="38"/>
    <x v="3"/>
    <s v="E4-12/Edge-10/Nat-16"/>
    <s v="OK"/>
    <n v="152"/>
    <m/>
    <s v=""/>
    <s v="Treporti"/>
    <n v="200"/>
    <s v=""/>
    <n v="-200"/>
    <n v="100"/>
    <s v=""/>
    <n v="-100"/>
    <x v="0"/>
    <s v="Best"/>
    <x v="6"/>
    <s v=""/>
    <n v="-150"/>
    <s v="Vic"/>
    <s v="-"/>
    <d v="1899-12-30T12:50:00"/>
    <s v="Caulfield"/>
    <n v="2"/>
    <n v="11"/>
    <s v="Treporti"/>
    <s v="E4-12/Edge-10/Nat-16"/>
    <n v="150"/>
  </r>
  <r>
    <x v="19"/>
    <d v="1899-12-30T12:50:00"/>
    <x v="5"/>
    <n v="2"/>
    <n v="11"/>
    <s v="Treporti"/>
    <s v="Edge"/>
    <n v="10"/>
    <s v=""/>
    <x v="2"/>
    <s v=""/>
    <s v="OK"/>
    <s v=""/>
    <m/>
    <s v=""/>
    <s v="Treporti"/>
    <s v=""/>
    <s v=""/>
    <s v=""/>
    <n v="100"/>
    <s v=""/>
    <n v="-100"/>
    <x v="0"/>
    <s v="Best"/>
    <x v="5"/>
    <s v=""/>
    <s v=""/>
    <s v="Vic"/>
    <s v="-"/>
    <d v="1899-12-30T12:50:00"/>
    <s v="Caulfield"/>
    <n v="2"/>
    <n v="11"/>
    <s v="Treporti"/>
    <s v=""/>
    <s v=""/>
  </r>
  <r>
    <x v="19"/>
    <d v="1899-12-30T12:50:00"/>
    <x v="5"/>
    <n v="2"/>
    <n v="11"/>
    <s v="Treporti"/>
    <s v="Nat"/>
    <n v="16"/>
    <s v=""/>
    <x v="2"/>
    <s v=""/>
    <s v="OK"/>
    <s v=""/>
    <m/>
    <s v=""/>
    <s v="Treporti"/>
    <s v=""/>
    <s v=""/>
    <s v=""/>
    <n v="100"/>
    <s v=""/>
    <n v="-100"/>
    <x v="0"/>
    <s v="Best"/>
    <x v="5"/>
    <s v=""/>
    <s v=""/>
    <s v="Vic"/>
    <s v="-"/>
    <d v="1899-12-30T12:50:00"/>
    <s v="Caulfield"/>
    <n v="2"/>
    <n v="11"/>
    <s v="Treporti"/>
    <s v=""/>
    <s v=""/>
  </r>
  <r>
    <x v="19"/>
    <d v="1899-12-30T13:10:00"/>
    <x v="9"/>
    <n v="2"/>
    <n v="9"/>
    <s v="Let Me Reign"/>
    <s v="Nat"/>
    <n v="13"/>
    <n v="13"/>
    <x v="0"/>
    <s v="Nat-13"/>
    <s v=""/>
    <n v="52"/>
    <m/>
    <s v=""/>
    <s v="Let Me Reign"/>
    <s v=""/>
    <s v=""/>
    <s v=""/>
    <n v="100"/>
    <s v=""/>
    <n v="-100"/>
    <x v="0"/>
    <s v="Nat OK"/>
    <x v="0"/>
    <s v=""/>
    <n v="-50"/>
    <s v="NSW"/>
    <s v="Bush"/>
    <d v="1899-12-30T13:10:00"/>
    <s v="Newcastle"/>
    <n v="2"/>
    <n v="9"/>
    <s v="Let Me Reign"/>
    <s v="Nat-13"/>
    <n v="50"/>
  </r>
  <r>
    <x v="19"/>
    <d v="1899-12-30T13:10:00"/>
    <x v="9"/>
    <n v="2"/>
    <n v="2"/>
    <s v="Toesonthenose"/>
    <s v="Pro Syd"/>
    <n v="15"/>
    <n v="15"/>
    <x v="0"/>
    <s v="Pro Syd-15"/>
    <s v=""/>
    <n v="60"/>
    <n v="4.2"/>
    <n v="252"/>
    <s v="Toesonthenose"/>
    <s v=""/>
    <s v=""/>
    <s v=""/>
    <n v="100"/>
    <n v="420"/>
    <n v="320"/>
    <x v="0"/>
    <s v="ave"/>
    <x v="4"/>
    <n v="420"/>
    <n v="320"/>
    <s v="NSW"/>
    <s v="Bush"/>
    <d v="1899-12-30T13:10:00"/>
    <s v="Newcastle"/>
    <n v="2"/>
    <n v="2"/>
    <s v="Toesonthenose"/>
    <s v="Pro Syd-15"/>
    <n v="100"/>
  </r>
  <r>
    <x v="19"/>
    <d v="1899-12-30T14:00:00"/>
    <x v="5"/>
    <n v="4"/>
    <n v="7"/>
    <s v="Commemorative"/>
    <s v="Nat"/>
    <n v="13"/>
    <n v="13"/>
    <x v="0"/>
    <s v="Nat-13"/>
    <s v="OK"/>
    <n v="52"/>
    <m/>
    <s v=""/>
    <s v="Commemorative"/>
    <s v=""/>
    <s v=""/>
    <s v=""/>
    <n v="100"/>
    <s v=""/>
    <n v="-100"/>
    <x v="0"/>
    <s v="Nat OK"/>
    <x v="0"/>
    <s v=""/>
    <n v="-50"/>
    <s v="Vic"/>
    <s v="-"/>
    <d v="1899-12-30T14:00:00"/>
    <s v="Caulfield"/>
    <n v="4"/>
    <n v="7"/>
    <s v="Commemorative"/>
    <s v="Nat-13"/>
    <n v="50"/>
  </r>
  <r>
    <x v="19"/>
    <d v="1899-12-30T14:35:00"/>
    <x v="5"/>
    <n v="5"/>
    <n v="4"/>
    <s v="Hypothetical"/>
    <s v="E4"/>
    <n v="12"/>
    <n v="39"/>
    <x v="3"/>
    <s v="E4-12/Edge-14/Pro Mel-13"/>
    <s v="OK"/>
    <n v="156"/>
    <n v="3.4"/>
    <n v="530.4"/>
    <s v="Hypothetical"/>
    <n v="200"/>
    <n v="680"/>
    <n v="480"/>
    <n v="100"/>
    <n v="340"/>
    <n v="240"/>
    <x v="0"/>
    <s v="Best"/>
    <x v="6"/>
    <n v="510"/>
    <n v="360"/>
    <s v="Vic"/>
    <s v="-"/>
    <d v="1899-12-30T14:35:00"/>
    <s v="Caulfield"/>
    <n v="5"/>
    <n v="4"/>
    <s v="Hypothetical"/>
    <s v="E4-12/Edge-14/Pro Mel-13"/>
    <n v="150"/>
  </r>
  <r>
    <x v="19"/>
    <d v="1899-12-30T14:35:00"/>
    <x v="5"/>
    <n v="5"/>
    <n v="4"/>
    <s v="Hypothetical"/>
    <s v="Edge"/>
    <n v="14"/>
    <s v=""/>
    <x v="2"/>
    <s v=""/>
    <s v="OK"/>
    <s v=""/>
    <n v="3.4"/>
    <s v=""/>
    <s v="Hypothetical"/>
    <s v=""/>
    <s v=""/>
    <s v=""/>
    <n v="100"/>
    <n v="340"/>
    <n v="240"/>
    <x v="0"/>
    <s v="Best"/>
    <x v="5"/>
    <s v=""/>
    <s v=""/>
    <s v="Vic"/>
    <s v="-"/>
    <d v="1899-12-30T14:35:00"/>
    <s v="Caulfield"/>
    <n v="5"/>
    <n v="4"/>
    <s v="Hypothetical"/>
    <s v=""/>
    <s v=""/>
  </r>
  <r>
    <x v="19"/>
    <d v="1899-12-30T14:35:00"/>
    <x v="5"/>
    <n v="5"/>
    <n v="4"/>
    <s v="Hypothetical"/>
    <s v="Pro Mel"/>
    <n v="13"/>
    <s v=""/>
    <x v="2"/>
    <s v=""/>
    <s v="OK"/>
    <s v=""/>
    <n v="3.4"/>
    <s v=""/>
    <s v="Hypothetical"/>
    <s v=""/>
    <s v=""/>
    <s v=""/>
    <n v="100"/>
    <n v="340"/>
    <n v="240"/>
    <x v="0"/>
    <s v="Best"/>
    <x v="5"/>
    <s v=""/>
    <s v=""/>
    <s v="Vic"/>
    <s v="-"/>
    <d v="1899-12-30T14:35:00"/>
    <s v="Caulfield"/>
    <n v="5"/>
    <n v="4"/>
    <s v="Hypothetical"/>
    <s v=""/>
    <s v=""/>
  </r>
  <r>
    <x v="19"/>
    <d v="1899-12-30T14:35:00"/>
    <x v="5"/>
    <n v="5"/>
    <n v="11"/>
    <s v="Sghirripa"/>
    <s v="E4"/>
    <n v="12"/>
    <n v="25"/>
    <x v="1"/>
    <s v="E4-12/Nat-13"/>
    <s v="OK"/>
    <n v="100"/>
    <m/>
    <s v=""/>
    <s v="Sghirripa"/>
    <n v="100"/>
    <s v=""/>
    <n v="-100"/>
    <n v="100"/>
    <s v=""/>
    <n v="-100"/>
    <x v="0"/>
    <s v="Best"/>
    <x v="4"/>
    <s v=""/>
    <n v="-100"/>
    <s v="Vic"/>
    <s v="-"/>
    <d v="1899-12-30T14:35:00"/>
    <s v="Caulfield"/>
    <n v="5"/>
    <n v="11"/>
    <s v="Sghirripa"/>
    <s v="E4-12/Nat-13"/>
    <n v="100"/>
  </r>
  <r>
    <x v="19"/>
    <d v="1899-12-30T14:35:00"/>
    <x v="5"/>
    <n v="5"/>
    <n v="11"/>
    <s v="Sghirripa"/>
    <s v="Nat"/>
    <n v="13"/>
    <s v=""/>
    <x v="2"/>
    <s v=""/>
    <s v="OK"/>
    <s v=""/>
    <m/>
    <s v=""/>
    <s v="Sghirripa"/>
    <s v=""/>
    <s v=""/>
    <s v=""/>
    <n v="100"/>
    <s v=""/>
    <n v="-100"/>
    <x v="0"/>
    <s v="Best"/>
    <x v="5"/>
    <s v=""/>
    <s v=""/>
    <s v="Vic"/>
    <s v="-"/>
    <d v="1899-12-30T14:35:00"/>
    <s v="Caulfield"/>
    <n v="5"/>
    <n v="11"/>
    <s v="Sghirripa"/>
    <s v=""/>
    <s v=""/>
  </r>
  <r>
    <x v="19"/>
    <d v="1899-12-30T14:55:00"/>
    <x v="9"/>
    <n v="5"/>
    <n v="12"/>
    <s v="Imintowin"/>
    <s v="E4"/>
    <n v="11.000000000000002"/>
    <n v="11.000000000000002"/>
    <x v="0"/>
    <s v="E4-11"/>
    <s v=""/>
    <n v="44.000000000000007"/>
    <m/>
    <s v=""/>
    <s v="Imintowin"/>
    <s v=""/>
    <s v=""/>
    <s v=""/>
    <n v="100"/>
    <s v=""/>
    <n v="-100"/>
    <x v="0"/>
    <s v="Poor &lt;55"/>
    <x v="2"/>
    <s v=""/>
    <n v="-20"/>
    <s v="NSW"/>
    <s v="Bush"/>
    <d v="1899-12-30T14:55:00"/>
    <s v="Newcastle"/>
    <n v="5"/>
    <n v="12"/>
    <s v="Imintowin"/>
    <s v="E4-11"/>
    <n v="20"/>
  </r>
  <r>
    <x v="19"/>
    <d v="1899-12-30T14:55:00"/>
    <x v="9"/>
    <n v="5"/>
    <n v="7"/>
    <s v="Wineglass Bay"/>
    <s v="Pro Syd"/>
    <n v="15"/>
    <n v="15"/>
    <x v="0"/>
    <s v="Pro Syd-15"/>
    <s v=""/>
    <n v="60"/>
    <n v="8.8000000000000007"/>
    <n v="528"/>
    <s v="Wineglass Bay"/>
    <s v=""/>
    <s v=""/>
    <s v=""/>
    <n v="100"/>
    <n v="880.00000000000011"/>
    <n v="780.00000000000011"/>
    <x v="0"/>
    <s v="ave"/>
    <x v="4"/>
    <n v="880.00000000000011"/>
    <n v="780.00000000000011"/>
    <s v="NSW"/>
    <s v="Bush"/>
    <d v="1899-12-30T14:55:00"/>
    <s v="Newcastle"/>
    <n v="5"/>
    <n v="7"/>
    <s v="Wineglass Bay"/>
    <s v="Pro Syd-15"/>
    <n v="100"/>
  </r>
  <r>
    <x v="19"/>
    <d v="1899-12-30T15:30:00"/>
    <x v="9"/>
    <n v="6"/>
    <n v="4"/>
    <s v="Torrens"/>
    <s v="E4"/>
    <n v="10"/>
    <n v="10"/>
    <x v="0"/>
    <s v="E4-10"/>
    <s v=""/>
    <n v="40"/>
    <m/>
    <s v=""/>
    <s v="Torrens"/>
    <s v=""/>
    <s v=""/>
    <s v=""/>
    <n v="100"/>
    <s v=""/>
    <n v="-100"/>
    <x v="0"/>
    <s v="Poor &lt;55"/>
    <x v="2"/>
    <s v=""/>
    <n v="-20"/>
    <s v="NSW"/>
    <s v="Bush"/>
    <d v="1899-12-30T15:30:00"/>
    <s v="Newcastle"/>
    <n v="6"/>
    <n v="4"/>
    <s v="Torrens"/>
    <s v="E4-10"/>
    <n v="20"/>
  </r>
  <r>
    <x v="19"/>
    <d v="1899-12-30T16:25:00"/>
    <x v="5"/>
    <n v="8"/>
    <n v="11"/>
    <s v="Magic Time"/>
    <s v="E4"/>
    <n v="12"/>
    <n v="24"/>
    <x v="1"/>
    <s v="E4-12/Edge-12"/>
    <s v="OK"/>
    <n v="96"/>
    <n v="5.5"/>
    <n v="528"/>
    <s v="Magic Time"/>
    <n v="100"/>
    <n v="550"/>
    <n v="450"/>
    <n v="100"/>
    <n v="550"/>
    <n v="450"/>
    <x v="0"/>
    <s v="Best"/>
    <x v="4"/>
    <n v="550"/>
    <n v="450"/>
    <s v="Vic"/>
    <s v="-"/>
    <d v="1899-12-30T16:25:00"/>
    <s v="Caulfield"/>
    <n v="8"/>
    <n v="11"/>
    <s v="Magic Time"/>
    <s v="E4-12/Edge-12"/>
    <n v="100"/>
  </r>
  <r>
    <x v="19"/>
    <d v="1899-12-30T16:25:00"/>
    <x v="5"/>
    <n v="8"/>
    <n v="11"/>
    <s v="Magic Time"/>
    <s v="Edge"/>
    <n v="12"/>
    <s v=""/>
    <x v="2"/>
    <s v=""/>
    <s v="OK"/>
    <s v=""/>
    <n v="5.5"/>
    <s v=""/>
    <s v="Magic Time"/>
    <s v=""/>
    <s v=""/>
    <s v=""/>
    <n v="100"/>
    <n v="550"/>
    <n v="450"/>
    <x v="0"/>
    <s v="Best"/>
    <x v="5"/>
    <s v=""/>
    <s v=""/>
    <s v="Vic"/>
    <s v="-"/>
    <d v="1899-12-30T16:25:00"/>
    <s v="Caulfield"/>
    <n v="8"/>
    <n v="11"/>
    <s v="Magic Time"/>
    <s v=""/>
    <s v=""/>
  </r>
  <r>
    <x v="19"/>
    <d v="1899-12-30T16:45:00"/>
    <x v="9"/>
    <n v="8"/>
    <n v="1"/>
    <s v="Mazu"/>
    <s v="E4"/>
    <n v="10"/>
    <n v="40"/>
    <x v="3"/>
    <s v="E4-10/Edge-15/Nat-15"/>
    <s v=""/>
    <n v="160"/>
    <m/>
    <s v=""/>
    <s v="Mazu"/>
    <s v=""/>
    <s v=""/>
    <s v=""/>
    <n v="100"/>
    <s v=""/>
    <n v="-100"/>
    <x v="0"/>
    <s v="ave"/>
    <x v="7"/>
    <s v=""/>
    <n v="-130"/>
    <s v="NSW"/>
    <s v="Bush"/>
    <d v="1899-12-30T16:45:00"/>
    <s v="Newcastle"/>
    <n v="8"/>
    <n v="1"/>
    <s v="Mazu"/>
    <s v="E4-10/Edge-15/Nat-15"/>
    <n v="130"/>
  </r>
  <r>
    <x v="19"/>
    <d v="1899-12-30T16:45:00"/>
    <x v="9"/>
    <n v="8"/>
    <n v="1"/>
    <s v="Mazu"/>
    <s v="Edge"/>
    <n v="15"/>
    <s v=""/>
    <x v="2"/>
    <s v=""/>
    <s v=""/>
    <s v=""/>
    <m/>
    <s v=""/>
    <s v="Mazu"/>
    <s v=""/>
    <s v=""/>
    <s v=""/>
    <n v="100"/>
    <s v=""/>
    <n v="-100"/>
    <x v="0"/>
    <s v="ave"/>
    <x v="5"/>
    <s v=""/>
    <s v=""/>
    <s v="NSW"/>
    <s v="Bush"/>
    <d v="1899-12-30T16:45:00"/>
    <s v="Newcastle"/>
    <n v="8"/>
    <n v="1"/>
    <s v="Mazu"/>
    <s v=""/>
    <s v=""/>
  </r>
  <r>
    <x v="19"/>
    <d v="1899-12-30T16:45:00"/>
    <x v="9"/>
    <n v="8"/>
    <n v="1"/>
    <s v="Mazu"/>
    <s v="Nat"/>
    <n v="15"/>
    <s v=""/>
    <x v="2"/>
    <s v=""/>
    <s v=""/>
    <s v=""/>
    <m/>
    <s v=""/>
    <s v="Mazu"/>
    <s v=""/>
    <s v=""/>
    <s v=""/>
    <n v="100"/>
    <s v=""/>
    <n v="-100"/>
    <x v="0"/>
    <s v="ave"/>
    <x v="5"/>
    <s v=""/>
    <s v=""/>
    <s v="NSW"/>
    <s v="Bush"/>
    <d v="1899-12-30T16:45:00"/>
    <s v="Newcastle"/>
    <n v="8"/>
    <n v="1"/>
    <s v="Mazu"/>
    <s v=""/>
    <s v=""/>
  </r>
  <r>
    <x v="19"/>
    <d v="1899-12-30T17:05:00"/>
    <x v="5"/>
    <n v="9"/>
    <n v="3"/>
    <s v="Brayden Star"/>
    <s v="Edge"/>
    <n v="13"/>
    <n v="26"/>
    <x v="1"/>
    <s v="Edge-13/Pro Mel-13"/>
    <s v="OK"/>
    <n v="104"/>
    <m/>
    <s v=""/>
    <s v="Brayden Star"/>
    <n v="200"/>
    <s v=""/>
    <n v="-200"/>
    <n v="100"/>
    <s v=""/>
    <n v="-100"/>
    <x v="0"/>
    <s v="Best"/>
    <x v="6"/>
    <s v=""/>
    <n v="-150"/>
    <s v="Vic"/>
    <s v="-"/>
    <d v="1899-12-30T17:05:00"/>
    <s v="Caulfield"/>
    <n v="9"/>
    <n v="3"/>
    <s v="Brayden Star"/>
    <s v="Edge-13/Pro Mel-13"/>
    <n v="150"/>
  </r>
  <r>
    <x v="19"/>
    <d v="1899-12-30T17:05:00"/>
    <x v="5"/>
    <n v="9"/>
    <n v="3"/>
    <s v="Brayden Star"/>
    <s v="Pro Mel"/>
    <n v="13"/>
    <s v=""/>
    <x v="2"/>
    <s v=""/>
    <s v="OK"/>
    <s v=""/>
    <m/>
    <s v=""/>
    <s v="Brayden Star"/>
    <s v=""/>
    <s v=""/>
    <s v=""/>
    <n v="100"/>
    <s v=""/>
    <n v="-100"/>
    <x v="0"/>
    <s v="Best"/>
    <x v="5"/>
    <s v=""/>
    <s v=""/>
    <s v="Vic"/>
    <s v="-"/>
    <d v="1899-12-30T17:05:00"/>
    <s v="Caulfield"/>
    <n v="9"/>
    <n v="3"/>
    <s v="Brayden Star"/>
    <s v=""/>
    <s v=""/>
  </r>
  <r>
    <x v="19"/>
    <d v="1899-12-30T17:20:00"/>
    <x v="9"/>
    <n v="9"/>
    <n v="11"/>
    <s v="Tavi Time"/>
    <s v="Nat"/>
    <n v="13"/>
    <n v="13"/>
    <x v="0"/>
    <s v="Nat-13"/>
    <s v=""/>
    <n v="52"/>
    <n v="2.4"/>
    <n v="124.8"/>
    <s v="Tavi Time"/>
    <s v=""/>
    <s v=""/>
    <s v=""/>
    <n v="100"/>
    <n v="240"/>
    <n v="140"/>
    <x v="0"/>
    <s v="Nat OK"/>
    <x v="0"/>
    <n v="120"/>
    <n v="70"/>
    <s v="NSW"/>
    <s v="Bush"/>
    <d v="1899-12-30T17:20:00"/>
    <s v="Newcastle"/>
    <n v="9"/>
    <n v="11"/>
    <s v="Tavi Time"/>
    <s v="Nat-13"/>
    <n v="50"/>
  </r>
  <r>
    <x v="19"/>
    <d v="1899-12-30T17:40:00"/>
    <x v="5"/>
    <n v="10"/>
    <n v="1"/>
    <s v="Queen Of The Ball"/>
    <s v="Nat"/>
    <n v="13"/>
    <n v="29"/>
    <x v="1"/>
    <s v="Nat-13/Pro Mel-16"/>
    <s v="OK"/>
    <n v="116"/>
    <m/>
    <s v=""/>
    <s v="Queen Of The Ball"/>
    <n v="200"/>
    <s v=""/>
    <n v="-200"/>
    <n v="100"/>
    <s v=""/>
    <n v="-100"/>
    <x v="0"/>
    <s v="Best"/>
    <x v="6"/>
    <s v=""/>
    <n v="-150"/>
    <s v="Vic"/>
    <s v="-"/>
    <d v="1899-12-30T17:40:00"/>
    <s v="Caulfield"/>
    <n v="10"/>
    <n v="1"/>
    <s v="Queen Of The Ball"/>
    <s v="Nat-13/Pro Mel-16"/>
    <n v="150"/>
  </r>
  <r>
    <x v="19"/>
    <d v="1899-12-30T17:40:00"/>
    <x v="5"/>
    <n v="10"/>
    <n v="1"/>
    <s v="Queen Of The Ball"/>
    <s v="Pro Mel"/>
    <n v="16"/>
    <s v=""/>
    <x v="2"/>
    <s v=""/>
    <s v="OK"/>
    <s v=""/>
    <m/>
    <s v=""/>
    <s v="Queen Of The Ball"/>
    <s v=""/>
    <s v=""/>
    <s v=""/>
    <n v="100"/>
    <s v=""/>
    <n v="-100"/>
    <x v="0"/>
    <s v="Best"/>
    <x v="5"/>
    <s v=""/>
    <s v=""/>
    <s v="Vic"/>
    <s v="-"/>
    <d v="1899-12-30T17:40:00"/>
    <s v="Caulfield"/>
    <n v="10"/>
    <n v="1"/>
    <s v="Queen Of The Ball"/>
    <s v=""/>
    <s v=""/>
  </r>
  <r>
    <x v="19"/>
    <d v="1899-12-30T17:55:00"/>
    <x v="9"/>
    <n v="10"/>
    <n v="8"/>
    <s v="Ka Bling"/>
    <s v="Pro Syd"/>
    <n v="15"/>
    <n v="15"/>
    <x v="0"/>
    <s v="Pro Syd-15"/>
    <s v=""/>
    <n v="60"/>
    <n v="6"/>
    <n v="360"/>
    <s v="Ka Bling"/>
    <s v=""/>
    <s v=""/>
    <s v=""/>
    <n v="100"/>
    <n v="600"/>
    <n v="500"/>
    <x v="0"/>
    <s v="ave"/>
    <x v="4"/>
    <n v="600"/>
    <n v="500"/>
    <s v="NSW"/>
    <s v="Bush"/>
    <d v="1899-12-30T17:55:00"/>
    <s v="Newcastle"/>
    <n v="10"/>
    <n v="8"/>
    <s v="Ka Bling"/>
    <s v="Pro Syd-15"/>
    <n v="100"/>
  </r>
  <r>
    <x v="19"/>
    <d v="1899-12-30T17:55:00"/>
    <x v="9"/>
    <n v="10"/>
    <n v="1"/>
    <s v="Much Much Better"/>
    <s v="E4"/>
    <n v="10"/>
    <n v="10"/>
    <x v="0"/>
    <s v="E4-10"/>
    <s v=""/>
    <n v="40"/>
    <m/>
    <s v=""/>
    <s v="Much Much Better"/>
    <s v=""/>
    <s v=""/>
    <s v=""/>
    <n v="100"/>
    <s v=""/>
    <n v="-100"/>
    <x v="0"/>
    <s v="Poor &lt;55"/>
    <x v="2"/>
    <s v=""/>
    <n v="-20"/>
    <s v="NSW"/>
    <s v="Bush"/>
    <d v="1899-12-30T17:55:00"/>
    <s v="Newcastle"/>
    <n v="10"/>
    <n v="1"/>
    <s v="Much Much Better"/>
    <s v="E4-10"/>
    <n v="20"/>
  </r>
  <r>
    <x v="20"/>
    <d v="1899-12-30T13:10:00"/>
    <x v="10"/>
    <n v="3"/>
    <n v="4"/>
    <s v="Kazou"/>
    <s v="E4"/>
    <n v="12"/>
    <n v="12"/>
    <x v="0"/>
    <s v="E4-12"/>
    <s v=""/>
    <n v="48"/>
    <m/>
    <s v=""/>
    <s v="Kazou"/>
    <s v=""/>
    <s v=""/>
    <s v=""/>
    <n v="100"/>
    <s v=""/>
    <n v="-100"/>
    <x v="0"/>
    <s v="Poor &lt;55"/>
    <x v="2"/>
    <s v=""/>
    <n v="-20"/>
    <s v="Vic"/>
    <s v="Bush"/>
    <d v="1899-12-30T13:10:00"/>
    <s v="Cranbourne"/>
    <n v="3"/>
    <n v="4"/>
    <s v="Kazou"/>
    <s v="E4-12"/>
    <n v="20"/>
  </r>
  <r>
    <x v="20"/>
    <d v="1899-12-30T13:10:00"/>
    <x v="10"/>
    <n v="3"/>
    <n v="1"/>
    <s v="Revolutionary Miss"/>
    <s v="E4"/>
    <n v="12"/>
    <n v="52"/>
    <x v="3"/>
    <s v="E4-12/Edge-20/Pro Mel-20"/>
    <s v=""/>
    <n v="208"/>
    <n v="6"/>
    <n v="1248"/>
    <s v="Revolutionary Miss"/>
    <s v=""/>
    <s v=""/>
    <s v=""/>
    <n v="100"/>
    <n v="600"/>
    <n v="500"/>
    <x v="0"/>
    <s v="ave"/>
    <x v="7"/>
    <n v="780"/>
    <n v="650"/>
    <s v="Vic"/>
    <s v="Bush"/>
    <d v="1899-12-30T13:10:00"/>
    <s v="Cranbourne"/>
    <n v="3"/>
    <n v="1"/>
    <s v="Revolutionary Miss"/>
    <s v="E4-12/Edge-20/Pro Mel-20"/>
    <n v="130"/>
  </r>
  <r>
    <x v="20"/>
    <d v="1899-12-30T13:10:00"/>
    <x v="10"/>
    <n v="3"/>
    <n v="1"/>
    <s v="Revolutionary Miss"/>
    <s v="Edge"/>
    <n v="20"/>
    <s v=""/>
    <x v="2"/>
    <s v=""/>
    <s v=""/>
    <s v=""/>
    <n v="6"/>
    <s v=""/>
    <s v="Revolutionary Miss"/>
    <s v=""/>
    <s v=""/>
    <s v=""/>
    <n v="100"/>
    <n v="600"/>
    <n v="500"/>
    <x v="0"/>
    <s v="ave"/>
    <x v="5"/>
    <s v=""/>
    <s v=""/>
    <s v="Vic"/>
    <s v="Bush"/>
    <d v="1899-12-30T13:10:00"/>
    <s v="Cranbourne"/>
    <n v="3"/>
    <n v="1"/>
    <s v="Revolutionary Miss"/>
    <s v=""/>
    <s v=""/>
  </r>
  <r>
    <x v="20"/>
    <d v="1899-12-30T13:10:00"/>
    <x v="10"/>
    <n v="3"/>
    <n v="1"/>
    <s v="Revolutionary Miss"/>
    <s v="Pro Mel"/>
    <n v="20"/>
    <s v=""/>
    <x v="2"/>
    <s v=""/>
    <s v=""/>
    <s v=""/>
    <n v="6"/>
    <s v=""/>
    <s v="Revolutionary Miss"/>
    <s v=""/>
    <s v=""/>
    <s v=""/>
    <n v="100"/>
    <n v="600"/>
    <n v="500"/>
    <x v="0"/>
    <s v="ave"/>
    <x v="5"/>
    <s v=""/>
    <s v=""/>
    <s v="Vic"/>
    <s v="Bush"/>
    <d v="1899-12-30T13:10:00"/>
    <s v="Cranbourne"/>
    <n v="3"/>
    <n v="1"/>
    <s v="Revolutionary Miss"/>
    <s v=""/>
    <s v=""/>
  </r>
  <r>
    <x v="20"/>
    <d v="1899-12-30T13:30:00"/>
    <x v="11"/>
    <n v="3"/>
    <n v="8"/>
    <s v="Contemporary"/>
    <s v="Pro Syd"/>
    <n v="15"/>
    <n v="15"/>
    <x v="0"/>
    <s v="Pro Syd-15"/>
    <s v=""/>
    <n v="60"/>
    <m/>
    <s v=""/>
    <s v="Contemporary"/>
    <s v=""/>
    <s v=""/>
    <s v=""/>
    <n v="100"/>
    <s v=""/>
    <n v="-100"/>
    <x v="0"/>
    <s v="ave"/>
    <x v="4"/>
    <s v=""/>
    <n v="-100"/>
    <s v="NSW"/>
    <s v="Bush"/>
    <d v="1899-12-30T13:30:00"/>
    <s v="Kembla Grange"/>
    <n v="3"/>
    <n v="8"/>
    <s v="Contemporary"/>
    <s v="Pro Syd-15"/>
    <n v="100"/>
  </r>
  <r>
    <x v="20"/>
    <d v="1899-12-30T13:30:00"/>
    <x v="11"/>
    <n v="3"/>
    <n v="3"/>
    <s v="With Your Blessing"/>
    <s v="Pro Syd"/>
    <n v="10"/>
    <n v="10"/>
    <x v="0"/>
    <s v="Pro Syd-10"/>
    <s v=""/>
    <n v="40"/>
    <n v="3.9"/>
    <n v="156"/>
    <s v="With Your Blessing"/>
    <s v=""/>
    <s v=""/>
    <s v=""/>
    <n v="100"/>
    <n v="390"/>
    <n v="290"/>
    <x v="0"/>
    <s v="Poor &lt;55"/>
    <x v="2"/>
    <n v="78"/>
    <n v="58"/>
    <s v="NSW"/>
    <s v="Bush"/>
    <d v="1899-12-30T13:30:00"/>
    <s v="Kembla Grange"/>
    <n v="3"/>
    <n v="3"/>
    <s v="With Your Blessing"/>
    <s v="Pro Syd-10"/>
    <n v="20"/>
  </r>
  <r>
    <x v="20"/>
    <d v="1899-12-30T13:45:00"/>
    <x v="10"/>
    <n v="4"/>
    <n v="2"/>
    <s v="Kings Crossing"/>
    <s v="E4"/>
    <n v="12"/>
    <n v="22"/>
    <x v="1"/>
    <s v="E4-12/Edge-10"/>
    <s v=""/>
    <n v="88"/>
    <m/>
    <s v=""/>
    <s v="Kings Crossing"/>
    <s v=""/>
    <s v=""/>
    <s v=""/>
    <n v="100"/>
    <s v=""/>
    <n v="-100"/>
    <x v="0"/>
    <s v="ave"/>
    <x v="1"/>
    <s v=""/>
    <n v="-120"/>
    <s v="Vic"/>
    <s v="Bush"/>
    <d v="1899-12-30T13:45:00"/>
    <s v="Cranbourne"/>
    <n v="4"/>
    <n v="2"/>
    <s v="Kings Crossing"/>
    <s v="E4-12/Edge-10"/>
    <n v="120"/>
  </r>
  <r>
    <x v="20"/>
    <d v="1899-12-30T13:45:00"/>
    <x v="10"/>
    <n v="4"/>
    <n v="2"/>
    <s v="Kings Crossing"/>
    <s v="Edge"/>
    <n v="10"/>
    <s v=""/>
    <x v="2"/>
    <s v=""/>
    <s v=""/>
    <s v=""/>
    <m/>
    <s v=""/>
    <s v="Kings Crossing"/>
    <s v=""/>
    <s v=""/>
    <s v=""/>
    <n v="100"/>
    <s v=""/>
    <n v="-100"/>
    <x v="0"/>
    <s v="ave"/>
    <x v="5"/>
    <s v=""/>
    <s v=""/>
    <s v="Vic"/>
    <s v="Bush"/>
    <d v="1899-12-30T13:45:00"/>
    <s v="Cranbourne"/>
    <n v="4"/>
    <n v="2"/>
    <s v="Kings Crossing"/>
    <s v=""/>
    <s v=""/>
  </r>
  <r>
    <x v="20"/>
    <d v="1899-12-30T14:05:00"/>
    <x v="11"/>
    <n v="4"/>
    <n v="11"/>
    <s v="Leandra"/>
    <s v="Pro Syd"/>
    <n v="10"/>
    <n v="10"/>
    <x v="0"/>
    <s v="Pro Syd-10"/>
    <s v=""/>
    <n v="40"/>
    <m/>
    <s v=""/>
    <s v="Leandra"/>
    <s v=""/>
    <s v=""/>
    <s v=""/>
    <n v="100"/>
    <s v=""/>
    <n v="-100"/>
    <x v="0"/>
    <s v="Poor &lt;55"/>
    <x v="2"/>
    <s v=""/>
    <n v="-20"/>
    <s v="NSW"/>
    <s v="Bush"/>
    <d v="1899-12-30T14:05:00"/>
    <s v="Kembla Grange"/>
    <n v="4"/>
    <n v="11"/>
    <s v="Leandra"/>
    <s v="Pro Syd-10"/>
    <n v="20"/>
  </r>
  <r>
    <x v="20"/>
    <d v="1899-12-30T14:05:00"/>
    <x v="11"/>
    <n v="4"/>
    <n v="7"/>
    <s v="Shadows Of Love"/>
    <s v="Pro Syd"/>
    <n v="15"/>
    <n v="15"/>
    <x v="0"/>
    <s v="Pro Syd-15"/>
    <s v=""/>
    <n v="60"/>
    <n v="3.7"/>
    <n v="222"/>
    <s v="Shadows Of Love"/>
    <s v=""/>
    <s v=""/>
    <s v=""/>
    <n v="100"/>
    <n v="370"/>
    <n v="270"/>
    <x v="0"/>
    <s v="ave"/>
    <x v="4"/>
    <n v="370"/>
    <n v="270"/>
    <s v="NSW"/>
    <s v="Bush"/>
    <d v="1899-12-30T14:05:00"/>
    <s v="Kembla Grange"/>
    <n v="4"/>
    <n v="7"/>
    <s v="Shadows Of Love"/>
    <s v="Pro Syd-15"/>
    <n v="100"/>
  </r>
  <r>
    <x v="20"/>
    <d v="1899-12-30T14:40:00"/>
    <x v="11"/>
    <n v="5"/>
    <n v="11"/>
    <s v="Eau De Vie"/>
    <s v="Pro Syd"/>
    <n v="15"/>
    <n v="15"/>
    <x v="0"/>
    <s v="Pro Syd-15"/>
    <s v=""/>
    <n v="60"/>
    <m/>
    <s v=""/>
    <s v="Eau De Vie"/>
    <s v=""/>
    <s v=""/>
    <s v=""/>
    <n v="100"/>
    <s v=""/>
    <n v="-100"/>
    <x v="0"/>
    <s v="ave"/>
    <x v="4"/>
    <s v=""/>
    <n v="-100"/>
    <s v="NSW"/>
    <s v="Bush"/>
    <d v="1899-12-30T14:40:00"/>
    <s v="Kembla Grange"/>
    <n v="5"/>
    <n v="11"/>
    <s v="Eau De Vie"/>
    <s v="Pro Syd-15"/>
    <n v="100"/>
  </r>
  <r>
    <x v="20"/>
    <d v="1899-12-30T15:00:00"/>
    <x v="10"/>
    <n v="6"/>
    <n v="11"/>
    <s v="Free Willed"/>
    <s v="E4"/>
    <n v="12"/>
    <n v="22"/>
    <x v="1"/>
    <s v="E4-12/Edge-10"/>
    <s v=""/>
    <n v="88"/>
    <m/>
    <s v=""/>
    <s v="Free Willed"/>
    <s v=""/>
    <s v=""/>
    <s v=""/>
    <n v="100"/>
    <s v=""/>
    <n v="-100"/>
    <x v="0"/>
    <s v="ave"/>
    <x v="1"/>
    <s v=""/>
    <n v="-120"/>
    <s v="Vic"/>
    <s v="Bush"/>
    <d v="1899-12-30T15:00:00"/>
    <s v="Cranbourne"/>
    <n v="6"/>
    <n v="11"/>
    <s v="Free Willed"/>
    <s v="E4-12/Edge-10"/>
    <n v="120"/>
  </r>
  <r>
    <x v="20"/>
    <d v="1899-12-30T15:00:00"/>
    <x v="10"/>
    <n v="6"/>
    <n v="11"/>
    <s v="Free Willed"/>
    <s v="Edge"/>
    <n v="10"/>
    <s v=""/>
    <x v="2"/>
    <s v=""/>
    <s v=""/>
    <s v=""/>
    <m/>
    <s v=""/>
    <s v="Free Willed"/>
    <s v=""/>
    <s v=""/>
    <s v=""/>
    <n v="100"/>
    <s v=""/>
    <n v="-100"/>
    <x v="0"/>
    <s v="ave"/>
    <x v="5"/>
    <s v=""/>
    <s v=""/>
    <s v="Vic"/>
    <s v="Bush"/>
    <d v="1899-12-30T15:00:00"/>
    <s v="Cranbourne"/>
    <n v="6"/>
    <n v="11"/>
    <s v="Free Willed"/>
    <s v=""/>
    <s v=""/>
  </r>
  <r>
    <x v="20"/>
    <d v="1899-12-30T15:20:00"/>
    <x v="11"/>
    <n v="6"/>
    <n v="3"/>
    <s v="King Of The Castle"/>
    <s v="Pro Syd"/>
    <n v="10"/>
    <n v="10"/>
    <x v="0"/>
    <s v="Pro Syd-10"/>
    <s v=""/>
    <n v="40"/>
    <n v="4.8"/>
    <n v="192"/>
    <s v="King Of The Castle"/>
    <s v=""/>
    <s v=""/>
    <s v=""/>
    <n v="100"/>
    <n v="480"/>
    <n v="380"/>
    <x v="0"/>
    <s v="Poor &lt;55"/>
    <x v="2"/>
    <n v="96"/>
    <n v="76"/>
    <s v="NSW"/>
    <s v="Bush"/>
    <d v="1899-12-30T15:20:00"/>
    <s v="Kembla Grange"/>
    <n v="6"/>
    <n v="3"/>
    <s v="King Of The Castle"/>
    <s v="Pro Syd-10"/>
    <n v="20"/>
  </r>
  <r>
    <x v="20"/>
    <d v="1899-12-30T15:20:00"/>
    <x v="11"/>
    <n v="6"/>
    <n v="7"/>
    <s v="Rise Of The Masses"/>
    <s v="Pro Syd"/>
    <n v="15"/>
    <n v="15"/>
    <x v="0"/>
    <s v="Pro Syd-15"/>
    <s v=""/>
    <n v="60"/>
    <m/>
    <s v=""/>
    <s v="Rise Of The Masses"/>
    <s v=""/>
    <s v=""/>
    <s v=""/>
    <n v="100"/>
    <s v=""/>
    <n v="-100"/>
    <x v="0"/>
    <s v="ave"/>
    <x v="4"/>
    <s v=""/>
    <n v="-100"/>
    <s v="NSW"/>
    <s v="Bush"/>
    <d v="1899-12-30T15:20:00"/>
    <s v="Kembla Grange"/>
    <n v="6"/>
    <n v="7"/>
    <s v="Rise Of The Masses"/>
    <s v="Pro Syd-15"/>
    <n v="100"/>
  </r>
  <r>
    <x v="20"/>
    <d v="1899-12-30T15:40:00"/>
    <x v="10"/>
    <n v="7"/>
    <n v="6"/>
    <s v="Matron Bullwinkel"/>
    <s v="Edge"/>
    <n v="14"/>
    <n v="27"/>
    <x v="1"/>
    <s v="Edge-14/Pro Mel-13"/>
    <s v=""/>
    <n v="108"/>
    <m/>
    <s v=""/>
    <s v="Matron Bullwinkel"/>
    <s v=""/>
    <s v=""/>
    <s v=""/>
    <n v="100"/>
    <s v=""/>
    <n v="-100"/>
    <x v="0"/>
    <s v="ave"/>
    <x v="7"/>
    <s v=""/>
    <n v="-130"/>
    <s v="Vic"/>
    <s v="Bush"/>
    <d v="1899-12-30T15:40:00"/>
    <s v="Cranbourne"/>
    <n v="7"/>
    <n v="6"/>
    <s v="Matron Bullwinkel"/>
    <s v="Edge-14/Pro Mel-13"/>
    <n v="130"/>
  </r>
  <r>
    <x v="20"/>
    <d v="1899-12-30T15:40:00"/>
    <x v="10"/>
    <n v="7"/>
    <n v="6"/>
    <s v="Matron Bullwinkel"/>
    <s v="Pro Mel"/>
    <n v="13"/>
    <s v=""/>
    <x v="2"/>
    <s v=""/>
    <s v=""/>
    <s v=""/>
    <m/>
    <s v=""/>
    <s v="Matron Bullwinkel"/>
    <s v=""/>
    <s v=""/>
    <s v=""/>
    <n v="100"/>
    <s v=""/>
    <n v="-100"/>
    <x v="0"/>
    <s v="ave"/>
    <x v="5"/>
    <s v=""/>
    <s v=""/>
    <s v="Vic"/>
    <s v="Bush"/>
    <d v="1899-12-30T15:40:00"/>
    <s v="Cranbourne"/>
    <n v="7"/>
    <n v="6"/>
    <s v="Matron Bullwinkel"/>
    <s v=""/>
    <s v=""/>
  </r>
  <r>
    <x v="20"/>
    <d v="1899-12-30T16:20:00"/>
    <x v="10"/>
    <n v="8"/>
    <n v="3"/>
    <s v="Midwest"/>
    <s v="E4"/>
    <n v="12"/>
    <n v="24"/>
    <x v="1"/>
    <s v="E4-12/Edge-12"/>
    <s v=""/>
    <n v="96"/>
    <m/>
    <s v=""/>
    <s v="Midwest"/>
    <s v=""/>
    <s v=""/>
    <s v=""/>
    <n v="100"/>
    <s v=""/>
    <n v="-100"/>
    <x v="0"/>
    <s v="ave"/>
    <x v="1"/>
    <s v=""/>
    <n v="-120"/>
    <s v="Vic"/>
    <s v="Bush"/>
    <d v="1899-12-30T16:20:00"/>
    <s v="Cranbourne"/>
    <n v="8"/>
    <n v="3"/>
    <s v="Midwest"/>
    <s v="E4-12/Edge-12"/>
    <n v="120"/>
  </r>
  <r>
    <x v="20"/>
    <d v="1899-12-30T16:20:00"/>
    <x v="10"/>
    <n v="8"/>
    <n v="3"/>
    <s v="Midwest"/>
    <s v="Edge"/>
    <n v="12"/>
    <s v=""/>
    <x v="2"/>
    <s v=""/>
    <s v=""/>
    <s v=""/>
    <m/>
    <s v=""/>
    <s v="Midwest"/>
    <s v=""/>
    <s v=""/>
    <s v=""/>
    <n v="100"/>
    <s v=""/>
    <n v="-100"/>
    <x v="0"/>
    <s v="ave"/>
    <x v="5"/>
    <s v=""/>
    <s v=""/>
    <s v="Vic"/>
    <s v="Bush"/>
    <d v="1899-12-30T16:20:00"/>
    <s v="Cranbourne"/>
    <n v="8"/>
    <n v="3"/>
    <s v="Midwest"/>
    <s v=""/>
    <s v=""/>
  </r>
  <r>
    <x v="20"/>
    <d v="1899-12-30T17:00:00"/>
    <x v="10"/>
    <n v="9"/>
    <n v="4"/>
    <s v="Ascension"/>
    <s v="Edge"/>
    <n v="15"/>
    <n v="28"/>
    <x v="1"/>
    <s v="Edge-15/Pro Mel-13"/>
    <s v=""/>
    <n v="112"/>
    <m/>
    <s v=""/>
    <s v="Ascension"/>
    <s v=""/>
    <s v=""/>
    <s v=""/>
    <n v="100"/>
    <s v=""/>
    <n v="-100"/>
    <x v="0"/>
    <s v="ave"/>
    <x v="7"/>
    <s v=""/>
    <n v="-130"/>
    <s v="Vic"/>
    <s v="Bush"/>
    <d v="1899-12-30T17:00:00"/>
    <s v="Cranbourne"/>
    <n v="9"/>
    <n v="4"/>
    <s v="Ascension"/>
    <s v="Edge-15/Pro Mel-13"/>
    <n v="130"/>
  </r>
  <r>
    <x v="20"/>
    <d v="1899-12-30T17:00:00"/>
    <x v="10"/>
    <n v="9"/>
    <n v="4"/>
    <s v="Ascension"/>
    <s v="Pro Mel"/>
    <n v="13"/>
    <s v=""/>
    <x v="2"/>
    <s v=""/>
    <s v=""/>
    <s v=""/>
    <m/>
    <s v=""/>
    <s v="Ascension"/>
    <s v=""/>
    <s v=""/>
    <s v=""/>
    <n v="100"/>
    <s v=""/>
    <n v="-100"/>
    <x v="0"/>
    <s v="ave"/>
    <x v="5"/>
    <s v=""/>
    <s v=""/>
    <s v="Vic"/>
    <s v="Bush"/>
    <d v="1899-12-30T17:00:00"/>
    <s v="Cranbourne"/>
    <n v="9"/>
    <n v="4"/>
    <s v="Ascension"/>
    <s v=""/>
    <s v=""/>
  </r>
  <r>
    <x v="20"/>
    <d v="1899-12-30T17:40:00"/>
    <x v="10"/>
    <n v="10"/>
    <n v="5"/>
    <s v="Jimmysstar"/>
    <s v="E4"/>
    <n v="12"/>
    <n v="26"/>
    <x v="1"/>
    <s v="E4-12/Edge-14"/>
    <s v=""/>
    <n v="104"/>
    <n v="2.4500000000000002"/>
    <n v="254.8"/>
    <s v="Jimmysstar"/>
    <s v=""/>
    <s v=""/>
    <s v=""/>
    <n v="100"/>
    <n v="245.00000000000003"/>
    <n v="145.00000000000003"/>
    <x v="0"/>
    <s v="ave"/>
    <x v="7"/>
    <n v="318.5"/>
    <n v="188.5"/>
    <s v="Vic"/>
    <s v="Bush"/>
    <d v="1899-12-30T17:40:00"/>
    <s v="Cranbourne"/>
    <n v="10"/>
    <n v="5"/>
    <s v="Jimmysstar"/>
    <s v="E4-12/Edge-14"/>
    <n v="130"/>
  </r>
  <r>
    <x v="20"/>
    <d v="1899-12-30T17:40:00"/>
    <x v="10"/>
    <n v="10"/>
    <n v="5"/>
    <s v="Jimmysstar"/>
    <s v="Edge"/>
    <n v="14"/>
    <s v=""/>
    <x v="2"/>
    <s v=""/>
    <s v=""/>
    <s v=""/>
    <n v="2.4500000000000002"/>
    <s v=""/>
    <s v="Jimmysstar"/>
    <s v=""/>
    <s v=""/>
    <s v=""/>
    <n v="100"/>
    <n v="245.00000000000003"/>
    <n v="145.00000000000003"/>
    <x v="0"/>
    <s v="ave"/>
    <x v="5"/>
    <s v=""/>
    <s v=""/>
    <s v="Vic"/>
    <s v="Bush"/>
    <d v="1899-12-30T17:40:00"/>
    <s v="Cranbourne"/>
    <n v="10"/>
    <n v="5"/>
    <s v="Jimmysstar"/>
    <s v=""/>
    <s v=""/>
  </r>
  <r>
    <x v="20"/>
    <d v="1899-12-30T17:55:00"/>
    <x v="11"/>
    <n v="10"/>
    <n v="11"/>
    <s v="Fall For Cindy"/>
    <s v="E4"/>
    <n v="10"/>
    <n v="10"/>
    <x v="0"/>
    <s v="E4-10"/>
    <s v=""/>
    <n v="40"/>
    <m/>
    <s v=""/>
    <s v="Fall For Cindy"/>
    <s v=""/>
    <s v=""/>
    <s v=""/>
    <n v="100"/>
    <s v=""/>
    <n v="-100"/>
    <x v="0"/>
    <s v="Poor &lt;55"/>
    <x v="2"/>
    <s v=""/>
    <n v="-20"/>
    <s v="NSW"/>
    <s v="Bush"/>
    <d v="1899-12-30T17:55:00"/>
    <s v="Kembla Grange"/>
    <n v="10"/>
    <n v="11"/>
    <s v="Fall For Cindy"/>
    <s v="E4-10"/>
    <n v="20"/>
  </r>
  <r>
    <x v="20"/>
    <d v="1899-12-30T17:55:00"/>
    <x v="11"/>
    <n v="10"/>
    <n v="12"/>
    <s v="Cliff House"/>
    <s v="Pro Syd"/>
    <n v="10"/>
    <n v="10"/>
    <x v="0"/>
    <s v="Pro Syd-10"/>
    <s v=""/>
    <n v="40"/>
    <m/>
    <s v=""/>
    <s v="Cliff House"/>
    <s v=""/>
    <s v=""/>
    <s v=""/>
    <n v="100"/>
    <s v=""/>
    <n v="-100"/>
    <x v="0"/>
    <s v="Poor &lt;55"/>
    <x v="2"/>
    <s v=""/>
    <n v="-20"/>
    <s v="NSW"/>
    <s v="Bush"/>
    <d v="1899-12-30T17:55:00"/>
    <s v="Kembla Grange"/>
    <n v="10"/>
    <n v="12"/>
    <s v="Cliff House"/>
    <s v="Pro Syd-10"/>
    <n v="20"/>
  </r>
  <r>
    <x v="21"/>
    <d v="1899-12-30T12:40:00"/>
    <x v="5"/>
    <n v="2"/>
    <n v="3"/>
    <s v="Russian Dancer"/>
    <s v="E4"/>
    <n v="12"/>
    <n v="25"/>
    <x v="1"/>
    <s v="E4-12/Nat-13"/>
    <s v="OK"/>
    <n v="100"/>
    <m/>
    <s v=""/>
    <s v="Russian Dancer"/>
    <n v="100"/>
    <s v=""/>
    <n v="-100"/>
    <n v="100"/>
    <s v=""/>
    <n v="-100"/>
    <x v="0"/>
    <s v="Best"/>
    <x v="4"/>
    <s v=""/>
    <n v="-100"/>
    <s v="Vic"/>
    <s v="-"/>
    <d v="1899-12-30T12:40:00"/>
    <s v="Caulfield"/>
    <n v="2"/>
    <n v="3"/>
    <s v="Russian Dancer"/>
    <s v="E4-12/Nat-13"/>
    <n v="100"/>
  </r>
  <r>
    <x v="21"/>
    <d v="1899-12-30T12:40:00"/>
    <x v="5"/>
    <n v="2"/>
    <n v="3"/>
    <s v="Russian Dancer"/>
    <s v="Nat"/>
    <n v="13"/>
    <s v=""/>
    <x v="2"/>
    <s v=""/>
    <s v="OK"/>
    <s v=""/>
    <m/>
    <s v=""/>
    <s v="Russian Dancer"/>
    <s v=""/>
    <s v=""/>
    <s v=""/>
    <n v="100"/>
    <s v=""/>
    <n v="-100"/>
    <x v="0"/>
    <s v="Best"/>
    <x v="5"/>
    <s v=""/>
    <s v=""/>
    <s v="Vic"/>
    <s v="-"/>
    <d v="1899-12-30T12:40:00"/>
    <s v="Caulfield"/>
    <n v="2"/>
    <n v="3"/>
    <s v="Russian Dancer"/>
    <s v=""/>
    <s v=""/>
  </r>
  <r>
    <x v="21"/>
    <d v="1899-12-30T12:55:00"/>
    <x v="1"/>
    <n v="2"/>
    <n v="12"/>
    <s v="Let Me Reign"/>
    <s v="Pro Syd"/>
    <n v="15"/>
    <n v="15"/>
    <x v="0"/>
    <s v="Pro Syd-15"/>
    <s v="OK"/>
    <n v="60"/>
    <m/>
    <s v=""/>
    <s v="Let Me Reign"/>
    <s v=""/>
    <s v=""/>
    <s v=""/>
    <n v="100"/>
    <s v=""/>
    <n v="-100"/>
    <x v="0"/>
    <s v="ave"/>
    <x v="1"/>
    <s v=""/>
    <n v="-120"/>
    <s v="NSW"/>
    <s v="-"/>
    <d v="1899-12-30T12:55:00"/>
    <s v="Rosehill"/>
    <n v="2"/>
    <n v="12"/>
    <s v="Let Me Reign"/>
    <s v="Pro Syd-15"/>
    <n v="120"/>
  </r>
  <r>
    <x v="21"/>
    <d v="1899-12-30T13:10:00"/>
    <x v="5"/>
    <n v="3"/>
    <n v="12"/>
    <s v="Fire Glo Too"/>
    <s v="E4"/>
    <n v="12"/>
    <n v="12"/>
    <x v="0"/>
    <s v="E4-12"/>
    <s v="OK"/>
    <n v="48"/>
    <m/>
    <s v=""/>
    <s v="Fire Glo Too"/>
    <s v=""/>
    <s v=""/>
    <s v=""/>
    <n v="100"/>
    <s v=""/>
    <n v="-100"/>
    <x v="0"/>
    <s v="Poor &lt;55"/>
    <x v="2"/>
    <s v=""/>
    <n v="-20"/>
    <s v="Vic"/>
    <s v="-"/>
    <d v="1899-12-30T13:10:00"/>
    <s v="Caulfield"/>
    <n v="3"/>
    <n v="12"/>
    <s v="Fire Glo Too"/>
    <s v="E4-12"/>
    <n v="20"/>
  </r>
  <r>
    <x v="21"/>
    <d v="1899-12-30T13:10:00"/>
    <x v="5"/>
    <n v="3"/>
    <n v="5"/>
    <s v="Pesto"/>
    <s v="Edge"/>
    <n v="15"/>
    <n v="28"/>
    <x v="1"/>
    <s v="Edge-15/Pro Mel-13"/>
    <s v="OK"/>
    <n v="112"/>
    <m/>
    <s v=""/>
    <s v="Pesto"/>
    <n v="200"/>
    <s v=""/>
    <n v="-200"/>
    <n v="100"/>
    <s v=""/>
    <n v="-100"/>
    <x v="0"/>
    <s v="Best"/>
    <x v="6"/>
    <s v=""/>
    <n v="-150"/>
    <s v="Vic"/>
    <s v="-"/>
    <d v="1899-12-30T13:10:00"/>
    <s v="Caulfield"/>
    <n v="3"/>
    <n v="5"/>
    <s v="Pesto"/>
    <s v="Edge-15/Pro Mel-13"/>
    <n v="150"/>
  </r>
  <r>
    <x v="21"/>
    <d v="1899-12-30T13:10:00"/>
    <x v="5"/>
    <n v="3"/>
    <n v="5"/>
    <s v="Pesto"/>
    <s v="Pro Mel"/>
    <n v="13"/>
    <s v=""/>
    <x v="2"/>
    <s v=""/>
    <s v="OK"/>
    <s v=""/>
    <m/>
    <s v=""/>
    <s v="Pesto"/>
    <s v=""/>
    <s v=""/>
    <s v=""/>
    <n v="100"/>
    <s v=""/>
    <n v="-100"/>
    <x v="0"/>
    <s v="Best"/>
    <x v="5"/>
    <s v=""/>
    <s v=""/>
    <s v="Vic"/>
    <s v="-"/>
    <d v="1899-12-30T13:10:00"/>
    <s v="Caulfield"/>
    <n v="3"/>
    <n v="5"/>
    <s v="Pesto"/>
    <s v=""/>
    <s v=""/>
  </r>
  <r>
    <x v="21"/>
    <d v="1899-12-30T13:30:00"/>
    <x v="1"/>
    <n v="3"/>
    <n v="10"/>
    <s v="State Of America"/>
    <s v="Pro Syd"/>
    <n v="15"/>
    <n v="15"/>
    <x v="0"/>
    <s v="Pro Syd-15"/>
    <s v="OK"/>
    <n v="60"/>
    <m/>
    <s v=""/>
    <s v="State Of America"/>
    <s v=""/>
    <s v=""/>
    <s v=""/>
    <n v="100"/>
    <s v=""/>
    <n v="-100"/>
    <x v="0"/>
    <s v="ave"/>
    <x v="1"/>
    <s v=""/>
    <n v="-120"/>
    <s v="NSW"/>
    <s v="-"/>
    <d v="1899-12-30T13:30:00"/>
    <s v="Rosehill"/>
    <n v="3"/>
    <n v="10"/>
    <s v="State Of America"/>
    <s v="Pro Syd-15"/>
    <n v="120"/>
  </r>
  <r>
    <x v="21"/>
    <d v="1899-12-30T13:45:00"/>
    <x v="5"/>
    <n v="4"/>
    <n v="3"/>
    <s v="Miraval Rose"/>
    <s v="E4"/>
    <n v="12"/>
    <n v="12"/>
    <x v="0"/>
    <s v="E4-12"/>
    <s v="OK"/>
    <n v="48"/>
    <n v="1.75"/>
    <n v="84"/>
    <s v="Miraval Rose"/>
    <s v=""/>
    <s v=""/>
    <s v=""/>
    <n v="100"/>
    <n v="175"/>
    <n v="75"/>
    <x v="0"/>
    <s v="Poor &lt;55"/>
    <x v="2"/>
    <n v="35"/>
    <n v="15"/>
    <s v="Vic"/>
    <s v="-"/>
    <d v="1899-12-30T13:45:00"/>
    <s v="Caulfield"/>
    <n v="4"/>
    <n v="3"/>
    <s v="Miraval Rose"/>
    <s v="E4-12"/>
    <n v="20"/>
  </r>
  <r>
    <x v="21"/>
    <d v="1899-12-30T14:40:00"/>
    <x v="1"/>
    <n v="5"/>
    <n v="2"/>
    <s v="Shadows Of Love"/>
    <s v="E4"/>
    <n v="10"/>
    <n v="10"/>
    <x v="0"/>
    <s v="E4-10"/>
    <s v="OK"/>
    <n v="40"/>
    <m/>
    <s v=""/>
    <s v="Shadows Of Love"/>
    <s v=""/>
    <s v=""/>
    <s v=""/>
    <n v="100"/>
    <s v=""/>
    <n v="-100"/>
    <x v="0"/>
    <s v="Poor &lt;55"/>
    <x v="2"/>
    <s v=""/>
    <n v="-20"/>
    <s v="NSW"/>
    <s v="-"/>
    <d v="1899-12-30T14:40:00"/>
    <s v="Rosehill"/>
    <n v="5"/>
    <n v="2"/>
    <s v="Shadows Of Love"/>
    <s v="E4-10"/>
    <n v="20"/>
  </r>
  <r>
    <x v="21"/>
    <d v="1899-12-30T15:00:00"/>
    <x v="5"/>
    <n v="6"/>
    <n v="2"/>
    <s v="Vilana"/>
    <s v="E4"/>
    <n v="10"/>
    <n v="42"/>
    <x v="3"/>
    <s v="E4-10/Edge-12/Nat-20"/>
    <s v="OK"/>
    <n v="168"/>
    <m/>
    <s v=""/>
    <s v="Vilana"/>
    <n v="200"/>
    <s v=""/>
    <n v="-200"/>
    <n v="100"/>
    <s v=""/>
    <n v="-100"/>
    <x v="0"/>
    <s v="Best"/>
    <x v="6"/>
    <s v=""/>
    <n v="-150"/>
    <s v="Vic"/>
    <s v="-"/>
    <d v="1899-12-30T15:00:00"/>
    <s v="Caulfield"/>
    <n v="6"/>
    <n v="2"/>
    <s v="Vilana"/>
    <s v="E4-10/Edge-12/Nat-20"/>
    <n v="150"/>
  </r>
  <r>
    <x v="21"/>
    <d v="1899-12-30T15:00:00"/>
    <x v="5"/>
    <n v="6"/>
    <n v="2"/>
    <s v="Vilana"/>
    <s v="Edge"/>
    <n v="12"/>
    <s v=""/>
    <x v="2"/>
    <s v=""/>
    <s v="OK"/>
    <s v=""/>
    <m/>
    <s v=""/>
    <s v="Vilana"/>
    <s v=""/>
    <s v=""/>
    <s v=""/>
    <n v="100"/>
    <s v=""/>
    <n v="-100"/>
    <x v="0"/>
    <s v="Best"/>
    <x v="5"/>
    <s v=""/>
    <s v=""/>
    <s v="Vic"/>
    <s v="-"/>
    <d v="1899-12-30T15:00:00"/>
    <s v="Caulfield"/>
    <n v="6"/>
    <n v="2"/>
    <s v="Vilana"/>
    <s v=""/>
    <s v=""/>
  </r>
  <r>
    <x v="21"/>
    <d v="1899-12-30T15:00:00"/>
    <x v="5"/>
    <n v="6"/>
    <n v="2"/>
    <s v="Vilana"/>
    <s v="Nat"/>
    <n v="20"/>
    <s v=""/>
    <x v="2"/>
    <s v=""/>
    <s v="OK"/>
    <s v=""/>
    <m/>
    <s v=""/>
    <s v="Vilana"/>
    <s v=""/>
    <s v=""/>
    <s v=""/>
    <n v="100"/>
    <s v=""/>
    <n v="-100"/>
    <x v="0"/>
    <s v="Best"/>
    <x v="5"/>
    <s v=""/>
    <s v=""/>
    <s v="Vic"/>
    <s v="-"/>
    <d v="1899-12-30T15:00:00"/>
    <s v="Caulfield"/>
    <n v="6"/>
    <n v="2"/>
    <s v="Vilana"/>
    <s v=""/>
    <s v=""/>
  </r>
  <r>
    <x v="21"/>
    <d v="1899-12-30T15:40:00"/>
    <x v="5"/>
    <n v="7"/>
    <n v="1"/>
    <s v="Arkansaw Kid"/>
    <s v="E4"/>
    <n v="20"/>
    <n v="53"/>
    <x v="3"/>
    <s v="E4-20/Edge-20/Nat-13"/>
    <s v="OK"/>
    <n v="212"/>
    <m/>
    <s v=""/>
    <s v="Arkansaw Kid"/>
    <n v="200"/>
    <s v=""/>
    <n v="-200"/>
    <n v="100"/>
    <s v=""/>
    <n v="-100"/>
    <x v="0"/>
    <s v="Best"/>
    <x v="6"/>
    <s v=""/>
    <n v="-150"/>
    <s v="Vic"/>
    <s v="-"/>
    <d v="1899-12-30T15:40:00"/>
    <s v="Caulfield"/>
    <n v="7"/>
    <n v="1"/>
    <s v="Arkansaw Kid"/>
    <s v="E4-20/Edge-20/Nat-13"/>
    <n v="150"/>
  </r>
  <r>
    <x v="21"/>
    <d v="1899-12-30T15:40:00"/>
    <x v="5"/>
    <n v="7"/>
    <n v="1"/>
    <s v="Arkansaw Kid"/>
    <s v="Edge"/>
    <n v="20"/>
    <s v=""/>
    <x v="2"/>
    <s v=""/>
    <s v="OK"/>
    <s v=""/>
    <m/>
    <s v=""/>
    <s v="Arkansaw Kid"/>
    <s v=""/>
    <s v=""/>
    <s v=""/>
    <n v="100"/>
    <s v=""/>
    <n v="-100"/>
    <x v="0"/>
    <s v="Best"/>
    <x v="5"/>
    <s v=""/>
    <s v=""/>
    <s v="Vic"/>
    <s v="-"/>
    <d v="1899-12-30T15:40:00"/>
    <s v="Caulfield"/>
    <n v="7"/>
    <n v="1"/>
    <s v="Arkansaw Kid"/>
    <s v=""/>
    <s v=""/>
  </r>
  <r>
    <x v="21"/>
    <d v="1899-12-30T15:40:00"/>
    <x v="5"/>
    <n v="7"/>
    <n v="1"/>
    <s v="Arkansaw Kid"/>
    <s v="Nat"/>
    <n v="13"/>
    <s v=""/>
    <x v="2"/>
    <s v=""/>
    <s v="OK"/>
    <s v=""/>
    <m/>
    <s v=""/>
    <s v="Arkansaw Kid"/>
    <s v=""/>
    <s v=""/>
    <s v=""/>
    <n v="100"/>
    <s v=""/>
    <n v="-100"/>
    <x v="0"/>
    <s v="Best"/>
    <x v="5"/>
    <s v=""/>
    <s v=""/>
    <s v="Vic"/>
    <s v="-"/>
    <d v="1899-12-30T15:40:00"/>
    <s v="Caulfield"/>
    <n v="7"/>
    <n v="1"/>
    <s v="Arkansaw Kid"/>
    <s v=""/>
    <s v=""/>
  </r>
  <r>
    <x v="21"/>
    <d v="1899-12-30T16:00:00"/>
    <x v="1"/>
    <n v="7"/>
    <n v="5"/>
    <s v="Finepoint"/>
    <s v="Pro Syd"/>
    <n v="15"/>
    <n v="15"/>
    <x v="0"/>
    <s v="Pro Syd-15"/>
    <s v="OK"/>
    <n v="60"/>
    <m/>
    <s v=""/>
    <s v="Finepoint"/>
    <s v=""/>
    <s v=""/>
    <s v=""/>
    <n v="100"/>
    <s v=""/>
    <n v="-100"/>
    <x v="0"/>
    <s v="ave"/>
    <x v="1"/>
    <s v=""/>
    <n v="-120"/>
    <s v="NSW"/>
    <s v="-"/>
    <d v="1899-12-30T16:00:00"/>
    <s v="Rosehill"/>
    <n v="7"/>
    <n v="5"/>
    <s v="Finepoint"/>
    <s v="Pro Syd-15"/>
    <n v="120"/>
  </r>
  <r>
    <x v="21"/>
    <d v="1899-12-30T16:00:00"/>
    <x v="1"/>
    <n v="7"/>
    <n v="17"/>
    <s v="Grebeni"/>
    <s v="Pro Syd"/>
    <n v="10"/>
    <n v="10"/>
    <x v="0"/>
    <s v="Pro Syd-10"/>
    <s v="OK"/>
    <n v="40"/>
    <m/>
    <s v=""/>
    <s v="Grebeni"/>
    <s v=""/>
    <s v=""/>
    <s v=""/>
    <n v="100"/>
    <s v=""/>
    <n v="-100"/>
    <x v="0"/>
    <s v="Poor &lt;55"/>
    <x v="2"/>
    <s v=""/>
    <n v="-20"/>
    <s v="NSW"/>
    <s v="-"/>
    <d v="1899-12-30T16:00:00"/>
    <s v="Rosehill"/>
    <n v="7"/>
    <n v="17"/>
    <s v="Grebeni"/>
    <s v="Pro Syd-10"/>
    <n v="20"/>
  </r>
  <r>
    <x v="21"/>
    <d v="1899-12-30T16:40:00"/>
    <x v="1"/>
    <n v="8"/>
    <n v="2"/>
    <s v="Dragonstone"/>
    <s v="E4"/>
    <n v="10"/>
    <n v="10"/>
    <x v="0"/>
    <s v="E4-10"/>
    <s v="OK"/>
    <n v="40"/>
    <n v="4.2"/>
    <n v="168"/>
    <s v="Dragonstone"/>
    <s v=""/>
    <s v=""/>
    <s v=""/>
    <n v="100"/>
    <n v="420"/>
    <n v="320"/>
    <x v="0"/>
    <s v="Poor &lt;55"/>
    <x v="2"/>
    <n v="84"/>
    <n v="64"/>
    <s v="NSW"/>
    <s v="-"/>
    <d v="1899-12-30T16:40:00"/>
    <s v="Rosehill"/>
    <n v="8"/>
    <n v="2"/>
    <s v="Dragonstone"/>
    <s v="E4-10"/>
    <n v="20"/>
  </r>
  <r>
    <x v="21"/>
    <d v="1899-12-30T16:40:00"/>
    <x v="1"/>
    <n v="8"/>
    <n v="3"/>
    <s v="Quick Tempo"/>
    <s v="Pro Syd"/>
    <n v="10"/>
    <n v="10"/>
    <x v="0"/>
    <s v="Pro Syd-10"/>
    <s v="OK"/>
    <n v="40"/>
    <m/>
    <s v=""/>
    <s v="Quick Tempo"/>
    <s v=""/>
    <s v=""/>
    <s v=""/>
    <n v="100"/>
    <s v=""/>
    <n v="-100"/>
    <x v="0"/>
    <s v="Poor &lt;55"/>
    <x v="2"/>
    <s v=""/>
    <n v="-20"/>
    <s v="NSW"/>
    <s v="-"/>
    <d v="1899-12-30T16:40:00"/>
    <s v="Rosehill"/>
    <n v="8"/>
    <n v="3"/>
    <s v="Quick Tempo"/>
    <s v="Pro Syd-10"/>
    <n v="20"/>
  </r>
  <r>
    <x v="21"/>
    <d v="1899-12-30T16:40:00"/>
    <x v="1"/>
    <n v="8"/>
    <n v="8"/>
    <s v="Sneaky Paige"/>
    <s v="Pro Syd"/>
    <n v="10"/>
    <n v="10"/>
    <x v="0"/>
    <s v="Pro Syd-10"/>
    <s v="OK"/>
    <n v="40"/>
    <m/>
    <s v=""/>
    <s v="Sneaky Paige"/>
    <s v=""/>
    <s v=""/>
    <s v=""/>
    <n v="100"/>
    <s v=""/>
    <n v="-100"/>
    <x v="0"/>
    <s v="Poor &lt;55"/>
    <x v="2"/>
    <s v=""/>
    <n v="-20"/>
    <s v="NSW"/>
    <s v="-"/>
    <d v="1899-12-30T16:40:00"/>
    <s v="Rosehill"/>
    <n v="8"/>
    <n v="8"/>
    <s v="Sneaky Paige"/>
    <s v="Pro Syd-10"/>
    <n v="20"/>
  </r>
  <r>
    <x v="21"/>
    <d v="1899-12-30T17:00:00"/>
    <x v="5"/>
    <n v="9"/>
    <n v="1"/>
    <s v="Revolutionary Miss"/>
    <s v="E4"/>
    <n v="12"/>
    <n v="52"/>
    <x v="3"/>
    <s v="E4-12/Edge-20/Pro Mel-20"/>
    <s v="OK"/>
    <n v="208"/>
    <n v="3.7"/>
    <n v="769.6"/>
    <s v="Revolutionary Miss"/>
    <n v="200"/>
    <n v="740"/>
    <n v="540"/>
    <n v="100"/>
    <n v="370"/>
    <n v="270"/>
    <x v="0"/>
    <s v="Best"/>
    <x v="6"/>
    <n v="555"/>
    <n v="405"/>
    <s v="Vic"/>
    <s v="-"/>
    <d v="1899-12-30T17:00:00"/>
    <s v="Caulfield"/>
    <n v="9"/>
    <n v="1"/>
    <s v="Revolutionary Miss"/>
    <s v="E4-12/Edge-20/Pro Mel-20"/>
    <n v="150"/>
  </r>
  <r>
    <x v="21"/>
    <d v="1899-12-30T17:00:00"/>
    <x v="5"/>
    <n v="9"/>
    <n v="1"/>
    <s v="Revolutionary Miss"/>
    <s v="Edge"/>
    <n v="20"/>
    <s v=""/>
    <x v="2"/>
    <s v=""/>
    <s v="OK"/>
    <s v=""/>
    <n v="3.7"/>
    <s v=""/>
    <s v="Revolutionary Miss"/>
    <s v=""/>
    <s v=""/>
    <s v=""/>
    <n v="100"/>
    <n v="370"/>
    <n v="270"/>
    <x v="0"/>
    <s v="Best"/>
    <x v="5"/>
    <s v=""/>
    <s v=""/>
    <s v="Vic"/>
    <s v="-"/>
    <d v="1899-12-30T17:00:00"/>
    <s v="Caulfield"/>
    <n v="9"/>
    <n v="1"/>
    <s v="Revolutionary Miss"/>
    <s v=""/>
    <s v=""/>
  </r>
  <r>
    <x v="21"/>
    <d v="1899-12-30T17:00:00"/>
    <x v="5"/>
    <n v="9"/>
    <n v="1"/>
    <s v="Revolutionary Miss"/>
    <s v="Pro Mel"/>
    <n v="20"/>
    <s v=""/>
    <x v="2"/>
    <s v=""/>
    <s v="OK"/>
    <s v=""/>
    <n v="3.7"/>
    <s v=""/>
    <s v="Revolutionary Miss"/>
    <s v=""/>
    <s v=""/>
    <s v=""/>
    <n v="100"/>
    <n v="370"/>
    <n v="270"/>
    <x v="0"/>
    <s v="Best"/>
    <x v="5"/>
    <s v=""/>
    <s v=""/>
    <s v="Vic"/>
    <s v="-"/>
    <d v="1899-12-30T17:00:00"/>
    <s v="Caulfield"/>
    <n v="9"/>
    <n v="1"/>
    <s v="Revolutionary Miss"/>
    <s v=""/>
    <s v=""/>
  </r>
  <r>
    <x v="21"/>
    <d v="1899-12-30T17:20:00"/>
    <x v="1"/>
    <n v="9"/>
    <n v="9"/>
    <s v="Little Mix"/>
    <s v="Pro Syd"/>
    <n v="15"/>
    <n v="15"/>
    <x v="0"/>
    <s v="Pro Syd-15"/>
    <s v="OK"/>
    <n v="60"/>
    <m/>
    <s v=""/>
    <s v="Little Mix"/>
    <s v=""/>
    <s v=""/>
    <s v=""/>
    <n v="100"/>
    <s v=""/>
    <n v="-100"/>
    <x v="0"/>
    <s v="ave"/>
    <x v="1"/>
    <s v=""/>
    <n v="-120"/>
    <s v="NSW"/>
    <s v="-"/>
    <d v="1899-12-30T17:20:00"/>
    <s v="Rosehill"/>
    <n v="9"/>
    <n v="9"/>
    <s v="Little Mix"/>
    <s v="Pro Syd-15"/>
    <n v="120"/>
  </r>
  <r>
    <x v="21"/>
    <d v="1899-12-30T17:20:00"/>
    <x v="1"/>
    <n v="9"/>
    <n v="4"/>
    <s v="Torrens"/>
    <s v="E4"/>
    <n v="10"/>
    <n v="10"/>
    <x v="0"/>
    <s v="E4-10"/>
    <s v="OK"/>
    <n v="40"/>
    <m/>
    <s v=""/>
    <s v="Torrens"/>
    <s v=""/>
    <s v=""/>
    <s v=""/>
    <n v="100"/>
    <s v=""/>
    <n v="-100"/>
    <x v="0"/>
    <s v="Poor &lt;55"/>
    <x v="2"/>
    <s v=""/>
    <n v="-20"/>
    <s v="NSW"/>
    <s v="-"/>
    <d v="1899-12-30T17:20:00"/>
    <s v="Rosehill"/>
    <n v="9"/>
    <n v="4"/>
    <s v="Torrens"/>
    <s v="E4-10"/>
    <n v="20"/>
  </r>
  <r>
    <x v="21"/>
    <d v="1899-12-30T17:40:00"/>
    <x v="5"/>
    <n v="10"/>
    <n v="8"/>
    <s v="Ghaanati"/>
    <s v="Pro Mel"/>
    <n v="10"/>
    <n v="10"/>
    <x v="0"/>
    <s v="Pro Mel-10"/>
    <s v="OK"/>
    <n v="40"/>
    <n v="4"/>
    <n v="160"/>
    <s v="Ghaanati"/>
    <s v=""/>
    <s v=""/>
    <s v=""/>
    <n v="100"/>
    <n v="400"/>
    <n v="300"/>
    <x v="0"/>
    <s v="Poor &lt;55"/>
    <x v="2"/>
    <n v="80"/>
    <n v="60"/>
    <s v="Vic"/>
    <s v="-"/>
    <d v="1899-12-30T17:40:00"/>
    <s v="Caulfield"/>
    <n v="10"/>
    <n v="8"/>
    <s v="Ghaanati"/>
    <s v="Pro Mel-10"/>
    <n v="20"/>
  </r>
  <r>
    <x v="21"/>
    <d v="1899-12-30T17:55:00"/>
    <x v="1"/>
    <n v="10"/>
    <n v="8"/>
    <s v="Legio Ten"/>
    <s v="E4"/>
    <n v="10"/>
    <n v="23"/>
    <x v="1"/>
    <s v="E4-10/Nat-13"/>
    <s v="OK"/>
    <n v="92"/>
    <n v="4.0999999999999996"/>
    <n v="377.2"/>
    <s v="Legio Ten"/>
    <n v="100"/>
    <n v="409.99999999999994"/>
    <n v="309.99999999999994"/>
    <n v="100"/>
    <n v="409.99999999999994"/>
    <n v="309.99999999999994"/>
    <x v="0"/>
    <s v="ave"/>
    <x v="0"/>
    <n v="204.99999999999997"/>
    <n v="154.99999999999997"/>
    <s v="NSW"/>
    <s v="-"/>
    <d v="1899-12-30T17:55:00"/>
    <s v="Rosehill"/>
    <n v="10"/>
    <n v="8"/>
    <s v="Legio Ten"/>
    <s v="E4-10/Nat-13"/>
    <n v="50"/>
  </r>
  <r>
    <x v="21"/>
    <d v="1899-12-30T17:55:00"/>
    <x v="1"/>
    <n v="10"/>
    <n v="8"/>
    <s v="Legio Ten"/>
    <s v="Nat"/>
    <n v="13"/>
    <s v=""/>
    <x v="2"/>
    <s v=""/>
    <s v="OK"/>
    <s v=""/>
    <n v="3.5"/>
    <s v=""/>
    <s v="Legio Ten"/>
    <s v=""/>
    <s v=""/>
    <s v=""/>
    <n v="100"/>
    <n v="350"/>
    <n v="250"/>
    <x v="0"/>
    <s v="ave"/>
    <x v="5"/>
    <s v=""/>
    <s v=""/>
    <s v="NSW"/>
    <s v="-"/>
    <d v="1899-12-30T17:55:00"/>
    <s v="Rosehill"/>
    <n v="10"/>
    <n v="8"/>
    <s v="Legio Ten"/>
    <s v=""/>
    <s v=""/>
  </r>
  <r>
    <x v="21"/>
    <d v="1899-12-30T17:55:00"/>
    <x v="1"/>
    <n v="10"/>
    <n v="15"/>
    <s v="Valiancy"/>
    <s v="Pro Syd"/>
    <n v="10"/>
    <n v="10"/>
    <x v="0"/>
    <s v="Pro Syd-10"/>
    <s v="OK"/>
    <n v="40"/>
    <m/>
    <s v=""/>
    <s v="Valiancy"/>
    <s v=""/>
    <s v=""/>
    <s v=""/>
    <n v="100"/>
    <s v=""/>
    <n v="-100"/>
    <x v="0"/>
    <s v="Poor &lt;55"/>
    <x v="2"/>
    <s v=""/>
    <n v="-20"/>
    <s v="NSW"/>
    <s v="-"/>
    <d v="1899-12-30T17:55:00"/>
    <s v="Rosehill"/>
    <n v="10"/>
    <n v="15"/>
    <s v="Valiancy"/>
    <s v="Pro Syd-10"/>
    <n v="20"/>
  </r>
  <r>
    <x v="22"/>
    <d v="1899-12-30T12:55:00"/>
    <x v="6"/>
    <n v="2"/>
    <n v="1"/>
    <s v="Step Aside"/>
    <s v="E4"/>
    <n v="10"/>
    <n v="10"/>
    <x v="0"/>
    <s v="E4-10"/>
    <s v="OK"/>
    <n v="40"/>
    <m/>
    <s v=""/>
    <s v="Step Aside"/>
    <s v=""/>
    <s v=""/>
    <s v=""/>
    <n v="100"/>
    <s v=""/>
    <n v="-100"/>
    <x v="0"/>
    <s v="Poor &lt;55"/>
    <x v="2"/>
    <s v=""/>
    <n v="-20"/>
    <s v="NSW"/>
    <s v="-"/>
    <d v="1899-12-30T12:55:00"/>
    <s v="Randwick"/>
    <n v="2"/>
    <n v="1"/>
    <s v="Step Aside"/>
    <s v="E4-10"/>
    <n v="20"/>
  </r>
  <r>
    <x v="22"/>
    <d v="1899-12-30T13:03:00"/>
    <x v="2"/>
    <n v="1"/>
    <n v="3"/>
    <s v="I Am The Empire"/>
    <s v="Nat"/>
    <n v="11"/>
    <n v="11"/>
    <x v="0"/>
    <s v="Nat-11"/>
    <s v=""/>
    <n v="44"/>
    <m/>
    <s v=""/>
    <s v="I Am The Empire"/>
    <s v=""/>
    <s v=""/>
    <s v=""/>
    <n v="100"/>
    <s v=""/>
    <n v="-100"/>
    <x v="0"/>
    <s v="Q"/>
    <x v="3"/>
    <s v=""/>
    <n v="-40"/>
    <s v="Qld"/>
    <s v="-"/>
    <d v="1899-12-30T13:03:00"/>
    <s v="Eagle Farm"/>
    <n v="1"/>
    <n v="3"/>
    <s v="I Am The Empire"/>
    <s v="Nat-11"/>
    <n v="40"/>
  </r>
  <r>
    <x v="22"/>
    <d v="1899-12-30T13:38:00"/>
    <x v="2"/>
    <n v="2"/>
    <n v="4"/>
    <s v="Willinga Freefall"/>
    <s v="Nat"/>
    <n v="11"/>
    <n v="11"/>
    <x v="0"/>
    <s v="Nat-11"/>
    <s v=""/>
    <n v="44"/>
    <n v="3.6"/>
    <n v="158.4"/>
    <s v="Willinga Freefall"/>
    <s v=""/>
    <s v=""/>
    <s v=""/>
    <n v="100"/>
    <n v="360"/>
    <n v="260"/>
    <x v="0"/>
    <s v="Q"/>
    <x v="3"/>
    <n v="144"/>
    <n v="104"/>
    <s v="Qld"/>
    <s v="-"/>
    <d v="1899-12-30T13:38:00"/>
    <s v="Eagle Farm"/>
    <n v="2"/>
    <n v="4"/>
    <s v="Willinga Freefall"/>
    <s v="Nat-11"/>
    <n v="40"/>
  </r>
  <r>
    <x v="22"/>
    <d v="1899-12-30T13:45:00"/>
    <x v="12"/>
    <n v="4"/>
    <n v="9"/>
    <s v="Holly Lolly"/>
    <s v="Pro Mel"/>
    <n v="13"/>
    <n v="13"/>
    <x v="0"/>
    <s v="Pro Mel-13"/>
    <s v=""/>
    <n v="52"/>
    <m/>
    <s v=""/>
    <s v="Holly Lolly"/>
    <s v=""/>
    <s v=""/>
    <s v=""/>
    <n v="100"/>
    <s v=""/>
    <n v="-100"/>
    <x v="0"/>
    <s v="Poor &lt;55"/>
    <x v="2"/>
    <s v=""/>
    <n v="-20"/>
    <s v="Vic"/>
    <s v="Bush"/>
    <d v="1899-12-30T13:45:00"/>
    <s v="Ballarat"/>
    <n v="4"/>
    <n v="9"/>
    <s v="Holly Lolly"/>
    <s v="Pro Mel-13"/>
    <n v="20"/>
  </r>
  <r>
    <x v="22"/>
    <d v="1899-12-30T14:05:00"/>
    <x v="6"/>
    <n v="4"/>
    <n v="1"/>
    <s v="Chief Conductor"/>
    <s v="Edge"/>
    <n v="15"/>
    <n v="30"/>
    <x v="1"/>
    <s v="Edge-15/Nat-15"/>
    <s v="OK"/>
    <n v="120"/>
    <m/>
    <s v=""/>
    <s v="Chief Conductor"/>
    <n v="200"/>
    <s v=""/>
    <n v="-200"/>
    <n v="100"/>
    <s v=""/>
    <n v="-100"/>
    <x v="0"/>
    <s v="Best"/>
    <x v="6"/>
    <s v=""/>
    <n v="-150"/>
    <s v="NSW"/>
    <s v="-"/>
    <d v="1899-12-30T14:05:00"/>
    <s v="Randwick"/>
    <n v="4"/>
    <n v="1"/>
    <s v="Chief Conductor"/>
    <s v="Edge-15/Nat-15"/>
    <n v="150"/>
  </r>
  <r>
    <x v="22"/>
    <d v="1899-12-30T14:05:00"/>
    <x v="6"/>
    <n v="4"/>
    <n v="1"/>
    <s v="Chief Conductor"/>
    <s v="Nat"/>
    <n v="15"/>
    <s v=""/>
    <x v="2"/>
    <s v=""/>
    <s v="OK"/>
    <s v=""/>
    <m/>
    <s v=""/>
    <s v="Chief Conductor"/>
    <s v=""/>
    <s v=""/>
    <s v=""/>
    <n v="100"/>
    <s v=""/>
    <n v="-100"/>
    <x v="0"/>
    <s v="Best"/>
    <x v="5"/>
    <s v=""/>
    <s v=""/>
    <s v="NSW"/>
    <s v="-"/>
    <d v="1899-12-30T14:05:00"/>
    <s v="Randwick"/>
    <n v="4"/>
    <n v="1"/>
    <s v="Chief Conductor"/>
    <s v=""/>
    <s v=""/>
  </r>
  <r>
    <x v="22"/>
    <d v="1899-12-30T14:05:00"/>
    <x v="6"/>
    <n v="4"/>
    <n v="8"/>
    <s v="Terra Mater"/>
    <s v="Pro Syd"/>
    <n v="15"/>
    <n v="15"/>
    <x v="0"/>
    <s v="Pro Syd-15"/>
    <s v="OK"/>
    <n v="60"/>
    <n v="2.2000000000000002"/>
    <n v="132"/>
    <s v="Terra Mater"/>
    <s v=""/>
    <s v=""/>
    <s v=""/>
    <n v="100"/>
    <n v="220.00000000000003"/>
    <n v="120.00000000000003"/>
    <x v="0"/>
    <s v="Best"/>
    <x v="4"/>
    <n v="220.00000000000003"/>
    <n v="120.00000000000003"/>
    <s v="NSW"/>
    <s v="-"/>
    <d v="1899-12-30T14:05:00"/>
    <s v="Randwick"/>
    <n v="4"/>
    <n v="8"/>
    <s v="Terra Mater"/>
    <s v="Pro Syd-15"/>
    <n v="100"/>
  </r>
  <r>
    <x v="22"/>
    <d v="1899-12-30T14:20:00"/>
    <x v="12"/>
    <n v="5"/>
    <n v="6"/>
    <s v="Independent Road"/>
    <s v="Edge"/>
    <n v="12"/>
    <n v="12"/>
    <x v="0"/>
    <s v="Edge-12"/>
    <s v=""/>
    <n v="48"/>
    <n v="10.4"/>
    <n v="499.20000000000005"/>
    <s v="Independent Road"/>
    <s v=""/>
    <s v=""/>
    <s v=""/>
    <n v="100"/>
    <n v="1040"/>
    <n v="940"/>
    <x v="0"/>
    <s v="Poor &lt;55"/>
    <x v="2"/>
    <n v="208"/>
    <n v="188"/>
    <s v="Vic"/>
    <s v="Bush"/>
    <d v="1899-12-30T14:20:00"/>
    <s v="Ballarat"/>
    <n v="5"/>
    <n v="6"/>
    <s v="Independent Road"/>
    <s v="Edge-12"/>
    <n v="20"/>
  </r>
  <r>
    <x v="22"/>
    <d v="1899-12-30T15:20:00"/>
    <x v="6"/>
    <n v="6"/>
    <n v="9"/>
    <s v="I'Mintowin"/>
    <s v="Pro Syd"/>
    <n v="15"/>
    <n v="15"/>
    <x v="0"/>
    <s v="Pro Syd-15"/>
    <s v="OK"/>
    <n v="60"/>
    <m/>
    <s v=""/>
    <s v="I'Mintowin"/>
    <s v=""/>
    <s v=""/>
    <s v=""/>
    <n v="100"/>
    <s v=""/>
    <n v="-100"/>
    <x v="0"/>
    <s v="Best"/>
    <x v="4"/>
    <s v=""/>
    <n v="-100"/>
    <s v="NSW"/>
    <s v="-"/>
    <d v="1899-12-30T15:20:00"/>
    <s v="Randwick"/>
    <n v="6"/>
    <n v="9"/>
    <s v="I'Mintowin"/>
    <s v="Pro Syd-15"/>
    <n v="100"/>
  </r>
  <r>
    <x v="22"/>
    <d v="1899-12-30T15:20:00"/>
    <x v="6"/>
    <n v="6"/>
    <n v="6"/>
    <s v="Wineglass Bay"/>
    <s v="E4"/>
    <n v="11.000000000000002"/>
    <n v="11.000000000000002"/>
    <x v="0"/>
    <s v="E4-11"/>
    <s v="OK"/>
    <n v="44.000000000000007"/>
    <m/>
    <s v=""/>
    <s v="Wineglass Bay"/>
    <s v=""/>
    <s v=""/>
    <s v=""/>
    <n v="100"/>
    <s v=""/>
    <n v="-100"/>
    <x v="0"/>
    <s v="Poor &lt;55"/>
    <x v="2"/>
    <s v=""/>
    <n v="-20"/>
    <s v="NSW"/>
    <s v="-"/>
    <d v="1899-12-30T15:20:00"/>
    <s v="Randwick"/>
    <n v="6"/>
    <n v="6"/>
    <s v="Wineglass Bay"/>
    <s v="E4-11"/>
    <n v="20"/>
  </r>
  <r>
    <x v="22"/>
    <d v="1899-12-30T15:40:00"/>
    <x v="12"/>
    <n v="7"/>
    <n v="5"/>
    <s v="Chester Warrior"/>
    <s v="Edge"/>
    <n v="12"/>
    <n v="22"/>
    <x v="1"/>
    <s v="Edge-12/Pro Mel-10"/>
    <s v=""/>
    <n v="88"/>
    <m/>
    <s v=""/>
    <s v="Chester Warrior"/>
    <s v=""/>
    <s v=""/>
    <s v=""/>
    <n v="100"/>
    <s v=""/>
    <n v="-100"/>
    <x v="0"/>
    <s v="ave"/>
    <x v="1"/>
    <s v=""/>
    <n v="-120"/>
    <s v="Vic"/>
    <s v="Bush"/>
    <d v="1899-12-30T15:40:00"/>
    <s v="Ballarat"/>
    <n v="7"/>
    <n v="5"/>
    <s v="Chester Warrior"/>
    <s v="Edge-12/Pro Mel-10"/>
    <n v="120"/>
  </r>
  <r>
    <x v="22"/>
    <d v="1899-12-30T15:40:00"/>
    <x v="12"/>
    <n v="7"/>
    <n v="5"/>
    <s v="Chester Warrior"/>
    <s v="Pro Mel"/>
    <n v="10"/>
    <s v=""/>
    <x v="2"/>
    <s v=""/>
    <s v=""/>
    <s v=""/>
    <m/>
    <s v=""/>
    <s v="Chester Warrior"/>
    <s v=""/>
    <s v=""/>
    <s v=""/>
    <n v="100"/>
    <s v=""/>
    <n v="-100"/>
    <x v="0"/>
    <s v="ave"/>
    <x v="5"/>
    <s v=""/>
    <s v=""/>
    <s v="Vic"/>
    <s v="Bush"/>
    <d v="1899-12-30T15:40:00"/>
    <s v="Ballarat"/>
    <n v="7"/>
    <n v="5"/>
    <s v="Chester Warrior"/>
    <s v=""/>
    <s v=""/>
  </r>
  <r>
    <x v="22"/>
    <d v="1899-12-30T16:08:00"/>
    <x v="2"/>
    <n v="6"/>
    <n v="6"/>
    <s v="All That Pizzazz"/>
    <s v="Nat"/>
    <n v="11"/>
    <n v="11"/>
    <x v="0"/>
    <s v="Nat-11"/>
    <s v=""/>
    <n v="44"/>
    <n v="6"/>
    <n v="264"/>
    <s v="All That Pizzazz"/>
    <s v=""/>
    <s v=""/>
    <s v=""/>
    <n v="100"/>
    <n v="600"/>
    <n v="500"/>
    <x v="0"/>
    <s v="Q"/>
    <x v="3"/>
    <n v="240"/>
    <n v="200"/>
    <s v="Qld"/>
    <s v="-"/>
    <d v="1899-12-30T16:08:00"/>
    <s v="Eagle Farm"/>
    <n v="6"/>
    <n v="6"/>
    <s v="All That Pizzazz"/>
    <s v="Nat-11"/>
    <n v="40"/>
  </r>
  <r>
    <x v="22"/>
    <d v="1899-12-30T16:40:00"/>
    <x v="6"/>
    <n v="8"/>
    <n v="3"/>
    <s v="Insurrection"/>
    <s v="Pro Syd"/>
    <n v="10"/>
    <n v="10"/>
    <x v="0"/>
    <s v="Pro Syd-10"/>
    <s v="OK"/>
    <n v="40"/>
    <m/>
    <s v=""/>
    <s v="Insurrection"/>
    <s v=""/>
    <s v=""/>
    <s v=""/>
    <n v="100"/>
    <s v=""/>
    <n v="-100"/>
    <x v="0"/>
    <s v="Poor &lt;55"/>
    <x v="2"/>
    <s v=""/>
    <n v="-20"/>
    <s v="NSW"/>
    <s v="-"/>
    <d v="1899-12-30T16:40:00"/>
    <s v="Randwick"/>
    <n v="8"/>
    <n v="3"/>
    <s v="Insurrection"/>
    <s v="Pro Syd-10"/>
    <n v="20"/>
  </r>
  <r>
    <x v="22"/>
    <d v="1899-12-30T16:40:00"/>
    <x v="6"/>
    <n v="8"/>
    <n v="5"/>
    <s v="Recommendation"/>
    <s v="Pro Syd"/>
    <n v="15"/>
    <n v="15"/>
    <x v="0"/>
    <s v="Pro Syd-15"/>
    <s v="OK"/>
    <n v="60"/>
    <n v="6.1"/>
    <n v="366"/>
    <s v="Recommendation"/>
    <s v=""/>
    <s v=""/>
    <s v=""/>
    <n v="100"/>
    <n v="610"/>
    <n v="510"/>
    <x v="0"/>
    <s v="Best"/>
    <x v="4"/>
    <n v="610"/>
    <n v="510"/>
    <s v="NSW"/>
    <s v="-"/>
    <d v="1899-12-30T16:40:00"/>
    <s v="Randwick"/>
    <n v="8"/>
    <n v="5"/>
    <s v="Recommendation"/>
    <s v="Pro Syd-15"/>
    <n v="100"/>
  </r>
  <r>
    <x v="22"/>
    <d v="1899-12-30T16:40:00"/>
    <x v="6"/>
    <n v="8"/>
    <n v="10"/>
    <s v="With Your Blessing"/>
    <s v="Nat"/>
    <n v="13"/>
    <n v="13"/>
    <x v="0"/>
    <s v="Nat-13"/>
    <s v="OK"/>
    <n v="52"/>
    <m/>
    <s v=""/>
    <s v="With Your Blessing"/>
    <s v=""/>
    <s v=""/>
    <s v=""/>
    <n v="100"/>
    <s v=""/>
    <n v="-100"/>
    <x v="0"/>
    <s v="Nat OK"/>
    <x v="0"/>
    <s v=""/>
    <n v="-50"/>
    <s v="NSW"/>
    <s v="-"/>
    <d v="1899-12-30T16:40:00"/>
    <s v="Randwick"/>
    <n v="8"/>
    <n v="10"/>
    <s v="With Your Blessing"/>
    <s v="Nat-13"/>
    <n v="50"/>
  </r>
  <r>
    <x v="22"/>
    <d v="1899-12-30T16:48:00"/>
    <x v="2"/>
    <n v="7"/>
    <n v="2"/>
    <s v="Extremist"/>
    <s v="Nat"/>
    <n v="11"/>
    <n v="11"/>
    <x v="0"/>
    <s v="Nat-11"/>
    <s v=""/>
    <n v="44"/>
    <m/>
    <s v=""/>
    <s v="Extremist"/>
    <s v=""/>
    <s v=""/>
    <s v=""/>
    <n v="100"/>
    <s v=""/>
    <n v="-100"/>
    <x v="0"/>
    <s v="Q"/>
    <x v="3"/>
    <s v=""/>
    <n v="-40"/>
    <s v="Qld"/>
    <s v="-"/>
    <d v="1899-12-30T16:48:00"/>
    <s v="Eagle Farm"/>
    <n v="7"/>
    <n v="2"/>
    <s v="Extremist"/>
    <s v="Nat-11"/>
    <n v="40"/>
  </r>
  <r>
    <x v="22"/>
    <d v="1899-12-30T17:00:00"/>
    <x v="12"/>
    <n v="9"/>
    <n v="3"/>
    <s v="Taunting"/>
    <s v="E4"/>
    <n v="12"/>
    <n v="26"/>
    <x v="1"/>
    <s v="E4-12/Edge-14"/>
    <s v=""/>
    <n v="104"/>
    <n v="2.7"/>
    <n v="280.8"/>
    <s v="Taunting"/>
    <s v=""/>
    <s v=""/>
    <s v=""/>
    <n v="100"/>
    <n v="270"/>
    <n v="170"/>
    <x v="0"/>
    <s v="ave"/>
    <x v="7"/>
    <n v="351"/>
    <n v="221"/>
    <s v="Vic"/>
    <s v="Bush"/>
    <d v="1899-12-30T17:00:00"/>
    <s v="Ballarat"/>
    <n v="9"/>
    <n v="3"/>
    <s v="Taunting"/>
    <s v="E4-12/Edge-14"/>
    <n v="130"/>
  </r>
  <r>
    <x v="22"/>
    <d v="1899-12-30T17:00:00"/>
    <x v="12"/>
    <n v="9"/>
    <n v="3"/>
    <s v="Taunting"/>
    <s v="Edge"/>
    <n v="14"/>
    <s v=""/>
    <x v="2"/>
    <s v=""/>
    <s v=""/>
    <s v=""/>
    <n v="2.7"/>
    <s v=""/>
    <s v="Taunting"/>
    <s v=""/>
    <s v=""/>
    <s v=""/>
    <n v="100"/>
    <n v="270"/>
    <n v="170"/>
    <x v="0"/>
    <s v="ave"/>
    <x v="5"/>
    <s v=""/>
    <s v=""/>
    <s v="Vic"/>
    <s v="Bush"/>
    <d v="1899-12-30T17:00:00"/>
    <s v="Ballarat"/>
    <n v="9"/>
    <n v="3"/>
    <s v="Taunting"/>
    <s v=""/>
    <s v=""/>
  </r>
  <r>
    <x v="22"/>
    <d v="1899-12-30T17:55:00"/>
    <x v="6"/>
    <n v="10"/>
    <n v="2"/>
    <s v="Brudenell"/>
    <s v="Pro Syd"/>
    <n v="15"/>
    <n v="15"/>
    <x v="0"/>
    <s v="Pro Syd-15"/>
    <s v="OK"/>
    <n v="60"/>
    <n v="8.5"/>
    <n v="510"/>
    <s v="Brudenell"/>
    <s v=""/>
    <s v=""/>
    <s v=""/>
    <n v="100"/>
    <n v="850"/>
    <n v="750"/>
    <x v="0"/>
    <s v="Best"/>
    <x v="4"/>
    <n v="850"/>
    <n v="750"/>
    <s v="NSW"/>
    <s v="-"/>
    <d v="1899-12-30T17:55:00"/>
    <s v="Randwick"/>
    <n v="10"/>
    <n v="2"/>
    <s v="Brudenell"/>
    <s v="Pro Syd-15"/>
    <n v="100"/>
  </r>
  <r>
    <x v="22"/>
    <d v="1899-12-30T17:55:00"/>
    <x v="6"/>
    <n v="10"/>
    <n v="11"/>
    <s v="Iowna Merc"/>
    <s v="Nat"/>
    <n v="13"/>
    <n v="13"/>
    <x v="0"/>
    <s v="Nat-13"/>
    <s v="OK"/>
    <n v="52"/>
    <m/>
    <s v=""/>
    <s v="Iowna Merc"/>
    <s v=""/>
    <s v=""/>
    <s v=""/>
    <n v="100"/>
    <s v=""/>
    <n v="-100"/>
    <x v="0"/>
    <s v="Nat OK"/>
    <x v="0"/>
    <s v=""/>
    <n v="-50"/>
    <s v="NSW"/>
    <s v="-"/>
    <d v="1899-12-30T17:55:00"/>
    <s v="Randwick"/>
    <n v="10"/>
    <n v="11"/>
    <s v="Iowna Merc"/>
    <s v="Nat-13"/>
    <n v="50"/>
  </r>
  <r>
    <x v="22"/>
    <d v="1899-12-30T17:55:00"/>
    <x v="6"/>
    <n v="10"/>
    <n v="7"/>
    <s v="Way To The Stars"/>
    <s v="Pro Syd"/>
    <n v="10"/>
    <n v="10"/>
    <x v="0"/>
    <s v="Pro Syd-10"/>
    <s v="OK"/>
    <n v="40"/>
    <m/>
    <s v=""/>
    <s v="Way To The Stars"/>
    <s v=""/>
    <s v=""/>
    <s v=""/>
    <n v="100"/>
    <s v=""/>
    <n v="-100"/>
    <x v="0"/>
    <s v="Poor &lt;55"/>
    <x v="2"/>
    <s v=""/>
    <n v="-20"/>
    <s v="NSW"/>
    <s v="-"/>
    <d v="1899-12-30T17:55:00"/>
    <s v="Randwick"/>
    <n v="10"/>
    <n v="7"/>
    <s v="Way To The Stars"/>
    <s v="Pro Syd-10"/>
    <n v="20"/>
  </r>
  <r>
    <x v="23"/>
    <d v="1899-12-30T12:45:00"/>
    <x v="5"/>
    <n v="2"/>
    <n v="3"/>
    <s v="Alhambra Lad"/>
    <s v="E4"/>
    <n v="12"/>
    <n v="35"/>
    <x v="3"/>
    <s v="E4-12/Edge-10/Pro Mel-13"/>
    <s v="OK"/>
    <n v="140"/>
    <m/>
    <s v=""/>
    <s v="Alhambra Lad"/>
    <n v="200"/>
    <s v=""/>
    <n v="-200"/>
    <n v="100"/>
    <s v=""/>
    <n v="-100"/>
    <x v="0"/>
    <s v="Best"/>
    <x v="6"/>
    <s v=""/>
    <n v="-150"/>
    <s v="Vic"/>
    <s v="-"/>
    <d v="1899-12-30T12:45:00"/>
    <s v="Caulfield"/>
    <n v="2"/>
    <n v="3"/>
    <s v="Alhambra Lad"/>
    <s v="E4-12/Edge-10/Pro Mel-13"/>
    <n v="150"/>
  </r>
  <r>
    <x v="23"/>
    <d v="1899-12-30T12:45:00"/>
    <x v="5"/>
    <n v="2"/>
    <n v="3"/>
    <s v="Alhambra Lad"/>
    <s v="Edge"/>
    <n v="10"/>
    <s v=""/>
    <x v="2"/>
    <s v=""/>
    <s v="OK"/>
    <s v=""/>
    <m/>
    <s v=""/>
    <s v="Alhambra Lad"/>
    <s v=""/>
    <s v=""/>
    <s v=""/>
    <n v="100"/>
    <s v=""/>
    <n v="-100"/>
    <x v="0"/>
    <s v="Best"/>
    <x v="5"/>
    <s v=""/>
    <s v=""/>
    <s v="Vic"/>
    <s v="-"/>
    <d v="1899-12-30T12:45:00"/>
    <s v="Caulfield"/>
    <n v="2"/>
    <n v="3"/>
    <s v="Alhambra Lad"/>
    <s v=""/>
    <s v=""/>
  </r>
  <r>
    <x v="23"/>
    <d v="1899-12-30T12:45:00"/>
    <x v="5"/>
    <n v="2"/>
    <n v="3"/>
    <s v="Alhambra Lad"/>
    <s v="Pro Mel"/>
    <n v="13"/>
    <s v=""/>
    <x v="2"/>
    <s v=""/>
    <s v="OK"/>
    <s v=""/>
    <m/>
    <s v=""/>
    <s v="Alhambra Lad"/>
    <s v=""/>
    <s v=""/>
    <s v=""/>
    <n v="100"/>
    <s v=""/>
    <n v="-100"/>
    <x v="0"/>
    <s v="Best"/>
    <x v="5"/>
    <s v=""/>
    <s v=""/>
    <s v="Vic"/>
    <s v="-"/>
    <d v="1899-12-30T12:45:00"/>
    <s v="Caulfield"/>
    <n v="2"/>
    <n v="3"/>
    <s v="Alhambra Lad"/>
    <s v=""/>
    <s v=""/>
  </r>
  <r>
    <x v="23"/>
    <d v="1899-12-30T12:45:00"/>
    <x v="5"/>
    <n v="2"/>
    <n v="1"/>
    <s v="Regal Power"/>
    <s v="Edge"/>
    <n v="10"/>
    <n v="20"/>
    <x v="1"/>
    <s v="Edge-10/Pro Mel-10"/>
    <s v="OK"/>
    <n v="80"/>
    <n v="5"/>
    <n v="400"/>
    <s v="Regal Power"/>
    <n v="100"/>
    <n v="500"/>
    <n v="400"/>
    <n v="100"/>
    <n v="500"/>
    <n v="400"/>
    <x v="0"/>
    <s v="Best"/>
    <x v="4"/>
    <n v="500"/>
    <n v="400"/>
    <s v="Vic"/>
    <s v="-"/>
    <d v="1899-12-30T12:45:00"/>
    <s v="Caulfield"/>
    <n v="2"/>
    <n v="1"/>
    <s v="Regal Power"/>
    <s v="Edge-10/Pro Mel-10"/>
    <n v="100"/>
  </r>
  <r>
    <x v="23"/>
    <d v="1899-12-30T12:45:00"/>
    <x v="5"/>
    <n v="2"/>
    <n v="1"/>
    <s v="Regal Power"/>
    <s v="Pro Mel"/>
    <n v="10"/>
    <s v=""/>
    <x v="2"/>
    <s v=""/>
    <s v="OK"/>
    <s v=""/>
    <n v="5"/>
    <s v=""/>
    <s v="Regal Power"/>
    <s v=""/>
    <s v=""/>
    <s v=""/>
    <n v="100"/>
    <n v="500"/>
    <n v="400"/>
    <x v="0"/>
    <s v="Best"/>
    <x v="5"/>
    <s v=""/>
    <s v=""/>
    <s v="Vic"/>
    <s v="-"/>
    <d v="1899-12-30T12:45:00"/>
    <s v="Caulfield"/>
    <n v="2"/>
    <n v="1"/>
    <s v="Regal Power"/>
    <s v=""/>
    <s v=""/>
  </r>
  <r>
    <x v="23"/>
    <d v="1899-12-30T13:05:00"/>
    <x v="6"/>
    <n v="2"/>
    <n v="4"/>
    <s v="Tympanist"/>
    <s v="E4"/>
    <n v="10"/>
    <n v="10"/>
    <x v="0"/>
    <s v="E4-10"/>
    <s v="OK"/>
    <n v="40"/>
    <m/>
    <s v=""/>
    <s v="Tympanist"/>
    <s v=""/>
    <s v=""/>
    <s v=""/>
    <n v="100"/>
    <s v=""/>
    <n v="-100"/>
    <x v="0"/>
    <s v="Poor &lt;55"/>
    <x v="2"/>
    <s v=""/>
    <n v="-20"/>
    <s v="NSW"/>
    <s v="-"/>
    <d v="1899-12-30T13:05:00"/>
    <s v="Randwick"/>
    <n v="2"/>
    <n v="4"/>
    <s v="Tympanist"/>
    <s v="E4-10"/>
    <n v="20"/>
  </r>
  <r>
    <x v="23"/>
    <d v="1899-12-30T13:05:00"/>
    <x v="6"/>
    <n v="2"/>
    <n v="2"/>
    <s v="Vegas Outlaw"/>
    <s v="Pro Syd"/>
    <n v="15"/>
    <n v="15"/>
    <x v="0"/>
    <s v="Pro Syd-15"/>
    <s v="OK"/>
    <n v="60"/>
    <n v="5.3"/>
    <n v="318"/>
    <s v="Vegas Outlaw"/>
    <s v=""/>
    <s v=""/>
    <s v=""/>
    <n v="100"/>
    <n v="530"/>
    <n v="430"/>
    <x v="0"/>
    <s v="Best"/>
    <x v="4"/>
    <n v="530"/>
    <n v="430"/>
    <s v="NSW"/>
    <s v="-"/>
    <d v="1899-12-30T13:05:00"/>
    <s v="Randwick"/>
    <n v="2"/>
    <n v="2"/>
    <s v="Vegas Outlaw"/>
    <s v="Pro Syd-15"/>
    <n v="100"/>
  </r>
  <r>
    <x v="23"/>
    <d v="1899-12-30T13:48:00"/>
    <x v="2"/>
    <n v="3"/>
    <n v="5"/>
    <s v="Starzam"/>
    <s v="Nat"/>
    <n v="11"/>
    <n v="11"/>
    <x v="0"/>
    <s v="Nat-11"/>
    <s v=""/>
    <n v="44"/>
    <m/>
    <s v=""/>
    <s v="Starzam"/>
    <s v=""/>
    <s v=""/>
    <s v=""/>
    <n v="100"/>
    <s v=""/>
    <n v="-100"/>
    <x v="0"/>
    <s v="Q"/>
    <x v="3"/>
    <s v=""/>
    <n v="-40"/>
    <s v="Qld"/>
    <s v="-"/>
    <d v="1899-12-30T13:48:00"/>
    <s v="Eagle Farm"/>
    <n v="3"/>
    <n v="5"/>
    <s v="Starzam"/>
    <s v="Nat-11"/>
    <n v="40"/>
  </r>
  <r>
    <x v="23"/>
    <d v="1899-12-30T13:55:00"/>
    <x v="5"/>
    <n v="4"/>
    <n v="8"/>
    <s v="Running By"/>
    <s v="E4"/>
    <n v="12"/>
    <n v="26"/>
    <x v="1"/>
    <s v="E4-12/Edge-14"/>
    <s v="OK"/>
    <n v="104"/>
    <n v="2"/>
    <n v="208"/>
    <s v="Running By"/>
    <n v="200"/>
    <n v="400"/>
    <n v="200"/>
    <n v="100"/>
    <n v="200"/>
    <n v="100"/>
    <x v="0"/>
    <s v="Best"/>
    <x v="6"/>
    <n v="300"/>
    <n v="150"/>
    <s v="Vic"/>
    <s v="-"/>
    <d v="1899-12-30T13:55:00"/>
    <s v="Caulfield"/>
    <n v="4"/>
    <n v="8"/>
    <s v="Running By"/>
    <s v="E4-12/Edge-14"/>
    <n v="150"/>
  </r>
  <r>
    <x v="23"/>
    <d v="1899-12-30T13:55:00"/>
    <x v="5"/>
    <n v="4"/>
    <n v="8"/>
    <s v="Running By"/>
    <s v="Edge"/>
    <n v="14"/>
    <s v=""/>
    <x v="2"/>
    <s v=""/>
    <s v="OK"/>
    <s v=""/>
    <n v="2"/>
    <s v=""/>
    <s v="Running By"/>
    <s v=""/>
    <s v=""/>
    <s v=""/>
    <n v="100"/>
    <n v="200"/>
    <n v="100"/>
    <x v="0"/>
    <s v="Best"/>
    <x v="5"/>
    <s v=""/>
    <s v=""/>
    <s v="Vic"/>
    <s v="-"/>
    <d v="1899-12-30T13:55:00"/>
    <s v="Caulfield"/>
    <n v="4"/>
    <n v="8"/>
    <s v="Running By"/>
    <s v=""/>
    <s v=""/>
  </r>
  <r>
    <x v="23"/>
    <d v="1899-12-30T14:23:00"/>
    <x v="2"/>
    <n v="4"/>
    <n v="8"/>
    <s v="En Pointe"/>
    <s v="Nat"/>
    <n v="11"/>
    <n v="11"/>
    <x v="0"/>
    <s v="Nat-11"/>
    <s v=""/>
    <n v="44"/>
    <m/>
    <s v=""/>
    <s v="En Pointe"/>
    <s v=""/>
    <s v=""/>
    <s v=""/>
    <n v="100"/>
    <s v=""/>
    <n v="-100"/>
    <x v="0"/>
    <s v="Q"/>
    <x v="3"/>
    <s v=""/>
    <n v="-40"/>
    <s v="Qld"/>
    <s v="-"/>
    <d v="1899-12-30T14:23:00"/>
    <s v="Eagle Farm"/>
    <n v="4"/>
    <n v="8"/>
    <s v="En Pointe"/>
    <s v="Nat-11"/>
    <n v="40"/>
  </r>
  <r>
    <x v="23"/>
    <d v="1899-12-30T14:30:00"/>
    <x v="5"/>
    <n v="5"/>
    <n v="13"/>
    <s v="She Daresthe Devil"/>
    <s v="Nat"/>
    <n v="13"/>
    <n v="13"/>
    <x v="0"/>
    <s v="Nat-13"/>
    <s v="OK"/>
    <n v="52"/>
    <m/>
    <s v=""/>
    <s v="She Daresthe Devil"/>
    <s v=""/>
    <s v=""/>
    <s v=""/>
    <n v="100"/>
    <s v=""/>
    <n v="-100"/>
    <x v="0"/>
    <s v="Nat OK"/>
    <x v="0"/>
    <s v=""/>
    <n v="-50"/>
    <s v="Vic"/>
    <s v="-"/>
    <d v="1899-12-30T14:30:00"/>
    <s v="Caulfield"/>
    <n v="5"/>
    <n v="13"/>
    <s v="She Daresthe Devil"/>
    <s v="Nat-13"/>
    <n v="50"/>
  </r>
  <r>
    <x v="23"/>
    <d v="1899-12-30T14:58:00"/>
    <x v="2"/>
    <n v="5"/>
    <n v="8"/>
    <s v="Perfect Mission"/>
    <s v="Nat"/>
    <n v="11"/>
    <n v="11"/>
    <x v="0"/>
    <s v="Nat-11"/>
    <s v=""/>
    <n v="44"/>
    <m/>
    <s v=""/>
    <s v="Perfect Mission"/>
    <s v=""/>
    <s v=""/>
    <s v=""/>
    <n v="100"/>
    <s v=""/>
    <n v="-100"/>
    <x v="0"/>
    <s v="Q"/>
    <x v="3"/>
    <s v=""/>
    <n v="-40"/>
    <s v="Qld"/>
    <s v="-"/>
    <d v="1899-12-30T14:58:00"/>
    <s v="Eagle Farm"/>
    <n v="5"/>
    <n v="8"/>
    <s v="Perfect Mission"/>
    <s v="Nat-11"/>
    <n v="40"/>
  </r>
  <r>
    <x v="23"/>
    <d v="1899-12-30T15:05:00"/>
    <x v="5"/>
    <n v="6"/>
    <n v="8"/>
    <s v="Slate"/>
    <s v="E4"/>
    <n v="20"/>
    <n v="60"/>
    <x v="3"/>
    <s v="E4-20/Edge-20/Nat-20"/>
    <s v="OK"/>
    <n v="240"/>
    <m/>
    <s v=""/>
    <s v="Slate"/>
    <n v="200"/>
    <s v=""/>
    <n v="-200"/>
    <n v="100"/>
    <s v=""/>
    <n v="-100"/>
    <x v="0"/>
    <s v="Best"/>
    <x v="6"/>
    <s v=""/>
    <n v="-150"/>
    <s v="Vic"/>
    <s v="-"/>
    <d v="1899-12-30T15:05:00"/>
    <s v="Caulfield"/>
    <n v="6"/>
    <n v="8"/>
    <s v="Slate"/>
    <s v="E4-20/Edge-20/Nat-20"/>
    <n v="150"/>
  </r>
  <r>
    <x v="23"/>
    <d v="1899-12-30T15:05:00"/>
    <x v="5"/>
    <n v="6"/>
    <n v="8"/>
    <s v="Slate"/>
    <s v="Edge"/>
    <n v="20"/>
    <s v=""/>
    <x v="2"/>
    <s v=""/>
    <s v="OK"/>
    <s v=""/>
    <m/>
    <s v=""/>
    <s v="Slate"/>
    <s v=""/>
    <s v=""/>
    <s v=""/>
    <n v="100"/>
    <s v=""/>
    <n v="-100"/>
    <x v="0"/>
    <s v="Best"/>
    <x v="5"/>
    <s v=""/>
    <s v=""/>
    <s v="Vic"/>
    <s v="-"/>
    <d v="1899-12-30T15:05:00"/>
    <s v="Caulfield"/>
    <n v="6"/>
    <n v="8"/>
    <s v="Slate"/>
    <s v=""/>
    <s v=""/>
  </r>
  <r>
    <x v="23"/>
    <d v="1899-12-30T15:05:00"/>
    <x v="5"/>
    <n v="6"/>
    <n v="8"/>
    <s v="Slate"/>
    <s v="Nat"/>
    <n v="20"/>
    <s v=""/>
    <x v="2"/>
    <s v=""/>
    <s v="OK"/>
    <s v=""/>
    <m/>
    <s v=""/>
    <s v="Slate"/>
    <s v=""/>
    <s v=""/>
    <s v=""/>
    <n v="100"/>
    <s v=""/>
    <n v="-100"/>
    <x v="0"/>
    <s v="Best"/>
    <x v="5"/>
    <s v=""/>
    <s v=""/>
    <s v="Vic"/>
    <s v="-"/>
    <d v="1899-12-30T15:05:00"/>
    <s v="Caulfield"/>
    <n v="6"/>
    <n v="8"/>
    <s v="Slate"/>
    <s v=""/>
    <s v=""/>
  </r>
  <r>
    <x v="23"/>
    <d v="1899-12-30T15:25:00"/>
    <x v="6"/>
    <n v="6"/>
    <n v="7"/>
    <s v="Accredited"/>
    <s v="Pro Syd"/>
    <n v="10"/>
    <n v="10"/>
    <x v="0"/>
    <s v="Pro Syd-10"/>
    <s v="OK"/>
    <n v="40"/>
    <m/>
    <s v=""/>
    <s v="Accredited"/>
    <s v=""/>
    <s v=""/>
    <s v=""/>
    <n v="100"/>
    <s v=""/>
    <n v="-100"/>
    <x v="0"/>
    <s v="Poor &lt;55"/>
    <x v="2"/>
    <s v=""/>
    <n v="-20"/>
    <s v="NSW"/>
    <s v="-"/>
    <d v="1899-12-30T15:25:00"/>
    <s v="Randwick"/>
    <n v="6"/>
    <n v="7"/>
    <s v="Accredited"/>
    <s v="Pro Syd-10"/>
    <n v="20"/>
  </r>
  <r>
    <x v="23"/>
    <d v="1899-12-30T15:33:00"/>
    <x v="2"/>
    <n v="6"/>
    <n v="12"/>
    <s v="Light Of Boom"/>
    <s v="Nat"/>
    <n v="11"/>
    <n v="11"/>
    <x v="0"/>
    <s v="Nat-11"/>
    <s v=""/>
    <n v="44"/>
    <n v="7"/>
    <n v="308"/>
    <s v="Light Of Boom"/>
    <s v=""/>
    <s v=""/>
    <s v=""/>
    <n v="100"/>
    <n v="700"/>
    <n v="600"/>
    <x v="0"/>
    <s v="Q"/>
    <x v="3"/>
    <n v="280"/>
    <n v="240"/>
    <s v="Qld"/>
    <s v="-"/>
    <d v="1899-12-30T15:33:00"/>
    <s v="Eagle Farm"/>
    <n v="6"/>
    <n v="12"/>
    <s v="Light Of Boom"/>
    <s v="Nat-11"/>
    <n v="40"/>
  </r>
  <r>
    <x v="23"/>
    <d v="1899-12-30T15:40:00"/>
    <x v="5"/>
    <n v="7"/>
    <n v="3"/>
    <s v="Jambalaya"/>
    <s v="E4"/>
    <n v="12"/>
    <n v="32"/>
    <x v="1"/>
    <s v="E4-12/Edge-20"/>
    <s v="OK"/>
    <n v="128"/>
    <m/>
    <s v=""/>
    <s v="Jambalaya"/>
    <n v="200"/>
    <s v=""/>
    <n v="-200"/>
    <n v="100"/>
    <s v=""/>
    <n v="-100"/>
    <x v="0"/>
    <s v="Best"/>
    <x v="6"/>
    <s v=""/>
    <n v="-150"/>
    <s v="Vic"/>
    <s v="-"/>
    <d v="1899-12-30T15:40:00"/>
    <s v="Caulfield"/>
    <n v="7"/>
    <n v="3"/>
    <s v="Jambalaya"/>
    <s v="E4-12/Edge-20"/>
    <n v="150"/>
  </r>
  <r>
    <x v="23"/>
    <d v="1899-12-30T15:40:00"/>
    <x v="5"/>
    <n v="7"/>
    <n v="3"/>
    <s v="Jambalaya"/>
    <s v="Edge"/>
    <n v="20"/>
    <s v=""/>
    <x v="2"/>
    <s v=""/>
    <s v="OK"/>
    <s v=""/>
    <m/>
    <s v=""/>
    <s v="Jambalaya"/>
    <s v=""/>
    <s v=""/>
    <s v=""/>
    <n v="100"/>
    <s v=""/>
    <n v="-100"/>
    <x v="0"/>
    <s v="Best"/>
    <x v="5"/>
    <s v=""/>
    <s v=""/>
    <s v="Vic"/>
    <s v="-"/>
    <d v="1899-12-30T15:40:00"/>
    <s v="Caulfield"/>
    <n v="7"/>
    <n v="3"/>
    <s v="Jambalaya"/>
    <s v=""/>
    <s v=""/>
  </r>
  <r>
    <x v="23"/>
    <d v="1899-12-30T16:00:00"/>
    <x v="6"/>
    <n v="7"/>
    <n v="11"/>
    <s v="Grebeni"/>
    <s v="E4"/>
    <n v="10"/>
    <n v="23"/>
    <x v="1"/>
    <s v="E4-10/Nat-13"/>
    <s v="OK"/>
    <n v="92"/>
    <n v="4.5"/>
    <n v="414"/>
    <s v="Grebeni"/>
    <n v="100"/>
    <n v="450"/>
    <n v="350"/>
    <n v="100"/>
    <n v="450"/>
    <n v="350"/>
    <x v="0"/>
    <s v="Best"/>
    <x v="3"/>
    <n v="180"/>
    <n v="140"/>
    <s v="NSW"/>
    <s v="-"/>
    <d v="1899-12-30T16:00:00"/>
    <s v="Randwick"/>
    <n v="7"/>
    <n v="11"/>
    <s v="Grebeni"/>
    <s v="E4-10/Nat-13"/>
    <n v="40"/>
  </r>
  <r>
    <x v="23"/>
    <d v="1899-12-30T16:00:00"/>
    <x v="6"/>
    <n v="7"/>
    <n v="11"/>
    <s v="Grebeni"/>
    <s v="Nat"/>
    <n v="13"/>
    <s v=""/>
    <x v="2"/>
    <s v=""/>
    <s v="OK"/>
    <s v=""/>
    <n v="4"/>
    <s v=""/>
    <s v="Grebeni"/>
    <s v=""/>
    <s v=""/>
    <s v=""/>
    <n v="100"/>
    <n v="400"/>
    <n v="300"/>
    <x v="0"/>
    <s v="Best"/>
    <x v="5"/>
    <s v=""/>
    <s v=""/>
    <s v="NSW"/>
    <s v="-"/>
    <d v="1899-12-30T16:00:00"/>
    <s v="Randwick"/>
    <n v="7"/>
    <n v="11"/>
    <s v="Grebeni"/>
    <s v=""/>
    <s v=""/>
  </r>
  <r>
    <x v="23"/>
    <d v="1899-12-30T16:40:00"/>
    <x v="6"/>
    <n v="8"/>
    <n v="3"/>
    <s v="Felix Majestic"/>
    <s v="Pro Syd"/>
    <n v="10"/>
    <n v="10"/>
    <x v="0"/>
    <s v="Pro Syd-10"/>
    <s v="OK"/>
    <n v="40"/>
    <n v="14.3"/>
    <n v="572"/>
    <s v="Felix Majestic"/>
    <s v=""/>
    <s v=""/>
    <s v=""/>
    <n v="100"/>
    <n v="1430"/>
    <n v="1330"/>
    <x v="0"/>
    <s v="Poor &lt;55"/>
    <x v="2"/>
    <n v="286"/>
    <n v="266"/>
    <s v="NSW"/>
    <s v="-"/>
    <d v="1899-12-30T16:40:00"/>
    <s v="Randwick"/>
    <n v="8"/>
    <n v="3"/>
    <s v="Felix Majestic"/>
    <s v="Pro Syd-10"/>
    <n v="20"/>
  </r>
  <r>
    <x v="23"/>
    <d v="1899-12-30T16:40:00"/>
    <x v="6"/>
    <n v="8"/>
    <n v="8"/>
    <s v="Plundering"/>
    <s v="Pro Syd"/>
    <n v="10"/>
    <n v="10"/>
    <x v="0"/>
    <s v="Pro Syd-10"/>
    <s v="OK"/>
    <n v="40"/>
    <m/>
    <s v=""/>
    <s v="Plundering"/>
    <s v=""/>
    <s v=""/>
    <s v=""/>
    <n v="100"/>
    <s v=""/>
    <n v="-100"/>
    <x v="0"/>
    <s v="Poor &lt;55"/>
    <x v="2"/>
    <s v=""/>
    <n v="-20"/>
    <s v="NSW"/>
    <s v="-"/>
    <d v="1899-12-30T16:40:00"/>
    <s v="Randwick"/>
    <n v="8"/>
    <n v="8"/>
    <s v="Plundering"/>
    <s v="Pro Syd-10"/>
    <n v="20"/>
  </r>
  <r>
    <x v="23"/>
    <d v="1899-12-30T17:00:00"/>
    <x v="5"/>
    <n v="9"/>
    <n v="5"/>
    <s v="My Khalifa"/>
    <s v="Nat"/>
    <n v="13"/>
    <n v="13"/>
    <x v="0"/>
    <s v="Nat-13"/>
    <s v="OK"/>
    <n v="52"/>
    <m/>
    <s v=""/>
    <s v="My Khalifa"/>
    <s v=""/>
    <s v=""/>
    <s v=""/>
    <n v="100"/>
    <s v=""/>
    <n v="-100"/>
    <x v="0"/>
    <s v="Nat OK"/>
    <x v="0"/>
    <s v=""/>
    <n v="-50"/>
    <s v="Vic"/>
    <s v="-"/>
    <d v="1899-12-30T17:00:00"/>
    <s v="Caulfield"/>
    <n v="9"/>
    <n v="5"/>
    <s v="My Khalifa"/>
    <s v="Nat-13"/>
    <n v="50"/>
  </r>
  <r>
    <x v="23"/>
    <d v="1899-12-30T17:32:00"/>
    <x v="2"/>
    <n v="9"/>
    <n v="4"/>
    <s v="Far Too Easy"/>
    <s v="Nat"/>
    <n v="11"/>
    <n v="11"/>
    <x v="0"/>
    <s v="Nat-11"/>
    <s v=""/>
    <n v="44"/>
    <n v="1.8"/>
    <n v="79.2"/>
    <s v="Far Too Easy"/>
    <s v=""/>
    <s v=""/>
    <s v=""/>
    <n v="100"/>
    <n v="180"/>
    <n v="80"/>
    <x v="0"/>
    <s v="Q"/>
    <x v="3"/>
    <n v="72"/>
    <n v="32"/>
    <s v="Qld"/>
    <s v="-"/>
    <d v="1899-12-30T17:32:00"/>
    <s v="Eagle Farm"/>
    <n v="9"/>
    <n v="4"/>
    <s v="Far Too Easy"/>
    <s v="Nat-11"/>
    <n v="40"/>
  </r>
  <r>
    <x v="23"/>
    <d v="1899-12-30T17:55:00"/>
    <x v="6"/>
    <n v="10"/>
    <n v="10"/>
    <s v="Contemporary"/>
    <s v="Pro Syd"/>
    <n v="10"/>
    <n v="10"/>
    <x v="0"/>
    <s v="Pro Syd-10"/>
    <s v="OK"/>
    <n v="40"/>
    <m/>
    <s v=""/>
    <s v="Contemporary"/>
    <s v=""/>
    <s v=""/>
    <s v=""/>
    <n v="100"/>
    <s v=""/>
    <n v="-100"/>
    <x v="0"/>
    <s v="Poor &lt;55"/>
    <x v="2"/>
    <s v=""/>
    <n v="-20"/>
    <s v="NSW"/>
    <s v="-"/>
    <d v="1899-12-30T17:55:00"/>
    <s v="Randwick"/>
    <n v="10"/>
    <n v="10"/>
    <s v="Contemporary"/>
    <s v="Pro Syd-10"/>
    <n v="20"/>
  </r>
  <r>
    <x v="23"/>
    <d v="1899-12-30T18:12:00"/>
    <x v="2"/>
    <n v="10"/>
    <n v="7"/>
    <s v="Quality Time"/>
    <s v="Nat"/>
    <n v="11"/>
    <n v="11"/>
    <x v="0"/>
    <s v="Nat-11"/>
    <s v=""/>
    <n v="44"/>
    <m/>
    <s v=""/>
    <s v="Quality Time"/>
    <s v=""/>
    <s v=""/>
    <s v=""/>
    <n v="100"/>
    <s v=""/>
    <n v="-100"/>
    <x v="0"/>
    <s v="Q"/>
    <x v="3"/>
    <s v=""/>
    <n v="-40"/>
    <s v="Qld"/>
    <s v="-"/>
    <d v="1899-12-30T18:12:00"/>
    <s v="Eagle Farm"/>
    <n v="10"/>
    <n v="7"/>
    <s v="Quality Time"/>
    <s v="Nat-11"/>
    <n v="40"/>
  </r>
  <r>
    <x v="24"/>
    <d v="1899-12-30T13:05:00"/>
    <x v="6"/>
    <n v="2"/>
    <n v="2"/>
    <s v="Fathers Day"/>
    <s v="Nat"/>
    <n v="13"/>
    <n v="13"/>
    <x v="0"/>
    <s v="Nat-13"/>
    <s v="OK"/>
    <n v="52"/>
    <m/>
    <s v=""/>
    <s v="Fathers Day"/>
    <s v=""/>
    <s v=""/>
    <s v=""/>
    <n v="100"/>
    <s v=""/>
    <n v="-100"/>
    <x v="0"/>
    <s v="Nat OK"/>
    <x v="0"/>
    <s v=""/>
    <n v="-50"/>
    <s v="NSW"/>
    <s v="-"/>
    <d v="1899-12-30T13:05:00"/>
    <s v="Randwick"/>
    <n v="2"/>
    <n v="2"/>
    <s v="Fathers Day"/>
    <s v="Nat-13"/>
    <n v="50"/>
  </r>
  <r>
    <x v="24"/>
    <d v="1899-12-30T13:05:00"/>
    <x v="6"/>
    <n v="2"/>
    <n v="2"/>
    <s v="Father'S Day"/>
    <s v="E4"/>
    <n v="10"/>
    <n v="10"/>
    <x v="0"/>
    <s v="E4-10"/>
    <s v="OK"/>
    <n v="40"/>
    <m/>
    <s v=""/>
    <s v="Father'S Day"/>
    <s v=""/>
    <s v=""/>
    <s v=""/>
    <n v="100"/>
    <s v=""/>
    <n v="-100"/>
    <x v="0"/>
    <s v="Poor &lt;55"/>
    <x v="2"/>
    <s v=""/>
    <n v="-20"/>
    <s v="NSW"/>
    <s v="-"/>
    <d v="1899-12-30T13:05:00"/>
    <s v="Randwick"/>
    <n v="2"/>
    <n v="2"/>
    <s v="Father'S Day"/>
    <s v="E4-10"/>
    <n v="20"/>
  </r>
  <r>
    <x v="24"/>
    <d v="1899-12-30T13:13:00"/>
    <x v="2"/>
    <n v="1"/>
    <n v="6"/>
    <s v="Highland Rocker"/>
    <s v="Nat"/>
    <n v="11"/>
    <n v="11"/>
    <x v="0"/>
    <s v="Nat-11"/>
    <s v=""/>
    <n v="44"/>
    <n v="3.7"/>
    <n v="162.80000000000001"/>
    <s v="Highland Rocker"/>
    <s v=""/>
    <s v=""/>
    <s v=""/>
    <n v="100"/>
    <n v="370"/>
    <n v="270"/>
    <x v="0"/>
    <s v="Q"/>
    <x v="3"/>
    <n v="148"/>
    <n v="108"/>
    <s v="Qld"/>
    <s v="-"/>
    <d v="1899-12-30T13:13:00"/>
    <s v="Eagle Farm"/>
    <n v="1"/>
    <n v="6"/>
    <s v="Highland Rocker"/>
    <s v="Nat-11"/>
    <n v="40"/>
  </r>
  <r>
    <x v="24"/>
    <d v="1899-12-30T13:20:00"/>
    <x v="3"/>
    <n v="3"/>
    <n v="3"/>
    <s v="Harbin"/>
    <s v="Edge"/>
    <n v="10"/>
    <n v="23"/>
    <x v="1"/>
    <s v="Edge-10/Nat-13"/>
    <s v="OK"/>
    <n v="92"/>
    <m/>
    <s v=""/>
    <s v="Harbin"/>
    <n v="100"/>
    <s v=""/>
    <n v="-100"/>
    <n v="100"/>
    <s v=""/>
    <n v="-100"/>
    <x v="0"/>
    <s v="ave"/>
    <x v="0"/>
    <s v=""/>
    <n v="-50"/>
    <s v="Vic"/>
    <s v="-"/>
    <d v="1899-12-30T13:20:00"/>
    <s v="Moonee Valley"/>
    <n v="3"/>
    <n v="3"/>
    <s v="Harbin"/>
    <s v="Edge-10/Nat-13"/>
    <n v="50"/>
  </r>
  <r>
    <x v="24"/>
    <d v="1899-12-30T13:20:00"/>
    <x v="3"/>
    <n v="3"/>
    <n v="3"/>
    <s v="Harbin"/>
    <s v="Nat"/>
    <n v="13"/>
    <s v=""/>
    <x v="2"/>
    <s v=""/>
    <s v="OK"/>
    <s v=""/>
    <m/>
    <s v=""/>
    <s v="Harbin"/>
    <s v=""/>
    <s v=""/>
    <s v=""/>
    <n v="100"/>
    <s v=""/>
    <n v="-100"/>
    <x v="0"/>
    <s v="ave"/>
    <x v="5"/>
    <s v=""/>
    <s v=""/>
    <s v="Vic"/>
    <s v="-"/>
    <d v="1899-12-30T13:20:00"/>
    <s v="Moonee Valley"/>
    <n v="3"/>
    <n v="3"/>
    <s v="Harbin"/>
    <s v=""/>
    <s v=""/>
  </r>
  <r>
    <x v="24"/>
    <d v="1899-12-30T13:55:00"/>
    <x v="3"/>
    <n v="4"/>
    <n v="10"/>
    <s v="Call The Union"/>
    <s v="Nat"/>
    <n v="13"/>
    <n v="13"/>
    <x v="0"/>
    <s v="Nat-13"/>
    <s v="OK"/>
    <n v="52"/>
    <n v="4.5"/>
    <n v="234"/>
    <s v="Call The Union"/>
    <s v=""/>
    <s v=""/>
    <s v=""/>
    <n v="100"/>
    <n v="450"/>
    <n v="350"/>
    <x v="0"/>
    <s v="Nat OK"/>
    <x v="0"/>
    <n v="225"/>
    <n v="175"/>
    <s v="Vic"/>
    <s v="-"/>
    <d v="1899-12-30T13:55:00"/>
    <s v="Moonee Valley"/>
    <n v="4"/>
    <n v="10"/>
    <s v="Call The Union"/>
    <s v="Nat-13"/>
    <n v="50"/>
  </r>
  <r>
    <x v="24"/>
    <d v="1899-12-30T14:15:00"/>
    <x v="6"/>
    <n v="4"/>
    <n v="7"/>
    <s v="Ningaloo Star"/>
    <s v="Pro Syd"/>
    <n v="10"/>
    <n v="10"/>
    <x v="0"/>
    <s v="Pro Syd-10"/>
    <s v="OK"/>
    <n v="40"/>
    <m/>
    <s v=""/>
    <s v="Ningaloo Star"/>
    <s v=""/>
    <s v=""/>
    <s v=""/>
    <n v="100"/>
    <s v=""/>
    <n v="-100"/>
    <x v="0"/>
    <s v="Poor &lt;55"/>
    <x v="2"/>
    <s v=""/>
    <n v="-20"/>
    <s v="NSW"/>
    <s v="-"/>
    <d v="1899-12-30T14:15:00"/>
    <s v="Randwick"/>
    <n v="4"/>
    <n v="7"/>
    <s v="Ningaloo Star"/>
    <s v="Pro Syd-10"/>
    <n v="20"/>
  </r>
  <r>
    <x v="24"/>
    <d v="1899-12-30T14:15:00"/>
    <x v="6"/>
    <n v="4"/>
    <n v="13"/>
    <s v="Romeo'S Choice"/>
    <s v="E4"/>
    <n v="10"/>
    <n v="10"/>
    <x v="0"/>
    <s v="E4-10"/>
    <s v="OK"/>
    <n v="40"/>
    <m/>
    <s v=""/>
    <s v="Romeo'S Choice"/>
    <s v=""/>
    <s v=""/>
    <s v=""/>
    <n v="100"/>
    <s v=""/>
    <n v="-100"/>
    <x v="0"/>
    <s v="Poor &lt;55"/>
    <x v="2"/>
    <s v=""/>
    <n v="-20"/>
    <s v="NSW"/>
    <s v="-"/>
    <d v="1899-12-30T14:15:00"/>
    <s v="Randwick"/>
    <n v="4"/>
    <n v="13"/>
    <s v="Romeo'S Choice"/>
    <s v="E4-10"/>
    <n v="20"/>
  </r>
  <r>
    <x v="24"/>
    <d v="1899-12-30T14:50:00"/>
    <x v="6"/>
    <n v="5"/>
    <n v="2"/>
    <s v="Clear Choice"/>
    <s v="E4"/>
    <n v="10"/>
    <n v="23"/>
    <x v="1"/>
    <s v="E4-10/Nat-13"/>
    <s v="OK"/>
    <n v="92"/>
    <m/>
    <s v=""/>
    <s v="Clear Choice"/>
    <n v="100"/>
    <s v=""/>
    <n v="-100"/>
    <n v="100"/>
    <s v=""/>
    <n v="-100"/>
    <x v="0"/>
    <s v="Best"/>
    <x v="3"/>
    <s v=""/>
    <n v="-40"/>
    <s v="NSW"/>
    <s v="-"/>
    <d v="1899-12-30T14:50:00"/>
    <s v="Randwick"/>
    <n v="5"/>
    <n v="2"/>
    <s v="Clear Choice"/>
    <s v="E4-10/Nat-13"/>
    <n v="40"/>
  </r>
  <r>
    <x v="24"/>
    <d v="1899-12-30T14:50:00"/>
    <x v="6"/>
    <n v="5"/>
    <n v="2"/>
    <s v="Clear Choice"/>
    <s v="Nat"/>
    <n v="13"/>
    <s v=""/>
    <x v="2"/>
    <s v=""/>
    <s v="OK"/>
    <s v=""/>
    <m/>
    <s v=""/>
    <s v="Clear Choice"/>
    <s v=""/>
    <s v=""/>
    <s v=""/>
    <n v="100"/>
    <s v=""/>
    <n v="-100"/>
    <x v="0"/>
    <s v="Best"/>
    <x v="5"/>
    <s v=""/>
    <s v=""/>
    <s v="NSW"/>
    <s v="-"/>
    <d v="1899-12-30T14:50:00"/>
    <s v="Randwick"/>
    <n v="5"/>
    <n v="2"/>
    <s v="Clear Choice"/>
    <s v=""/>
    <s v=""/>
  </r>
  <r>
    <x v="24"/>
    <d v="1899-12-30T14:50:00"/>
    <x v="6"/>
    <n v="5"/>
    <n v="12"/>
    <s v="Matusalem"/>
    <s v="Pro Syd"/>
    <n v="10"/>
    <n v="10"/>
    <x v="0"/>
    <s v="Pro Syd-10"/>
    <s v="OK"/>
    <n v="40"/>
    <m/>
    <s v=""/>
    <s v="Matusalem"/>
    <s v=""/>
    <s v=""/>
    <s v=""/>
    <n v="100"/>
    <s v=""/>
    <n v="-100"/>
    <x v="0"/>
    <s v="Poor &lt;55"/>
    <x v="2"/>
    <s v=""/>
    <n v="-20"/>
    <s v="NSW"/>
    <s v="-"/>
    <d v="1899-12-30T14:50:00"/>
    <s v="Randwick"/>
    <n v="5"/>
    <n v="12"/>
    <s v="Matusalem"/>
    <s v="Pro Syd-10"/>
    <n v="20"/>
  </r>
  <r>
    <x v="24"/>
    <d v="1899-12-30T15:05:00"/>
    <x v="3"/>
    <n v="6"/>
    <n v="6"/>
    <s v="South Of Houston"/>
    <s v="Edge"/>
    <n v="12"/>
    <n v="45"/>
    <x v="3"/>
    <s v="Edge-12/Nat-20/Pro Mel-13"/>
    <s v="OK"/>
    <n v="180"/>
    <m/>
    <s v=""/>
    <s v="South Of Houston"/>
    <n v="200"/>
    <s v=""/>
    <n v="-200"/>
    <n v="100"/>
    <s v=""/>
    <n v="-100"/>
    <x v="0"/>
    <s v="ave"/>
    <x v="4"/>
    <s v=""/>
    <n v="-100"/>
    <s v="Vic"/>
    <s v="-"/>
    <d v="1899-12-30T15:05:00"/>
    <s v="Moonee Valley"/>
    <n v="6"/>
    <n v="6"/>
    <s v="South Of Houston"/>
    <s v="Edge-12/Nat-20/Pro Mel-13"/>
    <n v="100"/>
  </r>
  <r>
    <x v="24"/>
    <d v="1899-12-30T15:05:00"/>
    <x v="3"/>
    <n v="6"/>
    <n v="6"/>
    <s v="South Of Houston"/>
    <s v="Nat"/>
    <n v="20"/>
    <s v=""/>
    <x v="2"/>
    <s v=""/>
    <s v="OK"/>
    <s v=""/>
    <m/>
    <s v=""/>
    <s v="South Of Houston"/>
    <s v=""/>
    <s v=""/>
    <s v=""/>
    <n v="100"/>
    <s v=""/>
    <n v="-100"/>
    <x v="0"/>
    <s v="ave"/>
    <x v="5"/>
    <s v=""/>
    <s v=""/>
    <s v="Vic"/>
    <s v="-"/>
    <d v="1899-12-30T15:05:00"/>
    <s v="Moonee Valley"/>
    <n v="6"/>
    <n v="6"/>
    <s v="South Of Houston"/>
    <s v=""/>
    <s v=""/>
  </r>
  <r>
    <x v="24"/>
    <d v="1899-12-30T15:05:00"/>
    <x v="3"/>
    <n v="6"/>
    <n v="6"/>
    <s v="South Of Houston"/>
    <s v="Pro Mel"/>
    <n v="13"/>
    <s v=""/>
    <x v="2"/>
    <s v=""/>
    <s v="OK"/>
    <s v=""/>
    <m/>
    <s v=""/>
    <s v="South Of Houston"/>
    <s v=""/>
    <s v=""/>
    <s v=""/>
    <n v="100"/>
    <s v=""/>
    <n v="-100"/>
    <x v="0"/>
    <s v="ave"/>
    <x v="5"/>
    <s v=""/>
    <s v=""/>
    <s v="Vic"/>
    <s v="-"/>
    <d v="1899-12-30T15:05:00"/>
    <s v="Moonee Valley"/>
    <n v="6"/>
    <n v="6"/>
    <s v="South Of Houston"/>
    <s v=""/>
    <s v=""/>
  </r>
  <r>
    <x v="24"/>
    <d v="1899-12-30T15:25:00"/>
    <x v="6"/>
    <n v="6"/>
    <n v="10"/>
    <s v="Tsarina Sophia"/>
    <s v="Pro Syd"/>
    <n v="10"/>
    <n v="10"/>
    <x v="0"/>
    <s v="Pro Syd-10"/>
    <s v="OK"/>
    <n v="40"/>
    <m/>
    <s v=""/>
    <s v="Tsarina Sophia"/>
    <s v=""/>
    <s v=""/>
    <s v=""/>
    <n v="100"/>
    <s v=""/>
    <n v="-100"/>
    <x v="0"/>
    <s v="Poor &lt;55"/>
    <x v="2"/>
    <s v=""/>
    <n v="-20"/>
    <s v="NSW"/>
    <s v="-"/>
    <d v="1899-12-30T15:25:00"/>
    <s v="Randwick"/>
    <n v="6"/>
    <n v="10"/>
    <s v="Tsarina Sophia"/>
    <s v="Pro Syd-10"/>
    <n v="20"/>
  </r>
  <r>
    <x v="24"/>
    <d v="1899-12-30T15:25:00"/>
    <x v="6"/>
    <n v="6"/>
    <n v="8"/>
    <s v="Valiancy"/>
    <s v="Pro Syd"/>
    <n v="10"/>
    <n v="10"/>
    <x v="0"/>
    <s v="Pro Syd-10"/>
    <s v="OK"/>
    <n v="40"/>
    <m/>
    <s v=""/>
    <s v="Valiancy"/>
    <s v=""/>
    <s v=""/>
    <s v=""/>
    <n v="100"/>
    <s v=""/>
    <n v="-100"/>
    <x v="0"/>
    <s v="Poor &lt;55"/>
    <x v="2"/>
    <s v=""/>
    <n v="-20"/>
    <s v="NSW"/>
    <s v="-"/>
    <d v="1899-12-30T15:25:00"/>
    <s v="Randwick"/>
    <n v="6"/>
    <n v="8"/>
    <s v="Valiancy"/>
    <s v="Pro Syd-10"/>
    <n v="20"/>
  </r>
  <r>
    <x v="24"/>
    <d v="1899-12-30T15:33:00"/>
    <x v="2"/>
    <n v="5"/>
    <n v="14"/>
    <s v="Jumeirah Beach"/>
    <s v="Nat"/>
    <n v="11"/>
    <n v="11"/>
    <x v="0"/>
    <s v="Nat-11"/>
    <s v=""/>
    <n v="44"/>
    <m/>
    <s v=""/>
    <s v="Jumeirah Beach"/>
    <s v=""/>
    <s v=""/>
    <s v=""/>
    <n v="100"/>
    <s v=""/>
    <n v="-100"/>
    <x v="0"/>
    <s v="Q"/>
    <x v="3"/>
    <s v=""/>
    <n v="-40"/>
    <s v="Qld"/>
    <s v="-"/>
    <d v="1899-12-30T15:33:00"/>
    <s v="Eagle Farm"/>
    <n v="5"/>
    <n v="14"/>
    <s v="Jumeirah Beach"/>
    <s v="Nat-11"/>
    <n v="40"/>
  </r>
  <r>
    <x v="24"/>
    <d v="1899-12-30T16:00:00"/>
    <x v="6"/>
    <n v="7"/>
    <n v="12"/>
    <s v="Stromboli"/>
    <s v="Nat"/>
    <n v="13"/>
    <n v="13"/>
    <x v="0"/>
    <s v="Nat-13"/>
    <s v="OK"/>
    <n v="52"/>
    <m/>
    <s v=""/>
    <s v="Stromboli"/>
    <s v=""/>
    <s v=""/>
    <s v=""/>
    <n v="100"/>
    <s v=""/>
    <n v="-100"/>
    <x v="0"/>
    <s v="Nat OK"/>
    <x v="0"/>
    <s v=""/>
    <n v="-50"/>
    <s v="NSW"/>
    <s v="-"/>
    <d v="1899-12-30T16:00:00"/>
    <s v="Randwick"/>
    <n v="7"/>
    <n v="12"/>
    <s v="Stromboli"/>
    <s v="Nat-13"/>
    <n v="50"/>
  </r>
  <r>
    <x v="24"/>
    <d v="1899-12-30T16:00:00"/>
    <x v="6"/>
    <n v="7"/>
    <n v="5"/>
    <s v="With Your Blessing"/>
    <s v="Pro Syd"/>
    <n v="10"/>
    <n v="10"/>
    <x v="0"/>
    <s v="Pro Syd-10"/>
    <s v="OK"/>
    <n v="40"/>
    <m/>
    <s v=""/>
    <s v="With Your Blessing"/>
    <s v=""/>
    <s v=""/>
    <s v=""/>
    <n v="100"/>
    <s v=""/>
    <n v="-100"/>
    <x v="0"/>
    <s v="Poor &lt;55"/>
    <x v="2"/>
    <s v=""/>
    <n v="-20"/>
    <s v="NSW"/>
    <s v="-"/>
    <d v="1899-12-30T16:00:00"/>
    <s v="Randwick"/>
    <n v="7"/>
    <n v="5"/>
    <s v="With Your Blessing"/>
    <s v="Pro Syd-10"/>
    <n v="20"/>
  </r>
  <r>
    <x v="24"/>
    <d v="1899-12-30T16:20:00"/>
    <x v="3"/>
    <n v="8"/>
    <n v="5"/>
    <s v="Fire Glo Too"/>
    <s v="Pro Mel"/>
    <n v="10"/>
    <n v="10"/>
    <x v="0"/>
    <s v="Pro Mel-10"/>
    <s v="OK"/>
    <n v="40"/>
    <m/>
    <s v=""/>
    <s v="Fire Glo Too"/>
    <s v=""/>
    <s v=""/>
    <s v=""/>
    <n v="100"/>
    <s v=""/>
    <n v="-100"/>
    <x v="0"/>
    <s v="Poor &lt;55"/>
    <x v="2"/>
    <s v=""/>
    <n v="-20"/>
    <s v="Vic"/>
    <s v="-"/>
    <d v="1899-12-30T16:20:00"/>
    <s v="Moonee Valley"/>
    <n v="8"/>
    <n v="5"/>
    <s v="Fire Glo Too"/>
    <s v="Pro Mel-10"/>
    <n v="20"/>
  </r>
  <r>
    <x v="24"/>
    <d v="1899-12-30T16:20:00"/>
    <x v="3"/>
    <n v="8"/>
    <n v="1"/>
    <s v="Glentaneous"/>
    <s v="E4"/>
    <n v="12"/>
    <n v="25"/>
    <x v="1"/>
    <s v="E4-12/Edge-13"/>
    <s v="OK"/>
    <n v="100"/>
    <n v="3.3"/>
    <n v="330"/>
    <s v="Glentaneous"/>
    <n v="100"/>
    <n v="330"/>
    <n v="230"/>
    <n v="100"/>
    <n v="330"/>
    <n v="230"/>
    <x v="0"/>
    <s v="ave"/>
    <x v="0"/>
    <n v="165"/>
    <n v="115"/>
    <s v="Vic"/>
    <s v="-"/>
    <d v="1899-12-30T16:20:00"/>
    <s v="Moonee Valley"/>
    <n v="8"/>
    <n v="1"/>
    <s v="Glentaneous"/>
    <s v="E4-12/Edge-13"/>
    <n v="50"/>
  </r>
  <r>
    <x v="24"/>
    <d v="1899-12-30T16:20:00"/>
    <x v="3"/>
    <n v="8"/>
    <n v="1"/>
    <s v="Glentaneous"/>
    <s v="Edge"/>
    <n v="13"/>
    <s v=""/>
    <x v="2"/>
    <s v=""/>
    <s v="OK"/>
    <s v=""/>
    <n v="3.3"/>
    <s v=""/>
    <s v="Glentaneous"/>
    <s v=""/>
    <s v=""/>
    <s v=""/>
    <n v="100"/>
    <n v="330"/>
    <n v="230"/>
    <x v="0"/>
    <s v="ave"/>
    <x v="5"/>
    <s v=""/>
    <s v=""/>
    <s v="Vic"/>
    <s v="-"/>
    <d v="1899-12-30T16:20:00"/>
    <s v="Moonee Valley"/>
    <n v="8"/>
    <n v="1"/>
    <s v="Glentaneous"/>
    <s v=""/>
    <s v=""/>
  </r>
  <r>
    <x v="24"/>
    <d v="1899-12-30T16:20:00"/>
    <x v="3"/>
    <n v="8"/>
    <n v="9"/>
    <s v="Kailash"/>
    <s v="E4"/>
    <n v="12"/>
    <n v="12"/>
    <x v="0"/>
    <s v="E4-12"/>
    <s v="OK"/>
    <n v="48"/>
    <m/>
    <s v=""/>
    <s v="Kailash"/>
    <s v=""/>
    <s v=""/>
    <s v=""/>
    <n v="100"/>
    <s v=""/>
    <n v="-100"/>
    <x v="0"/>
    <s v="Poor &lt;55"/>
    <x v="2"/>
    <s v=""/>
    <n v="-20"/>
    <s v="Vic"/>
    <s v="-"/>
    <d v="1899-12-30T16:20:00"/>
    <s v="Moonee Valley"/>
    <n v="8"/>
    <n v="9"/>
    <s v="Kailash"/>
    <s v="E4-12"/>
    <n v="20"/>
  </r>
  <r>
    <x v="24"/>
    <d v="1899-12-30T16:40:00"/>
    <x v="6"/>
    <n v="8"/>
    <n v="10"/>
    <s v="Cavalier Charles"/>
    <s v="Pro Syd"/>
    <n v="10"/>
    <n v="10"/>
    <x v="0"/>
    <s v="Pro Syd-10"/>
    <s v="OK"/>
    <n v="40"/>
    <m/>
    <s v=""/>
    <s v="Cavalier Charles"/>
    <s v=""/>
    <s v=""/>
    <s v=""/>
    <n v="100"/>
    <s v=""/>
    <n v="-100"/>
    <x v="0"/>
    <s v="Poor &lt;55"/>
    <x v="2"/>
    <s v=""/>
    <n v="-20"/>
    <s v="NSW"/>
    <s v="-"/>
    <d v="1899-12-30T16:40:00"/>
    <s v="Randwick"/>
    <n v="8"/>
    <n v="10"/>
    <s v="Cavalier Charles"/>
    <s v="Pro Syd-10"/>
    <n v="20"/>
  </r>
  <r>
    <x v="24"/>
    <d v="1899-12-30T17:00:00"/>
    <x v="3"/>
    <n v="9"/>
    <n v="9"/>
    <s v="Hard To Cross"/>
    <s v="Nat"/>
    <n v="13"/>
    <n v="13"/>
    <x v="0"/>
    <s v="Nat-13"/>
    <s v="OK"/>
    <n v="52"/>
    <m/>
    <s v=""/>
    <s v="Hard To Cross"/>
    <s v=""/>
    <s v=""/>
    <s v=""/>
    <n v="100"/>
    <s v=""/>
    <n v="-100"/>
    <x v="0"/>
    <s v="Nat OK"/>
    <x v="0"/>
    <s v=""/>
    <n v="-50"/>
    <s v="Vic"/>
    <s v="-"/>
    <d v="1899-12-30T17:00:00"/>
    <s v="Moonee Valley"/>
    <n v="9"/>
    <n v="9"/>
    <s v="Hard To Cross"/>
    <s v="Nat-13"/>
    <n v="50"/>
  </r>
  <r>
    <x v="24"/>
    <d v="1899-12-30T17:32:00"/>
    <x v="2"/>
    <n v="8"/>
    <n v="6"/>
    <s v="Zarastro"/>
    <s v="Nat"/>
    <n v="11"/>
    <n v="11"/>
    <x v="0"/>
    <s v="Nat-11"/>
    <s v=""/>
    <n v="44"/>
    <n v="3.1"/>
    <n v="136.4"/>
    <s v="Zarastro"/>
    <s v=""/>
    <s v=""/>
    <s v=""/>
    <n v="100"/>
    <n v="310"/>
    <n v="210"/>
    <x v="0"/>
    <s v="Q"/>
    <x v="3"/>
    <n v="124"/>
    <n v="84"/>
    <s v="Qld"/>
    <s v="-"/>
    <d v="1899-12-30T17:32:00"/>
    <s v="Eagle Farm"/>
    <n v="8"/>
    <n v="6"/>
    <s v="Zarastro"/>
    <s v="Nat-11"/>
    <n v="40"/>
  </r>
  <r>
    <x v="24"/>
    <d v="1899-12-30T17:40:00"/>
    <x v="3"/>
    <n v="10"/>
    <n v="6"/>
    <s v="Veloce Carro"/>
    <s v="Nat"/>
    <n v="13"/>
    <n v="13"/>
    <x v="0"/>
    <s v="Nat-13"/>
    <s v="OK"/>
    <n v="52"/>
    <m/>
    <s v=""/>
    <s v="Veloce Carro"/>
    <s v=""/>
    <s v=""/>
    <s v=""/>
    <n v="100"/>
    <s v=""/>
    <n v="-100"/>
    <x v="0"/>
    <s v="Nat OK"/>
    <x v="0"/>
    <s v=""/>
    <n v="-50"/>
    <s v="Vic"/>
    <s v="-"/>
    <d v="1899-12-30T17:40:00"/>
    <s v="Moonee Valley"/>
    <n v="10"/>
    <n v="6"/>
    <s v="Veloce Carro"/>
    <s v="Nat-13"/>
    <n v="50"/>
  </r>
  <r>
    <x v="24"/>
    <d v="1899-12-30T17:55:00"/>
    <x v="6"/>
    <n v="10"/>
    <n v="10"/>
    <s v="Ceolwulf"/>
    <s v="E4"/>
    <n v="11.000000000000002"/>
    <n v="11.000000000000002"/>
    <x v="0"/>
    <s v="E4-11"/>
    <s v="OK"/>
    <n v="44.000000000000007"/>
    <m/>
    <s v=""/>
    <s v="Ceolwulf"/>
    <s v=""/>
    <s v=""/>
    <s v=""/>
    <n v="100"/>
    <s v=""/>
    <n v="-100"/>
    <x v="0"/>
    <s v="Poor &lt;55"/>
    <x v="2"/>
    <s v=""/>
    <n v="-20"/>
    <s v="NSW"/>
    <s v="-"/>
    <d v="1899-12-30T17:55:00"/>
    <s v="Randwick"/>
    <n v="10"/>
    <n v="10"/>
    <s v="Ceolwulf"/>
    <s v="E4-11"/>
    <n v="20"/>
  </r>
  <r>
    <x v="25"/>
    <d v="1899-12-30T13:15:00"/>
    <x v="5"/>
    <n v="1"/>
    <n v="1"/>
    <s v="Bold Soul"/>
    <s v="Nat"/>
    <n v="13"/>
    <n v="13"/>
    <x v="0"/>
    <s v="Nat-13"/>
    <s v="OK"/>
    <n v="52"/>
    <m/>
    <s v=""/>
    <s v="Bold Soul"/>
    <s v=""/>
    <s v=""/>
    <s v=""/>
    <n v="100"/>
    <s v=""/>
    <n v="-100"/>
    <x v="3"/>
    <s v="Nat OK"/>
    <x v="0"/>
    <s v=""/>
    <n v="-50"/>
    <s v="Vic"/>
    <s v="-"/>
    <d v="1899-12-30T13:15:00"/>
    <s v="Caulfield"/>
    <n v="1"/>
    <n v="1"/>
    <s v="Bold Soul"/>
    <s v="Nat-13"/>
    <n v="50"/>
  </r>
  <r>
    <x v="25"/>
    <d v="1899-12-30T15:00:00"/>
    <x v="5"/>
    <n v="4"/>
    <n v="6"/>
    <s v="Plenty Of Ammo"/>
    <s v="E4"/>
    <n v="12"/>
    <n v="12"/>
    <x v="0"/>
    <s v="E4-12"/>
    <s v="OK"/>
    <n v="48"/>
    <n v="1.35"/>
    <n v="64.800000000000011"/>
    <s v="Plenty Of Ammo"/>
    <s v=""/>
    <s v=""/>
    <s v=""/>
    <n v="100"/>
    <n v="135"/>
    <n v="35"/>
    <x v="3"/>
    <s v="Poor &lt;55"/>
    <x v="2"/>
    <n v="27"/>
    <n v="7"/>
    <s v="Vic"/>
    <s v="-"/>
    <d v="1899-12-30T15:00:00"/>
    <s v="Caulfield"/>
    <n v="4"/>
    <n v="6"/>
    <s v="Plenty Of Ammo"/>
    <s v="E4-12"/>
    <n v="20"/>
  </r>
  <r>
    <x v="25"/>
    <d v="1899-12-30T15:40:00"/>
    <x v="5"/>
    <n v="5"/>
    <n v="13"/>
    <s v="Mrs Chrissie"/>
    <s v="E4"/>
    <n v="12"/>
    <n v="32"/>
    <x v="1"/>
    <s v="E4-12/Edge-20"/>
    <s v="OK"/>
    <n v="128"/>
    <n v="3"/>
    <n v="384"/>
    <s v="Mrs Chrissie"/>
    <n v="200"/>
    <n v="600"/>
    <n v="400"/>
    <n v="100"/>
    <n v="300"/>
    <n v="200"/>
    <x v="3"/>
    <s v="Best"/>
    <x v="6"/>
    <n v="450"/>
    <n v="300"/>
    <s v="Vic"/>
    <s v="-"/>
    <d v="1899-12-30T15:40:00"/>
    <s v="Caulfield"/>
    <n v="5"/>
    <n v="13"/>
    <s v="Mrs Chrissie"/>
    <s v="E4-12/Edge-20"/>
    <n v="150"/>
  </r>
  <r>
    <x v="25"/>
    <d v="1899-12-30T15:40:00"/>
    <x v="5"/>
    <n v="5"/>
    <n v="13"/>
    <s v="Mrs Chrissie"/>
    <s v="Edge"/>
    <n v="20"/>
    <s v=""/>
    <x v="2"/>
    <s v=""/>
    <s v="OK"/>
    <s v=""/>
    <n v="3"/>
    <s v=""/>
    <s v="Mrs Chrissie"/>
    <s v=""/>
    <s v=""/>
    <s v=""/>
    <n v="100"/>
    <n v="300"/>
    <n v="200"/>
    <x v="3"/>
    <s v="Best"/>
    <x v="5"/>
    <s v=""/>
    <s v=""/>
    <s v="Vic"/>
    <s v="-"/>
    <d v="1899-12-30T15:40:00"/>
    <s v="Caulfield"/>
    <n v="5"/>
    <n v="13"/>
    <s v="Mrs Chrissie"/>
    <s v=""/>
    <s v=""/>
  </r>
  <r>
    <x v="25"/>
    <d v="1899-12-30T16:20:00"/>
    <x v="5"/>
    <n v="6"/>
    <n v="8"/>
    <s v="En Francais"/>
    <s v="E4"/>
    <n v="12"/>
    <n v="32"/>
    <x v="1"/>
    <s v="E4-12/Nat-20"/>
    <s v="OK"/>
    <n v="128"/>
    <m/>
    <s v=""/>
    <s v="En Francais"/>
    <n v="200"/>
    <s v=""/>
    <n v="-200"/>
    <n v="100"/>
    <s v=""/>
    <n v="-100"/>
    <x v="3"/>
    <s v="Best"/>
    <x v="6"/>
    <s v=""/>
    <n v="-150"/>
    <s v="Vic"/>
    <s v="-"/>
    <d v="1899-12-30T16:20:00"/>
    <s v="Caulfield"/>
    <n v="6"/>
    <n v="8"/>
    <s v="En Francais"/>
    <s v="E4-12/Nat-20"/>
    <n v="150"/>
  </r>
  <r>
    <x v="25"/>
    <d v="1899-12-30T16:20:00"/>
    <x v="5"/>
    <n v="6"/>
    <n v="8"/>
    <s v="En Francais"/>
    <s v="Nat"/>
    <n v="20"/>
    <s v=""/>
    <x v="2"/>
    <s v=""/>
    <s v="OK"/>
    <s v=""/>
    <m/>
    <s v=""/>
    <s v="En Francais"/>
    <s v=""/>
    <s v=""/>
    <s v=""/>
    <n v="100"/>
    <s v=""/>
    <n v="-100"/>
    <x v="3"/>
    <s v="Best"/>
    <x v="5"/>
    <s v=""/>
    <s v=""/>
    <s v="Vic"/>
    <s v="-"/>
    <d v="1899-12-30T16:20:00"/>
    <s v="Caulfield"/>
    <n v="6"/>
    <n v="8"/>
    <s v="En Francais"/>
    <s v=""/>
    <s v=""/>
  </r>
  <r>
    <x v="25"/>
    <d v="1899-12-30T17:00:00"/>
    <x v="5"/>
    <n v="7"/>
    <n v="12"/>
    <s v="Sghirripa"/>
    <s v="Nat"/>
    <n v="13"/>
    <n v="13"/>
    <x v="0"/>
    <s v="Nat-13"/>
    <s v="OK"/>
    <n v="52"/>
    <n v="7"/>
    <n v="364"/>
    <s v="Sghirripa"/>
    <s v=""/>
    <s v=""/>
    <s v=""/>
    <n v="100"/>
    <n v="700"/>
    <n v="600"/>
    <x v="3"/>
    <s v="Nat OK"/>
    <x v="0"/>
    <n v="350"/>
    <n v="300"/>
    <s v="Vic"/>
    <s v="-"/>
    <d v="1899-12-30T17:00:00"/>
    <s v="Caulfield"/>
    <n v="7"/>
    <n v="12"/>
    <s v="Sghirripa"/>
    <s v="Nat-13"/>
    <n v="50"/>
  </r>
  <r>
    <x v="25"/>
    <d v="1899-12-30T17:40:00"/>
    <x v="5"/>
    <n v="8"/>
    <n v="4"/>
    <s v="British Columbia"/>
    <s v="Nat"/>
    <n v="13"/>
    <n v="13"/>
    <x v="0"/>
    <s v="Nat-13"/>
    <s v="OK"/>
    <n v="52"/>
    <m/>
    <s v=""/>
    <s v="British Columbia"/>
    <s v=""/>
    <s v=""/>
    <s v=""/>
    <n v="100"/>
    <s v=""/>
    <n v="-100"/>
    <x v="3"/>
    <s v="Nat OK"/>
    <x v="0"/>
    <s v=""/>
    <n v="-50"/>
    <s v="Vic"/>
    <s v="-"/>
    <d v="1899-12-30T17:40:00"/>
    <s v="Caulfield"/>
    <n v="8"/>
    <n v="4"/>
    <s v="British Columbia"/>
    <s v="Nat-13"/>
    <n v="50"/>
  </r>
  <r>
    <x v="26"/>
    <d v="1899-12-30T13:13:00"/>
    <x v="4"/>
    <n v="1"/>
    <n v="2"/>
    <s v="Boom Torque"/>
    <s v="Nat"/>
    <n v="11"/>
    <n v="11"/>
    <x v="0"/>
    <s v="Nat-11"/>
    <s v=""/>
    <n v="44"/>
    <m/>
    <s v=""/>
    <s v="Boom Torque"/>
    <s v=""/>
    <s v=""/>
    <s v=""/>
    <n v="100"/>
    <s v=""/>
    <n v="-100"/>
    <x v="0"/>
    <s v="Q"/>
    <x v="3"/>
    <s v=""/>
    <n v="-40"/>
    <s v="Qld"/>
    <s v="-"/>
    <d v="1899-12-30T13:13:00"/>
    <s v="Doomben"/>
    <n v="1"/>
    <n v="2"/>
    <s v="Boom Torque"/>
    <s v="Nat-11"/>
    <n v="40"/>
  </r>
  <r>
    <x v="26"/>
    <d v="1899-12-30T14:23:00"/>
    <x v="4"/>
    <n v="3"/>
    <n v="8"/>
    <s v="Flying Joy"/>
    <s v="Nat"/>
    <n v="11"/>
    <n v="11"/>
    <x v="0"/>
    <s v="Nat-11"/>
    <s v=""/>
    <n v="44"/>
    <m/>
    <s v=""/>
    <s v="Flying Joy"/>
    <s v=""/>
    <s v=""/>
    <s v=""/>
    <n v="100"/>
    <s v=""/>
    <n v="-100"/>
    <x v="0"/>
    <s v="Q"/>
    <x v="3"/>
    <s v=""/>
    <n v="-40"/>
    <s v="Qld"/>
    <s v="-"/>
    <d v="1899-12-30T14:23:00"/>
    <s v="Doomben"/>
    <n v="3"/>
    <n v="8"/>
    <s v="Flying Joy"/>
    <s v="Nat-11"/>
    <n v="40"/>
  </r>
  <r>
    <x v="26"/>
    <d v="1899-12-30T14:30:00"/>
    <x v="3"/>
    <n v="5"/>
    <n v="5"/>
    <s v="Independent Road"/>
    <s v="E4"/>
    <n v="12"/>
    <n v="12"/>
    <x v="0"/>
    <s v="E4-12"/>
    <s v="OK"/>
    <n v="48"/>
    <m/>
    <s v=""/>
    <s v="Independent Road"/>
    <s v=""/>
    <s v=""/>
    <s v=""/>
    <n v="100"/>
    <s v=""/>
    <n v="-100"/>
    <x v="0"/>
    <s v="Poor &lt;55"/>
    <x v="2"/>
    <s v=""/>
    <n v="-20"/>
    <s v="Vic"/>
    <s v="-"/>
    <d v="1899-12-30T14:30:00"/>
    <s v="Moonee Valley"/>
    <n v="5"/>
    <n v="5"/>
    <s v="Independent Road"/>
    <s v="E4-12"/>
    <n v="20"/>
  </r>
  <r>
    <x v="26"/>
    <d v="1899-12-30T14:30:00"/>
    <x v="3"/>
    <n v="5"/>
    <n v="7"/>
    <s v="Tycoon Bec"/>
    <s v="E4"/>
    <n v="11.000000000000002"/>
    <n v="64"/>
    <x v="4"/>
    <s v="E4-11/Edge-20/Nat-20/Pro Mel-13"/>
    <s v="OK"/>
    <n v="256"/>
    <m/>
    <s v=""/>
    <s v="Tycoon Bec"/>
    <n v="200"/>
    <s v=""/>
    <n v="-200"/>
    <n v="100"/>
    <s v=""/>
    <n v="-100"/>
    <x v="0"/>
    <s v="ave"/>
    <x v="4"/>
    <s v=""/>
    <n v="-100"/>
    <s v="Vic"/>
    <s v="-"/>
    <d v="1899-12-30T14:30:00"/>
    <s v="Moonee Valley"/>
    <n v="5"/>
    <n v="7"/>
    <s v="Tycoon Bec"/>
    <s v="E4-11/Edge-20/Nat-20/Pro Mel-13"/>
    <n v="100"/>
  </r>
  <r>
    <x v="26"/>
    <d v="1899-12-30T14:30:00"/>
    <x v="3"/>
    <n v="5"/>
    <n v="7"/>
    <s v="Tycoon Bec"/>
    <s v="Edge"/>
    <n v="20"/>
    <s v=""/>
    <x v="2"/>
    <s v=""/>
    <s v="OK"/>
    <s v=""/>
    <m/>
    <s v=""/>
    <s v="Tycoon Bec"/>
    <s v=""/>
    <s v=""/>
    <s v=""/>
    <n v="100"/>
    <s v=""/>
    <n v="-100"/>
    <x v="0"/>
    <s v="ave"/>
    <x v="5"/>
    <s v=""/>
    <s v=""/>
    <s v="Vic"/>
    <s v="-"/>
    <d v="1899-12-30T14:30:00"/>
    <s v="Moonee Valley"/>
    <n v="5"/>
    <n v="7"/>
    <s v="Tycoon Bec"/>
    <s v=""/>
    <s v=""/>
  </r>
  <r>
    <x v="26"/>
    <d v="1899-12-30T14:30:00"/>
    <x v="3"/>
    <n v="5"/>
    <n v="7"/>
    <s v="Tycoon Bec"/>
    <s v="Nat"/>
    <n v="20"/>
    <s v=""/>
    <x v="2"/>
    <s v=""/>
    <s v="OK"/>
    <s v=""/>
    <m/>
    <s v=""/>
    <s v="Tycoon Bec"/>
    <s v=""/>
    <s v=""/>
    <s v=""/>
    <n v="100"/>
    <s v=""/>
    <n v="-100"/>
    <x v="0"/>
    <s v="ave"/>
    <x v="5"/>
    <s v=""/>
    <s v=""/>
    <s v="Vic"/>
    <s v="-"/>
    <d v="1899-12-30T14:30:00"/>
    <s v="Moonee Valley"/>
    <n v="5"/>
    <n v="7"/>
    <s v="Tycoon Bec"/>
    <s v=""/>
    <s v=""/>
  </r>
  <r>
    <x v="26"/>
    <d v="1899-12-30T14:30:00"/>
    <x v="3"/>
    <n v="5"/>
    <n v="7"/>
    <s v="Tycoon Bec"/>
    <s v="Pro Mel"/>
    <n v="13"/>
    <s v=""/>
    <x v="2"/>
    <s v=""/>
    <s v="OK"/>
    <s v=""/>
    <m/>
    <s v=""/>
    <s v="Tycoon Bec"/>
    <s v=""/>
    <s v=""/>
    <s v=""/>
    <n v="100"/>
    <s v=""/>
    <n v="-100"/>
    <x v="0"/>
    <s v="ave"/>
    <x v="5"/>
    <s v=""/>
    <s v=""/>
    <s v="Vic"/>
    <s v="-"/>
    <d v="1899-12-30T14:30:00"/>
    <s v="Moonee Valley"/>
    <n v="5"/>
    <n v="7"/>
    <s v="Tycoon Bec"/>
    <s v=""/>
    <s v=""/>
  </r>
  <r>
    <x v="26"/>
    <d v="1899-12-30T14:50:00"/>
    <x v="6"/>
    <n v="5"/>
    <n v="6"/>
    <s v="Caboche"/>
    <s v="Pro Syd"/>
    <n v="10"/>
    <n v="10"/>
    <x v="0"/>
    <s v="Pro Syd-10"/>
    <s v="OK"/>
    <n v="40"/>
    <m/>
    <s v=""/>
    <s v="Caboche"/>
    <s v=""/>
    <s v=""/>
    <s v=""/>
    <n v="100"/>
    <s v=""/>
    <n v="-100"/>
    <x v="0"/>
    <s v="Poor &lt;55"/>
    <x v="2"/>
    <s v=""/>
    <n v="-20"/>
    <s v="NSW"/>
    <s v="-"/>
    <d v="1899-12-30T14:50:00"/>
    <s v="Randwick"/>
    <n v="5"/>
    <n v="6"/>
    <s v="Caboche"/>
    <s v="Pro Syd-10"/>
    <n v="20"/>
  </r>
  <r>
    <x v="26"/>
    <d v="1899-12-30T14:50:00"/>
    <x v="6"/>
    <n v="5"/>
    <n v="2"/>
    <s v="Naval College"/>
    <s v="E4"/>
    <n v="10"/>
    <n v="23"/>
    <x v="1"/>
    <s v="E4-10/Nat-13"/>
    <s v="OK"/>
    <n v="92"/>
    <n v="3.4"/>
    <n v="312.8"/>
    <s v="Naval College"/>
    <n v="100"/>
    <n v="340"/>
    <n v="240"/>
    <n v="100"/>
    <n v="340"/>
    <n v="240"/>
    <x v="0"/>
    <s v="Best"/>
    <x v="3"/>
    <n v="136"/>
    <n v="96"/>
    <s v="NSW"/>
    <s v="-"/>
    <d v="1899-12-30T14:50:00"/>
    <s v="Randwick"/>
    <n v="5"/>
    <n v="2"/>
    <s v="Naval College"/>
    <s v="E4-10/Nat-13"/>
    <n v="40"/>
  </r>
  <r>
    <x v="26"/>
    <d v="1899-12-30T14:50:00"/>
    <x v="6"/>
    <n v="5"/>
    <n v="2"/>
    <s v="Naval College"/>
    <s v="Nat"/>
    <n v="13"/>
    <s v=""/>
    <x v="2"/>
    <s v=""/>
    <s v="OK"/>
    <s v=""/>
    <n v="3.4"/>
    <s v=""/>
    <s v="Naval College"/>
    <s v=""/>
    <s v=""/>
    <s v=""/>
    <n v="100"/>
    <n v="340"/>
    <n v="240"/>
    <x v="0"/>
    <s v="Best"/>
    <x v="5"/>
    <s v=""/>
    <s v=""/>
    <s v="NSW"/>
    <s v="-"/>
    <d v="1899-12-30T14:50:00"/>
    <s v="Randwick"/>
    <n v="5"/>
    <n v="2"/>
    <s v="Naval College"/>
    <s v=""/>
    <s v=""/>
  </r>
  <r>
    <x v="26"/>
    <d v="1899-12-30T14:50:00"/>
    <x v="6"/>
    <n v="5"/>
    <n v="5"/>
    <s v="Touristic"/>
    <s v="Pro Syd"/>
    <n v="15"/>
    <n v="15"/>
    <x v="0"/>
    <s v="Pro Syd-15"/>
    <s v="OK"/>
    <n v="60"/>
    <m/>
    <s v=""/>
    <s v="Touristic"/>
    <s v=""/>
    <s v=""/>
    <s v=""/>
    <n v="100"/>
    <s v=""/>
    <n v="-100"/>
    <x v="0"/>
    <s v="Best"/>
    <x v="4"/>
    <s v=""/>
    <n v="-100"/>
    <s v="NSW"/>
    <s v="-"/>
    <d v="1899-12-30T14:50:00"/>
    <s v="Randwick"/>
    <n v="5"/>
    <n v="5"/>
    <s v="Touristic"/>
    <s v="Pro Syd-15"/>
    <n v="100"/>
  </r>
  <r>
    <x v="26"/>
    <d v="1899-12-30T14:58:00"/>
    <x v="4"/>
    <n v="4"/>
    <n v="9"/>
    <s v="Emperor"/>
    <s v="Nat"/>
    <n v="11"/>
    <n v="11"/>
    <x v="0"/>
    <s v="Nat-11"/>
    <s v=""/>
    <n v="44"/>
    <m/>
    <s v=""/>
    <s v="Emperor"/>
    <s v=""/>
    <s v=""/>
    <s v=""/>
    <n v="100"/>
    <s v=""/>
    <n v="-100"/>
    <x v="0"/>
    <s v="Q"/>
    <x v="3"/>
    <s v=""/>
    <n v="-40"/>
    <s v="Qld"/>
    <s v="-"/>
    <d v="1899-12-30T14:58:00"/>
    <s v="Doomben"/>
    <n v="4"/>
    <n v="9"/>
    <s v="Emperor"/>
    <s v="Nat-11"/>
    <n v="40"/>
  </r>
  <r>
    <x v="26"/>
    <d v="1899-12-30T15:05:00"/>
    <x v="3"/>
    <n v="6"/>
    <n v="6"/>
    <s v="Piaggio"/>
    <s v="E4"/>
    <n v="12"/>
    <n v="52"/>
    <x v="3"/>
    <s v="E4-12/Edge-20/Nat-20"/>
    <s v="OK"/>
    <n v="208"/>
    <m/>
    <s v=""/>
    <s v="Piaggio"/>
    <n v="200"/>
    <s v=""/>
    <n v="-200"/>
    <n v="100"/>
    <s v=""/>
    <n v="-100"/>
    <x v="0"/>
    <s v="ave"/>
    <x v="4"/>
    <s v=""/>
    <n v="-100"/>
    <s v="Vic"/>
    <s v="-"/>
    <d v="1899-12-30T15:05:00"/>
    <s v="Moonee Valley"/>
    <n v="6"/>
    <n v="6"/>
    <s v="Piaggio"/>
    <s v="E4-12/Edge-20/Nat-20"/>
    <n v="100"/>
  </r>
  <r>
    <x v="26"/>
    <d v="1899-12-30T15:05:00"/>
    <x v="3"/>
    <n v="6"/>
    <n v="6"/>
    <s v="Piaggio"/>
    <s v="Edge"/>
    <n v="20"/>
    <s v=""/>
    <x v="2"/>
    <s v=""/>
    <s v="OK"/>
    <s v=""/>
    <m/>
    <s v=""/>
    <s v="Piaggio"/>
    <s v=""/>
    <s v=""/>
    <s v=""/>
    <n v="100"/>
    <s v=""/>
    <n v="-100"/>
    <x v="0"/>
    <s v="ave"/>
    <x v="5"/>
    <s v=""/>
    <s v=""/>
    <s v="Vic"/>
    <s v="-"/>
    <d v="1899-12-30T15:05:00"/>
    <s v="Moonee Valley"/>
    <n v="6"/>
    <n v="6"/>
    <s v="Piaggio"/>
    <s v=""/>
    <s v=""/>
  </r>
  <r>
    <x v="26"/>
    <d v="1899-12-30T15:05:00"/>
    <x v="3"/>
    <n v="6"/>
    <n v="6"/>
    <s v="Piaggio"/>
    <s v="Nat"/>
    <n v="20"/>
    <s v=""/>
    <x v="2"/>
    <s v=""/>
    <s v="OK"/>
    <s v=""/>
    <m/>
    <s v=""/>
    <s v="Piaggio"/>
    <s v=""/>
    <s v=""/>
    <s v=""/>
    <n v="100"/>
    <s v=""/>
    <n v="-100"/>
    <x v="0"/>
    <s v="ave"/>
    <x v="5"/>
    <s v=""/>
    <s v=""/>
    <s v="Vic"/>
    <s v="-"/>
    <d v="1899-12-30T15:05:00"/>
    <s v="Moonee Valley"/>
    <n v="6"/>
    <n v="6"/>
    <s v="Piaggio"/>
    <s v=""/>
    <s v=""/>
  </r>
  <r>
    <x v="26"/>
    <d v="1899-12-30T15:05:00"/>
    <x v="3"/>
    <n v="6"/>
    <n v="7"/>
    <s v="Soaring Eagle"/>
    <s v="Edge"/>
    <n v="10"/>
    <n v="23"/>
    <x v="1"/>
    <s v="Edge-10/Pro Mel-13"/>
    <s v="OK"/>
    <n v="92"/>
    <m/>
    <s v=""/>
    <s v="Soaring Eagle"/>
    <n v="100"/>
    <s v=""/>
    <n v="-100"/>
    <n v="100"/>
    <s v=""/>
    <n v="-100"/>
    <x v="0"/>
    <s v="ave"/>
    <x v="0"/>
    <s v=""/>
    <n v="-50"/>
    <s v="Vic"/>
    <s v="-"/>
    <d v="1899-12-30T15:05:00"/>
    <s v="Moonee Valley"/>
    <n v="6"/>
    <n v="7"/>
    <s v="Soaring Eagle"/>
    <s v="Edge-10/Pro Mel-13"/>
    <n v="50"/>
  </r>
  <r>
    <x v="26"/>
    <d v="1899-12-30T15:05:00"/>
    <x v="3"/>
    <n v="6"/>
    <n v="7"/>
    <s v="Soaring Eagle"/>
    <s v="Pro Mel"/>
    <n v="13"/>
    <s v=""/>
    <x v="2"/>
    <s v=""/>
    <s v="OK"/>
    <s v=""/>
    <m/>
    <s v=""/>
    <s v="Soaring Eagle"/>
    <s v=""/>
    <s v=""/>
    <s v=""/>
    <n v="100"/>
    <s v=""/>
    <n v="-100"/>
    <x v="0"/>
    <s v="ave"/>
    <x v="5"/>
    <s v=""/>
    <s v=""/>
    <s v="Vic"/>
    <s v="-"/>
    <d v="1899-12-30T15:05:00"/>
    <s v="Moonee Valley"/>
    <n v="6"/>
    <n v="7"/>
    <s v="Soaring Eagle"/>
    <s v=""/>
    <s v=""/>
  </r>
  <r>
    <x v="26"/>
    <d v="1899-12-30T15:25:00"/>
    <x v="6"/>
    <n v="6"/>
    <n v="3"/>
    <s v="Crafty Eagle"/>
    <s v="Pro Syd"/>
    <n v="15"/>
    <n v="15"/>
    <x v="0"/>
    <s v="Pro Syd-15"/>
    <s v="OK"/>
    <n v="60"/>
    <m/>
    <s v=""/>
    <s v="Crafty Eagle"/>
    <s v=""/>
    <s v=""/>
    <s v=""/>
    <n v="100"/>
    <s v=""/>
    <n v="-100"/>
    <x v="0"/>
    <s v="Best"/>
    <x v="4"/>
    <s v=""/>
    <n v="-100"/>
    <s v="NSW"/>
    <s v="-"/>
    <d v="1899-12-30T15:25:00"/>
    <s v="Randwick"/>
    <n v="6"/>
    <n v="3"/>
    <s v="Crafty Eagle"/>
    <s v="Pro Syd-15"/>
    <n v="100"/>
  </r>
  <r>
    <x v="26"/>
    <d v="1899-12-30T15:25:00"/>
    <x v="6"/>
    <n v="6"/>
    <n v="7"/>
    <s v="Louisville"/>
    <s v="E4"/>
    <n v="10"/>
    <n v="10"/>
    <x v="0"/>
    <s v="E4-10"/>
    <s v="OK"/>
    <n v="40"/>
    <m/>
    <s v=""/>
    <s v="Louisville"/>
    <s v=""/>
    <s v=""/>
    <s v=""/>
    <n v="100"/>
    <s v=""/>
    <n v="-100"/>
    <x v="0"/>
    <s v="Poor &lt;55"/>
    <x v="2"/>
    <s v=""/>
    <n v="-20"/>
    <s v="NSW"/>
    <s v="-"/>
    <d v="1899-12-30T15:25:00"/>
    <s v="Randwick"/>
    <n v="6"/>
    <n v="7"/>
    <s v="Louisville"/>
    <s v="E4-10"/>
    <n v="20"/>
  </r>
  <r>
    <x v="26"/>
    <d v="1899-12-30T15:33:00"/>
    <x v="4"/>
    <n v="5"/>
    <n v="4"/>
    <s v="Midnight In Tokyo"/>
    <s v="Nat"/>
    <n v="11"/>
    <n v="11"/>
    <x v="0"/>
    <s v="Nat-11"/>
    <s v=""/>
    <n v="44"/>
    <n v="2.25"/>
    <n v="99"/>
    <s v="Midnight In Tokyo"/>
    <s v=""/>
    <s v=""/>
    <s v=""/>
    <n v="100"/>
    <n v="225"/>
    <n v="125"/>
    <x v="0"/>
    <s v="Q"/>
    <x v="3"/>
    <n v="90"/>
    <n v="50"/>
    <s v="Qld"/>
    <s v="-"/>
    <d v="1899-12-30T15:33:00"/>
    <s v="Doomben"/>
    <n v="5"/>
    <n v="4"/>
    <s v="Midnight In Tokyo"/>
    <s v="Nat-11"/>
    <n v="40"/>
  </r>
  <r>
    <x v="26"/>
    <d v="1899-12-30T16:00:00"/>
    <x v="6"/>
    <n v="7"/>
    <n v="4"/>
    <s v="Grebeni"/>
    <s v="E4"/>
    <n v="10"/>
    <n v="10"/>
    <x v="0"/>
    <s v="E4-10"/>
    <s v="OK"/>
    <n v="40"/>
    <n v="3.1"/>
    <n v="124"/>
    <s v="Grebeni"/>
    <s v=""/>
    <s v=""/>
    <s v=""/>
    <n v="100"/>
    <n v="310"/>
    <n v="210"/>
    <x v="0"/>
    <s v="Poor &lt;55"/>
    <x v="2"/>
    <n v="62"/>
    <n v="42"/>
    <s v="NSW"/>
    <s v="-"/>
    <d v="1899-12-30T16:00:00"/>
    <s v="Randwick"/>
    <n v="7"/>
    <n v="4"/>
    <s v="Grebeni"/>
    <s v="E4-10"/>
    <n v="20"/>
  </r>
  <r>
    <x v="26"/>
    <d v="1899-12-30T16:20:00"/>
    <x v="3"/>
    <n v="8"/>
    <n v="10"/>
    <s v="Deel Blaster"/>
    <s v="Nat"/>
    <n v="13"/>
    <n v="13"/>
    <x v="0"/>
    <s v="Nat-13"/>
    <s v="OK"/>
    <n v="52"/>
    <m/>
    <s v=""/>
    <s v="Deel Blaster"/>
    <s v=""/>
    <s v=""/>
    <s v=""/>
    <n v="100"/>
    <s v=""/>
    <n v="-100"/>
    <x v="0"/>
    <s v="Nat OK"/>
    <x v="0"/>
    <s v=""/>
    <n v="-50"/>
    <s v="Vic"/>
    <s v="-"/>
    <d v="1899-12-30T16:20:00"/>
    <s v="Moonee Valley"/>
    <n v="8"/>
    <n v="10"/>
    <s v="Deel Blaster"/>
    <s v="Nat-13"/>
    <n v="50"/>
  </r>
  <r>
    <x v="26"/>
    <d v="1899-12-30T16:40:00"/>
    <x v="6"/>
    <n v="8"/>
    <n v="4"/>
    <s v="Afterlight"/>
    <s v="E4"/>
    <n v="10"/>
    <n v="23"/>
    <x v="1"/>
    <s v="E4-10/Nat-13"/>
    <s v="OK"/>
    <n v="92"/>
    <m/>
    <s v=""/>
    <s v="Afterlight"/>
    <n v="100"/>
    <s v=""/>
    <n v="-100"/>
    <n v="100"/>
    <s v=""/>
    <n v="-100"/>
    <x v="0"/>
    <s v="Best"/>
    <x v="3"/>
    <s v=""/>
    <n v="-40"/>
    <s v="NSW"/>
    <s v="-"/>
    <d v="1899-12-30T16:40:00"/>
    <s v="Randwick"/>
    <n v="8"/>
    <n v="4"/>
    <s v="Afterlight"/>
    <s v="E4-10/Nat-13"/>
    <n v="40"/>
  </r>
  <r>
    <x v="26"/>
    <d v="1899-12-30T16:40:00"/>
    <x v="6"/>
    <n v="8"/>
    <n v="4"/>
    <s v="Afterlight"/>
    <s v="Nat"/>
    <n v="13"/>
    <s v=""/>
    <x v="2"/>
    <s v=""/>
    <s v="OK"/>
    <s v=""/>
    <m/>
    <s v=""/>
    <s v="Afterlight"/>
    <s v=""/>
    <s v=""/>
    <s v=""/>
    <n v="100"/>
    <s v=""/>
    <n v="-100"/>
    <x v="0"/>
    <s v="Best"/>
    <x v="5"/>
    <s v=""/>
    <s v=""/>
    <s v="NSW"/>
    <s v="-"/>
    <d v="1899-12-30T16:40:00"/>
    <s v="Randwick"/>
    <n v="8"/>
    <n v="4"/>
    <s v="Afterlight"/>
    <s v=""/>
    <s v=""/>
  </r>
  <r>
    <x v="26"/>
    <d v="1899-12-30T16:40:00"/>
    <x v="6"/>
    <n v="8"/>
    <n v="2"/>
    <s v="Dollar Magic"/>
    <s v="Pro Syd"/>
    <n v="10"/>
    <n v="10"/>
    <x v="0"/>
    <s v="Pro Syd-10"/>
    <s v="OK"/>
    <n v="40"/>
    <m/>
    <s v=""/>
    <s v="Dollar Magic"/>
    <s v=""/>
    <s v=""/>
    <s v=""/>
    <n v="100"/>
    <s v=""/>
    <n v="-100"/>
    <x v="0"/>
    <s v="Poor &lt;55"/>
    <x v="2"/>
    <s v=""/>
    <n v="-20"/>
    <s v="NSW"/>
    <s v="-"/>
    <d v="1899-12-30T16:40:00"/>
    <s v="Randwick"/>
    <n v="8"/>
    <n v="2"/>
    <s v="Dollar Magic"/>
    <s v="Pro Syd-10"/>
    <n v="20"/>
  </r>
  <r>
    <x v="26"/>
    <d v="1899-12-30T17:00:00"/>
    <x v="3"/>
    <n v="9"/>
    <n v="10"/>
    <s v="Setosa"/>
    <s v="Nat"/>
    <n v="13"/>
    <n v="13"/>
    <x v="0"/>
    <s v="Nat-13"/>
    <s v="OK"/>
    <n v="52"/>
    <m/>
    <s v=""/>
    <s v="Setosa"/>
    <s v=""/>
    <s v=""/>
    <s v=""/>
    <n v="100"/>
    <s v=""/>
    <n v="-100"/>
    <x v="0"/>
    <s v="Nat OK"/>
    <x v="0"/>
    <s v=""/>
    <n v="-50"/>
    <s v="Vic"/>
    <s v="-"/>
    <d v="1899-12-30T17:00:00"/>
    <s v="Moonee Valley"/>
    <n v="9"/>
    <n v="10"/>
    <s v="Setosa"/>
    <s v="Nat-13"/>
    <n v="50"/>
  </r>
  <r>
    <x v="26"/>
    <d v="1899-12-30T17:20:00"/>
    <x v="6"/>
    <n v="9"/>
    <n v="11"/>
    <s v="Step Aside"/>
    <s v="E4"/>
    <n v="11.000000000000002"/>
    <n v="11.000000000000002"/>
    <x v="0"/>
    <s v="E4-11"/>
    <s v="OK"/>
    <n v="44.000000000000007"/>
    <m/>
    <s v=""/>
    <s v="Step Aside"/>
    <s v=""/>
    <s v=""/>
    <s v=""/>
    <n v="100"/>
    <s v=""/>
    <n v="-100"/>
    <x v="0"/>
    <s v="Poor &lt;55"/>
    <x v="2"/>
    <s v=""/>
    <n v="-20"/>
    <s v="NSW"/>
    <s v="-"/>
    <d v="1899-12-30T17:20:00"/>
    <s v="Randwick"/>
    <n v="9"/>
    <n v="11"/>
    <s v="Step Aside"/>
    <s v="E4-11"/>
    <n v="20"/>
  </r>
  <r>
    <x v="26"/>
    <d v="1899-12-30T17:20:00"/>
    <x v="6"/>
    <n v="9"/>
    <n v="9"/>
    <s v="Testator Silens"/>
    <s v="Pro Syd"/>
    <n v="15"/>
    <n v="15"/>
    <x v="0"/>
    <s v="Pro Syd-15"/>
    <s v="OK"/>
    <n v="60"/>
    <m/>
    <s v=""/>
    <s v="Testator Silens"/>
    <s v=""/>
    <s v=""/>
    <s v=""/>
    <n v="100"/>
    <s v=""/>
    <n v="-100"/>
    <x v="0"/>
    <s v="Best"/>
    <x v="4"/>
    <s v=""/>
    <n v="-100"/>
    <s v="NSW"/>
    <s v="-"/>
    <d v="1899-12-30T17:20:00"/>
    <s v="Randwick"/>
    <n v="9"/>
    <n v="9"/>
    <s v="Testator Silens"/>
    <s v="Pro Syd-15"/>
    <n v="100"/>
  </r>
  <r>
    <x v="27"/>
    <d v="1899-12-30T13:10:00"/>
    <x v="0"/>
    <n v="1"/>
    <n v="1"/>
    <s v="Midtown Boss"/>
    <s v="Nat"/>
    <n v="13"/>
    <n v="13"/>
    <x v="0"/>
    <s v="Nat-13"/>
    <s v="OK"/>
    <n v="52"/>
    <n v="2.1"/>
    <n v="109.2"/>
    <s v="Midtown Boss"/>
    <s v=""/>
    <s v=""/>
    <s v=""/>
    <n v="100"/>
    <n v="210"/>
    <n v="110"/>
    <x v="5"/>
    <s v="Nat OK"/>
    <x v="0"/>
    <n v="105"/>
    <n v="55"/>
    <s v="Vic"/>
    <s v="-"/>
    <d v="1899-12-30T13:10:00"/>
    <s v="Flemington"/>
    <n v="1"/>
    <n v="1"/>
    <s v="Midtown Boss"/>
    <s v="Nat-13"/>
    <n v="50"/>
  </r>
  <r>
    <x v="27"/>
    <d v="1899-12-30T13:45:00"/>
    <x v="0"/>
    <n v="2"/>
    <n v="3"/>
    <s v="Ginger N Pink"/>
    <s v="Nat"/>
    <n v="13"/>
    <n v="13"/>
    <x v="0"/>
    <s v="Nat-13"/>
    <s v="OK"/>
    <n v="52"/>
    <m/>
    <s v=""/>
    <s v="Ginger N Pink"/>
    <s v=""/>
    <s v=""/>
    <s v=""/>
    <n v="100"/>
    <s v=""/>
    <n v="-100"/>
    <x v="5"/>
    <s v="Nat OK"/>
    <x v="0"/>
    <s v=""/>
    <n v="-50"/>
    <s v="Vic"/>
    <s v="-"/>
    <d v="1899-12-30T13:45:00"/>
    <s v="Flemington"/>
    <n v="2"/>
    <n v="3"/>
    <s v="Ginger N Pink"/>
    <s v="Nat-13"/>
    <n v="50"/>
  </r>
  <r>
    <x v="27"/>
    <d v="1899-12-30T16:20:00"/>
    <x v="0"/>
    <n v="6"/>
    <n v="6"/>
    <s v="Ruling"/>
    <s v="Edge"/>
    <n v="12"/>
    <n v="25"/>
    <x v="1"/>
    <s v="Edge-12/Pro Mel-13"/>
    <s v="OK"/>
    <n v="100"/>
    <m/>
    <s v=""/>
    <s v="Ruling"/>
    <n v="100"/>
    <s v=""/>
    <n v="-100"/>
    <n v="100"/>
    <s v=""/>
    <n v="-100"/>
    <x v="5"/>
    <s v="Best"/>
    <x v="4"/>
    <s v=""/>
    <n v="-100"/>
    <s v="Vic"/>
    <s v="-"/>
    <d v="1899-12-30T16:20:00"/>
    <s v="Flemington"/>
    <n v="6"/>
    <n v="6"/>
    <s v="Ruling"/>
    <s v="Edge-12/Pro Mel-13"/>
    <n v="100"/>
  </r>
  <r>
    <x v="27"/>
    <d v="1899-12-30T16:20:00"/>
    <x v="0"/>
    <n v="6"/>
    <n v="6"/>
    <s v="Ruling"/>
    <s v="Pro Mel"/>
    <n v="13"/>
    <s v=""/>
    <x v="2"/>
    <s v=""/>
    <s v="OK"/>
    <s v=""/>
    <m/>
    <s v=""/>
    <s v="Ruling"/>
    <s v=""/>
    <s v=""/>
    <s v=""/>
    <n v="100"/>
    <s v=""/>
    <n v="-100"/>
    <x v="5"/>
    <s v="Best"/>
    <x v="5"/>
    <s v=""/>
    <s v=""/>
    <s v="Vic"/>
    <s v="-"/>
    <d v="1899-12-30T16:20:00"/>
    <s v="Flemington"/>
    <n v="6"/>
    <n v="6"/>
    <s v="Ruling"/>
    <s v=""/>
    <s v=""/>
  </r>
  <r>
    <x v="27"/>
    <d v="1899-12-30T17:00:00"/>
    <x v="0"/>
    <n v="7"/>
    <n v="3"/>
    <s v="Unusual Culture"/>
    <s v="Edge"/>
    <n v="12"/>
    <n v="25"/>
    <x v="1"/>
    <s v="Edge-12/Pro Mel-13"/>
    <s v="OK"/>
    <n v="100"/>
    <m/>
    <s v=""/>
    <s v="Unusual Culture"/>
    <n v="100"/>
    <s v=""/>
    <n v="-100"/>
    <n v="100"/>
    <s v=""/>
    <n v="-100"/>
    <x v="5"/>
    <s v="Best"/>
    <x v="4"/>
    <s v=""/>
    <n v="-100"/>
    <s v="Vic"/>
    <s v="-"/>
    <d v="1899-12-30T17:00:00"/>
    <s v="Flemington"/>
    <n v="7"/>
    <n v="3"/>
    <s v="Unusual Culture"/>
    <s v="Edge-12/Pro Mel-13"/>
    <n v="100"/>
  </r>
  <r>
    <x v="27"/>
    <d v="1899-12-30T17:00:00"/>
    <x v="0"/>
    <n v="7"/>
    <n v="3"/>
    <s v="Unusual Culture"/>
    <s v="Pro Mel"/>
    <n v="13"/>
    <s v=""/>
    <x v="2"/>
    <s v=""/>
    <s v="OK"/>
    <s v=""/>
    <m/>
    <s v=""/>
    <s v="Unusual Culture"/>
    <s v=""/>
    <s v=""/>
    <s v=""/>
    <n v="100"/>
    <s v=""/>
    <n v="-100"/>
    <x v="5"/>
    <s v="Best"/>
    <x v="5"/>
    <s v=""/>
    <s v=""/>
    <s v="Vic"/>
    <s v="-"/>
    <d v="1899-12-30T17:00:00"/>
    <s v="Flemington"/>
    <n v="7"/>
    <n v="3"/>
    <s v="Unusual Culture"/>
    <s v=""/>
    <s v=""/>
  </r>
  <r>
    <x v="28"/>
    <d v="1899-12-30T13:40:00"/>
    <x v="6"/>
    <n v="3"/>
    <n v="8"/>
    <s v="Hellova Nature"/>
    <s v="Pro Syd"/>
    <n v="15"/>
    <n v="15"/>
    <x v="0"/>
    <s v="Pro Syd-15"/>
    <s v="OK"/>
    <n v="60"/>
    <m/>
    <s v=""/>
    <s v="Hellova Nature"/>
    <s v=""/>
    <s v=""/>
    <s v=""/>
    <n v="100"/>
    <s v=""/>
    <n v="-100"/>
    <x v="0"/>
    <s v="Best"/>
    <x v="4"/>
    <s v=""/>
    <n v="-100"/>
    <s v="NSW"/>
    <s v="-"/>
    <d v="1899-12-30T13:40:00"/>
    <s v="Randwick"/>
    <n v="3"/>
    <n v="8"/>
    <s v="Hellova Nature"/>
    <s v="Pro Syd-15"/>
    <n v="100"/>
  </r>
  <r>
    <x v="28"/>
    <d v="1899-12-30T14:15:00"/>
    <x v="6"/>
    <n v="4"/>
    <n v="8"/>
    <s v="Euros"/>
    <s v="Pro Syd"/>
    <n v="15"/>
    <n v="15"/>
    <x v="0"/>
    <s v="Pro Syd-15"/>
    <s v="OK"/>
    <n v="60"/>
    <m/>
    <s v=""/>
    <s v="Euros"/>
    <s v=""/>
    <s v=""/>
    <s v=""/>
    <n v="100"/>
    <s v=""/>
    <n v="-100"/>
    <x v="0"/>
    <s v="Best"/>
    <x v="4"/>
    <s v=""/>
    <n v="-100"/>
    <s v="NSW"/>
    <s v="-"/>
    <d v="1899-12-30T14:15:00"/>
    <s v="Randwick"/>
    <n v="4"/>
    <n v="8"/>
    <s v="Euros"/>
    <s v="Pro Syd-15"/>
    <n v="100"/>
  </r>
  <r>
    <x v="28"/>
    <d v="1899-12-30T14:15:00"/>
    <x v="6"/>
    <n v="4"/>
    <n v="1"/>
    <s v="Terra Mater"/>
    <s v="Edge"/>
    <n v="15"/>
    <n v="30"/>
    <x v="1"/>
    <s v="Edge-15/Nat-15"/>
    <s v="OK"/>
    <n v="120"/>
    <n v="2.6"/>
    <n v="312"/>
    <s v="Terra Mater"/>
    <n v="200"/>
    <n v="520"/>
    <n v="320"/>
    <n v="100"/>
    <n v="260"/>
    <n v="160"/>
    <x v="0"/>
    <s v="Best"/>
    <x v="6"/>
    <n v="390"/>
    <n v="240"/>
    <s v="NSW"/>
    <s v="-"/>
    <d v="1899-12-30T14:15:00"/>
    <s v="Randwick"/>
    <n v="4"/>
    <n v="1"/>
    <s v="Terra Mater"/>
    <s v="Edge-15/Nat-15"/>
    <n v="150"/>
  </r>
  <r>
    <x v="28"/>
    <d v="1899-12-30T14:15:00"/>
    <x v="6"/>
    <n v="4"/>
    <n v="1"/>
    <s v="Terra Mater"/>
    <s v="Nat"/>
    <n v="15"/>
    <s v=""/>
    <x v="2"/>
    <s v=""/>
    <s v="OK"/>
    <s v=""/>
    <n v="2.6"/>
    <s v=""/>
    <s v="Terra Mater"/>
    <s v=""/>
    <s v=""/>
    <s v=""/>
    <n v="100"/>
    <n v="260"/>
    <n v="160"/>
    <x v="0"/>
    <s v="Best"/>
    <x v="5"/>
    <s v=""/>
    <s v=""/>
    <s v="NSW"/>
    <s v="-"/>
    <d v="1899-12-30T14:15:00"/>
    <s v="Randwick"/>
    <n v="4"/>
    <n v="1"/>
    <s v="Terra Mater"/>
    <s v=""/>
    <s v=""/>
  </r>
  <r>
    <x v="28"/>
    <d v="1899-12-30T14:30:00"/>
    <x v="13"/>
    <n v="5"/>
    <n v="2"/>
    <s v="Gitalong"/>
    <s v="Nat"/>
    <n v="20"/>
    <n v="20"/>
    <x v="0"/>
    <s v="Nat-20"/>
    <s v=""/>
    <n v="80"/>
    <m/>
    <s v=""/>
    <s v="Gitalong"/>
    <s v=""/>
    <s v=""/>
    <s v=""/>
    <n v="100"/>
    <s v=""/>
    <n v="-100"/>
    <x v="0"/>
    <s v="ave"/>
    <x v="4"/>
    <s v=""/>
    <n v="-100"/>
    <s v="Vic"/>
    <s v="Bush"/>
    <d v="1899-12-30T14:30:00"/>
    <s v="Geelong"/>
    <n v="5"/>
    <n v="2"/>
    <s v="Gitalong"/>
    <s v="Nat-20"/>
    <n v="100"/>
  </r>
  <r>
    <x v="28"/>
    <d v="1899-12-30T14:50:00"/>
    <x v="6"/>
    <n v="5"/>
    <n v="5"/>
    <s v="Running By"/>
    <s v="E4"/>
    <n v="11.000000000000002"/>
    <n v="11.000000000000002"/>
    <x v="0"/>
    <s v="E4-11"/>
    <s v="OK"/>
    <n v="44.000000000000007"/>
    <n v="2.4500000000000002"/>
    <n v="107.80000000000003"/>
    <s v="Running By"/>
    <s v=""/>
    <s v=""/>
    <s v=""/>
    <n v="100"/>
    <n v="245.00000000000003"/>
    <n v="145.00000000000003"/>
    <x v="0"/>
    <s v="Poor &lt;55"/>
    <x v="2"/>
    <n v="49"/>
    <n v="29"/>
    <s v="NSW"/>
    <s v="-"/>
    <d v="1899-12-30T14:50:00"/>
    <s v="Randwick"/>
    <n v="5"/>
    <n v="5"/>
    <s v="Running By"/>
    <s v="E4-11"/>
    <n v="20"/>
  </r>
  <r>
    <x v="28"/>
    <d v="1899-12-30T15:05:00"/>
    <x v="13"/>
    <n v="6"/>
    <n v="9"/>
    <s v="Rey Magnerio"/>
    <s v="Edge"/>
    <n v="13"/>
    <n v="26"/>
    <x v="1"/>
    <s v="Edge-13/Pro Mel-13"/>
    <s v=""/>
    <n v="104"/>
    <n v="2.2999999999999998"/>
    <n v="239.2"/>
    <s v="Rey Magnerio"/>
    <s v=""/>
    <s v=""/>
    <s v=""/>
    <n v="100"/>
    <n v="229.99999999999997"/>
    <n v="129.99999999999997"/>
    <x v="0"/>
    <s v="ave"/>
    <x v="7"/>
    <n v="299"/>
    <n v="169"/>
    <s v="Vic"/>
    <s v="Bush"/>
    <d v="1899-12-30T15:05:00"/>
    <s v="Geelong"/>
    <n v="6"/>
    <n v="9"/>
    <s v="Rey Magnerio"/>
    <s v="Edge-13/Pro Mel-13"/>
    <n v="130"/>
  </r>
  <r>
    <x v="28"/>
    <d v="1899-12-30T15:05:00"/>
    <x v="13"/>
    <n v="6"/>
    <n v="9"/>
    <s v="Rey Magnerio"/>
    <s v="Pro Mel"/>
    <n v="13"/>
    <s v=""/>
    <x v="2"/>
    <s v=""/>
    <s v=""/>
    <s v=""/>
    <n v="2.2999999999999998"/>
    <s v=""/>
    <s v="Rey Magnerio"/>
    <s v=""/>
    <s v=""/>
    <s v=""/>
    <n v="100"/>
    <n v="229.99999999999997"/>
    <n v="129.99999999999997"/>
    <x v="0"/>
    <s v="ave"/>
    <x v="5"/>
    <s v=""/>
    <s v=""/>
    <s v="Vic"/>
    <s v="Bush"/>
    <d v="1899-12-30T15:05:00"/>
    <s v="Geelong"/>
    <n v="6"/>
    <n v="9"/>
    <s v="Rey Magnerio"/>
    <s v=""/>
    <s v=""/>
  </r>
  <r>
    <x v="28"/>
    <d v="1899-12-30T15:25:00"/>
    <x v="6"/>
    <n v="6"/>
    <n v="2"/>
    <s v="Buillt"/>
    <s v="Pro Syd"/>
    <n v="15"/>
    <n v="15"/>
    <x v="0"/>
    <s v="Pro Syd-15"/>
    <s v="OK"/>
    <n v="60"/>
    <n v="3"/>
    <n v="180"/>
    <s v="Buillt"/>
    <s v=""/>
    <s v=""/>
    <s v=""/>
    <n v="100"/>
    <n v="300"/>
    <n v="200"/>
    <x v="0"/>
    <s v="Best"/>
    <x v="4"/>
    <n v="300"/>
    <n v="200"/>
    <s v="NSW"/>
    <s v="-"/>
    <d v="1899-12-30T15:25:00"/>
    <s v="Randwick"/>
    <n v="6"/>
    <n v="2"/>
    <s v="Buillt"/>
    <s v="Pro Syd-15"/>
    <n v="100"/>
  </r>
  <r>
    <x v="28"/>
    <d v="1899-12-30T15:25:00"/>
    <x v="6"/>
    <n v="6"/>
    <n v="5"/>
    <s v="Matusalem"/>
    <s v="E4"/>
    <n v="10"/>
    <n v="10"/>
    <x v="0"/>
    <s v="E4-10"/>
    <s v="OK"/>
    <n v="40"/>
    <m/>
    <s v=""/>
    <s v="Matusalem"/>
    <s v=""/>
    <s v=""/>
    <s v=""/>
    <n v="100"/>
    <s v=""/>
    <n v="-100"/>
    <x v="0"/>
    <s v="Poor &lt;55"/>
    <x v="2"/>
    <s v=""/>
    <n v="-20"/>
    <s v="NSW"/>
    <s v="-"/>
    <d v="1899-12-30T15:25:00"/>
    <s v="Randwick"/>
    <n v="6"/>
    <n v="5"/>
    <s v="Matusalem"/>
    <s v="E4-10"/>
    <n v="20"/>
  </r>
  <r>
    <x v="28"/>
    <d v="1899-12-30T15:40:00"/>
    <x v="13"/>
    <n v="7"/>
    <n v="2"/>
    <s v="Boldinho"/>
    <s v="Nat"/>
    <n v="20"/>
    <n v="20"/>
    <x v="0"/>
    <s v="Nat-20"/>
    <s v=""/>
    <n v="80"/>
    <m/>
    <s v=""/>
    <s v="Boldinho"/>
    <s v=""/>
    <s v=""/>
    <s v=""/>
    <n v="100"/>
    <s v=""/>
    <n v="-100"/>
    <x v="0"/>
    <s v="ave"/>
    <x v="4"/>
    <s v=""/>
    <n v="-100"/>
    <s v="Vic"/>
    <s v="Bush"/>
    <d v="1899-12-30T15:40:00"/>
    <s v="Geelong"/>
    <n v="7"/>
    <n v="2"/>
    <s v="Boldinho"/>
    <s v="Nat-20"/>
    <n v="100"/>
  </r>
  <r>
    <x v="28"/>
    <d v="1899-12-30T16:00:00"/>
    <x v="6"/>
    <n v="7"/>
    <n v="2"/>
    <s v="Felix Majestic"/>
    <s v="Pro Syd"/>
    <n v="15"/>
    <n v="15"/>
    <x v="0"/>
    <s v="Pro Syd-15"/>
    <s v="OK"/>
    <n v="60"/>
    <m/>
    <s v=""/>
    <s v="Felix Majestic"/>
    <s v=""/>
    <s v=""/>
    <s v=""/>
    <n v="100"/>
    <s v=""/>
    <n v="-100"/>
    <x v="0"/>
    <s v="Best"/>
    <x v="4"/>
    <s v=""/>
    <n v="-100"/>
    <s v="NSW"/>
    <s v="-"/>
    <d v="1899-12-30T16:00:00"/>
    <s v="Randwick"/>
    <n v="7"/>
    <n v="2"/>
    <s v="Felix Majestic"/>
    <s v="Pro Syd-15"/>
    <n v="100"/>
  </r>
  <r>
    <x v="28"/>
    <d v="1899-12-30T16:20:00"/>
    <x v="13"/>
    <n v="8"/>
    <n v="7"/>
    <s v="Holymanz"/>
    <s v="E4"/>
    <n v="12"/>
    <n v="37"/>
    <x v="3"/>
    <s v="E4-12/Edge-12/Pro Mel-13"/>
    <s v=""/>
    <n v="148"/>
    <n v="4.2"/>
    <n v="621.6"/>
    <s v="Holymanz"/>
    <s v=""/>
    <s v=""/>
    <s v=""/>
    <n v="100"/>
    <n v="420"/>
    <n v="320"/>
    <x v="0"/>
    <s v="ave"/>
    <x v="7"/>
    <n v="546"/>
    <n v="416"/>
    <s v="Vic"/>
    <s v="Bush"/>
    <d v="1899-12-30T16:20:00"/>
    <s v="Geelong"/>
    <n v="8"/>
    <n v="7"/>
    <s v="Holymanz"/>
    <s v="E4-12/Edge-12/Pro Mel-13"/>
    <n v="130"/>
  </r>
  <r>
    <x v="28"/>
    <d v="1899-12-30T16:20:00"/>
    <x v="13"/>
    <n v="8"/>
    <n v="7"/>
    <s v="Holymanz"/>
    <s v="Edge"/>
    <n v="12"/>
    <s v=""/>
    <x v="2"/>
    <s v=""/>
    <s v=""/>
    <s v=""/>
    <n v="4.2"/>
    <s v=""/>
    <s v="Holymanz"/>
    <s v=""/>
    <s v=""/>
    <s v=""/>
    <n v="100"/>
    <n v="420"/>
    <n v="320"/>
    <x v="0"/>
    <s v="ave"/>
    <x v="5"/>
    <s v=""/>
    <s v=""/>
    <s v="Vic"/>
    <s v="Bush"/>
    <d v="1899-12-30T16:20:00"/>
    <s v="Geelong"/>
    <n v="8"/>
    <n v="7"/>
    <s v="Holymanz"/>
    <s v=""/>
    <s v=""/>
  </r>
  <r>
    <x v="28"/>
    <d v="1899-12-30T16:20:00"/>
    <x v="13"/>
    <n v="8"/>
    <n v="7"/>
    <s v="Holymanz"/>
    <s v="Pro Mel"/>
    <n v="13"/>
    <s v=""/>
    <x v="2"/>
    <s v=""/>
    <s v=""/>
    <s v=""/>
    <n v="4.2"/>
    <s v=""/>
    <s v="Holymanz"/>
    <s v=""/>
    <s v=""/>
    <s v=""/>
    <n v="100"/>
    <n v="420"/>
    <n v="320"/>
    <x v="0"/>
    <s v="ave"/>
    <x v="5"/>
    <s v=""/>
    <s v=""/>
    <s v="Vic"/>
    <s v="Bush"/>
    <d v="1899-12-30T16:20:00"/>
    <s v="Geelong"/>
    <n v="8"/>
    <n v="7"/>
    <s v="Holymanz"/>
    <s v=""/>
    <s v=""/>
  </r>
  <r>
    <x v="28"/>
    <d v="1899-12-30T17:00:00"/>
    <x v="13"/>
    <n v="9"/>
    <n v="2"/>
    <s v="Va Via"/>
    <s v="E4"/>
    <n v="12"/>
    <n v="52"/>
    <x v="3"/>
    <s v="E4-12/Edge-20/Pro Mel-20"/>
    <s v=""/>
    <n v="208"/>
    <n v="2.4500000000000002"/>
    <n v="509.6"/>
    <s v="Va Via"/>
    <s v=""/>
    <s v=""/>
    <s v=""/>
    <n v="100"/>
    <n v="245.00000000000003"/>
    <n v="145.00000000000003"/>
    <x v="0"/>
    <s v="ave"/>
    <x v="7"/>
    <n v="318.5"/>
    <n v="188.5"/>
    <s v="Vic"/>
    <s v="Bush"/>
    <d v="1899-12-30T17:00:00"/>
    <s v="Geelong"/>
    <n v="9"/>
    <n v="2"/>
    <s v="Va Via"/>
    <s v="E4-12/Edge-20/Pro Mel-20"/>
    <n v="130"/>
  </r>
  <r>
    <x v="28"/>
    <d v="1899-12-30T17:00:00"/>
    <x v="13"/>
    <n v="9"/>
    <n v="2"/>
    <s v="Va Via"/>
    <s v="Edge"/>
    <n v="20"/>
    <s v=""/>
    <x v="2"/>
    <s v=""/>
    <s v=""/>
    <s v=""/>
    <n v="2.4500000000000002"/>
    <s v=""/>
    <s v="Va Via"/>
    <s v=""/>
    <s v=""/>
    <s v=""/>
    <n v="100"/>
    <n v="245.00000000000003"/>
    <n v="145.00000000000003"/>
    <x v="0"/>
    <s v="ave"/>
    <x v="5"/>
    <s v=""/>
    <s v=""/>
    <s v="Vic"/>
    <s v="Bush"/>
    <d v="1899-12-30T17:00:00"/>
    <s v="Geelong"/>
    <n v="9"/>
    <n v="2"/>
    <s v="Va Via"/>
    <s v=""/>
    <s v=""/>
  </r>
  <r>
    <x v="28"/>
    <d v="1899-12-30T17:00:00"/>
    <x v="13"/>
    <n v="9"/>
    <n v="2"/>
    <s v="Va Via"/>
    <s v="Pro Mel"/>
    <n v="20"/>
    <s v=""/>
    <x v="2"/>
    <s v=""/>
    <s v=""/>
    <s v=""/>
    <n v="2.5"/>
    <s v=""/>
    <s v="Va Via"/>
    <s v=""/>
    <s v=""/>
    <s v=""/>
    <n v="100"/>
    <n v="250"/>
    <n v="150"/>
    <x v="0"/>
    <s v="ave"/>
    <x v="5"/>
    <s v=""/>
    <s v=""/>
    <s v="Vic"/>
    <s v="Bush"/>
    <d v="1899-12-30T17:00:00"/>
    <s v="Geelong"/>
    <n v="9"/>
    <n v="2"/>
    <s v="Va Via"/>
    <s v=""/>
    <s v=""/>
  </r>
  <r>
    <x v="28"/>
    <d v="1899-12-30T17:20:00"/>
    <x v="6"/>
    <n v="9"/>
    <n v="8"/>
    <s v="Kapakiri"/>
    <s v="Pro Syd"/>
    <n v="10"/>
    <n v="10"/>
    <x v="0"/>
    <s v="Pro Syd-10"/>
    <s v="OK"/>
    <n v="40"/>
    <m/>
    <s v=""/>
    <s v="Kapakiri"/>
    <s v=""/>
    <s v=""/>
    <s v=""/>
    <n v="100"/>
    <s v=""/>
    <n v="-100"/>
    <x v="0"/>
    <s v="Poor &lt;55"/>
    <x v="2"/>
    <s v=""/>
    <n v="-20"/>
    <s v="NSW"/>
    <s v="-"/>
    <d v="1899-12-30T17:20:00"/>
    <s v="Randwick"/>
    <n v="9"/>
    <n v="8"/>
    <s v="Kapakiri"/>
    <s v="Pro Syd-10"/>
    <n v="20"/>
  </r>
  <r>
    <x v="28"/>
    <d v="1899-12-30T17:55:00"/>
    <x v="6"/>
    <n v="10"/>
    <n v="13"/>
    <s v="Spring Lee"/>
    <s v="Pro Syd"/>
    <n v="15"/>
    <n v="15"/>
    <x v="0"/>
    <s v="Pro Syd-15"/>
    <s v="OK"/>
    <n v="60"/>
    <m/>
    <s v=""/>
    <s v="Spring Lee"/>
    <s v=""/>
    <s v=""/>
    <s v=""/>
    <n v="100"/>
    <s v=""/>
    <n v="-100"/>
    <x v="0"/>
    <s v="Best"/>
    <x v="4"/>
    <s v=""/>
    <n v="-100"/>
    <s v="NSW"/>
    <s v="-"/>
    <d v="1899-12-30T17:55:00"/>
    <s v="Randwick"/>
    <n v="10"/>
    <n v="13"/>
    <s v="Spring Lee"/>
    <s v="Pro Syd-15"/>
    <n v="100"/>
  </r>
  <r>
    <x v="29"/>
    <d v="1899-12-30T12:35:00"/>
    <x v="1"/>
    <n v="1"/>
    <n v="2"/>
    <s v="Jumeirah Beach"/>
    <s v="E4"/>
    <n v="10"/>
    <n v="40"/>
    <x v="3"/>
    <s v="E4-10/Edge-15/Nat-15"/>
    <s v="OK"/>
    <n v="160"/>
    <m/>
    <s v=""/>
    <s v="Jumeirah Beach"/>
    <n v="200"/>
    <s v=""/>
    <n v="-200"/>
    <n v="100"/>
    <s v=""/>
    <n v="-100"/>
    <x v="0"/>
    <s v="ave"/>
    <x v="4"/>
    <s v=""/>
    <n v="-100"/>
    <s v="NSW"/>
    <s v="-"/>
    <d v="1899-12-30T12:35:00"/>
    <s v="Rosehill"/>
    <n v="1"/>
    <n v="2"/>
    <s v="Jumeirah Beach"/>
    <s v="E4-10/Edge-15/Nat-15"/>
    <n v="100"/>
  </r>
  <r>
    <x v="29"/>
    <d v="1899-12-30T12:35:00"/>
    <x v="1"/>
    <n v="1"/>
    <n v="2"/>
    <s v="Jumeirah Beach"/>
    <s v="Edge"/>
    <n v="15"/>
    <s v=""/>
    <x v="2"/>
    <s v=""/>
    <s v="OK"/>
    <s v=""/>
    <m/>
    <s v=""/>
    <s v="Jumeirah Beach"/>
    <s v=""/>
    <s v=""/>
    <s v=""/>
    <n v="100"/>
    <s v=""/>
    <n v="-100"/>
    <x v="0"/>
    <s v="ave"/>
    <x v="5"/>
    <s v=""/>
    <s v=""/>
    <s v="NSW"/>
    <s v="-"/>
    <d v="1899-12-30T12:35:00"/>
    <s v="Rosehill"/>
    <n v="1"/>
    <n v="2"/>
    <s v="Jumeirah Beach"/>
    <s v=""/>
    <s v=""/>
  </r>
  <r>
    <x v="29"/>
    <d v="1899-12-30T12:35:00"/>
    <x v="1"/>
    <n v="1"/>
    <n v="2"/>
    <s v="Jumeirah Beach"/>
    <s v="Nat"/>
    <n v="15"/>
    <s v=""/>
    <x v="2"/>
    <s v=""/>
    <s v="OK"/>
    <s v=""/>
    <m/>
    <s v=""/>
    <s v="Jumeirah Beach"/>
    <s v=""/>
    <s v=""/>
    <s v=""/>
    <n v="100"/>
    <s v=""/>
    <n v="-100"/>
    <x v="0"/>
    <s v="ave"/>
    <x v="5"/>
    <s v=""/>
    <s v=""/>
    <s v="NSW"/>
    <s v="-"/>
    <d v="1899-12-30T12:35:00"/>
    <s v="Rosehill"/>
    <n v="1"/>
    <n v="2"/>
    <s v="Jumeirah Beach"/>
    <s v=""/>
    <s v=""/>
  </r>
  <r>
    <x v="29"/>
    <d v="1899-12-30T12:48:00"/>
    <x v="0"/>
    <n v="2"/>
    <n v="8"/>
    <s v="Golden Crusader"/>
    <s v="E4"/>
    <n v="12"/>
    <n v="24"/>
    <x v="1"/>
    <s v="E4-12/Edge-12"/>
    <s v="OK"/>
    <n v="96"/>
    <m/>
    <s v=""/>
    <s v="Golden Crusader"/>
    <n v="100"/>
    <s v=""/>
    <n v="-100"/>
    <n v="100"/>
    <s v=""/>
    <n v="-100"/>
    <x v="0"/>
    <s v="Best"/>
    <x v="4"/>
    <s v=""/>
    <n v="-100"/>
    <s v="Vic"/>
    <s v="-"/>
    <d v="1899-12-30T12:48:00"/>
    <s v="Flemington"/>
    <n v="2"/>
    <n v="8"/>
    <s v="Golden Crusader"/>
    <s v="E4-12/Edge-12"/>
    <n v="100"/>
  </r>
  <r>
    <x v="29"/>
    <d v="1899-12-30T12:48:00"/>
    <x v="0"/>
    <n v="2"/>
    <n v="8"/>
    <s v="Golden Crusader"/>
    <s v="Edge"/>
    <n v="12"/>
    <s v=""/>
    <x v="2"/>
    <s v=""/>
    <s v="OK"/>
    <s v=""/>
    <m/>
    <s v=""/>
    <s v="Golden Crusader"/>
    <s v=""/>
    <s v=""/>
    <s v=""/>
    <n v="100"/>
    <s v=""/>
    <n v="-100"/>
    <x v="0"/>
    <s v="Best"/>
    <x v="5"/>
    <s v=""/>
    <s v=""/>
    <s v="Vic"/>
    <s v="-"/>
    <d v="1899-12-30T12:48:00"/>
    <s v="Flemington"/>
    <n v="2"/>
    <n v="8"/>
    <s v="Golden Crusader"/>
    <s v=""/>
    <s v=""/>
  </r>
  <r>
    <x v="29"/>
    <d v="1899-12-30T14:33:00"/>
    <x v="0"/>
    <n v="5"/>
    <n v="2"/>
    <s v="Bold Soul"/>
    <s v="Nat"/>
    <n v="13"/>
    <n v="13"/>
    <x v="0"/>
    <s v="Nat-13"/>
    <s v="OK"/>
    <n v="52"/>
    <n v="4"/>
    <n v="208"/>
    <s v="Bold Soul"/>
    <s v=""/>
    <s v=""/>
    <s v=""/>
    <n v="100"/>
    <n v="400"/>
    <n v="300"/>
    <x v="0"/>
    <s v="Nat OK"/>
    <x v="0"/>
    <n v="200"/>
    <n v="150"/>
    <s v="Vic"/>
    <s v="-"/>
    <d v="1899-12-30T14:33:00"/>
    <s v="Flemington"/>
    <n v="5"/>
    <n v="2"/>
    <s v="Bold Soul"/>
    <s v="Nat-13"/>
    <n v="50"/>
  </r>
  <r>
    <x v="29"/>
    <d v="1899-12-30T14:55:00"/>
    <x v="1"/>
    <n v="5"/>
    <n v="7"/>
    <s v="Mrs Chrissie"/>
    <s v="E4"/>
    <n v="10"/>
    <n v="10"/>
    <x v="0"/>
    <s v="E4-10"/>
    <s v="OK"/>
    <n v="40"/>
    <m/>
    <s v=""/>
    <s v="Mrs Chrissie"/>
    <s v=""/>
    <s v=""/>
    <s v=""/>
    <n v="100"/>
    <s v=""/>
    <n v="-100"/>
    <x v="0"/>
    <s v="Poor &lt;55"/>
    <x v="2"/>
    <s v=""/>
    <n v="-20"/>
    <s v="NSW"/>
    <s v="-"/>
    <d v="1899-12-30T14:55:00"/>
    <s v="Rosehill"/>
    <n v="5"/>
    <n v="7"/>
    <s v="Mrs Chrissie"/>
    <s v="E4-10"/>
    <n v="20"/>
  </r>
  <r>
    <x v="29"/>
    <d v="1899-12-30T15:08:00"/>
    <x v="0"/>
    <n v="6"/>
    <n v="5"/>
    <s v="Dane On Tour"/>
    <s v="E4"/>
    <n v="12"/>
    <n v="12"/>
    <x v="0"/>
    <s v="E4-12"/>
    <s v="OK"/>
    <n v="48"/>
    <m/>
    <s v=""/>
    <s v="Dane On Tour"/>
    <s v=""/>
    <s v=""/>
    <s v=""/>
    <n v="100"/>
    <s v=""/>
    <n v="-100"/>
    <x v="0"/>
    <s v="Poor &lt;55"/>
    <x v="2"/>
    <s v=""/>
    <n v="-20"/>
    <s v="Vic"/>
    <s v="-"/>
    <d v="1899-12-30T15:08:00"/>
    <s v="Flemington"/>
    <n v="6"/>
    <n v="5"/>
    <s v="Dane On Tour"/>
    <s v="E4-12"/>
    <n v="20"/>
  </r>
  <r>
    <x v="29"/>
    <d v="1899-12-30T15:30:00"/>
    <x v="1"/>
    <n v="6"/>
    <n v="12"/>
    <s v="Angel Of Light"/>
    <s v="E4"/>
    <n v="10"/>
    <n v="10"/>
    <x v="0"/>
    <s v="E4-10"/>
    <s v="OK"/>
    <n v="40"/>
    <m/>
    <s v=""/>
    <s v="Angel Of Light"/>
    <s v=""/>
    <s v=""/>
    <s v=""/>
    <n v="100"/>
    <s v=""/>
    <n v="-100"/>
    <x v="0"/>
    <s v="Poor &lt;55"/>
    <x v="2"/>
    <s v=""/>
    <n v="-20"/>
    <s v="NSW"/>
    <s v="-"/>
    <d v="1899-12-30T15:30:00"/>
    <s v="Rosehill"/>
    <n v="6"/>
    <n v="12"/>
    <s v="Angel Of Light"/>
    <s v="E4-10"/>
    <n v="20"/>
  </r>
  <r>
    <x v="29"/>
    <d v="1899-12-30T15:43:00"/>
    <x v="0"/>
    <n v="7"/>
    <n v="5"/>
    <s v="Green Belt"/>
    <s v="Nat"/>
    <n v="13"/>
    <n v="13"/>
    <x v="0"/>
    <s v="Nat-13"/>
    <s v="OK"/>
    <n v="52"/>
    <m/>
    <s v=""/>
    <s v="Green Belt"/>
    <s v=""/>
    <s v=""/>
    <s v=""/>
    <n v="100"/>
    <s v=""/>
    <n v="-100"/>
    <x v="0"/>
    <s v="Nat OK"/>
    <x v="0"/>
    <s v=""/>
    <n v="-50"/>
    <s v="Vic"/>
    <s v="-"/>
    <d v="1899-12-30T15:43:00"/>
    <s v="Flemington"/>
    <n v="7"/>
    <n v="5"/>
    <s v="Green Belt"/>
    <s v="Nat-13"/>
    <n v="50"/>
  </r>
  <r>
    <x v="29"/>
    <d v="1899-12-30T16:15:00"/>
    <x v="1"/>
    <n v="7"/>
    <n v="5"/>
    <s v="Baby Rider"/>
    <s v="E4"/>
    <n v="10"/>
    <n v="23"/>
    <x v="1"/>
    <s v="E4-10/Nat-13"/>
    <s v="OK"/>
    <n v="92"/>
    <m/>
    <s v=""/>
    <s v="Baby Rider"/>
    <n v="100"/>
    <s v=""/>
    <n v="-100"/>
    <n v="100"/>
    <s v=""/>
    <n v="-100"/>
    <x v="0"/>
    <s v="ave"/>
    <x v="0"/>
    <s v=""/>
    <n v="-50"/>
    <s v="NSW"/>
    <s v="-"/>
    <d v="1899-12-30T16:15:00"/>
    <s v="Rosehill"/>
    <n v="7"/>
    <n v="5"/>
    <s v="Baby Rider"/>
    <s v="E4-10/Nat-13"/>
    <n v="50"/>
  </r>
  <r>
    <x v="29"/>
    <d v="1899-12-30T16:15:00"/>
    <x v="1"/>
    <n v="7"/>
    <n v="5"/>
    <s v="Baby Rider"/>
    <s v="Nat"/>
    <n v="13"/>
    <s v=""/>
    <x v="2"/>
    <s v=""/>
    <s v="OK"/>
    <s v=""/>
    <m/>
    <s v=""/>
    <s v="Baby Rider"/>
    <s v=""/>
    <s v=""/>
    <s v=""/>
    <n v="100"/>
    <s v=""/>
    <n v="-100"/>
    <x v="0"/>
    <s v="ave"/>
    <x v="5"/>
    <s v=""/>
    <s v=""/>
    <s v="NSW"/>
    <s v="-"/>
    <d v="1899-12-30T16:15:00"/>
    <s v="Rosehill"/>
    <n v="7"/>
    <n v="5"/>
    <s v="Baby Rider"/>
    <s v=""/>
    <s v=""/>
  </r>
  <r>
    <x v="29"/>
    <d v="1899-12-30T16:15:00"/>
    <x v="1"/>
    <n v="7"/>
    <n v="12"/>
    <s v="Naval College"/>
    <s v="Pro Syd"/>
    <n v="15"/>
    <n v="15"/>
    <x v="0"/>
    <s v="Pro Syd-15"/>
    <s v="OK"/>
    <n v="60"/>
    <n v="3.1"/>
    <n v="186"/>
    <s v="Naval College"/>
    <s v=""/>
    <s v=""/>
    <s v=""/>
    <n v="100"/>
    <n v="310"/>
    <n v="210"/>
    <x v="0"/>
    <s v="ave"/>
    <x v="1"/>
    <n v="372"/>
    <n v="252"/>
    <s v="NSW"/>
    <s v="-"/>
    <d v="1899-12-30T16:15:00"/>
    <s v="Rosehill"/>
    <n v="7"/>
    <n v="12"/>
    <s v="Naval College"/>
    <s v="Pro Syd-15"/>
    <n v="120"/>
  </r>
  <r>
    <x v="29"/>
    <d v="1899-12-30T16:28:00"/>
    <x v="0"/>
    <n v="8"/>
    <n v="2"/>
    <s v="Sghirripa"/>
    <s v="Pro Mel"/>
    <n v="13"/>
    <n v="13"/>
    <x v="0"/>
    <s v="Pro Mel-13"/>
    <s v="OK"/>
    <n v="52"/>
    <n v="2.2000000000000002"/>
    <n v="114.4"/>
    <s v="Sghirripa"/>
    <s v=""/>
    <s v=""/>
    <s v=""/>
    <n v="100"/>
    <n v="220.00000000000003"/>
    <n v="120.00000000000003"/>
    <x v="0"/>
    <s v="Poor &lt;55"/>
    <x v="2"/>
    <n v="44"/>
    <n v="24"/>
    <s v="Vic"/>
    <s v="-"/>
    <d v="1899-12-30T16:28:00"/>
    <s v="Flemington"/>
    <n v="8"/>
    <n v="2"/>
    <s v="Sghirripa"/>
    <s v="Pro Mel-13"/>
    <n v="20"/>
  </r>
  <r>
    <x v="29"/>
    <d v="1899-12-30T17:00:00"/>
    <x v="1"/>
    <n v="8"/>
    <n v="8"/>
    <s v="Ka Bling"/>
    <s v="E4"/>
    <n v="10"/>
    <n v="10"/>
    <x v="0"/>
    <s v="E4-10"/>
    <s v="OK"/>
    <n v="40"/>
    <m/>
    <s v=""/>
    <s v="Ka Bling"/>
    <s v=""/>
    <s v=""/>
    <s v=""/>
    <n v="100"/>
    <s v=""/>
    <n v="-100"/>
    <x v="0"/>
    <s v="Poor &lt;55"/>
    <x v="2"/>
    <s v=""/>
    <n v="-20"/>
    <s v="NSW"/>
    <s v="-"/>
    <d v="1899-12-30T17:00:00"/>
    <s v="Rosehill"/>
    <n v="8"/>
    <n v="8"/>
    <s v="Ka Bling"/>
    <s v="E4-10"/>
    <n v="20"/>
  </r>
  <r>
    <x v="29"/>
    <d v="1899-12-30T17:13:00"/>
    <x v="0"/>
    <n v="9"/>
    <n v="8"/>
    <s v="Captain Britain"/>
    <s v="Edge"/>
    <n v="20"/>
    <n v="40"/>
    <x v="1"/>
    <s v="Edge-20/Pro Mel-20"/>
    <s v="OK"/>
    <n v="160"/>
    <m/>
    <s v=""/>
    <s v="Captain Britain"/>
    <n v="200"/>
    <s v=""/>
    <n v="-200"/>
    <n v="100"/>
    <s v=""/>
    <n v="-100"/>
    <x v="0"/>
    <s v="Best"/>
    <x v="6"/>
    <s v=""/>
    <n v="-150"/>
    <s v="Vic"/>
    <s v="-"/>
    <d v="1899-12-30T17:13:00"/>
    <s v="Flemington"/>
    <n v="9"/>
    <n v="8"/>
    <s v="Captain Britain"/>
    <s v="Edge-20/Pro Mel-20"/>
    <n v="150"/>
  </r>
  <r>
    <x v="29"/>
    <d v="1899-12-30T17:13:00"/>
    <x v="0"/>
    <n v="9"/>
    <n v="8"/>
    <s v="Captain Britain"/>
    <s v="Pro Mel"/>
    <n v="20"/>
    <s v=""/>
    <x v="2"/>
    <s v=""/>
    <s v="OK"/>
    <s v=""/>
    <m/>
    <s v=""/>
    <s v="Captain Britain"/>
    <s v=""/>
    <s v=""/>
    <s v=""/>
    <n v="100"/>
    <s v=""/>
    <n v="-100"/>
    <x v="0"/>
    <s v="Best"/>
    <x v="5"/>
    <s v=""/>
    <s v=""/>
    <s v="Vic"/>
    <s v="-"/>
    <d v="1899-12-30T17:13:00"/>
    <s v="Flemington"/>
    <n v="9"/>
    <n v="8"/>
    <s v="Captain Britain"/>
    <s v=""/>
    <s v=""/>
  </r>
  <r>
    <x v="29"/>
    <d v="1899-12-30T17:13:00"/>
    <x v="0"/>
    <n v="9"/>
    <n v="3"/>
    <s v="Miracle Spin"/>
    <s v="Nat"/>
    <n v="13"/>
    <n v="13"/>
    <x v="0"/>
    <s v="Nat-13"/>
    <s v="OK"/>
    <n v="52"/>
    <m/>
    <s v=""/>
    <s v="Miracle Spin"/>
    <s v=""/>
    <s v=""/>
    <s v=""/>
    <n v="100"/>
    <s v=""/>
    <n v="-100"/>
    <x v="0"/>
    <s v="Nat OK"/>
    <x v="0"/>
    <s v=""/>
    <n v="-50"/>
    <s v="Vic"/>
    <s v="-"/>
    <d v="1899-12-30T17:13:00"/>
    <s v="Flemington"/>
    <n v="9"/>
    <n v="3"/>
    <s v="Miracle Spin"/>
    <s v="Nat-13"/>
    <n v="50"/>
  </r>
  <r>
    <x v="29"/>
    <d v="1899-12-30T17:35:00"/>
    <x v="1"/>
    <n v="9"/>
    <n v="8"/>
    <s v="Boston Rocks"/>
    <s v="E4"/>
    <n v="10"/>
    <n v="10"/>
    <x v="0"/>
    <s v="E4-10"/>
    <s v="OK"/>
    <n v="40"/>
    <m/>
    <s v=""/>
    <s v="Boston Rocks"/>
    <s v=""/>
    <s v=""/>
    <s v=""/>
    <n v="100"/>
    <s v=""/>
    <n v="-100"/>
    <x v="0"/>
    <s v="Poor &lt;55"/>
    <x v="2"/>
    <s v=""/>
    <n v="-20"/>
    <s v="NSW"/>
    <s v="-"/>
    <d v="1899-12-30T17:35:00"/>
    <s v="Rosehill"/>
    <n v="9"/>
    <n v="8"/>
    <s v="Boston Rocks"/>
    <s v="E4-10"/>
    <n v="20"/>
  </r>
  <r>
    <x v="29"/>
    <d v="1899-12-30T17:35:00"/>
    <x v="1"/>
    <n v="9"/>
    <n v="2"/>
    <s v="Richon"/>
    <s v="Pro Syd"/>
    <n v="10"/>
    <n v="10"/>
    <x v="0"/>
    <s v="Pro Syd-10"/>
    <s v="OK"/>
    <n v="40"/>
    <m/>
    <s v=""/>
    <s v="Richon"/>
    <s v=""/>
    <s v=""/>
    <s v=""/>
    <n v="100"/>
    <s v=""/>
    <n v="-100"/>
    <x v="0"/>
    <s v="Poor &lt;55"/>
    <x v="2"/>
    <s v=""/>
    <n v="-20"/>
    <s v="NSW"/>
    <s v="-"/>
    <d v="1899-12-30T17:35:00"/>
    <s v="Rosehill"/>
    <n v="9"/>
    <n v="2"/>
    <s v="Richon"/>
    <s v="Pro Syd-10"/>
    <n v="20"/>
  </r>
  <r>
    <x v="29"/>
    <d v="1899-12-30T17:48:00"/>
    <x v="0"/>
    <n v="10"/>
    <n v="1"/>
    <s v="Jungle Jim"/>
    <s v="Edge"/>
    <n v="20"/>
    <n v="56"/>
    <x v="3"/>
    <s v="Edge-20/Nat-20/Pro Mel-16"/>
    <s v="OK"/>
    <n v="224"/>
    <n v="3.2"/>
    <n v="716.80000000000007"/>
    <s v="Jungle Jim"/>
    <n v="200"/>
    <n v="640"/>
    <n v="440"/>
    <n v="100"/>
    <n v="320"/>
    <n v="220"/>
    <x v="0"/>
    <s v="Best"/>
    <x v="6"/>
    <n v="480"/>
    <n v="330"/>
    <s v="Vic"/>
    <s v="-"/>
    <d v="1899-12-30T17:48:00"/>
    <s v="Flemington"/>
    <n v="10"/>
    <n v="1"/>
    <s v="Jungle Jim"/>
    <s v="Edge-20/Nat-20/Pro Mel-16"/>
    <n v="150"/>
  </r>
  <r>
    <x v="29"/>
    <d v="1899-12-30T17:48:00"/>
    <x v="0"/>
    <n v="10"/>
    <n v="1"/>
    <s v="Jungle Jim"/>
    <s v="Nat"/>
    <n v="20"/>
    <s v=""/>
    <x v="2"/>
    <s v=""/>
    <s v="OK"/>
    <s v=""/>
    <n v="3.2"/>
    <s v=""/>
    <s v="Jungle Jim"/>
    <s v=""/>
    <s v=""/>
    <s v=""/>
    <n v="100"/>
    <n v="320"/>
    <n v="220"/>
    <x v="0"/>
    <s v="Best"/>
    <x v="5"/>
    <s v=""/>
    <s v=""/>
    <s v="Vic"/>
    <s v="-"/>
    <d v="1899-12-30T17:48:00"/>
    <s v="Flemington"/>
    <n v="10"/>
    <n v="1"/>
    <s v="Jungle Jim"/>
    <s v=""/>
    <s v=""/>
  </r>
  <r>
    <x v="29"/>
    <d v="1899-12-30T17:48:00"/>
    <x v="0"/>
    <n v="10"/>
    <n v="1"/>
    <s v="Jungle Jim"/>
    <s v="Pro Mel"/>
    <n v="16"/>
    <s v=""/>
    <x v="2"/>
    <s v=""/>
    <s v="OK"/>
    <s v=""/>
    <n v="3.2"/>
    <s v=""/>
    <s v="Jungle Jim"/>
    <s v=""/>
    <s v=""/>
    <s v=""/>
    <n v="100"/>
    <n v="320"/>
    <n v="220"/>
    <x v="0"/>
    <s v="Best"/>
    <x v="5"/>
    <s v=""/>
    <s v=""/>
    <s v="Vic"/>
    <s v="-"/>
    <d v="1899-12-30T17:48:00"/>
    <s v="Flemington"/>
    <n v="10"/>
    <n v="1"/>
    <s v="Jungle Jim"/>
    <s v=""/>
    <s v=""/>
  </r>
  <r>
    <x v="29"/>
    <d v="1899-12-30T18:10:00"/>
    <x v="1"/>
    <n v="10"/>
    <n v="2"/>
    <s v="Testator Silens"/>
    <s v="E4"/>
    <n v="10"/>
    <n v="10"/>
    <x v="0"/>
    <s v="E4-10"/>
    <s v="OK"/>
    <n v="40"/>
    <n v="2.35"/>
    <n v="94"/>
    <s v="Testator Silens"/>
    <s v=""/>
    <s v=""/>
    <s v=""/>
    <n v="100"/>
    <n v="235"/>
    <n v="135"/>
    <x v="0"/>
    <s v="Poor &lt;55"/>
    <x v="2"/>
    <n v="47"/>
    <n v="27"/>
    <s v="NSW"/>
    <s v="-"/>
    <d v="1899-12-30T18:10:00"/>
    <s v="Rosehill"/>
    <n v="10"/>
    <n v="2"/>
    <s v="Testator Silens"/>
    <s v="E4-10"/>
    <n v="20"/>
  </r>
  <r>
    <x v="30"/>
    <d v="1899-12-30T12:45:00"/>
    <x v="0"/>
    <n v="2"/>
    <n v="8"/>
    <s v="Galilaeus"/>
    <s v="E4"/>
    <n v="12"/>
    <n v="12"/>
    <x v="0"/>
    <s v="E4-12"/>
    <s v="OK"/>
    <n v="48"/>
    <m/>
    <s v=""/>
    <s v="Galilaeus"/>
    <s v=""/>
    <s v=""/>
    <s v=""/>
    <n v="100"/>
    <s v=""/>
    <n v="-100"/>
    <x v="0"/>
    <s v="Poor &lt;55"/>
    <x v="2"/>
    <s v=""/>
    <n v="-20"/>
    <s v="Vic"/>
    <s v="-"/>
    <d v="1899-12-30T12:45:00"/>
    <s v="Flemington"/>
    <n v="2"/>
    <n v="8"/>
    <s v="Galilaeus"/>
    <s v="E4-12"/>
    <n v="20"/>
  </r>
  <r>
    <x v="30"/>
    <d v="1899-12-30T12:45:00"/>
    <x v="0"/>
    <n v="2"/>
    <n v="9"/>
    <s v="One Last Kiss"/>
    <s v="Pro Mel"/>
    <n v="13"/>
    <n v="13"/>
    <x v="0"/>
    <s v="Pro Mel-13"/>
    <s v="OK"/>
    <n v="52"/>
    <n v="6"/>
    <n v="312"/>
    <s v="One Last Kiss"/>
    <s v=""/>
    <s v=""/>
    <s v=""/>
    <n v="100"/>
    <n v="600"/>
    <n v="500"/>
    <x v="0"/>
    <s v="Poor &lt;55"/>
    <x v="2"/>
    <n v="120"/>
    <n v="100"/>
    <s v="Vic"/>
    <s v="-"/>
    <d v="1899-12-30T12:45:00"/>
    <s v="Flemington"/>
    <n v="2"/>
    <n v="9"/>
    <s v="One Last Kiss"/>
    <s v="Pro Mel-13"/>
    <n v="20"/>
  </r>
  <r>
    <x v="30"/>
    <d v="1899-12-30T13:40:00"/>
    <x v="1"/>
    <n v="3"/>
    <n v="8"/>
    <s v="Gently Rolled"/>
    <s v="E4"/>
    <n v="10"/>
    <n v="23"/>
    <x v="1"/>
    <s v="E4-10/Nat-13"/>
    <s v="OK"/>
    <n v="92"/>
    <m/>
    <s v=""/>
    <s v="Gently Rolled"/>
    <n v="100"/>
    <s v=""/>
    <n v="-100"/>
    <n v="100"/>
    <s v=""/>
    <n v="-100"/>
    <x v="0"/>
    <s v="ave"/>
    <x v="0"/>
    <s v=""/>
    <n v="-50"/>
    <s v="NSW"/>
    <s v="-"/>
    <d v="1899-12-30T13:40:00"/>
    <s v="Rosehill"/>
    <n v="3"/>
    <n v="8"/>
    <s v="Gently Rolled"/>
    <s v="E4-10/Nat-13"/>
    <n v="50"/>
  </r>
  <r>
    <x v="30"/>
    <d v="1899-12-30T13:40:00"/>
    <x v="1"/>
    <n v="3"/>
    <n v="8"/>
    <s v="Gently Rolled"/>
    <s v="Nat"/>
    <n v="13"/>
    <s v=""/>
    <x v="2"/>
    <s v=""/>
    <s v="OK"/>
    <s v=""/>
    <m/>
    <s v=""/>
    <s v="Gently Rolled"/>
    <s v=""/>
    <s v=""/>
    <s v=""/>
    <n v="100"/>
    <s v=""/>
    <n v="-100"/>
    <x v="0"/>
    <s v="ave"/>
    <x v="5"/>
    <s v=""/>
    <s v=""/>
    <s v="NSW"/>
    <s v="-"/>
    <d v="1899-12-30T13:40:00"/>
    <s v="Rosehill"/>
    <n v="3"/>
    <n v="8"/>
    <s v="Gently Rolled"/>
    <s v=""/>
    <s v=""/>
  </r>
  <r>
    <x v="30"/>
    <d v="1899-12-30T13:40:00"/>
    <x v="1"/>
    <n v="3"/>
    <n v="7"/>
    <s v="Super Bright"/>
    <s v="Pro Syd"/>
    <n v="10"/>
    <n v="10"/>
    <x v="0"/>
    <s v="Pro Syd-10"/>
    <s v="OK"/>
    <n v="40"/>
    <m/>
    <s v=""/>
    <s v="Super Bright"/>
    <s v=""/>
    <s v=""/>
    <s v=""/>
    <n v="100"/>
    <s v=""/>
    <n v="-100"/>
    <x v="0"/>
    <s v="Poor &lt;55"/>
    <x v="2"/>
    <s v=""/>
    <n v="-20"/>
    <s v="NSW"/>
    <s v="-"/>
    <d v="1899-12-30T13:40:00"/>
    <s v="Rosehill"/>
    <n v="3"/>
    <n v="7"/>
    <s v="Super Bright"/>
    <s v="Pro Syd-10"/>
    <n v="20"/>
  </r>
  <r>
    <x v="30"/>
    <d v="1899-12-30T13:48:00"/>
    <x v="2"/>
    <n v="2"/>
    <n v="2"/>
    <s v="Iowa"/>
    <s v="Nat"/>
    <n v="11"/>
    <n v="11"/>
    <x v="0"/>
    <s v="Nat-11"/>
    <s v=""/>
    <n v="44"/>
    <m/>
    <s v=""/>
    <s v="Iowa"/>
    <s v=""/>
    <s v=""/>
    <s v=""/>
    <n v="100"/>
    <s v=""/>
    <n v="-100"/>
    <x v="0"/>
    <s v="Q"/>
    <x v="3"/>
    <s v=""/>
    <n v="-40"/>
    <s v="Qld"/>
    <s v="-"/>
    <d v="1899-12-30T13:48:00"/>
    <s v="Eagle Farm"/>
    <n v="2"/>
    <n v="2"/>
    <s v="Iowa"/>
    <s v="Nat-11"/>
    <n v="40"/>
  </r>
  <r>
    <x v="30"/>
    <d v="1899-12-30T13:55:00"/>
    <x v="0"/>
    <n v="4"/>
    <n v="5"/>
    <s v="Power Ballard"/>
    <s v="Nat"/>
    <n v="20"/>
    <n v="20"/>
    <x v="0"/>
    <s v="Nat-20"/>
    <s v="OK"/>
    <n v="80"/>
    <n v="7.7"/>
    <n v="616"/>
    <s v="Power Ballard"/>
    <s v=""/>
    <s v=""/>
    <s v=""/>
    <n v="100"/>
    <n v="770"/>
    <n v="670"/>
    <x v="0"/>
    <s v="Best"/>
    <x v="0"/>
    <n v="385"/>
    <n v="335"/>
    <s v="Vic"/>
    <s v="-"/>
    <d v="1899-12-30T13:55:00"/>
    <s v="Flemington"/>
    <n v="4"/>
    <n v="5"/>
    <s v="Power Ballard"/>
    <s v="Nat-20"/>
    <n v="50"/>
  </r>
  <r>
    <x v="30"/>
    <d v="1899-12-30T14:15:00"/>
    <x v="1"/>
    <n v="4"/>
    <n v="4"/>
    <s v="Time To Boogie"/>
    <s v="E4"/>
    <n v="10"/>
    <n v="40"/>
    <x v="3"/>
    <s v="E4-10/Edge-15/Nat-15"/>
    <s v="OK"/>
    <n v="160"/>
    <m/>
    <s v=""/>
    <s v="Time To Boogie"/>
    <n v="200"/>
    <s v=""/>
    <n v="-200"/>
    <n v="100"/>
    <s v=""/>
    <n v="-100"/>
    <x v="0"/>
    <s v="ave"/>
    <x v="4"/>
    <s v=""/>
    <n v="-100"/>
    <s v="NSW"/>
    <s v="-"/>
    <d v="1899-12-30T14:15:00"/>
    <s v="Rosehill"/>
    <n v="4"/>
    <n v="4"/>
    <s v="Time To Boogie"/>
    <s v="E4-10/Edge-15/Nat-15"/>
    <n v="100"/>
  </r>
  <r>
    <x v="30"/>
    <d v="1899-12-30T14:15:00"/>
    <x v="1"/>
    <n v="4"/>
    <n v="4"/>
    <s v="Time To Boogie"/>
    <s v="Edge"/>
    <n v="15"/>
    <s v=""/>
    <x v="2"/>
    <s v=""/>
    <s v="OK"/>
    <s v=""/>
    <m/>
    <s v=""/>
    <s v="Time To Boogie"/>
    <s v=""/>
    <s v=""/>
    <s v=""/>
    <n v="100"/>
    <s v=""/>
    <n v="-100"/>
    <x v="0"/>
    <s v="ave"/>
    <x v="5"/>
    <s v=""/>
    <s v=""/>
    <s v="NSW"/>
    <s v="-"/>
    <d v="1899-12-30T14:15:00"/>
    <s v="Rosehill"/>
    <n v="4"/>
    <n v="4"/>
    <s v="Time To Boogie"/>
    <s v=""/>
    <s v=""/>
  </r>
  <r>
    <x v="30"/>
    <d v="1899-12-30T14:15:00"/>
    <x v="1"/>
    <n v="4"/>
    <n v="4"/>
    <s v="Time To Boogie"/>
    <s v="Nat"/>
    <n v="15"/>
    <s v=""/>
    <x v="2"/>
    <s v=""/>
    <s v="OK"/>
    <s v=""/>
    <m/>
    <s v=""/>
    <s v="Time To Boogie"/>
    <s v=""/>
    <s v=""/>
    <s v=""/>
    <n v="100"/>
    <s v=""/>
    <n v="-100"/>
    <x v="0"/>
    <s v="ave"/>
    <x v="5"/>
    <s v=""/>
    <s v=""/>
    <s v="NSW"/>
    <s v="-"/>
    <d v="1899-12-30T14:15:00"/>
    <s v="Rosehill"/>
    <n v="4"/>
    <n v="4"/>
    <s v="Time To Boogie"/>
    <s v=""/>
    <s v=""/>
  </r>
  <r>
    <x v="30"/>
    <d v="1899-12-30T14:30:00"/>
    <x v="0"/>
    <n v="5"/>
    <n v="4"/>
    <s v="Kin"/>
    <s v="E4"/>
    <n v="12"/>
    <n v="12"/>
    <x v="0"/>
    <s v="E4-12"/>
    <s v="OK"/>
    <n v="48"/>
    <m/>
    <s v=""/>
    <s v="Kin"/>
    <s v=""/>
    <s v=""/>
    <s v=""/>
    <n v="100"/>
    <s v=""/>
    <n v="-100"/>
    <x v="0"/>
    <s v="Poor &lt;55"/>
    <x v="2"/>
    <s v=""/>
    <n v="-20"/>
    <s v="Vic"/>
    <s v="-"/>
    <d v="1899-12-30T14:30:00"/>
    <s v="Flemington"/>
    <n v="5"/>
    <n v="4"/>
    <s v="Kin"/>
    <s v="E4-12"/>
    <n v="20"/>
  </r>
  <r>
    <x v="30"/>
    <d v="1899-12-30T14:30:00"/>
    <x v="0"/>
    <n v="5"/>
    <n v="2"/>
    <s v="Sans Doute"/>
    <s v="E4"/>
    <n v="11.000000000000002"/>
    <n v="51"/>
    <x v="3"/>
    <s v="E4-11/Edge-20/Nat-20"/>
    <s v="OK"/>
    <n v="204"/>
    <n v="4.5999999999999996"/>
    <n v="938.4"/>
    <s v="Sans Doute"/>
    <n v="200"/>
    <n v="919.99999999999989"/>
    <n v="719.99999999999989"/>
    <n v="100"/>
    <n v="459.99999999999994"/>
    <n v="359.99999999999994"/>
    <x v="0"/>
    <s v="Best"/>
    <x v="6"/>
    <n v="690"/>
    <n v="540"/>
    <s v="Vic"/>
    <s v="-"/>
    <d v="1899-12-30T14:30:00"/>
    <s v="Flemington"/>
    <n v="5"/>
    <n v="2"/>
    <s v="Sans Doute"/>
    <s v="E4-11/Edge-20/Nat-20"/>
    <n v="150"/>
  </r>
  <r>
    <x v="30"/>
    <d v="1899-12-30T14:30:00"/>
    <x v="0"/>
    <n v="5"/>
    <n v="2"/>
    <s v="Sans Doute"/>
    <s v="Edge"/>
    <n v="20"/>
    <s v=""/>
    <x v="2"/>
    <s v=""/>
    <s v="OK"/>
    <s v=""/>
    <n v="4.5999999999999996"/>
    <s v=""/>
    <s v="Sans Doute"/>
    <s v=""/>
    <s v=""/>
    <s v=""/>
    <n v="100"/>
    <n v="459.99999999999994"/>
    <n v="359.99999999999994"/>
    <x v="0"/>
    <s v="Best"/>
    <x v="5"/>
    <s v=""/>
    <s v=""/>
    <s v="Vic"/>
    <s v="-"/>
    <d v="1899-12-30T14:30:00"/>
    <s v="Flemington"/>
    <n v="5"/>
    <n v="2"/>
    <s v="Sans Doute"/>
    <s v=""/>
    <s v=""/>
  </r>
  <r>
    <x v="30"/>
    <d v="1899-12-30T14:30:00"/>
    <x v="0"/>
    <n v="5"/>
    <n v="2"/>
    <s v="Sans Doute"/>
    <s v="Nat"/>
    <n v="20"/>
    <s v=""/>
    <x v="2"/>
    <s v=""/>
    <s v="OK"/>
    <s v=""/>
    <n v="4.5999999999999996"/>
    <s v=""/>
    <s v="Sans Doute"/>
    <s v=""/>
    <s v=""/>
    <s v=""/>
    <n v="100"/>
    <n v="459.99999999999994"/>
    <n v="359.99999999999994"/>
    <x v="0"/>
    <s v="Best"/>
    <x v="5"/>
    <s v=""/>
    <s v=""/>
    <s v="Vic"/>
    <s v="-"/>
    <d v="1899-12-30T14:30:00"/>
    <s v="Flemington"/>
    <n v="5"/>
    <n v="2"/>
    <s v="Sans Doute"/>
    <s v=""/>
    <s v=""/>
  </r>
  <r>
    <x v="30"/>
    <d v="1899-12-30T14:50:00"/>
    <x v="1"/>
    <n v="5"/>
    <n v="1"/>
    <s v="Caballus"/>
    <s v="Nat"/>
    <n v="13"/>
    <n v="13"/>
    <x v="0"/>
    <s v="Nat-13"/>
    <s v="OK"/>
    <n v="52"/>
    <n v="2.6"/>
    <n v="135.20000000000002"/>
    <s v="Caballus"/>
    <s v=""/>
    <s v=""/>
    <s v=""/>
    <n v="100"/>
    <n v="260"/>
    <n v="160"/>
    <x v="0"/>
    <s v="Nat OK"/>
    <x v="0"/>
    <n v="130"/>
    <n v="80"/>
    <s v="NSW"/>
    <s v="-"/>
    <d v="1899-12-30T14:50:00"/>
    <s v="Rosehill"/>
    <n v="5"/>
    <n v="1"/>
    <s v="Caballus"/>
    <s v="Nat-13"/>
    <n v="50"/>
  </r>
  <r>
    <x v="30"/>
    <d v="1899-12-30T14:58:00"/>
    <x v="2"/>
    <n v="4"/>
    <n v="7"/>
    <s v="Clovers Prince"/>
    <s v="Nat"/>
    <n v="11"/>
    <n v="11"/>
    <x v="0"/>
    <s v="Nat-11"/>
    <s v=""/>
    <n v="44"/>
    <m/>
    <s v=""/>
    <s v="Clovers Prince"/>
    <s v=""/>
    <s v=""/>
    <s v=""/>
    <n v="100"/>
    <s v=""/>
    <n v="-100"/>
    <x v="0"/>
    <s v="Q"/>
    <x v="3"/>
    <s v=""/>
    <n v="-40"/>
    <s v="Qld"/>
    <s v="-"/>
    <d v="1899-12-30T14:58:00"/>
    <s v="Eagle Farm"/>
    <n v="4"/>
    <n v="7"/>
    <s v="Clovers Prince"/>
    <s v="Nat-11"/>
    <n v="40"/>
  </r>
  <r>
    <x v="30"/>
    <d v="1899-12-30T15:25:00"/>
    <x v="1"/>
    <n v="6"/>
    <n v="5"/>
    <s v="Lyrical Gangster"/>
    <s v="Nat"/>
    <n v="13"/>
    <n v="13"/>
    <x v="0"/>
    <s v="Nat-13"/>
    <s v="OK"/>
    <n v="52"/>
    <m/>
    <s v=""/>
    <s v="Lyrical Gangster"/>
    <s v=""/>
    <s v=""/>
    <s v=""/>
    <n v="100"/>
    <s v=""/>
    <n v="-100"/>
    <x v="0"/>
    <s v="Nat OK"/>
    <x v="0"/>
    <s v=""/>
    <n v="-50"/>
    <s v="NSW"/>
    <s v="-"/>
    <d v="1899-12-30T15:25:00"/>
    <s v="Rosehill"/>
    <n v="6"/>
    <n v="5"/>
    <s v="Lyrical Gangster"/>
    <s v="Nat-13"/>
    <n v="50"/>
  </r>
  <r>
    <x v="30"/>
    <d v="1899-12-30T15:33:00"/>
    <x v="2"/>
    <n v="5"/>
    <n v="14"/>
    <s v="Fleur Du Monde"/>
    <s v="Nat"/>
    <n v="11"/>
    <n v="11"/>
    <x v="0"/>
    <s v="Nat-11"/>
    <s v=""/>
    <n v="44"/>
    <m/>
    <s v=""/>
    <s v="Fleur Du Monde"/>
    <s v=""/>
    <s v=""/>
    <s v=""/>
    <n v="100"/>
    <s v=""/>
    <n v="-100"/>
    <x v="0"/>
    <s v="Q"/>
    <x v="3"/>
    <s v=""/>
    <n v="-40"/>
    <s v="Qld"/>
    <s v="-"/>
    <d v="1899-12-30T15:33:00"/>
    <s v="Eagle Farm"/>
    <n v="5"/>
    <n v="14"/>
    <s v="Fleur Du Monde"/>
    <s v="Nat-11"/>
    <n v="40"/>
  </r>
  <r>
    <x v="30"/>
    <d v="1899-12-30T15:40:00"/>
    <x v="0"/>
    <n v="7"/>
    <n v="1"/>
    <s v="Jungle Jim"/>
    <s v="E4"/>
    <n v="12"/>
    <n v="52"/>
    <x v="3"/>
    <s v="E4-12/Edge-20/Nat-20"/>
    <s v="OK"/>
    <n v="208"/>
    <n v="3.8"/>
    <n v="790.4"/>
    <s v="Jungle Jim"/>
    <n v="200"/>
    <n v="760"/>
    <n v="560"/>
    <n v="100"/>
    <n v="380"/>
    <n v="280"/>
    <x v="0"/>
    <s v="Best"/>
    <x v="6"/>
    <n v="570"/>
    <n v="420"/>
    <s v="Vic"/>
    <s v="-"/>
    <d v="1899-12-30T15:40:00"/>
    <s v="Flemington"/>
    <n v="7"/>
    <n v="1"/>
    <s v="Jungle Jim"/>
    <s v="E4-12/Edge-20/Nat-20"/>
    <n v="150"/>
  </r>
  <r>
    <x v="30"/>
    <d v="1899-12-30T15:40:00"/>
    <x v="0"/>
    <n v="7"/>
    <n v="1"/>
    <s v="Jungle Jim"/>
    <s v="Edge"/>
    <n v="20"/>
    <s v=""/>
    <x v="2"/>
    <s v=""/>
    <s v="OK"/>
    <s v=""/>
    <n v="3.8"/>
    <s v=""/>
    <s v="Jungle Jim"/>
    <s v=""/>
    <s v=""/>
    <s v=""/>
    <n v="100"/>
    <n v="380"/>
    <n v="280"/>
    <x v="0"/>
    <s v="Best"/>
    <x v="5"/>
    <s v=""/>
    <s v=""/>
    <s v="Vic"/>
    <s v="-"/>
    <d v="1899-12-30T15:40:00"/>
    <s v="Flemington"/>
    <n v="7"/>
    <n v="1"/>
    <s v="Jungle Jim"/>
    <s v=""/>
    <s v=""/>
  </r>
  <r>
    <x v="30"/>
    <d v="1899-12-30T15:40:00"/>
    <x v="0"/>
    <n v="7"/>
    <n v="1"/>
    <s v="Jungle Jim"/>
    <s v="Nat"/>
    <n v="20"/>
    <s v=""/>
    <x v="2"/>
    <s v=""/>
    <s v="OK"/>
    <s v=""/>
    <n v="3.8"/>
    <s v=""/>
    <s v="Jungle Jim"/>
    <s v=""/>
    <s v=""/>
    <s v=""/>
    <n v="100"/>
    <n v="380"/>
    <n v="280"/>
    <x v="0"/>
    <s v="Best"/>
    <x v="5"/>
    <s v=""/>
    <s v=""/>
    <s v="Vic"/>
    <s v="-"/>
    <d v="1899-12-30T15:40:00"/>
    <s v="Flemington"/>
    <n v="7"/>
    <n v="1"/>
    <s v="Jungle Jim"/>
    <s v=""/>
    <s v=""/>
  </r>
  <r>
    <x v="30"/>
    <d v="1899-12-30T15:40:00"/>
    <x v="0"/>
    <n v="7"/>
    <n v="9"/>
    <s v="Pink Beau Ty"/>
    <s v="Edge"/>
    <n v="10"/>
    <n v="23"/>
    <x v="1"/>
    <s v="Edge-10/Pro Mel-13"/>
    <s v="OK"/>
    <n v="92"/>
    <m/>
    <s v=""/>
    <s v="Pink Beau Ty"/>
    <n v="100"/>
    <s v=""/>
    <n v="-100"/>
    <n v="100"/>
    <s v=""/>
    <n v="-100"/>
    <x v="0"/>
    <s v="Best"/>
    <x v="4"/>
    <s v=""/>
    <n v="-100"/>
    <s v="Vic"/>
    <s v="-"/>
    <d v="1899-12-30T15:40:00"/>
    <s v="Flemington"/>
    <n v="7"/>
    <n v="9"/>
    <s v="Pink Beau Ty"/>
    <s v="Edge-10/Pro Mel-13"/>
    <n v="100"/>
  </r>
  <r>
    <x v="30"/>
    <d v="1899-12-30T15:40:00"/>
    <x v="0"/>
    <n v="7"/>
    <n v="9"/>
    <s v="Pink Beau Ty"/>
    <s v="Pro Mel"/>
    <n v="13"/>
    <s v=""/>
    <x v="2"/>
    <s v=""/>
    <s v="OK"/>
    <s v=""/>
    <m/>
    <s v=""/>
    <s v="Pink Beau Ty"/>
    <s v=""/>
    <s v=""/>
    <s v=""/>
    <n v="100"/>
    <s v=""/>
    <n v="-100"/>
    <x v="0"/>
    <s v="Best"/>
    <x v="5"/>
    <s v=""/>
    <s v=""/>
    <s v="Vic"/>
    <s v="-"/>
    <d v="1899-12-30T15:40:00"/>
    <s v="Flemington"/>
    <n v="7"/>
    <n v="9"/>
    <s v="Pink Beau Ty"/>
    <s v=""/>
    <s v=""/>
  </r>
  <r>
    <x v="30"/>
    <d v="1899-12-30T16:00:00"/>
    <x v="1"/>
    <n v="7"/>
    <n v="2"/>
    <s v="Excelladus"/>
    <s v="Pro Syd"/>
    <n v="15"/>
    <n v="15"/>
    <x v="0"/>
    <s v="Pro Syd-15"/>
    <s v="OK"/>
    <n v="60"/>
    <m/>
    <s v=""/>
    <s v="Excelladus"/>
    <s v=""/>
    <s v=""/>
    <s v=""/>
    <n v="100"/>
    <s v=""/>
    <n v="-100"/>
    <x v="0"/>
    <s v="ave"/>
    <x v="1"/>
    <s v=""/>
    <n v="-120"/>
    <s v="NSW"/>
    <s v="-"/>
    <d v="1899-12-30T16:00:00"/>
    <s v="Rosehill"/>
    <n v="7"/>
    <n v="2"/>
    <s v="Excelladus"/>
    <s v="Pro Syd-15"/>
    <n v="120"/>
  </r>
  <r>
    <x v="30"/>
    <d v="1899-12-30T16:00:00"/>
    <x v="1"/>
    <n v="7"/>
    <n v="7"/>
    <s v="Powerful Peg"/>
    <s v="E4"/>
    <n v="10"/>
    <n v="10"/>
    <x v="0"/>
    <s v="E4-10"/>
    <s v="OK"/>
    <n v="40"/>
    <m/>
    <s v=""/>
    <s v="Powerful Peg"/>
    <s v=""/>
    <s v=""/>
    <s v=""/>
    <n v="100"/>
    <s v=""/>
    <n v="-100"/>
    <x v="0"/>
    <s v="Poor &lt;55"/>
    <x v="2"/>
    <s v=""/>
    <n v="-20"/>
    <s v="NSW"/>
    <s v="-"/>
    <d v="1899-12-30T16:00:00"/>
    <s v="Rosehill"/>
    <n v="7"/>
    <n v="7"/>
    <s v="Powerful Peg"/>
    <s v="E4-10"/>
    <n v="20"/>
  </r>
  <r>
    <x v="30"/>
    <d v="1899-12-30T16:12:00"/>
    <x v="2"/>
    <n v="6"/>
    <n v="11"/>
    <s v="Bettcha The Crown"/>
    <s v="Nat"/>
    <n v="11"/>
    <n v="11"/>
    <x v="0"/>
    <s v="Nat-11"/>
    <s v=""/>
    <n v="44"/>
    <m/>
    <s v=""/>
    <s v="Bettcha The Crown"/>
    <s v=""/>
    <s v=""/>
    <s v=""/>
    <n v="100"/>
    <s v=""/>
    <n v="-100"/>
    <x v="0"/>
    <s v="Q"/>
    <x v="3"/>
    <s v=""/>
    <n v="-40"/>
    <s v="Qld"/>
    <s v="-"/>
    <d v="1899-12-30T16:12:00"/>
    <s v="Eagle Farm"/>
    <n v="6"/>
    <n v="11"/>
    <s v="Bettcha The Crown"/>
    <s v="Nat-11"/>
    <n v="40"/>
  </r>
  <r>
    <x v="30"/>
    <d v="1899-12-30T16:40:00"/>
    <x v="1"/>
    <n v="8"/>
    <n v="8"/>
    <s v="Anythink Goes"/>
    <s v="Pro Syd"/>
    <n v="10"/>
    <n v="10"/>
    <x v="0"/>
    <s v="Pro Syd-10"/>
    <s v="OK"/>
    <n v="40"/>
    <m/>
    <s v=""/>
    <s v="Anythink Goes"/>
    <s v=""/>
    <s v=""/>
    <s v=""/>
    <n v="100"/>
    <s v=""/>
    <n v="-100"/>
    <x v="0"/>
    <s v="Poor &lt;55"/>
    <x v="2"/>
    <s v=""/>
    <n v="-20"/>
    <s v="NSW"/>
    <s v="-"/>
    <d v="1899-12-30T16:40:00"/>
    <s v="Rosehill"/>
    <n v="8"/>
    <n v="8"/>
    <s v="Anythink Goes"/>
    <s v="Pro Syd-10"/>
    <n v="20"/>
  </r>
  <r>
    <x v="30"/>
    <d v="1899-12-30T16:40:00"/>
    <x v="1"/>
    <n v="8"/>
    <n v="7"/>
    <s v="Buillt"/>
    <s v="Pro Syd"/>
    <n v="15"/>
    <n v="15"/>
    <x v="0"/>
    <s v="Pro Syd-15"/>
    <s v="OK"/>
    <n v="60"/>
    <n v="4"/>
    <n v="240"/>
    <s v="Buillt"/>
    <s v=""/>
    <s v=""/>
    <s v=""/>
    <n v="100"/>
    <n v="400"/>
    <n v="300"/>
    <x v="0"/>
    <s v="ave"/>
    <x v="1"/>
    <n v="480"/>
    <n v="360"/>
    <s v="NSW"/>
    <s v="-"/>
    <d v="1899-12-30T16:40:00"/>
    <s v="Rosehill"/>
    <n v="8"/>
    <n v="7"/>
    <s v="Buillt"/>
    <s v="Pro Syd-15"/>
    <n v="120"/>
  </r>
  <r>
    <x v="30"/>
    <d v="1899-12-30T16:40:00"/>
    <x v="1"/>
    <n v="8"/>
    <n v="4"/>
    <s v="Step Aside"/>
    <s v="E4"/>
    <n v="10"/>
    <n v="10"/>
    <x v="0"/>
    <s v="E4-10"/>
    <s v="OK"/>
    <n v="40"/>
    <m/>
    <s v=""/>
    <s v="Step Aside"/>
    <s v=""/>
    <s v=""/>
    <s v=""/>
    <n v="100"/>
    <s v=""/>
    <n v="-100"/>
    <x v="0"/>
    <s v="Poor &lt;55"/>
    <x v="2"/>
    <s v=""/>
    <n v="-20"/>
    <s v="NSW"/>
    <s v="-"/>
    <d v="1899-12-30T16:40:00"/>
    <s v="Rosehill"/>
    <n v="8"/>
    <n v="4"/>
    <s v="Step Aside"/>
    <s v="E4-10"/>
    <n v="20"/>
  </r>
  <r>
    <x v="30"/>
    <d v="1899-12-30T16:52:00"/>
    <x v="2"/>
    <n v="7"/>
    <n v="9"/>
    <s v="Black On Beauty"/>
    <s v="Nat"/>
    <n v="11"/>
    <n v="11"/>
    <x v="0"/>
    <s v="Nat-11"/>
    <s v=""/>
    <n v="44"/>
    <m/>
    <s v=""/>
    <s v="Black On Beauty"/>
    <s v=""/>
    <s v=""/>
    <s v=""/>
    <n v="100"/>
    <s v=""/>
    <n v="-100"/>
    <x v="0"/>
    <s v="Q"/>
    <x v="3"/>
    <s v=""/>
    <n v="-40"/>
    <s v="Qld"/>
    <s v="-"/>
    <d v="1899-12-30T16:52:00"/>
    <s v="Eagle Farm"/>
    <n v="7"/>
    <n v="9"/>
    <s v="Black On Beauty"/>
    <s v="Nat-11"/>
    <n v="40"/>
  </r>
  <r>
    <x v="30"/>
    <d v="1899-12-30T17:00:00"/>
    <x v="0"/>
    <n v="9"/>
    <n v="10"/>
    <s v="Bel Air"/>
    <s v="Edge"/>
    <n v="12"/>
    <n v="25"/>
    <x v="1"/>
    <s v="Edge-12/Pro Mel-13"/>
    <s v="OK"/>
    <n v="100"/>
    <m/>
    <s v=""/>
    <s v="Bel Air"/>
    <n v="100"/>
    <s v=""/>
    <n v="-100"/>
    <n v="100"/>
    <s v=""/>
    <n v="-100"/>
    <x v="0"/>
    <s v="Best"/>
    <x v="4"/>
    <s v=""/>
    <n v="-100"/>
    <s v="Vic"/>
    <s v="-"/>
    <d v="1899-12-30T17:00:00"/>
    <s v="Flemington"/>
    <n v="9"/>
    <n v="10"/>
    <s v="Bel Air"/>
    <s v="Edge-12/Pro Mel-13"/>
    <n v="100"/>
  </r>
  <r>
    <x v="30"/>
    <d v="1899-12-30T17:00:00"/>
    <x v="0"/>
    <n v="9"/>
    <n v="10"/>
    <s v="Bel Air"/>
    <s v="Pro Mel"/>
    <n v="13"/>
    <s v=""/>
    <x v="2"/>
    <s v=""/>
    <s v="OK"/>
    <s v=""/>
    <m/>
    <s v=""/>
    <s v="Bel Air"/>
    <s v=""/>
    <s v=""/>
    <s v=""/>
    <n v="100"/>
    <s v=""/>
    <n v="-100"/>
    <x v="0"/>
    <s v="Best"/>
    <x v="5"/>
    <s v=""/>
    <s v=""/>
    <s v="Vic"/>
    <s v="-"/>
    <d v="1899-12-30T17:00:00"/>
    <s v="Flemington"/>
    <n v="9"/>
    <n v="10"/>
    <s v="Bel Air"/>
    <s v=""/>
    <s v=""/>
  </r>
  <r>
    <x v="30"/>
    <d v="1899-12-30T17:20:00"/>
    <x v="1"/>
    <n v="9"/>
    <n v="6"/>
    <s v="Our Kobison"/>
    <s v="E4"/>
    <n v="10"/>
    <n v="40"/>
    <x v="3"/>
    <s v="E4-10/Edge-15/Nat-15"/>
    <s v="OK"/>
    <n v="160"/>
    <n v="1.8"/>
    <n v="288"/>
    <s v="Our Kobison"/>
    <n v="200"/>
    <n v="360"/>
    <n v="160"/>
    <n v="100"/>
    <n v="180"/>
    <n v="80"/>
    <x v="0"/>
    <s v="ave"/>
    <x v="4"/>
    <n v="180"/>
    <n v="80"/>
    <s v="NSW"/>
    <s v="-"/>
    <d v="1899-12-30T17:20:00"/>
    <s v="Rosehill"/>
    <n v="9"/>
    <n v="6"/>
    <s v="Our Kobison"/>
    <s v="E4-10/Edge-15/Nat-15"/>
    <n v="100"/>
  </r>
  <r>
    <x v="30"/>
    <d v="1899-12-30T17:20:00"/>
    <x v="1"/>
    <n v="9"/>
    <n v="6"/>
    <s v="Our Kobison"/>
    <s v="Edge"/>
    <n v="15"/>
    <s v=""/>
    <x v="2"/>
    <s v=""/>
    <s v="OK"/>
    <s v=""/>
    <n v="1.8"/>
    <s v=""/>
    <s v="Our Kobison"/>
    <s v=""/>
    <s v=""/>
    <s v=""/>
    <n v="100"/>
    <n v="180"/>
    <n v="80"/>
    <x v="0"/>
    <s v="ave"/>
    <x v="5"/>
    <s v=""/>
    <s v=""/>
    <s v="NSW"/>
    <s v="-"/>
    <d v="1899-12-30T17:20:00"/>
    <s v="Rosehill"/>
    <n v="9"/>
    <n v="6"/>
    <s v="Our Kobison"/>
    <s v=""/>
    <s v=""/>
  </r>
  <r>
    <x v="30"/>
    <d v="1899-12-30T17:20:00"/>
    <x v="1"/>
    <n v="9"/>
    <n v="6"/>
    <s v="Our Kobison"/>
    <s v="Nat"/>
    <n v="15"/>
    <s v=""/>
    <x v="2"/>
    <s v=""/>
    <s v="OK"/>
    <s v=""/>
    <n v="1.8"/>
    <s v=""/>
    <s v="Our Kobison"/>
    <s v=""/>
    <s v=""/>
    <s v=""/>
    <n v="100"/>
    <n v="180"/>
    <n v="80"/>
    <x v="0"/>
    <s v="ave"/>
    <x v="5"/>
    <s v=""/>
    <s v=""/>
    <s v="NSW"/>
    <s v="-"/>
    <d v="1899-12-30T17:20:00"/>
    <s v="Rosehill"/>
    <n v="9"/>
    <n v="6"/>
    <s v="Our Kobison"/>
    <s v=""/>
    <s v=""/>
  </r>
  <r>
    <x v="30"/>
    <d v="1899-12-30T17:32:00"/>
    <x v="2"/>
    <n v="8"/>
    <n v="10"/>
    <s v="Storm The Fortress"/>
    <s v="Nat"/>
    <n v="11"/>
    <n v="11"/>
    <x v="0"/>
    <s v="Nat-11"/>
    <s v=""/>
    <n v="44"/>
    <m/>
    <s v=""/>
    <s v="Storm The Fortress"/>
    <s v=""/>
    <s v=""/>
    <s v=""/>
    <n v="100"/>
    <s v=""/>
    <n v="-100"/>
    <x v="0"/>
    <s v="Q"/>
    <x v="3"/>
    <s v=""/>
    <n v="-40"/>
    <s v="Qld"/>
    <s v="-"/>
    <d v="1899-12-30T17:32:00"/>
    <s v="Eagle Farm"/>
    <n v="8"/>
    <n v="10"/>
    <s v="Storm The Fortress"/>
    <s v="Nat-11"/>
    <n v="40"/>
  </r>
  <r>
    <x v="30"/>
    <d v="1899-12-30T17:55:00"/>
    <x v="1"/>
    <n v="10"/>
    <n v="10"/>
    <s v="Bootscooter"/>
    <s v="Pro Syd"/>
    <n v="10"/>
    <n v="10"/>
    <x v="0"/>
    <s v="Pro Syd-10"/>
    <s v="OK"/>
    <n v="40"/>
    <n v="10.199999999999999"/>
    <n v="408"/>
    <s v="Bootscooter"/>
    <s v=""/>
    <s v=""/>
    <s v=""/>
    <n v="100"/>
    <n v="1019.9999999999999"/>
    <n v="919.99999999999989"/>
    <x v="0"/>
    <s v="Poor &lt;55"/>
    <x v="2"/>
    <n v="204"/>
    <n v="184"/>
    <s v="NSW"/>
    <s v="-"/>
    <d v="1899-12-30T17:55:00"/>
    <s v="Rosehill"/>
    <n v="10"/>
    <n v="10"/>
    <s v="Bootscooter"/>
    <s v="Pro Syd-10"/>
    <n v="20"/>
  </r>
  <r>
    <x v="30"/>
    <d v="1899-12-30T18:10:00"/>
    <x v="2"/>
    <n v="9"/>
    <n v="15"/>
    <s v="Mr Galazi"/>
    <s v="Nat"/>
    <n v="11"/>
    <n v="11"/>
    <x v="0"/>
    <s v="Nat-11"/>
    <s v=""/>
    <n v="44"/>
    <m/>
    <s v=""/>
    <s v="Mr Galazi"/>
    <s v=""/>
    <s v=""/>
    <s v=""/>
    <n v="100"/>
    <s v=""/>
    <n v="-100"/>
    <x v="0"/>
    <s v="Q"/>
    <x v="3"/>
    <s v=""/>
    <n v="-40"/>
    <s v="Qld"/>
    <s v="-"/>
    <d v="1899-12-30T18:10:00"/>
    <s v="Eagle Farm"/>
    <n v="9"/>
    <n v="15"/>
    <s v="Mr Galazi"/>
    <s v="Nat-11"/>
    <n v="40"/>
  </r>
  <r>
    <x v="30"/>
    <d v="1899-12-30T18:50:00"/>
    <x v="2"/>
    <n v="10"/>
    <n v="9"/>
    <s v="Freedom Rally"/>
    <s v="Nat"/>
    <n v="11"/>
    <n v="11"/>
    <x v="0"/>
    <s v="Nat-11"/>
    <s v=""/>
    <n v="44"/>
    <n v="1.55"/>
    <n v="68.2"/>
    <s v="Freedom Rally"/>
    <s v=""/>
    <s v=""/>
    <s v=""/>
    <n v="100"/>
    <n v="155"/>
    <n v="55"/>
    <x v="0"/>
    <s v="Q"/>
    <x v="3"/>
    <n v="62"/>
    <n v="22"/>
    <s v="Qld"/>
    <s v="-"/>
    <d v="1899-12-30T18:50:00"/>
    <s v="Eagle Farm"/>
    <n v="10"/>
    <n v="9"/>
    <s v="Freedom Rally"/>
    <s v="Nat-11"/>
    <n v="40"/>
  </r>
  <r>
    <x v="31"/>
    <d v="1899-12-30T13:55:00"/>
    <x v="5"/>
    <n v="2"/>
    <n v="1"/>
    <s v="Frenchmans Bay"/>
    <s v="Nat"/>
    <n v="13"/>
    <n v="13"/>
    <x v="0"/>
    <s v="Nat-13"/>
    <s v="OK"/>
    <n v="52"/>
    <m/>
    <s v=""/>
    <s v="Frenchmans Bay"/>
    <s v=""/>
    <s v=""/>
    <s v=""/>
    <n v="100"/>
    <s v=""/>
    <n v="-100"/>
    <x v="1"/>
    <s v="Nat OK"/>
    <x v="0"/>
    <s v=""/>
    <n v="-50"/>
    <s v="Vic"/>
    <s v="-"/>
    <d v="1899-12-30T13:55:00"/>
    <s v="Caulfield"/>
    <n v="2"/>
    <n v="1"/>
    <s v="Frenchmans Bay"/>
    <s v="Nat-13"/>
    <n v="50"/>
  </r>
  <r>
    <x v="31"/>
    <d v="1899-12-30T15:40:00"/>
    <x v="5"/>
    <n v="5"/>
    <n v="1"/>
    <s v="Najem Suhail"/>
    <s v="Edge"/>
    <n v="12"/>
    <n v="25"/>
    <x v="1"/>
    <s v="Edge-12/Pro Mel-13"/>
    <s v="OK"/>
    <n v="100"/>
    <m/>
    <s v=""/>
    <s v="Najem Suhail"/>
    <n v="100"/>
    <s v=""/>
    <n v="-100"/>
    <n v="100"/>
    <s v=""/>
    <n v="-100"/>
    <x v="1"/>
    <s v="Best"/>
    <x v="4"/>
    <s v=""/>
    <n v="-100"/>
    <s v="Vic"/>
    <s v="-"/>
    <d v="1899-12-30T15:40:00"/>
    <s v="Caulfield"/>
    <n v="5"/>
    <n v="1"/>
    <s v="Najem Suhail"/>
    <s v="Edge-12/Pro Mel-13"/>
    <n v="100"/>
  </r>
  <r>
    <x v="31"/>
    <d v="1899-12-30T15:40:00"/>
    <x v="5"/>
    <n v="5"/>
    <n v="1"/>
    <s v="Najem Suhail"/>
    <s v="Pro Mel"/>
    <n v="13"/>
    <s v=""/>
    <x v="2"/>
    <s v=""/>
    <s v="OK"/>
    <s v=""/>
    <m/>
    <s v=""/>
    <s v="Najem Suhail"/>
    <s v=""/>
    <s v=""/>
    <s v=""/>
    <n v="100"/>
    <s v=""/>
    <n v="-100"/>
    <x v="1"/>
    <s v="Best"/>
    <x v="5"/>
    <s v=""/>
    <s v=""/>
    <s v="Vic"/>
    <s v="-"/>
    <d v="1899-12-30T15:40:00"/>
    <s v="Caulfield"/>
    <n v="5"/>
    <n v="1"/>
    <s v="Najem Suhail"/>
    <s v=""/>
    <s v=""/>
  </r>
  <r>
    <x v="31"/>
    <d v="1899-12-30T17:00:00"/>
    <x v="5"/>
    <n v="7"/>
    <n v="1"/>
    <s v="Ayrton"/>
    <s v="Edge"/>
    <n v="10"/>
    <n v="23"/>
    <x v="1"/>
    <s v="Edge-10/Pro Mel-13"/>
    <s v="OK"/>
    <n v="92"/>
    <n v="3.9"/>
    <n v="358.8"/>
    <s v="Ayrton"/>
    <n v="100"/>
    <n v="390"/>
    <n v="290"/>
    <n v="100"/>
    <n v="390"/>
    <n v="290"/>
    <x v="1"/>
    <s v="Best"/>
    <x v="4"/>
    <n v="390"/>
    <n v="290"/>
    <s v="Vic"/>
    <s v="-"/>
    <d v="1899-12-30T17:00:00"/>
    <s v="Caulfield"/>
    <n v="7"/>
    <n v="1"/>
    <s v="Ayrton"/>
    <s v="Edge-10/Pro Mel-13"/>
    <n v="100"/>
  </r>
  <r>
    <x v="31"/>
    <d v="1899-12-30T17:00:00"/>
    <x v="5"/>
    <n v="7"/>
    <n v="1"/>
    <s v="Ayrton"/>
    <s v="Pro Mel"/>
    <n v="13"/>
    <s v=""/>
    <x v="2"/>
    <s v=""/>
    <s v="OK"/>
    <s v=""/>
    <n v="3.9"/>
    <s v=""/>
    <s v="Ayrton"/>
    <s v=""/>
    <s v=""/>
    <s v=""/>
    <n v="100"/>
    <n v="390"/>
    <n v="290"/>
    <x v="1"/>
    <s v="Best"/>
    <x v="5"/>
    <s v=""/>
    <s v=""/>
    <s v="Vic"/>
    <s v="-"/>
    <d v="1899-12-30T17:00:00"/>
    <s v="Caulfield"/>
    <n v="7"/>
    <n v="1"/>
    <s v="Ayrton"/>
    <s v=""/>
    <s v=""/>
  </r>
  <r>
    <x v="31"/>
    <d v="1899-12-30T17:00:00"/>
    <x v="5"/>
    <n v="7"/>
    <n v="2"/>
    <s v="Buffalo River"/>
    <s v="E4"/>
    <n v="12"/>
    <n v="42"/>
    <x v="3"/>
    <s v="E4-12/Edge-15/Pro Mel-15"/>
    <s v="OK"/>
    <n v="168"/>
    <m/>
    <s v=""/>
    <s v="Buffalo River"/>
    <n v="200"/>
    <s v=""/>
    <n v="-200"/>
    <n v="100"/>
    <s v=""/>
    <n v="-100"/>
    <x v="1"/>
    <s v="Best"/>
    <x v="6"/>
    <s v=""/>
    <n v="-150"/>
    <s v="Vic"/>
    <s v="-"/>
    <d v="1899-12-30T17:00:00"/>
    <s v="Caulfield"/>
    <n v="7"/>
    <n v="2"/>
    <s v="Buffalo River"/>
    <s v="E4-12/Edge-15/Pro Mel-15"/>
    <n v="150"/>
  </r>
  <r>
    <x v="31"/>
    <d v="1899-12-30T17:00:00"/>
    <x v="5"/>
    <n v="7"/>
    <n v="2"/>
    <s v="Buffalo River"/>
    <s v="Edge"/>
    <n v="15"/>
    <s v=""/>
    <x v="2"/>
    <s v=""/>
    <s v="OK"/>
    <s v=""/>
    <m/>
    <s v=""/>
    <s v="Buffalo River"/>
    <s v=""/>
    <s v=""/>
    <s v=""/>
    <n v="100"/>
    <s v=""/>
    <n v="-100"/>
    <x v="1"/>
    <s v="Best"/>
    <x v="5"/>
    <s v=""/>
    <s v=""/>
    <s v="Vic"/>
    <s v="-"/>
    <d v="1899-12-30T17:00:00"/>
    <s v="Caulfield"/>
    <n v="7"/>
    <n v="2"/>
    <s v="Buffalo River"/>
    <s v=""/>
    <s v=""/>
  </r>
  <r>
    <x v="31"/>
    <d v="1899-12-30T17:00:00"/>
    <x v="5"/>
    <n v="7"/>
    <n v="2"/>
    <s v="Buffalo River"/>
    <s v="Pro Mel"/>
    <n v="15"/>
    <s v=""/>
    <x v="2"/>
    <s v=""/>
    <s v="OK"/>
    <s v=""/>
    <m/>
    <s v=""/>
    <s v="Buffalo River"/>
    <s v=""/>
    <s v=""/>
    <s v=""/>
    <n v="100"/>
    <s v=""/>
    <n v="-100"/>
    <x v="1"/>
    <s v="Best"/>
    <x v="5"/>
    <s v=""/>
    <s v=""/>
    <s v="Vic"/>
    <s v="-"/>
    <d v="1899-12-30T17:00:00"/>
    <s v="Caulfield"/>
    <n v="7"/>
    <n v="2"/>
    <s v="Buffalo River"/>
    <s v=""/>
    <s v=""/>
  </r>
  <r>
    <x v="32"/>
    <d v="1899-12-30T12:15:00"/>
    <x v="3"/>
    <n v="1"/>
    <n v="1"/>
    <s v="Acid Wash"/>
    <s v="Nat"/>
    <n v="13"/>
    <n v="13"/>
    <x v="0"/>
    <s v="Nat-13"/>
    <s v="OK"/>
    <n v="52"/>
    <m/>
    <s v=""/>
    <s v="Acid Wash"/>
    <s v=""/>
    <s v=""/>
    <s v=""/>
    <n v="100"/>
    <s v=""/>
    <n v="-100"/>
    <x v="0"/>
    <s v="Nat OK"/>
    <x v="0"/>
    <s v=""/>
    <n v="-50"/>
    <s v="Vic"/>
    <s v="-"/>
    <d v="1899-12-30T12:15:00"/>
    <s v="Moonee Valley"/>
    <n v="1"/>
    <n v="1"/>
    <s v="Acid Wash"/>
    <s v="Nat-13"/>
    <n v="50"/>
  </r>
  <r>
    <x v="32"/>
    <d v="1899-12-30T12:45:00"/>
    <x v="3"/>
    <n v="2"/>
    <n v="4"/>
    <s v="Ceerseven"/>
    <s v="Nat"/>
    <n v="13"/>
    <n v="13"/>
    <x v="0"/>
    <s v="Nat-13"/>
    <s v="OK"/>
    <n v="52"/>
    <n v="3.4"/>
    <n v="176.79999999999998"/>
    <s v="Ceerseven"/>
    <s v=""/>
    <s v=""/>
    <s v=""/>
    <n v="100"/>
    <n v="340"/>
    <n v="240"/>
    <x v="0"/>
    <s v="Nat OK"/>
    <x v="0"/>
    <n v="170"/>
    <n v="120"/>
    <s v="Vic"/>
    <s v="-"/>
    <d v="1899-12-30T12:45:00"/>
    <s v="Moonee Valley"/>
    <n v="2"/>
    <n v="4"/>
    <s v="Ceerseven"/>
    <s v="Nat-13"/>
    <n v="50"/>
  </r>
  <r>
    <x v="32"/>
    <d v="1899-12-30T13:05:00"/>
    <x v="6"/>
    <n v="2"/>
    <n v="2"/>
    <s v="Jumeirah Beach"/>
    <s v="Pro Syd"/>
    <n v="10"/>
    <n v="10"/>
    <x v="0"/>
    <s v="Pro Syd-10"/>
    <s v="OK"/>
    <n v="40"/>
    <m/>
    <s v=""/>
    <s v="Jumeirah Beach"/>
    <s v=""/>
    <s v=""/>
    <s v=""/>
    <n v="100"/>
    <s v=""/>
    <n v="-100"/>
    <x v="0"/>
    <s v="Poor &lt;55"/>
    <x v="2"/>
    <s v=""/>
    <n v="-20"/>
    <s v="NSW"/>
    <s v="-"/>
    <d v="1899-12-30T13:05:00"/>
    <s v="Randwick"/>
    <n v="2"/>
    <n v="2"/>
    <s v="Jumeirah Beach"/>
    <s v="Pro Syd-10"/>
    <n v="20"/>
  </r>
  <r>
    <x v="32"/>
    <d v="1899-12-30T13:05:00"/>
    <x v="6"/>
    <n v="2"/>
    <n v="13"/>
    <s v="Magnatear"/>
    <s v="E4"/>
    <n v="10"/>
    <n v="40"/>
    <x v="3"/>
    <s v="E4-10/Edge-15/Nat-15"/>
    <s v="OK"/>
    <n v="160"/>
    <m/>
    <s v=""/>
    <s v="Magnatear"/>
    <n v="200"/>
    <s v=""/>
    <n v="-200"/>
    <n v="100"/>
    <s v=""/>
    <n v="-100"/>
    <x v="0"/>
    <s v="Best"/>
    <x v="6"/>
    <s v=""/>
    <n v="-150"/>
    <s v="NSW"/>
    <s v="-"/>
    <d v="1899-12-30T13:05:00"/>
    <s v="Randwick"/>
    <n v="2"/>
    <n v="13"/>
    <s v="Magnatear"/>
    <s v="E4-10/Edge-15/Nat-15"/>
    <n v="150"/>
  </r>
  <r>
    <x v="32"/>
    <d v="1899-12-30T13:05:00"/>
    <x v="6"/>
    <n v="2"/>
    <n v="13"/>
    <s v="Magnatear"/>
    <s v="Edge"/>
    <n v="15"/>
    <s v=""/>
    <x v="2"/>
    <s v=""/>
    <s v="OK"/>
    <s v=""/>
    <m/>
    <s v=""/>
    <s v="Magnatear"/>
    <s v=""/>
    <s v=""/>
    <s v=""/>
    <n v="100"/>
    <s v=""/>
    <n v="-100"/>
    <x v="0"/>
    <s v="Best"/>
    <x v="5"/>
    <s v=""/>
    <s v=""/>
    <s v="NSW"/>
    <s v="-"/>
    <d v="1899-12-30T13:05:00"/>
    <s v="Randwick"/>
    <n v="2"/>
    <n v="13"/>
    <s v="Magnatear"/>
    <s v=""/>
    <s v=""/>
  </r>
  <r>
    <x v="32"/>
    <d v="1899-12-30T13:05:00"/>
    <x v="6"/>
    <n v="2"/>
    <n v="13"/>
    <s v="Magnatear"/>
    <s v="Nat"/>
    <n v="15"/>
    <s v=""/>
    <x v="2"/>
    <s v=""/>
    <s v="OK"/>
    <s v=""/>
    <m/>
    <s v=""/>
    <s v="Magnatear"/>
    <s v=""/>
    <s v=""/>
    <s v=""/>
    <n v="100"/>
    <s v=""/>
    <n v="-100"/>
    <x v="0"/>
    <s v="Best"/>
    <x v="5"/>
    <s v=""/>
    <s v=""/>
    <s v="NSW"/>
    <s v="-"/>
    <d v="1899-12-30T13:05:00"/>
    <s v="Randwick"/>
    <n v="2"/>
    <n v="13"/>
    <s v="Magnatear"/>
    <s v=""/>
    <s v=""/>
  </r>
  <r>
    <x v="32"/>
    <d v="1899-12-30T13:05:00"/>
    <x v="6"/>
    <n v="2"/>
    <n v="5"/>
    <s v="Uzziah"/>
    <s v="Pro Syd"/>
    <n v="10"/>
    <n v="10"/>
    <x v="0"/>
    <s v="Pro Syd-10"/>
    <s v="OK"/>
    <n v="40"/>
    <n v="15.3"/>
    <n v="612"/>
    <s v="Uzziah"/>
    <s v=""/>
    <s v=""/>
    <s v=""/>
    <n v="100"/>
    <n v="1530"/>
    <n v="1430"/>
    <x v="0"/>
    <s v="Poor &lt;55"/>
    <x v="2"/>
    <n v="306"/>
    <n v="286"/>
    <s v="NSW"/>
    <s v="-"/>
    <d v="1899-12-30T13:05:00"/>
    <s v="Randwick"/>
    <n v="2"/>
    <n v="5"/>
    <s v="Uzziah"/>
    <s v="Pro Syd-10"/>
    <n v="20"/>
  </r>
  <r>
    <x v="32"/>
    <d v="1899-12-30T13:20:00"/>
    <x v="3"/>
    <n v="3"/>
    <n v="9"/>
    <s v="Very Sewreel"/>
    <s v="E4"/>
    <n v="12"/>
    <n v="52"/>
    <x v="3"/>
    <s v="E4-12/Edge-20/Nat-20"/>
    <s v="OK"/>
    <n v="208"/>
    <n v="2"/>
    <n v="416"/>
    <s v="Very Sewreel"/>
    <n v="200"/>
    <n v="400"/>
    <n v="200"/>
    <n v="100"/>
    <n v="200"/>
    <n v="100"/>
    <x v="0"/>
    <s v="ave"/>
    <x v="4"/>
    <n v="200"/>
    <n v="100"/>
    <s v="Vic"/>
    <s v="-"/>
    <d v="1899-12-30T13:20:00"/>
    <s v="Moonee Valley"/>
    <n v="3"/>
    <n v="9"/>
    <s v="Very Sewreel"/>
    <s v="E4-12/Edge-20/Nat-20"/>
    <n v="100"/>
  </r>
  <r>
    <x v="32"/>
    <d v="1899-12-30T13:20:00"/>
    <x v="3"/>
    <n v="3"/>
    <n v="9"/>
    <s v="Very Sewreel"/>
    <s v="Edge"/>
    <n v="20"/>
    <s v=""/>
    <x v="2"/>
    <s v=""/>
    <s v="OK"/>
    <s v=""/>
    <n v="2"/>
    <s v=""/>
    <s v="Very Sewreel"/>
    <s v=""/>
    <s v=""/>
    <s v=""/>
    <n v="100"/>
    <n v="200"/>
    <n v="100"/>
    <x v="0"/>
    <s v="ave"/>
    <x v="5"/>
    <s v=""/>
    <s v=""/>
    <s v="Vic"/>
    <s v="-"/>
    <d v="1899-12-30T13:20:00"/>
    <s v="Moonee Valley"/>
    <n v="3"/>
    <n v="9"/>
    <s v="Very Sewreel"/>
    <s v=""/>
    <s v=""/>
  </r>
  <r>
    <x v="32"/>
    <d v="1899-12-30T13:20:00"/>
    <x v="3"/>
    <n v="3"/>
    <n v="9"/>
    <s v="Very Sewreel"/>
    <s v="Nat"/>
    <n v="20"/>
    <s v=""/>
    <x v="2"/>
    <s v=""/>
    <s v="OK"/>
    <s v=""/>
    <n v="2"/>
    <s v=""/>
    <s v="Very Sewreel"/>
    <s v=""/>
    <s v=""/>
    <s v=""/>
    <n v="100"/>
    <n v="200"/>
    <n v="100"/>
    <x v="0"/>
    <s v="ave"/>
    <x v="5"/>
    <s v=""/>
    <s v=""/>
    <s v="Vic"/>
    <s v="-"/>
    <d v="1899-12-30T13:20:00"/>
    <s v="Moonee Valley"/>
    <n v="3"/>
    <n v="9"/>
    <s v="Very Sewreel"/>
    <s v=""/>
    <s v=""/>
  </r>
  <r>
    <x v="32"/>
    <d v="1899-12-30T13:55:00"/>
    <x v="3"/>
    <n v="4"/>
    <n v="2"/>
    <s v="Running By"/>
    <s v="Nat"/>
    <n v="13"/>
    <n v="13"/>
    <x v="0"/>
    <s v="Nat-13"/>
    <s v="OK"/>
    <n v="52"/>
    <m/>
    <s v=""/>
    <s v="Running By"/>
    <s v=""/>
    <s v=""/>
    <s v=""/>
    <n v="100"/>
    <s v=""/>
    <n v="-100"/>
    <x v="0"/>
    <s v="Nat OK"/>
    <x v="0"/>
    <s v=""/>
    <n v="-50"/>
    <s v="Vic"/>
    <s v="-"/>
    <d v="1899-12-30T13:55:00"/>
    <s v="Moonee Valley"/>
    <n v="4"/>
    <n v="2"/>
    <s v="Running By"/>
    <s v="Nat-13"/>
    <n v="50"/>
  </r>
  <r>
    <x v="32"/>
    <d v="1899-12-30T13:55:00"/>
    <x v="3"/>
    <n v="4"/>
    <n v="3"/>
    <s v="Toronto Terrier"/>
    <s v="Edge"/>
    <n v="15"/>
    <n v="28"/>
    <x v="1"/>
    <s v="Edge-15/Pro Mel-13"/>
    <s v="OK"/>
    <n v="112"/>
    <m/>
    <s v=""/>
    <s v="Toronto Terrier"/>
    <n v="200"/>
    <s v=""/>
    <n v="-200"/>
    <n v="100"/>
    <s v=""/>
    <n v="-100"/>
    <x v="0"/>
    <s v="ave"/>
    <x v="4"/>
    <s v=""/>
    <n v="-100"/>
    <s v="Vic"/>
    <s v="-"/>
    <d v="1899-12-30T13:55:00"/>
    <s v="Moonee Valley"/>
    <n v="4"/>
    <n v="3"/>
    <s v="Toronto Terrier"/>
    <s v="Edge-15/Pro Mel-13"/>
    <n v="100"/>
  </r>
  <r>
    <x v="32"/>
    <d v="1899-12-30T13:55:00"/>
    <x v="3"/>
    <n v="4"/>
    <n v="3"/>
    <s v="Toronto Terrier"/>
    <s v="Pro Mel"/>
    <n v="13"/>
    <s v=""/>
    <x v="2"/>
    <s v=""/>
    <s v="OK"/>
    <s v=""/>
    <m/>
    <s v=""/>
    <s v="Toronto Terrier"/>
    <s v=""/>
    <s v=""/>
    <s v=""/>
    <n v="100"/>
    <s v=""/>
    <n v="-100"/>
    <x v="0"/>
    <s v="ave"/>
    <x v="5"/>
    <s v=""/>
    <s v=""/>
    <s v="Vic"/>
    <s v="-"/>
    <d v="1899-12-30T13:55:00"/>
    <s v="Moonee Valley"/>
    <n v="4"/>
    <n v="3"/>
    <s v="Toronto Terrier"/>
    <s v=""/>
    <s v=""/>
  </r>
  <r>
    <x v="32"/>
    <d v="1899-12-30T15:05:00"/>
    <x v="3"/>
    <n v="6"/>
    <n v="2"/>
    <s v="Don'T Doubt Dory"/>
    <s v="E4"/>
    <n v="12"/>
    <n v="25"/>
    <x v="1"/>
    <s v="E4-12/Edge-13"/>
    <s v="OK"/>
    <n v="100"/>
    <m/>
    <s v=""/>
    <s v="Don'T Doubt Dory"/>
    <n v="100"/>
    <s v=""/>
    <n v="-100"/>
    <n v="100"/>
    <s v=""/>
    <n v="-100"/>
    <x v="0"/>
    <s v="ave"/>
    <x v="0"/>
    <s v=""/>
    <n v="-50"/>
    <s v="Vic"/>
    <s v="-"/>
    <d v="1899-12-30T15:05:00"/>
    <s v="Moonee Valley"/>
    <n v="6"/>
    <n v="2"/>
    <s v="Don'T Doubt Dory"/>
    <s v="E4-12/Edge-13"/>
    <n v="50"/>
  </r>
  <r>
    <x v="32"/>
    <d v="1899-12-30T15:05:00"/>
    <x v="3"/>
    <n v="6"/>
    <n v="2"/>
    <s v="Don'T Doubt Dory"/>
    <s v="Edge"/>
    <n v="13"/>
    <s v=""/>
    <x v="2"/>
    <s v=""/>
    <s v="OK"/>
    <s v=""/>
    <m/>
    <s v=""/>
    <s v="Don'T Doubt Dory"/>
    <s v=""/>
    <s v=""/>
    <s v=""/>
    <n v="100"/>
    <s v=""/>
    <n v="-100"/>
    <x v="0"/>
    <s v="ave"/>
    <x v="5"/>
    <s v=""/>
    <s v=""/>
    <s v="Vic"/>
    <s v="-"/>
    <d v="1899-12-30T15:05:00"/>
    <s v="Moonee Valley"/>
    <n v="6"/>
    <n v="2"/>
    <s v="Don'T Doubt Dory"/>
    <s v=""/>
    <s v=""/>
  </r>
  <r>
    <x v="32"/>
    <d v="1899-12-30T15:05:00"/>
    <x v="3"/>
    <n v="6"/>
    <n v="3"/>
    <s v="Independent Road"/>
    <s v="E4"/>
    <n v="12"/>
    <n v="35"/>
    <x v="3"/>
    <s v="E4-12/Edge-10/Pro Mel-13"/>
    <s v="OK"/>
    <n v="140"/>
    <n v="4.3"/>
    <n v="602"/>
    <s v="Independent Road"/>
    <n v="200"/>
    <n v="860"/>
    <n v="660"/>
    <n v="100"/>
    <n v="430"/>
    <n v="330"/>
    <x v="0"/>
    <s v="ave"/>
    <x v="4"/>
    <n v="430"/>
    <n v="330"/>
    <s v="Vic"/>
    <s v="-"/>
    <d v="1899-12-30T15:05:00"/>
    <s v="Moonee Valley"/>
    <n v="6"/>
    <n v="3"/>
    <s v="Independent Road"/>
    <s v="E4-12/Edge-10/Pro Mel-13"/>
    <n v="100"/>
  </r>
  <r>
    <x v="32"/>
    <d v="1899-12-30T15:05:00"/>
    <x v="3"/>
    <n v="6"/>
    <n v="3"/>
    <s v="Independent Road"/>
    <s v="Edge"/>
    <n v="10"/>
    <s v=""/>
    <x v="2"/>
    <s v=""/>
    <s v="OK"/>
    <s v=""/>
    <n v="4.3"/>
    <s v=""/>
    <s v="Independent Road"/>
    <s v=""/>
    <s v=""/>
    <s v=""/>
    <n v="100"/>
    <n v="430"/>
    <n v="330"/>
    <x v="0"/>
    <s v="ave"/>
    <x v="5"/>
    <s v=""/>
    <s v=""/>
    <s v="Vic"/>
    <s v="-"/>
    <d v="1899-12-30T15:05:00"/>
    <s v="Moonee Valley"/>
    <n v="6"/>
    <n v="3"/>
    <s v="Independent Road"/>
    <s v=""/>
    <s v=""/>
  </r>
  <r>
    <x v="32"/>
    <d v="1899-12-30T15:05:00"/>
    <x v="3"/>
    <n v="6"/>
    <n v="3"/>
    <s v="Independent Road"/>
    <s v="Pro Mel"/>
    <n v="13"/>
    <s v=""/>
    <x v="2"/>
    <s v=""/>
    <s v="OK"/>
    <s v=""/>
    <n v="4.3"/>
    <s v=""/>
    <s v="Independent Road"/>
    <s v=""/>
    <s v=""/>
    <s v=""/>
    <n v="100"/>
    <n v="430"/>
    <n v="330"/>
    <x v="0"/>
    <s v="ave"/>
    <x v="5"/>
    <s v=""/>
    <s v=""/>
    <s v="Vic"/>
    <s v="-"/>
    <d v="1899-12-30T15:05:00"/>
    <s v="Moonee Valley"/>
    <n v="6"/>
    <n v="3"/>
    <s v="Independent Road"/>
    <s v=""/>
    <s v=""/>
  </r>
  <r>
    <x v="32"/>
    <d v="1899-12-30T15:40:00"/>
    <x v="3"/>
    <n v="7"/>
    <n v="7"/>
    <s v="Fretta"/>
    <s v="E4"/>
    <n v="12"/>
    <n v="42"/>
    <x v="3"/>
    <s v="E4-12/Edge-10/Nat-20"/>
    <s v="OK"/>
    <n v="168"/>
    <m/>
    <s v=""/>
    <s v="Fretta"/>
    <n v="200"/>
    <s v=""/>
    <n v="-200"/>
    <n v="100"/>
    <s v=""/>
    <n v="-100"/>
    <x v="0"/>
    <s v="ave"/>
    <x v="4"/>
    <s v=""/>
    <n v="-100"/>
    <s v="Vic"/>
    <s v="-"/>
    <d v="1899-12-30T15:40:00"/>
    <s v="Moonee Valley"/>
    <n v="7"/>
    <n v="7"/>
    <s v="Fretta"/>
    <s v="E4-12/Edge-10/Nat-20"/>
    <n v="100"/>
  </r>
  <r>
    <x v="32"/>
    <d v="1899-12-30T15:40:00"/>
    <x v="3"/>
    <n v="7"/>
    <n v="7"/>
    <s v="Fretta"/>
    <s v="Edge"/>
    <n v="10"/>
    <s v=""/>
    <x v="2"/>
    <s v=""/>
    <s v="OK"/>
    <s v=""/>
    <m/>
    <s v=""/>
    <s v="Fretta"/>
    <s v=""/>
    <s v=""/>
    <s v=""/>
    <n v="100"/>
    <s v=""/>
    <n v="-100"/>
    <x v="0"/>
    <s v="ave"/>
    <x v="5"/>
    <s v=""/>
    <s v=""/>
    <s v="Vic"/>
    <s v="-"/>
    <d v="1899-12-30T15:40:00"/>
    <s v="Moonee Valley"/>
    <n v="7"/>
    <n v="7"/>
    <s v="Fretta"/>
    <s v=""/>
    <s v=""/>
  </r>
  <r>
    <x v="32"/>
    <d v="1899-12-30T15:40:00"/>
    <x v="3"/>
    <n v="7"/>
    <n v="7"/>
    <s v="Fretta"/>
    <s v="Nat"/>
    <n v="20"/>
    <s v=""/>
    <x v="2"/>
    <s v=""/>
    <s v="OK"/>
    <s v=""/>
    <m/>
    <s v=""/>
    <s v="Fretta"/>
    <s v=""/>
    <s v=""/>
    <s v=""/>
    <n v="100"/>
    <s v=""/>
    <n v="-100"/>
    <x v="0"/>
    <s v="ave"/>
    <x v="5"/>
    <s v=""/>
    <s v=""/>
    <s v="Vic"/>
    <s v="-"/>
    <d v="1899-12-30T15:40:00"/>
    <s v="Moonee Valley"/>
    <n v="7"/>
    <n v="7"/>
    <s v="Fretta"/>
    <s v=""/>
    <s v=""/>
  </r>
  <r>
    <x v="32"/>
    <d v="1899-12-30T16:00:00"/>
    <x v="6"/>
    <n v="7"/>
    <n v="12"/>
    <s v="Felix Majestic"/>
    <s v="E4"/>
    <n v="10"/>
    <n v="10"/>
    <x v="0"/>
    <s v="E4-10"/>
    <s v="OK"/>
    <n v="40"/>
    <m/>
    <s v=""/>
    <s v="Felix Majestic"/>
    <s v=""/>
    <s v=""/>
    <s v=""/>
    <n v="100"/>
    <s v=""/>
    <n v="-100"/>
    <x v="0"/>
    <s v="Poor &lt;55"/>
    <x v="2"/>
    <s v=""/>
    <n v="-20"/>
    <s v="NSW"/>
    <s v="-"/>
    <d v="1899-12-30T16:00:00"/>
    <s v="Randwick"/>
    <n v="7"/>
    <n v="12"/>
    <s v="Felix Majestic"/>
    <s v="E4-10"/>
    <n v="20"/>
  </r>
  <r>
    <x v="32"/>
    <d v="1899-12-30T16:20:00"/>
    <x v="3"/>
    <n v="8"/>
    <n v="5"/>
    <s v="Mornington Glory"/>
    <s v="E4"/>
    <n v="10"/>
    <n v="43"/>
    <x v="3"/>
    <s v="E4-10/Edge-13/Nat-20"/>
    <s v="OK"/>
    <n v="172"/>
    <n v="2.8"/>
    <n v="481.59999999999997"/>
    <s v="Mornington Glory"/>
    <n v="200"/>
    <n v="560"/>
    <n v="360"/>
    <n v="100"/>
    <n v="280"/>
    <n v="180"/>
    <x v="0"/>
    <s v="ave"/>
    <x v="4"/>
    <n v="280"/>
    <n v="180"/>
    <s v="Vic"/>
    <s v="-"/>
    <d v="1899-12-30T16:20:00"/>
    <s v="Moonee Valley"/>
    <n v="8"/>
    <n v="5"/>
    <s v="Mornington Glory"/>
    <s v="E4-10/Edge-13/Nat-20"/>
    <n v="100"/>
  </r>
  <r>
    <x v="32"/>
    <d v="1899-12-30T16:20:00"/>
    <x v="3"/>
    <n v="8"/>
    <n v="5"/>
    <s v="Mornington Glory"/>
    <s v="Edge"/>
    <n v="13"/>
    <s v=""/>
    <x v="2"/>
    <s v=""/>
    <s v="OK"/>
    <s v=""/>
    <n v="2.8"/>
    <s v=""/>
    <s v="Mornington Glory"/>
    <s v=""/>
    <s v=""/>
    <s v=""/>
    <n v="100"/>
    <n v="280"/>
    <n v="180"/>
    <x v="0"/>
    <s v="ave"/>
    <x v="5"/>
    <s v=""/>
    <s v=""/>
    <s v="Vic"/>
    <s v="-"/>
    <d v="1899-12-30T16:20:00"/>
    <s v="Moonee Valley"/>
    <n v="8"/>
    <n v="5"/>
    <s v="Mornington Glory"/>
    <s v=""/>
    <s v=""/>
  </r>
  <r>
    <x v="32"/>
    <d v="1899-12-30T16:20:00"/>
    <x v="3"/>
    <n v="8"/>
    <n v="5"/>
    <s v="Mornington Glory"/>
    <s v="Nat"/>
    <n v="20"/>
    <s v=""/>
    <x v="2"/>
    <s v=""/>
    <s v="OK"/>
    <s v=""/>
    <n v="2.8"/>
    <s v=""/>
    <s v="Mornington Glory"/>
    <s v=""/>
    <s v=""/>
    <s v=""/>
    <n v="100"/>
    <n v="280"/>
    <n v="180"/>
    <x v="0"/>
    <s v="ave"/>
    <x v="5"/>
    <s v=""/>
    <s v=""/>
    <s v="Vic"/>
    <s v="-"/>
    <d v="1899-12-30T16:20:00"/>
    <s v="Moonee Valley"/>
    <n v="8"/>
    <n v="5"/>
    <s v="Mornington Glory"/>
    <s v=""/>
    <s v=""/>
  </r>
  <r>
    <x v="32"/>
    <d v="1899-12-30T16:40:00"/>
    <x v="6"/>
    <n v="8"/>
    <n v="10"/>
    <s v="Union Army"/>
    <s v="Nat"/>
    <n v="13"/>
    <n v="13"/>
    <x v="0"/>
    <s v="Nat-13"/>
    <s v="OK"/>
    <n v="52"/>
    <m/>
    <s v=""/>
    <s v="Union Army"/>
    <s v=""/>
    <s v=""/>
    <s v=""/>
    <n v="100"/>
    <s v=""/>
    <n v="-100"/>
    <x v="0"/>
    <s v="Nat OK"/>
    <x v="0"/>
    <s v=""/>
    <n v="-50"/>
    <s v="NSW"/>
    <s v="-"/>
    <d v="1899-12-30T16:40:00"/>
    <s v="Randwick"/>
    <n v="8"/>
    <n v="10"/>
    <s v="Union Army"/>
    <s v="Nat-13"/>
    <n v="50"/>
  </r>
  <r>
    <x v="32"/>
    <d v="1899-12-30T17:00:00"/>
    <x v="3"/>
    <n v="9"/>
    <n v="3"/>
    <s v="Recommendation"/>
    <s v="Edge"/>
    <n v="20"/>
    <n v="60"/>
    <x v="3"/>
    <s v="Edge-20/Nat-20/Pro Mel-20"/>
    <s v="OK"/>
    <n v="240"/>
    <m/>
    <s v=""/>
    <s v="Recommendation"/>
    <n v="200"/>
    <s v=""/>
    <n v="-200"/>
    <n v="100"/>
    <s v=""/>
    <n v="-100"/>
    <x v="0"/>
    <s v="ave"/>
    <x v="4"/>
    <s v=""/>
    <n v="-100"/>
    <s v="Vic"/>
    <s v="-"/>
    <d v="1899-12-30T17:00:00"/>
    <s v="Moonee Valley"/>
    <n v="9"/>
    <n v="3"/>
    <s v="Recommendation"/>
    <s v="Edge-20/Nat-20/Pro Mel-20"/>
    <n v="100"/>
  </r>
  <r>
    <x v="32"/>
    <d v="1899-12-30T17:00:00"/>
    <x v="3"/>
    <n v="9"/>
    <n v="3"/>
    <s v="Recommendation"/>
    <s v="Nat"/>
    <n v="20"/>
    <s v=""/>
    <x v="2"/>
    <s v=""/>
    <s v="OK"/>
    <s v=""/>
    <m/>
    <s v=""/>
    <s v="Recommendation"/>
    <s v=""/>
    <s v=""/>
    <s v=""/>
    <n v="100"/>
    <s v=""/>
    <n v="-100"/>
    <x v="0"/>
    <s v="ave"/>
    <x v="5"/>
    <s v=""/>
    <s v=""/>
    <s v="Vic"/>
    <s v="-"/>
    <d v="1899-12-30T17:00:00"/>
    <s v="Moonee Valley"/>
    <n v="9"/>
    <n v="3"/>
    <s v="Recommendation"/>
    <s v=""/>
    <s v=""/>
  </r>
  <r>
    <x v="32"/>
    <d v="1899-12-30T17:00:00"/>
    <x v="3"/>
    <n v="9"/>
    <n v="3"/>
    <s v="Recommendation"/>
    <s v="Pro Mel"/>
    <n v="20"/>
    <s v=""/>
    <x v="2"/>
    <s v=""/>
    <s v="OK"/>
    <s v=""/>
    <m/>
    <s v=""/>
    <s v="Recommendation"/>
    <s v=""/>
    <s v=""/>
    <s v=""/>
    <n v="100"/>
    <s v=""/>
    <n v="-100"/>
    <x v="0"/>
    <s v="ave"/>
    <x v="5"/>
    <s v=""/>
    <s v=""/>
    <s v="Vic"/>
    <s v="-"/>
    <d v="1899-12-30T17:00:00"/>
    <s v="Moonee Valley"/>
    <n v="9"/>
    <n v="3"/>
    <s v="Recommendation"/>
    <s v=""/>
    <s v=""/>
  </r>
  <r>
    <x v="32"/>
    <d v="1899-12-30T17:20:00"/>
    <x v="6"/>
    <n v="9"/>
    <n v="2"/>
    <s v="High Blue Sea"/>
    <s v="E4"/>
    <n v="10"/>
    <n v="10"/>
    <x v="0"/>
    <s v="E4-10"/>
    <s v="OK"/>
    <n v="40"/>
    <m/>
    <s v=""/>
    <s v="High Blue Sea"/>
    <s v=""/>
    <s v=""/>
    <s v=""/>
    <n v="100"/>
    <s v=""/>
    <n v="-100"/>
    <x v="0"/>
    <s v="Poor &lt;55"/>
    <x v="2"/>
    <s v=""/>
    <n v="-20"/>
    <s v="NSW"/>
    <s v="-"/>
    <d v="1899-12-30T17:20:00"/>
    <s v="Randwick"/>
    <n v="9"/>
    <n v="2"/>
    <s v="High Blue Sea"/>
    <s v="E4-10"/>
    <n v="20"/>
  </r>
  <r>
    <x v="32"/>
    <d v="1899-12-30T17:40:00"/>
    <x v="3"/>
    <n v="10"/>
    <n v="8"/>
    <s v="Zou Sensation"/>
    <s v="Edge"/>
    <n v="13"/>
    <n v="26"/>
    <x v="1"/>
    <s v="Edge-13/Pro Mel-13"/>
    <s v="OK"/>
    <n v="104"/>
    <m/>
    <s v=""/>
    <s v="Zou Sensation"/>
    <n v="200"/>
    <s v=""/>
    <n v="-200"/>
    <n v="100"/>
    <s v=""/>
    <n v="-100"/>
    <x v="0"/>
    <s v="ave"/>
    <x v="4"/>
    <s v=""/>
    <n v="-100"/>
    <s v="Vic"/>
    <s v="-"/>
    <d v="1899-12-30T17:40:00"/>
    <s v="Moonee Valley"/>
    <n v="10"/>
    <n v="8"/>
    <s v="Zou Sensation"/>
    <s v="Edge-13/Pro Mel-13"/>
    <n v="100"/>
  </r>
  <r>
    <x v="32"/>
    <d v="1899-12-30T17:40:00"/>
    <x v="3"/>
    <n v="10"/>
    <n v="8"/>
    <s v="Zou Sensation"/>
    <s v="Pro Mel"/>
    <n v="13"/>
    <s v=""/>
    <x v="2"/>
    <s v=""/>
    <s v="OK"/>
    <s v=""/>
    <m/>
    <s v=""/>
    <s v="Zou Sensation"/>
    <s v=""/>
    <s v=""/>
    <s v=""/>
    <n v="100"/>
    <s v=""/>
    <n v="-100"/>
    <x v="0"/>
    <s v="ave"/>
    <x v="5"/>
    <s v=""/>
    <s v=""/>
    <s v="Vic"/>
    <s v="-"/>
    <d v="1899-12-30T17:40:00"/>
    <s v="Moonee Valley"/>
    <n v="10"/>
    <n v="8"/>
    <s v="Zou Sensation"/>
    <s v=""/>
    <s v=""/>
  </r>
  <r>
    <x v="32"/>
    <d v="1899-12-30T17:55:00"/>
    <x v="6"/>
    <n v="10"/>
    <n v="7"/>
    <s v="Tashi"/>
    <s v="Pro Syd"/>
    <n v="10"/>
    <n v="10"/>
    <x v="0"/>
    <s v="Pro Syd-10"/>
    <s v="OK"/>
    <n v="40"/>
    <n v="3.8"/>
    <n v="152"/>
    <s v="Tashi"/>
    <s v=""/>
    <s v=""/>
    <s v=""/>
    <n v="100"/>
    <n v="380"/>
    <n v="280"/>
    <x v="0"/>
    <s v="Poor &lt;55"/>
    <x v="2"/>
    <n v="76"/>
    <n v="56"/>
    <s v="NSW"/>
    <s v="-"/>
    <d v="1899-12-30T17:55:00"/>
    <s v="Randwick"/>
    <n v="10"/>
    <n v="7"/>
    <s v="Tashi"/>
    <s v="Pro Syd-10"/>
    <n v="20"/>
  </r>
  <r>
    <x v="33"/>
    <d v="1899-12-30T12:30:00"/>
    <x v="1"/>
    <n v="1"/>
    <n v="9"/>
    <s v="Treize"/>
    <s v="E4"/>
    <n v="10"/>
    <n v="10"/>
    <x v="0"/>
    <s v="E4-10"/>
    <s v="OK"/>
    <n v="40"/>
    <m/>
    <s v=""/>
    <s v="Treize"/>
    <s v=""/>
    <s v=""/>
    <s v=""/>
    <n v="100"/>
    <s v=""/>
    <n v="-100"/>
    <x v="0"/>
    <s v="Poor &lt;55"/>
    <x v="2"/>
    <s v=""/>
    <n v="-20"/>
    <s v="NSW"/>
    <s v="-"/>
    <d v="1899-12-30T12:30:00"/>
    <s v="Rosehill"/>
    <n v="1"/>
    <n v="9"/>
    <s v="Treize"/>
    <s v="E4-10"/>
    <n v="20"/>
  </r>
  <r>
    <x v="33"/>
    <d v="1899-12-30T13:20:00"/>
    <x v="5"/>
    <n v="3"/>
    <n v="3"/>
    <s v="Johnny Rocker"/>
    <s v="Nat"/>
    <n v="13"/>
    <n v="13"/>
    <x v="0"/>
    <s v="Nat-13"/>
    <s v="OK"/>
    <n v="52"/>
    <m/>
    <s v=""/>
    <s v="Johnny Rocker"/>
    <s v=""/>
    <s v=""/>
    <s v=""/>
    <n v="100"/>
    <s v=""/>
    <n v="-100"/>
    <x v="0"/>
    <s v="Nat OK"/>
    <x v="0"/>
    <s v=""/>
    <n v="-50"/>
    <s v="Vic"/>
    <s v="-"/>
    <d v="1899-12-30T13:20:00"/>
    <s v="Caulfield"/>
    <n v="3"/>
    <n v="3"/>
    <s v="Johnny Rocker"/>
    <s v="Nat-13"/>
    <n v="50"/>
  </r>
  <r>
    <x v="33"/>
    <d v="1899-12-30T14:15:00"/>
    <x v="1"/>
    <n v="4"/>
    <n v="3"/>
    <s v="Lady Laguna"/>
    <s v="E4"/>
    <n v="11.000000000000002"/>
    <n v="24"/>
    <x v="1"/>
    <s v="E4-11/Nat-13"/>
    <s v="OK"/>
    <n v="96"/>
    <n v="2.35"/>
    <n v="225.60000000000002"/>
    <s v="Lady Laguna"/>
    <n v="100"/>
    <n v="235"/>
    <n v="135"/>
    <n v="100"/>
    <n v="235"/>
    <n v="135"/>
    <x v="0"/>
    <s v="ave"/>
    <x v="0"/>
    <n v="117.5"/>
    <n v="67.5"/>
    <s v="NSW"/>
    <s v="-"/>
    <d v="1899-12-30T14:15:00"/>
    <s v="Rosehill"/>
    <n v="4"/>
    <n v="3"/>
    <s v="Lady Laguna"/>
    <s v="E4-11/Nat-13"/>
    <n v="50"/>
  </r>
  <r>
    <x v="33"/>
    <d v="1899-12-30T14:15:00"/>
    <x v="1"/>
    <n v="4"/>
    <n v="3"/>
    <s v="Lady Laguna"/>
    <s v="Nat"/>
    <n v="13"/>
    <s v=""/>
    <x v="2"/>
    <s v=""/>
    <s v="OK"/>
    <s v=""/>
    <n v="2.35"/>
    <s v=""/>
    <s v="Lady Laguna"/>
    <s v=""/>
    <s v=""/>
    <s v=""/>
    <n v="100"/>
    <n v="235"/>
    <n v="135"/>
    <x v="0"/>
    <s v="ave"/>
    <x v="5"/>
    <s v=""/>
    <s v=""/>
    <s v="NSW"/>
    <s v="-"/>
    <d v="1899-12-30T14:15:00"/>
    <s v="Rosehill"/>
    <n v="4"/>
    <n v="3"/>
    <s v="Lady Laguna"/>
    <s v=""/>
    <s v=""/>
  </r>
  <r>
    <x v="33"/>
    <d v="1899-12-30T14:23:00"/>
    <x v="2"/>
    <n v="3"/>
    <n v="10"/>
    <s v="Artful Girl"/>
    <s v="Nat"/>
    <n v="11"/>
    <n v="11"/>
    <x v="0"/>
    <s v="Nat-11"/>
    <s v=""/>
    <n v="44"/>
    <m/>
    <s v=""/>
    <s v="Artful Girl"/>
    <s v=""/>
    <s v=""/>
    <s v=""/>
    <n v="100"/>
    <s v=""/>
    <n v="-100"/>
    <x v="0"/>
    <s v="Q"/>
    <x v="3"/>
    <s v=""/>
    <n v="-40"/>
    <s v="Qld"/>
    <s v="-"/>
    <d v="1899-12-30T14:23:00"/>
    <s v="Eagle Farm"/>
    <n v="3"/>
    <n v="10"/>
    <s v="Artful Girl"/>
    <s v="Nat-11"/>
    <n v="40"/>
  </r>
  <r>
    <x v="33"/>
    <d v="1899-12-30T14:58:00"/>
    <x v="2"/>
    <n v="4"/>
    <n v="12"/>
    <s v="Fleur Du Monde"/>
    <s v="Nat"/>
    <n v="11"/>
    <n v="11"/>
    <x v="0"/>
    <s v="Nat-11"/>
    <s v=""/>
    <n v="44"/>
    <m/>
    <s v=""/>
    <s v="Fleur Du Monde"/>
    <s v=""/>
    <s v=""/>
    <s v=""/>
    <n v="100"/>
    <s v=""/>
    <n v="-100"/>
    <x v="0"/>
    <s v="Q"/>
    <x v="3"/>
    <s v=""/>
    <n v="-40"/>
    <s v="Qld"/>
    <s v="-"/>
    <d v="1899-12-30T14:58:00"/>
    <s v="Eagle Farm"/>
    <n v="4"/>
    <n v="12"/>
    <s v="Fleur Du Monde"/>
    <s v="Nat-11"/>
    <n v="40"/>
  </r>
  <r>
    <x v="33"/>
    <d v="1899-12-30T15:05:00"/>
    <x v="5"/>
    <n v="6"/>
    <n v="1"/>
    <s v="Grand Promenade"/>
    <s v="E4"/>
    <n v="12"/>
    <n v="22"/>
    <x v="1"/>
    <s v="E4-12/Edge-10"/>
    <s v="OK"/>
    <n v="88"/>
    <m/>
    <s v=""/>
    <s v="Grand Promenade"/>
    <n v="100"/>
    <s v=""/>
    <n v="-100"/>
    <n v="100"/>
    <s v=""/>
    <n v="-100"/>
    <x v="0"/>
    <s v="Best"/>
    <x v="4"/>
    <s v=""/>
    <n v="-100"/>
    <s v="Vic"/>
    <s v="-"/>
    <d v="1899-12-30T15:05:00"/>
    <s v="Caulfield"/>
    <n v="6"/>
    <n v="1"/>
    <s v="Grand Promenade"/>
    <s v="E4-12/Edge-10"/>
    <n v="100"/>
  </r>
  <r>
    <x v="33"/>
    <d v="1899-12-30T15:05:00"/>
    <x v="5"/>
    <n v="6"/>
    <n v="1"/>
    <s v="Grand Promenade"/>
    <s v="Edge"/>
    <n v="10"/>
    <s v=""/>
    <x v="2"/>
    <s v=""/>
    <s v="OK"/>
    <s v=""/>
    <m/>
    <s v=""/>
    <s v="Grand Promenade"/>
    <s v=""/>
    <s v=""/>
    <s v=""/>
    <n v="100"/>
    <s v=""/>
    <n v="-100"/>
    <x v="0"/>
    <s v="Best"/>
    <x v="5"/>
    <s v=""/>
    <s v=""/>
    <s v="Vic"/>
    <s v="-"/>
    <d v="1899-12-30T15:05:00"/>
    <s v="Caulfield"/>
    <n v="6"/>
    <n v="1"/>
    <s v="Grand Promenade"/>
    <s v=""/>
    <s v=""/>
  </r>
  <r>
    <x v="33"/>
    <d v="1899-12-30T15:05:00"/>
    <x v="5"/>
    <n v="6"/>
    <n v="5"/>
    <s v="Herman Hesse"/>
    <s v="E4"/>
    <n v="11.000000000000002"/>
    <n v="71"/>
    <x v="4"/>
    <s v="E4-11/Edge-20/Nat-20/Pro Mel-20"/>
    <s v="OK"/>
    <n v="284"/>
    <n v="1.9"/>
    <n v="539.6"/>
    <s v="Herman Hesse"/>
    <n v="200"/>
    <n v="380"/>
    <n v="180"/>
    <n v="100"/>
    <n v="190"/>
    <n v="90"/>
    <x v="0"/>
    <s v="Best"/>
    <x v="6"/>
    <n v="285"/>
    <n v="135"/>
    <s v="Vic"/>
    <s v="-"/>
    <d v="1899-12-30T15:05:00"/>
    <s v="Caulfield"/>
    <n v="6"/>
    <n v="5"/>
    <s v="Herman Hesse"/>
    <s v="E4-11/Edge-20/Nat-20/Pro Mel-20"/>
    <n v="150"/>
  </r>
  <r>
    <x v="33"/>
    <d v="1899-12-30T15:05:00"/>
    <x v="5"/>
    <n v="6"/>
    <n v="5"/>
    <s v="Herman Hesse"/>
    <s v="Edge"/>
    <n v="20"/>
    <s v=""/>
    <x v="2"/>
    <s v=""/>
    <s v="OK"/>
    <s v=""/>
    <n v="1.9"/>
    <s v=""/>
    <s v="Herman Hesse"/>
    <s v=""/>
    <s v=""/>
    <s v=""/>
    <n v="100"/>
    <n v="190"/>
    <n v="90"/>
    <x v="0"/>
    <s v="Best"/>
    <x v="5"/>
    <s v=""/>
    <s v=""/>
    <s v="Vic"/>
    <s v="-"/>
    <d v="1899-12-30T15:05:00"/>
    <s v="Caulfield"/>
    <n v="6"/>
    <n v="5"/>
    <s v="Herman Hesse"/>
    <s v=""/>
    <s v=""/>
  </r>
  <r>
    <x v="33"/>
    <d v="1899-12-30T15:05:00"/>
    <x v="5"/>
    <n v="6"/>
    <n v="5"/>
    <s v="Herman Hesse"/>
    <s v="Nat"/>
    <n v="20"/>
    <s v=""/>
    <x v="2"/>
    <s v=""/>
    <s v="OK"/>
    <s v=""/>
    <n v="1.9"/>
    <s v=""/>
    <s v="Herman Hesse"/>
    <s v=""/>
    <s v=""/>
    <s v=""/>
    <n v="100"/>
    <n v="190"/>
    <n v="90"/>
    <x v="0"/>
    <s v="Best"/>
    <x v="5"/>
    <s v=""/>
    <s v=""/>
    <s v="Vic"/>
    <s v="-"/>
    <d v="1899-12-30T15:05:00"/>
    <s v="Caulfield"/>
    <n v="6"/>
    <n v="5"/>
    <s v="Herman Hesse"/>
    <s v=""/>
    <s v=""/>
  </r>
  <r>
    <x v="33"/>
    <d v="1899-12-30T15:05:00"/>
    <x v="5"/>
    <n v="6"/>
    <n v="5"/>
    <s v="Herman Hesse"/>
    <s v="Pro Mel"/>
    <n v="20"/>
    <s v=""/>
    <x v="2"/>
    <s v=""/>
    <s v="OK"/>
    <s v=""/>
    <n v="1.9"/>
    <s v=""/>
    <s v="Herman Hesse"/>
    <s v=""/>
    <s v=""/>
    <s v=""/>
    <n v="100"/>
    <n v="190"/>
    <n v="90"/>
    <x v="0"/>
    <s v="Best"/>
    <x v="5"/>
    <s v=""/>
    <s v=""/>
    <s v="Vic"/>
    <s v="-"/>
    <d v="1899-12-30T15:05:00"/>
    <s v="Caulfield"/>
    <n v="6"/>
    <n v="5"/>
    <s v="Herman Hesse"/>
    <s v=""/>
    <s v=""/>
  </r>
  <r>
    <x v="33"/>
    <d v="1899-12-30T15:25:00"/>
    <x v="1"/>
    <n v="6"/>
    <n v="10"/>
    <s v="Angel Of Light"/>
    <s v="Pro Syd"/>
    <n v="15"/>
    <n v="15"/>
    <x v="0"/>
    <s v="Pro Syd-15"/>
    <s v="OK"/>
    <n v="60"/>
    <m/>
    <s v=""/>
    <s v="Angel Of Light"/>
    <s v=""/>
    <s v=""/>
    <s v=""/>
    <n v="100"/>
    <s v=""/>
    <n v="-100"/>
    <x v="0"/>
    <s v="ave"/>
    <x v="1"/>
    <s v=""/>
    <n v="-120"/>
    <s v="NSW"/>
    <s v="-"/>
    <d v="1899-12-30T15:25:00"/>
    <s v="Rosehill"/>
    <n v="6"/>
    <n v="10"/>
    <s v="Angel Of Light"/>
    <s v="Pro Syd-15"/>
    <n v="120"/>
  </r>
  <r>
    <x v="33"/>
    <d v="1899-12-30T15:25:00"/>
    <x v="1"/>
    <n v="6"/>
    <n v="4"/>
    <s v="Morning Sun"/>
    <s v="Pro Syd"/>
    <n v="10"/>
    <n v="10"/>
    <x v="0"/>
    <s v="Pro Syd-10"/>
    <s v="OK"/>
    <n v="40"/>
    <m/>
    <s v=""/>
    <s v="Morning Sun"/>
    <s v=""/>
    <s v=""/>
    <s v=""/>
    <n v="100"/>
    <s v=""/>
    <n v="-100"/>
    <x v="0"/>
    <s v="Poor &lt;55"/>
    <x v="2"/>
    <s v=""/>
    <n v="-20"/>
    <s v="NSW"/>
    <s v="-"/>
    <d v="1899-12-30T15:25:00"/>
    <s v="Rosehill"/>
    <n v="6"/>
    <n v="4"/>
    <s v="Morning Sun"/>
    <s v="Pro Syd-10"/>
    <n v="20"/>
  </r>
  <r>
    <x v="33"/>
    <d v="1899-12-30T15:40:00"/>
    <x v="5"/>
    <n v="7"/>
    <n v="8"/>
    <s v="Enotis"/>
    <s v="Nat"/>
    <n v="13"/>
    <n v="13"/>
    <x v="0"/>
    <s v="Nat-13"/>
    <s v="OK"/>
    <n v="52"/>
    <m/>
    <s v=""/>
    <s v="Enotis"/>
    <s v=""/>
    <s v=""/>
    <s v=""/>
    <n v="100"/>
    <s v=""/>
    <n v="-100"/>
    <x v="0"/>
    <s v="Nat OK"/>
    <x v="0"/>
    <s v=""/>
    <n v="-50"/>
    <s v="Vic"/>
    <s v="-"/>
    <d v="1899-12-30T15:40:00"/>
    <s v="Caulfield"/>
    <n v="7"/>
    <n v="8"/>
    <s v="Enotis"/>
    <s v="Nat-13"/>
    <n v="50"/>
  </r>
  <r>
    <x v="33"/>
    <d v="1899-12-30T16:00:00"/>
    <x v="1"/>
    <n v="7"/>
    <n v="6"/>
    <s v="Estadio Mestalla"/>
    <s v="E4"/>
    <n v="10"/>
    <n v="10"/>
    <x v="0"/>
    <s v="E4-10"/>
    <s v="OK"/>
    <n v="40"/>
    <n v="3.4"/>
    <n v="136"/>
    <s v="Estadio Mestalla"/>
    <s v=""/>
    <s v=""/>
    <s v=""/>
    <n v="100"/>
    <n v="340"/>
    <n v="240"/>
    <x v="0"/>
    <s v="Poor &lt;55"/>
    <x v="2"/>
    <n v="68"/>
    <n v="48"/>
    <s v="NSW"/>
    <s v="-"/>
    <d v="1899-12-30T16:00:00"/>
    <s v="Rosehill"/>
    <n v="7"/>
    <n v="6"/>
    <s v="Estadio Mestalla"/>
    <s v="E4-10"/>
    <n v="20"/>
  </r>
  <r>
    <x v="33"/>
    <d v="1899-12-30T16:00:00"/>
    <x v="1"/>
    <n v="7"/>
    <n v="2"/>
    <s v="Robusto"/>
    <s v="Pro Syd"/>
    <n v="15"/>
    <n v="15"/>
    <x v="0"/>
    <s v="Pro Syd-15"/>
    <s v="OK"/>
    <n v="60"/>
    <m/>
    <s v=""/>
    <s v="Robusto"/>
    <s v=""/>
    <s v=""/>
    <s v=""/>
    <n v="100"/>
    <s v=""/>
    <n v="-100"/>
    <x v="0"/>
    <s v="ave"/>
    <x v="1"/>
    <s v=""/>
    <n v="-120"/>
    <s v="NSW"/>
    <s v="-"/>
    <d v="1899-12-30T16:00:00"/>
    <s v="Rosehill"/>
    <n v="7"/>
    <n v="2"/>
    <s v="Robusto"/>
    <s v="Pro Syd-15"/>
    <n v="120"/>
  </r>
  <r>
    <x v="33"/>
    <d v="1899-12-30T16:20:00"/>
    <x v="5"/>
    <n v="8"/>
    <n v="6"/>
    <s v="Vagrant"/>
    <s v="Nat"/>
    <n v="13"/>
    <n v="13"/>
    <x v="0"/>
    <s v="Nat-13"/>
    <s v="OK"/>
    <n v="52"/>
    <n v="7.5"/>
    <n v="390"/>
    <s v="Vagrant"/>
    <s v=""/>
    <s v=""/>
    <s v=""/>
    <n v="100"/>
    <n v="750"/>
    <n v="650"/>
    <x v="0"/>
    <s v="Nat OK"/>
    <x v="0"/>
    <n v="375"/>
    <n v="325"/>
    <s v="Vic"/>
    <s v="-"/>
    <d v="1899-12-30T16:20:00"/>
    <s v="Caulfield"/>
    <n v="8"/>
    <n v="6"/>
    <s v="Vagrant"/>
    <s v="Nat-13"/>
    <n v="50"/>
  </r>
  <r>
    <x v="33"/>
    <d v="1899-12-30T16:40:00"/>
    <x v="1"/>
    <n v="8"/>
    <n v="1"/>
    <s v="Buillt"/>
    <s v="Pro Syd"/>
    <n v="10"/>
    <n v="10"/>
    <x v="0"/>
    <s v="Pro Syd-10"/>
    <s v="OK"/>
    <n v="40"/>
    <m/>
    <s v=""/>
    <s v="Buillt"/>
    <s v=""/>
    <s v=""/>
    <s v=""/>
    <n v="100"/>
    <s v=""/>
    <n v="-100"/>
    <x v="0"/>
    <s v="Poor &lt;55"/>
    <x v="2"/>
    <s v=""/>
    <n v="-20"/>
    <s v="NSW"/>
    <s v="-"/>
    <d v="1899-12-30T16:40:00"/>
    <s v="Rosehill"/>
    <n v="8"/>
    <n v="1"/>
    <s v="Buillt"/>
    <s v="Pro Syd-10"/>
    <n v="20"/>
  </r>
  <r>
    <x v="33"/>
    <d v="1899-12-30T16:40:00"/>
    <x v="1"/>
    <n v="8"/>
    <n v="2"/>
    <s v="Powerful Peg"/>
    <s v="E4"/>
    <n v="10"/>
    <n v="10"/>
    <x v="0"/>
    <s v="E4-10"/>
    <s v="OK"/>
    <n v="40"/>
    <m/>
    <s v=""/>
    <s v="Powerful Peg"/>
    <s v=""/>
    <s v=""/>
    <s v=""/>
    <n v="100"/>
    <s v=""/>
    <n v="-100"/>
    <x v="0"/>
    <s v="Poor &lt;55"/>
    <x v="2"/>
    <s v=""/>
    <n v="-20"/>
    <s v="NSW"/>
    <s v="-"/>
    <d v="1899-12-30T16:40:00"/>
    <s v="Rosehill"/>
    <n v="8"/>
    <n v="2"/>
    <s v="Powerful Peg"/>
    <s v="E4-10"/>
    <n v="20"/>
  </r>
  <r>
    <x v="33"/>
    <d v="1899-12-30T16:52:00"/>
    <x v="2"/>
    <n v="7"/>
    <n v="16"/>
    <s v="Burning Bell"/>
    <s v="Nat"/>
    <n v="11"/>
    <n v="11"/>
    <x v="0"/>
    <s v="Nat-11"/>
    <s v=""/>
    <n v="44"/>
    <n v="7.4"/>
    <n v="325.60000000000002"/>
    <s v="Burning Bell"/>
    <s v=""/>
    <s v=""/>
    <s v=""/>
    <n v="100"/>
    <n v="740"/>
    <n v="640"/>
    <x v="0"/>
    <s v="Q"/>
    <x v="3"/>
    <n v="296"/>
    <n v="256"/>
    <s v="Qld"/>
    <s v="-"/>
    <d v="1899-12-30T16:52:00"/>
    <s v="Eagle Farm"/>
    <n v="7"/>
    <n v="16"/>
    <s v="Burning Bell"/>
    <s v="Nat-11"/>
    <n v="40"/>
  </r>
  <r>
    <x v="33"/>
    <d v="1899-12-30T17:00:00"/>
    <x v="5"/>
    <n v="9"/>
    <n v="9"/>
    <s v="Midtown Boss"/>
    <s v="Nat"/>
    <n v="13"/>
    <n v="13"/>
    <x v="0"/>
    <s v="Nat-13"/>
    <s v="OK"/>
    <n v="52"/>
    <m/>
    <s v=""/>
    <s v="Midtown Boss"/>
    <s v=""/>
    <s v=""/>
    <s v=""/>
    <n v="100"/>
    <s v=""/>
    <n v="-100"/>
    <x v="0"/>
    <s v="Nat OK"/>
    <x v="0"/>
    <s v=""/>
    <n v="-50"/>
    <s v="Vic"/>
    <s v="-"/>
    <d v="1899-12-30T17:00:00"/>
    <s v="Caulfield"/>
    <n v="9"/>
    <n v="9"/>
    <s v="Midtown Boss"/>
    <s v="Nat-13"/>
    <n v="50"/>
  </r>
  <r>
    <x v="33"/>
    <d v="1899-12-30T17:00:00"/>
    <x v="5"/>
    <n v="9"/>
    <n v="3"/>
    <s v="Rey Magnerio"/>
    <s v="Edge"/>
    <n v="12"/>
    <n v="22"/>
    <x v="1"/>
    <s v="Edge-12/Pro Mel-10"/>
    <s v="OK"/>
    <n v="88"/>
    <n v="8"/>
    <n v="704"/>
    <s v="Rey Magnerio"/>
    <n v="100"/>
    <n v="800"/>
    <n v="700"/>
    <n v="100"/>
    <n v="800"/>
    <n v="700"/>
    <x v="0"/>
    <s v="Best"/>
    <x v="4"/>
    <n v="800"/>
    <n v="700"/>
    <s v="Vic"/>
    <s v="-"/>
    <d v="1899-12-30T17:00:00"/>
    <s v="Caulfield"/>
    <n v="9"/>
    <n v="3"/>
    <s v="Rey Magnerio"/>
    <s v="Edge-12/Pro Mel-10"/>
    <n v="100"/>
  </r>
  <r>
    <x v="33"/>
    <d v="1899-12-30T17:00:00"/>
    <x v="5"/>
    <n v="9"/>
    <n v="3"/>
    <s v="Rey Magnerio"/>
    <s v="Pro Mel"/>
    <n v="10"/>
    <s v=""/>
    <x v="2"/>
    <s v=""/>
    <s v="OK"/>
    <s v=""/>
    <n v="8"/>
    <s v=""/>
    <s v="Rey Magnerio"/>
    <s v=""/>
    <s v=""/>
    <s v=""/>
    <n v="100"/>
    <n v="800"/>
    <n v="700"/>
    <x v="0"/>
    <s v="Best"/>
    <x v="5"/>
    <s v=""/>
    <s v=""/>
    <s v="Vic"/>
    <s v="-"/>
    <d v="1899-12-30T17:00:00"/>
    <s v="Caulfield"/>
    <n v="9"/>
    <n v="3"/>
    <s v="Rey Magnerio"/>
    <s v=""/>
    <s v=""/>
  </r>
  <r>
    <x v="33"/>
    <d v="1899-12-30T17:20:00"/>
    <x v="1"/>
    <n v="9"/>
    <n v="6"/>
    <s v="Our Kobison"/>
    <s v="E4"/>
    <n v="10"/>
    <n v="40"/>
    <x v="3"/>
    <s v="E4-10/Edge-15/Nat-15"/>
    <s v="OK"/>
    <n v="160"/>
    <n v="1.95"/>
    <n v="312"/>
    <s v="Our Kobison"/>
    <n v="200"/>
    <n v="390"/>
    <n v="190"/>
    <n v="100"/>
    <n v="195"/>
    <n v="95"/>
    <x v="0"/>
    <s v="ave"/>
    <x v="4"/>
    <n v="195"/>
    <n v="95"/>
    <s v="NSW"/>
    <s v="-"/>
    <d v="1899-12-30T17:20:00"/>
    <s v="Rosehill"/>
    <n v="9"/>
    <n v="6"/>
    <s v="Our Kobison"/>
    <s v="E4-10/Edge-15/Nat-15"/>
    <n v="100"/>
  </r>
  <r>
    <x v="33"/>
    <d v="1899-12-30T17:20:00"/>
    <x v="1"/>
    <n v="9"/>
    <n v="6"/>
    <s v="Our Kobison"/>
    <s v="Edge"/>
    <n v="15"/>
    <s v=""/>
    <x v="2"/>
    <s v=""/>
    <s v="OK"/>
    <s v=""/>
    <n v="1.95"/>
    <s v=""/>
    <s v="Our Kobison"/>
    <s v=""/>
    <s v=""/>
    <s v=""/>
    <n v="100"/>
    <n v="195"/>
    <n v="95"/>
    <x v="0"/>
    <s v="ave"/>
    <x v="5"/>
    <s v=""/>
    <s v=""/>
    <s v="NSW"/>
    <s v="-"/>
    <d v="1899-12-30T17:20:00"/>
    <s v="Rosehill"/>
    <n v="9"/>
    <n v="6"/>
    <s v="Our Kobison"/>
    <s v=""/>
    <s v=""/>
  </r>
  <r>
    <x v="33"/>
    <d v="1899-12-30T17:20:00"/>
    <x v="1"/>
    <n v="9"/>
    <n v="6"/>
    <s v="Our Kobison"/>
    <s v="Nat"/>
    <n v="15"/>
    <s v=""/>
    <x v="2"/>
    <s v=""/>
    <s v="OK"/>
    <s v=""/>
    <n v="1.95"/>
    <s v=""/>
    <s v="Our Kobison"/>
    <s v=""/>
    <s v=""/>
    <s v=""/>
    <n v="100"/>
    <n v="195"/>
    <n v="95"/>
    <x v="0"/>
    <s v="ave"/>
    <x v="5"/>
    <s v=""/>
    <s v=""/>
    <s v="NSW"/>
    <s v="-"/>
    <d v="1899-12-30T17:20:00"/>
    <s v="Rosehill"/>
    <n v="9"/>
    <n v="6"/>
    <s v="Our Kobison"/>
    <s v=""/>
    <s v=""/>
  </r>
  <r>
    <x v="33"/>
    <d v="1899-12-30T17:40:00"/>
    <x v="5"/>
    <n v="10"/>
    <n v="13"/>
    <s v="Jimmysstar"/>
    <s v="Edge"/>
    <n v="12"/>
    <n v="38"/>
    <x v="3"/>
    <s v="Edge-12/Nat-13/Pro Mel-13"/>
    <s v="OK"/>
    <n v="152"/>
    <n v="1.8"/>
    <n v="273.60000000000002"/>
    <s v="Jimmysstar"/>
    <n v="200"/>
    <n v="360"/>
    <n v="160"/>
    <n v="100"/>
    <n v="180"/>
    <n v="80"/>
    <x v="0"/>
    <s v="Best"/>
    <x v="6"/>
    <n v="270"/>
    <n v="120"/>
    <s v="Vic"/>
    <s v="-"/>
    <d v="1899-12-30T17:40:00"/>
    <s v="Caulfield"/>
    <n v="10"/>
    <n v="13"/>
    <s v="Jimmysstar"/>
    <s v="Edge-12/Nat-13/Pro Mel-13"/>
    <n v="150"/>
  </r>
  <r>
    <x v="33"/>
    <d v="1899-12-30T17:40:00"/>
    <x v="5"/>
    <n v="10"/>
    <n v="13"/>
    <s v="Jimmysstar"/>
    <s v="Nat"/>
    <n v="13"/>
    <s v=""/>
    <x v="2"/>
    <s v=""/>
    <s v="OK"/>
    <s v=""/>
    <n v="1.8"/>
    <s v=""/>
    <s v="Jimmysstar"/>
    <s v=""/>
    <s v=""/>
    <s v=""/>
    <n v="100"/>
    <n v="180"/>
    <n v="80"/>
    <x v="0"/>
    <s v="Best"/>
    <x v="5"/>
    <s v=""/>
    <s v=""/>
    <s v="Vic"/>
    <s v="-"/>
    <d v="1899-12-30T17:40:00"/>
    <s v="Caulfield"/>
    <n v="10"/>
    <n v="13"/>
    <s v="Jimmysstar"/>
    <s v=""/>
    <s v=""/>
  </r>
  <r>
    <x v="33"/>
    <d v="1899-12-30T17:40:00"/>
    <x v="5"/>
    <n v="10"/>
    <n v="13"/>
    <s v="Jimmysstar"/>
    <s v="Pro Mel"/>
    <n v="13"/>
    <s v=""/>
    <x v="2"/>
    <s v=""/>
    <s v="OK"/>
    <s v=""/>
    <n v="1.8"/>
    <s v=""/>
    <s v="Jimmysstar"/>
    <s v=""/>
    <s v=""/>
    <s v=""/>
    <n v="100"/>
    <n v="180"/>
    <n v="80"/>
    <x v="0"/>
    <s v="Best"/>
    <x v="5"/>
    <s v=""/>
    <s v=""/>
    <s v="Vic"/>
    <s v="-"/>
    <d v="1899-12-30T17:40:00"/>
    <s v="Caulfield"/>
    <n v="10"/>
    <n v="13"/>
    <s v="Jimmysstar"/>
    <s v=""/>
    <s v=""/>
  </r>
  <r>
    <x v="33"/>
    <d v="1899-12-30T17:40:00"/>
    <x v="5"/>
    <n v="10"/>
    <n v="7"/>
    <s v="Who Dares"/>
    <s v="E4"/>
    <n v="12"/>
    <n v="12"/>
    <x v="0"/>
    <s v="E4-12"/>
    <s v="OK"/>
    <n v="48"/>
    <m/>
    <s v=""/>
    <s v="Who Dares"/>
    <s v=""/>
    <s v=""/>
    <s v=""/>
    <n v="100"/>
    <s v=""/>
    <n v="-100"/>
    <x v="0"/>
    <s v="Poor &lt;55"/>
    <x v="2"/>
    <s v=""/>
    <n v="-20"/>
    <s v="Vic"/>
    <s v="-"/>
    <d v="1899-12-30T17:40:00"/>
    <s v="Caulfield"/>
    <n v="10"/>
    <n v="7"/>
    <s v="Who Dares"/>
    <s v="E4-12"/>
    <n v="20"/>
  </r>
  <r>
    <x v="33"/>
    <d v="1899-12-30T18:10:00"/>
    <x v="2"/>
    <n v="9"/>
    <n v="5"/>
    <s v="Shopping Esprit"/>
    <s v="Nat"/>
    <n v="11"/>
    <n v="11"/>
    <x v="0"/>
    <s v="Nat-11"/>
    <s v=""/>
    <n v="44"/>
    <m/>
    <s v=""/>
    <s v="Shopping Esprit"/>
    <s v=""/>
    <s v=""/>
    <s v=""/>
    <n v="100"/>
    <s v=""/>
    <n v="-100"/>
    <x v="0"/>
    <s v="Q"/>
    <x v="3"/>
    <s v=""/>
    <n v="-40"/>
    <s v="Qld"/>
    <s v="-"/>
    <d v="1899-12-30T18:10:00"/>
    <s v="Eagle Farm"/>
    <n v="9"/>
    <n v="5"/>
    <s v="Shopping Esprit"/>
    <s v="Nat-11"/>
    <n v="40"/>
  </r>
  <r>
    <x v="33"/>
    <d v="1899-12-30T18:50:00"/>
    <x v="2"/>
    <n v="10"/>
    <n v="4"/>
    <s v="Emperor"/>
    <s v="Nat"/>
    <n v="11"/>
    <n v="11"/>
    <x v="0"/>
    <s v="Nat-11"/>
    <s v=""/>
    <n v="44"/>
    <m/>
    <s v=""/>
    <s v="Emperor"/>
    <s v=""/>
    <s v=""/>
    <s v=""/>
    <n v="100"/>
    <s v=""/>
    <n v="-100"/>
    <x v="0"/>
    <s v="Q"/>
    <x v="3"/>
    <s v=""/>
    <n v="-40"/>
    <s v="Qld"/>
    <s v="-"/>
    <d v="1899-12-30T18:50:00"/>
    <s v="Eagle Farm"/>
    <n v="10"/>
    <n v="4"/>
    <s v="Emperor"/>
    <s v="Nat-11"/>
    <n v="40"/>
  </r>
  <r>
    <x v="34"/>
    <d v="1899-12-30T12:15:00"/>
    <x v="5"/>
    <n v="1"/>
    <n v="1"/>
    <s v="Bermadez"/>
    <s v="E4"/>
    <n v="12"/>
    <n v="38"/>
    <x v="3"/>
    <s v="E4-12/Edge-13/Pro Mel-13"/>
    <s v="OK"/>
    <n v="152"/>
    <m/>
    <s v=""/>
    <s v="Bermadez"/>
    <n v="200"/>
    <s v=""/>
    <n v="-200"/>
    <n v="100"/>
    <s v=""/>
    <n v="-100"/>
    <x v="0"/>
    <s v="Best"/>
    <x v="6"/>
    <s v=""/>
    <n v="-150"/>
    <s v="Vic"/>
    <s v="-"/>
    <d v="1899-12-30T12:15:00"/>
    <s v="Caulfield"/>
    <n v="1"/>
    <n v="1"/>
    <s v="Bermadez"/>
    <s v="E4-12/Edge-13/Pro Mel-13"/>
    <n v="150"/>
  </r>
  <r>
    <x v="34"/>
    <d v="1899-12-30T12:15:00"/>
    <x v="5"/>
    <n v="1"/>
    <n v="1"/>
    <s v="Bermadez"/>
    <s v="Edge"/>
    <n v="13"/>
    <s v=""/>
    <x v="2"/>
    <s v=""/>
    <s v="OK"/>
    <s v=""/>
    <m/>
    <s v=""/>
    <s v="Bermadez"/>
    <s v=""/>
    <s v=""/>
    <s v=""/>
    <n v="100"/>
    <s v=""/>
    <n v="-100"/>
    <x v="0"/>
    <s v="Best"/>
    <x v="5"/>
    <s v=""/>
    <s v=""/>
    <s v="Vic"/>
    <s v="-"/>
    <d v="1899-12-30T12:15:00"/>
    <s v="Caulfield"/>
    <n v="1"/>
    <n v="1"/>
    <s v="Bermadez"/>
    <s v=""/>
    <s v=""/>
  </r>
  <r>
    <x v="34"/>
    <d v="1899-12-30T12:15:00"/>
    <x v="5"/>
    <n v="1"/>
    <n v="1"/>
    <s v="Bermadez"/>
    <s v="Pro Mel"/>
    <n v="13"/>
    <s v=""/>
    <x v="2"/>
    <s v=""/>
    <s v="OK"/>
    <s v=""/>
    <m/>
    <s v=""/>
    <s v="Bermadez"/>
    <s v=""/>
    <s v=""/>
    <s v=""/>
    <n v="100"/>
    <s v=""/>
    <n v="-100"/>
    <x v="0"/>
    <s v="Best"/>
    <x v="5"/>
    <s v=""/>
    <s v=""/>
    <s v="Vic"/>
    <s v="-"/>
    <d v="1899-12-30T12:15:00"/>
    <s v="Caulfield"/>
    <n v="1"/>
    <n v="1"/>
    <s v="Bermadez"/>
    <s v=""/>
    <s v=""/>
  </r>
  <r>
    <x v="34"/>
    <d v="1899-12-30T12:15:00"/>
    <x v="5"/>
    <n v="1"/>
    <n v="9"/>
    <s v="Flash Feeling"/>
    <s v="Nat"/>
    <n v="13"/>
    <n v="13"/>
    <x v="0"/>
    <s v="Nat-13"/>
    <s v="OK"/>
    <n v="52"/>
    <m/>
    <s v=""/>
    <s v="Flash Feeling"/>
    <s v=""/>
    <s v=""/>
    <s v=""/>
    <n v="100"/>
    <s v=""/>
    <n v="-100"/>
    <x v="0"/>
    <s v="Nat OK"/>
    <x v="0"/>
    <s v=""/>
    <n v="-50"/>
    <s v="Vic"/>
    <s v="-"/>
    <d v="1899-12-30T12:15:00"/>
    <s v="Caulfield"/>
    <n v="1"/>
    <n v="9"/>
    <s v="Flash Feeling"/>
    <s v="Nat-13"/>
    <n v="50"/>
  </r>
  <r>
    <x v="34"/>
    <d v="1899-12-30T12:30:00"/>
    <x v="6"/>
    <n v="1"/>
    <n v="8"/>
    <s v="Cirebon"/>
    <s v="Pro Syd"/>
    <n v="15"/>
    <n v="15"/>
    <x v="0"/>
    <s v="Pro Syd-15"/>
    <s v="OK"/>
    <n v="60"/>
    <m/>
    <s v=""/>
    <s v="Cirebon"/>
    <s v=""/>
    <s v=""/>
    <s v=""/>
    <n v="100"/>
    <s v=""/>
    <n v="-100"/>
    <x v="0"/>
    <s v="Best"/>
    <x v="4"/>
    <s v=""/>
    <n v="-100"/>
    <s v="NSW"/>
    <s v="-"/>
    <d v="1899-12-30T12:30:00"/>
    <s v="Randwick"/>
    <n v="1"/>
    <n v="8"/>
    <s v="Cirebon"/>
    <s v="Pro Syd-15"/>
    <n v="100"/>
  </r>
  <r>
    <x v="34"/>
    <d v="1899-12-30T12:30:00"/>
    <x v="6"/>
    <n v="1"/>
    <n v="7"/>
    <s v="Our Maryanne"/>
    <s v="Nat"/>
    <n v="13"/>
    <n v="13"/>
    <x v="0"/>
    <s v="Nat-13"/>
    <s v="OK"/>
    <n v="52"/>
    <m/>
    <s v=""/>
    <s v="Our Maryanne"/>
    <s v=""/>
    <s v=""/>
    <s v=""/>
    <n v="100"/>
    <s v=""/>
    <n v="-100"/>
    <x v="0"/>
    <s v="Nat OK"/>
    <x v="0"/>
    <s v=""/>
    <n v="-50"/>
    <s v="NSW"/>
    <s v="-"/>
    <d v="1899-12-30T12:30:00"/>
    <s v="Randwick"/>
    <n v="1"/>
    <n v="7"/>
    <s v="Our Maryanne"/>
    <s v="Nat-13"/>
    <n v="50"/>
  </r>
  <r>
    <x v="34"/>
    <d v="1899-12-30T12:45:00"/>
    <x v="5"/>
    <n v="2"/>
    <n v="9"/>
    <s v="Divine Purpose"/>
    <s v="E4"/>
    <n v="20"/>
    <n v="73"/>
    <x v="4"/>
    <s v="E4-20/Edge-20/Nat-20/Pro Mel-13"/>
    <s v="OK"/>
    <n v="292"/>
    <m/>
    <s v=""/>
    <s v="Divine Purpose"/>
    <n v="200"/>
    <s v=""/>
    <n v="-200"/>
    <n v="100"/>
    <s v=""/>
    <n v="-100"/>
    <x v="0"/>
    <s v="Best"/>
    <x v="6"/>
    <s v=""/>
    <n v="-150"/>
    <s v="Vic"/>
    <s v="-"/>
    <d v="1899-12-30T12:45:00"/>
    <s v="Caulfield"/>
    <n v="2"/>
    <n v="9"/>
    <s v="Divine Purpose"/>
    <s v="E4-20/Edge-20/Nat-20/Pro Mel-13"/>
    <n v="150"/>
  </r>
  <r>
    <x v="34"/>
    <d v="1899-12-30T12:45:00"/>
    <x v="5"/>
    <n v="2"/>
    <n v="9"/>
    <s v="Divine Purpose"/>
    <s v="Edge"/>
    <n v="20"/>
    <s v=""/>
    <x v="2"/>
    <s v=""/>
    <s v="OK"/>
    <s v=""/>
    <m/>
    <s v=""/>
    <s v="Divine Purpose"/>
    <s v=""/>
    <s v=""/>
    <s v=""/>
    <n v="100"/>
    <s v=""/>
    <n v="-100"/>
    <x v="0"/>
    <s v="Best"/>
    <x v="5"/>
    <s v=""/>
    <s v=""/>
    <s v="Vic"/>
    <s v="-"/>
    <d v="1899-12-30T12:45:00"/>
    <s v="Caulfield"/>
    <n v="2"/>
    <n v="9"/>
    <s v="Divine Purpose"/>
    <s v=""/>
    <s v=""/>
  </r>
  <r>
    <x v="34"/>
    <d v="1899-12-30T12:45:00"/>
    <x v="5"/>
    <n v="2"/>
    <n v="9"/>
    <s v="Divine Purpose"/>
    <s v="Nat"/>
    <n v="20"/>
    <s v=""/>
    <x v="2"/>
    <s v=""/>
    <s v="OK"/>
    <s v=""/>
    <m/>
    <s v=""/>
    <s v="Divine Purpose"/>
    <s v=""/>
    <s v=""/>
    <s v=""/>
    <n v="100"/>
    <s v=""/>
    <n v="-100"/>
    <x v="0"/>
    <s v="Best"/>
    <x v="5"/>
    <s v=""/>
    <s v=""/>
    <s v="Vic"/>
    <s v="-"/>
    <d v="1899-12-30T12:45:00"/>
    <s v="Caulfield"/>
    <n v="2"/>
    <n v="9"/>
    <s v="Divine Purpose"/>
    <s v=""/>
    <s v=""/>
  </r>
  <r>
    <x v="34"/>
    <d v="1899-12-30T12:45:00"/>
    <x v="5"/>
    <n v="2"/>
    <n v="9"/>
    <s v="Divine Purpose"/>
    <s v="Pro Mel"/>
    <n v="13"/>
    <s v=""/>
    <x v="2"/>
    <s v=""/>
    <s v="OK"/>
    <s v=""/>
    <m/>
    <s v=""/>
    <s v="Divine Purpose"/>
    <s v=""/>
    <s v=""/>
    <s v=""/>
    <n v="100"/>
    <s v=""/>
    <n v="-100"/>
    <x v="0"/>
    <s v="Best"/>
    <x v="5"/>
    <s v=""/>
    <s v=""/>
    <s v="Vic"/>
    <s v="-"/>
    <d v="1899-12-30T12:45:00"/>
    <s v="Caulfield"/>
    <n v="2"/>
    <n v="9"/>
    <s v="Divine Purpose"/>
    <s v=""/>
    <s v=""/>
  </r>
  <r>
    <x v="34"/>
    <d v="1899-12-30T13:20:00"/>
    <x v="5"/>
    <n v="3"/>
    <n v="9"/>
    <s v="Another Wil"/>
    <s v="Nat"/>
    <n v="13"/>
    <n v="13"/>
    <x v="0"/>
    <s v="Nat-13"/>
    <s v="OK"/>
    <n v="52"/>
    <n v="1.85"/>
    <n v="96.2"/>
    <s v="Another Wil"/>
    <s v=""/>
    <s v=""/>
    <s v=""/>
    <n v="100"/>
    <n v="185"/>
    <n v="85"/>
    <x v="0"/>
    <s v="Nat OK"/>
    <x v="0"/>
    <n v="92.5"/>
    <n v="42.5"/>
    <s v="Vic"/>
    <s v="-"/>
    <d v="1899-12-30T13:20:00"/>
    <s v="Caulfield"/>
    <n v="3"/>
    <n v="9"/>
    <s v="Another Wil"/>
    <s v="Nat-13"/>
    <n v="50"/>
  </r>
  <r>
    <x v="34"/>
    <d v="1899-12-30T13:40:00"/>
    <x v="6"/>
    <n v="3"/>
    <n v="4"/>
    <s v="Hell Hath No Fury"/>
    <s v="E4"/>
    <n v="10"/>
    <n v="10"/>
    <x v="0"/>
    <s v="E4-10"/>
    <s v="OK"/>
    <n v="40"/>
    <m/>
    <s v=""/>
    <s v="Hell Hath No Fury"/>
    <s v=""/>
    <s v=""/>
    <s v=""/>
    <n v="100"/>
    <s v=""/>
    <n v="-100"/>
    <x v="0"/>
    <s v="Poor &lt;55"/>
    <x v="2"/>
    <s v=""/>
    <n v="-20"/>
    <s v="NSW"/>
    <s v="-"/>
    <d v="1899-12-30T13:40:00"/>
    <s v="Randwick"/>
    <n v="3"/>
    <n v="4"/>
    <s v="Hell Hath No Fury"/>
    <s v="E4-10"/>
    <n v="20"/>
  </r>
  <r>
    <x v="34"/>
    <d v="1899-12-30T13:40:00"/>
    <x v="6"/>
    <n v="3"/>
    <n v="8"/>
    <s v="Nana'S Wish"/>
    <s v="Pro Syd"/>
    <n v="15"/>
    <n v="15"/>
    <x v="0"/>
    <s v="Pro Syd-15"/>
    <s v="OK"/>
    <n v="60"/>
    <m/>
    <s v=""/>
    <s v="Nana'S Wish"/>
    <s v=""/>
    <s v=""/>
    <s v=""/>
    <n v="100"/>
    <s v=""/>
    <n v="-100"/>
    <x v="0"/>
    <s v="Best"/>
    <x v="4"/>
    <s v=""/>
    <n v="-100"/>
    <s v="NSW"/>
    <s v="-"/>
    <d v="1899-12-30T13:40:00"/>
    <s v="Randwick"/>
    <n v="3"/>
    <n v="8"/>
    <s v="Nana'S Wish"/>
    <s v="Pro Syd-15"/>
    <n v="100"/>
  </r>
  <r>
    <x v="34"/>
    <d v="1899-12-30T14:23:00"/>
    <x v="4"/>
    <n v="3"/>
    <n v="10"/>
    <s v="Artful Girl"/>
    <s v="Nat"/>
    <n v="11"/>
    <n v="11"/>
    <x v="0"/>
    <s v="Nat-11"/>
    <s v=""/>
    <n v="44"/>
    <m/>
    <s v=""/>
    <s v="Artful Girl"/>
    <s v=""/>
    <s v=""/>
    <s v=""/>
    <n v="100"/>
    <s v=""/>
    <n v="-100"/>
    <x v="0"/>
    <s v="Q"/>
    <x v="3"/>
    <s v=""/>
    <n v="-40"/>
    <s v="Qld"/>
    <s v="-"/>
    <d v="1899-12-30T14:23:00"/>
    <s v="Doomben"/>
    <n v="3"/>
    <n v="10"/>
    <s v="Artful Girl"/>
    <s v="Nat-11"/>
    <n v="40"/>
  </r>
  <r>
    <x v="34"/>
    <d v="1899-12-30T14:30:00"/>
    <x v="5"/>
    <n v="5"/>
    <n v="6"/>
    <s v="Foxy Cleopatra"/>
    <s v="Edge"/>
    <n v="10"/>
    <n v="23"/>
    <x v="1"/>
    <s v="Edge-10/Pro Mel-13"/>
    <s v="OK"/>
    <n v="92"/>
    <m/>
    <s v=""/>
    <s v="Foxy Cleopatra"/>
    <n v="100"/>
    <s v=""/>
    <n v="-100"/>
    <n v="100"/>
    <s v=""/>
    <n v="-100"/>
    <x v="0"/>
    <s v="Best"/>
    <x v="4"/>
    <s v=""/>
    <n v="-100"/>
    <s v="Vic"/>
    <s v="-"/>
    <d v="1899-12-30T14:30:00"/>
    <s v="Caulfield"/>
    <n v="5"/>
    <n v="6"/>
    <s v="Foxy Cleopatra"/>
    <s v="Edge-10/Pro Mel-13"/>
    <n v="100"/>
  </r>
  <r>
    <x v="34"/>
    <d v="1899-12-30T14:30:00"/>
    <x v="5"/>
    <n v="5"/>
    <n v="6"/>
    <s v="Foxy Cleopatra"/>
    <s v="Pro Mel"/>
    <n v="13"/>
    <s v=""/>
    <x v="2"/>
    <s v=""/>
    <s v="OK"/>
    <s v=""/>
    <m/>
    <s v=""/>
    <s v="Foxy Cleopatra"/>
    <s v=""/>
    <s v=""/>
    <s v=""/>
    <n v="100"/>
    <s v=""/>
    <n v="-100"/>
    <x v="0"/>
    <s v="Best"/>
    <x v="5"/>
    <s v=""/>
    <s v=""/>
    <s v="Vic"/>
    <s v="-"/>
    <d v="1899-12-30T14:30:00"/>
    <s v="Caulfield"/>
    <n v="5"/>
    <n v="6"/>
    <s v="Foxy Cleopatra"/>
    <s v=""/>
    <s v=""/>
  </r>
  <r>
    <x v="34"/>
    <d v="1899-12-30T14:30:00"/>
    <x v="5"/>
    <n v="5"/>
    <n v="4"/>
    <s v="Yonce"/>
    <s v="E4"/>
    <n v="20"/>
    <n v="63"/>
    <x v="4"/>
    <s v="E4-20/Edge-20/Nat-13/Pro Mel-10"/>
    <s v="OK"/>
    <n v="252"/>
    <n v="3.6"/>
    <n v="907.2"/>
    <s v="Yonce"/>
    <n v="200"/>
    <n v="720"/>
    <n v="520"/>
    <n v="100"/>
    <n v="360"/>
    <n v="260"/>
    <x v="0"/>
    <s v="Best"/>
    <x v="6"/>
    <n v="540"/>
    <n v="390"/>
    <s v="Vic"/>
    <s v="-"/>
    <d v="1899-12-30T14:30:00"/>
    <s v="Caulfield"/>
    <n v="5"/>
    <n v="4"/>
    <s v="Yonce"/>
    <s v="E4-20/Edge-20/Nat-13/Pro Mel-10"/>
    <n v="150"/>
  </r>
  <r>
    <x v="34"/>
    <d v="1899-12-30T14:30:00"/>
    <x v="5"/>
    <n v="5"/>
    <n v="4"/>
    <s v="Yonce"/>
    <s v="Edge"/>
    <n v="20"/>
    <s v=""/>
    <x v="2"/>
    <s v=""/>
    <s v="OK"/>
    <s v=""/>
    <n v="3.6"/>
    <s v=""/>
    <s v="Yonce"/>
    <s v=""/>
    <s v=""/>
    <s v=""/>
    <n v="100"/>
    <n v="360"/>
    <n v="260"/>
    <x v="0"/>
    <s v="Best"/>
    <x v="5"/>
    <s v=""/>
    <s v=""/>
    <s v="Vic"/>
    <s v="-"/>
    <d v="1899-12-30T14:30:00"/>
    <s v="Caulfield"/>
    <n v="5"/>
    <n v="4"/>
    <s v="Yonce"/>
    <s v=""/>
    <s v=""/>
  </r>
  <r>
    <x v="34"/>
    <d v="1899-12-30T14:30:00"/>
    <x v="5"/>
    <n v="5"/>
    <n v="4"/>
    <s v="Yonce"/>
    <s v="Nat"/>
    <n v="13"/>
    <s v=""/>
    <x v="2"/>
    <s v=""/>
    <s v="OK"/>
    <s v=""/>
    <n v="3.6"/>
    <s v=""/>
    <s v="Yonce"/>
    <s v=""/>
    <s v=""/>
    <s v=""/>
    <n v="100"/>
    <n v="360"/>
    <n v="260"/>
    <x v="0"/>
    <s v="Best"/>
    <x v="5"/>
    <s v=""/>
    <s v=""/>
    <s v="Vic"/>
    <s v="-"/>
    <d v="1899-12-30T14:30:00"/>
    <s v="Caulfield"/>
    <n v="5"/>
    <n v="4"/>
    <s v="Yonce"/>
    <s v=""/>
    <s v=""/>
  </r>
  <r>
    <x v="34"/>
    <d v="1899-12-30T14:30:00"/>
    <x v="5"/>
    <n v="5"/>
    <n v="4"/>
    <s v="Yonce"/>
    <s v="Pro Mel"/>
    <n v="10"/>
    <s v=""/>
    <x v="2"/>
    <s v=""/>
    <s v="OK"/>
    <s v=""/>
    <n v="3.6"/>
    <s v=""/>
    <s v="Yonce"/>
    <s v=""/>
    <s v=""/>
    <s v=""/>
    <n v="100"/>
    <n v="360"/>
    <n v="260"/>
    <x v="0"/>
    <s v="Best"/>
    <x v="5"/>
    <s v=""/>
    <s v=""/>
    <s v="Vic"/>
    <s v="-"/>
    <d v="1899-12-30T14:30:00"/>
    <s v="Caulfield"/>
    <n v="5"/>
    <n v="4"/>
    <s v="Yonce"/>
    <s v=""/>
    <s v=""/>
  </r>
  <r>
    <x v="34"/>
    <d v="1899-12-30T14:50:00"/>
    <x v="6"/>
    <n v="5"/>
    <n v="4"/>
    <s v="Dakota Vroom"/>
    <s v="Pro Syd"/>
    <n v="15"/>
    <n v="15"/>
    <x v="0"/>
    <s v="Pro Syd-15"/>
    <s v="OK"/>
    <n v="60"/>
    <m/>
    <s v=""/>
    <s v="Dakota Vroom"/>
    <s v=""/>
    <s v=""/>
    <s v=""/>
    <n v="100"/>
    <s v=""/>
    <n v="-100"/>
    <x v="0"/>
    <s v="Best"/>
    <x v="4"/>
    <s v=""/>
    <n v="-100"/>
    <s v="NSW"/>
    <s v="-"/>
    <d v="1899-12-30T14:50:00"/>
    <s v="Randwick"/>
    <n v="5"/>
    <n v="4"/>
    <s v="Dakota Vroom"/>
    <s v="Pro Syd-15"/>
    <n v="100"/>
  </r>
  <r>
    <x v="34"/>
    <d v="1899-12-30T14:58:00"/>
    <x v="4"/>
    <n v="4"/>
    <n v="7"/>
    <s v="Original Glaze"/>
    <s v="Nat"/>
    <n v="11"/>
    <n v="11"/>
    <x v="0"/>
    <s v="Nat-11"/>
    <s v=""/>
    <n v="44"/>
    <m/>
    <s v=""/>
    <s v="Original Glaze"/>
    <s v=""/>
    <s v=""/>
    <s v=""/>
    <n v="100"/>
    <s v=""/>
    <n v="-100"/>
    <x v="0"/>
    <s v="Q"/>
    <x v="3"/>
    <s v=""/>
    <n v="-40"/>
    <s v="Qld"/>
    <s v="-"/>
    <d v="1899-12-30T14:58:00"/>
    <s v="Doomben"/>
    <n v="4"/>
    <n v="7"/>
    <s v="Original Glaze"/>
    <s v="Nat-11"/>
    <n v="40"/>
  </r>
  <r>
    <x v="34"/>
    <d v="1899-12-30T16:15:00"/>
    <x v="5"/>
    <n v="8"/>
    <n v="4"/>
    <s v="Asfoora"/>
    <s v="E4"/>
    <n v="12"/>
    <n v="32"/>
    <x v="1"/>
    <s v="E4-12/Nat-20"/>
    <s v="OK"/>
    <n v="128"/>
    <m/>
    <s v=""/>
    <s v="Asfoora"/>
    <n v="200"/>
    <s v=""/>
    <n v="-200"/>
    <n v="100"/>
    <s v=""/>
    <n v="-100"/>
    <x v="0"/>
    <s v="Best"/>
    <x v="6"/>
    <s v=""/>
    <n v="-150"/>
    <s v="Vic"/>
    <s v="-"/>
    <d v="1899-12-30T16:15:00"/>
    <s v="Caulfield"/>
    <n v="8"/>
    <n v="4"/>
    <s v="Asfoora"/>
    <s v="E4-12/Nat-20"/>
    <n v="150"/>
  </r>
  <r>
    <x v="34"/>
    <d v="1899-12-30T16:15:00"/>
    <x v="5"/>
    <n v="8"/>
    <n v="4"/>
    <s v="Asfoora"/>
    <s v="Nat"/>
    <n v="20"/>
    <s v=""/>
    <x v="2"/>
    <s v=""/>
    <s v="OK"/>
    <s v=""/>
    <m/>
    <s v=""/>
    <s v="Asfoora"/>
    <s v=""/>
    <s v=""/>
    <s v=""/>
    <n v="100"/>
    <s v=""/>
    <n v="-100"/>
    <x v="0"/>
    <s v="Best"/>
    <x v="5"/>
    <s v=""/>
    <s v=""/>
    <s v="Vic"/>
    <s v="-"/>
    <d v="1899-12-30T16:15:00"/>
    <s v="Caulfield"/>
    <n v="8"/>
    <n v="4"/>
    <s v="Asfoora"/>
    <s v=""/>
    <s v=""/>
  </r>
  <r>
    <x v="34"/>
    <d v="1899-12-30T16:47:00"/>
    <x v="4"/>
    <n v="7"/>
    <n v="10"/>
    <s v="Mahbaby"/>
    <s v="Nat"/>
    <n v="11"/>
    <n v="11"/>
    <x v="0"/>
    <s v="Nat-11"/>
    <s v=""/>
    <n v="44"/>
    <m/>
    <s v=""/>
    <s v="Mahbaby"/>
    <s v=""/>
    <s v=""/>
    <s v=""/>
    <n v="100"/>
    <s v=""/>
    <n v="-100"/>
    <x v="0"/>
    <s v="Q"/>
    <x v="3"/>
    <s v=""/>
    <n v="-40"/>
    <s v="Qld"/>
    <s v="-"/>
    <d v="1899-12-30T16:47:00"/>
    <s v="Doomben"/>
    <n v="7"/>
    <n v="10"/>
    <s v="Mahbaby"/>
    <s v="Nat-11"/>
    <n v="40"/>
  </r>
  <r>
    <x v="34"/>
    <d v="1899-12-30T16:55:00"/>
    <x v="5"/>
    <n v="9"/>
    <n v="9"/>
    <s v="Veight"/>
    <s v="E4"/>
    <n v="20"/>
    <n v="60"/>
    <x v="3"/>
    <s v="E4-20/Edge-20/Nat-20"/>
    <s v="OK"/>
    <n v="240"/>
    <m/>
    <s v=""/>
    <s v="Veight"/>
    <n v="200"/>
    <s v=""/>
    <n v="-200"/>
    <n v="100"/>
    <s v=""/>
    <n v="-100"/>
    <x v="0"/>
    <s v="Best"/>
    <x v="6"/>
    <s v=""/>
    <n v="-150"/>
    <s v="Vic"/>
    <s v="-"/>
    <d v="1899-12-30T16:55:00"/>
    <s v="Caulfield"/>
    <n v="9"/>
    <n v="9"/>
    <s v="Veight"/>
    <s v="E4-20/Edge-20/Nat-20"/>
    <n v="150"/>
  </r>
  <r>
    <x v="34"/>
    <d v="1899-12-30T16:55:00"/>
    <x v="5"/>
    <n v="9"/>
    <n v="9"/>
    <s v="Veight"/>
    <s v="Edge"/>
    <n v="20"/>
    <s v=""/>
    <x v="2"/>
    <s v=""/>
    <s v="OK"/>
    <s v=""/>
    <m/>
    <s v=""/>
    <s v="Veight"/>
    <s v=""/>
    <s v=""/>
    <s v=""/>
    <n v="100"/>
    <s v=""/>
    <n v="-100"/>
    <x v="0"/>
    <s v="Best"/>
    <x v="5"/>
    <s v=""/>
    <s v=""/>
    <s v="Vic"/>
    <s v="-"/>
    <d v="1899-12-30T16:55:00"/>
    <s v="Caulfield"/>
    <n v="9"/>
    <n v="9"/>
    <s v="Veight"/>
    <s v=""/>
    <s v=""/>
  </r>
  <r>
    <x v="34"/>
    <d v="1899-12-30T16:55:00"/>
    <x v="5"/>
    <n v="9"/>
    <n v="9"/>
    <s v="Veight"/>
    <s v="Nat"/>
    <n v="20"/>
    <s v=""/>
    <x v="2"/>
    <s v=""/>
    <s v="OK"/>
    <s v=""/>
    <m/>
    <s v=""/>
    <s v="Veight"/>
    <s v=""/>
    <s v=""/>
    <s v=""/>
    <n v="100"/>
    <s v=""/>
    <n v="-100"/>
    <x v="0"/>
    <s v="Best"/>
    <x v="5"/>
    <s v=""/>
    <s v=""/>
    <s v="Vic"/>
    <s v="-"/>
    <d v="1899-12-30T16:55:00"/>
    <s v="Caulfield"/>
    <n v="9"/>
    <n v="9"/>
    <s v="Veight"/>
    <s v=""/>
    <s v=""/>
  </r>
  <r>
    <x v="34"/>
    <d v="1899-12-30T17:15:00"/>
    <x v="6"/>
    <n v="9"/>
    <n v="8"/>
    <s v="Amor Victorious"/>
    <s v="E4"/>
    <n v="11.000000000000002"/>
    <n v="11.000000000000002"/>
    <x v="0"/>
    <s v="E4-11"/>
    <s v="OK"/>
    <n v="44.000000000000007"/>
    <n v="2.15"/>
    <n v="94.600000000000009"/>
    <s v="Amor Victorious"/>
    <s v=""/>
    <s v=""/>
    <s v=""/>
    <n v="100"/>
    <n v="215"/>
    <n v="115"/>
    <x v="0"/>
    <s v="Poor &lt;55"/>
    <x v="2"/>
    <n v="43"/>
    <n v="23"/>
    <s v="NSW"/>
    <s v="-"/>
    <d v="1899-12-30T17:15:00"/>
    <s v="Randwick"/>
    <n v="9"/>
    <n v="8"/>
    <s v="Amor Victorious"/>
    <s v="E4-11"/>
    <n v="20"/>
  </r>
  <r>
    <x v="34"/>
    <d v="1899-12-30T17:15:00"/>
    <x v="6"/>
    <n v="9"/>
    <n v="7"/>
    <s v="Marquess"/>
    <s v="Pro Syd"/>
    <n v="10"/>
    <n v="10"/>
    <x v="0"/>
    <s v="Pro Syd-10"/>
    <s v="OK"/>
    <n v="40"/>
    <m/>
    <s v=""/>
    <s v="Marquess"/>
    <s v=""/>
    <s v=""/>
    <s v=""/>
    <n v="100"/>
    <s v=""/>
    <n v="-100"/>
    <x v="0"/>
    <s v="Poor &lt;55"/>
    <x v="2"/>
    <s v=""/>
    <n v="-20"/>
    <s v="NSW"/>
    <s v="-"/>
    <d v="1899-12-30T17:15:00"/>
    <s v="Randwick"/>
    <n v="9"/>
    <n v="7"/>
    <s v="Marquess"/>
    <s v="Pro Syd-10"/>
    <n v="20"/>
  </r>
  <r>
    <x v="34"/>
    <d v="1899-12-30T17:55:00"/>
    <x v="6"/>
    <n v="10"/>
    <n v="9"/>
    <s v="Shezanalister"/>
    <s v="E4"/>
    <n v="10"/>
    <n v="40"/>
    <x v="3"/>
    <s v="E4-10/Edge-15/Nat-15"/>
    <s v="OK"/>
    <n v="160"/>
    <n v="5"/>
    <n v="800"/>
    <s v="Shezanalister"/>
    <n v="200"/>
    <n v="1000"/>
    <n v="800"/>
    <n v="100"/>
    <n v="500"/>
    <n v="400"/>
    <x v="0"/>
    <s v="Best"/>
    <x v="6"/>
    <n v="750"/>
    <n v="600"/>
    <s v="NSW"/>
    <s v="-"/>
    <d v="1899-12-30T17:55:00"/>
    <s v="Randwick"/>
    <n v="10"/>
    <n v="9"/>
    <s v="Shezanalister"/>
    <s v="E4-10/Edge-15/Nat-15"/>
    <n v="150"/>
  </r>
  <r>
    <x v="34"/>
    <d v="1899-12-30T17:55:00"/>
    <x v="6"/>
    <n v="10"/>
    <n v="9"/>
    <s v="Shezanalister"/>
    <s v="Edge"/>
    <n v="15"/>
    <s v=""/>
    <x v="2"/>
    <s v=""/>
    <s v="OK"/>
    <s v=""/>
    <n v="5"/>
    <s v=""/>
    <s v="Shezanalister"/>
    <s v=""/>
    <s v=""/>
    <s v=""/>
    <n v="100"/>
    <n v="500"/>
    <n v="400"/>
    <x v="0"/>
    <s v="Best"/>
    <x v="5"/>
    <s v=""/>
    <s v=""/>
    <s v="NSW"/>
    <s v="-"/>
    <d v="1899-12-30T17:55:00"/>
    <s v="Randwick"/>
    <n v="10"/>
    <n v="9"/>
    <s v="Shezanalister"/>
    <s v=""/>
    <s v=""/>
  </r>
  <r>
    <x v="34"/>
    <d v="1899-12-30T17:55:00"/>
    <x v="6"/>
    <n v="10"/>
    <n v="9"/>
    <s v="Shezanalister"/>
    <s v="Nat"/>
    <n v="15"/>
    <s v=""/>
    <x v="2"/>
    <s v=""/>
    <s v="OK"/>
    <s v=""/>
    <n v="5"/>
    <s v=""/>
    <s v="Shezanalister"/>
    <s v=""/>
    <s v=""/>
    <s v=""/>
    <n v="100"/>
    <n v="500"/>
    <n v="400"/>
    <x v="0"/>
    <s v="Best"/>
    <x v="5"/>
    <s v=""/>
    <s v=""/>
    <s v="NSW"/>
    <s v="-"/>
    <d v="1899-12-30T17:55:00"/>
    <s v="Randwick"/>
    <n v="10"/>
    <n v="9"/>
    <s v="Shezanalister"/>
    <s v=""/>
    <s v=""/>
  </r>
  <r>
    <x v="34"/>
    <d v="1899-12-30T17:55:00"/>
    <x v="6"/>
    <n v="10"/>
    <n v="3"/>
    <s v="Tintookie"/>
    <s v="Pro Syd"/>
    <n v="15"/>
    <n v="15"/>
    <x v="0"/>
    <s v="Pro Syd-15"/>
    <s v="OK"/>
    <n v="60"/>
    <m/>
    <s v=""/>
    <s v="Tintookie"/>
    <s v=""/>
    <s v=""/>
    <s v=""/>
    <n v="100"/>
    <s v=""/>
    <n v="-100"/>
    <x v="0"/>
    <s v="Best"/>
    <x v="4"/>
    <s v=""/>
    <n v="-100"/>
    <s v="NSW"/>
    <s v="-"/>
    <d v="1899-12-30T17:55:00"/>
    <s v="Randwick"/>
    <n v="10"/>
    <n v="3"/>
    <s v="Tintookie"/>
    <s v="Pro Syd-15"/>
    <n v="100"/>
  </r>
  <r>
    <x v="34"/>
    <d v="1899-12-30T18:50:00"/>
    <x v="4"/>
    <n v="10"/>
    <n v="4"/>
    <s v="Viminele"/>
    <s v="Nat"/>
    <n v="11"/>
    <n v="11"/>
    <x v="0"/>
    <s v="Nat-11"/>
    <s v=""/>
    <n v="44"/>
    <n v="3.9"/>
    <n v="171.6"/>
    <s v="Viminele"/>
    <s v=""/>
    <s v=""/>
    <s v=""/>
    <n v="100"/>
    <n v="390"/>
    <n v="290"/>
    <x v="0"/>
    <s v="Q"/>
    <x v="3"/>
    <n v="156"/>
    <n v="116"/>
    <s v="Qld"/>
    <s v="-"/>
    <d v="1899-12-30T18:50:00"/>
    <s v="Doomben"/>
    <n v="10"/>
    <n v="4"/>
    <s v="Viminele"/>
    <s v="Nat-11"/>
    <n v="40"/>
  </r>
  <r>
    <x v="35"/>
    <d v="1899-12-30T12:15:00"/>
    <x v="0"/>
    <n v="1"/>
    <n v="3"/>
    <s v="Aramco"/>
    <s v="E4"/>
    <n v="12"/>
    <n v="68"/>
    <x v="4"/>
    <s v="E4-12/Edge-20/Nat-20/Pro Mel-16"/>
    <s v="OK"/>
    <n v="272"/>
    <m/>
    <s v=""/>
    <s v="Aramco"/>
    <n v="200"/>
    <s v=""/>
    <n v="-200"/>
    <n v="100"/>
    <s v=""/>
    <n v="-100"/>
    <x v="0"/>
    <s v="Best"/>
    <x v="6"/>
    <s v=""/>
    <n v="-150"/>
    <s v="Vic"/>
    <s v="-"/>
    <d v="1899-12-30T12:15:00"/>
    <s v="Flemington"/>
    <n v="1"/>
    <n v="3"/>
    <s v="Aramco"/>
    <s v="E4-12/Edge-20/Nat-20/Pro Mel-16"/>
    <n v="150"/>
  </r>
  <r>
    <x v="35"/>
    <d v="1899-12-30T12:15:00"/>
    <x v="0"/>
    <n v="1"/>
    <n v="3"/>
    <s v="Aramco"/>
    <s v="Edge"/>
    <n v="20"/>
    <s v=""/>
    <x v="2"/>
    <s v=""/>
    <s v="OK"/>
    <s v=""/>
    <m/>
    <s v=""/>
    <s v="Aramco"/>
    <s v=""/>
    <s v=""/>
    <s v=""/>
    <n v="100"/>
    <s v=""/>
    <n v="-100"/>
    <x v="0"/>
    <s v="Best"/>
    <x v="5"/>
    <s v=""/>
    <s v=""/>
    <s v="Vic"/>
    <s v="-"/>
    <d v="1899-12-30T12:15:00"/>
    <s v="Flemington"/>
    <n v="1"/>
    <n v="3"/>
    <s v="Aramco"/>
    <s v=""/>
    <s v=""/>
  </r>
  <r>
    <x v="35"/>
    <d v="1899-12-30T12:15:00"/>
    <x v="0"/>
    <n v="1"/>
    <n v="3"/>
    <s v="Aramco"/>
    <s v="Nat"/>
    <n v="20"/>
    <s v=""/>
    <x v="2"/>
    <s v=""/>
    <s v="OK"/>
    <s v=""/>
    <m/>
    <s v=""/>
    <s v="Aramco"/>
    <s v=""/>
    <s v=""/>
    <s v=""/>
    <n v="100"/>
    <s v=""/>
    <n v="-100"/>
    <x v="0"/>
    <s v="Best"/>
    <x v="5"/>
    <s v=""/>
    <s v=""/>
    <s v="Vic"/>
    <s v="-"/>
    <d v="1899-12-30T12:15:00"/>
    <s v="Flemington"/>
    <n v="1"/>
    <n v="3"/>
    <s v="Aramco"/>
    <s v=""/>
    <s v=""/>
  </r>
  <r>
    <x v="35"/>
    <d v="1899-12-30T12:15:00"/>
    <x v="0"/>
    <n v="1"/>
    <n v="3"/>
    <s v="Aramco"/>
    <s v="Pro Mel"/>
    <n v="16"/>
    <s v=""/>
    <x v="2"/>
    <s v=""/>
    <s v="OK"/>
    <s v=""/>
    <m/>
    <s v=""/>
    <s v="Aramco"/>
    <s v=""/>
    <s v=""/>
    <s v=""/>
    <n v="100"/>
    <s v=""/>
    <n v="-100"/>
    <x v="0"/>
    <s v="Best"/>
    <x v="5"/>
    <s v=""/>
    <s v=""/>
    <s v="Vic"/>
    <s v="-"/>
    <d v="1899-12-30T12:15:00"/>
    <s v="Flemington"/>
    <n v="1"/>
    <n v="3"/>
    <s v="Aramco"/>
    <s v=""/>
    <s v=""/>
  </r>
  <r>
    <x v="35"/>
    <d v="1899-12-30T12:45:00"/>
    <x v="0"/>
    <n v="2"/>
    <n v="3"/>
    <s v="Wiggum"/>
    <s v="Nat"/>
    <n v="13"/>
    <n v="13"/>
    <x v="0"/>
    <s v="Nat-13"/>
    <s v="OK"/>
    <n v="52"/>
    <m/>
    <s v=""/>
    <s v="Wiggum"/>
    <s v=""/>
    <s v=""/>
    <s v=""/>
    <n v="100"/>
    <s v=""/>
    <n v="-100"/>
    <x v="0"/>
    <s v="Nat OK"/>
    <x v="0"/>
    <s v=""/>
    <n v="-50"/>
    <s v="Vic"/>
    <s v="-"/>
    <d v="1899-12-30T12:45:00"/>
    <s v="Flemington"/>
    <n v="2"/>
    <n v="3"/>
    <s v="Wiggum"/>
    <s v="Nat-13"/>
    <n v="50"/>
  </r>
  <r>
    <x v="35"/>
    <d v="1899-12-30T13:55:00"/>
    <x v="0"/>
    <n v="4"/>
    <n v="6"/>
    <s v="Up And Under"/>
    <s v="Edge"/>
    <n v="10"/>
    <n v="10"/>
    <x v="0"/>
    <s v="Edge-10"/>
    <s v="OK"/>
    <n v="40"/>
    <m/>
    <s v=""/>
    <s v="Up And Under"/>
    <s v=""/>
    <s v=""/>
    <s v=""/>
    <n v="100"/>
    <s v=""/>
    <n v="-100"/>
    <x v="0"/>
    <s v="Poor &lt;55"/>
    <x v="2"/>
    <s v=""/>
    <n v="-20"/>
    <s v="Vic"/>
    <s v="-"/>
    <d v="1899-12-30T13:55:00"/>
    <s v="Flemington"/>
    <n v="4"/>
    <n v="6"/>
    <s v="Up And Under"/>
    <s v="Edge-10"/>
    <n v="20"/>
  </r>
  <r>
    <x v="35"/>
    <d v="1899-12-30T13:55:00"/>
    <x v="0"/>
    <n v="4"/>
    <n v="4"/>
    <s v="Who Dares"/>
    <s v="E4"/>
    <n v="20"/>
    <n v="40"/>
    <x v="1"/>
    <s v="E4-20/Edge-20"/>
    <s v="OK"/>
    <n v="160"/>
    <m/>
    <s v=""/>
    <s v="Who Dares"/>
    <n v="200"/>
    <s v=""/>
    <n v="-200"/>
    <n v="100"/>
    <s v=""/>
    <n v="-100"/>
    <x v="0"/>
    <s v="Best"/>
    <x v="6"/>
    <s v=""/>
    <n v="-150"/>
    <s v="Vic"/>
    <s v="-"/>
    <d v="1899-12-30T13:55:00"/>
    <s v="Flemington"/>
    <n v="4"/>
    <n v="4"/>
    <s v="Who Dares"/>
    <s v="E4-20/Edge-20"/>
    <n v="150"/>
  </r>
  <r>
    <x v="35"/>
    <d v="1899-12-30T13:55:00"/>
    <x v="0"/>
    <n v="4"/>
    <n v="4"/>
    <s v="Who Dares"/>
    <s v="Edge"/>
    <n v="20"/>
    <s v=""/>
    <x v="2"/>
    <s v=""/>
    <s v="OK"/>
    <s v=""/>
    <m/>
    <s v=""/>
    <s v="Who Dares"/>
    <s v=""/>
    <s v=""/>
    <s v=""/>
    <n v="100"/>
    <s v=""/>
    <n v="-100"/>
    <x v="0"/>
    <s v="Best"/>
    <x v="5"/>
    <s v=""/>
    <s v=""/>
    <s v="Vic"/>
    <s v="-"/>
    <d v="1899-12-30T13:55:00"/>
    <s v="Flemington"/>
    <n v="4"/>
    <n v="4"/>
    <s v="Who Dares"/>
    <s v=""/>
    <s v=""/>
  </r>
  <r>
    <x v="35"/>
    <d v="1899-12-30T14:15:00"/>
    <x v="6"/>
    <n v="4"/>
    <n v="8"/>
    <s v="Whinchat"/>
    <s v="E4"/>
    <n v="10"/>
    <n v="10"/>
    <x v="0"/>
    <s v="E4-10"/>
    <s v="OK"/>
    <n v="40"/>
    <n v="1.9"/>
    <n v="76"/>
    <s v="Whinchat"/>
    <s v=""/>
    <s v=""/>
    <s v=""/>
    <n v="100"/>
    <n v="190"/>
    <n v="90"/>
    <x v="0"/>
    <s v="Poor &lt;55"/>
    <x v="2"/>
    <n v="38"/>
    <n v="18"/>
    <s v="NSW"/>
    <s v="-"/>
    <d v="1899-12-30T14:15:00"/>
    <s v="Randwick"/>
    <n v="4"/>
    <n v="8"/>
    <s v="Whinchat"/>
    <s v="E4-10"/>
    <n v="20"/>
  </r>
  <r>
    <x v="35"/>
    <d v="1899-12-30T14:30:00"/>
    <x v="0"/>
    <n v="5"/>
    <n v="3"/>
    <s v="Wishlor Lass"/>
    <s v="E4"/>
    <n v="12"/>
    <n v="44"/>
    <x v="3"/>
    <s v="E4-12/Edge-12/Pro Mel-20"/>
    <s v="OK"/>
    <n v="176"/>
    <m/>
    <s v=""/>
    <s v="Wishlor Lass"/>
    <n v="200"/>
    <s v=""/>
    <n v="-200"/>
    <n v="100"/>
    <s v=""/>
    <n v="-100"/>
    <x v="0"/>
    <s v="Best"/>
    <x v="6"/>
    <s v=""/>
    <n v="-150"/>
    <s v="Vic"/>
    <s v="-"/>
    <d v="1899-12-30T14:30:00"/>
    <s v="Flemington"/>
    <n v="5"/>
    <n v="3"/>
    <s v="Wishlor Lass"/>
    <s v="E4-12/Edge-12/Pro Mel-20"/>
    <n v="150"/>
  </r>
  <r>
    <x v="35"/>
    <d v="1899-12-30T14:30:00"/>
    <x v="0"/>
    <n v="5"/>
    <n v="3"/>
    <s v="Wishlor Lass"/>
    <s v="Edge"/>
    <n v="12"/>
    <s v=""/>
    <x v="2"/>
    <s v=""/>
    <s v="OK"/>
    <s v=""/>
    <m/>
    <s v=""/>
    <s v="Wishlor Lass"/>
    <s v=""/>
    <s v=""/>
    <s v=""/>
    <n v="100"/>
    <s v=""/>
    <n v="-100"/>
    <x v="0"/>
    <s v="Best"/>
    <x v="5"/>
    <s v=""/>
    <s v=""/>
    <s v="Vic"/>
    <s v="-"/>
    <d v="1899-12-30T14:30:00"/>
    <s v="Flemington"/>
    <n v="5"/>
    <n v="3"/>
    <s v="Wishlor Lass"/>
    <s v=""/>
    <s v=""/>
  </r>
  <r>
    <x v="35"/>
    <d v="1899-12-30T14:30:00"/>
    <x v="0"/>
    <n v="5"/>
    <n v="3"/>
    <s v="Wishlor Lass"/>
    <s v="Pro Mel"/>
    <n v="20"/>
    <s v=""/>
    <x v="2"/>
    <s v=""/>
    <s v="OK"/>
    <s v=""/>
    <m/>
    <s v=""/>
    <s v="Wishlor Lass"/>
    <s v=""/>
    <s v=""/>
    <s v=""/>
    <n v="100"/>
    <s v=""/>
    <n v="-100"/>
    <x v="0"/>
    <s v="Best"/>
    <x v="5"/>
    <s v=""/>
    <s v=""/>
    <s v="Vic"/>
    <s v="-"/>
    <d v="1899-12-30T14:30:00"/>
    <s v="Flemington"/>
    <n v="5"/>
    <n v="3"/>
    <s v="Wishlor Lass"/>
    <s v=""/>
    <s v=""/>
  </r>
  <r>
    <x v="35"/>
    <d v="1899-12-30T14:50:00"/>
    <x v="6"/>
    <n v="5"/>
    <n v="4"/>
    <s v="Buenos Noches"/>
    <s v="Nat"/>
    <n v="15"/>
    <n v="15"/>
    <x v="0"/>
    <s v="Nat-15"/>
    <s v="OK"/>
    <n v="60"/>
    <m/>
    <s v=""/>
    <s v="Buenos Noches"/>
    <s v=""/>
    <s v=""/>
    <s v=""/>
    <n v="100"/>
    <s v=""/>
    <n v="-100"/>
    <x v="0"/>
    <s v="Best"/>
    <x v="0"/>
    <s v=""/>
    <n v="-50"/>
    <s v="NSW"/>
    <s v="-"/>
    <d v="1899-12-30T14:50:00"/>
    <s v="Randwick"/>
    <n v="5"/>
    <n v="4"/>
    <s v="Buenos Noches"/>
    <s v="Nat-15"/>
    <n v="50"/>
  </r>
  <r>
    <x v="35"/>
    <d v="1899-12-30T15:05:00"/>
    <x v="0"/>
    <n v="6"/>
    <n v="1"/>
    <s v="Infatuation"/>
    <s v="E4"/>
    <n v="12"/>
    <n v="32"/>
    <x v="1"/>
    <s v="E4-12/Edge-20"/>
    <s v="OK"/>
    <n v="128"/>
    <m/>
    <s v=""/>
    <s v="Infatuation"/>
    <n v="200"/>
    <s v=""/>
    <n v="-200"/>
    <n v="100"/>
    <s v=""/>
    <n v="-100"/>
    <x v="0"/>
    <s v="Best"/>
    <x v="6"/>
    <s v=""/>
    <n v="-150"/>
    <s v="Vic"/>
    <s v="-"/>
    <d v="1899-12-30T15:05:00"/>
    <s v="Flemington"/>
    <n v="6"/>
    <n v="1"/>
    <s v="Infatuation"/>
    <s v="E4-12/Edge-20"/>
    <n v="150"/>
  </r>
  <r>
    <x v="35"/>
    <d v="1899-12-30T15:05:00"/>
    <x v="0"/>
    <n v="6"/>
    <n v="1"/>
    <s v="Infatuation"/>
    <s v="Edge"/>
    <n v="20"/>
    <s v=""/>
    <x v="2"/>
    <s v=""/>
    <s v="OK"/>
    <s v=""/>
    <m/>
    <s v=""/>
    <s v="Infatuation"/>
    <s v=""/>
    <s v=""/>
    <s v=""/>
    <n v="100"/>
    <s v=""/>
    <n v="-100"/>
    <x v="0"/>
    <s v="Best"/>
    <x v="5"/>
    <s v=""/>
    <s v=""/>
    <s v="Vic"/>
    <s v="-"/>
    <d v="1899-12-30T15:05:00"/>
    <s v="Flemington"/>
    <n v="6"/>
    <n v="1"/>
    <s v="Infatuation"/>
    <s v=""/>
    <s v=""/>
  </r>
  <r>
    <x v="35"/>
    <d v="1899-12-30T15:25:00"/>
    <x v="6"/>
    <n v="6"/>
    <n v="5"/>
    <s v="Olentia"/>
    <s v="E4"/>
    <n v="10"/>
    <n v="23"/>
    <x v="1"/>
    <s v="E4-10/Nat-13"/>
    <s v="OK"/>
    <n v="92"/>
    <m/>
    <s v=""/>
    <s v="Olentia"/>
    <n v="100"/>
    <s v=""/>
    <n v="-100"/>
    <n v="100"/>
    <s v=""/>
    <n v="-100"/>
    <x v="0"/>
    <s v="Best"/>
    <x v="3"/>
    <s v=""/>
    <n v="-40"/>
    <s v="NSW"/>
    <s v="-"/>
    <d v="1899-12-30T15:25:00"/>
    <s v="Randwick"/>
    <n v="6"/>
    <n v="5"/>
    <s v="Olentia"/>
    <s v="E4-10/Nat-13"/>
    <n v="40"/>
  </r>
  <r>
    <x v="35"/>
    <d v="1899-12-30T15:25:00"/>
    <x v="6"/>
    <n v="6"/>
    <n v="5"/>
    <s v="Olentia"/>
    <s v="Nat"/>
    <n v="13"/>
    <s v=""/>
    <x v="2"/>
    <s v=""/>
    <s v="OK"/>
    <s v=""/>
    <m/>
    <s v=""/>
    <s v="Olentia"/>
    <s v=""/>
    <s v=""/>
    <s v=""/>
    <n v="100"/>
    <s v=""/>
    <n v="-100"/>
    <x v="0"/>
    <s v="Best"/>
    <x v="5"/>
    <s v=""/>
    <s v=""/>
    <s v="NSW"/>
    <s v="-"/>
    <d v="1899-12-30T15:25:00"/>
    <s v="Randwick"/>
    <n v="6"/>
    <n v="5"/>
    <s v="Olentia"/>
    <s v=""/>
    <s v=""/>
  </r>
  <r>
    <x v="35"/>
    <d v="1899-12-30T15:40:00"/>
    <x v="0"/>
    <n v="7"/>
    <n v="7"/>
    <s v="Otago"/>
    <s v="E4"/>
    <n v="12"/>
    <n v="45"/>
    <x v="3"/>
    <s v="E4-12/Edge-20/Nat-13"/>
    <s v="OK"/>
    <n v="180"/>
    <m/>
    <s v=""/>
    <s v="Otago"/>
    <n v="200"/>
    <s v=""/>
    <n v="-200"/>
    <n v="100"/>
    <s v=""/>
    <n v="-100"/>
    <x v="0"/>
    <s v="Best"/>
    <x v="6"/>
    <s v=""/>
    <n v="-150"/>
    <s v="Vic"/>
    <s v="-"/>
    <d v="1899-12-30T15:40:00"/>
    <s v="Flemington"/>
    <n v="7"/>
    <n v="7"/>
    <s v="Otago"/>
    <s v="E4-12/Edge-20/Nat-13"/>
    <n v="150"/>
  </r>
  <r>
    <x v="35"/>
    <d v="1899-12-30T15:40:00"/>
    <x v="0"/>
    <n v="7"/>
    <n v="7"/>
    <s v="Otago"/>
    <s v="Edge"/>
    <n v="20"/>
    <s v=""/>
    <x v="2"/>
    <s v=""/>
    <s v="OK"/>
    <s v=""/>
    <m/>
    <s v=""/>
    <s v="Otago"/>
    <s v=""/>
    <s v=""/>
    <s v=""/>
    <n v="100"/>
    <s v=""/>
    <n v="-100"/>
    <x v="0"/>
    <s v="Best"/>
    <x v="5"/>
    <s v=""/>
    <s v=""/>
    <s v="Vic"/>
    <s v="-"/>
    <d v="1899-12-30T15:40:00"/>
    <s v="Flemington"/>
    <n v="7"/>
    <n v="7"/>
    <s v="Otago"/>
    <s v=""/>
    <s v=""/>
  </r>
  <r>
    <x v="35"/>
    <d v="1899-12-30T15:40:00"/>
    <x v="0"/>
    <n v="7"/>
    <n v="7"/>
    <s v="Otago"/>
    <s v="Nat"/>
    <n v="13"/>
    <s v=""/>
    <x v="2"/>
    <s v=""/>
    <s v="OK"/>
    <s v=""/>
    <m/>
    <s v=""/>
    <s v="Otago"/>
    <s v=""/>
    <s v=""/>
    <s v=""/>
    <n v="100"/>
    <s v=""/>
    <n v="-100"/>
    <x v="0"/>
    <s v="Best"/>
    <x v="5"/>
    <s v=""/>
    <s v=""/>
    <s v="Vic"/>
    <s v="-"/>
    <d v="1899-12-30T15:40:00"/>
    <s v="Flemington"/>
    <n v="7"/>
    <n v="7"/>
    <s v="Otago"/>
    <s v=""/>
    <s v=""/>
  </r>
  <r>
    <x v="35"/>
    <d v="1899-12-30T15:50:00"/>
    <x v="6"/>
    <n v="5"/>
    <n v="4"/>
    <s v="Buenos Noches"/>
    <s v="Edge"/>
    <n v="15"/>
    <n v="15"/>
    <x v="0"/>
    <s v="Edge-15"/>
    <s v="OK"/>
    <n v="60"/>
    <m/>
    <s v=""/>
    <s v="Buenos Noches"/>
    <s v=""/>
    <s v=""/>
    <s v=""/>
    <n v="100"/>
    <s v=""/>
    <n v="-100"/>
    <x v="0"/>
    <s v="Best"/>
    <x v="0"/>
    <s v=""/>
    <n v="-50"/>
    <s v="NSW"/>
    <s v="-"/>
    <d v="1899-12-30T15:50:00"/>
    <s v="Randwick"/>
    <n v="5"/>
    <n v="4"/>
    <s v="Buenos Noches"/>
    <s v="Edge-15"/>
    <n v="50"/>
  </r>
  <r>
    <x v="35"/>
    <d v="1899-12-30T16:15:00"/>
    <x v="0"/>
    <n v="8"/>
    <n v="4"/>
    <s v="Imperatriz"/>
    <s v="E4"/>
    <n v="20"/>
    <n v="80"/>
    <x v="4"/>
    <s v="E4-20/Edge-20/Nat-20/Pro Mel-20"/>
    <s v="OK"/>
    <n v="320"/>
    <n v="1.85"/>
    <n v="592"/>
    <s v="Imperatriz"/>
    <n v="200"/>
    <n v="370"/>
    <n v="170"/>
    <n v="100"/>
    <n v="185"/>
    <n v="85"/>
    <x v="0"/>
    <s v="Best"/>
    <x v="6"/>
    <n v="277.5"/>
    <n v="127.5"/>
    <s v="Vic"/>
    <s v="-"/>
    <d v="1899-12-30T16:15:00"/>
    <s v="Flemington"/>
    <n v="8"/>
    <n v="4"/>
    <s v="Imperatriz"/>
    <s v="E4-20/Edge-20/Nat-20/Pro Mel-20"/>
    <n v="150"/>
  </r>
  <r>
    <x v="35"/>
    <d v="1899-12-30T16:15:00"/>
    <x v="0"/>
    <n v="8"/>
    <n v="4"/>
    <s v="Imperatriz"/>
    <s v="Edge"/>
    <n v="20"/>
    <s v=""/>
    <x v="2"/>
    <s v=""/>
    <s v="OK"/>
    <s v=""/>
    <n v="1.85"/>
    <s v=""/>
    <s v="Imperatriz"/>
    <s v=""/>
    <s v=""/>
    <s v=""/>
    <n v="100"/>
    <n v="185"/>
    <n v="85"/>
    <x v="0"/>
    <s v="Best"/>
    <x v="5"/>
    <s v=""/>
    <s v=""/>
    <s v="Vic"/>
    <s v="-"/>
    <d v="1899-12-30T16:15:00"/>
    <s v="Flemington"/>
    <n v="8"/>
    <n v="4"/>
    <s v="Imperatriz"/>
    <s v=""/>
    <s v=""/>
  </r>
  <r>
    <x v="35"/>
    <d v="1899-12-30T16:15:00"/>
    <x v="0"/>
    <n v="8"/>
    <n v="4"/>
    <s v="Imperatriz"/>
    <s v="Nat"/>
    <n v="20"/>
    <s v=""/>
    <x v="2"/>
    <s v=""/>
    <s v="OK"/>
    <s v=""/>
    <n v="1.85"/>
    <s v=""/>
    <s v="Imperatriz"/>
    <s v=""/>
    <s v=""/>
    <s v=""/>
    <n v="100"/>
    <n v="185"/>
    <n v="85"/>
    <x v="0"/>
    <s v="Best"/>
    <x v="5"/>
    <s v=""/>
    <s v=""/>
    <s v="Vic"/>
    <s v="-"/>
    <d v="1899-12-30T16:15:00"/>
    <s v="Flemington"/>
    <n v="8"/>
    <n v="4"/>
    <s v="Imperatriz"/>
    <s v=""/>
    <s v=""/>
  </r>
  <r>
    <x v="35"/>
    <d v="1899-12-30T16:15:00"/>
    <x v="0"/>
    <n v="8"/>
    <n v="4"/>
    <s v="Imperatriz"/>
    <s v="Pro Mel"/>
    <n v="20"/>
    <s v=""/>
    <x v="2"/>
    <s v=""/>
    <s v="OK"/>
    <s v=""/>
    <n v="1.9"/>
    <s v=""/>
    <s v="Imperatriz"/>
    <s v=""/>
    <s v=""/>
    <s v=""/>
    <n v="100"/>
    <n v="190"/>
    <n v="90"/>
    <x v="0"/>
    <s v="Best"/>
    <x v="5"/>
    <s v=""/>
    <s v=""/>
    <s v="Vic"/>
    <s v="-"/>
    <d v="1899-12-30T16:15:00"/>
    <s v="Flemington"/>
    <n v="8"/>
    <n v="4"/>
    <s v="Imperatriz"/>
    <s v=""/>
    <s v=""/>
  </r>
  <r>
    <x v="35"/>
    <d v="1899-12-30T16:35:00"/>
    <x v="6"/>
    <n v="8"/>
    <n v="3"/>
    <s v="Learning To Fly"/>
    <s v="Nat"/>
    <n v="13"/>
    <n v="13"/>
    <x v="0"/>
    <s v="Nat-13"/>
    <s v="OK"/>
    <n v="52"/>
    <m/>
    <s v=""/>
    <s v="Learning To Fly"/>
    <s v=""/>
    <s v=""/>
    <s v=""/>
    <n v="100"/>
    <s v=""/>
    <n v="-100"/>
    <x v="0"/>
    <s v="Nat OK"/>
    <x v="0"/>
    <s v=""/>
    <n v="-50"/>
    <s v="NSW"/>
    <s v="-"/>
    <d v="1899-12-30T16:35:00"/>
    <s v="Randwick"/>
    <n v="8"/>
    <n v="3"/>
    <s v="Learning To Fly"/>
    <s v="Nat-13"/>
    <n v="50"/>
  </r>
  <r>
    <x v="35"/>
    <d v="1899-12-30T16:55:00"/>
    <x v="0"/>
    <n v="9"/>
    <n v="6"/>
    <s v="Crosshaven"/>
    <s v="Edge"/>
    <n v="15"/>
    <n v="28"/>
    <x v="1"/>
    <s v="Edge-15/Pro Mel-13"/>
    <s v="OK"/>
    <n v="112"/>
    <m/>
    <s v=""/>
    <s v="Crosshaven"/>
    <n v="200"/>
    <s v=""/>
    <n v="-200"/>
    <n v="100"/>
    <s v=""/>
    <n v="-100"/>
    <x v="0"/>
    <s v="Best"/>
    <x v="6"/>
    <s v=""/>
    <n v="-150"/>
    <s v="Vic"/>
    <s v="-"/>
    <d v="1899-12-30T16:55:00"/>
    <s v="Flemington"/>
    <n v="9"/>
    <n v="6"/>
    <s v="Crosshaven"/>
    <s v="Edge-15/Pro Mel-13"/>
    <n v="150"/>
  </r>
  <r>
    <x v="35"/>
    <d v="1899-12-30T16:55:00"/>
    <x v="0"/>
    <n v="9"/>
    <n v="6"/>
    <s v="Crosshaven"/>
    <s v="Pro Mel"/>
    <n v="13"/>
    <s v=""/>
    <x v="2"/>
    <s v=""/>
    <s v="OK"/>
    <s v=""/>
    <m/>
    <s v=""/>
    <s v="Crosshaven"/>
    <s v=""/>
    <s v=""/>
    <s v=""/>
    <n v="100"/>
    <s v=""/>
    <n v="-100"/>
    <x v="0"/>
    <s v="Best"/>
    <x v="5"/>
    <s v=""/>
    <s v=""/>
    <s v="Vic"/>
    <s v="-"/>
    <d v="1899-12-30T16:55:00"/>
    <s v="Flemington"/>
    <n v="9"/>
    <n v="6"/>
    <s v="Crosshaven"/>
    <s v=""/>
    <s v=""/>
  </r>
  <r>
    <x v="35"/>
    <d v="1899-12-30T17:15:00"/>
    <x v="6"/>
    <n v="9"/>
    <n v="5"/>
    <s v="Estadio Mestalla"/>
    <s v="Pro Syd"/>
    <n v="15"/>
    <n v="15"/>
    <x v="0"/>
    <s v="Pro Syd-15"/>
    <s v="OK"/>
    <n v="60"/>
    <m/>
    <s v=""/>
    <s v="Estadio Mestalla"/>
    <s v=""/>
    <s v=""/>
    <s v=""/>
    <n v="100"/>
    <s v=""/>
    <n v="-100"/>
    <x v="0"/>
    <s v="Best"/>
    <x v="4"/>
    <s v=""/>
    <n v="-100"/>
    <s v="NSW"/>
    <s v="-"/>
    <d v="1899-12-30T17:15:00"/>
    <s v="Randwick"/>
    <n v="9"/>
    <n v="5"/>
    <s v="Estadio Mestalla"/>
    <s v="Pro Syd-15"/>
    <n v="100"/>
  </r>
  <r>
    <x v="35"/>
    <d v="1899-12-30T17:15:00"/>
    <x v="6"/>
    <n v="9"/>
    <n v="10"/>
    <s v="Louisville"/>
    <s v="E4"/>
    <n v="10"/>
    <n v="10"/>
    <x v="0"/>
    <s v="E4-10"/>
    <s v="OK"/>
    <n v="40"/>
    <m/>
    <s v=""/>
    <s v="Louisville"/>
    <s v=""/>
    <s v=""/>
    <s v=""/>
    <n v="100"/>
    <s v=""/>
    <n v="-100"/>
    <x v="0"/>
    <s v="Poor &lt;55"/>
    <x v="2"/>
    <s v=""/>
    <n v="-20"/>
    <s v="NSW"/>
    <s v="-"/>
    <d v="1899-12-30T17:15:00"/>
    <s v="Randwick"/>
    <n v="9"/>
    <n v="10"/>
    <s v="Louisville"/>
    <s v="E4-10"/>
    <n v="20"/>
  </r>
  <r>
    <x v="35"/>
    <d v="1899-12-30T17:35:00"/>
    <x v="0"/>
    <n v="10"/>
    <n v="13"/>
    <s v="Punch Lane"/>
    <s v="Nat"/>
    <n v="13"/>
    <n v="13"/>
    <x v="0"/>
    <s v="Nat-13"/>
    <s v="OK"/>
    <n v="52"/>
    <m/>
    <s v=""/>
    <s v="Punch Lane"/>
    <s v=""/>
    <s v=""/>
    <s v=""/>
    <n v="100"/>
    <s v=""/>
    <n v="-100"/>
    <x v="0"/>
    <s v="Nat OK"/>
    <x v="0"/>
    <s v=""/>
    <n v="-50"/>
    <s v="Vic"/>
    <s v="-"/>
    <d v="1899-12-30T17:35:00"/>
    <s v="Flemington"/>
    <n v="10"/>
    <n v="13"/>
    <s v="Punch Lane"/>
    <s v="Nat-13"/>
    <n v="50"/>
  </r>
  <r>
    <x v="35"/>
    <d v="1899-12-30T17:55:00"/>
    <x v="6"/>
    <n v="10"/>
    <n v="9"/>
    <s v="Thunderlips"/>
    <s v="E4"/>
    <n v="10"/>
    <n v="10"/>
    <x v="0"/>
    <s v="E4-10"/>
    <s v="OK"/>
    <n v="40"/>
    <n v="2.4"/>
    <n v="96"/>
    <s v="Thunderlips"/>
    <s v=""/>
    <s v=""/>
    <s v=""/>
    <n v="100"/>
    <n v="240"/>
    <n v="140"/>
    <x v="0"/>
    <s v="Poor &lt;55"/>
    <x v="2"/>
    <n v="48"/>
    <n v="28"/>
    <s v="NSW"/>
    <s v="-"/>
    <d v="1899-12-30T17:55:00"/>
    <s v="Randwick"/>
    <n v="10"/>
    <n v="9"/>
    <s v="Thunderlips"/>
    <s v="E4-10"/>
    <n v="20"/>
  </r>
  <r>
    <x v="36"/>
    <d v="1899-12-30T12:15:00"/>
    <x v="5"/>
    <n v="1"/>
    <n v="7"/>
    <s v="Flash Feeling"/>
    <s v="E4"/>
    <n v="20"/>
    <n v="73"/>
    <x v="4"/>
    <s v="E4-20/Edge-20/Nat-20/Pro Mel-13"/>
    <s v="OK"/>
    <n v="292"/>
    <m/>
    <s v=""/>
    <s v="Flash Feeling"/>
    <n v="200"/>
    <s v=""/>
    <n v="-200"/>
    <n v="100"/>
    <s v=""/>
    <n v="-100"/>
    <x v="0"/>
    <s v="Best"/>
    <x v="6"/>
    <s v=""/>
    <n v="-150"/>
    <s v="Vic"/>
    <s v="-"/>
    <d v="1899-12-30T12:15:00"/>
    <s v="Caulfield"/>
    <n v="1"/>
    <n v="7"/>
    <s v="Flash Feeling"/>
    <s v="E4-20/Edge-20/Nat-20/Pro Mel-13"/>
    <n v="150"/>
  </r>
  <r>
    <x v="36"/>
    <d v="1899-12-30T12:15:00"/>
    <x v="5"/>
    <n v="1"/>
    <n v="7"/>
    <s v="Flash Feeling"/>
    <s v="Edge"/>
    <n v="20"/>
    <s v=""/>
    <x v="2"/>
    <s v=""/>
    <s v="OK"/>
    <s v=""/>
    <m/>
    <s v=""/>
    <s v="Flash Feeling"/>
    <s v=""/>
    <s v=""/>
    <s v=""/>
    <n v="100"/>
    <s v=""/>
    <n v="-100"/>
    <x v="0"/>
    <s v="Best"/>
    <x v="5"/>
    <s v=""/>
    <s v=""/>
    <s v="Vic"/>
    <s v="-"/>
    <d v="1899-12-30T12:15:00"/>
    <s v="Caulfield"/>
    <n v="1"/>
    <n v="7"/>
    <s v="Flash Feeling"/>
    <s v=""/>
    <s v=""/>
  </r>
  <r>
    <x v="36"/>
    <d v="1899-12-30T12:15:00"/>
    <x v="5"/>
    <n v="1"/>
    <n v="7"/>
    <s v="Flash Feeling"/>
    <s v="Nat"/>
    <n v="20"/>
    <s v=""/>
    <x v="2"/>
    <s v=""/>
    <s v="OK"/>
    <s v=""/>
    <m/>
    <s v=""/>
    <s v="Flash Feeling"/>
    <s v=""/>
    <s v=""/>
    <s v=""/>
    <n v="100"/>
    <s v=""/>
    <n v="-100"/>
    <x v="0"/>
    <s v="Best"/>
    <x v="5"/>
    <s v=""/>
    <s v=""/>
    <s v="Vic"/>
    <s v="-"/>
    <d v="1899-12-30T12:15:00"/>
    <s v="Caulfield"/>
    <n v="1"/>
    <n v="7"/>
    <s v="Flash Feeling"/>
    <s v=""/>
    <s v=""/>
  </r>
  <r>
    <x v="36"/>
    <d v="1899-12-30T12:15:00"/>
    <x v="5"/>
    <n v="1"/>
    <n v="7"/>
    <s v="Flash Feeling"/>
    <s v="Pro Mel"/>
    <n v="13"/>
    <s v=""/>
    <x v="2"/>
    <s v=""/>
    <s v="OK"/>
    <s v=""/>
    <m/>
    <s v=""/>
    <s v="Flash Feeling"/>
    <s v=""/>
    <s v=""/>
    <s v=""/>
    <n v="100"/>
    <s v=""/>
    <n v="-100"/>
    <x v="0"/>
    <s v="Best"/>
    <x v="5"/>
    <s v=""/>
    <s v=""/>
    <s v="Vic"/>
    <s v="-"/>
    <d v="1899-12-30T12:15:00"/>
    <s v="Caulfield"/>
    <n v="1"/>
    <n v="7"/>
    <s v="Flash Feeling"/>
    <s v=""/>
    <s v=""/>
  </r>
  <r>
    <x v="36"/>
    <d v="1899-12-30T12:45:00"/>
    <x v="5"/>
    <n v="2"/>
    <n v="11"/>
    <s v="Hanchi"/>
    <s v="Nat"/>
    <n v="13"/>
    <n v="13"/>
    <x v="0"/>
    <s v="Nat-13"/>
    <s v="OK"/>
    <n v="52"/>
    <m/>
    <s v=""/>
    <s v="Hanchi"/>
    <s v=""/>
    <s v=""/>
    <s v=""/>
    <n v="100"/>
    <s v=""/>
    <n v="-100"/>
    <x v="0"/>
    <s v="Nat OK"/>
    <x v="0"/>
    <s v=""/>
    <n v="-50"/>
    <s v="Vic"/>
    <s v="-"/>
    <d v="1899-12-30T12:45:00"/>
    <s v="Caulfield"/>
    <n v="2"/>
    <n v="11"/>
    <s v="Hanchi"/>
    <s v="Nat-13"/>
    <n v="50"/>
  </r>
  <r>
    <x v="36"/>
    <d v="1899-12-30T13:12:00"/>
    <x v="4"/>
    <n v="1"/>
    <n v="7"/>
    <s v="Artful Girl"/>
    <s v="Nat"/>
    <n v="11"/>
    <n v="11"/>
    <x v="0"/>
    <s v="Nat-11"/>
    <s v=""/>
    <n v="44"/>
    <m/>
    <s v=""/>
    <s v="Artful Girl"/>
    <s v=""/>
    <s v=""/>
    <s v=""/>
    <n v="100"/>
    <s v=""/>
    <n v="-100"/>
    <x v="0"/>
    <s v="Q"/>
    <x v="3"/>
    <s v=""/>
    <n v="-40"/>
    <s v="Qld"/>
    <s v="-"/>
    <d v="1899-12-30T13:12:00"/>
    <s v="Doomben"/>
    <n v="1"/>
    <n v="7"/>
    <s v="Artful Girl"/>
    <s v="Nat-11"/>
    <n v="40"/>
  </r>
  <r>
    <x v="36"/>
    <d v="1899-12-30T13:40:00"/>
    <x v="1"/>
    <n v="3"/>
    <n v="11"/>
    <s v="Ballroom Bella"/>
    <s v="E4"/>
    <n v="10"/>
    <n v="10"/>
    <x v="0"/>
    <s v="E4-10"/>
    <s v="OK"/>
    <n v="40"/>
    <m/>
    <s v=""/>
    <s v="Ballroom Bella"/>
    <s v=""/>
    <s v=""/>
    <s v=""/>
    <n v="100"/>
    <s v=""/>
    <n v="-100"/>
    <x v="0"/>
    <s v="Poor &lt;55"/>
    <x v="2"/>
    <s v=""/>
    <n v="-20"/>
    <s v="NSW"/>
    <s v="-"/>
    <d v="1899-12-30T13:40:00"/>
    <s v="Rosehill"/>
    <n v="3"/>
    <n v="11"/>
    <s v="Ballroom Bella"/>
    <s v="E4-10"/>
    <n v="20"/>
  </r>
  <r>
    <x v="36"/>
    <d v="1899-12-30T13:40:00"/>
    <x v="1"/>
    <n v="3"/>
    <n v="8"/>
    <s v="Dipsy Doodle"/>
    <s v="Pro Syd"/>
    <n v="15"/>
    <n v="15"/>
    <x v="0"/>
    <s v="Pro Syd-15"/>
    <s v="OK"/>
    <n v="60"/>
    <m/>
    <s v=""/>
    <s v="Dipsy Doodle"/>
    <s v=""/>
    <s v=""/>
    <s v=""/>
    <n v="100"/>
    <s v=""/>
    <n v="-100"/>
    <x v="0"/>
    <s v="ave"/>
    <x v="1"/>
    <s v=""/>
    <n v="-120"/>
    <s v="NSW"/>
    <s v="-"/>
    <d v="1899-12-30T13:40:00"/>
    <s v="Rosehill"/>
    <n v="3"/>
    <n v="8"/>
    <s v="Dipsy Doodle"/>
    <s v="Pro Syd-15"/>
    <n v="120"/>
  </r>
  <r>
    <x v="36"/>
    <d v="1899-12-30T13:55:00"/>
    <x v="5"/>
    <n v="4"/>
    <n v="1"/>
    <s v="Brave Mead"/>
    <s v="Nat"/>
    <n v="13"/>
    <n v="13"/>
    <x v="0"/>
    <s v="Nat-13"/>
    <s v="OK"/>
    <n v="52"/>
    <m/>
    <s v=""/>
    <s v="Brave Mead"/>
    <s v=""/>
    <s v=""/>
    <s v=""/>
    <n v="100"/>
    <s v=""/>
    <n v="-100"/>
    <x v="0"/>
    <s v="Nat OK"/>
    <x v="0"/>
    <s v=""/>
    <n v="-50"/>
    <s v="Vic"/>
    <s v="-"/>
    <d v="1899-12-30T13:55:00"/>
    <s v="Caulfield"/>
    <n v="4"/>
    <n v="1"/>
    <s v="Brave Mead"/>
    <s v="Nat-13"/>
    <n v="50"/>
  </r>
  <r>
    <x v="36"/>
    <d v="1899-12-30T14:30:00"/>
    <x v="5"/>
    <n v="5"/>
    <n v="2"/>
    <s v="Immediacy"/>
    <s v="Nat"/>
    <n v="13"/>
    <n v="13"/>
    <x v="0"/>
    <s v="Nat-13"/>
    <s v="OK"/>
    <n v="52"/>
    <n v="4.9000000000000004"/>
    <n v="254.8"/>
    <s v="Immediacy"/>
    <s v=""/>
    <s v=""/>
    <s v=""/>
    <n v="100"/>
    <n v="490.00000000000006"/>
    <n v="390.00000000000006"/>
    <x v="0"/>
    <s v="Nat OK"/>
    <x v="0"/>
    <n v="245.00000000000003"/>
    <n v="195.00000000000003"/>
    <s v="Vic"/>
    <s v="-"/>
    <d v="1899-12-30T14:30:00"/>
    <s v="Caulfield"/>
    <n v="5"/>
    <n v="2"/>
    <s v="Immediacy"/>
    <s v="Nat-13"/>
    <n v="50"/>
  </r>
  <r>
    <x v="36"/>
    <d v="1899-12-30T15:40:00"/>
    <x v="5"/>
    <n v="7"/>
    <n v="1"/>
    <s v="Mr Brightside"/>
    <s v="E4"/>
    <n v="12"/>
    <n v="68"/>
    <x v="4"/>
    <s v="E4-12/Edge-20/Nat-20/Pro Mel-16"/>
    <s v="OK"/>
    <n v="272"/>
    <n v="1.5"/>
    <n v="408"/>
    <s v="Mr Brightside"/>
    <n v="200"/>
    <n v="300"/>
    <n v="100"/>
    <n v="100"/>
    <n v="150"/>
    <n v="50"/>
    <x v="0"/>
    <s v="Best"/>
    <x v="6"/>
    <n v="225"/>
    <n v="75"/>
    <s v="Vic"/>
    <s v="-"/>
    <d v="1899-12-30T15:40:00"/>
    <s v="Caulfield"/>
    <n v="7"/>
    <n v="1"/>
    <s v="Mr Brightside"/>
    <s v="E4-12/Edge-20/Nat-20/Pro Mel-16"/>
    <n v="150"/>
  </r>
  <r>
    <x v="36"/>
    <d v="1899-12-30T15:40:00"/>
    <x v="5"/>
    <n v="7"/>
    <n v="1"/>
    <s v="Mr Brightside"/>
    <s v="Edge"/>
    <n v="20"/>
    <s v=""/>
    <x v="2"/>
    <s v=""/>
    <s v="OK"/>
    <s v=""/>
    <n v="1.5"/>
    <s v=""/>
    <s v="Mr Brightside"/>
    <s v=""/>
    <s v=""/>
    <s v=""/>
    <n v="100"/>
    <n v="150"/>
    <n v="50"/>
    <x v="0"/>
    <s v="Best"/>
    <x v="5"/>
    <s v=""/>
    <s v=""/>
    <s v="Vic"/>
    <s v="-"/>
    <d v="1899-12-30T15:40:00"/>
    <s v="Caulfield"/>
    <n v="7"/>
    <n v="1"/>
    <s v="Mr Brightside"/>
    <s v=""/>
    <s v=""/>
  </r>
  <r>
    <x v="36"/>
    <d v="1899-12-30T15:40:00"/>
    <x v="5"/>
    <n v="7"/>
    <n v="1"/>
    <s v="Mr Brightside"/>
    <s v="Nat"/>
    <n v="20"/>
    <s v=""/>
    <x v="2"/>
    <s v=""/>
    <s v="OK"/>
    <s v=""/>
    <n v="1.5"/>
    <s v=""/>
    <s v="Mr Brightside"/>
    <s v=""/>
    <s v=""/>
    <s v=""/>
    <n v="100"/>
    <n v="150"/>
    <n v="50"/>
    <x v="0"/>
    <s v="Best"/>
    <x v="5"/>
    <s v=""/>
    <s v=""/>
    <s v="Vic"/>
    <s v="-"/>
    <d v="1899-12-30T15:40:00"/>
    <s v="Caulfield"/>
    <n v="7"/>
    <n v="1"/>
    <s v="Mr Brightside"/>
    <s v=""/>
    <s v=""/>
  </r>
  <r>
    <x v="36"/>
    <d v="1899-12-30T15:40:00"/>
    <x v="5"/>
    <n v="7"/>
    <n v="1"/>
    <s v="Mr Brightside"/>
    <s v="Pro Mel"/>
    <n v="16"/>
    <s v=""/>
    <x v="2"/>
    <s v=""/>
    <s v="OK"/>
    <s v=""/>
    <n v="1.5"/>
    <s v=""/>
    <s v="Mr Brightside"/>
    <s v=""/>
    <s v=""/>
    <s v=""/>
    <n v="100"/>
    <n v="150"/>
    <n v="50"/>
    <x v="0"/>
    <s v="Best"/>
    <x v="5"/>
    <s v=""/>
    <s v=""/>
    <s v="Vic"/>
    <s v="-"/>
    <d v="1899-12-30T15:40:00"/>
    <s v="Caulfield"/>
    <n v="7"/>
    <n v="1"/>
    <s v="Mr Brightside"/>
    <s v=""/>
    <s v=""/>
  </r>
  <r>
    <x v="36"/>
    <d v="1899-12-30T16:00:00"/>
    <x v="1"/>
    <n v="7"/>
    <n v="6"/>
    <s v="Lady Laguna"/>
    <s v="E4"/>
    <n v="11.000000000000002"/>
    <n v="11.000000000000002"/>
    <x v="0"/>
    <s v="E4-11"/>
    <s v="OK"/>
    <n v="44.000000000000007"/>
    <m/>
    <s v=""/>
    <s v="Lady Laguna"/>
    <s v=""/>
    <s v=""/>
    <s v=""/>
    <n v="100"/>
    <s v=""/>
    <n v="-100"/>
    <x v="0"/>
    <s v="Poor &lt;55"/>
    <x v="2"/>
    <s v=""/>
    <n v="-20"/>
    <s v="NSW"/>
    <s v="-"/>
    <d v="1899-12-30T16:00:00"/>
    <s v="Rosehill"/>
    <n v="7"/>
    <n v="6"/>
    <s v="Lady Laguna"/>
    <s v="E4-11"/>
    <n v="20"/>
  </r>
  <r>
    <x v="36"/>
    <d v="1899-12-30T16:00:00"/>
    <x v="1"/>
    <n v="7"/>
    <n v="1"/>
    <s v="Zougotcha"/>
    <s v="Pro Syd"/>
    <n v="15"/>
    <n v="15"/>
    <x v="0"/>
    <s v="Pro Syd-15"/>
    <s v="OK"/>
    <n v="60"/>
    <n v="4.4000000000000004"/>
    <n v="264"/>
    <s v="Zougotcha"/>
    <s v=""/>
    <s v=""/>
    <s v=""/>
    <n v="100"/>
    <n v="440.00000000000006"/>
    <n v="340.00000000000006"/>
    <x v="0"/>
    <s v="ave"/>
    <x v="1"/>
    <n v="528"/>
    <n v="408"/>
    <s v="NSW"/>
    <s v="-"/>
    <d v="1899-12-30T16:00:00"/>
    <s v="Rosehill"/>
    <n v="7"/>
    <n v="1"/>
    <s v="Zougotcha"/>
    <s v="Pro Syd-15"/>
    <n v="120"/>
  </r>
  <r>
    <x v="36"/>
    <d v="1899-12-30T16:07:00"/>
    <x v="4"/>
    <n v="6"/>
    <n v="2"/>
    <s v="Boom Torque"/>
    <s v="Nat"/>
    <n v="11"/>
    <n v="11"/>
    <x v="0"/>
    <s v="Nat-11"/>
    <s v=""/>
    <n v="44"/>
    <n v="1.8"/>
    <n v="79.2"/>
    <s v="Boom Torque"/>
    <s v=""/>
    <s v=""/>
    <s v=""/>
    <n v="100"/>
    <n v="180"/>
    <n v="80"/>
    <x v="0"/>
    <s v="Q"/>
    <x v="3"/>
    <n v="72"/>
    <n v="32"/>
    <s v="Qld"/>
    <s v="-"/>
    <d v="1899-12-30T16:07:00"/>
    <s v="Doomben"/>
    <n v="6"/>
    <n v="2"/>
    <s v="Boom Torque"/>
    <s v="Nat-11"/>
    <n v="40"/>
  </r>
  <r>
    <x v="36"/>
    <d v="1899-12-30T16:55:00"/>
    <x v="5"/>
    <n v="9"/>
    <n v="7"/>
    <s v="Recommendation"/>
    <s v="Nat"/>
    <n v="13"/>
    <n v="13"/>
    <x v="0"/>
    <s v="Nat-13"/>
    <s v="OK"/>
    <n v="52"/>
    <m/>
    <s v=""/>
    <s v="Recommendation"/>
    <s v=""/>
    <s v=""/>
    <s v=""/>
    <n v="100"/>
    <s v=""/>
    <n v="-100"/>
    <x v="0"/>
    <s v="Nat OK"/>
    <x v="0"/>
    <s v=""/>
    <n v="-50"/>
    <s v="Vic"/>
    <s v="-"/>
    <d v="1899-12-30T16:55:00"/>
    <s v="Caulfield"/>
    <n v="9"/>
    <n v="7"/>
    <s v="Recommendation"/>
    <s v="Nat-13"/>
    <n v="50"/>
  </r>
  <r>
    <x v="36"/>
    <d v="1899-12-30T17:15:00"/>
    <x v="1"/>
    <n v="9"/>
    <n v="11"/>
    <s v="Frilled"/>
    <s v="E4"/>
    <n v="10"/>
    <n v="10"/>
    <x v="0"/>
    <s v="E4-10"/>
    <s v="OK"/>
    <n v="40"/>
    <m/>
    <s v=""/>
    <s v="Frilled"/>
    <s v=""/>
    <s v=""/>
    <s v=""/>
    <n v="100"/>
    <s v=""/>
    <n v="-100"/>
    <x v="0"/>
    <s v="Poor &lt;55"/>
    <x v="2"/>
    <s v=""/>
    <n v="-20"/>
    <s v="NSW"/>
    <s v="-"/>
    <d v="1899-12-30T17:15:00"/>
    <s v="Rosehill"/>
    <n v="9"/>
    <n v="11"/>
    <s v="Frilled"/>
    <s v="E4-10"/>
    <n v="20"/>
  </r>
  <r>
    <x v="36"/>
    <d v="1899-12-30T17:23:00"/>
    <x v="4"/>
    <n v="8"/>
    <n v="10"/>
    <s v="Golden Boom"/>
    <s v="Nat"/>
    <n v="11"/>
    <n v="11"/>
    <x v="0"/>
    <s v="Nat-11"/>
    <s v=""/>
    <n v="44"/>
    <m/>
    <s v=""/>
    <s v="Golden Boom"/>
    <s v=""/>
    <s v=""/>
    <s v=""/>
    <n v="100"/>
    <s v=""/>
    <n v="-100"/>
    <x v="0"/>
    <s v="Q"/>
    <x v="3"/>
    <s v=""/>
    <n v="-40"/>
    <s v="Qld"/>
    <s v="-"/>
    <d v="1899-12-30T17:23:00"/>
    <s v="Doomben"/>
    <n v="8"/>
    <n v="10"/>
    <s v="Golden Boom"/>
    <s v="Nat-11"/>
    <n v="40"/>
  </r>
  <r>
    <x v="36"/>
    <d v="1899-12-30T17:35:00"/>
    <x v="5"/>
    <n v="10"/>
    <n v="1"/>
    <s v="Revolutionary Miss"/>
    <s v="Edge"/>
    <n v="10"/>
    <n v="20"/>
    <x v="1"/>
    <s v="Edge-10/Pro Mel-10"/>
    <s v="OK"/>
    <n v="80"/>
    <n v="6"/>
    <n v="480"/>
    <s v="Revolutionary Miss"/>
    <n v="100"/>
    <n v="600"/>
    <n v="500"/>
    <n v="100"/>
    <n v="600"/>
    <n v="500"/>
    <x v="0"/>
    <s v="Best"/>
    <x v="4"/>
    <n v="600"/>
    <n v="500"/>
    <s v="Vic"/>
    <s v="-"/>
    <d v="1899-12-30T17:35:00"/>
    <s v="Caulfield"/>
    <n v="10"/>
    <n v="1"/>
    <s v="Revolutionary Miss"/>
    <s v="Edge-10/Pro Mel-10"/>
    <n v="100"/>
  </r>
  <r>
    <x v="36"/>
    <d v="1899-12-30T17:35:00"/>
    <x v="5"/>
    <n v="10"/>
    <n v="1"/>
    <s v="Revolutionary Miss"/>
    <s v="Pro Mel"/>
    <n v="10"/>
    <s v=""/>
    <x v="2"/>
    <s v=""/>
    <s v="OK"/>
    <s v=""/>
    <n v="6"/>
    <s v=""/>
    <s v="Revolutionary Miss"/>
    <s v=""/>
    <s v=""/>
    <s v=""/>
    <n v="100"/>
    <n v="600"/>
    <n v="500"/>
    <x v="0"/>
    <s v="Best"/>
    <x v="5"/>
    <s v=""/>
    <s v=""/>
    <s v="Vic"/>
    <s v="-"/>
    <d v="1899-12-30T17:35:00"/>
    <s v="Caulfield"/>
    <n v="10"/>
    <n v="1"/>
    <s v="Revolutionary Miss"/>
    <s v=""/>
    <s v=""/>
  </r>
  <r>
    <x v="36"/>
    <d v="1899-12-30T17:35:00"/>
    <x v="5"/>
    <n v="10"/>
    <n v="8"/>
    <s v="Running By"/>
    <s v="E4"/>
    <n v="12"/>
    <n v="45"/>
    <x v="3"/>
    <s v="E4-12/Edge-20/Nat-13"/>
    <s v="OK"/>
    <n v="180"/>
    <m/>
    <s v=""/>
    <s v="Running By"/>
    <n v="200"/>
    <s v=""/>
    <n v="-200"/>
    <n v="100"/>
    <s v=""/>
    <n v="-100"/>
    <x v="0"/>
    <s v="Best"/>
    <x v="6"/>
    <s v=""/>
    <n v="-150"/>
    <s v="Vic"/>
    <s v="-"/>
    <d v="1899-12-30T17:35:00"/>
    <s v="Caulfield"/>
    <n v="10"/>
    <n v="8"/>
    <s v="Running By"/>
    <s v="E4-12/Edge-20/Nat-13"/>
    <n v="150"/>
  </r>
  <r>
    <x v="36"/>
    <d v="1899-12-30T17:35:00"/>
    <x v="5"/>
    <n v="10"/>
    <n v="8"/>
    <s v="Running By"/>
    <s v="Edge"/>
    <n v="20"/>
    <s v=""/>
    <x v="2"/>
    <s v=""/>
    <s v="OK"/>
    <s v=""/>
    <m/>
    <s v=""/>
    <s v="Running By"/>
    <s v=""/>
    <s v=""/>
    <s v=""/>
    <n v="100"/>
    <s v=""/>
    <n v="-100"/>
    <x v="0"/>
    <s v="Best"/>
    <x v="5"/>
    <s v=""/>
    <s v=""/>
    <s v="Vic"/>
    <s v="-"/>
    <d v="1899-12-30T17:35:00"/>
    <s v="Caulfield"/>
    <n v="10"/>
    <n v="8"/>
    <s v="Running By"/>
    <s v=""/>
    <s v=""/>
  </r>
  <r>
    <x v="36"/>
    <d v="1899-12-30T17:35:00"/>
    <x v="5"/>
    <n v="10"/>
    <n v="8"/>
    <s v="Running By"/>
    <s v="Nat"/>
    <n v="13"/>
    <s v=""/>
    <x v="2"/>
    <s v=""/>
    <s v="OK"/>
    <s v=""/>
    <m/>
    <s v=""/>
    <s v="Running By"/>
    <s v=""/>
    <s v=""/>
    <s v=""/>
    <n v="100"/>
    <s v=""/>
    <n v="-100"/>
    <x v="0"/>
    <s v="Best"/>
    <x v="5"/>
    <s v=""/>
    <s v=""/>
    <s v="Vic"/>
    <s v="-"/>
    <d v="1899-12-30T17:35:00"/>
    <s v="Caulfield"/>
    <n v="10"/>
    <n v="8"/>
    <s v="Running By"/>
    <s v=""/>
    <s v=""/>
  </r>
  <r>
    <x v="36"/>
    <d v="1899-12-30T17:35:00"/>
    <x v="5"/>
    <n v="10"/>
    <n v="4"/>
    <s v="Vagrant"/>
    <s v="E4"/>
    <n v="12"/>
    <n v="12"/>
    <x v="0"/>
    <s v="E4-12"/>
    <s v="OK"/>
    <n v="48"/>
    <m/>
    <s v=""/>
    <s v="Vagrant"/>
    <s v=""/>
    <s v=""/>
    <s v=""/>
    <n v="100"/>
    <s v=""/>
    <n v="-100"/>
    <x v="0"/>
    <s v="Poor &lt;55"/>
    <x v="2"/>
    <s v=""/>
    <n v="-20"/>
    <s v="Vic"/>
    <s v="-"/>
    <d v="1899-12-30T17:35:00"/>
    <s v="Caulfield"/>
    <n v="10"/>
    <n v="4"/>
    <s v="Vagrant"/>
    <s v="E4-12"/>
    <n v="20"/>
  </r>
  <r>
    <x v="36"/>
    <d v="1899-12-30T17:55:00"/>
    <x v="1"/>
    <n v="10"/>
    <n v="19"/>
    <s v="Gently Rolled"/>
    <s v="Pro Syd"/>
    <n v="15"/>
    <n v="15"/>
    <x v="0"/>
    <s v="Pro Syd-15"/>
    <s v="OK"/>
    <n v="60"/>
    <n v="4"/>
    <n v="240"/>
    <s v="Gently Rolled"/>
    <s v=""/>
    <s v=""/>
    <s v=""/>
    <n v="100"/>
    <n v="400"/>
    <n v="300"/>
    <x v="0"/>
    <s v="ave"/>
    <x v="1"/>
    <n v="480"/>
    <n v="360"/>
    <s v="NSW"/>
    <s v="-"/>
    <d v="1899-12-30T17:55:00"/>
    <s v="Rosehill"/>
    <n v="10"/>
    <n v="19"/>
    <s v="Gently Rolled"/>
    <s v="Pro Syd-15"/>
    <n v="120"/>
  </r>
  <r>
    <x v="37"/>
    <d v="1899-12-30T12:15:00"/>
    <x v="0"/>
    <n v="1"/>
    <n v="4"/>
    <s v="Sans Doute"/>
    <s v="E4"/>
    <n v="20"/>
    <n v="65"/>
    <x v="4"/>
    <s v="E4-20/Edge-12/Nat-13/Pro Mel-20"/>
    <s v="OK"/>
    <n v="260"/>
    <n v="2.4"/>
    <n v="624"/>
    <s v="Sans Doute"/>
    <n v="200"/>
    <n v="480"/>
    <n v="280"/>
    <n v="100"/>
    <n v="240"/>
    <n v="140"/>
    <x v="0"/>
    <s v="Best"/>
    <x v="6"/>
    <n v="360"/>
    <n v="210"/>
    <s v="Vic"/>
    <s v="-"/>
    <d v="1899-12-30T12:15:00"/>
    <s v="Flemington"/>
    <n v="1"/>
    <n v="4"/>
    <s v="Sans Doute"/>
    <s v="E4-20/Edge-12/Nat-13/Pro Mel-20"/>
    <n v="150"/>
  </r>
  <r>
    <x v="37"/>
    <d v="1899-12-30T12:15:00"/>
    <x v="0"/>
    <n v="1"/>
    <n v="4"/>
    <s v="Sans Doute"/>
    <s v="Edge"/>
    <n v="12"/>
    <s v=""/>
    <x v="2"/>
    <s v=""/>
    <s v="OK"/>
    <s v=""/>
    <n v="2.4"/>
    <s v=""/>
    <s v="Sans Doute"/>
    <s v=""/>
    <s v=""/>
    <s v=""/>
    <n v="100"/>
    <n v="240"/>
    <n v="140"/>
    <x v="0"/>
    <s v="Best"/>
    <x v="5"/>
    <s v=""/>
    <s v=""/>
    <s v="Vic"/>
    <s v="-"/>
    <d v="1899-12-30T12:15:00"/>
    <s v="Flemington"/>
    <n v="1"/>
    <n v="4"/>
    <s v="Sans Doute"/>
    <s v=""/>
    <s v=""/>
  </r>
  <r>
    <x v="37"/>
    <d v="1899-12-30T12:15:00"/>
    <x v="0"/>
    <n v="1"/>
    <n v="4"/>
    <s v="Sans Doute"/>
    <s v="Nat"/>
    <n v="13"/>
    <s v=""/>
    <x v="2"/>
    <s v=""/>
    <s v="OK"/>
    <s v=""/>
    <n v="2.4"/>
    <s v=""/>
    <s v="Sans Doute"/>
    <s v=""/>
    <s v=""/>
    <s v=""/>
    <n v="100"/>
    <n v="240"/>
    <n v="140"/>
    <x v="0"/>
    <s v="Best"/>
    <x v="5"/>
    <s v=""/>
    <s v=""/>
    <s v="Vic"/>
    <s v="-"/>
    <d v="1899-12-30T12:15:00"/>
    <s v="Flemington"/>
    <n v="1"/>
    <n v="4"/>
    <s v="Sans Doute"/>
    <s v=""/>
    <s v=""/>
  </r>
  <r>
    <x v="37"/>
    <d v="1899-12-30T12:15:00"/>
    <x v="0"/>
    <n v="1"/>
    <n v="4"/>
    <s v="Sans Doute"/>
    <s v="Pro Mel"/>
    <n v="20"/>
    <s v=""/>
    <x v="2"/>
    <s v=""/>
    <s v="OK"/>
    <s v=""/>
    <n v="2.4"/>
    <s v=""/>
    <s v="Sans Doute"/>
    <s v=""/>
    <s v=""/>
    <s v=""/>
    <n v="100"/>
    <n v="240"/>
    <n v="140"/>
    <x v="0"/>
    <s v="Best"/>
    <x v="5"/>
    <s v=""/>
    <s v=""/>
    <s v="Vic"/>
    <s v="-"/>
    <d v="1899-12-30T12:15:00"/>
    <s v="Flemington"/>
    <n v="1"/>
    <n v="4"/>
    <s v="Sans Doute"/>
    <s v=""/>
    <s v=""/>
  </r>
  <r>
    <x v="37"/>
    <d v="1899-12-30T12:30:00"/>
    <x v="6"/>
    <n v="1"/>
    <n v="6"/>
    <s v="Martial Music"/>
    <s v="E4"/>
    <n v="10"/>
    <n v="40"/>
    <x v="3"/>
    <s v="E4-10/Edge-15/Nat-15"/>
    <s v="OK"/>
    <n v="160"/>
    <m/>
    <s v=""/>
    <s v="Martial Music"/>
    <n v="200"/>
    <s v=""/>
    <n v="-200"/>
    <n v="100"/>
    <s v=""/>
    <n v="-100"/>
    <x v="0"/>
    <s v="Best"/>
    <x v="6"/>
    <s v=""/>
    <n v="-150"/>
    <s v="NSW"/>
    <s v="-"/>
    <d v="1899-12-30T12:30:00"/>
    <s v="Randwick"/>
    <n v="1"/>
    <n v="6"/>
    <s v="Martial Music"/>
    <s v="E4-10/Edge-15/Nat-15"/>
    <n v="150"/>
  </r>
  <r>
    <x v="37"/>
    <d v="1899-12-30T12:30:00"/>
    <x v="6"/>
    <n v="1"/>
    <n v="6"/>
    <s v="Martial Music"/>
    <s v="Edge"/>
    <n v="15"/>
    <s v=""/>
    <x v="2"/>
    <s v=""/>
    <s v="OK"/>
    <s v=""/>
    <m/>
    <s v=""/>
    <s v="Martial Music"/>
    <s v=""/>
    <s v=""/>
    <s v=""/>
    <n v="100"/>
    <s v=""/>
    <n v="-100"/>
    <x v="0"/>
    <s v="Best"/>
    <x v="5"/>
    <s v=""/>
    <s v=""/>
    <s v="NSW"/>
    <s v="-"/>
    <d v="1899-12-30T12:30:00"/>
    <s v="Randwick"/>
    <n v="1"/>
    <n v="6"/>
    <s v="Martial Music"/>
    <s v=""/>
    <s v=""/>
  </r>
  <r>
    <x v="37"/>
    <d v="1899-12-30T12:30:00"/>
    <x v="6"/>
    <n v="1"/>
    <n v="6"/>
    <s v="Martial Music"/>
    <s v="Nat"/>
    <n v="15"/>
    <s v=""/>
    <x v="2"/>
    <s v=""/>
    <s v="OK"/>
    <s v=""/>
    <m/>
    <s v=""/>
    <s v="Martial Music"/>
    <s v=""/>
    <s v=""/>
    <s v=""/>
    <n v="100"/>
    <s v=""/>
    <n v="-100"/>
    <x v="0"/>
    <s v="Best"/>
    <x v="5"/>
    <s v=""/>
    <s v=""/>
    <s v="NSW"/>
    <s v="-"/>
    <d v="1899-12-30T12:30:00"/>
    <s v="Randwick"/>
    <n v="1"/>
    <n v="6"/>
    <s v="Martial Music"/>
    <s v=""/>
    <s v=""/>
  </r>
  <r>
    <x v="37"/>
    <d v="1899-12-30T12:30:00"/>
    <x v="6"/>
    <n v="1"/>
    <n v="8"/>
    <s v="Vindication"/>
    <s v="Pro Syd"/>
    <n v="15"/>
    <n v="15"/>
    <x v="0"/>
    <s v="Pro Syd-15"/>
    <s v="OK"/>
    <n v="60"/>
    <m/>
    <s v=""/>
    <s v="Vindication"/>
    <s v=""/>
    <s v=""/>
    <s v=""/>
    <n v="100"/>
    <s v=""/>
    <n v="-100"/>
    <x v="0"/>
    <s v="Best"/>
    <x v="4"/>
    <s v=""/>
    <n v="-100"/>
    <s v="NSW"/>
    <s v="-"/>
    <d v="1899-12-30T12:30:00"/>
    <s v="Randwick"/>
    <n v="1"/>
    <n v="8"/>
    <s v="Vindication"/>
    <s v="Pro Syd-15"/>
    <n v="100"/>
  </r>
  <r>
    <x v="37"/>
    <d v="1899-12-30T12:45:00"/>
    <x v="0"/>
    <n v="2"/>
    <n v="7"/>
    <s v="Aramco"/>
    <s v="E4"/>
    <n v="20"/>
    <n v="73"/>
    <x v="4"/>
    <s v="E4-20/Edge-20/Nat-20/Pro Mel-13"/>
    <s v="OK"/>
    <n v="292"/>
    <n v="2.5"/>
    <n v="730"/>
    <s v="Aramco"/>
    <n v="200"/>
    <n v="500"/>
    <n v="300"/>
    <n v="100"/>
    <n v="250"/>
    <n v="150"/>
    <x v="0"/>
    <s v="Best"/>
    <x v="6"/>
    <n v="375"/>
    <n v="225"/>
    <s v="Vic"/>
    <s v="-"/>
    <d v="1899-12-30T12:45:00"/>
    <s v="Flemington"/>
    <n v="2"/>
    <n v="7"/>
    <s v="Aramco"/>
    <s v="E4-20/Edge-20/Nat-20/Pro Mel-13"/>
    <n v="150"/>
  </r>
  <r>
    <x v="37"/>
    <d v="1899-12-30T12:45:00"/>
    <x v="0"/>
    <n v="2"/>
    <n v="7"/>
    <s v="Aramco"/>
    <s v="Edge"/>
    <n v="20"/>
    <s v=""/>
    <x v="2"/>
    <s v=""/>
    <s v="OK"/>
    <s v=""/>
    <n v="2.5"/>
    <s v=""/>
    <s v="Aramco"/>
    <s v=""/>
    <s v=""/>
    <s v=""/>
    <n v="100"/>
    <n v="250"/>
    <n v="150"/>
    <x v="0"/>
    <s v="Best"/>
    <x v="5"/>
    <s v=""/>
    <s v=""/>
    <s v="Vic"/>
    <s v="-"/>
    <d v="1899-12-30T12:45:00"/>
    <s v="Flemington"/>
    <n v="2"/>
    <n v="7"/>
    <s v="Aramco"/>
    <s v=""/>
    <s v=""/>
  </r>
  <r>
    <x v="37"/>
    <d v="1899-12-30T12:45:00"/>
    <x v="0"/>
    <n v="2"/>
    <n v="7"/>
    <s v="Aramco"/>
    <s v="Nat"/>
    <n v="20"/>
    <s v=""/>
    <x v="2"/>
    <s v=""/>
    <s v="OK"/>
    <s v=""/>
    <n v="2.5"/>
    <s v=""/>
    <s v="Aramco"/>
    <s v=""/>
    <s v=""/>
    <s v=""/>
    <n v="100"/>
    <n v="250"/>
    <n v="150"/>
    <x v="0"/>
    <s v="Best"/>
    <x v="5"/>
    <s v=""/>
    <s v=""/>
    <s v="Vic"/>
    <s v="-"/>
    <d v="1899-12-30T12:45:00"/>
    <s v="Flemington"/>
    <n v="2"/>
    <n v="7"/>
    <s v="Aramco"/>
    <s v=""/>
    <s v=""/>
  </r>
  <r>
    <x v="37"/>
    <d v="1899-12-30T12:45:00"/>
    <x v="0"/>
    <n v="2"/>
    <n v="7"/>
    <s v="Aramco"/>
    <s v="Pro Mel"/>
    <n v="13"/>
    <s v=""/>
    <x v="2"/>
    <s v=""/>
    <s v="OK"/>
    <s v=""/>
    <n v="2.5"/>
    <s v=""/>
    <s v="Aramco"/>
    <s v=""/>
    <s v=""/>
    <s v=""/>
    <n v="100"/>
    <n v="250"/>
    <n v="150"/>
    <x v="0"/>
    <s v="Best"/>
    <x v="5"/>
    <s v=""/>
    <s v=""/>
    <s v="Vic"/>
    <s v="-"/>
    <d v="1899-12-30T12:45:00"/>
    <s v="Flemington"/>
    <n v="2"/>
    <n v="7"/>
    <s v="Aramco"/>
    <s v=""/>
    <s v=""/>
  </r>
  <r>
    <x v="37"/>
    <d v="1899-12-30T13:05:00"/>
    <x v="6"/>
    <n v="2"/>
    <n v="3"/>
    <s v="Our Kobison"/>
    <s v="E4"/>
    <n v="11.000000000000002"/>
    <n v="41"/>
    <x v="3"/>
    <s v="E4-11/Edge-15/Nat-15"/>
    <s v="OK"/>
    <n v="164"/>
    <m/>
    <s v=""/>
    <s v="Our Kobison"/>
    <n v="200"/>
    <s v=""/>
    <n v="-200"/>
    <n v="100"/>
    <s v=""/>
    <n v="-100"/>
    <x v="0"/>
    <s v="Best"/>
    <x v="6"/>
    <s v=""/>
    <n v="-150"/>
    <s v="NSW"/>
    <s v="-"/>
    <d v="1899-12-30T13:05:00"/>
    <s v="Randwick"/>
    <n v="2"/>
    <n v="3"/>
    <s v="Our Kobison"/>
    <s v="E4-11/Edge-15/Nat-15"/>
    <n v="150"/>
  </r>
  <r>
    <x v="37"/>
    <d v="1899-12-30T13:05:00"/>
    <x v="6"/>
    <n v="2"/>
    <n v="3"/>
    <s v="Our Kobison"/>
    <s v="Edge"/>
    <n v="15"/>
    <s v=""/>
    <x v="2"/>
    <s v=""/>
    <s v="OK"/>
    <s v=""/>
    <m/>
    <s v=""/>
    <s v="Our Kobison"/>
    <s v=""/>
    <s v=""/>
    <s v=""/>
    <n v="100"/>
    <s v=""/>
    <n v="-100"/>
    <x v="0"/>
    <s v="Best"/>
    <x v="5"/>
    <s v=""/>
    <s v=""/>
    <s v="NSW"/>
    <s v="-"/>
    <d v="1899-12-30T13:05:00"/>
    <s v="Randwick"/>
    <n v="2"/>
    <n v="3"/>
    <s v="Our Kobison"/>
    <s v=""/>
    <s v=""/>
  </r>
  <r>
    <x v="37"/>
    <d v="1899-12-30T13:05:00"/>
    <x v="6"/>
    <n v="2"/>
    <n v="3"/>
    <s v="Our Kobison"/>
    <s v="Nat"/>
    <n v="15"/>
    <s v=""/>
    <x v="2"/>
    <s v=""/>
    <s v="OK"/>
    <s v=""/>
    <m/>
    <s v=""/>
    <s v="Our Kobison"/>
    <s v=""/>
    <s v=""/>
    <s v=""/>
    <n v="100"/>
    <s v=""/>
    <n v="-100"/>
    <x v="0"/>
    <s v="Best"/>
    <x v="5"/>
    <s v=""/>
    <s v=""/>
    <s v="NSW"/>
    <s v="-"/>
    <d v="1899-12-30T13:05:00"/>
    <s v="Randwick"/>
    <n v="2"/>
    <n v="3"/>
    <s v="Our Kobison"/>
    <s v=""/>
    <s v=""/>
  </r>
  <r>
    <x v="37"/>
    <d v="1899-12-30T13:20:00"/>
    <x v="0"/>
    <n v="3"/>
    <n v="6"/>
    <s v="Big Watch"/>
    <s v="E4"/>
    <n v="20"/>
    <n v="56"/>
    <x v="3"/>
    <s v="E4-20/Edge-20/Nat-16"/>
    <s v="OK"/>
    <n v="224"/>
    <n v="5.5"/>
    <n v="1232"/>
    <s v="Big Watch"/>
    <n v="200"/>
    <n v="1100"/>
    <n v="900"/>
    <n v="100"/>
    <n v="550"/>
    <n v="450"/>
    <x v="0"/>
    <s v="Best"/>
    <x v="6"/>
    <n v="825"/>
    <n v="675"/>
    <s v="Vic"/>
    <s v="-"/>
    <d v="1899-12-30T13:20:00"/>
    <s v="Flemington"/>
    <n v="3"/>
    <n v="6"/>
    <s v="Big Watch"/>
    <s v="E4-20/Edge-20/Nat-16"/>
    <n v="150"/>
  </r>
  <r>
    <x v="37"/>
    <d v="1899-12-30T13:20:00"/>
    <x v="0"/>
    <n v="3"/>
    <n v="6"/>
    <s v="Big Watch"/>
    <s v="Edge"/>
    <n v="20"/>
    <s v=""/>
    <x v="2"/>
    <s v=""/>
    <s v="OK"/>
    <s v=""/>
    <n v="5.5"/>
    <s v=""/>
    <s v="Big Watch"/>
    <s v=""/>
    <s v=""/>
    <s v=""/>
    <n v="100"/>
    <n v="550"/>
    <n v="450"/>
    <x v="0"/>
    <s v="Best"/>
    <x v="5"/>
    <s v=""/>
    <s v=""/>
    <s v="Vic"/>
    <s v="-"/>
    <d v="1899-12-30T13:20:00"/>
    <s v="Flemington"/>
    <n v="3"/>
    <n v="6"/>
    <s v="Big Watch"/>
    <s v=""/>
    <s v=""/>
  </r>
  <r>
    <x v="37"/>
    <d v="1899-12-30T13:20:00"/>
    <x v="0"/>
    <n v="3"/>
    <n v="6"/>
    <s v="Big Watch"/>
    <s v="Nat"/>
    <n v="16"/>
    <s v=""/>
    <x v="2"/>
    <s v=""/>
    <s v="OK"/>
    <s v=""/>
    <n v="5.5"/>
    <s v=""/>
    <s v="Big Watch"/>
    <s v=""/>
    <s v=""/>
    <s v=""/>
    <n v="100"/>
    <n v="550"/>
    <n v="450"/>
    <x v="0"/>
    <s v="Best"/>
    <x v="5"/>
    <s v=""/>
    <s v=""/>
    <s v="Vic"/>
    <s v="-"/>
    <d v="1899-12-30T13:20:00"/>
    <s v="Flemington"/>
    <n v="3"/>
    <n v="6"/>
    <s v="Big Watch"/>
    <s v=""/>
    <s v=""/>
  </r>
  <r>
    <x v="37"/>
    <d v="1899-12-30T14:23:00"/>
    <x v="2"/>
    <n v="3"/>
    <n v="2"/>
    <s v="Hold On Honey"/>
    <s v="Nat"/>
    <n v="11"/>
    <n v="11"/>
    <x v="0"/>
    <s v="Nat-11"/>
    <s v=""/>
    <n v="44"/>
    <n v="2.8"/>
    <n v="123.19999999999999"/>
    <s v="Hold On Honey"/>
    <s v=""/>
    <s v=""/>
    <s v=""/>
    <n v="100"/>
    <n v="280"/>
    <n v="180"/>
    <x v="0"/>
    <s v="Q"/>
    <x v="3"/>
    <n v="112"/>
    <n v="72"/>
    <s v="Qld"/>
    <s v="-"/>
    <d v="1899-12-30T14:23:00"/>
    <s v="Eagle Farm"/>
    <n v="3"/>
    <n v="2"/>
    <s v="Hold On Honey"/>
    <s v="Nat-11"/>
    <n v="40"/>
  </r>
  <r>
    <x v="37"/>
    <d v="1899-12-30T14:30:00"/>
    <x v="0"/>
    <n v="5"/>
    <n v="6"/>
    <s v="Excess"/>
    <s v="E4"/>
    <n v="10"/>
    <n v="50"/>
    <x v="3"/>
    <s v="E4-10/Edge-20/Nat-20"/>
    <s v="OK"/>
    <n v="200"/>
    <m/>
    <s v=""/>
    <s v="Excess"/>
    <n v="200"/>
    <s v=""/>
    <n v="-200"/>
    <n v="100"/>
    <s v=""/>
    <n v="-100"/>
    <x v="0"/>
    <s v="Best"/>
    <x v="6"/>
    <s v=""/>
    <n v="-150"/>
    <s v="Vic"/>
    <s v="-"/>
    <d v="1899-12-30T14:30:00"/>
    <s v="Flemington"/>
    <n v="5"/>
    <n v="6"/>
    <s v="Excess"/>
    <s v="E4-10/Edge-20/Nat-20"/>
    <n v="150"/>
  </r>
  <r>
    <x v="37"/>
    <d v="1899-12-30T14:30:00"/>
    <x v="0"/>
    <n v="5"/>
    <n v="6"/>
    <s v="Excess"/>
    <s v="Edge"/>
    <n v="20"/>
    <s v=""/>
    <x v="2"/>
    <s v=""/>
    <s v="OK"/>
    <s v=""/>
    <m/>
    <s v=""/>
    <s v="Excess"/>
    <s v=""/>
    <s v=""/>
    <s v=""/>
    <n v="100"/>
    <s v=""/>
    <n v="-100"/>
    <x v="0"/>
    <s v="Best"/>
    <x v="5"/>
    <s v=""/>
    <s v=""/>
    <s v="Vic"/>
    <s v="-"/>
    <d v="1899-12-30T14:30:00"/>
    <s v="Flemington"/>
    <n v="5"/>
    <n v="6"/>
    <s v="Excess"/>
    <s v=""/>
    <s v=""/>
  </r>
  <r>
    <x v="37"/>
    <d v="1899-12-30T14:30:00"/>
    <x v="0"/>
    <n v="5"/>
    <n v="6"/>
    <s v="Excess"/>
    <s v="Nat"/>
    <n v="20"/>
    <s v=""/>
    <x v="2"/>
    <s v=""/>
    <s v="OK"/>
    <s v=""/>
    <m/>
    <s v=""/>
    <s v="Excess"/>
    <s v=""/>
    <s v=""/>
    <s v=""/>
    <n v="100"/>
    <s v=""/>
    <n v="-100"/>
    <x v="0"/>
    <s v="Best"/>
    <x v="5"/>
    <s v=""/>
    <s v=""/>
    <s v="Vic"/>
    <s v="-"/>
    <d v="1899-12-30T14:30:00"/>
    <s v="Flemington"/>
    <n v="5"/>
    <n v="6"/>
    <s v="Excess"/>
    <s v=""/>
    <s v=""/>
  </r>
  <r>
    <x v="37"/>
    <d v="1899-12-30T14:50:00"/>
    <x v="6"/>
    <n v="5"/>
    <n v="7"/>
    <s v="Floating"/>
    <s v="Pro Syd"/>
    <n v="10"/>
    <n v="10"/>
    <x v="0"/>
    <s v="Pro Syd-10"/>
    <s v="OK"/>
    <n v="40"/>
    <n v="8.5"/>
    <n v="340"/>
    <s v="Floating"/>
    <s v=""/>
    <s v=""/>
    <s v=""/>
    <n v="100"/>
    <n v="850"/>
    <n v="750"/>
    <x v="0"/>
    <s v="Poor &lt;55"/>
    <x v="2"/>
    <n v="170"/>
    <n v="150"/>
    <s v="NSW"/>
    <s v="-"/>
    <d v="1899-12-30T14:50:00"/>
    <s v="Randwick"/>
    <n v="5"/>
    <n v="7"/>
    <s v="Floating"/>
    <s v="Pro Syd-10"/>
    <n v="20"/>
  </r>
  <r>
    <x v="37"/>
    <d v="1899-12-30T14:50:00"/>
    <x v="6"/>
    <n v="5"/>
    <n v="1"/>
    <s v="Redstone Well"/>
    <s v="Pro Syd"/>
    <n v="10"/>
    <n v="10"/>
    <x v="0"/>
    <s v="Pro Syd-10"/>
    <s v="OK"/>
    <n v="40"/>
    <m/>
    <s v=""/>
    <s v="Redstone Well"/>
    <s v=""/>
    <s v=""/>
    <s v=""/>
    <n v="100"/>
    <s v=""/>
    <n v="-100"/>
    <x v="0"/>
    <s v="Poor &lt;55"/>
    <x v="2"/>
    <s v=""/>
    <n v="-20"/>
    <s v="NSW"/>
    <s v="-"/>
    <d v="1899-12-30T14:50:00"/>
    <s v="Randwick"/>
    <n v="5"/>
    <n v="1"/>
    <s v="Redstone Well"/>
    <s v="Pro Syd-10"/>
    <n v="20"/>
  </r>
  <r>
    <x v="37"/>
    <d v="1899-12-30T15:05:00"/>
    <x v="0"/>
    <n v="6"/>
    <n v="6"/>
    <s v="Another Wil"/>
    <s v="E4"/>
    <n v="20"/>
    <n v="60"/>
    <x v="3"/>
    <s v="E4-20/Edge-20/Nat-20"/>
    <s v="OK"/>
    <n v="240"/>
    <n v="1.6"/>
    <n v="384"/>
    <s v="Another Wil"/>
    <n v="200"/>
    <n v="320"/>
    <n v="120"/>
    <n v="100"/>
    <n v="160"/>
    <n v="60"/>
    <x v="0"/>
    <s v="Best"/>
    <x v="6"/>
    <n v="240"/>
    <n v="90"/>
    <s v="Vic"/>
    <s v="-"/>
    <d v="1899-12-30T15:05:00"/>
    <s v="Flemington"/>
    <n v="6"/>
    <n v="6"/>
    <s v="Another Wil"/>
    <s v="E4-20/Edge-20/Nat-20"/>
    <n v="150"/>
  </r>
  <r>
    <x v="37"/>
    <d v="1899-12-30T15:05:00"/>
    <x v="0"/>
    <n v="6"/>
    <n v="6"/>
    <s v="Another Wil"/>
    <s v="Edge"/>
    <n v="20"/>
    <s v=""/>
    <x v="2"/>
    <s v=""/>
    <s v="OK"/>
    <s v=""/>
    <n v="1.6"/>
    <s v=""/>
    <s v="Another Wil"/>
    <s v=""/>
    <s v=""/>
    <s v=""/>
    <n v="100"/>
    <n v="160"/>
    <n v="60"/>
    <x v="0"/>
    <s v="Best"/>
    <x v="5"/>
    <s v=""/>
    <s v=""/>
    <s v="Vic"/>
    <s v="-"/>
    <d v="1899-12-30T15:05:00"/>
    <s v="Flemington"/>
    <n v="6"/>
    <n v="6"/>
    <s v="Another Wil"/>
    <s v=""/>
    <s v=""/>
  </r>
  <r>
    <x v="37"/>
    <d v="1899-12-30T15:05:00"/>
    <x v="0"/>
    <n v="6"/>
    <n v="6"/>
    <s v="Another Wil"/>
    <s v="Nat"/>
    <n v="20"/>
    <s v=""/>
    <x v="2"/>
    <s v=""/>
    <s v="OK"/>
    <s v=""/>
    <n v="1.6"/>
    <s v=""/>
    <s v="Another Wil"/>
    <s v=""/>
    <s v=""/>
    <s v=""/>
    <n v="100"/>
    <n v="160"/>
    <n v="60"/>
    <x v="0"/>
    <s v="Best"/>
    <x v="5"/>
    <s v=""/>
    <s v=""/>
    <s v="Vic"/>
    <s v="-"/>
    <d v="1899-12-30T15:05:00"/>
    <s v="Flemington"/>
    <n v="6"/>
    <n v="6"/>
    <s v="Another Wil"/>
    <s v=""/>
    <s v=""/>
  </r>
  <r>
    <x v="37"/>
    <d v="1899-12-30T15:05:00"/>
    <x v="0"/>
    <n v="6"/>
    <n v="2"/>
    <s v="Piaggio"/>
    <s v="Edge"/>
    <n v="10"/>
    <n v="23"/>
    <x v="1"/>
    <s v="Edge-10/Pro Mel-13"/>
    <s v="OK"/>
    <n v="92"/>
    <m/>
    <s v=""/>
    <s v="Piaggio"/>
    <n v="100"/>
    <s v=""/>
    <n v="-100"/>
    <n v="100"/>
    <s v=""/>
    <n v="-100"/>
    <x v="0"/>
    <s v="Best"/>
    <x v="4"/>
    <s v=""/>
    <n v="-100"/>
    <s v="Vic"/>
    <s v="-"/>
    <d v="1899-12-30T15:05:00"/>
    <s v="Flemington"/>
    <n v="6"/>
    <n v="2"/>
    <s v="Piaggio"/>
    <s v="Edge-10/Pro Mel-13"/>
    <n v="100"/>
  </r>
  <r>
    <x v="37"/>
    <d v="1899-12-30T15:05:00"/>
    <x v="0"/>
    <n v="6"/>
    <n v="2"/>
    <s v="Piaggio"/>
    <s v="Pro Mel"/>
    <n v="13"/>
    <s v=""/>
    <x v="2"/>
    <s v=""/>
    <s v="OK"/>
    <s v=""/>
    <m/>
    <s v=""/>
    <s v="Piaggio"/>
    <s v=""/>
    <s v=""/>
    <s v=""/>
    <n v="100"/>
    <s v=""/>
    <n v="-100"/>
    <x v="0"/>
    <s v="Best"/>
    <x v="5"/>
    <s v=""/>
    <s v=""/>
    <s v="Vic"/>
    <s v="-"/>
    <d v="1899-12-30T15:05:00"/>
    <s v="Flemington"/>
    <n v="6"/>
    <n v="2"/>
    <s v="Piaggio"/>
    <s v=""/>
    <s v=""/>
  </r>
  <r>
    <x v="37"/>
    <d v="1899-12-30T15:33:00"/>
    <x v="2"/>
    <n v="5"/>
    <n v="11"/>
    <s v="Naval Trader"/>
    <s v="Nat"/>
    <n v="11"/>
    <n v="11"/>
    <x v="0"/>
    <s v="Nat-11"/>
    <s v=""/>
    <n v="44"/>
    <m/>
    <s v=""/>
    <s v="Naval Trader"/>
    <s v=""/>
    <s v=""/>
    <s v=""/>
    <n v="100"/>
    <s v=""/>
    <n v="-100"/>
    <x v="0"/>
    <s v="Q"/>
    <x v="3"/>
    <s v=""/>
    <n v="-40"/>
    <s v="Qld"/>
    <s v="-"/>
    <d v="1899-12-30T15:33:00"/>
    <s v="Eagle Farm"/>
    <n v="5"/>
    <n v="11"/>
    <s v="Naval Trader"/>
    <s v="Nat-11"/>
    <n v="40"/>
  </r>
  <r>
    <x v="37"/>
    <d v="1899-12-30T16:00:00"/>
    <x v="6"/>
    <n v="7"/>
    <n v="9"/>
    <s v="Fangirl"/>
    <s v="E4"/>
    <n v="10"/>
    <n v="40"/>
    <x v="3"/>
    <s v="E4-10/Edge-15/Nat-15"/>
    <s v="OK"/>
    <n v="160"/>
    <m/>
    <s v=""/>
    <s v="Fangirl"/>
    <n v="200"/>
    <s v=""/>
    <n v="-200"/>
    <n v="100"/>
    <s v=""/>
    <n v="-100"/>
    <x v="0"/>
    <s v="Best"/>
    <x v="6"/>
    <s v=""/>
    <n v="-150"/>
    <s v="NSW"/>
    <s v="-"/>
    <d v="1899-12-30T16:00:00"/>
    <s v="Randwick"/>
    <n v="7"/>
    <n v="9"/>
    <s v="Fangirl"/>
    <s v="E4-10/Edge-15/Nat-15"/>
    <n v="150"/>
  </r>
  <r>
    <x v="37"/>
    <d v="1899-12-30T16:00:00"/>
    <x v="6"/>
    <n v="7"/>
    <n v="9"/>
    <s v="Fangirl"/>
    <s v="Edge"/>
    <n v="15"/>
    <s v=""/>
    <x v="2"/>
    <s v=""/>
    <s v="OK"/>
    <s v=""/>
    <m/>
    <s v=""/>
    <s v="Fangirl"/>
    <s v=""/>
    <s v=""/>
    <s v=""/>
    <n v="100"/>
    <s v=""/>
    <n v="-100"/>
    <x v="0"/>
    <s v="Best"/>
    <x v="5"/>
    <s v=""/>
    <s v=""/>
    <s v="NSW"/>
    <s v="-"/>
    <d v="1899-12-30T16:00:00"/>
    <s v="Randwick"/>
    <n v="7"/>
    <n v="9"/>
    <s v="Fangirl"/>
    <s v=""/>
    <s v=""/>
  </r>
  <r>
    <x v="37"/>
    <d v="1899-12-30T16:00:00"/>
    <x v="6"/>
    <n v="7"/>
    <n v="9"/>
    <s v="Fangirl"/>
    <s v="Nat"/>
    <n v="15"/>
    <s v=""/>
    <x v="2"/>
    <s v=""/>
    <s v="OK"/>
    <s v=""/>
    <m/>
    <s v=""/>
    <s v="Fangirl"/>
    <s v=""/>
    <s v=""/>
    <s v=""/>
    <n v="100"/>
    <s v=""/>
    <n v="-100"/>
    <x v="0"/>
    <s v="Best"/>
    <x v="5"/>
    <s v=""/>
    <s v=""/>
    <s v="NSW"/>
    <s v="-"/>
    <d v="1899-12-30T16:00:00"/>
    <s v="Randwick"/>
    <n v="7"/>
    <n v="9"/>
    <s v="Fangirl"/>
    <s v=""/>
    <s v=""/>
  </r>
  <r>
    <x v="37"/>
    <d v="1899-12-30T16:35:00"/>
    <x v="6"/>
    <n v="8"/>
    <n v="4"/>
    <s v="Learning To Fly"/>
    <s v="E4"/>
    <n v="10"/>
    <n v="40"/>
    <x v="3"/>
    <s v="E4-10/Edge-15/Nat-15"/>
    <s v="OK"/>
    <n v="160"/>
    <m/>
    <s v=""/>
    <s v="Learning To Fly"/>
    <n v="200"/>
    <s v=""/>
    <n v="-200"/>
    <n v="100"/>
    <s v=""/>
    <n v="-100"/>
    <x v="0"/>
    <s v="Best"/>
    <x v="6"/>
    <s v=""/>
    <n v="-150"/>
    <s v="NSW"/>
    <s v="-"/>
    <d v="1899-12-30T16:35:00"/>
    <s v="Randwick"/>
    <n v="8"/>
    <n v="4"/>
    <s v="Learning To Fly"/>
    <s v="E4-10/Edge-15/Nat-15"/>
    <n v="150"/>
  </r>
  <r>
    <x v="37"/>
    <d v="1899-12-30T16:35:00"/>
    <x v="6"/>
    <n v="8"/>
    <n v="4"/>
    <s v="Learning To Fly"/>
    <s v="Edge"/>
    <n v="15"/>
    <s v=""/>
    <x v="2"/>
    <s v=""/>
    <s v="OK"/>
    <s v=""/>
    <m/>
    <s v=""/>
    <s v="Learning To Fly"/>
    <s v=""/>
    <s v=""/>
    <s v=""/>
    <n v="100"/>
    <s v=""/>
    <n v="-100"/>
    <x v="0"/>
    <s v="Best"/>
    <x v="5"/>
    <s v=""/>
    <s v=""/>
    <s v="NSW"/>
    <s v="-"/>
    <d v="1899-12-30T16:35:00"/>
    <s v="Randwick"/>
    <n v="8"/>
    <n v="4"/>
    <s v="Learning To Fly"/>
    <s v=""/>
    <s v=""/>
  </r>
  <r>
    <x v="37"/>
    <d v="1899-12-30T16:35:00"/>
    <x v="6"/>
    <n v="8"/>
    <n v="4"/>
    <s v="Learning To Fly"/>
    <s v="Nat"/>
    <n v="15"/>
    <s v=""/>
    <x v="2"/>
    <s v=""/>
    <s v="OK"/>
    <s v=""/>
    <m/>
    <s v=""/>
    <s v="Learning To Fly"/>
    <s v=""/>
    <s v=""/>
    <s v=""/>
    <n v="100"/>
    <s v=""/>
    <n v="-100"/>
    <x v="0"/>
    <s v="Best"/>
    <x v="5"/>
    <s v=""/>
    <s v=""/>
    <s v="NSW"/>
    <s v="-"/>
    <d v="1899-12-30T16:35:00"/>
    <s v="Randwick"/>
    <n v="8"/>
    <n v="4"/>
    <s v="Learning To Fly"/>
    <s v=""/>
    <s v=""/>
  </r>
  <r>
    <x v="37"/>
    <d v="1899-12-30T16:47:00"/>
    <x v="2"/>
    <n v="7"/>
    <n v="13"/>
    <s v="Strapparsi"/>
    <s v="Nat"/>
    <n v="11"/>
    <n v="11"/>
    <x v="0"/>
    <s v="Nat-11"/>
    <s v=""/>
    <n v="44"/>
    <m/>
    <s v=""/>
    <s v="Strapparsi"/>
    <s v=""/>
    <s v=""/>
    <s v=""/>
    <n v="100"/>
    <s v=""/>
    <n v="-100"/>
    <x v="0"/>
    <s v="Q"/>
    <x v="3"/>
    <s v=""/>
    <n v="-40"/>
    <s v="Qld"/>
    <s v="-"/>
    <d v="1899-12-30T16:47:00"/>
    <s v="Eagle Farm"/>
    <n v="7"/>
    <n v="13"/>
    <s v="Strapparsi"/>
    <s v="Nat-11"/>
    <n v="40"/>
  </r>
  <r>
    <x v="37"/>
    <d v="1899-12-30T16:55:00"/>
    <x v="0"/>
    <n v="9"/>
    <n v="5"/>
    <s v="Ayrton"/>
    <s v="E4"/>
    <n v="10"/>
    <n v="23"/>
    <x v="1"/>
    <s v="E4-10/Nat-13"/>
    <s v="OK"/>
    <n v="92"/>
    <m/>
    <s v=""/>
    <s v="Ayrton"/>
    <n v="100"/>
    <s v=""/>
    <n v="-100"/>
    <n v="100"/>
    <s v=""/>
    <n v="-100"/>
    <x v="0"/>
    <s v="Best"/>
    <x v="4"/>
    <s v=""/>
    <n v="-100"/>
    <s v="Vic"/>
    <s v="-"/>
    <d v="1899-12-30T16:55:00"/>
    <s v="Flemington"/>
    <n v="9"/>
    <n v="5"/>
    <s v="Ayrton"/>
    <s v="E4-10/Nat-13"/>
    <n v="100"/>
  </r>
  <r>
    <x v="37"/>
    <d v="1899-12-30T16:55:00"/>
    <x v="0"/>
    <n v="9"/>
    <n v="5"/>
    <s v="Ayrton"/>
    <s v="Nat"/>
    <n v="13"/>
    <s v=""/>
    <x v="2"/>
    <s v=""/>
    <s v="OK"/>
    <s v=""/>
    <m/>
    <s v=""/>
    <s v="Ayrton"/>
    <s v=""/>
    <s v=""/>
    <s v=""/>
    <n v="100"/>
    <s v=""/>
    <n v="-100"/>
    <x v="0"/>
    <s v="Best"/>
    <x v="5"/>
    <s v=""/>
    <s v=""/>
    <s v="Vic"/>
    <s v="-"/>
    <d v="1899-12-30T16:55:00"/>
    <s v="Flemington"/>
    <n v="9"/>
    <n v="5"/>
    <s v="Ayrton"/>
    <s v=""/>
    <s v=""/>
  </r>
  <r>
    <x v="37"/>
    <d v="1899-12-30T17:15:00"/>
    <x v="6"/>
    <n v="9"/>
    <n v="6"/>
    <s v="Ausbred Flirt"/>
    <s v="E4"/>
    <n v="11.000000000000002"/>
    <n v="11.000000000000002"/>
    <x v="0"/>
    <s v="E4-11"/>
    <s v="OK"/>
    <n v="44.000000000000007"/>
    <m/>
    <s v=""/>
    <s v="Ausbred Flirt"/>
    <s v=""/>
    <s v=""/>
    <s v=""/>
    <n v="100"/>
    <s v=""/>
    <n v="-100"/>
    <x v="0"/>
    <s v="Poor &lt;55"/>
    <x v="2"/>
    <s v=""/>
    <n v="-20"/>
    <s v="NSW"/>
    <s v="-"/>
    <d v="1899-12-30T17:15:00"/>
    <s v="Randwick"/>
    <n v="9"/>
    <n v="6"/>
    <s v="Ausbred Flirt"/>
    <s v="E4-11"/>
    <n v="20"/>
  </r>
  <r>
    <x v="37"/>
    <d v="1899-12-30T17:27:00"/>
    <x v="2"/>
    <n v="8"/>
    <n v="12"/>
    <s v="Outlawed"/>
    <s v="Nat"/>
    <n v="11"/>
    <n v="11"/>
    <x v="0"/>
    <s v="Nat-11"/>
    <s v=""/>
    <n v="44"/>
    <m/>
    <s v=""/>
    <s v="Outlawed"/>
    <s v=""/>
    <s v=""/>
    <s v=""/>
    <n v="100"/>
    <s v=""/>
    <n v="-100"/>
    <x v="0"/>
    <s v="Q"/>
    <x v="3"/>
    <s v=""/>
    <n v="-40"/>
    <s v="Qld"/>
    <s v="-"/>
    <d v="1899-12-30T17:27:00"/>
    <s v="Eagle Farm"/>
    <n v="8"/>
    <n v="12"/>
    <s v="Outlawed"/>
    <s v="Nat-11"/>
    <n v="40"/>
  </r>
  <r>
    <x v="37"/>
    <d v="1899-12-30T17:35:00"/>
    <x v="0"/>
    <n v="10"/>
    <n v="4"/>
    <s v="Arran Bay"/>
    <s v="Edge"/>
    <n v="13"/>
    <n v="26"/>
    <x v="1"/>
    <s v="Edge-13/Pro Mel-13"/>
    <s v="OK"/>
    <n v="104"/>
    <n v="7"/>
    <n v="728"/>
    <s v="Arran Bay"/>
    <n v="200"/>
    <n v="1400"/>
    <n v="1200"/>
    <n v="100"/>
    <n v="700"/>
    <n v="600"/>
    <x v="0"/>
    <s v="Best"/>
    <x v="6"/>
    <n v="1050"/>
    <n v="900"/>
    <s v="Vic"/>
    <s v="-"/>
    <d v="1899-12-30T17:35:00"/>
    <s v="Flemington"/>
    <n v="10"/>
    <n v="4"/>
    <s v="Arran Bay"/>
    <s v="Edge-13/Pro Mel-13"/>
    <n v="150"/>
  </r>
  <r>
    <x v="37"/>
    <d v="1899-12-30T17:35:00"/>
    <x v="0"/>
    <n v="10"/>
    <n v="4"/>
    <s v="Arran Bay"/>
    <s v="Pro Mel"/>
    <n v="13"/>
    <s v=""/>
    <x v="2"/>
    <s v=""/>
    <s v="OK"/>
    <s v=""/>
    <n v="7"/>
    <s v=""/>
    <s v="Arran Bay"/>
    <s v=""/>
    <s v=""/>
    <s v=""/>
    <n v="100"/>
    <n v="700"/>
    <n v="600"/>
    <x v="0"/>
    <s v="Best"/>
    <x v="5"/>
    <s v=""/>
    <s v=""/>
    <s v="Vic"/>
    <s v="-"/>
    <d v="1899-12-30T17:35:00"/>
    <s v="Flemington"/>
    <n v="10"/>
    <n v="4"/>
    <s v="Arran Bay"/>
    <s v=""/>
    <s v=""/>
  </r>
  <r>
    <x v="37"/>
    <d v="1899-12-30T18:47:00"/>
    <x v="2"/>
    <n v="10"/>
    <n v="9"/>
    <s v="Ocean Zar"/>
    <s v="Nat"/>
    <n v="11"/>
    <n v="11"/>
    <x v="0"/>
    <s v="Nat-11"/>
    <s v=""/>
    <n v="44"/>
    <m/>
    <s v=""/>
    <s v="Ocean Zar"/>
    <s v=""/>
    <s v=""/>
    <s v=""/>
    <n v="100"/>
    <s v=""/>
    <n v="-100"/>
    <x v="0"/>
    <s v="Q"/>
    <x v="3"/>
    <s v=""/>
    <n v="-40"/>
    <s v="Qld"/>
    <s v="-"/>
    <d v="1899-12-30T18:47:00"/>
    <s v="Eagle Farm"/>
    <n v="10"/>
    <n v="9"/>
    <s v="Ocean Zar"/>
    <s v="Nat-11"/>
    <n v="40"/>
  </r>
  <r>
    <x v="38"/>
    <d v="1899-12-30T10:45:00"/>
    <x v="0"/>
    <n v="1"/>
    <n v="2"/>
    <s v="Hanchi"/>
    <s v="E4"/>
    <n v="10"/>
    <n v="23"/>
    <x v="1"/>
    <s v="E4-10/Nat-13"/>
    <s v="OK"/>
    <n v="92"/>
    <m/>
    <s v=""/>
    <s v="Hanchi"/>
    <n v="100"/>
    <s v=""/>
    <n v="-100"/>
    <n v="100"/>
    <s v=""/>
    <n v="-100"/>
    <x v="0"/>
    <s v="Best"/>
    <x v="4"/>
    <s v=""/>
    <n v="-100"/>
    <s v="Vic"/>
    <s v="-"/>
    <d v="1899-12-30T10:45:00"/>
    <s v="Flemington"/>
    <n v="1"/>
    <n v="2"/>
    <s v="Hanchi"/>
    <s v="E4-10/Nat-13"/>
    <n v="100"/>
  </r>
  <r>
    <x v="38"/>
    <d v="1899-12-30T10:45:00"/>
    <x v="0"/>
    <n v="1"/>
    <n v="2"/>
    <s v="Hanchi"/>
    <s v="Nat"/>
    <n v="13"/>
    <s v=""/>
    <x v="2"/>
    <s v=""/>
    <s v="OK"/>
    <s v=""/>
    <m/>
    <s v=""/>
    <s v="Hanchi"/>
    <s v=""/>
    <s v=""/>
    <s v=""/>
    <n v="100"/>
    <s v=""/>
    <n v="-100"/>
    <x v="0"/>
    <s v="Best"/>
    <x v="5"/>
    <s v=""/>
    <s v=""/>
    <s v="Vic"/>
    <s v="-"/>
    <d v="1899-12-30T10:45:00"/>
    <s v="Flemington"/>
    <n v="1"/>
    <n v="2"/>
    <s v="Hanchi"/>
    <s v=""/>
    <s v=""/>
  </r>
  <r>
    <x v="38"/>
    <d v="1899-12-30T11:15:00"/>
    <x v="0"/>
    <n v="2"/>
    <n v="2"/>
    <s v="Young Werther"/>
    <s v="E4"/>
    <n v="12"/>
    <n v="52"/>
    <x v="3"/>
    <s v="E4-12/Edge-20/Pro Mel-20"/>
    <s v="OK"/>
    <n v="208"/>
    <n v="2.35"/>
    <n v="488.8"/>
    <s v="Young Werther"/>
    <n v="200"/>
    <n v="470"/>
    <n v="270"/>
    <n v="100"/>
    <n v="235"/>
    <n v="135"/>
    <x v="0"/>
    <s v="Best"/>
    <x v="6"/>
    <n v="352.5"/>
    <n v="202.5"/>
    <s v="Vic"/>
    <s v="-"/>
    <d v="1899-12-30T11:15:00"/>
    <s v="Flemington"/>
    <n v="2"/>
    <n v="2"/>
    <s v="Young Werther"/>
    <s v="E4-12/Edge-20/Pro Mel-20"/>
    <n v="150"/>
  </r>
  <r>
    <x v="38"/>
    <d v="1899-12-30T11:15:00"/>
    <x v="0"/>
    <n v="2"/>
    <n v="2"/>
    <s v="Young Werther"/>
    <s v="Edge"/>
    <n v="20"/>
    <s v=""/>
    <x v="2"/>
    <s v=""/>
    <s v="OK"/>
    <s v=""/>
    <n v="2.35"/>
    <s v=""/>
    <s v="Young Werther"/>
    <s v=""/>
    <s v=""/>
    <s v=""/>
    <n v="100"/>
    <n v="235"/>
    <n v="135"/>
    <x v="0"/>
    <s v="Best"/>
    <x v="5"/>
    <s v=""/>
    <s v=""/>
    <s v="Vic"/>
    <s v="-"/>
    <d v="1899-12-30T11:15:00"/>
    <s v="Flemington"/>
    <n v="2"/>
    <n v="2"/>
    <s v="Young Werther"/>
    <s v=""/>
    <s v=""/>
  </r>
  <r>
    <x v="38"/>
    <d v="1899-12-30T11:15:00"/>
    <x v="0"/>
    <n v="2"/>
    <n v="2"/>
    <s v="Young Werther"/>
    <s v="Pro Mel"/>
    <n v="20"/>
    <s v=""/>
    <x v="2"/>
    <s v=""/>
    <s v="OK"/>
    <s v=""/>
    <n v="2.4"/>
    <s v=""/>
    <s v="Young Werther"/>
    <s v=""/>
    <s v=""/>
    <s v=""/>
    <n v="100"/>
    <n v="240"/>
    <n v="140"/>
    <x v="0"/>
    <s v="Best"/>
    <x v="5"/>
    <s v=""/>
    <s v=""/>
    <s v="Vic"/>
    <s v="-"/>
    <d v="1899-12-30T11:15:00"/>
    <s v="Flemington"/>
    <n v="2"/>
    <n v="2"/>
    <s v="Young Werther"/>
    <s v=""/>
    <s v=""/>
  </r>
  <r>
    <x v="38"/>
    <d v="1899-12-30T12:45:00"/>
    <x v="0"/>
    <n v="5"/>
    <n v="6"/>
    <s v="Magic Time"/>
    <s v="Edge"/>
    <n v="10"/>
    <n v="20"/>
    <x v="1"/>
    <s v="Edge-10/Pro Mel-10"/>
    <s v="OK"/>
    <n v="80"/>
    <m/>
    <s v=""/>
    <s v="Magic Time"/>
    <n v="100"/>
    <s v=""/>
    <n v="-100"/>
    <n v="100"/>
    <s v=""/>
    <n v="-100"/>
    <x v="0"/>
    <s v="Best"/>
    <x v="4"/>
    <s v=""/>
    <n v="-100"/>
    <s v="Vic"/>
    <s v="-"/>
    <d v="1899-12-30T12:45:00"/>
    <s v="Flemington"/>
    <n v="5"/>
    <n v="6"/>
    <s v="Magic Time"/>
    <s v="Edge-10/Pro Mel-10"/>
    <n v="100"/>
  </r>
  <r>
    <x v="38"/>
    <d v="1899-12-30T12:45:00"/>
    <x v="0"/>
    <n v="5"/>
    <n v="6"/>
    <s v="Magic Time"/>
    <s v="Pro Mel"/>
    <n v="10"/>
    <s v=""/>
    <x v="2"/>
    <s v=""/>
    <s v="OK"/>
    <s v=""/>
    <m/>
    <s v=""/>
    <s v="Magic Time"/>
    <s v=""/>
    <s v=""/>
    <s v=""/>
    <n v="100"/>
    <s v=""/>
    <n v="-100"/>
    <x v="0"/>
    <s v="Best"/>
    <x v="5"/>
    <s v=""/>
    <s v=""/>
    <s v="Vic"/>
    <s v="-"/>
    <d v="1899-12-30T12:45:00"/>
    <s v="Flemington"/>
    <n v="5"/>
    <n v="6"/>
    <s v="Magic Time"/>
    <s v=""/>
    <s v=""/>
  </r>
  <r>
    <x v="38"/>
    <d v="1899-12-30T12:45:00"/>
    <x v="0"/>
    <n v="5"/>
    <n v="12"/>
    <s v="Sghirripa"/>
    <s v="Edge"/>
    <n v="10"/>
    <n v="23"/>
    <x v="1"/>
    <s v="Edge-10/Pro Mel-13"/>
    <s v="OK"/>
    <n v="92"/>
    <m/>
    <s v=""/>
    <s v="Sghirripa"/>
    <n v="100"/>
    <s v=""/>
    <n v="-100"/>
    <n v="100"/>
    <s v=""/>
    <n v="-100"/>
    <x v="0"/>
    <s v="Best"/>
    <x v="4"/>
    <s v=""/>
    <n v="-100"/>
    <s v="Vic"/>
    <s v="-"/>
    <d v="1899-12-30T12:45:00"/>
    <s v="Flemington"/>
    <n v="5"/>
    <n v="12"/>
    <s v="Sghirripa"/>
    <s v="Edge-10/Pro Mel-13"/>
    <n v="100"/>
  </r>
  <r>
    <x v="38"/>
    <d v="1899-12-30T12:45:00"/>
    <x v="0"/>
    <n v="5"/>
    <n v="12"/>
    <s v="Sghirripa"/>
    <s v="Pro Mel"/>
    <n v="13"/>
    <s v=""/>
    <x v="2"/>
    <s v=""/>
    <s v="OK"/>
    <s v=""/>
    <m/>
    <s v=""/>
    <s v="Sghirripa"/>
    <s v=""/>
    <s v=""/>
    <s v=""/>
    <n v="100"/>
    <s v=""/>
    <n v="-100"/>
    <x v="0"/>
    <s v="Best"/>
    <x v="5"/>
    <s v=""/>
    <s v=""/>
    <s v="Vic"/>
    <s v="-"/>
    <d v="1899-12-30T12:45:00"/>
    <s v="Flemington"/>
    <n v="5"/>
    <n v="12"/>
    <s v="Sghirripa"/>
    <s v=""/>
    <s v=""/>
  </r>
  <r>
    <x v="38"/>
    <d v="1899-12-30T13:20:00"/>
    <x v="0"/>
    <n v="6"/>
    <n v="6"/>
    <s v="Mollynickers"/>
    <s v="E4"/>
    <n v="10"/>
    <n v="23"/>
    <x v="1"/>
    <s v="E4-10/Nat-13"/>
    <s v="OK"/>
    <n v="92"/>
    <m/>
    <s v=""/>
    <s v="Mollynickers"/>
    <n v="100"/>
    <s v=""/>
    <n v="-100"/>
    <n v="100"/>
    <s v=""/>
    <n v="-100"/>
    <x v="0"/>
    <s v="Best"/>
    <x v="4"/>
    <s v=""/>
    <n v="-100"/>
    <s v="Vic"/>
    <s v="-"/>
    <d v="1899-12-30T13:20:00"/>
    <s v="Flemington"/>
    <n v="6"/>
    <n v="6"/>
    <s v="Mollynickers"/>
    <s v="E4-10/Nat-13"/>
    <n v="100"/>
  </r>
  <r>
    <x v="38"/>
    <d v="1899-12-30T13:20:00"/>
    <x v="0"/>
    <n v="6"/>
    <n v="6"/>
    <s v="Mollynickers"/>
    <s v="Nat"/>
    <n v="13"/>
    <s v=""/>
    <x v="2"/>
    <s v=""/>
    <s v="OK"/>
    <s v=""/>
    <m/>
    <s v=""/>
    <s v="Mollynickers"/>
    <s v=""/>
    <s v=""/>
    <s v=""/>
    <n v="100"/>
    <s v=""/>
    <n v="-100"/>
    <x v="0"/>
    <s v="Best"/>
    <x v="5"/>
    <s v=""/>
    <s v=""/>
    <s v="Vic"/>
    <s v="-"/>
    <d v="1899-12-30T13:20:00"/>
    <s v="Flemington"/>
    <n v="6"/>
    <n v="6"/>
    <s v="Mollynickers"/>
    <s v=""/>
    <s v=""/>
  </r>
  <r>
    <x v="38"/>
    <d v="1899-12-30T13:55:00"/>
    <x v="0"/>
    <n v="7"/>
    <n v="3"/>
    <s v="Amenable"/>
    <s v="E4"/>
    <n v="11.000000000000002"/>
    <n v="24"/>
    <x v="1"/>
    <s v="E4-11/Nat-13"/>
    <s v="OK"/>
    <n v="96"/>
    <m/>
    <s v=""/>
    <s v="Amenable"/>
    <n v="100"/>
    <s v=""/>
    <n v="-100"/>
    <n v="100"/>
    <s v=""/>
    <n v="-100"/>
    <x v="0"/>
    <s v="Best"/>
    <x v="4"/>
    <s v=""/>
    <n v="-100"/>
    <s v="Vic"/>
    <s v="-"/>
    <d v="1899-12-30T13:55:00"/>
    <s v="Flemington"/>
    <n v="7"/>
    <n v="3"/>
    <s v="Amenable"/>
    <s v="E4-11/Nat-13"/>
    <n v="100"/>
  </r>
  <r>
    <x v="38"/>
    <d v="1899-12-30T13:55:00"/>
    <x v="0"/>
    <n v="7"/>
    <n v="3"/>
    <s v="Amenable"/>
    <s v="Nat"/>
    <n v="13"/>
    <s v=""/>
    <x v="2"/>
    <s v=""/>
    <s v="OK"/>
    <s v=""/>
    <m/>
    <s v=""/>
    <s v="Amenable"/>
    <s v=""/>
    <s v=""/>
    <s v=""/>
    <n v="100"/>
    <s v=""/>
    <n v="-100"/>
    <x v="0"/>
    <s v="Best"/>
    <x v="5"/>
    <s v=""/>
    <s v=""/>
    <s v="Vic"/>
    <s v="-"/>
    <d v="1899-12-30T13:55:00"/>
    <s v="Flemington"/>
    <n v="7"/>
    <n v="3"/>
    <s v="Amenable"/>
    <s v=""/>
    <s v=""/>
  </r>
  <r>
    <x v="38"/>
    <d v="1899-12-30T13:55:00"/>
    <x v="0"/>
    <n v="7"/>
    <n v="4"/>
    <s v="Savannah Cloud"/>
    <s v="E4"/>
    <n v="12"/>
    <n v="12"/>
    <x v="0"/>
    <s v="E4-12"/>
    <s v="OK"/>
    <n v="48"/>
    <m/>
    <s v=""/>
    <s v="Savannah Cloud"/>
    <s v=""/>
    <s v=""/>
    <s v=""/>
    <n v="100"/>
    <s v=""/>
    <n v="-100"/>
    <x v="0"/>
    <s v="Poor &lt;55"/>
    <x v="2"/>
    <s v=""/>
    <n v="-20"/>
    <s v="Vic"/>
    <s v="-"/>
    <d v="1899-12-30T13:55:00"/>
    <s v="Flemington"/>
    <n v="7"/>
    <n v="4"/>
    <s v="Savannah Cloud"/>
    <s v="E4-12"/>
    <n v="20"/>
  </r>
  <r>
    <x v="38"/>
    <d v="1899-12-30T14:30:00"/>
    <x v="0"/>
    <n v="8"/>
    <n v="10"/>
    <s v="Eternal Flame"/>
    <s v="E4"/>
    <n v="12"/>
    <n v="32"/>
    <x v="1"/>
    <s v="E4-12/Edge-20"/>
    <s v="OK"/>
    <n v="128"/>
    <n v="4.2"/>
    <n v="537.6"/>
    <s v="Eternal Flame"/>
    <n v="200"/>
    <n v="840"/>
    <n v="640"/>
    <n v="100"/>
    <n v="420"/>
    <n v="320"/>
    <x v="0"/>
    <s v="Best"/>
    <x v="6"/>
    <n v="630"/>
    <n v="480"/>
    <s v="Vic"/>
    <s v="-"/>
    <d v="1899-12-30T14:30:00"/>
    <s v="Flemington"/>
    <n v="8"/>
    <n v="10"/>
    <s v="Eternal Flame"/>
    <s v="E4-12/Edge-20"/>
    <n v="150"/>
  </r>
  <r>
    <x v="38"/>
    <d v="1899-12-30T14:30:00"/>
    <x v="0"/>
    <n v="8"/>
    <n v="10"/>
    <s v="Eternal Flame"/>
    <s v="Edge"/>
    <n v="20"/>
    <s v=""/>
    <x v="2"/>
    <s v=""/>
    <s v="OK"/>
    <s v=""/>
    <n v="4.2"/>
    <s v=""/>
    <s v="Eternal Flame"/>
    <s v=""/>
    <s v=""/>
    <s v=""/>
    <n v="100"/>
    <n v="420"/>
    <n v="320"/>
    <x v="0"/>
    <s v="Best"/>
    <x v="5"/>
    <s v=""/>
    <s v=""/>
    <s v="Vic"/>
    <s v="-"/>
    <d v="1899-12-30T14:30:00"/>
    <s v="Flemington"/>
    <n v="8"/>
    <n v="10"/>
    <s v="Eternal Flame"/>
    <s v=""/>
    <s v=""/>
  </r>
  <r>
    <x v="38"/>
    <d v="1899-12-30T14:30:00"/>
    <x v="0"/>
    <n v="8"/>
    <n v="5"/>
    <s v="Running By"/>
    <s v="E4"/>
    <n v="20"/>
    <n v="53"/>
    <x v="3"/>
    <s v="E4-20/Edge-20/Nat-13"/>
    <s v="OK"/>
    <n v="212"/>
    <m/>
    <s v=""/>
    <s v="Running By"/>
    <n v="200"/>
    <s v=""/>
    <n v="-200"/>
    <n v="100"/>
    <s v=""/>
    <n v="-100"/>
    <x v="0"/>
    <s v="Best"/>
    <x v="6"/>
    <s v=""/>
    <n v="-150"/>
    <s v="Vic"/>
    <s v="-"/>
    <d v="1899-12-30T14:30:00"/>
    <s v="Flemington"/>
    <n v="8"/>
    <n v="5"/>
    <s v="Running By"/>
    <s v="E4-20/Edge-20/Nat-13"/>
    <n v="150"/>
  </r>
  <r>
    <x v="38"/>
    <d v="1899-12-30T14:30:00"/>
    <x v="0"/>
    <n v="8"/>
    <n v="5"/>
    <s v="Running By"/>
    <s v="Edge"/>
    <n v="20"/>
    <s v=""/>
    <x v="2"/>
    <s v=""/>
    <s v="OK"/>
    <s v=""/>
    <m/>
    <s v=""/>
    <s v="Running By"/>
    <s v=""/>
    <s v=""/>
    <s v=""/>
    <n v="100"/>
    <s v=""/>
    <n v="-100"/>
    <x v="0"/>
    <s v="Best"/>
    <x v="5"/>
    <s v=""/>
    <s v=""/>
    <s v="Vic"/>
    <s v="-"/>
    <d v="1899-12-30T14:30:00"/>
    <s v="Flemington"/>
    <n v="8"/>
    <n v="5"/>
    <s v="Running By"/>
    <s v=""/>
    <s v=""/>
  </r>
  <r>
    <x v="38"/>
    <d v="1899-12-30T14:30:00"/>
    <x v="0"/>
    <n v="8"/>
    <n v="5"/>
    <s v="Running By"/>
    <s v="Nat"/>
    <n v="13"/>
    <s v=""/>
    <x v="2"/>
    <s v=""/>
    <s v="OK"/>
    <s v=""/>
    <m/>
    <s v=""/>
    <s v="Running By"/>
    <s v=""/>
    <s v=""/>
    <s v=""/>
    <n v="100"/>
    <s v=""/>
    <n v="-100"/>
    <x v="0"/>
    <s v="Best"/>
    <x v="5"/>
    <s v=""/>
    <s v=""/>
    <s v="Vic"/>
    <s v="-"/>
    <d v="1899-12-30T14:30:00"/>
    <s v="Flemington"/>
    <n v="8"/>
    <n v="5"/>
    <s v="Running By"/>
    <s v=""/>
    <s v=""/>
  </r>
  <r>
    <x v="39"/>
    <d v="1899-12-30T12:15:00"/>
    <x v="5"/>
    <n v="1"/>
    <n v="3"/>
    <s v="Muramasa"/>
    <s v="E4"/>
    <n v="20"/>
    <n v="33"/>
    <x v="1"/>
    <s v="E4-20/Nat-13"/>
    <s v="OK"/>
    <n v="132"/>
    <m/>
    <s v=""/>
    <s v="Muramasa"/>
    <n v="200"/>
    <s v=""/>
    <n v="-200"/>
    <n v="100"/>
    <s v=""/>
    <n v="-100"/>
    <x v="0"/>
    <s v="Best"/>
    <x v="6"/>
    <s v=""/>
    <n v="-150"/>
    <s v="Vic"/>
    <s v="-"/>
    <d v="1899-12-30T12:15:00"/>
    <s v="Caulfield"/>
    <n v="1"/>
    <n v="3"/>
    <s v="Muramasa"/>
    <s v="E4-20/Nat-13"/>
    <n v="150"/>
  </r>
  <r>
    <x v="39"/>
    <d v="1899-12-30T12:15:00"/>
    <x v="5"/>
    <n v="1"/>
    <n v="3"/>
    <s v="Muramasa"/>
    <s v="Nat"/>
    <n v="13"/>
    <s v=""/>
    <x v="2"/>
    <s v=""/>
    <s v="OK"/>
    <s v=""/>
    <m/>
    <s v=""/>
    <s v="Muramasa"/>
    <s v=""/>
    <s v=""/>
    <s v=""/>
    <n v="100"/>
    <s v=""/>
    <n v="-100"/>
    <x v="0"/>
    <s v="Best"/>
    <x v="5"/>
    <s v=""/>
    <s v=""/>
    <s v="Vic"/>
    <s v="-"/>
    <d v="1899-12-30T12:15:00"/>
    <s v="Caulfield"/>
    <n v="1"/>
    <n v="3"/>
    <s v="Muramasa"/>
    <s v=""/>
    <s v=""/>
  </r>
  <r>
    <x v="39"/>
    <d v="1899-12-30T12:45:00"/>
    <x v="5"/>
    <n v="2"/>
    <n v="7"/>
    <s v="Socks Nation"/>
    <s v="E4"/>
    <n v="20"/>
    <n v="46"/>
    <x v="3"/>
    <s v="E4-20/Edge-13/Nat-13"/>
    <s v="OK"/>
    <n v="184"/>
    <m/>
    <s v=""/>
    <s v="Socks Nation"/>
    <n v="200"/>
    <s v=""/>
    <n v="-200"/>
    <n v="100"/>
    <s v=""/>
    <n v="-100"/>
    <x v="0"/>
    <s v="Best"/>
    <x v="6"/>
    <s v=""/>
    <n v="-150"/>
    <s v="Vic"/>
    <s v="-"/>
    <d v="1899-12-30T12:45:00"/>
    <s v="Caulfield"/>
    <n v="2"/>
    <n v="7"/>
    <s v="Socks Nation"/>
    <s v="E4-20/Edge-13/Nat-13"/>
    <n v="150"/>
  </r>
  <r>
    <x v="39"/>
    <d v="1899-12-30T12:45:00"/>
    <x v="5"/>
    <n v="2"/>
    <n v="7"/>
    <s v="Socks Nation"/>
    <s v="Edge"/>
    <n v="13"/>
    <s v=""/>
    <x v="2"/>
    <s v=""/>
    <s v="OK"/>
    <s v=""/>
    <m/>
    <s v=""/>
    <s v="Socks Nation"/>
    <s v=""/>
    <s v=""/>
    <s v=""/>
    <n v="100"/>
    <s v=""/>
    <n v="-100"/>
    <x v="0"/>
    <s v="Best"/>
    <x v="5"/>
    <s v=""/>
    <s v=""/>
    <s v="Vic"/>
    <s v="-"/>
    <d v="1899-12-30T12:45:00"/>
    <s v="Caulfield"/>
    <n v="2"/>
    <n v="7"/>
    <s v="Socks Nation"/>
    <s v=""/>
    <s v=""/>
  </r>
  <r>
    <x v="39"/>
    <d v="1899-12-30T12:45:00"/>
    <x v="5"/>
    <n v="2"/>
    <n v="7"/>
    <s v="Socks Nation"/>
    <s v="Nat"/>
    <n v="13"/>
    <s v=""/>
    <x v="2"/>
    <s v=""/>
    <s v="OK"/>
    <s v=""/>
    <m/>
    <s v=""/>
    <s v="Socks Nation"/>
    <s v=""/>
    <s v=""/>
    <s v=""/>
    <n v="100"/>
    <s v=""/>
    <n v="-100"/>
    <x v="0"/>
    <s v="Best"/>
    <x v="5"/>
    <s v=""/>
    <s v=""/>
    <s v="Vic"/>
    <s v="-"/>
    <d v="1899-12-30T12:45:00"/>
    <s v="Caulfield"/>
    <n v="2"/>
    <n v="7"/>
    <s v="Socks Nation"/>
    <s v=""/>
    <s v=""/>
  </r>
  <r>
    <x v="39"/>
    <d v="1899-12-30T13:20:00"/>
    <x v="5"/>
    <n v="3"/>
    <n v="2"/>
    <s v="Coronation Keith"/>
    <s v="E4"/>
    <n v="12"/>
    <n v="22"/>
    <x v="1"/>
    <s v="E4-12/Edge-10"/>
    <s v="OK"/>
    <n v="88"/>
    <m/>
    <s v=""/>
    <s v="Coronation Keith"/>
    <n v="100"/>
    <s v=""/>
    <n v="-100"/>
    <n v="100"/>
    <s v=""/>
    <n v="-100"/>
    <x v="0"/>
    <s v="Best"/>
    <x v="4"/>
    <s v=""/>
    <n v="-100"/>
    <s v="Vic"/>
    <s v="-"/>
    <d v="1899-12-30T13:20:00"/>
    <s v="Caulfield"/>
    <n v="3"/>
    <n v="2"/>
    <s v="Coronation Keith"/>
    <s v="E4-12/Edge-10"/>
    <n v="100"/>
  </r>
  <r>
    <x v="39"/>
    <d v="1899-12-30T13:20:00"/>
    <x v="5"/>
    <n v="3"/>
    <n v="2"/>
    <s v="Coronation Keith"/>
    <s v="Edge"/>
    <n v="10"/>
    <s v=""/>
    <x v="2"/>
    <s v=""/>
    <s v="OK"/>
    <s v=""/>
    <m/>
    <s v=""/>
    <s v="Coronation Keith"/>
    <s v=""/>
    <s v=""/>
    <s v=""/>
    <n v="100"/>
    <s v=""/>
    <n v="-100"/>
    <x v="0"/>
    <s v="Best"/>
    <x v="5"/>
    <s v=""/>
    <s v=""/>
    <s v="Vic"/>
    <s v="-"/>
    <d v="1899-12-30T13:20:00"/>
    <s v="Caulfield"/>
    <n v="3"/>
    <n v="2"/>
    <s v="Coronation Keith"/>
    <s v=""/>
    <s v=""/>
  </r>
  <r>
    <x v="39"/>
    <d v="1899-12-30T13:48:00"/>
    <x v="2"/>
    <n v="3"/>
    <n v="5"/>
    <s v="Naval Trader"/>
    <s v="Nat"/>
    <n v="11"/>
    <n v="11"/>
    <x v="0"/>
    <s v="Nat-11"/>
    <s v=""/>
    <n v="44"/>
    <n v="2.6"/>
    <n v="114.4"/>
    <s v="Naval Trader"/>
    <s v=""/>
    <s v=""/>
    <s v=""/>
    <n v="100"/>
    <n v="260"/>
    <n v="160"/>
    <x v="0"/>
    <s v="Q"/>
    <x v="3"/>
    <n v="104"/>
    <n v="64"/>
    <s v="Qld"/>
    <s v="-"/>
    <d v="1899-12-30T13:48:00"/>
    <s v="Eagle Farm"/>
    <n v="3"/>
    <n v="5"/>
    <s v="Naval Trader"/>
    <s v="Nat-11"/>
    <n v="40"/>
  </r>
  <r>
    <x v="39"/>
    <d v="1899-12-30T13:55:00"/>
    <x v="5"/>
    <n v="4"/>
    <n v="2"/>
    <s v="General Beau"/>
    <s v="E4"/>
    <n v="12"/>
    <n v="40"/>
    <x v="3"/>
    <s v="E4-12/Edge-15/Pro Mel-13"/>
    <s v="OK"/>
    <n v="160"/>
    <m/>
    <s v=""/>
    <s v="General Beau"/>
    <n v="200"/>
    <s v=""/>
    <n v="-200"/>
    <n v="100"/>
    <s v=""/>
    <n v="-100"/>
    <x v="0"/>
    <s v="Best"/>
    <x v="6"/>
    <s v=""/>
    <n v="-150"/>
    <s v="Vic"/>
    <s v="-"/>
    <d v="1899-12-30T13:55:00"/>
    <s v="Caulfield"/>
    <n v="4"/>
    <n v="2"/>
    <s v="General Beau"/>
    <s v="E4-12/Edge-15/Pro Mel-13"/>
    <n v="150"/>
  </r>
  <r>
    <x v="39"/>
    <d v="1899-12-30T13:55:00"/>
    <x v="5"/>
    <n v="4"/>
    <n v="2"/>
    <s v="General Beau"/>
    <s v="Edge"/>
    <n v="15"/>
    <s v=""/>
    <x v="2"/>
    <s v=""/>
    <s v="OK"/>
    <s v=""/>
    <m/>
    <s v=""/>
    <s v="General Beau"/>
    <s v=""/>
    <s v=""/>
    <s v=""/>
    <n v="100"/>
    <s v=""/>
    <n v="-100"/>
    <x v="0"/>
    <s v="Best"/>
    <x v="5"/>
    <s v=""/>
    <s v=""/>
    <s v="Vic"/>
    <s v="-"/>
    <d v="1899-12-30T13:55:00"/>
    <s v="Caulfield"/>
    <n v="4"/>
    <n v="2"/>
    <s v="General Beau"/>
    <s v=""/>
    <s v=""/>
  </r>
  <r>
    <x v="39"/>
    <d v="1899-12-30T13:55:00"/>
    <x v="5"/>
    <n v="4"/>
    <n v="2"/>
    <s v="General Beau"/>
    <s v="Pro Mel"/>
    <n v="13"/>
    <s v=""/>
    <x v="2"/>
    <s v=""/>
    <s v="OK"/>
    <s v=""/>
    <m/>
    <s v=""/>
    <s v="General Beau"/>
    <s v=""/>
    <s v=""/>
    <s v=""/>
    <n v="100"/>
    <s v=""/>
    <n v="-100"/>
    <x v="0"/>
    <s v="Best"/>
    <x v="5"/>
    <s v=""/>
    <s v=""/>
    <s v="Vic"/>
    <s v="-"/>
    <d v="1899-12-30T13:55:00"/>
    <s v="Caulfield"/>
    <n v="4"/>
    <n v="2"/>
    <s v="General Beau"/>
    <s v=""/>
    <s v=""/>
  </r>
  <r>
    <x v="39"/>
    <d v="1899-12-30T13:55:00"/>
    <x v="5"/>
    <n v="4"/>
    <n v="4"/>
    <s v="Viviane"/>
    <s v="E4"/>
    <n v="12"/>
    <n v="12"/>
    <x v="0"/>
    <s v="E4-12"/>
    <s v="OK"/>
    <n v="48"/>
    <m/>
    <s v=""/>
    <s v="Viviane"/>
    <s v=""/>
    <s v=""/>
    <s v=""/>
    <n v="100"/>
    <s v=""/>
    <n v="-100"/>
    <x v="0"/>
    <s v="Poor &lt;55"/>
    <x v="2"/>
    <s v=""/>
    <n v="-20"/>
    <s v="Vic"/>
    <s v="-"/>
    <d v="1899-12-30T13:55:00"/>
    <s v="Caulfield"/>
    <n v="4"/>
    <n v="4"/>
    <s v="Viviane"/>
    <s v="E4-12"/>
    <n v="20"/>
  </r>
  <r>
    <x v="39"/>
    <d v="1899-12-30T14:30:00"/>
    <x v="5"/>
    <n v="5"/>
    <n v="6"/>
    <s v="Arran Bay"/>
    <s v="E4"/>
    <n v="12"/>
    <n v="12"/>
    <x v="0"/>
    <s v="E4-12"/>
    <s v="OK"/>
    <n v="48"/>
    <m/>
    <s v=""/>
    <s v="Arran Bay"/>
    <s v=""/>
    <s v=""/>
    <s v=""/>
    <n v="100"/>
    <s v=""/>
    <n v="-100"/>
    <x v="0"/>
    <s v="Poor &lt;55"/>
    <x v="2"/>
    <s v=""/>
    <n v="-20"/>
    <s v="Vic"/>
    <s v="-"/>
    <d v="1899-12-30T14:30:00"/>
    <s v="Caulfield"/>
    <n v="5"/>
    <n v="6"/>
    <s v="Arran Bay"/>
    <s v="E4-12"/>
    <n v="20"/>
  </r>
  <r>
    <x v="39"/>
    <d v="1899-12-30T14:30:00"/>
    <x v="5"/>
    <n v="5"/>
    <n v="4"/>
    <s v="First Immortal"/>
    <s v="E4"/>
    <n v="20"/>
    <n v="50"/>
    <x v="3"/>
    <s v="E4-20/Edge-10/Nat-20"/>
    <s v="OK"/>
    <n v="200"/>
    <n v="4.8"/>
    <n v="960"/>
    <s v="First Immortal"/>
    <n v="200"/>
    <n v="960"/>
    <n v="760"/>
    <n v="100"/>
    <n v="480"/>
    <n v="380"/>
    <x v="0"/>
    <s v="Best"/>
    <x v="6"/>
    <n v="720"/>
    <n v="570"/>
    <s v="Vic"/>
    <s v="-"/>
    <d v="1899-12-30T14:30:00"/>
    <s v="Caulfield"/>
    <n v="5"/>
    <n v="4"/>
    <s v="First Immortal"/>
    <s v="E4-20/Edge-10/Nat-20"/>
    <n v="150"/>
  </r>
  <r>
    <x v="39"/>
    <d v="1899-12-30T14:30:00"/>
    <x v="5"/>
    <n v="5"/>
    <n v="4"/>
    <s v="First Immortal"/>
    <s v="Edge"/>
    <n v="10"/>
    <s v=""/>
    <x v="2"/>
    <s v=""/>
    <s v="OK"/>
    <s v=""/>
    <n v="4.8"/>
    <s v=""/>
    <s v="First Immortal"/>
    <s v=""/>
    <s v=""/>
    <s v=""/>
    <n v="100"/>
    <n v="480"/>
    <n v="380"/>
    <x v="0"/>
    <s v="Best"/>
    <x v="5"/>
    <s v=""/>
    <s v=""/>
    <s v="Vic"/>
    <s v="-"/>
    <d v="1899-12-30T14:30:00"/>
    <s v="Caulfield"/>
    <n v="5"/>
    <n v="4"/>
    <s v="First Immortal"/>
    <s v=""/>
    <s v=""/>
  </r>
  <r>
    <x v="39"/>
    <d v="1899-12-30T14:30:00"/>
    <x v="5"/>
    <n v="5"/>
    <n v="4"/>
    <s v="First Immortal"/>
    <s v="Nat"/>
    <n v="20"/>
    <s v=""/>
    <x v="2"/>
    <s v=""/>
    <s v="OK"/>
    <s v=""/>
    <n v="4.8"/>
    <s v=""/>
    <s v="First Immortal"/>
    <s v=""/>
    <s v=""/>
    <s v=""/>
    <n v="100"/>
    <n v="480"/>
    <n v="380"/>
    <x v="0"/>
    <s v="Best"/>
    <x v="5"/>
    <s v=""/>
    <s v=""/>
    <s v="Vic"/>
    <s v="-"/>
    <d v="1899-12-30T14:30:00"/>
    <s v="Caulfield"/>
    <n v="5"/>
    <n v="4"/>
    <s v="First Immortal"/>
    <s v=""/>
    <s v=""/>
  </r>
  <r>
    <x v="39"/>
    <d v="1899-12-30T14:30:00"/>
    <x v="5"/>
    <n v="5"/>
    <n v="1"/>
    <s v="Nugget"/>
    <s v="Edge"/>
    <n v="10"/>
    <n v="23"/>
    <x v="1"/>
    <s v="Edge-10/Pro Mel-13"/>
    <s v="OK"/>
    <n v="92"/>
    <m/>
    <s v=""/>
    <s v="Nugget"/>
    <n v="100"/>
    <s v=""/>
    <n v="-100"/>
    <n v="100"/>
    <s v=""/>
    <n v="-100"/>
    <x v="0"/>
    <s v="Best"/>
    <x v="4"/>
    <s v=""/>
    <n v="-100"/>
    <s v="Vic"/>
    <s v="-"/>
    <d v="1899-12-30T14:30:00"/>
    <s v="Caulfield"/>
    <n v="5"/>
    <n v="1"/>
    <s v="Nugget"/>
    <s v="Edge-10/Pro Mel-13"/>
    <n v="100"/>
  </r>
  <r>
    <x v="39"/>
    <d v="1899-12-30T14:30:00"/>
    <x v="5"/>
    <n v="5"/>
    <n v="1"/>
    <s v="Nugget"/>
    <s v="Pro Mel"/>
    <n v="13"/>
    <s v=""/>
    <x v="2"/>
    <s v=""/>
    <s v="OK"/>
    <s v=""/>
    <m/>
    <s v=""/>
    <s v="Nugget"/>
    <s v=""/>
    <s v=""/>
    <s v=""/>
    <n v="100"/>
    <s v=""/>
    <n v="-100"/>
    <x v="0"/>
    <s v="Best"/>
    <x v="5"/>
    <s v=""/>
    <s v=""/>
    <s v="Vic"/>
    <s v="-"/>
    <d v="1899-12-30T14:30:00"/>
    <s v="Caulfield"/>
    <n v="5"/>
    <n v="1"/>
    <s v="Nugget"/>
    <s v=""/>
    <s v=""/>
  </r>
  <r>
    <x v="39"/>
    <d v="1899-12-30T14:50:00"/>
    <x v="1"/>
    <n v="5"/>
    <n v="4"/>
    <s v="Just Fine"/>
    <s v="Pro Syd"/>
    <n v="15"/>
    <n v="15"/>
    <x v="0"/>
    <s v="Pro Syd-15"/>
    <s v="OK"/>
    <n v="60"/>
    <m/>
    <s v=""/>
    <s v="Just Fine"/>
    <s v=""/>
    <s v=""/>
    <s v=""/>
    <n v="100"/>
    <s v=""/>
    <n v="-100"/>
    <x v="0"/>
    <s v="ave"/>
    <x v="1"/>
    <s v=""/>
    <n v="-120"/>
    <s v="NSW"/>
    <s v="-"/>
    <d v="1899-12-30T14:50:00"/>
    <s v="Rosehill"/>
    <n v="5"/>
    <n v="4"/>
    <s v="Just Fine"/>
    <s v="Pro Syd-15"/>
    <n v="120"/>
  </r>
  <r>
    <x v="39"/>
    <d v="1899-12-30T14:50:00"/>
    <x v="1"/>
    <n v="5"/>
    <n v="3"/>
    <s v="Lindermann"/>
    <s v="E4"/>
    <n v="10"/>
    <n v="40"/>
    <x v="3"/>
    <s v="E4-10/Edge-15/Nat-15"/>
    <s v="OK"/>
    <n v="160"/>
    <n v="2"/>
    <n v="320"/>
    <s v="Lindermann"/>
    <n v="200"/>
    <n v="400"/>
    <n v="200"/>
    <n v="100"/>
    <n v="200"/>
    <n v="100"/>
    <x v="0"/>
    <s v="ave"/>
    <x v="4"/>
    <n v="200"/>
    <n v="100"/>
    <s v="NSW"/>
    <s v="-"/>
    <d v="1899-12-30T14:50:00"/>
    <s v="Rosehill"/>
    <n v="5"/>
    <n v="3"/>
    <s v="Lindermann"/>
    <s v="E4-10/Edge-15/Nat-15"/>
    <n v="100"/>
  </r>
  <r>
    <x v="39"/>
    <d v="1899-12-30T14:50:00"/>
    <x v="1"/>
    <n v="5"/>
    <n v="3"/>
    <s v="Lindermann"/>
    <s v="Edge"/>
    <n v="15"/>
    <s v=""/>
    <x v="2"/>
    <s v=""/>
    <s v="OK"/>
    <s v=""/>
    <n v="2"/>
    <s v=""/>
    <s v="Lindermann"/>
    <s v=""/>
    <s v=""/>
    <s v=""/>
    <n v="100"/>
    <n v="200"/>
    <n v="100"/>
    <x v="0"/>
    <s v="ave"/>
    <x v="5"/>
    <s v=""/>
    <s v=""/>
    <s v="NSW"/>
    <s v="-"/>
    <d v="1899-12-30T14:50:00"/>
    <s v="Rosehill"/>
    <n v="5"/>
    <n v="3"/>
    <s v="Lindermann"/>
    <s v=""/>
    <s v=""/>
  </r>
  <r>
    <x v="39"/>
    <d v="1899-12-30T14:50:00"/>
    <x v="1"/>
    <n v="5"/>
    <n v="3"/>
    <s v="Lindermann"/>
    <s v="Nat"/>
    <n v="15"/>
    <s v=""/>
    <x v="2"/>
    <s v=""/>
    <s v="OK"/>
    <s v=""/>
    <n v="2"/>
    <s v=""/>
    <s v="Lindermann"/>
    <s v=""/>
    <s v=""/>
    <s v=""/>
    <n v="100"/>
    <n v="200"/>
    <n v="100"/>
    <x v="0"/>
    <s v="ave"/>
    <x v="5"/>
    <s v=""/>
    <s v=""/>
    <s v="NSW"/>
    <s v="-"/>
    <d v="1899-12-30T14:50:00"/>
    <s v="Rosehill"/>
    <n v="5"/>
    <n v="3"/>
    <s v="Lindermann"/>
    <s v=""/>
    <s v=""/>
  </r>
  <r>
    <x v="39"/>
    <d v="1899-12-30T14:58:00"/>
    <x v="2"/>
    <n v="5"/>
    <n v="5"/>
    <s v="Brentwood"/>
    <s v="Nat"/>
    <n v="11"/>
    <n v="11"/>
    <x v="0"/>
    <s v="Nat-11"/>
    <s v=""/>
    <n v="44"/>
    <m/>
    <s v=""/>
    <s v="Brentwood"/>
    <s v=""/>
    <s v=""/>
    <s v=""/>
    <n v="100"/>
    <s v=""/>
    <n v="-100"/>
    <x v="0"/>
    <s v="Q"/>
    <x v="3"/>
    <s v=""/>
    <n v="-40"/>
    <s v="Qld"/>
    <s v="-"/>
    <d v="1899-12-30T14:58:00"/>
    <s v="Eagle Farm"/>
    <n v="5"/>
    <n v="5"/>
    <s v="Brentwood"/>
    <s v="Nat-11"/>
    <n v="40"/>
  </r>
  <r>
    <x v="39"/>
    <d v="1899-12-30T15:25:00"/>
    <x v="1"/>
    <n v="6"/>
    <n v="5"/>
    <s v="Hard To Say"/>
    <s v="E4"/>
    <n v="10"/>
    <n v="40"/>
    <x v="3"/>
    <s v="E4-10/Edge-15/Nat-15"/>
    <s v="OK"/>
    <n v="160"/>
    <m/>
    <s v=""/>
    <s v="Hard To Say"/>
    <n v="200"/>
    <s v=""/>
    <n v="-200"/>
    <n v="100"/>
    <s v=""/>
    <n v="-100"/>
    <x v="0"/>
    <s v="ave"/>
    <x v="4"/>
    <s v=""/>
    <n v="-100"/>
    <s v="NSW"/>
    <s v="-"/>
    <d v="1899-12-30T15:25:00"/>
    <s v="Rosehill"/>
    <n v="6"/>
    <n v="5"/>
    <s v="Hard To Say"/>
    <s v="E4-10/Edge-15/Nat-15"/>
    <n v="100"/>
  </r>
  <r>
    <x v="39"/>
    <d v="1899-12-30T15:25:00"/>
    <x v="1"/>
    <n v="6"/>
    <n v="5"/>
    <s v="Hard To Say"/>
    <s v="Edge"/>
    <n v="15"/>
    <s v=""/>
    <x v="2"/>
    <s v=""/>
    <s v="OK"/>
    <s v=""/>
    <m/>
    <s v=""/>
    <s v="Hard To Say"/>
    <s v=""/>
    <s v=""/>
    <s v=""/>
    <n v="100"/>
    <s v=""/>
    <n v="-100"/>
    <x v="0"/>
    <s v="ave"/>
    <x v="5"/>
    <s v=""/>
    <s v=""/>
    <s v="NSW"/>
    <s v="-"/>
    <d v="1899-12-30T15:25:00"/>
    <s v="Rosehill"/>
    <n v="6"/>
    <n v="5"/>
    <s v="Hard To Say"/>
    <s v=""/>
    <s v=""/>
  </r>
  <r>
    <x v="39"/>
    <d v="1899-12-30T15:25:00"/>
    <x v="1"/>
    <n v="6"/>
    <n v="5"/>
    <s v="Hard To Say"/>
    <s v="Nat"/>
    <n v="15"/>
    <s v=""/>
    <x v="2"/>
    <s v=""/>
    <s v="OK"/>
    <s v=""/>
    <m/>
    <s v=""/>
    <s v="Hard To Say"/>
    <s v=""/>
    <s v=""/>
    <s v=""/>
    <n v="100"/>
    <s v=""/>
    <n v="-100"/>
    <x v="0"/>
    <s v="ave"/>
    <x v="5"/>
    <s v=""/>
    <s v=""/>
    <s v="NSW"/>
    <s v="-"/>
    <d v="1899-12-30T15:25:00"/>
    <s v="Rosehill"/>
    <n v="6"/>
    <n v="5"/>
    <s v="Hard To Say"/>
    <s v=""/>
    <s v=""/>
  </r>
  <r>
    <x v="39"/>
    <d v="1899-12-30T15:25:00"/>
    <x v="1"/>
    <n v="6"/>
    <n v="4"/>
    <s v="Red Card"/>
    <s v="Pro Syd"/>
    <n v="15"/>
    <n v="15"/>
    <x v="0"/>
    <s v="Pro Syd-15"/>
    <s v="OK"/>
    <n v="60"/>
    <n v="3.2"/>
    <n v="192"/>
    <s v="Red Card"/>
    <s v=""/>
    <s v=""/>
    <s v=""/>
    <n v="100"/>
    <n v="320"/>
    <n v="220"/>
    <x v="0"/>
    <s v="ave"/>
    <x v="1"/>
    <n v="384"/>
    <n v="264"/>
    <s v="NSW"/>
    <s v="-"/>
    <d v="1899-12-30T15:25:00"/>
    <s v="Rosehill"/>
    <n v="6"/>
    <n v="4"/>
    <s v="Red Card"/>
    <s v="Pro Syd-15"/>
    <n v="120"/>
  </r>
  <r>
    <x v="39"/>
    <d v="1899-12-30T15:40:00"/>
    <x v="5"/>
    <n v="7"/>
    <n v="2"/>
    <s v="My Bella Mae"/>
    <s v="E4"/>
    <n v="10"/>
    <n v="23"/>
    <x v="1"/>
    <s v="E4-10/Nat-13"/>
    <s v="OK"/>
    <n v="92"/>
    <m/>
    <s v=""/>
    <s v="My Bella Mae"/>
    <n v="100"/>
    <s v=""/>
    <n v="-100"/>
    <n v="100"/>
    <s v=""/>
    <n v="-100"/>
    <x v="0"/>
    <s v="Best"/>
    <x v="4"/>
    <s v=""/>
    <n v="-100"/>
    <s v="Vic"/>
    <s v="-"/>
    <d v="1899-12-30T15:40:00"/>
    <s v="Caulfield"/>
    <n v="7"/>
    <n v="2"/>
    <s v="My Bella Mae"/>
    <s v="E4-10/Nat-13"/>
    <n v="100"/>
  </r>
  <r>
    <x v="39"/>
    <d v="1899-12-30T15:40:00"/>
    <x v="5"/>
    <n v="7"/>
    <n v="2"/>
    <s v="My Bella Mae"/>
    <s v="Nat"/>
    <n v="13"/>
    <s v=""/>
    <x v="2"/>
    <s v=""/>
    <s v="OK"/>
    <s v=""/>
    <m/>
    <s v=""/>
    <s v="My Bella Mae"/>
    <s v=""/>
    <s v=""/>
    <s v=""/>
    <n v="100"/>
    <s v=""/>
    <n v="-100"/>
    <x v="0"/>
    <s v="Best"/>
    <x v="5"/>
    <s v=""/>
    <s v=""/>
    <s v="Vic"/>
    <s v="-"/>
    <d v="1899-12-30T15:40:00"/>
    <s v="Caulfield"/>
    <n v="7"/>
    <n v="2"/>
    <s v="My Bella Mae"/>
    <s v=""/>
    <s v=""/>
  </r>
  <r>
    <x v="39"/>
    <d v="1899-12-30T16:35:00"/>
    <x v="1"/>
    <n v="8"/>
    <n v="1"/>
    <s v="Zougotcha"/>
    <s v="E4"/>
    <n v="10"/>
    <n v="40"/>
    <x v="3"/>
    <s v="E4-10/Edge-15/Nat-15"/>
    <s v="OK"/>
    <n v="160"/>
    <n v="3.7"/>
    <n v="592"/>
    <s v="Zougotcha"/>
    <n v="200"/>
    <n v="740"/>
    <n v="540"/>
    <n v="100"/>
    <n v="370"/>
    <n v="270"/>
    <x v="0"/>
    <s v="ave"/>
    <x v="4"/>
    <n v="370"/>
    <n v="270"/>
    <s v="NSW"/>
    <s v="-"/>
    <d v="1899-12-30T16:35:00"/>
    <s v="Rosehill"/>
    <n v="8"/>
    <n v="1"/>
    <s v="Zougotcha"/>
    <s v="E4-10/Edge-15/Nat-15"/>
    <n v="100"/>
  </r>
  <r>
    <x v="39"/>
    <d v="1899-12-30T16:35:00"/>
    <x v="1"/>
    <n v="8"/>
    <n v="1"/>
    <s v="Zougotcha"/>
    <s v="Edge"/>
    <n v="15"/>
    <s v=""/>
    <x v="2"/>
    <s v=""/>
    <s v="OK"/>
    <s v=""/>
    <n v="3.7"/>
    <s v=""/>
    <s v="Zougotcha"/>
    <s v=""/>
    <s v=""/>
    <s v=""/>
    <n v="100"/>
    <n v="370"/>
    <n v="270"/>
    <x v="0"/>
    <s v="ave"/>
    <x v="5"/>
    <s v=""/>
    <s v=""/>
    <s v="NSW"/>
    <s v="-"/>
    <d v="1899-12-30T16:35:00"/>
    <s v="Rosehill"/>
    <n v="8"/>
    <n v="1"/>
    <s v="Zougotcha"/>
    <s v=""/>
    <s v=""/>
  </r>
  <r>
    <x v="39"/>
    <d v="1899-12-30T16:35:00"/>
    <x v="1"/>
    <n v="8"/>
    <n v="1"/>
    <s v="Zougotcha"/>
    <s v="Nat"/>
    <n v="15"/>
    <s v=""/>
    <x v="2"/>
    <s v=""/>
    <s v="OK"/>
    <s v=""/>
    <n v="3.7"/>
    <s v=""/>
    <s v="Zougotcha"/>
    <s v=""/>
    <s v=""/>
    <s v=""/>
    <n v="100"/>
    <n v="370"/>
    <n v="270"/>
    <x v="0"/>
    <s v="ave"/>
    <x v="5"/>
    <s v=""/>
    <s v=""/>
    <s v="NSW"/>
    <s v="-"/>
    <d v="1899-12-30T16:35:00"/>
    <s v="Rosehill"/>
    <n v="8"/>
    <n v="1"/>
    <s v="Zougotcha"/>
    <s v=""/>
    <s v=""/>
  </r>
  <r>
    <x v="39"/>
    <d v="1899-12-30T17:35:00"/>
    <x v="5"/>
    <n v="10"/>
    <n v="9"/>
    <s v="Rey Magnerio"/>
    <s v="E4"/>
    <n v="10"/>
    <n v="23"/>
    <x v="1"/>
    <s v="E4-10/Nat-13"/>
    <s v="OK"/>
    <n v="92"/>
    <m/>
    <s v=""/>
    <s v="Rey Magnerio"/>
    <n v="100"/>
    <s v=""/>
    <n v="-100"/>
    <n v="100"/>
    <s v=""/>
    <n v="-100"/>
    <x v="0"/>
    <s v="Best"/>
    <x v="4"/>
    <s v=""/>
    <n v="-100"/>
    <s v="Vic"/>
    <s v="-"/>
    <d v="1899-12-30T17:35:00"/>
    <s v="Caulfield"/>
    <n v="10"/>
    <n v="9"/>
    <s v="Rey Magnerio"/>
    <s v="E4-10/Nat-13"/>
    <n v="100"/>
  </r>
  <r>
    <x v="39"/>
    <d v="1899-12-30T17:35:00"/>
    <x v="5"/>
    <n v="10"/>
    <n v="9"/>
    <s v="Rey Magnerio"/>
    <s v="Nat"/>
    <n v="13"/>
    <s v=""/>
    <x v="2"/>
    <s v=""/>
    <s v="OK"/>
    <s v=""/>
    <m/>
    <s v=""/>
    <s v="Rey Magnerio"/>
    <s v=""/>
    <s v=""/>
    <s v=""/>
    <n v="100"/>
    <s v=""/>
    <n v="-100"/>
    <x v="0"/>
    <s v="Best"/>
    <x v="5"/>
    <s v=""/>
    <s v=""/>
    <s v="Vic"/>
    <s v="-"/>
    <d v="1899-12-30T17:35:00"/>
    <s v="Caulfield"/>
    <n v="10"/>
    <n v="9"/>
    <s v="Rey Magnerio"/>
    <s v=""/>
    <s v=""/>
  </r>
  <r>
    <x v="39"/>
    <d v="1899-12-30T17:55:00"/>
    <x v="1"/>
    <n v="10"/>
    <n v="7"/>
    <s v="Tavi Time"/>
    <s v="Pro Syd"/>
    <n v="15"/>
    <n v="15"/>
    <x v="0"/>
    <s v="Pro Syd-15"/>
    <s v="OK"/>
    <n v="60"/>
    <m/>
    <s v=""/>
    <s v="Tavi Time"/>
    <s v=""/>
    <s v=""/>
    <s v=""/>
    <n v="100"/>
    <s v=""/>
    <n v="-100"/>
    <x v="0"/>
    <s v="ave"/>
    <x v="1"/>
    <s v=""/>
    <n v="-120"/>
    <s v="NSW"/>
    <s v="-"/>
    <d v="1899-12-30T17:55:00"/>
    <s v="Rosehill"/>
    <n v="10"/>
    <n v="7"/>
    <s v="Tavi Time"/>
    <s v="Pro Syd-15"/>
    <n v="120"/>
  </r>
  <r>
    <x v="39"/>
    <d v="1899-12-30T17:55:00"/>
    <x v="1"/>
    <n v="10"/>
    <n v="6"/>
    <s v="Whinchat"/>
    <s v="E4"/>
    <n v="10"/>
    <n v="10"/>
    <x v="0"/>
    <s v="E4-10"/>
    <s v="OK"/>
    <n v="40"/>
    <n v="4.8"/>
    <n v="192"/>
    <s v="Whinchat"/>
    <s v=""/>
    <s v=""/>
    <s v=""/>
    <n v="100"/>
    <n v="480"/>
    <n v="380"/>
    <x v="0"/>
    <s v="Poor &lt;55"/>
    <x v="2"/>
    <n v="96"/>
    <n v="76"/>
    <s v="NSW"/>
    <s v="-"/>
    <d v="1899-12-30T17:55:00"/>
    <s v="Rosehill"/>
    <n v="10"/>
    <n v="6"/>
    <s v="Whinchat"/>
    <s v="E4-10"/>
    <n v="20"/>
  </r>
  <r>
    <x v="40"/>
    <d v="1899-12-30T12:05:00"/>
    <x v="3"/>
    <n v="1"/>
    <n v="4"/>
    <s v="Magnaspin"/>
    <s v="E4"/>
    <n v="12"/>
    <n v="45"/>
    <x v="3"/>
    <s v="E4-12/Edge-13/Pro Mel-20"/>
    <s v="OK"/>
    <n v="180"/>
    <n v="3.3"/>
    <n v="594"/>
    <s v="Magnaspin"/>
    <n v="200"/>
    <n v="660"/>
    <n v="460"/>
    <n v="100"/>
    <n v="330"/>
    <n v="230"/>
    <x v="0"/>
    <s v="ave"/>
    <x v="4"/>
    <n v="330"/>
    <n v="230"/>
    <s v="Vic"/>
    <s v="-"/>
    <d v="1899-12-30T12:05:00"/>
    <s v="Moonee Valley"/>
    <n v="1"/>
    <n v="4"/>
    <s v="Magnaspin"/>
    <s v="E4-12/Edge-13/Pro Mel-20"/>
    <n v="100"/>
  </r>
  <r>
    <x v="40"/>
    <d v="1899-12-30T12:05:00"/>
    <x v="3"/>
    <n v="1"/>
    <n v="4"/>
    <s v="Magnaspin"/>
    <s v="Edge"/>
    <n v="13"/>
    <s v=""/>
    <x v="2"/>
    <s v=""/>
    <s v="OK"/>
    <s v=""/>
    <n v="3.3"/>
    <s v=""/>
    <s v="Magnaspin"/>
    <s v=""/>
    <s v=""/>
    <s v=""/>
    <n v="100"/>
    <n v="330"/>
    <n v="230"/>
    <x v="0"/>
    <s v="ave"/>
    <x v="5"/>
    <s v=""/>
    <s v=""/>
    <s v="Vic"/>
    <s v="-"/>
    <d v="1899-12-30T12:05:00"/>
    <s v="Moonee Valley"/>
    <n v="1"/>
    <n v="4"/>
    <s v="Magnaspin"/>
    <s v=""/>
    <s v=""/>
  </r>
  <r>
    <x v="40"/>
    <d v="1899-12-30T12:05:00"/>
    <x v="3"/>
    <n v="1"/>
    <n v="4"/>
    <s v="Magnaspin"/>
    <s v="Pro Mel"/>
    <n v="20"/>
    <s v=""/>
    <x v="2"/>
    <s v=""/>
    <s v="OK"/>
    <s v=""/>
    <n v="3.3"/>
    <s v=""/>
    <s v="Magnaspin"/>
    <s v=""/>
    <s v=""/>
    <s v=""/>
    <n v="100"/>
    <n v="330"/>
    <n v="230"/>
    <x v="0"/>
    <s v="ave"/>
    <x v="5"/>
    <s v=""/>
    <s v=""/>
    <s v="Vic"/>
    <s v="-"/>
    <d v="1899-12-30T12:05:00"/>
    <s v="Moonee Valley"/>
    <n v="1"/>
    <n v="4"/>
    <s v="Magnaspin"/>
    <s v=""/>
    <s v=""/>
  </r>
  <r>
    <x v="40"/>
    <d v="1899-12-30T12:15:00"/>
    <x v="1"/>
    <n v="1"/>
    <n v="1"/>
    <s v="Elettrica"/>
    <s v="Pro Syd"/>
    <n v="15"/>
    <n v="15"/>
    <x v="0"/>
    <s v="Pro Syd-15"/>
    <s v="OK"/>
    <n v="60"/>
    <n v="5.0999999999999996"/>
    <n v="306"/>
    <s v="Elettrica"/>
    <s v=""/>
    <s v=""/>
    <s v=""/>
    <n v="100"/>
    <n v="509.99999999999994"/>
    <n v="409.99999999999994"/>
    <x v="0"/>
    <s v="ave"/>
    <x v="1"/>
    <n v="612"/>
    <n v="492"/>
    <s v="NSW"/>
    <s v="-"/>
    <d v="1899-12-30T12:15:00"/>
    <s v="Rosehill"/>
    <n v="1"/>
    <n v="1"/>
    <s v="Elettrica"/>
    <s v="Pro Syd-15"/>
    <n v="120"/>
  </r>
  <r>
    <x v="40"/>
    <d v="1899-12-30T12:15:00"/>
    <x v="1"/>
    <n v="1"/>
    <n v="3"/>
    <s v="Wrathful"/>
    <s v="E4"/>
    <n v="10"/>
    <n v="10"/>
    <x v="0"/>
    <s v="E4-10"/>
    <s v="OK"/>
    <n v="40"/>
    <m/>
    <s v=""/>
    <s v="Wrathful"/>
    <s v=""/>
    <s v=""/>
    <s v=""/>
    <n v="100"/>
    <s v=""/>
    <n v="-100"/>
    <x v="0"/>
    <s v="Poor &lt;55"/>
    <x v="2"/>
    <s v=""/>
    <n v="-20"/>
    <s v="NSW"/>
    <s v="-"/>
    <d v="1899-12-30T12:15:00"/>
    <s v="Rosehill"/>
    <n v="1"/>
    <n v="3"/>
    <s v="Wrathful"/>
    <s v="E4-10"/>
    <n v="20"/>
  </r>
  <r>
    <x v="40"/>
    <d v="1899-12-30T12:50:00"/>
    <x v="1"/>
    <n v="2"/>
    <n v="5"/>
    <s v="Almania"/>
    <s v="Pro Syd"/>
    <n v="15"/>
    <n v="15"/>
    <x v="0"/>
    <s v="Pro Syd-15"/>
    <s v="OK"/>
    <n v="60"/>
    <m/>
    <s v=""/>
    <s v="Almania"/>
    <s v=""/>
    <s v=""/>
    <s v=""/>
    <n v="100"/>
    <s v=""/>
    <n v="-100"/>
    <x v="0"/>
    <s v="ave"/>
    <x v="1"/>
    <s v=""/>
    <n v="-120"/>
    <s v="NSW"/>
    <s v="-"/>
    <d v="1899-12-30T12:50:00"/>
    <s v="Rosehill"/>
    <n v="2"/>
    <n v="5"/>
    <s v="Almania"/>
    <s v="Pro Syd-15"/>
    <n v="120"/>
  </r>
  <r>
    <x v="40"/>
    <d v="1899-12-30T12:58:00"/>
    <x v="2"/>
    <n v="1"/>
    <n v="6"/>
    <s v="Compelling Truth"/>
    <s v="Nat"/>
    <n v="11"/>
    <n v="11"/>
    <x v="0"/>
    <s v="Nat-11"/>
    <s v=""/>
    <n v="44"/>
    <m/>
    <s v=""/>
    <s v="Compelling Truth"/>
    <s v=""/>
    <s v=""/>
    <s v=""/>
    <n v="100"/>
    <s v=""/>
    <n v="-100"/>
    <x v="0"/>
    <s v="Q"/>
    <x v="3"/>
    <s v=""/>
    <n v="-40"/>
    <s v="Qld"/>
    <s v="-"/>
    <d v="1899-12-30T12:58:00"/>
    <s v="Eagle Farm"/>
    <n v="1"/>
    <n v="6"/>
    <s v="Compelling Truth"/>
    <s v="Nat-11"/>
    <n v="40"/>
  </r>
  <r>
    <x v="40"/>
    <d v="1899-12-30T13:05:00"/>
    <x v="3"/>
    <n v="3"/>
    <n v="9"/>
    <s v="Angel Of Light"/>
    <s v="E4"/>
    <n v="12"/>
    <n v="22"/>
    <x v="1"/>
    <s v="E4-12/Edge-10"/>
    <s v="OK"/>
    <n v="88"/>
    <m/>
    <s v=""/>
    <s v="Angel Of Light"/>
    <n v="100"/>
    <s v=""/>
    <n v="-100"/>
    <n v="100"/>
    <s v=""/>
    <n v="-100"/>
    <x v="0"/>
    <s v="ave"/>
    <x v="0"/>
    <s v=""/>
    <n v="-50"/>
    <s v="Vic"/>
    <s v="-"/>
    <d v="1899-12-30T13:05:00"/>
    <s v="Moonee Valley"/>
    <n v="3"/>
    <n v="9"/>
    <s v="Angel Of Light"/>
    <s v="E4-12/Edge-10"/>
    <n v="50"/>
  </r>
  <r>
    <x v="40"/>
    <d v="1899-12-30T13:05:00"/>
    <x v="3"/>
    <n v="3"/>
    <n v="9"/>
    <s v="Angel Of Light"/>
    <s v="Edge"/>
    <n v="10"/>
    <s v=""/>
    <x v="2"/>
    <s v=""/>
    <s v="OK"/>
    <s v=""/>
    <m/>
    <s v=""/>
    <s v="Angel Of Light"/>
    <s v=""/>
    <s v=""/>
    <s v=""/>
    <n v="100"/>
    <s v=""/>
    <n v="-100"/>
    <x v="0"/>
    <s v="ave"/>
    <x v="5"/>
    <s v=""/>
    <s v=""/>
    <s v="Vic"/>
    <s v="-"/>
    <d v="1899-12-30T13:05:00"/>
    <s v="Moonee Valley"/>
    <n v="3"/>
    <n v="9"/>
    <s v="Angel Of Light"/>
    <s v=""/>
    <s v=""/>
  </r>
  <r>
    <x v="40"/>
    <d v="1899-12-30T13:25:00"/>
    <x v="1"/>
    <n v="3"/>
    <n v="5"/>
    <s v="Osmose"/>
    <s v="E4"/>
    <n v="11.000000000000002"/>
    <n v="41"/>
    <x v="3"/>
    <s v="E4-11/Edge-15/Nat-15"/>
    <s v="OK"/>
    <n v="164"/>
    <n v="3"/>
    <n v="492"/>
    <s v="Osmose"/>
    <n v="200"/>
    <n v="600"/>
    <n v="400"/>
    <n v="100"/>
    <n v="300"/>
    <n v="200"/>
    <x v="0"/>
    <s v="ave"/>
    <x v="4"/>
    <n v="300"/>
    <n v="200"/>
    <s v="NSW"/>
    <s v="-"/>
    <d v="1899-12-30T13:25:00"/>
    <s v="Rosehill"/>
    <n v="3"/>
    <n v="5"/>
    <s v="Osmose"/>
    <s v="E4-11/Edge-15/Nat-15"/>
    <n v="100"/>
  </r>
  <r>
    <x v="40"/>
    <d v="1899-12-30T13:25:00"/>
    <x v="1"/>
    <n v="3"/>
    <n v="5"/>
    <s v="Osmose"/>
    <s v="Edge"/>
    <n v="15"/>
    <s v=""/>
    <x v="2"/>
    <s v=""/>
    <s v="OK"/>
    <s v=""/>
    <n v="3"/>
    <s v=""/>
    <s v="Osmose"/>
    <s v=""/>
    <s v=""/>
    <s v=""/>
    <n v="100"/>
    <n v="300"/>
    <n v="200"/>
    <x v="0"/>
    <s v="ave"/>
    <x v="5"/>
    <s v=""/>
    <s v=""/>
    <s v="NSW"/>
    <s v="-"/>
    <d v="1899-12-30T13:25:00"/>
    <s v="Rosehill"/>
    <n v="3"/>
    <n v="5"/>
    <s v="Osmose"/>
    <s v=""/>
    <s v=""/>
  </r>
  <r>
    <x v="40"/>
    <d v="1899-12-30T13:25:00"/>
    <x v="1"/>
    <n v="3"/>
    <n v="5"/>
    <s v="Osmose"/>
    <s v="Nat"/>
    <n v="15"/>
    <s v=""/>
    <x v="2"/>
    <s v=""/>
    <s v="OK"/>
    <s v=""/>
    <n v="3"/>
    <s v=""/>
    <s v="Osmose"/>
    <s v=""/>
    <s v=""/>
    <s v=""/>
    <n v="100"/>
    <n v="300"/>
    <n v="200"/>
    <x v="0"/>
    <s v="ave"/>
    <x v="5"/>
    <s v=""/>
    <s v=""/>
    <s v="NSW"/>
    <s v="-"/>
    <d v="1899-12-30T13:25:00"/>
    <s v="Rosehill"/>
    <n v="3"/>
    <n v="5"/>
    <s v="Osmose"/>
    <s v=""/>
    <s v=""/>
  </r>
  <r>
    <x v="40"/>
    <d v="1899-12-30T13:40:00"/>
    <x v="3"/>
    <n v="4"/>
    <n v="15"/>
    <s v="He'Ll Rip"/>
    <s v="Edge"/>
    <n v="12"/>
    <n v="32"/>
    <x v="1"/>
    <s v="Edge-12/Pro Mel-20"/>
    <s v="OK"/>
    <n v="128"/>
    <m/>
    <s v=""/>
    <s v="He'Ll Rip"/>
    <n v="200"/>
    <s v=""/>
    <n v="-200"/>
    <n v="100"/>
    <s v=""/>
    <n v="-100"/>
    <x v="0"/>
    <s v="ave"/>
    <x v="4"/>
    <s v=""/>
    <n v="-100"/>
    <s v="Vic"/>
    <s v="-"/>
    <d v="1899-12-30T13:40:00"/>
    <s v="Moonee Valley"/>
    <n v="4"/>
    <n v="15"/>
    <s v="He'Ll Rip"/>
    <s v="Edge-12/Pro Mel-20"/>
    <n v="100"/>
  </r>
  <r>
    <x v="40"/>
    <d v="1899-12-30T13:40:00"/>
    <x v="3"/>
    <n v="4"/>
    <n v="15"/>
    <s v="He'Ll Rip"/>
    <s v="Pro Mel"/>
    <n v="20"/>
    <s v=""/>
    <x v="2"/>
    <s v=""/>
    <s v="OK"/>
    <s v=""/>
    <m/>
    <s v=""/>
    <s v="He'Ll Rip"/>
    <s v=""/>
    <s v=""/>
    <s v=""/>
    <n v="100"/>
    <s v=""/>
    <n v="-100"/>
    <x v="0"/>
    <s v="ave"/>
    <x v="5"/>
    <s v=""/>
    <s v=""/>
    <s v="Vic"/>
    <s v="-"/>
    <d v="1899-12-30T13:40:00"/>
    <s v="Moonee Valley"/>
    <n v="4"/>
    <n v="15"/>
    <s v="He'Ll Rip"/>
    <s v=""/>
    <s v=""/>
  </r>
  <r>
    <x v="40"/>
    <d v="1899-12-30T13:40:00"/>
    <x v="3"/>
    <n v="4"/>
    <n v="13"/>
    <s v="Red Phantom"/>
    <s v="E4"/>
    <n v="10"/>
    <n v="23"/>
    <x v="1"/>
    <s v="E4-10/Nat-13"/>
    <s v="OK"/>
    <n v="92"/>
    <m/>
    <s v=""/>
    <s v="Red Phantom"/>
    <n v="100"/>
    <s v=""/>
    <n v="-100"/>
    <n v="100"/>
    <s v=""/>
    <n v="-100"/>
    <x v="0"/>
    <s v="ave"/>
    <x v="0"/>
    <s v=""/>
    <n v="-50"/>
    <s v="Vic"/>
    <s v="-"/>
    <d v="1899-12-30T13:40:00"/>
    <s v="Moonee Valley"/>
    <n v="4"/>
    <n v="13"/>
    <s v="Red Phantom"/>
    <s v="E4-10/Nat-13"/>
    <n v="50"/>
  </r>
  <r>
    <x v="40"/>
    <d v="1899-12-30T13:40:00"/>
    <x v="3"/>
    <n v="4"/>
    <n v="13"/>
    <s v="Red Phantom"/>
    <s v="Nat"/>
    <n v="13"/>
    <s v=""/>
    <x v="2"/>
    <s v=""/>
    <s v="OK"/>
    <s v=""/>
    <m/>
    <s v=""/>
    <s v="Red Phantom"/>
    <s v=""/>
    <s v=""/>
    <s v=""/>
    <n v="100"/>
    <s v=""/>
    <n v="-100"/>
    <x v="0"/>
    <s v="ave"/>
    <x v="5"/>
    <s v=""/>
    <s v=""/>
    <s v="Vic"/>
    <s v="-"/>
    <d v="1899-12-30T13:40:00"/>
    <s v="Moonee Valley"/>
    <n v="4"/>
    <n v="13"/>
    <s v="Red Phantom"/>
    <s v=""/>
    <s v=""/>
  </r>
  <r>
    <x v="40"/>
    <d v="1899-12-30T14:15:00"/>
    <x v="3"/>
    <n v="5"/>
    <n v="1"/>
    <s v="Campionessa"/>
    <s v="Edge"/>
    <n v="10"/>
    <n v="23"/>
    <x v="1"/>
    <s v="Edge-10/Pro Mel-13"/>
    <s v="OK"/>
    <n v="92"/>
    <m/>
    <s v=""/>
    <s v="Campionessa"/>
    <n v="100"/>
    <s v=""/>
    <n v="-100"/>
    <n v="100"/>
    <s v=""/>
    <n v="-100"/>
    <x v="0"/>
    <s v="ave"/>
    <x v="0"/>
    <s v=""/>
    <n v="-50"/>
    <s v="Vic"/>
    <s v="-"/>
    <d v="1899-12-30T14:15:00"/>
    <s v="Moonee Valley"/>
    <n v="5"/>
    <n v="1"/>
    <s v="Campionessa"/>
    <s v="Edge-10/Pro Mel-13"/>
    <n v="50"/>
  </r>
  <r>
    <x v="40"/>
    <d v="1899-12-30T14:15:00"/>
    <x v="3"/>
    <n v="5"/>
    <n v="1"/>
    <s v="Campionessa"/>
    <s v="Pro Mel"/>
    <n v="13"/>
    <s v=""/>
    <x v="2"/>
    <s v=""/>
    <s v="OK"/>
    <s v=""/>
    <m/>
    <s v=""/>
    <s v="Campionessa"/>
    <s v=""/>
    <s v=""/>
    <s v=""/>
    <n v="100"/>
    <s v=""/>
    <n v="-100"/>
    <x v="0"/>
    <s v="ave"/>
    <x v="5"/>
    <s v=""/>
    <s v=""/>
    <s v="Vic"/>
    <s v="-"/>
    <d v="1899-12-30T14:15:00"/>
    <s v="Moonee Valley"/>
    <n v="5"/>
    <n v="1"/>
    <s v="Campionessa"/>
    <s v=""/>
    <s v=""/>
  </r>
  <r>
    <x v="40"/>
    <d v="1899-12-30T14:15:00"/>
    <x v="3"/>
    <n v="5"/>
    <n v="7"/>
    <s v="Eternal Flame"/>
    <s v="Edge"/>
    <n v="10"/>
    <n v="20"/>
    <x v="1"/>
    <s v="Edge-10/Pro Mel-10"/>
    <s v="OK"/>
    <n v="80"/>
    <n v="10.7"/>
    <n v="856"/>
    <s v="Eternal Flame"/>
    <n v="100"/>
    <n v="1070"/>
    <n v="970"/>
    <n v="100"/>
    <n v="1070"/>
    <n v="970"/>
    <x v="0"/>
    <s v="ave"/>
    <x v="0"/>
    <n v="535"/>
    <n v="485"/>
    <s v="Vic"/>
    <s v="-"/>
    <d v="1899-12-30T14:15:00"/>
    <s v="Moonee Valley"/>
    <n v="5"/>
    <n v="7"/>
    <s v="Eternal Flame"/>
    <s v="Edge-10/Pro Mel-10"/>
    <n v="50"/>
  </r>
  <r>
    <x v="40"/>
    <d v="1899-12-30T14:15:00"/>
    <x v="3"/>
    <n v="5"/>
    <n v="7"/>
    <s v="Eternal Flame"/>
    <s v="Pro Mel"/>
    <n v="10"/>
    <s v=""/>
    <x v="2"/>
    <s v=""/>
    <s v="OK"/>
    <s v=""/>
    <n v="10.7"/>
    <s v=""/>
    <s v="Eternal Flame"/>
    <s v=""/>
    <s v=""/>
    <s v=""/>
    <n v="100"/>
    <n v="1070"/>
    <n v="970"/>
    <x v="0"/>
    <s v="ave"/>
    <x v="5"/>
    <s v=""/>
    <s v=""/>
    <s v="Vic"/>
    <s v="-"/>
    <d v="1899-12-30T14:15:00"/>
    <s v="Moonee Valley"/>
    <n v="5"/>
    <n v="7"/>
    <s v="Eternal Flame"/>
    <s v=""/>
    <s v=""/>
  </r>
  <r>
    <x v="40"/>
    <d v="1899-12-30T14:15:00"/>
    <x v="3"/>
    <n v="5"/>
    <n v="2"/>
    <s v="Wishlor Lass"/>
    <s v="E4"/>
    <n v="12"/>
    <n v="22"/>
    <x v="1"/>
    <s v="E4-12/Edge-10"/>
    <s v="OK"/>
    <n v="88"/>
    <m/>
    <s v=""/>
    <s v="Wishlor Lass"/>
    <n v="100"/>
    <s v=""/>
    <n v="-100"/>
    <n v="100"/>
    <s v=""/>
    <n v="-100"/>
    <x v="0"/>
    <s v="ave"/>
    <x v="0"/>
    <s v=""/>
    <n v="-50"/>
    <s v="Vic"/>
    <s v="-"/>
    <d v="1899-12-30T14:15:00"/>
    <s v="Moonee Valley"/>
    <n v="5"/>
    <n v="2"/>
    <s v="Wishlor Lass"/>
    <s v="E4-12/Edge-10"/>
    <n v="50"/>
  </r>
  <r>
    <x v="40"/>
    <d v="1899-12-30T14:15:00"/>
    <x v="3"/>
    <n v="5"/>
    <n v="2"/>
    <s v="Wishlor Lass"/>
    <s v="Edge"/>
    <n v="10"/>
    <s v=""/>
    <x v="2"/>
    <s v=""/>
    <s v="OK"/>
    <s v=""/>
    <m/>
    <s v=""/>
    <s v="Wishlor Lass"/>
    <s v=""/>
    <s v=""/>
    <s v=""/>
    <n v="100"/>
    <s v=""/>
    <n v="-100"/>
    <x v="0"/>
    <s v="ave"/>
    <x v="5"/>
    <s v=""/>
    <s v=""/>
    <s v="Vic"/>
    <s v="-"/>
    <d v="1899-12-30T14:15:00"/>
    <s v="Moonee Valley"/>
    <n v="5"/>
    <n v="2"/>
    <s v="Wishlor Lass"/>
    <s v=""/>
    <s v=""/>
  </r>
  <r>
    <x v="40"/>
    <d v="1899-12-30T14:55:00"/>
    <x v="3"/>
    <n v="6"/>
    <n v="4"/>
    <s v="Mollynickers"/>
    <s v="E4"/>
    <n v="10"/>
    <n v="23"/>
    <x v="1"/>
    <s v="E4-10/Nat-13"/>
    <s v="OK"/>
    <n v="92"/>
    <m/>
    <s v=""/>
    <s v="Mollynickers"/>
    <n v="100"/>
    <s v=""/>
    <n v="-100"/>
    <n v="100"/>
    <s v=""/>
    <n v="-100"/>
    <x v="0"/>
    <s v="ave"/>
    <x v="0"/>
    <s v=""/>
    <n v="-50"/>
    <s v="Vic"/>
    <s v="-"/>
    <d v="1899-12-30T14:55:00"/>
    <s v="Moonee Valley"/>
    <n v="6"/>
    <n v="4"/>
    <s v="Mollynickers"/>
    <s v="E4-10/Nat-13"/>
    <n v="50"/>
  </r>
  <r>
    <x v="40"/>
    <d v="1899-12-30T14:55:00"/>
    <x v="3"/>
    <n v="6"/>
    <n v="4"/>
    <s v="Mollynickers"/>
    <s v="Nat"/>
    <n v="13"/>
    <s v=""/>
    <x v="2"/>
    <s v=""/>
    <s v="OK"/>
    <s v=""/>
    <m/>
    <s v=""/>
    <s v="Mollynickers"/>
    <s v=""/>
    <s v=""/>
    <s v=""/>
    <n v="100"/>
    <s v=""/>
    <n v="-100"/>
    <x v="0"/>
    <s v="ave"/>
    <x v="5"/>
    <s v=""/>
    <s v=""/>
    <s v="Vic"/>
    <s v="-"/>
    <d v="1899-12-30T14:55:00"/>
    <s v="Moonee Valley"/>
    <n v="6"/>
    <n v="4"/>
    <s v="Mollynickers"/>
    <s v=""/>
    <s v=""/>
  </r>
  <r>
    <x v="40"/>
    <d v="1899-12-30T15:35:00"/>
    <x v="3"/>
    <n v="7"/>
    <n v="12"/>
    <s v="Quintessa"/>
    <s v="E4"/>
    <n v="10"/>
    <n v="23"/>
    <x v="1"/>
    <s v="E4-10/Nat-13"/>
    <s v="OK"/>
    <n v="92"/>
    <m/>
    <s v=""/>
    <s v="Quintessa"/>
    <n v="100"/>
    <s v=""/>
    <n v="-100"/>
    <n v="100"/>
    <s v=""/>
    <n v="-100"/>
    <x v="0"/>
    <s v="ave"/>
    <x v="0"/>
    <s v=""/>
    <n v="-50"/>
    <s v="Vic"/>
    <s v="-"/>
    <d v="1899-12-30T15:35:00"/>
    <s v="Moonee Valley"/>
    <n v="7"/>
    <n v="12"/>
    <s v="Quintessa"/>
    <s v="E4-10/Nat-13"/>
    <n v="50"/>
  </r>
  <r>
    <x v="40"/>
    <d v="1899-12-30T15:35:00"/>
    <x v="3"/>
    <n v="7"/>
    <n v="12"/>
    <s v="Quintessa"/>
    <s v="Nat"/>
    <n v="13"/>
    <s v=""/>
    <x v="2"/>
    <s v=""/>
    <s v="OK"/>
    <s v=""/>
    <m/>
    <s v=""/>
    <s v="Quintessa"/>
    <s v=""/>
    <s v=""/>
    <s v=""/>
    <n v="100"/>
    <s v=""/>
    <n v="-100"/>
    <x v="0"/>
    <s v="ave"/>
    <x v="5"/>
    <s v=""/>
    <s v=""/>
    <s v="Vic"/>
    <s v="-"/>
    <d v="1899-12-30T15:35:00"/>
    <s v="Moonee Valley"/>
    <n v="7"/>
    <n v="12"/>
    <s v="Quintessa"/>
    <s v=""/>
    <s v=""/>
  </r>
  <r>
    <x v="40"/>
    <d v="1899-12-30T15:55:00"/>
    <x v="1"/>
    <n v="7"/>
    <n v="17"/>
    <s v="Veight"/>
    <s v="E4"/>
    <n v="10"/>
    <n v="40"/>
    <x v="3"/>
    <s v="E4-10/Edge-15/Nat-15"/>
    <s v="OK"/>
    <n v="160"/>
    <n v="7.5"/>
    <n v="1200"/>
    <s v="Veight"/>
    <n v="200"/>
    <n v="1500"/>
    <n v="1300"/>
    <n v="100"/>
    <n v="750"/>
    <n v="650"/>
    <x v="0"/>
    <s v="ave"/>
    <x v="4"/>
    <n v="750"/>
    <n v="650"/>
    <s v="NSW"/>
    <s v="-"/>
    <d v="1899-12-30T15:55:00"/>
    <s v="Rosehill"/>
    <n v="7"/>
    <n v="17"/>
    <s v="Veight"/>
    <s v="E4-10/Edge-15/Nat-15"/>
    <n v="100"/>
  </r>
  <r>
    <x v="40"/>
    <d v="1899-12-30T15:55:00"/>
    <x v="1"/>
    <n v="7"/>
    <n v="17"/>
    <s v="Veight"/>
    <s v="Edge"/>
    <n v="15"/>
    <s v=""/>
    <x v="2"/>
    <s v=""/>
    <s v="OK"/>
    <s v=""/>
    <n v="7.5"/>
    <s v=""/>
    <s v="Veight"/>
    <s v=""/>
    <s v=""/>
    <s v=""/>
    <n v="100"/>
    <n v="750"/>
    <n v="650"/>
    <x v="0"/>
    <s v="ave"/>
    <x v="5"/>
    <s v=""/>
    <s v=""/>
    <s v="NSW"/>
    <s v="-"/>
    <d v="1899-12-30T15:55:00"/>
    <s v="Rosehill"/>
    <n v="7"/>
    <n v="17"/>
    <s v="Veight"/>
    <s v=""/>
    <s v=""/>
  </r>
  <r>
    <x v="40"/>
    <d v="1899-12-30T15:55:00"/>
    <x v="1"/>
    <n v="7"/>
    <n v="17"/>
    <s v="Veight"/>
    <s v="Nat"/>
    <n v="15"/>
    <s v=""/>
    <x v="2"/>
    <s v=""/>
    <s v="OK"/>
    <s v=""/>
    <n v="7.5"/>
    <s v=""/>
    <s v="Veight"/>
    <s v=""/>
    <s v=""/>
    <s v=""/>
    <n v="100"/>
    <n v="750"/>
    <n v="650"/>
    <x v="0"/>
    <s v="ave"/>
    <x v="5"/>
    <s v=""/>
    <s v=""/>
    <s v="NSW"/>
    <s v="-"/>
    <d v="1899-12-30T15:55:00"/>
    <s v="Rosehill"/>
    <n v="7"/>
    <n v="17"/>
    <s v="Veight"/>
    <s v=""/>
    <s v=""/>
  </r>
  <r>
    <x v="40"/>
    <d v="1899-12-30T16:07:00"/>
    <x v="2"/>
    <n v="6"/>
    <n v="2"/>
    <s v="Hold On Honey"/>
    <s v="Nat"/>
    <n v="11"/>
    <n v="11"/>
    <x v="0"/>
    <s v="Nat-11"/>
    <s v=""/>
    <n v="44"/>
    <m/>
    <s v=""/>
    <s v="Hold On Honey"/>
    <s v=""/>
    <s v=""/>
    <s v=""/>
    <n v="100"/>
    <s v=""/>
    <n v="-100"/>
    <x v="0"/>
    <s v="Q"/>
    <x v="3"/>
    <s v=""/>
    <n v="-40"/>
    <s v="Qld"/>
    <s v="-"/>
    <d v="1899-12-30T16:07:00"/>
    <s v="Eagle Farm"/>
    <n v="6"/>
    <n v="2"/>
    <s v="Hold On Honey"/>
    <s v="Nat-11"/>
    <n v="40"/>
  </r>
  <r>
    <x v="40"/>
    <d v="1899-12-30T16:48:00"/>
    <x v="2"/>
    <n v="7"/>
    <n v="4"/>
    <s v="Outlawed"/>
    <s v="Nat"/>
    <n v="11"/>
    <n v="11"/>
    <x v="0"/>
    <s v="Nat-11"/>
    <s v=""/>
    <n v="44"/>
    <m/>
    <s v=""/>
    <s v="Outlawed"/>
    <s v=""/>
    <s v=""/>
    <s v=""/>
    <n v="100"/>
    <s v=""/>
    <n v="-100"/>
    <x v="0"/>
    <s v="Q"/>
    <x v="3"/>
    <s v=""/>
    <n v="-40"/>
    <s v="Qld"/>
    <s v="-"/>
    <d v="1899-12-30T16:48:00"/>
    <s v="Eagle Farm"/>
    <n v="7"/>
    <n v="4"/>
    <s v="Outlawed"/>
    <s v="Nat-11"/>
    <n v="40"/>
  </r>
  <r>
    <x v="40"/>
    <d v="1899-12-30T17:35:00"/>
    <x v="3"/>
    <n v="10"/>
    <n v="15"/>
    <s v="Extratwo"/>
    <s v="Edge"/>
    <n v="13"/>
    <n v="43"/>
    <x v="3"/>
    <s v="Edge-13/Nat-20/Pro Mel-10"/>
    <s v="OK"/>
    <n v="172"/>
    <n v="3.8"/>
    <n v="653.6"/>
    <s v="Extratwo"/>
    <n v="200"/>
    <n v="760"/>
    <n v="560"/>
    <n v="100"/>
    <n v="380"/>
    <n v="280"/>
    <x v="0"/>
    <s v="ave"/>
    <x v="4"/>
    <n v="380"/>
    <n v="280"/>
    <s v="Vic"/>
    <s v="-"/>
    <d v="1899-12-30T17:35:00"/>
    <s v="Moonee Valley"/>
    <n v="10"/>
    <n v="15"/>
    <s v="Extratwo"/>
    <s v="Edge-13/Nat-20/Pro Mel-10"/>
    <n v="100"/>
  </r>
  <r>
    <x v="40"/>
    <d v="1899-12-30T17:35:00"/>
    <x v="3"/>
    <n v="10"/>
    <n v="15"/>
    <s v="Extratwo"/>
    <s v="Nat"/>
    <n v="20"/>
    <s v=""/>
    <x v="2"/>
    <s v=""/>
    <s v="OK"/>
    <s v=""/>
    <n v="4"/>
    <s v=""/>
    <s v="Extratwo"/>
    <s v=""/>
    <s v=""/>
    <s v=""/>
    <n v="100"/>
    <n v="400"/>
    <n v="300"/>
    <x v="0"/>
    <s v="ave"/>
    <x v="5"/>
    <s v=""/>
    <s v=""/>
    <s v="Vic"/>
    <s v="-"/>
    <d v="1899-12-30T17:35:00"/>
    <s v="Moonee Valley"/>
    <n v="10"/>
    <n v="15"/>
    <s v="Extratwo"/>
    <s v=""/>
    <s v=""/>
  </r>
  <r>
    <x v="40"/>
    <d v="1899-12-30T17:35:00"/>
    <x v="3"/>
    <n v="10"/>
    <n v="15"/>
    <s v="Extratwo"/>
    <s v="Pro Mel"/>
    <n v="10"/>
    <s v=""/>
    <x v="2"/>
    <s v=""/>
    <s v="OK"/>
    <s v=""/>
    <n v="3.8"/>
    <s v=""/>
    <s v="Extratwo"/>
    <s v=""/>
    <s v=""/>
    <s v=""/>
    <n v="100"/>
    <n v="380"/>
    <n v="280"/>
    <x v="0"/>
    <s v="ave"/>
    <x v="5"/>
    <s v=""/>
    <s v=""/>
    <s v="Vic"/>
    <s v="-"/>
    <d v="1899-12-30T17:35:00"/>
    <s v="Moonee Valley"/>
    <n v="10"/>
    <n v="15"/>
    <s v="Extratwo"/>
    <s v=""/>
    <s v=""/>
  </r>
  <r>
    <x v="40"/>
    <d v="1899-12-30T18:08:00"/>
    <x v="2"/>
    <n v="9"/>
    <n v="2"/>
    <s v="Daytona Bay"/>
    <s v="Nat"/>
    <n v="11"/>
    <n v="11"/>
    <x v="0"/>
    <s v="Nat-11"/>
    <s v=""/>
    <n v="44"/>
    <n v="2.2999999999999998"/>
    <n v="101.19999999999999"/>
    <s v="Daytona Bay"/>
    <s v=""/>
    <s v=""/>
    <s v=""/>
    <n v="100"/>
    <n v="229.99999999999997"/>
    <n v="129.99999999999997"/>
    <x v="0"/>
    <s v="Q"/>
    <x v="3"/>
    <n v="92"/>
    <n v="52"/>
    <s v="Qld"/>
    <s v="-"/>
    <d v="1899-12-30T18:08:00"/>
    <s v="Eagle Farm"/>
    <n v="9"/>
    <n v="2"/>
    <s v="Daytona Bay"/>
    <s v="Nat-11"/>
    <n v="40"/>
  </r>
  <r>
    <x v="41"/>
    <d v="1899-12-30T12:15:00"/>
    <x v="0"/>
    <n v="1"/>
    <n v="2"/>
    <s v="Lempicka"/>
    <s v="Edge"/>
    <n v="13"/>
    <n v="13"/>
    <x v="0"/>
    <s v="Edge-13"/>
    <s v="OK"/>
    <n v="52"/>
    <m/>
    <s v=""/>
    <s v="Lempicka"/>
    <s v=""/>
    <s v=""/>
    <s v=""/>
    <n v="100"/>
    <s v=""/>
    <n v="-100"/>
    <x v="0"/>
    <s v="Poor &lt;55"/>
    <x v="2"/>
    <s v=""/>
    <n v="-20"/>
    <s v="Vic"/>
    <s v="-"/>
    <d v="1899-12-30T12:15:00"/>
    <s v="Flemington"/>
    <n v="1"/>
    <n v="2"/>
    <s v="Lempicka"/>
    <s v="Edge-13"/>
    <n v="20"/>
  </r>
  <r>
    <x v="41"/>
    <d v="1899-12-30T12:15:00"/>
    <x v="0"/>
    <n v="1"/>
    <n v="8"/>
    <s v="Senegalia"/>
    <s v="Edge"/>
    <n v="10"/>
    <n v="23"/>
    <x v="1"/>
    <s v="Edge-10/Pro Mel-13"/>
    <s v="OK"/>
    <n v="92"/>
    <n v="17"/>
    <n v="1564"/>
    <s v="Senegalia"/>
    <n v="100"/>
    <n v="1700"/>
    <n v="1600"/>
    <n v="100"/>
    <n v="1700"/>
    <n v="1600"/>
    <x v="0"/>
    <s v="Best"/>
    <x v="4"/>
    <n v="1700"/>
    <n v="1600"/>
    <s v="Vic"/>
    <s v="-"/>
    <d v="1899-12-30T12:15:00"/>
    <s v="Flemington"/>
    <n v="1"/>
    <n v="8"/>
    <s v="Senegalia"/>
    <s v="Edge-10/Pro Mel-13"/>
    <n v="100"/>
  </r>
  <r>
    <x v="41"/>
    <d v="1899-12-30T12:15:00"/>
    <x v="0"/>
    <n v="1"/>
    <n v="8"/>
    <s v="Senegalia"/>
    <s v="Pro Mel"/>
    <n v="13"/>
    <s v=""/>
    <x v="2"/>
    <s v=""/>
    <s v="OK"/>
    <s v=""/>
    <n v="17"/>
    <s v=""/>
    <s v="Senegalia"/>
    <s v=""/>
    <s v=""/>
    <s v=""/>
    <n v="100"/>
    <n v="1700"/>
    <n v="1600"/>
    <x v="0"/>
    <s v="Best"/>
    <x v="5"/>
    <s v=""/>
    <s v=""/>
    <s v="Vic"/>
    <s v="-"/>
    <d v="1899-12-30T12:15:00"/>
    <s v="Flemington"/>
    <n v="1"/>
    <n v="8"/>
    <s v="Senegalia"/>
    <s v=""/>
    <s v=""/>
  </r>
  <r>
    <x v="41"/>
    <d v="1899-12-30T13:05:00"/>
    <x v="1"/>
    <n v="2"/>
    <n v="2"/>
    <s v="Serpentine"/>
    <s v="E4"/>
    <n v="15"/>
    <n v="45"/>
    <x v="3"/>
    <s v="E4-15/Edge-15/Nat-15"/>
    <s v="OK"/>
    <n v="180"/>
    <n v="3.9"/>
    <n v="702"/>
    <s v="Serpentine"/>
    <n v="200"/>
    <n v="780"/>
    <n v="580"/>
    <n v="100"/>
    <n v="390"/>
    <n v="290"/>
    <x v="0"/>
    <s v="ave"/>
    <x v="4"/>
    <n v="390"/>
    <n v="290"/>
    <s v="NSW"/>
    <s v="-"/>
    <d v="1899-12-30T13:05:00"/>
    <s v="Rosehill"/>
    <n v="2"/>
    <n v="2"/>
    <s v="Serpentine"/>
    <s v="E4-15/Edge-15/Nat-15"/>
    <n v="100"/>
  </r>
  <r>
    <x v="41"/>
    <d v="1899-12-30T13:05:00"/>
    <x v="1"/>
    <n v="2"/>
    <n v="2"/>
    <s v="Serpentine"/>
    <s v="Edge"/>
    <n v="15"/>
    <s v=""/>
    <x v="2"/>
    <s v=""/>
    <s v="OK"/>
    <s v=""/>
    <n v="3.9"/>
    <s v=""/>
    <s v="Serpentine"/>
    <s v=""/>
    <s v=""/>
    <s v=""/>
    <n v="100"/>
    <n v="390"/>
    <n v="290"/>
    <x v="0"/>
    <s v="ave"/>
    <x v="5"/>
    <s v=""/>
    <s v=""/>
    <s v="NSW"/>
    <s v="-"/>
    <d v="1899-12-30T13:05:00"/>
    <s v="Rosehill"/>
    <n v="2"/>
    <n v="2"/>
    <s v="Serpentine"/>
    <s v=""/>
    <s v=""/>
  </r>
  <r>
    <x v="41"/>
    <d v="1899-12-30T13:05:00"/>
    <x v="1"/>
    <n v="2"/>
    <n v="2"/>
    <s v="Serpentine"/>
    <s v="Nat"/>
    <n v="15"/>
    <s v=""/>
    <x v="2"/>
    <s v=""/>
    <s v="OK"/>
    <s v=""/>
    <n v="3.9"/>
    <s v=""/>
    <s v="Serpentine"/>
    <s v=""/>
    <s v=""/>
    <s v=""/>
    <n v="100"/>
    <n v="390"/>
    <n v="290"/>
    <x v="0"/>
    <s v="ave"/>
    <x v="5"/>
    <s v=""/>
    <s v=""/>
    <s v="NSW"/>
    <s v="-"/>
    <d v="1899-12-30T13:05:00"/>
    <s v="Rosehill"/>
    <n v="2"/>
    <n v="2"/>
    <s v="Serpentine"/>
    <s v=""/>
    <s v=""/>
  </r>
  <r>
    <x v="41"/>
    <d v="1899-12-30T13:20:00"/>
    <x v="0"/>
    <n v="3"/>
    <n v="7"/>
    <s v="Arran Bay"/>
    <s v="E4"/>
    <n v="10"/>
    <n v="30"/>
    <x v="1"/>
    <s v="E4-10/Nat-20"/>
    <s v="OK"/>
    <n v="120"/>
    <n v="4.8"/>
    <n v="576"/>
    <s v="Arran Bay"/>
    <n v="200"/>
    <n v="960"/>
    <n v="760"/>
    <n v="100"/>
    <n v="480"/>
    <n v="380"/>
    <x v="0"/>
    <s v="Best"/>
    <x v="6"/>
    <n v="720"/>
    <n v="570"/>
    <s v="Vic"/>
    <s v="-"/>
    <d v="1899-12-30T13:20:00"/>
    <s v="Flemington"/>
    <n v="3"/>
    <n v="7"/>
    <s v="Arran Bay"/>
    <s v="E4-10/Nat-20"/>
    <n v="150"/>
  </r>
  <r>
    <x v="41"/>
    <d v="1899-12-30T13:20:00"/>
    <x v="0"/>
    <n v="3"/>
    <n v="7"/>
    <s v="Arran Bay"/>
    <s v="Nat"/>
    <n v="20"/>
    <s v=""/>
    <x v="2"/>
    <s v=""/>
    <s v="OK"/>
    <s v=""/>
    <n v="4.8"/>
    <s v=""/>
    <s v="Arran Bay"/>
    <s v=""/>
    <s v=""/>
    <s v=""/>
    <n v="100"/>
    <n v="480"/>
    <n v="380"/>
    <x v="0"/>
    <s v="Best"/>
    <x v="5"/>
    <s v=""/>
    <s v=""/>
    <s v="Vic"/>
    <s v="-"/>
    <d v="1899-12-30T13:20:00"/>
    <s v="Flemington"/>
    <n v="3"/>
    <n v="7"/>
    <s v="Arran Bay"/>
    <s v=""/>
    <s v=""/>
  </r>
  <r>
    <x v="41"/>
    <d v="1899-12-30T13:20:00"/>
    <x v="0"/>
    <n v="3"/>
    <n v="4"/>
    <s v="Brayden Star"/>
    <s v="E4"/>
    <n v="12"/>
    <n v="12"/>
    <x v="0"/>
    <s v="E4-12"/>
    <s v="OK"/>
    <n v="48"/>
    <m/>
    <s v=""/>
    <s v="Brayden Star"/>
    <s v=""/>
    <s v=""/>
    <s v=""/>
    <n v="100"/>
    <s v=""/>
    <n v="-100"/>
    <x v="0"/>
    <s v="Poor &lt;55"/>
    <x v="2"/>
    <s v=""/>
    <n v="-20"/>
    <s v="Vic"/>
    <s v="-"/>
    <d v="1899-12-30T13:20:00"/>
    <s v="Flemington"/>
    <n v="3"/>
    <n v="4"/>
    <s v="Brayden Star"/>
    <s v="E4-12"/>
    <n v="20"/>
  </r>
  <r>
    <x v="41"/>
    <d v="1899-12-30T13:20:00"/>
    <x v="0"/>
    <n v="3"/>
    <n v="9"/>
    <s v="El Soleado"/>
    <s v="E4"/>
    <n v="12"/>
    <n v="39"/>
    <x v="3"/>
    <s v="E4-12/Edge-14/Pro Mel-13"/>
    <s v="OK"/>
    <n v="156"/>
    <m/>
    <s v=""/>
    <s v="El Soleado"/>
    <n v="200"/>
    <s v=""/>
    <n v="-200"/>
    <n v="100"/>
    <s v=""/>
    <n v="-100"/>
    <x v="0"/>
    <s v="Best"/>
    <x v="6"/>
    <s v=""/>
    <n v="-150"/>
    <s v="Vic"/>
    <s v="-"/>
    <d v="1899-12-30T13:20:00"/>
    <s v="Flemington"/>
    <n v="3"/>
    <n v="9"/>
    <s v="El Soleado"/>
    <s v="E4-12/Edge-14/Pro Mel-13"/>
    <n v="150"/>
  </r>
  <r>
    <x v="41"/>
    <d v="1899-12-30T13:20:00"/>
    <x v="0"/>
    <n v="3"/>
    <n v="9"/>
    <s v="El Soleado"/>
    <s v="Edge"/>
    <n v="14"/>
    <s v=""/>
    <x v="2"/>
    <s v=""/>
    <s v="OK"/>
    <s v=""/>
    <m/>
    <s v=""/>
    <s v="El Soleado"/>
    <s v=""/>
    <s v=""/>
    <s v=""/>
    <n v="100"/>
    <s v=""/>
    <n v="-100"/>
    <x v="0"/>
    <s v="Best"/>
    <x v="5"/>
    <s v=""/>
    <s v=""/>
    <s v="Vic"/>
    <s v="-"/>
    <d v="1899-12-30T13:20:00"/>
    <s v="Flemington"/>
    <n v="3"/>
    <n v="9"/>
    <s v="El Soleado"/>
    <s v=""/>
    <s v=""/>
  </r>
  <r>
    <x v="41"/>
    <d v="1899-12-30T13:20:00"/>
    <x v="0"/>
    <n v="3"/>
    <n v="9"/>
    <s v="El Soleado"/>
    <s v="Pro Mel"/>
    <n v="13"/>
    <s v=""/>
    <x v="2"/>
    <s v=""/>
    <s v="OK"/>
    <s v=""/>
    <m/>
    <s v=""/>
    <s v="El Soleado"/>
    <s v=""/>
    <s v=""/>
    <s v=""/>
    <n v="100"/>
    <s v=""/>
    <n v="-100"/>
    <x v="0"/>
    <s v="Best"/>
    <x v="5"/>
    <s v=""/>
    <s v=""/>
    <s v="Vic"/>
    <s v="-"/>
    <d v="1899-12-30T13:20:00"/>
    <s v="Flemington"/>
    <n v="3"/>
    <n v="9"/>
    <s v="El Soleado"/>
    <s v=""/>
    <s v=""/>
  </r>
  <r>
    <x v="41"/>
    <d v="1899-12-30T14:30:00"/>
    <x v="0"/>
    <n v="5"/>
    <n v="6"/>
    <s v="Katsu"/>
    <s v="E4"/>
    <n v="20"/>
    <n v="50"/>
    <x v="3"/>
    <s v="E4-20/Edge-10/Nat-20"/>
    <s v="OK"/>
    <n v="200"/>
    <m/>
    <s v=""/>
    <s v="Katsu"/>
    <n v="200"/>
    <s v=""/>
    <n v="-200"/>
    <n v="100"/>
    <s v=""/>
    <n v="-100"/>
    <x v="0"/>
    <s v="Best"/>
    <x v="6"/>
    <s v=""/>
    <n v="-150"/>
    <s v="Vic"/>
    <s v="-"/>
    <d v="1899-12-30T14:30:00"/>
    <s v="Flemington"/>
    <n v="5"/>
    <n v="6"/>
    <s v="Katsu"/>
    <s v="E4-20/Edge-10/Nat-20"/>
    <n v="150"/>
  </r>
  <r>
    <x v="41"/>
    <d v="1899-12-30T14:30:00"/>
    <x v="0"/>
    <n v="5"/>
    <n v="6"/>
    <s v="Katsu"/>
    <s v="Edge"/>
    <n v="10"/>
    <s v=""/>
    <x v="2"/>
    <s v=""/>
    <s v="OK"/>
    <s v=""/>
    <m/>
    <s v=""/>
    <s v="Katsu"/>
    <s v=""/>
    <s v=""/>
    <s v=""/>
    <n v="100"/>
    <s v=""/>
    <n v="-100"/>
    <x v="0"/>
    <s v="Best"/>
    <x v="5"/>
    <s v=""/>
    <s v=""/>
    <s v="Vic"/>
    <s v="-"/>
    <d v="1899-12-30T14:30:00"/>
    <s v="Flemington"/>
    <n v="5"/>
    <n v="6"/>
    <s v="Katsu"/>
    <s v=""/>
    <s v=""/>
  </r>
  <r>
    <x v="41"/>
    <d v="1899-12-30T14:30:00"/>
    <x v="0"/>
    <n v="5"/>
    <n v="6"/>
    <s v="Katsu"/>
    <s v="Nat"/>
    <n v="20"/>
    <s v=""/>
    <x v="2"/>
    <s v=""/>
    <s v="OK"/>
    <s v=""/>
    <m/>
    <s v=""/>
    <s v="Katsu"/>
    <s v=""/>
    <s v=""/>
    <s v=""/>
    <n v="100"/>
    <s v=""/>
    <n v="-100"/>
    <x v="0"/>
    <s v="Best"/>
    <x v="5"/>
    <s v=""/>
    <s v=""/>
    <s v="Vic"/>
    <s v="-"/>
    <d v="1899-12-30T14:30:00"/>
    <s v="Flemington"/>
    <n v="5"/>
    <n v="6"/>
    <s v="Katsu"/>
    <s v=""/>
    <s v=""/>
  </r>
  <r>
    <x v="41"/>
    <d v="1899-12-30T14:30:00"/>
    <x v="0"/>
    <n v="5"/>
    <n v="9"/>
    <s v="Sans Doute"/>
    <s v="Edge"/>
    <n v="10"/>
    <n v="23"/>
    <x v="1"/>
    <s v="Edge-10/Pro Mel-13"/>
    <s v="OK"/>
    <n v="92"/>
    <n v="6.3"/>
    <n v="579.6"/>
    <s v="Sans Doute"/>
    <n v="100"/>
    <n v="630"/>
    <n v="530"/>
    <n v="100"/>
    <n v="630"/>
    <n v="530"/>
    <x v="0"/>
    <s v="Best"/>
    <x v="4"/>
    <n v="630"/>
    <n v="530"/>
    <s v="Vic"/>
    <s v="-"/>
    <d v="1899-12-30T14:30:00"/>
    <s v="Flemington"/>
    <n v="5"/>
    <n v="9"/>
    <s v="Sans Doute"/>
    <s v="Edge-10/Pro Mel-13"/>
    <n v="100"/>
  </r>
  <r>
    <x v="41"/>
    <d v="1899-12-30T14:30:00"/>
    <x v="0"/>
    <n v="5"/>
    <n v="9"/>
    <s v="Sans Doute"/>
    <s v="Pro Mel"/>
    <n v="13"/>
    <s v=""/>
    <x v="2"/>
    <s v=""/>
    <s v="OK"/>
    <s v=""/>
    <n v="6.3"/>
    <s v=""/>
    <s v="Sans Doute"/>
    <s v=""/>
    <s v=""/>
    <s v=""/>
    <n v="100"/>
    <n v="630"/>
    <n v="530"/>
    <x v="0"/>
    <s v="Best"/>
    <x v="5"/>
    <s v=""/>
    <s v=""/>
    <s v="Vic"/>
    <s v="-"/>
    <d v="1899-12-30T14:30:00"/>
    <s v="Flemington"/>
    <n v="5"/>
    <n v="9"/>
    <s v="Sans Doute"/>
    <s v=""/>
    <s v=""/>
  </r>
  <r>
    <x v="41"/>
    <d v="1899-12-30T14:50:00"/>
    <x v="1"/>
    <n v="5"/>
    <n v="13"/>
    <s v="Makarena"/>
    <s v="E4"/>
    <n v="10"/>
    <n v="10"/>
    <x v="0"/>
    <s v="E4-10"/>
    <s v="OK"/>
    <n v="40"/>
    <m/>
    <s v=""/>
    <s v="Makarena"/>
    <s v=""/>
    <s v=""/>
    <s v=""/>
    <n v="100"/>
    <s v=""/>
    <n v="-100"/>
    <x v="0"/>
    <s v="Poor &lt;55"/>
    <x v="2"/>
    <s v=""/>
    <n v="-20"/>
    <s v="NSW"/>
    <s v="-"/>
    <d v="1899-12-30T14:50:00"/>
    <s v="Rosehill"/>
    <n v="5"/>
    <n v="13"/>
    <s v="Makarena"/>
    <s v="E4-10"/>
    <n v="20"/>
  </r>
  <r>
    <x v="41"/>
    <d v="1899-12-30T14:50:00"/>
    <x v="1"/>
    <n v="5"/>
    <n v="5"/>
    <s v="Olentia"/>
    <s v="Pro Syd"/>
    <n v="15"/>
    <n v="15"/>
    <x v="0"/>
    <s v="Pro Syd-15"/>
    <s v="OK"/>
    <n v="60"/>
    <n v="7"/>
    <n v="420"/>
    <s v="Olentia"/>
    <s v=""/>
    <s v=""/>
    <s v=""/>
    <n v="100"/>
    <n v="700"/>
    <n v="600"/>
    <x v="0"/>
    <s v="ave"/>
    <x v="1"/>
    <n v="840"/>
    <n v="720"/>
    <s v="NSW"/>
    <s v="-"/>
    <d v="1899-12-30T14:50:00"/>
    <s v="Rosehill"/>
    <n v="5"/>
    <n v="5"/>
    <s v="Olentia"/>
    <s v="Pro Syd-15"/>
    <n v="120"/>
  </r>
  <r>
    <x v="41"/>
    <d v="1899-12-30T14:50:00"/>
    <x v="1"/>
    <n v="5"/>
    <n v="1"/>
    <s v="Ruthless Dame"/>
    <s v="Pro Syd"/>
    <n v="10"/>
    <n v="10"/>
    <x v="0"/>
    <s v="Pro Syd-10"/>
    <s v="OK"/>
    <n v="40"/>
    <m/>
    <s v=""/>
    <s v="Ruthless Dame"/>
    <s v=""/>
    <s v=""/>
    <s v=""/>
    <n v="100"/>
    <s v=""/>
    <n v="-100"/>
    <x v="0"/>
    <s v="Poor &lt;55"/>
    <x v="2"/>
    <s v=""/>
    <n v="-20"/>
    <s v="NSW"/>
    <s v="-"/>
    <d v="1899-12-30T14:50:00"/>
    <s v="Rosehill"/>
    <n v="5"/>
    <n v="1"/>
    <s v="Ruthless Dame"/>
    <s v="Pro Syd-10"/>
    <n v="20"/>
  </r>
  <r>
    <x v="41"/>
    <d v="1899-12-30T15:05:00"/>
    <x v="0"/>
    <n v="6"/>
    <n v="12"/>
    <s v="Sea What I See"/>
    <s v="E4"/>
    <n v="12"/>
    <n v="24"/>
    <x v="1"/>
    <s v="E4-12/Edge-12"/>
    <s v="OK"/>
    <n v="96"/>
    <n v="3.1"/>
    <n v="297.60000000000002"/>
    <s v="Sea What I See"/>
    <n v="100"/>
    <n v="310"/>
    <n v="210"/>
    <n v="100"/>
    <n v="310"/>
    <n v="210"/>
    <x v="0"/>
    <s v="Best"/>
    <x v="4"/>
    <n v="310"/>
    <n v="210"/>
    <s v="Vic"/>
    <s v="-"/>
    <d v="1899-12-30T15:05:00"/>
    <s v="Flemington"/>
    <n v="6"/>
    <n v="12"/>
    <s v="Sea What I See"/>
    <s v="E4-12/Edge-12"/>
    <n v="100"/>
  </r>
  <r>
    <x v="41"/>
    <d v="1899-12-30T15:05:00"/>
    <x v="0"/>
    <n v="6"/>
    <n v="12"/>
    <s v="Sea What I See"/>
    <s v="Edge"/>
    <n v="12"/>
    <s v=""/>
    <x v="2"/>
    <s v=""/>
    <s v="OK"/>
    <s v=""/>
    <n v="3.1"/>
    <s v=""/>
    <s v="Sea What I See"/>
    <s v=""/>
    <s v=""/>
    <s v=""/>
    <n v="100"/>
    <n v="310"/>
    <n v="210"/>
    <x v="0"/>
    <s v="Best"/>
    <x v="5"/>
    <s v=""/>
    <s v=""/>
    <s v="Vic"/>
    <s v="-"/>
    <d v="1899-12-30T15:05:00"/>
    <s v="Flemington"/>
    <n v="6"/>
    <n v="12"/>
    <s v="Sea What I See"/>
    <s v=""/>
    <s v=""/>
  </r>
  <r>
    <x v="41"/>
    <d v="1899-12-30T15:25:00"/>
    <x v="1"/>
    <n v="6"/>
    <n v="1"/>
    <s v="Hawaii Five Oh"/>
    <s v="Pro Syd"/>
    <n v="10"/>
    <n v="10"/>
    <x v="0"/>
    <s v="Pro Syd-10"/>
    <s v="OK"/>
    <n v="40"/>
    <m/>
    <s v=""/>
    <s v="Hawaii Five Oh"/>
    <s v=""/>
    <s v=""/>
    <s v=""/>
    <n v="100"/>
    <s v=""/>
    <n v="-100"/>
    <x v="0"/>
    <s v="Poor &lt;55"/>
    <x v="2"/>
    <s v=""/>
    <n v="-20"/>
    <s v="NSW"/>
    <s v="-"/>
    <d v="1899-12-30T15:25:00"/>
    <s v="Rosehill"/>
    <n v="6"/>
    <n v="1"/>
    <s v="Hawaii Five Oh"/>
    <s v="Pro Syd-10"/>
    <n v="20"/>
  </r>
  <r>
    <x v="41"/>
    <d v="1899-12-30T15:40:00"/>
    <x v="0"/>
    <n v="7"/>
    <n v="13"/>
    <s v="Estriella"/>
    <s v="E4"/>
    <n v="10"/>
    <n v="23"/>
    <x v="1"/>
    <s v="E4-10/Nat-13"/>
    <s v="OK"/>
    <n v="92"/>
    <n v="2.4500000000000002"/>
    <n v="225.4"/>
    <s v="Estriella"/>
    <n v="100"/>
    <n v="245.00000000000003"/>
    <n v="145.00000000000003"/>
    <n v="100"/>
    <n v="245.00000000000003"/>
    <n v="145.00000000000003"/>
    <x v="0"/>
    <s v="Best"/>
    <x v="4"/>
    <n v="245.00000000000003"/>
    <n v="145.00000000000003"/>
    <s v="Vic"/>
    <s v="-"/>
    <d v="1899-12-30T15:40:00"/>
    <s v="Flemington"/>
    <n v="7"/>
    <n v="13"/>
    <s v="Estriella"/>
    <s v="E4-10/Nat-13"/>
    <n v="100"/>
  </r>
  <r>
    <x v="41"/>
    <d v="1899-12-30T15:40:00"/>
    <x v="0"/>
    <n v="7"/>
    <n v="13"/>
    <s v="Estriella"/>
    <s v="Nat"/>
    <n v="13"/>
    <s v=""/>
    <x v="2"/>
    <s v=""/>
    <s v="OK"/>
    <s v=""/>
    <n v="2.4500000000000002"/>
    <s v=""/>
    <s v="Estriella"/>
    <s v=""/>
    <s v=""/>
    <s v=""/>
    <n v="100"/>
    <n v="245.00000000000003"/>
    <n v="145.00000000000003"/>
    <x v="0"/>
    <s v="Best"/>
    <x v="5"/>
    <s v=""/>
    <s v=""/>
    <s v="Vic"/>
    <s v="-"/>
    <d v="1899-12-30T15:40:00"/>
    <s v="Flemington"/>
    <n v="7"/>
    <n v="13"/>
    <s v="Estriella"/>
    <s v=""/>
    <s v=""/>
  </r>
  <r>
    <x v="41"/>
    <d v="1899-12-30T16:00:00"/>
    <x v="1"/>
    <n v="7"/>
    <n v="1"/>
    <s v="Orchestral"/>
    <s v="E4"/>
    <n v="10"/>
    <n v="40"/>
    <x v="3"/>
    <s v="E4-10/Edge-15/Nat-15"/>
    <s v="OK"/>
    <n v="160"/>
    <n v="1.6"/>
    <n v="256"/>
    <s v="Orchestral"/>
    <n v="200"/>
    <n v="320"/>
    <n v="120"/>
    <n v="100"/>
    <n v="160"/>
    <n v="60"/>
    <x v="0"/>
    <s v="ave"/>
    <x v="4"/>
    <n v="160"/>
    <n v="60"/>
    <s v="NSW"/>
    <s v="-"/>
    <d v="1899-12-30T16:00:00"/>
    <s v="Rosehill"/>
    <n v="7"/>
    <n v="1"/>
    <s v="Orchestral"/>
    <s v="E4-10/Edge-15/Nat-15"/>
    <n v="100"/>
  </r>
  <r>
    <x v="41"/>
    <d v="1899-12-30T16:00:00"/>
    <x v="1"/>
    <n v="7"/>
    <n v="1"/>
    <s v="Orchestral"/>
    <s v="Edge"/>
    <n v="15"/>
    <s v=""/>
    <x v="2"/>
    <s v=""/>
    <s v="OK"/>
    <s v=""/>
    <n v="1.6"/>
    <s v=""/>
    <s v="Orchestral"/>
    <s v=""/>
    <s v=""/>
    <s v=""/>
    <n v="100"/>
    <n v="160"/>
    <n v="60"/>
    <x v="0"/>
    <s v="ave"/>
    <x v="5"/>
    <s v=""/>
    <s v=""/>
    <s v="NSW"/>
    <s v="-"/>
    <d v="1899-12-30T16:00:00"/>
    <s v="Rosehill"/>
    <n v="7"/>
    <n v="1"/>
    <s v="Orchestral"/>
    <s v=""/>
    <s v=""/>
  </r>
  <r>
    <x v="41"/>
    <d v="1899-12-30T16:00:00"/>
    <x v="1"/>
    <n v="7"/>
    <n v="1"/>
    <s v="Orchestral"/>
    <s v="Nat"/>
    <n v="15"/>
    <s v=""/>
    <x v="2"/>
    <s v=""/>
    <s v="OK"/>
    <s v=""/>
    <n v="1.6"/>
    <s v=""/>
    <s v="Orchestral"/>
    <s v=""/>
    <s v=""/>
    <s v=""/>
    <n v="100"/>
    <n v="160"/>
    <n v="60"/>
    <x v="0"/>
    <s v="ave"/>
    <x v="5"/>
    <s v=""/>
    <s v=""/>
    <s v="NSW"/>
    <s v="-"/>
    <d v="1899-12-30T16:00:00"/>
    <s v="Rosehill"/>
    <n v="7"/>
    <n v="1"/>
    <s v="Orchestral"/>
    <s v=""/>
    <s v=""/>
  </r>
  <r>
    <x v="41"/>
    <d v="1899-12-30T16:55:00"/>
    <x v="0"/>
    <n v="9"/>
    <n v="6"/>
    <s v="Daqiansweet Junior"/>
    <s v="E4"/>
    <n v="10"/>
    <n v="23"/>
    <x v="1"/>
    <s v="E4-10/Nat-13"/>
    <s v="OK"/>
    <n v="92"/>
    <m/>
    <s v=""/>
    <s v="Daqiansweet Junior"/>
    <n v="100"/>
    <s v=""/>
    <n v="-100"/>
    <n v="100"/>
    <s v=""/>
    <n v="-100"/>
    <x v="0"/>
    <s v="Best"/>
    <x v="4"/>
    <s v=""/>
    <n v="-100"/>
    <s v="Vic"/>
    <s v="-"/>
    <d v="1899-12-30T16:55:00"/>
    <s v="Flemington"/>
    <n v="9"/>
    <n v="6"/>
    <s v="Daqiansweet Junior"/>
    <s v="E4-10/Nat-13"/>
    <n v="100"/>
  </r>
  <r>
    <x v="41"/>
    <d v="1899-12-30T16:55:00"/>
    <x v="0"/>
    <n v="9"/>
    <n v="6"/>
    <s v="Daqiansweet Junior"/>
    <s v="Nat"/>
    <n v="13"/>
    <s v=""/>
    <x v="2"/>
    <s v=""/>
    <s v="OK"/>
    <s v=""/>
    <m/>
    <s v=""/>
    <s v="Daqiansweet Junior"/>
    <s v=""/>
    <s v=""/>
    <s v=""/>
    <n v="100"/>
    <s v=""/>
    <n v="-100"/>
    <x v="0"/>
    <s v="Best"/>
    <x v="5"/>
    <s v=""/>
    <s v=""/>
    <s v="Vic"/>
    <s v="-"/>
    <d v="1899-12-30T16:55:00"/>
    <s v="Flemington"/>
    <n v="9"/>
    <n v="6"/>
    <s v="Daqiansweet Junior"/>
    <s v=""/>
    <s v=""/>
  </r>
  <r>
    <x v="41"/>
    <d v="1899-12-30T16:55:00"/>
    <x v="0"/>
    <n v="9"/>
    <n v="4"/>
    <s v="Gear Up"/>
    <s v="Edge"/>
    <n v="12"/>
    <n v="25"/>
    <x v="1"/>
    <s v="Edge-12/Pro Mel-13"/>
    <s v="OK"/>
    <n v="100"/>
    <m/>
    <s v=""/>
    <s v="Gear Up"/>
    <n v="100"/>
    <s v=""/>
    <n v="-100"/>
    <n v="100"/>
    <s v=""/>
    <n v="-100"/>
    <x v="0"/>
    <s v="Best"/>
    <x v="4"/>
    <s v=""/>
    <n v="-100"/>
    <s v="Vic"/>
    <s v="-"/>
    <d v="1899-12-30T16:55:00"/>
    <s v="Flemington"/>
    <n v="9"/>
    <n v="4"/>
    <s v="Gear Up"/>
    <s v="Edge-12/Pro Mel-13"/>
    <n v="100"/>
  </r>
  <r>
    <x v="41"/>
    <d v="1899-12-30T16:55:00"/>
    <x v="0"/>
    <n v="9"/>
    <n v="4"/>
    <s v="Gear Up"/>
    <s v="Pro Mel"/>
    <n v="13"/>
    <s v=""/>
    <x v="2"/>
    <s v=""/>
    <s v="OK"/>
    <s v=""/>
    <m/>
    <s v=""/>
    <s v="Gear Up"/>
    <s v=""/>
    <s v=""/>
    <s v=""/>
    <n v="100"/>
    <s v=""/>
    <n v="-100"/>
    <x v="0"/>
    <s v="Best"/>
    <x v="5"/>
    <s v=""/>
    <s v=""/>
    <s v="Vic"/>
    <s v="-"/>
    <d v="1899-12-30T16:55:00"/>
    <s v="Flemington"/>
    <n v="9"/>
    <n v="4"/>
    <s v="Gear Up"/>
    <s v=""/>
    <s v=""/>
  </r>
  <r>
    <x v="41"/>
    <d v="1899-12-30T17:15:00"/>
    <x v="1"/>
    <n v="9"/>
    <n v="17"/>
    <s v="Another Wil"/>
    <s v="Pro Syd"/>
    <n v="15"/>
    <n v="15"/>
    <x v="0"/>
    <s v="Pro Syd-15"/>
    <s v="OK"/>
    <n v="60"/>
    <n v="1.9"/>
    <n v="114"/>
    <s v="Another Wil"/>
    <s v=""/>
    <s v=""/>
    <s v=""/>
    <n v="100"/>
    <n v="190"/>
    <n v="90"/>
    <x v="0"/>
    <s v="ave"/>
    <x v="1"/>
    <n v="228"/>
    <n v="108"/>
    <s v="NSW"/>
    <s v="-"/>
    <d v="1899-12-30T17:15:00"/>
    <s v="Rosehill"/>
    <n v="9"/>
    <n v="17"/>
    <s v="Another Wil"/>
    <s v="Pro Syd-15"/>
    <n v="120"/>
  </r>
  <r>
    <x v="41"/>
    <d v="1899-12-30T17:35:00"/>
    <x v="0"/>
    <n v="10"/>
    <n v="2"/>
    <s v="Rheinberg"/>
    <s v="E4"/>
    <n v="20"/>
    <n v="33"/>
    <x v="1"/>
    <s v="E4-20/Nat-13"/>
    <s v="OK"/>
    <n v="132"/>
    <m/>
    <s v=""/>
    <s v="Rheinberg"/>
    <n v="200"/>
    <s v=""/>
    <n v="-200"/>
    <n v="100"/>
    <s v=""/>
    <n v="-100"/>
    <x v="0"/>
    <s v="Best"/>
    <x v="6"/>
    <s v=""/>
    <n v="-150"/>
    <s v="Vic"/>
    <s v="-"/>
    <d v="1899-12-30T17:35:00"/>
    <s v="Flemington"/>
    <n v="10"/>
    <n v="2"/>
    <s v="Rheinberg"/>
    <s v="E4-20/Nat-13"/>
    <n v="150"/>
  </r>
  <r>
    <x v="41"/>
    <d v="1899-12-30T17:35:00"/>
    <x v="0"/>
    <n v="10"/>
    <n v="2"/>
    <s v="Rheinberg"/>
    <s v="Nat"/>
    <n v="13"/>
    <s v=""/>
    <x v="2"/>
    <s v=""/>
    <s v="OK"/>
    <s v=""/>
    <m/>
    <s v=""/>
    <s v="Rheinberg"/>
    <s v=""/>
    <s v=""/>
    <s v=""/>
    <n v="100"/>
    <s v=""/>
    <n v="-100"/>
    <x v="0"/>
    <s v="Best"/>
    <x v="5"/>
    <s v=""/>
    <s v=""/>
    <s v="Vic"/>
    <s v="-"/>
    <d v="1899-12-30T17:35:00"/>
    <s v="Flemington"/>
    <n v="10"/>
    <n v="2"/>
    <s v="Rheinberg"/>
    <s v=""/>
    <s v=""/>
  </r>
  <r>
    <x v="41"/>
    <d v="1899-12-30T17:55:00"/>
    <x v="1"/>
    <n v="10"/>
    <n v="15"/>
    <s v="Willaidow"/>
    <s v="E4"/>
    <n v="10"/>
    <n v="10"/>
    <x v="0"/>
    <s v="E4-10"/>
    <s v="OK"/>
    <n v="40"/>
    <m/>
    <s v=""/>
    <s v="Willaidow"/>
    <s v=""/>
    <s v=""/>
    <s v=""/>
    <n v="100"/>
    <s v=""/>
    <n v="-100"/>
    <x v="0"/>
    <s v="Poor &lt;55"/>
    <x v="2"/>
    <s v=""/>
    <n v="-20"/>
    <s v="NSW"/>
    <s v="-"/>
    <d v="1899-12-30T17:55:00"/>
    <s v="Rosehill"/>
    <n v="10"/>
    <n v="15"/>
    <s v="Willaidow"/>
    <s v="E4-10"/>
    <n v="20"/>
  </r>
  <r>
    <x v="42"/>
    <d v="1899-12-30T13:00:00"/>
    <x v="6"/>
    <n v="2"/>
    <n v="11"/>
    <s v="Circle Of Fire"/>
    <s v="Pro Syd"/>
    <n v="15"/>
    <n v="15"/>
    <x v="0"/>
    <s v="Pro Syd-15"/>
    <s v="OK"/>
    <n v="60"/>
    <n v="4"/>
    <n v="240"/>
    <s v="Circle Of Fire"/>
    <s v=""/>
    <s v=""/>
    <s v=""/>
    <n v="100"/>
    <n v="400"/>
    <n v="300"/>
    <x v="0"/>
    <s v="Best"/>
    <x v="4"/>
    <n v="400"/>
    <n v="300"/>
    <s v="NSW"/>
    <s v="-"/>
    <d v="1899-12-30T13:00:00"/>
    <s v="Randwick"/>
    <n v="2"/>
    <n v="11"/>
    <s v="Circle Of Fire"/>
    <s v="Pro Syd-15"/>
    <n v="100"/>
  </r>
  <r>
    <x v="42"/>
    <d v="1899-12-30T13:00:00"/>
    <x v="6"/>
    <n v="2"/>
    <n v="8"/>
    <s v="Verona"/>
    <s v="Pro Syd"/>
    <n v="10"/>
    <n v="10"/>
    <x v="0"/>
    <s v="Pro Syd-10"/>
    <s v="OK"/>
    <n v="40"/>
    <m/>
    <s v=""/>
    <s v="Verona"/>
    <s v=""/>
    <s v=""/>
    <s v=""/>
    <n v="100"/>
    <s v=""/>
    <n v="-100"/>
    <x v="0"/>
    <s v="Poor &lt;55"/>
    <x v="2"/>
    <s v=""/>
    <n v="-20"/>
    <s v="NSW"/>
    <s v="-"/>
    <d v="1899-12-30T13:00:00"/>
    <s v="Randwick"/>
    <n v="2"/>
    <n v="8"/>
    <s v="Verona"/>
    <s v="Pro Syd-10"/>
    <n v="20"/>
  </r>
  <r>
    <x v="42"/>
    <d v="1899-12-30T13:15:00"/>
    <x v="5"/>
    <n v="3"/>
    <n v="3"/>
    <s v="Bews"/>
    <s v="E4"/>
    <n v="10"/>
    <n v="23"/>
    <x v="1"/>
    <s v="E4-10/Nat-13"/>
    <s v="OK"/>
    <n v="92"/>
    <m/>
    <s v=""/>
    <s v="Bews"/>
    <n v="100"/>
    <s v=""/>
    <n v="-100"/>
    <n v="100"/>
    <s v=""/>
    <n v="-100"/>
    <x v="0"/>
    <s v="Best"/>
    <x v="4"/>
    <s v=""/>
    <n v="-100"/>
    <s v="Vic"/>
    <s v="-"/>
    <d v="1899-12-30T13:15:00"/>
    <s v="Caulfield"/>
    <n v="3"/>
    <n v="3"/>
    <s v="Bews"/>
    <s v="E4-10/Nat-13"/>
    <n v="100"/>
  </r>
  <r>
    <x v="42"/>
    <d v="1899-12-30T13:15:00"/>
    <x v="5"/>
    <n v="3"/>
    <n v="3"/>
    <s v="Bews"/>
    <s v="Nat"/>
    <n v="13"/>
    <s v=""/>
    <x v="2"/>
    <s v=""/>
    <s v="OK"/>
    <s v=""/>
    <m/>
    <s v=""/>
    <s v="Bews"/>
    <s v=""/>
    <s v=""/>
    <s v=""/>
    <n v="100"/>
    <s v=""/>
    <n v="-100"/>
    <x v="0"/>
    <s v="Best"/>
    <x v="5"/>
    <s v=""/>
    <s v=""/>
    <s v="Vic"/>
    <s v="-"/>
    <d v="1899-12-30T13:15:00"/>
    <s v="Caulfield"/>
    <n v="3"/>
    <n v="3"/>
    <s v="Bews"/>
    <s v=""/>
    <s v=""/>
  </r>
  <r>
    <x v="42"/>
    <d v="1899-12-30T14:25:00"/>
    <x v="5"/>
    <n v="5"/>
    <n v="7"/>
    <s v="Furious"/>
    <s v="E4"/>
    <n v="10"/>
    <n v="23"/>
    <x v="1"/>
    <s v="E4-10/Nat-13"/>
    <s v="OK"/>
    <n v="92"/>
    <m/>
    <s v=""/>
    <s v="Furious"/>
    <n v="100"/>
    <s v=""/>
    <n v="-100"/>
    <n v="100"/>
    <s v=""/>
    <n v="-100"/>
    <x v="0"/>
    <s v="Best"/>
    <x v="4"/>
    <s v=""/>
    <n v="-100"/>
    <s v="Vic"/>
    <s v="-"/>
    <d v="1899-12-30T14:25:00"/>
    <s v="Caulfield"/>
    <n v="5"/>
    <n v="7"/>
    <s v="Furious"/>
    <s v="E4-10/Nat-13"/>
    <n v="100"/>
  </r>
  <r>
    <x v="42"/>
    <d v="1899-12-30T14:25:00"/>
    <x v="5"/>
    <n v="5"/>
    <n v="7"/>
    <s v="Furious"/>
    <s v="Nat"/>
    <n v="13"/>
    <s v=""/>
    <x v="2"/>
    <s v=""/>
    <s v="OK"/>
    <s v=""/>
    <m/>
    <s v=""/>
    <s v="Furious"/>
    <s v=""/>
    <s v=""/>
    <s v=""/>
    <n v="100"/>
    <s v=""/>
    <n v="-100"/>
    <x v="0"/>
    <s v="Best"/>
    <x v="5"/>
    <s v=""/>
    <s v=""/>
    <s v="Vic"/>
    <s v="-"/>
    <d v="1899-12-30T14:25:00"/>
    <s v="Caulfield"/>
    <n v="5"/>
    <n v="7"/>
    <s v="Furious"/>
    <s v=""/>
    <s v=""/>
  </r>
  <r>
    <x v="42"/>
    <d v="1899-12-30T15:35:00"/>
    <x v="5"/>
    <n v="7"/>
    <n v="2"/>
    <s v="Antrim Coast"/>
    <s v="E4"/>
    <n v="10"/>
    <n v="23"/>
    <x v="1"/>
    <s v="E4-10/Nat-13"/>
    <s v="OK"/>
    <n v="92"/>
    <m/>
    <s v=""/>
    <s v="Antrim Coast"/>
    <n v="100"/>
    <s v=""/>
    <n v="-100"/>
    <n v="100"/>
    <s v=""/>
    <n v="-100"/>
    <x v="0"/>
    <s v="Best"/>
    <x v="4"/>
    <s v=""/>
    <n v="-100"/>
    <s v="Vic"/>
    <s v="-"/>
    <d v="1899-12-30T15:35:00"/>
    <s v="Caulfield"/>
    <n v="7"/>
    <n v="2"/>
    <s v="Antrim Coast"/>
    <s v="E4-10/Nat-13"/>
    <n v="100"/>
  </r>
  <r>
    <x v="42"/>
    <d v="1899-12-30T15:35:00"/>
    <x v="5"/>
    <n v="7"/>
    <n v="2"/>
    <s v="Antrim Coast"/>
    <s v="Nat"/>
    <n v="13"/>
    <s v=""/>
    <x v="2"/>
    <s v=""/>
    <s v="OK"/>
    <s v=""/>
    <m/>
    <s v=""/>
    <s v="Antrim Coast"/>
    <s v=""/>
    <s v=""/>
    <s v=""/>
    <n v="100"/>
    <s v=""/>
    <n v="-100"/>
    <x v="0"/>
    <s v="Best"/>
    <x v="5"/>
    <s v=""/>
    <s v=""/>
    <s v="Vic"/>
    <s v="-"/>
    <d v="1899-12-30T15:35:00"/>
    <s v="Caulfield"/>
    <n v="7"/>
    <n v="2"/>
    <s v="Antrim Coast"/>
    <s v=""/>
    <s v=""/>
  </r>
  <r>
    <x v="42"/>
    <d v="1899-12-30T16:15:00"/>
    <x v="5"/>
    <n v="8"/>
    <n v="9"/>
    <s v="Globe"/>
    <s v="E4"/>
    <n v="12"/>
    <n v="12"/>
    <x v="0"/>
    <s v="E4-12"/>
    <s v="OK"/>
    <n v="48"/>
    <m/>
    <s v=""/>
    <s v="Globe"/>
    <s v=""/>
    <s v=""/>
    <s v=""/>
    <n v="100"/>
    <s v=""/>
    <n v="-100"/>
    <x v="0"/>
    <s v="Poor &lt;55"/>
    <x v="2"/>
    <s v=""/>
    <n v="-20"/>
    <s v="Vic"/>
    <s v="-"/>
    <d v="1899-12-30T16:15:00"/>
    <s v="Caulfield"/>
    <n v="8"/>
    <n v="9"/>
    <s v="Globe"/>
    <s v="E4-12"/>
    <n v="20"/>
  </r>
  <r>
    <x v="42"/>
    <d v="1899-12-30T16:15:00"/>
    <x v="5"/>
    <n v="8"/>
    <n v="5"/>
    <s v="Seonee"/>
    <s v="E4"/>
    <n v="10"/>
    <n v="36"/>
    <x v="3"/>
    <s v="E4-10/Nat-13/Pro Mel-13"/>
    <s v="OK"/>
    <n v="144"/>
    <m/>
    <s v=""/>
    <s v="Seonee"/>
    <n v="200"/>
    <s v=""/>
    <n v="-200"/>
    <n v="100"/>
    <s v=""/>
    <n v="-100"/>
    <x v="0"/>
    <s v="Best"/>
    <x v="6"/>
    <s v=""/>
    <n v="-150"/>
    <s v="Vic"/>
    <s v="-"/>
    <d v="1899-12-30T16:15:00"/>
    <s v="Caulfield"/>
    <n v="8"/>
    <n v="5"/>
    <s v="Seonee"/>
    <s v="E4-10/Nat-13/Pro Mel-13"/>
    <n v="150"/>
  </r>
  <r>
    <x v="42"/>
    <d v="1899-12-30T16:15:00"/>
    <x v="5"/>
    <n v="8"/>
    <n v="5"/>
    <s v="Seonee"/>
    <s v="Nat"/>
    <n v="13"/>
    <s v=""/>
    <x v="2"/>
    <s v=""/>
    <s v="OK"/>
    <s v=""/>
    <m/>
    <s v=""/>
    <s v="Seonee"/>
    <s v=""/>
    <s v=""/>
    <s v=""/>
    <n v="100"/>
    <s v=""/>
    <n v="-100"/>
    <x v="0"/>
    <s v="Best"/>
    <x v="5"/>
    <s v=""/>
    <s v=""/>
    <s v="Vic"/>
    <s v="-"/>
    <d v="1899-12-30T16:15:00"/>
    <s v="Caulfield"/>
    <n v="8"/>
    <n v="5"/>
    <s v="Seonee"/>
    <s v=""/>
    <s v=""/>
  </r>
  <r>
    <x v="42"/>
    <d v="1899-12-30T16:15:00"/>
    <x v="5"/>
    <n v="8"/>
    <n v="5"/>
    <s v="Seonee"/>
    <s v="Pro Mel"/>
    <n v="13"/>
    <s v=""/>
    <x v="2"/>
    <s v=""/>
    <s v="OK"/>
    <s v=""/>
    <m/>
    <s v=""/>
    <s v="Seonee"/>
    <s v=""/>
    <s v=""/>
    <s v=""/>
    <n v="100"/>
    <s v=""/>
    <n v="-100"/>
    <x v="0"/>
    <s v="Best"/>
    <x v="5"/>
    <s v=""/>
    <s v=""/>
    <s v="Vic"/>
    <s v="-"/>
    <d v="1899-12-30T16:15:00"/>
    <s v="Caulfield"/>
    <n v="8"/>
    <n v="5"/>
    <s v="Seonee"/>
    <s v=""/>
    <s v=""/>
  </r>
  <r>
    <x v="42"/>
    <d v="1899-12-30T16:55:00"/>
    <x v="5"/>
    <n v="9"/>
    <n v="3"/>
    <s v="First Immortal"/>
    <s v="E4"/>
    <n v="12"/>
    <n v="38"/>
    <x v="3"/>
    <s v="E4-12/Edge-13/Pro Mel-13"/>
    <s v="OK"/>
    <n v="152"/>
    <m/>
    <s v=""/>
    <s v="First Immortal"/>
    <n v="200"/>
    <s v=""/>
    <n v="-200"/>
    <n v="100"/>
    <s v=""/>
    <n v="-100"/>
    <x v="0"/>
    <s v="Best"/>
    <x v="6"/>
    <s v=""/>
    <n v="-150"/>
    <s v="Vic"/>
    <s v="-"/>
    <d v="1899-12-30T16:55:00"/>
    <s v="Caulfield"/>
    <n v="9"/>
    <n v="3"/>
    <s v="First Immortal"/>
    <s v="E4-12/Edge-13/Pro Mel-13"/>
    <n v="150"/>
  </r>
  <r>
    <x v="42"/>
    <d v="1899-12-30T16:55:00"/>
    <x v="5"/>
    <n v="9"/>
    <n v="3"/>
    <s v="First Immortal"/>
    <s v="Edge"/>
    <n v="13"/>
    <s v=""/>
    <x v="2"/>
    <s v=""/>
    <s v="OK"/>
    <s v=""/>
    <m/>
    <s v=""/>
    <s v="First Immortal"/>
    <s v=""/>
    <s v=""/>
    <s v=""/>
    <n v="100"/>
    <s v=""/>
    <n v="-100"/>
    <x v="0"/>
    <s v="Best"/>
    <x v="5"/>
    <s v=""/>
    <s v=""/>
    <s v="Vic"/>
    <s v="-"/>
    <d v="1899-12-30T16:55:00"/>
    <s v="Caulfield"/>
    <n v="9"/>
    <n v="3"/>
    <s v="First Immortal"/>
    <s v=""/>
    <s v=""/>
  </r>
  <r>
    <x v="42"/>
    <d v="1899-12-30T16:55:00"/>
    <x v="5"/>
    <n v="9"/>
    <n v="3"/>
    <s v="First Immortal"/>
    <s v="Pro Mel"/>
    <n v="13"/>
    <s v=""/>
    <x v="2"/>
    <s v=""/>
    <s v="OK"/>
    <s v=""/>
    <m/>
    <s v=""/>
    <s v="First Immortal"/>
    <s v=""/>
    <s v=""/>
    <s v=""/>
    <n v="100"/>
    <s v=""/>
    <n v="-100"/>
    <x v="0"/>
    <s v="Best"/>
    <x v="5"/>
    <s v=""/>
    <s v=""/>
    <s v="Vic"/>
    <s v="-"/>
    <d v="1899-12-30T16:55:00"/>
    <s v="Caulfield"/>
    <n v="9"/>
    <n v="3"/>
    <s v="First Immortal"/>
    <s v=""/>
    <s v=""/>
  </r>
  <r>
    <x v="42"/>
    <d v="1899-12-30T16:55:00"/>
    <x v="5"/>
    <n v="9"/>
    <n v="11"/>
    <s v="Shaiyhar"/>
    <s v="E4"/>
    <n v="10"/>
    <n v="23"/>
    <x v="1"/>
    <s v="E4-10/Nat-13"/>
    <s v="OK"/>
    <n v="92"/>
    <m/>
    <s v=""/>
    <s v="Shaiyhar"/>
    <n v="100"/>
    <s v=""/>
    <n v="-100"/>
    <n v="100"/>
    <s v=""/>
    <n v="-100"/>
    <x v="0"/>
    <s v="Best"/>
    <x v="4"/>
    <s v=""/>
    <n v="-100"/>
    <s v="Vic"/>
    <s v="-"/>
    <d v="1899-12-30T16:55:00"/>
    <s v="Caulfield"/>
    <n v="9"/>
    <n v="11"/>
    <s v="Shaiyhar"/>
    <s v="E4-10/Nat-13"/>
    <n v="100"/>
  </r>
  <r>
    <x v="42"/>
    <d v="1899-12-30T16:55:00"/>
    <x v="5"/>
    <n v="9"/>
    <n v="11"/>
    <s v="Shaiyhar"/>
    <s v="Nat"/>
    <n v="13"/>
    <s v=""/>
    <x v="2"/>
    <s v=""/>
    <s v="OK"/>
    <s v=""/>
    <m/>
    <s v=""/>
    <s v="Shaiyhar"/>
    <s v=""/>
    <s v=""/>
    <s v=""/>
    <n v="100"/>
    <s v=""/>
    <n v="-100"/>
    <x v="0"/>
    <s v="Best"/>
    <x v="5"/>
    <s v=""/>
    <s v=""/>
    <s v="Vic"/>
    <s v="-"/>
    <d v="1899-12-30T16:55:00"/>
    <s v="Caulfield"/>
    <n v="9"/>
    <n v="11"/>
    <s v="Shaiyhar"/>
    <s v=""/>
    <s v=""/>
  </r>
  <r>
    <x v="42"/>
    <d v="1899-12-30T17:35:00"/>
    <x v="5"/>
    <n v="10"/>
    <n v="13"/>
    <s v="Frigid"/>
    <s v="E4"/>
    <n v="10"/>
    <n v="23"/>
    <x v="1"/>
    <s v="E4-10/Nat-13"/>
    <s v="OK"/>
    <n v="92"/>
    <m/>
    <s v=""/>
    <s v="Frigid"/>
    <n v="100"/>
    <s v=""/>
    <n v="-100"/>
    <n v="100"/>
    <s v=""/>
    <n v="-100"/>
    <x v="0"/>
    <s v="Best"/>
    <x v="4"/>
    <s v=""/>
    <n v="-100"/>
    <s v="Vic"/>
    <s v="-"/>
    <d v="1899-12-30T17:35:00"/>
    <s v="Caulfield"/>
    <n v="10"/>
    <n v="13"/>
    <s v="Frigid"/>
    <s v="E4-10/Nat-13"/>
    <n v="100"/>
  </r>
  <r>
    <x v="42"/>
    <d v="1899-12-30T17:35:00"/>
    <x v="5"/>
    <n v="10"/>
    <n v="13"/>
    <s v="Frigid"/>
    <s v="Nat"/>
    <n v="13"/>
    <s v=""/>
    <x v="2"/>
    <s v=""/>
    <s v="OK"/>
    <s v=""/>
    <m/>
    <s v=""/>
    <s v="Frigid"/>
    <s v=""/>
    <s v=""/>
    <s v=""/>
    <n v="100"/>
    <s v=""/>
    <n v="-100"/>
    <x v="0"/>
    <s v="Best"/>
    <x v="5"/>
    <s v=""/>
    <s v=""/>
    <s v="Vic"/>
    <s v="-"/>
    <d v="1899-12-30T17:35:00"/>
    <s v="Caulfield"/>
    <n v="10"/>
    <n v="13"/>
    <s v="Frigid"/>
    <s v=""/>
    <s v=""/>
  </r>
  <r>
    <x v="42"/>
    <d v="1899-12-30T17:35:00"/>
    <x v="5"/>
    <n v="10"/>
    <n v="11"/>
    <s v="Regal Azmon"/>
    <s v="Edge"/>
    <n v="13"/>
    <n v="13"/>
    <x v="0"/>
    <s v="Edge-13"/>
    <s v="OK"/>
    <n v="52"/>
    <n v="5.5"/>
    <n v="286"/>
    <s v="Regal Azmon"/>
    <s v=""/>
    <s v=""/>
    <s v=""/>
    <n v="100"/>
    <n v="550"/>
    <n v="450"/>
    <x v="0"/>
    <s v="Poor &lt;55"/>
    <x v="2"/>
    <n v="110"/>
    <n v="90"/>
    <s v="Vic"/>
    <s v="-"/>
    <d v="1899-12-30T17:35:00"/>
    <s v="Caulfield"/>
    <n v="10"/>
    <n v="11"/>
    <s v="Regal Azmon"/>
    <s v="Edge-13"/>
    <n v="20"/>
  </r>
  <r>
    <x v="43"/>
    <d v="1899-12-30T13:38:00"/>
    <x v="4"/>
    <n v="4"/>
    <n v="9"/>
    <s v="Nashira"/>
    <s v="Nat"/>
    <n v="11"/>
    <n v="11"/>
    <x v="0"/>
    <s v="Nat-11"/>
    <s v=""/>
    <n v="44"/>
    <m/>
    <s v=""/>
    <s v="Nashira"/>
    <s v=""/>
    <s v=""/>
    <s v=""/>
    <n v="100"/>
    <s v=""/>
    <n v="-100"/>
    <x v="0"/>
    <s v="Q"/>
    <x v="3"/>
    <s v=""/>
    <n v="-40"/>
    <s v="Qld"/>
    <s v="-"/>
    <d v="1899-12-30T13:38:00"/>
    <s v="Doomben"/>
    <n v="4"/>
    <n v="9"/>
    <s v="Nashira"/>
    <s v="Nat-11"/>
    <n v="40"/>
  </r>
  <r>
    <x v="43"/>
    <d v="1899-12-30T14:05:00"/>
    <x v="6"/>
    <n v="5"/>
    <n v="1"/>
    <s v="Ozzmosis"/>
    <s v="E4"/>
    <n v="10"/>
    <n v="23"/>
    <x v="1"/>
    <s v="E4-10/Nat-13"/>
    <s v="OK"/>
    <n v="92"/>
    <m/>
    <s v=""/>
    <s v="Ozzmosis"/>
    <n v="100"/>
    <s v=""/>
    <n v="-100"/>
    <n v="100"/>
    <s v=""/>
    <n v="-100"/>
    <x v="0"/>
    <s v="Best"/>
    <x v="3"/>
    <s v=""/>
    <n v="-40"/>
    <s v="NSW"/>
    <s v="-"/>
    <d v="1899-12-30T14:05:00"/>
    <s v="Randwick"/>
    <n v="5"/>
    <n v="1"/>
    <s v="Ozzmosis"/>
    <s v="E4-10/Nat-13"/>
    <n v="40"/>
  </r>
  <r>
    <x v="43"/>
    <d v="1899-12-30T14:05:00"/>
    <x v="6"/>
    <n v="5"/>
    <n v="1"/>
    <s v="Ozzmosis"/>
    <s v="Nat"/>
    <n v="13"/>
    <s v=""/>
    <x v="2"/>
    <s v=""/>
    <s v="OK"/>
    <s v=""/>
    <m/>
    <s v=""/>
    <s v="Ozzmosis"/>
    <s v=""/>
    <s v=""/>
    <s v=""/>
    <n v="100"/>
    <s v=""/>
    <n v="-100"/>
    <x v="0"/>
    <s v="Best"/>
    <x v="5"/>
    <s v=""/>
    <s v=""/>
    <s v="NSW"/>
    <s v="-"/>
    <d v="1899-12-30T14:05:00"/>
    <s v="Randwick"/>
    <n v="5"/>
    <n v="1"/>
    <s v="Ozzmosis"/>
    <s v=""/>
    <s v=""/>
  </r>
  <r>
    <x v="43"/>
    <d v="1899-12-30T14:48:00"/>
    <x v="4"/>
    <n v="6"/>
    <n v="12"/>
    <s v="Apophis"/>
    <s v="Nat"/>
    <n v="11"/>
    <n v="11"/>
    <x v="0"/>
    <s v="Nat-11"/>
    <s v=""/>
    <n v="44"/>
    <m/>
    <s v=""/>
    <s v="Apophis"/>
    <s v=""/>
    <s v=""/>
    <s v=""/>
    <n v="100"/>
    <s v=""/>
    <n v="-100"/>
    <x v="0"/>
    <s v="Q"/>
    <x v="3"/>
    <s v=""/>
    <n v="-40"/>
    <s v="Qld"/>
    <s v="-"/>
    <d v="1899-12-30T14:48:00"/>
    <s v="Doomben"/>
    <n v="6"/>
    <n v="12"/>
    <s v="Apophis"/>
    <s v="Nat-11"/>
    <n v="40"/>
  </r>
  <r>
    <x v="43"/>
    <d v="1899-12-30T14:55:00"/>
    <x v="14"/>
    <n v="6"/>
    <n v="12"/>
    <s v="Is It Me"/>
    <s v="Edge"/>
    <n v="10"/>
    <n v="20"/>
    <x v="1"/>
    <s v="Edge-10/Pro Mel-10"/>
    <s v=""/>
    <n v="80"/>
    <m/>
    <s v=""/>
    <s v="Is It Me"/>
    <s v=""/>
    <s v=""/>
    <s v=""/>
    <n v="100"/>
    <s v=""/>
    <n v="-100"/>
    <x v="0"/>
    <s v="ave"/>
    <x v="1"/>
    <s v=""/>
    <n v="-120"/>
    <s v="Vic"/>
    <s v="Bush"/>
    <d v="1899-12-30T14:55:00"/>
    <s v="Bendigo"/>
    <n v="6"/>
    <n v="12"/>
    <s v="Is It Me"/>
    <s v="Edge-10/Pro Mel-10"/>
    <n v="120"/>
  </r>
  <r>
    <x v="43"/>
    <d v="1899-12-30T14:55:00"/>
    <x v="14"/>
    <n v="6"/>
    <n v="12"/>
    <s v="Is It Me"/>
    <s v="Pro Mel"/>
    <n v="10"/>
    <s v=""/>
    <x v="2"/>
    <s v=""/>
    <s v=""/>
    <s v=""/>
    <m/>
    <s v=""/>
    <s v="Is It Me"/>
    <s v=""/>
    <s v=""/>
    <s v=""/>
    <n v="100"/>
    <s v=""/>
    <n v="-100"/>
    <x v="0"/>
    <s v="ave"/>
    <x v="5"/>
    <s v=""/>
    <s v=""/>
    <s v="Vic"/>
    <s v="Bush"/>
    <d v="1899-12-30T14:55:00"/>
    <s v="Bendigo"/>
    <n v="6"/>
    <n v="12"/>
    <s v="Is It Me"/>
    <s v=""/>
    <s v=""/>
  </r>
  <r>
    <x v="43"/>
    <d v="1899-12-30T14:55:00"/>
    <x v="14"/>
    <n v="6"/>
    <n v="4"/>
    <s v="Senegalia"/>
    <s v="Edge"/>
    <n v="10"/>
    <n v="23"/>
    <x v="1"/>
    <s v="Edge-10/Pro Mel-13"/>
    <s v=""/>
    <n v="92"/>
    <n v="15"/>
    <n v="1380"/>
    <s v="Senegalia"/>
    <s v=""/>
    <s v=""/>
    <s v=""/>
    <n v="100"/>
    <n v="1500"/>
    <n v="1400"/>
    <x v="0"/>
    <s v="ave"/>
    <x v="1"/>
    <n v="1800"/>
    <n v="1680"/>
    <s v="Vic"/>
    <s v="Bush"/>
    <d v="1899-12-30T14:55:00"/>
    <s v="Bendigo"/>
    <n v="6"/>
    <n v="4"/>
    <s v="Senegalia"/>
    <s v="Edge-10/Pro Mel-13"/>
    <n v="120"/>
  </r>
  <r>
    <x v="43"/>
    <d v="1899-12-30T14:55:00"/>
    <x v="14"/>
    <n v="6"/>
    <n v="4"/>
    <s v="Senegalia"/>
    <s v="Pro Mel"/>
    <n v="13"/>
    <s v=""/>
    <x v="2"/>
    <s v=""/>
    <s v=""/>
    <s v=""/>
    <n v="15"/>
    <s v=""/>
    <s v="Senegalia"/>
    <s v=""/>
    <s v=""/>
    <s v=""/>
    <n v="100"/>
    <n v="1500"/>
    <n v="1400"/>
    <x v="0"/>
    <s v="ave"/>
    <x v="5"/>
    <s v=""/>
    <s v=""/>
    <s v="Vic"/>
    <s v="Bush"/>
    <d v="1899-12-30T14:55:00"/>
    <s v="Bendigo"/>
    <n v="6"/>
    <n v="4"/>
    <s v="Senegalia"/>
    <s v=""/>
    <s v=""/>
  </r>
  <r>
    <x v="43"/>
    <d v="1899-12-30T15:35:00"/>
    <x v="14"/>
    <n v="7"/>
    <n v="10"/>
    <s v="Lady Jones"/>
    <s v="E4"/>
    <n v="12"/>
    <n v="24"/>
    <x v="1"/>
    <s v="E4-12/Edge-12"/>
    <s v=""/>
    <n v="96"/>
    <n v="5"/>
    <n v="480"/>
    <s v="Lady Jones"/>
    <s v=""/>
    <s v=""/>
    <s v=""/>
    <n v="100"/>
    <n v="500"/>
    <n v="400"/>
    <x v="0"/>
    <s v="ave"/>
    <x v="1"/>
    <n v="600"/>
    <n v="480"/>
    <s v="Vic"/>
    <s v="Bush"/>
    <d v="1899-12-30T15:35:00"/>
    <s v="Bendigo"/>
    <n v="7"/>
    <n v="10"/>
    <s v="Lady Jones"/>
    <s v="E4-12/Edge-12"/>
    <n v="120"/>
  </r>
  <r>
    <x v="43"/>
    <d v="1899-12-30T15:35:00"/>
    <x v="14"/>
    <n v="7"/>
    <n v="10"/>
    <s v="Lady Jones"/>
    <s v="Edge"/>
    <n v="12"/>
    <s v=""/>
    <x v="2"/>
    <s v=""/>
    <s v=""/>
    <s v=""/>
    <n v="5"/>
    <s v=""/>
    <s v="Lady Jones"/>
    <s v=""/>
    <s v=""/>
    <s v=""/>
    <n v="100"/>
    <n v="500"/>
    <n v="400"/>
    <x v="0"/>
    <s v="ave"/>
    <x v="5"/>
    <s v=""/>
    <s v=""/>
    <s v="Vic"/>
    <s v="Bush"/>
    <d v="1899-12-30T15:35:00"/>
    <s v="Bendigo"/>
    <n v="7"/>
    <n v="10"/>
    <s v="Lady Jones"/>
    <s v=""/>
    <s v=""/>
  </r>
  <r>
    <x v="43"/>
    <d v="1899-12-30T15:55:00"/>
    <x v="6"/>
    <n v="8"/>
    <n v="7"/>
    <s v="Pride Of Jenni"/>
    <s v="E4"/>
    <n v="10"/>
    <n v="10"/>
    <x v="0"/>
    <s v="E4-10"/>
    <s v="OK"/>
    <n v="40"/>
    <n v="7.5"/>
    <n v="300"/>
    <s v="Pride Of Jenni"/>
    <s v=""/>
    <s v=""/>
    <s v=""/>
    <n v="100"/>
    <n v="750"/>
    <n v="650"/>
    <x v="0"/>
    <s v="Poor &lt;55"/>
    <x v="2"/>
    <n v="150"/>
    <n v="130"/>
    <s v="NSW"/>
    <s v="-"/>
    <d v="1899-12-30T15:55:00"/>
    <s v="Randwick"/>
    <n v="8"/>
    <n v="7"/>
    <s v="Pride Of Jenni"/>
    <s v="E4-10"/>
    <n v="20"/>
  </r>
  <r>
    <x v="43"/>
    <d v="1899-12-30T16:50:00"/>
    <x v="14"/>
    <n v="9"/>
    <n v="13"/>
    <s v="El Soleado"/>
    <s v="Edge"/>
    <n v="12"/>
    <n v="25"/>
    <x v="1"/>
    <s v="Edge-12/Pro Mel-13"/>
    <s v=""/>
    <n v="100"/>
    <n v="17"/>
    <n v="1700"/>
    <s v="El Soleado"/>
    <s v=""/>
    <s v=""/>
    <s v=""/>
    <n v="100"/>
    <n v="1700"/>
    <n v="1600"/>
    <x v="0"/>
    <s v="ave"/>
    <x v="1"/>
    <n v="2040"/>
    <n v="1920"/>
    <s v="Vic"/>
    <s v="Bush"/>
    <d v="1899-12-30T16:50:00"/>
    <s v="Bendigo"/>
    <n v="9"/>
    <n v="13"/>
    <s v="El Soleado"/>
    <s v="Edge-12/Pro Mel-13"/>
    <n v="120"/>
  </r>
  <r>
    <x v="43"/>
    <d v="1899-12-30T16:50:00"/>
    <x v="14"/>
    <n v="9"/>
    <n v="13"/>
    <s v="El Soleado"/>
    <s v="Pro Mel"/>
    <n v="13"/>
    <s v=""/>
    <x v="2"/>
    <s v=""/>
    <s v=""/>
    <s v=""/>
    <n v="17"/>
    <s v=""/>
    <s v="El Soleado"/>
    <s v=""/>
    <s v=""/>
    <s v=""/>
    <n v="100"/>
    <n v="1700"/>
    <n v="1600"/>
    <x v="0"/>
    <s v="ave"/>
    <x v="5"/>
    <s v=""/>
    <s v=""/>
    <s v="Vic"/>
    <s v="Bush"/>
    <d v="1899-12-30T16:50:00"/>
    <s v="Bendigo"/>
    <n v="9"/>
    <n v="13"/>
    <s v="El Soleado"/>
    <s v=""/>
    <s v=""/>
  </r>
  <r>
    <x v="43"/>
    <d v="1899-12-30T17:25:00"/>
    <x v="14"/>
    <n v="10"/>
    <n v="15"/>
    <s v="Extratwo"/>
    <s v="E4"/>
    <n v="12"/>
    <n v="24"/>
    <x v="1"/>
    <s v="E4-12/Edge-12"/>
    <s v=""/>
    <n v="96"/>
    <m/>
    <s v=""/>
    <s v="Extratwo"/>
    <s v=""/>
    <s v=""/>
    <s v=""/>
    <n v="100"/>
    <s v=""/>
    <n v="-100"/>
    <x v="0"/>
    <s v="ave"/>
    <x v="1"/>
    <s v=""/>
    <n v="-120"/>
    <s v="Vic"/>
    <s v="Bush"/>
    <d v="1899-12-30T17:25:00"/>
    <s v="Bendigo"/>
    <n v="10"/>
    <n v="15"/>
    <s v="Extratwo"/>
    <s v="E4-12/Edge-12"/>
    <n v="120"/>
  </r>
  <r>
    <x v="43"/>
    <d v="1899-12-30T17:25:00"/>
    <x v="14"/>
    <n v="10"/>
    <n v="15"/>
    <s v="Extratwo"/>
    <s v="Edge"/>
    <n v="12"/>
    <s v=""/>
    <x v="2"/>
    <s v=""/>
    <s v=""/>
    <s v=""/>
    <m/>
    <s v=""/>
    <s v="Extratwo"/>
    <s v=""/>
    <s v=""/>
    <s v=""/>
    <n v="100"/>
    <s v=""/>
    <n v="-100"/>
    <x v="0"/>
    <s v="ave"/>
    <x v="5"/>
    <s v=""/>
    <s v=""/>
    <s v="Vic"/>
    <s v="Bush"/>
    <d v="1899-12-30T17:25:00"/>
    <s v="Bendigo"/>
    <n v="10"/>
    <n v="15"/>
    <s v="Extratwo"/>
    <s v=""/>
    <s v=""/>
  </r>
  <r>
    <x v="44"/>
    <d v="1899-12-30T12:05:00"/>
    <x v="6"/>
    <n v="2"/>
    <n v="3"/>
    <s v="Belvedere Boys"/>
    <s v="E4"/>
    <n v="10"/>
    <n v="40"/>
    <x v="3"/>
    <s v="E4-10/Edge-15/Nat-15"/>
    <s v="OK"/>
    <n v="160"/>
    <n v="2.8"/>
    <n v="448"/>
    <s v="Belvedere Boys"/>
    <n v="200"/>
    <n v="560"/>
    <n v="360"/>
    <n v="100"/>
    <n v="280"/>
    <n v="180"/>
    <x v="0"/>
    <s v="Best"/>
    <x v="6"/>
    <n v="420"/>
    <n v="270"/>
    <s v="NSW"/>
    <s v="-"/>
    <d v="1899-12-30T12:05:00"/>
    <s v="Randwick"/>
    <n v="2"/>
    <n v="3"/>
    <s v="Belvedere Boys"/>
    <s v="E4-10/Edge-15/Nat-15"/>
    <n v="150"/>
  </r>
  <r>
    <x v="44"/>
    <d v="1899-12-30T12:05:00"/>
    <x v="6"/>
    <n v="2"/>
    <n v="3"/>
    <s v="Belvedere Boys"/>
    <s v="Edge"/>
    <n v="15"/>
    <s v=""/>
    <x v="2"/>
    <s v=""/>
    <s v="OK"/>
    <s v=""/>
    <n v="2.8"/>
    <s v=""/>
    <s v="Belvedere Boys"/>
    <s v=""/>
    <s v=""/>
    <s v=""/>
    <n v="100"/>
    <n v="280"/>
    <n v="180"/>
    <x v="0"/>
    <s v="Best"/>
    <x v="5"/>
    <s v=""/>
    <s v=""/>
    <s v="NSW"/>
    <s v="-"/>
    <d v="1899-12-30T12:05:00"/>
    <s v="Randwick"/>
    <n v="2"/>
    <n v="3"/>
    <s v="Belvedere Boys"/>
    <s v=""/>
    <s v=""/>
  </r>
  <r>
    <x v="44"/>
    <d v="1899-12-30T12:05:00"/>
    <x v="6"/>
    <n v="2"/>
    <n v="3"/>
    <s v="Belvedere Boys"/>
    <s v="Nat"/>
    <n v="15"/>
    <s v=""/>
    <x v="2"/>
    <s v=""/>
    <s v="OK"/>
    <s v=""/>
    <n v="2.8"/>
    <s v=""/>
    <s v="Belvedere Boys"/>
    <s v=""/>
    <s v=""/>
    <s v=""/>
    <n v="100"/>
    <n v="280"/>
    <n v="180"/>
    <x v="0"/>
    <s v="Best"/>
    <x v="5"/>
    <s v=""/>
    <s v=""/>
    <s v="NSW"/>
    <s v="-"/>
    <d v="1899-12-30T12:05:00"/>
    <s v="Randwick"/>
    <n v="2"/>
    <n v="3"/>
    <s v="Belvedere Boys"/>
    <s v=""/>
    <s v=""/>
  </r>
  <r>
    <x v="44"/>
    <d v="1899-12-30T12:13:00"/>
    <x v="2"/>
    <n v="2"/>
    <n v="8"/>
    <s v="Red Wave"/>
    <s v="Nat"/>
    <n v="11"/>
    <n v="11"/>
    <x v="0"/>
    <s v="Nat-11"/>
    <s v=""/>
    <n v="44"/>
    <m/>
    <s v=""/>
    <s v="Red Wave"/>
    <s v=""/>
    <s v=""/>
    <s v=""/>
    <n v="100"/>
    <s v=""/>
    <n v="-100"/>
    <x v="0"/>
    <s v="Q"/>
    <x v="3"/>
    <s v=""/>
    <n v="-40"/>
    <s v="Qld"/>
    <s v="-"/>
    <d v="1899-12-30T12:13:00"/>
    <s v="Eagle Farm"/>
    <n v="2"/>
    <n v="8"/>
    <s v="Red Wave"/>
    <s v="Nat-11"/>
    <n v="40"/>
  </r>
  <r>
    <x v="44"/>
    <d v="1899-12-30T13:23:00"/>
    <x v="2"/>
    <n v="4"/>
    <n v="6"/>
    <s v="Red Top"/>
    <s v="Nat"/>
    <n v="11"/>
    <n v="11"/>
    <x v="0"/>
    <s v="Nat-11"/>
    <s v=""/>
    <n v="44"/>
    <m/>
    <s v=""/>
    <s v="Red Top"/>
    <s v=""/>
    <s v=""/>
    <s v=""/>
    <n v="100"/>
    <s v=""/>
    <n v="-100"/>
    <x v="0"/>
    <s v="Q"/>
    <x v="3"/>
    <s v=""/>
    <n v="-40"/>
    <s v="Qld"/>
    <s v="-"/>
    <d v="1899-12-30T13:23:00"/>
    <s v="Eagle Farm"/>
    <n v="4"/>
    <n v="6"/>
    <s v="Red Top"/>
    <s v="Nat-11"/>
    <n v="40"/>
  </r>
  <r>
    <x v="44"/>
    <d v="1899-12-30T13:30:00"/>
    <x v="15"/>
    <n v="4"/>
    <n v="4"/>
    <s v="Arran Bay"/>
    <s v="E4"/>
    <n v="20"/>
    <n v="54"/>
    <x v="3"/>
    <s v="E4-20/Edge-14/Nat-20"/>
    <s v=""/>
    <n v="216"/>
    <n v="5"/>
    <n v="1080"/>
    <s v="Arran Bay"/>
    <s v=""/>
    <s v=""/>
    <s v=""/>
    <n v="100"/>
    <n v="500"/>
    <n v="400"/>
    <x v="0"/>
    <s v="ave"/>
    <x v="7"/>
    <n v="650"/>
    <n v="520"/>
    <s v="Vic"/>
    <s v="Bush"/>
    <d v="1899-12-30T13:30:00"/>
    <s v="Mornington"/>
    <n v="4"/>
    <n v="4"/>
    <s v="Arran Bay"/>
    <s v="E4-20/Edge-14/Nat-20"/>
    <n v="130"/>
  </r>
  <r>
    <x v="44"/>
    <d v="1899-12-30T13:30:00"/>
    <x v="15"/>
    <n v="4"/>
    <n v="4"/>
    <s v="Arran Bay"/>
    <s v="Edge"/>
    <n v="14"/>
    <s v=""/>
    <x v="2"/>
    <s v=""/>
    <s v=""/>
    <s v=""/>
    <n v="5"/>
    <s v=""/>
    <s v="Arran Bay"/>
    <s v=""/>
    <s v=""/>
    <s v=""/>
    <n v="100"/>
    <n v="500"/>
    <n v="400"/>
    <x v="0"/>
    <s v="ave"/>
    <x v="5"/>
    <s v=""/>
    <s v=""/>
    <s v="Vic"/>
    <s v="Bush"/>
    <d v="1899-12-30T13:30:00"/>
    <s v="Mornington"/>
    <n v="4"/>
    <n v="4"/>
    <s v="Arran Bay"/>
    <s v=""/>
    <s v=""/>
  </r>
  <r>
    <x v="44"/>
    <d v="1899-12-30T13:30:00"/>
    <x v="15"/>
    <n v="4"/>
    <n v="4"/>
    <s v="Arran Bay"/>
    <s v="Nat"/>
    <n v="20"/>
    <s v=""/>
    <x v="2"/>
    <s v=""/>
    <s v=""/>
    <s v=""/>
    <n v="5"/>
    <s v=""/>
    <s v="Arran Bay"/>
    <s v=""/>
    <s v=""/>
    <s v=""/>
    <n v="100"/>
    <n v="500"/>
    <n v="400"/>
    <x v="0"/>
    <s v="ave"/>
    <x v="5"/>
    <s v=""/>
    <s v=""/>
    <s v="Vic"/>
    <s v="Bush"/>
    <d v="1899-12-30T13:30:00"/>
    <s v="Mornington"/>
    <n v="4"/>
    <n v="4"/>
    <s v="Arran Bay"/>
    <s v=""/>
    <s v=""/>
  </r>
  <r>
    <x v="44"/>
    <d v="1899-12-30T13:30:00"/>
    <x v="15"/>
    <n v="4"/>
    <n v="2"/>
    <s v="Brayden Star"/>
    <s v="Pro Mel"/>
    <n v="10"/>
    <n v="10"/>
    <x v="0"/>
    <s v="Pro Mel-10"/>
    <s v=""/>
    <n v="40"/>
    <m/>
    <s v=""/>
    <s v="Brayden Star"/>
    <s v=""/>
    <s v=""/>
    <s v=""/>
    <n v="100"/>
    <s v=""/>
    <n v="-100"/>
    <x v="0"/>
    <s v="Poor &lt;55"/>
    <x v="2"/>
    <s v=""/>
    <n v="-20"/>
    <s v="Vic"/>
    <s v="Bush"/>
    <d v="1899-12-30T13:30:00"/>
    <s v="Mornington"/>
    <n v="4"/>
    <n v="2"/>
    <s v="Brayden Star"/>
    <s v="Pro Mel-10"/>
    <n v="20"/>
  </r>
  <r>
    <x v="44"/>
    <d v="1899-12-30T13:30:00"/>
    <x v="15"/>
    <n v="4"/>
    <n v="6"/>
    <s v="Sunsets"/>
    <s v="Edge"/>
    <n v="10"/>
    <n v="23"/>
    <x v="1"/>
    <s v="Edge-10/Pro Mel-13"/>
    <s v=""/>
    <n v="92"/>
    <m/>
    <s v=""/>
    <s v="Sunsets"/>
    <s v=""/>
    <s v=""/>
    <s v=""/>
    <n v="100"/>
    <s v=""/>
    <n v="-100"/>
    <x v="0"/>
    <s v="ave"/>
    <x v="1"/>
    <s v=""/>
    <n v="-120"/>
    <s v="Vic"/>
    <s v="Bush"/>
    <d v="1899-12-30T13:30:00"/>
    <s v="Mornington"/>
    <n v="4"/>
    <n v="6"/>
    <s v="Sunsets"/>
    <s v="Edge-10/Pro Mel-13"/>
    <n v="120"/>
  </r>
  <r>
    <x v="44"/>
    <d v="1899-12-30T13:30:00"/>
    <x v="15"/>
    <n v="4"/>
    <n v="6"/>
    <s v="Sunsets"/>
    <s v="Pro Mel"/>
    <n v="13"/>
    <s v=""/>
    <x v="2"/>
    <s v=""/>
    <s v=""/>
    <s v=""/>
    <m/>
    <s v=""/>
    <s v="Sunsets"/>
    <s v=""/>
    <s v=""/>
    <s v=""/>
    <n v="100"/>
    <s v=""/>
    <n v="-100"/>
    <x v="0"/>
    <s v="ave"/>
    <x v="5"/>
    <s v=""/>
    <s v=""/>
    <s v="Vic"/>
    <s v="Bush"/>
    <d v="1899-12-30T13:30:00"/>
    <s v="Mornington"/>
    <n v="4"/>
    <n v="6"/>
    <s v="Sunsets"/>
    <s v=""/>
    <s v=""/>
  </r>
  <r>
    <x v="44"/>
    <d v="1899-12-30T13:50:00"/>
    <x v="6"/>
    <n v="5"/>
    <n v="7"/>
    <s v="Front Page"/>
    <s v="E4"/>
    <n v="15"/>
    <n v="45"/>
    <x v="3"/>
    <s v="E4-15/Edge-15/Nat-15"/>
    <s v="OK"/>
    <n v="180"/>
    <m/>
    <s v=""/>
    <s v="Front Page"/>
    <n v="200"/>
    <s v=""/>
    <n v="-200"/>
    <n v="100"/>
    <s v=""/>
    <n v="-100"/>
    <x v="0"/>
    <s v="Best"/>
    <x v="6"/>
    <s v=""/>
    <n v="-150"/>
    <s v="NSW"/>
    <s v="-"/>
    <d v="1899-12-30T13:50:00"/>
    <s v="Randwick"/>
    <n v="5"/>
    <n v="7"/>
    <s v="Front Page"/>
    <s v="E4-15/Edge-15/Nat-15"/>
    <n v="150"/>
  </r>
  <r>
    <x v="44"/>
    <d v="1899-12-30T13:50:00"/>
    <x v="6"/>
    <n v="5"/>
    <n v="7"/>
    <s v="Front Page"/>
    <s v="Edge"/>
    <n v="15"/>
    <s v=""/>
    <x v="2"/>
    <s v=""/>
    <s v="OK"/>
    <s v=""/>
    <m/>
    <s v=""/>
    <s v="Front Page"/>
    <s v=""/>
    <s v=""/>
    <s v=""/>
    <n v="100"/>
    <s v=""/>
    <n v="-100"/>
    <x v="0"/>
    <s v="Best"/>
    <x v="5"/>
    <s v=""/>
    <s v=""/>
    <s v="NSW"/>
    <s v="-"/>
    <d v="1899-12-30T13:50:00"/>
    <s v="Randwick"/>
    <n v="5"/>
    <n v="7"/>
    <s v="Front Page"/>
    <s v=""/>
    <s v=""/>
  </r>
  <r>
    <x v="44"/>
    <d v="1899-12-30T13:50:00"/>
    <x v="6"/>
    <n v="5"/>
    <n v="7"/>
    <s v="Front Page"/>
    <s v="Nat"/>
    <n v="15"/>
    <s v=""/>
    <x v="2"/>
    <s v=""/>
    <s v="OK"/>
    <s v=""/>
    <m/>
    <s v=""/>
    <s v="Front Page"/>
    <s v=""/>
    <s v=""/>
    <s v=""/>
    <n v="100"/>
    <s v=""/>
    <n v="-100"/>
    <x v="0"/>
    <s v="Best"/>
    <x v="5"/>
    <s v=""/>
    <s v=""/>
    <s v="NSW"/>
    <s v="-"/>
    <d v="1899-12-30T13:50:00"/>
    <s v="Randwick"/>
    <n v="5"/>
    <n v="7"/>
    <s v="Front Page"/>
    <s v=""/>
    <s v=""/>
  </r>
  <r>
    <x v="44"/>
    <d v="1899-12-30T14:05:00"/>
    <x v="15"/>
    <n v="5"/>
    <n v="6"/>
    <s v="End Assembly"/>
    <s v="E4"/>
    <n v="10"/>
    <n v="44"/>
    <x v="3"/>
    <s v="E4-10/Edge-14/Nat-20"/>
    <s v=""/>
    <n v="176"/>
    <m/>
    <s v=""/>
    <s v="End Assembly"/>
    <s v=""/>
    <s v=""/>
    <s v=""/>
    <n v="100"/>
    <s v=""/>
    <n v="-100"/>
    <x v="0"/>
    <s v="ave"/>
    <x v="7"/>
    <s v=""/>
    <n v="-130"/>
    <s v="Vic"/>
    <s v="Bush"/>
    <d v="1899-12-30T14:05:00"/>
    <s v="Mornington"/>
    <n v="5"/>
    <n v="6"/>
    <s v="End Assembly"/>
    <s v="E4-10/Edge-14/Nat-20"/>
    <n v="130"/>
  </r>
  <r>
    <x v="44"/>
    <d v="1899-12-30T14:05:00"/>
    <x v="15"/>
    <n v="5"/>
    <n v="6"/>
    <s v="End Assembly"/>
    <s v="Edge"/>
    <n v="14"/>
    <s v=""/>
    <x v="2"/>
    <s v=""/>
    <s v=""/>
    <s v=""/>
    <m/>
    <s v=""/>
    <s v="End Assembly"/>
    <s v=""/>
    <s v=""/>
    <s v=""/>
    <n v="100"/>
    <s v=""/>
    <n v="-100"/>
    <x v="0"/>
    <s v="ave"/>
    <x v="5"/>
    <s v=""/>
    <s v=""/>
    <s v="Vic"/>
    <s v="Bush"/>
    <d v="1899-12-30T14:05:00"/>
    <s v="Mornington"/>
    <n v="5"/>
    <n v="6"/>
    <s v="End Assembly"/>
    <s v=""/>
    <s v=""/>
  </r>
  <r>
    <x v="44"/>
    <d v="1899-12-30T14:05:00"/>
    <x v="15"/>
    <n v="5"/>
    <n v="6"/>
    <s v="End Assembly"/>
    <s v="Nat"/>
    <n v="20"/>
    <s v=""/>
    <x v="2"/>
    <s v=""/>
    <s v=""/>
    <s v=""/>
    <m/>
    <s v=""/>
    <s v="End Assembly"/>
    <s v=""/>
    <s v=""/>
    <s v=""/>
    <n v="100"/>
    <s v=""/>
    <n v="-100"/>
    <x v="0"/>
    <s v="ave"/>
    <x v="5"/>
    <s v=""/>
    <s v=""/>
    <s v="Vic"/>
    <s v="Bush"/>
    <d v="1899-12-30T14:05:00"/>
    <s v="Mornington"/>
    <n v="5"/>
    <n v="6"/>
    <s v="End Assembly"/>
    <s v=""/>
    <s v=""/>
  </r>
  <r>
    <x v="44"/>
    <d v="1899-12-30T14:05:00"/>
    <x v="15"/>
    <n v="5"/>
    <n v="9"/>
    <s v="Talbragar"/>
    <s v="Edge"/>
    <n v="10"/>
    <n v="23"/>
    <x v="1"/>
    <s v="Edge-10/Pro Mel-13"/>
    <s v=""/>
    <n v="92"/>
    <n v="7"/>
    <n v="644"/>
    <s v="Talbragar"/>
    <s v=""/>
    <s v=""/>
    <s v=""/>
    <n v="100"/>
    <n v="700"/>
    <n v="600"/>
    <x v="0"/>
    <s v="ave"/>
    <x v="1"/>
    <n v="840"/>
    <n v="720"/>
    <s v="Vic"/>
    <s v="Bush"/>
    <d v="1899-12-30T14:05:00"/>
    <s v="Mornington"/>
    <n v="5"/>
    <n v="9"/>
    <s v="Talbragar"/>
    <s v="Edge-10/Pro Mel-13"/>
    <n v="120"/>
  </r>
  <r>
    <x v="44"/>
    <d v="1899-12-30T14:05:00"/>
    <x v="15"/>
    <n v="5"/>
    <n v="9"/>
    <s v="Talbragar"/>
    <s v="Pro Mel"/>
    <n v="13"/>
    <s v=""/>
    <x v="2"/>
    <s v=""/>
    <s v=""/>
    <s v=""/>
    <n v="7"/>
    <s v=""/>
    <s v="Talbragar"/>
    <s v=""/>
    <s v=""/>
    <s v=""/>
    <n v="100"/>
    <n v="700"/>
    <n v="600"/>
    <x v="0"/>
    <s v="ave"/>
    <x v="5"/>
    <s v=""/>
    <s v=""/>
    <s v="Vic"/>
    <s v="Bush"/>
    <d v="1899-12-30T14:05:00"/>
    <s v="Mornington"/>
    <n v="5"/>
    <n v="9"/>
    <s v="Talbragar"/>
    <s v=""/>
    <s v=""/>
  </r>
  <r>
    <x v="44"/>
    <d v="1899-12-30T14:25:00"/>
    <x v="6"/>
    <n v="6"/>
    <n v="12"/>
    <s v="Fawkner Park"/>
    <s v="E4"/>
    <n v="10"/>
    <n v="23"/>
    <x v="1"/>
    <s v="E4-10/Nat-13"/>
    <s v="OK"/>
    <n v="92"/>
    <m/>
    <s v=""/>
    <s v="Fawkner Park"/>
    <n v="100"/>
    <s v=""/>
    <n v="-100"/>
    <n v="100"/>
    <s v=""/>
    <n v="-100"/>
    <x v="0"/>
    <s v="Best"/>
    <x v="3"/>
    <s v=""/>
    <n v="-40"/>
    <s v="NSW"/>
    <s v="-"/>
    <d v="1899-12-30T14:25:00"/>
    <s v="Randwick"/>
    <n v="6"/>
    <n v="12"/>
    <s v="Fawkner Park"/>
    <s v="E4-10/Nat-13"/>
    <n v="40"/>
  </r>
  <r>
    <x v="44"/>
    <d v="1899-12-30T14:25:00"/>
    <x v="6"/>
    <n v="6"/>
    <n v="12"/>
    <s v="Fawkner Park"/>
    <s v="Nat"/>
    <n v="13"/>
    <s v=""/>
    <x v="2"/>
    <s v=""/>
    <s v="OK"/>
    <s v=""/>
    <m/>
    <s v=""/>
    <s v="Fawkner Park"/>
    <s v=""/>
    <s v=""/>
    <s v=""/>
    <n v="100"/>
    <s v=""/>
    <n v="-100"/>
    <x v="0"/>
    <s v="Best"/>
    <x v="5"/>
    <s v=""/>
    <s v=""/>
    <s v="NSW"/>
    <s v="-"/>
    <d v="1899-12-30T14:25:00"/>
    <s v="Randwick"/>
    <n v="6"/>
    <n v="12"/>
    <s v="Fawkner Park"/>
    <s v=""/>
    <s v=""/>
  </r>
  <r>
    <x v="44"/>
    <d v="1899-12-30T14:25:00"/>
    <x v="6"/>
    <n v="6"/>
    <n v="7"/>
    <s v="Goldman"/>
    <s v="Pro Syd"/>
    <n v="10"/>
    <n v="10"/>
    <x v="0"/>
    <s v="Pro Syd-10"/>
    <s v="OK"/>
    <n v="40"/>
    <m/>
    <s v=""/>
    <s v="Goldman"/>
    <s v=""/>
    <s v=""/>
    <s v=""/>
    <n v="100"/>
    <s v=""/>
    <n v="-100"/>
    <x v="0"/>
    <s v="Poor &lt;55"/>
    <x v="2"/>
    <s v=""/>
    <n v="-20"/>
    <s v="NSW"/>
    <s v="-"/>
    <d v="1899-12-30T14:25:00"/>
    <s v="Randwick"/>
    <n v="6"/>
    <n v="7"/>
    <s v="Goldman"/>
    <s v="Pro Syd-10"/>
    <n v="20"/>
  </r>
  <r>
    <x v="44"/>
    <d v="1899-12-30T14:33:00"/>
    <x v="2"/>
    <n v="6"/>
    <n v="12"/>
    <s v="Tick Tock Queen"/>
    <s v="Nat"/>
    <n v="11"/>
    <n v="11"/>
    <x v="0"/>
    <s v="Nat-11"/>
    <s v=""/>
    <n v="44"/>
    <m/>
    <s v=""/>
    <s v="Tick Tock Queen"/>
    <s v=""/>
    <s v=""/>
    <s v=""/>
    <n v="100"/>
    <s v=""/>
    <n v="-100"/>
    <x v="0"/>
    <s v="Q"/>
    <x v="3"/>
    <s v=""/>
    <n v="-40"/>
    <s v="Qld"/>
    <s v="-"/>
    <d v="1899-12-30T14:33:00"/>
    <s v="Eagle Farm"/>
    <n v="6"/>
    <n v="12"/>
    <s v="Tick Tock Queen"/>
    <s v="Nat-11"/>
    <n v="40"/>
  </r>
  <r>
    <x v="44"/>
    <d v="1899-12-30T15:12:00"/>
    <x v="2"/>
    <n v="7"/>
    <n v="2"/>
    <s v="Lost In Transit"/>
    <s v="Nat"/>
    <n v="11"/>
    <n v="11"/>
    <x v="0"/>
    <s v="Nat-11"/>
    <s v=""/>
    <n v="44"/>
    <m/>
    <s v=""/>
    <s v="Lost In Transit"/>
    <s v=""/>
    <s v=""/>
    <s v=""/>
    <n v="100"/>
    <s v=""/>
    <n v="-100"/>
    <x v="0"/>
    <s v="Q"/>
    <x v="3"/>
    <s v=""/>
    <n v="-40"/>
    <s v="Qld"/>
    <s v="-"/>
    <d v="1899-12-30T15:12:00"/>
    <s v="Eagle Farm"/>
    <n v="7"/>
    <n v="2"/>
    <s v="Lost In Transit"/>
    <s v="Nat-11"/>
    <n v="40"/>
  </r>
  <r>
    <x v="44"/>
    <d v="1899-12-30T15:40:00"/>
    <x v="6"/>
    <n v="8"/>
    <n v="11"/>
    <s v="Magic Time"/>
    <s v="Pro Syd"/>
    <n v="10"/>
    <n v="10"/>
    <x v="0"/>
    <s v="Pro Syd-10"/>
    <s v="OK"/>
    <n v="40"/>
    <n v="7.3"/>
    <n v="292"/>
    <s v="Magic Time"/>
    <s v=""/>
    <s v=""/>
    <s v=""/>
    <n v="100"/>
    <n v="730"/>
    <n v="630"/>
    <x v="0"/>
    <s v="Poor &lt;55"/>
    <x v="2"/>
    <n v="146"/>
    <n v="126"/>
    <s v="NSW"/>
    <s v="-"/>
    <d v="1899-12-30T15:40:00"/>
    <s v="Randwick"/>
    <n v="8"/>
    <n v="11"/>
    <s v="Magic Time"/>
    <s v="Pro Syd-10"/>
    <n v="20"/>
  </r>
  <r>
    <x v="44"/>
    <d v="1899-12-30T15:40:00"/>
    <x v="6"/>
    <n v="8"/>
    <n v="10"/>
    <s v="Sunshine In Paris"/>
    <s v="E4"/>
    <n v="11.000000000000002"/>
    <n v="41"/>
    <x v="3"/>
    <s v="E4-11/Edge-15/Nat-15"/>
    <s v="OK"/>
    <n v="164"/>
    <m/>
    <s v=""/>
    <s v="Sunshine In Paris"/>
    <n v="200"/>
    <s v=""/>
    <n v="-200"/>
    <n v="100"/>
    <s v=""/>
    <n v="-100"/>
    <x v="0"/>
    <s v="Best"/>
    <x v="6"/>
    <s v=""/>
    <n v="-150"/>
    <s v="NSW"/>
    <s v="-"/>
    <d v="1899-12-30T15:40:00"/>
    <s v="Randwick"/>
    <n v="8"/>
    <n v="10"/>
    <s v="Sunshine In Paris"/>
    <s v="E4-11/Edge-15/Nat-15"/>
    <n v="150"/>
  </r>
  <r>
    <x v="44"/>
    <d v="1899-12-30T15:40:00"/>
    <x v="6"/>
    <n v="8"/>
    <n v="10"/>
    <s v="Sunshine In Paris"/>
    <s v="Edge"/>
    <n v="15"/>
    <s v=""/>
    <x v="2"/>
    <s v=""/>
    <s v="OK"/>
    <s v=""/>
    <m/>
    <s v=""/>
    <s v="Sunshine In Paris"/>
    <s v=""/>
    <s v=""/>
    <s v=""/>
    <n v="100"/>
    <s v=""/>
    <n v="-100"/>
    <x v="0"/>
    <s v="Best"/>
    <x v="5"/>
    <s v=""/>
    <s v=""/>
    <s v="NSW"/>
    <s v="-"/>
    <d v="1899-12-30T15:40:00"/>
    <s v="Randwick"/>
    <n v="8"/>
    <n v="10"/>
    <s v="Sunshine In Paris"/>
    <s v=""/>
    <s v=""/>
  </r>
  <r>
    <x v="44"/>
    <d v="1899-12-30T15:40:00"/>
    <x v="6"/>
    <n v="8"/>
    <n v="10"/>
    <s v="Sunshine In Paris"/>
    <s v="Nat"/>
    <n v="15"/>
    <s v=""/>
    <x v="2"/>
    <s v=""/>
    <s v="OK"/>
    <s v=""/>
    <m/>
    <s v=""/>
    <s v="Sunshine In Paris"/>
    <s v=""/>
    <s v=""/>
    <s v=""/>
    <n v="100"/>
    <s v=""/>
    <n v="-100"/>
    <x v="0"/>
    <s v="Best"/>
    <x v="5"/>
    <s v=""/>
    <s v=""/>
    <s v="NSW"/>
    <s v="-"/>
    <d v="1899-12-30T15:40:00"/>
    <s v="Randwick"/>
    <n v="8"/>
    <n v="10"/>
    <s v="Sunshine In Paris"/>
    <s v=""/>
    <s v=""/>
  </r>
  <r>
    <x v="44"/>
    <d v="1899-12-30T17:10:00"/>
    <x v="15"/>
    <n v="10"/>
    <n v="4"/>
    <s v="Dashing"/>
    <s v="E4"/>
    <n v="11.000000000000002"/>
    <n v="46"/>
    <x v="3"/>
    <s v="E4-11/Edge-20/Pro Mel-15"/>
    <s v=""/>
    <n v="184"/>
    <m/>
    <s v=""/>
    <s v="Dashing"/>
    <s v=""/>
    <s v=""/>
    <s v=""/>
    <n v="100"/>
    <s v=""/>
    <n v="-100"/>
    <x v="0"/>
    <s v="ave"/>
    <x v="7"/>
    <s v=""/>
    <n v="-130"/>
    <s v="Vic"/>
    <s v="Bush"/>
    <d v="1899-12-30T17:10:00"/>
    <s v="Mornington"/>
    <n v="10"/>
    <n v="4"/>
    <s v="Dashing"/>
    <s v="E4-11/Edge-20/Pro Mel-15"/>
    <n v="130"/>
  </r>
  <r>
    <x v="44"/>
    <d v="1899-12-30T17:10:00"/>
    <x v="15"/>
    <n v="10"/>
    <n v="4"/>
    <s v="Dashing"/>
    <s v="Edge"/>
    <n v="20"/>
    <s v=""/>
    <x v="2"/>
    <s v=""/>
    <s v=""/>
    <s v=""/>
    <m/>
    <s v=""/>
    <s v="Dashing"/>
    <s v=""/>
    <s v=""/>
    <s v=""/>
    <n v="100"/>
    <s v=""/>
    <n v="-100"/>
    <x v="0"/>
    <s v="ave"/>
    <x v="5"/>
    <s v=""/>
    <s v=""/>
    <s v="Vic"/>
    <s v="Bush"/>
    <d v="1899-12-30T17:10:00"/>
    <s v="Mornington"/>
    <n v="10"/>
    <n v="4"/>
    <s v="Dashing"/>
    <s v=""/>
    <s v=""/>
  </r>
  <r>
    <x v="44"/>
    <d v="1899-12-30T17:10:00"/>
    <x v="15"/>
    <n v="10"/>
    <n v="4"/>
    <s v="Dashing"/>
    <s v="Pro Mel"/>
    <n v="15"/>
    <s v=""/>
    <x v="2"/>
    <s v=""/>
    <s v=""/>
    <s v=""/>
    <m/>
    <s v=""/>
    <s v="Dashing"/>
    <s v=""/>
    <s v=""/>
    <s v=""/>
    <n v="100"/>
    <s v=""/>
    <n v="-100"/>
    <x v="0"/>
    <s v="ave"/>
    <x v="5"/>
    <s v=""/>
    <s v=""/>
    <s v="Vic"/>
    <s v="Bush"/>
    <d v="1899-12-30T17:10:00"/>
    <s v="Mornington"/>
    <n v="10"/>
    <n v="4"/>
    <s v="Dashing"/>
    <s v=""/>
    <s v=""/>
  </r>
  <r>
    <x v="44"/>
    <d v="1899-12-30T17:10:00"/>
    <x v="15"/>
    <n v="10"/>
    <n v="8"/>
    <s v="Frigid"/>
    <s v="Edge"/>
    <n v="10"/>
    <n v="35"/>
    <x v="3"/>
    <s v="Edge-10/Pro Mel-13/E4-12"/>
    <s v=""/>
    <n v="140"/>
    <n v="3.4"/>
    <n v="476"/>
    <s v="Frigid"/>
    <s v=""/>
    <s v=""/>
    <s v=""/>
    <n v="100"/>
    <n v="340"/>
    <n v="240"/>
    <x v="0"/>
    <s v="ave"/>
    <x v="7"/>
    <n v="442"/>
    <n v="312"/>
    <s v="Vic"/>
    <s v="Bush"/>
    <d v="1899-12-30T17:10:00"/>
    <s v="Mornington"/>
    <n v="10"/>
    <n v="8"/>
    <s v="Frigid"/>
    <s v="Edge-10/Pro Mel-13/E4-12"/>
    <n v="130"/>
  </r>
  <r>
    <x v="44"/>
    <d v="1899-12-30T17:10:00"/>
    <x v="15"/>
    <n v="10"/>
    <n v="8"/>
    <s v="Frigid"/>
    <s v="Pro Mel"/>
    <n v="13"/>
    <s v=""/>
    <x v="2"/>
    <s v=""/>
    <s v=""/>
    <s v=""/>
    <n v="3.4"/>
    <s v=""/>
    <s v="Frigid"/>
    <s v=""/>
    <s v=""/>
    <s v=""/>
    <n v="100"/>
    <n v="340"/>
    <n v="240"/>
    <x v="0"/>
    <s v="ave"/>
    <x v="5"/>
    <s v=""/>
    <s v=""/>
    <s v="Vic"/>
    <s v="Bush"/>
    <d v="1899-12-30T17:10:00"/>
    <s v="Mornington"/>
    <n v="10"/>
    <n v="8"/>
    <s v="Frigid"/>
    <s v=""/>
    <s v=""/>
  </r>
  <r>
    <x v="44"/>
    <d v="1899-12-30T17:10:00"/>
    <x v="15"/>
    <n v="10"/>
    <n v="8"/>
    <s v="Frigid"/>
    <s v="E4"/>
    <n v="12"/>
    <s v=""/>
    <x v="2"/>
    <s v=""/>
    <s v=""/>
    <s v=""/>
    <n v="3.4"/>
    <s v=""/>
    <s v="Frigid"/>
    <s v=""/>
    <s v=""/>
    <s v=""/>
    <n v="100"/>
    <n v="340"/>
    <n v="240"/>
    <x v="0"/>
    <s v="ave"/>
    <x v="5"/>
    <s v=""/>
    <s v=""/>
    <s v="Vic"/>
    <s v="Bush"/>
    <d v="1899-12-30T17:10:00"/>
    <s v="Mornington"/>
    <n v="10"/>
    <n v="8"/>
    <s v="Frigid"/>
    <s v=""/>
    <s v=""/>
  </r>
  <r>
    <x v="45"/>
    <d v="1899-12-30T13:00:00"/>
    <x v="0"/>
    <n v="1"/>
    <n v="1"/>
    <s v="Peace Treaty"/>
    <s v="E4"/>
    <n v="10"/>
    <n v="23"/>
    <x v="1"/>
    <s v="E4-10/Nat-13"/>
    <s v="OK"/>
    <n v="92"/>
    <m/>
    <s v=""/>
    <s v="Peace Treaty"/>
    <n v="100"/>
    <s v=""/>
    <n v="-100"/>
    <n v="100"/>
    <s v=""/>
    <n v="-100"/>
    <x v="4"/>
    <s v="Best"/>
    <x v="4"/>
    <s v=""/>
    <n v="-100"/>
    <s v="Vic"/>
    <s v="-"/>
    <d v="1899-12-30T13:00:00"/>
    <s v="Flemington"/>
    <n v="1"/>
    <n v="1"/>
    <s v="Peace Treaty"/>
    <s v="E4-10/Nat-13"/>
    <n v="100"/>
  </r>
  <r>
    <x v="45"/>
    <d v="1899-12-30T13:00:00"/>
    <x v="0"/>
    <n v="1"/>
    <n v="1"/>
    <s v="Peace Treaty"/>
    <s v="Nat"/>
    <n v="13"/>
    <s v=""/>
    <x v="2"/>
    <s v=""/>
    <s v="OK"/>
    <s v=""/>
    <m/>
    <s v=""/>
    <s v="Peace Treaty"/>
    <s v=""/>
    <s v=""/>
    <s v=""/>
    <n v="100"/>
    <s v=""/>
    <n v="-100"/>
    <x v="4"/>
    <s v="Best"/>
    <x v="5"/>
    <s v=""/>
    <s v=""/>
    <s v="Vic"/>
    <s v="-"/>
    <d v="1899-12-30T13:00:00"/>
    <s v="Flemington"/>
    <n v="1"/>
    <n v="1"/>
    <s v="Peace Treaty"/>
    <s v=""/>
    <s v=""/>
  </r>
  <r>
    <x v="45"/>
    <d v="1899-12-30T13:35:00"/>
    <x v="0"/>
    <n v="2"/>
    <n v="7"/>
    <s v="Niance"/>
    <s v="E4"/>
    <n v="10"/>
    <n v="26"/>
    <x v="1"/>
    <s v="E4-10/Nat-16"/>
    <s v="OK"/>
    <n v="104"/>
    <m/>
    <s v=""/>
    <s v="Niance"/>
    <n v="200"/>
    <s v=""/>
    <n v="-200"/>
    <n v="100"/>
    <s v=""/>
    <n v="-100"/>
    <x v="4"/>
    <s v="Best"/>
    <x v="6"/>
    <s v=""/>
    <n v="-150"/>
    <s v="Vic"/>
    <s v="-"/>
    <d v="1899-12-30T13:35:00"/>
    <s v="Flemington"/>
    <n v="2"/>
    <n v="7"/>
    <s v="Niance"/>
    <s v="E4-10/Nat-16"/>
    <n v="150"/>
  </r>
  <r>
    <x v="45"/>
    <d v="1899-12-30T13:35:00"/>
    <x v="0"/>
    <n v="2"/>
    <n v="7"/>
    <s v="Niance"/>
    <s v="Nat"/>
    <n v="16"/>
    <s v=""/>
    <x v="2"/>
    <s v=""/>
    <s v="OK"/>
    <s v=""/>
    <m/>
    <s v=""/>
    <s v="Niance"/>
    <s v=""/>
    <s v=""/>
    <s v=""/>
    <n v="100"/>
    <s v=""/>
    <n v="-100"/>
    <x v="4"/>
    <s v="Best"/>
    <x v="5"/>
    <s v=""/>
    <s v=""/>
    <s v="Vic"/>
    <s v="-"/>
    <d v="1899-12-30T13:35:00"/>
    <s v="Flemington"/>
    <n v="2"/>
    <n v="7"/>
    <s v="Niance"/>
    <s v=""/>
    <s v=""/>
  </r>
  <r>
    <x v="45"/>
    <d v="1899-12-30T14:10:00"/>
    <x v="0"/>
    <n v="3"/>
    <n v="6"/>
    <s v="Samuel Langhorne"/>
    <s v="E4"/>
    <n v="10"/>
    <n v="26"/>
    <x v="1"/>
    <s v="E4-10/Nat-16"/>
    <s v="OK"/>
    <n v="104"/>
    <n v="3.2"/>
    <n v="332.8"/>
    <s v="Samuel Langhorne"/>
    <n v="200"/>
    <n v="640"/>
    <n v="440"/>
    <n v="100"/>
    <n v="320"/>
    <n v="220"/>
    <x v="4"/>
    <s v="Best"/>
    <x v="6"/>
    <n v="480"/>
    <n v="330"/>
    <s v="Vic"/>
    <s v="-"/>
    <d v="1899-12-30T14:10:00"/>
    <s v="Flemington"/>
    <n v="3"/>
    <n v="6"/>
    <s v="Samuel Langhorne"/>
    <s v="E4-10/Nat-16"/>
    <n v="150"/>
  </r>
  <r>
    <x v="45"/>
    <d v="1899-12-30T14:10:00"/>
    <x v="0"/>
    <n v="3"/>
    <n v="6"/>
    <s v="Samuel Langhorne"/>
    <s v="Nat"/>
    <n v="16"/>
    <s v=""/>
    <x v="2"/>
    <s v=""/>
    <s v="OK"/>
    <s v=""/>
    <n v="3.2"/>
    <s v=""/>
    <s v="Samuel Langhorne"/>
    <s v=""/>
    <s v=""/>
    <s v=""/>
    <n v="100"/>
    <n v="320"/>
    <n v="220"/>
    <x v="4"/>
    <s v="Best"/>
    <x v="5"/>
    <s v=""/>
    <s v=""/>
    <s v="Vic"/>
    <s v="-"/>
    <d v="1899-12-30T14:10:00"/>
    <s v="Flemington"/>
    <n v="3"/>
    <n v="6"/>
    <s v="Samuel Langhorne"/>
    <s v=""/>
    <s v=""/>
  </r>
  <r>
    <x v="45"/>
    <d v="1899-12-30T15:05:00"/>
    <x v="16"/>
    <n v="5"/>
    <n v="2"/>
    <s v="Defining"/>
    <s v="Edge"/>
    <n v="15"/>
    <n v="30"/>
    <x v="1"/>
    <s v="Edge-15/Nat-15"/>
    <s v=""/>
    <n v="120"/>
    <m/>
    <s v=""/>
    <s v="Defining"/>
    <s v=""/>
    <s v=""/>
    <s v=""/>
    <n v="100"/>
    <s v=""/>
    <n v="-100"/>
    <x v="4"/>
    <s v="ave"/>
    <x v="7"/>
    <s v=""/>
    <n v="-130"/>
    <s v="NSW"/>
    <s v="-"/>
    <d v="1899-12-30T15:05:00"/>
    <s v="Kensington"/>
    <n v="5"/>
    <n v="2"/>
    <s v="Defining"/>
    <s v="Edge-15/Nat-15"/>
    <n v="130"/>
  </r>
  <r>
    <x v="45"/>
    <d v="1899-12-30T15:05:00"/>
    <x v="16"/>
    <n v="5"/>
    <n v="2"/>
    <s v="Defining"/>
    <s v="Nat"/>
    <n v="15"/>
    <s v=""/>
    <x v="2"/>
    <s v=""/>
    <s v=""/>
    <s v=""/>
    <m/>
    <s v=""/>
    <s v="Defining"/>
    <s v=""/>
    <s v=""/>
    <s v=""/>
    <n v="100"/>
    <s v=""/>
    <n v="-100"/>
    <x v="4"/>
    <s v="ave"/>
    <x v="5"/>
    <s v=""/>
    <s v=""/>
    <s v="NSW"/>
    <s v="-"/>
    <d v="1899-12-30T15:05:00"/>
    <s v="Kensington"/>
    <n v="5"/>
    <n v="2"/>
    <s v="Defining"/>
    <s v=""/>
    <s v=""/>
  </r>
  <r>
    <x v="45"/>
    <d v="1899-12-30T16:15:00"/>
    <x v="16"/>
    <n v="7"/>
    <n v="1"/>
    <s v="City Of Lights"/>
    <s v="Nat"/>
    <n v="13"/>
    <n v="13"/>
    <x v="0"/>
    <s v="Nat-13"/>
    <s v=""/>
    <n v="52"/>
    <m/>
    <s v=""/>
    <s v="City Of Lights"/>
    <s v=""/>
    <s v=""/>
    <s v=""/>
    <n v="100"/>
    <s v=""/>
    <n v="-100"/>
    <x v="4"/>
    <s v="Nat OK"/>
    <x v="0"/>
    <s v=""/>
    <n v="-50"/>
    <s v="NSW"/>
    <s v="-"/>
    <d v="1899-12-30T16:15:00"/>
    <s v="Kensington"/>
    <n v="7"/>
    <n v="1"/>
    <s v="City Of Lights"/>
    <s v="Nat-13"/>
    <n v="50"/>
  </r>
  <r>
    <x v="45"/>
    <d v="1899-12-30T16:30:00"/>
    <x v="0"/>
    <n v="7"/>
    <n v="12"/>
    <s v="Splash Back"/>
    <s v="E4"/>
    <n v="10"/>
    <n v="23"/>
    <x v="1"/>
    <s v="E4-10/Nat-13"/>
    <s v="OK"/>
    <n v="92"/>
    <m/>
    <s v=""/>
    <s v="Splash Back"/>
    <n v="100"/>
    <s v=""/>
    <n v="-100"/>
    <n v="100"/>
    <s v=""/>
    <n v="-100"/>
    <x v="4"/>
    <s v="Best"/>
    <x v="4"/>
    <s v=""/>
    <n v="-100"/>
    <s v="Vic"/>
    <s v="-"/>
    <d v="1899-12-30T16:30:00"/>
    <s v="Flemington"/>
    <n v="7"/>
    <n v="12"/>
    <s v="Splash Back"/>
    <s v="E4-10/Nat-13"/>
    <n v="100"/>
  </r>
  <r>
    <x v="45"/>
    <d v="1899-12-30T16:30:00"/>
    <x v="0"/>
    <n v="7"/>
    <n v="12"/>
    <s v="Splash Back"/>
    <s v="Nat"/>
    <n v="13"/>
    <s v=""/>
    <x v="2"/>
    <s v=""/>
    <s v="OK"/>
    <s v=""/>
    <m/>
    <s v=""/>
    <s v="Splash Back"/>
    <s v=""/>
    <s v=""/>
    <s v=""/>
    <n v="100"/>
    <s v=""/>
    <n v="-100"/>
    <x v="4"/>
    <s v="Best"/>
    <x v="5"/>
    <s v=""/>
    <s v=""/>
    <s v="Vic"/>
    <s v="-"/>
    <d v="1899-12-30T16:30:00"/>
    <s v="Flemington"/>
    <n v="7"/>
    <n v="12"/>
    <s v="Splash Back"/>
    <s v=""/>
    <s v=""/>
  </r>
  <r>
    <x v="45"/>
    <d v="1899-12-30T17:05:00"/>
    <x v="0"/>
    <n v="8"/>
    <n v="10"/>
    <s v="Veloce Carro"/>
    <s v="E4"/>
    <n v="10"/>
    <n v="23"/>
    <x v="1"/>
    <s v="E4-10/Nat-13"/>
    <s v="OK"/>
    <n v="92"/>
    <n v="11"/>
    <n v="1012"/>
    <s v="Veloce Carro"/>
    <n v="100"/>
    <n v="1100"/>
    <n v="1000"/>
    <n v="100"/>
    <n v="1100"/>
    <n v="1000"/>
    <x v="4"/>
    <s v="Best"/>
    <x v="4"/>
    <n v="1100"/>
    <n v="1000"/>
    <s v="Vic"/>
    <s v="-"/>
    <d v="1899-12-30T17:05:00"/>
    <s v="Flemington"/>
    <n v="8"/>
    <n v="10"/>
    <s v="Veloce Carro"/>
    <s v="E4-10/Nat-13"/>
    <n v="100"/>
  </r>
  <r>
    <x v="45"/>
    <d v="1899-12-30T17:05:00"/>
    <x v="0"/>
    <n v="8"/>
    <n v="10"/>
    <s v="Veloce Carro"/>
    <s v="Nat"/>
    <n v="13"/>
    <s v=""/>
    <x v="2"/>
    <s v=""/>
    <s v="OK"/>
    <s v=""/>
    <n v="11"/>
    <s v=""/>
    <s v="Veloce Carro"/>
    <s v=""/>
    <s v=""/>
    <s v=""/>
    <n v="100"/>
    <n v="1100"/>
    <n v="1000"/>
    <x v="4"/>
    <s v="Best"/>
    <x v="5"/>
    <s v=""/>
    <s v=""/>
    <s v="Vic"/>
    <s v="-"/>
    <d v="1899-12-30T17:05:00"/>
    <s v="Flemington"/>
    <n v="8"/>
    <n v="10"/>
    <s v="Veloce Carro"/>
    <s v=""/>
    <s v=""/>
  </r>
  <r>
    <x v="46"/>
    <d v="1899-12-30T11:38:00"/>
    <x v="2"/>
    <n v="1"/>
    <n v="7"/>
    <s v="Connecticut"/>
    <s v="Nat"/>
    <n v="11"/>
    <n v="11"/>
    <x v="0"/>
    <s v="Nat-11"/>
    <s v=""/>
    <n v="44"/>
    <m/>
    <s v=""/>
    <s v="Connecticut"/>
    <s v=""/>
    <s v=""/>
    <s v=""/>
    <n v="100"/>
    <s v=""/>
    <n v="-100"/>
    <x v="0"/>
    <s v="Q"/>
    <x v="3"/>
    <s v=""/>
    <n v="-40"/>
    <s v="Qld"/>
    <s v="-"/>
    <d v="1899-12-30T11:38:00"/>
    <s v="Eagle Farm"/>
    <n v="1"/>
    <n v="7"/>
    <s v="Connecticut"/>
    <s v="Nat-11"/>
    <n v="40"/>
  </r>
  <r>
    <x v="46"/>
    <d v="1899-12-30T12:13:00"/>
    <x v="2"/>
    <n v="2"/>
    <n v="7"/>
    <s v="Bak Da Man"/>
    <s v="Nat"/>
    <n v="11"/>
    <n v="11"/>
    <x v="0"/>
    <s v="Nat-11"/>
    <s v=""/>
    <n v="44"/>
    <m/>
    <s v=""/>
    <s v="Bak Da Man"/>
    <s v=""/>
    <s v=""/>
    <s v=""/>
    <n v="100"/>
    <s v=""/>
    <n v="-100"/>
    <x v="0"/>
    <s v="Q"/>
    <x v="3"/>
    <s v=""/>
    <n v="-40"/>
    <s v="Qld"/>
    <s v="-"/>
    <d v="1899-12-30T12:13:00"/>
    <s v="Eagle Farm"/>
    <n v="2"/>
    <n v="7"/>
    <s v="Bak Da Man"/>
    <s v="Nat-11"/>
    <n v="40"/>
  </r>
  <r>
    <x v="46"/>
    <d v="1899-12-30T12:20:00"/>
    <x v="5"/>
    <n v="2"/>
    <n v="12"/>
    <s v="Unseen Ruler"/>
    <s v="E4"/>
    <n v="10"/>
    <n v="23"/>
    <x v="1"/>
    <s v="E4-10/Nat-13"/>
    <s v="OK"/>
    <n v="92"/>
    <m/>
    <s v=""/>
    <s v="Unseen Ruler"/>
    <n v="100"/>
    <s v=""/>
    <n v="-100"/>
    <n v="100"/>
    <s v=""/>
    <n v="-100"/>
    <x v="0"/>
    <s v="Best"/>
    <x v="4"/>
    <s v=""/>
    <n v="-100"/>
    <s v="Vic"/>
    <s v="-"/>
    <d v="1899-12-30T12:20:00"/>
    <s v="Caulfield"/>
    <n v="2"/>
    <n v="12"/>
    <s v="Unseen Ruler"/>
    <s v="E4-10/Nat-13"/>
    <n v="100"/>
  </r>
  <r>
    <x v="46"/>
    <d v="1899-12-30T12:20:00"/>
    <x v="5"/>
    <n v="2"/>
    <n v="12"/>
    <s v="Unseen Ruler"/>
    <s v="Nat"/>
    <n v="13"/>
    <s v=""/>
    <x v="2"/>
    <s v=""/>
    <s v="OK"/>
    <s v=""/>
    <m/>
    <s v=""/>
    <s v="Unseen Ruler"/>
    <s v=""/>
    <s v=""/>
    <s v=""/>
    <n v="100"/>
    <s v=""/>
    <n v="-100"/>
    <x v="0"/>
    <s v="Best"/>
    <x v="5"/>
    <s v=""/>
    <s v=""/>
    <s v="Vic"/>
    <s v="-"/>
    <d v="1899-12-30T12:20:00"/>
    <s v="Caulfield"/>
    <n v="2"/>
    <n v="12"/>
    <s v="Unseen Ruler"/>
    <s v=""/>
    <s v=""/>
  </r>
  <r>
    <x v="46"/>
    <d v="1899-12-30T12:40:00"/>
    <x v="1"/>
    <n v="3"/>
    <n v="1"/>
    <s v="Ruby Flyer"/>
    <s v="E4"/>
    <n v="10"/>
    <n v="10"/>
    <x v="0"/>
    <s v="E4-10"/>
    <s v="OK"/>
    <n v="40"/>
    <m/>
    <s v=""/>
    <s v="Ruby Flyer"/>
    <s v=""/>
    <s v=""/>
    <s v=""/>
    <n v="100"/>
    <s v=""/>
    <n v="-100"/>
    <x v="0"/>
    <s v="Poor &lt;55"/>
    <x v="2"/>
    <s v=""/>
    <n v="-20"/>
    <s v="NSW"/>
    <s v="-"/>
    <d v="1899-12-30T12:40:00"/>
    <s v="Rosehill"/>
    <n v="3"/>
    <n v="1"/>
    <s v="Ruby Flyer"/>
    <s v="E4-10"/>
    <n v="20"/>
  </r>
  <r>
    <x v="46"/>
    <d v="1899-12-30T12:40:00"/>
    <x v="1"/>
    <n v="3"/>
    <n v="9"/>
    <s v="Unusual Legacy"/>
    <s v="Pro Syd"/>
    <n v="10"/>
    <n v="10"/>
    <x v="0"/>
    <s v="Pro Syd-10"/>
    <s v="OK"/>
    <n v="40"/>
    <m/>
    <s v=""/>
    <s v="Unusual Legacy"/>
    <s v=""/>
    <s v=""/>
    <s v=""/>
    <n v="100"/>
    <s v=""/>
    <n v="-100"/>
    <x v="0"/>
    <s v="Poor &lt;55"/>
    <x v="2"/>
    <s v=""/>
    <n v="-20"/>
    <s v="NSW"/>
    <s v="-"/>
    <d v="1899-12-30T12:40:00"/>
    <s v="Rosehill"/>
    <n v="3"/>
    <n v="9"/>
    <s v="Unusual Legacy"/>
    <s v="Pro Syd-10"/>
    <n v="20"/>
  </r>
  <r>
    <x v="46"/>
    <d v="1899-12-30T12:55:00"/>
    <x v="5"/>
    <n v="3"/>
    <n v="3"/>
    <s v="Barbie'S Fox"/>
    <s v="E4"/>
    <n v="12"/>
    <n v="42"/>
    <x v="3"/>
    <s v="E4-12/Edge-15/Pro Mel-15"/>
    <s v="OK"/>
    <n v="168"/>
    <m/>
    <s v=""/>
    <s v="Barbie'S Fox"/>
    <n v="200"/>
    <s v=""/>
    <n v="-200"/>
    <n v="100"/>
    <s v=""/>
    <n v="-100"/>
    <x v="0"/>
    <s v="Best"/>
    <x v="6"/>
    <s v=""/>
    <n v="-150"/>
    <s v="Vic"/>
    <s v="-"/>
    <d v="1899-12-30T12:55:00"/>
    <s v="Caulfield"/>
    <n v="3"/>
    <n v="3"/>
    <s v="Barbie'S Fox"/>
    <s v="E4-12/Edge-15/Pro Mel-15"/>
    <n v="150"/>
  </r>
  <r>
    <x v="46"/>
    <d v="1899-12-30T12:55:00"/>
    <x v="5"/>
    <n v="3"/>
    <n v="3"/>
    <s v="Barbie'S Fox"/>
    <s v="Edge"/>
    <n v="15"/>
    <s v=""/>
    <x v="2"/>
    <s v=""/>
    <s v="OK"/>
    <s v=""/>
    <m/>
    <s v=""/>
    <s v="Barbie'S Fox"/>
    <s v=""/>
    <s v=""/>
    <s v=""/>
    <n v="100"/>
    <s v=""/>
    <n v="-100"/>
    <x v="0"/>
    <s v="Best"/>
    <x v="5"/>
    <s v=""/>
    <s v=""/>
    <s v="Vic"/>
    <s v="-"/>
    <d v="1899-12-30T12:55:00"/>
    <s v="Caulfield"/>
    <n v="3"/>
    <n v="3"/>
    <s v="Barbie'S Fox"/>
    <s v=""/>
    <s v=""/>
  </r>
  <r>
    <x v="46"/>
    <d v="1899-12-30T12:55:00"/>
    <x v="5"/>
    <n v="3"/>
    <n v="3"/>
    <s v="Barbie'S Fox"/>
    <s v="Pro Mel"/>
    <n v="15"/>
    <s v=""/>
    <x v="2"/>
    <s v=""/>
    <s v="OK"/>
    <s v=""/>
    <m/>
    <s v=""/>
    <s v="Barbie'S Fox"/>
    <s v=""/>
    <s v=""/>
    <s v=""/>
    <n v="100"/>
    <s v=""/>
    <n v="-100"/>
    <x v="0"/>
    <s v="Best"/>
    <x v="5"/>
    <s v=""/>
    <s v=""/>
    <s v="Vic"/>
    <s v="-"/>
    <d v="1899-12-30T12:55:00"/>
    <s v="Caulfield"/>
    <n v="3"/>
    <n v="3"/>
    <s v="Barbie'S Fox"/>
    <s v=""/>
    <s v=""/>
  </r>
  <r>
    <x v="46"/>
    <d v="1899-12-30T12:55:00"/>
    <x v="5"/>
    <n v="3"/>
    <n v="1"/>
    <s v="Pounding"/>
    <s v="E4"/>
    <n v="20"/>
    <n v="73"/>
    <x v="4"/>
    <s v="E4-20/Edge-20/Nat-20/Pro Mel-13"/>
    <s v="OK"/>
    <n v="292"/>
    <m/>
    <s v=""/>
    <s v="Pounding"/>
    <n v="200"/>
    <s v=""/>
    <n v="-200"/>
    <n v="100"/>
    <s v=""/>
    <n v="-100"/>
    <x v="0"/>
    <s v="Best"/>
    <x v="6"/>
    <s v=""/>
    <n v="-150"/>
    <s v="Vic"/>
    <s v="-"/>
    <d v="1899-12-30T12:55:00"/>
    <s v="Caulfield"/>
    <n v="3"/>
    <n v="1"/>
    <s v="Pounding"/>
    <s v="E4-20/Edge-20/Nat-20/Pro Mel-13"/>
    <n v="150"/>
  </r>
  <r>
    <x v="46"/>
    <d v="1899-12-30T12:55:00"/>
    <x v="5"/>
    <n v="3"/>
    <n v="1"/>
    <s v="Pounding"/>
    <s v="Edge"/>
    <n v="20"/>
    <s v=""/>
    <x v="2"/>
    <s v=""/>
    <s v="OK"/>
    <s v=""/>
    <m/>
    <s v=""/>
    <s v="Pounding"/>
    <s v=""/>
    <s v=""/>
    <s v=""/>
    <n v="100"/>
    <s v=""/>
    <n v="-100"/>
    <x v="0"/>
    <s v="Best"/>
    <x v="5"/>
    <s v=""/>
    <s v=""/>
    <s v="Vic"/>
    <s v="-"/>
    <d v="1899-12-30T12:55:00"/>
    <s v="Caulfield"/>
    <n v="3"/>
    <n v="1"/>
    <s v="Pounding"/>
    <s v=""/>
    <s v=""/>
  </r>
  <r>
    <x v="46"/>
    <d v="1899-12-30T12:55:00"/>
    <x v="5"/>
    <n v="3"/>
    <n v="1"/>
    <s v="Pounding"/>
    <s v="Nat"/>
    <n v="20"/>
    <s v=""/>
    <x v="2"/>
    <s v=""/>
    <s v="OK"/>
    <s v=""/>
    <m/>
    <s v=""/>
    <s v="Pounding"/>
    <s v=""/>
    <s v=""/>
    <s v=""/>
    <n v="100"/>
    <s v=""/>
    <n v="-100"/>
    <x v="0"/>
    <s v="Best"/>
    <x v="5"/>
    <s v=""/>
    <s v=""/>
    <s v="Vic"/>
    <s v="-"/>
    <d v="1899-12-30T12:55:00"/>
    <s v="Caulfield"/>
    <n v="3"/>
    <n v="1"/>
    <s v="Pounding"/>
    <s v=""/>
    <s v=""/>
  </r>
  <r>
    <x v="46"/>
    <d v="1899-12-30T12:55:00"/>
    <x v="5"/>
    <n v="3"/>
    <n v="1"/>
    <s v="Pounding"/>
    <s v="Pro Mel"/>
    <n v="13"/>
    <s v=""/>
    <x v="2"/>
    <s v=""/>
    <s v="OK"/>
    <s v=""/>
    <m/>
    <s v=""/>
    <s v="Pounding"/>
    <s v=""/>
    <s v=""/>
    <s v=""/>
    <n v="100"/>
    <s v=""/>
    <n v="-100"/>
    <x v="0"/>
    <s v="Best"/>
    <x v="5"/>
    <s v=""/>
    <s v=""/>
    <s v="Vic"/>
    <s v="-"/>
    <d v="1899-12-30T12:55:00"/>
    <s v="Caulfield"/>
    <n v="3"/>
    <n v="1"/>
    <s v="Pounding"/>
    <s v=""/>
    <s v=""/>
  </r>
  <r>
    <x v="46"/>
    <d v="1899-12-30T13:30:00"/>
    <x v="5"/>
    <n v="4"/>
    <n v="5"/>
    <s v="Fire Of Etna"/>
    <s v="Edge"/>
    <n v="14"/>
    <n v="27"/>
    <x v="1"/>
    <s v="Edge-14/Pro Mel-13"/>
    <s v="OK"/>
    <n v="108"/>
    <m/>
    <s v=""/>
    <s v="Fire Of Etna"/>
    <n v="200"/>
    <s v=""/>
    <n v="-200"/>
    <n v="100"/>
    <s v=""/>
    <n v="-100"/>
    <x v="0"/>
    <s v="Best"/>
    <x v="6"/>
    <s v=""/>
    <n v="-150"/>
    <s v="Vic"/>
    <s v="-"/>
    <d v="1899-12-30T13:30:00"/>
    <s v="Caulfield"/>
    <n v="4"/>
    <n v="5"/>
    <s v="Fire Of Etna"/>
    <s v="Edge-14/Pro Mel-13"/>
    <n v="150"/>
  </r>
  <r>
    <x v="46"/>
    <d v="1899-12-30T13:30:00"/>
    <x v="5"/>
    <n v="4"/>
    <n v="5"/>
    <s v="Fire Of Etna"/>
    <s v="Pro Mel"/>
    <n v="13"/>
    <s v=""/>
    <x v="2"/>
    <s v=""/>
    <s v="OK"/>
    <s v=""/>
    <m/>
    <s v=""/>
    <s v="Fire Of Etna"/>
    <s v=""/>
    <s v=""/>
    <s v=""/>
    <n v="100"/>
    <s v=""/>
    <n v="-100"/>
    <x v="0"/>
    <s v="Best"/>
    <x v="5"/>
    <s v=""/>
    <s v=""/>
    <s v="Vic"/>
    <s v="-"/>
    <d v="1899-12-30T13:30:00"/>
    <s v="Caulfield"/>
    <n v="4"/>
    <n v="5"/>
    <s v="Fire Of Etna"/>
    <s v=""/>
    <s v=""/>
  </r>
  <r>
    <x v="46"/>
    <d v="1899-12-30T13:50:00"/>
    <x v="1"/>
    <n v="5"/>
    <n v="3"/>
    <s v="Powerful Peg"/>
    <s v="Pro Syd"/>
    <n v="10"/>
    <n v="10"/>
    <x v="0"/>
    <s v="Pro Syd-10"/>
    <s v="OK"/>
    <n v="40"/>
    <m/>
    <s v=""/>
    <s v="Powerful Peg"/>
    <s v=""/>
    <s v=""/>
    <s v=""/>
    <n v="100"/>
    <s v=""/>
    <n v="-100"/>
    <x v="0"/>
    <s v="Poor &lt;55"/>
    <x v="2"/>
    <s v=""/>
    <n v="-20"/>
    <s v="NSW"/>
    <s v="-"/>
    <d v="1899-12-30T13:50:00"/>
    <s v="Rosehill"/>
    <n v="5"/>
    <n v="3"/>
    <s v="Powerful Peg"/>
    <s v="Pro Syd-10"/>
    <n v="20"/>
  </r>
  <r>
    <x v="46"/>
    <d v="1899-12-30T13:50:00"/>
    <x v="1"/>
    <n v="5"/>
    <n v="12"/>
    <s v="Stormy Witness"/>
    <s v="E4"/>
    <n v="10"/>
    <n v="10"/>
    <x v="0"/>
    <s v="E4-10"/>
    <s v="OK"/>
    <n v="40"/>
    <m/>
    <s v=""/>
    <s v="Stormy Witness"/>
    <s v=""/>
    <s v=""/>
    <s v=""/>
    <n v="100"/>
    <s v=""/>
    <n v="-100"/>
    <x v="0"/>
    <s v="Poor &lt;55"/>
    <x v="2"/>
    <s v=""/>
    <n v="-20"/>
    <s v="NSW"/>
    <s v="-"/>
    <d v="1899-12-30T13:50:00"/>
    <s v="Rosehill"/>
    <n v="5"/>
    <n v="12"/>
    <s v="Stormy Witness"/>
    <s v="E4-10"/>
    <n v="20"/>
  </r>
  <r>
    <x v="46"/>
    <d v="1899-12-30T14:05:00"/>
    <x v="5"/>
    <n v="5"/>
    <n v="4"/>
    <s v="Berkeley Square"/>
    <s v="E4"/>
    <n v="20"/>
    <n v="75"/>
    <x v="4"/>
    <s v="E4-20/Edge-20/Nat-20/Pro Mel-15"/>
    <s v="OK"/>
    <n v="300"/>
    <n v="2.7"/>
    <n v="810"/>
    <s v="Berkeley Square"/>
    <n v="200"/>
    <n v="540"/>
    <n v="340"/>
    <n v="100"/>
    <n v="270"/>
    <n v="170"/>
    <x v="0"/>
    <s v="Best"/>
    <x v="6"/>
    <n v="405"/>
    <n v="255"/>
    <s v="Vic"/>
    <s v="-"/>
    <d v="1899-12-30T14:05:00"/>
    <s v="Caulfield"/>
    <n v="5"/>
    <n v="4"/>
    <s v="Berkeley Square"/>
    <s v="E4-20/Edge-20/Nat-20/Pro Mel-15"/>
    <n v="150"/>
  </r>
  <r>
    <x v="46"/>
    <d v="1899-12-30T14:05:00"/>
    <x v="5"/>
    <n v="5"/>
    <n v="4"/>
    <s v="Berkeley Square"/>
    <s v="Edge"/>
    <n v="20"/>
    <s v=""/>
    <x v="2"/>
    <s v=""/>
    <s v="OK"/>
    <s v=""/>
    <n v="2.7"/>
    <s v=""/>
    <s v="Berkeley Square"/>
    <s v=""/>
    <s v=""/>
    <s v=""/>
    <n v="100"/>
    <n v="270"/>
    <n v="170"/>
    <x v="0"/>
    <s v="Best"/>
    <x v="5"/>
    <s v=""/>
    <s v=""/>
    <s v="Vic"/>
    <s v="-"/>
    <d v="1899-12-30T14:05:00"/>
    <s v="Caulfield"/>
    <n v="5"/>
    <n v="4"/>
    <s v="Berkeley Square"/>
    <s v=""/>
    <s v=""/>
  </r>
  <r>
    <x v="46"/>
    <d v="1899-12-30T14:05:00"/>
    <x v="5"/>
    <n v="5"/>
    <n v="4"/>
    <s v="Berkeley Square"/>
    <s v="Nat"/>
    <n v="20"/>
    <s v=""/>
    <x v="2"/>
    <s v=""/>
    <s v="OK"/>
    <s v=""/>
    <n v="2.7"/>
    <s v=""/>
    <s v="Berkeley Square"/>
    <s v=""/>
    <s v=""/>
    <s v=""/>
    <n v="100"/>
    <n v="270"/>
    <n v="170"/>
    <x v="0"/>
    <s v="Best"/>
    <x v="5"/>
    <s v=""/>
    <s v=""/>
    <s v="Vic"/>
    <s v="-"/>
    <d v="1899-12-30T14:05:00"/>
    <s v="Caulfield"/>
    <n v="5"/>
    <n v="4"/>
    <s v="Berkeley Square"/>
    <s v=""/>
    <s v=""/>
  </r>
  <r>
    <x v="46"/>
    <d v="1899-12-30T14:05:00"/>
    <x v="5"/>
    <n v="5"/>
    <n v="4"/>
    <s v="Berkeley Square"/>
    <s v="Pro Mel"/>
    <n v="15"/>
    <s v=""/>
    <x v="2"/>
    <s v=""/>
    <s v="OK"/>
    <s v=""/>
    <n v="2.7"/>
    <s v=""/>
    <s v="Berkeley Square"/>
    <s v=""/>
    <s v=""/>
    <s v=""/>
    <n v="100"/>
    <n v="270"/>
    <n v="170"/>
    <x v="0"/>
    <s v="Best"/>
    <x v="5"/>
    <s v=""/>
    <s v=""/>
    <s v="Vic"/>
    <s v="-"/>
    <d v="1899-12-30T14:05:00"/>
    <s v="Caulfield"/>
    <n v="5"/>
    <n v="4"/>
    <s v="Berkeley Square"/>
    <s v=""/>
    <s v=""/>
  </r>
  <r>
    <x v="46"/>
    <d v="1899-12-30T14:05:00"/>
    <x v="5"/>
    <n v="5"/>
    <n v="2"/>
    <s v="Magnaspin"/>
    <s v="Edge"/>
    <n v="10"/>
    <n v="23"/>
    <x v="1"/>
    <s v="Edge-10/Pro Mel-13"/>
    <s v="OK"/>
    <n v="92"/>
    <m/>
    <s v=""/>
    <s v="Magnaspin"/>
    <n v="100"/>
    <s v=""/>
    <n v="-100"/>
    <n v="100"/>
    <s v=""/>
    <n v="-100"/>
    <x v="0"/>
    <s v="Best"/>
    <x v="4"/>
    <s v=""/>
    <n v="-100"/>
    <s v="Vic"/>
    <s v="-"/>
    <d v="1899-12-30T14:05:00"/>
    <s v="Caulfield"/>
    <n v="5"/>
    <n v="2"/>
    <s v="Magnaspin"/>
    <s v="Edge-10/Pro Mel-13"/>
    <n v="100"/>
  </r>
  <r>
    <x v="46"/>
    <d v="1899-12-30T14:05:00"/>
    <x v="5"/>
    <n v="5"/>
    <n v="2"/>
    <s v="Magnaspin"/>
    <s v="Pro Mel"/>
    <n v="13"/>
    <s v=""/>
    <x v="2"/>
    <s v=""/>
    <s v="OK"/>
    <s v=""/>
    <m/>
    <s v=""/>
    <s v="Magnaspin"/>
    <s v=""/>
    <s v=""/>
    <s v=""/>
    <n v="100"/>
    <s v=""/>
    <n v="-100"/>
    <x v="0"/>
    <s v="Best"/>
    <x v="5"/>
    <s v=""/>
    <s v=""/>
    <s v="Vic"/>
    <s v="-"/>
    <d v="1899-12-30T14:05:00"/>
    <s v="Caulfield"/>
    <n v="5"/>
    <n v="2"/>
    <s v="Magnaspin"/>
    <s v=""/>
    <s v=""/>
  </r>
  <r>
    <x v="46"/>
    <d v="1899-12-30T14:40:00"/>
    <x v="5"/>
    <n v="6"/>
    <n v="6"/>
    <s v="Elphinstone"/>
    <s v="Edge"/>
    <n v="12"/>
    <n v="12"/>
    <x v="0"/>
    <s v="Edge-12"/>
    <s v="OK"/>
    <n v="48"/>
    <n v="3.4"/>
    <n v="163.19999999999999"/>
    <s v="Elphinstone"/>
    <s v=""/>
    <s v=""/>
    <s v=""/>
    <n v="100"/>
    <n v="340"/>
    <n v="240"/>
    <x v="0"/>
    <s v="Poor &lt;55"/>
    <x v="2"/>
    <n v="68"/>
    <n v="48"/>
    <s v="Vic"/>
    <s v="-"/>
    <d v="1899-12-30T14:40:00"/>
    <s v="Caulfield"/>
    <n v="6"/>
    <n v="6"/>
    <s v="Elphinstone"/>
    <s v="Edge-12"/>
    <n v="20"/>
  </r>
  <r>
    <x v="46"/>
    <d v="1899-12-30T15:00:00"/>
    <x v="1"/>
    <n v="7"/>
    <n v="15"/>
    <s v="Kazou"/>
    <s v="E4"/>
    <n v="10"/>
    <n v="10"/>
    <x v="0"/>
    <s v="E4-10"/>
    <s v="OK"/>
    <n v="40"/>
    <m/>
    <s v=""/>
    <s v="Kazou"/>
    <s v=""/>
    <s v=""/>
    <s v=""/>
    <n v="100"/>
    <s v=""/>
    <n v="-100"/>
    <x v="0"/>
    <s v="Poor &lt;55"/>
    <x v="2"/>
    <s v=""/>
    <n v="-20"/>
    <s v="NSW"/>
    <s v="-"/>
    <d v="1899-12-30T15:00:00"/>
    <s v="Rosehill"/>
    <n v="7"/>
    <n v="15"/>
    <s v="Kazou"/>
    <s v="E4-10"/>
    <n v="20"/>
  </r>
  <r>
    <x v="46"/>
    <d v="1899-12-30T15:15:00"/>
    <x v="5"/>
    <n v="7"/>
    <n v="1"/>
    <s v="Jigsaw"/>
    <s v="Edge"/>
    <n v="13"/>
    <n v="23"/>
    <x v="1"/>
    <s v="Edge-13/Pro Mel-10"/>
    <s v="OK"/>
    <n v="92"/>
    <m/>
    <s v=""/>
    <s v="Jigsaw"/>
    <n v="100"/>
    <s v=""/>
    <n v="-100"/>
    <n v="100"/>
    <s v=""/>
    <n v="-100"/>
    <x v="0"/>
    <s v="Best"/>
    <x v="4"/>
    <s v=""/>
    <n v="-100"/>
    <s v="Vic"/>
    <s v="-"/>
    <d v="1899-12-30T15:15:00"/>
    <s v="Caulfield"/>
    <n v="7"/>
    <n v="1"/>
    <s v="Jigsaw"/>
    <s v="Edge-13/Pro Mel-10"/>
    <n v="100"/>
  </r>
  <r>
    <x v="46"/>
    <d v="1899-12-30T15:15:00"/>
    <x v="5"/>
    <n v="7"/>
    <n v="1"/>
    <s v="Jigsaw"/>
    <s v="Pro Mel"/>
    <n v="10"/>
    <s v=""/>
    <x v="2"/>
    <s v=""/>
    <s v="OK"/>
    <s v=""/>
    <m/>
    <s v=""/>
    <s v="Jigsaw"/>
    <s v=""/>
    <s v=""/>
    <s v=""/>
    <n v="100"/>
    <s v=""/>
    <n v="-100"/>
    <x v="0"/>
    <s v="Best"/>
    <x v="5"/>
    <s v=""/>
    <s v=""/>
    <s v="Vic"/>
    <s v="-"/>
    <d v="1899-12-30T15:15:00"/>
    <s v="Caulfield"/>
    <n v="7"/>
    <n v="1"/>
    <s v="Jigsaw"/>
    <s v=""/>
    <s v=""/>
  </r>
  <r>
    <x v="46"/>
    <d v="1899-12-30T15:15:00"/>
    <x v="5"/>
    <n v="7"/>
    <n v="4"/>
    <s v="Rey Magnerio"/>
    <s v="E4"/>
    <n v="10"/>
    <n v="23"/>
    <x v="1"/>
    <s v="E4-10/Nat-13"/>
    <s v="OK"/>
    <n v="92"/>
    <m/>
    <s v=""/>
    <s v="Rey Magnerio"/>
    <n v="100"/>
    <s v=""/>
    <n v="-100"/>
    <n v="100"/>
    <s v=""/>
    <n v="-100"/>
    <x v="0"/>
    <s v="Best"/>
    <x v="4"/>
    <s v=""/>
    <n v="-100"/>
    <s v="Vic"/>
    <s v="-"/>
    <d v="1899-12-30T15:15:00"/>
    <s v="Caulfield"/>
    <n v="7"/>
    <n v="4"/>
    <s v="Rey Magnerio"/>
    <s v="E4-10/Nat-13"/>
    <n v="100"/>
  </r>
  <r>
    <x v="46"/>
    <d v="1899-12-30T15:15:00"/>
    <x v="5"/>
    <n v="7"/>
    <n v="4"/>
    <s v="Rey Magnerio"/>
    <s v="Nat"/>
    <n v="13"/>
    <s v=""/>
    <x v="2"/>
    <s v=""/>
    <s v="OK"/>
    <s v=""/>
    <m/>
    <s v=""/>
    <s v="Rey Magnerio"/>
    <s v=""/>
    <s v=""/>
    <s v=""/>
    <n v="100"/>
    <s v=""/>
    <n v="-100"/>
    <x v="0"/>
    <s v="Best"/>
    <x v="5"/>
    <s v=""/>
    <s v=""/>
    <s v="Vic"/>
    <s v="-"/>
    <d v="1899-12-30T15:15:00"/>
    <s v="Caulfield"/>
    <n v="7"/>
    <n v="4"/>
    <s v="Rey Magnerio"/>
    <s v=""/>
    <s v=""/>
  </r>
  <r>
    <x v="46"/>
    <d v="1899-12-30T15:35:00"/>
    <x v="1"/>
    <n v="8"/>
    <n v="10"/>
    <s v="Iknowastar"/>
    <s v="E4"/>
    <n v="10"/>
    <n v="10"/>
    <x v="0"/>
    <s v="E4-10"/>
    <s v="OK"/>
    <n v="40"/>
    <m/>
    <s v=""/>
    <s v="Iknowastar"/>
    <s v=""/>
    <s v=""/>
    <s v=""/>
    <n v="100"/>
    <s v=""/>
    <n v="-100"/>
    <x v="0"/>
    <s v="Poor &lt;55"/>
    <x v="2"/>
    <s v=""/>
    <n v="-20"/>
    <s v="NSW"/>
    <s v="-"/>
    <d v="1899-12-30T15:35:00"/>
    <s v="Rosehill"/>
    <n v="8"/>
    <n v="10"/>
    <s v="Iknowastar"/>
    <s v="E4-10"/>
    <n v="20"/>
  </r>
  <r>
    <x v="46"/>
    <d v="1899-12-30T15:47:00"/>
    <x v="2"/>
    <n v="8"/>
    <n v="5"/>
    <s v="Jimmysstar"/>
    <s v="Nat"/>
    <n v="11"/>
    <n v="11"/>
    <x v="0"/>
    <s v="Nat-11"/>
    <s v=""/>
    <n v="44"/>
    <m/>
    <s v=""/>
    <s v="Jimmysstar"/>
    <s v=""/>
    <s v=""/>
    <s v=""/>
    <n v="100"/>
    <s v=""/>
    <n v="-100"/>
    <x v="0"/>
    <s v="Q"/>
    <x v="3"/>
    <s v=""/>
    <n v="-40"/>
    <s v="Qld"/>
    <s v="-"/>
    <d v="1899-12-30T15:47:00"/>
    <s v="Eagle Farm"/>
    <n v="8"/>
    <n v="5"/>
    <s v="Jimmysstar"/>
    <s v="Nat-11"/>
    <n v="40"/>
  </r>
  <r>
    <x v="46"/>
    <d v="1899-12-30T16:15:00"/>
    <x v="1"/>
    <n v="9"/>
    <n v="3"/>
    <s v="Letsrollthedice"/>
    <s v="E4"/>
    <n v="10"/>
    <n v="40"/>
    <x v="3"/>
    <s v="E4-10/Edge-15/Nat-15"/>
    <s v="OK"/>
    <n v="160"/>
    <n v="10.7"/>
    <n v="1712"/>
    <s v="Letsrollthedice"/>
    <n v="200"/>
    <n v="2140"/>
    <n v="1940"/>
    <n v="100"/>
    <n v="1070"/>
    <n v="970"/>
    <x v="0"/>
    <s v="ave"/>
    <x v="4"/>
    <n v="1070"/>
    <n v="970"/>
    <s v="NSW"/>
    <s v="-"/>
    <d v="1899-12-30T16:15:00"/>
    <s v="Rosehill"/>
    <n v="9"/>
    <n v="3"/>
    <s v="Letsrollthedice"/>
    <s v="E4-10/Edge-15/Nat-15"/>
    <n v="100"/>
  </r>
  <r>
    <x v="46"/>
    <d v="1899-12-30T16:15:00"/>
    <x v="1"/>
    <n v="9"/>
    <n v="3"/>
    <s v="Letsrollthedice"/>
    <s v="Edge"/>
    <n v="15"/>
    <s v=""/>
    <x v="2"/>
    <s v=""/>
    <s v="OK"/>
    <s v=""/>
    <n v="10.7"/>
    <s v=""/>
    <s v="Letsrollthedice"/>
    <s v=""/>
    <s v=""/>
    <s v=""/>
    <n v="100"/>
    <n v="1070"/>
    <n v="970"/>
    <x v="0"/>
    <s v="ave"/>
    <x v="5"/>
    <s v=""/>
    <s v=""/>
    <s v="NSW"/>
    <s v="-"/>
    <d v="1899-12-30T16:15:00"/>
    <s v="Rosehill"/>
    <n v="9"/>
    <n v="3"/>
    <s v="Letsrollthedice"/>
    <s v=""/>
    <s v=""/>
  </r>
  <r>
    <x v="46"/>
    <d v="1899-12-30T16:15:00"/>
    <x v="1"/>
    <n v="9"/>
    <n v="3"/>
    <s v="Letsrollthedice"/>
    <s v="Nat"/>
    <n v="15"/>
    <s v=""/>
    <x v="2"/>
    <s v=""/>
    <s v="OK"/>
    <s v=""/>
    <n v="10.7"/>
    <s v=""/>
    <s v="Letsrollthedice"/>
    <s v=""/>
    <s v=""/>
    <s v=""/>
    <n v="100"/>
    <n v="1070"/>
    <n v="970"/>
    <x v="0"/>
    <s v="ave"/>
    <x v="5"/>
    <s v=""/>
    <s v=""/>
    <s v="NSW"/>
    <s v="-"/>
    <d v="1899-12-30T16:15:00"/>
    <s v="Rosehill"/>
    <n v="9"/>
    <n v="3"/>
    <s v="Letsrollthedice"/>
    <s v=""/>
    <s v=""/>
  </r>
  <r>
    <x v="46"/>
    <d v="1899-12-30T16:30:00"/>
    <x v="5"/>
    <n v="9"/>
    <n v="1"/>
    <s v="Hedged"/>
    <s v="E4"/>
    <n v="20"/>
    <n v="33"/>
    <x v="1"/>
    <s v="E4-20/Nat-13"/>
    <s v="OK"/>
    <n v="132"/>
    <m/>
    <s v=""/>
    <s v="Hedged"/>
    <n v="200"/>
    <s v=""/>
    <n v="-200"/>
    <n v="100"/>
    <s v=""/>
    <n v="-100"/>
    <x v="0"/>
    <s v="Best"/>
    <x v="6"/>
    <s v=""/>
    <n v="-150"/>
    <s v="Vic"/>
    <s v="-"/>
    <d v="1899-12-30T16:30:00"/>
    <s v="Caulfield"/>
    <n v="9"/>
    <n v="1"/>
    <s v="Hedged"/>
    <s v="E4-20/Nat-13"/>
    <n v="150"/>
  </r>
  <r>
    <x v="46"/>
    <d v="1899-12-30T16:30:00"/>
    <x v="5"/>
    <n v="9"/>
    <n v="1"/>
    <s v="Hedged"/>
    <s v="Nat"/>
    <n v="13"/>
    <s v=""/>
    <x v="2"/>
    <s v=""/>
    <s v="OK"/>
    <s v=""/>
    <m/>
    <s v=""/>
    <s v="Hedged"/>
    <s v=""/>
    <s v=""/>
    <s v=""/>
    <n v="100"/>
    <s v=""/>
    <n v="-100"/>
    <x v="0"/>
    <s v="Best"/>
    <x v="5"/>
    <s v=""/>
    <s v=""/>
    <s v="Vic"/>
    <s v="-"/>
    <d v="1899-12-30T16:30:00"/>
    <s v="Caulfield"/>
    <n v="9"/>
    <n v="1"/>
    <s v="Hedged"/>
    <s v=""/>
    <s v=""/>
  </r>
  <r>
    <x v="46"/>
    <d v="1899-12-30T16:50:00"/>
    <x v="1"/>
    <n v="10"/>
    <n v="12"/>
    <s v="Huesca"/>
    <s v="E4"/>
    <n v="10"/>
    <n v="10"/>
    <x v="0"/>
    <s v="E4-10"/>
    <s v="OK"/>
    <n v="40"/>
    <m/>
    <s v=""/>
    <s v="Huesca"/>
    <s v=""/>
    <s v=""/>
    <s v=""/>
    <n v="100"/>
    <s v=""/>
    <n v="-100"/>
    <x v="0"/>
    <s v="Poor &lt;55"/>
    <x v="2"/>
    <s v=""/>
    <n v="-20"/>
    <s v="NSW"/>
    <s v="-"/>
    <d v="1899-12-30T16:50:00"/>
    <s v="Rosehill"/>
    <n v="10"/>
    <n v="12"/>
    <s v="Huesca"/>
    <s v="E4-10"/>
    <n v="20"/>
  </r>
  <r>
    <x v="47"/>
    <d v="1899-12-30T11:28:00"/>
    <x v="2"/>
    <n v="1"/>
    <n v="10"/>
    <s v="Basarwa"/>
    <s v="Nat"/>
    <n v="11"/>
    <n v="11"/>
    <x v="0"/>
    <s v="Nat-11"/>
    <s v=""/>
    <n v="44"/>
    <m/>
    <s v=""/>
    <s v="Basarwa"/>
    <s v=""/>
    <s v=""/>
    <s v=""/>
    <n v="100"/>
    <s v=""/>
    <n v="-100"/>
    <x v="0"/>
    <s v="Q"/>
    <x v="3"/>
    <s v=""/>
    <n v="-40"/>
    <s v="Qld"/>
    <s v="-"/>
    <d v="1899-12-30T11:28:00"/>
    <s v="Eagle Farm"/>
    <n v="1"/>
    <n v="10"/>
    <s v="Basarwa"/>
    <s v="Nat-11"/>
    <n v="40"/>
  </r>
  <r>
    <x v="47"/>
    <d v="1899-12-30T12:03:00"/>
    <x v="2"/>
    <n v="2"/>
    <n v="6"/>
    <s v="Tenzing"/>
    <s v="Nat"/>
    <n v="11"/>
    <n v="11"/>
    <x v="0"/>
    <s v="Nat-11"/>
    <s v=""/>
    <n v="44"/>
    <m/>
    <s v=""/>
    <s v="Tenzing"/>
    <s v=""/>
    <s v=""/>
    <s v=""/>
    <n v="100"/>
    <s v=""/>
    <n v="-100"/>
    <x v="0"/>
    <s v="Q"/>
    <x v="3"/>
    <s v=""/>
    <n v="-40"/>
    <s v="Qld"/>
    <s v="-"/>
    <d v="1899-12-30T12:03:00"/>
    <s v="Eagle Farm"/>
    <n v="2"/>
    <n v="6"/>
    <s v="Tenzing"/>
    <s v="Nat-11"/>
    <n v="40"/>
  </r>
  <r>
    <x v="47"/>
    <d v="1899-12-30T12:15:00"/>
    <x v="5"/>
    <n v="2"/>
    <n v="1"/>
    <s v="Mawallock"/>
    <s v="Nat"/>
    <n v="16"/>
    <n v="16"/>
    <x v="0"/>
    <s v="Nat-16"/>
    <s v="OK"/>
    <n v="64"/>
    <m/>
    <s v=""/>
    <s v="Mawallock"/>
    <s v=""/>
    <s v=""/>
    <s v=""/>
    <n v="100"/>
    <s v=""/>
    <n v="-100"/>
    <x v="0"/>
    <s v="Best"/>
    <x v="0"/>
    <s v=""/>
    <n v="-50"/>
    <s v="Vic"/>
    <s v="-"/>
    <d v="1899-12-30T12:15:00"/>
    <s v="Caulfield"/>
    <n v="2"/>
    <n v="1"/>
    <s v="Mawallock"/>
    <s v="Nat-16"/>
    <n v="50"/>
  </r>
  <r>
    <x v="47"/>
    <d v="1899-12-30T12:38:00"/>
    <x v="2"/>
    <n v="3"/>
    <n v="3"/>
    <s v="Typhoon Taavi"/>
    <s v="Nat"/>
    <n v="11"/>
    <n v="11"/>
    <x v="0"/>
    <s v="Nat-11"/>
    <s v=""/>
    <n v="44"/>
    <n v="1.75"/>
    <n v="77"/>
    <s v="Typhoon Taavi"/>
    <s v=""/>
    <s v=""/>
    <s v=""/>
    <n v="100"/>
    <n v="175"/>
    <n v="75"/>
    <x v="0"/>
    <s v="Q"/>
    <x v="3"/>
    <n v="70"/>
    <n v="30"/>
    <s v="Qld"/>
    <s v="-"/>
    <d v="1899-12-30T12:38:00"/>
    <s v="Eagle Farm"/>
    <n v="3"/>
    <n v="3"/>
    <s v="Typhoon Taavi"/>
    <s v="Nat-11"/>
    <n v="40"/>
  </r>
  <r>
    <x v="47"/>
    <d v="1899-12-30T13:05:00"/>
    <x v="17"/>
    <n v="4"/>
    <n v="2"/>
    <s v="Noisy Boy"/>
    <s v="Pro Syd"/>
    <n v="10"/>
    <n v="10"/>
    <x v="0"/>
    <s v="Pro Syd-10"/>
    <s v=""/>
    <n v="40"/>
    <m/>
    <s v=""/>
    <s v="Noisy Boy"/>
    <s v=""/>
    <s v=""/>
    <s v=""/>
    <n v="100"/>
    <s v=""/>
    <n v="-100"/>
    <x v="0"/>
    <s v="Poor &lt;55"/>
    <x v="2"/>
    <s v=""/>
    <n v="-20"/>
    <s v="NSW"/>
    <s v="Bush"/>
    <d v="1899-12-30T13:05:00"/>
    <s v="Hawkesbury"/>
    <n v="4"/>
    <n v="2"/>
    <s v="Noisy Boy"/>
    <s v="Pro Syd-10"/>
    <n v="20"/>
  </r>
  <r>
    <x v="47"/>
    <d v="1899-12-30T13:20:00"/>
    <x v="5"/>
    <n v="4"/>
    <n v="2"/>
    <s v="Shesallshenanigans"/>
    <s v="E4"/>
    <n v="10"/>
    <n v="23"/>
    <x v="1"/>
    <s v="E4-10/Nat-13"/>
    <s v="OK"/>
    <n v="92"/>
    <m/>
    <s v=""/>
    <s v="Shesallshenanigans"/>
    <n v="100"/>
    <s v=""/>
    <n v="-100"/>
    <n v="100"/>
    <s v=""/>
    <n v="-100"/>
    <x v="0"/>
    <s v="Best"/>
    <x v="4"/>
    <s v=""/>
    <n v="-100"/>
    <s v="Vic"/>
    <s v="-"/>
    <d v="1899-12-30T13:20:00"/>
    <s v="Caulfield"/>
    <n v="4"/>
    <n v="2"/>
    <s v="Shesallshenanigans"/>
    <s v="E4-10/Nat-13"/>
    <n v="100"/>
  </r>
  <r>
    <x v="47"/>
    <d v="1899-12-30T13:20:00"/>
    <x v="5"/>
    <n v="4"/>
    <n v="2"/>
    <s v="Shesallshenanigans"/>
    <s v="Nat"/>
    <n v="13"/>
    <s v=""/>
    <x v="2"/>
    <s v=""/>
    <s v="OK"/>
    <s v=""/>
    <m/>
    <s v=""/>
    <s v="Shesallshenanigans"/>
    <s v=""/>
    <s v=""/>
    <s v=""/>
    <n v="100"/>
    <s v=""/>
    <n v="-100"/>
    <x v="0"/>
    <s v="Best"/>
    <x v="5"/>
    <s v=""/>
    <s v=""/>
    <s v="Vic"/>
    <s v="-"/>
    <d v="1899-12-30T13:20:00"/>
    <s v="Caulfield"/>
    <n v="4"/>
    <n v="2"/>
    <s v="Shesallshenanigans"/>
    <s v=""/>
    <s v=""/>
  </r>
  <r>
    <x v="47"/>
    <d v="1899-12-30T13:40:00"/>
    <x v="17"/>
    <n v="5"/>
    <n v="4"/>
    <s v="Parisal"/>
    <s v="Pro Syd"/>
    <n v="15"/>
    <n v="15"/>
    <x v="0"/>
    <s v="Pro Syd-15"/>
    <s v=""/>
    <n v="60"/>
    <n v="3"/>
    <n v="180"/>
    <s v="Parisal"/>
    <s v=""/>
    <s v=""/>
    <s v=""/>
    <n v="100"/>
    <n v="300"/>
    <n v="200"/>
    <x v="0"/>
    <s v="ave"/>
    <x v="4"/>
    <n v="300"/>
    <n v="200"/>
    <s v="NSW"/>
    <s v="Bush"/>
    <d v="1899-12-30T13:40:00"/>
    <s v="Hawkesbury"/>
    <n v="5"/>
    <n v="4"/>
    <s v="Parisal"/>
    <s v="Pro Syd-15"/>
    <n v="100"/>
  </r>
  <r>
    <x v="47"/>
    <d v="1899-12-30T13:40:00"/>
    <x v="17"/>
    <n v="5"/>
    <n v="13"/>
    <s v="Xtravagant Star"/>
    <s v="E4"/>
    <n v="11.000000000000002"/>
    <n v="11.000000000000002"/>
    <x v="0"/>
    <s v="E4-11"/>
    <s v=""/>
    <n v="44.000000000000007"/>
    <m/>
    <s v=""/>
    <s v="Xtravagant Star"/>
    <s v=""/>
    <s v=""/>
    <s v=""/>
    <n v="100"/>
    <s v=""/>
    <n v="-100"/>
    <x v="0"/>
    <s v="Poor &lt;55"/>
    <x v="2"/>
    <s v=""/>
    <n v="-20"/>
    <s v="NSW"/>
    <s v="Bush"/>
    <d v="1899-12-30T13:40:00"/>
    <s v="Hawkesbury"/>
    <n v="5"/>
    <n v="13"/>
    <s v="Xtravagant Star"/>
    <s v="E4-11"/>
    <n v="20"/>
  </r>
  <r>
    <x v="47"/>
    <d v="1899-12-30T14:15:00"/>
    <x v="17"/>
    <n v="6"/>
    <n v="5"/>
    <s v="Shadows Of Love"/>
    <s v="E4"/>
    <n v="10"/>
    <n v="10"/>
    <x v="0"/>
    <s v="E4-10"/>
    <s v=""/>
    <n v="40"/>
    <m/>
    <s v=""/>
    <s v="Shadows Of Love"/>
    <s v=""/>
    <s v=""/>
    <s v=""/>
    <n v="100"/>
    <s v=""/>
    <n v="-100"/>
    <x v="0"/>
    <s v="Poor &lt;55"/>
    <x v="2"/>
    <s v=""/>
    <n v="-20"/>
    <s v="NSW"/>
    <s v="Bush"/>
    <d v="1899-12-30T14:15:00"/>
    <s v="Hawkesbury"/>
    <n v="6"/>
    <n v="5"/>
    <s v="Shadows Of Love"/>
    <s v="E4-10"/>
    <n v="20"/>
  </r>
  <r>
    <x v="47"/>
    <d v="1899-12-30T14:30:00"/>
    <x v="5"/>
    <n v="6"/>
    <n v="8"/>
    <s v="Some People Callme"/>
    <s v="E4"/>
    <n v="20"/>
    <n v="53"/>
    <x v="3"/>
    <s v="E4-20/Edge-13/Nat-20"/>
    <s v="OK"/>
    <n v="212"/>
    <m/>
    <s v=""/>
    <s v="Some People Callme"/>
    <n v="200"/>
    <s v=""/>
    <n v="-200"/>
    <n v="100"/>
    <s v=""/>
    <n v="-100"/>
    <x v="0"/>
    <s v="Best"/>
    <x v="6"/>
    <s v=""/>
    <n v="-150"/>
    <s v="Vic"/>
    <s v="-"/>
    <d v="1899-12-30T14:30:00"/>
    <s v="Caulfield"/>
    <n v="6"/>
    <n v="8"/>
    <s v="Some People Callme"/>
    <s v="E4-20/Edge-13/Nat-20"/>
    <n v="150"/>
  </r>
  <r>
    <x v="47"/>
    <d v="1899-12-30T14:30:00"/>
    <x v="5"/>
    <n v="6"/>
    <n v="8"/>
    <s v="Some People Callme"/>
    <s v="Edge"/>
    <n v="13"/>
    <s v=""/>
    <x v="2"/>
    <s v=""/>
    <s v="OK"/>
    <s v=""/>
    <m/>
    <s v=""/>
    <s v="Some People Callme"/>
    <s v=""/>
    <s v=""/>
    <s v=""/>
    <n v="100"/>
    <s v=""/>
    <n v="-100"/>
    <x v="0"/>
    <s v="Best"/>
    <x v="5"/>
    <s v=""/>
    <s v=""/>
    <s v="Vic"/>
    <s v="-"/>
    <d v="1899-12-30T14:30:00"/>
    <s v="Caulfield"/>
    <n v="6"/>
    <n v="8"/>
    <s v="Some People Callme"/>
    <s v=""/>
    <s v=""/>
  </r>
  <r>
    <x v="47"/>
    <d v="1899-12-30T14:30:00"/>
    <x v="5"/>
    <n v="6"/>
    <n v="8"/>
    <s v="Some People Callme"/>
    <s v="Nat"/>
    <n v="20"/>
    <s v=""/>
    <x v="2"/>
    <s v=""/>
    <s v="OK"/>
    <s v=""/>
    <m/>
    <s v=""/>
    <s v="Some People Callme"/>
    <s v=""/>
    <s v=""/>
    <s v=""/>
    <n v="100"/>
    <s v=""/>
    <n v="-100"/>
    <x v="0"/>
    <s v="Best"/>
    <x v="5"/>
    <s v=""/>
    <s v=""/>
    <s v="Vic"/>
    <s v="-"/>
    <d v="1899-12-30T14:30:00"/>
    <s v="Caulfield"/>
    <n v="6"/>
    <n v="8"/>
    <s v="Some People Callme"/>
    <s v=""/>
    <s v=""/>
  </r>
  <r>
    <x v="47"/>
    <d v="1899-12-30T14:50:00"/>
    <x v="17"/>
    <n v="7"/>
    <n v="1"/>
    <s v="Schwarz"/>
    <s v="E4"/>
    <n v="10"/>
    <n v="40"/>
    <x v="3"/>
    <s v="E4-10/Edge-15/Nat-15"/>
    <s v=""/>
    <n v="160"/>
    <n v="2.6"/>
    <n v="416"/>
    <s v="Schwarz"/>
    <s v=""/>
    <s v=""/>
    <s v=""/>
    <n v="100"/>
    <n v="260"/>
    <n v="160"/>
    <x v="0"/>
    <s v="ave"/>
    <x v="7"/>
    <n v="338"/>
    <n v="208"/>
    <s v="NSW"/>
    <s v="Bush"/>
    <d v="1899-12-30T14:50:00"/>
    <s v="Hawkesbury"/>
    <n v="7"/>
    <n v="1"/>
    <s v="Schwarz"/>
    <s v="E4-10/Edge-15/Nat-15"/>
    <n v="130"/>
  </r>
  <r>
    <x v="47"/>
    <d v="1899-12-30T14:50:00"/>
    <x v="17"/>
    <n v="7"/>
    <n v="1"/>
    <s v="Schwarz"/>
    <s v="Edge"/>
    <n v="15"/>
    <s v=""/>
    <x v="2"/>
    <s v=""/>
    <s v=""/>
    <s v=""/>
    <n v="2.6"/>
    <s v=""/>
    <s v="Schwarz"/>
    <s v=""/>
    <s v=""/>
    <s v=""/>
    <n v="100"/>
    <n v="260"/>
    <n v="160"/>
    <x v="0"/>
    <s v="ave"/>
    <x v="5"/>
    <s v=""/>
    <s v=""/>
    <s v="NSW"/>
    <s v="Bush"/>
    <d v="1899-12-30T14:50:00"/>
    <s v="Hawkesbury"/>
    <n v="7"/>
    <n v="1"/>
    <s v="Schwarz"/>
    <s v=""/>
    <s v=""/>
  </r>
  <r>
    <x v="47"/>
    <d v="1899-12-30T14:50:00"/>
    <x v="17"/>
    <n v="7"/>
    <n v="1"/>
    <s v="Schwarz"/>
    <s v="Nat"/>
    <n v="15"/>
    <s v=""/>
    <x v="2"/>
    <s v=""/>
    <s v=""/>
    <s v=""/>
    <n v="2.6"/>
    <s v=""/>
    <s v="Schwarz"/>
    <s v=""/>
    <s v=""/>
    <s v=""/>
    <n v="100"/>
    <n v="260"/>
    <n v="160"/>
    <x v="0"/>
    <s v="ave"/>
    <x v="5"/>
    <s v=""/>
    <s v=""/>
    <s v="NSW"/>
    <s v="Bush"/>
    <d v="1899-12-30T14:50:00"/>
    <s v="Hawkesbury"/>
    <n v="7"/>
    <n v="1"/>
    <s v="Schwarz"/>
    <s v=""/>
    <s v=""/>
  </r>
  <r>
    <x v="47"/>
    <d v="1899-12-30T15:05:00"/>
    <x v="5"/>
    <n v="7"/>
    <n v="9"/>
    <s v="Dashing"/>
    <s v="E4"/>
    <n v="11.000000000000002"/>
    <n v="51"/>
    <x v="3"/>
    <s v="E4-11/Edge-20/Nat-20"/>
    <s v="OK"/>
    <n v="204"/>
    <n v="5"/>
    <n v="1020"/>
    <s v="Dashing"/>
    <n v="200"/>
    <n v="1000"/>
    <n v="800"/>
    <n v="100"/>
    <n v="500"/>
    <n v="400"/>
    <x v="0"/>
    <s v="Best"/>
    <x v="6"/>
    <n v="750"/>
    <n v="600"/>
    <s v="Vic"/>
    <s v="-"/>
    <d v="1899-12-30T15:05:00"/>
    <s v="Caulfield"/>
    <n v="7"/>
    <n v="9"/>
    <s v="Dashing"/>
    <s v="E4-11/Edge-20/Nat-20"/>
    <n v="150"/>
  </r>
  <r>
    <x v="47"/>
    <d v="1899-12-30T15:05:00"/>
    <x v="5"/>
    <n v="7"/>
    <n v="9"/>
    <s v="Dashing"/>
    <s v="Edge"/>
    <n v="20"/>
    <s v=""/>
    <x v="2"/>
    <s v=""/>
    <s v="OK"/>
    <s v=""/>
    <n v="5"/>
    <s v=""/>
    <s v="Dashing"/>
    <s v=""/>
    <s v=""/>
    <s v=""/>
    <n v="100"/>
    <n v="500"/>
    <n v="400"/>
    <x v="0"/>
    <s v="Best"/>
    <x v="5"/>
    <s v=""/>
    <s v=""/>
    <s v="Vic"/>
    <s v="-"/>
    <d v="1899-12-30T15:05:00"/>
    <s v="Caulfield"/>
    <n v="7"/>
    <n v="9"/>
    <s v="Dashing"/>
    <s v=""/>
    <s v=""/>
  </r>
  <r>
    <x v="47"/>
    <d v="1899-12-30T15:05:00"/>
    <x v="5"/>
    <n v="7"/>
    <n v="9"/>
    <s v="Dashing"/>
    <s v="Nat"/>
    <n v="20"/>
    <s v=""/>
    <x v="2"/>
    <s v=""/>
    <s v="OK"/>
    <s v=""/>
    <n v="5"/>
    <s v=""/>
    <s v="Dashing"/>
    <s v=""/>
    <s v=""/>
    <s v=""/>
    <n v="100"/>
    <n v="500"/>
    <n v="400"/>
    <x v="0"/>
    <s v="Best"/>
    <x v="5"/>
    <s v=""/>
    <s v=""/>
    <s v="Vic"/>
    <s v="-"/>
    <d v="1899-12-30T15:05:00"/>
    <s v="Caulfield"/>
    <n v="7"/>
    <n v="9"/>
    <s v="Dashing"/>
    <s v=""/>
    <s v=""/>
  </r>
  <r>
    <x v="47"/>
    <d v="1899-12-30T15:05:00"/>
    <x v="5"/>
    <n v="7"/>
    <n v="5"/>
    <s v="El Soleado"/>
    <s v="E4"/>
    <n v="12"/>
    <n v="12"/>
    <x v="0"/>
    <s v="E4-12"/>
    <s v="OK"/>
    <n v="48"/>
    <m/>
    <s v=""/>
    <s v="El Soleado"/>
    <s v=""/>
    <s v=""/>
    <s v=""/>
    <n v="100"/>
    <s v=""/>
    <n v="-100"/>
    <x v="0"/>
    <s v="Poor &lt;55"/>
    <x v="2"/>
    <s v=""/>
    <n v="-20"/>
    <s v="Vic"/>
    <s v="-"/>
    <d v="1899-12-30T15:05:00"/>
    <s v="Caulfield"/>
    <n v="7"/>
    <n v="5"/>
    <s v="El Soleado"/>
    <s v="E4-12"/>
    <n v="20"/>
  </r>
  <r>
    <x v="47"/>
    <d v="1899-12-30T15:05:00"/>
    <x v="5"/>
    <n v="7"/>
    <n v="3"/>
    <s v="Here To Shock"/>
    <s v="E4"/>
    <n v="12"/>
    <n v="35"/>
    <x v="3"/>
    <s v="E4-12/Edge-10/Pro Mel-13"/>
    <s v="OK"/>
    <n v="140"/>
    <m/>
    <s v=""/>
    <s v="Here To Shock"/>
    <n v="200"/>
    <s v=""/>
    <n v="-200"/>
    <n v="100"/>
    <s v=""/>
    <n v="-100"/>
    <x v="0"/>
    <s v="Best"/>
    <x v="6"/>
    <s v=""/>
    <n v="-150"/>
    <s v="Vic"/>
    <s v="-"/>
    <d v="1899-12-30T15:05:00"/>
    <s v="Caulfield"/>
    <n v="7"/>
    <n v="3"/>
    <s v="Here To Shock"/>
    <s v="E4-12/Edge-10/Pro Mel-13"/>
    <n v="150"/>
  </r>
  <r>
    <x v="47"/>
    <d v="1899-12-30T15:05:00"/>
    <x v="5"/>
    <n v="7"/>
    <n v="3"/>
    <s v="Here To Shock"/>
    <s v="Edge"/>
    <n v="10"/>
    <s v=""/>
    <x v="2"/>
    <s v=""/>
    <s v="OK"/>
    <s v=""/>
    <m/>
    <s v=""/>
    <s v="Here To Shock"/>
    <s v=""/>
    <s v=""/>
    <s v=""/>
    <n v="100"/>
    <s v=""/>
    <n v="-100"/>
    <x v="0"/>
    <s v="Best"/>
    <x v="5"/>
    <s v=""/>
    <s v=""/>
    <s v="Vic"/>
    <s v="-"/>
    <d v="1899-12-30T15:05:00"/>
    <s v="Caulfield"/>
    <n v="7"/>
    <n v="3"/>
    <s v="Here To Shock"/>
    <s v=""/>
    <s v=""/>
  </r>
  <r>
    <x v="47"/>
    <d v="1899-12-30T15:05:00"/>
    <x v="5"/>
    <n v="7"/>
    <n v="3"/>
    <s v="Here To Shock"/>
    <s v="Pro Mel"/>
    <n v="13"/>
    <s v=""/>
    <x v="2"/>
    <s v=""/>
    <s v="OK"/>
    <s v=""/>
    <m/>
    <s v=""/>
    <s v="Here To Shock"/>
    <s v=""/>
    <s v=""/>
    <s v=""/>
    <n v="100"/>
    <s v=""/>
    <n v="-100"/>
    <x v="0"/>
    <s v="Best"/>
    <x v="5"/>
    <s v=""/>
    <s v=""/>
    <s v="Vic"/>
    <s v="-"/>
    <d v="1899-12-30T15:05:00"/>
    <s v="Caulfield"/>
    <n v="7"/>
    <n v="3"/>
    <s v="Here To Shock"/>
    <s v=""/>
    <s v=""/>
  </r>
  <r>
    <x v="47"/>
    <d v="1899-12-30T15:33:00"/>
    <x v="2"/>
    <n v="8"/>
    <n v="1"/>
    <s v="Uncommon James"/>
    <s v="Nat"/>
    <n v="11"/>
    <n v="11"/>
    <x v="0"/>
    <s v="Nat-11"/>
    <s v=""/>
    <n v="44"/>
    <m/>
    <s v=""/>
    <s v="Uncommon James"/>
    <s v=""/>
    <s v=""/>
    <s v=""/>
    <n v="100"/>
    <s v=""/>
    <n v="-100"/>
    <x v="0"/>
    <s v="Q"/>
    <x v="3"/>
    <s v=""/>
    <n v="-40"/>
    <s v="Qld"/>
    <s v="-"/>
    <d v="1899-12-30T15:33:00"/>
    <s v="Eagle Farm"/>
    <n v="8"/>
    <n v="1"/>
    <s v="Uncommon James"/>
    <s v="Nat-11"/>
    <n v="40"/>
  </r>
  <r>
    <x v="47"/>
    <d v="1899-12-30T15:40:00"/>
    <x v="5"/>
    <n v="8"/>
    <n v="2"/>
    <s v="Aztec State"/>
    <s v="E4"/>
    <n v="10"/>
    <n v="23"/>
    <x v="1"/>
    <s v="E4-10/Nat-13"/>
    <s v="OK"/>
    <n v="92"/>
    <n v="3.2"/>
    <n v="294.40000000000003"/>
    <s v="Aztec State"/>
    <n v="100"/>
    <n v="320"/>
    <n v="220"/>
    <n v="100"/>
    <n v="320"/>
    <n v="220"/>
    <x v="0"/>
    <s v="Best"/>
    <x v="4"/>
    <n v="320"/>
    <n v="220"/>
    <s v="Vic"/>
    <s v="-"/>
    <d v="1899-12-30T15:40:00"/>
    <s v="Caulfield"/>
    <n v="8"/>
    <n v="2"/>
    <s v="Aztec State"/>
    <s v="E4-10/Nat-13"/>
    <n v="100"/>
  </r>
  <r>
    <x v="47"/>
    <d v="1899-12-30T15:40:00"/>
    <x v="5"/>
    <n v="8"/>
    <n v="2"/>
    <s v="Aztec State"/>
    <s v="Nat"/>
    <n v="13"/>
    <s v=""/>
    <x v="2"/>
    <s v=""/>
    <s v="OK"/>
    <s v=""/>
    <n v="3.2"/>
    <s v=""/>
    <s v="Aztec State"/>
    <s v=""/>
    <s v=""/>
    <s v=""/>
    <n v="100"/>
    <n v="320"/>
    <n v="220"/>
    <x v="0"/>
    <s v="Best"/>
    <x v="5"/>
    <s v=""/>
    <s v=""/>
    <s v="Vic"/>
    <s v="-"/>
    <d v="1899-12-30T15:40:00"/>
    <s v="Caulfield"/>
    <n v="8"/>
    <n v="2"/>
    <s v="Aztec State"/>
    <s v=""/>
    <s v=""/>
  </r>
  <r>
    <x v="47"/>
    <d v="1899-12-30T16:20:00"/>
    <x v="5"/>
    <n v="9"/>
    <n v="1"/>
    <s v="Berkeley Square"/>
    <s v="E4"/>
    <n v="12"/>
    <n v="12"/>
    <x v="0"/>
    <s v="E4-12"/>
    <s v="OK"/>
    <n v="48"/>
    <m/>
    <s v=""/>
    <s v="Berkeley Square"/>
    <s v=""/>
    <s v=""/>
    <s v=""/>
    <n v="100"/>
    <s v=""/>
    <n v="-100"/>
    <x v="0"/>
    <s v="Poor &lt;55"/>
    <x v="2"/>
    <s v=""/>
    <n v="-20"/>
    <s v="Vic"/>
    <s v="-"/>
    <d v="1899-12-30T16:20:00"/>
    <s v="Caulfield"/>
    <n v="9"/>
    <n v="1"/>
    <s v="Berkeley Square"/>
    <s v="E4-12"/>
    <n v="20"/>
  </r>
  <r>
    <x v="47"/>
    <d v="1899-12-30T16:20:00"/>
    <x v="5"/>
    <n v="9"/>
    <n v="2"/>
    <s v="Wild Planet"/>
    <s v="Edge"/>
    <n v="12"/>
    <n v="25"/>
    <x v="1"/>
    <s v="Edge-12/Pro Mel-13"/>
    <s v="OK"/>
    <n v="100"/>
    <m/>
    <s v=""/>
    <s v="Wild Planet"/>
    <n v="100"/>
    <s v=""/>
    <n v="-100"/>
    <n v="100"/>
    <s v=""/>
    <n v="-100"/>
    <x v="0"/>
    <s v="Best"/>
    <x v="4"/>
    <s v=""/>
    <n v="-100"/>
    <s v="Vic"/>
    <s v="-"/>
    <d v="1899-12-30T16:20:00"/>
    <s v="Caulfield"/>
    <n v="9"/>
    <n v="2"/>
    <s v="Wild Planet"/>
    <s v="Edge-12/Pro Mel-13"/>
    <n v="100"/>
  </r>
  <r>
    <x v="47"/>
    <d v="1899-12-30T16:20:00"/>
    <x v="5"/>
    <n v="9"/>
    <n v="2"/>
    <s v="Wild Planet"/>
    <s v="Pro Mel"/>
    <n v="13"/>
    <s v=""/>
    <x v="2"/>
    <s v=""/>
    <s v="OK"/>
    <s v=""/>
    <m/>
    <s v=""/>
    <s v="Wild Planet"/>
    <s v=""/>
    <s v=""/>
    <s v=""/>
    <n v="100"/>
    <s v=""/>
    <n v="-100"/>
    <x v="0"/>
    <s v="Best"/>
    <x v="5"/>
    <s v=""/>
    <s v=""/>
    <s v="Vic"/>
    <s v="-"/>
    <d v="1899-12-30T16:20:00"/>
    <s v="Caulfield"/>
    <n v="9"/>
    <n v="2"/>
    <s v="Wild Planet"/>
    <s v=""/>
    <s v=""/>
  </r>
  <r>
    <x v="47"/>
    <d v="1899-12-30T16:45:00"/>
    <x v="17"/>
    <n v="10"/>
    <n v="11"/>
    <s v="Chilli Filly"/>
    <s v="E4"/>
    <n v="10"/>
    <n v="10"/>
    <x v="0"/>
    <s v="E4-10"/>
    <s v=""/>
    <n v="40"/>
    <m/>
    <s v=""/>
    <s v="Chilli Filly"/>
    <s v=""/>
    <s v=""/>
    <s v=""/>
    <n v="100"/>
    <s v=""/>
    <n v="-100"/>
    <x v="0"/>
    <s v="Poor &lt;55"/>
    <x v="2"/>
    <s v=""/>
    <n v="-20"/>
    <s v="NSW"/>
    <s v="Bush"/>
    <d v="1899-12-30T16:45:00"/>
    <s v="Hawkesbury"/>
    <n v="10"/>
    <n v="11"/>
    <s v="Chilli Filly"/>
    <s v="E4-10"/>
    <n v="20"/>
  </r>
  <r>
    <x v="47"/>
    <d v="1899-12-30T16:55:00"/>
    <x v="5"/>
    <n v="10"/>
    <n v="2"/>
    <s v="Chorlton Lane"/>
    <s v="E4"/>
    <n v="10"/>
    <n v="23"/>
    <x v="1"/>
    <s v="E4-10/Nat-13"/>
    <s v="OK"/>
    <n v="92"/>
    <n v="3.2"/>
    <n v="294.40000000000003"/>
    <s v="Chorlton Lane"/>
    <n v="100"/>
    <n v="320"/>
    <n v="220"/>
    <n v="100"/>
    <n v="320"/>
    <n v="220"/>
    <x v="0"/>
    <s v="Best"/>
    <x v="4"/>
    <n v="320"/>
    <n v="220"/>
    <s v="Vic"/>
    <s v="-"/>
    <d v="1899-12-30T16:55:00"/>
    <s v="Caulfield"/>
    <n v="10"/>
    <n v="2"/>
    <s v="Chorlton Lane"/>
    <s v="E4-10/Nat-13"/>
    <n v="100"/>
  </r>
  <r>
    <x v="47"/>
    <d v="1899-12-30T16:55:00"/>
    <x v="5"/>
    <n v="10"/>
    <n v="2"/>
    <s v="Chorlton Lane"/>
    <s v="Nat"/>
    <n v="13"/>
    <s v=""/>
    <x v="2"/>
    <s v=""/>
    <s v="OK"/>
    <s v=""/>
    <n v="3.2"/>
    <s v=""/>
    <s v="Chorlton Lane"/>
    <s v=""/>
    <s v=""/>
    <s v=""/>
    <n v="100"/>
    <n v="320"/>
    <n v="220"/>
    <x v="0"/>
    <s v="Best"/>
    <x v="5"/>
    <s v=""/>
    <s v=""/>
    <s v="Vic"/>
    <s v="-"/>
    <d v="1899-12-30T16:55:00"/>
    <s v="Caulfield"/>
    <n v="10"/>
    <n v="2"/>
    <s v="Chorlton Lane"/>
    <s v=""/>
    <s v=""/>
  </r>
  <r>
    <x v="48"/>
    <d v="1899-12-30T12:40:00"/>
    <x v="5"/>
    <n v="3"/>
    <n v="7"/>
    <s v="Brazen Lady"/>
    <s v="E4"/>
    <n v="12"/>
    <n v="26"/>
    <x v="1"/>
    <s v="E4-12/Edge-14"/>
    <s v="OK"/>
    <n v="104"/>
    <m/>
    <s v=""/>
    <s v="Brazen Lady"/>
    <n v="200"/>
    <s v=""/>
    <n v="-200"/>
    <n v="100"/>
    <s v=""/>
    <n v="-100"/>
    <x v="0"/>
    <s v="Best"/>
    <x v="6"/>
    <s v=""/>
    <n v="-150"/>
    <s v="Vic"/>
    <s v="-"/>
    <d v="1899-12-30T12:40:00"/>
    <s v="Caulfield"/>
    <n v="3"/>
    <n v="7"/>
    <s v="Brazen Lady"/>
    <s v="E4-12/Edge-14"/>
    <n v="150"/>
  </r>
  <r>
    <x v="48"/>
    <d v="1899-12-30T12:40:00"/>
    <x v="5"/>
    <n v="3"/>
    <n v="7"/>
    <s v="Brazen Lady"/>
    <s v="Edge"/>
    <n v="14"/>
    <s v=""/>
    <x v="2"/>
    <s v=""/>
    <s v="OK"/>
    <s v=""/>
    <m/>
    <s v=""/>
    <s v="Brazen Lady"/>
    <s v=""/>
    <s v=""/>
    <s v=""/>
    <n v="100"/>
    <s v=""/>
    <n v="-100"/>
    <x v="0"/>
    <s v="Best"/>
    <x v="5"/>
    <s v=""/>
    <s v=""/>
    <s v="Vic"/>
    <s v="-"/>
    <d v="1899-12-30T12:40:00"/>
    <s v="Caulfield"/>
    <n v="3"/>
    <n v="7"/>
    <s v="Brazen Lady"/>
    <s v=""/>
    <s v=""/>
  </r>
  <r>
    <x v="48"/>
    <d v="1899-12-30T13:00:00"/>
    <x v="9"/>
    <n v="4"/>
    <n v="3"/>
    <s v="Desperado"/>
    <s v="Pro Syd"/>
    <n v="15"/>
    <n v="15"/>
    <x v="0"/>
    <s v="Pro Syd-15"/>
    <s v=""/>
    <n v="60"/>
    <m/>
    <s v=""/>
    <s v="Desperado"/>
    <s v=""/>
    <s v=""/>
    <s v=""/>
    <n v="100"/>
    <s v=""/>
    <n v="-100"/>
    <x v="0"/>
    <s v="ave"/>
    <x v="4"/>
    <s v=""/>
    <n v="-100"/>
    <s v="NSW"/>
    <s v="Bush"/>
    <d v="1899-12-30T13:00:00"/>
    <s v="Newcastle"/>
    <n v="4"/>
    <n v="3"/>
    <s v="Desperado"/>
    <s v="Pro Syd-15"/>
    <n v="100"/>
  </r>
  <r>
    <x v="48"/>
    <d v="1899-12-30T13:50:00"/>
    <x v="5"/>
    <n v="5"/>
    <n v="7"/>
    <s v="Sing For Peace"/>
    <s v="E4"/>
    <n v="10"/>
    <n v="30"/>
    <x v="1"/>
    <s v="E4-10/Nat-20"/>
    <s v="OK"/>
    <n v="120"/>
    <m/>
    <s v=""/>
    <s v="Sing For Peace"/>
    <n v="200"/>
    <s v=""/>
    <n v="-200"/>
    <n v="100"/>
    <s v=""/>
    <n v="-100"/>
    <x v="0"/>
    <s v="Best"/>
    <x v="6"/>
    <s v=""/>
    <n v="-150"/>
    <s v="Vic"/>
    <s v="-"/>
    <d v="1899-12-30T13:50:00"/>
    <s v="Caulfield"/>
    <n v="5"/>
    <n v="7"/>
    <s v="Sing For Peace"/>
    <s v="E4-10/Nat-20"/>
    <n v="150"/>
  </r>
  <r>
    <x v="48"/>
    <d v="1899-12-30T13:50:00"/>
    <x v="5"/>
    <n v="5"/>
    <n v="7"/>
    <s v="Sing For Peace"/>
    <s v="Nat"/>
    <n v="20"/>
    <s v=""/>
    <x v="2"/>
    <s v=""/>
    <s v="OK"/>
    <s v=""/>
    <m/>
    <s v=""/>
    <s v="Sing For Peace"/>
    <s v=""/>
    <s v=""/>
    <s v=""/>
    <n v="100"/>
    <s v=""/>
    <n v="-100"/>
    <x v="0"/>
    <s v="Best"/>
    <x v="5"/>
    <s v=""/>
    <s v=""/>
    <s v="Vic"/>
    <s v="-"/>
    <d v="1899-12-30T13:50:00"/>
    <s v="Caulfield"/>
    <n v="5"/>
    <n v="7"/>
    <s v="Sing For Peace"/>
    <s v=""/>
    <s v=""/>
  </r>
  <r>
    <x v="48"/>
    <d v="1899-12-30T14:10:00"/>
    <x v="9"/>
    <n v="6"/>
    <n v="9"/>
    <s v="Hezashocka"/>
    <s v="Pro Syd"/>
    <n v="15"/>
    <n v="15"/>
    <x v="0"/>
    <s v="Pro Syd-15"/>
    <s v=""/>
    <n v="60"/>
    <n v="4.4000000000000004"/>
    <n v="264"/>
    <s v="Hezashocka"/>
    <s v=""/>
    <s v=""/>
    <s v=""/>
    <n v="100"/>
    <n v="440.00000000000006"/>
    <n v="340.00000000000006"/>
    <x v="0"/>
    <s v="ave"/>
    <x v="4"/>
    <n v="440.00000000000006"/>
    <n v="340.00000000000006"/>
    <s v="NSW"/>
    <s v="Bush"/>
    <d v="1899-12-30T14:10:00"/>
    <s v="Newcastle"/>
    <n v="6"/>
    <n v="9"/>
    <s v="Hezashocka"/>
    <s v="Pro Syd-15"/>
    <n v="100"/>
  </r>
  <r>
    <x v="48"/>
    <d v="1899-12-30T15:00:00"/>
    <x v="5"/>
    <n v="7"/>
    <n v="2"/>
    <s v="Miss Aria"/>
    <s v="E4"/>
    <n v="10"/>
    <n v="23"/>
    <x v="1"/>
    <s v="E4-10/Nat-13"/>
    <s v="OK"/>
    <n v="92"/>
    <n v="4.4000000000000004"/>
    <n v="404.8"/>
    <s v="Miss Aria"/>
    <n v="100"/>
    <n v="440.00000000000006"/>
    <n v="340.00000000000006"/>
    <n v="100"/>
    <n v="440.00000000000006"/>
    <n v="340.00000000000006"/>
    <x v="0"/>
    <s v="Best"/>
    <x v="4"/>
    <n v="440.00000000000006"/>
    <n v="340.00000000000006"/>
    <s v="Vic"/>
    <s v="-"/>
    <d v="1899-12-30T15:00:00"/>
    <s v="Caulfield"/>
    <n v="7"/>
    <n v="2"/>
    <s v="Miss Aria"/>
    <s v="E4-10/Nat-13"/>
    <n v="100"/>
  </r>
  <r>
    <x v="48"/>
    <d v="1899-12-30T15:00:00"/>
    <x v="5"/>
    <n v="7"/>
    <n v="2"/>
    <s v="Miss Aria"/>
    <s v="Nat"/>
    <n v="13"/>
    <s v=""/>
    <x v="2"/>
    <s v=""/>
    <s v="OK"/>
    <s v=""/>
    <n v="4.4000000000000004"/>
    <s v=""/>
    <s v="Miss Aria"/>
    <s v=""/>
    <s v=""/>
    <s v=""/>
    <n v="100"/>
    <n v="440.00000000000006"/>
    <n v="340.00000000000006"/>
    <x v="0"/>
    <s v="Best"/>
    <x v="5"/>
    <s v=""/>
    <s v=""/>
    <s v="Vic"/>
    <s v="-"/>
    <d v="1899-12-30T15:00:00"/>
    <s v="Caulfield"/>
    <n v="7"/>
    <n v="2"/>
    <s v="Miss Aria"/>
    <s v=""/>
    <s v=""/>
  </r>
  <r>
    <x v="48"/>
    <d v="1899-12-30T15:40:00"/>
    <x v="5"/>
    <n v="8"/>
    <n v="1"/>
    <s v="Gentleman Roy"/>
    <s v="E4"/>
    <n v="20"/>
    <n v="63"/>
    <x v="4"/>
    <s v="E4-20/Edge-10/Nat-20/Pro Mel-13"/>
    <s v="OK"/>
    <n v="252"/>
    <m/>
    <s v=""/>
    <s v="Gentleman Roy"/>
    <n v="200"/>
    <s v=""/>
    <n v="-200"/>
    <n v="100"/>
    <s v=""/>
    <n v="-100"/>
    <x v="0"/>
    <s v="Best"/>
    <x v="6"/>
    <s v=""/>
    <n v="-150"/>
    <s v="Vic"/>
    <s v="-"/>
    <d v="1899-12-30T15:40:00"/>
    <s v="Caulfield"/>
    <n v="8"/>
    <n v="1"/>
    <s v="Gentleman Roy"/>
    <s v="E4-20/Edge-10/Nat-20/Pro Mel-13"/>
    <n v="150"/>
  </r>
  <r>
    <x v="48"/>
    <d v="1899-12-30T15:40:00"/>
    <x v="5"/>
    <n v="8"/>
    <n v="1"/>
    <s v="Gentleman Roy"/>
    <s v="Edge"/>
    <n v="10"/>
    <s v=""/>
    <x v="2"/>
    <s v=""/>
    <s v="OK"/>
    <s v=""/>
    <m/>
    <s v=""/>
    <s v="Gentleman Roy"/>
    <s v=""/>
    <s v=""/>
    <s v=""/>
    <n v="100"/>
    <s v=""/>
    <n v="-100"/>
    <x v="0"/>
    <s v="Best"/>
    <x v="5"/>
    <s v=""/>
    <s v=""/>
    <s v="Vic"/>
    <s v="-"/>
    <d v="1899-12-30T15:40:00"/>
    <s v="Caulfield"/>
    <n v="8"/>
    <n v="1"/>
    <s v="Gentleman Roy"/>
    <s v=""/>
    <s v=""/>
  </r>
  <r>
    <x v="48"/>
    <d v="1899-12-30T15:40:00"/>
    <x v="5"/>
    <n v="8"/>
    <n v="1"/>
    <s v="Gentleman Roy"/>
    <s v="Nat"/>
    <n v="20"/>
    <s v=""/>
    <x v="2"/>
    <s v=""/>
    <s v="OK"/>
    <s v=""/>
    <m/>
    <s v=""/>
    <s v="Gentleman Roy"/>
    <s v=""/>
    <s v=""/>
    <s v=""/>
    <n v="100"/>
    <s v=""/>
    <n v="-100"/>
    <x v="0"/>
    <s v="Best"/>
    <x v="5"/>
    <s v=""/>
    <s v=""/>
    <s v="Vic"/>
    <s v="-"/>
    <d v="1899-12-30T15:40:00"/>
    <s v="Caulfield"/>
    <n v="8"/>
    <n v="1"/>
    <s v="Gentleman Roy"/>
    <s v=""/>
    <s v=""/>
  </r>
  <r>
    <x v="48"/>
    <d v="1899-12-30T15:40:00"/>
    <x v="5"/>
    <n v="8"/>
    <n v="1"/>
    <s v="Gentleman Roy"/>
    <s v="Pro Mel"/>
    <n v="13"/>
    <s v=""/>
    <x v="2"/>
    <s v=""/>
    <s v="OK"/>
    <s v=""/>
    <m/>
    <s v=""/>
    <s v="Gentleman Roy"/>
    <s v=""/>
    <s v=""/>
    <s v=""/>
    <n v="100"/>
    <s v=""/>
    <n v="-100"/>
    <x v="0"/>
    <s v="Best"/>
    <x v="5"/>
    <s v=""/>
    <s v=""/>
    <s v="Vic"/>
    <s v="-"/>
    <d v="1899-12-30T15:40:00"/>
    <s v="Caulfield"/>
    <n v="8"/>
    <n v="1"/>
    <s v="Gentleman Roy"/>
    <s v=""/>
    <s v=""/>
  </r>
  <r>
    <x v="48"/>
    <d v="1899-12-30T15:40:00"/>
    <x v="5"/>
    <n v="8"/>
    <n v="2"/>
    <s v="King Magnus"/>
    <s v="E4"/>
    <n v="12"/>
    <n v="25"/>
    <x v="1"/>
    <s v="E4-12/Edge-13"/>
    <s v="OK"/>
    <n v="100"/>
    <m/>
    <s v=""/>
    <s v="King Magnus"/>
    <n v="100"/>
    <s v=""/>
    <n v="-100"/>
    <n v="100"/>
    <s v=""/>
    <n v="-100"/>
    <x v="0"/>
    <s v="Best"/>
    <x v="4"/>
    <s v=""/>
    <n v="-100"/>
    <s v="Vic"/>
    <s v="-"/>
    <d v="1899-12-30T15:40:00"/>
    <s v="Caulfield"/>
    <n v="8"/>
    <n v="2"/>
    <s v="King Magnus"/>
    <s v="E4-12/Edge-13"/>
    <n v="100"/>
  </r>
  <r>
    <x v="48"/>
    <d v="1899-12-30T15:40:00"/>
    <x v="5"/>
    <n v="8"/>
    <n v="2"/>
    <s v="King Magnus"/>
    <s v="Edge"/>
    <n v="13"/>
    <s v=""/>
    <x v="2"/>
    <s v=""/>
    <s v="OK"/>
    <s v=""/>
    <m/>
    <s v=""/>
    <s v="King Magnus"/>
    <s v=""/>
    <s v=""/>
    <s v=""/>
    <n v="100"/>
    <s v=""/>
    <n v="-100"/>
    <x v="0"/>
    <s v="Best"/>
    <x v="5"/>
    <s v=""/>
    <s v=""/>
    <s v="Vic"/>
    <s v="-"/>
    <d v="1899-12-30T15:40:00"/>
    <s v="Caulfield"/>
    <n v="8"/>
    <n v="2"/>
    <s v="King Magnus"/>
    <s v=""/>
    <s v=""/>
  </r>
  <r>
    <x v="48"/>
    <d v="1899-12-30T16:15:00"/>
    <x v="5"/>
    <n v="9"/>
    <n v="6"/>
    <s v="Frigid"/>
    <s v="E4"/>
    <n v="20"/>
    <n v="73"/>
    <x v="4"/>
    <s v="E4-20/Edge-20/Nat-20/Pro Mel-13"/>
    <s v="OK"/>
    <n v="292"/>
    <m/>
    <s v=""/>
    <s v="Frigid"/>
    <n v="200"/>
    <s v=""/>
    <n v="-200"/>
    <n v="100"/>
    <s v=""/>
    <n v="-100"/>
    <x v="0"/>
    <s v="Best"/>
    <x v="6"/>
    <s v=""/>
    <n v="-150"/>
    <s v="Vic"/>
    <s v="-"/>
    <d v="1899-12-30T16:15:00"/>
    <s v="Caulfield"/>
    <n v="9"/>
    <n v="6"/>
    <s v="Frigid"/>
    <s v="E4-20/Edge-20/Nat-20/Pro Mel-13"/>
    <n v="150"/>
  </r>
  <r>
    <x v="48"/>
    <d v="1899-12-30T16:15:00"/>
    <x v="5"/>
    <n v="9"/>
    <n v="6"/>
    <s v="Frigid"/>
    <s v="Edge"/>
    <n v="20"/>
    <s v=""/>
    <x v="2"/>
    <s v=""/>
    <s v="OK"/>
    <s v=""/>
    <m/>
    <s v=""/>
    <s v="Frigid"/>
    <s v=""/>
    <s v=""/>
    <s v=""/>
    <n v="100"/>
    <s v=""/>
    <n v="-100"/>
    <x v="0"/>
    <s v="Best"/>
    <x v="5"/>
    <s v=""/>
    <s v=""/>
    <s v="Vic"/>
    <s v="-"/>
    <d v="1899-12-30T16:15:00"/>
    <s v="Caulfield"/>
    <n v="9"/>
    <n v="6"/>
    <s v="Frigid"/>
    <s v=""/>
    <s v=""/>
  </r>
  <r>
    <x v="48"/>
    <d v="1899-12-30T16:15:00"/>
    <x v="5"/>
    <n v="9"/>
    <n v="6"/>
    <s v="Frigid"/>
    <s v="Nat"/>
    <n v="20"/>
    <s v=""/>
    <x v="2"/>
    <s v=""/>
    <s v="OK"/>
    <s v=""/>
    <m/>
    <s v=""/>
    <s v="Frigid"/>
    <s v=""/>
    <s v=""/>
    <s v=""/>
    <n v="100"/>
    <s v=""/>
    <n v="-100"/>
    <x v="0"/>
    <s v="Best"/>
    <x v="5"/>
    <s v=""/>
    <s v=""/>
    <s v="Vic"/>
    <s v="-"/>
    <d v="1899-12-30T16:15:00"/>
    <s v="Caulfield"/>
    <n v="9"/>
    <n v="6"/>
    <s v="Frigid"/>
    <s v=""/>
    <s v=""/>
  </r>
  <r>
    <x v="48"/>
    <d v="1899-12-30T16:15:00"/>
    <x v="5"/>
    <n v="9"/>
    <n v="6"/>
    <s v="Frigid"/>
    <s v="Pro Mel"/>
    <n v="13"/>
    <s v=""/>
    <x v="2"/>
    <s v=""/>
    <s v="OK"/>
    <s v=""/>
    <m/>
    <s v=""/>
    <s v="Frigid"/>
    <s v=""/>
    <s v=""/>
    <s v=""/>
    <n v="100"/>
    <s v=""/>
    <n v="-100"/>
    <x v="0"/>
    <s v="Best"/>
    <x v="5"/>
    <s v=""/>
    <s v=""/>
    <s v="Vic"/>
    <s v="-"/>
    <d v="1899-12-30T16:15:00"/>
    <s v="Caulfield"/>
    <n v="9"/>
    <n v="6"/>
    <s v="Frigid"/>
    <s v=""/>
    <s v=""/>
  </r>
  <r>
    <x v="48"/>
    <d v="1899-12-30T16:15:00"/>
    <x v="5"/>
    <n v="9"/>
    <n v="8"/>
    <s v="Papillon Club"/>
    <s v="E4"/>
    <n v="12"/>
    <n v="12"/>
    <x v="0"/>
    <s v="E4-12"/>
    <s v="OK"/>
    <n v="48"/>
    <m/>
    <s v=""/>
    <s v="Papillon Club"/>
    <s v=""/>
    <s v=""/>
    <s v=""/>
    <n v="100"/>
    <s v=""/>
    <n v="-100"/>
    <x v="0"/>
    <s v="Poor &lt;55"/>
    <x v="2"/>
    <s v=""/>
    <n v="-20"/>
    <s v="Vic"/>
    <s v="-"/>
    <d v="1899-12-30T16:15:00"/>
    <s v="Caulfield"/>
    <n v="9"/>
    <n v="8"/>
    <s v="Papillon Club"/>
    <s v="E4-12"/>
    <n v="20"/>
  </r>
  <r>
    <x v="49"/>
    <d v="1899-12-30T11:05:00"/>
    <x v="18"/>
    <n v="1"/>
    <n v="8"/>
    <s v="Smart Legend"/>
    <s v="Pro Syd"/>
    <n v="15"/>
    <n v="15"/>
    <x v="0"/>
    <s v="Pro Syd-15"/>
    <s v=""/>
    <n v="60"/>
    <m/>
    <s v=""/>
    <s v="Smart Legend"/>
    <s v=""/>
    <s v=""/>
    <s v=""/>
    <n v="100"/>
    <s v=""/>
    <n v="-100"/>
    <x v="0"/>
    <s v="ave"/>
    <x v="4"/>
    <s v=""/>
    <n v="-100"/>
    <s v="NSW"/>
    <s v="Bush"/>
    <d v="1899-12-30T11:05:00"/>
    <s v="Scone"/>
    <n v="1"/>
    <n v="8"/>
    <s v="Smart Legend"/>
    <s v="Pro Syd-15"/>
    <n v="100"/>
  </r>
  <r>
    <x v="49"/>
    <d v="1899-12-30T12:00:00"/>
    <x v="0"/>
    <n v="1"/>
    <n v="7"/>
    <s v="Flossing"/>
    <s v="Edge"/>
    <n v="10"/>
    <n v="23"/>
    <x v="1"/>
    <s v="Edge-10/Pro Mel-13"/>
    <s v="OK"/>
    <n v="92"/>
    <m/>
    <s v=""/>
    <s v="Flossing"/>
    <n v="100"/>
    <s v=""/>
    <n v="-100"/>
    <n v="100"/>
    <s v=""/>
    <n v="-100"/>
    <x v="0"/>
    <s v="Best"/>
    <x v="4"/>
    <s v=""/>
    <n v="-100"/>
    <s v="Vic"/>
    <s v="-"/>
    <d v="1899-12-30T12:00:00"/>
    <s v="Flemington"/>
    <n v="1"/>
    <n v="7"/>
    <s v="Flossing"/>
    <s v="Edge-10/Pro Mel-13"/>
    <n v="100"/>
  </r>
  <r>
    <x v="49"/>
    <d v="1899-12-30T12:00:00"/>
    <x v="0"/>
    <n v="1"/>
    <n v="7"/>
    <s v="Flossing"/>
    <s v="Pro Mel"/>
    <n v="13"/>
    <s v=""/>
    <x v="2"/>
    <s v=""/>
    <s v="OK"/>
    <s v=""/>
    <m/>
    <s v=""/>
    <s v="Flossing"/>
    <s v=""/>
    <s v=""/>
    <s v=""/>
    <n v="100"/>
    <s v=""/>
    <n v="-100"/>
    <x v="0"/>
    <s v="Best"/>
    <x v="5"/>
    <s v=""/>
    <s v=""/>
    <s v="Vic"/>
    <s v="-"/>
    <d v="1899-12-30T12:00:00"/>
    <s v="Flemington"/>
    <n v="1"/>
    <n v="7"/>
    <s v="Flossing"/>
    <s v=""/>
    <s v=""/>
  </r>
  <r>
    <x v="49"/>
    <d v="1899-12-30T12:00:00"/>
    <x v="0"/>
    <n v="1"/>
    <n v="11"/>
    <s v="Mirzann"/>
    <s v="Edge"/>
    <n v="10"/>
    <n v="20"/>
    <x v="1"/>
    <s v="Edge-10/Pro Mel-10"/>
    <s v="OK"/>
    <n v="80"/>
    <m/>
    <s v=""/>
    <s v="Mirzann"/>
    <n v="100"/>
    <s v=""/>
    <n v="-100"/>
    <n v="100"/>
    <s v=""/>
    <n v="-100"/>
    <x v="0"/>
    <s v="Best"/>
    <x v="4"/>
    <s v=""/>
    <n v="-100"/>
    <s v="Vic"/>
    <s v="-"/>
    <d v="1899-12-30T12:00:00"/>
    <s v="Flemington"/>
    <n v="1"/>
    <n v="11"/>
    <s v="Mirzann"/>
    <s v="Edge-10/Pro Mel-10"/>
    <n v="100"/>
  </r>
  <r>
    <x v="49"/>
    <d v="1899-12-30T12:00:00"/>
    <x v="0"/>
    <n v="1"/>
    <n v="11"/>
    <s v="Mirzann"/>
    <s v="Pro Mel"/>
    <n v="10"/>
    <s v=""/>
    <x v="2"/>
    <s v=""/>
    <s v="OK"/>
    <s v=""/>
    <m/>
    <s v=""/>
    <s v="Mirzann"/>
    <s v=""/>
    <s v=""/>
    <s v=""/>
    <n v="100"/>
    <s v=""/>
    <n v="-100"/>
    <x v="0"/>
    <s v="Best"/>
    <x v="5"/>
    <s v=""/>
    <s v=""/>
    <s v="Vic"/>
    <s v="-"/>
    <d v="1899-12-30T12:00:00"/>
    <s v="Flemington"/>
    <n v="1"/>
    <n v="11"/>
    <s v="Mirzann"/>
    <s v=""/>
    <s v=""/>
  </r>
  <r>
    <x v="49"/>
    <d v="1899-12-30T14:35:00"/>
    <x v="18"/>
    <n v="7"/>
    <n v="5"/>
    <s v="Hard To Say"/>
    <s v="Pro Syd"/>
    <n v="15"/>
    <n v="15"/>
    <x v="0"/>
    <s v="Pro Syd-15"/>
    <s v=""/>
    <n v="60"/>
    <m/>
    <s v=""/>
    <s v="Hard To Say"/>
    <s v=""/>
    <s v=""/>
    <s v=""/>
    <n v="100"/>
    <s v=""/>
    <n v="-100"/>
    <x v="0"/>
    <s v="ave"/>
    <x v="4"/>
    <s v=""/>
    <n v="-100"/>
    <s v="NSW"/>
    <s v="Bush"/>
    <d v="1899-12-30T14:35:00"/>
    <s v="Scone"/>
    <n v="7"/>
    <n v="5"/>
    <s v="Hard To Say"/>
    <s v="Pro Syd-15"/>
    <n v="100"/>
  </r>
  <r>
    <x v="49"/>
    <d v="1899-12-30T14:35:00"/>
    <x v="18"/>
    <n v="7"/>
    <n v="6"/>
    <s v="Opal Ridge"/>
    <s v="Pro Syd"/>
    <n v="10"/>
    <n v="10"/>
    <x v="0"/>
    <s v="Pro Syd-10"/>
    <s v=""/>
    <n v="40"/>
    <n v="3.3"/>
    <n v="132"/>
    <s v="Opal Ridge"/>
    <s v=""/>
    <s v=""/>
    <s v=""/>
    <n v="100"/>
    <n v="330"/>
    <n v="230"/>
    <x v="0"/>
    <s v="Poor &lt;55"/>
    <x v="2"/>
    <n v="66"/>
    <n v="46"/>
    <s v="NSW"/>
    <s v="Bush"/>
    <d v="1899-12-30T14:35:00"/>
    <s v="Scone"/>
    <n v="7"/>
    <n v="6"/>
    <s v="Opal Ridge"/>
    <s v="Pro Syd-10"/>
    <n v="20"/>
  </r>
  <r>
    <x v="49"/>
    <d v="1899-12-30T15:10:00"/>
    <x v="18"/>
    <n v="8"/>
    <n v="5"/>
    <s v="Shadows Of Love"/>
    <s v="E4"/>
    <n v="10"/>
    <n v="10"/>
    <x v="0"/>
    <s v="E4-10"/>
    <s v=""/>
    <n v="40"/>
    <m/>
    <s v=""/>
    <s v="Shadows Of Love"/>
    <s v=""/>
    <s v=""/>
    <s v=""/>
    <n v="100"/>
    <s v=""/>
    <n v="-100"/>
    <x v="0"/>
    <s v="Poor &lt;55"/>
    <x v="2"/>
    <s v=""/>
    <n v="-20"/>
    <s v="NSW"/>
    <s v="Bush"/>
    <d v="1899-12-30T15:10:00"/>
    <s v="Scone"/>
    <n v="8"/>
    <n v="5"/>
    <s v="Shadows Of Love"/>
    <s v="E4-10"/>
    <n v="20"/>
  </r>
  <r>
    <x v="49"/>
    <d v="1899-12-30T15:30:00"/>
    <x v="0"/>
    <n v="8"/>
    <n v="12"/>
    <s v="The Map"/>
    <s v="Edge"/>
    <n v="12"/>
    <n v="25"/>
    <x v="1"/>
    <s v="Edge-12/Pro Mel-13"/>
    <s v="OK"/>
    <n v="100"/>
    <n v="4"/>
    <n v="400"/>
    <s v="The Map"/>
    <n v="100"/>
    <n v="400"/>
    <n v="300"/>
    <n v="100"/>
    <n v="400"/>
    <n v="300"/>
    <x v="0"/>
    <s v="Best"/>
    <x v="4"/>
    <n v="400"/>
    <n v="300"/>
    <s v="Vic"/>
    <s v="-"/>
    <d v="1899-12-30T15:30:00"/>
    <s v="Flemington"/>
    <n v="8"/>
    <n v="12"/>
    <s v="The Map"/>
    <s v="Edge-12/Pro Mel-13"/>
    <n v="100"/>
  </r>
  <r>
    <x v="49"/>
    <d v="1899-12-30T15:30:00"/>
    <x v="0"/>
    <n v="8"/>
    <n v="12"/>
    <s v="The Map"/>
    <s v="Pro Mel"/>
    <n v="13"/>
    <s v=""/>
    <x v="2"/>
    <s v=""/>
    <s v="OK"/>
    <s v=""/>
    <n v="4"/>
    <s v=""/>
    <s v="The Map"/>
    <s v=""/>
    <s v=""/>
    <s v=""/>
    <n v="100"/>
    <n v="400"/>
    <n v="300"/>
    <x v="0"/>
    <s v="Best"/>
    <x v="5"/>
    <s v=""/>
    <s v=""/>
    <s v="Vic"/>
    <s v="-"/>
    <d v="1899-12-30T15:30:00"/>
    <s v="Flemington"/>
    <n v="8"/>
    <n v="12"/>
    <s v="The Map"/>
    <s v=""/>
    <s v=""/>
  </r>
  <r>
    <x v="49"/>
    <d v="1899-12-30T16:30:00"/>
    <x v="18"/>
    <n v="10"/>
    <n v="8"/>
    <s v="Jedibeel (Nz)"/>
    <s v="Pro Syd"/>
    <n v="15"/>
    <n v="15"/>
    <x v="0"/>
    <s v="Pro Syd-15"/>
    <s v=""/>
    <n v="60"/>
    <m/>
    <s v=""/>
    <s v="Jedibeel (Nz)"/>
    <s v=""/>
    <s v=""/>
    <s v=""/>
    <n v="100"/>
    <s v=""/>
    <n v="-100"/>
    <x v="0"/>
    <s v="ave"/>
    <x v="4"/>
    <s v=""/>
    <n v="-100"/>
    <s v="NSW"/>
    <s v="Bush"/>
    <d v="1899-12-30T16:30:00"/>
    <s v="Scone"/>
    <n v="10"/>
    <n v="8"/>
    <s v="Jedibeel (Nz)"/>
    <s v="Pro Syd-15"/>
    <n v="100"/>
  </r>
  <r>
    <x v="50"/>
    <d v="1899-12-30T11:08:00"/>
    <x v="4"/>
    <n v="1"/>
    <n v="10"/>
    <s v="Standing Order"/>
    <s v="Nat"/>
    <n v="11"/>
    <n v="11"/>
    <x v="0"/>
    <s v="Nat-11"/>
    <s v=""/>
    <n v="44"/>
    <m/>
    <s v=""/>
    <s v="Standing Order"/>
    <s v=""/>
    <s v=""/>
    <s v=""/>
    <n v="100"/>
    <s v=""/>
    <n v="-100"/>
    <x v="0"/>
    <s v="Q"/>
    <x v="3"/>
    <s v=""/>
    <n v="-40"/>
    <s v="Qld"/>
    <s v="-"/>
    <d v="1899-12-30T11:08:00"/>
    <s v="Doomben"/>
    <n v="1"/>
    <n v="10"/>
    <s v="Standing Order"/>
    <s v="Nat-11"/>
    <n v="40"/>
  </r>
  <r>
    <x v="50"/>
    <d v="1899-12-30T11:35:00"/>
    <x v="6"/>
    <n v="2"/>
    <n v="1"/>
    <s v="Navy Blood"/>
    <s v="Pro Syd"/>
    <n v="10"/>
    <n v="10"/>
    <x v="0"/>
    <s v="Pro Syd-10"/>
    <s v="OK"/>
    <n v="40"/>
    <m/>
    <s v=""/>
    <s v="Navy Blood"/>
    <s v=""/>
    <s v=""/>
    <s v=""/>
    <n v="100"/>
    <s v=""/>
    <n v="-100"/>
    <x v="0"/>
    <s v="Poor &lt;55"/>
    <x v="2"/>
    <s v=""/>
    <n v="-20"/>
    <s v="NSW"/>
    <s v="-"/>
    <d v="1899-12-30T11:35:00"/>
    <s v="Randwick"/>
    <n v="2"/>
    <n v="1"/>
    <s v="Navy Blood"/>
    <s v="Pro Syd-10"/>
    <n v="20"/>
  </r>
  <r>
    <x v="50"/>
    <d v="1899-12-30T11:43:00"/>
    <x v="4"/>
    <n v="2"/>
    <n v="8"/>
    <s v="Vodka Martini"/>
    <s v="Nat"/>
    <n v="11"/>
    <n v="11"/>
    <x v="0"/>
    <s v="Nat-11"/>
    <s v=""/>
    <n v="44"/>
    <m/>
    <s v=""/>
    <s v="Vodka Martini"/>
    <s v=""/>
    <s v=""/>
    <s v=""/>
    <n v="100"/>
    <s v=""/>
    <n v="-100"/>
    <x v="0"/>
    <s v="Q"/>
    <x v="3"/>
    <s v=""/>
    <n v="-40"/>
    <s v="Qld"/>
    <s v="-"/>
    <d v="1899-12-30T11:43:00"/>
    <s v="Doomben"/>
    <n v="2"/>
    <n v="8"/>
    <s v="Vodka Martini"/>
    <s v="Nat-11"/>
    <n v="40"/>
  </r>
  <r>
    <x v="50"/>
    <d v="1899-12-30T12:45:00"/>
    <x v="6"/>
    <n v="4"/>
    <n v="4"/>
    <s v="Quantum Cat"/>
    <s v="Pro Syd"/>
    <n v="10"/>
    <n v="10"/>
    <x v="0"/>
    <s v="Pro Syd-10"/>
    <s v="OK"/>
    <n v="40"/>
    <m/>
    <s v=""/>
    <s v="Quantum Cat"/>
    <s v=""/>
    <s v=""/>
    <s v=""/>
    <n v="100"/>
    <s v=""/>
    <n v="-100"/>
    <x v="0"/>
    <s v="Poor &lt;55"/>
    <x v="2"/>
    <s v=""/>
    <n v="-20"/>
    <s v="NSW"/>
    <s v="-"/>
    <d v="1899-12-30T12:45:00"/>
    <s v="Randwick"/>
    <n v="4"/>
    <n v="4"/>
    <s v="Quantum Cat"/>
    <s v="Pro Syd-10"/>
    <n v="20"/>
  </r>
  <r>
    <x v="50"/>
    <d v="1899-12-30T13:00:00"/>
    <x v="7"/>
    <n v="4"/>
    <n v="11"/>
    <s v="Wondereach"/>
    <s v="E4"/>
    <n v="20"/>
    <n v="46"/>
    <x v="3"/>
    <s v="E4-20/Edge-10/Nat-16"/>
    <s v="OK"/>
    <n v="184"/>
    <n v="11"/>
    <n v="2024"/>
    <s v="Wondereach"/>
    <n v="200"/>
    <n v="2200"/>
    <n v="2000"/>
    <n v="100"/>
    <n v="1100"/>
    <n v="1000"/>
    <x v="0"/>
    <s v="Best"/>
    <x v="6"/>
    <n v="1650"/>
    <n v="1500"/>
    <s v="Vic"/>
    <s v="-"/>
    <d v="1899-12-30T13:00:00"/>
    <s v="Sandown Hill"/>
    <n v="4"/>
    <n v="11"/>
    <s v="Wondereach"/>
    <s v="E4-20/Edge-10/Nat-16"/>
    <n v="150"/>
  </r>
  <r>
    <x v="50"/>
    <d v="1899-12-30T13:00:00"/>
    <x v="7"/>
    <n v="4"/>
    <n v="11"/>
    <s v="Wondereach"/>
    <s v="Edge"/>
    <n v="10"/>
    <s v=""/>
    <x v="2"/>
    <s v=""/>
    <s v="OK"/>
    <s v=""/>
    <n v="11"/>
    <s v=""/>
    <s v="Wondereach"/>
    <s v=""/>
    <s v=""/>
    <s v=""/>
    <n v="100"/>
    <n v="1100"/>
    <n v="1000"/>
    <x v="0"/>
    <s v="Best"/>
    <x v="5"/>
    <s v=""/>
    <s v=""/>
    <s v="Vic"/>
    <s v="-"/>
    <d v="1899-12-30T13:00:00"/>
    <s v="Sandown Hill"/>
    <n v="4"/>
    <n v="11"/>
    <s v="Wondereach"/>
    <s v=""/>
    <s v=""/>
  </r>
  <r>
    <x v="50"/>
    <d v="1899-12-30T13:00:00"/>
    <x v="7"/>
    <n v="4"/>
    <n v="11"/>
    <s v="Wondereach"/>
    <s v="Nat"/>
    <n v="16"/>
    <s v=""/>
    <x v="2"/>
    <s v=""/>
    <s v="OK"/>
    <s v=""/>
    <n v="11"/>
    <s v=""/>
    <s v="Wondereach"/>
    <s v=""/>
    <s v=""/>
    <s v=""/>
    <n v="100"/>
    <n v="1100"/>
    <n v="1000"/>
    <x v="0"/>
    <s v="Best"/>
    <x v="5"/>
    <s v=""/>
    <s v=""/>
    <s v="Vic"/>
    <s v="-"/>
    <d v="1899-12-30T13:00:00"/>
    <s v="Sandown Hill"/>
    <n v="4"/>
    <n v="11"/>
    <s v="Wondereach"/>
    <s v=""/>
    <s v=""/>
  </r>
  <r>
    <x v="50"/>
    <d v="1899-12-30T13:20:00"/>
    <x v="6"/>
    <n v="5"/>
    <n v="4"/>
    <s v="Konasana"/>
    <s v="Pro Syd"/>
    <n v="10"/>
    <n v="10"/>
    <x v="0"/>
    <s v="Pro Syd-10"/>
    <s v="OK"/>
    <n v="40"/>
    <n v="3.3"/>
    <n v="132"/>
    <s v="Konasana"/>
    <s v=""/>
    <s v=""/>
    <s v=""/>
    <n v="100"/>
    <n v="330"/>
    <n v="230"/>
    <x v="0"/>
    <s v="Poor &lt;55"/>
    <x v="2"/>
    <n v="66"/>
    <n v="46"/>
    <s v="NSW"/>
    <s v="-"/>
    <d v="1899-12-30T13:20:00"/>
    <s v="Randwick"/>
    <n v="5"/>
    <n v="4"/>
    <s v="Konasana"/>
    <s v="Pro Syd-10"/>
    <n v="20"/>
  </r>
  <r>
    <x v="50"/>
    <d v="1899-12-30T13:55:00"/>
    <x v="6"/>
    <n v="6"/>
    <n v="4"/>
    <s v="Agita"/>
    <s v="E4"/>
    <n v="10"/>
    <n v="40"/>
    <x v="3"/>
    <s v="E4-10/Edge-15/Nat-15"/>
    <s v="OK"/>
    <n v="160"/>
    <m/>
    <s v=""/>
    <s v="Agita"/>
    <n v="200"/>
    <s v=""/>
    <n v="-200"/>
    <n v="100"/>
    <s v=""/>
    <n v="-100"/>
    <x v="0"/>
    <s v="Best"/>
    <x v="6"/>
    <s v=""/>
    <n v="-150"/>
    <s v="NSW"/>
    <s v="-"/>
    <d v="1899-12-30T13:55:00"/>
    <s v="Randwick"/>
    <n v="6"/>
    <n v="4"/>
    <s v="Agita"/>
    <s v="E4-10/Edge-15/Nat-15"/>
    <n v="150"/>
  </r>
  <r>
    <x v="50"/>
    <d v="1899-12-30T13:55:00"/>
    <x v="6"/>
    <n v="6"/>
    <n v="4"/>
    <s v="Agita"/>
    <s v="Edge"/>
    <n v="15"/>
    <s v=""/>
    <x v="2"/>
    <s v=""/>
    <s v="OK"/>
    <s v=""/>
    <m/>
    <s v=""/>
    <s v="Agita"/>
    <s v=""/>
    <s v=""/>
    <s v=""/>
    <n v="100"/>
    <s v=""/>
    <n v="-100"/>
    <x v="0"/>
    <s v="Best"/>
    <x v="5"/>
    <s v=""/>
    <s v=""/>
    <s v="NSW"/>
    <s v="-"/>
    <d v="1899-12-30T13:55:00"/>
    <s v="Randwick"/>
    <n v="6"/>
    <n v="4"/>
    <s v="Agita"/>
    <s v=""/>
    <s v=""/>
  </r>
  <r>
    <x v="50"/>
    <d v="1899-12-30T13:55:00"/>
    <x v="6"/>
    <n v="6"/>
    <n v="4"/>
    <s v="Agita"/>
    <s v="Nat"/>
    <n v="15"/>
    <s v=""/>
    <x v="2"/>
    <s v=""/>
    <s v="OK"/>
    <s v=""/>
    <m/>
    <s v=""/>
    <s v="Agita"/>
    <s v=""/>
    <s v=""/>
    <s v=""/>
    <n v="100"/>
    <s v=""/>
    <n v="-100"/>
    <x v="0"/>
    <s v="Best"/>
    <x v="5"/>
    <s v=""/>
    <s v=""/>
    <s v="NSW"/>
    <s v="-"/>
    <d v="1899-12-30T13:55:00"/>
    <s v="Randwick"/>
    <n v="6"/>
    <n v="4"/>
    <s v="Agita"/>
    <s v=""/>
    <s v=""/>
  </r>
  <r>
    <x v="50"/>
    <d v="1899-12-30T14:10:00"/>
    <x v="7"/>
    <n v="6"/>
    <n v="8"/>
    <s v="Brazen Lady"/>
    <s v="Edge"/>
    <n v="14"/>
    <n v="14"/>
    <x v="0"/>
    <s v="Edge-14"/>
    <s v="OK"/>
    <n v="56"/>
    <m/>
    <s v=""/>
    <s v="Brazen Lady"/>
    <s v=""/>
    <s v=""/>
    <s v=""/>
    <n v="100"/>
    <s v=""/>
    <n v="-100"/>
    <x v="0"/>
    <s v="Best"/>
    <x v="0"/>
    <s v=""/>
    <n v="-50"/>
    <s v="Vic"/>
    <s v="-"/>
    <d v="1899-12-30T14:10:00"/>
    <s v="Sandown Hill"/>
    <n v="6"/>
    <n v="8"/>
    <s v="Brazen Lady"/>
    <s v="Edge-14"/>
    <n v="50"/>
  </r>
  <r>
    <x v="50"/>
    <d v="1899-12-30T14:10:00"/>
    <x v="7"/>
    <n v="6"/>
    <n v="11"/>
    <s v="Matriarch Rose"/>
    <s v="Edge"/>
    <n v="10"/>
    <n v="23"/>
    <x v="1"/>
    <s v="Edge-10/Pro Mel-13"/>
    <s v="OK"/>
    <n v="92"/>
    <n v="4.2"/>
    <n v="386.40000000000003"/>
    <s v="Matriarch Rose"/>
    <n v="100"/>
    <n v="420"/>
    <n v="320"/>
    <n v="100"/>
    <n v="420"/>
    <n v="320"/>
    <x v="0"/>
    <s v="Best"/>
    <x v="4"/>
    <n v="420"/>
    <n v="320"/>
    <s v="Vic"/>
    <s v="-"/>
    <d v="1899-12-30T14:10:00"/>
    <s v="Sandown Hill"/>
    <n v="6"/>
    <n v="11"/>
    <s v="Matriarch Rose"/>
    <s v="Edge-10/Pro Mel-13"/>
    <n v="100"/>
  </r>
  <r>
    <x v="50"/>
    <d v="1899-12-30T14:10:00"/>
    <x v="7"/>
    <n v="6"/>
    <n v="11"/>
    <s v="Matriarch Rose"/>
    <s v="Pro Mel"/>
    <n v="13"/>
    <s v=""/>
    <x v="2"/>
    <s v=""/>
    <s v="OK"/>
    <s v=""/>
    <n v="4.2"/>
    <s v=""/>
    <s v="Matriarch Rose"/>
    <s v=""/>
    <s v=""/>
    <s v=""/>
    <n v="100"/>
    <n v="420"/>
    <n v="320"/>
    <x v="0"/>
    <s v="Best"/>
    <x v="5"/>
    <s v=""/>
    <s v=""/>
    <s v="Vic"/>
    <s v="-"/>
    <d v="1899-12-30T14:10:00"/>
    <s v="Sandown Hill"/>
    <n v="6"/>
    <n v="11"/>
    <s v="Matriarch Rose"/>
    <s v=""/>
    <s v=""/>
  </r>
  <r>
    <x v="50"/>
    <d v="1899-12-30T14:38:00"/>
    <x v="4"/>
    <n v="7"/>
    <n v="2"/>
    <s v="Zoes Promise"/>
    <s v="Nat"/>
    <n v="11"/>
    <n v="11"/>
    <x v="0"/>
    <s v="Nat-11"/>
    <s v=""/>
    <n v="44"/>
    <m/>
    <s v=""/>
    <s v="Zoes Promise"/>
    <s v=""/>
    <s v=""/>
    <s v=""/>
    <n v="100"/>
    <s v=""/>
    <n v="-100"/>
    <x v="0"/>
    <s v="Q"/>
    <x v="3"/>
    <s v=""/>
    <n v="-40"/>
    <s v="Qld"/>
    <s v="-"/>
    <d v="1899-12-30T14:38:00"/>
    <s v="Doomben"/>
    <n v="7"/>
    <n v="2"/>
    <s v="Zoes Promise"/>
    <s v="Nat-11"/>
    <n v="40"/>
  </r>
  <r>
    <x v="50"/>
    <d v="1899-12-30T14:45:00"/>
    <x v="7"/>
    <n v="7"/>
    <n v="7"/>
    <s v="Highlights"/>
    <s v="E4"/>
    <n v="12"/>
    <n v="12"/>
    <x v="0"/>
    <s v="E4-12"/>
    <s v="OK"/>
    <n v="48"/>
    <m/>
    <s v=""/>
    <s v="Highlights"/>
    <s v=""/>
    <s v=""/>
    <s v=""/>
    <n v="100"/>
    <s v=""/>
    <n v="-100"/>
    <x v="0"/>
    <s v="Poor &lt;55"/>
    <x v="2"/>
    <s v=""/>
    <n v="-20"/>
    <s v="Vic"/>
    <s v="-"/>
    <d v="1899-12-30T14:45:00"/>
    <s v="Sandown Hill"/>
    <n v="7"/>
    <n v="7"/>
    <s v="Highlights"/>
    <s v="E4-12"/>
    <n v="20"/>
  </r>
  <r>
    <x v="50"/>
    <d v="1899-12-30T14:45:00"/>
    <x v="7"/>
    <n v="7"/>
    <n v="2"/>
    <s v="Letsrollthedice"/>
    <s v="Edge"/>
    <n v="14"/>
    <n v="14"/>
    <x v="0"/>
    <s v="Edge-14"/>
    <s v="OK"/>
    <n v="56"/>
    <m/>
    <s v=""/>
    <s v="Letsrollthedice"/>
    <s v=""/>
    <s v=""/>
    <s v=""/>
    <n v="100"/>
    <s v=""/>
    <n v="-100"/>
    <x v="0"/>
    <s v="Best"/>
    <x v="0"/>
    <s v=""/>
    <n v="-50"/>
    <s v="Vic"/>
    <s v="-"/>
    <d v="1899-12-30T14:45:00"/>
    <s v="Sandown Hill"/>
    <n v="7"/>
    <n v="2"/>
    <s v="Letsrollthedice"/>
    <s v="Edge-14"/>
    <n v="50"/>
  </r>
  <r>
    <x v="50"/>
    <d v="1899-12-30T14:45:00"/>
    <x v="7"/>
    <n v="7"/>
    <n v="2"/>
    <s v="Let'Srollthedice"/>
    <s v="E4"/>
    <n v="12"/>
    <n v="25"/>
    <x v="1"/>
    <s v="E4-12/Pro Mel-13"/>
    <s v="OK"/>
    <n v="100"/>
    <m/>
    <s v=""/>
    <s v="Let'Srollthedice"/>
    <n v="100"/>
    <s v=""/>
    <n v="-100"/>
    <n v="100"/>
    <s v=""/>
    <n v="-100"/>
    <x v="0"/>
    <s v="Best"/>
    <x v="4"/>
    <s v=""/>
    <n v="-100"/>
    <s v="Vic"/>
    <s v="-"/>
    <d v="1899-12-30T14:45:00"/>
    <s v="Sandown Hill"/>
    <n v="7"/>
    <n v="2"/>
    <s v="Let'Srollthedice"/>
    <s v="E4-12/Pro Mel-13"/>
    <n v="100"/>
  </r>
  <r>
    <x v="50"/>
    <d v="1899-12-30T14:45:00"/>
    <x v="7"/>
    <n v="7"/>
    <n v="2"/>
    <s v="Let'Srollthedice"/>
    <s v="Pro Mel"/>
    <n v="13"/>
    <s v=""/>
    <x v="2"/>
    <s v=""/>
    <s v="OK"/>
    <s v=""/>
    <m/>
    <s v=""/>
    <s v="Let'Srollthedice"/>
    <s v=""/>
    <s v=""/>
    <s v=""/>
    <n v="100"/>
    <s v=""/>
    <n v="-100"/>
    <x v="0"/>
    <s v="Best"/>
    <x v="5"/>
    <s v=""/>
    <s v=""/>
    <s v="Vic"/>
    <s v="-"/>
    <d v="1899-12-30T14:45:00"/>
    <s v="Sandown Hill"/>
    <n v="7"/>
    <n v="2"/>
    <s v="Let'Srollthedice"/>
    <s v=""/>
    <s v=""/>
  </r>
  <r>
    <x v="50"/>
    <d v="1899-12-30T14:45:00"/>
    <x v="7"/>
    <n v="7"/>
    <n v="6"/>
    <s v="Pudding"/>
    <s v="E4"/>
    <n v="10"/>
    <n v="23"/>
    <x v="1"/>
    <s v="E4-10/Nat-13"/>
    <s v="OK"/>
    <n v="92"/>
    <n v="9.5"/>
    <n v="874"/>
    <s v="Pudding"/>
    <n v="100"/>
    <n v="950"/>
    <n v="850"/>
    <n v="100"/>
    <n v="950"/>
    <n v="850"/>
    <x v="0"/>
    <s v="Best"/>
    <x v="4"/>
    <n v="950"/>
    <n v="850"/>
    <s v="Vic"/>
    <s v="-"/>
    <d v="1899-12-30T14:45:00"/>
    <s v="Sandown Hill"/>
    <n v="7"/>
    <n v="6"/>
    <s v="Pudding"/>
    <s v="E4-10/Nat-13"/>
    <n v="100"/>
  </r>
  <r>
    <x v="50"/>
    <d v="1899-12-30T14:45:00"/>
    <x v="7"/>
    <n v="7"/>
    <n v="6"/>
    <s v="Pudding"/>
    <s v="Nat"/>
    <n v="13"/>
    <s v=""/>
    <x v="2"/>
    <s v=""/>
    <s v="OK"/>
    <s v=""/>
    <n v="9.5"/>
    <s v=""/>
    <s v="Pudding"/>
    <s v=""/>
    <s v=""/>
    <s v=""/>
    <n v="100"/>
    <n v="950"/>
    <n v="850"/>
    <x v="0"/>
    <s v="Best"/>
    <x v="5"/>
    <s v=""/>
    <s v=""/>
    <s v="Vic"/>
    <s v="-"/>
    <d v="1899-12-30T14:45:00"/>
    <s v="Sandown Hill"/>
    <n v="7"/>
    <n v="6"/>
    <s v="Pudding"/>
    <s v=""/>
    <s v=""/>
  </r>
  <r>
    <x v="50"/>
    <d v="1899-12-30T15:05:00"/>
    <x v="6"/>
    <n v="8"/>
    <n v="5"/>
    <s v="Iknowastar"/>
    <s v="Pro Syd"/>
    <n v="10"/>
    <n v="10"/>
    <x v="0"/>
    <s v="Pro Syd-10"/>
    <s v="OK"/>
    <n v="40"/>
    <n v="3.3"/>
    <n v="132"/>
    <s v="Iknowastar"/>
    <s v=""/>
    <s v=""/>
    <s v=""/>
    <n v="100"/>
    <n v="330"/>
    <n v="230"/>
    <x v="0"/>
    <s v="Poor &lt;55"/>
    <x v="2"/>
    <n v="66"/>
    <n v="46"/>
    <s v="NSW"/>
    <s v="-"/>
    <d v="1899-12-30T15:05:00"/>
    <s v="Randwick"/>
    <n v="8"/>
    <n v="5"/>
    <s v="Iknowastar"/>
    <s v="Pro Syd-10"/>
    <n v="20"/>
  </r>
  <r>
    <x v="50"/>
    <d v="1899-12-30T15:05:00"/>
    <x v="6"/>
    <n v="8"/>
    <n v="14"/>
    <s v="Ruby Flyer"/>
    <s v="E4"/>
    <n v="10"/>
    <n v="23"/>
    <x v="1"/>
    <s v="E4-10/Nat-13"/>
    <s v="OK"/>
    <n v="92"/>
    <m/>
    <s v=""/>
    <s v="Ruby Flyer"/>
    <n v="100"/>
    <s v=""/>
    <n v="-100"/>
    <n v="100"/>
    <s v=""/>
    <n v="-100"/>
    <x v="0"/>
    <s v="Best"/>
    <x v="3"/>
    <s v=""/>
    <n v="-40"/>
    <s v="NSW"/>
    <s v="-"/>
    <d v="1899-12-30T15:05:00"/>
    <s v="Randwick"/>
    <n v="8"/>
    <n v="14"/>
    <s v="Ruby Flyer"/>
    <s v="E4-10/Nat-13"/>
    <n v="40"/>
  </r>
  <r>
    <x v="50"/>
    <d v="1899-12-30T15:05:00"/>
    <x v="6"/>
    <n v="8"/>
    <n v="14"/>
    <s v="Ruby Flyer"/>
    <s v="Nat"/>
    <n v="13"/>
    <s v=""/>
    <x v="2"/>
    <s v=""/>
    <s v="OK"/>
    <s v=""/>
    <m/>
    <s v=""/>
    <s v="Ruby Flyer"/>
    <s v=""/>
    <s v=""/>
    <s v=""/>
    <n v="100"/>
    <s v=""/>
    <n v="-100"/>
    <x v="0"/>
    <s v="Best"/>
    <x v="5"/>
    <s v=""/>
    <s v=""/>
    <s v="NSW"/>
    <s v="-"/>
    <d v="1899-12-30T15:05:00"/>
    <s v="Randwick"/>
    <n v="8"/>
    <n v="14"/>
    <s v="Ruby Flyer"/>
    <s v=""/>
    <s v=""/>
  </r>
  <r>
    <x v="50"/>
    <d v="1899-12-30T15:25:00"/>
    <x v="7"/>
    <n v="8"/>
    <n v="13"/>
    <s v="Zamborghini"/>
    <s v="E4"/>
    <n v="10"/>
    <n v="23"/>
    <x v="1"/>
    <s v="E4-10/Nat-13"/>
    <s v="OK"/>
    <n v="92"/>
    <m/>
    <s v=""/>
    <s v="Zamborghini"/>
    <n v="100"/>
    <s v=""/>
    <n v="-100"/>
    <n v="100"/>
    <s v=""/>
    <n v="-100"/>
    <x v="0"/>
    <s v="Best"/>
    <x v="4"/>
    <s v=""/>
    <n v="-100"/>
    <s v="Vic"/>
    <s v="-"/>
    <d v="1899-12-30T15:25:00"/>
    <s v="Sandown Hill"/>
    <n v="8"/>
    <n v="13"/>
    <s v="Zamborghini"/>
    <s v="E4-10/Nat-13"/>
    <n v="100"/>
  </r>
  <r>
    <x v="50"/>
    <d v="1899-12-30T15:25:00"/>
    <x v="7"/>
    <n v="8"/>
    <n v="13"/>
    <s v="Zamborghini"/>
    <s v="Nat"/>
    <n v="13"/>
    <s v=""/>
    <x v="2"/>
    <s v=""/>
    <s v="OK"/>
    <s v=""/>
    <m/>
    <s v=""/>
    <s v="Zamborghini"/>
    <s v=""/>
    <s v=""/>
    <s v=""/>
    <n v="100"/>
    <s v=""/>
    <n v="-100"/>
    <x v="0"/>
    <s v="Best"/>
    <x v="5"/>
    <s v=""/>
    <s v=""/>
    <s v="Vic"/>
    <s v="-"/>
    <d v="1899-12-30T15:25:00"/>
    <s v="Sandown Hill"/>
    <n v="8"/>
    <n v="13"/>
    <s v="Zamborghini"/>
    <s v=""/>
    <s v=""/>
  </r>
  <r>
    <x v="50"/>
    <d v="1899-12-30T15:45:00"/>
    <x v="6"/>
    <n v="9"/>
    <n v="12"/>
    <s v="Kureder"/>
    <s v="E4"/>
    <n v="10"/>
    <n v="23"/>
    <x v="1"/>
    <s v="E4-10/Nat-13"/>
    <s v="OK"/>
    <n v="92"/>
    <m/>
    <s v=""/>
    <s v="Kureder"/>
    <n v="100"/>
    <s v=""/>
    <n v="-100"/>
    <n v="100"/>
    <s v=""/>
    <n v="-100"/>
    <x v="0"/>
    <s v="Best"/>
    <x v="3"/>
    <s v=""/>
    <n v="-40"/>
    <s v="NSW"/>
    <s v="-"/>
    <d v="1899-12-30T15:45:00"/>
    <s v="Randwick"/>
    <n v="9"/>
    <n v="12"/>
    <s v="Kureder"/>
    <s v="E4-10/Nat-13"/>
    <n v="40"/>
  </r>
  <r>
    <x v="50"/>
    <d v="1899-12-30T15:45:00"/>
    <x v="6"/>
    <n v="9"/>
    <n v="12"/>
    <s v="Kureder"/>
    <s v="Nat"/>
    <n v="13"/>
    <s v=""/>
    <x v="2"/>
    <s v=""/>
    <s v="OK"/>
    <s v=""/>
    <m/>
    <s v=""/>
    <s v="Kureder"/>
    <s v=""/>
    <s v=""/>
    <s v=""/>
    <n v="100"/>
    <s v=""/>
    <n v="-100"/>
    <x v="0"/>
    <s v="Best"/>
    <x v="5"/>
    <s v=""/>
    <s v=""/>
    <s v="NSW"/>
    <s v="-"/>
    <d v="1899-12-30T15:45:00"/>
    <s v="Randwick"/>
    <n v="9"/>
    <n v="12"/>
    <s v="Kureder"/>
    <s v=""/>
    <s v=""/>
  </r>
  <r>
    <x v="50"/>
    <d v="1899-12-30T16:25:00"/>
    <x v="6"/>
    <n v="10"/>
    <n v="16"/>
    <s v="Nails Murphy"/>
    <s v="Pro Syd"/>
    <n v="10"/>
    <n v="10"/>
    <x v="0"/>
    <s v="Pro Syd-10"/>
    <s v="OK"/>
    <n v="40"/>
    <m/>
    <s v=""/>
    <s v="Nails Murphy"/>
    <s v=""/>
    <s v=""/>
    <s v=""/>
    <n v="100"/>
    <s v=""/>
    <n v="-100"/>
    <x v="0"/>
    <s v="Poor &lt;55"/>
    <x v="2"/>
    <s v=""/>
    <n v="-20"/>
    <s v="NSW"/>
    <s v="-"/>
    <d v="1899-12-30T16:25:00"/>
    <s v="Randwick"/>
    <n v="10"/>
    <n v="16"/>
    <s v="Nails Murphy"/>
    <s v="Pro Syd-10"/>
    <n v="20"/>
  </r>
  <r>
    <x v="50"/>
    <d v="1899-12-30T16:35:00"/>
    <x v="7"/>
    <n v="10"/>
    <n v="17"/>
    <s v="So Risque"/>
    <s v="E4"/>
    <n v="12"/>
    <n v="12"/>
    <x v="0"/>
    <s v="E4-12"/>
    <s v="OK"/>
    <n v="48"/>
    <m/>
    <s v=""/>
    <s v="So Risque"/>
    <s v=""/>
    <s v=""/>
    <s v=""/>
    <n v="100"/>
    <s v=""/>
    <n v="-100"/>
    <x v="0"/>
    <s v="Poor &lt;55"/>
    <x v="2"/>
    <s v=""/>
    <n v="-20"/>
    <s v="Vic"/>
    <s v="-"/>
    <d v="1899-12-30T16:35:00"/>
    <s v="Sandown Hill"/>
    <n v="10"/>
    <n v="17"/>
    <s v="So Risque"/>
    <s v="E4-12"/>
    <n v="20"/>
  </r>
  <r>
    <x v="51"/>
    <d v="1899-12-30T11:00:00"/>
    <x v="1"/>
    <n v="1"/>
    <n v="6"/>
    <s v="Ningaloo Star"/>
    <s v="Pro Syd"/>
    <n v="10"/>
    <n v="10"/>
    <x v="0"/>
    <s v="Pro Syd-10"/>
    <s v="OK"/>
    <n v="40"/>
    <m/>
    <s v=""/>
    <s v="Ningaloo Star"/>
    <s v=""/>
    <s v=""/>
    <s v=""/>
    <n v="100"/>
    <s v=""/>
    <n v="-100"/>
    <x v="0"/>
    <s v="Poor &lt;55"/>
    <x v="2"/>
    <s v=""/>
    <n v="-20"/>
    <s v="NSW"/>
    <s v="-"/>
    <d v="1899-12-30T11:00:00"/>
    <s v="Rosehill"/>
    <n v="1"/>
    <n v="6"/>
    <s v="Ningaloo Star"/>
    <s v="Pro Syd-10"/>
    <n v="20"/>
  </r>
  <r>
    <x v="51"/>
    <d v="1899-12-30T11:00:00"/>
    <x v="1"/>
    <n v="1"/>
    <n v="8"/>
    <s v="Yiska"/>
    <s v="E4"/>
    <n v="10"/>
    <n v="23"/>
    <x v="1"/>
    <s v="E4-10/Nat-13"/>
    <s v="OK"/>
    <n v="92"/>
    <n v="8"/>
    <n v="736"/>
    <s v="Yiska"/>
    <n v="100"/>
    <n v="800"/>
    <n v="700"/>
    <n v="100"/>
    <n v="800"/>
    <n v="700"/>
    <x v="0"/>
    <s v="ave"/>
    <x v="0"/>
    <n v="400"/>
    <n v="350"/>
    <s v="NSW"/>
    <s v="-"/>
    <d v="1899-12-30T11:00:00"/>
    <s v="Rosehill"/>
    <n v="1"/>
    <n v="8"/>
    <s v="Yiska"/>
    <s v="E4-10/Nat-13"/>
    <n v="50"/>
  </r>
  <r>
    <x v="51"/>
    <d v="1899-12-30T11:00:00"/>
    <x v="1"/>
    <n v="1"/>
    <n v="8"/>
    <s v="Yiska"/>
    <s v="Nat"/>
    <n v="13"/>
    <s v=""/>
    <x v="2"/>
    <s v=""/>
    <s v="OK"/>
    <s v=""/>
    <n v="8"/>
    <s v=""/>
    <s v="Yiska"/>
    <s v=""/>
    <s v=""/>
    <s v=""/>
    <n v="100"/>
    <n v="800"/>
    <n v="700"/>
    <x v="0"/>
    <s v="ave"/>
    <x v="5"/>
    <s v=""/>
    <s v=""/>
    <s v="NSW"/>
    <s v="-"/>
    <d v="1899-12-30T11:00:00"/>
    <s v="Rosehill"/>
    <n v="1"/>
    <n v="8"/>
    <s v="Yiska"/>
    <s v=""/>
    <s v=""/>
  </r>
  <r>
    <x v="51"/>
    <d v="1899-12-30T12:25:00"/>
    <x v="5"/>
    <n v="2"/>
    <n v="5"/>
    <s v="My Xanadu"/>
    <s v="E4"/>
    <n v="20"/>
    <n v="60"/>
    <x v="3"/>
    <s v="E4-20/Edge-20/Nat-20"/>
    <s v="OK"/>
    <n v="240"/>
    <n v="3.8"/>
    <n v="912"/>
    <s v="My Xanadu"/>
    <n v="200"/>
    <n v="760"/>
    <n v="560"/>
    <n v="100"/>
    <n v="380"/>
    <n v="280"/>
    <x v="0"/>
    <s v="Best"/>
    <x v="6"/>
    <n v="570"/>
    <n v="420"/>
    <s v="Vic"/>
    <s v="-"/>
    <d v="1899-12-30T12:25:00"/>
    <s v="Caulfield"/>
    <n v="2"/>
    <n v="5"/>
    <s v="My Xanadu"/>
    <s v="E4-20/Edge-20/Nat-20"/>
    <n v="150"/>
  </r>
  <r>
    <x v="51"/>
    <d v="1899-12-30T12:25:00"/>
    <x v="5"/>
    <n v="2"/>
    <n v="5"/>
    <s v="My Xanadu"/>
    <s v="Edge"/>
    <n v="20"/>
    <s v=""/>
    <x v="2"/>
    <s v=""/>
    <s v="OK"/>
    <s v=""/>
    <n v="3.8"/>
    <s v=""/>
    <s v="My Xanadu"/>
    <s v=""/>
    <s v=""/>
    <s v=""/>
    <n v="100"/>
    <n v="380"/>
    <n v="280"/>
    <x v="0"/>
    <s v="Best"/>
    <x v="5"/>
    <s v=""/>
    <s v=""/>
    <s v="Vic"/>
    <s v="-"/>
    <d v="1899-12-30T12:25:00"/>
    <s v="Caulfield"/>
    <n v="2"/>
    <n v="5"/>
    <s v="My Xanadu"/>
    <s v=""/>
    <s v=""/>
  </r>
  <r>
    <x v="51"/>
    <d v="1899-12-30T12:25:00"/>
    <x v="5"/>
    <n v="2"/>
    <n v="5"/>
    <s v="My Xanadu"/>
    <s v="Nat"/>
    <n v="20"/>
    <s v=""/>
    <x v="2"/>
    <s v=""/>
    <s v="OK"/>
    <s v=""/>
    <n v="3.8"/>
    <s v=""/>
    <s v="My Xanadu"/>
    <s v=""/>
    <s v=""/>
    <s v=""/>
    <n v="100"/>
    <n v="380"/>
    <n v="280"/>
    <x v="0"/>
    <s v="Best"/>
    <x v="5"/>
    <s v=""/>
    <s v=""/>
    <s v="Vic"/>
    <s v="-"/>
    <d v="1899-12-30T12:25:00"/>
    <s v="Caulfield"/>
    <n v="2"/>
    <n v="5"/>
    <s v="My Xanadu"/>
    <s v=""/>
    <s v=""/>
  </r>
  <r>
    <x v="51"/>
    <d v="1899-12-30T13:00:00"/>
    <x v="5"/>
    <n v="3"/>
    <n v="2"/>
    <s v="Episodic"/>
    <s v="E4"/>
    <n v="10"/>
    <n v="23"/>
    <x v="1"/>
    <s v="E4-10/Nat-13"/>
    <s v="OK"/>
    <n v="92"/>
    <m/>
    <s v=""/>
    <s v="Episodic"/>
    <n v="100"/>
    <s v=""/>
    <n v="-100"/>
    <n v="100"/>
    <s v=""/>
    <n v="-100"/>
    <x v="0"/>
    <s v="Best"/>
    <x v="4"/>
    <s v=""/>
    <n v="-100"/>
    <s v="Vic"/>
    <s v="-"/>
    <d v="1899-12-30T13:00:00"/>
    <s v="Caulfield"/>
    <n v="3"/>
    <n v="2"/>
    <s v="Episodic"/>
    <s v="E4-10/Nat-13"/>
    <n v="100"/>
  </r>
  <r>
    <x v="51"/>
    <d v="1899-12-30T13:00:00"/>
    <x v="5"/>
    <n v="3"/>
    <n v="2"/>
    <s v="Episodic"/>
    <s v="Nat"/>
    <n v="13"/>
    <s v=""/>
    <x v="2"/>
    <s v=""/>
    <s v="OK"/>
    <s v=""/>
    <m/>
    <s v=""/>
    <s v="Episodic"/>
    <s v=""/>
    <s v=""/>
    <s v=""/>
    <n v="100"/>
    <s v=""/>
    <n v="-100"/>
    <x v="0"/>
    <s v="Best"/>
    <x v="5"/>
    <s v=""/>
    <s v=""/>
    <s v="Vic"/>
    <s v="-"/>
    <d v="1899-12-30T13:00:00"/>
    <s v="Caulfield"/>
    <n v="3"/>
    <n v="2"/>
    <s v="Episodic"/>
    <s v=""/>
    <s v=""/>
  </r>
  <r>
    <x v="51"/>
    <d v="1899-12-30T13:35:00"/>
    <x v="5"/>
    <n v="4"/>
    <n v="9"/>
    <s v="Jewellery"/>
    <s v="E4"/>
    <n v="12"/>
    <n v="44"/>
    <x v="3"/>
    <s v="E4-12/Edge-12/Pro Mel-20"/>
    <s v="OK"/>
    <n v="176"/>
    <n v="3.6"/>
    <n v="633.6"/>
    <s v="Jewellery"/>
    <n v="200"/>
    <n v="720"/>
    <n v="520"/>
    <n v="100"/>
    <n v="360"/>
    <n v="260"/>
    <x v="0"/>
    <s v="Best"/>
    <x v="6"/>
    <n v="540"/>
    <n v="390"/>
    <s v="Vic"/>
    <s v="-"/>
    <d v="1899-12-30T13:35:00"/>
    <s v="Caulfield"/>
    <n v="4"/>
    <n v="9"/>
    <s v="Jewellery"/>
    <s v="E4-12/Edge-12/Pro Mel-20"/>
    <n v="150"/>
  </r>
  <r>
    <x v="51"/>
    <d v="1899-12-30T13:35:00"/>
    <x v="5"/>
    <n v="4"/>
    <n v="9"/>
    <s v="Jewellery"/>
    <s v="Edge"/>
    <n v="12"/>
    <s v=""/>
    <x v="2"/>
    <s v=""/>
    <s v="OK"/>
    <s v=""/>
    <n v="3.6"/>
    <s v=""/>
    <s v="Jewellery"/>
    <s v=""/>
    <s v=""/>
    <s v=""/>
    <n v="100"/>
    <n v="360"/>
    <n v="260"/>
    <x v="0"/>
    <s v="Best"/>
    <x v="5"/>
    <s v=""/>
    <s v=""/>
    <s v="Vic"/>
    <s v="-"/>
    <d v="1899-12-30T13:35:00"/>
    <s v="Caulfield"/>
    <n v="4"/>
    <n v="9"/>
    <s v="Jewellery"/>
    <s v=""/>
    <s v=""/>
  </r>
  <r>
    <x v="51"/>
    <d v="1899-12-30T13:35:00"/>
    <x v="5"/>
    <n v="4"/>
    <n v="9"/>
    <s v="Jewellery"/>
    <s v="Pro Mel"/>
    <n v="20"/>
    <s v=""/>
    <x v="2"/>
    <s v=""/>
    <s v="OK"/>
    <s v=""/>
    <n v="3.6"/>
    <s v=""/>
    <s v="Jewellery"/>
    <s v=""/>
    <s v=""/>
    <s v=""/>
    <n v="100"/>
    <n v="360"/>
    <n v="260"/>
    <x v="0"/>
    <s v="Best"/>
    <x v="5"/>
    <s v=""/>
    <s v=""/>
    <s v="Vic"/>
    <s v="-"/>
    <d v="1899-12-30T13:35:00"/>
    <s v="Caulfield"/>
    <n v="4"/>
    <n v="9"/>
    <s v="Jewellery"/>
    <s v=""/>
    <s v=""/>
  </r>
  <r>
    <x v="51"/>
    <d v="1899-12-30T14:10:00"/>
    <x v="5"/>
    <n v="5"/>
    <n v="12"/>
    <s v="Prancing Spirit"/>
    <s v="E4"/>
    <n v="20"/>
    <n v="60"/>
    <x v="3"/>
    <s v="E4-20/Edge-20/Nat-20"/>
    <s v="OK"/>
    <n v="240"/>
    <m/>
    <s v=""/>
    <s v="Prancing Spirit"/>
    <n v="200"/>
    <s v=""/>
    <n v="-200"/>
    <n v="100"/>
    <s v=""/>
    <n v="-100"/>
    <x v="0"/>
    <s v="Best"/>
    <x v="6"/>
    <s v=""/>
    <n v="-150"/>
    <s v="Vic"/>
    <s v="-"/>
    <d v="1899-12-30T14:10:00"/>
    <s v="Caulfield"/>
    <n v="5"/>
    <n v="12"/>
    <s v="Prancing Spirit"/>
    <s v="E4-20/Edge-20/Nat-20"/>
    <n v="150"/>
  </r>
  <r>
    <x v="51"/>
    <d v="1899-12-30T14:10:00"/>
    <x v="5"/>
    <n v="5"/>
    <n v="12"/>
    <s v="Prancing Spirit"/>
    <s v="Edge"/>
    <n v="20"/>
    <s v=""/>
    <x v="2"/>
    <s v=""/>
    <s v="OK"/>
    <s v=""/>
    <m/>
    <s v=""/>
    <s v="Prancing Spirit"/>
    <s v=""/>
    <s v=""/>
    <s v=""/>
    <n v="100"/>
    <s v=""/>
    <n v="-100"/>
    <x v="0"/>
    <s v="Best"/>
    <x v="5"/>
    <s v=""/>
    <s v=""/>
    <s v="Vic"/>
    <s v="-"/>
    <d v="1899-12-30T14:10:00"/>
    <s v="Caulfield"/>
    <n v="5"/>
    <n v="12"/>
    <s v="Prancing Spirit"/>
    <s v=""/>
    <s v=""/>
  </r>
  <r>
    <x v="51"/>
    <d v="1899-12-30T14:10:00"/>
    <x v="5"/>
    <n v="5"/>
    <n v="12"/>
    <s v="Prancing Spirit"/>
    <s v="Nat"/>
    <n v="20"/>
    <s v=""/>
    <x v="2"/>
    <s v=""/>
    <s v="OK"/>
    <s v=""/>
    <m/>
    <s v=""/>
    <s v="Prancing Spirit"/>
    <s v=""/>
    <s v=""/>
    <s v=""/>
    <n v="100"/>
    <s v=""/>
    <n v="-100"/>
    <x v="0"/>
    <s v="Best"/>
    <x v="5"/>
    <s v=""/>
    <s v=""/>
    <s v="Vic"/>
    <s v="-"/>
    <d v="1899-12-30T14:10:00"/>
    <s v="Caulfield"/>
    <n v="5"/>
    <n v="12"/>
    <s v="Prancing Spirit"/>
    <s v=""/>
    <s v=""/>
  </r>
  <r>
    <x v="51"/>
    <d v="1899-12-30T14:10:00"/>
    <x v="5"/>
    <n v="5"/>
    <n v="6"/>
    <s v="Why Worry"/>
    <s v="Edge"/>
    <n v="10"/>
    <n v="23"/>
    <x v="1"/>
    <s v="Edge-10/Pro Mel-13"/>
    <s v="OK"/>
    <n v="92"/>
    <n v="10"/>
    <n v="920"/>
    <s v="Why Worry"/>
    <n v="100"/>
    <n v="1000"/>
    <n v="900"/>
    <n v="100"/>
    <n v="1000"/>
    <n v="900"/>
    <x v="0"/>
    <s v="Best"/>
    <x v="4"/>
    <n v="1000"/>
    <n v="900"/>
    <s v="Vic"/>
    <s v="-"/>
    <d v="1899-12-30T14:10:00"/>
    <s v="Caulfield"/>
    <n v="5"/>
    <n v="6"/>
    <s v="Why Worry"/>
    <s v="Edge-10/Pro Mel-13"/>
    <n v="100"/>
  </r>
  <r>
    <x v="51"/>
    <d v="1899-12-30T14:10:00"/>
    <x v="5"/>
    <n v="5"/>
    <n v="6"/>
    <s v="Why Worry"/>
    <s v="Pro Mel"/>
    <n v="13"/>
    <s v=""/>
    <x v="2"/>
    <s v=""/>
    <s v="OK"/>
    <s v=""/>
    <n v="10"/>
    <s v=""/>
    <s v="Why Worry"/>
    <s v=""/>
    <s v=""/>
    <s v=""/>
    <n v="100"/>
    <n v="1000"/>
    <n v="900"/>
    <x v="0"/>
    <s v="Best"/>
    <x v="5"/>
    <s v=""/>
    <s v=""/>
    <s v="Vic"/>
    <s v="-"/>
    <d v="1899-12-30T14:10:00"/>
    <s v="Caulfield"/>
    <n v="5"/>
    <n v="6"/>
    <s v="Why Worry"/>
    <s v=""/>
    <s v=""/>
  </r>
  <r>
    <x v="51"/>
    <d v="1899-12-30T14:45:00"/>
    <x v="5"/>
    <n v="6"/>
    <n v="1"/>
    <s v="Ashford Street"/>
    <s v="Edge"/>
    <n v="15"/>
    <n v="28"/>
    <x v="1"/>
    <s v="Edge-15/Pro Mel-13"/>
    <s v="OK"/>
    <n v="112"/>
    <m/>
    <s v=""/>
    <s v="Ashford Street"/>
    <n v="200"/>
    <s v=""/>
    <n v="-200"/>
    <n v="100"/>
    <s v=""/>
    <n v="-100"/>
    <x v="0"/>
    <s v="Best"/>
    <x v="6"/>
    <s v=""/>
    <n v="-150"/>
    <s v="Vic"/>
    <s v="-"/>
    <d v="1899-12-30T14:45:00"/>
    <s v="Caulfield"/>
    <n v="6"/>
    <n v="1"/>
    <s v="Ashford Street"/>
    <s v="Edge-15/Pro Mel-13"/>
    <n v="150"/>
  </r>
  <r>
    <x v="51"/>
    <d v="1899-12-30T14:45:00"/>
    <x v="5"/>
    <n v="6"/>
    <n v="1"/>
    <s v="Ashford Street"/>
    <s v="Pro Mel"/>
    <n v="13"/>
    <s v=""/>
    <x v="2"/>
    <s v=""/>
    <s v="OK"/>
    <s v=""/>
    <m/>
    <s v=""/>
    <s v="Ashford Street"/>
    <s v=""/>
    <s v=""/>
    <s v=""/>
    <n v="100"/>
    <s v=""/>
    <n v="-100"/>
    <x v="0"/>
    <s v="Best"/>
    <x v="5"/>
    <s v=""/>
    <s v=""/>
    <s v="Vic"/>
    <s v="-"/>
    <d v="1899-12-30T14:45:00"/>
    <s v="Caulfield"/>
    <n v="6"/>
    <n v="1"/>
    <s v="Ashford Street"/>
    <s v=""/>
    <s v=""/>
  </r>
  <r>
    <x v="51"/>
    <d v="1899-12-30T15:20:00"/>
    <x v="5"/>
    <n v="7"/>
    <n v="9"/>
    <s v="Highlights"/>
    <s v="E4"/>
    <n v="12"/>
    <n v="35"/>
    <x v="3"/>
    <s v="E4-12/Edge-10/Pro Mel-13"/>
    <s v="OK"/>
    <n v="140"/>
    <m/>
    <s v=""/>
    <s v="Highlights"/>
    <n v="200"/>
    <s v=""/>
    <n v="-200"/>
    <n v="100"/>
    <s v=""/>
    <n v="-100"/>
    <x v="0"/>
    <s v="Best"/>
    <x v="6"/>
    <s v=""/>
    <n v="-150"/>
    <s v="Vic"/>
    <s v="-"/>
    <d v="1899-12-30T15:20:00"/>
    <s v="Caulfield"/>
    <n v="7"/>
    <n v="9"/>
    <s v="Highlights"/>
    <s v="E4-12/Edge-10/Pro Mel-13"/>
    <n v="150"/>
  </r>
  <r>
    <x v="51"/>
    <d v="1899-12-30T15:20:00"/>
    <x v="5"/>
    <n v="7"/>
    <n v="9"/>
    <s v="Highlights"/>
    <s v="Edge"/>
    <n v="10"/>
    <s v=""/>
    <x v="2"/>
    <s v=""/>
    <s v="OK"/>
    <s v=""/>
    <m/>
    <s v=""/>
    <s v="Highlights"/>
    <s v=""/>
    <s v=""/>
    <s v=""/>
    <n v="100"/>
    <s v=""/>
    <n v="-100"/>
    <x v="0"/>
    <s v="Best"/>
    <x v="5"/>
    <s v=""/>
    <s v=""/>
    <s v="Vic"/>
    <s v="-"/>
    <d v="1899-12-30T15:20:00"/>
    <s v="Caulfield"/>
    <n v="7"/>
    <n v="9"/>
    <s v="Highlights"/>
    <s v=""/>
    <s v=""/>
  </r>
  <r>
    <x v="51"/>
    <d v="1899-12-30T15:20:00"/>
    <x v="5"/>
    <n v="7"/>
    <n v="9"/>
    <s v="Highlights"/>
    <s v="Pro Mel"/>
    <n v="13"/>
    <s v=""/>
    <x v="2"/>
    <s v=""/>
    <s v="OK"/>
    <s v=""/>
    <m/>
    <s v=""/>
    <s v="Highlights"/>
    <s v=""/>
    <s v=""/>
    <s v=""/>
    <n v="100"/>
    <s v=""/>
    <n v="-100"/>
    <x v="0"/>
    <s v="Best"/>
    <x v="5"/>
    <s v=""/>
    <s v=""/>
    <s v="Vic"/>
    <s v="-"/>
    <d v="1899-12-30T15:20:00"/>
    <s v="Caulfield"/>
    <n v="7"/>
    <n v="9"/>
    <s v="Highlights"/>
    <s v=""/>
    <s v=""/>
  </r>
  <r>
    <x v="51"/>
    <d v="1899-12-30T15:20:00"/>
    <x v="5"/>
    <n v="7"/>
    <n v="7"/>
    <s v="St Lawrence"/>
    <s v="E4"/>
    <n v="10"/>
    <n v="43"/>
    <x v="4"/>
    <s v="E4-10/Edge-10/Nat-13/Pro Mel-10"/>
    <s v="OK"/>
    <n v="172"/>
    <m/>
    <s v=""/>
    <s v="St Lawrence"/>
    <n v="200"/>
    <s v=""/>
    <n v="-200"/>
    <n v="100"/>
    <s v=""/>
    <n v="-100"/>
    <x v="0"/>
    <s v="Best"/>
    <x v="6"/>
    <s v=""/>
    <n v="-150"/>
    <s v="Vic"/>
    <s v="-"/>
    <d v="1899-12-30T15:20:00"/>
    <s v="Caulfield"/>
    <n v="7"/>
    <n v="7"/>
    <s v="St Lawrence"/>
    <s v="E4-10/Edge-10/Nat-13/Pro Mel-10"/>
    <n v="150"/>
  </r>
  <r>
    <x v="51"/>
    <d v="1899-12-30T15:20:00"/>
    <x v="5"/>
    <n v="7"/>
    <n v="7"/>
    <s v="St Lawrence"/>
    <s v="Edge"/>
    <n v="10"/>
    <s v=""/>
    <x v="2"/>
    <s v=""/>
    <s v="OK"/>
    <s v=""/>
    <m/>
    <s v=""/>
    <s v="St Lawrence"/>
    <s v=""/>
    <s v=""/>
    <s v=""/>
    <n v="100"/>
    <s v=""/>
    <n v="-100"/>
    <x v="0"/>
    <s v="Best"/>
    <x v="5"/>
    <s v=""/>
    <s v=""/>
    <s v="Vic"/>
    <s v="-"/>
    <d v="1899-12-30T15:20:00"/>
    <s v="Caulfield"/>
    <n v="7"/>
    <n v="7"/>
    <s v="St Lawrence"/>
    <s v=""/>
    <s v=""/>
  </r>
  <r>
    <x v="51"/>
    <d v="1899-12-30T15:20:00"/>
    <x v="5"/>
    <n v="7"/>
    <n v="7"/>
    <s v="St Lawrence"/>
    <s v="Nat"/>
    <n v="13"/>
    <s v=""/>
    <x v="2"/>
    <s v=""/>
    <s v="OK"/>
    <s v=""/>
    <m/>
    <s v=""/>
    <s v="St Lawrence"/>
    <s v=""/>
    <s v=""/>
    <s v=""/>
    <n v="100"/>
    <s v=""/>
    <n v="-100"/>
    <x v="0"/>
    <s v="Best"/>
    <x v="5"/>
    <s v=""/>
    <s v=""/>
    <s v="Vic"/>
    <s v="-"/>
    <d v="1899-12-30T15:20:00"/>
    <s v="Caulfield"/>
    <n v="7"/>
    <n v="7"/>
    <s v="St Lawrence"/>
    <s v=""/>
    <s v=""/>
  </r>
  <r>
    <x v="51"/>
    <d v="1899-12-30T15:20:00"/>
    <x v="5"/>
    <n v="7"/>
    <n v="7"/>
    <s v="St Lawrence"/>
    <s v="Pro Mel"/>
    <n v="10"/>
    <s v=""/>
    <x v="2"/>
    <s v=""/>
    <s v="OK"/>
    <s v=""/>
    <m/>
    <s v=""/>
    <s v="St Lawrence"/>
    <s v=""/>
    <s v=""/>
    <s v=""/>
    <n v="100"/>
    <s v=""/>
    <n v="-100"/>
    <x v="0"/>
    <s v="Best"/>
    <x v="5"/>
    <s v=""/>
    <s v=""/>
    <s v="Vic"/>
    <s v="-"/>
    <d v="1899-12-30T15:20:00"/>
    <s v="Caulfield"/>
    <n v="7"/>
    <n v="7"/>
    <s v="St Lawrence"/>
    <s v=""/>
    <s v=""/>
  </r>
  <r>
    <x v="52"/>
    <d v="1899-12-30T11:00:00"/>
    <x v="6"/>
    <n v="2"/>
    <n v="18"/>
    <s v="November Falls"/>
    <s v="Pro Syd"/>
    <n v="15"/>
    <n v="15"/>
    <x v="0"/>
    <s v="Pro Syd-15"/>
    <s v="OK"/>
    <n v="60"/>
    <m/>
    <s v=""/>
    <s v="November Falls"/>
    <s v=""/>
    <s v=""/>
    <s v=""/>
    <n v="100"/>
    <s v=""/>
    <n v="-100"/>
    <x v="0"/>
    <s v="Best"/>
    <x v="4"/>
    <s v=""/>
    <n v="-100"/>
    <s v="NSW"/>
    <s v="-"/>
    <d v="1899-12-30T11:00:00"/>
    <s v="Randwick"/>
    <n v="2"/>
    <n v="18"/>
    <s v="November Falls"/>
    <s v="Pro Syd-15"/>
    <n v="100"/>
  </r>
  <r>
    <x v="52"/>
    <d v="1899-12-30T12:45:00"/>
    <x v="6"/>
    <n v="5"/>
    <n v="5"/>
    <s v="Nana'S Wish"/>
    <s v="Pro Syd"/>
    <n v="10"/>
    <n v="10"/>
    <x v="0"/>
    <s v="Pro Syd-10"/>
    <s v="OK"/>
    <n v="40"/>
    <m/>
    <s v=""/>
    <s v="Nana'S Wish"/>
    <s v=""/>
    <s v=""/>
    <s v=""/>
    <n v="100"/>
    <s v=""/>
    <n v="-100"/>
    <x v="0"/>
    <s v="Poor &lt;55"/>
    <x v="2"/>
    <s v=""/>
    <n v="-20"/>
    <s v="NSW"/>
    <s v="-"/>
    <d v="1899-12-30T12:45:00"/>
    <s v="Randwick"/>
    <n v="5"/>
    <n v="5"/>
    <s v="Nana'S Wish"/>
    <s v="Pro Syd-10"/>
    <n v="20"/>
  </r>
  <r>
    <x v="52"/>
    <d v="1899-12-30T13:35:00"/>
    <x v="0"/>
    <n v="4"/>
    <n v="14"/>
    <s v="Roaring Engine"/>
    <s v="E4"/>
    <n v="10"/>
    <n v="23"/>
    <x v="1"/>
    <s v="E4-10/Nat-13"/>
    <s v="OK"/>
    <n v="92"/>
    <m/>
    <s v=""/>
    <s v="Roaring Engine"/>
    <n v="100"/>
    <s v=""/>
    <n v="-100"/>
    <n v="100"/>
    <s v=""/>
    <n v="-100"/>
    <x v="0"/>
    <s v="Best"/>
    <x v="4"/>
    <s v=""/>
    <n v="-100"/>
    <s v="Vic"/>
    <s v="-"/>
    <d v="1899-12-30T13:35:00"/>
    <s v="Flemington"/>
    <n v="4"/>
    <n v="14"/>
    <s v="Roaring Engine"/>
    <s v="E4-10/Nat-13"/>
    <n v="100"/>
  </r>
  <r>
    <x v="52"/>
    <d v="1899-12-30T13:35:00"/>
    <x v="0"/>
    <n v="4"/>
    <n v="14"/>
    <s v="Roaring Engine"/>
    <s v="Nat"/>
    <n v="13"/>
    <s v=""/>
    <x v="2"/>
    <s v=""/>
    <s v="OK"/>
    <s v=""/>
    <m/>
    <s v=""/>
    <s v="Roaring Engine"/>
    <s v=""/>
    <s v=""/>
    <s v=""/>
    <n v="100"/>
    <s v=""/>
    <n v="-100"/>
    <x v="0"/>
    <s v="Best"/>
    <x v="5"/>
    <s v=""/>
    <s v=""/>
    <s v="Vic"/>
    <s v="-"/>
    <d v="1899-12-30T13:35:00"/>
    <s v="Flemington"/>
    <n v="4"/>
    <n v="14"/>
    <s v="Roaring Engine"/>
    <s v=""/>
    <s v=""/>
  </r>
  <r>
    <x v="52"/>
    <d v="1899-12-30T14:03:00"/>
    <x v="2"/>
    <n v="5"/>
    <n v="3"/>
    <s v="Yellow Brick"/>
    <s v="Nat"/>
    <n v="11"/>
    <n v="11"/>
    <x v="0"/>
    <s v="Nat-11"/>
    <s v=""/>
    <n v="44"/>
    <n v="2.5"/>
    <n v="110"/>
    <s v="Yellow Brick"/>
    <s v=""/>
    <s v=""/>
    <s v=""/>
    <n v="100"/>
    <n v="250"/>
    <n v="150"/>
    <x v="0"/>
    <s v="Q"/>
    <x v="3"/>
    <n v="100"/>
    <n v="60"/>
    <s v="Qld"/>
    <s v="-"/>
    <d v="1899-12-30T14:03:00"/>
    <s v="Eagle Farm"/>
    <n v="5"/>
    <n v="3"/>
    <s v="Yellow Brick"/>
    <s v="Nat-11"/>
    <n v="40"/>
  </r>
  <r>
    <x v="52"/>
    <d v="1899-12-30T14:30:00"/>
    <x v="6"/>
    <n v="8"/>
    <n v="10"/>
    <s v="Eliyass"/>
    <s v="Pro Syd"/>
    <n v="10"/>
    <n v="10"/>
    <x v="0"/>
    <s v="Pro Syd-10"/>
    <s v="OK"/>
    <n v="40"/>
    <n v="8"/>
    <n v="320"/>
    <s v="Eliyass"/>
    <s v=""/>
    <s v=""/>
    <s v=""/>
    <n v="100"/>
    <n v="800"/>
    <n v="700"/>
    <x v="0"/>
    <s v="Poor &lt;55"/>
    <x v="2"/>
    <n v="160"/>
    <n v="140"/>
    <s v="NSW"/>
    <s v="-"/>
    <d v="1899-12-30T14:30:00"/>
    <s v="Randwick"/>
    <n v="8"/>
    <n v="10"/>
    <s v="Eliyass"/>
    <s v="Pro Syd-10"/>
    <n v="20"/>
  </r>
  <r>
    <x v="52"/>
    <d v="1899-12-30T14:45:00"/>
    <x v="0"/>
    <n v="6"/>
    <n v="10"/>
    <s v="Political Debate"/>
    <s v="E4"/>
    <n v="12"/>
    <n v="12"/>
    <x v="0"/>
    <s v="E4-12"/>
    <s v="OK"/>
    <n v="48"/>
    <m/>
    <s v=""/>
    <s v="Political Debate"/>
    <s v=""/>
    <s v=""/>
    <s v=""/>
    <n v="100"/>
    <s v=""/>
    <n v="-100"/>
    <x v="0"/>
    <s v="Poor &lt;55"/>
    <x v="2"/>
    <s v=""/>
    <n v="-20"/>
    <s v="Vic"/>
    <s v="-"/>
    <d v="1899-12-30T14:45:00"/>
    <s v="Flemington"/>
    <n v="6"/>
    <n v="10"/>
    <s v="Political Debate"/>
    <s v="E4-12"/>
    <n v="20"/>
  </r>
  <r>
    <x v="52"/>
    <d v="1899-12-30T15:13:00"/>
    <x v="2"/>
    <n v="7"/>
    <n v="12"/>
    <s v="Konasana"/>
    <s v="Nat"/>
    <n v="11"/>
    <n v="11"/>
    <x v="0"/>
    <s v="Nat-11"/>
    <s v=""/>
    <n v="44"/>
    <m/>
    <s v=""/>
    <s v="Konasana"/>
    <s v=""/>
    <s v=""/>
    <s v=""/>
    <n v="100"/>
    <s v=""/>
    <n v="-100"/>
    <x v="0"/>
    <s v="Q"/>
    <x v="3"/>
    <s v=""/>
    <n v="-40"/>
    <s v="Qld"/>
    <s v="-"/>
    <d v="1899-12-30T15:13:00"/>
    <s v="Eagle Farm"/>
    <n v="7"/>
    <n v="12"/>
    <s v="Konasana"/>
    <s v="Nat-11"/>
    <n v="40"/>
  </r>
  <r>
    <x v="52"/>
    <d v="1899-12-30T16:00:00"/>
    <x v="0"/>
    <n v="8"/>
    <n v="20"/>
    <s v="Elouyou"/>
    <s v="E4"/>
    <n v="10"/>
    <n v="40"/>
    <x v="3"/>
    <s v="E4-10/Edge-10/Nat-20"/>
    <s v="OK"/>
    <n v="160"/>
    <m/>
    <s v=""/>
    <s v="Elouyou"/>
    <n v="200"/>
    <s v=""/>
    <n v="-200"/>
    <n v="100"/>
    <s v=""/>
    <n v="-100"/>
    <x v="0"/>
    <s v="Best"/>
    <x v="6"/>
    <s v=""/>
    <n v="-150"/>
    <s v="Vic"/>
    <s v="-"/>
    <d v="1899-12-30T16:00:00"/>
    <s v="Flemington"/>
    <n v="8"/>
    <n v="20"/>
    <s v="Elouyou"/>
    <s v="E4-10/Edge-10/Nat-20"/>
    <n v="150"/>
  </r>
  <r>
    <x v="52"/>
    <d v="1899-12-30T16:00:00"/>
    <x v="0"/>
    <n v="8"/>
    <n v="20"/>
    <s v="Elouyou"/>
    <s v="Edge"/>
    <n v="10"/>
    <s v=""/>
    <x v="2"/>
    <s v=""/>
    <s v="OK"/>
    <s v=""/>
    <m/>
    <s v=""/>
    <s v="Elouyou"/>
    <s v=""/>
    <s v=""/>
    <s v=""/>
    <n v="100"/>
    <s v=""/>
    <n v="-100"/>
    <x v="0"/>
    <s v="Best"/>
    <x v="5"/>
    <s v=""/>
    <s v=""/>
    <s v="Vic"/>
    <s v="-"/>
    <d v="1899-12-30T16:00:00"/>
    <s v="Flemington"/>
    <n v="8"/>
    <n v="20"/>
    <s v="Elouyou"/>
    <s v=""/>
    <s v=""/>
  </r>
  <r>
    <x v="52"/>
    <d v="1899-12-30T16:00:00"/>
    <x v="0"/>
    <n v="8"/>
    <n v="20"/>
    <s v="Elouyou"/>
    <s v="Nat"/>
    <n v="20"/>
    <s v=""/>
    <x v="2"/>
    <s v=""/>
    <s v="OK"/>
    <s v=""/>
    <m/>
    <s v=""/>
    <s v="Elouyou"/>
    <s v=""/>
    <s v=""/>
    <s v=""/>
    <n v="100"/>
    <s v=""/>
    <n v="-100"/>
    <x v="0"/>
    <s v="Best"/>
    <x v="5"/>
    <s v=""/>
    <s v=""/>
    <s v="Vic"/>
    <s v="-"/>
    <d v="1899-12-30T16:00:00"/>
    <s v="Flemington"/>
    <n v="8"/>
    <n v="20"/>
    <s v="Elouyou"/>
    <s v=""/>
    <s v=""/>
  </r>
  <r>
    <x v="52"/>
    <d v="1899-12-30T16:00:00"/>
    <x v="0"/>
    <n v="8"/>
    <n v="10"/>
    <s v="Talbragar"/>
    <s v="E4"/>
    <n v="12"/>
    <n v="35"/>
    <x v="3"/>
    <s v="E4-12/Edge-10/Pro Mel-13"/>
    <s v="OK"/>
    <n v="140"/>
    <m/>
    <s v=""/>
    <s v="Talbragar"/>
    <n v="200"/>
    <s v=""/>
    <n v="-200"/>
    <n v="100"/>
    <s v=""/>
    <n v="-100"/>
    <x v="0"/>
    <s v="Best"/>
    <x v="6"/>
    <s v=""/>
    <n v="-150"/>
    <s v="Vic"/>
    <s v="-"/>
    <d v="1899-12-30T16:00:00"/>
    <s v="Flemington"/>
    <n v="8"/>
    <n v="10"/>
    <s v="Talbragar"/>
    <s v="E4-12/Edge-10/Pro Mel-13"/>
    <n v="150"/>
  </r>
  <r>
    <x v="52"/>
    <d v="1899-12-30T16:00:00"/>
    <x v="0"/>
    <n v="8"/>
    <n v="10"/>
    <s v="Talbragar"/>
    <s v="Edge"/>
    <n v="10"/>
    <s v=""/>
    <x v="2"/>
    <s v=""/>
    <s v="OK"/>
    <s v=""/>
    <m/>
    <s v=""/>
    <s v="Talbragar"/>
    <s v=""/>
    <s v=""/>
    <s v=""/>
    <n v="100"/>
    <s v=""/>
    <n v="-100"/>
    <x v="0"/>
    <s v="Best"/>
    <x v="5"/>
    <s v=""/>
    <s v=""/>
    <s v="Vic"/>
    <s v="-"/>
    <d v="1899-12-30T16:00:00"/>
    <s v="Flemington"/>
    <n v="8"/>
    <n v="10"/>
    <s v="Talbragar"/>
    <s v=""/>
    <s v=""/>
  </r>
  <r>
    <x v="52"/>
    <d v="1899-12-30T16:00:00"/>
    <x v="0"/>
    <n v="8"/>
    <n v="10"/>
    <s v="Talbragar"/>
    <s v="Pro Mel"/>
    <n v="13"/>
    <s v=""/>
    <x v="2"/>
    <s v=""/>
    <s v="OK"/>
    <s v=""/>
    <m/>
    <s v=""/>
    <s v="Talbragar"/>
    <s v=""/>
    <s v=""/>
    <s v=""/>
    <n v="100"/>
    <s v=""/>
    <n v="-100"/>
    <x v="0"/>
    <s v="Best"/>
    <x v="5"/>
    <s v=""/>
    <s v=""/>
    <s v="Vic"/>
    <s v="-"/>
    <d v="1899-12-30T16:00:00"/>
    <s v="Flemington"/>
    <n v="8"/>
    <n v="10"/>
    <s v="Talbragar"/>
    <s v=""/>
    <s v=""/>
  </r>
  <r>
    <x v="52"/>
    <d v="1899-12-30T16:20:00"/>
    <x v="6"/>
    <n v="11"/>
    <n v="11"/>
    <s v="Xidaki"/>
    <s v="Pro Syd"/>
    <n v="15"/>
    <n v="15"/>
    <x v="0"/>
    <s v="Pro Syd-15"/>
    <s v="OK"/>
    <n v="60"/>
    <m/>
    <s v=""/>
    <s v="Xidaki"/>
    <s v=""/>
    <s v=""/>
    <s v=""/>
    <n v="100"/>
    <s v=""/>
    <n v="-100"/>
    <x v="0"/>
    <s v="Best"/>
    <x v="4"/>
    <s v=""/>
    <n v="-100"/>
    <s v="NSW"/>
    <s v="-"/>
    <d v="1899-12-30T16:20:00"/>
    <s v="Randwick"/>
    <n v="11"/>
    <n v="11"/>
    <s v="Xidaki"/>
    <s v="Pro Syd-15"/>
    <n v="100"/>
  </r>
  <r>
    <x v="53"/>
    <d v="1899-12-30T11:35:00"/>
    <x v="1"/>
    <n v="2"/>
    <n v="13"/>
    <s v="Flightcrew"/>
    <s v="Pro Syd"/>
    <n v="15"/>
    <n v="15"/>
    <x v="0"/>
    <s v="Pro Syd-15"/>
    <s v="OK"/>
    <n v="60"/>
    <n v="6.5"/>
    <n v="390"/>
    <s v="Flightcrew"/>
    <s v=""/>
    <s v=""/>
    <s v=""/>
    <n v="100"/>
    <n v="650"/>
    <n v="550"/>
    <x v="0"/>
    <s v="ave"/>
    <x v="1"/>
    <n v="780"/>
    <n v="660"/>
    <s v="NSW"/>
    <s v="-"/>
    <d v="1899-12-30T11:35:00"/>
    <s v="Rosehill"/>
    <n v="2"/>
    <n v="13"/>
    <s v="Flightcrew"/>
    <s v="Pro Syd-15"/>
    <n v="120"/>
  </r>
  <r>
    <x v="53"/>
    <d v="1899-12-30T11:43:00"/>
    <x v="2"/>
    <n v="1"/>
    <n v="7"/>
    <s v="Poison Chalice"/>
    <s v="Nat"/>
    <n v="11"/>
    <n v="11"/>
    <x v="0"/>
    <s v="Nat-11"/>
    <s v=""/>
    <n v="44"/>
    <m/>
    <s v=""/>
    <s v="Poison Chalice"/>
    <s v=""/>
    <s v=""/>
    <s v=""/>
    <n v="100"/>
    <s v=""/>
    <n v="-100"/>
    <x v="0"/>
    <s v="Q"/>
    <x v="3"/>
    <s v=""/>
    <n v="-40"/>
    <s v="Qld"/>
    <s v="-"/>
    <d v="1899-12-30T11:43:00"/>
    <s v="Eagle Farm"/>
    <n v="1"/>
    <n v="7"/>
    <s v="Poison Chalice"/>
    <s v="Nat-11"/>
    <n v="40"/>
  </r>
  <r>
    <x v="53"/>
    <d v="1899-12-30T13:35:00"/>
    <x v="7"/>
    <n v="4"/>
    <n v="5"/>
    <s v="Batrana"/>
    <s v="E4"/>
    <n v="10"/>
    <n v="23"/>
    <x v="1"/>
    <s v="E4-10/Nat-13"/>
    <s v="OK"/>
    <n v="92"/>
    <m/>
    <s v=""/>
    <s v="Batrana"/>
    <n v="100"/>
    <s v=""/>
    <n v="-100"/>
    <n v="100"/>
    <s v=""/>
    <n v="-100"/>
    <x v="0"/>
    <s v="Best"/>
    <x v="4"/>
    <s v=""/>
    <n v="-100"/>
    <s v="Vic"/>
    <s v="-"/>
    <d v="1899-12-30T13:35:00"/>
    <s v="Sandown Hill"/>
    <n v="4"/>
    <n v="5"/>
    <s v="Batrana"/>
    <s v="E4-10/Nat-13"/>
    <n v="100"/>
  </r>
  <r>
    <x v="53"/>
    <d v="1899-12-30T13:35:00"/>
    <x v="7"/>
    <n v="4"/>
    <n v="5"/>
    <s v="Batrana"/>
    <s v="Nat"/>
    <n v="13"/>
    <s v=""/>
    <x v="2"/>
    <s v=""/>
    <s v="OK"/>
    <s v=""/>
    <m/>
    <s v=""/>
    <s v="Batrana"/>
    <s v=""/>
    <s v=""/>
    <s v=""/>
    <n v="100"/>
    <s v=""/>
    <n v="-100"/>
    <x v="0"/>
    <s v="Best"/>
    <x v="5"/>
    <s v=""/>
    <s v=""/>
    <s v="Vic"/>
    <s v="-"/>
    <d v="1899-12-30T13:35:00"/>
    <s v="Sandown Hill"/>
    <n v="4"/>
    <n v="5"/>
    <s v="Batrana"/>
    <s v=""/>
    <s v=""/>
  </r>
  <r>
    <x v="53"/>
    <d v="1899-12-30T14:10:00"/>
    <x v="7"/>
    <n v="5"/>
    <n v="10"/>
    <s v="Great Taste"/>
    <s v="E4"/>
    <n v="10"/>
    <n v="23"/>
    <x v="1"/>
    <s v="E4-10/Nat-13"/>
    <s v="OK"/>
    <n v="92"/>
    <m/>
    <s v=""/>
    <s v="Great Taste"/>
    <n v="100"/>
    <s v=""/>
    <n v="-100"/>
    <n v="100"/>
    <s v=""/>
    <n v="-100"/>
    <x v="0"/>
    <s v="Best"/>
    <x v="4"/>
    <s v=""/>
    <n v="-100"/>
    <s v="Vic"/>
    <s v="-"/>
    <d v="1899-12-30T14:10:00"/>
    <s v="Sandown Hill"/>
    <n v="5"/>
    <n v="10"/>
    <s v="Great Taste"/>
    <s v="E4-10/Nat-13"/>
    <n v="100"/>
  </r>
  <r>
    <x v="53"/>
    <d v="1899-12-30T14:10:00"/>
    <x v="7"/>
    <n v="5"/>
    <n v="10"/>
    <s v="Great Taste"/>
    <s v="Nat"/>
    <n v="13"/>
    <s v=""/>
    <x v="2"/>
    <s v=""/>
    <s v="OK"/>
    <s v=""/>
    <m/>
    <s v=""/>
    <s v="Great Taste"/>
    <s v=""/>
    <s v=""/>
    <s v=""/>
    <n v="100"/>
    <s v=""/>
    <n v="-100"/>
    <x v="0"/>
    <s v="Best"/>
    <x v="5"/>
    <s v=""/>
    <s v=""/>
    <s v="Vic"/>
    <s v="-"/>
    <d v="1899-12-30T14:10:00"/>
    <s v="Sandown Hill"/>
    <n v="5"/>
    <n v="10"/>
    <s v="Great Taste"/>
    <s v=""/>
    <s v=""/>
  </r>
  <r>
    <x v="53"/>
    <d v="1899-12-30T14:45:00"/>
    <x v="7"/>
    <n v="6"/>
    <n v="1"/>
    <s v="Hard To Cross"/>
    <s v="E4"/>
    <n v="20"/>
    <n v="63"/>
    <x v="4"/>
    <s v="E4-20/Edge-15/Nat-13/Pro Mel-15"/>
    <s v="OK"/>
    <n v="252"/>
    <n v="4.2"/>
    <n v="1058.4000000000001"/>
    <s v="Hard To Cross"/>
    <n v="200"/>
    <n v="840"/>
    <n v="640"/>
    <n v="100"/>
    <n v="420"/>
    <n v="320"/>
    <x v="0"/>
    <s v="Best"/>
    <x v="6"/>
    <n v="630"/>
    <n v="480"/>
    <s v="Vic"/>
    <s v="-"/>
    <d v="1899-12-30T14:45:00"/>
    <s v="Sandown Hill"/>
    <n v="6"/>
    <n v="1"/>
    <s v="Hard To Cross"/>
    <s v="E4-20/Edge-15/Nat-13/Pro Mel-15"/>
    <n v="150"/>
  </r>
  <r>
    <x v="53"/>
    <d v="1899-12-30T14:45:00"/>
    <x v="7"/>
    <n v="6"/>
    <n v="1"/>
    <s v="Hard To Cross"/>
    <s v="Edge"/>
    <n v="15"/>
    <s v=""/>
    <x v="2"/>
    <s v=""/>
    <s v="OK"/>
    <s v=""/>
    <n v="4.2"/>
    <s v=""/>
    <s v="Hard To Cross"/>
    <s v=""/>
    <s v=""/>
    <s v=""/>
    <n v="100"/>
    <n v="420"/>
    <n v="320"/>
    <x v="0"/>
    <s v="Best"/>
    <x v="5"/>
    <s v=""/>
    <s v=""/>
    <s v="Vic"/>
    <s v="-"/>
    <d v="1899-12-30T14:45:00"/>
    <s v="Sandown Hill"/>
    <n v="6"/>
    <n v="1"/>
    <s v="Hard To Cross"/>
    <s v=""/>
    <s v=""/>
  </r>
  <r>
    <x v="53"/>
    <d v="1899-12-30T14:45:00"/>
    <x v="7"/>
    <n v="6"/>
    <n v="1"/>
    <s v="Hard To Cross"/>
    <s v="Nat"/>
    <n v="13"/>
    <s v=""/>
    <x v="2"/>
    <s v=""/>
    <s v="OK"/>
    <s v=""/>
    <n v="4.2"/>
    <s v=""/>
    <s v="Hard To Cross"/>
    <s v=""/>
    <s v=""/>
    <s v=""/>
    <n v="100"/>
    <n v="420"/>
    <n v="320"/>
    <x v="0"/>
    <s v="Best"/>
    <x v="5"/>
    <s v=""/>
    <s v=""/>
    <s v="Vic"/>
    <s v="-"/>
    <d v="1899-12-30T14:45:00"/>
    <s v="Sandown Hill"/>
    <n v="6"/>
    <n v="1"/>
    <s v="Hard To Cross"/>
    <s v=""/>
    <s v=""/>
  </r>
  <r>
    <x v="53"/>
    <d v="1899-12-30T14:45:00"/>
    <x v="7"/>
    <n v="6"/>
    <n v="1"/>
    <s v="Hard To Cross"/>
    <s v="Pro Mel"/>
    <n v="15"/>
    <s v=""/>
    <x v="2"/>
    <s v=""/>
    <s v="OK"/>
    <s v=""/>
    <n v="4.2"/>
    <s v=""/>
    <s v="Hard To Cross"/>
    <s v=""/>
    <s v=""/>
    <s v=""/>
    <n v="100"/>
    <n v="420"/>
    <n v="320"/>
    <x v="0"/>
    <s v="Best"/>
    <x v="5"/>
    <s v=""/>
    <s v=""/>
    <s v="Vic"/>
    <s v="-"/>
    <d v="1899-12-30T14:45:00"/>
    <s v="Sandown Hill"/>
    <n v="6"/>
    <n v="1"/>
    <s v="Hard To Cross"/>
    <s v=""/>
    <s v=""/>
  </r>
  <r>
    <x v="53"/>
    <d v="1899-12-30T14:45:00"/>
    <x v="7"/>
    <n v="6"/>
    <n v="13"/>
    <s v="Jabbawockeez"/>
    <s v="Edge"/>
    <n v="10"/>
    <n v="23"/>
    <x v="1"/>
    <s v="Edge-10/Pro Mel-13"/>
    <s v="OK"/>
    <n v="92"/>
    <m/>
    <s v=""/>
    <s v="Jabbawockeez"/>
    <n v="100"/>
    <s v=""/>
    <n v="-100"/>
    <n v="100"/>
    <s v=""/>
    <n v="-100"/>
    <x v="0"/>
    <s v="Best"/>
    <x v="4"/>
    <s v=""/>
    <n v="-100"/>
    <s v="Vic"/>
    <s v="-"/>
    <d v="1899-12-30T14:45:00"/>
    <s v="Sandown Hill"/>
    <n v="6"/>
    <n v="13"/>
    <s v="Jabbawockeez"/>
    <s v="Edge-10/Pro Mel-13"/>
    <n v="100"/>
  </r>
  <r>
    <x v="53"/>
    <d v="1899-12-30T14:45:00"/>
    <x v="7"/>
    <n v="6"/>
    <n v="13"/>
    <s v="Jabbawockeez"/>
    <s v="Pro Mel"/>
    <n v="13"/>
    <s v=""/>
    <x v="2"/>
    <s v=""/>
    <s v="OK"/>
    <s v=""/>
    <m/>
    <s v=""/>
    <s v="Jabbawockeez"/>
    <s v=""/>
    <s v=""/>
    <s v=""/>
    <n v="100"/>
    <s v=""/>
    <n v="-100"/>
    <x v="0"/>
    <s v="Best"/>
    <x v="5"/>
    <s v=""/>
    <s v=""/>
    <s v="Vic"/>
    <s v="-"/>
    <d v="1899-12-30T14:45:00"/>
    <s v="Sandown Hill"/>
    <n v="6"/>
    <n v="13"/>
    <s v="Jabbawockeez"/>
    <s v=""/>
    <s v=""/>
  </r>
  <r>
    <x v="53"/>
    <d v="1899-12-30T15:05:00"/>
    <x v="1"/>
    <n v="8"/>
    <n v="2"/>
    <s v="Hopeful"/>
    <s v="Pro Syd"/>
    <n v="15"/>
    <n v="15"/>
    <x v="0"/>
    <s v="Pro Syd-15"/>
    <s v="OK"/>
    <n v="60"/>
    <m/>
    <s v=""/>
    <s v="Hopeful"/>
    <s v=""/>
    <s v=""/>
    <s v=""/>
    <n v="100"/>
    <s v=""/>
    <n v="-100"/>
    <x v="0"/>
    <s v="ave"/>
    <x v="1"/>
    <s v=""/>
    <n v="-120"/>
    <s v="NSW"/>
    <s v="-"/>
    <d v="1899-12-30T15:05:00"/>
    <s v="Rosehill"/>
    <n v="8"/>
    <n v="2"/>
    <s v="Hopeful"/>
    <s v="Pro Syd-15"/>
    <n v="120"/>
  </r>
  <r>
    <x v="53"/>
    <d v="1899-12-30T15:25:00"/>
    <x v="7"/>
    <n v="7"/>
    <n v="2"/>
    <s v="Viviane"/>
    <s v="E4"/>
    <n v="12"/>
    <n v="52"/>
    <x v="3"/>
    <s v="E4-12/Edge-20/Pro Mel-20"/>
    <s v="OK"/>
    <n v="208"/>
    <m/>
    <s v=""/>
    <s v="Viviane"/>
    <n v="200"/>
    <s v=""/>
    <n v="-200"/>
    <n v="100"/>
    <s v=""/>
    <n v="-100"/>
    <x v="0"/>
    <s v="Best"/>
    <x v="6"/>
    <s v=""/>
    <n v="-150"/>
    <s v="Vic"/>
    <s v="-"/>
    <d v="1899-12-30T15:25:00"/>
    <s v="Sandown Hill"/>
    <n v="7"/>
    <n v="2"/>
    <s v="Viviane"/>
    <s v="E4-12/Edge-20/Pro Mel-20"/>
    <n v="150"/>
  </r>
  <r>
    <x v="53"/>
    <d v="1899-12-30T15:25:00"/>
    <x v="7"/>
    <n v="7"/>
    <n v="2"/>
    <s v="Viviane"/>
    <s v="Edge"/>
    <n v="20"/>
    <s v=""/>
    <x v="2"/>
    <s v=""/>
    <s v="OK"/>
    <s v=""/>
    <m/>
    <s v=""/>
    <s v="Viviane"/>
    <s v=""/>
    <s v=""/>
    <s v=""/>
    <n v="100"/>
    <s v=""/>
    <n v="-100"/>
    <x v="0"/>
    <s v="Best"/>
    <x v="5"/>
    <s v=""/>
    <s v=""/>
    <s v="Vic"/>
    <s v="-"/>
    <d v="1899-12-30T15:25:00"/>
    <s v="Sandown Hill"/>
    <n v="7"/>
    <n v="2"/>
    <s v="Viviane"/>
    <s v=""/>
    <s v=""/>
  </r>
  <r>
    <x v="53"/>
    <d v="1899-12-30T15:25:00"/>
    <x v="7"/>
    <n v="7"/>
    <n v="2"/>
    <s v="Viviane"/>
    <s v="Pro Mel"/>
    <n v="20"/>
    <s v=""/>
    <x v="2"/>
    <s v=""/>
    <s v="OK"/>
    <s v=""/>
    <m/>
    <s v=""/>
    <s v="Viviane"/>
    <s v=""/>
    <s v=""/>
    <s v=""/>
    <n v="100"/>
    <s v=""/>
    <n v="-100"/>
    <x v="0"/>
    <s v="Best"/>
    <x v="5"/>
    <s v=""/>
    <s v=""/>
    <s v="Vic"/>
    <s v="-"/>
    <d v="1899-12-30T15:25:00"/>
    <s v="Sandown Hill"/>
    <n v="7"/>
    <n v="2"/>
    <s v="Viviane"/>
    <s v=""/>
    <s v=""/>
  </r>
  <r>
    <x v="54"/>
    <d v="1899-12-30T12:25:00"/>
    <x v="0"/>
    <n v="2"/>
    <n v="1"/>
    <s v="Letsrollthedice"/>
    <s v="Edge"/>
    <n v="10"/>
    <n v="10"/>
    <x v="0"/>
    <s v="Edge-10"/>
    <s v="OK"/>
    <n v="40"/>
    <m/>
    <s v=""/>
    <s v="Letsrollthedice"/>
    <s v=""/>
    <s v=""/>
    <s v=""/>
    <n v="100"/>
    <s v=""/>
    <n v="-100"/>
    <x v="0"/>
    <s v="Poor &lt;55"/>
    <x v="2"/>
    <s v=""/>
    <n v="-20"/>
    <s v="Vic"/>
    <s v="-"/>
    <d v="1899-12-30T12:25:00"/>
    <s v="Flemington"/>
    <n v="2"/>
    <n v="1"/>
    <s v="Letsrollthedice"/>
    <s v="Edge-10"/>
    <n v="20"/>
  </r>
  <r>
    <x v="54"/>
    <d v="1899-12-30T12:25:00"/>
    <x v="0"/>
    <n v="2"/>
    <n v="1"/>
    <s v="Let'Srollthedice"/>
    <s v="Pro Mel"/>
    <n v="13"/>
    <n v="13"/>
    <x v="0"/>
    <s v="Pro Mel-13"/>
    <s v="OK"/>
    <n v="52"/>
    <m/>
    <s v=""/>
    <s v="Let'Srollthedice"/>
    <s v=""/>
    <s v=""/>
    <s v=""/>
    <n v="100"/>
    <s v=""/>
    <n v="-100"/>
    <x v="0"/>
    <s v="Poor &lt;55"/>
    <x v="2"/>
    <s v=""/>
    <n v="-20"/>
    <s v="Vic"/>
    <s v="-"/>
    <d v="1899-12-30T12:25:00"/>
    <s v="Flemington"/>
    <n v="2"/>
    <n v="1"/>
    <s v="Let'Srollthedice"/>
    <s v="Pro Mel-13"/>
    <n v="20"/>
  </r>
  <r>
    <x v="54"/>
    <d v="1899-12-30T12:25:00"/>
    <x v="0"/>
    <n v="2"/>
    <n v="11"/>
    <s v="Mirzann"/>
    <s v="E4"/>
    <n v="12"/>
    <n v="12"/>
    <x v="0"/>
    <s v="E4-12"/>
    <s v="OK"/>
    <n v="48"/>
    <m/>
    <s v=""/>
    <s v="Mirzann"/>
    <s v=""/>
    <s v=""/>
    <s v=""/>
    <n v="100"/>
    <s v=""/>
    <n v="-100"/>
    <x v="0"/>
    <s v="Poor &lt;55"/>
    <x v="2"/>
    <s v=""/>
    <n v="-20"/>
    <s v="Vic"/>
    <s v="-"/>
    <d v="1899-12-30T12:25:00"/>
    <s v="Flemington"/>
    <n v="2"/>
    <n v="11"/>
    <s v="Mirzann"/>
    <s v="E4-12"/>
    <n v="20"/>
  </r>
  <r>
    <x v="54"/>
    <d v="1899-12-30T13:35:00"/>
    <x v="0"/>
    <n v="4"/>
    <n v="9"/>
    <s v="Electric Impulse"/>
    <s v="E4"/>
    <n v="10"/>
    <n v="23"/>
    <x v="1"/>
    <s v="E4-10/Nat-13"/>
    <s v="OK"/>
    <n v="92"/>
    <m/>
    <s v=""/>
    <s v="Electric Impulse"/>
    <n v="100"/>
    <s v=""/>
    <n v="-100"/>
    <n v="100"/>
    <s v=""/>
    <n v="-100"/>
    <x v="0"/>
    <s v="Best"/>
    <x v="4"/>
    <s v=""/>
    <n v="-100"/>
    <s v="Vic"/>
    <s v="-"/>
    <d v="1899-12-30T13:35:00"/>
    <s v="Flemington"/>
    <n v="4"/>
    <n v="9"/>
    <s v="Electric Impulse"/>
    <s v="E4-10/Nat-13"/>
    <n v="100"/>
  </r>
  <r>
    <x v="54"/>
    <d v="1899-12-30T13:35:00"/>
    <x v="0"/>
    <n v="4"/>
    <n v="9"/>
    <s v="Electric Impulse"/>
    <s v="Nat"/>
    <n v="13"/>
    <s v=""/>
    <x v="2"/>
    <s v=""/>
    <s v="OK"/>
    <s v=""/>
    <m/>
    <s v=""/>
    <s v="Electric Impulse"/>
    <s v=""/>
    <s v=""/>
    <s v=""/>
    <n v="100"/>
    <s v=""/>
    <n v="-100"/>
    <x v="0"/>
    <s v="Best"/>
    <x v="5"/>
    <s v=""/>
    <s v=""/>
    <s v="Vic"/>
    <s v="-"/>
    <d v="1899-12-30T13:35:00"/>
    <s v="Flemington"/>
    <n v="4"/>
    <n v="9"/>
    <s v="Electric Impulse"/>
    <s v=""/>
    <s v=""/>
  </r>
  <r>
    <x v="54"/>
    <d v="1899-12-30T14:10:00"/>
    <x v="0"/>
    <n v="5"/>
    <n v="9"/>
    <s v="Veloce Carro"/>
    <s v="E4"/>
    <n v="20"/>
    <n v="73"/>
    <x v="4"/>
    <s v="E4-20/Edge-20/Nat-20/Pro Mel-13"/>
    <s v="OK"/>
    <n v="292"/>
    <m/>
    <s v=""/>
    <s v="Veloce Carro"/>
    <n v="200"/>
    <s v=""/>
    <n v="-200"/>
    <n v="100"/>
    <s v=""/>
    <n v="-100"/>
    <x v="0"/>
    <s v="Best"/>
    <x v="6"/>
    <s v=""/>
    <n v="-150"/>
    <s v="Vic"/>
    <s v="-"/>
    <d v="1899-12-30T14:10:00"/>
    <s v="Flemington"/>
    <n v="5"/>
    <n v="9"/>
    <s v="Veloce Carro"/>
    <s v="E4-20/Edge-20/Nat-20/Pro Mel-13"/>
    <n v="150"/>
  </r>
  <r>
    <x v="54"/>
    <d v="1899-12-30T14:10:00"/>
    <x v="0"/>
    <n v="5"/>
    <n v="9"/>
    <s v="Veloce Carro"/>
    <s v="Edge"/>
    <n v="20"/>
    <s v=""/>
    <x v="2"/>
    <s v=""/>
    <s v="OK"/>
    <s v=""/>
    <m/>
    <s v=""/>
    <s v="Veloce Carro"/>
    <s v=""/>
    <s v=""/>
    <s v=""/>
    <n v="100"/>
    <s v=""/>
    <n v="-100"/>
    <x v="0"/>
    <s v="Best"/>
    <x v="5"/>
    <s v=""/>
    <s v=""/>
    <s v="Vic"/>
    <s v="-"/>
    <d v="1899-12-30T14:10:00"/>
    <s v="Flemington"/>
    <n v="5"/>
    <n v="9"/>
    <s v="Veloce Carro"/>
    <s v=""/>
    <s v=""/>
  </r>
  <r>
    <x v="54"/>
    <d v="1899-12-30T14:10:00"/>
    <x v="0"/>
    <n v="5"/>
    <n v="9"/>
    <s v="Veloce Carro"/>
    <s v="Nat"/>
    <n v="20"/>
    <s v=""/>
    <x v="2"/>
    <s v=""/>
    <s v="OK"/>
    <s v=""/>
    <m/>
    <s v=""/>
    <s v="Veloce Carro"/>
    <s v=""/>
    <s v=""/>
    <s v=""/>
    <n v="100"/>
    <s v=""/>
    <n v="-100"/>
    <x v="0"/>
    <s v="Best"/>
    <x v="5"/>
    <s v=""/>
    <s v=""/>
    <s v="Vic"/>
    <s v="-"/>
    <d v="1899-12-30T14:10:00"/>
    <s v="Flemington"/>
    <n v="5"/>
    <n v="9"/>
    <s v="Veloce Carro"/>
    <s v=""/>
    <s v=""/>
  </r>
  <r>
    <x v="54"/>
    <d v="1899-12-30T14:10:00"/>
    <x v="0"/>
    <n v="5"/>
    <n v="9"/>
    <s v="Veloce Carro"/>
    <s v="Pro Mel"/>
    <n v="13"/>
    <s v=""/>
    <x v="2"/>
    <s v=""/>
    <s v="OK"/>
    <s v=""/>
    <m/>
    <s v=""/>
    <s v="Veloce Carro"/>
    <s v=""/>
    <s v=""/>
    <s v=""/>
    <n v="100"/>
    <s v=""/>
    <n v="-100"/>
    <x v="0"/>
    <s v="Best"/>
    <x v="5"/>
    <s v=""/>
    <s v=""/>
    <s v="Vic"/>
    <s v="-"/>
    <d v="1899-12-30T14:10:00"/>
    <s v="Flemington"/>
    <n v="5"/>
    <n v="9"/>
    <s v="Veloce Carro"/>
    <s v=""/>
    <s v=""/>
  </r>
  <r>
    <x v="54"/>
    <d v="1899-12-30T14:10:00"/>
    <x v="0"/>
    <n v="5"/>
    <n v="2"/>
    <s v="Who Dares"/>
    <s v="E4"/>
    <n v="12"/>
    <n v="32"/>
    <x v="1"/>
    <s v="E4-12/Edge-20"/>
    <s v="OK"/>
    <n v="128"/>
    <m/>
    <s v=""/>
    <s v="Who Dares"/>
    <n v="200"/>
    <s v=""/>
    <n v="-200"/>
    <n v="100"/>
    <s v=""/>
    <n v="-100"/>
    <x v="0"/>
    <s v="Best"/>
    <x v="6"/>
    <s v=""/>
    <n v="-150"/>
    <s v="Vic"/>
    <s v="-"/>
    <d v="1899-12-30T14:10:00"/>
    <s v="Flemington"/>
    <n v="5"/>
    <n v="2"/>
    <s v="Who Dares"/>
    <s v="E4-12/Edge-20"/>
    <n v="150"/>
  </r>
  <r>
    <x v="54"/>
    <d v="1899-12-30T14:10:00"/>
    <x v="0"/>
    <n v="5"/>
    <n v="2"/>
    <s v="Who Dares"/>
    <s v="Edge"/>
    <n v="20"/>
    <s v=""/>
    <x v="2"/>
    <s v=""/>
    <s v="OK"/>
    <s v=""/>
    <m/>
    <s v=""/>
    <s v="Who Dares"/>
    <s v=""/>
    <s v=""/>
    <s v=""/>
    <n v="100"/>
    <s v=""/>
    <n v="-100"/>
    <x v="0"/>
    <s v="Best"/>
    <x v="5"/>
    <s v=""/>
    <s v=""/>
    <s v="Vic"/>
    <s v="-"/>
    <d v="1899-12-30T14:10:00"/>
    <s v="Flemington"/>
    <n v="5"/>
    <n v="2"/>
    <s v="Who Dares"/>
    <s v=""/>
    <s v=""/>
  </r>
  <r>
    <x v="54"/>
    <d v="1899-12-30T14:45:00"/>
    <x v="0"/>
    <n v="6"/>
    <n v="6"/>
    <s v="King Of The Castle"/>
    <s v="Nat"/>
    <n v="20"/>
    <n v="20"/>
    <x v="0"/>
    <s v="Nat-20"/>
    <s v="OK"/>
    <n v="80"/>
    <m/>
    <s v=""/>
    <s v="King Of The Castle"/>
    <s v=""/>
    <s v=""/>
    <s v=""/>
    <n v="100"/>
    <s v=""/>
    <n v="-100"/>
    <x v="0"/>
    <s v="Best"/>
    <x v="0"/>
    <s v=""/>
    <n v="-50"/>
    <s v="Vic"/>
    <s v="-"/>
    <d v="1899-12-30T14:45:00"/>
    <s v="Flemington"/>
    <n v="6"/>
    <n v="6"/>
    <s v="King Of The Castle"/>
    <s v="Nat-20"/>
    <n v="50"/>
  </r>
  <r>
    <x v="54"/>
    <d v="1899-12-30T16:00:00"/>
    <x v="0"/>
    <n v="8"/>
    <n v="1"/>
    <s v="Lady In Pink"/>
    <s v="E4"/>
    <n v="10"/>
    <n v="23"/>
    <x v="1"/>
    <s v="E4-10/Nat-13"/>
    <s v="OK"/>
    <n v="92"/>
    <m/>
    <s v=""/>
    <s v="Lady In Pink"/>
    <n v="100"/>
    <s v=""/>
    <n v="-100"/>
    <n v="100"/>
    <s v=""/>
    <n v="-100"/>
    <x v="0"/>
    <s v="Best"/>
    <x v="4"/>
    <s v=""/>
    <n v="-100"/>
    <s v="Vic"/>
    <s v="-"/>
    <d v="1899-12-30T16:00:00"/>
    <s v="Flemington"/>
    <n v="8"/>
    <n v="1"/>
    <s v="Lady In Pink"/>
    <s v="E4-10/Nat-13"/>
    <n v="100"/>
  </r>
  <r>
    <x v="54"/>
    <d v="1899-12-30T16:00:00"/>
    <x v="0"/>
    <n v="8"/>
    <n v="1"/>
    <s v="Lady In Pink"/>
    <s v="Nat"/>
    <n v="13"/>
    <s v=""/>
    <x v="2"/>
    <s v=""/>
    <s v="OK"/>
    <s v=""/>
    <m/>
    <s v=""/>
    <s v="Lady In Pink"/>
    <s v=""/>
    <s v=""/>
    <s v=""/>
    <n v="100"/>
    <s v=""/>
    <n v="-100"/>
    <x v="0"/>
    <s v="Best"/>
    <x v="5"/>
    <s v=""/>
    <s v=""/>
    <s v="Vic"/>
    <s v="-"/>
    <d v="1899-12-30T16:00:00"/>
    <s v="Flemington"/>
    <n v="8"/>
    <n v="1"/>
    <s v="Lady In Pink"/>
    <s v=""/>
    <s v=""/>
  </r>
  <r>
    <x v="54"/>
    <d v="1899-12-30T16:35:00"/>
    <x v="0"/>
    <n v="9"/>
    <n v="2"/>
    <s v="The Black Cloud"/>
    <s v="E4"/>
    <n v="20"/>
    <n v="54"/>
    <x v="3"/>
    <s v="E4-20/Edge-14/Nat-20"/>
    <s v="OK"/>
    <n v="216"/>
    <n v="3.7"/>
    <n v="799.2"/>
    <s v="The Black Cloud"/>
    <n v="200"/>
    <n v="740"/>
    <n v="540"/>
    <n v="100"/>
    <n v="370"/>
    <n v="270"/>
    <x v="0"/>
    <s v="Best"/>
    <x v="6"/>
    <n v="555"/>
    <n v="405"/>
    <s v="Vic"/>
    <s v="-"/>
    <d v="1899-12-30T16:35:00"/>
    <s v="Flemington"/>
    <n v="9"/>
    <n v="2"/>
    <s v="The Black Cloud"/>
    <s v="E4-20/Edge-14/Nat-20"/>
    <n v="150"/>
  </r>
  <r>
    <x v="54"/>
    <d v="1899-12-30T16:35:00"/>
    <x v="0"/>
    <n v="9"/>
    <n v="2"/>
    <s v="The Black Cloud"/>
    <s v="Edge"/>
    <n v="14"/>
    <s v=""/>
    <x v="2"/>
    <s v=""/>
    <s v="OK"/>
    <s v=""/>
    <n v="3.7"/>
    <s v=""/>
    <s v="The Black Cloud"/>
    <s v=""/>
    <s v=""/>
    <s v=""/>
    <n v="100"/>
    <n v="370"/>
    <n v="270"/>
    <x v="0"/>
    <s v="Best"/>
    <x v="5"/>
    <s v=""/>
    <s v=""/>
    <s v="Vic"/>
    <s v="-"/>
    <d v="1899-12-30T16:35:00"/>
    <s v="Flemington"/>
    <n v="9"/>
    <n v="2"/>
    <s v="The Black Cloud"/>
    <s v=""/>
    <s v=""/>
  </r>
  <r>
    <x v="54"/>
    <d v="1899-12-30T16:35:00"/>
    <x v="0"/>
    <n v="9"/>
    <n v="2"/>
    <s v="The Black Cloud"/>
    <s v="Nat"/>
    <n v="20"/>
    <s v=""/>
    <x v="2"/>
    <s v=""/>
    <s v="OK"/>
    <s v=""/>
    <n v="3.7"/>
    <s v=""/>
    <s v="The Black Cloud"/>
    <s v=""/>
    <s v=""/>
    <s v=""/>
    <n v="100"/>
    <n v="370"/>
    <n v="270"/>
    <x v="0"/>
    <s v="Best"/>
    <x v="5"/>
    <s v=""/>
    <s v=""/>
    <s v="Vic"/>
    <s v="-"/>
    <d v="1899-12-30T16:35:00"/>
    <s v="Flemington"/>
    <n v="9"/>
    <n v="2"/>
    <s v="The Black Cloud"/>
    <s v=""/>
    <s v=""/>
  </r>
  <r>
    <x v="55"/>
    <d v="1899-12-30T10:30:00"/>
    <x v="1"/>
    <n v="1"/>
    <n v="6"/>
    <s v="Putt For Dough"/>
    <s v="E4"/>
    <n v="10"/>
    <n v="10"/>
    <x v="0"/>
    <s v="E4-10"/>
    <s v="OK"/>
    <n v="40"/>
    <m/>
    <s v=""/>
    <s v="Putt For Dough"/>
    <s v=""/>
    <s v=""/>
    <s v=""/>
    <n v="100"/>
    <s v=""/>
    <n v="-100"/>
    <x v="0"/>
    <s v="Poor &lt;55"/>
    <x v="2"/>
    <s v=""/>
    <n v="-20"/>
    <s v="NSW"/>
    <s v="-"/>
    <d v="1899-12-30T10:30:00"/>
    <s v="Rosehill"/>
    <n v="1"/>
    <n v="6"/>
    <s v="Putt For Dough"/>
    <s v="E4-10"/>
    <n v="20"/>
  </r>
  <r>
    <x v="55"/>
    <d v="1899-12-30T11:35:00"/>
    <x v="1"/>
    <n v="3"/>
    <n v="8"/>
    <s v="Kureder"/>
    <s v="Pro Syd"/>
    <n v="10"/>
    <n v="10"/>
    <x v="0"/>
    <s v="Pro Syd-10"/>
    <s v="OK"/>
    <n v="40"/>
    <m/>
    <s v=""/>
    <s v="Kureder"/>
    <s v=""/>
    <s v=""/>
    <s v=""/>
    <n v="100"/>
    <s v=""/>
    <n v="-100"/>
    <x v="0"/>
    <s v="Poor &lt;55"/>
    <x v="2"/>
    <s v=""/>
    <n v="-20"/>
    <s v="NSW"/>
    <s v="-"/>
    <d v="1899-12-30T11:35:00"/>
    <s v="Rosehill"/>
    <n v="3"/>
    <n v="8"/>
    <s v="Kureder"/>
    <s v="Pro Syd-10"/>
    <n v="20"/>
  </r>
  <r>
    <x v="55"/>
    <d v="1899-12-30T11:50:00"/>
    <x v="5"/>
    <n v="2"/>
    <n v="1"/>
    <s v="Mrs Chrissie"/>
    <s v="E4"/>
    <n v="12"/>
    <n v="37"/>
    <x v="3"/>
    <s v="E4-12/Edge-12/Pro Mel-13"/>
    <s v="OK"/>
    <n v="148"/>
    <m/>
    <s v=""/>
    <s v="Mrs Chrissie"/>
    <n v="200"/>
    <s v=""/>
    <n v="-200"/>
    <n v="100"/>
    <s v=""/>
    <n v="-100"/>
    <x v="0"/>
    <s v="Best"/>
    <x v="6"/>
    <s v=""/>
    <n v="-150"/>
    <s v="Vic"/>
    <s v="-"/>
    <d v="1899-12-30T11:50:00"/>
    <s v="Caulfield"/>
    <n v="2"/>
    <n v="1"/>
    <s v="Mrs Chrissie"/>
    <s v="E4-12/Edge-12/Pro Mel-13"/>
    <n v="150"/>
  </r>
  <r>
    <x v="55"/>
    <d v="1899-12-30T11:50:00"/>
    <x v="5"/>
    <n v="2"/>
    <n v="1"/>
    <s v="Mrs Chrissie"/>
    <s v="Edge"/>
    <n v="12"/>
    <s v=""/>
    <x v="2"/>
    <s v=""/>
    <s v="OK"/>
    <s v=""/>
    <m/>
    <s v=""/>
    <s v="Mrs Chrissie"/>
    <s v=""/>
    <s v=""/>
    <s v=""/>
    <n v="100"/>
    <s v=""/>
    <n v="-100"/>
    <x v="0"/>
    <s v="Best"/>
    <x v="5"/>
    <s v=""/>
    <s v=""/>
    <s v="Vic"/>
    <s v="-"/>
    <d v="1899-12-30T11:50:00"/>
    <s v="Caulfield"/>
    <n v="2"/>
    <n v="1"/>
    <s v="Mrs Chrissie"/>
    <s v=""/>
    <s v=""/>
  </r>
  <r>
    <x v="55"/>
    <d v="1899-12-30T11:50:00"/>
    <x v="5"/>
    <n v="2"/>
    <n v="1"/>
    <s v="Mrs Chrissie"/>
    <s v="Pro Mel"/>
    <n v="13"/>
    <s v=""/>
    <x v="2"/>
    <s v=""/>
    <s v="OK"/>
    <s v=""/>
    <m/>
    <s v=""/>
    <s v="Mrs Chrissie"/>
    <s v=""/>
    <s v=""/>
    <s v=""/>
    <n v="100"/>
    <s v=""/>
    <n v="-100"/>
    <x v="0"/>
    <s v="Best"/>
    <x v="5"/>
    <s v=""/>
    <s v=""/>
    <s v="Vic"/>
    <s v="-"/>
    <d v="1899-12-30T11:50:00"/>
    <s v="Caulfield"/>
    <n v="2"/>
    <n v="1"/>
    <s v="Mrs Chrissie"/>
    <s v=""/>
    <s v=""/>
  </r>
  <r>
    <x v="55"/>
    <d v="1899-12-30T12:10:00"/>
    <x v="1"/>
    <n v="4"/>
    <n v="3"/>
    <s v="Amberite"/>
    <s v="Pro Syd"/>
    <n v="15"/>
    <n v="15"/>
    <x v="0"/>
    <s v="Pro Syd-15"/>
    <s v="OK"/>
    <n v="60"/>
    <n v="6"/>
    <n v="360"/>
    <s v="Amberite"/>
    <s v=""/>
    <s v=""/>
    <s v=""/>
    <n v="100"/>
    <n v="600"/>
    <n v="500"/>
    <x v="0"/>
    <s v="ave"/>
    <x v="1"/>
    <n v="720"/>
    <n v="600"/>
    <s v="NSW"/>
    <s v="-"/>
    <d v="1899-12-30T12:10:00"/>
    <s v="Rosehill"/>
    <n v="4"/>
    <n v="3"/>
    <s v="Amberite"/>
    <s v="Pro Syd-15"/>
    <n v="120"/>
  </r>
  <r>
    <x v="55"/>
    <d v="1899-12-30T12:10:00"/>
    <x v="1"/>
    <n v="4"/>
    <n v="10"/>
    <s v="Inquiring Minds"/>
    <s v="E4"/>
    <n v="10"/>
    <n v="10"/>
    <x v="0"/>
    <s v="E4-10"/>
    <s v="OK"/>
    <n v="40"/>
    <m/>
    <s v=""/>
    <s v="Inquiring Minds"/>
    <s v=""/>
    <s v=""/>
    <s v=""/>
    <n v="100"/>
    <s v=""/>
    <n v="-100"/>
    <x v="0"/>
    <s v="Poor &lt;55"/>
    <x v="2"/>
    <s v=""/>
    <n v="-20"/>
    <s v="NSW"/>
    <s v="-"/>
    <d v="1899-12-30T12:10:00"/>
    <s v="Rosehill"/>
    <n v="4"/>
    <n v="10"/>
    <s v="Inquiring Minds"/>
    <s v="E4-10"/>
    <n v="20"/>
  </r>
  <r>
    <x v="55"/>
    <d v="1899-12-30T12:25:00"/>
    <x v="5"/>
    <n v="3"/>
    <n v="5"/>
    <s v="Golden Crusader"/>
    <s v="Nat"/>
    <n v="16"/>
    <n v="16"/>
    <x v="0"/>
    <s v="Nat-16"/>
    <s v="OK"/>
    <n v="64"/>
    <m/>
    <s v=""/>
    <s v="Golden Crusader"/>
    <s v=""/>
    <s v=""/>
    <s v=""/>
    <n v="100"/>
    <s v=""/>
    <n v="-100"/>
    <x v="0"/>
    <s v="Best"/>
    <x v="0"/>
    <s v=""/>
    <n v="-50"/>
    <s v="Vic"/>
    <s v="-"/>
    <d v="1899-12-30T12:25:00"/>
    <s v="Caulfield"/>
    <n v="3"/>
    <n v="5"/>
    <s v="Golden Crusader"/>
    <s v="Nat-16"/>
    <n v="50"/>
  </r>
  <r>
    <x v="55"/>
    <d v="1899-12-30T12:45:00"/>
    <x v="1"/>
    <n v="5"/>
    <n v="5"/>
    <s v="Dazzling Lucy"/>
    <s v="Pro Syd"/>
    <n v="10"/>
    <n v="10"/>
    <x v="0"/>
    <s v="Pro Syd-10"/>
    <s v="OK"/>
    <n v="40"/>
    <m/>
    <s v=""/>
    <s v="Dazzling Lucy"/>
    <s v=""/>
    <s v=""/>
    <s v=""/>
    <n v="100"/>
    <s v=""/>
    <n v="-100"/>
    <x v="0"/>
    <s v="Poor &lt;55"/>
    <x v="2"/>
    <s v=""/>
    <n v="-20"/>
    <s v="NSW"/>
    <s v="-"/>
    <d v="1899-12-30T12:45:00"/>
    <s v="Rosehill"/>
    <n v="5"/>
    <n v="5"/>
    <s v="Dazzling Lucy"/>
    <s v="Pro Syd-10"/>
    <n v="20"/>
  </r>
  <r>
    <x v="55"/>
    <d v="1899-12-30T13:00:00"/>
    <x v="5"/>
    <n v="4"/>
    <n v="7"/>
    <s v="Jabbawockeez"/>
    <s v="E4"/>
    <n v="20"/>
    <n v="56"/>
    <x v="3"/>
    <s v="E4-20/Edge-20/Nat-16"/>
    <s v="OK"/>
    <n v="224"/>
    <m/>
    <s v=""/>
    <s v="Jabbawockeez"/>
    <n v="200"/>
    <s v=""/>
    <n v="-200"/>
    <n v="100"/>
    <s v=""/>
    <n v="-100"/>
    <x v="0"/>
    <s v="Best"/>
    <x v="6"/>
    <s v=""/>
    <n v="-150"/>
    <s v="Vic"/>
    <s v="-"/>
    <d v="1899-12-30T13:00:00"/>
    <s v="Caulfield"/>
    <n v="4"/>
    <n v="7"/>
    <s v="Jabbawockeez"/>
    <s v="E4-20/Edge-20/Nat-16"/>
    <n v="150"/>
  </r>
  <r>
    <x v="55"/>
    <d v="1899-12-30T13:00:00"/>
    <x v="5"/>
    <n v="4"/>
    <n v="7"/>
    <s v="Jabbawockeez"/>
    <s v="Edge"/>
    <n v="20"/>
    <s v=""/>
    <x v="2"/>
    <s v=""/>
    <s v="OK"/>
    <s v=""/>
    <m/>
    <s v=""/>
    <s v="Jabbawockeez"/>
    <s v=""/>
    <s v=""/>
    <s v=""/>
    <n v="100"/>
    <s v=""/>
    <n v="-100"/>
    <x v="0"/>
    <s v="Best"/>
    <x v="5"/>
    <s v=""/>
    <s v=""/>
    <s v="Vic"/>
    <s v="-"/>
    <d v="1899-12-30T13:00:00"/>
    <s v="Caulfield"/>
    <n v="4"/>
    <n v="7"/>
    <s v="Jabbawockeez"/>
    <s v=""/>
    <s v=""/>
  </r>
  <r>
    <x v="55"/>
    <d v="1899-12-30T13:00:00"/>
    <x v="5"/>
    <n v="4"/>
    <n v="7"/>
    <s v="Jabbawockeez"/>
    <s v="Nat"/>
    <n v="16"/>
    <s v=""/>
    <x v="2"/>
    <s v=""/>
    <s v="OK"/>
    <s v=""/>
    <m/>
    <s v=""/>
    <s v="Jabbawockeez"/>
    <s v=""/>
    <s v=""/>
    <s v=""/>
    <n v="100"/>
    <s v=""/>
    <n v="-100"/>
    <x v="0"/>
    <s v="Best"/>
    <x v="5"/>
    <s v=""/>
    <s v=""/>
    <s v="Vic"/>
    <s v="-"/>
    <d v="1899-12-30T13:00:00"/>
    <s v="Caulfield"/>
    <n v="4"/>
    <n v="7"/>
    <s v="Jabbawockeez"/>
    <s v=""/>
    <s v=""/>
  </r>
  <r>
    <x v="55"/>
    <d v="1899-12-30T14:15:00"/>
    <x v="5"/>
    <n v="6"/>
    <n v="11"/>
    <s v="The Open"/>
    <s v="Nat"/>
    <n v="20"/>
    <n v="20"/>
    <x v="0"/>
    <s v="Nat-20"/>
    <s v="OK"/>
    <n v="80"/>
    <m/>
    <s v=""/>
    <s v="The Open"/>
    <s v=""/>
    <s v=""/>
    <s v=""/>
    <n v="100"/>
    <s v=""/>
    <n v="-100"/>
    <x v="0"/>
    <s v="Best"/>
    <x v="0"/>
    <s v=""/>
    <n v="-50"/>
    <s v="Vic"/>
    <s v="-"/>
    <d v="1899-12-30T14:15:00"/>
    <s v="Caulfield"/>
    <n v="6"/>
    <n v="11"/>
    <s v="The Open"/>
    <s v="Nat-20"/>
    <n v="50"/>
  </r>
  <r>
    <x v="55"/>
    <d v="1899-12-30T14:35:00"/>
    <x v="1"/>
    <n v="8"/>
    <n v="3"/>
    <s v="Elouyou"/>
    <s v="E4"/>
    <n v="10"/>
    <n v="40"/>
    <x v="3"/>
    <s v="E4-10/Edge-15/Nat-15"/>
    <s v="OK"/>
    <n v="160"/>
    <n v="3.6"/>
    <n v="576"/>
    <s v="Elouyou"/>
    <n v="200"/>
    <n v="720"/>
    <n v="520"/>
    <n v="100"/>
    <n v="360"/>
    <n v="260"/>
    <x v="0"/>
    <s v="ave"/>
    <x v="4"/>
    <n v="360"/>
    <n v="260"/>
    <s v="NSW"/>
    <s v="-"/>
    <d v="1899-12-30T14:35:00"/>
    <s v="Rosehill"/>
    <n v="8"/>
    <n v="3"/>
    <s v="Elouyou"/>
    <s v="E4-10/Edge-15/Nat-15"/>
    <n v="100"/>
  </r>
  <r>
    <x v="55"/>
    <d v="1899-12-30T14:35:00"/>
    <x v="1"/>
    <n v="8"/>
    <n v="3"/>
    <s v="Elouyou"/>
    <s v="Edge"/>
    <n v="15"/>
    <s v=""/>
    <x v="2"/>
    <s v=""/>
    <s v="OK"/>
    <s v=""/>
    <n v="3.6"/>
    <s v=""/>
    <s v="Elouyou"/>
    <s v=""/>
    <s v=""/>
    <s v=""/>
    <n v="100"/>
    <n v="360"/>
    <n v="260"/>
    <x v="0"/>
    <s v="ave"/>
    <x v="5"/>
    <s v=""/>
    <s v=""/>
    <s v="NSW"/>
    <s v="-"/>
    <d v="1899-12-30T14:35:00"/>
    <s v="Rosehill"/>
    <n v="8"/>
    <n v="3"/>
    <s v="Elouyou"/>
    <s v=""/>
    <s v=""/>
  </r>
  <r>
    <x v="55"/>
    <d v="1899-12-30T14:35:00"/>
    <x v="1"/>
    <n v="8"/>
    <n v="3"/>
    <s v="Elouyou"/>
    <s v="Nat"/>
    <n v="15"/>
    <s v=""/>
    <x v="2"/>
    <s v=""/>
    <s v="OK"/>
    <s v=""/>
    <n v="3.6"/>
    <s v=""/>
    <s v="Elouyou"/>
    <s v=""/>
    <s v=""/>
    <s v=""/>
    <n v="100"/>
    <n v="360"/>
    <n v="260"/>
    <x v="0"/>
    <s v="ave"/>
    <x v="5"/>
    <s v=""/>
    <s v=""/>
    <s v="NSW"/>
    <s v="-"/>
    <d v="1899-12-30T14:35:00"/>
    <s v="Rosehill"/>
    <n v="8"/>
    <n v="3"/>
    <s v="Elouyou"/>
    <s v=""/>
    <s v=""/>
  </r>
  <r>
    <x v="55"/>
    <d v="1899-12-30T14:47:00"/>
    <x v="2"/>
    <n v="6"/>
    <n v="7"/>
    <s v="Knights Choice"/>
    <s v="Nat"/>
    <n v="11"/>
    <n v="11"/>
    <x v="0"/>
    <s v="Nat-11"/>
    <s v=""/>
    <n v="44"/>
    <m/>
    <s v=""/>
    <s v="Knights Choice"/>
    <s v=""/>
    <s v=""/>
    <s v=""/>
    <n v="100"/>
    <s v=""/>
    <n v="-100"/>
    <x v="0"/>
    <s v="Q"/>
    <x v="3"/>
    <s v=""/>
    <n v="-40"/>
    <s v="Qld"/>
    <s v="-"/>
    <d v="1899-12-30T14:47:00"/>
    <s v="Eagle Farm"/>
    <n v="6"/>
    <n v="7"/>
    <s v="Knights Choice"/>
    <s v="Nat-11"/>
    <n v="40"/>
  </r>
  <r>
    <x v="55"/>
    <d v="1899-12-30T14:55:00"/>
    <x v="5"/>
    <n v="7"/>
    <n v="10"/>
    <s v="Miss Roumbini"/>
    <s v="E4"/>
    <n v="10"/>
    <n v="23"/>
    <x v="1"/>
    <s v="E4-10/Nat-13"/>
    <s v="OK"/>
    <n v="92"/>
    <n v="3"/>
    <n v="276"/>
    <s v="Miss Roumbini"/>
    <n v="100"/>
    <n v="300"/>
    <n v="200"/>
    <n v="100"/>
    <n v="300"/>
    <n v="200"/>
    <x v="0"/>
    <s v="Best"/>
    <x v="4"/>
    <n v="300"/>
    <n v="200"/>
    <s v="Vic"/>
    <s v="-"/>
    <d v="1899-12-30T14:55:00"/>
    <s v="Caulfield"/>
    <n v="7"/>
    <n v="10"/>
    <s v="Miss Roumbini"/>
    <s v="E4-10/Nat-13"/>
    <n v="100"/>
  </r>
  <r>
    <x v="55"/>
    <d v="1899-12-30T14:55:00"/>
    <x v="5"/>
    <n v="7"/>
    <n v="10"/>
    <s v="Miss Roumbini"/>
    <s v="Nat"/>
    <n v="13"/>
    <s v=""/>
    <x v="2"/>
    <s v=""/>
    <s v="OK"/>
    <s v=""/>
    <n v="3"/>
    <s v=""/>
    <s v="Miss Roumbini"/>
    <s v=""/>
    <s v=""/>
    <s v=""/>
    <n v="100"/>
    <n v="300"/>
    <n v="200"/>
    <x v="0"/>
    <s v="Best"/>
    <x v="5"/>
    <s v=""/>
    <s v=""/>
    <s v="Vic"/>
    <s v="-"/>
    <d v="1899-12-30T14:55:00"/>
    <s v="Caulfield"/>
    <n v="7"/>
    <n v="10"/>
    <s v="Miss Roumbini"/>
    <s v=""/>
    <s v=""/>
  </r>
  <r>
    <x v="55"/>
    <d v="1899-12-30T15:15:00"/>
    <x v="1"/>
    <n v="9"/>
    <n v="15"/>
    <s v="Testator Silens"/>
    <s v="Pro Syd"/>
    <n v="15"/>
    <n v="15"/>
    <x v="0"/>
    <s v="Pro Syd-15"/>
    <s v="OK"/>
    <n v="60"/>
    <m/>
    <s v=""/>
    <s v="Testator Silens"/>
    <s v=""/>
    <s v=""/>
    <s v=""/>
    <n v="100"/>
    <s v=""/>
    <n v="-100"/>
    <x v="0"/>
    <s v="ave"/>
    <x v="1"/>
    <s v=""/>
    <n v="-120"/>
    <s v="NSW"/>
    <s v="-"/>
    <d v="1899-12-30T15:15:00"/>
    <s v="Rosehill"/>
    <n v="9"/>
    <n v="15"/>
    <s v="Testator Silens"/>
    <s v="Pro Syd-15"/>
    <n v="120"/>
  </r>
  <r>
    <x v="55"/>
    <d v="1899-12-30T15:23:00"/>
    <x v="2"/>
    <n v="7"/>
    <n v="5"/>
    <s v="Iknowastar"/>
    <s v="Nat"/>
    <n v="11"/>
    <n v="11"/>
    <x v="0"/>
    <s v="Nat-11"/>
    <s v=""/>
    <n v="44"/>
    <m/>
    <s v=""/>
    <s v="Iknowastar"/>
    <s v=""/>
    <s v=""/>
    <s v=""/>
    <n v="100"/>
    <s v=""/>
    <n v="-100"/>
    <x v="0"/>
    <s v="Q"/>
    <x v="3"/>
    <s v=""/>
    <n v="-40"/>
    <s v="Qld"/>
    <s v="-"/>
    <d v="1899-12-30T15:23:00"/>
    <s v="Eagle Farm"/>
    <n v="7"/>
    <n v="5"/>
    <s v="Iknowastar"/>
    <s v="Nat-11"/>
    <n v="40"/>
  </r>
  <r>
    <x v="55"/>
    <d v="1899-12-30T16:05:00"/>
    <x v="5"/>
    <n v="9"/>
    <n v="4"/>
    <s v="Dashing"/>
    <s v="Edge"/>
    <n v="13"/>
    <n v="26"/>
    <x v="1"/>
    <s v="Edge-13/Pro Mel-13"/>
    <s v="OK"/>
    <n v="104"/>
    <m/>
    <s v=""/>
    <s v="Dashing"/>
    <n v="200"/>
    <s v=""/>
    <n v="-200"/>
    <n v="100"/>
    <s v=""/>
    <n v="-100"/>
    <x v="0"/>
    <s v="Best"/>
    <x v="6"/>
    <s v=""/>
    <n v="-150"/>
    <s v="Vic"/>
    <s v="-"/>
    <d v="1899-12-30T16:05:00"/>
    <s v="Caulfield"/>
    <n v="9"/>
    <n v="4"/>
    <s v="Dashing"/>
    <s v="Edge-13/Pro Mel-13"/>
    <n v="150"/>
  </r>
  <r>
    <x v="55"/>
    <d v="1899-12-30T16:05:00"/>
    <x v="5"/>
    <n v="9"/>
    <n v="4"/>
    <s v="Dashing"/>
    <s v="Pro Mel"/>
    <n v="13"/>
    <s v=""/>
    <x v="2"/>
    <s v=""/>
    <s v="OK"/>
    <s v=""/>
    <m/>
    <s v=""/>
    <s v="Dashing"/>
    <s v=""/>
    <s v=""/>
    <s v=""/>
    <n v="100"/>
    <s v=""/>
    <n v="-100"/>
    <x v="0"/>
    <s v="Best"/>
    <x v="5"/>
    <s v=""/>
    <s v=""/>
    <s v="Vic"/>
    <s v="-"/>
    <d v="1899-12-30T16:05:00"/>
    <s v="Caulfield"/>
    <n v="9"/>
    <n v="4"/>
    <s v="Dashing"/>
    <s v=""/>
    <s v=""/>
  </r>
  <r>
    <x v="55"/>
    <d v="1899-12-30T16:05:00"/>
    <x v="5"/>
    <n v="9"/>
    <n v="9"/>
    <s v="Foujita San"/>
    <s v="E4"/>
    <n v="10"/>
    <n v="23"/>
    <x v="1"/>
    <s v="E4-10/Nat-13"/>
    <s v="OK"/>
    <n v="92"/>
    <m/>
    <s v=""/>
    <s v="Foujita San"/>
    <n v="100"/>
    <s v=""/>
    <n v="-100"/>
    <n v="100"/>
    <s v=""/>
    <n v="-100"/>
    <x v="0"/>
    <s v="Best"/>
    <x v="4"/>
    <s v=""/>
    <n v="-100"/>
    <s v="Vic"/>
    <s v="-"/>
    <d v="1899-12-30T16:05:00"/>
    <s v="Caulfield"/>
    <n v="9"/>
    <n v="9"/>
    <s v="Foujita San"/>
    <s v="E4-10/Nat-13"/>
    <n v="100"/>
  </r>
  <r>
    <x v="55"/>
    <d v="1899-12-30T16:05:00"/>
    <x v="5"/>
    <n v="9"/>
    <n v="9"/>
    <s v="Foujita San"/>
    <s v="Nat"/>
    <n v="13"/>
    <s v=""/>
    <x v="2"/>
    <s v=""/>
    <s v="OK"/>
    <s v=""/>
    <m/>
    <s v=""/>
    <s v="Foujita San"/>
    <s v=""/>
    <s v=""/>
    <s v=""/>
    <n v="100"/>
    <s v=""/>
    <n v="-100"/>
    <x v="0"/>
    <s v="Best"/>
    <x v="5"/>
    <s v=""/>
    <s v=""/>
    <s v="Vic"/>
    <s v="-"/>
    <d v="1899-12-30T16:05:00"/>
    <s v="Caulfield"/>
    <n v="9"/>
    <n v="9"/>
    <s v="Foujita San"/>
    <s v=""/>
    <s v=""/>
  </r>
  <r>
    <x v="55"/>
    <d v="1899-12-30T16:40:00"/>
    <x v="5"/>
    <n v="10"/>
    <n v="13"/>
    <s v="Rheinberg"/>
    <s v="Edge"/>
    <n v="12"/>
    <n v="22"/>
    <x v="1"/>
    <s v="Edge-12/Pro Mel-10"/>
    <s v="OK"/>
    <n v="88"/>
    <n v="5.5"/>
    <n v="484"/>
    <s v="Rheinberg"/>
    <n v="100"/>
    <n v="550"/>
    <n v="450"/>
    <n v="100"/>
    <n v="550"/>
    <n v="450"/>
    <x v="0"/>
    <s v="Best"/>
    <x v="4"/>
    <n v="550"/>
    <n v="450"/>
    <s v="Vic"/>
    <s v="-"/>
    <d v="1899-12-30T16:40:00"/>
    <s v="Caulfield"/>
    <n v="10"/>
    <n v="13"/>
    <s v="Rheinberg"/>
    <s v="Edge-12/Pro Mel-10"/>
    <n v="100"/>
  </r>
  <r>
    <x v="55"/>
    <d v="1899-12-30T16:40:00"/>
    <x v="5"/>
    <n v="10"/>
    <n v="13"/>
    <s v="Rheinberg"/>
    <s v="Pro Mel"/>
    <n v="10"/>
    <s v=""/>
    <x v="2"/>
    <s v=""/>
    <s v="OK"/>
    <s v=""/>
    <n v="5.5"/>
    <s v=""/>
    <s v="Rheinberg"/>
    <s v=""/>
    <s v=""/>
    <s v=""/>
    <n v="100"/>
    <n v="550"/>
    <n v="450"/>
    <x v="0"/>
    <s v="Best"/>
    <x v="5"/>
    <s v=""/>
    <s v=""/>
    <s v="Vic"/>
    <s v="-"/>
    <d v="1899-12-30T16:40:00"/>
    <s v="Caulfield"/>
    <n v="10"/>
    <n v="13"/>
    <s v="Rheinberg"/>
    <s v=""/>
    <s v=""/>
  </r>
  <r>
    <x v="55"/>
    <d v="1899-12-30T16:40:00"/>
    <x v="5"/>
    <n v="10"/>
    <n v="8"/>
    <s v="St Lawrence"/>
    <s v="E4"/>
    <n v="10"/>
    <n v="23"/>
    <x v="1"/>
    <s v="E4-10/Nat-13"/>
    <s v="OK"/>
    <n v="92"/>
    <m/>
    <s v=""/>
    <s v="St Lawrence"/>
    <n v="100"/>
    <s v=""/>
    <n v="-100"/>
    <n v="100"/>
    <s v=""/>
    <n v="-100"/>
    <x v="0"/>
    <s v="Best"/>
    <x v="4"/>
    <s v=""/>
    <n v="-100"/>
    <s v="Vic"/>
    <s v="-"/>
    <d v="1899-12-30T16:40:00"/>
    <s v="Caulfield"/>
    <n v="10"/>
    <n v="8"/>
    <s v="St Lawrence"/>
    <s v="E4-10/Nat-13"/>
    <n v="100"/>
  </r>
  <r>
    <x v="55"/>
    <d v="1899-12-30T16:40:00"/>
    <x v="5"/>
    <n v="10"/>
    <n v="8"/>
    <s v="St Lawrence"/>
    <s v="Nat"/>
    <n v="13"/>
    <s v=""/>
    <x v="2"/>
    <s v=""/>
    <s v="OK"/>
    <s v=""/>
    <m/>
    <s v=""/>
    <s v="St Lawrence"/>
    <s v=""/>
    <s v=""/>
    <s v=""/>
    <n v="100"/>
    <s v=""/>
    <n v="-100"/>
    <x v="0"/>
    <s v="Best"/>
    <x v="5"/>
    <s v=""/>
    <s v=""/>
    <s v="Vic"/>
    <s v="-"/>
    <d v="1899-12-30T16:40:00"/>
    <s v="Caulfield"/>
    <n v="10"/>
    <n v="8"/>
    <s v="St Lawrence"/>
    <s v=""/>
    <s v=""/>
  </r>
  <r>
    <x v="56"/>
    <d v="1899-12-30T12:15:00"/>
    <x v="6"/>
    <n v="3"/>
    <n v="1"/>
    <s v="Navy Blood"/>
    <s v="Pro Syd"/>
    <n v="15"/>
    <n v="15"/>
    <x v="0"/>
    <s v="Pro Syd-15"/>
    <s v="OK"/>
    <n v="60"/>
    <m/>
    <s v=""/>
    <s v="Navy Blood"/>
    <s v=""/>
    <s v=""/>
    <s v=""/>
    <n v="100"/>
    <s v=""/>
    <n v="-100"/>
    <x v="0"/>
    <s v="Best"/>
    <x v="4"/>
    <s v=""/>
    <n v="-100"/>
    <s v="NSW"/>
    <s v="-"/>
    <d v="1899-12-30T12:15:00"/>
    <s v="Randwick"/>
    <n v="3"/>
    <n v="1"/>
    <s v="Navy Blood"/>
    <s v="Pro Syd-15"/>
    <n v="100"/>
  </r>
  <r>
    <x v="56"/>
    <d v="1899-12-30T12:30:00"/>
    <x v="0"/>
    <n v="2"/>
    <n v="3"/>
    <s v="Berkshire Breeze"/>
    <s v="Edge"/>
    <n v="12"/>
    <n v="48"/>
    <x v="3"/>
    <s v="Edge-12/Nat-20/Pro Mel-16"/>
    <s v="OK"/>
    <n v="192"/>
    <n v="1.45"/>
    <n v="278.39999999999998"/>
    <s v="Berkshire Breeze"/>
    <n v="200"/>
    <n v="290"/>
    <n v="90"/>
    <n v="100"/>
    <n v="145"/>
    <n v="45"/>
    <x v="0"/>
    <s v="Best"/>
    <x v="6"/>
    <n v="217.5"/>
    <n v="67.5"/>
    <s v="Vic"/>
    <s v="-"/>
    <d v="1899-12-30T12:30:00"/>
    <s v="Flemington"/>
    <n v="2"/>
    <n v="3"/>
    <s v="Berkshire Breeze"/>
    <s v="Edge-12/Nat-20/Pro Mel-16"/>
    <n v="150"/>
  </r>
  <r>
    <x v="56"/>
    <d v="1899-12-30T12:30:00"/>
    <x v="0"/>
    <n v="2"/>
    <n v="3"/>
    <s v="Berkshire Breeze"/>
    <s v="Nat"/>
    <n v="20"/>
    <s v=""/>
    <x v="2"/>
    <s v=""/>
    <s v="OK"/>
    <s v=""/>
    <n v="1.45"/>
    <s v=""/>
    <s v="Berkshire Breeze"/>
    <s v=""/>
    <s v=""/>
    <s v=""/>
    <n v="100"/>
    <n v="145"/>
    <n v="45"/>
    <x v="0"/>
    <s v="Best"/>
    <x v="5"/>
    <s v=""/>
    <s v=""/>
    <s v="Vic"/>
    <s v="-"/>
    <d v="1899-12-30T12:30:00"/>
    <s v="Flemington"/>
    <n v="2"/>
    <n v="3"/>
    <s v="Berkshire Breeze"/>
    <s v=""/>
    <s v=""/>
  </r>
  <r>
    <x v="56"/>
    <d v="1899-12-30T12:30:00"/>
    <x v="0"/>
    <n v="2"/>
    <n v="3"/>
    <s v="Berkshire Breeze"/>
    <s v="Pro Mel"/>
    <n v="16"/>
    <s v=""/>
    <x v="2"/>
    <s v=""/>
    <s v="OK"/>
    <s v=""/>
    <n v="1.5"/>
    <s v=""/>
    <s v="Berkshire Breeze"/>
    <s v=""/>
    <s v=""/>
    <s v=""/>
    <n v="100"/>
    <n v="150"/>
    <n v="50"/>
    <x v="0"/>
    <s v="Best"/>
    <x v="5"/>
    <s v=""/>
    <s v=""/>
    <s v="Vic"/>
    <s v="-"/>
    <d v="1899-12-30T12:30:00"/>
    <s v="Flemington"/>
    <n v="2"/>
    <n v="3"/>
    <s v="Berkshire Breeze"/>
    <s v=""/>
    <s v=""/>
  </r>
  <r>
    <x v="56"/>
    <d v="1899-12-30T13:05:00"/>
    <x v="0"/>
    <n v="3"/>
    <n v="2"/>
    <s v="Craig"/>
    <s v="E4"/>
    <n v="10"/>
    <n v="23"/>
    <x v="1"/>
    <s v="E4-10/Nat-13"/>
    <s v="OK"/>
    <n v="92"/>
    <m/>
    <s v=""/>
    <s v="Craig"/>
    <n v="100"/>
    <s v=""/>
    <n v="-100"/>
    <n v="100"/>
    <s v=""/>
    <n v="-100"/>
    <x v="0"/>
    <s v="Best"/>
    <x v="4"/>
    <s v=""/>
    <n v="-100"/>
    <s v="Vic"/>
    <s v="-"/>
    <d v="1899-12-30T13:05:00"/>
    <s v="Flemington"/>
    <n v="3"/>
    <n v="2"/>
    <s v="Craig"/>
    <s v="E4-10/Nat-13"/>
    <n v="100"/>
  </r>
  <r>
    <x v="56"/>
    <d v="1899-12-30T13:05:00"/>
    <x v="0"/>
    <n v="3"/>
    <n v="2"/>
    <s v="Craig"/>
    <s v="Nat"/>
    <n v="13"/>
    <s v=""/>
    <x v="2"/>
    <s v=""/>
    <s v="OK"/>
    <s v=""/>
    <m/>
    <s v=""/>
    <s v="Craig"/>
    <s v=""/>
    <s v=""/>
    <s v=""/>
    <n v="100"/>
    <s v=""/>
    <n v="-100"/>
    <x v="0"/>
    <s v="Best"/>
    <x v="5"/>
    <s v=""/>
    <s v=""/>
    <s v="Vic"/>
    <s v="-"/>
    <d v="1899-12-30T13:05:00"/>
    <s v="Flemington"/>
    <n v="3"/>
    <n v="2"/>
    <s v="Craig"/>
    <s v=""/>
    <s v=""/>
  </r>
  <r>
    <x v="56"/>
    <d v="1899-12-30T13:25:00"/>
    <x v="6"/>
    <n v="5"/>
    <n v="8"/>
    <s v="Loco"/>
    <s v="Pro Syd"/>
    <n v="10"/>
    <n v="10"/>
    <x v="0"/>
    <s v="Pro Syd-10"/>
    <s v="OK"/>
    <n v="40"/>
    <m/>
    <s v=""/>
    <s v="Loco"/>
    <s v=""/>
    <s v=""/>
    <s v=""/>
    <n v="100"/>
    <s v=""/>
    <n v="-100"/>
    <x v="0"/>
    <s v="Poor &lt;55"/>
    <x v="2"/>
    <s v=""/>
    <n v="-20"/>
    <s v="NSW"/>
    <s v="-"/>
    <d v="1899-12-30T13:25:00"/>
    <s v="Randwick"/>
    <n v="5"/>
    <n v="8"/>
    <s v="Loco"/>
    <s v="Pro Syd-10"/>
    <n v="20"/>
  </r>
  <r>
    <x v="56"/>
    <d v="1899-12-30T14:00:00"/>
    <x v="6"/>
    <n v="6"/>
    <n v="1"/>
    <s v="Jedibeel"/>
    <s v="Pro Syd"/>
    <n v="10"/>
    <n v="10"/>
    <x v="0"/>
    <s v="Pro Syd-10"/>
    <s v="OK"/>
    <n v="40"/>
    <m/>
    <s v=""/>
    <s v="Jedibeel"/>
    <s v=""/>
    <s v=""/>
    <s v=""/>
    <n v="100"/>
    <s v=""/>
    <n v="-100"/>
    <x v="0"/>
    <s v="Poor &lt;55"/>
    <x v="2"/>
    <s v=""/>
    <n v="-20"/>
    <s v="NSW"/>
    <s v="-"/>
    <d v="1899-12-30T14:00:00"/>
    <s v="Randwick"/>
    <n v="6"/>
    <n v="1"/>
    <s v="Jedibeel"/>
    <s v="Pro Syd-10"/>
    <n v="20"/>
  </r>
  <r>
    <x v="56"/>
    <d v="1899-12-30T14:00:00"/>
    <x v="6"/>
    <n v="6"/>
    <n v="8"/>
    <s v="One Destiny"/>
    <s v="Pro Syd"/>
    <n v="10"/>
    <n v="10"/>
    <x v="0"/>
    <s v="Pro Syd-10"/>
    <s v="OK"/>
    <n v="40"/>
    <n v="8"/>
    <n v="320"/>
    <s v="One Destiny"/>
    <s v=""/>
    <s v=""/>
    <s v=""/>
    <n v="100"/>
    <n v="800"/>
    <n v="700"/>
    <x v="0"/>
    <s v="Poor &lt;55"/>
    <x v="2"/>
    <n v="160"/>
    <n v="140"/>
    <s v="NSW"/>
    <s v="-"/>
    <d v="1899-12-30T14:00:00"/>
    <s v="Randwick"/>
    <n v="6"/>
    <n v="8"/>
    <s v="One Destiny"/>
    <s v="Pro Syd-10"/>
    <n v="20"/>
  </r>
  <r>
    <x v="56"/>
    <d v="1899-12-30T14:15:00"/>
    <x v="0"/>
    <n v="5"/>
    <n v="4"/>
    <s v="Belle Et Riche"/>
    <s v="Pro Mel"/>
    <n v="13"/>
    <n v="13"/>
    <x v="0"/>
    <s v="Pro Mel-13"/>
    <s v="OK"/>
    <n v="52"/>
    <m/>
    <s v=""/>
    <s v="Belle Et Riche"/>
    <s v=""/>
    <s v=""/>
    <s v=""/>
    <n v="100"/>
    <s v=""/>
    <n v="-100"/>
    <x v="0"/>
    <s v="Poor &lt;55"/>
    <x v="2"/>
    <s v=""/>
    <n v="-20"/>
    <s v="Vic"/>
    <s v="-"/>
    <d v="1899-12-30T14:15:00"/>
    <s v="Flemington"/>
    <n v="5"/>
    <n v="4"/>
    <s v="Belle Et Riche"/>
    <s v="Pro Mel-13"/>
    <n v="20"/>
  </r>
  <r>
    <x v="56"/>
    <d v="1899-12-30T14:15:00"/>
    <x v="0"/>
    <n v="5"/>
    <n v="7"/>
    <s v="Electric Impulse"/>
    <s v="E4"/>
    <n v="10"/>
    <n v="23"/>
    <x v="1"/>
    <s v="E4-10/Nat-13"/>
    <s v="OK"/>
    <n v="92"/>
    <m/>
    <s v=""/>
    <s v="Electric Impulse"/>
    <n v="100"/>
    <s v=""/>
    <n v="-100"/>
    <n v="100"/>
    <s v=""/>
    <n v="-100"/>
    <x v="0"/>
    <s v="Best"/>
    <x v="4"/>
    <s v=""/>
    <n v="-100"/>
    <s v="Vic"/>
    <s v="-"/>
    <d v="1899-12-30T14:15:00"/>
    <s v="Flemington"/>
    <n v="5"/>
    <n v="7"/>
    <s v="Electric Impulse"/>
    <s v="E4-10/Nat-13"/>
    <n v="100"/>
  </r>
  <r>
    <x v="56"/>
    <d v="1899-12-30T14:15:00"/>
    <x v="0"/>
    <n v="5"/>
    <n v="7"/>
    <s v="Electric Impulse"/>
    <s v="Nat"/>
    <n v="13"/>
    <s v=""/>
    <x v="2"/>
    <s v=""/>
    <s v="OK"/>
    <s v=""/>
    <m/>
    <s v=""/>
    <s v="Electric Impulse"/>
    <s v=""/>
    <s v=""/>
    <s v=""/>
    <n v="100"/>
    <s v=""/>
    <n v="-100"/>
    <x v="0"/>
    <s v="Best"/>
    <x v="5"/>
    <s v=""/>
    <s v=""/>
    <s v="Vic"/>
    <s v="-"/>
    <d v="1899-12-30T14:15:00"/>
    <s v="Flemington"/>
    <n v="5"/>
    <n v="7"/>
    <s v="Electric Impulse"/>
    <s v=""/>
    <s v=""/>
  </r>
  <r>
    <x v="56"/>
    <d v="1899-12-30T14:55:00"/>
    <x v="0"/>
    <n v="6"/>
    <n v="4"/>
    <s v="Steel Run"/>
    <s v="E4"/>
    <n v="10"/>
    <n v="23"/>
    <x v="1"/>
    <s v="E4-10/Nat-13"/>
    <s v="OK"/>
    <n v="92"/>
    <n v="2.7"/>
    <n v="248.4"/>
    <s v="Steel Run"/>
    <n v="100"/>
    <n v="270"/>
    <n v="170"/>
    <n v="100"/>
    <n v="270"/>
    <n v="170"/>
    <x v="0"/>
    <s v="Best"/>
    <x v="4"/>
    <n v="270"/>
    <n v="170"/>
    <s v="Vic"/>
    <s v="-"/>
    <d v="1899-12-30T14:55:00"/>
    <s v="Flemington"/>
    <n v="6"/>
    <n v="4"/>
    <s v="Steel Run"/>
    <s v="E4-10/Nat-13"/>
    <n v="100"/>
  </r>
  <r>
    <x v="56"/>
    <d v="1899-12-30T14:55:00"/>
    <x v="0"/>
    <n v="6"/>
    <n v="4"/>
    <s v="Steel Run"/>
    <s v="Nat"/>
    <n v="13"/>
    <s v=""/>
    <x v="2"/>
    <s v=""/>
    <s v="OK"/>
    <s v=""/>
    <n v="2.7"/>
    <s v=""/>
    <s v="Steel Run"/>
    <s v=""/>
    <s v=""/>
    <s v=""/>
    <n v="100"/>
    <n v="270"/>
    <n v="170"/>
    <x v="0"/>
    <s v="Best"/>
    <x v="5"/>
    <s v=""/>
    <s v=""/>
    <s v="Vic"/>
    <s v="-"/>
    <d v="1899-12-30T14:55:00"/>
    <s v="Flemington"/>
    <n v="6"/>
    <n v="4"/>
    <s v="Steel Run"/>
    <s v=""/>
    <s v=""/>
  </r>
  <r>
    <x v="56"/>
    <d v="1899-12-30T15:30:00"/>
    <x v="0"/>
    <n v="7"/>
    <n v="7"/>
    <s v="Press Down"/>
    <s v="Nat"/>
    <n v="20"/>
    <n v="20"/>
    <x v="0"/>
    <s v="Nat-20"/>
    <s v="OK"/>
    <n v="80"/>
    <m/>
    <s v=""/>
    <s v="Press Down"/>
    <s v=""/>
    <s v=""/>
    <s v=""/>
    <n v="100"/>
    <s v=""/>
    <n v="-100"/>
    <x v="0"/>
    <s v="Best"/>
    <x v="0"/>
    <s v=""/>
    <n v="-50"/>
    <s v="Vic"/>
    <s v="-"/>
    <d v="1899-12-30T15:30:00"/>
    <s v="Flemington"/>
    <n v="7"/>
    <n v="7"/>
    <s v="Press Down"/>
    <s v="Nat-20"/>
    <n v="50"/>
  </r>
  <r>
    <x v="56"/>
    <d v="1899-12-30T15:30:00"/>
    <x v="0"/>
    <n v="7"/>
    <n v="11"/>
    <s v="Veloce Carro"/>
    <s v="Edge"/>
    <n v="12"/>
    <n v="22"/>
    <x v="1"/>
    <s v="Edge-12/Pro Mel-10"/>
    <s v="OK"/>
    <n v="88"/>
    <m/>
    <s v=""/>
    <s v="Veloce Carro"/>
    <n v="100"/>
    <s v=""/>
    <n v="-100"/>
    <n v="100"/>
    <s v=""/>
    <n v="-100"/>
    <x v="0"/>
    <s v="Best"/>
    <x v="4"/>
    <s v=""/>
    <n v="-100"/>
    <s v="Vic"/>
    <s v="-"/>
    <d v="1899-12-30T15:30:00"/>
    <s v="Flemington"/>
    <n v="7"/>
    <n v="11"/>
    <s v="Veloce Carro"/>
    <s v="Edge-12/Pro Mel-10"/>
    <n v="100"/>
  </r>
  <r>
    <x v="56"/>
    <d v="1899-12-30T15:30:00"/>
    <x v="0"/>
    <n v="7"/>
    <n v="11"/>
    <s v="Veloce Carro"/>
    <s v="Pro Mel"/>
    <n v="10"/>
    <s v=""/>
    <x v="2"/>
    <s v=""/>
    <s v="OK"/>
    <s v=""/>
    <m/>
    <s v=""/>
    <s v="Veloce Carro"/>
    <s v=""/>
    <s v=""/>
    <s v=""/>
    <n v="100"/>
    <s v=""/>
    <n v="-100"/>
    <x v="0"/>
    <s v="Best"/>
    <x v="5"/>
    <s v=""/>
    <s v=""/>
    <s v="Vic"/>
    <s v="-"/>
    <d v="1899-12-30T15:30:00"/>
    <s v="Flemington"/>
    <n v="7"/>
    <n v="11"/>
    <s v="Veloce Carro"/>
    <s v=""/>
    <s v=""/>
  </r>
  <r>
    <x v="56"/>
    <d v="1899-12-30T16:30:00"/>
    <x v="6"/>
    <n v="10"/>
    <n v="10"/>
    <s v="Pure Alpha"/>
    <s v="Pro Syd"/>
    <n v="15"/>
    <n v="15"/>
    <x v="0"/>
    <s v="Pro Syd-15"/>
    <s v="OK"/>
    <n v="60"/>
    <m/>
    <s v=""/>
    <s v="Pure Alpha"/>
    <s v=""/>
    <s v=""/>
    <s v=""/>
    <n v="100"/>
    <s v=""/>
    <n v="-100"/>
    <x v="0"/>
    <s v="Best"/>
    <x v="4"/>
    <s v=""/>
    <n v="-100"/>
    <s v="NSW"/>
    <s v="-"/>
    <d v="1899-12-30T16:30:00"/>
    <s v="Randwick"/>
    <n v="10"/>
    <n v="10"/>
    <s v="Pure Alpha"/>
    <s v="Pro Syd-15"/>
    <n v="100"/>
  </r>
  <r>
    <x v="57"/>
    <d v="1899-12-30T12:20:00"/>
    <x v="6"/>
    <n v="3"/>
    <n v="1"/>
    <s v="Cranky Harry"/>
    <s v="E4"/>
    <n v="10"/>
    <n v="40"/>
    <x v="3"/>
    <s v="E4-10/Edge-15/Nat-15"/>
    <s v="OK"/>
    <n v="160"/>
    <n v="2"/>
    <n v="320"/>
    <s v="Cranky Harry"/>
    <n v="200"/>
    <n v="400"/>
    <n v="200"/>
    <n v="100"/>
    <n v="200"/>
    <n v="100"/>
    <x v="0"/>
    <s v="Best"/>
    <x v="6"/>
    <n v="300"/>
    <n v="150"/>
    <s v="NSW"/>
    <s v="-"/>
    <d v="1899-12-30T12:20:00"/>
    <s v="Randwick"/>
    <n v="3"/>
    <n v="1"/>
    <s v="Cranky Harry"/>
    <s v="E4-10/Edge-15/Nat-15"/>
    <n v="150"/>
  </r>
  <r>
    <x v="57"/>
    <d v="1899-12-30T12:20:00"/>
    <x v="6"/>
    <n v="3"/>
    <n v="1"/>
    <s v="Cranky Harry"/>
    <s v="Edge"/>
    <n v="15"/>
    <s v=""/>
    <x v="2"/>
    <s v=""/>
    <s v="OK"/>
    <s v=""/>
    <n v="2"/>
    <s v=""/>
    <s v="Cranky Harry"/>
    <s v=""/>
    <s v=""/>
    <s v=""/>
    <n v="100"/>
    <n v="200"/>
    <n v="100"/>
    <x v="0"/>
    <s v="Best"/>
    <x v="5"/>
    <s v=""/>
    <s v=""/>
    <s v="NSW"/>
    <s v="-"/>
    <d v="1899-12-30T12:20:00"/>
    <s v="Randwick"/>
    <n v="3"/>
    <n v="1"/>
    <s v="Cranky Harry"/>
    <s v=""/>
    <s v=""/>
  </r>
  <r>
    <x v="57"/>
    <d v="1899-12-30T12:20:00"/>
    <x v="6"/>
    <n v="3"/>
    <n v="1"/>
    <s v="Cranky Harry"/>
    <s v="Nat"/>
    <n v="15"/>
    <s v=""/>
    <x v="2"/>
    <s v=""/>
    <s v="OK"/>
    <s v=""/>
    <n v="2"/>
    <s v=""/>
    <s v="Cranky Harry"/>
    <s v=""/>
    <s v=""/>
    <s v=""/>
    <n v="100"/>
    <n v="200"/>
    <n v="100"/>
    <x v="0"/>
    <s v="Best"/>
    <x v="5"/>
    <s v=""/>
    <s v=""/>
    <s v="NSW"/>
    <s v="-"/>
    <d v="1899-12-30T12:20:00"/>
    <s v="Randwick"/>
    <n v="3"/>
    <n v="1"/>
    <s v="Cranky Harry"/>
    <s v=""/>
    <s v=""/>
  </r>
  <r>
    <x v="57"/>
    <d v="1899-12-30T12:55:00"/>
    <x v="6"/>
    <n v="4"/>
    <n v="9"/>
    <s v="Charming Legend"/>
    <s v="Pro Syd"/>
    <n v="10"/>
    <n v="10"/>
    <x v="0"/>
    <s v="Pro Syd-10"/>
    <s v="OK"/>
    <n v="40"/>
    <n v="4.5"/>
    <n v="180"/>
    <s v="Charming Legend"/>
    <s v=""/>
    <s v=""/>
    <s v=""/>
    <n v="100"/>
    <n v="450"/>
    <n v="350"/>
    <x v="0"/>
    <s v="Poor &lt;55"/>
    <x v="2"/>
    <n v="90"/>
    <n v="70"/>
    <s v="NSW"/>
    <s v="-"/>
    <d v="1899-12-30T12:55:00"/>
    <s v="Randwick"/>
    <n v="4"/>
    <n v="9"/>
    <s v="Charming Legend"/>
    <s v="Pro Syd-10"/>
    <n v="20"/>
  </r>
  <r>
    <x v="57"/>
    <d v="1899-12-30T12:55:00"/>
    <x v="6"/>
    <n v="4"/>
    <n v="3"/>
    <s v="Putt For Dough"/>
    <s v="Pro Syd"/>
    <n v="10"/>
    <n v="10"/>
    <x v="0"/>
    <s v="Pro Syd-10"/>
    <s v="OK"/>
    <n v="40"/>
    <m/>
    <s v=""/>
    <s v="Putt For Dough"/>
    <s v=""/>
    <s v=""/>
    <s v=""/>
    <n v="100"/>
    <s v=""/>
    <n v="-100"/>
    <x v="0"/>
    <s v="Poor &lt;55"/>
    <x v="2"/>
    <s v=""/>
    <n v="-20"/>
    <s v="NSW"/>
    <s v="-"/>
    <d v="1899-12-30T12:55:00"/>
    <s v="Randwick"/>
    <n v="4"/>
    <n v="3"/>
    <s v="Putt For Dough"/>
    <s v="Pro Syd-10"/>
    <n v="20"/>
  </r>
  <r>
    <x v="57"/>
    <d v="1899-12-30T14:05:00"/>
    <x v="6"/>
    <n v="6"/>
    <n v="2"/>
    <s v="African Daisy"/>
    <s v="E4"/>
    <n v="10"/>
    <n v="10"/>
    <x v="0"/>
    <s v="E4-10"/>
    <s v="OK"/>
    <n v="40"/>
    <m/>
    <s v=""/>
    <s v="African Daisy"/>
    <s v=""/>
    <s v=""/>
    <s v=""/>
    <n v="100"/>
    <s v=""/>
    <n v="-100"/>
    <x v="0"/>
    <s v="Poor &lt;55"/>
    <x v="2"/>
    <s v=""/>
    <n v="-20"/>
    <s v="NSW"/>
    <s v="-"/>
    <d v="1899-12-30T14:05:00"/>
    <s v="Randwick"/>
    <n v="6"/>
    <n v="2"/>
    <s v="African Daisy"/>
    <s v="E4-10"/>
    <n v="20"/>
  </r>
  <r>
    <x v="57"/>
    <d v="1899-12-30T14:40:00"/>
    <x v="6"/>
    <n v="7"/>
    <n v="8"/>
    <s v="Nails Murphy"/>
    <s v="Pro Syd"/>
    <n v="10"/>
    <n v="10"/>
    <x v="0"/>
    <s v="Pro Syd-10"/>
    <s v="OK"/>
    <n v="40"/>
    <m/>
    <s v=""/>
    <s v="Nails Murphy"/>
    <s v=""/>
    <s v=""/>
    <s v=""/>
    <n v="100"/>
    <s v=""/>
    <n v="-100"/>
    <x v="0"/>
    <s v="Poor &lt;55"/>
    <x v="2"/>
    <s v=""/>
    <n v="-20"/>
    <s v="NSW"/>
    <s v="-"/>
    <d v="1899-12-30T14:40:00"/>
    <s v="Randwick"/>
    <n v="7"/>
    <n v="8"/>
    <s v="Nails Murphy"/>
    <s v="Pro Syd-10"/>
    <n v="20"/>
  </r>
  <r>
    <x v="57"/>
    <d v="1899-12-30T14:40:00"/>
    <x v="6"/>
    <n v="7"/>
    <n v="3"/>
    <s v="Space Age"/>
    <s v="E4"/>
    <n v="10"/>
    <n v="10"/>
    <x v="0"/>
    <s v="E4-10"/>
    <s v="OK"/>
    <n v="40"/>
    <m/>
    <s v=""/>
    <s v="Space Age"/>
    <s v=""/>
    <s v=""/>
    <s v=""/>
    <n v="100"/>
    <s v=""/>
    <n v="-100"/>
    <x v="0"/>
    <s v="Poor &lt;55"/>
    <x v="2"/>
    <s v=""/>
    <n v="-20"/>
    <s v="NSW"/>
    <s v="-"/>
    <d v="1899-12-30T14:40:00"/>
    <s v="Randwick"/>
    <n v="7"/>
    <n v="3"/>
    <s v="Space Age"/>
    <s v="E4-10"/>
    <n v="20"/>
  </r>
  <r>
    <x v="57"/>
    <d v="1899-12-30T15:20:00"/>
    <x v="6"/>
    <n v="8"/>
    <n v="11"/>
    <s v="High Blue Sea"/>
    <s v="E4"/>
    <n v="10"/>
    <n v="10"/>
    <x v="0"/>
    <s v="E4-10"/>
    <s v="OK"/>
    <n v="40"/>
    <m/>
    <s v=""/>
    <s v="High Blue Sea"/>
    <s v=""/>
    <s v=""/>
    <s v=""/>
    <n v="100"/>
    <s v=""/>
    <n v="-100"/>
    <x v="0"/>
    <s v="Poor &lt;55"/>
    <x v="2"/>
    <s v=""/>
    <n v="-20"/>
    <s v="NSW"/>
    <s v="-"/>
    <d v="1899-12-30T15:20:00"/>
    <s v="Randwick"/>
    <n v="8"/>
    <n v="11"/>
    <s v="High Blue Sea"/>
    <s v="E4-10"/>
    <n v="20"/>
  </r>
  <r>
    <x v="57"/>
    <d v="1899-12-30T15:20:00"/>
    <x v="6"/>
    <n v="8"/>
    <n v="7"/>
    <s v="Russian Roni"/>
    <s v="Pro Syd"/>
    <n v="10"/>
    <n v="10"/>
    <x v="0"/>
    <s v="Pro Syd-10"/>
    <s v="OK"/>
    <n v="40"/>
    <m/>
    <s v=""/>
    <s v="Russian Roni"/>
    <s v=""/>
    <s v=""/>
    <s v=""/>
    <n v="100"/>
    <s v=""/>
    <n v="-100"/>
    <x v="0"/>
    <s v="Poor &lt;55"/>
    <x v="2"/>
    <s v=""/>
    <n v="-20"/>
    <s v="NSW"/>
    <s v="-"/>
    <d v="1899-12-30T15:20:00"/>
    <s v="Randwick"/>
    <n v="8"/>
    <n v="7"/>
    <s v="Russian Roni"/>
    <s v="Pro Syd-10"/>
    <n v="20"/>
  </r>
  <r>
    <x v="57"/>
    <d v="1899-12-30T15:20:00"/>
    <x v="6"/>
    <n v="8"/>
    <n v="3"/>
    <s v="War Eternal"/>
    <s v="E4"/>
    <n v="10"/>
    <n v="10"/>
    <x v="0"/>
    <s v="E4-10"/>
    <s v="OK"/>
    <n v="40"/>
    <n v="3"/>
    <n v="120"/>
    <s v="War Eternal"/>
    <s v=""/>
    <s v=""/>
    <s v=""/>
    <n v="100"/>
    <n v="300"/>
    <n v="200"/>
    <x v="0"/>
    <s v="Poor &lt;55"/>
    <x v="2"/>
    <n v="60"/>
    <n v="40"/>
    <s v="NSW"/>
    <s v="-"/>
    <d v="1899-12-30T15:20:00"/>
    <s v="Randwick"/>
    <n v="8"/>
    <n v="3"/>
    <s v="War Eternal"/>
    <s v="E4-10"/>
    <n v="20"/>
  </r>
  <r>
    <x v="57"/>
    <d v="1899-12-30T16:00:00"/>
    <x v="6"/>
    <n v="9"/>
    <n v="11"/>
    <s v="Aramco"/>
    <s v="Pro Syd"/>
    <n v="10"/>
    <n v="10"/>
    <x v="0"/>
    <s v="Pro Syd-10"/>
    <s v="OK"/>
    <n v="40"/>
    <n v="5"/>
    <n v="200"/>
    <s v="Aramco"/>
    <s v=""/>
    <s v=""/>
    <s v=""/>
    <n v="100"/>
    <n v="500"/>
    <n v="400"/>
    <x v="0"/>
    <s v="Poor &lt;55"/>
    <x v="2"/>
    <n v="100"/>
    <n v="80"/>
    <s v="NSW"/>
    <s v="-"/>
    <d v="1899-12-30T16:00:00"/>
    <s v="Randwick"/>
    <n v="9"/>
    <n v="11"/>
    <s v="Aramco"/>
    <s v="Pro Syd-10"/>
    <n v="20"/>
  </r>
  <r>
    <x v="57"/>
    <d v="1899-12-30T16:00:00"/>
    <x v="6"/>
    <n v="9"/>
    <n v="9"/>
    <s v="Bear On The Loose"/>
    <s v="E4"/>
    <n v="10"/>
    <n v="10"/>
    <x v="0"/>
    <s v="E4-10"/>
    <s v="OK"/>
    <n v="40"/>
    <m/>
    <s v=""/>
    <s v="Bear On The Loose"/>
    <s v=""/>
    <s v=""/>
    <s v=""/>
    <n v="100"/>
    <s v=""/>
    <n v="-100"/>
    <x v="0"/>
    <s v="Poor &lt;55"/>
    <x v="2"/>
    <s v=""/>
    <n v="-20"/>
    <s v="NSW"/>
    <s v="-"/>
    <d v="1899-12-30T16:00:00"/>
    <s v="Randwick"/>
    <n v="9"/>
    <n v="9"/>
    <s v="Bear On The Loose"/>
    <s v="E4-10"/>
    <n v="20"/>
  </r>
  <r>
    <x v="57"/>
    <d v="1899-12-30T16:35:00"/>
    <x v="6"/>
    <n v="10"/>
    <n v="11"/>
    <s v="The Escape"/>
    <s v="E4"/>
    <n v="11.000000000000002"/>
    <n v="11.000000000000002"/>
    <x v="0"/>
    <s v="E4-11"/>
    <s v="OK"/>
    <n v="44.000000000000007"/>
    <m/>
    <s v=""/>
    <s v="The Escape"/>
    <s v=""/>
    <s v=""/>
    <s v=""/>
    <n v="100"/>
    <s v=""/>
    <n v="-100"/>
    <x v="0"/>
    <s v="Poor &lt;55"/>
    <x v="2"/>
    <s v=""/>
    <n v="-20"/>
    <s v="NSW"/>
    <s v="-"/>
    <d v="1899-12-30T16:35:00"/>
    <s v="Randwick"/>
    <n v="10"/>
    <n v="11"/>
    <s v="The Escape"/>
    <s v="E4-11"/>
    <n v="20"/>
  </r>
  <r>
    <x v="57"/>
    <d v="1899-12-30T16:48:00"/>
    <x v="5"/>
    <n v="9"/>
    <n v="10"/>
    <s v="Lafargue"/>
    <s v="E4"/>
    <n v="12"/>
    <n v="26"/>
    <x v="1"/>
    <s v="E4-12/Edge-14"/>
    <s v="OK"/>
    <n v="104"/>
    <m/>
    <s v=""/>
    <s v="Lafargue"/>
    <n v="200"/>
    <s v=""/>
    <n v="-200"/>
    <n v="100"/>
    <s v=""/>
    <n v="-100"/>
    <x v="0"/>
    <s v="Best"/>
    <x v="6"/>
    <s v=""/>
    <n v="-150"/>
    <s v="Vic"/>
    <s v="-"/>
    <d v="1899-12-30T16:48:00"/>
    <s v="Caulfield"/>
    <n v="9"/>
    <n v="10"/>
    <s v="Lafargue"/>
    <s v="E4-12/Edge-14"/>
    <n v="150"/>
  </r>
  <r>
    <x v="57"/>
    <d v="1899-12-30T16:48:00"/>
    <x v="5"/>
    <n v="9"/>
    <n v="10"/>
    <s v="Lafargue"/>
    <s v="Edge"/>
    <n v="14"/>
    <s v=""/>
    <x v="2"/>
    <s v=""/>
    <s v="OK"/>
    <s v=""/>
    <m/>
    <s v=""/>
    <s v="Lafargue"/>
    <s v=""/>
    <s v=""/>
    <s v=""/>
    <n v="100"/>
    <s v=""/>
    <n v="-100"/>
    <x v="0"/>
    <s v="Best"/>
    <x v="5"/>
    <s v=""/>
    <s v=""/>
    <s v="Vic"/>
    <s v="-"/>
    <d v="1899-12-30T16:48:00"/>
    <s v="Caulfield"/>
    <n v="9"/>
    <n v="10"/>
    <s v="Lafargue"/>
    <s v=""/>
    <s v=""/>
  </r>
  <r>
    <x v="57"/>
    <d v="1899-12-30T16:48:00"/>
    <x v="5"/>
    <n v="9"/>
    <n v="4"/>
    <s v="Rheinberg"/>
    <s v="Pro Mel"/>
    <n v="10"/>
    <n v="10"/>
    <x v="0"/>
    <s v="Pro Mel-10"/>
    <s v="OK"/>
    <n v="40"/>
    <m/>
    <s v=""/>
    <s v="Rheinberg"/>
    <s v=""/>
    <s v=""/>
    <s v=""/>
    <n v="100"/>
    <s v=""/>
    <n v="-100"/>
    <x v="0"/>
    <s v="Poor &lt;55"/>
    <x v="2"/>
    <s v=""/>
    <n v="-20"/>
    <s v="Vic"/>
    <s v="-"/>
    <d v="1899-12-30T16:48:00"/>
    <s v="Caulfield"/>
    <n v="9"/>
    <n v="4"/>
    <s v="Rheinberg"/>
    <s v="Pro Mel-10"/>
    <n v="20"/>
  </r>
  <r>
    <x v="57"/>
    <d v="1899-12-30T16:48:00"/>
    <x v="5"/>
    <n v="9"/>
    <n v="8"/>
    <s v="St Lawrence"/>
    <s v="E4"/>
    <n v="20"/>
    <n v="55"/>
    <x v="3"/>
    <s v="E4-20/Nat-20/Pro Mel-15"/>
    <s v="OK"/>
    <n v="220"/>
    <m/>
    <s v=""/>
    <s v="St Lawrence"/>
    <n v="200"/>
    <s v=""/>
    <n v="-200"/>
    <n v="100"/>
    <s v=""/>
    <n v="-100"/>
    <x v="0"/>
    <s v="Best"/>
    <x v="6"/>
    <s v=""/>
    <n v="-150"/>
    <s v="Vic"/>
    <s v="-"/>
    <d v="1899-12-30T16:48:00"/>
    <s v="Caulfield"/>
    <n v="9"/>
    <n v="8"/>
    <s v="St Lawrence"/>
    <s v="E4-20/Nat-20/Pro Mel-15"/>
    <n v="150"/>
  </r>
  <r>
    <x v="57"/>
    <d v="1899-12-30T16:48:00"/>
    <x v="5"/>
    <n v="9"/>
    <n v="8"/>
    <s v="St Lawrence"/>
    <s v="Nat"/>
    <n v="20"/>
    <s v=""/>
    <x v="2"/>
    <s v=""/>
    <s v="OK"/>
    <s v=""/>
    <m/>
    <s v=""/>
    <s v="St Lawrence"/>
    <s v=""/>
    <s v=""/>
    <s v=""/>
    <n v="100"/>
    <s v=""/>
    <n v="-100"/>
    <x v="0"/>
    <s v="Best"/>
    <x v="5"/>
    <s v=""/>
    <s v=""/>
    <s v="Vic"/>
    <s v="-"/>
    <d v="1899-12-30T16:48:00"/>
    <s v="Caulfield"/>
    <n v="9"/>
    <n v="8"/>
    <s v="St Lawrence"/>
    <s v=""/>
    <s v=""/>
  </r>
  <r>
    <x v="57"/>
    <d v="1899-12-30T16:48:00"/>
    <x v="5"/>
    <n v="9"/>
    <n v="8"/>
    <s v="St Lawrence"/>
    <s v="Pro Mel"/>
    <n v="15"/>
    <s v=""/>
    <x v="2"/>
    <s v=""/>
    <s v="OK"/>
    <s v=""/>
    <m/>
    <s v=""/>
    <s v="St Lawrence"/>
    <s v=""/>
    <s v=""/>
    <s v=""/>
    <n v="100"/>
    <s v=""/>
    <n v="-100"/>
    <x v="0"/>
    <s v="Best"/>
    <x v="5"/>
    <s v=""/>
    <s v=""/>
    <s v="Vic"/>
    <s v="-"/>
    <d v="1899-12-30T16:48:00"/>
    <s v="Caulfield"/>
    <n v="9"/>
    <n v="8"/>
    <s v="St Lawrence"/>
    <s v=""/>
    <s v=""/>
  </r>
  <r>
    <x v="58"/>
    <d v="1899-12-30T12:25:00"/>
    <x v="1"/>
    <n v="3"/>
    <n v="2"/>
    <s v="Silvanito"/>
    <s v="Pro Syd"/>
    <n v="15"/>
    <n v="15"/>
    <x v="0"/>
    <s v="Pro Syd-15"/>
    <s v="OK"/>
    <n v="60"/>
    <m/>
    <s v=""/>
    <s v="Silvanito"/>
    <s v=""/>
    <s v=""/>
    <s v=""/>
    <n v="100"/>
    <s v=""/>
    <n v="-100"/>
    <x v="0"/>
    <s v="ave"/>
    <x v="1"/>
    <s v=""/>
    <n v="-120"/>
    <s v="NSW"/>
    <s v="-"/>
    <d v="1899-12-30T12:25:00"/>
    <s v="Rosehill"/>
    <n v="3"/>
    <n v="2"/>
    <s v="Silvanito"/>
    <s v="Pro Syd-15"/>
    <n v="120"/>
  </r>
  <r>
    <x v="58"/>
    <d v="1899-12-30T12:33:00"/>
    <x v="2"/>
    <n v="2"/>
    <n v="8"/>
    <s v="Top Boy"/>
    <s v="Nat"/>
    <n v="11"/>
    <n v="11"/>
    <x v="0"/>
    <s v="Nat-11"/>
    <s v=""/>
    <n v="44"/>
    <m/>
    <s v=""/>
    <s v="Top Boy"/>
    <s v=""/>
    <s v=""/>
    <s v=""/>
    <n v="100"/>
    <s v=""/>
    <n v="-100"/>
    <x v="0"/>
    <s v="Q"/>
    <x v="3"/>
    <s v=""/>
    <n v="-40"/>
    <s v="Qld"/>
    <s v="-"/>
    <d v="1899-12-30T12:33:00"/>
    <s v="Eagle Farm"/>
    <n v="2"/>
    <n v="8"/>
    <s v="Top Boy"/>
    <s v="Nat-11"/>
    <n v="40"/>
  </r>
  <r>
    <x v="58"/>
    <d v="1899-12-30T13:08:00"/>
    <x v="2"/>
    <n v="3"/>
    <n v="2"/>
    <s v="Essonne"/>
    <s v="Nat"/>
    <n v="11"/>
    <n v="11"/>
    <x v="0"/>
    <s v="Nat-11"/>
    <s v=""/>
    <n v="44"/>
    <m/>
    <s v=""/>
    <s v="Essonne"/>
    <s v=""/>
    <s v=""/>
    <s v=""/>
    <n v="100"/>
    <s v=""/>
    <n v="-100"/>
    <x v="0"/>
    <s v="Q"/>
    <x v="3"/>
    <s v=""/>
    <n v="-40"/>
    <s v="Qld"/>
    <s v="-"/>
    <d v="1899-12-30T13:08:00"/>
    <s v="Eagle Farm"/>
    <n v="3"/>
    <n v="2"/>
    <s v="Essonne"/>
    <s v="Nat-11"/>
    <n v="40"/>
  </r>
  <r>
    <x v="58"/>
    <d v="1899-12-30T13:35:00"/>
    <x v="1"/>
    <n v="5"/>
    <n v="8"/>
    <s v="Llanddwyn"/>
    <s v="Pro Syd"/>
    <n v="15"/>
    <n v="15"/>
    <x v="0"/>
    <s v="Pro Syd-15"/>
    <s v="OK"/>
    <n v="60"/>
    <n v="8.6"/>
    <n v="516"/>
    <s v="Llanddwyn"/>
    <s v=""/>
    <s v=""/>
    <s v=""/>
    <n v="100"/>
    <n v="860"/>
    <n v="760"/>
    <x v="0"/>
    <s v="ave"/>
    <x v="1"/>
    <n v="1032"/>
    <n v="912"/>
    <s v="NSW"/>
    <s v="-"/>
    <d v="1899-12-30T13:35:00"/>
    <s v="Rosehill"/>
    <n v="5"/>
    <n v="8"/>
    <s v="Llanddwyn"/>
    <s v="Pro Syd-15"/>
    <n v="120"/>
  </r>
  <r>
    <x v="58"/>
    <d v="1899-12-30T13:35:00"/>
    <x v="1"/>
    <n v="5"/>
    <n v="7"/>
    <s v="Wild Botanica"/>
    <s v="E4"/>
    <n v="10"/>
    <n v="10"/>
    <x v="0"/>
    <s v="E4-10"/>
    <s v="OK"/>
    <n v="40"/>
    <m/>
    <s v=""/>
    <s v="Wild Botanica"/>
    <s v=""/>
    <s v=""/>
    <s v=""/>
    <n v="100"/>
    <s v=""/>
    <n v="-100"/>
    <x v="0"/>
    <s v="Poor &lt;55"/>
    <x v="2"/>
    <s v=""/>
    <n v="-20"/>
    <s v="NSW"/>
    <s v="-"/>
    <d v="1899-12-30T13:35:00"/>
    <s v="Rosehill"/>
    <n v="5"/>
    <n v="7"/>
    <s v="Wild Botanica"/>
    <s v="E4-10"/>
    <n v="20"/>
  </r>
  <r>
    <x v="58"/>
    <d v="1899-12-30T14:10:00"/>
    <x v="1"/>
    <n v="6"/>
    <n v="9"/>
    <s v="In Flight"/>
    <s v="E4"/>
    <n v="10"/>
    <n v="10"/>
    <x v="0"/>
    <s v="E4-10"/>
    <s v="OK"/>
    <n v="40"/>
    <m/>
    <s v=""/>
    <s v="In Flight"/>
    <s v=""/>
    <s v=""/>
    <s v=""/>
    <n v="100"/>
    <s v=""/>
    <n v="-100"/>
    <x v="0"/>
    <s v="Poor &lt;55"/>
    <x v="2"/>
    <s v=""/>
    <n v="-20"/>
    <s v="NSW"/>
    <s v="-"/>
    <d v="1899-12-30T14:10:00"/>
    <s v="Rosehill"/>
    <n v="6"/>
    <n v="9"/>
    <s v="In Flight"/>
    <s v="E4-10"/>
    <n v="20"/>
  </r>
  <r>
    <x v="58"/>
    <d v="1899-12-30T14:10:00"/>
    <x v="1"/>
    <n v="6"/>
    <n v="7"/>
    <s v="Jedibeel"/>
    <s v="Pro Syd"/>
    <n v="15"/>
    <n v="15"/>
    <x v="0"/>
    <s v="Pro Syd-15"/>
    <s v="OK"/>
    <n v="60"/>
    <n v="4.5999999999999996"/>
    <n v="276"/>
    <s v="Jedibeel"/>
    <s v=""/>
    <s v=""/>
    <s v=""/>
    <n v="100"/>
    <n v="459.99999999999994"/>
    <n v="359.99999999999994"/>
    <x v="0"/>
    <s v="ave"/>
    <x v="1"/>
    <n v="552"/>
    <n v="432"/>
    <s v="NSW"/>
    <s v="-"/>
    <d v="1899-12-30T14:10:00"/>
    <s v="Rosehill"/>
    <n v="6"/>
    <n v="7"/>
    <s v="Jedibeel"/>
    <s v="Pro Syd-15"/>
    <n v="120"/>
  </r>
  <r>
    <x v="58"/>
    <d v="1899-12-30T14:45:00"/>
    <x v="1"/>
    <n v="7"/>
    <n v="2"/>
    <s v="Age Of Sail"/>
    <s v="Pro Syd"/>
    <n v="10"/>
    <n v="10"/>
    <x v="0"/>
    <s v="Pro Syd-10"/>
    <s v="OK"/>
    <n v="40"/>
    <m/>
    <s v=""/>
    <s v="Age Of Sail"/>
    <s v=""/>
    <s v=""/>
    <s v=""/>
    <n v="100"/>
    <s v=""/>
    <n v="-100"/>
    <x v="0"/>
    <s v="Poor &lt;55"/>
    <x v="2"/>
    <s v=""/>
    <n v="-20"/>
    <s v="NSW"/>
    <s v="-"/>
    <d v="1899-12-30T14:45:00"/>
    <s v="Rosehill"/>
    <n v="7"/>
    <n v="2"/>
    <s v="Age Of Sail"/>
    <s v="Pro Syd-10"/>
    <n v="20"/>
  </r>
  <r>
    <x v="58"/>
    <d v="1899-12-30T14:45:00"/>
    <x v="1"/>
    <n v="7"/>
    <n v="5"/>
    <s v="Loco"/>
    <s v="Pro Syd"/>
    <n v="15"/>
    <n v="15"/>
    <x v="0"/>
    <s v="Pro Syd-15"/>
    <s v="OK"/>
    <n v="60"/>
    <m/>
    <s v=""/>
    <s v="Loco"/>
    <s v=""/>
    <s v=""/>
    <s v=""/>
    <n v="100"/>
    <s v=""/>
    <n v="-100"/>
    <x v="0"/>
    <s v="ave"/>
    <x v="1"/>
    <s v=""/>
    <n v="-120"/>
    <s v="NSW"/>
    <s v="-"/>
    <d v="1899-12-30T14:45:00"/>
    <s v="Rosehill"/>
    <n v="7"/>
    <n v="5"/>
    <s v="Loco"/>
    <s v="Pro Syd-15"/>
    <n v="120"/>
  </r>
  <r>
    <x v="58"/>
    <d v="1899-12-30T14:57:00"/>
    <x v="2"/>
    <n v="6"/>
    <n v="8"/>
    <s v="Emperor"/>
    <s v="Nat"/>
    <n v="11"/>
    <n v="11"/>
    <x v="0"/>
    <s v="Nat-11"/>
    <s v=""/>
    <n v="44"/>
    <m/>
    <s v=""/>
    <s v="Emperor"/>
    <s v=""/>
    <s v=""/>
    <s v=""/>
    <n v="100"/>
    <s v=""/>
    <n v="-100"/>
    <x v="0"/>
    <s v="Q"/>
    <x v="3"/>
    <s v=""/>
    <n v="-40"/>
    <s v="Qld"/>
    <s v="-"/>
    <d v="1899-12-30T14:57:00"/>
    <s v="Eagle Farm"/>
    <n v="6"/>
    <n v="8"/>
    <s v="Emperor"/>
    <s v="Nat-11"/>
    <n v="40"/>
  </r>
  <r>
    <x v="58"/>
    <d v="1899-12-30T15:25:00"/>
    <x v="1"/>
    <n v="8"/>
    <n v="1"/>
    <s v="Tamerlane"/>
    <s v="Pro Syd"/>
    <n v="10"/>
    <n v="10"/>
    <x v="0"/>
    <s v="Pro Syd-10"/>
    <s v="OK"/>
    <n v="40"/>
    <m/>
    <s v=""/>
    <s v="Tamerlane"/>
    <s v=""/>
    <s v=""/>
    <s v=""/>
    <n v="100"/>
    <s v=""/>
    <n v="-100"/>
    <x v="0"/>
    <s v="Poor &lt;55"/>
    <x v="2"/>
    <s v=""/>
    <n v="-20"/>
    <s v="NSW"/>
    <s v="-"/>
    <d v="1899-12-30T15:25:00"/>
    <s v="Rosehill"/>
    <n v="8"/>
    <n v="1"/>
    <s v="Tamerlane"/>
    <s v="Pro Syd-10"/>
    <n v="20"/>
  </r>
  <r>
    <x v="58"/>
    <d v="1899-12-30T15:25:00"/>
    <x v="1"/>
    <n v="8"/>
    <n v="11"/>
    <s v="War Eternal"/>
    <s v="Pro Syd"/>
    <n v="15"/>
    <n v="15"/>
    <x v="0"/>
    <s v="Pro Syd-15"/>
    <s v="OK"/>
    <n v="60"/>
    <m/>
    <s v=""/>
    <s v="War Eternal"/>
    <s v=""/>
    <s v=""/>
    <s v=""/>
    <n v="100"/>
    <s v=""/>
    <n v="-100"/>
    <x v="0"/>
    <s v="ave"/>
    <x v="1"/>
    <s v=""/>
    <n v="-120"/>
    <s v="NSW"/>
    <s v="-"/>
    <d v="1899-12-30T15:25:00"/>
    <s v="Rosehill"/>
    <n v="8"/>
    <n v="11"/>
    <s v="War Eternal"/>
    <s v="Pro Syd-15"/>
    <n v="120"/>
  </r>
  <r>
    <x v="58"/>
    <d v="1899-12-30T15:45:00"/>
    <x v="0"/>
    <n v="7"/>
    <n v="3"/>
    <s v="Speycaster"/>
    <s v="Edge"/>
    <n v="12"/>
    <n v="25"/>
    <x v="1"/>
    <s v="Edge-12/Pro Mel-13"/>
    <s v="OK"/>
    <n v="100"/>
    <m/>
    <s v=""/>
    <s v="Speycaster"/>
    <n v="100"/>
    <s v=""/>
    <n v="-100"/>
    <n v="100"/>
    <s v=""/>
    <n v="-100"/>
    <x v="0"/>
    <s v="Best"/>
    <x v="4"/>
    <s v=""/>
    <n v="-100"/>
    <s v="Vic"/>
    <s v="-"/>
    <d v="1899-12-30T15:45:00"/>
    <s v="Flemington"/>
    <n v="7"/>
    <n v="3"/>
    <s v="Speycaster"/>
    <s v="Edge-12/Pro Mel-13"/>
    <n v="100"/>
  </r>
  <r>
    <x v="58"/>
    <d v="1899-12-30T15:45:00"/>
    <x v="0"/>
    <n v="7"/>
    <n v="3"/>
    <s v="Speycaster"/>
    <s v="Pro Mel"/>
    <n v="13"/>
    <s v=""/>
    <x v="2"/>
    <s v=""/>
    <s v="OK"/>
    <s v=""/>
    <m/>
    <s v=""/>
    <s v="Speycaster"/>
    <s v=""/>
    <s v=""/>
    <s v=""/>
    <n v="100"/>
    <s v=""/>
    <n v="-100"/>
    <x v="0"/>
    <s v="Best"/>
    <x v="5"/>
    <s v=""/>
    <s v=""/>
    <s v="Vic"/>
    <s v="-"/>
    <d v="1899-12-30T15:45:00"/>
    <s v="Flemington"/>
    <n v="7"/>
    <n v="3"/>
    <s v="Speycaster"/>
    <s v=""/>
    <s v=""/>
  </r>
  <r>
    <x v="58"/>
    <d v="1899-12-30T16:40:00"/>
    <x v="1"/>
    <n v="10"/>
    <n v="17"/>
    <s v="Iron Man"/>
    <s v="Pro Syd"/>
    <n v="10"/>
    <n v="10"/>
    <x v="0"/>
    <s v="Pro Syd-10"/>
    <s v="OK"/>
    <n v="40"/>
    <n v="9"/>
    <n v="360"/>
    <s v="Iron Man"/>
    <s v=""/>
    <s v=""/>
    <s v=""/>
    <n v="100"/>
    <n v="900"/>
    <n v="800"/>
    <x v="0"/>
    <s v="Poor &lt;55"/>
    <x v="2"/>
    <n v="180"/>
    <n v="160"/>
    <s v="NSW"/>
    <s v="-"/>
    <d v="1899-12-30T16:40:00"/>
    <s v="Rosehill"/>
    <n v="10"/>
    <n v="17"/>
    <s v="Iron Man"/>
    <s v="Pro Syd-10"/>
    <n v="20"/>
  </r>
  <r>
    <x v="58"/>
    <d v="1899-12-30T16:40:00"/>
    <x v="1"/>
    <n v="10"/>
    <n v="7"/>
    <s v="Willaidow"/>
    <s v="Pro Syd"/>
    <n v="15"/>
    <n v="15"/>
    <x v="0"/>
    <s v="Pro Syd-15"/>
    <s v="OK"/>
    <n v="60"/>
    <m/>
    <s v=""/>
    <s v="Willaidow"/>
    <s v=""/>
    <s v=""/>
    <s v=""/>
    <n v="100"/>
    <s v=""/>
    <n v="-100"/>
    <x v="0"/>
    <s v="ave"/>
    <x v="1"/>
    <s v=""/>
    <n v="-120"/>
    <s v="NSW"/>
    <s v="-"/>
    <d v="1899-12-30T16:40:00"/>
    <s v="Rosehill"/>
    <n v="10"/>
    <n v="7"/>
    <s v="Willaidow"/>
    <s v="Pro Syd-15"/>
    <n v="120"/>
  </r>
  <r>
    <x v="59"/>
    <d v="1899-12-30T13:05:00"/>
    <x v="6"/>
    <n v="4"/>
    <n v="2"/>
    <s v="Defining"/>
    <s v="E4"/>
    <n v="10"/>
    <n v="23"/>
    <x v="1"/>
    <s v="E4-10/Nat-13"/>
    <s v="OK"/>
    <n v="92"/>
    <m/>
    <s v=""/>
    <s v="Defining"/>
    <n v="100"/>
    <s v=""/>
    <n v="-100"/>
    <n v="100"/>
    <s v=""/>
    <n v="-100"/>
    <x v="0"/>
    <s v="Best"/>
    <x v="3"/>
    <s v=""/>
    <n v="-40"/>
    <s v="NSW"/>
    <s v="-"/>
    <d v="1899-12-30T13:05:00"/>
    <s v="Randwick"/>
    <n v="4"/>
    <n v="2"/>
    <s v="Defining"/>
    <s v="E4-10/Nat-13"/>
    <n v="40"/>
  </r>
  <r>
    <x v="59"/>
    <d v="1899-12-30T13:05:00"/>
    <x v="6"/>
    <n v="4"/>
    <n v="2"/>
    <s v="Defining"/>
    <s v="Nat"/>
    <n v="13"/>
    <s v=""/>
    <x v="2"/>
    <s v=""/>
    <s v="OK"/>
    <s v=""/>
    <m/>
    <s v=""/>
    <s v="Defining"/>
    <s v=""/>
    <s v=""/>
    <s v=""/>
    <n v="100"/>
    <s v=""/>
    <n v="-100"/>
    <x v="0"/>
    <s v="Best"/>
    <x v="5"/>
    <s v=""/>
    <s v=""/>
    <s v="NSW"/>
    <s v="-"/>
    <d v="1899-12-30T13:05:00"/>
    <s v="Randwick"/>
    <n v="4"/>
    <n v="2"/>
    <s v="Defining"/>
    <s v=""/>
    <s v=""/>
  </r>
  <r>
    <x v="59"/>
    <d v="1899-12-30T13:05:00"/>
    <x v="6"/>
    <n v="4"/>
    <n v="5"/>
    <s v="Mascaret"/>
    <s v="Pro Syd"/>
    <n v="10"/>
    <n v="10"/>
    <x v="0"/>
    <s v="Pro Syd-10"/>
    <s v="OK"/>
    <n v="40"/>
    <m/>
    <s v=""/>
    <s v="Mascaret"/>
    <s v=""/>
    <s v=""/>
    <s v=""/>
    <n v="100"/>
    <s v=""/>
    <n v="-100"/>
    <x v="0"/>
    <s v="Poor &lt;55"/>
    <x v="2"/>
    <s v=""/>
    <n v="-20"/>
    <s v="NSW"/>
    <s v="-"/>
    <d v="1899-12-30T13:05:00"/>
    <s v="Randwick"/>
    <n v="4"/>
    <n v="5"/>
    <s v="Mascaret"/>
    <s v="Pro Syd-10"/>
    <n v="20"/>
  </r>
  <r>
    <x v="59"/>
    <d v="1899-12-30T13:40:00"/>
    <x v="6"/>
    <n v="5"/>
    <n v="1"/>
    <s v="World Alliance"/>
    <s v="E4"/>
    <n v="10"/>
    <n v="23"/>
    <x v="1"/>
    <s v="E4-10/Nat-13"/>
    <s v="OK"/>
    <n v="92"/>
    <m/>
    <s v=""/>
    <s v="World Alliance"/>
    <n v="100"/>
    <s v=""/>
    <n v="-100"/>
    <n v="100"/>
    <s v=""/>
    <n v="-100"/>
    <x v="0"/>
    <s v="Best"/>
    <x v="3"/>
    <s v=""/>
    <n v="-40"/>
    <s v="NSW"/>
    <s v="-"/>
    <d v="1899-12-30T13:40:00"/>
    <s v="Randwick"/>
    <n v="5"/>
    <n v="1"/>
    <s v="World Alliance"/>
    <s v="E4-10/Nat-13"/>
    <n v="40"/>
  </r>
  <r>
    <x v="59"/>
    <d v="1899-12-30T13:40:00"/>
    <x v="6"/>
    <n v="5"/>
    <n v="1"/>
    <s v="World Alliance"/>
    <s v="Nat"/>
    <n v="13"/>
    <s v=""/>
    <x v="2"/>
    <s v=""/>
    <s v="OK"/>
    <s v=""/>
    <m/>
    <s v=""/>
    <s v="World Alliance"/>
    <s v=""/>
    <s v=""/>
    <s v=""/>
    <n v="100"/>
    <s v=""/>
    <n v="-100"/>
    <x v="0"/>
    <s v="Best"/>
    <x v="5"/>
    <s v=""/>
    <s v=""/>
    <s v="NSW"/>
    <s v="-"/>
    <d v="1899-12-30T13:40:00"/>
    <s v="Randwick"/>
    <n v="5"/>
    <n v="1"/>
    <s v="World Alliance"/>
    <s v=""/>
    <s v=""/>
  </r>
  <r>
    <x v="59"/>
    <d v="1899-12-30T13:55:00"/>
    <x v="5"/>
    <n v="4"/>
    <n v="2"/>
    <s v="Ferago"/>
    <s v="Edge"/>
    <n v="15"/>
    <n v="28"/>
    <x v="1"/>
    <s v="Edge-15/Pro Mel-13"/>
    <s v="OK"/>
    <n v="112"/>
    <n v="3.3"/>
    <n v="369.59999999999997"/>
    <s v="Ferago"/>
    <n v="200"/>
    <n v="660"/>
    <n v="460"/>
    <n v="100"/>
    <n v="330"/>
    <n v="230"/>
    <x v="0"/>
    <s v="Best"/>
    <x v="6"/>
    <n v="495"/>
    <n v="345"/>
    <s v="Vic"/>
    <s v="-"/>
    <d v="1899-12-30T13:55:00"/>
    <s v="Caulfield"/>
    <n v="4"/>
    <n v="2"/>
    <s v="Ferago"/>
    <s v="Edge-15/Pro Mel-13"/>
    <n v="150"/>
  </r>
  <r>
    <x v="59"/>
    <d v="1899-12-30T13:55:00"/>
    <x v="5"/>
    <n v="4"/>
    <n v="2"/>
    <s v="Ferago"/>
    <s v="Pro Mel"/>
    <n v="13"/>
    <s v=""/>
    <x v="2"/>
    <s v=""/>
    <s v="OK"/>
    <s v=""/>
    <n v="3.3"/>
    <s v=""/>
    <s v="Ferago"/>
    <s v=""/>
    <s v=""/>
    <s v=""/>
    <n v="100"/>
    <n v="330"/>
    <n v="230"/>
    <x v="0"/>
    <s v="Best"/>
    <x v="5"/>
    <s v=""/>
    <s v=""/>
    <s v="Vic"/>
    <s v="-"/>
    <d v="1899-12-30T13:55:00"/>
    <s v="Caulfield"/>
    <n v="4"/>
    <n v="2"/>
    <s v="Ferago"/>
    <s v=""/>
    <s v=""/>
  </r>
  <r>
    <x v="59"/>
    <d v="1899-12-30T13:55:00"/>
    <x v="5"/>
    <n v="4"/>
    <n v="10"/>
    <s v="Matron Bullwinkel"/>
    <s v="E4"/>
    <n v="20"/>
    <n v="48"/>
    <x v="3"/>
    <s v="E4-20/Nat-13/Pro Mel-15"/>
    <s v="OK"/>
    <n v="192"/>
    <m/>
    <s v=""/>
    <s v="Matron Bullwinkel"/>
    <n v="200"/>
    <s v=""/>
    <n v="-200"/>
    <n v="100"/>
    <s v=""/>
    <n v="-100"/>
    <x v="0"/>
    <s v="Best"/>
    <x v="6"/>
    <s v=""/>
    <n v="-150"/>
    <s v="Vic"/>
    <s v="-"/>
    <d v="1899-12-30T13:55:00"/>
    <s v="Caulfield"/>
    <n v="4"/>
    <n v="10"/>
    <s v="Matron Bullwinkel"/>
    <s v="E4-20/Nat-13/Pro Mel-15"/>
    <n v="150"/>
  </r>
  <r>
    <x v="59"/>
    <d v="1899-12-30T13:55:00"/>
    <x v="5"/>
    <n v="4"/>
    <n v="10"/>
    <s v="Matron Bullwinkel"/>
    <s v="Nat"/>
    <n v="13"/>
    <s v=""/>
    <x v="2"/>
    <s v=""/>
    <s v="OK"/>
    <s v=""/>
    <m/>
    <s v=""/>
    <s v="Matron Bullwinkel"/>
    <s v=""/>
    <s v=""/>
    <s v=""/>
    <n v="100"/>
    <s v=""/>
    <n v="-100"/>
    <x v="0"/>
    <s v="Best"/>
    <x v="5"/>
    <s v=""/>
    <s v=""/>
    <s v="Vic"/>
    <s v="-"/>
    <d v="1899-12-30T13:55:00"/>
    <s v="Caulfield"/>
    <n v="4"/>
    <n v="10"/>
    <s v="Matron Bullwinkel"/>
    <s v=""/>
    <s v=""/>
  </r>
  <r>
    <x v="59"/>
    <d v="1899-12-30T13:55:00"/>
    <x v="5"/>
    <n v="4"/>
    <n v="10"/>
    <s v="Matron Bullwinkel"/>
    <s v="Pro Mel"/>
    <n v="15"/>
    <s v=""/>
    <x v="2"/>
    <s v=""/>
    <s v="OK"/>
    <s v=""/>
    <m/>
    <s v=""/>
    <s v="Matron Bullwinkel"/>
    <s v=""/>
    <s v=""/>
    <s v=""/>
    <n v="100"/>
    <s v=""/>
    <n v="-100"/>
    <x v="0"/>
    <s v="Best"/>
    <x v="5"/>
    <s v=""/>
    <s v=""/>
    <s v="Vic"/>
    <s v="-"/>
    <d v="1899-12-30T13:55:00"/>
    <s v="Caulfield"/>
    <n v="4"/>
    <n v="10"/>
    <s v="Matron Bullwinkel"/>
    <s v=""/>
    <s v=""/>
  </r>
  <r>
    <x v="59"/>
    <d v="1899-12-30T14:15:00"/>
    <x v="6"/>
    <n v="6"/>
    <n v="3"/>
    <s v="Ha Ha Ha"/>
    <s v="Pro Syd"/>
    <n v="10"/>
    <n v="10"/>
    <x v="0"/>
    <s v="Pro Syd-10"/>
    <s v="OK"/>
    <n v="40"/>
    <m/>
    <s v=""/>
    <s v="Ha Ha Ha"/>
    <s v=""/>
    <s v=""/>
    <s v=""/>
    <n v="100"/>
    <s v=""/>
    <n v="-100"/>
    <x v="0"/>
    <s v="Poor &lt;55"/>
    <x v="2"/>
    <s v=""/>
    <n v="-20"/>
    <s v="NSW"/>
    <s v="-"/>
    <d v="1899-12-30T14:15:00"/>
    <s v="Randwick"/>
    <n v="6"/>
    <n v="3"/>
    <s v="Ha Ha Ha"/>
    <s v="Pro Syd-10"/>
    <n v="20"/>
  </r>
  <r>
    <x v="59"/>
    <d v="1899-12-30T14:15:00"/>
    <x v="6"/>
    <n v="6"/>
    <n v="7"/>
    <s v="Roma Avenue"/>
    <s v="E4"/>
    <n v="10"/>
    <n v="10"/>
    <x v="0"/>
    <s v="E4-10"/>
    <s v="OK"/>
    <n v="40"/>
    <m/>
    <s v=""/>
    <s v="Roma Avenue"/>
    <s v=""/>
    <s v=""/>
    <s v=""/>
    <n v="100"/>
    <s v=""/>
    <n v="-100"/>
    <x v="0"/>
    <s v="Poor &lt;55"/>
    <x v="2"/>
    <s v=""/>
    <n v="-20"/>
    <s v="NSW"/>
    <s v="-"/>
    <d v="1899-12-30T14:15:00"/>
    <s v="Randwick"/>
    <n v="6"/>
    <n v="7"/>
    <s v="Roma Avenue"/>
    <s v="E4-10"/>
    <n v="20"/>
  </r>
  <r>
    <x v="59"/>
    <d v="1899-12-30T14:23:00"/>
    <x v="4"/>
    <n v="5"/>
    <n v="4"/>
    <s v="The Vowels"/>
    <s v="Nat"/>
    <n v="11"/>
    <n v="11"/>
    <x v="0"/>
    <s v="Nat-11"/>
    <s v=""/>
    <n v="44"/>
    <m/>
    <s v=""/>
    <s v="The Vowels"/>
    <s v=""/>
    <s v=""/>
    <s v=""/>
    <n v="100"/>
    <s v=""/>
    <n v="-100"/>
    <x v="0"/>
    <s v="Q"/>
    <x v="3"/>
    <s v=""/>
    <n v="-40"/>
    <s v="Qld"/>
    <s v="-"/>
    <d v="1899-12-30T14:23:00"/>
    <s v="Doomben"/>
    <n v="5"/>
    <n v="4"/>
    <s v="The Vowels"/>
    <s v="Nat-11"/>
    <n v="40"/>
  </r>
  <r>
    <x v="59"/>
    <d v="1899-12-30T14:30:00"/>
    <x v="5"/>
    <n v="5"/>
    <n v="5"/>
    <s v="Herbert Park"/>
    <s v="E4"/>
    <n v="10"/>
    <n v="23"/>
    <x v="1"/>
    <s v="E4-10/Nat-13"/>
    <s v="OK"/>
    <n v="92"/>
    <n v="8"/>
    <n v="736"/>
    <s v="Herbert Park"/>
    <n v="100"/>
    <n v="800"/>
    <n v="700"/>
    <n v="100"/>
    <n v="800"/>
    <n v="700"/>
    <x v="0"/>
    <s v="Best"/>
    <x v="4"/>
    <n v="800"/>
    <n v="700"/>
    <s v="Vic"/>
    <s v="-"/>
    <d v="1899-12-30T14:30:00"/>
    <s v="Caulfield"/>
    <n v="5"/>
    <n v="5"/>
    <s v="Herbert Park"/>
    <s v="E4-10/Nat-13"/>
    <n v="100"/>
  </r>
  <r>
    <x v="59"/>
    <d v="1899-12-30T14:30:00"/>
    <x v="5"/>
    <n v="5"/>
    <n v="5"/>
    <s v="Herbert Park"/>
    <s v="Nat"/>
    <n v="13"/>
    <s v=""/>
    <x v="2"/>
    <s v=""/>
    <s v="OK"/>
    <s v=""/>
    <n v="8"/>
    <s v=""/>
    <s v="Herbert Park"/>
    <s v=""/>
    <s v=""/>
    <s v=""/>
    <n v="100"/>
    <n v="800"/>
    <n v="700"/>
    <x v="0"/>
    <s v="Best"/>
    <x v="5"/>
    <s v=""/>
    <s v=""/>
    <s v="Vic"/>
    <s v="-"/>
    <d v="1899-12-30T14:30:00"/>
    <s v="Caulfield"/>
    <n v="5"/>
    <n v="5"/>
    <s v="Herbert Park"/>
    <s v=""/>
    <s v=""/>
  </r>
  <r>
    <x v="59"/>
    <d v="1899-12-30T14:50:00"/>
    <x v="6"/>
    <n v="7"/>
    <n v="1"/>
    <s v="Bubbas Bay"/>
    <s v="E4"/>
    <n v="10"/>
    <n v="10"/>
    <x v="0"/>
    <s v="E4-10"/>
    <s v="OK"/>
    <n v="40"/>
    <m/>
    <s v=""/>
    <s v="Bubbas Bay"/>
    <s v=""/>
    <s v=""/>
    <s v=""/>
    <n v="100"/>
    <s v=""/>
    <n v="-100"/>
    <x v="0"/>
    <s v="Poor &lt;55"/>
    <x v="2"/>
    <s v=""/>
    <n v="-20"/>
    <s v="NSW"/>
    <s v="-"/>
    <d v="1899-12-30T14:50:00"/>
    <s v="Randwick"/>
    <n v="7"/>
    <n v="1"/>
    <s v="Bubbas Bay"/>
    <s v="E4-10"/>
    <n v="20"/>
  </r>
  <r>
    <x v="59"/>
    <d v="1899-12-30T14:50:00"/>
    <x v="6"/>
    <n v="7"/>
    <n v="4"/>
    <s v="Fleetwood"/>
    <s v="Pro Syd"/>
    <n v="10"/>
    <n v="10"/>
    <x v="0"/>
    <s v="Pro Syd-10"/>
    <s v="OK"/>
    <n v="40"/>
    <n v="2"/>
    <n v="80"/>
    <s v="Fleetwood"/>
    <s v=""/>
    <s v=""/>
    <s v=""/>
    <n v="100"/>
    <n v="200"/>
    <n v="100"/>
    <x v="0"/>
    <s v="Poor &lt;55"/>
    <x v="2"/>
    <n v="40"/>
    <n v="20"/>
    <s v="NSW"/>
    <s v="-"/>
    <d v="1899-12-30T14:50:00"/>
    <s v="Randwick"/>
    <n v="7"/>
    <n v="4"/>
    <s v="Fleetwood"/>
    <s v="Pro Syd-10"/>
    <n v="20"/>
  </r>
  <r>
    <x v="59"/>
    <d v="1899-12-30T14:50:00"/>
    <x v="6"/>
    <n v="7"/>
    <n v="2"/>
    <s v="Shezanalister"/>
    <s v="Pro Syd"/>
    <n v="10"/>
    <n v="10"/>
    <x v="0"/>
    <s v="Pro Syd-10"/>
    <s v="OK"/>
    <n v="40"/>
    <m/>
    <s v=""/>
    <s v="Shezanalister"/>
    <s v=""/>
    <s v=""/>
    <s v=""/>
    <n v="100"/>
    <s v=""/>
    <n v="-100"/>
    <x v="0"/>
    <s v="Poor &lt;55"/>
    <x v="2"/>
    <s v=""/>
    <n v="-20"/>
    <s v="NSW"/>
    <s v="-"/>
    <d v="1899-12-30T14:50:00"/>
    <s v="Randwick"/>
    <n v="7"/>
    <n v="2"/>
    <s v="Shezanalister"/>
    <s v="Pro Syd-10"/>
    <n v="20"/>
  </r>
  <r>
    <x v="59"/>
    <d v="1899-12-30T15:10:00"/>
    <x v="5"/>
    <n v="6"/>
    <n v="6"/>
    <s v="Patchouli Dream"/>
    <s v="E4"/>
    <n v="10"/>
    <n v="23"/>
    <x v="1"/>
    <s v="E4-10/Nat-13"/>
    <s v="OK"/>
    <n v="92"/>
    <m/>
    <s v=""/>
    <s v="Patchouli Dream"/>
    <n v="100"/>
    <s v=""/>
    <n v="-100"/>
    <n v="100"/>
    <s v=""/>
    <n v="-100"/>
    <x v="0"/>
    <s v="Best"/>
    <x v="4"/>
    <s v=""/>
    <n v="-100"/>
    <s v="Vic"/>
    <s v="-"/>
    <d v="1899-12-30T15:10:00"/>
    <s v="Caulfield"/>
    <n v="6"/>
    <n v="6"/>
    <s v="Patchouli Dream"/>
    <s v="E4-10/Nat-13"/>
    <n v="100"/>
  </r>
  <r>
    <x v="59"/>
    <d v="1899-12-30T15:10:00"/>
    <x v="5"/>
    <n v="6"/>
    <n v="6"/>
    <s v="Patchouli Dream"/>
    <s v="Nat"/>
    <n v="13"/>
    <s v=""/>
    <x v="2"/>
    <s v=""/>
    <s v="OK"/>
    <s v=""/>
    <m/>
    <s v=""/>
    <s v="Patchouli Dream"/>
    <s v=""/>
    <s v=""/>
    <s v=""/>
    <n v="100"/>
    <s v=""/>
    <n v="-100"/>
    <x v="0"/>
    <s v="Best"/>
    <x v="5"/>
    <s v=""/>
    <s v=""/>
    <s v="Vic"/>
    <s v="-"/>
    <d v="1899-12-30T15:10:00"/>
    <s v="Caulfield"/>
    <n v="6"/>
    <n v="6"/>
    <s v="Patchouli Dream"/>
    <s v=""/>
    <s v=""/>
  </r>
  <r>
    <x v="59"/>
    <d v="1899-12-30T15:50:00"/>
    <x v="5"/>
    <n v="7"/>
    <n v="2"/>
    <s v="Recommendation"/>
    <s v="E4"/>
    <n v="10"/>
    <n v="66"/>
    <x v="4"/>
    <s v="E4-10/Edge-20/Nat-20/Pro Mel-16"/>
    <s v="OK"/>
    <n v="264"/>
    <n v="1.4"/>
    <n v="369.59999999999997"/>
    <s v="Recommendation"/>
    <n v="200"/>
    <n v="280"/>
    <n v="80"/>
    <n v="100"/>
    <n v="140"/>
    <n v="40"/>
    <x v="0"/>
    <s v="Best"/>
    <x v="6"/>
    <n v="210"/>
    <n v="60"/>
    <s v="Vic"/>
    <s v="-"/>
    <d v="1899-12-30T15:50:00"/>
    <s v="Caulfield"/>
    <n v="7"/>
    <n v="2"/>
    <s v="Recommendation"/>
    <s v="E4-10/Edge-20/Nat-20/Pro Mel-16"/>
    <n v="150"/>
  </r>
  <r>
    <x v="59"/>
    <d v="1899-12-30T15:50:00"/>
    <x v="5"/>
    <n v="7"/>
    <n v="2"/>
    <s v="Recommendation"/>
    <s v="Edge"/>
    <n v="20"/>
    <s v=""/>
    <x v="2"/>
    <s v=""/>
    <s v="OK"/>
    <s v=""/>
    <n v="1.4"/>
    <s v=""/>
    <s v="Recommendation"/>
    <s v=""/>
    <s v=""/>
    <s v=""/>
    <n v="100"/>
    <n v="140"/>
    <n v="40"/>
    <x v="0"/>
    <s v="Best"/>
    <x v="5"/>
    <s v=""/>
    <s v=""/>
    <s v="Vic"/>
    <s v="-"/>
    <d v="1899-12-30T15:50:00"/>
    <s v="Caulfield"/>
    <n v="7"/>
    <n v="2"/>
    <s v="Recommendation"/>
    <s v=""/>
    <s v=""/>
  </r>
  <r>
    <x v="59"/>
    <d v="1899-12-30T15:50:00"/>
    <x v="5"/>
    <n v="7"/>
    <n v="2"/>
    <s v="Recommendation"/>
    <s v="Nat"/>
    <n v="20"/>
    <s v=""/>
    <x v="2"/>
    <s v=""/>
    <s v="OK"/>
    <s v=""/>
    <n v="1.4"/>
    <s v=""/>
    <s v="Recommendation"/>
    <s v=""/>
    <s v=""/>
    <s v=""/>
    <n v="100"/>
    <n v="140"/>
    <n v="40"/>
    <x v="0"/>
    <s v="Best"/>
    <x v="5"/>
    <s v=""/>
    <s v=""/>
    <s v="Vic"/>
    <s v="-"/>
    <d v="1899-12-30T15:50:00"/>
    <s v="Caulfield"/>
    <n v="7"/>
    <n v="2"/>
    <s v="Recommendation"/>
    <s v=""/>
    <s v=""/>
  </r>
  <r>
    <x v="59"/>
    <d v="1899-12-30T15:50:00"/>
    <x v="5"/>
    <n v="7"/>
    <n v="2"/>
    <s v="Recommendation"/>
    <s v="Pro Mel"/>
    <n v="16"/>
    <s v=""/>
    <x v="2"/>
    <s v=""/>
    <s v="OK"/>
    <s v=""/>
    <n v="1.4"/>
    <s v=""/>
    <s v="Recommendation"/>
    <s v=""/>
    <s v=""/>
    <s v=""/>
    <n v="100"/>
    <n v="140"/>
    <n v="40"/>
    <x v="0"/>
    <s v="Best"/>
    <x v="5"/>
    <s v=""/>
    <s v=""/>
    <s v="Vic"/>
    <s v="-"/>
    <d v="1899-12-30T15:50:00"/>
    <s v="Caulfield"/>
    <n v="7"/>
    <n v="2"/>
    <s v="Recommendation"/>
    <s v=""/>
    <s v=""/>
  </r>
  <r>
    <x v="59"/>
    <d v="1899-12-30T16:10:00"/>
    <x v="6"/>
    <n v="9"/>
    <n v="4"/>
    <s v="Awash"/>
    <s v="Pro Syd"/>
    <n v="10"/>
    <n v="10"/>
    <x v="0"/>
    <s v="Pro Syd-10"/>
    <s v="OK"/>
    <n v="40"/>
    <m/>
    <s v=""/>
    <s v="Awash"/>
    <s v=""/>
    <s v=""/>
    <s v=""/>
    <n v="100"/>
    <s v=""/>
    <n v="-100"/>
    <x v="0"/>
    <s v="Poor &lt;55"/>
    <x v="2"/>
    <s v=""/>
    <n v="-20"/>
    <s v="NSW"/>
    <s v="-"/>
    <d v="1899-12-30T16:10:00"/>
    <s v="Randwick"/>
    <n v="9"/>
    <n v="4"/>
    <s v="Awash"/>
    <s v="Pro Syd-10"/>
    <n v="20"/>
  </r>
  <r>
    <x v="59"/>
    <d v="1899-12-30T16:25:00"/>
    <x v="5"/>
    <n v="8"/>
    <n v="2"/>
    <s v="Jimmy The Bear"/>
    <s v="E4"/>
    <n v="12"/>
    <n v="44"/>
    <x v="3"/>
    <s v="E4-12/Edge-12/Pro Mel-20"/>
    <s v="OK"/>
    <n v="176"/>
    <m/>
    <s v=""/>
    <s v="Jimmy The Bear"/>
    <n v="200"/>
    <s v=""/>
    <n v="-200"/>
    <n v="100"/>
    <s v=""/>
    <n v="-100"/>
    <x v="0"/>
    <s v="Best"/>
    <x v="6"/>
    <s v=""/>
    <n v="-150"/>
    <s v="Vic"/>
    <s v="-"/>
    <d v="1899-12-30T16:25:00"/>
    <s v="Caulfield"/>
    <n v="8"/>
    <n v="2"/>
    <s v="Jimmy The Bear"/>
    <s v="E4-12/Edge-12/Pro Mel-20"/>
    <n v="150"/>
  </r>
  <r>
    <x v="59"/>
    <d v="1899-12-30T16:25:00"/>
    <x v="5"/>
    <n v="8"/>
    <n v="2"/>
    <s v="Jimmy The Bear"/>
    <s v="Edge"/>
    <n v="12"/>
    <s v=""/>
    <x v="2"/>
    <s v=""/>
    <s v="OK"/>
    <s v=""/>
    <m/>
    <s v=""/>
    <s v="Jimmy The Bear"/>
    <s v=""/>
    <s v=""/>
    <s v=""/>
    <n v="100"/>
    <s v=""/>
    <n v="-100"/>
    <x v="0"/>
    <s v="Best"/>
    <x v="5"/>
    <s v=""/>
    <s v=""/>
    <s v="Vic"/>
    <s v="-"/>
    <d v="1899-12-30T16:25:00"/>
    <s v="Caulfield"/>
    <n v="8"/>
    <n v="2"/>
    <s v="Jimmy The Bear"/>
    <s v=""/>
    <s v=""/>
  </r>
  <r>
    <x v="59"/>
    <d v="1899-12-30T16:25:00"/>
    <x v="5"/>
    <n v="8"/>
    <n v="2"/>
    <s v="Jimmy The Bear"/>
    <s v="Pro Mel"/>
    <n v="20"/>
    <s v=""/>
    <x v="2"/>
    <s v=""/>
    <s v="OK"/>
    <s v=""/>
    <m/>
    <s v=""/>
    <s v="Jimmy The Bear"/>
    <s v=""/>
    <s v=""/>
    <s v=""/>
    <n v="100"/>
    <s v=""/>
    <n v="-100"/>
    <x v="0"/>
    <s v="Best"/>
    <x v="5"/>
    <s v=""/>
    <s v=""/>
    <s v="Vic"/>
    <s v="-"/>
    <d v="1899-12-30T16:25:00"/>
    <s v="Caulfield"/>
    <n v="8"/>
    <n v="2"/>
    <s v="Jimmy The Bear"/>
    <s v=""/>
    <s v=""/>
  </r>
  <r>
    <x v="59"/>
    <d v="1899-12-30T16:45:00"/>
    <x v="6"/>
    <n v="10"/>
    <n v="10"/>
    <s v="Sequestered"/>
    <s v="Pro Syd"/>
    <n v="10"/>
    <n v="10"/>
    <x v="0"/>
    <s v="Pro Syd-10"/>
    <s v="OK"/>
    <n v="40"/>
    <m/>
    <s v=""/>
    <s v="Sequestered"/>
    <s v=""/>
    <s v=""/>
    <s v=""/>
    <n v="100"/>
    <s v=""/>
    <n v="-100"/>
    <x v="0"/>
    <s v="Poor &lt;55"/>
    <x v="2"/>
    <s v=""/>
    <n v="-20"/>
    <s v="NSW"/>
    <s v="-"/>
    <d v="1899-12-30T16:45:00"/>
    <s v="Randwick"/>
    <n v="10"/>
    <n v="10"/>
    <s v="Sequestered"/>
    <s v="Pro Syd-10"/>
    <n v="20"/>
  </r>
  <r>
    <x v="59"/>
    <d v="1899-12-30T16:50:00"/>
    <x v="4"/>
    <n v="9"/>
    <n v="4"/>
    <s v="Hurts So Good"/>
    <s v="Nat"/>
    <n v="11"/>
    <n v="11"/>
    <x v="0"/>
    <s v="Nat-11"/>
    <s v=""/>
    <n v="44"/>
    <m/>
    <s v=""/>
    <s v="Hurts So Good"/>
    <s v=""/>
    <s v=""/>
    <s v=""/>
    <n v="100"/>
    <s v=""/>
    <n v="-100"/>
    <x v="0"/>
    <s v="Q"/>
    <x v="3"/>
    <s v=""/>
    <n v="-40"/>
    <s v="Qld"/>
    <s v="-"/>
    <d v="1899-12-30T16:50:00"/>
    <s v="Doomben"/>
    <n v="9"/>
    <n v="4"/>
    <s v="Hurts So Good"/>
    <s v="Nat-11"/>
    <n v="40"/>
  </r>
  <r>
    <x v="59"/>
    <d v="1899-12-30T16:55:00"/>
    <x v="5"/>
    <n v="9"/>
    <n v="12"/>
    <s v="Rhapsody Chic"/>
    <s v="E4"/>
    <n v="12"/>
    <n v="35"/>
    <x v="3"/>
    <s v="E4-12/Edge-10/Pro Mel-13"/>
    <s v="OK"/>
    <n v="140"/>
    <n v="5.6"/>
    <n v="784"/>
    <s v="Rhapsody Chic"/>
    <n v="200"/>
    <n v="1120"/>
    <n v="920"/>
    <n v="100"/>
    <n v="560"/>
    <n v="460"/>
    <x v="0"/>
    <s v="Best"/>
    <x v="6"/>
    <n v="840"/>
    <n v="690"/>
    <s v="Vic"/>
    <s v="-"/>
    <d v="1899-12-30T16:55:00"/>
    <s v="Caulfield"/>
    <n v="9"/>
    <n v="12"/>
    <s v="Rhapsody Chic"/>
    <s v="E4-12/Edge-10/Pro Mel-13"/>
    <n v="150"/>
  </r>
  <r>
    <x v="59"/>
    <d v="1899-12-30T16:55:00"/>
    <x v="5"/>
    <n v="9"/>
    <n v="12"/>
    <s v="Rhapsody Chic"/>
    <s v="Edge"/>
    <n v="10"/>
    <s v=""/>
    <x v="2"/>
    <s v=""/>
    <s v="OK"/>
    <s v=""/>
    <n v="5.6"/>
    <s v=""/>
    <s v="Rhapsody Chic"/>
    <s v=""/>
    <s v=""/>
    <s v=""/>
    <n v="100"/>
    <n v="560"/>
    <n v="460"/>
    <x v="0"/>
    <s v="Best"/>
    <x v="5"/>
    <s v=""/>
    <s v=""/>
    <s v="Vic"/>
    <s v="-"/>
    <d v="1899-12-30T16:55:00"/>
    <s v="Caulfield"/>
    <n v="9"/>
    <n v="12"/>
    <s v="Rhapsody Chic"/>
    <s v=""/>
    <s v=""/>
  </r>
  <r>
    <x v="59"/>
    <d v="1899-12-30T16:55:00"/>
    <x v="5"/>
    <n v="9"/>
    <n v="12"/>
    <s v="Rhapsody Chic"/>
    <s v="Pro Mel"/>
    <n v="13"/>
    <s v=""/>
    <x v="2"/>
    <s v=""/>
    <s v="OK"/>
    <s v=""/>
    <n v="5.6"/>
    <s v=""/>
    <s v="Rhapsody Chic"/>
    <s v=""/>
    <s v=""/>
    <s v=""/>
    <n v="100"/>
    <n v="560"/>
    <n v="460"/>
    <x v="0"/>
    <s v="Best"/>
    <x v="5"/>
    <s v=""/>
    <s v=""/>
    <s v="Vic"/>
    <s v="-"/>
    <d v="1899-12-30T16:55:00"/>
    <s v="Caulfield"/>
    <n v="9"/>
    <n v="12"/>
    <s v="Rhapsody Chic"/>
    <s v=""/>
    <s v=""/>
  </r>
  <r>
    <x v="59"/>
    <d v="1899-12-30T16:55:00"/>
    <x v="5"/>
    <n v="9"/>
    <n v="6"/>
    <s v="The Open"/>
    <s v="E4"/>
    <n v="11.000000000000002"/>
    <n v="51"/>
    <x v="4"/>
    <s v="E4-11/Edge-10/Nat-20/Pro Mel-10"/>
    <s v="OK"/>
    <n v="204"/>
    <m/>
    <s v=""/>
    <s v="The Open"/>
    <n v="200"/>
    <s v=""/>
    <n v="-200"/>
    <n v="100"/>
    <s v=""/>
    <n v="-100"/>
    <x v="0"/>
    <s v="Best"/>
    <x v="6"/>
    <s v=""/>
    <n v="-150"/>
    <s v="Vic"/>
    <s v="-"/>
    <d v="1899-12-30T16:55:00"/>
    <s v="Caulfield"/>
    <n v="9"/>
    <n v="6"/>
    <s v="The Open"/>
    <s v="E4-11/Edge-10/Nat-20/Pro Mel-10"/>
    <n v="150"/>
  </r>
  <r>
    <x v="59"/>
    <d v="1899-12-30T16:55:00"/>
    <x v="5"/>
    <n v="9"/>
    <n v="6"/>
    <s v="The Open"/>
    <s v="Edge"/>
    <n v="10"/>
    <s v=""/>
    <x v="2"/>
    <s v=""/>
    <s v="OK"/>
    <s v=""/>
    <m/>
    <s v=""/>
    <s v="The Open"/>
    <s v=""/>
    <s v=""/>
    <s v=""/>
    <n v="100"/>
    <s v=""/>
    <n v="-100"/>
    <x v="0"/>
    <s v="Best"/>
    <x v="5"/>
    <s v=""/>
    <s v=""/>
    <s v="Vic"/>
    <s v="-"/>
    <d v="1899-12-30T16:55:00"/>
    <s v="Caulfield"/>
    <n v="9"/>
    <n v="6"/>
    <s v="The Open"/>
    <s v=""/>
    <s v=""/>
  </r>
  <r>
    <x v="59"/>
    <d v="1899-12-30T16:55:00"/>
    <x v="5"/>
    <n v="9"/>
    <n v="6"/>
    <s v="The Open"/>
    <s v="Nat"/>
    <n v="20"/>
    <s v=""/>
    <x v="2"/>
    <s v=""/>
    <s v="OK"/>
    <s v=""/>
    <m/>
    <s v=""/>
    <s v="The Open"/>
    <s v=""/>
    <s v=""/>
    <s v=""/>
    <n v="100"/>
    <s v=""/>
    <n v="-100"/>
    <x v="0"/>
    <s v="Best"/>
    <x v="5"/>
    <s v=""/>
    <s v=""/>
    <s v="Vic"/>
    <s v="-"/>
    <d v="1899-12-30T16:55:00"/>
    <s v="Caulfield"/>
    <n v="9"/>
    <n v="6"/>
    <s v="The Open"/>
    <s v=""/>
    <s v=""/>
  </r>
  <r>
    <x v="59"/>
    <d v="1899-12-30T16:55:00"/>
    <x v="5"/>
    <n v="9"/>
    <n v="6"/>
    <s v="The Open"/>
    <s v="Pro Mel"/>
    <n v="10"/>
    <s v=""/>
    <x v="2"/>
    <s v=""/>
    <s v="OK"/>
    <s v=""/>
    <m/>
    <s v=""/>
    <s v="The Open"/>
    <s v=""/>
    <s v=""/>
    <s v=""/>
    <n v="100"/>
    <s v=""/>
    <n v="-100"/>
    <x v="0"/>
    <s v="Best"/>
    <x v="5"/>
    <s v=""/>
    <s v=""/>
    <s v="Vic"/>
    <s v="-"/>
    <d v="1899-12-30T16:55:00"/>
    <s v="Caulfield"/>
    <n v="9"/>
    <n v="6"/>
    <s v="The Open"/>
    <s v=""/>
    <s v=""/>
  </r>
  <r>
    <x v="60"/>
    <d v="1899-12-30T11:38:00"/>
    <x v="4"/>
    <n v="1"/>
    <n v="8"/>
    <s v="Tavistorm"/>
    <s v="Nat"/>
    <n v="11"/>
    <n v="11"/>
    <x v="0"/>
    <s v="Nat-11"/>
    <s v=""/>
    <n v="44"/>
    <m/>
    <s v=""/>
    <s v="Tavistorm"/>
    <s v=""/>
    <s v=""/>
    <s v=""/>
    <n v="100"/>
    <s v=""/>
    <n v="-100"/>
    <x v="0"/>
    <s v="Q"/>
    <x v="3"/>
    <s v=""/>
    <n v="-40"/>
    <s v="Qld"/>
    <s v="-"/>
    <d v="1899-12-30T11:38:00"/>
    <s v="Doomben"/>
    <n v="1"/>
    <n v="8"/>
    <s v="Tavistorm"/>
    <s v="Nat-11"/>
    <n v="40"/>
  </r>
  <r>
    <x v="60"/>
    <d v="1899-12-30T12:05:00"/>
    <x v="1"/>
    <n v="2"/>
    <n v="8"/>
    <s v="The Extreme Cat"/>
    <s v="E4"/>
    <n v="10"/>
    <n v="40"/>
    <x v="3"/>
    <s v="E4-10/Edge-15/Nat-15"/>
    <s v="OK"/>
    <n v="160"/>
    <n v="2.7"/>
    <n v="432"/>
    <s v="The Extreme Cat"/>
    <n v="200"/>
    <n v="540"/>
    <n v="340"/>
    <n v="100"/>
    <n v="270"/>
    <n v="170"/>
    <x v="0"/>
    <s v="ave"/>
    <x v="4"/>
    <n v="270"/>
    <n v="170"/>
    <s v="NSW"/>
    <s v="-"/>
    <d v="1899-12-30T12:05:00"/>
    <s v="Rosehill"/>
    <n v="2"/>
    <n v="8"/>
    <s v="The Extreme Cat"/>
    <s v="E4-10/Edge-15/Nat-15"/>
    <n v="100"/>
  </r>
  <r>
    <x v="60"/>
    <d v="1899-12-30T12:05:00"/>
    <x v="1"/>
    <n v="2"/>
    <n v="8"/>
    <s v="The Extreme Cat"/>
    <s v="Edge"/>
    <n v="15"/>
    <s v=""/>
    <x v="2"/>
    <s v=""/>
    <s v="OK"/>
    <s v=""/>
    <n v="2.7"/>
    <s v=""/>
    <s v="The Extreme Cat"/>
    <s v=""/>
    <s v=""/>
    <s v=""/>
    <n v="100"/>
    <n v="270"/>
    <n v="170"/>
    <x v="0"/>
    <s v="ave"/>
    <x v="5"/>
    <s v=""/>
    <s v=""/>
    <s v="NSW"/>
    <s v="-"/>
    <d v="1899-12-30T12:05:00"/>
    <s v="Rosehill"/>
    <n v="2"/>
    <n v="8"/>
    <s v="The Extreme Cat"/>
    <s v=""/>
    <s v=""/>
  </r>
  <r>
    <x v="60"/>
    <d v="1899-12-30T12:05:00"/>
    <x v="1"/>
    <n v="2"/>
    <n v="8"/>
    <s v="The Extreme Cat"/>
    <s v="Nat"/>
    <n v="15"/>
    <s v=""/>
    <x v="2"/>
    <s v=""/>
    <s v="OK"/>
    <s v=""/>
    <n v="2.7"/>
    <s v=""/>
    <s v="The Extreme Cat"/>
    <s v=""/>
    <s v=""/>
    <s v=""/>
    <n v="100"/>
    <n v="270"/>
    <n v="170"/>
    <x v="0"/>
    <s v="ave"/>
    <x v="5"/>
    <s v=""/>
    <s v=""/>
    <s v="NSW"/>
    <s v="-"/>
    <d v="1899-12-30T12:05:00"/>
    <s v="Rosehill"/>
    <n v="2"/>
    <n v="8"/>
    <s v="The Extreme Cat"/>
    <s v=""/>
    <s v=""/>
  </r>
  <r>
    <x v="60"/>
    <d v="1899-12-30T12:05:00"/>
    <x v="1"/>
    <n v="2"/>
    <n v="4"/>
    <s v="The Great Houdini"/>
    <s v="Pro Syd"/>
    <n v="10"/>
    <n v="10"/>
    <x v="0"/>
    <s v="Pro Syd-10"/>
    <s v="OK"/>
    <n v="40"/>
    <m/>
    <s v=""/>
    <s v="The Great Houdini"/>
    <s v=""/>
    <s v=""/>
    <s v=""/>
    <n v="100"/>
    <s v=""/>
    <n v="-100"/>
    <x v="0"/>
    <s v="Poor &lt;55"/>
    <x v="2"/>
    <s v=""/>
    <n v="-20"/>
    <s v="NSW"/>
    <s v="-"/>
    <d v="1899-12-30T12:05:00"/>
    <s v="Rosehill"/>
    <n v="2"/>
    <n v="4"/>
    <s v="The Great Houdini"/>
    <s v="Pro Syd-10"/>
    <n v="20"/>
  </r>
  <r>
    <x v="60"/>
    <d v="1899-12-30T12:40:00"/>
    <x v="1"/>
    <n v="3"/>
    <n v="8"/>
    <s v="Cinematic Star"/>
    <s v="E4"/>
    <n v="10"/>
    <n v="23"/>
    <x v="1"/>
    <s v="E4-10/Nat-13"/>
    <s v="OK"/>
    <n v="92"/>
    <m/>
    <s v=""/>
    <s v="Cinematic Star"/>
    <n v="100"/>
    <s v=""/>
    <n v="-100"/>
    <n v="100"/>
    <s v=""/>
    <n v="-100"/>
    <x v="0"/>
    <s v="ave"/>
    <x v="0"/>
    <s v=""/>
    <n v="-50"/>
    <s v="NSW"/>
    <s v="-"/>
    <d v="1899-12-30T12:40:00"/>
    <s v="Rosehill"/>
    <n v="3"/>
    <n v="8"/>
    <s v="Cinematic Star"/>
    <s v="E4-10/Nat-13"/>
    <n v="50"/>
  </r>
  <r>
    <x v="60"/>
    <d v="1899-12-30T12:40:00"/>
    <x v="1"/>
    <n v="3"/>
    <n v="8"/>
    <s v="Cinematic Star"/>
    <s v="Nat"/>
    <n v="13"/>
    <s v=""/>
    <x v="2"/>
    <s v=""/>
    <s v="OK"/>
    <s v=""/>
    <m/>
    <s v=""/>
    <s v="Cinematic Star"/>
    <s v=""/>
    <s v=""/>
    <s v=""/>
    <n v="100"/>
    <s v=""/>
    <n v="-100"/>
    <x v="0"/>
    <s v="ave"/>
    <x v="5"/>
    <s v=""/>
    <s v=""/>
    <s v="NSW"/>
    <s v="-"/>
    <d v="1899-12-30T12:40:00"/>
    <s v="Rosehill"/>
    <n v="3"/>
    <n v="8"/>
    <s v="Cinematic Star"/>
    <s v=""/>
    <s v=""/>
  </r>
  <r>
    <x v="60"/>
    <d v="1899-12-30T12:55:00"/>
    <x v="0"/>
    <n v="2"/>
    <n v="3"/>
    <s v="Berkshire Breeze"/>
    <s v="E4"/>
    <n v="11.000000000000002"/>
    <n v="67"/>
    <x v="4"/>
    <s v="E4-11/Edge-20/Nat-20/Pro Mel-16"/>
    <s v="OK"/>
    <n v="268"/>
    <m/>
    <s v=""/>
    <s v="Berkshire Breeze"/>
    <n v="200"/>
    <s v=""/>
    <n v="-200"/>
    <n v="100"/>
    <s v=""/>
    <n v="-100"/>
    <x v="0"/>
    <s v="Best"/>
    <x v="6"/>
    <s v=""/>
    <n v="-150"/>
    <s v="Vic"/>
    <s v="-"/>
    <d v="1899-12-30T12:55:00"/>
    <s v="Flemington"/>
    <n v="2"/>
    <n v="3"/>
    <s v="Berkshire Breeze"/>
    <s v="E4-11/Edge-20/Nat-20/Pro Mel-16"/>
    <n v="150"/>
  </r>
  <r>
    <x v="60"/>
    <d v="1899-12-30T12:55:00"/>
    <x v="0"/>
    <n v="2"/>
    <n v="3"/>
    <s v="Berkshire Breeze"/>
    <s v="Edge"/>
    <n v="20"/>
    <s v=""/>
    <x v="2"/>
    <s v=""/>
    <s v="OK"/>
    <s v=""/>
    <m/>
    <s v=""/>
    <s v="Berkshire Breeze"/>
    <s v=""/>
    <s v=""/>
    <s v=""/>
    <n v="100"/>
    <s v=""/>
    <n v="-100"/>
    <x v="0"/>
    <s v="Best"/>
    <x v="5"/>
    <s v=""/>
    <s v=""/>
    <s v="Vic"/>
    <s v="-"/>
    <d v="1899-12-30T12:55:00"/>
    <s v="Flemington"/>
    <n v="2"/>
    <n v="3"/>
    <s v="Berkshire Breeze"/>
    <s v=""/>
    <s v=""/>
  </r>
  <r>
    <x v="60"/>
    <d v="1899-12-30T12:55:00"/>
    <x v="0"/>
    <n v="2"/>
    <n v="3"/>
    <s v="Berkshire Breeze"/>
    <s v="Nat"/>
    <n v="20"/>
    <s v=""/>
    <x v="2"/>
    <s v=""/>
    <s v="OK"/>
    <s v=""/>
    <m/>
    <s v=""/>
    <s v="Berkshire Breeze"/>
    <s v=""/>
    <s v=""/>
    <s v=""/>
    <n v="100"/>
    <s v=""/>
    <n v="-100"/>
    <x v="0"/>
    <s v="Best"/>
    <x v="5"/>
    <s v=""/>
    <s v=""/>
    <s v="Vic"/>
    <s v="-"/>
    <d v="1899-12-30T12:55:00"/>
    <s v="Flemington"/>
    <n v="2"/>
    <n v="3"/>
    <s v="Berkshire Breeze"/>
    <s v=""/>
    <s v=""/>
  </r>
  <r>
    <x v="60"/>
    <d v="1899-12-30T12:55:00"/>
    <x v="0"/>
    <n v="2"/>
    <n v="3"/>
    <s v="Berkshire Breeze"/>
    <s v="Pro Mel"/>
    <n v="16"/>
    <s v=""/>
    <x v="2"/>
    <s v=""/>
    <s v="OK"/>
    <s v=""/>
    <m/>
    <s v=""/>
    <s v="Berkshire Breeze"/>
    <s v=""/>
    <s v=""/>
    <s v=""/>
    <n v="100"/>
    <s v=""/>
    <n v="-100"/>
    <x v="0"/>
    <s v="Best"/>
    <x v="5"/>
    <s v=""/>
    <s v=""/>
    <s v="Vic"/>
    <s v="-"/>
    <d v="1899-12-30T12:55:00"/>
    <s v="Flemington"/>
    <n v="2"/>
    <n v="3"/>
    <s v="Berkshire Breeze"/>
    <s v=""/>
    <s v=""/>
  </r>
  <r>
    <x v="60"/>
    <d v="1899-12-30T12:55:00"/>
    <x v="0"/>
    <n v="2"/>
    <n v="1"/>
    <s v="Post Impressionist"/>
    <s v="E4"/>
    <n v="12"/>
    <n v="22"/>
    <x v="1"/>
    <s v="E4-12/Edge-10"/>
    <s v="OK"/>
    <n v="88"/>
    <m/>
    <s v=""/>
    <s v="Post Impressionist"/>
    <n v="100"/>
    <s v=""/>
    <n v="-100"/>
    <n v="100"/>
    <s v=""/>
    <n v="-100"/>
    <x v="0"/>
    <s v="Best"/>
    <x v="4"/>
    <s v=""/>
    <n v="-100"/>
    <s v="Vic"/>
    <s v="-"/>
    <d v="1899-12-30T12:55:00"/>
    <s v="Flemington"/>
    <n v="2"/>
    <n v="1"/>
    <s v="Post Impressionist"/>
    <s v="E4-12/Edge-10"/>
    <n v="100"/>
  </r>
  <r>
    <x v="60"/>
    <d v="1899-12-30T12:55:00"/>
    <x v="0"/>
    <n v="2"/>
    <n v="1"/>
    <s v="Post Impressionist"/>
    <s v="Edge"/>
    <n v="10"/>
    <s v=""/>
    <x v="2"/>
    <s v=""/>
    <s v="OK"/>
    <s v=""/>
    <m/>
    <s v=""/>
    <s v="Post Impressionist"/>
    <s v=""/>
    <s v=""/>
    <s v=""/>
    <n v="100"/>
    <s v=""/>
    <n v="-100"/>
    <x v="0"/>
    <s v="Best"/>
    <x v="5"/>
    <s v=""/>
    <s v=""/>
    <s v="Vic"/>
    <s v="-"/>
    <d v="1899-12-30T12:55:00"/>
    <s v="Flemington"/>
    <n v="2"/>
    <n v="1"/>
    <s v="Post Impressionist"/>
    <s v=""/>
    <s v=""/>
  </r>
  <r>
    <x v="60"/>
    <d v="1899-12-30T13:30:00"/>
    <x v="0"/>
    <n v="3"/>
    <n v="3"/>
    <s v="Cindy Falls"/>
    <s v="Pro Mel"/>
    <n v="13"/>
    <n v="13"/>
    <x v="0"/>
    <s v="Pro Mel-13"/>
    <s v="OK"/>
    <n v="52"/>
    <m/>
    <s v=""/>
    <s v="Cindy Falls"/>
    <s v=""/>
    <s v=""/>
    <s v=""/>
    <n v="100"/>
    <s v=""/>
    <n v="-100"/>
    <x v="0"/>
    <s v="Poor &lt;55"/>
    <x v="2"/>
    <s v=""/>
    <n v="-20"/>
    <s v="Vic"/>
    <s v="-"/>
    <d v="1899-12-30T13:30:00"/>
    <s v="Flemington"/>
    <n v="3"/>
    <n v="3"/>
    <s v="Cindy Falls"/>
    <s v="Pro Mel-13"/>
    <n v="20"/>
  </r>
  <r>
    <x v="60"/>
    <d v="1899-12-30T13:30:00"/>
    <x v="0"/>
    <n v="3"/>
    <n v="4"/>
    <s v="In Her Stride"/>
    <s v="Edge"/>
    <n v="12"/>
    <n v="22"/>
    <x v="1"/>
    <s v="Edge-12/Pro Mel-10"/>
    <s v="OK"/>
    <n v="88"/>
    <m/>
    <s v=""/>
    <s v="In Her Stride"/>
    <n v="100"/>
    <s v=""/>
    <n v="-100"/>
    <n v="100"/>
    <s v=""/>
    <n v="-100"/>
    <x v="0"/>
    <s v="Best"/>
    <x v="4"/>
    <s v=""/>
    <n v="-100"/>
    <s v="Vic"/>
    <s v="-"/>
    <d v="1899-12-30T13:30:00"/>
    <s v="Flemington"/>
    <n v="3"/>
    <n v="4"/>
    <s v="In Her Stride"/>
    <s v="Edge-12/Pro Mel-10"/>
    <n v="100"/>
  </r>
  <r>
    <x v="60"/>
    <d v="1899-12-30T13:30:00"/>
    <x v="0"/>
    <n v="3"/>
    <n v="4"/>
    <s v="In Her Stride"/>
    <s v="Pro Mel"/>
    <n v="10"/>
    <s v=""/>
    <x v="2"/>
    <s v=""/>
    <s v="OK"/>
    <s v=""/>
    <m/>
    <s v=""/>
    <s v="In Her Stride"/>
    <s v=""/>
    <s v=""/>
    <s v=""/>
    <n v="100"/>
    <s v=""/>
    <n v="-100"/>
    <x v="0"/>
    <s v="Best"/>
    <x v="5"/>
    <s v=""/>
    <s v=""/>
    <s v="Vic"/>
    <s v="-"/>
    <d v="1899-12-30T13:30:00"/>
    <s v="Flemington"/>
    <n v="3"/>
    <n v="4"/>
    <s v="In Her Stride"/>
    <s v=""/>
    <s v=""/>
  </r>
  <r>
    <x v="60"/>
    <d v="1899-12-30T13:30:00"/>
    <x v="0"/>
    <n v="3"/>
    <n v="5"/>
    <s v="Ithadtobezou"/>
    <s v="Nat"/>
    <n v="20"/>
    <n v="20"/>
    <x v="0"/>
    <s v="Nat-20"/>
    <s v="OK"/>
    <n v="80"/>
    <m/>
    <s v=""/>
    <s v="Ithadtobezou"/>
    <s v=""/>
    <s v=""/>
    <s v=""/>
    <n v="100"/>
    <s v=""/>
    <n v="-100"/>
    <x v="0"/>
    <s v="Best"/>
    <x v="0"/>
    <s v=""/>
    <n v="-50"/>
    <s v="Vic"/>
    <s v="-"/>
    <d v="1899-12-30T13:30:00"/>
    <s v="Flemington"/>
    <n v="3"/>
    <n v="5"/>
    <s v="Ithadtobezou"/>
    <s v="Nat-20"/>
    <n v="50"/>
  </r>
  <r>
    <x v="60"/>
    <d v="1899-12-30T13:50:00"/>
    <x v="1"/>
    <n v="5"/>
    <n v="1"/>
    <s v="Hellavadancer"/>
    <s v="E4"/>
    <n v="10"/>
    <n v="10"/>
    <x v="0"/>
    <s v="E4-10"/>
    <s v="OK"/>
    <n v="40"/>
    <m/>
    <s v=""/>
    <s v="Hellavadancer"/>
    <s v=""/>
    <s v=""/>
    <s v=""/>
    <n v="100"/>
    <s v=""/>
    <n v="-100"/>
    <x v="0"/>
    <s v="Poor &lt;55"/>
    <x v="2"/>
    <s v=""/>
    <n v="-20"/>
    <s v="NSW"/>
    <s v="-"/>
    <d v="1899-12-30T13:50:00"/>
    <s v="Rosehill"/>
    <n v="5"/>
    <n v="1"/>
    <s v="Hellavadancer"/>
    <s v="E4-10"/>
    <n v="20"/>
  </r>
  <r>
    <x v="60"/>
    <d v="1899-12-30T13:58:00"/>
    <x v="4"/>
    <n v="5"/>
    <n v="6"/>
    <s v="Victory Win"/>
    <s v="Nat"/>
    <n v="11"/>
    <n v="11"/>
    <x v="0"/>
    <s v="Nat-11"/>
    <s v=""/>
    <n v="44"/>
    <m/>
    <s v=""/>
    <s v="Victory Win"/>
    <s v=""/>
    <s v=""/>
    <s v=""/>
    <n v="100"/>
    <s v=""/>
    <n v="-100"/>
    <x v="0"/>
    <s v="Q"/>
    <x v="3"/>
    <s v=""/>
    <n v="-40"/>
    <s v="Qld"/>
    <s v="-"/>
    <d v="1899-12-30T13:58:00"/>
    <s v="Doomben"/>
    <n v="5"/>
    <n v="6"/>
    <s v="Victory Win"/>
    <s v="Nat-11"/>
    <n v="40"/>
  </r>
  <r>
    <x v="60"/>
    <d v="1899-12-30T14:05:00"/>
    <x v="0"/>
    <n v="4"/>
    <n v="3"/>
    <s v="Midtown Boss"/>
    <s v="E4"/>
    <n v="10"/>
    <n v="50"/>
    <x v="4"/>
    <s v="E4-10/Edge-14/Nat-13/Pro Mel-13"/>
    <s v="OK"/>
    <n v="200"/>
    <m/>
    <s v=""/>
    <s v="Midtown Boss"/>
    <n v="200"/>
    <s v=""/>
    <n v="-200"/>
    <n v="100"/>
    <s v=""/>
    <n v="-100"/>
    <x v="0"/>
    <s v="Best"/>
    <x v="6"/>
    <s v=""/>
    <n v="-150"/>
    <s v="Vic"/>
    <s v="-"/>
    <d v="1899-12-30T14:05:00"/>
    <s v="Flemington"/>
    <n v="4"/>
    <n v="3"/>
    <s v="Midtown Boss"/>
    <s v="E4-10/Edge-14/Nat-13/Pro Mel-13"/>
    <n v="150"/>
  </r>
  <r>
    <x v="60"/>
    <d v="1899-12-30T14:05:00"/>
    <x v="0"/>
    <n v="4"/>
    <n v="3"/>
    <s v="Midtown Boss"/>
    <s v="Edge"/>
    <n v="14"/>
    <s v=""/>
    <x v="2"/>
    <s v=""/>
    <s v="OK"/>
    <s v=""/>
    <m/>
    <s v=""/>
    <s v="Midtown Boss"/>
    <s v=""/>
    <s v=""/>
    <s v=""/>
    <n v="100"/>
    <s v=""/>
    <n v="-100"/>
    <x v="0"/>
    <s v="Best"/>
    <x v="5"/>
    <s v=""/>
    <s v=""/>
    <s v="Vic"/>
    <s v="-"/>
    <d v="1899-12-30T14:05:00"/>
    <s v="Flemington"/>
    <n v="4"/>
    <n v="3"/>
    <s v="Midtown Boss"/>
    <s v=""/>
    <s v=""/>
  </r>
  <r>
    <x v="60"/>
    <d v="1899-12-30T14:05:00"/>
    <x v="0"/>
    <n v="4"/>
    <n v="3"/>
    <s v="Midtown Boss"/>
    <s v="Nat"/>
    <n v="13"/>
    <s v=""/>
    <x v="2"/>
    <s v=""/>
    <s v="OK"/>
    <s v=""/>
    <m/>
    <s v=""/>
    <s v="Midtown Boss"/>
    <s v=""/>
    <s v=""/>
    <s v=""/>
    <n v="100"/>
    <s v=""/>
    <n v="-100"/>
    <x v="0"/>
    <s v="Best"/>
    <x v="5"/>
    <s v=""/>
    <s v=""/>
    <s v="Vic"/>
    <s v="-"/>
    <d v="1899-12-30T14:05:00"/>
    <s v="Flemington"/>
    <n v="4"/>
    <n v="3"/>
    <s v="Midtown Boss"/>
    <s v=""/>
    <s v=""/>
  </r>
  <r>
    <x v="60"/>
    <d v="1899-12-30T14:05:00"/>
    <x v="0"/>
    <n v="4"/>
    <n v="3"/>
    <s v="Midtown Boss"/>
    <s v="Pro Mel"/>
    <n v="13"/>
    <s v=""/>
    <x v="2"/>
    <s v=""/>
    <s v="OK"/>
    <s v=""/>
    <m/>
    <s v=""/>
    <s v="Midtown Boss"/>
    <s v=""/>
    <s v=""/>
    <s v=""/>
    <n v="100"/>
    <s v=""/>
    <n v="-100"/>
    <x v="0"/>
    <s v="Best"/>
    <x v="5"/>
    <s v=""/>
    <s v=""/>
    <s v="Vic"/>
    <s v="-"/>
    <d v="1899-12-30T14:05:00"/>
    <s v="Flemington"/>
    <n v="4"/>
    <n v="3"/>
    <s v="Midtown Boss"/>
    <s v=""/>
    <s v=""/>
  </r>
  <r>
    <x v="60"/>
    <d v="1899-12-30T14:33:00"/>
    <x v="4"/>
    <n v="6"/>
    <n v="11"/>
    <s v="The Catch"/>
    <s v="Nat"/>
    <n v="11"/>
    <n v="11"/>
    <x v="0"/>
    <s v="Nat-11"/>
    <s v=""/>
    <n v="44"/>
    <m/>
    <s v=""/>
    <s v="The Catch"/>
    <s v=""/>
    <s v=""/>
    <s v=""/>
    <n v="100"/>
    <s v=""/>
    <n v="-100"/>
    <x v="0"/>
    <s v="Q"/>
    <x v="3"/>
    <s v=""/>
    <n v="-40"/>
    <s v="Qld"/>
    <s v="-"/>
    <d v="1899-12-30T14:33:00"/>
    <s v="Doomben"/>
    <n v="6"/>
    <n v="11"/>
    <s v="The Catch"/>
    <s v="Nat-11"/>
    <n v="40"/>
  </r>
  <r>
    <x v="60"/>
    <d v="1899-12-30T14:40:00"/>
    <x v="0"/>
    <n v="5"/>
    <n v="6"/>
    <s v="Le Zebra"/>
    <s v="E4"/>
    <n v="12"/>
    <n v="45"/>
    <x v="3"/>
    <s v="E4-12/Edge-20/Pro Mel-13"/>
    <s v="OK"/>
    <n v="180"/>
    <m/>
    <s v=""/>
    <s v="Le Zebra"/>
    <n v="200"/>
    <s v=""/>
    <n v="-200"/>
    <n v="100"/>
    <s v=""/>
    <n v="-100"/>
    <x v="0"/>
    <s v="Best"/>
    <x v="6"/>
    <s v=""/>
    <n v="-150"/>
    <s v="Vic"/>
    <s v="-"/>
    <d v="1899-12-30T14:40:00"/>
    <s v="Flemington"/>
    <n v="5"/>
    <n v="6"/>
    <s v="Le Zebra"/>
    <s v="E4-12/Edge-20/Pro Mel-13"/>
    <n v="150"/>
  </r>
  <r>
    <x v="60"/>
    <d v="1899-12-30T14:40:00"/>
    <x v="0"/>
    <n v="5"/>
    <n v="6"/>
    <s v="Le Zebra"/>
    <s v="Edge"/>
    <n v="20"/>
    <s v=""/>
    <x v="2"/>
    <s v=""/>
    <s v="OK"/>
    <s v=""/>
    <m/>
    <s v=""/>
    <s v="Le Zebra"/>
    <s v=""/>
    <s v=""/>
    <s v=""/>
    <n v="100"/>
    <s v=""/>
    <n v="-100"/>
    <x v="0"/>
    <s v="Best"/>
    <x v="5"/>
    <s v=""/>
    <s v=""/>
    <s v="Vic"/>
    <s v="-"/>
    <d v="1899-12-30T14:40:00"/>
    <s v="Flemington"/>
    <n v="5"/>
    <n v="6"/>
    <s v="Le Zebra"/>
    <s v=""/>
    <s v=""/>
  </r>
  <r>
    <x v="60"/>
    <d v="1899-12-30T14:40:00"/>
    <x v="0"/>
    <n v="5"/>
    <n v="6"/>
    <s v="Le Zebra"/>
    <s v="Pro Mel"/>
    <n v="13"/>
    <s v=""/>
    <x v="2"/>
    <s v=""/>
    <s v="OK"/>
    <s v=""/>
    <n v="3.5"/>
    <s v=""/>
    <s v="Le Zebra"/>
    <s v=""/>
    <s v=""/>
    <s v=""/>
    <n v="100"/>
    <n v="350"/>
    <n v="250"/>
    <x v="0"/>
    <s v="Best"/>
    <x v="5"/>
    <s v=""/>
    <s v=""/>
    <s v="Vic"/>
    <s v="-"/>
    <d v="1899-12-30T14:40:00"/>
    <s v="Flemington"/>
    <n v="5"/>
    <n v="6"/>
    <s v="Le Zebra"/>
    <s v=""/>
    <s v=""/>
  </r>
  <r>
    <x v="60"/>
    <d v="1899-12-30T14:40:00"/>
    <x v="0"/>
    <n v="5"/>
    <n v="3"/>
    <s v="Rise At Dawn"/>
    <s v="E4"/>
    <n v="20"/>
    <n v="55"/>
    <x v="3"/>
    <s v="E4-20/Nat-20/Pro Mel-15"/>
    <s v="OK"/>
    <n v="220"/>
    <n v="3.5"/>
    <n v="770"/>
    <s v="Rise At Dawn"/>
    <n v="200"/>
    <n v="700"/>
    <n v="500"/>
    <n v="100"/>
    <n v="350"/>
    <n v="250"/>
    <x v="0"/>
    <s v="Best"/>
    <x v="6"/>
    <n v="525"/>
    <n v="375"/>
    <s v="Vic"/>
    <s v="-"/>
    <d v="1899-12-30T14:40:00"/>
    <s v="Flemington"/>
    <n v="5"/>
    <n v="3"/>
    <s v="Rise At Dawn"/>
    <s v="E4-20/Nat-20/Pro Mel-15"/>
    <n v="150"/>
  </r>
  <r>
    <x v="60"/>
    <d v="1899-12-30T14:40:00"/>
    <x v="0"/>
    <n v="5"/>
    <n v="3"/>
    <s v="Rise At Dawn"/>
    <s v="Nat"/>
    <n v="20"/>
    <s v=""/>
    <x v="2"/>
    <s v=""/>
    <s v="OK"/>
    <s v=""/>
    <n v="3.5"/>
    <s v=""/>
    <s v="Rise At Dawn"/>
    <s v=""/>
    <s v=""/>
    <s v=""/>
    <n v="100"/>
    <n v="350"/>
    <n v="250"/>
    <x v="0"/>
    <s v="Best"/>
    <x v="5"/>
    <s v=""/>
    <s v=""/>
    <s v="Vic"/>
    <s v="-"/>
    <d v="1899-12-30T14:40:00"/>
    <s v="Flemington"/>
    <n v="5"/>
    <n v="3"/>
    <s v="Rise At Dawn"/>
    <s v=""/>
    <s v=""/>
  </r>
  <r>
    <x v="60"/>
    <d v="1899-12-30T14:40:00"/>
    <x v="0"/>
    <n v="5"/>
    <n v="3"/>
    <s v="Rise At Dawn"/>
    <s v="Pro Mel"/>
    <n v="15"/>
    <s v=""/>
    <x v="2"/>
    <s v=""/>
    <s v="OK"/>
    <s v=""/>
    <m/>
    <s v=""/>
    <s v="Rise At Dawn"/>
    <s v=""/>
    <s v=""/>
    <s v=""/>
    <n v="100"/>
    <s v=""/>
    <n v="-100"/>
    <x v="0"/>
    <s v="Best"/>
    <x v="5"/>
    <s v=""/>
    <s v=""/>
    <s v="Vic"/>
    <s v="-"/>
    <d v="1899-12-30T14:40:00"/>
    <s v="Flemington"/>
    <n v="5"/>
    <n v="3"/>
    <s v="Rise At Dawn"/>
    <s v=""/>
    <s v=""/>
  </r>
  <r>
    <x v="60"/>
    <d v="1899-12-30T15:00:00"/>
    <x v="1"/>
    <n v="7"/>
    <n v="10"/>
    <s v="Boston Rocks"/>
    <s v="Pro Syd"/>
    <n v="10"/>
    <n v="10"/>
    <x v="0"/>
    <s v="Pro Syd-10"/>
    <s v="OK"/>
    <n v="40"/>
    <m/>
    <s v=""/>
    <s v="Boston Rocks"/>
    <s v=""/>
    <s v=""/>
    <s v=""/>
    <n v="100"/>
    <s v=""/>
    <n v="-100"/>
    <x v="0"/>
    <s v="Poor &lt;55"/>
    <x v="2"/>
    <s v=""/>
    <n v="-20"/>
    <s v="NSW"/>
    <s v="-"/>
    <d v="1899-12-30T15:00:00"/>
    <s v="Rosehill"/>
    <n v="7"/>
    <n v="10"/>
    <s v="Boston Rocks"/>
    <s v="Pro Syd-10"/>
    <n v="20"/>
  </r>
  <r>
    <x v="60"/>
    <d v="1899-12-30T15:00:00"/>
    <x v="1"/>
    <n v="7"/>
    <n v="4"/>
    <s v="Compelling Truth"/>
    <s v="Pro Syd"/>
    <n v="10"/>
    <n v="10"/>
    <x v="0"/>
    <s v="Pro Syd-10"/>
    <s v="OK"/>
    <n v="40"/>
    <m/>
    <s v=""/>
    <s v="Compelling Truth"/>
    <s v=""/>
    <s v=""/>
    <s v=""/>
    <n v="100"/>
    <s v=""/>
    <n v="-100"/>
    <x v="0"/>
    <s v="Poor &lt;55"/>
    <x v="2"/>
    <s v=""/>
    <n v="-20"/>
    <s v="NSW"/>
    <s v="-"/>
    <d v="1899-12-30T15:00:00"/>
    <s v="Rosehill"/>
    <n v="7"/>
    <n v="4"/>
    <s v="Compelling Truth"/>
    <s v="Pro Syd-10"/>
    <n v="20"/>
  </r>
  <r>
    <x v="60"/>
    <d v="1899-12-30T15:00:00"/>
    <x v="1"/>
    <n v="7"/>
    <n v="9"/>
    <s v="Spring Lee"/>
    <s v="E4"/>
    <n v="11.000000000000002"/>
    <n v="24"/>
    <x v="1"/>
    <s v="E4-11/Nat-13"/>
    <s v="OK"/>
    <n v="96"/>
    <m/>
    <s v=""/>
    <s v="Spring Lee"/>
    <n v="100"/>
    <s v=""/>
    <n v="-100"/>
    <n v="100"/>
    <s v=""/>
    <n v="-100"/>
    <x v="0"/>
    <s v="ave"/>
    <x v="0"/>
    <s v=""/>
    <n v="-50"/>
    <s v="NSW"/>
    <s v="-"/>
    <d v="1899-12-30T15:00:00"/>
    <s v="Rosehill"/>
    <n v="7"/>
    <n v="9"/>
    <s v="Spring Lee"/>
    <s v="E4-11/Nat-13"/>
    <n v="50"/>
  </r>
  <r>
    <x v="60"/>
    <d v="1899-12-30T15:00:00"/>
    <x v="1"/>
    <n v="7"/>
    <n v="9"/>
    <s v="Spring Lee"/>
    <s v="Nat"/>
    <n v="13"/>
    <s v=""/>
    <x v="2"/>
    <s v=""/>
    <s v="OK"/>
    <s v=""/>
    <m/>
    <s v=""/>
    <s v="Spring Lee"/>
    <s v=""/>
    <s v=""/>
    <s v=""/>
    <n v="100"/>
    <s v=""/>
    <n v="-100"/>
    <x v="0"/>
    <s v="ave"/>
    <x v="5"/>
    <s v=""/>
    <s v=""/>
    <s v="NSW"/>
    <s v="-"/>
    <d v="1899-12-30T15:00:00"/>
    <s v="Rosehill"/>
    <n v="7"/>
    <n v="9"/>
    <s v="Spring Lee"/>
    <s v=""/>
    <s v=""/>
  </r>
  <r>
    <x v="60"/>
    <d v="1899-12-30T15:08:00"/>
    <x v="4"/>
    <n v="7"/>
    <n v="8"/>
    <s v="Vodka Martini"/>
    <s v="Nat"/>
    <n v="11"/>
    <n v="11"/>
    <x v="0"/>
    <s v="Nat-11"/>
    <s v=""/>
    <n v="44"/>
    <n v="4.2"/>
    <n v="184.8"/>
    <s v="Vodka Martini"/>
    <s v=""/>
    <s v=""/>
    <s v=""/>
    <n v="100"/>
    <n v="420"/>
    <n v="320"/>
    <x v="0"/>
    <s v="Q"/>
    <x v="3"/>
    <n v="168"/>
    <n v="128"/>
    <s v="Qld"/>
    <s v="-"/>
    <d v="1899-12-30T15:08:00"/>
    <s v="Doomben"/>
    <n v="7"/>
    <n v="8"/>
    <s v="Vodka Martini"/>
    <s v="Nat-11"/>
    <n v="40"/>
  </r>
  <r>
    <x v="60"/>
    <d v="1899-12-30T15:15:00"/>
    <x v="0"/>
    <n v="6"/>
    <n v="2"/>
    <s v="Itsourtime"/>
    <s v="Edge"/>
    <n v="10"/>
    <n v="10"/>
    <x v="0"/>
    <s v="Edge-10"/>
    <s v="OK"/>
    <n v="40"/>
    <m/>
    <s v=""/>
    <s v="Itsourtime"/>
    <s v=""/>
    <s v=""/>
    <s v=""/>
    <n v="100"/>
    <s v=""/>
    <n v="-100"/>
    <x v="0"/>
    <s v="Poor &lt;55"/>
    <x v="2"/>
    <s v=""/>
    <n v="-20"/>
    <s v="Vic"/>
    <s v="-"/>
    <d v="1899-12-30T15:15:00"/>
    <s v="Flemington"/>
    <n v="6"/>
    <n v="2"/>
    <s v="Itsourtime"/>
    <s v="Edge-10"/>
    <n v="20"/>
  </r>
  <r>
    <x v="60"/>
    <d v="1899-12-30T15:15:00"/>
    <x v="0"/>
    <n v="6"/>
    <n v="2"/>
    <s v="It'Sourtime"/>
    <s v="Pro Mel"/>
    <n v="13"/>
    <n v="13"/>
    <x v="0"/>
    <s v="Pro Mel-13"/>
    <s v="OK"/>
    <n v="52"/>
    <n v="4"/>
    <n v="208"/>
    <s v="It'Sourtime"/>
    <s v=""/>
    <s v=""/>
    <s v=""/>
    <n v="100"/>
    <n v="400"/>
    <n v="300"/>
    <x v="0"/>
    <s v="Poor &lt;55"/>
    <x v="2"/>
    <n v="80"/>
    <n v="60"/>
    <s v="Vic"/>
    <s v="-"/>
    <d v="1899-12-30T15:15:00"/>
    <s v="Flemington"/>
    <n v="6"/>
    <n v="2"/>
    <s v="It'Sourtime"/>
    <s v="Pro Mel-13"/>
    <n v="20"/>
  </r>
  <r>
    <x v="60"/>
    <d v="1899-12-30T15:15:00"/>
    <x v="0"/>
    <n v="6"/>
    <n v="8"/>
    <s v="Right To Party"/>
    <s v="E4"/>
    <n v="20"/>
    <n v="76"/>
    <x v="4"/>
    <s v="E4-20/Edge-20/Nat-20/Pro Mel-16"/>
    <s v="OK"/>
    <n v="304"/>
    <n v="4"/>
    <n v="1216"/>
    <s v="Right To Party"/>
    <n v="200"/>
    <n v="800"/>
    <n v="600"/>
    <n v="100"/>
    <n v="400"/>
    <n v="300"/>
    <x v="0"/>
    <s v="Best"/>
    <x v="6"/>
    <n v="600"/>
    <n v="450"/>
    <s v="Vic"/>
    <s v="-"/>
    <d v="1899-12-30T15:15:00"/>
    <s v="Flemington"/>
    <n v="6"/>
    <n v="8"/>
    <s v="Right To Party"/>
    <s v="E4-20/Edge-20/Nat-20/Pro Mel-16"/>
    <n v="150"/>
  </r>
  <r>
    <x v="60"/>
    <d v="1899-12-30T15:15:00"/>
    <x v="0"/>
    <n v="6"/>
    <n v="8"/>
    <s v="Right To Party"/>
    <s v="Edge"/>
    <n v="20"/>
    <s v=""/>
    <x v="2"/>
    <s v=""/>
    <s v="OK"/>
    <s v=""/>
    <n v="4"/>
    <s v=""/>
    <s v="Right To Party"/>
    <s v=""/>
    <s v=""/>
    <s v=""/>
    <n v="100"/>
    <n v="400"/>
    <n v="300"/>
    <x v="0"/>
    <s v="Best"/>
    <x v="5"/>
    <s v=""/>
    <s v=""/>
    <s v="Vic"/>
    <s v="-"/>
    <d v="1899-12-30T15:15:00"/>
    <s v="Flemington"/>
    <n v="6"/>
    <n v="8"/>
    <s v="Right To Party"/>
    <s v=""/>
    <s v=""/>
  </r>
  <r>
    <x v="60"/>
    <d v="1899-12-30T15:15:00"/>
    <x v="0"/>
    <n v="6"/>
    <n v="8"/>
    <s v="Right To Party"/>
    <s v="Nat"/>
    <n v="20"/>
    <s v=""/>
    <x v="2"/>
    <s v=""/>
    <s v="OK"/>
    <s v=""/>
    <n v="4"/>
    <s v=""/>
    <s v="Right To Party"/>
    <s v=""/>
    <s v=""/>
    <s v=""/>
    <n v="100"/>
    <n v="400"/>
    <n v="300"/>
    <x v="0"/>
    <s v="Best"/>
    <x v="5"/>
    <s v=""/>
    <s v=""/>
    <s v="Vic"/>
    <s v="-"/>
    <d v="1899-12-30T15:15:00"/>
    <s v="Flemington"/>
    <n v="6"/>
    <n v="8"/>
    <s v="Right To Party"/>
    <s v=""/>
    <s v=""/>
  </r>
  <r>
    <x v="60"/>
    <d v="1899-12-30T15:15:00"/>
    <x v="0"/>
    <n v="6"/>
    <n v="8"/>
    <s v="Right To Party"/>
    <s v="Pro Mel"/>
    <n v="16"/>
    <s v=""/>
    <x v="2"/>
    <s v=""/>
    <s v="OK"/>
    <s v=""/>
    <m/>
    <s v=""/>
    <s v="Right To Party"/>
    <s v=""/>
    <s v=""/>
    <s v=""/>
    <n v="100"/>
    <s v=""/>
    <n v="-100"/>
    <x v="0"/>
    <s v="Best"/>
    <x v="5"/>
    <s v=""/>
    <s v=""/>
    <s v="Vic"/>
    <s v="-"/>
    <d v="1899-12-30T15:15:00"/>
    <s v="Flemington"/>
    <n v="6"/>
    <n v="8"/>
    <s v="Right To Party"/>
    <s v=""/>
    <s v=""/>
  </r>
  <r>
    <x v="60"/>
    <d v="1899-12-30T15:40:00"/>
    <x v="1"/>
    <n v="8"/>
    <n v="10"/>
    <s v="Estadio Mestalla"/>
    <s v="Pro Syd"/>
    <n v="10"/>
    <n v="10"/>
    <x v="0"/>
    <s v="Pro Syd-10"/>
    <s v="OK"/>
    <n v="40"/>
    <m/>
    <s v=""/>
    <s v="Estadio Mestalla"/>
    <s v=""/>
    <s v=""/>
    <s v=""/>
    <n v="100"/>
    <s v=""/>
    <n v="-100"/>
    <x v="0"/>
    <s v="Poor &lt;55"/>
    <x v="2"/>
    <s v=""/>
    <n v="-20"/>
    <s v="NSW"/>
    <s v="-"/>
    <d v="1899-12-30T15:40:00"/>
    <s v="Rosehill"/>
    <n v="8"/>
    <n v="10"/>
    <s v="Estadio Mestalla"/>
    <s v="Pro Syd-10"/>
    <n v="20"/>
  </r>
  <r>
    <x v="60"/>
    <d v="1899-12-30T15:40:00"/>
    <x v="1"/>
    <n v="8"/>
    <n v="4"/>
    <s v="Robusto"/>
    <s v="Pro Syd"/>
    <n v="10"/>
    <n v="10"/>
    <x v="0"/>
    <s v="Pro Syd-10"/>
    <s v="OK"/>
    <n v="40"/>
    <m/>
    <s v=""/>
    <s v="Robusto"/>
    <s v=""/>
    <s v=""/>
    <s v=""/>
    <n v="100"/>
    <s v=""/>
    <n v="-100"/>
    <x v="0"/>
    <s v="Poor &lt;55"/>
    <x v="2"/>
    <s v=""/>
    <n v="-20"/>
    <s v="NSW"/>
    <s v="-"/>
    <d v="1899-12-30T15:40:00"/>
    <s v="Rosehill"/>
    <n v="8"/>
    <n v="4"/>
    <s v="Robusto"/>
    <s v="Pro Syd-10"/>
    <n v="20"/>
  </r>
  <r>
    <x v="60"/>
    <d v="1899-12-30T15:48:00"/>
    <x v="4"/>
    <n v="8"/>
    <n v="17"/>
    <s v="Space Tracker"/>
    <s v="Nat"/>
    <n v="11"/>
    <n v="11"/>
    <x v="0"/>
    <s v="Nat-11"/>
    <s v=""/>
    <n v="44"/>
    <m/>
    <s v=""/>
    <s v="Space Tracker"/>
    <s v=""/>
    <s v=""/>
    <s v=""/>
    <n v="100"/>
    <s v=""/>
    <n v="-100"/>
    <x v="0"/>
    <s v="Q"/>
    <x v="3"/>
    <s v=""/>
    <n v="-40"/>
    <s v="Qld"/>
    <s v="-"/>
    <d v="1899-12-30T15:48:00"/>
    <s v="Doomben"/>
    <n v="8"/>
    <n v="17"/>
    <s v="Space Tracker"/>
    <s v="Nat-11"/>
    <n v="40"/>
  </r>
  <r>
    <x v="60"/>
    <d v="1899-12-30T15:55:00"/>
    <x v="0"/>
    <n v="7"/>
    <n v="10"/>
    <s v="Rise To It"/>
    <s v="Edge"/>
    <n v="12"/>
    <n v="25"/>
    <x v="1"/>
    <s v="Edge-12/Pro Mel-13"/>
    <s v="OK"/>
    <n v="100"/>
    <m/>
    <s v=""/>
    <s v="Rise To It"/>
    <n v="100"/>
    <s v=""/>
    <n v="-100"/>
    <n v="100"/>
    <s v=""/>
    <n v="-100"/>
    <x v="0"/>
    <s v="Best"/>
    <x v="4"/>
    <s v=""/>
    <n v="-100"/>
    <s v="Vic"/>
    <s v="-"/>
    <d v="1899-12-30T15:55:00"/>
    <s v="Flemington"/>
    <n v="7"/>
    <n v="10"/>
    <s v="Rise To It"/>
    <s v="Edge-12/Pro Mel-13"/>
    <n v="100"/>
  </r>
  <r>
    <x v="60"/>
    <d v="1899-12-30T15:55:00"/>
    <x v="0"/>
    <n v="7"/>
    <n v="10"/>
    <s v="Rise To It"/>
    <s v="Pro Mel"/>
    <n v="13"/>
    <s v=""/>
    <x v="2"/>
    <s v=""/>
    <s v="OK"/>
    <s v=""/>
    <m/>
    <s v=""/>
    <s v="Rise To It"/>
    <s v=""/>
    <s v=""/>
    <s v=""/>
    <n v="100"/>
    <s v=""/>
    <n v="-100"/>
    <x v="0"/>
    <s v="Best"/>
    <x v="5"/>
    <s v=""/>
    <s v=""/>
    <s v="Vic"/>
    <s v="-"/>
    <d v="1899-12-30T15:55:00"/>
    <s v="Flemington"/>
    <n v="7"/>
    <n v="10"/>
    <s v="Rise To It"/>
    <s v=""/>
    <s v=""/>
  </r>
  <r>
    <x v="60"/>
    <d v="1899-12-30T16:15:00"/>
    <x v="1"/>
    <n v="9"/>
    <n v="10"/>
    <s v="Kazou"/>
    <s v="Pro Syd"/>
    <n v="10"/>
    <n v="10"/>
    <x v="0"/>
    <s v="Pro Syd-10"/>
    <s v="OK"/>
    <n v="40"/>
    <m/>
    <s v=""/>
    <s v="Kazou"/>
    <s v=""/>
    <s v=""/>
    <s v=""/>
    <n v="100"/>
    <s v=""/>
    <n v="-100"/>
    <x v="0"/>
    <s v="Poor &lt;55"/>
    <x v="2"/>
    <s v=""/>
    <n v="-20"/>
    <s v="NSW"/>
    <s v="-"/>
    <d v="1899-12-30T16:15:00"/>
    <s v="Rosehill"/>
    <n v="9"/>
    <n v="10"/>
    <s v="Kazou"/>
    <s v="Pro Syd-10"/>
    <n v="20"/>
  </r>
  <r>
    <x v="60"/>
    <d v="1899-12-30T16:23:00"/>
    <x v="4"/>
    <n v="9"/>
    <n v="15"/>
    <s v="Mahbaby"/>
    <s v="Nat"/>
    <n v="11"/>
    <n v="11"/>
    <x v="0"/>
    <s v="Nat-11"/>
    <s v=""/>
    <n v="44"/>
    <m/>
    <s v=""/>
    <s v="Mahbaby"/>
    <s v=""/>
    <s v=""/>
    <s v=""/>
    <n v="100"/>
    <s v=""/>
    <n v="-100"/>
    <x v="0"/>
    <s v="Q"/>
    <x v="3"/>
    <s v=""/>
    <n v="-40"/>
    <s v="Qld"/>
    <s v="-"/>
    <d v="1899-12-30T16:23:00"/>
    <s v="Doomben"/>
    <n v="9"/>
    <n v="15"/>
    <s v="Mahbaby"/>
    <s v="Nat-11"/>
    <n v="40"/>
  </r>
  <r>
    <x v="60"/>
    <d v="1899-12-30T16:50:00"/>
    <x v="1"/>
    <n v="10"/>
    <n v="11"/>
    <s v="Little Cointreau"/>
    <s v="E4"/>
    <n v="10"/>
    <n v="10"/>
    <x v="0"/>
    <s v="E4-10"/>
    <s v="OK"/>
    <n v="40"/>
    <m/>
    <s v=""/>
    <s v="Little Cointreau"/>
    <s v=""/>
    <s v=""/>
    <s v=""/>
    <n v="100"/>
    <s v=""/>
    <n v="-100"/>
    <x v="0"/>
    <s v="Poor &lt;55"/>
    <x v="2"/>
    <s v=""/>
    <n v="-20"/>
    <s v="NSW"/>
    <s v="-"/>
    <d v="1899-12-30T16:50:00"/>
    <s v="Rosehill"/>
    <n v="10"/>
    <n v="11"/>
    <s v="Little Cointreau"/>
    <s v="E4-10"/>
    <n v="20"/>
  </r>
  <r>
    <x v="60"/>
    <d v="1899-12-30T16:50:00"/>
    <x v="1"/>
    <n v="10"/>
    <n v="12"/>
    <s v="Silvanito"/>
    <s v="Pro Syd"/>
    <n v="10"/>
    <n v="10"/>
    <x v="0"/>
    <s v="Pro Syd-10"/>
    <s v="OK"/>
    <n v="40"/>
    <m/>
    <s v=""/>
    <s v="Silvanito"/>
    <s v=""/>
    <s v=""/>
    <s v=""/>
    <n v="100"/>
    <s v=""/>
    <n v="-100"/>
    <x v="0"/>
    <s v="Poor &lt;55"/>
    <x v="2"/>
    <s v=""/>
    <n v="-20"/>
    <s v="NSW"/>
    <s v="-"/>
    <d v="1899-12-30T16:50:00"/>
    <s v="Rosehill"/>
    <n v="10"/>
    <n v="12"/>
    <s v="Silvanito"/>
    <s v="Pro Syd-10"/>
    <n v="20"/>
  </r>
  <r>
    <x v="60"/>
    <d v="1899-12-30T17:02:00"/>
    <x v="0"/>
    <n v="9"/>
    <n v="2"/>
    <s v="Bews"/>
    <s v="E4"/>
    <n v="10"/>
    <n v="23"/>
    <x v="1"/>
    <s v="E4-10/Nat-13"/>
    <s v="OK"/>
    <n v="92"/>
    <m/>
    <s v=""/>
    <s v="Bews"/>
    <n v="100"/>
    <s v=""/>
    <n v="-100"/>
    <n v="100"/>
    <s v=""/>
    <n v="-100"/>
    <x v="0"/>
    <s v="Best"/>
    <x v="4"/>
    <s v=""/>
    <n v="-100"/>
    <s v="Vic"/>
    <s v="-"/>
    <d v="1899-12-30T17:02:00"/>
    <s v="Flemington"/>
    <n v="9"/>
    <n v="2"/>
    <s v="Bews"/>
    <s v="E4-10/Nat-13"/>
    <n v="100"/>
  </r>
  <r>
    <x v="60"/>
    <d v="1899-12-30T17:02:00"/>
    <x v="0"/>
    <n v="9"/>
    <n v="2"/>
    <s v="Bews"/>
    <s v="Nat"/>
    <n v="13"/>
    <s v=""/>
    <x v="2"/>
    <s v=""/>
    <s v="OK"/>
    <s v=""/>
    <m/>
    <s v=""/>
    <s v="Bews"/>
    <s v=""/>
    <s v=""/>
    <s v=""/>
    <n v="100"/>
    <s v=""/>
    <n v="-100"/>
    <x v="0"/>
    <s v="Best"/>
    <x v="5"/>
    <s v=""/>
    <s v=""/>
    <s v="Vic"/>
    <s v="-"/>
    <d v="1899-12-30T17:02:00"/>
    <s v="Flemington"/>
    <n v="9"/>
    <n v="2"/>
    <s v="Bews"/>
    <s v=""/>
    <s v=""/>
  </r>
  <r>
    <x v="61"/>
    <d v="1899-12-30T11:30:00"/>
    <x v="6"/>
    <n v="1"/>
    <n v="11"/>
    <s v="Ces Soirees La"/>
    <s v="E4"/>
    <n v="10"/>
    <n v="23"/>
    <x v="1"/>
    <s v="E4-10/Nat-13"/>
    <s v="OK"/>
    <n v="92"/>
    <m/>
    <s v=""/>
    <s v="Ces Soirees La"/>
    <n v="100"/>
    <s v=""/>
    <n v="-100"/>
    <n v="100"/>
    <s v=""/>
    <n v="-100"/>
    <x v="0"/>
    <s v="Best"/>
    <x v="3"/>
    <s v=""/>
    <n v="-40"/>
    <s v="NSW"/>
    <s v="-"/>
    <d v="1899-12-30T11:30:00"/>
    <s v="Randwick"/>
    <n v="1"/>
    <n v="11"/>
    <s v="Ces Soirees La"/>
    <s v="E4-10/Nat-13"/>
    <n v="40"/>
  </r>
  <r>
    <x v="61"/>
    <d v="1899-12-30T11:30:00"/>
    <x v="6"/>
    <n v="1"/>
    <n v="11"/>
    <s v="Ces Soirees La"/>
    <s v="Nat"/>
    <n v="13"/>
    <s v=""/>
    <x v="2"/>
    <s v=""/>
    <s v="OK"/>
    <s v=""/>
    <m/>
    <s v=""/>
    <s v="Ces Soirees La"/>
    <s v=""/>
    <s v=""/>
    <s v=""/>
    <n v="100"/>
    <s v=""/>
    <n v="-100"/>
    <x v="0"/>
    <s v="Best"/>
    <x v="5"/>
    <s v=""/>
    <s v=""/>
    <s v="NSW"/>
    <s v="-"/>
    <d v="1899-12-30T11:30:00"/>
    <s v="Randwick"/>
    <n v="1"/>
    <n v="11"/>
    <s v="Ces Soirees La"/>
    <s v=""/>
    <s v=""/>
  </r>
  <r>
    <x v="61"/>
    <d v="1899-12-30T11:30:00"/>
    <x v="6"/>
    <n v="1"/>
    <n v="5"/>
    <s v="Well Timed"/>
    <s v="Pro Syd"/>
    <n v="15"/>
    <n v="15"/>
    <x v="0"/>
    <s v="Pro Syd-15"/>
    <s v="OK"/>
    <n v="60"/>
    <m/>
    <s v=""/>
    <s v="Well Timed"/>
    <s v=""/>
    <s v=""/>
    <s v=""/>
    <n v="100"/>
    <s v=""/>
    <n v="-100"/>
    <x v="0"/>
    <s v="Best"/>
    <x v="4"/>
    <s v=""/>
    <n v="-100"/>
    <s v="NSW"/>
    <s v="-"/>
    <d v="1899-12-30T11:30:00"/>
    <s v="Randwick"/>
    <n v="1"/>
    <n v="5"/>
    <s v="Well Timed"/>
    <s v="Pro Syd-15"/>
    <n v="100"/>
  </r>
  <r>
    <x v="61"/>
    <d v="1899-12-30T12:20:00"/>
    <x v="3"/>
    <n v="1"/>
    <n v="5"/>
    <s v="Waimarie"/>
    <s v="E4"/>
    <n v="20"/>
    <n v="80"/>
    <x v="4"/>
    <s v="E4-20/Edge-20/Nat-20/Pro Mel-20"/>
    <s v="OK"/>
    <n v="320"/>
    <n v="3.1"/>
    <n v="992"/>
    <s v="Waimarie"/>
    <n v="200"/>
    <n v="620"/>
    <n v="420"/>
    <n v="100"/>
    <n v="310"/>
    <n v="210"/>
    <x v="0"/>
    <s v="ave"/>
    <x v="4"/>
    <n v="310"/>
    <n v="210"/>
    <s v="Vic"/>
    <s v="-"/>
    <d v="1899-12-30T12:20:00"/>
    <s v="Moonee Valley"/>
    <n v="1"/>
    <n v="5"/>
    <s v="Waimarie"/>
    <s v="E4-20/Edge-20/Nat-20/Pro Mel-20"/>
    <n v="100"/>
  </r>
  <r>
    <x v="61"/>
    <d v="1899-12-30T12:20:00"/>
    <x v="3"/>
    <n v="1"/>
    <n v="5"/>
    <s v="Waimarie"/>
    <s v="Edge"/>
    <n v="20"/>
    <s v=""/>
    <x v="2"/>
    <s v=""/>
    <s v="OK"/>
    <s v=""/>
    <n v="3.1"/>
    <s v=""/>
    <s v="Waimarie"/>
    <s v=""/>
    <s v=""/>
    <s v=""/>
    <n v="100"/>
    <n v="310"/>
    <n v="210"/>
    <x v="0"/>
    <s v="ave"/>
    <x v="5"/>
    <s v=""/>
    <s v=""/>
    <s v="Vic"/>
    <s v="-"/>
    <d v="1899-12-30T12:20:00"/>
    <s v="Moonee Valley"/>
    <n v="1"/>
    <n v="5"/>
    <s v="Waimarie"/>
    <s v=""/>
    <s v=""/>
  </r>
  <r>
    <x v="61"/>
    <d v="1899-12-30T12:20:00"/>
    <x v="3"/>
    <n v="1"/>
    <n v="5"/>
    <s v="Waimarie"/>
    <s v="Nat"/>
    <n v="20"/>
    <s v=""/>
    <x v="2"/>
    <s v=""/>
    <s v="OK"/>
    <s v=""/>
    <n v="3.1"/>
    <s v=""/>
    <s v="Waimarie"/>
    <s v=""/>
    <s v=""/>
    <s v=""/>
    <n v="100"/>
    <n v="310"/>
    <n v="210"/>
    <x v="0"/>
    <s v="ave"/>
    <x v="5"/>
    <s v=""/>
    <s v=""/>
    <s v="Vic"/>
    <s v="-"/>
    <d v="1899-12-30T12:20:00"/>
    <s v="Moonee Valley"/>
    <n v="1"/>
    <n v="5"/>
    <s v="Waimarie"/>
    <s v=""/>
    <s v=""/>
  </r>
  <r>
    <x v="61"/>
    <d v="1899-12-30T12:20:00"/>
    <x v="3"/>
    <n v="1"/>
    <n v="5"/>
    <s v="Waimarie"/>
    <s v="Pro Mel"/>
    <n v="20"/>
    <s v=""/>
    <x v="2"/>
    <s v=""/>
    <s v="OK"/>
    <s v=""/>
    <n v="3.1"/>
    <s v=""/>
    <s v="Waimarie"/>
    <s v=""/>
    <s v=""/>
    <s v=""/>
    <n v="100"/>
    <n v="310"/>
    <n v="210"/>
    <x v="0"/>
    <s v="ave"/>
    <x v="5"/>
    <s v=""/>
    <s v=""/>
    <s v="Vic"/>
    <s v="-"/>
    <d v="1899-12-30T12:20:00"/>
    <s v="Moonee Valley"/>
    <n v="1"/>
    <n v="5"/>
    <s v="Waimarie"/>
    <s v=""/>
    <s v=""/>
  </r>
  <r>
    <x v="61"/>
    <d v="1899-12-30T13:50:00"/>
    <x v="6"/>
    <n v="5"/>
    <n v="8"/>
    <s v="Boston Rocks"/>
    <s v="E4"/>
    <n v="11.000000000000002"/>
    <n v="11.000000000000002"/>
    <x v="0"/>
    <s v="E4-11"/>
    <s v="OK"/>
    <n v="44.000000000000007"/>
    <m/>
    <s v=""/>
    <s v="Boston Rocks"/>
    <s v=""/>
    <s v=""/>
    <s v=""/>
    <n v="100"/>
    <s v=""/>
    <n v="-100"/>
    <x v="0"/>
    <s v="Poor &lt;55"/>
    <x v="2"/>
    <s v=""/>
    <n v="-20"/>
    <s v="NSW"/>
    <s v="-"/>
    <d v="1899-12-30T13:50:00"/>
    <s v="Randwick"/>
    <n v="5"/>
    <n v="8"/>
    <s v="Boston Rocks"/>
    <s v="E4-11"/>
    <n v="20"/>
  </r>
  <r>
    <x v="61"/>
    <d v="1899-12-30T14:25:00"/>
    <x v="6"/>
    <n v="6"/>
    <n v="8"/>
    <s v="Cosy Corner"/>
    <s v="Pro Syd"/>
    <n v="15"/>
    <n v="15"/>
    <x v="0"/>
    <s v="Pro Syd-15"/>
    <s v="OK"/>
    <n v="60"/>
    <n v="7.3"/>
    <n v="438"/>
    <s v="Cosy Corner"/>
    <s v=""/>
    <s v=""/>
    <s v=""/>
    <n v="100"/>
    <n v="730"/>
    <n v="630"/>
    <x v="0"/>
    <s v="Best"/>
    <x v="4"/>
    <n v="730"/>
    <n v="630"/>
    <s v="NSW"/>
    <s v="-"/>
    <d v="1899-12-30T14:25:00"/>
    <s v="Randwick"/>
    <n v="6"/>
    <n v="8"/>
    <s v="Cosy Corner"/>
    <s v="Pro Syd-15"/>
    <n v="100"/>
  </r>
  <r>
    <x v="61"/>
    <d v="1899-12-30T14:40:00"/>
    <x v="3"/>
    <n v="5"/>
    <n v="5"/>
    <s v="Scuderia"/>
    <s v="E4"/>
    <n v="12"/>
    <n v="35"/>
    <x v="3"/>
    <s v="E4-12/Edge-10/Pro Mel-13"/>
    <s v="OK"/>
    <n v="140"/>
    <m/>
    <s v=""/>
    <s v="Scuderia"/>
    <n v="200"/>
    <s v=""/>
    <n v="-200"/>
    <n v="100"/>
    <s v=""/>
    <n v="-100"/>
    <x v="0"/>
    <s v="ave"/>
    <x v="4"/>
    <s v=""/>
    <n v="-100"/>
    <s v="Vic"/>
    <s v="-"/>
    <d v="1899-12-30T14:40:00"/>
    <s v="Moonee Valley"/>
    <n v="5"/>
    <n v="5"/>
    <s v="Scuderia"/>
    <s v="E4-12/Edge-10/Pro Mel-13"/>
    <n v="100"/>
  </r>
  <r>
    <x v="61"/>
    <d v="1899-12-30T14:40:00"/>
    <x v="3"/>
    <n v="5"/>
    <n v="5"/>
    <s v="Scuderia"/>
    <s v="Edge"/>
    <n v="10"/>
    <s v=""/>
    <x v="2"/>
    <s v=""/>
    <s v="OK"/>
    <s v=""/>
    <m/>
    <s v=""/>
    <s v="Scuderia"/>
    <s v=""/>
    <s v=""/>
    <s v=""/>
    <n v="100"/>
    <s v=""/>
    <n v="-100"/>
    <x v="0"/>
    <s v="ave"/>
    <x v="5"/>
    <s v=""/>
    <s v=""/>
    <s v="Vic"/>
    <s v="-"/>
    <d v="1899-12-30T14:40:00"/>
    <s v="Moonee Valley"/>
    <n v="5"/>
    <n v="5"/>
    <s v="Scuderia"/>
    <s v=""/>
    <s v=""/>
  </r>
  <r>
    <x v="61"/>
    <d v="1899-12-30T14:40:00"/>
    <x v="3"/>
    <n v="5"/>
    <n v="5"/>
    <s v="Scuderia"/>
    <s v="Pro Mel"/>
    <n v="13"/>
    <s v=""/>
    <x v="2"/>
    <s v=""/>
    <s v="OK"/>
    <s v=""/>
    <m/>
    <s v=""/>
    <s v="Scuderia"/>
    <s v=""/>
    <s v=""/>
    <s v=""/>
    <n v="100"/>
    <s v=""/>
    <n v="-100"/>
    <x v="0"/>
    <s v="ave"/>
    <x v="5"/>
    <s v=""/>
    <s v=""/>
    <s v="Vic"/>
    <s v="-"/>
    <d v="1899-12-30T14:40:00"/>
    <s v="Moonee Valley"/>
    <n v="5"/>
    <n v="5"/>
    <s v="Scuderia"/>
    <s v=""/>
    <s v=""/>
  </r>
  <r>
    <x v="61"/>
    <d v="1899-12-30T14:40:00"/>
    <x v="3"/>
    <n v="5"/>
    <n v="3"/>
    <s v="Taunting"/>
    <s v="Edge"/>
    <n v="10"/>
    <n v="20"/>
    <x v="1"/>
    <s v="Edge-10/Pro Mel-10"/>
    <s v="OK"/>
    <n v="80"/>
    <m/>
    <s v=""/>
    <s v="Taunting"/>
    <n v="100"/>
    <s v=""/>
    <n v="-100"/>
    <n v="100"/>
    <s v=""/>
    <n v="-100"/>
    <x v="0"/>
    <s v="ave"/>
    <x v="0"/>
    <s v=""/>
    <n v="-50"/>
    <s v="Vic"/>
    <s v="-"/>
    <d v="1899-12-30T14:40:00"/>
    <s v="Moonee Valley"/>
    <n v="5"/>
    <n v="3"/>
    <s v="Taunting"/>
    <s v="Edge-10/Pro Mel-10"/>
    <n v="50"/>
  </r>
  <r>
    <x v="61"/>
    <d v="1899-12-30T14:40:00"/>
    <x v="3"/>
    <n v="5"/>
    <n v="3"/>
    <s v="Taunting"/>
    <s v="Pro Mel"/>
    <n v="10"/>
    <s v=""/>
    <x v="2"/>
    <s v=""/>
    <s v="OK"/>
    <s v=""/>
    <m/>
    <s v=""/>
    <s v="Taunting"/>
    <s v=""/>
    <s v=""/>
    <s v=""/>
    <n v="100"/>
    <s v=""/>
    <n v="-100"/>
    <x v="0"/>
    <s v="ave"/>
    <x v="5"/>
    <s v=""/>
    <s v=""/>
    <s v="Vic"/>
    <s v="-"/>
    <d v="1899-12-30T14:40:00"/>
    <s v="Moonee Valley"/>
    <n v="5"/>
    <n v="3"/>
    <s v="Taunting"/>
    <s v=""/>
    <s v=""/>
  </r>
  <r>
    <x v="61"/>
    <d v="1899-12-30T15:00:00"/>
    <x v="6"/>
    <n v="7"/>
    <n v="12"/>
    <s v="Yasuke"/>
    <s v="Pro Syd"/>
    <n v="15"/>
    <n v="15"/>
    <x v="0"/>
    <s v="Pro Syd-15"/>
    <s v="OK"/>
    <n v="60"/>
    <m/>
    <s v=""/>
    <s v="Yasuke"/>
    <s v=""/>
    <s v=""/>
    <s v=""/>
    <n v="100"/>
    <s v=""/>
    <n v="-100"/>
    <x v="0"/>
    <s v="Best"/>
    <x v="4"/>
    <s v=""/>
    <n v="-100"/>
    <s v="NSW"/>
    <s v="-"/>
    <d v="1899-12-30T15:00:00"/>
    <s v="Randwick"/>
    <n v="7"/>
    <n v="12"/>
    <s v="Yasuke"/>
    <s v="Pro Syd-15"/>
    <n v="100"/>
  </r>
  <r>
    <x v="61"/>
    <d v="1899-12-30T15:15:00"/>
    <x v="3"/>
    <n v="6"/>
    <n v="12"/>
    <s v="Big Me"/>
    <s v="Nat"/>
    <n v="20"/>
    <n v="20"/>
    <x v="0"/>
    <s v="Nat-20"/>
    <s v="OK"/>
    <n v="80"/>
    <m/>
    <s v=""/>
    <s v="Big Me"/>
    <s v=""/>
    <s v=""/>
    <s v=""/>
    <n v="100"/>
    <s v=""/>
    <n v="-100"/>
    <x v="0"/>
    <s v="ave"/>
    <x v="1"/>
    <s v=""/>
    <n v="-120"/>
    <s v="Vic"/>
    <s v="-"/>
    <d v="1899-12-30T15:15:00"/>
    <s v="Moonee Valley"/>
    <n v="6"/>
    <n v="12"/>
    <s v="Big Me"/>
    <s v="Nat-20"/>
    <n v="120"/>
  </r>
  <r>
    <x v="61"/>
    <d v="1899-12-30T15:35:00"/>
    <x v="6"/>
    <n v="8"/>
    <n v="3"/>
    <s v="Schwarz"/>
    <s v="E4"/>
    <n v="11.000000000000002"/>
    <n v="24"/>
    <x v="1"/>
    <s v="E4-11/Nat-13"/>
    <s v="OK"/>
    <n v="96"/>
    <n v="2.6"/>
    <n v="249.60000000000002"/>
    <s v="Schwarz"/>
    <n v="100"/>
    <n v="260"/>
    <n v="160"/>
    <n v="100"/>
    <n v="260"/>
    <n v="160"/>
    <x v="0"/>
    <s v="Best"/>
    <x v="3"/>
    <n v="104"/>
    <n v="64"/>
    <s v="NSW"/>
    <s v="-"/>
    <d v="1899-12-30T15:35:00"/>
    <s v="Randwick"/>
    <n v="8"/>
    <n v="3"/>
    <s v="Schwarz"/>
    <s v="E4-11/Nat-13"/>
    <n v="40"/>
  </r>
  <r>
    <x v="61"/>
    <d v="1899-12-30T15:35:00"/>
    <x v="6"/>
    <n v="8"/>
    <n v="3"/>
    <s v="Schwarz"/>
    <s v="Nat"/>
    <n v="13"/>
    <s v=""/>
    <x v="2"/>
    <s v=""/>
    <s v="OK"/>
    <s v=""/>
    <n v="2.6"/>
    <s v=""/>
    <s v="Schwarz"/>
    <s v=""/>
    <s v=""/>
    <s v=""/>
    <n v="100"/>
    <n v="260"/>
    <n v="160"/>
    <x v="0"/>
    <s v="Best"/>
    <x v="5"/>
    <s v=""/>
    <s v=""/>
    <s v="NSW"/>
    <s v="-"/>
    <d v="1899-12-30T15:35:00"/>
    <s v="Randwick"/>
    <n v="8"/>
    <n v="3"/>
    <s v="Schwarz"/>
    <s v=""/>
    <s v=""/>
  </r>
  <r>
    <x v="61"/>
    <d v="1899-12-30T15:55:00"/>
    <x v="3"/>
    <n v="7"/>
    <n v="11"/>
    <s v="Mathew"/>
    <s v="E4"/>
    <n v="12"/>
    <n v="32"/>
    <x v="1"/>
    <s v="E4-12/Edge-20"/>
    <s v="OK"/>
    <n v="128"/>
    <m/>
    <s v=""/>
    <s v="Mathew"/>
    <n v="200"/>
    <s v=""/>
    <n v="-200"/>
    <n v="100"/>
    <s v=""/>
    <n v="-100"/>
    <x v="0"/>
    <s v="ave"/>
    <x v="4"/>
    <s v=""/>
    <n v="-100"/>
    <s v="Vic"/>
    <s v="-"/>
    <d v="1899-12-30T15:55:00"/>
    <s v="Moonee Valley"/>
    <n v="7"/>
    <n v="11"/>
    <s v="Mathew"/>
    <s v="E4-12/Edge-20"/>
    <n v="100"/>
  </r>
  <r>
    <x v="61"/>
    <d v="1899-12-30T15:55:00"/>
    <x v="3"/>
    <n v="7"/>
    <n v="11"/>
    <s v="Mathew"/>
    <s v="Edge"/>
    <n v="20"/>
    <s v=""/>
    <x v="2"/>
    <s v=""/>
    <s v="OK"/>
    <s v=""/>
    <m/>
    <s v=""/>
    <s v="Mathew"/>
    <s v=""/>
    <s v=""/>
    <s v=""/>
    <n v="100"/>
    <s v=""/>
    <n v="-100"/>
    <x v="0"/>
    <s v="ave"/>
    <x v="5"/>
    <s v=""/>
    <s v=""/>
    <s v="Vic"/>
    <s v="-"/>
    <d v="1899-12-30T15:55:00"/>
    <s v="Moonee Valley"/>
    <n v="7"/>
    <n v="11"/>
    <s v="Mathew"/>
    <s v=""/>
    <s v=""/>
  </r>
  <r>
    <x v="61"/>
    <d v="1899-12-30T16:15:00"/>
    <x v="6"/>
    <n v="9"/>
    <n v="9"/>
    <s v="Aramco"/>
    <s v="E4"/>
    <n v="11.000000000000002"/>
    <n v="11.000000000000002"/>
    <x v="0"/>
    <s v="E4-11"/>
    <s v="OK"/>
    <n v="44.000000000000007"/>
    <m/>
    <s v=""/>
    <s v="Aramco"/>
    <s v=""/>
    <s v=""/>
    <s v=""/>
    <n v="100"/>
    <s v=""/>
    <n v="-100"/>
    <x v="0"/>
    <s v="Poor &lt;55"/>
    <x v="2"/>
    <s v=""/>
    <n v="-20"/>
    <s v="NSW"/>
    <s v="-"/>
    <d v="1899-12-30T16:15:00"/>
    <s v="Randwick"/>
    <n v="9"/>
    <n v="9"/>
    <s v="Aramco"/>
    <s v="E4-11"/>
    <n v="20"/>
  </r>
  <r>
    <x v="61"/>
    <d v="1899-12-30T16:55:00"/>
    <x v="6"/>
    <n v="10"/>
    <n v="11"/>
    <s v="World Alliance"/>
    <s v="E4"/>
    <n v="10"/>
    <n v="23"/>
    <x v="1"/>
    <s v="E4-10/Nat-13"/>
    <s v="OK"/>
    <n v="92"/>
    <m/>
    <s v=""/>
    <s v="World Alliance"/>
    <n v="100"/>
    <s v=""/>
    <n v="-100"/>
    <n v="100"/>
    <s v=""/>
    <n v="-100"/>
    <x v="0"/>
    <s v="Best"/>
    <x v="3"/>
    <s v=""/>
    <n v="-40"/>
    <s v="NSW"/>
    <s v="-"/>
    <d v="1899-12-30T16:55:00"/>
    <s v="Randwick"/>
    <n v="10"/>
    <n v="11"/>
    <s v="World Alliance"/>
    <s v="E4-10/Nat-13"/>
    <n v="40"/>
  </r>
  <r>
    <x v="61"/>
    <d v="1899-12-30T16:55:00"/>
    <x v="6"/>
    <n v="10"/>
    <n v="11"/>
    <s v="World Alliance"/>
    <s v="Nat"/>
    <n v="13"/>
    <s v=""/>
    <x v="2"/>
    <s v=""/>
    <s v="OK"/>
    <s v=""/>
    <m/>
    <s v=""/>
    <s v="World Alliance"/>
    <s v=""/>
    <s v=""/>
    <s v=""/>
    <n v="100"/>
    <s v=""/>
    <n v="-100"/>
    <x v="0"/>
    <s v="Best"/>
    <x v="5"/>
    <s v=""/>
    <s v=""/>
    <s v="NSW"/>
    <s v="-"/>
    <d v="1899-12-30T16:55:00"/>
    <s v="Randwick"/>
    <n v="10"/>
    <n v="11"/>
    <s v="World Alliance"/>
    <s v=""/>
    <s v=""/>
  </r>
  <r>
    <x v="62"/>
    <d v="1899-12-30T12:10:00"/>
    <x v="1"/>
    <n v="2"/>
    <n v="3"/>
    <s v="The Extreme Cat"/>
    <s v="E4"/>
    <n v="10"/>
    <n v="10"/>
    <x v="0"/>
    <s v="E4-10"/>
    <s v="OK"/>
    <n v="40"/>
    <m/>
    <s v=""/>
    <s v="The Extreme Cat"/>
    <s v=""/>
    <s v=""/>
    <s v=""/>
    <n v="100"/>
    <s v=""/>
    <n v="-100"/>
    <x v="0"/>
    <s v="Poor &lt;55"/>
    <x v="2"/>
    <s v=""/>
    <n v="-20"/>
    <s v="NSW"/>
    <s v="-"/>
    <d v="1899-12-30T12:10:00"/>
    <s v="Rosehill"/>
    <n v="2"/>
    <n v="3"/>
    <s v="The Extreme Cat"/>
    <s v="E4-10"/>
    <n v="20"/>
  </r>
  <r>
    <x v="62"/>
    <d v="1899-12-30T12:25:00"/>
    <x v="5"/>
    <n v="1"/>
    <n v="2"/>
    <s v="A Little Deep"/>
    <s v="E4"/>
    <n v="10"/>
    <n v="23"/>
    <x v="1"/>
    <s v="E4-10/Nat-13"/>
    <s v="OK"/>
    <n v="92"/>
    <n v="8.6"/>
    <n v="791.19999999999993"/>
    <s v="A Little Deep"/>
    <n v="100"/>
    <n v="860"/>
    <n v="760"/>
    <n v="100"/>
    <n v="860"/>
    <n v="760"/>
    <x v="0"/>
    <s v="Best"/>
    <x v="4"/>
    <n v="860"/>
    <n v="760"/>
    <s v="Vic"/>
    <s v="-"/>
    <d v="1899-12-30T12:25:00"/>
    <s v="Caulfield"/>
    <n v="1"/>
    <n v="2"/>
    <s v="A Little Deep"/>
    <s v="E4-10/Nat-13"/>
    <n v="100"/>
  </r>
  <r>
    <x v="62"/>
    <d v="1899-12-30T12:25:00"/>
    <x v="5"/>
    <n v="1"/>
    <n v="2"/>
    <s v="A Little Deep"/>
    <s v="Nat"/>
    <n v="13"/>
    <s v=""/>
    <x v="2"/>
    <s v=""/>
    <s v="OK"/>
    <s v=""/>
    <n v="8.6"/>
    <s v=""/>
    <s v="A Little Deep"/>
    <s v=""/>
    <s v=""/>
    <s v=""/>
    <n v="100"/>
    <n v="860"/>
    <n v="760"/>
    <x v="0"/>
    <s v="Best"/>
    <x v="5"/>
    <s v=""/>
    <s v=""/>
    <s v="Vic"/>
    <s v="-"/>
    <d v="1899-12-30T12:25:00"/>
    <s v="Caulfield"/>
    <n v="1"/>
    <n v="2"/>
    <s v="A Little Deep"/>
    <s v=""/>
    <s v=""/>
  </r>
  <r>
    <x v="62"/>
    <d v="1899-12-30T13:00:00"/>
    <x v="5"/>
    <n v="2"/>
    <n v="7"/>
    <s v="Rise At Dawn"/>
    <s v="E4"/>
    <n v="20"/>
    <n v="80"/>
    <x v="4"/>
    <s v="E4-20/Edge-20/Nat-20/Pro Mel-20"/>
    <s v="OK"/>
    <n v="320"/>
    <n v="2.1"/>
    <n v="672"/>
    <s v="Rise At Dawn"/>
    <n v="200"/>
    <n v="420"/>
    <n v="220"/>
    <n v="100"/>
    <n v="210"/>
    <n v="110"/>
    <x v="0"/>
    <s v="Best"/>
    <x v="6"/>
    <n v="315"/>
    <n v="165"/>
    <s v="Vic"/>
    <s v="-"/>
    <d v="1899-12-30T13:00:00"/>
    <s v="Caulfield"/>
    <n v="2"/>
    <n v="7"/>
    <s v="Rise At Dawn"/>
    <s v="E4-20/Edge-20/Nat-20/Pro Mel-20"/>
    <n v="150"/>
  </r>
  <r>
    <x v="62"/>
    <d v="1899-12-30T13:00:00"/>
    <x v="5"/>
    <n v="2"/>
    <n v="7"/>
    <s v="Rise At Dawn"/>
    <s v="Edge"/>
    <n v="20"/>
    <s v=""/>
    <x v="2"/>
    <s v=""/>
    <s v="OK"/>
    <s v=""/>
    <n v="2.1"/>
    <s v=""/>
    <s v="Rise At Dawn"/>
    <s v=""/>
    <s v=""/>
    <s v=""/>
    <n v="100"/>
    <n v="210"/>
    <n v="110"/>
    <x v="0"/>
    <s v="Best"/>
    <x v="5"/>
    <s v=""/>
    <s v=""/>
    <s v="Vic"/>
    <s v="-"/>
    <d v="1899-12-30T13:00:00"/>
    <s v="Caulfield"/>
    <n v="2"/>
    <n v="7"/>
    <s v="Rise At Dawn"/>
    <s v=""/>
    <s v=""/>
  </r>
  <r>
    <x v="62"/>
    <d v="1899-12-30T13:00:00"/>
    <x v="5"/>
    <n v="2"/>
    <n v="7"/>
    <s v="Rise At Dawn"/>
    <s v="Nat"/>
    <n v="20"/>
    <s v=""/>
    <x v="2"/>
    <s v=""/>
    <s v="OK"/>
    <s v=""/>
    <n v="2.1"/>
    <s v=""/>
    <s v="Rise At Dawn"/>
    <s v=""/>
    <s v=""/>
    <s v=""/>
    <n v="100"/>
    <n v="210"/>
    <n v="110"/>
    <x v="0"/>
    <s v="Best"/>
    <x v="5"/>
    <s v=""/>
    <s v=""/>
    <s v="Vic"/>
    <s v="-"/>
    <d v="1899-12-30T13:00:00"/>
    <s v="Caulfield"/>
    <n v="2"/>
    <n v="7"/>
    <s v="Rise At Dawn"/>
    <s v=""/>
    <s v=""/>
  </r>
  <r>
    <x v="62"/>
    <d v="1899-12-30T13:00:00"/>
    <x v="5"/>
    <n v="2"/>
    <n v="7"/>
    <s v="Rise At Dawn"/>
    <s v="Pro Mel"/>
    <n v="20"/>
    <s v=""/>
    <x v="2"/>
    <s v=""/>
    <s v="OK"/>
    <s v=""/>
    <n v="2.1"/>
    <s v=""/>
    <s v="Rise At Dawn"/>
    <s v=""/>
    <s v=""/>
    <s v=""/>
    <n v="100"/>
    <n v="210"/>
    <n v="110"/>
    <x v="0"/>
    <s v="Best"/>
    <x v="5"/>
    <s v=""/>
    <s v=""/>
    <s v="Vic"/>
    <s v="-"/>
    <d v="1899-12-30T13:00:00"/>
    <s v="Caulfield"/>
    <n v="2"/>
    <n v="7"/>
    <s v="Rise At Dawn"/>
    <s v=""/>
    <s v=""/>
  </r>
  <r>
    <x v="62"/>
    <d v="1899-12-30T13:20:00"/>
    <x v="1"/>
    <n v="4"/>
    <n v="8"/>
    <s v="Lost"/>
    <s v="Pro Syd"/>
    <n v="10"/>
    <n v="10"/>
    <x v="0"/>
    <s v="Pro Syd-10"/>
    <s v="OK"/>
    <n v="40"/>
    <m/>
    <s v=""/>
    <s v="Lost"/>
    <s v=""/>
    <s v=""/>
    <s v=""/>
    <n v="100"/>
    <s v=""/>
    <n v="-100"/>
    <x v="0"/>
    <s v="Poor &lt;55"/>
    <x v="2"/>
    <s v=""/>
    <n v="-20"/>
    <s v="NSW"/>
    <s v="-"/>
    <d v="1899-12-30T13:20:00"/>
    <s v="Rosehill"/>
    <n v="4"/>
    <n v="8"/>
    <s v="Lost"/>
    <s v="Pro Syd-10"/>
    <n v="20"/>
  </r>
  <r>
    <x v="62"/>
    <d v="1899-12-30T13:20:00"/>
    <x v="1"/>
    <n v="4"/>
    <n v="10"/>
    <s v="Piastri"/>
    <s v="Pro Syd"/>
    <n v="15"/>
    <n v="15"/>
    <x v="0"/>
    <s v="Pro Syd-15"/>
    <s v="OK"/>
    <n v="60"/>
    <n v="5"/>
    <n v="300"/>
    <s v="Piastri"/>
    <s v=""/>
    <s v=""/>
    <s v=""/>
    <n v="100"/>
    <n v="500"/>
    <n v="400"/>
    <x v="0"/>
    <s v="ave"/>
    <x v="1"/>
    <n v="600"/>
    <n v="480"/>
    <s v="NSW"/>
    <s v="-"/>
    <d v="1899-12-30T13:20:00"/>
    <s v="Rosehill"/>
    <n v="4"/>
    <n v="10"/>
    <s v="Piastri"/>
    <s v="Pro Syd-15"/>
    <n v="120"/>
  </r>
  <r>
    <x v="62"/>
    <d v="1899-12-30T13:20:00"/>
    <x v="1"/>
    <n v="4"/>
    <n v="6"/>
    <s v="Two Ya Got"/>
    <s v="E4"/>
    <n v="10"/>
    <n v="23"/>
    <x v="1"/>
    <s v="E4-10/Nat-13"/>
    <s v="OK"/>
    <n v="92"/>
    <m/>
    <s v=""/>
    <s v="Two Ya Got"/>
    <n v="100"/>
    <s v=""/>
    <n v="-100"/>
    <n v="100"/>
    <s v=""/>
    <n v="-100"/>
    <x v="0"/>
    <s v="ave"/>
    <x v="0"/>
    <s v=""/>
    <n v="-50"/>
    <s v="NSW"/>
    <s v="-"/>
    <d v="1899-12-30T13:20:00"/>
    <s v="Rosehill"/>
    <n v="4"/>
    <n v="6"/>
    <s v="Two Ya Got"/>
    <s v="E4-10/Nat-13"/>
    <n v="50"/>
  </r>
  <r>
    <x v="62"/>
    <d v="1899-12-30T13:20:00"/>
    <x v="1"/>
    <n v="4"/>
    <n v="6"/>
    <s v="Two Ya Got"/>
    <s v="Nat"/>
    <n v="13"/>
    <s v=""/>
    <x v="2"/>
    <s v=""/>
    <s v="OK"/>
    <s v=""/>
    <m/>
    <s v=""/>
    <s v="Two Ya Got"/>
    <s v=""/>
    <s v=""/>
    <s v=""/>
    <n v="100"/>
    <s v=""/>
    <n v="-100"/>
    <x v="0"/>
    <s v="ave"/>
    <x v="5"/>
    <s v=""/>
    <s v=""/>
    <s v="NSW"/>
    <s v="-"/>
    <d v="1899-12-30T13:20:00"/>
    <s v="Rosehill"/>
    <n v="4"/>
    <n v="6"/>
    <s v="Two Ya Got"/>
    <s v=""/>
    <s v=""/>
  </r>
  <r>
    <x v="62"/>
    <d v="1899-12-30T13:35:00"/>
    <x v="5"/>
    <n v="3"/>
    <n v="6"/>
    <s v="Lovazou"/>
    <s v="E4"/>
    <n v="12"/>
    <n v="44"/>
    <x v="3"/>
    <s v="E4-12/Edge-12/Pro Mel-20"/>
    <s v="OK"/>
    <n v="176"/>
    <n v="4.4000000000000004"/>
    <n v="774.40000000000009"/>
    <s v="Lovazou"/>
    <n v="200"/>
    <n v="880.00000000000011"/>
    <n v="680.00000000000011"/>
    <n v="100"/>
    <n v="440.00000000000006"/>
    <n v="340.00000000000006"/>
    <x v="0"/>
    <s v="Best"/>
    <x v="6"/>
    <n v="660"/>
    <n v="510"/>
    <s v="Vic"/>
    <s v="-"/>
    <d v="1899-12-30T13:35:00"/>
    <s v="Caulfield"/>
    <n v="3"/>
    <n v="6"/>
    <s v="Lovazou"/>
    <s v="E4-12/Edge-12/Pro Mel-20"/>
    <n v="150"/>
  </r>
  <r>
    <x v="62"/>
    <d v="1899-12-30T13:35:00"/>
    <x v="5"/>
    <n v="3"/>
    <n v="6"/>
    <s v="Lovazou"/>
    <s v="Edge"/>
    <n v="12"/>
    <s v=""/>
    <x v="2"/>
    <s v=""/>
    <s v="OK"/>
    <s v=""/>
    <n v="4.4000000000000004"/>
    <s v=""/>
    <s v="Lovazou"/>
    <s v=""/>
    <s v=""/>
    <s v=""/>
    <n v="100"/>
    <n v="440.00000000000006"/>
    <n v="340.00000000000006"/>
    <x v="0"/>
    <s v="Best"/>
    <x v="5"/>
    <s v=""/>
    <s v=""/>
    <s v="Vic"/>
    <s v="-"/>
    <d v="1899-12-30T13:35:00"/>
    <s v="Caulfield"/>
    <n v="3"/>
    <n v="6"/>
    <s v="Lovazou"/>
    <s v=""/>
    <s v=""/>
  </r>
  <r>
    <x v="62"/>
    <d v="1899-12-30T13:35:00"/>
    <x v="5"/>
    <n v="3"/>
    <n v="6"/>
    <s v="Lovazou"/>
    <s v="Pro Mel"/>
    <n v="20"/>
    <s v=""/>
    <x v="2"/>
    <s v=""/>
    <s v="OK"/>
    <s v=""/>
    <n v="4.4000000000000004"/>
    <s v=""/>
    <s v="Lovazou"/>
    <s v=""/>
    <s v=""/>
    <s v=""/>
    <n v="100"/>
    <n v="440.00000000000006"/>
    <n v="340.00000000000006"/>
    <x v="0"/>
    <s v="Best"/>
    <x v="5"/>
    <s v=""/>
    <s v=""/>
    <s v="Vic"/>
    <s v="-"/>
    <d v="1899-12-30T13:35:00"/>
    <s v="Caulfield"/>
    <n v="3"/>
    <n v="6"/>
    <s v="Lovazou"/>
    <s v=""/>
    <s v=""/>
  </r>
  <r>
    <x v="62"/>
    <d v="1899-12-30T13:55:00"/>
    <x v="1"/>
    <n v="5"/>
    <n v="8"/>
    <s v="I Am Famous"/>
    <s v="Pro Syd"/>
    <n v="10"/>
    <n v="10"/>
    <x v="0"/>
    <s v="Pro Syd-10"/>
    <s v="OK"/>
    <n v="40"/>
    <m/>
    <s v=""/>
    <s v="I Am Famous"/>
    <s v=""/>
    <s v=""/>
    <s v=""/>
    <n v="100"/>
    <s v=""/>
    <n v="-100"/>
    <x v="0"/>
    <s v="Poor &lt;55"/>
    <x v="2"/>
    <s v=""/>
    <n v="-20"/>
    <s v="NSW"/>
    <s v="-"/>
    <d v="1899-12-30T13:55:00"/>
    <s v="Rosehill"/>
    <n v="5"/>
    <n v="8"/>
    <s v="I Am Famous"/>
    <s v="Pro Syd-10"/>
    <n v="20"/>
  </r>
  <r>
    <x v="62"/>
    <d v="1899-12-30T13:55:00"/>
    <x v="1"/>
    <n v="5"/>
    <n v="9"/>
    <s v="Nanshe"/>
    <s v="E4"/>
    <n v="11.000000000000002"/>
    <n v="41"/>
    <x v="3"/>
    <s v="E4-11/Edge-15/Nat-15"/>
    <s v="OK"/>
    <n v="164"/>
    <m/>
    <s v=""/>
    <s v="Nanshe"/>
    <n v="200"/>
    <s v=""/>
    <n v="-200"/>
    <n v="100"/>
    <s v=""/>
    <n v="-100"/>
    <x v="0"/>
    <s v="ave"/>
    <x v="4"/>
    <s v=""/>
    <n v="-100"/>
    <s v="NSW"/>
    <s v="-"/>
    <d v="1899-12-30T13:55:00"/>
    <s v="Rosehill"/>
    <n v="5"/>
    <n v="9"/>
    <s v="Nanshe"/>
    <s v="E4-11/Edge-15/Nat-15"/>
    <n v="100"/>
  </r>
  <r>
    <x v="62"/>
    <d v="1899-12-30T13:55:00"/>
    <x v="1"/>
    <n v="5"/>
    <n v="9"/>
    <s v="Nanshe"/>
    <s v="Edge"/>
    <n v="15"/>
    <s v=""/>
    <x v="2"/>
    <s v=""/>
    <s v="OK"/>
    <s v=""/>
    <m/>
    <s v=""/>
    <s v="Nanshe"/>
    <s v=""/>
    <s v=""/>
    <s v=""/>
    <n v="100"/>
    <s v=""/>
    <n v="-100"/>
    <x v="0"/>
    <s v="ave"/>
    <x v="5"/>
    <s v=""/>
    <s v=""/>
    <s v="NSW"/>
    <s v="-"/>
    <d v="1899-12-30T13:55:00"/>
    <s v="Rosehill"/>
    <n v="5"/>
    <n v="9"/>
    <s v="Nanshe"/>
    <s v=""/>
    <s v=""/>
  </r>
  <r>
    <x v="62"/>
    <d v="1899-12-30T13:55:00"/>
    <x v="1"/>
    <n v="5"/>
    <n v="9"/>
    <s v="Nanshe"/>
    <s v="Nat"/>
    <n v="15"/>
    <s v=""/>
    <x v="2"/>
    <s v=""/>
    <s v="OK"/>
    <s v=""/>
    <m/>
    <s v=""/>
    <s v="Nanshe"/>
    <s v=""/>
    <s v=""/>
    <s v=""/>
    <n v="100"/>
    <s v=""/>
    <n v="-100"/>
    <x v="0"/>
    <s v="ave"/>
    <x v="5"/>
    <s v=""/>
    <s v=""/>
    <s v="NSW"/>
    <s v="-"/>
    <d v="1899-12-30T13:55:00"/>
    <s v="Rosehill"/>
    <n v="5"/>
    <n v="9"/>
    <s v="Nanshe"/>
    <s v=""/>
    <s v=""/>
  </r>
  <r>
    <x v="62"/>
    <d v="1899-12-30T13:55:00"/>
    <x v="1"/>
    <n v="5"/>
    <n v="5"/>
    <s v="Sequestered"/>
    <s v="Pro Syd"/>
    <n v="15"/>
    <n v="15"/>
    <x v="0"/>
    <s v="Pro Syd-15"/>
    <s v="OK"/>
    <n v="60"/>
    <m/>
    <s v=""/>
    <s v="Sequestered"/>
    <s v=""/>
    <s v=""/>
    <s v=""/>
    <n v="100"/>
    <s v=""/>
    <n v="-100"/>
    <x v="0"/>
    <s v="ave"/>
    <x v="1"/>
    <s v=""/>
    <n v="-120"/>
    <s v="NSW"/>
    <s v="-"/>
    <d v="1899-12-30T13:55:00"/>
    <s v="Rosehill"/>
    <n v="5"/>
    <n v="5"/>
    <s v="Sequestered"/>
    <s v="Pro Syd-15"/>
    <n v="120"/>
  </r>
  <r>
    <x v="62"/>
    <d v="1899-12-30T14:30:00"/>
    <x v="1"/>
    <n v="6"/>
    <n v="4"/>
    <s v="Tarpaulin"/>
    <s v="E4"/>
    <n v="10"/>
    <n v="23"/>
    <x v="1"/>
    <s v="E4-10/Nat-13"/>
    <s v="OK"/>
    <n v="92"/>
    <m/>
    <s v=""/>
    <s v="Tarpaulin"/>
    <n v="100"/>
    <s v=""/>
    <n v="-100"/>
    <n v="100"/>
    <s v=""/>
    <n v="-100"/>
    <x v="0"/>
    <s v="ave"/>
    <x v="0"/>
    <s v=""/>
    <n v="-50"/>
    <s v="NSW"/>
    <s v="-"/>
    <d v="1899-12-30T14:30:00"/>
    <s v="Rosehill"/>
    <n v="6"/>
    <n v="4"/>
    <s v="Tarpaulin"/>
    <s v="E4-10/Nat-13"/>
    <n v="50"/>
  </r>
  <r>
    <x v="62"/>
    <d v="1899-12-30T14:30:00"/>
    <x v="1"/>
    <n v="6"/>
    <n v="4"/>
    <s v="Tarpaulin"/>
    <s v="Nat"/>
    <n v="13"/>
    <s v=""/>
    <x v="2"/>
    <s v=""/>
    <s v="OK"/>
    <s v=""/>
    <m/>
    <s v=""/>
    <s v="Tarpaulin"/>
    <s v=""/>
    <s v=""/>
    <s v=""/>
    <n v="100"/>
    <s v=""/>
    <n v="-100"/>
    <x v="0"/>
    <s v="ave"/>
    <x v="5"/>
    <s v=""/>
    <s v=""/>
    <s v="NSW"/>
    <s v="-"/>
    <d v="1899-12-30T14:30:00"/>
    <s v="Rosehill"/>
    <n v="6"/>
    <n v="4"/>
    <s v="Tarpaulin"/>
    <s v=""/>
    <s v=""/>
  </r>
  <r>
    <x v="62"/>
    <d v="1899-12-30T14:45:00"/>
    <x v="5"/>
    <n v="5"/>
    <n v="3"/>
    <s v="Interest Point"/>
    <s v="E4"/>
    <n v="10"/>
    <n v="23"/>
    <x v="1"/>
    <s v="E4-10/Nat-13"/>
    <s v="OK"/>
    <n v="92"/>
    <m/>
    <s v=""/>
    <s v="Interest Point"/>
    <n v="100"/>
    <s v=""/>
    <n v="-100"/>
    <n v="100"/>
    <s v=""/>
    <n v="-100"/>
    <x v="0"/>
    <s v="Best"/>
    <x v="4"/>
    <s v=""/>
    <n v="-100"/>
    <s v="Vic"/>
    <s v="-"/>
    <d v="1899-12-30T14:45:00"/>
    <s v="Caulfield"/>
    <n v="5"/>
    <n v="3"/>
    <s v="Interest Point"/>
    <s v="E4-10/Nat-13"/>
    <n v="100"/>
  </r>
  <r>
    <x v="62"/>
    <d v="1899-12-30T14:45:00"/>
    <x v="5"/>
    <n v="5"/>
    <n v="3"/>
    <s v="Interest Point"/>
    <s v="Nat"/>
    <n v="13"/>
    <s v=""/>
    <x v="2"/>
    <s v=""/>
    <s v="OK"/>
    <s v=""/>
    <m/>
    <s v=""/>
    <s v="Interest Point"/>
    <s v=""/>
    <s v=""/>
    <s v=""/>
    <n v="100"/>
    <s v=""/>
    <n v="-100"/>
    <x v="0"/>
    <s v="Best"/>
    <x v="5"/>
    <s v=""/>
    <s v=""/>
    <s v="Vic"/>
    <s v="-"/>
    <d v="1899-12-30T14:45:00"/>
    <s v="Caulfield"/>
    <n v="5"/>
    <n v="3"/>
    <s v="Interest Point"/>
    <s v=""/>
    <s v=""/>
  </r>
  <r>
    <x v="62"/>
    <d v="1899-12-30T15:05:00"/>
    <x v="1"/>
    <n v="7"/>
    <n v="5"/>
    <s v="Kazou"/>
    <s v="Pro Syd"/>
    <n v="10"/>
    <n v="10"/>
    <x v="0"/>
    <s v="Pro Syd-10"/>
    <s v="OK"/>
    <n v="40"/>
    <n v="4.4000000000000004"/>
    <n v="176"/>
    <s v="Kazou"/>
    <s v=""/>
    <s v=""/>
    <s v=""/>
    <n v="100"/>
    <n v="440.00000000000006"/>
    <n v="340.00000000000006"/>
    <x v="0"/>
    <s v="Poor &lt;55"/>
    <x v="2"/>
    <n v="88"/>
    <n v="68"/>
    <s v="NSW"/>
    <s v="-"/>
    <d v="1899-12-30T15:05:00"/>
    <s v="Rosehill"/>
    <n v="7"/>
    <n v="5"/>
    <s v="Kazou"/>
    <s v="Pro Syd-10"/>
    <n v="20"/>
  </r>
  <r>
    <x v="62"/>
    <d v="1899-12-30T15:05:00"/>
    <x v="1"/>
    <n v="7"/>
    <n v="6"/>
    <s v="Terra Mater"/>
    <s v="Pro Syd"/>
    <n v="15"/>
    <n v="15"/>
    <x v="0"/>
    <s v="Pro Syd-15"/>
    <s v="OK"/>
    <n v="60"/>
    <m/>
    <s v=""/>
    <s v="Terra Mater"/>
    <s v=""/>
    <s v=""/>
    <s v=""/>
    <n v="100"/>
    <s v=""/>
    <n v="-100"/>
    <x v="0"/>
    <s v="ave"/>
    <x v="1"/>
    <s v=""/>
    <n v="-120"/>
    <s v="NSW"/>
    <s v="-"/>
    <d v="1899-12-30T15:05:00"/>
    <s v="Rosehill"/>
    <n v="7"/>
    <n v="6"/>
    <s v="Terra Mater"/>
    <s v="Pro Syd-15"/>
    <n v="120"/>
  </r>
  <r>
    <x v="62"/>
    <d v="1899-12-30T15:25:00"/>
    <x v="5"/>
    <n v="6"/>
    <n v="5"/>
    <s v="Kuroyanagi"/>
    <s v="E4"/>
    <n v="10"/>
    <n v="23"/>
    <x v="1"/>
    <s v="E4-10/Nat-13"/>
    <s v="OK"/>
    <n v="92"/>
    <m/>
    <s v=""/>
    <s v="Kuroyanagi"/>
    <n v="100"/>
    <s v=""/>
    <n v="-100"/>
    <n v="100"/>
    <s v=""/>
    <n v="-100"/>
    <x v="0"/>
    <s v="Best"/>
    <x v="4"/>
    <s v=""/>
    <n v="-100"/>
    <s v="Vic"/>
    <s v="-"/>
    <d v="1899-12-30T15:25:00"/>
    <s v="Caulfield"/>
    <n v="6"/>
    <n v="5"/>
    <s v="Kuroyanagi"/>
    <s v="E4-10/Nat-13"/>
    <n v="100"/>
  </r>
  <r>
    <x v="62"/>
    <d v="1899-12-30T15:25:00"/>
    <x v="5"/>
    <n v="6"/>
    <n v="5"/>
    <s v="Kuroyanagi"/>
    <s v="Nat"/>
    <n v="13"/>
    <s v=""/>
    <x v="2"/>
    <s v=""/>
    <s v="OK"/>
    <s v=""/>
    <m/>
    <s v=""/>
    <s v="Kuroyanagi"/>
    <s v=""/>
    <s v=""/>
    <s v=""/>
    <n v="100"/>
    <s v=""/>
    <n v="-100"/>
    <x v="0"/>
    <s v="Best"/>
    <x v="5"/>
    <s v=""/>
    <s v=""/>
    <s v="Vic"/>
    <s v="-"/>
    <d v="1899-12-30T15:25:00"/>
    <s v="Caulfield"/>
    <n v="6"/>
    <n v="5"/>
    <s v="Kuroyanagi"/>
    <s v=""/>
    <s v=""/>
  </r>
  <r>
    <x v="62"/>
    <d v="1899-12-30T15:45:00"/>
    <x v="1"/>
    <n v="8"/>
    <n v="10"/>
    <s v="Amor Victorious"/>
    <s v="E4"/>
    <n v="10"/>
    <n v="10"/>
    <x v="0"/>
    <s v="E4-10"/>
    <s v="OK"/>
    <n v="40"/>
    <m/>
    <s v=""/>
    <s v="Amor Victorious"/>
    <s v=""/>
    <s v=""/>
    <s v=""/>
    <n v="100"/>
    <s v=""/>
    <n v="-100"/>
    <x v="0"/>
    <s v="Poor &lt;55"/>
    <x v="2"/>
    <s v=""/>
    <n v="-20"/>
    <s v="NSW"/>
    <s v="-"/>
    <d v="1899-12-30T15:45:00"/>
    <s v="Rosehill"/>
    <n v="8"/>
    <n v="10"/>
    <s v="Amor Victorious"/>
    <s v="E4-10"/>
    <n v="20"/>
  </r>
  <r>
    <x v="62"/>
    <d v="1899-12-30T16:00:00"/>
    <x v="5"/>
    <n v="7"/>
    <n v="2"/>
    <s v="Itsourtime"/>
    <s v="Edge"/>
    <n v="10"/>
    <n v="10"/>
    <x v="0"/>
    <s v="Edge-10"/>
    <s v="OK"/>
    <n v="40"/>
    <m/>
    <s v=""/>
    <s v="Itsourtime"/>
    <s v=""/>
    <s v=""/>
    <s v=""/>
    <n v="100"/>
    <s v=""/>
    <n v="-100"/>
    <x v="0"/>
    <s v="Poor &lt;55"/>
    <x v="2"/>
    <s v=""/>
    <n v="-20"/>
    <s v="Vic"/>
    <s v="-"/>
    <d v="1899-12-30T16:00:00"/>
    <s v="Caulfield"/>
    <n v="7"/>
    <n v="2"/>
    <s v="Itsourtime"/>
    <s v="Edge-10"/>
    <n v="20"/>
  </r>
  <r>
    <x v="62"/>
    <d v="1899-12-30T16:00:00"/>
    <x v="5"/>
    <n v="7"/>
    <n v="2"/>
    <s v="It'Sourtime"/>
    <s v="Pro Mel"/>
    <n v="13"/>
    <n v="13"/>
    <x v="0"/>
    <s v="Pro Mel-13"/>
    <s v="OK"/>
    <n v="52"/>
    <m/>
    <s v=""/>
    <s v="It'Sourtime"/>
    <s v=""/>
    <s v=""/>
    <s v=""/>
    <n v="100"/>
    <s v=""/>
    <n v="-100"/>
    <x v="0"/>
    <s v="Poor &lt;55"/>
    <x v="2"/>
    <s v=""/>
    <n v="-20"/>
    <s v="Vic"/>
    <s v="-"/>
    <d v="1899-12-30T16:00:00"/>
    <s v="Caulfield"/>
    <n v="7"/>
    <n v="2"/>
    <s v="It'Sourtime"/>
    <s v="Pro Mel-13"/>
    <n v="20"/>
  </r>
  <r>
    <x v="62"/>
    <d v="1899-12-30T16:00:00"/>
    <x v="5"/>
    <n v="7"/>
    <n v="6"/>
    <s v="Who Dares"/>
    <s v="Edge"/>
    <n v="10"/>
    <n v="20"/>
    <x v="1"/>
    <s v="Edge-10/Pro Mel-10"/>
    <s v="OK"/>
    <n v="80"/>
    <m/>
    <s v=""/>
    <s v="Who Dares"/>
    <n v="100"/>
    <s v=""/>
    <n v="-100"/>
    <n v="100"/>
    <s v=""/>
    <n v="-100"/>
    <x v="0"/>
    <s v="Best"/>
    <x v="4"/>
    <s v=""/>
    <n v="-100"/>
    <s v="Vic"/>
    <s v="-"/>
    <d v="1899-12-30T16:00:00"/>
    <s v="Caulfield"/>
    <n v="7"/>
    <n v="6"/>
    <s v="Who Dares"/>
    <s v="Edge-10/Pro Mel-10"/>
    <n v="100"/>
  </r>
  <r>
    <x v="62"/>
    <d v="1899-12-30T16:00:00"/>
    <x v="5"/>
    <n v="7"/>
    <n v="6"/>
    <s v="Who Dares"/>
    <s v="Pro Mel"/>
    <n v="10"/>
    <s v=""/>
    <x v="2"/>
    <s v=""/>
    <s v="OK"/>
    <s v=""/>
    <m/>
    <s v=""/>
    <s v="Who Dares"/>
    <s v=""/>
    <s v=""/>
    <s v=""/>
    <n v="100"/>
    <s v=""/>
    <n v="-100"/>
    <x v="0"/>
    <s v="Best"/>
    <x v="5"/>
    <s v=""/>
    <s v=""/>
    <s v="Vic"/>
    <s v="-"/>
    <d v="1899-12-30T16:00:00"/>
    <s v="Caulfield"/>
    <n v="7"/>
    <n v="6"/>
    <s v="Who Dares"/>
    <s v=""/>
    <s v=""/>
  </r>
  <r>
    <x v="62"/>
    <d v="1899-12-30T16:20:00"/>
    <x v="1"/>
    <n v="9"/>
    <n v="9"/>
    <s v="Enotis"/>
    <s v="E4"/>
    <n v="10"/>
    <n v="23"/>
    <x v="1"/>
    <s v="E4-10/Nat-13"/>
    <s v="OK"/>
    <n v="92"/>
    <m/>
    <s v=""/>
    <s v="Enotis"/>
    <n v="100"/>
    <s v=""/>
    <n v="-100"/>
    <n v="100"/>
    <s v=""/>
    <n v="-100"/>
    <x v="0"/>
    <s v="ave"/>
    <x v="0"/>
    <s v=""/>
    <n v="-50"/>
    <s v="NSW"/>
    <s v="-"/>
    <d v="1899-12-30T16:20:00"/>
    <s v="Rosehill"/>
    <n v="9"/>
    <n v="9"/>
    <s v="Enotis"/>
    <s v="E4-10/Nat-13"/>
    <n v="50"/>
  </r>
  <r>
    <x v="62"/>
    <d v="1899-12-30T16:20:00"/>
    <x v="1"/>
    <n v="9"/>
    <n v="9"/>
    <s v="Enotis"/>
    <s v="Nat"/>
    <n v="13"/>
    <s v=""/>
    <x v="2"/>
    <s v=""/>
    <s v="OK"/>
    <s v=""/>
    <m/>
    <s v=""/>
    <s v="Enotis"/>
    <s v=""/>
    <s v=""/>
    <s v=""/>
    <n v="100"/>
    <s v=""/>
    <n v="-100"/>
    <x v="0"/>
    <s v="ave"/>
    <x v="5"/>
    <s v=""/>
    <s v=""/>
    <s v="NSW"/>
    <s v="-"/>
    <d v="1899-12-30T16:20:00"/>
    <s v="Rosehill"/>
    <n v="9"/>
    <n v="9"/>
    <s v="Enotis"/>
    <s v=""/>
    <s v=""/>
  </r>
  <r>
    <x v="62"/>
    <d v="1899-12-30T16:20:00"/>
    <x v="1"/>
    <n v="9"/>
    <n v="11"/>
    <s v="Monarchs Brae"/>
    <s v="Pro Syd"/>
    <n v="10"/>
    <n v="10"/>
    <x v="0"/>
    <s v="Pro Syd-10"/>
    <s v="OK"/>
    <n v="40"/>
    <m/>
    <s v=""/>
    <s v="Monarchs Brae"/>
    <s v=""/>
    <s v=""/>
    <s v=""/>
    <n v="100"/>
    <s v=""/>
    <n v="-100"/>
    <x v="0"/>
    <s v="Poor &lt;55"/>
    <x v="2"/>
    <s v=""/>
    <n v="-20"/>
    <s v="NSW"/>
    <s v="-"/>
    <d v="1899-12-30T16:20:00"/>
    <s v="Rosehill"/>
    <n v="9"/>
    <n v="11"/>
    <s v="Monarchs Brae"/>
    <s v="Pro Syd-10"/>
    <n v="20"/>
  </r>
  <r>
    <x v="62"/>
    <d v="1899-12-30T16:55:00"/>
    <x v="1"/>
    <n v="10"/>
    <n v="13"/>
    <s v="No Drama"/>
    <s v="Pro Syd"/>
    <n v="15"/>
    <n v="15"/>
    <x v="0"/>
    <s v="Pro Syd-15"/>
    <s v="OK"/>
    <n v="60"/>
    <m/>
    <s v=""/>
    <s v="No Drama"/>
    <s v=""/>
    <s v=""/>
    <s v=""/>
    <n v="100"/>
    <s v=""/>
    <n v="-100"/>
    <x v="0"/>
    <s v="ave"/>
    <x v="1"/>
    <s v=""/>
    <n v="-120"/>
    <s v="NSW"/>
    <s v="-"/>
    <d v="1899-12-30T16:55:00"/>
    <s v="Rosehill"/>
    <n v="10"/>
    <n v="13"/>
    <s v="No Drama"/>
    <s v="Pro Syd-15"/>
    <n v="120"/>
  </r>
  <r>
    <x v="62"/>
    <d v="1899-12-30T17:15:00"/>
    <x v="5"/>
    <n v="9"/>
    <n v="16"/>
    <s v="Elouyou"/>
    <s v="E4"/>
    <n v="20"/>
    <n v="73"/>
    <x v="4"/>
    <s v="E4-20/Edge-20/Nat-20/Pro Mel-13"/>
    <s v="OK"/>
    <n v="292"/>
    <m/>
    <s v=""/>
    <s v="Elouyou"/>
    <n v="200"/>
    <s v=""/>
    <n v="-200"/>
    <n v="100"/>
    <s v=""/>
    <n v="-100"/>
    <x v="0"/>
    <s v="Best"/>
    <x v="6"/>
    <s v=""/>
    <n v="-150"/>
    <s v="Vic"/>
    <s v="-"/>
    <d v="1899-12-30T17:15:00"/>
    <s v="Caulfield"/>
    <n v="9"/>
    <n v="16"/>
    <s v="Elouyou"/>
    <s v="E4-20/Edge-20/Nat-20/Pro Mel-13"/>
    <n v="150"/>
  </r>
  <r>
    <x v="62"/>
    <d v="1899-12-30T17:15:00"/>
    <x v="5"/>
    <n v="9"/>
    <n v="16"/>
    <s v="Elouyou"/>
    <s v="Edge"/>
    <n v="20"/>
    <s v=""/>
    <x v="2"/>
    <s v=""/>
    <s v="OK"/>
    <s v=""/>
    <m/>
    <s v=""/>
    <s v="Elouyou"/>
    <s v=""/>
    <s v=""/>
    <s v=""/>
    <n v="100"/>
    <s v=""/>
    <n v="-100"/>
    <x v="0"/>
    <s v="Best"/>
    <x v="5"/>
    <s v=""/>
    <s v=""/>
    <s v="Vic"/>
    <s v="-"/>
    <d v="1899-12-30T17:15:00"/>
    <s v="Caulfield"/>
    <n v="9"/>
    <n v="16"/>
    <s v="Elouyou"/>
    <s v=""/>
    <s v=""/>
  </r>
  <r>
    <x v="62"/>
    <d v="1899-12-30T17:15:00"/>
    <x v="5"/>
    <n v="9"/>
    <n v="16"/>
    <s v="Elouyou"/>
    <s v="Nat"/>
    <n v="20"/>
    <s v=""/>
    <x v="2"/>
    <s v=""/>
    <s v="OK"/>
    <s v=""/>
    <m/>
    <s v=""/>
    <s v="Elouyou"/>
    <s v=""/>
    <s v=""/>
    <s v=""/>
    <n v="100"/>
    <s v=""/>
    <n v="-100"/>
    <x v="0"/>
    <s v="Best"/>
    <x v="5"/>
    <s v=""/>
    <s v=""/>
    <s v="Vic"/>
    <s v="-"/>
    <d v="1899-12-30T17:15:00"/>
    <s v="Caulfield"/>
    <n v="9"/>
    <n v="16"/>
    <s v="Elouyou"/>
    <s v=""/>
    <s v=""/>
  </r>
  <r>
    <x v="62"/>
    <d v="1899-12-30T17:15:00"/>
    <x v="5"/>
    <n v="9"/>
    <n v="16"/>
    <s v="Elouyou"/>
    <s v="Pro Mel"/>
    <n v="13"/>
    <s v=""/>
    <x v="2"/>
    <s v=""/>
    <s v="OK"/>
    <s v=""/>
    <m/>
    <s v=""/>
    <s v="Elouyou"/>
    <s v=""/>
    <s v=""/>
    <s v=""/>
    <n v="100"/>
    <s v=""/>
    <n v="-100"/>
    <x v="0"/>
    <s v="Best"/>
    <x v="5"/>
    <s v=""/>
    <s v=""/>
    <s v="Vic"/>
    <s v="-"/>
    <d v="1899-12-30T17:15:00"/>
    <s v="Caulfield"/>
    <n v="9"/>
    <n v="16"/>
    <s v="Elouyou"/>
    <s v=""/>
    <s v=""/>
  </r>
  <r>
    <x v="62"/>
    <d v="1899-12-30T17:15:00"/>
    <x v="5"/>
    <n v="9"/>
    <n v="1"/>
    <s v="Running By"/>
    <s v="Edge"/>
    <n v="10"/>
    <n v="20"/>
    <x v="1"/>
    <s v="Edge-10/Pro Mel-10"/>
    <s v="OK"/>
    <n v="80"/>
    <n v="20"/>
    <n v="1600"/>
    <s v="Running By"/>
    <n v="100"/>
    <n v="2000"/>
    <n v="1900"/>
    <n v="100"/>
    <n v="2000"/>
    <n v="1900"/>
    <x v="0"/>
    <s v="Best"/>
    <x v="4"/>
    <n v="2000"/>
    <n v="1900"/>
    <s v="Vic"/>
    <s v="-"/>
    <d v="1899-12-30T17:15:00"/>
    <s v="Caulfield"/>
    <n v="9"/>
    <n v="1"/>
    <s v="Running By"/>
    <s v="Edge-10/Pro Mel-10"/>
    <n v="100"/>
  </r>
  <r>
    <x v="62"/>
    <d v="1899-12-30T17:15:00"/>
    <x v="5"/>
    <n v="9"/>
    <n v="1"/>
    <s v="Running By"/>
    <s v="Pro Mel"/>
    <n v="10"/>
    <s v=""/>
    <x v="2"/>
    <s v=""/>
    <s v="OK"/>
    <s v=""/>
    <n v="20"/>
    <s v=""/>
    <s v="Running By"/>
    <s v=""/>
    <s v=""/>
    <s v=""/>
    <n v="100"/>
    <n v="2000"/>
    <n v="1900"/>
    <x v="0"/>
    <s v="Best"/>
    <x v="5"/>
    <s v=""/>
    <s v=""/>
    <s v="Vic"/>
    <s v="-"/>
    <d v="1899-12-30T17:15:00"/>
    <s v="Caulfield"/>
    <n v="9"/>
    <n v="1"/>
    <s v="Running By"/>
    <s v=""/>
    <s v=""/>
  </r>
  <r>
    <x v="63"/>
    <d v="1899-12-30T11:45:00"/>
    <x v="6"/>
    <n v="1"/>
    <n v="4"/>
    <s v="Smashing Eagle"/>
    <s v="Pro Syd"/>
    <n v="15"/>
    <n v="15"/>
    <x v="0"/>
    <s v="Pro Syd-15"/>
    <s v="OK"/>
    <n v="60"/>
    <m/>
    <s v=""/>
    <s v="Smashing Eagle"/>
    <s v=""/>
    <s v=""/>
    <s v=""/>
    <n v="100"/>
    <s v=""/>
    <n v="-100"/>
    <x v="0"/>
    <s v="Best"/>
    <x v="4"/>
    <s v=""/>
    <n v="-100"/>
    <s v="NSW"/>
    <s v="-"/>
    <d v="1899-12-30T11:45:00"/>
    <s v="Randwick"/>
    <n v="1"/>
    <n v="4"/>
    <s v="Smashing Eagle"/>
    <s v="Pro Syd-15"/>
    <n v="100"/>
  </r>
  <r>
    <x v="63"/>
    <d v="1899-12-30T12:20:00"/>
    <x v="6"/>
    <n v="2"/>
    <n v="9"/>
    <s v="Futtaim"/>
    <s v="E4"/>
    <n v="11.000000000000002"/>
    <n v="24"/>
    <x v="1"/>
    <s v="E4-11/Nat-13"/>
    <s v="OK"/>
    <n v="96"/>
    <m/>
    <s v=""/>
    <s v="Futtaim"/>
    <n v="100"/>
    <s v=""/>
    <n v="-100"/>
    <n v="100"/>
    <s v=""/>
    <n v="-100"/>
    <x v="0"/>
    <s v="Best"/>
    <x v="3"/>
    <s v=""/>
    <n v="-40"/>
    <s v="NSW"/>
    <s v="-"/>
    <d v="1899-12-30T12:20:00"/>
    <s v="Randwick"/>
    <n v="2"/>
    <n v="9"/>
    <s v="Futtaim"/>
    <s v="E4-11/Nat-13"/>
    <n v="40"/>
  </r>
  <r>
    <x v="63"/>
    <d v="1899-12-30T12:20:00"/>
    <x v="6"/>
    <n v="2"/>
    <n v="9"/>
    <s v="Futtaim"/>
    <s v="Nat"/>
    <n v="13"/>
    <s v=""/>
    <x v="2"/>
    <s v=""/>
    <s v="OK"/>
    <s v=""/>
    <m/>
    <s v=""/>
    <s v="Futtaim"/>
    <s v=""/>
    <s v=""/>
    <s v=""/>
    <n v="100"/>
    <s v=""/>
    <n v="-100"/>
    <x v="0"/>
    <s v="Best"/>
    <x v="5"/>
    <s v=""/>
    <s v=""/>
    <s v="NSW"/>
    <s v="-"/>
    <d v="1899-12-30T12:20:00"/>
    <s v="Randwick"/>
    <n v="2"/>
    <n v="9"/>
    <s v="Futtaim"/>
    <s v=""/>
    <s v=""/>
  </r>
  <r>
    <x v="63"/>
    <d v="1899-12-30T12:20:00"/>
    <x v="6"/>
    <n v="2"/>
    <n v="5"/>
    <s v="Kureder"/>
    <s v="Pro Syd"/>
    <n v="15"/>
    <n v="15"/>
    <x v="0"/>
    <s v="Pro Syd-15"/>
    <s v="OK"/>
    <n v="60"/>
    <m/>
    <s v=""/>
    <s v="Kureder"/>
    <s v=""/>
    <s v=""/>
    <s v=""/>
    <n v="100"/>
    <s v=""/>
    <n v="-100"/>
    <x v="0"/>
    <s v="Best"/>
    <x v="4"/>
    <s v=""/>
    <n v="-100"/>
    <s v="NSW"/>
    <s v="-"/>
    <d v="1899-12-30T12:20:00"/>
    <s v="Randwick"/>
    <n v="2"/>
    <n v="5"/>
    <s v="Kureder"/>
    <s v="Pro Syd-15"/>
    <n v="100"/>
  </r>
  <r>
    <x v="63"/>
    <d v="1899-12-30T13:10:00"/>
    <x v="3"/>
    <n v="1"/>
    <n v="4"/>
    <s v="Dashing Duchess"/>
    <s v="E4"/>
    <n v="20"/>
    <n v="60"/>
    <x v="3"/>
    <s v="E4-20/Edge-20/Nat-20"/>
    <s v="OK"/>
    <n v="240"/>
    <n v="2"/>
    <n v="480"/>
    <s v="Dashing Duchess"/>
    <n v="200"/>
    <n v="400"/>
    <n v="200"/>
    <n v="100"/>
    <n v="200"/>
    <n v="100"/>
    <x v="0"/>
    <s v="ave"/>
    <x v="4"/>
    <n v="200"/>
    <n v="100"/>
    <s v="Vic"/>
    <s v="-"/>
    <d v="1899-12-30T13:10:00"/>
    <s v="Moonee Valley"/>
    <n v="1"/>
    <n v="4"/>
    <s v="Dashing Duchess"/>
    <s v="E4-20/Edge-20/Nat-20"/>
    <n v="100"/>
  </r>
  <r>
    <x v="63"/>
    <d v="1899-12-30T13:10:00"/>
    <x v="3"/>
    <n v="1"/>
    <n v="4"/>
    <s v="Dashing Duchess"/>
    <s v="Edge"/>
    <n v="20"/>
    <s v=""/>
    <x v="2"/>
    <s v=""/>
    <s v="OK"/>
    <s v=""/>
    <n v="2"/>
    <s v=""/>
    <s v="Dashing Duchess"/>
    <s v=""/>
    <s v=""/>
    <s v=""/>
    <n v="100"/>
    <n v="200"/>
    <n v="100"/>
    <x v="0"/>
    <s v="ave"/>
    <x v="5"/>
    <s v=""/>
    <s v=""/>
    <s v="Vic"/>
    <s v="-"/>
    <d v="1899-12-30T13:10:00"/>
    <s v="Moonee Valley"/>
    <n v="1"/>
    <n v="4"/>
    <s v="Dashing Duchess"/>
    <s v=""/>
    <s v=""/>
  </r>
  <r>
    <x v="63"/>
    <d v="1899-12-30T13:10:00"/>
    <x v="3"/>
    <n v="1"/>
    <n v="4"/>
    <s v="Dashing Duchess"/>
    <s v="Nat"/>
    <n v="20"/>
    <s v=""/>
    <x v="2"/>
    <s v=""/>
    <s v="OK"/>
    <s v=""/>
    <n v="2"/>
    <s v=""/>
    <s v="Dashing Duchess"/>
    <s v=""/>
    <s v=""/>
    <s v=""/>
    <n v="100"/>
    <n v="200"/>
    <n v="100"/>
    <x v="0"/>
    <s v="ave"/>
    <x v="5"/>
    <s v=""/>
    <s v=""/>
    <s v="Vic"/>
    <s v="-"/>
    <d v="1899-12-30T13:10:00"/>
    <s v="Moonee Valley"/>
    <n v="1"/>
    <n v="4"/>
    <s v="Dashing Duchess"/>
    <s v=""/>
    <s v=""/>
  </r>
  <r>
    <x v="63"/>
    <d v="1899-12-30T13:10:00"/>
    <x v="3"/>
    <n v="1"/>
    <n v="3"/>
    <s v="Lordship"/>
    <s v="Edge"/>
    <n v="10"/>
    <n v="23"/>
    <x v="1"/>
    <s v="Edge-10/Pro Mel-13"/>
    <s v="OK"/>
    <n v="92"/>
    <m/>
    <s v=""/>
    <s v="Lordship"/>
    <n v="100"/>
    <s v=""/>
    <n v="-100"/>
    <n v="100"/>
    <s v=""/>
    <n v="-100"/>
    <x v="0"/>
    <s v="ave"/>
    <x v="0"/>
    <s v=""/>
    <n v="-50"/>
    <s v="Vic"/>
    <s v="-"/>
    <d v="1899-12-30T13:10:00"/>
    <s v="Moonee Valley"/>
    <n v="1"/>
    <n v="3"/>
    <s v="Lordship"/>
    <s v="Edge-10/Pro Mel-13"/>
    <n v="50"/>
  </r>
  <r>
    <x v="63"/>
    <d v="1899-12-30T13:10:00"/>
    <x v="3"/>
    <n v="1"/>
    <n v="3"/>
    <s v="Lordship"/>
    <s v="Pro Mel"/>
    <n v="13"/>
    <s v=""/>
    <x v="2"/>
    <s v=""/>
    <s v="OK"/>
    <s v=""/>
    <m/>
    <s v=""/>
    <s v="Lordship"/>
    <s v=""/>
    <s v=""/>
    <s v=""/>
    <n v="100"/>
    <s v=""/>
    <n v="-100"/>
    <x v="0"/>
    <s v="ave"/>
    <x v="5"/>
    <s v=""/>
    <s v=""/>
    <s v="Vic"/>
    <s v="-"/>
    <d v="1899-12-30T13:10:00"/>
    <s v="Moonee Valley"/>
    <n v="1"/>
    <n v="3"/>
    <s v="Lordship"/>
    <s v=""/>
    <s v=""/>
  </r>
  <r>
    <x v="63"/>
    <d v="1899-12-30T13:30:00"/>
    <x v="6"/>
    <n v="4"/>
    <n v="3"/>
    <s v="Awash"/>
    <s v="Pro Syd"/>
    <n v="10"/>
    <n v="10"/>
    <x v="0"/>
    <s v="Pro Syd-10"/>
    <s v="OK"/>
    <n v="40"/>
    <m/>
    <s v=""/>
    <s v="Awash"/>
    <s v=""/>
    <s v=""/>
    <s v=""/>
    <n v="100"/>
    <s v=""/>
    <n v="-100"/>
    <x v="0"/>
    <s v="Poor &lt;55"/>
    <x v="2"/>
    <s v=""/>
    <n v="-20"/>
    <s v="NSW"/>
    <s v="-"/>
    <d v="1899-12-30T13:30:00"/>
    <s v="Randwick"/>
    <n v="4"/>
    <n v="3"/>
    <s v="Awash"/>
    <s v="Pro Syd-10"/>
    <n v="20"/>
  </r>
  <r>
    <x v="63"/>
    <d v="1899-12-30T13:30:00"/>
    <x v="6"/>
    <n v="4"/>
    <n v="4"/>
    <s v="Peace Officer"/>
    <s v="E4"/>
    <n v="11.000000000000002"/>
    <n v="11.000000000000002"/>
    <x v="0"/>
    <s v="E4-11"/>
    <s v="OK"/>
    <n v="44.000000000000007"/>
    <m/>
    <s v=""/>
    <s v="Peace Officer"/>
    <s v=""/>
    <s v=""/>
    <s v=""/>
    <n v="100"/>
    <s v=""/>
    <n v="-100"/>
    <x v="0"/>
    <s v="Poor &lt;55"/>
    <x v="2"/>
    <s v=""/>
    <n v="-20"/>
    <s v="NSW"/>
    <s v="-"/>
    <d v="1899-12-30T13:30:00"/>
    <s v="Randwick"/>
    <n v="4"/>
    <n v="4"/>
    <s v="Peace Officer"/>
    <s v="E4-11"/>
    <n v="20"/>
  </r>
  <r>
    <x v="63"/>
    <d v="1899-12-30T13:30:00"/>
    <x v="6"/>
    <n v="4"/>
    <n v="1"/>
    <s v="West Of Africa"/>
    <s v="Pro Syd"/>
    <n v="15"/>
    <n v="15"/>
    <x v="0"/>
    <s v="Pro Syd-15"/>
    <s v="OK"/>
    <n v="60"/>
    <m/>
    <s v=""/>
    <s v="West Of Africa"/>
    <s v=""/>
    <s v=""/>
    <s v=""/>
    <n v="100"/>
    <s v=""/>
    <n v="-100"/>
    <x v="0"/>
    <s v="Best"/>
    <x v="4"/>
    <s v=""/>
    <n v="-100"/>
    <s v="NSW"/>
    <s v="-"/>
    <d v="1899-12-30T13:30:00"/>
    <s v="Randwick"/>
    <n v="4"/>
    <n v="1"/>
    <s v="West Of Africa"/>
    <s v="Pro Syd-15"/>
    <n v="100"/>
  </r>
  <r>
    <x v="63"/>
    <d v="1899-12-30T13:38:00"/>
    <x v="4"/>
    <n v="4"/>
    <n v="6"/>
    <s v="Blazen Boots"/>
    <s v="Nat"/>
    <n v="11"/>
    <n v="11"/>
    <x v="0"/>
    <s v="Nat-11"/>
    <s v=""/>
    <n v="44"/>
    <m/>
    <s v=""/>
    <s v="Blazen Boots"/>
    <s v=""/>
    <s v=""/>
    <s v=""/>
    <n v="100"/>
    <s v=""/>
    <n v="-100"/>
    <x v="0"/>
    <s v="Q"/>
    <x v="3"/>
    <s v=""/>
    <n v="-40"/>
    <s v="Qld"/>
    <s v="-"/>
    <d v="1899-12-30T13:38:00"/>
    <s v="Doomben"/>
    <n v="4"/>
    <n v="6"/>
    <s v="Blazen Boots"/>
    <s v="Nat-11"/>
    <n v="40"/>
  </r>
  <r>
    <x v="63"/>
    <d v="1899-12-30T14:05:00"/>
    <x v="6"/>
    <n v="5"/>
    <n v="3"/>
    <s v="Eliyass"/>
    <s v="Pro Syd"/>
    <n v="15"/>
    <n v="15"/>
    <x v="0"/>
    <s v="Pro Syd-15"/>
    <s v="OK"/>
    <n v="60"/>
    <n v="2.2000000000000002"/>
    <n v="132"/>
    <s v="Eliyass"/>
    <s v=""/>
    <s v=""/>
    <s v=""/>
    <n v="100"/>
    <n v="220.00000000000003"/>
    <n v="120.00000000000003"/>
    <x v="0"/>
    <s v="Best"/>
    <x v="4"/>
    <n v="220.00000000000003"/>
    <n v="120.00000000000003"/>
    <s v="NSW"/>
    <s v="-"/>
    <d v="1899-12-30T14:05:00"/>
    <s v="Randwick"/>
    <n v="5"/>
    <n v="3"/>
    <s v="Eliyass"/>
    <s v="Pro Syd-15"/>
    <n v="100"/>
  </r>
  <r>
    <x v="63"/>
    <d v="1899-12-30T14:13:00"/>
    <x v="4"/>
    <n v="5"/>
    <n v="6"/>
    <s v="Osman"/>
    <s v="Nat"/>
    <n v="11"/>
    <n v="11"/>
    <x v="0"/>
    <s v="Nat-11"/>
    <s v=""/>
    <n v="44"/>
    <n v="5"/>
    <n v="220"/>
    <s v="Osman"/>
    <s v=""/>
    <s v=""/>
    <s v=""/>
    <n v="100"/>
    <n v="500"/>
    <n v="400"/>
    <x v="0"/>
    <s v="Q"/>
    <x v="3"/>
    <n v="200"/>
    <n v="160"/>
    <s v="Qld"/>
    <s v="-"/>
    <d v="1899-12-30T14:13:00"/>
    <s v="Doomben"/>
    <n v="5"/>
    <n v="6"/>
    <s v="Osman"/>
    <s v="Nat-11"/>
    <n v="40"/>
  </r>
  <r>
    <x v="63"/>
    <d v="1899-12-30T14:48:00"/>
    <x v="4"/>
    <n v="6"/>
    <n v="5"/>
    <s v="Queen Assassin"/>
    <s v="Nat"/>
    <n v="11"/>
    <n v="11"/>
    <x v="0"/>
    <s v="Nat-11"/>
    <s v=""/>
    <n v="44"/>
    <m/>
    <s v=""/>
    <s v="Queen Assassin"/>
    <s v=""/>
    <s v=""/>
    <s v=""/>
    <n v="100"/>
    <s v=""/>
    <n v="-100"/>
    <x v="0"/>
    <s v="Q"/>
    <x v="3"/>
    <s v=""/>
    <n v="-40"/>
    <s v="Qld"/>
    <s v="-"/>
    <d v="1899-12-30T14:48:00"/>
    <s v="Doomben"/>
    <n v="6"/>
    <n v="5"/>
    <s v="Queen Assassin"/>
    <s v="Nat-11"/>
    <n v="40"/>
  </r>
  <r>
    <x v="63"/>
    <d v="1899-12-30T15:15:00"/>
    <x v="6"/>
    <n v="7"/>
    <n v="8"/>
    <s v="Joliestar"/>
    <s v="Pro Syd"/>
    <n v="15"/>
    <n v="15"/>
    <x v="0"/>
    <s v="Pro Syd-15"/>
    <s v="OK"/>
    <n v="60"/>
    <n v="2.8"/>
    <n v="168"/>
    <s v="Joliestar"/>
    <s v=""/>
    <s v=""/>
    <s v=""/>
    <n v="100"/>
    <n v="280"/>
    <n v="180"/>
    <x v="0"/>
    <s v="Best"/>
    <x v="4"/>
    <n v="280"/>
    <n v="180"/>
    <s v="NSW"/>
    <s v="-"/>
    <d v="1899-12-30T15:15:00"/>
    <s v="Randwick"/>
    <n v="7"/>
    <n v="8"/>
    <s v="Joliestar"/>
    <s v="Pro Syd-15"/>
    <n v="100"/>
  </r>
  <r>
    <x v="63"/>
    <d v="1899-12-30T15:15:00"/>
    <x v="6"/>
    <n v="7"/>
    <n v="14"/>
    <s v="Our Kobison"/>
    <s v="E4"/>
    <n v="10"/>
    <n v="23"/>
    <x v="1"/>
    <s v="E4-10/Nat-13"/>
    <s v="OK"/>
    <n v="92"/>
    <m/>
    <s v=""/>
    <s v="Our Kobison"/>
    <n v="100"/>
    <s v=""/>
    <n v="-100"/>
    <n v="100"/>
    <s v=""/>
    <n v="-100"/>
    <x v="0"/>
    <s v="Best"/>
    <x v="3"/>
    <s v=""/>
    <n v="-40"/>
    <s v="NSW"/>
    <s v="-"/>
    <d v="1899-12-30T15:15:00"/>
    <s v="Randwick"/>
    <n v="7"/>
    <n v="14"/>
    <s v="Our Kobison"/>
    <s v="E4-10/Nat-13"/>
    <n v="40"/>
  </r>
  <r>
    <x v="63"/>
    <d v="1899-12-30T15:15:00"/>
    <x v="6"/>
    <n v="7"/>
    <n v="14"/>
    <s v="Our Kobison"/>
    <s v="Nat"/>
    <n v="13"/>
    <s v=""/>
    <x v="2"/>
    <s v=""/>
    <s v="OK"/>
    <s v=""/>
    <m/>
    <s v=""/>
    <s v="Our Kobison"/>
    <s v=""/>
    <s v=""/>
    <s v=""/>
    <n v="100"/>
    <s v=""/>
    <n v="-100"/>
    <x v="0"/>
    <s v="Best"/>
    <x v="5"/>
    <s v=""/>
    <s v=""/>
    <s v="NSW"/>
    <s v="-"/>
    <d v="1899-12-30T15:15:00"/>
    <s v="Randwick"/>
    <n v="7"/>
    <n v="14"/>
    <s v="Our Kobison"/>
    <s v=""/>
    <s v=""/>
  </r>
  <r>
    <x v="63"/>
    <d v="1899-12-30T15:23:00"/>
    <x v="4"/>
    <n v="7"/>
    <n v="3"/>
    <s v="Starry Eyes"/>
    <s v="Nat"/>
    <n v="11"/>
    <n v="11"/>
    <x v="0"/>
    <s v="Nat-11"/>
    <s v=""/>
    <n v="44"/>
    <m/>
    <s v=""/>
    <s v="Starry Eyes"/>
    <s v=""/>
    <s v=""/>
    <s v=""/>
    <n v="100"/>
    <s v=""/>
    <n v="-100"/>
    <x v="0"/>
    <s v="Q"/>
    <x v="3"/>
    <s v=""/>
    <n v="-40"/>
    <s v="Qld"/>
    <s v="-"/>
    <d v="1899-12-30T15:23:00"/>
    <s v="Doomben"/>
    <n v="7"/>
    <n v="3"/>
    <s v="Starry Eyes"/>
    <s v="Nat-11"/>
    <n v="40"/>
  </r>
  <r>
    <x v="63"/>
    <d v="1899-12-30T16:02:00"/>
    <x v="4"/>
    <n v="8"/>
    <n v="1"/>
    <s v="Boom Torque"/>
    <s v="Nat"/>
    <n v="11"/>
    <n v="11"/>
    <x v="0"/>
    <s v="Nat-11"/>
    <s v=""/>
    <n v="44"/>
    <n v="2.8"/>
    <n v="123.19999999999999"/>
    <s v="Boom Torque"/>
    <s v=""/>
    <s v=""/>
    <s v=""/>
    <n v="100"/>
    <n v="280"/>
    <n v="180"/>
    <x v="0"/>
    <s v="Q"/>
    <x v="3"/>
    <n v="112"/>
    <n v="72"/>
    <s v="Qld"/>
    <s v="-"/>
    <d v="1899-12-30T16:02:00"/>
    <s v="Doomben"/>
    <n v="8"/>
    <n v="1"/>
    <s v="Boom Torque"/>
    <s v="Nat-11"/>
    <n v="40"/>
  </r>
  <r>
    <x v="63"/>
    <d v="1899-12-30T16:10:00"/>
    <x v="3"/>
    <n v="6"/>
    <n v="13"/>
    <s v="Nails Murphy"/>
    <s v="E4"/>
    <n v="12"/>
    <n v="40"/>
    <x v="3"/>
    <s v="E4-12/Edge-15/Pro Mel-13"/>
    <s v="OK"/>
    <n v="160"/>
    <m/>
    <s v=""/>
    <s v="Nails Murphy"/>
    <n v="200"/>
    <s v=""/>
    <n v="-200"/>
    <n v="100"/>
    <s v=""/>
    <n v="-100"/>
    <x v="0"/>
    <s v="ave"/>
    <x v="4"/>
    <s v=""/>
    <n v="-100"/>
    <s v="Vic"/>
    <s v="-"/>
    <d v="1899-12-30T16:10:00"/>
    <s v="Moonee Valley"/>
    <n v="6"/>
    <n v="13"/>
    <s v="Nails Murphy"/>
    <s v="E4-12/Edge-15/Pro Mel-13"/>
    <n v="100"/>
  </r>
  <r>
    <x v="63"/>
    <d v="1899-12-30T16:10:00"/>
    <x v="3"/>
    <n v="6"/>
    <n v="13"/>
    <s v="Nails Murphy"/>
    <s v="Edge"/>
    <n v="15"/>
    <s v=""/>
    <x v="2"/>
    <s v=""/>
    <s v="OK"/>
    <s v=""/>
    <m/>
    <s v=""/>
    <s v="Nails Murphy"/>
    <s v=""/>
    <s v=""/>
    <s v=""/>
    <n v="100"/>
    <s v=""/>
    <n v="-100"/>
    <x v="0"/>
    <s v="ave"/>
    <x v="5"/>
    <s v=""/>
    <s v=""/>
    <s v="Vic"/>
    <s v="-"/>
    <d v="1899-12-30T16:10:00"/>
    <s v="Moonee Valley"/>
    <n v="6"/>
    <n v="13"/>
    <s v="Nails Murphy"/>
    <s v=""/>
    <s v=""/>
  </r>
  <r>
    <x v="63"/>
    <d v="1899-12-30T16:10:00"/>
    <x v="3"/>
    <n v="6"/>
    <n v="13"/>
    <s v="Nails Murphy"/>
    <s v="Pro Mel"/>
    <n v="13"/>
    <s v=""/>
    <x v="2"/>
    <s v=""/>
    <s v="OK"/>
    <s v=""/>
    <m/>
    <s v=""/>
    <s v="Nails Murphy"/>
    <s v=""/>
    <s v=""/>
    <s v=""/>
    <n v="100"/>
    <s v=""/>
    <n v="-100"/>
    <x v="0"/>
    <s v="ave"/>
    <x v="5"/>
    <s v=""/>
    <s v=""/>
    <s v="Vic"/>
    <s v="-"/>
    <d v="1899-12-30T16:10:00"/>
    <s v="Moonee Valley"/>
    <n v="6"/>
    <n v="13"/>
    <s v="Nails Murphy"/>
    <s v=""/>
    <s v=""/>
  </r>
  <r>
    <x v="63"/>
    <d v="1899-12-30T16:30:00"/>
    <x v="6"/>
    <n v="9"/>
    <n v="11"/>
    <s v="Commemorative"/>
    <s v="Pro Syd"/>
    <n v="10"/>
    <n v="10"/>
    <x v="0"/>
    <s v="Pro Syd-10"/>
    <s v="OK"/>
    <n v="40"/>
    <m/>
    <s v=""/>
    <s v="Commemorative"/>
    <s v=""/>
    <s v=""/>
    <s v=""/>
    <n v="100"/>
    <s v=""/>
    <n v="-100"/>
    <x v="0"/>
    <s v="Poor &lt;55"/>
    <x v="2"/>
    <s v=""/>
    <n v="-20"/>
    <s v="NSW"/>
    <s v="-"/>
    <d v="1899-12-30T16:30:00"/>
    <s v="Randwick"/>
    <n v="9"/>
    <n v="11"/>
    <s v="Commemorative"/>
    <s v="Pro Syd-10"/>
    <n v="20"/>
  </r>
  <r>
    <x v="63"/>
    <d v="1899-12-30T16:30:00"/>
    <x v="6"/>
    <n v="9"/>
    <n v="9"/>
    <s v="Dancing Alone"/>
    <s v="E4"/>
    <n v="11.000000000000002"/>
    <n v="24"/>
    <x v="1"/>
    <s v="E4-11/Nat-13"/>
    <s v="OK"/>
    <n v="96"/>
    <m/>
    <s v=""/>
    <s v="Dancing Alone"/>
    <n v="100"/>
    <s v=""/>
    <n v="-100"/>
    <n v="100"/>
    <s v=""/>
    <n v="-100"/>
    <x v="0"/>
    <s v="Best"/>
    <x v="3"/>
    <s v=""/>
    <n v="-40"/>
    <s v="NSW"/>
    <s v="-"/>
    <d v="1899-12-30T16:30:00"/>
    <s v="Randwick"/>
    <n v="9"/>
    <n v="9"/>
    <s v="Dancing Alone"/>
    <s v="E4-11/Nat-13"/>
    <n v="40"/>
  </r>
  <r>
    <x v="63"/>
    <d v="1899-12-30T16:30:00"/>
    <x v="6"/>
    <n v="9"/>
    <n v="9"/>
    <s v="Dancing Alone"/>
    <s v="Nat"/>
    <n v="13"/>
    <s v=""/>
    <x v="2"/>
    <s v=""/>
    <s v="OK"/>
    <s v=""/>
    <m/>
    <s v=""/>
    <s v="Dancing Alone"/>
    <s v=""/>
    <s v=""/>
    <s v=""/>
    <n v="100"/>
    <s v=""/>
    <n v="-100"/>
    <x v="0"/>
    <s v="Best"/>
    <x v="5"/>
    <s v=""/>
    <s v=""/>
    <s v="NSW"/>
    <s v="-"/>
    <d v="1899-12-30T16:30:00"/>
    <s v="Randwick"/>
    <n v="9"/>
    <n v="9"/>
    <s v="Dancing Alone"/>
    <s v=""/>
    <s v=""/>
  </r>
  <r>
    <x v="63"/>
    <d v="1899-12-30T16:30:00"/>
    <x v="6"/>
    <n v="9"/>
    <n v="10"/>
    <s v="The Black Cloud"/>
    <s v="Pro Syd"/>
    <n v="15"/>
    <n v="15"/>
    <x v="0"/>
    <s v="Pro Syd-15"/>
    <s v="OK"/>
    <n v="60"/>
    <m/>
    <s v=""/>
    <s v="The Black Cloud"/>
    <s v=""/>
    <s v=""/>
    <s v=""/>
    <n v="100"/>
    <s v=""/>
    <n v="-100"/>
    <x v="0"/>
    <s v="Best"/>
    <x v="4"/>
    <s v=""/>
    <n v="-100"/>
    <s v="NSW"/>
    <s v="-"/>
    <d v="1899-12-30T16:30:00"/>
    <s v="Randwick"/>
    <n v="9"/>
    <n v="10"/>
    <s v="The Black Cloud"/>
    <s v="Pro Syd-15"/>
    <n v="100"/>
  </r>
  <r>
    <x v="63"/>
    <d v="1899-12-30T16:45:00"/>
    <x v="3"/>
    <n v="7"/>
    <n v="7"/>
    <s v="Rhapsody Chic"/>
    <s v="E4"/>
    <n v="10"/>
    <n v="23"/>
    <x v="1"/>
    <s v="E4-10/Nat-13"/>
    <s v="OK"/>
    <n v="92"/>
    <m/>
    <s v=""/>
    <s v="Rhapsody Chic"/>
    <n v="100"/>
    <s v=""/>
    <n v="-100"/>
    <n v="100"/>
    <s v=""/>
    <n v="-100"/>
    <x v="0"/>
    <s v="ave"/>
    <x v="0"/>
    <s v=""/>
    <n v="-50"/>
    <s v="Vic"/>
    <s v="-"/>
    <d v="1899-12-30T16:45:00"/>
    <s v="Moonee Valley"/>
    <n v="7"/>
    <n v="7"/>
    <s v="Rhapsody Chic"/>
    <s v="E4-10/Nat-13"/>
    <n v="50"/>
  </r>
  <r>
    <x v="63"/>
    <d v="1899-12-30T16:45:00"/>
    <x v="3"/>
    <n v="7"/>
    <n v="7"/>
    <s v="Rhapsody Chic"/>
    <s v="Nat"/>
    <n v="13"/>
    <s v=""/>
    <x v="2"/>
    <s v=""/>
    <s v="OK"/>
    <s v=""/>
    <m/>
    <s v=""/>
    <s v="Rhapsody Chic"/>
    <s v=""/>
    <s v=""/>
    <s v=""/>
    <n v="100"/>
    <s v=""/>
    <n v="-100"/>
    <x v="0"/>
    <s v="ave"/>
    <x v="5"/>
    <s v=""/>
    <s v=""/>
    <s v="Vic"/>
    <s v="-"/>
    <d v="1899-12-30T16:45:00"/>
    <s v="Moonee Valley"/>
    <n v="7"/>
    <n v="7"/>
    <s v="Rhapsody Chic"/>
    <s v=""/>
    <s v=""/>
  </r>
  <r>
    <x v="63"/>
    <d v="1899-12-30T17:05:00"/>
    <x v="6"/>
    <n v="10"/>
    <n v="9"/>
    <s v="Invader Zim"/>
    <s v="Pro Syd"/>
    <n v="15"/>
    <n v="15"/>
    <x v="0"/>
    <s v="Pro Syd-15"/>
    <s v="OK"/>
    <n v="60"/>
    <m/>
    <s v=""/>
    <s v="Invader Zim"/>
    <s v=""/>
    <s v=""/>
    <s v=""/>
    <n v="100"/>
    <s v=""/>
    <n v="-100"/>
    <x v="0"/>
    <s v="Best"/>
    <x v="4"/>
    <s v=""/>
    <n v="-100"/>
    <s v="NSW"/>
    <s v="-"/>
    <d v="1899-12-30T17:05:00"/>
    <s v="Randwick"/>
    <n v="10"/>
    <n v="9"/>
    <s v="Invader Zim"/>
    <s v="Pro Syd-15"/>
    <n v="100"/>
  </r>
  <r>
    <x v="63"/>
    <d v="1899-12-30T17:05:00"/>
    <x v="6"/>
    <n v="10"/>
    <n v="7"/>
    <s v="Spring Lee"/>
    <s v="E4"/>
    <n v="11.000000000000002"/>
    <n v="41"/>
    <x v="3"/>
    <s v="E4-11/Edge-15/Nat-15"/>
    <s v="OK"/>
    <n v="164"/>
    <m/>
    <s v=""/>
    <s v="Spring Lee"/>
    <n v="200"/>
    <s v=""/>
    <n v="-200"/>
    <n v="100"/>
    <s v=""/>
    <n v="-100"/>
    <x v="0"/>
    <s v="Best"/>
    <x v="6"/>
    <s v=""/>
    <n v="-150"/>
    <s v="NSW"/>
    <s v="-"/>
    <d v="1899-12-30T17:05:00"/>
    <s v="Randwick"/>
    <n v="10"/>
    <n v="7"/>
    <s v="Spring Lee"/>
    <s v="E4-11/Edge-15/Nat-15"/>
    <n v="150"/>
  </r>
  <r>
    <x v="63"/>
    <d v="1899-12-30T17:05:00"/>
    <x v="6"/>
    <n v="10"/>
    <n v="7"/>
    <s v="Spring Lee"/>
    <s v="Edge"/>
    <n v="15"/>
    <s v=""/>
    <x v="2"/>
    <s v=""/>
    <s v="OK"/>
    <s v=""/>
    <m/>
    <s v=""/>
    <s v="Spring Lee"/>
    <s v=""/>
    <s v=""/>
    <s v=""/>
    <n v="100"/>
    <s v=""/>
    <n v="-100"/>
    <x v="0"/>
    <s v="Best"/>
    <x v="5"/>
    <s v=""/>
    <s v=""/>
    <s v="NSW"/>
    <s v="-"/>
    <d v="1899-12-30T17:05:00"/>
    <s v="Randwick"/>
    <n v="10"/>
    <n v="7"/>
    <s v="Spring Lee"/>
    <s v=""/>
    <s v=""/>
  </r>
  <r>
    <x v="63"/>
    <d v="1899-12-30T17:05:00"/>
    <x v="6"/>
    <n v="10"/>
    <n v="7"/>
    <s v="Spring Lee"/>
    <s v="Nat"/>
    <n v="15"/>
    <s v=""/>
    <x v="2"/>
    <s v=""/>
    <s v="OK"/>
    <s v=""/>
    <m/>
    <s v=""/>
    <s v="Spring Lee"/>
    <s v=""/>
    <s v=""/>
    <s v=""/>
    <n v="100"/>
    <s v=""/>
    <n v="-100"/>
    <x v="0"/>
    <s v="Best"/>
    <x v="5"/>
    <s v=""/>
    <s v=""/>
    <s v="NSW"/>
    <s v="-"/>
    <d v="1899-12-30T17:05:00"/>
    <s v="Randwick"/>
    <n v="10"/>
    <n v="7"/>
    <s v="Spring Lee"/>
    <s v=""/>
    <s v=""/>
  </r>
  <r>
    <x v="63"/>
    <d v="1899-12-30T17:15:00"/>
    <x v="3"/>
    <n v="8"/>
    <n v="9"/>
    <s v="Bold Bastille"/>
    <s v="E4"/>
    <n v="12"/>
    <n v="12"/>
    <x v="0"/>
    <s v="E4-12"/>
    <s v="OK"/>
    <n v="48"/>
    <m/>
    <s v=""/>
    <s v="Bold Bastille"/>
    <s v=""/>
    <s v=""/>
    <s v=""/>
    <n v="100"/>
    <s v=""/>
    <n v="-100"/>
    <x v="0"/>
    <s v="Poor &lt;55"/>
    <x v="2"/>
    <s v=""/>
    <n v="-20"/>
    <s v="Vic"/>
    <s v="-"/>
    <d v="1899-12-30T17:15:00"/>
    <s v="Moonee Valley"/>
    <n v="8"/>
    <n v="9"/>
    <s v="Bold Bastille"/>
    <s v="E4-12"/>
    <n v="20"/>
  </r>
  <r>
    <x v="63"/>
    <d v="1899-12-30T17:15:00"/>
    <x v="3"/>
    <n v="8"/>
    <n v="5"/>
    <s v="Mornington Glory"/>
    <s v="E4"/>
    <n v="12"/>
    <n v="32"/>
    <x v="1"/>
    <s v="E4-12/Edge-20"/>
    <s v="OK"/>
    <n v="128"/>
    <n v="2.9"/>
    <n v="371.2"/>
    <s v="Mornington Glory"/>
    <n v="200"/>
    <n v="580"/>
    <n v="380"/>
    <n v="100"/>
    <n v="290"/>
    <n v="190"/>
    <x v="0"/>
    <s v="ave"/>
    <x v="4"/>
    <n v="290"/>
    <n v="190"/>
    <s v="Vic"/>
    <s v="-"/>
    <d v="1899-12-30T17:15:00"/>
    <s v="Moonee Valley"/>
    <n v="8"/>
    <n v="5"/>
    <s v="Mornington Glory"/>
    <s v="E4-12/Edge-20"/>
    <n v="100"/>
  </r>
  <r>
    <x v="63"/>
    <d v="1899-12-30T17:15:00"/>
    <x v="3"/>
    <n v="8"/>
    <n v="5"/>
    <s v="Mornington Glory"/>
    <s v="Edge"/>
    <n v="20"/>
    <s v=""/>
    <x v="2"/>
    <s v=""/>
    <s v="OK"/>
    <s v=""/>
    <n v="2.9"/>
    <s v=""/>
    <s v="Mornington Glory"/>
    <s v=""/>
    <s v=""/>
    <s v=""/>
    <n v="100"/>
    <n v="290"/>
    <n v="190"/>
    <x v="0"/>
    <s v="ave"/>
    <x v="5"/>
    <s v=""/>
    <s v=""/>
    <s v="Vic"/>
    <s v="-"/>
    <d v="1899-12-30T17:15:00"/>
    <s v="Moonee Valley"/>
    <n v="8"/>
    <n v="5"/>
    <s v="Mornington Glory"/>
    <s v=""/>
    <s v=""/>
  </r>
  <r>
    <x v="63"/>
    <d v="1899-12-30T17:45:00"/>
    <x v="3"/>
    <n v="9"/>
    <n v="8"/>
    <s v="Extratwo"/>
    <s v="Edge"/>
    <n v="10"/>
    <n v="20"/>
    <x v="1"/>
    <s v="Edge-10/Pro Mel-10"/>
    <s v="OK"/>
    <n v="80"/>
    <n v="3.5"/>
    <n v="280"/>
    <s v="Extratwo"/>
    <n v="100"/>
    <n v="350"/>
    <n v="250"/>
    <n v="100"/>
    <n v="350"/>
    <n v="250"/>
    <x v="0"/>
    <s v="ave"/>
    <x v="0"/>
    <n v="175"/>
    <n v="125"/>
    <s v="Vic"/>
    <s v="-"/>
    <d v="1899-12-30T17:45:00"/>
    <s v="Moonee Valley"/>
    <n v="9"/>
    <n v="8"/>
    <s v="Extratwo"/>
    <s v="Edge-10/Pro Mel-10"/>
    <n v="50"/>
  </r>
  <r>
    <x v="63"/>
    <d v="1899-12-30T17:45:00"/>
    <x v="3"/>
    <n v="9"/>
    <n v="8"/>
    <s v="Extratwo"/>
    <s v="Pro Mel"/>
    <n v="10"/>
    <s v=""/>
    <x v="2"/>
    <s v=""/>
    <s v="OK"/>
    <s v=""/>
    <m/>
    <s v=""/>
    <s v="Extratwo"/>
    <s v=""/>
    <s v=""/>
    <s v=""/>
    <n v="100"/>
    <s v=""/>
    <n v="-100"/>
    <x v="0"/>
    <s v="ave"/>
    <x v="5"/>
    <s v=""/>
    <s v=""/>
    <s v="Vic"/>
    <s v="-"/>
    <d v="1899-12-30T17:45:00"/>
    <s v="Moonee Valley"/>
    <n v="9"/>
    <n v="8"/>
    <s v="Extratwo"/>
    <s v=""/>
    <s v=""/>
  </r>
  <r>
    <x v="63"/>
    <d v="1899-12-30T17:45:00"/>
    <x v="3"/>
    <n v="9"/>
    <n v="11"/>
    <s v="Pioneer River"/>
    <s v="Edge"/>
    <n v="10"/>
    <n v="23"/>
    <x v="1"/>
    <s v="Edge-10/Pro Mel-13"/>
    <s v="OK"/>
    <n v="92"/>
    <m/>
    <s v=""/>
    <s v="Pioneer River"/>
    <n v="100"/>
    <s v=""/>
    <n v="-100"/>
    <n v="100"/>
    <s v=""/>
    <n v="-100"/>
    <x v="0"/>
    <s v="ave"/>
    <x v="0"/>
    <s v=""/>
    <n v="-50"/>
    <s v="Vic"/>
    <s v="-"/>
    <d v="1899-12-30T17:45:00"/>
    <s v="Moonee Valley"/>
    <n v="9"/>
    <n v="11"/>
    <s v="Pioneer River"/>
    <s v="Edge-10/Pro Mel-13"/>
    <n v="50"/>
  </r>
  <r>
    <x v="63"/>
    <d v="1899-12-30T17:45:00"/>
    <x v="3"/>
    <n v="9"/>
    <n v="11"/>
    <s v="Pioneer River"/>
    <s v="Pro Mel"/>
    <n v="13"/>
    <s v=""/>
    <x v="2"/>
    <s v=""/>
    <s v="OK"/>
    <s v=""/>
    <n v="3.5"/>
    <s v=""/>
    <s v="Pioneer River"/>
    <s v=""/>
    <s v=""/>
    <s v=""/>
    <n v="100"/>
    <n v="350"/>
    <n v="250"/>
    <x v="0"/>
    <s v="ave"/>
    <x v="5"/>
    <s v=""/>
    <s v=""/>
    <s v="Vic"/>
    <s v="-"/>
    <d v="1899-12-30T17:45:00"/>
    <s v="Moonee Valley"/>
    <n v="9"/>
    <n v="11"/>
    <s v="Pioneer River"/>
    <s v=""/>
    <s v=""/>
  </r>
  <r>
    <x v="63"/>
    <d v="1899-12-30T17:45:00"/>
    <x v="3"/>
    <n v="9"/>
    <n v="4"/>
    <s v="Raikoke"/>
    <s v="E4"/>
    <n v="20"/>
    <n v="52"/>
    <x v="3"/>
    <s v="E4-20/Edge-12/Nat-20"/>
    <s v="OK"/>
    <n v="208"/>
    <m/>
    <s v=""/>
    <s v="Raikoke"/>
    <n v="200"/>
    <s v=""/>
    <n v="-200"/>
    <n v="100"/>
    <s v=""/>
    <n v="-100"/>
    <x v="0"/>
    <s v="ave"/>
    <x v="4"/>
    <s v=""/>
    <n v="-100"/>
    <s v="Vic"/>
    <s v="-"/>
    <d v="1899-12-30T17:45:00"/>
    <s v="Moonee Valley"/>
    <n v="9"/>
    <n v="4"/>
    <s v="Raikoke"/>
    <s v="E4-20/Edge-12/Nat-20"/>
    <n v="100"/>
  </r>
  <r>
    <x v="63"/>
    <d v="1899-12-30T17:45:00"/>
    <x v="3"/>
    <n v="9"/>
    <n v="4"/>
    <s v="Raikoke"/>
    <s v="Edge"/>
    <n v="12"/>
    <s v=""/>
    <x v="2"/>
    <s v=""/>
    <s v="OK"/>
    <s v=""/>
    <m/>
    <s v=""/>
    <s v="Raikoke"/>
    <s v=""/>
    <s v=""/>
    <s v=""/>
    <n v="100"/>
    <s v=""/>
    <n v="-100"/>
    <x v="0"/>
    <s v="ave"/>
    <x v="5"/>
    <s v=""/>
    <s v=""/>
    <s v="Vic"/>
    <s v="-"/>
    <d v="1899-12-30T17:45:00"/>
    <s v="Moonee Valley"/>
    <n v="9"/>
    <n v="4"/>
    <s v="Raikoke"/>
    <s v=""/>
    <s v=""/>
  </r>
  <r>
    <x v="63"/>
    <d v="1899-12-30T17:45:00"/>
    <x v="3"/>
    <n v="9"/>
    <n v="4"/>
    <s v="Raikoke"/>
    <s v="Nat"/>
    <n v="20"/>
    <s v=""/>
    <x v="2"/>
    <s v=""/>
    <s v="OK"/>
    <s v=""/>
    <m/>
    <s v=""/>
    <s v="Raikoke"/>
    <s v=""/>
    <s v=""/>
    <s v=""/>
    <n v="100"/>
    <s v=""/>
    <n v="-100"/>
    <x v="0"/>
    <s v="ave"/>
    <x v="5"/>
    <s v=""/>
    <s v=""/>
    <s v="Vic"/>
    <s v="-"/>
    <d v="1899-12-30T17:45:00"/>
    <s v="Moonee Valley"/>
    <n v="9"/>
    <n v="4"/>
    <s v="Raikoke"/>
    <s v=""/>
    <s v=""/>
  </r>
  <r>
    <x v="64"/>
    <d v="1899-12-30T11:53:00"/>
    <x v="4"/>
    <n v="1"/>
    <n v="6"/>
    <s v="Bedford Square"/>
    <s v="Nat"/>
    <n v="11"/>
    <n v="11"/>
    <x v="0"/>
    <s v="Nat-11"/>
    <s v=""/>
    <n v="44"/>
    <m/>
    <s v=""/>
    <s v="Bedford Square"/>
    <s v=""/>
    <s v=""/>
    <s v=""/>
    <n v="100"/>
    <s v=""/>
    <n v="-100"/>
    <x v="0"/>
    <s v="Q"/>
    <x v="3"/>
    <s v=""/>
    <n v="-40"/>
    <s v="Qld"/>
    <s v="-"/>
    <d v="1899-12-30T11:53:00"/>
    <s v="Doomben"/>
    <n v="1"/>
    <n v="6"/>
    <s v="Bedford Square"/>
    <s v="Nat-11"/>
    <n v="40"/>
  </r>
  <r>
    <x v="64"/>
    <d v="1899-12-30T12:05:00"/>
    <x v="5"/>
    <n v="1"/>
    <n v="4"/>
    <s v="Lovazou"/>
    <s v="E4"/>
    <n v="12"/>
    <n v="24"/>
    <x v="1"/>
    <s v="E4-12/Edge-12"/>
    <s v="OK"/>
    <n v="96"/>
    <m/>
    <s v=""/>
    <s v="Lovazou"/>
    <n v="100"/>
    <s v=""/>
    <n v="-100"/>
    <n v="100"/>
    <s v=""/>
    <n v="-100"/>
    <x v="0"/>
    <s v="Best"/>
    <x v="4"/>
    <s v=""/>
    <n v="-100"/>
    <s v="Vic"/>
    <s v="-"/>
    <d v="1899-12-30T12:05:00"/>
    <s v="Caulfield"/>
    <n v="1"/>
    <n v="4"/>
    <s v="Lovazou"/>
    <s v="E4-12/Edge-12"/>
    <n v="100"/>
  </r>
  <r>
    <x v="64"/>
    <d v="1899-12-30T12:05:00"/>
    <x v="5"/>
    <n v="1"/>
    <n v="4"/>
    <s v="Lovazou"/>
    <s v="Edge"/>
    <n v="12"/>
    <s v=""/>
    <x v="2"/>
    <s v=""/>
    <s v="OK"/>
    <s v=""/>
    <m/>
    <s v=""/>
    <s v="Lovazou"/>
    <s v=""/>
    <s v=""/>
    <s v=""/>
    <n v="100"/>
    <s v=""/>
    <n v="-100"/>
    <x v="0"/>
    <s v="Best"/>
    <x v="5"/>
    <s v=""/>
    <s v=""/>
    <s v="Vic"/>
    <s v="-"/>
    <d v="1899-12-30T12:05:00"/>
    <s v="Caulfield"/>
    <n v="1"/>
    <n v="4"/>
    <s v="Lovazou"/>
    <s v=""/>
    <s v=""/>
  </r>
  <r>
    <x v="64"/>
    <d v="1899-12-30T12:20:00"/>
    <x v="1"/>
    <n v="2"/>
    <n v="11"/>
    <s v="Mountain Top"/>
    <s v="Pro Syd"/>
    <n v="10"/>
    <n v="10"/>
    <x v="0"/>
    <s v="Pro Syd-10"/>
    <s v="OK"/>
    <n v="40"/>
    <m/>
    <s v=""/>
    <s v="Mountain Top"/>
    <s v=""/>
    <s v=""/>
    <s v=""/>
    <n v="100"/>
    <s v=""/>
    <n v="-100"/>
    <x v="0"/>
    <s v="Poor &lt;55"/>
    <x v="2"/>
    <s v=""/>
    <n v="-20"/>
    <s v="NSW"/>
    <s v="-"/>
    <d v="1899-12-30T12:20:00"/>
    <s v="Rosehill"/>
    <n v="2"/>
    <n v="11"/>
    <s v="Mountain Top"/>
    <s v="Pro Syd-10"/>
    <n v="20"/>
  </r>
  <r>
    <x v="64"/>
    <d v="1899-12-30T13:30:00"/>
    <x v="1"/>
    <n v="4"/>
    <n v="9"/>
    <s v="Monarchs Brae"/>
    <s v="E4"/>
    <n v="10"/>
    <n v="10"/>
    <x v="0"/>
    <s v="E4-10"/>
    <s v="OK"/>
    <n v="40"/>
    <m/>
    <s v=""/>
    <s v="Monarchs Brae"/>
    <s v=""/>
    <s v=""/>
    <s v=""/>
    <n v="100"/>
    <s v=""/>
    <n v="-100"/>
    <x v="0"/>
    <s v="Poor &lt;55"/>
    <x v="2"/>
    <s v=""/>
    <n v="-20"/>
    <s v="NSW"/>
    <s v="-"/>
    <d v="1899-12-30T13:30:00"/>
    <s v="Rosehill"/>
    <n v="4"/>
    <n v="9"/>
    <s v="Monarchs Brae"/>
    <s v="E4-10"/>
    <n v="20"/>
  </r>
  <r>
    <x v="64"/>
    <d v="1899-12-30T13:30:00"/>
    <x v="1"/>
    <n v="4"/>
    <n v="8"/>
    <s v="Waltham"/>
    <s v="Pro Syd"/>
    <n v="10"/>
    <n v="10"/>
    <x v="0"/>
    <s v="Pro Syd-10"/>
    <s v="OK"/>
    <n v="40"/>
    <m/>
    <s v=""/>
    <s v="Waltham"/>
    <s v=""/>
    <s v=""/>
    <s v=""/>
    <n v="100"/>
    <s v=""/>
    <n v="-100"/>
    <x v="0"/>
    <s v="Poor &lt;55"/>
    <x v="2"/>
    <s v=""/>
    <n v="-20"/>
    <s v="NSW"/>
    <s v="-"/>
    <d v="1899-12-30T13:30:00"/>
    <s v="Rosehill"/>
    <n v="4"/>
    <n v="8"/>
    <s v="Waltham"/>
    <s v="Pro Syd-10"/>
    <n v="20"/>
  </r>
  <r>
    <x v="64"/>
    <d v="1899-12-30T13:45:00"/>
    <x v="5"/>
    <n v="4"/>
    <n v="2"/>
    <s v="Duke De Sessa"/>
    <s v="Edge"/>
    <n v="12"/>
    <n v="25"/>
    <x v="1"/>
    <s v="Edge-12/Pro Mel-13"/>
    <s v="OK"/>
    <n v="100"/>
    <m/>
    <s v=""/>
    <s v="Duke De Sessa"/>
    <n v="100"/>
    <s v=""/>
    <n v="-100"/>
    <n v="100"/>
    <s v=""/>
    <n v="-100"/>
    <x v="0"/>
    <s v="Best"/>
    <x v="4"/>
    <s v=""/>
    <n v="-100"/>
    <s v="Vic"/>
    <s v="-"/>
    <d v="1899-12-30T13:45:00"/>
    <s v="Caulfield"/>
    <n v="4"/>
    <n v="2"/>
    <s v="Duke De Sessa"/>
    <s v="Edge-12/Pro Mel-13"/>
    <n v="100"/>
  </r>
  <r>
    <x v="64"/>
    <d v="1899-12-30T13:45:00"/>
    <x v="5"/>
    <n v="4"/>
    <n v="2"/>
    <s v="Duke De Sessa"/>
    <s v="Pro Mel"/>
    <n v="13"/>
    <s v=""/>
    <x v="2"/>
    <s v=""/>
    <s v="OK"/>
    <s v=""/>
    <m/>
    <s v=""/>
    <s v="Duke De Sessa"/>
    <s v=""/>
    <s v=""/>
    <s v=""/>
    <n v="100"/>
    <s v=""/>
    <n v="-100"/>
    <x v="0"/>
    <s v="Best"/>
    <x v="5"/>
    <s v=""/>
    <s v=""/>
    <s v="Vic"/>
    <s v="-"/>
    <d v="1899-12-30T13:45:00"/>
    <s v="Caulfield"/>
    <n v="4"/>
    <n v="2"/>
    <s v="Duke De Sessa"/>
    <s v=""/>
    <s v=""/>
  </r>
  <r>
    <x v="64"/>
    <d v="1899-12-30T14:05:00"/>
    <x v="1"/>
    <n v="5"/>
    <n v="8"/>
    <s v="No Drama"/>
    <s v="Pro Syd"/>
    <n v="15"/>
    <n v="15"/>
    <x v="0"/>
    <s v="Pro Syd-15"/>
    <s v="OK"/>
    <n v="60"/>
    <m/>
    <s v=""/>
    <s v="No Drama"/>
    <s v=""/>
    <s v=""/>
    <s v=""/>
    <n v="100"/>
    <s v=""/>
    <n v="-100"/>
    <x v="0"/>
    <s v="ave"/>
    <x v="1"/>
    <s v=""/>
    <n v="-120"/>
    <s v="NSW"/>
    <s v="-"/>
    <d v="1899-12-30T14:05:00"/>
    <s v="Rosehill"/>
    <n v="5"/>
    <n v="8"/>
    <s v="No Drama"/>
    <s v="Pro Syd-15"/>
    <n v="120"/>
  </r>
  <r>
    <x v="64"/>
    <d v="1899-12-30T14:05:00"/>
    <x v="1"/>
    <n v="5"/>
    <n v="3"/>
    <s v="Unusual Legacy"/>
    <s v="E4"/>
    <n v="10"/>
    <n v="10"/>
    <x v="0"/>
    <s v="E4-10"/>
    <s v="OK"/>
    <n v="40"/>
    <m/>
    <s v=""/>
    <s v="Unusual Legacy"/>
    <s v=""/>
    <s v=""/>
    <s v=""/>
    <n v="100"/>
    <s v=""/>
    <n v="-100"/>
    <x v="0"/>
    <s v="Poor &lt;55"/>
    <x v="2"/>
    <s v=""/>
    <n v="-20"/>
    <s v="NSW"/>
    <s v="-"/>
    <d v="1899-12-30T14:05:00"/>
    <s v="Rosehill"/>
    <n v="5"/>
    <n v="3"/>
    <s v="Unusual Legacy"/>
    <s v="E4-10"/>
    <n v="20"/>
  </r>
  <r>
    <x v="64"/>
    <d v="1899-12-30T14:05:00"/>
    <x v="1"/>
    <n v="5"/>
    <n v="5"/>
    <s v="Up And Under"/>
    <s v="Pro Syd"/>
    <n v="10"/>
    <n v="10"/>
    <x v="0"/>
    <s v="Pro Syd-10"/>
    <s v="OK"/>
    <n v="40"/>
    <m/>
    <s v=""/>
    <s v="Up And Under"/>
    <s v=""/>
    <s v=""/>
    <s v=""/>
    <n v="100"/>
    <s v=""/>
    <n v="-100"/>
    <x v="0"/>
    <s v="Poor &lt;55"/>
    <x v="2"/>
    <s v=""/>
    <n v="-20"/>
    <s v="NSW"/>
    <s v="-"/>
    <d v="1899-12-30T14:05:00"/>
    <s v="Rosehill"/>
    <n v="5"/>
    <n v="5"/>
    <s v="Up And Under"/>
    <s v="Pro Syd-10"/>
    <n v="20"/>
  </r>
  <r>
    <x v="64"/>
    <d v="1899-12-30T14:13:00"/>
    <x v="4"/>
    <n v="5"/>
    <n v="1"/>
    <s v="Compelling Truth"/>
    <s v="Nat"/>
    <n v="11"/>
    <n v="11"/>
    <x v="0"/>
    <s v="Nat-11"/>
    <s v=""/>
    <n v="44"/>
    <m/>
    <s v=""/>
    <s v="Compelling Truth"/>
    <s v=""/>
    <s v=""/>
    <s v=""/>
    <n v="100"/>
    <s v=""/>
    <n v="-100"/>
    <x v="0"/>
    <s v="Q"/>
    <x v="3"/>
    <s v=""/>
    <n v="-40"/>
    <s v="Qld"/>
    <s v="-"/>
    <d v="1899-12-30T14:13:00"/>
    <s v="Doomben"/>
    <n v="5"/>
    <n v="1"/>
    <s v="Compelling Truth"/>
    <s v="Nat-11"/>
    <n v="40"/>
  </r>
  <r>
    <x v="64"/>
    <d v="1899-12-30T14:20:00"/>
    <x v="5"/>
    <n v="5"/>
    <n v="2"/>
    <s v="Recommendation"/>
    <s v="Nat"/>
    <n v="20"/>
    <n v="20"/>
    <x v="0"/>
    <s v="Nat-20"/>
    <s v="OK"/>
    <n v="80"/>
    <n v="2.0499999999999998"/>
    <n v="164"/>
    <s v="Recommendation"/>
    <s v=""/>
    <s v=""/>
    <s v=""/>
    <n v="100"/>
    <n v="204.99999999999997"/>
    <n v="104.99999999999997"/>
    <x v="0"/>
    <s v="Best"/>
    <x v="0"/>
    <n v="102.49999999999999"/>
    <n v="52.499999999999986"/>
    <s v="Vic"/>
    <s v="-"/>
    <d v="1899-12-30T14:20:00"/>
    <s v="Caulfield"/>
    <n v="5"/>
    <n v="2"/>
    <s v="Recommendation"/>
    <s v="Nat-20"/>
    <n v="50"/>
  </r>
  <r>
    <x v="64"/>
    <d v="1899-12-30T14:40:00"/>
    <x v="1"/>
    <n v="6"/>
    <n v="1"/>
    <s v="Storm Boy"/>
    <s v="E4"/>
    <n v="10"/>
    <n v="23"/>
    <x v="1"/>
    <s v="E4-10/Nat-13"/>
    <s v="OK"/>
    <n v="92"/>
    <n v="2.2999999999999998"/>
    <n v="211.6"/>
    <s v="Storm Boy"/>
    <n v="100"/>
    <n v="229.99999999999997"/>
    <n v="129.99999999999997"/>
    <n v="100"/>
    <n v="229.99999999999997"/>
    <n v="129.99999999999997"/>
    <x v="0"/>
    <s v="ave"/>
    <x v="0"/>
    <n v="114.99999999999999"/>
    <n v="64.999999999999986"/>
    <s v="NSW"/>
    <s v="-"/>
    <d v="1899-12-30T14:40:00"/>
    <s v="Rosehill"/>
    <n v="6"/>
    <n v="1"/>
    <s v="Storm Boy"/>
    <s v="E4-10/Nat-13"/>
    <n v="50"/>
  </r>
  <r>
    <x v="64"/>
    <d v="1899-12-30T14:40:00"/>
    <x v="1"/>
    <n v="6"/>
    <n v="1"/>
    <s v="Storm Boy"/>
    <s v="Nat"/>
    <n v="13"/>
    <s v=""/>
    <x v="2"/>
    <s v=""/>
    <s v="OK"/>
    <s v=""/>
    <n v="2.2999999999999998"/>
    <s v=""/>
    <s v="Storm Boy"/>
    <s v=""/>
    <s v=""/>
    <s v=""/>
    <n v="100"/>
    <n v="229.99999999999997"/>
    <n v="129.99999999999997"/>
    <x v="0"/>
    <s v="ave"/>
    <x v="5"/>
    <s v=""/>
    <s v=""/>
    <s v="NSW"/>
    <s v="-"/>
    <d v="1899-12-30T14:40:00"/>
    <s v="Rosehill"/>
    <n v="6"/>
    <n v="1"/>
    <s v="Storm Boy"/>
    <s v=""/>
    <s v=""/>
  </r>
  <r>
    <x v="64"/>
    <d v="1899-12-30T14:48:00"/>
    <x v="4"/>
    <n v="6"/>
    <n v="6"/>
    <s v="The Right Way"/>
    <s v="Nat"/>
    <n v="11"/>
    <n v="11"/>
    <x v="0"/>
    <s v="Nat-11"/>
    <s v=""/>
    <n v="44"/>
    <m/>
    <s v=""/>
    <s v="The Right Way"/>
    <s v=""/>
    <s v=""/>
    <s v=""/>
    <n v="100"/>
    <s v=""/>
    <n v="-100"/>
    <x v="0"/>
    <s v="Q"/>
    <x v="3"/>
    <s v=""/>
    <n v="-40"/>
    <s v="Qld"/>
    <s v="-"/>
    <d v="1899-12-30T14:48:00"/>
    <s v="Doomben"/>
    <n v="6"/>
    <n v="6"/>
    <s v="The Right Way"/>
    <s v="Nat-11"/>
    <n v="40"/>
  </r>
  <r>
    <x v="64"/>
    <d v="1899-12-30T15:23:00"/>
    <x v="4"/>
    <n v="7"/>
    <n v="11"/>
    <s v="Rustic Boom"/>
    <s v="Nat"/>
    <n v="11"/>
    <n v="11"/>
    <x v="0"/>
    <s v="Nat-11"/>
    <s v=""/>
    <n v="44"/>
    <m/>
    <s v=""/>
    <s v="Rustic Boom"/>
    <s v=""/>
    <s v=""/>
    <s v=""/>
    <n v="100"/>
    <s v=""/>
    <n v="-100"/>
    <x v="0"/>
    <s v="Q"/>
    <x v="3"/>
    <s v=""/>
    <n v="-40"/>
    <s v="Qld"/>
    <s v="-"/>
    <d v="1899-12-30T15:23:00"/>
    <s v="Doomben"/>
    <n v="7"/>
    <n v="11"/>
    <s v="Rustic Boom"/>
    <s v="Nat-11"/>
    <n v="40"/>
  </r>
  <r>
    <x v="64"/>
    <d v="1899-12-30T15:30:00"/>
    <x v="5"/>
    <n v="7"/>
    <n v="1"/>
    <s v="Quintessa"/>
    <s v="Edge"/>
    <n v="15"/>
    <n v="28"/>
    <x v="1"/>
    <s v="Edge-15/Pro Mel-13"/>
    <s v="OK"/>
    <n v="112"/>
    <n v="12"/>
    <n v="1344"/>
    <s v="Quintessa"/>
    <n v="200"/>
    <n v="2400"/>
    <n v="2200"/>
    <n v="100"/>
    <n v="1200"/>
    <n v="1100"/>
    <x v="0"/>
    <s v="Best"/>
    <x v="6"/>
    <n v="1800"/>
    <n v="1650"/>
    <s v="Vic"/>
    <s v="-"/>
    <d v="1899-12-30T15:30:00"/>
    <s v="Caulfield"/>
    <n v="7"/>
    <n v="1"/>
    <s v="Quintessa"/>
    <s v="Edge-15/Pro Mel-13"/>
    <n v="150"/>
  </r>
  <r>
    <x v="64"/>
    <d v="1899-12-30T15:30:00"/>
    <x v="5"/>
    <n v="7"/>
    <n v="1"/>
    <s v="Quintessa"/>
    <s v="Pro Mel"/>
    <n v="13"/>
    <s v=""/>
    <x v="2"/>
    <s v=""/>
    <s v="OK"/>
    <s v=""/>
    <n v="12"/>
    <s v=""/>
    <s v="Quintessa"/>
    <s v=""/>
    <s v=""/>
    <s v=""/>
    <n v="100"/>
    <n v="1200"/>
    <n v="1100"/>
    <x v="0"/>
    <s v="Best"/>
    <x v="5"/>
    <s v=""/>
    <s v=""/>
    <s v="Vic"/>
    <s v="-"/>
    <d v="1899-12-30T15:30:00"/>
    <s v="Caulfield"/>
    <n v="7"/>
    <n v="1"/>
    <s v="Quintessa"/>
    <s v=""/>
    <s v=""/>
  </r>
  <r>
    <x v="64"/>
    <d v="1899-12-30T15:50:00"/>
    <x v="1"/>
    <n v="8"/>
    <n v="5"/>
    <s v="Ceolwulf"/>
    <s v="Pro Syd"/>
    <n v="15"/>
    <n v="15"/>
    <x v="0"/>
    <s v="Pro Syd-15"/>
    <s v="OK"/>
    <n v="60"/>
    <n v="3.3"/>
    <n v="198"/>
    <s v="Ceolwulf"/>
    <s v=""/>
    <s v=""/>
    <s v=""/>
    <n v="100"/>
    <n v="330"/>
    <n v="230"/>
    <x v="0"/>
    <s v="ave"/>
    <x v="1"/>
    <n v="396"/>
    <n v="276"/>
    <s v="NSW"/>
    <s v="-"/>
    <d v="1899-12-30T15:50:00"/>
    <s v="Rosehill"/>
    <n v="8"/>
    <n v="5"/>
    <s v="Ceolwulf"/>
    <s v="Pro Syd-15"/>
    <n v="120"/>
  </r>
  <r>
    <x v="64"/>
    <d v="1899-12-30T16:02:00"/>
    <x v="4"/>
    <n v="8"/>
    <n v="13"/>
    <s v="Kadall"/>
    <s v="Nat"/>
    <n v="11"/>
    <n v="11"/>
    <x v="0"/>
    <s v="Nat-11"/>
    <s v=""/>
    <n v="44"/>
    <m/>
    <s v=""/>
    <s v="Kadall"/>
    <s v=""/>
    <s v=""/>
    <s v=""/>
    <n v="100"/>
    <s v=""/>
    <n v="-100"/>
    <x v="0"/>
    <s v="Q"/>
    <x v="3"/>
    <s v=""/>
    <n v="-40"/>
    <s v="Qld"/>
    <s v="-"/>
    <d v="1899-12-30T16:02:00"/>
    <s v="Doomben"/>
    <n v="8"/>
    <n v="13"/>
    <s v="Kadall"/>
    <s v="Nat-11"/>
    <n v="40"/>
  </r>
  <r>
    <x v="64"/>
    <d v="1899-12-30T16:10:00"/>
    <x v="5"/>
    <n v="8"/>
    <n v="13"/>
    <s v="Rise At Dawn"/>
    <s v="E4"/>
    <n v="20"/>
    <n v="73"/>
    <x v="4"/>
    <s v="E4-20/Edge-20/Nat-20/Pro Mel-13"/>
    <s v="OK"/>
    <n v="292"/>
    <n v="3.2"/>
    <n v="934.40000000000009"/>
    <s v="Rise At Dawn"/>
    <n v="200"/>
    <n v="640"/>
    <n v="440"/>
    <n v="100"/>
    <n v="320"/>
    <n v="220"/>
    <x v="0"/>
    <s v="Best"/>
    <x v="6"/>
    <n v="480"/>
    <n v="330"/>
    <s v="Vic"/>
    <s v="-"/>
    <d v="1899-12-30T16:10:00"/>
    <s v="Caulfield"/>
    <n v="8"/>
    <n v="13"/>
    <s v="Rise At Dawn"/>
    <s v="E4-20/Edge-20/Nat-20/Pro Mel-13"/>
    <n v="150"/>
  </r>
  <r>
    <x v="64"/>
    <d v="1899-12-30T16:10:00"/>
    <x v="5"/>
    <n v="8"/>
    <n v="13"/>
    <s v="Rise At Dawn"/>
    <s v="Edge"/>
    <n v="20"/>
    <s v=""/>
    <x v="2"/>
    <s v=""/>
    <s v="OK"/>
    <s v=""/>
    <n v="3.2"/>
    <s v=""/>
    <s v="Rise At Dawn"/>
    <s v=""/>
    <s v=""/>
    <s v=""/>
    <n v="100"/>
    <n v="320"/>
    <n v="220"/>
    <x v="0"/>
    <s v="Best"/>
    <x v="5"/>
    <s v=""/>
    <s v=""/>
    <s v="Vic"/>
    <s v="-"/>
    <d v="1899-12-30T16:10:00"/>
    <s v="Caulfield"/>
    <n v="8"/>
    <n v="13"/>
    <s v="Rise At Dawn"/>
    <s v=""/>
    <s v=""/>
  </r>
  <r>
    <x v="64"/>
    <d v="1899-12-30T16:10:00"/>
    <x v="5"/>
    <n v="8"/>
    <n v="13"/>
    <s v="Rise At Dawn"/>
    <s v="Nat"/>
    <n v="20"/>
    <s v=""/>
    <x v="2"/>
    <s v=""/>
    <s v="OK"/>
    <s v=""/>
    <n v="3.2"/>
    <s v=""/>
    <s v="Rise At Dawn"/>
    <s v=""/>
    <s v=""/>
    <s v=""/>
    <n v="100"/>
    <n v="320"/>
    <n v="220"/>
    <x v="0"/>
    <s v="Best"/>
    <x v="5"/>
    <s v=""/>
    <s v=""/>
    <s v="Vic"/>
    <s v="-"/>
    <d v="1899-12-30T16:10:00"/>
    <s v="Caulfield"/>
    <n v="8"/>
    <n v="13"/>
    <s v="Rise At Dawn"/>
    <s v=""/>
    <s v=""/>
  </r>
  <r>
    <x v="64"/>
    <d v="1899-12-30T16:10:00"/>
    <x v="5"/>
    <n v="8"/>
    <n v="13"/>
    <s v="Rise At Dawn"/>
    <s v="Pro Mel"/>
    <n v="13"/>
    <s v=""/>
    <x v="2"/>
    <s v=""/>
    <s v="OK"/>
    <s v=""/>
    <n v="3.2"/>
    <s v=""/>
    <s v="Rise At Dawn"/>
    <s v=""/>
    <s v=""/>
    <s v=""/>
    <n v="100"/>
    <n v="320"/>
    <n v="220"/>
    <x v="0"/>
    <s v="Best"/>
    <x v="5"/>
    <s v=""/>
    <s v=""/>
    <s v="Vic"/>
    <s v="-"/>
    <d v="1899-12-30T16:10:00"/>
    <s v="Caulfield"/>
    <n v="8"/>
    <n v="13"/>
    <s v="Rise At Dawn"/>
    <s v=""/>
    <s v=""/>
  </r>
  <r>
    <x v="64"/>
    <d v="1899-12-30T16:30:00"/>
    <x v="1"/>
    <n v="9"/>
    <n v="4"/>
    <s v="Felix Majestic"/>
    <s v="Pro Syd"/>
    <n v="10"/>
    <n v="10"/>
    <x v="0"/>
    <s v="Pro Syd-10"/>
    <s v="OK"/>
    <n v="40"/>
    <m/>
    <s v=""/>
    <s v="Felix Majestic"/>
    <s v=""/>
    <s v=""/>
    <s v=""/>
    <n v="100"/>
    <s v=""/>
    <n v="-100"/>
    <x v="0"/>
    <s v="Poor &lt;55"/>
    <x v="2"/>
    <s v=""/>
    <n v="-20"/>
    <s v="NSW"/>
    <s v="-"/>
    <d v="1899-12-30T16:30:00"/>
    <s v="Rosehill"/>
    <n v="9"/>
    <n v="4"/>
    <s v="Felix Majestic"/>
    <s v="Pro Syd-10"/>
    <n v="20"/>
  </r>
  <r>
    <x v="64"/>
    <d v="1899-12-30T16:30:00"/>
    <x v="1"/>
    <n v="9"/>
    <n v="12"/>
    <s v="Willaidow"/>
    <s v="E4"/>
    <n v="11.000000000000002"/>
    <n v="41"/>
    <x v="3"/>
    <s v="E4-11/Edge-15/Nat-15"/>
    <s v="OK"/>
    <n v="164"/>
    <m/>
    <s v=""/>
    <s v="Willaidow"/>
    <n v="200"/>
    <s v=""/>
    <n v="-200"/>
    <n v="100"/>
    <s v=""/>
    <n v="-100"/>
    <x v="0"/>
    <s v="ave"/>
    <x v="4"/>
    <s v=""/>
    <n v="-100"/>
    <s v="NSW"/>
    <s v="-"/>
    <d v="1899-12-30T16:30:00"/>
    <s v="Rosehill"/>
    <n v="9"/>
    <n v="12"/>
    <s v="Willaidow"/>
    <s v="E4-11/Edge-15/Nat-15"/>
    <n v="100"/>
  </r>
  <r>
    <x v="64"/>
    <d v="1899-12-30T16:30:00"/>
    <x v="1"/>
    <n v="9"/>
    <n v="12"/>
    <s v="Willaidow"/>
    <s v="Edge"/>
    <n v="15"/>
    <s v=""/>
    <x v="2"/>
    <s v=""/>
    <s v="OK"/>
    <s v=""/>
    <m/>
    <s v=""/>
    <s v="Willaidow"/>
    <s v=""/>
    <s v=""/>
    <s v=""/>
    <n v="100"/>
    <s v=""/>
    <n v="-100"/>
    <x v="0"/>
    <s v="ave"/>
    <x v="5"/>
    <s v=""/>
    <s v=""/>
    <s v="NSW"/>
    <s v="-"/>
    <d v="1899-12-30T16:30:00"/>
    <s v="Rosehill"/>
    <n v="9"/>
    <n v="12"/>
    <s v="Willaidow"/>
    <s v=""/>
    <s v=""/>
  </r>
  <r>
    <x v="64"/>
    <d v="1899-12-30T16:30:00"/>
    <x v="1"/>
    <n v="9"/>
    <n v="12"/>
    <s v="Willaidow"/>
    <s v="Nat"/>
    <n v="15"/>
    <s v=""/>
    <x v="2"/>
    <s v=""/>
    <s v="OK"/>
    <s v=""/>
    <m/>
    <s v=""/>
    <s v="Willaidow"/>
    <s v=""/>
    <s v=""/>
    <s v=""/>
    <n v="100"/>
    <s v=""/>
    <n v="-100"/>
    <x v="0"/>
    <s v="ave"/>
    <x v="5"/>
    <s v=""/>
    <s v=""/>
    <s v="NSW"/>
    <s v="-"/>
    <d v="1899-12-30T16:30:00"/>
    <s v="Rosehill"/>
    <n v="9"/>
    <n v="12"/>
    <s v="Willaidow"/>
    <s v=""/>
    <s v=""/>
  </r>
  <r>
    <x v="64"/>
    <d v="1899-12-30T16:45:00"/>
    <x v="5"/>
    <n v="9"/>
    <n v="1"/>
    <s v="Mr Brightside"/>
    <s v="E4"/>
    <n v="20"/>
    <n v="73"/>
    <x v="4"/>
    <s v="E4-20/Edge-13/Nat-20/Pro Mel-20"/>
    <s v="OK"/>
    <n v="292"/>
    <m/>
    <s v=""/>
    <s v="Mr Brightside"/>
    <n v="200"/>
    <s v=""/>
    <n v="-200"/>
    <n v="100"/>
    <s v=""/>
    <n v="-100"/>
    <x v="0"/>
    <s v="Best"/>
    <x v="6"/>
    <s v=""/>
    <n v="-150"/>
    <s v="Vic"/>
    <s v="-"/>
    <d v="1899-12-30T16:45:00"/>
    <s v="Caulfield"/>
    <n v="9"/>
    <n v="1"/>
    <s v="Mr Brightside"/>
    <s v="E4-20/Edge-13/Nat-20/Pro Mel-20"/>
    <n v="150"/>
  </r>
  <r>
    <x v="64"/>
    <d v="1899-12-30T16:45:00"/>
    <x v="5"/>
    <n v="9"/>
    <n v="1"/>
    <s v="Mr Brightside"/>
    <s v="Edge"/>
    <n v="13"/>
    <s v=""/>
    <x v="2"/>
    <s v=""/>
    <s v="OK"/>
    <s v=""/>
    <m/>
    <s v=""/>
    <s v="Mr Brightside"/>
    <s v=""/>
    <s v=""/>
    <s v=""/>
    <n v="100"/>
    <s v=""/>
    <n v="-100"/>
    <x v="0"/>
    <s v="Best"/>
    <x v="5"/>
    <s v=""/>
    <s v=""/>
    <s v="Vic"/>
    <s v="-"/>
    <d v="1899-12-30T16:45:00"/>
    <s v="Caulfield"/>
    <n v="9"/>
    <n v="1"/>
    <s v="Mr Brightside"/>
    <s v=""/>
    <s v=""/>
  </r>
  <r>
    <x v="64"/>
    <d v="1899-12-30T16:45:00"/>
    <x v="5"/>
    <n v="9"/>
    <n v="1"/>
    <s v="Mr Brightside"/>
    <s v="Nat"/>
    <n v="20"/>
    <s v=""/>
    <x v="2"/>
    <s v=""/>
    <s v="OK"/>
    <s v=""/>
    <m/>
    <s v=""/>
    <s v="Mr Brightside"/>
    <s v=""/>
    <s v=""/>
    <s v=""/>
    <n v="100"/>
    <s v=""/>
    <n v="-100"/>
    <x v="0"/>
    <s v="Best"/>
    <x v="5"/>
    <s v=""/>
    <s v=""/>
    <s v="Vic"/>
    <s v="-"/>
    <d v="1899-12-30T16:45:00"/>
    <s v="Caulfield"/>
    <n v="9"/>
    <n v="1"/>
    <s v="Mr Brightside"/>
    <s v=""/>
    <s v=""/>
  </r>
  <r>
    <x v="64"/>
    <d v="1899-12-30T16:45:00"/>
    <x v="5"/>
    <n v="9"/>
    <n v="1"/>
    <s v="Mr Brightside"/>
    <s v="Pro Mel"/>
    <n v="20"/>
    <s v=""/>
    <x v="2"/>
    <s v=""/>
    <s v="OK"/>
    <s v=""/>
    <m/>
    <s v=""/>
    <s v="Mr Brightside"/>
    <s v=""/>
    <s v=""/>
    <s v=""/>
    <n v="100"/>
    <s v=""/>
    <n v="-100"/>
    <x v="0"/>
    <s v="Best"/>
    <x v="5"/>
    <s v=""/>
    <s v=""/>
    <s v="Vic"/>
    <s v="-"/>
    <d v="1899-12-30T16:45:00"/>
    <s v="Caulfield"/>
    <n v="9"/>
    <n v="1"/>
    <s v="Mr Brightside"/>
    <s v=""/>
    <s v=""/>
  </r>
  <r>
    <x v="64"/>
    <d v="1899-12-30T17:05:00"/>
    <x v="1"/>
    <n v="10"/>
    <n v="10"/>
    <s v="Boston Rocks"/>
    <s v="Pro Syd"/>
    <n v="15"/>
    <n v="15"/>
    <x v="0"/>
    <s v="Pro Syd-15"/>
    <s v="OK"/>
    <n v="60"/>
    <m/>
    <s v=""/>
    <s v="Boston Rocks"/>
    <s v=""/>
    <s v=""/>
    <s v=""/>
    <n v="100"/>
    <s v=""/>
    <n v="-100"/>
    <x v="0"/>
    <s v="ave"/>
    <x v="1"/>
    <s v=""/>
    <n v="-120"/>
    <s v="NSW"/>
    <s v="-"/>
    <d v="1899-12-30T17:05:00"/>
    <s v="Rosehill"/>
    <n v="10"/>
    <n v="10"/>
    <s v="Boston Rocks"/>
    <s v="Pro Syd-15"/>
    <n v="120"/>
  </r>
  <r>
    <x v="64"/>
    <d v="1899-12-30T17:05:00"/>
    <x v="1"/>
    <n v="10"/>
    <n v="7"/>
    <s v="Briasa"/>
    <s v="E4"/>
    <n v="11.000000000000002"/>
    <n v="24"/>
    <x v="1"/>
    <s v="E4-11/Nat-13"/>
    <s v="OK"/>
    <n v="96"/>
    <n v="3.1"/>
    <n v="297.60000000000002"/>
    <s v="Briasa"/>
    <n v="100"/>
    <n v="310"/>
    <n v="210"/>
    <n v="100"/>
    <n v="310"/>
    <n v="210"/>
    <x v="0"/>
    <s v="ave"/>
    <x v="0"/>
    <n v="155"/>
    <n v="105"/>
    <s v="NSW"/>
    <s v="-"/>
    <d v="1899-12-30T17:05:00"/>
    <s v="Rosehill"/>
    <n v="10"/>
    <n v="7"/>
    <s v="Briasa"/>
    <s v="E4-11/Nat-13"/>
    <n v="50"/>
  </r>
  <r>
    <x v="64"/>
    <d v="1899-12-30T17:05:00"/>
    <x v="1"/>
    <n v="10"/>
    <n v="7"/>
    <s v="Briasa"/>
    <s v="Nat"/>
    <n v="13"/>
    <s v=""/>
    <x v="2"/>
    <s v=""/>
    <s v="OK"/>
    <s v=""/>
    <n v="3.1"/>
    <s v=""/>
    <s v="Briasa"/>
    <s v=""/>
    <s v=""/>
    <s v=""/>
    <n v="100"/>
    <n v="310"/>
    <n v="210"/>
    <x v="0"/>
    <s v="ave"/>
    <x v="5"/>
    <s v=""/>
    <s v=""/>
    <s v="NSW"/>
    <s v="-"/>
    <d v="1899-12-30T17:05:00"/>
    <s v="Rosehill"/>
    <n v="10"/>
    <n v="7"/>
    <s v="Briasa"/>
    <s v=""/>
    <s v=""/>
  </r>
  <r>
    <x v="64"/>
    <d v="1899-12-30T17:20:00"/>
    <x v="5"/>
    <n v="10"/>
    <n v="2"/>
    <s v="Another Wil"/>
    <s v="Edge"/>
    <n v="14"/>
    <n v="27"/>
    <x v="1"/>
    <s v="Edge-14/Pro Mel-13"/>
    <s v="OK"/>
    <n v="108"/>
    <n v="3.3"/>
    <n v="356.4"/>
    <s v="Another Wil"/>
    <n v="200"/>
    <n v="660"/>
    <n v="460"/>
    <n v="100"/>
    <n v="330"/>
    <n v="230"/>
    <x v="0"/>
    <s v="Best"/>
    <x v="6"/>
    <n v="495"/>
    <n v="345"/>
    <s v="Vic"/>
    <s v="-"/>
    <d v="1899-12-30T17:20:00"/>
    <s v="Caulfield"/>
    <n v="10"/>
    <n v="2"/>
    <s v="Another Wil"/>
    <s v="Edge-14/Pro Mel-13"/>
    <n v="150"/>
  </r>
  <r>
    <x v="64"/>
    <d v="1899-12-30T17:20:00"/>
    <x v="5"/>
    <n v="10"/>
    <n v="2"/>
    <s v="Another Wil"/>
    <s v="Pro Mel"/>
    <n v="13"/>
    <s v=""/>
    <x v="2"/>
    <s v=""/>
    <s v="OK"/>
    <s v=""/>
    <n v="3.3"/>
    <s v=""/>
    <s v="Another Wil"/>
    <s v=""/>
    <s v=""/>
    <s v=""/>
    <n v="100"/>
    <n v="330"/>
    <n v="230"/>
    <x v="0"/>
    <s v="Best"/>
    <x v="5"/>
    <s v=""/>
    <s v=""/>
    <s v="Vic"/>
    <s v="-"/>
    <d v="1899-12-30T17:20:00"/>
    <s v="Caulfield"/>
    <n v="10"/>
    <n v="2"/>
    <s v="Another Wil"/>
    <s v=""/>
    <s v=""/>
  </r>
  <r>
    <x v="65"/>
    <d v="1899-12-30T11:50:00"/>
    <x v="6"/>
    <n v="1"/>
    <n v="15"/>
    <s v="Powers Of Opal"/>
    <s v="Pro Syd"/>
    <n v="15"/>
    <n v="15"/>
    <x v="0"/>
    <s v="Pro Syd-15"/>
    <s v="OK"/>
    <n v="60"/>
    <m/>
    <s v=""/>
    <s v="Powers Of Opal"/>
    <s v=""/>
    <s v=""/>
    <s v=""/>
    <n v="100"/>
    <s v=""/>
    <n v="-100"/>
    <x v="0"/>
    <s v="Best"/>
    <x v="4"/>
    <s v=""/>
    <n v="-100"/>
    <s v="NSW"/>
    <s v="-"/>
    <d v="1899-12-30T11:50:00"/>
    <s v="Randwick"/>
    <n v="1"/>
    <n v="15"/>
    <s v="Powers Of Opal"/>
    <s v="Pro Syd-15"/>
    <n v="100"/>
  </r>
  <r>
    <x v="65"/>
    <d v="1899-12-30T12:25:00"/>
    <x v="6"/>
    <n v="2"/>
    <n v="5"/>
    <s v="Martini Mumma"/>
    <s v="E4"/>
    <n v="10"/>
    <n v="10"/>
    <x v="0"/>
    <s v="E4-10"/>
    <s v="OK"/>
    <n v="40"/>
    <m/>
    <s v=""/>
    <s v="Martini Mumma"/>
    <s v=""/>
    <s v=""/>
    <s v=""/>
    <n v="100"/>
    <s v=""/>
    <n v="-100"/>
    <x v="0"/>
    <s v="Poor &lt;55"/>
    <x v="2"/>
    <s v=""/>
    <n v="-20"/>
    <s v="NSW"/>
    <s v="-"/>
    <d v="1899-12-30T12:25:00"/>
    <s v="Randwick"/>
    <n v="2"/>
    <n v="5"/>
    <s v="Martini Mumma"/>
    <s v="E4-10"/>
    <n v="20"/>
  </r>
  <r>
    <x v="65"/>
    <d v="1899-12-30T12:25:00"/>
    <x v="6"/>
    <n v="2"/>
    <n v="3"/>
    <s v="Spring Lee"/>
    <s v="E4"/>
    <n v="10"/>
    <n v="38"/>
    <x v="3"/>
    <s v="E4-10/Nat-13/Pro Syd-15"/>
    <s v="OK"/>
    <n v="152"/>
    <n v="4.5999999999999996"/>
    <n v="699.19999999999993"/>
    <s v="Spring Lee"/>
    <n v="200"/>
    <n v="919.99999999999989"/>
    <n v="719.99999999999989"/>
    <n v="100"/>
    <n v="459.99999999999994"/>
    <n v="359.99999999999994"/>
    <x v="0"/>
    <s v="Best"/>
    <x v="6"/>
    <n v="690"/>
    <n v="540"/>
    <s v="NSW"/>
    <s v="-"/>
    <d v="1899-12-30T12:25:00"/>
    <s v="Randwick"/>
    <n v="2"/>
    <n v="3"/>
    <s v="Spring Lee"/>
    <s v="E4-10/Nat-13/Pro Syd-15"/>
    <n v="150"/>
  </r>
  <r>
    <x v="65"/>
    <d v="1899-12-30T12:25:00"/>
    <x v="6"/>
    <n v="2"/>
    <n v="3"/>
    <s v="Spring Lee"/>
    <s v="Nat"/>
    <n v="13"/>
    <s v=""/>
    <x v="2"/>
    <s v=""/>
    <s v="OK"/>
    <s v=""/>
    <n v="4.5999999999999996"/>
    <s v=""/>
    <s v="Spring Lee"/>
    <s v=""/>
    <s v=""/>
    <s v=""/>
    <n v="100"/>
    <n v="459.99999999999994"/>
    <n v="359.99999999999994"/>
    <x v="0"/>
    <s v="Best"/>
    <x v="5"/>
    <s v=""/>
    <s v=""/>
    <s v="NSW"/>
    <s v="-"/>
    <d v="1899-12-30T12:25:00"/>
    <s v="Randwick"/>
    <n v="2"/>
    <n v="3"/>
    <s v="Spring Lee"/>
    <s v=""/>
    <s v=""/>
  </r>
  <r>
    <x v="65"/>
    <d v="1899-12-30T12:25:00"/>
    <x v="6"/>
    <n v="2"/>
    <n v="3"/>
    <s v="Spring Lee"/>
    <s v="Pro Syd"/>
    <n v="15"/>
    <s v=""/>
    <x v="2"/>
    <s v=""/>
    <s v="OK"/>
    <s v=""/>
    <n v="4.5999999999999996"/>
    <s v=""/>
    <s v="Spring Lee"/>
    <s v=""/>
    <s v=""/>
    <s v=""/>
    <n v="100"/>
    <n v="459.99999999999994"/>
    <n v="359.99999999999994"/>
    <x v="0"/>
    <s v="Best"/>
    <x v="5"/>
    <s v=""/>
    <s v=""/>
    <s v="NSW"/>
    <s v="-"/>
    <d v="1899-12-30T12:25:00"/>
    <s v="Randwick"/>
    <n v="2"/>
    <n v="3"/>
    <s v="Spring Lee"/>
    <s v=""/>
    <s v=""/>
  </r>
  <r>
    <x v="65"/>
    <d v="1899-12-30T12:33:00"/>
    <x v="4"/>
    <n v="2"/>
    <n v="8"/>
    <s v="Dirt Cheap"/>
    <s v="Nat"/>
    <n v="11"/>
    <n v="11"/>
    <x v="0"/>
    <s v="Nat-11"/>
    <s v=""/>
    <n v="44"/>
    <m/>
    <s v=""/>
    <s v="Dirt Cheap"/>
    <s v=""/>
    <s v=""/>
    <s v=""/>
    <n v="100"/>
    <s v=""/>
    <n v="-100"/>
    <x v="0"/>
    <s v="Q"/>
    <x v="3"/>
    <s v=""/>
    <n v="-40"/>
    <s v="Qld"/>
    <s v="-"/>
    <d v="1899-12-30T12:33:00"/>
    <s v="Doomben"/>
    <n v="2"/>
    <n v="8"/>
    <s v="Dirt Cheap"/>
    <s v="Nat-11"/>
    <n v="40"/>
  </r>
  <r>
    <x v="65"/>
    <d v="1899-12-30T13:15:00"/>
    <x v="3"/>
    <n v="3"/>
    <n v="1"/>
    <s v="Aramco"/>
    <s v="E4"/>
    <n v="20"/>
    <n v="63"/>
    <x v="4"/>
    <s v="E4-20/Edge-10/Nat-20/Pro Mel-13"/>
    <s v="OK"/>
    <n v="252"/>
    <m/>
    <s v=""/>
    <s v="Aramco"/>
    <n v="200"/>
    <s v=""/>
    <n v="-200"/>
    <n v="100"/>
    <s v=""/>
    <n v="-100"/>
    <x v="0"/>
    <s v="ave"/>
    <x v="4"/>
    <s v=""/>
    <n v="-100"/>
    <s v="Vic"/>
    <s v="-"/>
    <d v="1899-12-30T13:15:00"/>
    <s v="Moonee Valley"/>
    <n v="3"/>
    <n v="1"/>
    <s v="Aramco"/>
    <s v="E4-20/Edge-10/Nat-20/Pro Mel-13"/>
    <n v="100"/>
  </r>
  <r>
    <x v="65"/>
    <d v="1899-12-30T13:15:00"/>
    <x v="3"/>
    <n v="3"/>
    <n v="1"/>
    <s v="Aramco"/>
    <s v="Edge"/>
    <n v="10"/>
    <s v=""/>
    <x v="2"/>
    <s v=""/>
    <s v="OK"/>
    <s v=""/>
    <m/>
    <s v=""/>
    <s v="Aramco"/>
    <s v=""/>
    <s v=""/>
    <s v=""/>
    <n v="100"/>
    <s v=""/>
    <n v="-100"/>
    <x v="0"/>
    <s v="ave"/>
    <x v="5"/>
    <s v=""/>
    <s v=""/>
    <s v="Vic"/>
    <s v="-"/>
    <d v="1899-12-30T13:15:00"/>
    <s v="Moonee Valley"/>
    <n v="3"/>
    <n v="1"/>
    <s v="Aramco"/>
    <s v=""/>
    <s v=""/>
  </r>
  <r>
    <x v="65"/>
    <d v="1899-12-30T13:15:00"/>
    <x v="3"/>
    <n v="3"/>
    <n v="1"/>
    <s v="Aramco"/>
    <s v="Nat"/>
    <n v="20"/>
    <s v=""/>
    <x v="2"/>
    <s v=""/>
    <s v="OK"/>
    <s v=""/>
    <m/>
    <s v=""/>
    <s v="Aramco"/>
    <s v=""/>
    <s v=""/>
    <s v=""/>
    <n v="100"/>
    <s v=""/>
    <n v="-100"/>
    <x v="0"/>
    <s v="ave"/>
    <x v="5"/>
    <s v=""/>
    <s v=""/>
    <s v="Vic"/>
    <s v="-"/>
    <d v="1899-12-30T13:15:00"/>
    <s v="Moonee Valley"/>
    <n v="3"/>
    <n v="1"/>
    <s v="Aramco"/>
    <s v=""/>
    <s v=""/>
  </r>
  <r>
    <x v="65"/>
    <d v="1899-12-30T13:15:00"/>
    <x v="3"/>
    <n v="3"/>
    <n v="1"/>
    <s v="Aramco"/>
    <s v="Pro Mel"/>
    <n v="13"/>
    <s v=""/>
    <x v="2"/>
    <s v=""/>
    <s v="OK"/>
    <s v=""/>
    <m/>
    <s v=""/>
    <s v="Aramco"/>
    <s v=""/>
    <s v=""/>
    <s v=""/>
    <n v="100"/>
    <s v=""/>
    <n v="-100"/>
    <x v="0"/>
    <s v="ave"/>
    <x v="5"/>
    <s v=""/>
    <s v=""/>
    <s v="Vic"/>
    <s v="-"/>
    <d v="1899-12-30T13:15:00"/>
    <s v="Moonee Valley"/>
    <n v="3"/>
    <n v="1"/>
    <s v="Aramco"/>
    <s v=""/>
    <s v=""/>
  </r>
  <r>
    <x v="65"/>
    <d v="1899-12-30T13:15:00"/>
    <x v="3"/>
    <n v="3"/>
    <n v="10"/>
    <s v="Nails Murphy"/>
    <s v="Edge"/>
    <n v="10"/>
    <n v="20"/>
    <x v="1"/>
    <s v="Edge-10/Pro Mel-10"/>
    <s v="OK"/>
    <n v="80"/>
    <n v="4.4000000000000004"/>
    <n v="352"/>
    <s v="Nails Murphy"/>
    <n v="100"/>
    <n v="440.00000000000006"/>
    <n v="340.00000000000006"/>
    <n v="100"/>
    <n v="440.00000000000006"/>
    <n v="340.00000000000006"/>
    <x v="0"/>
    <s v="ave"/>
    <x v="0"/>
    <n v="220.00000000000003"/>
    <n v="170.00000000000003"/>
    <s v="Vic"/>
    <s v="-"/>
    <d v="1899-12-30T13:15:00"/>
    <s v="Moonee Valley"/>
    <n v="3"/>
    <n v="10"/>
    <s v="Nails Murphy"/>
    <s v="Edge-10/Pro Mel-10"/>
    <n v="50"/>
  </r>
  <r>
    <x v="65"/>
    <d v="1899-12-30T13:15:00"/>
    <x v="3"/>
    <n v="3"/>
    <n v="10"/>
    <s v="Nails Murphy"/>
    <s v="Pro Mel"/>
    <n v="10"/>
    <s v=""/>
    <x v="2"/>
    <s v=""/>
    <s v="OK"/>
    <s v=""/>
    <n v="4.4000000000000004"/>
    <s v=""/>
    <s v="Nails Murphy"/>
    <s v=""/>
    <s v=""/>
    <s v=""/>
    <n v="100"/>
    <n v="440.00000000000006"/>
    <n v="340.00000000000006"/>
    <x v="0"/>
    <s v="ave"/>
    <x v="5"/>
    <s v=""/>
    <s v=""/>
    <s v="Vic"/>
    <s v="-"/>
    <d v="1899-12-30T13:15:00"/>
    <s v="Moonee Valley"/>
    <n v="3"/>
    <n v="10"/>
    <s v="Nails Murphy"/>
    <s v=""/>
    <s v=""/>
  </r>
  <r>
    <x v="65"/>
    <d v="1899-12-30T13:35:00"/>
    <x v="6"/>
    <n v="4"/>
    <n v="4"/>
    <s v="Redstone Well"/>
    <s v="E4"/>
    <n v="10"/>
    <n v="38"/>
    <x v="3"/>
    <s v="E4-10/Nat-13/Pro Syd-15"/>
    <s v="OK"/>
    <n v="152"/>
    <n v="4.5999999999999996"/>
    <n v="699.19999999999993"/>
    <s v="Redstone Well"/>
    <n v="200"/>
    <n v="919.99999999999989"/>
    <n v="719.99999999999989"/>
    <n v="100"/>
    <n v="459.99999999999994"/>
    <n v="359.99999999999994"/>
    <x v="0"/>
    <s v="Best"/>
    <x v="6"/>
    <n v="690"/>
    <n v="540"/>
    <s v="NSW"/>
    <s v="-"/>
    <d v="1899-12-30T13:35:00"/>
    <s v="Randwick"/>
    <n v="4"/>
    <n v="4"/>
    <s v="Redstone Well"/>
    <s v="E4-10/Nat-13/Pro Syd-15"/>
    <n v="150"/>
  </r>
  <r>
    <x v="65"/>
    <d v="1899-12-30T13:35:00"/>
    <x v="6"/>
    <n v="4"/>
    <n v="4"/>
    <s v="Redstone Well"/>
    <s v="Nat"/>
    <n v="13"/>
    <s v=""/>
    <x v="2"/>
    <s v=""/>
    <s v="OK"/>
    <s v=""/>
    <n v="4.5999999999999996"/>
    <s v=""/>
    <s v="Redstone Well"/>
    <s v=""/>
    <s v=""/>
    <s v=""/>
    <n v="100"/>
    <n v="459.99999999999994"/>
    <n v="359.99999999999994"/>
    <x v="0"/>
    <s v="Best"/>
    <x v="5"/>
    <s v=""/>
    <s v=""/>
    <s v="NSW"/>
    <s v="-"/>
    <d v="1899-12-30T13:35:00"/>
    <s v="Randwick"/>
    <n v="4"/>
    <n v="4"/>
    <s v="Redstone Well"/>
    <s v=""/>
    <s v=""/>
  </r>
  <r>
    <x v="65"/>
    <d v="1899-12-30T13:35:00"/>
    <x v="6"/>
    <n v="4"/>
    <n v="4"/>
    <s v="Redstone Well"/>
    <s v="Pro Syd"/>
    <n v="15"/>
    <s v=""/>
    <x v="2"/>
    <s v=""/>
    <s v="OK"/>
    <s v=""/>
    <n v="4.5999999999999996"/>
    <s v=""/>
    <s v="Redstone Well"/>
    <s v=""/>
    <s v=""/>
    <s v=""/>
    <n v="100"/>
    <n v="459.99999999999994"/>
    <n v="359.99999999999994"/>
    <x v="0"/>
    <s v="Best"/>
    <x v="5"/>
    <s v=""/>
    <s v=""/>
    <s v="NSW"/>
    <s v="-"/>
    <d v="1899-12-30T13:35:00"/>
    <s v="Randwick"/>
    <n v="4"/>
    <n v="4"/>
    <s v="Redstone Well"/>
    <s v=""/>
    <s v=""/>
  </r>
  <r>
    <x v="65"/>
    <d v="1899-12-30T13:43:00"/>
    <x v="4"/>
    <n v="4"/>
    <n v="18"/>
    <s v="Living Free"/>
    <s v="Nat"/>
    <n v="11"/>
    <n v="11"/>
    <x v="0"/>
    <s v="Nat-11"/>
    <s v=""/>
    <n v="44"/>
    <m/>
    <s v=""/>
    <s v="Living Free"/>
    <s v=""/>
    <s v=""/>
    <s v=""/>
    <n v="100"/>
    <s v=""/>
    <n v="-100"/>
    <x v="0"/>
    <s v="Q"/>
    <x v="3"/>
    <s v=""/>
    <n v="-40"/>
    <s v="Qld"/>
    <s v="-"/>
    <d v="1899-12-30T13:43:00"/>
    <s v="Doomben"/>
    <n v="4"/>
    <n v="18"/>
    <s v="Living Free"/>
    <s v="Nat-11"/>
    <n v="40"/>
  </r>
  <r>
    <x v="65"/>
    <d v="1899-12-30T13:50:00"/>
    <x v="3"/>
    <n v="4"/>
    <n v="4"/>
    <s v="Lincoln Rocks"/>
    <s v="E4"/>
    <n v="10"/>
    <n v="23"/>
    <x v="1"/>
    <s v="E4-10/Nat-13"/>
    <s v="OK"/>
    <n v="92"/>
    <n v="2.6"/>
    <n v="239.20000000000002"/>
    <s v="Lincoln Rocks"/>
    <n v="100"/>
    <n v="260"/>
    <n v="160"/>
    <n v="100"/>
    <n v="260"/>
    <n v="160"/>
    <x v="0"/>
    <s v="ave"/>
    <x v="0"/>
    <n v="130"/>
    <n v="80"/>
    <s v="Vic"/>
    <s v="-"/>
    <d v="1899-12-30T13:50:00"/>
    <s v="Moonee Valley"/>
    <n v="4"/>
    <n v="4"/>
    <s v="Lincoln Rocks"/>
    <s v="E4-10/Nat-13"/>
    <n v="50"/>
  </r>
  <r>
    <x v="65"/>
    <d v="1899-12-30T13:50:00"/>
    <x v="3"/>
    <n v="4"/>
    <n v="4"/>
    <s v="Lincoln Rocks"/>
    <s v="Nat"/>
    <n v="13"/>
    <s v=""/>
    <x v="2"/>
    <s v=""/>
    <s v="OK"/>
    <s v=""/>
    <n v="2.6"/>
    <s v=""/>
    <s v="Lincoln Rocks"/>
    <s v=""/>
    <s v=""/>
    <s v=""/>
    <n v="100"/>
    <n v="260"/>
    <n v="160"/>
    <x v="0"/>
    <s v="ave"/>
    <x v="5"/>
    <s v=""/>
    <s v=""/>
    <s v="Vic"/>
    <s v="-"/>
    <d v="1899-12-30T13:50:00"/>
    <s v="Moonee Valley"/>
    <n v="4"/>
    <n v="4"/>
    <s v="Lincoln Rocks"/>
    <s v=""/>
    <s v=""/>
  </r>
  <r>
    <x v="65"/>
    <d v="1899-12-30T14:10:00"/>
    <x v="6"/>
    <n v="5"/>
    <n v="7"/>
    <s v="Roma Avenue"/>
    <s v="Pro Syd"/>
    <n v="15"/>
    <n v="15"/>
    <x v="0"/>
    <s v="Pro Syd-15"/>
    <s v="OK"/>
    <n v="60"/>
    <m/>
    <s v=""/>
    <s v="Roma Avenue"/>
    <s v=""/>
    <s v=""/>
    <s v=""/>
    <n v="100"/>
    <s v=""/>
    <n v="-100"/>
    <x v="0"/>
    <s v="Best"/>
    <x v="4"/>
    <s v=""/>
    <n v="-100"/>
    <s v="NSW"/>
    <s v="-"/>
    <d v="1899-12-30T14:10:00"/>
    <s v="Randwick"/>
    <n v="5"/>
    <n v="7"/>
    <s v="Roma Avenue"/>
    <s v="Pro Syd-15"/>
    <n v="100"/>
  </r>
  <r>
    <x v="65"/>
    <d v="1899-12-30T14:18:00"/>
    <x v="4"/>
    <n v="5"/>
    <n v="9"/>
    <s v="Naval Trader"/>
    <s v="Nat"/>
    <n v="11"/>
    <n v="11"/>
    <x v="0"/>
    <s v="Nat-11"/>
    <s v=""/>
    <n v="44"/>
    <m/>
    <s v=""/>
    <s v="Naval Trader"/>
    <s v=""/>
    <s v=""/>
    <s v=""/>
    <n v="100"/>
    <s v=""/>
    <n v="-100"/>
    <x v="0"/>
    <s v="Q"/>
    <x v="3"/>
    <s v=""/>
    <n v="-40"/>
    <s v="Qld"/>
    <s v="-"/>
    <d v="1899-12-30T14:18:00"/>
    <s v="Doomben"/>
    <n v="5"/>
    <n v="9"/>
    <s v="Naval Trader"/>
    <s v="Nat-11"/>
    <n v="40"/>
  </r>
  <r>
    <x v="65"/>
    <d v="1899-12-30T14:25:00"/>
    <x v="3"/>
    <n v="5"/>
    <n v="3"/>
    <s v="Arkansaw Kid"/>
    <s v="E4"/>
    <n v="10"/>
    <n v="48"/>
    <x v="4"/>
    <s v="E4-10/Edge-12/Nat-13/Pro Mel-13"/>
    <s v="OK"/>
    <n v="192"/>
    <m/>
    <s v=""/>
    <s v="Arkansaw Kid"/>
    <n v="200"/>
    <s v=""/>
    <n v="-200"/>
    <n v="100"/>
    <s v=""/>
    <n v="-100"/>
    <x v="0"/>
    <s v="ave"/>
    <x v="4"/>
    <s v=""/>
    <n v="-100"/>
    <s v="Vic"/>
    <s v="-"/>
    <d v="1899-12-30T14:25:00"/>
    <s v="Moonee Valley"/>
    <n v="5"/>
    <n v="3"/>
    <s v="Arkansaw Kid"/>
    <s v="E4-10/Edge-12/Nat-13/Pro Mel-13"/>
    <n v="100"/>
  </r>
  <r>
    <x v="65"/>
    <d v="1899-12-30T14:25:00"/>
    <x v="3"/>
    <n v="5"/>
    <n v="3"/>
    <s v="Arkansaw Kid"/>
    <s v="Edge"/>
    <n v="12"/>
    <s v=""/>
    <x v="2"/>
    <s v=""/>
    <s v="OK"/>
    <s v=""/>
    <m/>
    <s v=""/>
    <s v="Arkansaw Kid"/>
    <s v=""/>
    <s v=""/>
    <s v=""/>
    <n v="100"/>
    <s v=""/>
    <n v="-100"/>
    <x v="0"/>
    <s v="ave"/>
    <x v="5"/>
    <s v=""/>
    <s v=""/>
    <s v="Vic"/>
    <s v="-"/>
    <d v="1899-12-30T14:25:00"/>
    <s v="Moonee Valley"/>
    <n v="5"/>
    <n v="3"/>
    <s v="Arkansaw Kid"/>
    <s v=""/>
    <s v=""/>
  </r>
  <r>
    <x v="65"/>
    <d v="1899-12-30T14:25:00"/>
    <x v="3"/>
    <n v="5"/>
    <n v="3"/>
    <s v="Arkansaw Kid"/>
    <s v="Nat"/>
    <n v="13"/>
    <s v=""/>
    <x v="2"/>
    <s v=""/>
    <s v="OK"/>
    <s v=""/>
    <m/>
    <s v=""/>
    <s v="Arkansaw Kid"/>
    <s v=""/>
    <s v=""/>
    <s v=""/>
    <n v="100"/>
    <s v=""/>
    <n v="-100"/>
    <x v="0"/>
    <s v="ave"/>
    <x v="5"/>
    <s v=""/>
    <s v=""/>
    <s v="Vic"/>
    <s v="-"/>
    <d v="1899-12-30T14:25:00"/>
    <s v="Moonee Valley"/>
    <n v="5"/>
    <n v="3"/>
    <s v="Arkansaw Kid"/>
    <s v=""/>
    <s v=""/>
  </r>
  <r>
    <x v="65"/>
    <d v="1899-12-30T14:25:00"/>
    <x v="3"/>
    <n v="5"/>
    <n v="3"/>
    <s v="Arkansaw Kid"/>
    <s v="Pro Mel"/>
    <n v="13"/>
    <s v=""/>
    <x v="2"/>
    <s v=""/>
    <s v="OK"/>
    <s v=""/>
    <m/>
    <s v=""/>
    <s v="Arkansaw Kid"/>
    <s v=""/>
    <s v=""/>
    <s v=""/>
    <n v="100"/>
    <s v=""/>
    <n v="-100"/>
    <x v="0"/>
    <s v="ave"/>
    <x v="5"/>
    <s v=""/>
    <s v=""/>
    <s v="Vic"/>
    <s v="-"/>
    <d v="1899-12-30T14:25:00"/>
    <s v="Moonee Valley"/>
    <n v="5"/>
    <n v="3"/>
    <s v="Arkansaw Kid"/>
    <s v=""/>
    <s v=""/>
  </r>
  <r>
    <x v="65"/>
    <d v="1899-12-30T14:45:00"/>
    <x v="6"/>
    <n v="6"/>
    <n v="1"/>
    <s v="Manaal"/>
    <s v="E4"/>
    <n v="10"/>
    <n v="40"/>
    <x v="3"/>
    <s v="E4-10/Edge-15/Nat-15"/>
    <s v="OK"/>
    <n v="160"/>
    <n v="2.2999999999999998"/>
    <n v="368"/>
    <s v="Manaal"/>
    <n v="200"/>
    <n v="459.99999999999994"/>
    <n v="259.99999999999994"/>
    <n v="100"/>
    <n v="229.99999999999997"/>
    <n v="129.99999999999997"/>
    <x v="0"/>
    <s v="Best"/>
    <x v="6"/>
    <n v="345"/>
    <n v="195"/>
    <s v="NSW"/>
    <s v="-"/>
    <d v="1899-12-30T14:45:00"/>
    <s v="Randwick"/>
    <n v="6"/>
    <n v="1"/>
    <s v="Manaal"/>
    <s v="E4-10/Edge-15/Nat-15"/>
    <n v="150"/>
  </r>
  <r>
    <x v="65"/>
    <d v="1899-12-30T14:45:00"/>
    <x v="6"/>
    <n v="6"/>
    <n v="1"/>
    <s v="Manaal"/>
    <s v="Edge"/>
    <n v="15"/>
    <s v=""/>
    <x v="2"/>
    <s v=""/>
    <s v="OK"/>
    <s v=""/>
    <n v="2.2999999999999998"/>
    <s v=""/>
    <s v="Manaal"/>
    <s v=""/>
    <s v=""/>
    <s v=""/>
    <n v="100"/>
    <n v="229.99999999999997"/>
    <n v="129.99999999999997"/>
    <x v="0"/>
    <s v="Best"/>
    <x v="5"/>
    <s v=""/>
    <s v=""/>
    <s v="NSW"/>
    <s v="-"/>
    <d v="1899-12-30T14:45:00"/>
    <s v="Randwick"/>
    <n v="6"/>
    <n v="1"/>
    <s v="Manaal"/>
    <s v=""/>
    <s v=""/>
  </r>
  <r>
    <x v="65"/>
    <d v="1899-12-30T14:45:00"/>
    <x v="6"/>
    <n v="6"/>
    <n v="1"/>
    <s v="Manaal"/>
    <s v="Nat"/>
    <n v="15"/>
    <s v=""/>
    <x v="2"/>
    <s v=""/>
    <s v="OK"/>
    <s v=""/>
    <n v="2.2999999999999998"/>
    <s v=""/>
    <s v="Manaal"/>
    <s v=""/>
    <s v=""/>
    <s v=""/>
    <n v="100"/>
    <n v="229.99999999999997"/>
    <n v="129.99999999999997"/>
    <x v="0"/>
    <s v="Best"/>
    <x v="5"/>
    <s v=""/>
    <s v=""/>
    <s v="NSW"/>
    <s v="-"/>
    <d v="1899-12-30T14:45:00"/>
    <s v="Randwick"/>
    <n v="6"/>
    <n v="1"/>
    <s v="Manaal"/>
    <s v=""/>
    <s v=""/>
  </r>
  <r>
    <x v="65"/>
    <d v="1899-12-30T16:07:00"/>
    <x v="4"/>
    <n v="8"/>
    <n v="4"/>
    <s v="Rockribbed"/>
    <s v="Nat"/>
    <n v="11"/>
    <n v="11"/>
    <x v="0"/>
    <s v="Nat-11"/>
    <s v=""/>
    <n v="44"/>
    <m/>
    <s v=""/>
    <s v="Rockribbed"/>
    <s v=""/>
    <s v=""/>
    <s v=""/>
    <n v="100"/>
    <s v=""/>
    <n v="-100"/>
    <x v="0"/>
    <s v="Q"/>
    <x v="3"/>
    <s v=""/>
    <n v="-40"/>
    <s v="Qld"/>
    <s v="-"/>
    <d v="1899-12-30T16:07:00"/>
    <s v="Doomben"/>
    <n v="8"/>
    <n v="4"/>
    <s v="Rockribbed"/>
    <s v="Nat-11"/>
    <n v="40"/>
  </r>
  <r>
    <x v="65"/>
    <d v="1899-12-30T16:15:00"/>
    <x v="3"/>
    <n v="8"/>
    <n v="2"/>
    <s v="Pericles"/>
    <s v="E4"/>
    <n v="20"/>
    <n v="72"/>
    <x v="4"/>
    <s v="E4-20/Edge-12/Nat-20/Pro Mel-20"/>
    <s v="OK"/>
    <n v="288"/>
    <n v="1.9"/>
    <n v="547.19999999999993"/>
    <s v="Pericles"/>
    <n v="200"/>
    <n v="380"/>
    <n v="180"/>
    <n v="100"/>
    <n v="190"/>
    <n v="90"/>
    <x v="0"/>
    <s v="ave"/>
    <x v="4"/>
    <n v="190"/>
    <n v="90"/>
    <s v="Vic"/>
    <s v="-"/>
    <d v="1899-12-30T16:15:00"/>
    <s v="Moonee Valley"/>
    <n v="8"/>
    <n v="2"/>
    <s v="Pericles"/>
    <s v="E4-20/Edge-12/Nat-20/Pro Mel-20"/>
    <n v="100"/>
  </r>
  <r>
    <x v="65"/>
    <d v="1899-12-30T16:15:00"/>
    <x v="3"/>
    <n v="8"/>
    <n v="2"/>
    <s v="Pericles"/>
    <s v="Edge"/>
    <n v="12"/>
    <s v=""/>
    <x v="2"/>
    <s v=""/>
    <s v="OK"/>
    <s v=""/>
    <n v="1.9"/>
    <s v=""/>
    <s v="Pericles"/>
    <s v=""/>
    <s v=""/>
    <s v=""/>
    <n v="100"/>
    <n v="190"/>
    <n v="90"/>
    <x v="0"/>
    <s v="ave"/>
    <x v="5"/>
    <s v=""/>
    <s v=""/>
    <s v="Vic"/>
    <s v="-"/>
    <d v="1899-12-30T16:15:00"/>
    <s v="Moonee Valley"/>
    <n v="8"/>
    <n v="2"/>
    <s v="Pericles"/>
    <s v=""/>
    <s v=""/>
  </r>
  <r>
    <x v="65"/>
    <d v="1899-12-30T16:15:00"/>
    <x v="3"/>
    <n v="8"/>
    <n v="2"/>
    <s v="Pericles"/>
    <s v="Nat"/>
    <n v="20"/>
    <s v=""/>
    <x v="2"/>
    <s v=""/>
    <s v="OK"/>
    <s v=""/>
    <n v="2"/>
    <s v=""/>
    <s v="Pericles"/>
    <s v=""/>
    <s v=""/>
    <s v=""/>
    <n v="100"/>
    <n v="200"/>
    <n v="100"/>
    <x v="0"/>
    <s v="ave"/>
    <x v="5"/>
    <s v=""/>
    <s v=""/>
    <s v="Vic"/>
    <s v="-"/>
    <d v="1899-12-30T16:15:00"/>
    <s v="Moonee Valley"/>
    <n v="8"/>
    <n v="2"/>
    <s v="Pericles"/>
    <s v=""/>
    <s v=""/>
  </r>
  <r>
    <x v="65"/>
    <d v="1899-12-30T16:15:00"/>
    <x v="3"/>
    <n v="8"/>
    <n v="2"/>
    <s v="Pericles"/>
    <s v="Pro Mel"/>
    <n v="20"/>
    <s v=""/>
    <x v="2"/>
    <s v=""/>
    <s v="OK"/>
    <s v=""/>
    <n v="1.9"/>
    <s v=""/>
    <s v="Pericles"/>
    <s v=""/>
    <s v=""/>
    <s v=""/>
    <n v="100"/>
    <n v="190"/>
    <n v="90"/>
    <x v="0"/>
    <s v="ave"/>
    <x v="5"/>
    <s v=""/>
    <s v=""/>
    <s v="Vic"/>
    <s v="-"/>
    <d v="1899-12-30T16:15:00"/>
    <s v="Moonee Valley"/>
    <n v="8"/>
    <n v="2"/>
    <s v="Pericles"/>
    <s v=""/>
    <s v=""/>
  </r>
  <r>
    <x v="65"/>
    <d v="1899-12-30T16:35:00"/>
    <x v="6"/>
    <n v="9"/>
    <n v="8"/>
    <s v="Amelia'S Jewel"/>
    <s v="Pro Syd"/>
    <n v="15"/>
    <n v="15"/>
    <x v="0"/>
    <s v="Pro Syd-15"/>
    <s v="OK"/>
    <n v="60"/>
    <m/>
    <s v=""/>
    <s v="Amelia'S Jewel"/>
    <s v=""/>
    <s v=""/>
    <s v=""/>
    <n v="100"/>
    <s v=""/>
    <n v="-100"/>
    <x v="0"/>
    <s v="Best"/>
    <x v="4"/>
    <s v=""/>
    <n v="-100"/>
    <s v="NSW"/>
    <s v="-"/>
    <d v="1899-12-30T16:35:00"/>
    <s v="Randwick"/>
    <n v="9"/>
    <n v="8"/>
    <s v="Amelia'S Jewel"/>
    <s v="Pro Syd-15"/>
    <n v="100"/>
  </r>
  <r>
    <x v="65"/>
    <d v="1899-12-30T16:35:00"/>
    <x v="6"/>
    <n v="9"/>
    <n v="10"/>
    <s v="Freedom Rally"/>
    <s v="Pro Syd"/>
    <n v="10"/>
    <n v="10"/>
    <x v="0"/>
    <s v="Pro Syd-10"/>
    <s v="OK"/>
    <n v="40"/>
    <m/>
    <s v=""/>
    <s v="Freedom Rally"/>
    <s v=""/>
    <s v=""/>
    <s v=""/>
    <n v="100"/>
    <s v=""/>
    <n v="-100"/>
    <x v="0"/>
    <s v="Poor &lt;55"/>
    <x v="2"/>
    <s v=""/>
    <n v="-20"/>
    <s v="NSW"/>
    <s v="-"/>
    <d v="1899-12-30T16:35:00"/>
    <s v="Randwick"/>
    <n v="9"/>
    <n v="10"/>
    <s v="Freedom Rally"/>
    <s v="Pro Syd-10"/>
    <n v="20"/>
  </r>
  <r>
    <x v="65"/>
    <d v="1899-12-30T16:43:00"/>
    <x v="4"/>
    <n v="9"/>
    <n v="6"/>
    <s v="Victory Win"/>
    <s v="Nat"/>
    <n v="11"/>
    <n v="11"/>
    <x v="0"/>
    <s v="Nat-11"/>
    <s v=""/>
    <n v="44"/>
    <n v="4.2"/>
    <n v="184.8"/>
    <s v="Victory Win"/>
    <s v=""/>
    <s v=""/>
    <s v=""/>
    <n v="100"/>
    <n v="420"/>
    <n v="320"/>
    <x v="0"/>
    <s v="Q"/>
    <x v="3"/>
    <n v="168"/>
    <n v="128"/>
    <s v="Qld"/>
    <s v="-"/>
    <d v="1899-12-30T16:43:00"/>
    <s v="Doomben"/>
    <n v="9"/>
    <n v="6"/>
    <s v="Victory Win"/>
    <s v="Nat-11"/>
    <n v="40"/>
  </r>
  <r>
    <x v="65"/>
    <d v="1899-12-30T17:10:00"/>
    <x v="6"/>
    <n v="10"/>
    <n v="8"/>
    <s v="Thunderlips"/>
    <s v="Pro Syd"/>
    <n v="15"/>
    <n v="15"/>
    <x v="0"/>
    <s v="Pro Syd-15"/>
    <s v="OK"/>
    <n v="60"/>
    <m/>
    <s v=""/>
    <s v="Thunderlips"/>
    <s v=""/>
    <s v=""/>
    <s v=""/>
    <n v="100"/>
    <s v=""/>
    <n v="-100"/>
    <x v="0"/>
    <s v="Best"/>
    <x v="4"/>
    <s v=""/>
    <n v="-100"/>
    <s v="NSW"/>
    <s v="-"/>
    <d v="1899-12-30T17:10:00"/>
    <s v="Randwick"/>
    <n v="10"/>
    <n v="8"/>
    <s v="Thunderlips"/>
    <s v="Pro Syd-15"/>
    <n v="100"/>
  </r>
  <r>
    <x v="65"/>
    <d v="1899-12-30T17:25:00"/>
    <x v="3"/>
    <n v="10"/>
    <n v="3"/>
    <s v="Beast Mode"/>
    <s v="Edge"/>
    <n v="12"/>
    <n v="22"/>
    <x v="1"/>
    <s v="Edge-12/Pro Mel-10"/>
    <s v="OK"/>
    <n v="88"/>
    <m/>
    <s v=""/>
    <s v="Beast Mode"/>
    <n v="100"/>
    <s v=""/>
    <n v="-100"/>
    <n v="100"/>
    <s v=""/>
    <n v="-100"/>
    <x v="0"/>
    <s v="ave"/>
    <x v="0"/>
    <s v=""/>
    <n v="-50"/>
    <s v="Vic"/>
    <s v="-"/>
    <d v="1899-12-30T17:25:00"/>
    <s v="Moonee Valley"/>
    <n v="10"/>
    <n v="3"/>
    <s v="Beast Mode"/>
    <s v="Edge-12/Pro Mel-10"/>
    <n v="50"/>
  </r>
  <r>
    <x v="65"/>
    <d v="1899-12-30T17:25:00"/>
    <x v="3"/>
    <n v="10"/>
    <n v="3"/>
    <s v="Beast Mode"/>
    <s v="Pro Mel"/>
    <n v="10"/>
    <s v=""/>
    <x v="2"/>
    <s v=""/>
    <s v="OK"/>
    <s v=""/>
    <m/>
    <s v=""/>
    <s v="Beast Mode"/>
    <s v=""/>
    <s v=""/>
    <s v=""/>
    <n v="100"/>
    <s v=""/>
    <n v="-100"/>
    <x v="0"/>
    <s v="ave"/>
    <x v="5"/>
    <s v=""/>
    <s v=""/>
    <s v="Vic"/>
    <s v="-"/>
    <d v="1899-12-30T17:25:00"/>
    <s v="Moonee Valley"/>
    <n v="10"/>
    <n v="3"/>
    <s v="Beast Mode"/>
    <s v=""/>
    <s v=""/>
  </r>
  <r>
    <x v="65"/>
    <d v="1899-12-30T17:25:00"/>
    <x v="3"/>
    <n v="10"/>
    <n v="10"/>
    <s v="Piastri"/>
    <s v="E4"/>
    <n v="10"/>
    <n v="23"/>
    <x v="1"/>
    <s v="E4-10/Nat-13"/>
    <s v="OK"/>
    <n v="92"/>
    <m/>
    <s v=""/>
    <s v="Piastri"/>
    <n v="100"/>
    <s v=""/>
    <n v="-100"/>
    <n v="100"/>
    <s v=""/>
    <n v="-100"/>
    <x v="0"/>
    <s v="ave"/>
    <x v="0"/>
    <s v=""/>
    <n v="-50"/>
    <s v="Vic"/>
    <s v="-"/>
    <d v="1899-12-30T17:25:00"/>
    <s v="Moonee Valley"/>
    <n v="10"/>
    <n v="10"/>
    <s v="Piastri"/>
    <s v="E4-10/Nat-13"/>
    <n v="50"/>
  </r>
  <r>
    <x v="65"/>
    <d v="1899-12-30T17:25:00"/>
    <x v="3"/>
    <n v="10"/>
    <n v="10"/>
    <s v="Piastri"/>
    <s v="Nat"/>
    <n v="13"/>
    <s v=""/>
    <x v="2"/>
    <s v=""/>
    <s v="OK"/>
    <s v=""/>
    <m/>
    <s v=""/>
    <s v="Piastri"/>
    <s v=""/>
    <s v=""/>
    <s v=""/>
    <n v="100"/>
    <s v=""/>
    <n v="-100"/>
    <x v="0"/>
    <s v="ave"/>
    <x v="5"/>
    <s v=""/>
    <s v=""/>
    <s v="Vic"/>
    <s v="-"/>
    <d v="1899-12-30T17:25:00"/>
    <s v="Moonee Valley"/>
    <n v="10"/>
    <n v="10"/>
    <s v="Piastri"/>
    <s v=""/>
    <s v=""/>
  </r>
  <r>
    <x v="66"/>
    <d v="1899-12-30T11:50:00"/>
    <x v="1"/>
    <n v="1"/>
    <n v="15"/>
    <s v="Alabama State"/>
    <s v="E4"/>
    <n v="10"/>
    <n v="23"/>
    <x v="1"/>
    <s v="E4-10/Nat-13"/>
    <s v="OK"/>
    <n v="92"/>
    <m/>
    <s v=""/>
    <s v="Alabama State"/>
    <n v="100"/>
    <s v=""/>
    <n v="-100"/>
    <n v="100"/>
    <s v=""/>
    <n v="-100"/>
    <x v="0"/>
    <s v="ave"/>
    <x v="0"/>
    <s v=""/>
    <n v="-50"/>
    <s v="NSW"/>
    <s v="-"/>
    <d v="1899-12-30T11:50:00"/>
    <s v="Rosehill"/>
    <n v="1"/>
    <n v="15"/>
    <s v="Alabama State"/>
    <s v="E4-10/Nat-13"/>
    <n v="50"/>
  </r>
  <r>
    <x v="66"/>
    <d v="1899-12-30T11:50:00"/>
    <x v="1"/>
    <n v="1"/>
    <n v="15"/>
    <s v="Alabama State"/>
    <s v="Nat"/>
    <n v="13"/>
    <s v=""/>
    <x v="2"/>
    <s v=""/>
    <s v="OK"/>
    <s v=""/>
    <m/>
    <s v=""/>
    <s v="Alabama State"/>
    <s v=""/>
    <s v=""/>
    <s v=""/>
    <n v="100"/>
    <s v=""/>
    <n v="-100"/>
    <x v="0"/>
    <s v="ave"/>
    <x v="5"/>
    <s v=""/>
    <s v=""/>
    <s v="NSW"/>
    <s v="-"/>
    <d v="1899-12-30T11:50:00"/>
    <s v="Rosehill"/>
    <n v="1"/>
    <n v="15"/>
    <s v="Alabama State"/>
    <s v=""/>
    <s v=""/>
  </r>
  <r>
    <x v="66"/>
    <d v="1899-12-30T11:50:00"/>
    <x v="1"/>
    <n v="1"/>
    <n v="10"/>
    <s v="Monte Kate"/>
    <s v="Pro Syd"/>
    <n v="10"/>
    <n v="10"/>
    <x v="0"/>
    <s v="Pro Syd-10"/>
    <s v="OK"/>
    <n v="40"/>
    <m/>
    <s v=""/>
    <s v="Monte Kate"/>
    <s v=""/>
    <s v=""/>
    <s v=""/>
    <n v="100"/>
    <s v=""/>
    <n v="-100"/>
    <x v="0"/>
    <s v="Poor &lt;55"/>
    <x v="2"/>
    <s v=""/>
    <n v="-20"/>
    <s v="NSW"/>
    <s v="-"/>
    <d v="1899-12-30T11:50:00"/>
    <s v="Rosehill"/>
    <n v="1"/>
    <n v="10"/>
    <s v="Monte Kate"/>
    <s v="Pro Syd-10"/>
    <n v="20"/>
  </r>
  <r>
    <x v="66"/>
    <d v="1899-12-30T12:10:00"/>
    <x v="0"/>
    <n v="1"/>
    <n v="13"/>
    <s v="Moby Dick"/>
    <s v="E4"/>
    <n v="10"/>
    <n v="23"/>
    <x v="1"/>
    <s v="E4-10/Nat-13"/>
    <s v="OK"/>
    <n v="92"/>
    <n v="13"/>
    <n v="1196"/>
    <s v="Moby Dick"/>
    <n v="100"/>
    <n v="1300"/>
    <n v="1200"/>
    <n v="100"/>
    <n v="1300"/>
    <n v="1200"/>
    <x v="0"/>
    <s v="Best"/>
    <x v="4"/>
    <n v="1300"/>
    <n v="1200"/>
    <s v="Vic"/>
    <s v="-"/>
    <d v="1899-12-30T12:10:00"/>
    <s v="Flemington"/>
    <n v="1"/>
    <n v="13"/>
    <s v="Moby Dick"/>
    <s v="E4-10/Nat-13"/>
    <n v="100"/>
  </r>
  <r>
    <x v="66"/>
    <d v="1899-12-30T12:10:00"/>
    <x v="0"/>
    <n v="1"/>
    <n v="13"/>
    <s v="Moby Dick"/>
    <s v="Nat"/>
    <n v="13"/>
    <s v=""/>
    <x v="2"/>
    <s v=""/>
    <s v="OK"/>
    <s v=""/>
    <n v="13"/>
    <s v=""/>
    <s v="Moby Dick"/>
    <s v=""/>
    <s v=""/>
    <s v=""/>
    <n v="100"/>
    <n v="1300"/>
    <n v="1200"/>
    <x v="0"/>
    <s v="Best"/>
    <x v="5"/>
    <s v=""/>
    <s v=""/>
    <s v="Vic"/>
    <s v="-"/>
    <d v="1899-12-30T12:10:00"/>
    <s v="Flemington"/>
    <n v="1"/>
    <n v="13"/>
    <s v="Moby Dick"/>
    <s v=""/>
    <s v=""/>
  </r>
  <r>
    <x v="66"/>
    <d v="1899-12-30T12:33:00"/>
    <x v="2"/>
    <n v="2"/>
    <n v="2"/>
    <s v="My Pins"/>
    <s v="Nat"/>
    <n v="11"/>
    <n v="11"/>
    <x v="0"/>
    <s v="Nat-11"/>
    <s v=""/>
    <n v="44"/>
    <n v="8.6999999999999993"/>
    <n v="382.79999999999995"/>
    <s v="My Pins"/>
    <s v=""/>
    <s v=""/>
    <s v=""/>
    <n v="100"/>
    <n v="869.99999999999989"/>
    <n v="769.99999999999989"/>
    <x v="0"/>
    <s v="Q"/>
    <x v="3"/>
    <n v="348"/>
    <n v="308"/>
    <s v="Qld"/>
    <s v="-"/>
    <d v="1899-12-30T12:33:00"/>
    <s v="Eagle Farm"/>
    <n v="2"/>
    <n v="2"/>
    <s v="My Pins"/>
    <s v="Nat-11"/>
    <n v="40"/>
  </r>
  <r>
    <x v="66"/>
    <d v="1899-12-30T12:40:00"/>
    <x v="0"/>
    <n v="2"/>
    <n v="3"/>
    <s v="Detroit City"/>
    <s v="E4"/>
    <n v="10"/>
    <n v="23"/>
    <x v="1"/>
    <s v="E4-10/Nat-13"/>
    <s v="OK"/>
    <n v="92"/>
    <m/>
    <s v=""/>
    <s v="Detroit City"/>
    <n v="100"/>
    <s v=""/>
    <n v="-100"/>
    <n v="100"/>
    <s v=""/>
    <n v="-100"/>
    <x v="0"/>
    <s v="Best"/>
    <x v="4"/>
    <s v=""/>
    <n v="-100"/>
    <s v="Vic"/>
    <s v="-"/>
    <d v="1899-12-30T12:40:00"/>
    <s v="Flemington"/>
    <n v="2"/>
    <n v="3"/>
    <s v="Detroit City"/>
    <s v="E4-10/Nat-13"/>
    <n v="100"/>
  </r>
  <r>
    <x v="66"/>
    <d v="1899-12-30T12:40:00"/>
    <x v="0"/>
    <n v="2"/>
    <n v="3"/>
    <s v="Detroit City"/>
    <s v="Nat"/>
    <n v="13"/>
    <s v=""/>
    <x v="2"/>
    <s v=""/>
    <s v="OK"/>
    <s v=""/>
    <m/>
    <s v=""/>
    <s v="Detroit City"/>
    <s v=""/>
    <s v=""/>
    <s v=""/>
    <n v="100"/>
    <s v=""/>
    <n v="-100"/>
    <x v="0"/>
    <s v="Best"/>
    <x v="5"/>
    <s v=""/>
    <s v=""/>
    <s v="Vic"/>
    <s v="-"/>
    <d v="1899-12-30T12:40:00"/>
    <s v="Flemington"/>
    <n v="2"/>
    <n v="3"/>
    <s v="Detroit City"/>
    <s v=""/>
    <s v=""/>
  </r>
  <r>
    <x v="66"/>
    <d v="1899-12-30T13:00:00"/>
    <x v="1"/>
    <n v="3"/>
    <n v="7"/>
    <s v="Unusual Legacy"/>
    <s v="E4"/>
    <n v="10"/>
    <n v="23"/>
    <x v="1"/>
    <s v="E4-10/Nat-13"/>
    <s v="OK"/>
    <n v="92"/>
    <n v="2.25"/>
    <n v="207"/>
    <s v="Unusual Legacy"/>
    <n v="100"/>
    <n v="225"/>
    <n v="125"/>
    <n v="100"/>
    <n v="225"/>
    <n v="125"/>
    <x v="0"/>
    <s v="ave"/>
    <x v="0"/>
    <n v="112.5"/>
    <n v="62.5"/>
    <s v="NSW"/>
    <s v="-"/>
    <d v="1899-12-30T13:00:00"/>
    <s v="Rosehill"/>
    <n v="3"/>
    <n v="7"/>
    <s v="Unusual Legacy"/>
    <s v="E4-10/Nat-13"/>
    <n v="50"/>
  </r>
  <r>
    <x v="66"/>
    <d v="1899-12-30T13:00:00"/>
    <x v="1"/>
    <n v="3"/>
    <n v="7"/>
    <s v="Unusual Legacy"/>
    <s v="Nat"/>
    <n v="13"/>
    <s v=""/>
    <x v="2"/>
    <s v=""/>
    <s v="OK"/>
    <s v=""/>
    <n v="2.25"/>
    <s v=""/>
    <s v="Unusual Legacy"/>
    <s v=""/>
    <s v=""/>
    <s v=""/>
    <n v="100"/>
    <n v="225"/>
    <n v="125"/>
    <x v="0"/>
    <s v="ave"/>
    <x v="5"/>
    <s v=""/>
    <s v=""/>
    <s v="NSW"/>
    <s v="-"/>
    <d v="1899-12-30T13:00:00"/>
    <s v="Rosehill"/>
    <n v="3"/>
    <n v="7"/>
    <s v="Unusual Legacy"/>
    <s v=""/>
    <s v=""/>
  </r>
  <r>
    <x v="66"/>
    <d v="1899-12-30T13:08:00"/>
    <x v="2"/>
    <n v="3"/>
    <n v="18"/>
    <s v="Ludovisi"/>
    <s v="Nat"/>
    <n v="11"/>
    <n v="11"/>
    <x v="0"/>
    <s v="Nat-11"/>
    <s v=""/>
    <n v="44"/>
    <m/>
    <s v=""/>
    <s v="Ludovisi"/>
    <s v=""/>
    <s v=""/>
    <s v=""/>
    <n v="100"/>
    <s v=""/>
    <n v="-100"/>
    <x v="0"/>
    <s v="Q"/>
    <x v="3"/>
    <s v=""/>
    <n v="-40"/>
    <s v="Qld"/>
    <s v="-"/>
    <d v="1899-12-30T13:08:00"/>
    <s v="Eagle Farm"/>
    <n v="3"/>
    <n v="18"/>
    <s v="Ludovisi"/>
    <s v="Nat-11"/>
    <n v="40"/>
  </r>
  <r>
    <x v="66"/>
    <d v="1899-12-30T13:35:00"/>
    <x v="1"/>
    <n v="4"/>
    <n v="7"/>
    <s v="Matusalem"/>
    <s v="Pro Syd"/>
    <n v="15"/>
    <n v="15"/>
    <x v="0"/>
    <s v="Pro Syd-15"/>
    <s v="OK"/>
    <n v="60"/>
    <n v="4.8"/>
    <n v="288"/>
    <s v="Matusalem"/>
    <s v=""/>
    <s v=""/>
    <s v=""/>
    <n v="100"/>
    <n v="480"/>
    <n v="380"/>
    <x v="0"/>
    <s v="ave"/>
    <x v="1"/>
    <n v="576"/>
    <n v="456"/>
    <s v="NSW"/>
    <s v="-"/>
    <d v="1899-12-30T13:35:00"/>
    <s v="Rosehill"/>
    <n v="4"/>
    <n v="7"/>
    <s v="Matusalem"/>
    <s v="Pro Syd-15"/>
    <n v="120"/>
  </r>
  <r>
    <x v="66"/>
    <d v="1899-12-30T13:35:00"/>
    <x v="1"/>
    <n v="4"/>
    <n v="14"/>
    <s v="Wagga Wagga"/>
    <s v="E4"/>
    <n v="10"/>
    <n v="10"/>
    <x v="0"/>
    <s v="E4-10"/>
    <s v="OK"/>
    <n v="40"/>
    <m/>
    <s v=""/>
    <s v="Wagga Wagga"/>
    <s v=""/>
    <s v=""/>
    <s v=""/>
    <n v="100"/>
    <s v=""/>
    <n v="-100"/>
    <x v="0"/>
    <s v="Poor &lt;55"/>
    <x v="2"/>
    <s v=""/>
    <n v="-20"/>
    <s v="NSW"/>
    <s v="-"/>
    <d v="1899-12-30T13:35:00"/>
    <s v="Rosehill"/>
    <n v="4"/>
    <n v="14"/>
    <s v="Wagga Wagga"/>
    <s v="E4-10"/>
    <n v="20"/>
  </r>
  <r>
    <x v="66"/>
    <d v="1899-12-30T13:50:00"/>
    <x v="0"/>
    <n v="4"/>
    <n v="7"/>
    <s v="First Settler"/>
    <s v="E4"/>
    <n v="10"/>
    <n v="23"/>
    <x v="1"/>
    <s v="E4-10/Nat-13"/>
    <s v="OK"/>
    <n v="92"/>
    <m/>
    <s v=""/>
    <s v="First Settler"/>
    <n v="100"/>
    <s v=""/>
    <n v="-100"/>
    <n v="100"/>
    <s v=""/>
    <n v="-100"/>
    <x v="0"/>
    <s v="Best"/>
    <x v="4"/>
    <s v=""/>
    <n v="-100"/>
    <s v="Vic"/>
    <s v="-"/>
    <d v="1899-12-30T13:50:00"/>
    <s v="Flemington"/>
    <n v="4"/>
    <n v="7"/>
    <s v="First Settler"/>
    <s v="E4-10/Nat-13"/>
    <n v="100"/>
  </r>
  <r>
    <x v="66"/>
    <d v="1899-12-30T13:50:00"/>
    <x v="0"/>
    <n v="4"/>
    <n v="7"/>
    <s v="First Settler"/>
    <s v="Nat"/>
    <n v="13"/>
    <s v=""/>
    <x v="2"/>
    <s v=""/>
    <s v="OK"/>
    <s v=""/>
    <m/>
    <s v=""/>
    <s v="First Settler"/>
    <s v=""/>
    <s v=""/>
    <s v=""/>
    <n v="100"/>
    <s v=""/>
    <n v="-100"/>
    <x v="0"/>
    <s v="Best"/>
    <x v="5"/>
    <s v=""/>
    <s v=""/>
    <s v="Vic"/>
    <s v="-"/>
    <d v="1899-12-30T13:50:00"/>
    <s v="Flemington"/>
    <n v="4"/>
    <n v="7"/>
    <s v="First Settler"/>
    <s v=""/>
    <s v=""/>
  </r>
  <r>
    <x v="66"/>
    <d v="1899-12-30T14:23:00"/>
    <x v="2"/>
    <n v="5"/>
    <n v="4"/>
    <s v="Wanda Rox"/>
    <s v="Nat"/>
    <n v="11"/>
    <n v="11"/>
    <x v="0"/>
    <s v="Nat-11"/>
    <s v=""/>
    <n v="44"/>
    <n v="11.3"/>
    <n v="497.20000000000005"/>
    <s v="Wanda Rox"/>
    <s v=""/>
    <s v=""/>
    <s v=""/>
    <n v="100"/>
    <n v="1130"/>
    <n v="1030"/>
    <x v="0"/>
    <s v="Q"/>
    <x v="3"/>
    <n v="452"/>
    <n v="412"/>
    <s v="Qld"/>
    <s v="-"/>
    <d v="1899-12-30T14:23:00"/>
    <s v="Eagle Farm"/>
    <n v="5"/>
    <n v="4"/>
    <s v="Wanda Rox"/>
    <s v="Nat-11"/>
    <n v="40"/>
  </r>
  <r>
    <x v="66"/>
    <d v="1899-12-30T14:30:00"/>
    <x v="0"/>
    <n v="5"/>
    <n v="8"/>
    <s v="Point King"/>
    <s v="E4"/>
    <n v="12"/>
    <n v="32"/>
    <x v="1"/>
    <s v="E4-12/Edge-20"/>
    <s v="OK"/>
    <n v="128"/>
    <n v="4.5999999999999996"/>
    <n v="588.79999999999995"/>
    <s v="Point King"/>
    <n v="200"/>
    <n v="919.99999999999989"/>
    <n v="719.99999999999989"/>
    <n v="100"/>
    <n v="459.99999999999994"/>
    <n v="359.99999999999994"/>
    <x v="0"/>
    <s v="Best"/>
    <x v="6"/>
    <n v="690"/>
    <n v="540"/>
    <s v="Vic"/>
    <s v="-"/>
    <d v="1899-12-30T14:30:00"/>
    <s v="Flemington"/>
    <n v="5"/>
    <n v="8"/>
    <s v="Point King"/>
    <s v="E4-12/Edge-20"/>
    <n v="150"/>
  </r>
  <r>
    <x v="66"/>
    <d v="1899-12-30T14:30:00"/>
    <x v="0"/>
    <n v="5"/>
    <n v="8"/>
    <s v="Point King"/>
    <s v="Edge"/>
    <n v="20"/>
    <s v=""/>
    <x v="2"/>
    <s v=""/>
    <s v="OK"/>
    <s v=""/>
    <n v="4.5999999999999996"/>
    <s v=""/>
    <s v="Point King"/>
    <s v=""/>
    <s v=""/>
    <s v=""/>
    <n v="100"/>
    <n v="459.99999999999994"/>
    <n v="359.99999999999994"/>
    <x v="0"/>
    <s v="Best"/>
    <x v="5"/>
    <s v=""/>
    <s v=""/>
    <s v="Vic"/>
    <s v="-"/>
    <d v="1899-12-30T14:30:00"/>
    <s v="Flemington"/>
    <n v="5"/>
    <n v="8"/>
    <s v="Point King"/>
    <s v=""/>
    <s v=""/>
  </r>
  <r>
    <x v="66"/>
    <d v="1899-12-30T14:50:00"/>
    <x v="1"/>
    <n v="6"/>
    <n v="3"/>
    <s v="Joliestar"/>
    <s v="Pro Syd"/>
    <n v="15"/>
    <n v="15"/>
    <x v="0"/>
    <s v="Pro Syd-15"/>
    <s v="OK"/>
    <n v="60"/>
    <m/>
    <s v=""/>
    <s v="Joliestar"/>
    <s v=""/>
    <s v=""/>
    <s v=""/>
    <n v="100"/>
    <s v=""/>
    <n v="-100"/>
    <x v="0"/>
    <s v="ave"/>
    <x v="1"/>
    <s v=""/>
    <n v="-120"/>
    <s v="NSW"/>
    <s v="-"/>
    <d v="1899-12-30T14:50:00"/>
    <s v="Rosehill"/>
    <n v="6"/>
    <n v="3"/>
    <s v="Joliestar"/>
    <s v="Pro Syd-15"/>
    <n v="120"/>
  </r>
  <r>
    <x v="66"/>
    <d v="1899-12-30T14:50:00"/>
    <x v="1"/>
    <n v="6"/>
    <n v="2"/>
    <s v="Sunshine In Paris"/>
    <s v="E4"/>
    <n v="11.000000000000002"/>
    <n v="24"/>
    <x v="1"/>
    <s v="E4-11/Nat-13"/>
    <s v="OK"/>
    <n v="96"/>
    <n v="3.9"/>
    <n v="374.4"/>
    <s v="Sunshine In Paris"/>
    <n v="100"/>
    <n v="390"/>
    <n v="290"/>
    <n v="100"/>
    <n v="390"/>
    <n v="290"/>
    <x v="0"/>
    <s v="ave"/>
    <x v="0"/>
    <n v="195"/>
    <n v="145"/>
    <s v="NSW"/>
    <s v="-"/>
    <d v="1899-12-30T14:50:00"/>
    <s v="Rosehill"/>
    <n v="6"/>
    <n v="2"/>
    <s v="Sunshine In Paris"/>
    <s v="E4-11/Nat-13"/>
    <n v="50"/>
  </r>
  <r>
    <x v="66"/>
    <d v="1899-12-30T14:50:00"/>
    <x v="1"/>
    <n v="6"/>
    <n v="2"/>
    <s v="Sunshine In Paris"/>
    <s v="Nat"/>
    <n v="13"/>
    <s v=""/>
    <x v="2"/>
    <s v=""/>
    <s v="OK"/>
    <s v=""/>
    <n v="3.9"/>
    <s v=""/>
    <s v="Sunshine In Paris"/>
    <s v=""/>
    <s v=""/>
    <s v=""/>
    <n v="100"/>
    <n v="390"/>
    <n v="290"/>
    <x v="0"/>
    <s v="ave"/>
    <x v="5"/>
    <s v=""/>
    <s v=""/>
    <s v="NSW"/>
    <s v="-"/>
    <d v="1899-12-30T14:50:00"/>
    <s v="Rosehill"/>
    <n v="6"/>
    <n v="2"/>
    <s v="Sunshine In Paris"/>
    <s v=""/>
    <s v=""/>
  </r>
  <r>
    <x v="66"/>
    <d v="1899-12-30T14:58:00"/>
    <x v="2"/>
    <n v="6"/>
    <n v="2"/>
    <s v="Cloudland"/>
    <s v="Nat"/>
    <n v="11"/>
    <n v="11"/>
    <x v="0"/>
    <s v="Nat-11"/>
    <s v=""/>
    <n v="44"/>
    <m/>
    <s v=""/>
    <s v="Cloudland"/>
    <s v=""/>
    <s v=""/>
    <s v=""/>
    <n v="100"/>
    <s v=""/>
    <n v="-100"/>
    <x v="0"/>
    <s v="Q"/>
    <x v="3"/>
    <s v=""/>
    <n v="-40"/>
    <s v="Qld"/>
    <s v="-"/>
    <d v="1899-12-30T14:58:00"/>
    <s v="Eagle Farm"/>
    <n v="6"/>
    <n v="2"/>
    <s v="Cloudland"/>
    <s v="Nat-11"/>
    <n v="40"/>
  </r>
  <r>
    <x v="66"/>
    <d v="1899-12-30T15:33:00"/>
    <x v="2"/>
    <n v="7"/>
    <n v="7"/>
    <s v="Awash"/>
    <s v="Nat"/>
    <n v="11"/>
    <n v="11"/>
    <x v="0"/>
    <s v="Nat-11"/>
    <s v=""/>
    <n v="44"/>
    <m/>
    <s v=""/>
    <s v="Awash"/>
    <s v=""/>
    <s v=""/>
    <s v=""/>
    <n v="100"/>
    <s v=""/>
    <n v="-100"/>
    <x v="0"/>
    <s v="Q"/>
    <x v="3"/>
    <s v=""/>
    <n v="-40"/>
    <s v="Qld"/>
    <s v="-"/>
    <d v="1899-12-30T15:33:00"/>
    <s v="Eagle Farm"/>
    <n v="7"/>
    <n v="7"/>
    <s v="Awash"/>
    <s v="Nat-11"/>
    <n v="40"/>
  </r>
  <r>
    <x v="66"/>
    <d v="1899-12-30T15:40:00"/>
    <x v="0"/>
    <n v="7"/>
    <n v="1"/>
    <s v="Quintessa"/>
    <s v="Edge"/>
    <n v="12"/>
    <n v="22"/>
    <x v="1"/>
    <s v="Edge-12/Pro Mel-10"/>
    <s v="OK"/>
    <n v="88"/>
    <m/>
    <s v=""/>
    <s v="Quintessa"/>
    <n v="100"/>
    <s v=""/>
    <n v="-100"/>
    <n v="100"/>
    <s v=""/>
    <n v="-100"/>
    <x v="0"/>
    <s v="Best"/>
    <x v="4"/>
    <s v=""/>
    <n v="-100"/>
    <s v="Vic"/>
    <s v="-"/>
    <d v="1899-12-30T15:40:00"/>
    <s v="Flemington"/>
    <n v="7"/>
    <n v="1"/>
    <s v="Quintessa"/>
    <s v="Edge-12/Pro Mel-10"/>
    <n v="100"/>
  </r>
  <r>
    <x v="66"/>
    <d v="1899-12-30T15:40:00"/>
    <x v="0"/>
    <n v="7"/>
    <n v="1"/>
    <s v="Quintessa"/>
    <s v="Pro Mel"/>
    <n v="10"/>
    <s v=""/>
    <x v="2"/>
    <s v=""/>
    <s v="OK"/>
    <s v=""/>
    <m/>
    <s v=""/>
    <s v="Quintessa"/>
    <s v=""/>
    <s v=""/>
    <s v=""/>
    <n v="100"/>
    <s v=""/>
    <n v="-100"/>
    <x v="0"/>
    <s v="Best"/>
    <x v="5"/>
    <s v=""/>
    <s v=""/>
    <s v="Vic"/>
    <s v="-"/>
    <d v="1899-12-30T15:40:00"/>
    <s v="Flemington"/>
    <n v="7"/>
    <n v="1"/>
    <s v="Quintessa"/>
    <s v=""/>
    <s v=""/>
  </r>
  <r>
    <x v="66"/>
    <d v="1899-12-30T16:00:00"/>
    <x v="1"/>
    <n v="8"/>
    <n v="2"/>
    <s v="Storm Boy"/>
    <s v="Nat"/>
    <n v="13"/>
    <n v="13"/>
    <x v="0"/>
    <s v="Nat-13"/>
    <s v="OK"/>
    <n v="52"/>
    <m/>
    <s v=""/>
    <s v="Storm Boy"/>
    <s v=""/>
    <s v=""/>
    <s v=""/>
    <n v="100"/>
    <s v=""/>
    <n v="-100"/>
    <x v="0"/>
    <s v="Nat OK"/>
    <x v="0"/>
    <s v=""/>
    <n v="-50"/>
    <s v="NSW"/>
    <s v="-"/>
    <d v="1899-12-30T16:00:00"/>
    <s v="Rosehill"/>
    <n v="8"/>
    <n v="2"/>
    <s v="Storm Boy"/>
    <s v="Nat-13"/>
    <n v="50"/>
  </r>
  <r>
    <x v="66"/>
    <d v="1899-12-30T16:12:00"/>
    <x v="2"/>
    <n v="8"/>
    <n v="4"/>
    <s v="Hidden Wealth"/>
    <s v="Nat"/>
    <n v="11"/>
    <n v="11"/>
    <x v="0"/>
    <s v="Nat-11"/>
    <s v=""/>
    <n v="44"/>
    <m/>
    <s v=""/>
    <s v="Hidden Wealth"/>
    <s v=""/>
    <s v=""/>
    <s v=""/>
    <n v="100"/>
    <s v=""/>
    <n v="-100"/>
    <x v="0"/>
    <s v="Q"/>
    <x v="3"/>
    <s v=""/>
    <n v="-40"/>
    <s v="Qld"/>
    <s v="-"/>
    <d v="1899-12-30T16:12:00"/>
    <s v="Eagle Farm"/>
    <n v="8"/>
    <n v="4"/>
    <s v="Hidden Wealth"/>
    <s v="Nat-11"/>
    <n v="40"/>
  </r>
  <r>
    <x v="66"/>
    <d v="1899-12-30T16:20:00"/>
    <x v="0"/>
    <n v="8"/>
    <n v="1"/>
    <s v="Mr Brightside"/>
    <s v="E4"/>
    <n v="10"/>
    <n v="23"/>
    <x v="1"/>
    <s v="E4-10/Nat-13"/>
    <s v="OK"/>
    <n v="92"/>
    <n v="3.9"/>
    <n v="358.8"/>
    <s v="Mr Brightside"/>
    <n v="100"/>
    <n v="390"/>
    <n v="290"/>
    <n v="100"/>
    <n v="390"/>
    <n v="290"/>
    <x v="0"/>
    <s v="Best"/>
    <x v="4"/>
    <n v="390"/>
    <n v="290"/>
    <s v="Vic"/>
    <s v="-"/>
    <d v="1899-12-30T16:20:00"/>
    <s v="Flemington"/>
    <n v="8"/>
    <n v="1"/>
    <s v="Mr Brightside"/>
    <s v="E4-10/Nat-13"/>
    <n v="100"/>
  </r>
  <r>
    <x v="66"/>
    <d v="1899-12-30T16:20:00"/>
    <x v="0"/>
    <n v="8"/>
    <n v="1"/>
    <s v="Mr Brightside"/>
    <s v="Nat"/>
    <n v="13"/>
    <s v=""/>
    <x v="2"/>
    <s v=""/>
    <s v="OK"/>
    <s v=""/>
    <n v="3.9"/>
    <s v=""/>
    <s v="Mr Brightside"/>
    <s v=""/>
    <s v=""/>
    <s v=""/>
    <n v="100"/>
    <n v="390"/>
    <n v="290"/>
    <x v="0"/>
    <s v="Best"/>
    <x v="5"/>
    <s v=""/>
    <s v=""/>
    <s v="Vic"/>
    <s v="-"/>
    <d v="1899-12-30T16:20:00"/>
    <s v="Flemington"/>
    <n v="8"/>
    <n v="1"/>
    <s v="Mr Brightside"/>
    <s v=""/>
    <s v=""/>
  </r>
  <r>
    <x v="66"/>
    <d v="1899-12-30T17:15:00"/>
    <x v="1"/>
    <n v="10"/>
    <n v="14"/>
    <s v="Blanc De Blanc"/>
    <s v="Pro Syd"/>
    <n v="15"/>
    <n v="15"/>
    <x v="0"/>
    <s v="Pro Syd-15"/>
    <s v="OK"/>
    <n v="60"/>
    <m/>
    <s v=""/>
    <s v="Blanc De Blanc"/>
    <s v=""/>
    <s v=""/>
    <s v=""/>
    <n v="100"/>
    <s v=""/>
    <n v="-100"/>
    <x v="0"/>
    <s v="ave"/>
    <x v="1"/>
    <s v=""/>
    <n v="-120"/>
    <s v="NSW"/>
    <s v="-"/>
    <d v="1899-12-30T17:15:00"/>
    <s v="Rosehill"/>
    <n v="10"/>
    <n v="14"/>
    <s v="Blanc De Blanc"/>
    <s v="Pro Syd-15"/>
    <n v="120"/>
  </r>
  <r>
    <x v="66"/>
    <d v="1899-12-30T17:25:00"/>
    <x v="0"/>
    <n v="10"/>
    <n v="3"/>
    <s v="King Magnus"/>
    <s v="Edge"/>
    <n v="15"/>
    <n v="28"/>
    <x v="1"/>
    <s v="Edge-15/Pro Mel-13"/>
    <s v="OK"/>
    <n v="112"/>
    <m/>
    <s v=""/>
    <s v="King Magnus"/>
    <n v="200"/>
    <s v=""/>
    <n v="-200"/>
    <n v="100"/>
    <s v=""/>
    <n v="-100"/>
    <x v="0"/>
    <s v="Best"/>
    <x v="6"/>
    <s v=""/>
    <n v="-150"/>
    <s v="Vic"/>
    <s v="-"/>
    <d v="1899-12-30T17:25:00"/>
    <s v="Flemington"/>
    <n v="10"/>
    <n v="3"/>
    <s v="King Magnus"/>
    <s v="Edge-15/Pro Mel-13"/>
    <n v="150"/>
  </r>
  <r>
    <x v="66"/>
    <d v="1899-12-30T17:25:00"/>
    <x v="0"/>
    <n v="10"/>
    <n v="3"/>
    <s v="King Magnus"/>
    <s v="Pro Mel"/>
    <n v="13"/>
    <s v=""/>
    <x v="2"/>
    <s v=""/>
    <s v="OK"/>
    <s v=""/>
    <m/>
    <s v=""/>
    <s v="King Magnus"/>
    <s v=""/>
    <s v=""/>
    <s v=""/>
    <n v="100"/>
    <s v=""/>
    <n v="-100"/>
    <x v="0"/>
    <s v="Best"/>
    <x v="5"/>
    <s v=""/>
    <s v=""/>
    <s v="Vic"/>
    <s v="-"/>
    <d v="1899-12-30T17:25:00"/>
    <s v="Flemington"/>
    <n v="10"/>
    <n v="3"/>
    <s v="King Magnus"/>
    <s v=""/>
    <s v=""/>
  </r>
  <r>
    <x v="67"/>
    <d v="1899-12-30T11:50:00"/>
    <x v="6"/>
    <n v="1"/>
    <n v="7"/>
    <s v="Flying Bandit"/>
    <s v="E4"/>
    <n v="10"/>
    <n v="23"/>
    <x v="1"/>
    <s v="E4-10/Nat-13"/>
    <s v="OK"/>
    <n v="92"/>
    <m/>
    <s v=""/>
    <s v="Flying Bandit"/>
    <n v="100"/>
    <s v=""/>
    <n v="-100"/>
    <n v="100"/>
    <s v=""/>
    <n v="-100"/>
    <x v="0"/>
    <s v="Best"/>
    <x v="3"/>
    <s v=""/>
    <n v="-40"/>
    <s v="NSW"/>
    <s v="-"/>
    <d v="1899-12-30T11:50:00"/>
    <s v="Randwick"/>
    <n v="1"/>
    <n v="7"/>
    <s v="Flying Bandit"/>
    <s v="E4-10/Nat-13"/>
    <n v="40"/>
  </r>
  <r>
    <x v="67"/>
    <d v="1899-12-30T11:50:00"/>
    <x v="6"/>
    <n v="1"/>
    <n v="7"/>
    <s v="Flying Bandit"/>
    <s v="Nat"/>
    <n v="13"/>
    <s v=""/>
    <x v="2"/>
    <s v=""/>
    <s v="OK"/>
    <s v=""/>
    <m/>
    <s v=""/>
    <s v="Flying Bandit"/>
    <s v=""/>
    <s v=""/>
    <s v=""/>
    <n v="100"/>
    <s v=""/>
    <n v="-100"/>
    <x v="0"/>
    <s v="Best"/>
    <x v="5"/>
    <s v=""/>
    <s v=""/>
    <s v="NSW"/>
    <s v="-"/>
    <d v="1899-12-30T11:50:00"/>
    <s v="Randwick"/>
    <n v="1"/>
    <n v="7"/>
    <s v="Flying Bandit"/>
    <s v=""/>
    <s v=""/>
  </r>
  <r>
    <x v="67"/>
    <d v="1899-12-30T12:40:00"/>
    <x v="5"/>
    <n v="2"/>
    <n v="11"/>
    <s v="Federer"/>
    <s v="E4"/>
    <n v="10"/>
    <n v="23"/>
    <x v="1"/>
    <s v="E4-10/Nat-13"/>
    <s v="OK"/>
    <n v="92"/>
    <m/>
    <s v=""/>
    <s v="Federer"/>
    <n v="100"/>
    <s v=""/>
    <n v="-100"/>
    <n v="100"/>
    <s v=""/>
    <n v="-100"/>
    <x v="0"/>
    <s v="Best"/>
    <x v="4"/>
    <s v=""/>
    <n v="-100"/>
    <s v="Vic"/>
    <s v="-"/>
    <d v="1899-12-30T12:40:00"/>
    <s v="Caulfield"/>
    <n v="2"/>
    <n v="11"/>
    <s v="Federer"/>
    <s v="E4-10/Nat-13"/>
    <n v="100"/>
  </r>
  <r>
    <x v="67"/>
    <d v="1899-12-30T12:40:00"/>
    <x v="5"/>
    <n v="2"/>
    <n v="11"/>
    <s v="Federer"/>
    <s v="Nat"/>
    <n v="13"/>
    <s v=""/>
    <x v="2"/>
    <s v=""/>
    <s v="OK"/>
    <s v=""/>
    <m/>
    <s v=""/>
    <s v="Federer"/>
    <s v=""/>
    <s v=""/>
    <s v=""/>
    <n v="100"/>
    <s v=""/>
    <n v="-100"/>
    <x v="0"/>
    <s v="Best"/>
    <x v="5"/>
    <s v=""/>
    <s v=""/>
    <s v="Vic"/>
    <s v="-"/>
    <d v="1899-12-30T12:40:00"/>
    <s v="Caulfield"/>
    <n v="2"/>
    <n v="11"/>
    <s v="Federer"/>
    <s v=""/>
    <s v=""/>
  </r>
  <r>
    <x v="67"/>
    <d v="1899-12-30T13:00:00"/>
    <x v="6"/>
    <n v="3"/>
    <n v="6"/>
    <s v="Bear On The Loose"/>
    <s v="E4"/>
    <n v="10"/>
    <n v="40"/>
    <x v="3"/>
    <s v="E4-10/Edge-15/Nat-15"/>
    <s v="OK"/>
    <n v="160"/>
    <m/>
    <s v=""/>
    <s v="Bear On The Loose"/>
    <n v="200"/>
    <s v=""/>
    <n v="-200"/>
    <n v="100"/>
    <s v=""/>
    <n v="-100"/>
    <x v="0"/>
    <s v="Best"/>
    <x v="6"/>
    <s v=""/>
    <n v="-150"/>
    <s v="NSW"/>
    <s v="-"/>
    <d v="1899-12-30T13:00:00"/>
    <s v="Randwick"/>
    <n v="3"/>
    <n v="6"/>
    <s v="Bear On The Loose"/>
    <s v="E4-10/Edge-15/Nat-15"/>
    <n v="150"/>
  </r>
  <r>
    <x v="67"/>
    <d v="1899-12-30T13:00:00"/>
    <x v="6"/>
    <n v="3"/>
    <n v="6"/>
    <s v="Bear On The Loose"/>
    <s v="Edge"/>
    <n v="15"/>
    <s v=""/>
    <x v="2"/>
    <s v=""/>
    <s v="OK"/>
    <s v=""/>
    <m/>
    <s v=""/>
    <s v="Bear On The Loose"/>
    <s v=""/>
    <s v=""/>
    <s v=""/>
    <n v="100"/>
    <s v=""/>
    <n v="-100"/>
    <x v="0"/>
    <s v="Best"/>
    <x v="5"/>
    <s v=""/>
    <s v=""/>
    <s v="NSW"/>
    <s v="-"/>
    <d v="1899-12-30T13:00:00"/>
    <s v="Randwick"/>
    <n v="3"/>
    <n v="6"/>
    <s v="Bear On The Loose"/>
    <s v=""/>
    <s v=""/>
  </r>
  <r>
    <x v="67"/>
    <d v="1899-12-30T13:00:00"/>
    <x v="6"/>
    <n v="3"/>
    <n v="6"/>
    <s v="Bear On The Loose"/>
    <s v="Nat"/>
    <n v="15"/>
    <s v=""/>
    <x v="2"/>
    <s v=""/>
    <s v="OK"/>
    <s v=""/>
    <m/>
    <s v=""/>
    <s v="Bear On The Loose"/>
    <s v=""/>
    <s v=""/>
    <s v=""/>
    <n v="100"/>
    <s v=""/>
    <n v="-100"/>
    <x v="0"/>
    <s v="Best"/>
    <x v="5"/>
    <s v=""/>
    <s v=""/>
    <s v="NSW"/>
    <s v="-"/>
    <d v="1899-12-30T13:00:00"/>
    <s v="Randwick"/>
    <n v="3"/>
    <n v="6"/>
    <s v="Bear On The Loose"/>
    <s v=""/>
    <s v=""/>
  </r>
  <r>
    <x v="67"/>
    <d v="1899-12-30T13:15:00"/>
    <x v="5"/>
    <n v="3"/>
    <n v="1"/>
    <s v="Sassy Boom"/>
    <s v="E4"/>
    <n v="12"/>
    <n v="24"/>
    <x v="1"/>
    <s v="E4-12/Edge-12"/>
    <s v="OK"/>
    <n v="96"/>
    <m/>
    <s v=""/>
    <s v="Sassy Boom"/>
    <n v="100"/>
    <s v=""/>
    <n v="-100"/>
    <n v="100"/>
    <s v=""/>
    <n v="-100"/>
    <x v="0"/>
    <s v="Best"/>
    <x v="4"/>
    <s v=""/>
    <n v="-100"/>
    <s v="Vic"/>
    <s v="-"/>
    <d v="1899-12-30T13:15:00"/>
    <s v="Caulfield"/>
    <n v="3"/>
    <n v="1"/>
    <s v="Sassy Boom"/>
    <s v="E4-12/Edge-12"/>
    <n v="100"/>
  </r>
  <r>
    <x v="67"/>
    <d v="1899-12-30T13:15:00"/>
    <x v="5"/>
    <n v="3"/>
    <n v="1"/>
    <s v="Sassy Boom"/>
    <s v="Edge"/>
    <n v="12"/>
    <s v=""/>
    <x v="2"/>
    <s v=""/>
    <s v="OK"/>
    <s v=""/>
    <m/>
    <s v=""/>
    <s v="Sassy Boom"/>
    <s v=""/>
    <s v=""/>
    <s v=""/>
    <n v="100"/>
    <s v=""/>
    <n v="-100"/>
    <x v="0"/>
    <s v="Best"/>
    <x v="5"/>
    <s v=""/>
    <s v=""/>
    <s v="Vic"/>
    <s v="-"/>
    <d v="1899-12-30T13:15:00"/>
    <s v="Caulfield"/>
    <n v="3"/>
    <n v="1"/>
    <s v="Sassy Boom"/>
    <s v=""/>
    <s v=""/>
  </r>
  <r>
    <x v="67"/>
    <d v="1899-12-30T13:35:00"/>
    <x v="6"/>
    <n v="4"/>
    <n v="6"/>
    <s v="Thunderlips"/>
    <s v="E4"/>
    <n v="10"/>
    <n v="10"/>
    <x v="0"/>
    <s v="E4-10"/>
    <s v="OK"/>
    <n v="40"/>
    <m/>
    <s v=""/>
    <s v="Thunderlips"/>
    <s v=""/>
    <s v=""/>
    <s v=""/>
    <n v="100"/>
    <s v=""/>
    <n v="-100"/>
    <x v="0"/>
    <s v="Poor &lt;55"/>
    <x v="2"/>
    <s v=""/>
    <n v="-20"/>
    <s v="NSW"/>
    <s v="-"/>
    <d v="1899-12-30T13:35:00"/>
    <s v="Randwick"/>
    <n v="4"/>
    <n v="6"/>
    <s v="Thunderlips"/>
    <s v="E4-10"/>
    <n v="20"/>
  </r>
  <r>
    <x v="67"/>
    <d v="1899-12-30T13:35:00"/>
    <x v="6"/>
    <n v="4"/>
    <n v="10"/>
    <s v="Well Timed"/>
    <s v="Pro Syd"/>
    <n v="15"/>
    <n v="15"/>
    <x v="0"/>
    <s v="Pro Syd-15"/>
    <s v="OK"/>
    <n v="60"/>
    <n v="3.6"/>
    <n v="216"/>
    <s v="Well Timed"/>
    <s v=""/>
    <s v=""/>
    <s v=""/>
    <n v="100"/>
    <n v="360"/>
    <n v="260"/>
    <x v="0"/>
    <s v="Best"/>
    <x v="4"/>
    <n v="360"/>
    <n v="260"/>
    <s v="NSW"/>
    <s v="-"/>
    <d v="1899-12-30T13:35:00"/>
    <s v="Randwick"/>
    <n v="4"/>
    <n v="10"/>
    <s v="Well Timed"/>
    <s v="Pro Syd-15"/>
    <n v="100"/>
  </r>
  <r>
    <x v="67"/>
    <d v="1899-12-30T14:10:00"/>
    <x v="6"/>
    <n v="5"/>
    <n v="6"/>
    <s v="Eliyass"/>
    <s v="E4"/>
    <n v="10"/>
    <n v="10"/>
    <x v="0"/>
    <s v="E4-10"/>
    <s v="OK"/>
    <n v="40"/>
    <n v="4.2"/>
    <n v="168"/>
    <s v="Eliyass"/>
    <s v=""/>
    <s v=""/>
    <s v=""/>
    <n v="100"/>
    <n v="420"/>
    <n v="320"/>
    <x v="0"/>
    <s v="Poor &lt;55"/>
    <x v="2"/>
    <n v="84"/>
    <n v="64"/>
    <s v="NSW"/>
    <s v="-"/>
    <d v="1899-12-30T14:10:00"/>
    <s v="Randwick"/>
    <n v="5"/>
    <n v="6"/>
    <s v="Eliyass"/>
    <s v="E4-10"/>
    <n v="20"/>
  </r>
  <r>
    <x v="67"/>
    <d v="1899-12-30T14:25:00"/>
    <x v="5"/>
    <n v="5"/>
    <n v="3"/>
    <s v="Another Wil"/>
    <s v="E4"/>
    <n v="10"/>
    <n v="23"/>
    <x v="1"/>
    <s v="E4-10/Nat-13"/>
    <s v="OK"/>
    <n v="92"/>
    <n v="1.6"/>
    <n v="147.20000000000002"/>
    <s v="Another Wil"/>
    <n v="100"/>
    <n v="160"/>
    <n v="60"/>
    <n v="100"/>
    <n v="160"/>
    <n v="60"/>
    <x v="0"/>
    <s v="Best"/>
    <x v="4"/>
    <n v="160"/>
    <n v="60"/>
    <s v="Vic"/>
    <s v="-"/>
    <d v="1899-12-30T14:25:00"/>
    <s v="Caulfield"/>
    <n v="5"/>
    <n v="3"/>
    <s v="Another Wil"/>
    <s v="E4-10/Nat-13"/>
    <n v="100"/>
  </r>
  <r>
    <x v="67"/>
    <d v="1899-12-30T14:25:00"/>
    <x v="5"/>
    <n v="5"/>
    <n v="3"/>
    <s v="Another Wil"/>
    <s v="Nat"/>
    <n v="13"/>
    <s v=""/>
    <x v="2"/>
    <s v=""/>
    <s v="OK"/>
    <s v=""/>
    <n v="1.6"/>
    <s v=""/>
    <s v="Another Wil"/>
    <s v=""/>
    <s v=""/>
    <s v=""/>
    <n v="100"/>
    <n v="160"/>
    <n v="60"/>
    <x v="0"/>
    <s v="Best"/>
    <x v="5"/>
    <s v=""/>
    <s v=""/>
    <s v="Vic"/>
    <s v="-"/>
    <d v="1899-12-30T14:25:00"/>
    <s v="Caulfield"/>
    <n v="5"/>
    <n v="3"/>
    <s v="Another Wil"/>
    <s v=""/>
    <s v=""/>
  </r>
  <r>
    <x v="67"/>
    <d v="1899-12-30T14:25:00"/>
    <x v="5"/>
    <n v="5"/>
    <n v="7"/>
    <s v="Jimmy The Bear"/>
    <s v="Edge"/>
    <n v="12"/>
    <n v="25"/>
    <x v="1"/>
    <s v="Edge-12/Pro Mel-13"/>
    <s v="OK"/>
    <n v="100"/>
    <m/>
    <s v=""/>
    <s v="Jimmy The Bear"/>
    <n v="100"/>
    <s v=""/>
    <n v="-100"/>
    <n v="100"/>
    <s v=""/>
    <n v="-100"/>
    <x v="0"/>
    <s v="Best"/>
    <x v="4"/>
    <s v=""/>
    <n v="-100"/>
    <s v="Vic"/>
    <s v="-"/>
    <d v="1899-12-30T14:25:00"/>
    <s v="Caulfield"/>
    <n v="5"/>
    <n v="7"/>
    <s v="Jimmy The Bear"/>
    <s v="Edge-12/Pro Mel-13"/>
    <n v="100"/>
  </r>
  <r>
    <x v="67"/>
    <d v="1899-12-30T14:25:00"/>
    <x v="5"/>
    <n v="5"/>
    <n v="7"/>
    <s v="Jimmy The Bear"/>
    <s v="Pro Mel"/>
    <n v="13"/>
    <s v=""/>
    <x v="2"/>
    <s v=""/>
    <s v="OK"/>
    <s v=""/>
    <m/>
    <s v=""/>
    <s v="Jimmy The Bear"/>
    <s v=""/>
    <s v=""/>
    <s v=""/>
    <n v="100"/>
    <s v=""/>
    <n v="-100"/>
    <x v="0"/>
    <s v="Best"/>
    <x v="5"/>
    <s v=""/>
    <s v=""/>
    <s v="Vic"/>
    <s v="-"/>
    <d v="1899-12-30T14:25:00"/>
    <s v="Caulfield"/>
    <n v="5"/>
    <n v="7"/>
    <s v="Jimmy The Bear"/>
    <s v=""/>
    <s v=""/>
  </r>
  <r>
    <x v="67"/>
    <d v="1899-12-30T14:45:00"/>
    <x v="6"/>
    <n v="6"/>
    <n v="2"/>
    <s v="Freedom Rally"/>
    <s v="Pro Syd"/>
    <n v="10"/>
    <n v="10"/>
    <x v="0"/>
    <s v="Pro Syd-10"/>
    <s v="OK"/>
    <n v="40"/>
    <m/>
    <s v=""/>
    <s v="Freedom Rally"/>
    <s v=""/>
    <s v=""/>
    <s v=""/>
    <n v="100"/>
    <s v=""/>
    <n v="-100"/>
    <x v="0"/>
    <s v="Poor &lt;55"/>
    <x v="2"/>
    <s v=""/>
    <n v="-20"/>
    <s v="NSW"/>
    <s v="-"/>
    <d v="1899-12-30T14:45:00"/>
    <s v="Randwick"/>
    <n v="6"/>
    <n v="2"/>
    <s v="Freedom Rally"/>
    <s v="Pro Syd-10"/>
    <n v="20"/>
  </r>
  <r>
    <x v="67"/>
    <d v="1899-12-30T14:45:00"/>
    <x v="6"/>
    <n v="6"/>
    <n v="8"/>
    <s v="Gringotts"/>
    <s v="E4"/>
    <n v="10"/>
    <n v="10"/>
    <x v="0"/>
    <s v="E4-10"/>
    <s v="OK"/>
    <n v="40"/>
    <m/>
    <s v=""/>
    <s v="Gringotts"/>
    <s v=""/>
    <s v=""/>
    <s v=""/>
    <n v="100"/>
    <s v=""/>
    <n v="-100"/>
    <x v="0"/>
    <s v="Poor &lt;55"/>
    <x v="2"/>
    <s v=""/>
    <n v="-20"/>
    <s v="NSW"/>
    <s v="-"/>
    <d v="1899-12-30T14:45:00"/>
    <s v="Randwick"/>
    <n v="6"/>
    <n v="8"/>
    <s v="Gringotts"/>
    <s v="E4-10"/>
    <n v="20"/>
  </r>
  <r>
    <x v="67"/>
    <d v="1899-12-30T15:00:00"/>
    <x v="5"/>
    <n v="6"/>
    <n v="8"/>
    <s v="Jimmysstar"/>
    <s v="E4"/>
    <n v="10"/>
    <n v="23"/>
    <x v="1"/>
    <s v="E4-10/Nat-13"/>
    <s v="OK"/>
    <n v="92"/>
    <n v="7"/>
    <n v="644"/>
    <s v="Jimmysstar"/>
    <n v="100"/>
    <n v="700"/>
    <n v="600"/>
    <n v="100"/>
    <n v="700"/>
    <n v="600"/>
    <x v="0"/>
    <s v="Best"/>
    <x v="4"/>
    <n v="700"/>
    <n v="600"/>
    <s v="Vic"/>
    <s v="-"/>
    <d v="1899-12-30T15:00:00"/>
    <s v="Caulfield"/>
    <n v="6"/>
    <n v="8"/>
    <s v="Jimmysstar"/>
    <s v="E4-10/Nat-13"/>
    <n v="100"/>
  </r>
  <r>
    <x v="67"/>
    <d v="1899-12-30T15:00:00"/>
    <x v="5"/>
    <n v="6"/>
    <n v="8"/>
    <s v="Jimmysstar"/>
    <s v="Nat"/>
    <n v="13"/>
    <s v=""/>
    <x v="2"/>
    <s v=""/>
    <s v="OK"/>
    <s v=""/>
    <n v="7"/>
    <s v=""/>
    <s v="Jimmysstar"/>
    <s v=""/>
    <s v=""/>
    <s v=""/>
    <n v="100"/>
    <n v="700"/>
    <n v="600"/>
    <x v="0"/>
    <s v="Best"/>
    <x v="5"/>
    <s v=""/>
    <s v=""/>
    <s v="Vic"/>
    <s v="-"/>
    <d v="1899-12-30T15:00:00"/>
    <s v="Caulfield"/>
    <n v="6"/>
    <n v="8"/>
    <s v="Jimmysstar"/>
    <s v=""/>
    <s v=""/>
  </r>
  <r>
    <x v="67"/>
    <d v="1899-12-30T15:00:00"/>
    <x v="5"/>
    <n v="6"/>
    <n v="12"/>
    <s v="Rey Magnerio"/>
    <s v="Pro Mel"/>
    <n v="13"/>
    <n v="13"/>
    <x v="0"/>
    <s v="Pro Mel-13"/>
    <s v="OK"/>
    <n v="52"/>
    <m/>
    <s v=""/>
    <s v="Rey Magnerio"/>
    <s v=""/>
    <s v=""/>
    <s v=""/>
    <n v="100"/>
    <s v=""/>
    <n v="-100"/>
    <x v="0"/>
    <s v="Poor &lt;55"/>
    <x v="2"/>
    <s v=""/>
    <n v="-20"/>
    <s v="Vic"/>
    <s v="-"/>
    <d v="1899-12-30T15:00:00"/>
    <s v="Caulfield"/>
    <n v="6"/>
    <n v="12"/>
    <s v="Rey Magnerio"/>
    <s v="Pro Mel-13"/>
    <n v="20"/>
  </r>
  <r>
    <x v="67"/>
    <d v="1899-12-30T15:35:00"/>
    <x v="5"/>
    <n v="7"/>
    <n v="16"/>
    <s v="Immediacy"/>
    <s v="E4"/>
    <n v="10"/>
    <n v="23"/>
    <x v="1"/>
    <s v="E4-10/Nat-13"/>
    <s v="OK"/>
    <n v="92"/>
    <m/>
    <s v=""/>
    <s v="Immediacy"/>
    <n v="100"/>
    <s v=""/>
    <n v="-100"/>
    <n v="100"/>
    <s v=""/>
    <n v="-100"/>
    <x v="0"/>
    <s v="Best"/>
    <x v="4"/>
    <s v=""/>
    <n v="-100"/>
    <s v="Vic"/>
    <s v="-"/>
    <d v="1899-12-30T15:35:00"/>
    <s v="Caulfield"/>
    <n v="7"/>
    <n v="16"/>
    <s v="Immediacy"/>
    <s v="E4-10/Nat-13"/>
    <n v="100"/>
  </r>
  <r>
    <x v="67"/>
    <d v="1899-12-30T15:35:00"/>
    <x v="5"/>
    <n v="7"/>
    <n v="16"/>
    <s v="Immediacy"/>
    <s v="Nat"/>
    <n v="13"/>
    <s v=""/>
    <x v="2"/>
    <s v=""/>
    <s v="OK"/>
    <s v=""/>
    <m/>
    <s v=""/>
    <s v="Immediacy"/>
    <s v=""/>
    <s v=""/>
    <s v=""/>
    <n v="100"/>
    <s v=""/>
    <n v="-100"/>
    <x v="0"/>
    <s v="Best"/>
    <x v="5"/>
    <s v=""/>
    <s v=""/>
    <s v="Vic"/>
    <s v="-"/>
    <d v="1899-12-30T15:35:00"/>
    <s v="Caulfield"/>
    <n v="7"/>
    <n v="16"/>
    <s v="Immediacy"/>
    <s v=""/>
    <s v=""/>
  </r>
  <r>
    <x v="67"/>
    <d v="1899-12-30T16:15:00"/>
    <x v="5"/>
    <n v="8"/>
    <n v="2"/>
    <s v="Pericles"/>
    <s v="E4"/>
    <n v="20"/>
    <n v="60"/>
    <x v="3"/>
    <s v="E4-20/Edge-20/Nat-20"/>
    <s v="OK"/>
    <n v="240"/>
    <m/>
    <s v=""/>
    <s v="Pericles"/>
    <n v="200"/>
    <s v=""/>
    <n v="-200"/>
    <n v="100"/>
    <s v=""/>
    <n v="-100"/>
    <x v="0"/>
    <s v="Best"/>
    <x v="6"/>
    <s v=""/>
    <n v="-150"/>
    <s v="Vic"/>
    <s v="-"/>
    <d v="1899-12-30T16:15:00"/>
    <s v="Caulfield"/>
    <n v="8"/>
    <n v="2"/>
    <s v="Pericles"/>
    <s v="E4-20/Edge-20/Nat-20"/>
    <n v="150"/>
  </r>
  <r>
    <x v="67"/>
    <d v="1899-12-30T16:15:00"/>
    <x v="5"/>
    <n v="8"/>
    <n v="2"/>
    <s v="Pericles"/>
    <s v="Edge"/>
    <n v="20"/>
    <s v=""/>
    <x v="2"/>
    <s v=""/>
    <s v="OK"/>
    <s v=""/>
    <m/>
    <s v=""/>
    <s v="Pericles"/>
    <s v=""/>
    <s v=""/>
    <s v=""/>
    <n v="100"/>
    <s v=""/>
    <n v="-100"/>
    <x v="0"/>
    <s v="Best"/>
    <x v="5"/>
    <s v=""/>
    <s v=""/>
    <s v="Vic"/>
    <s v="-"/>
    <d v="1899-12-30T16:15:00"/>
    <s v="Caulfield"/>
    <n v="8"/>
    <n v="2"/>
    <s v="Pericles"/>
    <s v=""/>
    <s v=""/>
  </r>
  <r>
    <x v="67"/>
    <d v="1899-12-30T16:15:00"/>
    <x v="5"/>
    <n v="8"/>
    <n v="2"/>
    <s v="Pericles"/>
    <s v="Nat"/>
    <n v="20"/>
    <s v=""/>
    <x v="2"/>
    <s v=""/>
    <s v="OK"/>
    <s v=""/>
    <m/>
    <s v=""/>
    <s v="Pericles"/>
    <s v=""/>
    <s v=""/>
    <s v=""/>
    <n v="100"/>
    <s v=""/>
    <n v="-100"/>
    <x v="0"/>
    <s v="Best"/>
    <x v="5"/>
    <s v=""/>
    <s v=""/>
    <s v="Vic"/>
    <s v="-"/>
    <d v="1899-12-30T16:15:00"/>
    <s v="Caulfield"/>
    <n v="8"/>
    <n v="2"/>
    <s v="Pericles"/>
    <s v=""/>
    <s v=""/>
  </r>
  <r>
    <x v="67"/>
    <d v="1899-12-30T16:35:00"/>
    <x v="6"/>
    <n v="9"/>
    <n v="6"/>
    <s v="I Am Me"/>
    <s v="Edge"/>
    <n v="15"/>
    <n v="30"/>
    <x v="1"/>
    <s v="Edge-15/Nat-15"/>
    <s v="OK"/>
    <n v="120"/>
    <n v="2.9"/>
    <n v="348"/>
    <s v="I Am Me"/>
    <n v="200"/>
    <n v="580"/>
    <n v="380"/>
    <n v="100"/>
    <n v="290"/>
    <n v="190"/>
    <x v="0"/>
    <s v="Best"/>
    <x v="6"/>
    <n v="435"/>
    <n v="285"/>
    <s v="NSW"/>
    <s v="-"/>
    <d v="1899-12-30T16:35:00"/>
    <s v="Randwick"/>
    <n v="9"/>
    <n v="6"/>
    <s v="I Am Me"/>
    <s v="Edge-15/Nat-15"/>
    <n v="150"/>
  </r>
  <r>
    <x v="67"/>
    <d v="1899-12-30T16:35:00"/>
    <x v="6"/>
    <n v="9"/>
    <n v="6"/>
    <s v="I Am Me"/>
    <s v="Nat"/>
    <n v="15"/>
    <s v=""/>
    <x v="2"/>
    <s v=""/>
    <s v="OK"/>
    <s v=""/>
    <n v="2.9"/>
    <s v=""/>
    <s v="I Am Me"/>
    <s v=""/>
    <s v=""/>
    <s v=""/>
    <n v="100"/>
    <n v="290"/>
    <n v="190"/>
    <x v="0"/>
    <s v="Best"/>
    <x v="5"/>
    <s v=""/>
    <s v=""/>
    <s v="NSW"/>
    <s v="-"/>
    <d v="1899-12-30T16:35:00"/>
    <s v="Randwick"/>
    <n v="9"/>
    <n v="6"/>
    <s v="I Am Me"/>
    <s v=""/>
    <s v=""/>
  </r>
  <r>
    <x v="67"/>
    <d v="1899-12-30T17:15:00"/>
    <x v="6"/>
    <n v="10"/>
    <n v="2"/>
    <s v="Kibou"/>
    <s v="Pro Syd"/>
    <n v="15"/>
    <n v="15"/>
    <x v="0"/>
    <s v="Pro Syd-15"/>
    <s v="OK"/>
    <n v="60"/>
    <m/>
    <s v=""/>
    <s v="Kibou"/>
    <s v=""/>
    <s v=""/>
    <s v=""/>
    <n v="100"/>
    <s v=""/>
    <n v="-100"/>
    <x v="0"/>
    <s v="Best"/>
    <x v="4"/>
    <s v=""/>
    <n v="-100"/>
    <s v="NSW"/>
    <s v="-"/>
    <d v="1899-12-30T17:15:00"/>
    <s v="Randwick"/>
    <n v="10"/>
    <n v="2"/>
    <s v="Kibou"/>
    <s v="Pro Syd-15"/>
    <n v="100"/>
  </r>
  <r>
    <x v="67"/>
    <d v="1899-12-30T17:15:00"/>
    <x v="6"/>
    <n v="10"/>
    <n v="3"/>
    <s v="Moravia"/>
    <s v="E4"/>
    <n v="11.000000000000002"/>
    <n v="41"/>
    <x v="3"/>
    <s v="E4-11/Edge-15/Nat-15"/>
    <s v="OK"/>
    <n v="164"/>
    <n v="3.5"/>
    <n v="574"/>
    <s v="Moravia"/>
    <n v="200"/>
    <n v="700"/>
    <n v="500"/>
    <n v="100"/>
    <n v="350"/>
    <n v="250"/>
    <x v="0"/>
    <s v="Best"/>
    <x v="6"/>
    <n v="525"/>
    <n v="375"/>
    <s v="NSW"/>
    <s v="-"/>
    <d v="1899-12-30T17:15:00"/>
    <s v="Randwick"/>
    <n v="10"/>
    <n v="3"/>
    <s v="Moravia"/>
    <s v="E4-11/Edge-15/Nat-15"/>
    <n v="150"/>
  </r>
  <r>
    <x v="67"/>
    <d v="1899-12-30T17:15:00"/>
    <x v="6"/>
    <n v="10"/>
    <n v="3"/>
    <s v="Moravia"/>
    <s v="Edge"/>
    <n v="15"/>
    <s v=""/>
    <x v="2"/>
    <s v=""/>
    <s v="OK"/>
    <s v=""/>
    <n v="3.5"/>
    <s v=""/>
    <s v="Moravia"/>
    <s v=""/>
    <s v=""/>
    <s v=""/>
    <n v="100"/>
    <n v="350"/>
    <n v="250"/>
    <x v="0"/>
    <s v="Best"/>
    <x v="5"/>
    <s v=""/>
    <s v=""/>
    <s v="NSW"/>
    <s v="-"/>
    <d v="1899-12-30T17:15:00"/>
    <s v="Randwick"/>
    <n v="10"/>
    <n v="3"/>
    <s v="Moravia"/>
    <s v=""/>
    <s v=""/>
  </r>
  <r>
    <x v="67"/>
    <d v="1899-12-30T17:15:00"/>
    <x v="6"/>
    <n v="10"/>
    <n v="3"/>
    <s v="Moravia"/>
    <s v="Nat"/>
    <n v="15"/>
    <s v=""/>
    <x v="2"/>
    <s v=""/>
    <s v="OK"/>
    <s v=""/>
    <n v="3.5"/>
    <s v=""/>
    <s v="Moravia"/>
    <s v=""/>
    <s v=""/>
    <s v=""/>
    <n v="100"/>
    <n v="350"/>
    <n v="250"/>
    <x v="0"/>
    <s v="Best"/>
    <x v="5"/>
    <s v=""/>
    <s v=""/>
    <s v="NSW"/>
    <s v="-"/>
    <d v="1899-12-30T17:15:00"/>
    <s v="Randwick"/>
    <n v="10"/>
    <n v="3"/>
    <s v="Moravia"/>
    <s v=""/>
    <s v=""/>
  </r>
  <r>
    <x v="67"/>
    <d v="1899-12-30T17:25:00"/>
    <x v="5"/>
    <n v="10"/>
    <n v="6"/>
    <s v="A Little Deep"/>
    <s v="E4"/>
    <n v="10"/>
    <n v="48"/>
    <x v="4"/>
    <s v="E4-10/Edge-12/Nat-13/Pro Mel-13"/>
    <s v="OK"/>
    <n v="192"/>
    <m/>
    <s v=""/>
    <s v="A Little Deep"/>
    <n v="200"/>
    <s v=""/>
    <n v="-200"/>
    <n v="100"/>
    <s v=""/>
    <n v="-100"/>
    <x v="0"/>
    <s v="Best"/>
    <x v="6"/>
    <s v=""/>
    <n v="-150"/>
    <s v="Vic"/>
    <s v="-"/>
    <d v="1899-12-30T17:25:00"/>
    <s v="Caulfield"/>
    <n v="10"/>
    <n v="6"/>
    <s v="A Little Deep"/>
    <s v="E4-10/Edge-12/Nat-13/Pro Mel-13"/>
    <n v="150"/>
  </r>
  <r>
    <x v="67"/>
    <d v="1899-12-30T17:25:00"/>
    <x v="5"/>
    <n v="10"/>
    <n v="6"/>
    <s v="A Little Deep"/>
    <s v="Edge"/>
    <n v="12"/>
    <s v=""/>
    <x v="2"/>
    <s v=""/>
    <s v="OK"/>
    <s v=""/>
    <m/>
    <s v=""/>
    <s v="A Little Deep"/>
    <s v=""/>
    <s v=""/>
    <s v=""/>
    <n v="100"/>
    <s v=""/>
    <n v="-100"/>
    <x v="0"/>
    <s v="Best"/>
    <x v="5"/>
    <s v=""/>
    <s v=""/>
    <s v="Vic"/>
    <s v="-"/>
    <d v="1899-12-30T17:25:00"/>
    <s v="Caulfield"/>
    <n v="10"/>
    <n v="6"/>
    <s v="A Little Deep"/>
    <s v=""/>
    <s v=""/>
  </r>
  <r>
    <x v="67"/>
    <d v="1899-12-30T17:25:00"/>
    <x v="5"/>
    <n v="10"/>
    <n v="6"/>
    <s v="A Little Deep"/>
    <s v="Nat"/>
    <n v="13"/>
    <s v=""/>
    <x v="2"/>
    <s v=""/>
    <s v="OK"/>
    <s v=""/>
    <m/>
    <s v=""/>
    <s v="A Little Deep"/>
    <s v=""/>
    <s v=""/>
    <s v=""/>
    <n v="100"/>
    <s v=""/>
    <n v="-100"/>
    <x v="0"/>
    <s v="Best"/>
    <x v="5"/>
    <s v=""/>
    <s v=""/>
    <s v="Vic"/>
    <s v="-"/>
    <d v="1899-12-30T17:25:00"/>
    <s v="Caulfield"/>
    <n v="10"/>
    <n v="6"/>
    <s v="A Little Deep"/>
    <s v=""/>
    <s v=""/>
  </r>
  <r>
    <x v="67"/>
    <d v="1899-12-30T17:25:00"/>
    <x v="5"/>
    <n v="10"/>
    <n v="6"/>
    <s v="A Little Deep"/>
    <s v="Pro Mel"/>
    <n v="13"/>
    <s v=""/>
    <x v="2"/>
    <s v=""/>
    <s v="OK"/>
    <s v=""/>
    <m/>
    <s v=""/>
    <s v="A Little Deep"/>
    <s v=""/>
    <s v=""/>
    <s v=""/>
    <n v="100"/>
    <s v=""/>
    <n v="-100"/>
    <x v="0"/>
    <s v="Best"/>
    <x v="5"/>
    <s v=""/>
    <s v=""/>
    <s v="Vic"/>
    <s v="-"/>
    <d v="1899-12-30T17:25:00"/>
    <s v="Caulfield"/>
    <n v="10"/>
    <n v="6"/>
    <s v="A Little Deep"/>
    <s v=""/>
    <s v=""/>
  </r>
  <r>
    <x v="68"/>
    <d v="1899-12-30T18:15:00"/>
    <x v="3"/>
    <n v="1"/>
    <n v="7"/>
    <s v="Thames"/>
    <s v="E4"/>
    <n v="10"/>
    <n v="23"/>
    <x v="1"/>
    <s v="E4-10/Nat-13"/>
    <s v="OK"/>
    <n v="92"/>
    <m/>
    <s v=""/>
    <s v="Thames"/>
    <n v="100"/>
    <s v=""/>
    <n v="-100"/>
    <n v="100"/>
    <s v=""/>
    <n v="-100"/>
    <x v="1"/>
    <s v="ave"/>
    <x v="0"/>
    <s v=""/>
    <n v="-50"/>
    <s v="Vic"/>
    <s v="-"/>
    <d v="1899-12-30T18:15:00"/>
    <s v="Moonee Valley"/>
    <n v="1"/>
    <n v="7"/>
    <s v="Thames"/>
    <s v="E4-10/Nat-13"/>
    <n v="50"/>
  </r>
  <r>
    <x v="68"/>
    <d v="1899-12-30T18:15:00"/>
    <x v="3"/>
    <n v="1"/>
    <n v="7"/>
    <s v="Thames"/>
    <s v="Nat"/>
    <n v="13"/>
    <s v=""/>
    <x v="2"/>
    <s v=""/>
    <s v="OK"/>
    <s v=""/>
    <m/>
    <s v=""/>
    <s v="Thames"/>
    <s v=""/>
    <s v=""/>
    <s v=""/>
    <n v="100"/>
    <s v=""/>
    <n v="-100"/>
    <x v="1"/>
    <s v="ave"/>
    <x v="5"/>
    <s v=""/>
    <s v=""/>
    <s v="Vic"/>
    <s v="-"/>
    <d v="1899-12-30T18:15:00"/>
    <s v="Moonee Valley"/>
    <n v="1"/>
    <n v="7"/>
    <s v="Thames"/>
    <s v=""/>
    <s v=""/>
  </r>
  <r>
    <x v="68"/>
    <d v="1899-12-30T18:45:00"/>
    <x v="3"/>
    <n v="2"/>
    <n v="4"/>
    <s v="Baraqiel"/>
    <s v="Edge"/>
    <n v="10"/>
    <n v="20"/>
    <x v="1"/>
    <s v="Edge-10/Pro Mel-10"/>
    <s v="OK"/>
    <n v="80"/>
    <n v="5"/>
    <n v="400"/>
    <s v="Baraqiel"/>
    <n v="100"/>
    <n v="500"/>
    <n v="400"/>
    <n v="100"/>
    <n v="500"/>
    <n v="400"/>
    <x v="1"/>
    <s v="ave"/>
    <x v="0"/>
    <n v="250"/>
    <n v="200"/>
    <s v="Vic"/>
    <s v="-"/>
    <d v="1899-12-30T18:45:00"/>
    <s v="Moonee Valley"/>
    <n v="2"/>
    <n v="4"/>
    <s v="Baraqiel"/>
    <s v="Edge-10/Pro Mel-10"/>
    <n v="50"/>
  </r>
  <r>
    <x v="68"/>
    <d v="1899-12-30T18:45:00"/>
    <x v="3"/>
    <n v="2"/>
    <n v="4"/>
    <s v="Baraqiel"/>
    <s v="Pro Mel"/>
    <n v="10"/>
    <s v=""/>
    <x v="2"/>
    <s v=""/>
    <s v="OK"/>
    <s v=""/>
    <m/>
    <s v=""/>
    <s v="Baraqiel"/>
    <s v=""/>
    <s v=""/>
    <s v=""/>
    <n v="100"/>
    <s v=""/>
    <n v="-100"/>
    <x v="1"/>
    <s v="ave"/>
    <x v="5"/>
    <s v=""/>
    <s v=""/>
    <s v="Vic"/>
    <s v="-"/>
    <d v="1899-12-30T18:45:00"/>
    <s v="Moonee Valley"/>
    <n v="2"/>
    <n v="4"/>
    <s v="Baraqiel"/>
    <s v=""/>
    <s v=""/>
  </r>
  <r>
    <x v="68"/>
    <d v="1899-12-30T18:45:00"/>
    <x v="3"/>
    <n v="2"/>
    <n v="7"/>
    <s v="Gumdrops"/>
    <s v="Edge"/>
    <n v="10"/>
    <n v="23"/>
    <x v="1"/>
    <s v="Edge-10/Pro Mel-13"/>
    <s v="OK"/>
    <n v="92"/>
    <m/>
    <s v=""/>
    <s v="Gumdrops"/>
    <n v="100"/>
    <s v=""/>
    <n v="-100"/>
    <n v="100"/>
    <s v=""/>
    <n v="-100"/>
    <x v="1"/>
    <s v="ave"/>
    <x v="0"/>
    <s v=""/>
    <n v="-50"/>
    <s v="Vic"/>
    <s v="-"/>
    <d v="1899-12-30T18:45:00"/>
    <s v="Moonee Valley"/>
    <n v="2"/>
    <n v="7"/>
    <s v="Gumdrops"/>
    <s v="Edge-10/Pro Mel-13"/>
    <n v="50"/>
  </r>
  <r>
    <x v="68"/>
    <d v="1899-12-30T18:45:00"/>
    <x v="3"/>
    <n v="2"/>
    <n v="7"/>
    <s v="Gumdrops"/>
    <s v="Pro Mel"/>
    <n v="13"/>
    <s v=""/>
    <x v="2"/>
    <s v=""/>
    <s v="OK"/>
    <s v=""/>
    <n v="5"/>
    <s v=""/>
    <s v="Gumdrops"/>
    <s v=""/>
    <s v=""/>
    <s v=""/>
    <n v="100"/>
    <n v="500"/>
    <n v="400"/>
    <x v="1"/>
    <s v="ave"/>
    <x v="5"/>
    <s v=""/>
    <s v=""/>
    <s v="Vic"/>
    <s v="-"/>
    <d v="1899-12-30T18:45:00"/>
    <s v="Moonee Valley"/>
    <n v="2"/>
    <n v="7"/>
    <s v="Gumdrops"/>
    <s v=""/>
    <s v=""/>
  </r>
  <r>
    <x v="68"/>
    <d v="1899-12-30T19:15:00"/>
    <x v="3"/>
    <n v="3"/>
    <n v="8"/>
    <s v="Frilled"/>
    <s v="E4"/>
    <n v="10"/>
    <n v="30"/>
    <x v="1"/>
    <s v="E4-10/Nat-20"/>
    <s v="OK"/>
    <n v="120"/>
    <m/>
    <s v=""/>
    <s v="Frilled"/>
    <n v="200"/>
    <s v=""/>
    <n v="-200"/>
    <n v="100"/>
    <s v=""/>
    <n v="-100"/>
    <x v="1"/>
    <s v="ave"/>
    <x v="4"/>
    <s v=""/>
    <n v="-100"/>
    <s v="Vic"/>
    <s v="-"/>
    <d v="1899-12-30T19:15:00"/>
    <s v="Moonee Valley"/>
    <n v="3"/>
    <n v="8"/>
    <s v="Frilled"/>
    <s v="E4-10/Nat-20"/>
    <n v="100"/>
  </r>
  <r>
    <x v="68"/>
    <d v="1899-12-30T19:15:00"/>
    <x v="3"/>
    <n v="3"/>
    <n v="8"/>
    <s v="Frilled"/>
    <s v="Nat"/>
    <n v="20"/>
    <s v=""/>
    <x v="2"/>
    <s v=""/>
    <s v="OK"/>
    <s v=""/>
    <m/>
    <s v=""/>
    <s v="Frilled"/>
    <s v=""/>
    <s v=""/>
    <s v=""/>
    <n v="100"/>
    <s v=""/>
    <n v="-100"/>
    <x v="1"/>
    <s v="ave"/>
    <x v="5"/>
    <s v=""/>
    <s v=""/>
    <s v="Vic"/>
    <s v="-"/>
    <d v="1899-12-30T19:15:00"/>
    <s v="Moonee Valley"/>
    <n v="3"/>
    <n v="8"/>
    <s v="Frilled"/>
    <s v=""/>
    <s v=""/>
  </r>
  <r>
    <x v="68"/>
    <d v="1899-12-30T21:45:00"/>
    <x v="3"/>
    <n v="8"/>
    <n v="1"/>
    <s v="Grinzinger Belle"/>
    <s v="E4"/>
    <n v="12"/>
    <n v="47"/>
    <x v="3"/>
    <s v="E4-12/Edge-20/Pro Mel-15"/>
    <s v="OK"/>
    <n v="188"/>
    <m/>
    <s v=""/>
    <s v="Grinzinger Belle"/>
    <n v="200"/>
    <s v=""/>
    <n v="-200"/>
    <n v="100"/>
    <s v=""/>
    <n v="-100"/>
    <x v="1"/>
    <s v="ave"/>
    <x v="4"/>
    <s v=""/>
    <n v="-100"/>
    <s v="Vic"/>
    <s v="-"/>
    <d v="1899-12-30T21:45:00"/>
    <s v="Moonee Valley"/>
    <n v="8"/>
    <n v="1"/>
    <s v="Grinzinger Belle"/>
    <s v="E4-12/Edge-20/Pro Mel-15"/>
    <n v="100"/>
  </r>
  <r>
    <x v="68"/>
    <d v="1899-12-30T21:45:00"/>
    <x v="3"/>
    <n v="8"/>
    <n v="1"/>
    <s v="Grinzinger Belle"/>
    <s v="Edge"/>
    <n v="20"/>
    <s v=""/>
    <x v="2"/>
    <s v=""/>
    <s v="OK"/>
    <s v=""/>
    <m/>
    <s v=""/>
    <s v="Grinzinger Belle"/>
    <s v=""/>
    <s v=""/>
    <s v=""/>
    <n v="100"/>
    <s v=""/>
    <n v="-100"/>
    <x v="1"/>
    <s v="ave"/>
    <x v="5"/>
    <s v=""/>
    <s v=""/>
    <s v="Vic"/>
    <s v="-"/>
    <d v="1899-12-30T21:45:00"/>
    <s v="Moonee Valley"/>
    <n v="8"/>
    <n v="1"/>
    <s v="Grinzinger Belle"/>
    <s v=""/>
    <s v=""/>
  </r>
  <r>
    <x v="68"/>
    <d v="1899-12-30T21:45:00"/>
    <x v="3"/>
    <n v="8"/>
    <n v="1"/>
    <s v="Grinzinger Belle"/>
    <s v="Pro Mel"/>
    <n v="15"/>
    <s v=""/>
    <x v="2"/>
    <s v=""/>
    <s v="OK"/>
    <s v=""/>
    <m/>
    <s v=""/>
    <s v="Grinzinger Belle"/>
    <s v=""/>
    <s v=""/>
    <s v=""/>
    <n v="100"/>
    <s v=""/>
    <n v="-100"/>
    <x v="1"/>
    <s v="ave"/>
    <x v="5"/>
    <s v=""/>
    <s v=""/>
    <s v="Vic"/>
    <s v="-"/>
    <d v="1899-12-30T21:45:00"/>
    <s v="Moonee Valley"/>
    <n v="8"/>
    <n v="1"/>
    <s v="Grinzinger Belle"/>
    <s v=""/>
    <s v=""/>
  </r>
  <r>
    <x v="68"/>
    <d v="1899-12-30T21:45:00"/>
    <x v="3"/>
    <n v="8"/>
    <n v="7"/>
    <s v="Jennilala"/>
    <s v="Edge"/>
    <n v="10"/>
    <n v="20"/>
    <x v="1"/>
    <s v="Edge-10/Pro Mel-10"/>
    <s v="OK"/>
    <n v="80"/>
    <m/>
    <s v=""/>
    <s v="Jennilala"/>
    <n v="100"/>
    <s v=""/>
    <n v="-100"/>
    <n v="100"/>
    <s v=""/>
    <n v="-100"/>
    <x v="1"/>
    <s v="ave"/>
    <x v="0"/>
    <s v=""/>
    <n v="-50"/>
    <s v="Vic"/>
    <s v="-"/>
    <d v="1899-12-30T21:45:00"/>
    <s v="Moonee Valley"/>
    <n v="8"/>
    <n v="7"/>
    <s v="Jennilala"/>
    <s v="Edge-10/Pro Mel-10"/>
    <n v="50"/>
  </r>
  <r>
    <x v="68"/>
    <d v="1899-12-30T21:45:00"/>
    <x v="3"/>
    <n v="8"/>
    <n v="7"/>
    <s v="Jennilala"/>
    <s v="Pro Mel"/>
    <n v="10"/>
    <s v=""/>
    <x v="2"/>
    <s v=""/>
    <s v="OK"/>
    <s v=""/>
    <m/>
    <s v=""/>
    <s v="Jennilala"/>
    <s v=""/>
    <s v=""/>
    <s v=""/>
    <n v="100"/>
    <s v=""/>
    <n v="-100"/>
    <x v="1"/>
    <s v="ave"/>
    <x v="5"/>
    <s v=""/>
    <s v=""/>
    <s v="Vic"/>
    <s v="-"/>
    <d v="1899-12-30T21:45:00"/>
    <s v="Moonee Valley"/>
    <n v="8"/>
    <n v="7"/>
    <s v="Jennilala"/>
    <s v=""/>
    <s v=""/>
  </r>
  <r>
    <x v="69"/>
    <d v="1899-12-30T11:55:00"/>
    <x v="1"/>
    <n v="1"/>
    <n v="4"/>
    <s v="The Extreme Cat"/>
    <s v="Pro Syd"/>
    <n v="15"/>
    <n v="15"/>
    <x v="0"/>
    <s v="Pro Syd-15"/>
    <s v="OK"/>
    <n v="60"/>
    <m/>
    <s v=""/>
    <s v="The Extreme Cat"/>
    <s v=""/>
    <s v=""/>
    <s v=""/>
    <n v="100"/>
    <s v=""/>
    <n v="-100"/>
    <x v="0"/>
    <s v="ave"/>
    <x v="1"/>
    <s v=""/>
    <n v="-120"/>
    <s v="NSW"/>
    <s v="-"/>
    <d v="1899-12-30T11:55:00"/>
    <s v="Rosehill"/>
    <n v="1"/>
    <n v="4"/>
    <s v="The Extreme Cat"/>
    <s v="Pro Syd-15"/>
    <n v="120"/>
  </r>
  <r>
    <x v="69"/>
    <d v="1899-12-30T13:40:00"/>
    <x v="1"/>
    <n v="4"/>
    <n v="9"/>
    <s v="Lincoln Rocks"/>
    <s v="E4"/>
    <n v="10"/>
    <n v="40"/>
    <x v="3"/>
    <s v="E4-10/Edge-15/Nat-15"/>
    <s v="OK"/>
    <n v="160"/>
    <m/>
    <s v=""/>
    <s v="Lincoln Rocks"/>
    <n v="200"/>
    <s v=""/>
    <n v="-200"/>
    <n v="100"/>
    <s v=""/>
    <n v="-100"/>
    <x v="0"/>
    <s v="ave"/>
    <x v="4"/>
    <s v=""/>
    <n v="-100"/>
    <s v="NSW"/>
    <s v="-"/>
    <d v="1899-12-30T13:40:00"/>
    <s v="Rosehill"/>
    <n v="4"/>
    <n v="9"/>
    <s v="Lincoln Rocks"/>
    <s v="E4-10/Edge-15/Nat-15"/>
    <n v="100"/>
  </r>
  <r>
    <x v="69"/>
    <d v="1899-12-30T13:40:00"/>
    <x v="1"/>
    <n v="4"/>
    <n v="9"/>
    <s v="Lincoln Rocks"/>
    <s v="Edge"/>
    <n v="15"/>
    <s v=""/>
    <x v="2"/>
    <s v=""/>
    <s v="OK"/>
    <s v=""/>
    <m/>
    <s v=""/>
    <s v="Lincoln Rocks"/>
    <s v=""/>
    <s v=""/>
    <s v=""/>
    <n v="100"/>
    <s v=""/>
    <n v="-100"/>
    <x v="0"/>
    <s v="ave"/>
    <x v="5"/>
    <s v=""/>
    <s v=""/>
    <s v="NSW"/>
    <s v="-"/>
    <d v="1899-12-30T13:40:00"/>
    <s v="Rosehill"/>
    <n v="4"/>
    <n v="9"/>
    <s v="Lincoln Rocks"/>
    <s v=""/>
    <s v=""/>
  </r>
  <r>
    <x v="69"/>
    <d v="1899-12-30T13:40:00"/>
    <x v="1"/>
    <n v="4"/>
    <n v="9"/>
    <s v="Lincoln Rocks"/>
    <s v="Nat"/>
    <n v="15"/>
    <s v=""/>
    <x v="2"/>
    <s v=""/>
    <s v="OK"/>
    <s v=""/>
    <m/>
    <s v=""/>
    <s v="Lincoln Rocks"/>
    <s v=""/>
    <s v=""/>
    <s v=""/>
    <n v="100"/>
    <s v=""/>
    <n v="-100"/>
    <x v="0"/>
    <s v="ave"/>
    <x v="5"/>
    <s v=""/>
    <s v=""/>
    <s v="NSW"/>
    <s v="-"/>
    <d v="1899-12-30T13:40:00"/>
    <s v="Rosehill"/>
    <n v="4"/>
    <n v="9"/>
    <s v="Lincoln Rocks"/>
    <s v=""/>
    <s v=""/>
  </r>
  <r>
    <x v="69"/>
    <d v="1899-12-30T13:40:00"/>
    <x v="1"/>
    <n v="4"/>
    <n v="8"/>
    <s v="Unusual Legacy"/>
    <s v="Pro Syd"/>
    <n v="15"/>
    <n v="15"/>
    <x v="0"/>
    <s v="Pro Syd-15"/>
    <s v="OK"/>
    <n v="60"/>
    <m/>
    <s v=""/>
    <s v="Unusual Legacy"/>
    <s v=""/>
    <s v=""/>
    <s v=""/>
    <n v="100"/>
    <s v=""/>
    <n v="-100"/>
    <x v="0"/>
    <s v="ave"/>
    <x v="1"/>
    <s v=""/>
    <n v="-120"/>
    <s v="NSW"/>
    <s v="-"/>
    <d v="1899-12-30T13:40:00"/>
    <s v="Rosehill"/>
    <n v="4"/>
    <n v="8"/>
    <s v="Unusual Legacy"/>
    <s v="Pro Syd-15"/>
    <n v="120"/>
  </r>
  <r>
    <x v="69"/>
    <d v="1899-12-30T14:50:00"/>
    <x v="1"/>
    <n v="6"/>
    <n v="8"/>
    <s v="Rhapsody Chic"/>
    <s v="Pro Syd"/>
    <n v="10"/>
    <n v="10"/>
    <x v="0"/>
    <s v="Pro Syd-10"/>
    <s v="OK"/>
    <n v="40"/>
    <m/>
    <s v=""/>
    <s v="Rhapsody Chic"/>
    <s v=""/>
    <s v=""/>
    <s v=""/>
    <n v="100"/>
    <s v=""/>
    <n v="-100"/>
    <x v="0"/>
    <s v="Poor &lt;55"/>
    <x v="2"/>
    <s v=""/>
    <n v="-20"/>
    <s v="NSW"/>
    <s v="-"/>
    <d v="1899-12-30T14:50:00"/>
    <s v="Rosehill"/>
    <n v="6"/>
    <n v="8"/>
    <s v="Rhapsody Chic"/>
    <s v="Pro Syd-10"/>
    <n v="20"/>
  </r>
  <r>
    <x v="69"/>
    <d v="1899-12-30T14:50:00"/>
    <x v="1"/>
    <n v="6"/>
    <n v="12"/>
    <s v="Willaidow"/>
    <s v="Pro Syd"/>
    <n v="10"/>
    <n v="10"/>
    <x v="0"/>
    <s v="Pro Syd-10"/>
    <s v="OK"/>
    <n v="40"/>
    <n v="4.4000000000000004"/>
    <n v="176"/>
    <s v="Willaidow"/>
    <s v=""/>
    <s v=""/>
    <s v=""/>
    <n v="100"/>
    <n v="440.00000000000006"/>
    <n v="340.00000000000006"/>
    <x v="0"/>
    <s v="Poor &lt;55"/>
    <x v="2"/>
    <n v="88"/>
    <n v="68"/>
    <s v="NSW"/>
    <s v="-"/>
    <d v="1899-12-30T14:50:00"/>
    <s v="Rosehill"/>
    <n v="6"/>
    <n v="12"/>
    <s v="Willaidow"/>
    <s v="Pro Syd-10"/>
    <n v="20"/>
  </r>
  <r>
    <x v="69"/>
    <d v="1899-12-30T16:45:00"/>
    <x v="1"/>
    <n v="9"/>
    <n v="1"/>
    <s v="Celestial Legend"/>
    <s v="E4"/>
    <n v="10"/>
    <n v="10"/>
    <x v="0"/>
    <s v="E4-10"/>
    <s v="OK"/>
    <n v="40"/>
    <m/>
    <s v=""/>
    <s v="Celestial Legend"/>
    <s v=""/>
    <s v=""/>
    <s v=""/>
    <n v="100"/>
    <s v=""/>
    <n v="-100"/>
    <x v="0"/>
    <s v="Poor &lt;55"/>
    <x v="2"/>
    <s v=""/>
    <n v="-20"/>
    <s v="NSW"/>
    <s v="-"/>
    <d v="1899-12-30T16:45:00"/>
    <s v="Rosehill"/>
    <n v="9"/>
    <n v="1"/>
    <s v="Celestial Legend"/>
    <s v="E4-10"/>
    <n v="20"/>
  </r>
  <r>
    <x v="69"/>
    <d v="1899-12-30T17:25:00"/>
    <x v="1"/>
    <n v="10"/>
    <n v="11"/>
    <s v="Pharari"/>
    <s v="E4"/>
    <n v="10"/>
    <n v="10"/>
    <x v="0"/>
    <s v="E4-10"/>
    <s v="OK"/>
    <n v="40"/>
    <m/>
    <s v=""/>
    <s v="Pharari"/>
    <s v=""/>
    <s v=""/>
    <s v=""/>
    <n v="100"/>
    <s v=""/>
    <n v="-100"/>
    <x v="0"/>
    <s v="Poor &lt;55"/>
    <x v="2"/>
    <s v=""/>
    <n v="-20"/>
    <s v="NSW"/>
    <s v="-"/>
    <d v="1899-12-30T17:25:00"/>
    <s v="Rosehill"/>
    <n v="10"/>
    <n v="11"/>
    <s v="Pharari"/>
    <s v="E4-10"/>
    <n v="20"/>
  </r>
  <r>
    <x v="70"/>
    <d v="1899-12-30T12:05:00"/>
    <x v="6"/>
    <n v="1"/>
    <n v="5"/>
    <s v="Agita"/>
    <s v="Pro Syd"/>
    <n v="10"/>
    <n v="10"/>
    <x v="0"/>
    <s v="Pro Syd-10"/>
    <s v="OK"/>
    <n v="40"/>
    <m/>
    <s v=""/>
    <s v="Agita"/>
    <s v=""/>
    <s v=""/>
    <s v=""/>
    <n v="100"/>
    <s v=""/>
    <n v="-100"/>
    <x v="0"/>
    <s v="Poor &lt;55"/>
    <x v="2"/>
    <s v=""/>
    <n v="-20"/>
    <s v="NSW"/>
    <s v="-"/>
    <d v="1899-12-30T12:05:00"/>
    <s v="Randwick"/>
    <n v="1"/>
    <n v="5"/>
    <s v="Agita"/>
    <s v="Pro Syd-10"/>
    <n v="20"/>
  </r>
  <r>
    <x v="70"/>
    <d v="1899-12-30T12:25:00"/>
    <x v="0"/>
    <n v="1"/>
    <n v="5"/>
    <s v="Moby Dick"/>
    <s v="E4"/>
    <n v="10"/>
    <n v="23"/>
    <x v="1"/>
    <s v="E4-10/Nat-13"/>
    <s v="OK"/>
    <n v="92"/>
    <m/>
    <s v=""/>
    <s v="Moby Dick"/>
    <n v="100"/>
    <s v=""/>
    <n v="-100"/>
    <n v="100"/>
    <s v=""/>
    <n v="-100"/>
    <x v="0"/>
    <s v="Best"/>
    <x v="4"/>
    <s v=""/>
    <n v="-100"/>
    <s v="Vic"/>
    <s v="-"/>
    <d v="1899-12-30T12:25:00"/>
    <s v="Flemington"/>
    <n v="1"/>
    <n v="5"/>
    <s v="Moby Dick"/>
    <s v="E4-10/Nat-13"/>
    <n v="100"/>
  </r>
  <r>
    <x v="70"/>
    <d v="1899-12-30T12:25:00"/>
    <x v="0"/>
    <n v="1"/>
    <n v="5"/>
    <s v="Moby Dick"/>
    <s v="Nat"/>
    <n v="13"/>
    <s v=""/>
    <x v="2"/>
    <s v=""/>
    <s v="OK"/>
    <s v=""/>
    <m/>
    <s v=""/>
    <s v="Moby Dick"/>
    <s v=""/>
    <s v=""/>
    <s v=""/>
    <n v="100"/>
    <s v=""/>
    <n v="-100"/>
    <x v="0"/>
    <s v="Best"/>
    <x v="5"/>
    <s v=""/>
    <s v=""/>
    <s v="Vic"/>
    <s v="-"/>
    <d v="1899-12-30T12:25:00"/>
    <s v="Flemington"/>
    <n v="1"/>
    <n v="5"/>
    <s v="Moby Dick"/>
    <s v=""/>
    <s v=""/>
  </r>
  <r>
    <x v="70"/>
    <d v="1899-12-30T12:48:00"/>
    <x v="4"/>
    <n v="2"/>
    <n v="12"/>
    <s v="Redford"/>
    <s v="Nat"/>
    <n v="11"/>
    <n v="11"/>
    <x v="0"/>
    <s v="Nat-11"/>
    <s v=""/>
    <n v="44"/>
    <n v="2"/>
    <n v="88"/>
    <s v="Redford"/>
    <s v=""/>
    <s v=""/>
    <s v=""/>
    <n v="100"/>
    <n v="200"/>
    <n v="100"/>
    <x v="0"/>
    <s v="Q"/>
    <x v="3"/>
    <n v="80"/>
    <n v="40"/>
    <s v="Qld"/>
    <s v="-"/>
    <d v="1899-12-30T12:48:00"/>
    <s v="Doomben"/>
    <n v="2"/>
    <n v="12"/>
    <s v="Redford"/>
    <s v="Nat-11"/>
    <n v="40"/>
  </r>
  <r>
    <x v="70"/>
    <d v="1899-12-30T13:23:00"/>
    <x v="4"/>
    <n v="3"/>
    <n v="7"/>
    <s v="Iverson"/>
    <s v="Nat"/>
    <n v="11"/>
    <n v="11"/>
    <x v="0"/>
    <s v="Nat-11"/>
    <s v=""/>
    <n v="44"/>
    <m/>
    <s v=""/>
    <s v="Iverson"/>
    <s v=""/>
    <s v=""/>
    <s v=""/>
    <n v="100"/>
    <s v=""/>
    <n v="-100"/>
    <x v="0"/>
    <s v="Q"/>
    <x v="3"/>
    <s v=""/>
    <n v="-40"/>
    <s v="Qld"/>
    <s v="-"/>
    <d v="1899-12-30T13:23:00"/>
    <s v="Doomben"/>
    <n v="3"/>
    <n v="7"/>
    <s v="Iverson"/>
    <s v="Nat-11"/>
    <n v="40"/>
  </r>
  <r>
    <x v="70"/>
    <d v="1899-12-30T13:50:00"/>
    <x v="6"/>
    <n v="4"/>
    <n v="4"/>
    <s v="Media World"/>
    <s v="E4"/>
    <n v="10"/>
    <n v="40"/>
    <x v="3"/>
    <s v="E4-10/Edge-15/Nat-15"/>
    <s v="OK"/>
    <n v="160"/>
    <m/>
    <s v=""/>
    <s v="Media World"/>
    <n v="200"/>
    <s v=""/>
    <n v="-200"/>
    <n v="100"/>
    <s v=""/>
    <n v="-100"/>
    <x v="0"/>
    <s v="Best"/>
    <x v="6"/>
    <s v=""/>
    <n v="-150"/>
    <s v="NSW"/>
    <s v="-"/>
    <d v="1899-12-30T13:50:00"/>
    <s v="Randwick"/>
    <n v="4"/>
    <n v="4"/>
    <s v="Media World"/>
    <s v="E4-10/Edge-15/Nat-15"/>
    <n v="150"/>
  </r>
  <r>
    <x v="70"/>
    <d v="1899-12-30T13:50:00"/>
    <x v="6"/>
    <n v="4"/>
    <n v="4"/>
    <s v="Media World"/>
    <s v="Edge"/>
    <n v="15"/>
    <s v=""/>
    <x v="2"/>
    <s v=""/>
    <s v="OK"/>
    <s v=""/>
    <m/>
    <s v=""/>
    <s v="Media World"/>
    <s v=""/>
    <s v=""/>
    <s v=""/>
    <n v="100"/>
    <s v=""/>
    <n v="-100"/>
    <x v="0"/>
    <s v="Best"/>
    <x v="5"/>
    <s v=""/>
    <s v=""/>
    <s v="NSW"/>
    <s v="-"/>
    <d v="1899-12-30T13:50:00"/>
    <s v="Randwick"/>
    <n v="4"/>
    <n v="4"/>
    <s v="Media World"/>
    <s v=""/>
    <s v=""/>
  </r>
  <r>
    <x v="70"/>
    <d v="1899-12-30T13:50:00"/>
    <x v="6"/>
    <n v="4"/>
    <n v="4"/>
    <s v="Media World"/>
    <s v="Nat"/>
    <n v="15"/>
    <s v=""/>
    <x v="2"/>
    <s v=""/>
    <s v="OK"/>
    <s v=""/>
    <m/>
    <s v=""/>
    <s v="Media World"/>
    <s v=""/>
    <s v=""/>
    <s v=""/>
    <n v="100"/>
    <s v=""/>
    <n v="-100"/>
    <x v="0"/>
    <s v="Best"/>
    <x v="5"/>
    <s v=""/>
    <s v=""/>
    <s v="NSW"/>
    <s v="-"/>
    <d v="1899-12-30T13:50:00"/>
    <s v="Randwick"/>
    <n v="4"/>
    <n v="4"/>
    <s v="Media World"/>
    <s v=""/>
    <s v=""/>
  </r>
  <r>
    <x v="70"/>
    <d v="1899-12-30T14:05:00"/>
    <x v="0"/>
    <n v="4"/>
    <n v="5"/>
    <s v="Wings Of Desire"/>
    <s v="E4"/>
    <n v="10"/>
    <n v="23"/>
    <x v="1"/>
    <s v="E4-10/Nat-13"/>
    <s v="OK"/>
    <n v="92"/>
    <m/>
    <s v=""/>
    <s v="Wings Of Desire"/>
    <n v="100"/>
    <s v=""/>
    <n v="-100"/>
    <n v="100"/>
    <s v=""/>
    <n v="-100"/>
    <x v="0"/>
    <s v="Best"/>
    <x v="4"/>
    <s v=""/>
    <n v="-100"/>
    <s v="Vic"/>
    <s v="-"/>
    <d v="1899-12-30T14:05:00"/>
    <s v="Flemington"/>
    <n v="4"/>
    <n v="5"/>
    <s v="Wings Of Desire"/>
    <s v="E4-10/Nat-13"/>
    <n v="100"/>
  </r>
  <r>
    <x v="70"/>
    <d v="1899-12-30T14:05:00"/>
    <x v="0"/>
    <n v="4"/>
    <n v="5"/>
    <s v="Wings Of Desire"/>
    <s v="Nat"/>
    <n v="13"/>
    <s v=""/>
    <x v="2"/>
    <s v=""/>
    <s v="OK"/>
    <s v=""/>
    <m/>
    <s v=""/>
    <s v="Wings Of Desire"/>
    <s v=""/>
    <s v=""/>
    <s v=""/>
    <n v="100"/>
    <s v=""/>
    <n v="-100"/>
    <x v="0"/>
    <s v="Best"/>
    <x v="5"/>
    <s v=""/>
    <s v=""/>
    <s v="Vic"/>
    <s v="-"/>
    <d v="1899-12-30T14:05:00"/>
    <s v="Flemington"/>
    <n v="4"/>
    <n v="5"/>
    <s v="Wings Of Desire"/>
    <s v=""/>
    <s v=""/>
  </r>
  <r>
    <x v="70"/>
    <d v="1899-12-30T14:25:00"/>
    <x v="6"/>
    <n v="5"/>
    <n v="12"/>
    <s v="Chica Mojito"/>
    <s v="Pro Syd"/>
    <n v="15"/>
    <n v="15"/>
    <x v="0"/>
    <s v="Pro Syd-15"/>
    <s v="OK"/>
    <n v="60"/>
    <m/>
    <s v=""/>
    <s v="Chica Mojito"/>
    <s v=""/>
    <s v=""/>
    <s v=""/>
    <n v="100"/>
    <s v=""/>
    <n v="-100"/>
    <x v="0"/>
    <s v="Best"/>
    <x v="4"/>
    <s v=""/>
    <n v="-100"/>
    <s v="NSW"/>
    <s v="-"/>
    <d v="1899-12-30T14:25:00"/>
    <s v="Randwick"/>
    <n v="5"/>
    <n v="12"/>
    <s v="Chica Mojito"/>
    <s v="Pro Syd-15"/>
    <n v="100"/>
  </r>
  <r>
    <x v="70"/>
    <d v="1899-12-30T14:25:00"/>
    <x v="6"/>
    <n v="5"/>
    <n v="8"/>
    <s v="Overriding"/>
    <s v="E4"/>
    <n v="10"/>
    <n v="10"/>
    <x v="0"/>
    <s v="E4-10"/>
    <s v="OK"/>
    <n v="40"/>
    <m/>
    <s v=""/>
    <s v="Overriding"/>
    <s v=""/>
    <s v=""/>
    <s v=""/>
    <n v="100"/>
    <s v=""/>
    <n v="-100"/>
    <x v="0"/>
    <s v="Poor &lt;55"/>
    <x v="2"/>
    <s v=""/>
    <n v="-20"/>
    <s v="NSW"/>
    <s v="-"/>
    <d v="1899-12-30T14:25:00"/>
    <s v="Randwick"/>
    <n v="5"/>
    <n v="8"/>
    <s v="Overriding"/>
    <s v="E4-10"/>
    <n v="20"/>
  </r>
  <r>
    <x v="70"/>
    <d v="1899-12-30T14:40:00"/>
    <x v="0"/>
    <n v="5"/>
    <n v="4"/>
    <s v="First Settler"/>
    <s v="E4"/>
    <n v="10"/>
    <n v="23"/>
    <x v="1"/>
    <s v="E4-10/Nat-13"/>
    <s v="OK"/>
    <n v="92"/>
    <n v="4.7"/>
    <n v="432.40000000000003"/>
    <s v="First Settler"/>
    <n v="100"/>
    <n v="470"/>
    <n v="370"/>
    <n v="100"/>
    <n v="470"/>
    <n v="370"/>
    <x v="0"/>
    <s v="Best"/>
    <x v="4"/>
    <n v="470"/>
    <n v="370"/>
    <s v="Vic"/>
    <s v="-"/>
    <d v="1899-12-30T14:40:00"/>
    <s v="Flemington"/>
    <n v="5"/>
    <n v="4"/>
    <s v="First Settler"/>
    <s v="E4-10/Nat-13"/>
    <n v="100"/>
  </r>
  <r>
    <x v="70"/>
    <d v="1899-12-30T14:40:00"/>
    <x v="0"/>
    <n v="5"/>
    <n v="4"/>
    <s v="First Settler"/>
    <s v="Nat"/>
    <n v="13"/>
    <s v=""/>
    <x v="2"/>
    <s v=""/>
    <s v="OK"/>
    <s v=""/>
    <n v="4.7"/>
    <s v=""/>
    <s v="First Settler"/>
    <s v=""/>
    <s v=""/>
    <s v=""/>
    <n v="100"/>
    <n v="470"/>
    <n v="370"/>
    <x v="0"/>
    <s v="Best"/>
    <x v="5"/>
    <s v=""/>
    <s v=""/>
    <s v="Vic"/>
    <s v="-"/>
    <d v="1899-12-30T14:40:00"/>
    <s v="Flemington"/>
    <n v="5"/>
    <n v="4"/>
    <s v="First Settler"/>
    <s v=""/>
    <s v=""/>
  </r>
  <r>
    <x v="70"/>
    <d v="1899-12-30T15:08:00"/>
    <x v="4"/>
    <n v="6"/>
    <n v="3"/>
    <s v="Countyourblessings"/>
    <s v="Nat"/>
    <n v="11"/>
    <n v="11"/>
    <x v="0"/>
    <s v="Nat-11"/>
    <s v=""/>
    <n v="44"/>
    <n v="2.6"/>
    <n v="114.4"/>
    <s v="Countyourblessings"/>
    <s v=""/>
    <s v=""/>
    <s v=""/>
    <n v="100"/>
    <n v="260"/>
    <n v="160"/>
    <x v="0"/>
    <s v="Q"/>
    <x v="3"/>
    <n v="104"/>
    <n v="64"/>
    <s v="Qld"/>
    <s v="-"/>
    <d v="1899-12-30T15:08:00"/>
    <s v="Doomben"/>
    <n v="6"/>
    <n v="3"/>
    <s v="Countyourblessings"/>
    <s v="Nat-11"/>
    <n v="40"/>
  </r>
  <r>
    <x v="70"/>
    <d v="1899-12-30T15:15:00"/>
    <x v="0"/>
    <n v="6"/>
    <n v="5"/>
    <s v="Arran Bay"/>
    <s v="Edge"/>
    <n v="12"/>
    <n v="25"/>
    <x v="1"/>
    <s v="Edge-12/Pro Mel-13"/>
    <s v="OK"/>
    <n v="100"/>
    <m/>
    <s v=""/>
    <s v="Arran Bay"/>
    <n v="100"/>
    <s v=""/>
    <n v="-100"/>
    <n v="100"/>
    <s v=""/>
    <n v="-100"/>
    <x v="0"/>
    <s v="Best"/>
    <x v="4"/>
    <s v=""/>
    <n v="-100"/>
    <s v="Vic"/>
    <s v="-"/>
    <d v="1899-12-30T15:15:00"/>
    <s v="Flemington"/>
    <n v="6"/>
    <n v="5"/>
    <s v="Arran Bay"/>
    <s v="Edge-12/Pro Mel-13"/>
    <n v="100"/>
  </r>
  <r>
    <x v="70"/>
    <d v="1899-12-30T15:15:00"/>
    <x v="0"/>
    <n v="6"/>
    <n v="5"/>
    <s v="Arran Bay"/>
    <s v="Pro Mel"/>
    <n v="13"/>
    <s v=""/>
    <x v="2"/>
    <s v=""/>
    <s v="OK"/>
    <s v=""/>
    <m/>
    <s v=""/>
    <s v="Arran Bay"/>
    <s v=""/>
    <s v=""/>
    <s v=""/>
    <n v="100"/>
    <s v=""/>
    <n v="-100"/>
    <x v="0"/>
    <s v="Best"/>
    <x v="5"/>
    <s v=""/>
    <s v=""/>
    <s v="Vic"/>
    <s v="-"/>
    <d v="1899-12-30T15:15:00"/>
    <s v="Flemington"/>
    <n v="6"/>
    <n v="5"/>
    <s v="Arran Bay"/>
    <s v=""/>
    <s v=""/>
  </r>
  <r>
    <x v="70"/>
    <d v="1899-12-30T15:43:00"/>
    <x v="4"/>
    <n v="7"/>
    <n v="6"/>
    <s v="Corfe Castle"/>
    <s v="Nat"/>
    <n v="11"/>
    <n v="11"/>
    <x v="0"/>
    <s v="Nat-11"/>
    <s v=""/>
    <n v="44"/>
    <n v="2.8"/>
    <n v="123.19999999999999"/>
    <s v="Corfe Castle"/>
    <s v=""/>
    <s v=""/>
    <s v=""/>
    <n v="100"/>
    <n v="280"/>
    <n v="180"/>
    <x v="0"/>
    <s v="Q"/>
    <x v="3"/>
    <n v="112"/>
    <n v="72"/>
    <s v="Qld"/>
    <s v="-"/>
    <d v="1899-12-30T15:43:00"/>
    <s v="Doomben"/>
    <n v="7"/>
    <n v="6"/>
    <s v="Corfe Castle"/>
    <s v="Nat-11"/>
    <n v="40"/>
  </r>
  <r>
    <x v="70"/>
    <d v="1899-12-30T15:50:00"/>
    <x v="0"/>
    <n v="7"/>
    <n v="6"/>
    <s v="Point King"/>
    <s v="Pro Mel"/>
    <n v="10"/>
    <n v="10"/>
    <x v="0"/>
    <s v="Pro Mel-10"/>
    <s v="OK"/>
    <n v="40"/>
    <m/>
    <s v=""/>
    <s v="Point King"/>
    <s v=""/>
    <s v=""/>
    <s v=""/>
    <n v="100"/>
    <s v=""/>
    <n v="-100"/>
    <x v="0"/>
    <s v="Poor &lt;55"/>
    <x v="2"/>
    <s v=""/>
    <n v="-20"/>
    <s v="Vic"/>
    <s v="-"/>
    <d v="1899-12-30T15:50:00"/>
    <s v="Flemington"/>
    <n v="7"/>
    <n v="6"/>
    <s v="Point King"/>
    <s v="Pro Mel-10"/>
    <n v="20"/>
  </r>
  <r>
    <x v="70"/>
    <d v="1899-12-30T16:18:00"/>
    <x v="4"/>
    <n v="8"/>
    <n v="16"/>
    <s v="Navyonthehighway"/>
    <s v="Nat"/>
    <n v="11"/>
    <n v="11"/>
    <x v="0"/>
    <s v="Nat-11"/>
    <s v=""/>
    <n v="44"/>
    <n v="2.4"/>
    <n v="105.6"/>
    <s v="Navyonthehighway"/>
    <s v=""/>
    <s v=""/>
    <s v=""/>
    <n v="100"/>
    <n v="240"/>
    <n v="140"/>
    <x v="0"/>
    <s v="Q"/>
    <x v="3"/>
    <n v="96"/>
    <n v="56"/>
    <s v="Qld"/>
    <s v="-"/>
    <d v="1899-12-30T16:18:00"/>
    <s v="Doomben"/>
    <n v="8"/>
    <n v="16"/>
    <s v="Navyonthehighway"/>
    <s v="Nat-11"/>
    <n v="40"/>
  </r>
  <r>
    <x v="70"/>
    <d v="1899-12-30T16:25:00"/>
    <x v="0"/>
    <n v="8"/>
    <n v="3"/>
    <s v="Buckaroo"/>
    <s v="Edge"/>
    <n v="10"/>
    <n v="23"/>
    <x v="1"/>
    <s v="Edge-10/Pro Mel-13"/>
    <s v="OK"/>
    <n v="92"/>
    <m/>
    <s v=""/>
    <s v="Buckaroo"/>
    <n v="100"/>
    <s v=""/>
    <n v="-100"/>
    <n v="100"/>
    <s v=""/>
    <n v="-100"/>
    <x v="0"/>
    <s v="Best"/>
    <x v="4"/>
    <s v=""/>
    <n v="-100"/>
    <s v="Vic"/>
    <s v="-"/>
    <d v="1899-12-30T16:25:00"/>
    <s v="Flemington"/>
    <n v="8"/>
    <n v="3"/>
    <s v="Buckaroo"/>
    <s v="Edge-10/Pro Mel-13"/>
    <n v="100"/>
  </r>
  <r>
    <x v="70"/>
    <d v="1899-12-30T16:25:00"/>
    <x v="0"/>
    <n v="8"/>
    <n v="3"/>
    <s v="Buckaroo"/>
    <s v="Pro Mel"/>
    <n v="13"/>
    <s v=""/>
    <x v="2"/>
    <s v=""/>
    <s v="OK"/>
    <s v=""/>
    <m/>
    <s v=""/>
    <s v="Buckaroo"/>
    <s v=""/>
    <s v=""/>
    <s v=""/>
    <n v="100"/>
    <s v=""/>
    <n v="-100"/>
    <x v="0"/>
    <s v="Best"/>
    <x v="5"/>
    <s v=""/>
    <s v=""/>
    <s v="Vic"/>
    <s v="-"/>
    <d v="1899-12-30T16:25:00"/>
    <s v="Flemington"/>
    <n v="8"/>
    <n v="3"/>
    <s v="Buckaroo"/>
    <s v=""/>
    <s v=""/>
  </r>
  <r>
    <x v="70"/>
    <d v="1899-12-30T16:25:00"/>
    <x v="0"/>
    <n v="8"/>
    <n v="4"/>
    <s v="Via Sistina"/>
    <s v="Edge"/>
    <n v="10"/>
    <n v="20"/>
    <x v="1"/>
    <s v="Edge-10/Pro Mel-10"/>
    <s v="OK"/>
    <n v="80"/>
    <n v="5"/>
    <n v="400"/>
    <s v="Via Sistina"/>
    <n v="100"/>
    <n v="500"/>
    <n v="400"/>
    <n v="100"/>
    <n v="500"/>
    <n v="400"/>
    <x v="0"/>
    <s v="Best"/>
    <x v="4"/>
    <n v="500"/>
    <n v="400"/>
    <s v="Vic"/>
    <s v="-"/>
    <d v="1899-12-30T16:25:00"/>
    <s v="Flemington"/>
    <n v="8"/>
    <n v="4"/>
    <s v="Via Sistina"/>
    <s v="Edge-10/Pro Mel-10"/>
    <n v="100"/>
  </r>
  <r>
    <x v="70"/>
    <d v="1899-12-30T16:25:00"/>
    <x v="0"/>
    <n v="8"/>
    <n v="4"/>
    <s v="Via Sistina"/>
    <s v="Pro Mel"/>
    <n v="10"/>
    <s v=""/>
    <x v="2"/>
    <s v=""/>
    <s v="OK"/>
    <s v=""/>
    <n v="5"/>
    <s v=""/>
    <s v="Via Sistina"/>
    <s v=""/>
    <s v=""/>
    <s v=""/>
    <n v="100"/>
    <n v="500"/>
    <n v="400"/>
    <x v="0"/>
    <s v="Best"/>
    <x v="5"/>
    <s v=""/>
    <s v=""/>
    <s v="Vic"/>
    <s v="-"/>
    <d v="1899-12-30T16:25:00"/>
    <s v="Flemington"/>
    <n v="8"/>
    <n v="4"/>
    <s v="Via Sistina"/>
    <s v=""/>
    <s v=""/>
  </r>
  <r>
    <x v="70"/>
    <d v="1899-12-30T16:45:00"/>
    <x v="6"/>
    <n v="9"/>
    <n v="2"/>
    <s v="Royal Patronage"/>
    <s v="E4"/>
    <n v="10"/>
    <n v="10"/>
    <x v="0"/>
    <s v="E4-10"/>
    <s v="OK"/>
    <n v="40"/>
    <m/>
    <s v=""/>
    <s v="Royal Patronage"/>
    <s v=""/>
    <s v=""/>
    <s v=""/>
    <n v="100"/>
    <s v=""/>
    <n v="-100"/>
    <x v="0"/>
    <s v="Poor &lt;55"/>
    <x v="2"/>
    <s v=""/>
    <n v="-20"/>
    <s v="NSW"/>
    <s v="-"/>
    <d v="1899-12-30T16:45:00"/>
    <s v="Randwick"/>
    <n v="9"/>
    <n v="2"/>
    <s v="Royal Patronage"/>
    <s v="E4-10"/>
    <n v="20"/>
  </r>
  <r>
    <x v="70"/>
    <d v="1899-12-30T16:58:00"/>
    <x v="4"/>
    <n v="9"/>
    <n v="7"/>
    <s v="Headwall"/>
    <s v="Nat"/>
    <n v="11"/>
    <n v="11"/>
    <x v="0"/>
    <s v="Nat-11"/>
    <s v=""/>
    <n v="44"/>
    <m/>
    <s v=""/>
    <s v="Headwall"/>
    <s v=""/>
    <s v=""/>
    <s v=""/>
    <n v="100"/>
    <s v=""/>
    <n v="-100"/>
    <x v="0"/>
    <s v="Q"/>
    <x v="3"/>
    <s v=""/>
    <n v="-40"/>
    <s v="Qld"/>
    <s v="-"/>
    <d v="1899-12-30T16:58:00"/>
    <s v="Doomben"/>
    <n v="9"/>
    <n v="7"/>
    <s v="Headwall"/>
    <s v="Nat-11"/>
    <n v="40"/>
  </r>
  <r>
    <x v="70"/>
    <d v="1899-12-30T17:05:00"/>
    <x v="0"/>
    <n v="9"/>
    <n v="2"/>
    <s v="Sghirripa"/>
    <s v="Edge"/>
    <n v="12"/>
    <n v="22"/>
    <x v="1"/>
    <s v="Edge-12/Pro Mel-10"/>
    <s v="OK"/>
    <n v="88"/>
    <m/>
    <s v=""/>
    <s v="Sghirripa"/>
    <n v="100"/>
    <s v=""/>
    <n v="-100"/>
    <n v="100"/>
    <s v=""/>
    <n v="-100"/>
    <x v="0"/>
    <s v="Best"/>
    <x v="4"/>
    <s v=""/>
    <n v="-100"/>
    <s v="Vic"/>
    <s v="-"/>
    <d v="1899-12-30T17:05:00"/>
    <s v="Flemington"/>
    <n v="9"/>
    <n v="2"/>
    <s v="Sghirripa"/>
    <s v="Edge-12/Pro Mel-10"/>
    <n v="100"/>
  </r>
  <r>
    <x v="70"/>
    <d v="1899-12-30T17:05:00"/>
    <x v="0"/>
    <n v="9"/>
    <n v="2"/>
    <s v="Sghirripa"/>
    <s v="Pro Mel"/>
    <n v="10"/>
    <s v=""/>
    <x v="2"/>
    <s v=""/>
    <s v="OK"/>
    <s v=""/>
    <m/>
    <s v=""/>
    <s v="Sghirripa"/>
    <s v=""/>
    <s v=""/>
    <s v=""/>
    <n v="100"/>
    <s v=""/>
    <n v="-100"/>
    <x v="0"/>
    <s v="Best"/>
    <x v="5"/>
    <s v=""/>
    <s v=""/>
    <s v="Vic"/>
    <s v="-"/>
    <d v="1899-12-30T17:05:00"/>
    <s v="Flemington"/>
    <n v="9"/>
    <n v="2"/>
    <s v="Sghirripa"/>
    <s v=""/>
    <s v=""/>
  </r>
  <r>
    <x v="70"/>
    <d v="1899-12-30T17:25:00"/>
    <x v="6"/>
    <n v="10"/>
    <n v="21"/>
    <s v="Briasa"/>
    <s v="E4"/>
    <n v="10"/>
    <n v="10"/>
    <x v="0"/>
    <s v="E4-10"/>
    <s v="OK"/>
    <n v="40"/>
    <m/>
    <s v=""/>
    <s v="Briasa"/>
    <s v=""/>
    <s v=""/>
    <s v=""/>
    <n v="100"/>
    <s v=""/>
    <n v="-100"/>
    <x v="0"/>
    <s v="Poor &lt;55"/>
    <x v="2"/>
    <s v=""/>
    <n v="-20"/>
    <s v="NSW"/>
    <s v="-"/>
    <d v="1899-12-30T17:25:00"/>
    <s v="Randwick"/>
    <n v="10"/>
    <n v="21"/>
    <s v="Briasa"/>
    <s v="E4-10"/>
    <n v="20"/>
  </r>
  <r>
    <x v="71"/>
    <d v="1899-12-30T12:15:00"/>
    <x v="5"/>
    <n v="1"/>
    <n v="11"/>
    <s v="Extreme Virtue"/>
    <s v="E4"/>
    <n v="20"/>
    <n v="60"/>
    <x v="3"/>
    <s v="E4-20/Edge-20/Nat-20"/>
    <s v="OK"/>
    <n v="240"/>
    <n v="9"/>
    <n v="2160"/>
    <s v="Extreme Virtue"/>
    <n v="200"/>
    <n v="1800"/>
    <n v="1600"/>
    <n v="100"/>
    <n v="900"/>
    <n v="800"/>
    <x v="0"/>
    <s v="Best"/>
    <x v="6"/>
    <n v="1350"/>
    <n v="1200"/>
    <s v="Vic"/>
    <s v="-"/>
    <d v="1899-12-30T12:15:00"/>
    <s v="Caulfield"/>
    <n v="1"/>
    <n v="11"/>
    <s v="Extreme Virtue"/>
    <s v="E4-20/Edge-20/Nat-20"/>
    <n v="150"/>
  </r>
  <r>
    <x v="71"/>
    <d v="1899-12-30T12:15:00"/>
    <x v="5"/>
    <n v="1"/>
    <n v="11"/>
    <s v="Extreme Virtue"/>
    <s v="Edge"/>
    <n v="20"/>
    <s v=""/>
    <x v="2"/>
    <s v=""/>
    <s v="OK"/>
    <s v=""/>
    <n v="9"/>
    <s v=""/>
    <s v="Extreme Virtue"/>
    <s v=""/>
    <s v=""/>
    <s v=""/>
    <n v="100"/>
    <n v="900"/>
    <n v="800"/>
    <x v="0"/>
    <s v="Best"/>
    <x v="5"/>
    <s v=""/>
    <s v=""/>
    <s v="Vic"/>
    <s v="-"/>
    <d v="1899-12-30T12:15:00"/>
    <s v="Caulfield"/>
    <n v="1"/>
    <n v="11"/>
    <s v="Extreme Virtue"/>
    <s v=""/>
    <s v=""/>
  </r>
  <r>
    <x v="71"/>
    <d v="1899-12-30T12:15:00"/>
    <x v="5"/>
    <n v="1"/>
    <n v="11"/>
    <s v="Extreme Virtue"/>
    <s v="Nat"/>
    <n v="20"/>
    <s v=""/>
    <x v="2"/>
    <s v=""/>
    <s v="OK"/>
    <s v=""/>
    <n v="9"/>
    <s v=""/>
    <s v="Extreme Virtue"/>
    <s v=""/>
    <s v=""/>
    <s v=""/>
    <n v="100"/>
    <n v="900"/>
    <n v="800"/>
    <x v="0"/>
    <s v="Best"/>
    <x v="5"/>
    <s v=""/>
    <s v=""/>
    <s v="Vic"/>
    <s v="-"/>
    <d v="1899-12-30T12:15:00"/>
    <s v="Caulfield"/>
    <n v="1"/>
    <n v="11"/>
    <s v="Extreme Virtue"/>
    <s v=""/>
    <s v=""/>
  </r>
  <r>
    <x v="71"/>
    <d v="1899-12-30T12:15:00"/>
    <x v="5"/>
    <n v="1"/>
    <n v="3"/>
    <s v="Nails Murphy"/>
    <s v="Edge"/>
    <n v="10"/>
    <n v="23"/>
    <x v="1"/>
    <s v="Edge-10/Pro Mel-13"/>
    <s v="OK"/>
    <n v="92"/>
    <m/>
    <s v=""/>
    <s v="Nails Murphy"/>
    <n v="100"/>
    <s v=""/>
    <n v="-100"/>
    <n v="100"/>
    <s v=""/>
    <n v="-100"/>
    <x v="0"/>
    <s v="Best"/>
    <x v="4"/>
    <s v=""/>
    <n v="-100"/>
    <s v="Vic"/>
    <s v="-"/>
    <d v="1899-12-30T12:15:00"/>
    <s v="Caulfield"/>
    <n v="1"/>
    <n v="3"/>
    <s v="Nails Murphy"/>
    <s v="Edge-10/Pro Mel-13"/>
    <n v="100"/>
  </r>
  <r>
    <x v="71"/>
    <d v="1899-12-30T12:15:00"/>
    <x v="5"/>
    <n v="1"/>
    <n v="3"/>
    <s v="Nails Murphy"/>
    <s v="Pro Mel"/>
    <n v="13"/>
    <s v=""/>
    <x v="2"/>
    <s v=""/>
    <s v="OK"/>
    <s v=""/>
    <m/>
    <s v=""/>
    <s v="Nails Murphy"/>
    <s v=""/>
    <s v=""/>
    <s v=""/>
    <n v="100"/>
    <s v=""/>
    <n v="-100"/>
    <x v="0"/>
    <s v="Best"/>
    <x v="5"/>
    <s v=""/>
    <s v=""/>
    <s v="Vic"/>
    <s v="-"/>
    <d v="1899-12-30T12:15:00"/>
    <s v="Caulfield"/>
    <n v="1"/>
    <n v="3"/>
    <s v="Nails Murphy"/>
    <s v=""/>
    <s v=""/>
  </r>
  <r>
    <x v="71"/>
    <d v="1899-12-30T12:35:00"/>
    <x v="1"/>
    <n v="1"/>
    <n v="4"/>
    <s v="Apollo Mission"/>
    <s v="Pro Syd"/>
    <n v="15"/>
    <n v="15"/>
    <x v="0"/>
    <s v="Pro Syd-15"/>
    <s v="OK"/>
    <n v="60"/>
    <m/>
    <s v=""/>
    <s v="Apollo Mission"/>
    <s v=""/>
    <s v=""/>
    <s v=""/>
    <n v="100"/>
    <s v=""/>
    <n v="-100"/>
    <x v="0"/>
    <s v="ave"/>
    <x v="1"/>
    <s v=""/>
    <n v="-120"/>
    <s v="NSW"/>
    <s v="-"/>
    <d v="1899-12-30T12:35:00"/>
    <s v="Rosehill"/>
    <n v="1"/>
    <n v="4"/>
    <s v="Apollo Mission"/>
    <s v="Pro Syd-15"/>
    <n v="120"/>
  </r>
  <r>
    <x v="71"/>
    <d v="1899-12-30T13:18:00"/>
    <x v="2"/>
    <n v="2"/>
    <n v="6"/>
    <s v="Fleur Du Monde"/>
    <s v="Nat"/>
    <n v="11"/>
    <n v="11"/>
    <x v="0"/>
    <s v="Nat-11"/>
    <s v=""/>
    <n v="44"/>
    <m/>
    <s v=""/>
    <s v="Fleur Du Monde"/>
    <s v=""/>
    <s v=""/>
    <s v=""/>
    <n v="100"/>
    <s v=""/>
    <n v="-100"/>
    <x v="0"/>
    <s v="Q"/>
    <x v="3"/>
    <s v=""/>
    <n v="-40"/>
    <s v="Qld"/>
    <s v="-"/>
    <d v="1899-12-30T13:18:00"/>
    <s v="Eagle Farm"/>
    <n v="2"/>
    <n v="6"/>
    <s v="Fleur Du Monde"/>
    <s v="Nat-11"/>
    <n v="40"/>
  </r>
  <r>
    <x v="71"/>
    <d v="1899-12-30T13:25:00"/>
    <x v="5"/>
    <n v="3"/>
    <n v="6"/>
    <s v="A Little Deep"/>
    <s v="E4"/>
    <n v="20"/>
    <n v="53"/>
    <x v="3"/>
    <s v="E4-20/Edge-20/Nat-13"/>
    <s v="OK"/>
    <n v="212"/>
    <m/>
    <s v=""/>
    <s v="A Little Deep"/>
    <n v="200"/>
    <s v=""/>
    <n v="-200"/>
    <n v="100"/>
    <s v=""/>
    <n v="-100"/>
    <x v="0"/>
    <s v="Best"/>
    <x v="6"/>
    <s v=""/>
    <n v="-150"/>
    <s v="Vic"/>
    <s v="-"/>
    <d v="1899-12-30T13:25:00"/>
    <s v="Caulfield"/>
    <n v="3"/>
    <n v="6"/>
    <s v="A Little Deep"/>
    <s v="E4-20/Edge-20/Nat-13"/>
    <n v="150"/>
  </r>
  <r>
    <x v="71"/>
    <d v="1899-12-30T13:25:00"/>
    <x v="5"/>
    <n v="3"/>
    <n v="6"/>
    <s v="A Little Deep"/>
    <s v="Edge"/>
    <n v="20"/>
    <s v=""/>
    <x v="2"/>
    <s v=""/>
    <s v="OK"/>
    <s v=""/>
    <m/>
    <s v=""/>
    <s v="A Little Deep"/>
    <s v=""/>
    <s v=""/>
    <s v=""/>
    <n v="100"/>
    <s v=""/>
    <n v="-100"/>
    <x v="0"/>
    <s v="Best"/>
    <x v="5"/>
    <s v=""/>
    <s v=""/>
    <s v="Vic"/>
    <s v="-"/>
    <d v="1899-12-30T13:25:00"/>
    <s v="Caulfield"/>
    <n v="3"/>
    <n v="6"/>
    <s v="A Little Deep"/>
    <s v=""/>
    <s v=""/>
  </r>
  <r>
    <x v="71"/>
    <d v="1899-12-30T13:25:00"/>
    <x v="5"/>
    <n v="3"/>
    <n v="6"/>
    <s v="A Little Deep"/>
    <s v="Nat"/>
    <n v="13"/>
    <s v=""/>
    <x v="2"/>
    <s v=""/>
    <s v="OK"/>
    <s v=""/>
    <m/>
    <s v=""/>
    <s v="A Little Deep"/>
    <s v=""/>
    <s v=""/>
    <s v=""/>
    <n v="100"/>
    <s v=""/>
    <n v="-100"/>
    <x v="0"/>
    <s v="Best"/>
    <x v="5"/>
    <s v=""/>
    <s v=""/>
    <s v="Vic"/>
    <s v="-"/>
    <d v="1899-12-30T13:25:00"/>
    <s v="Caulfield"/>
    <n v="3"/>
    <n v="6"/>
    <s v="A Little Deep"/>
    <s v=""/>
    <s v=""/>
  </r>
  <r>
    <x v="71"/>
    <d v="1899-12-30T13:25:00"/>
    <x v="5"/>
    <n v="3"/>
    <n v="13"/>
    <s v="Aviatress"/>
    <s v="Pro Mel"/>
    <n v="10"/>
    <n v="10"/>
    <x v="0"/>
    <s v="Pro Mel-10"/>
    <s v="OK"/>
    <n v="40"/>
    <m/>
    <s v=""/>
    <s v="Aviatress"/>
    <s v=""/>
    <s v=""/>
    <s v=""/>
    <n v="100"/>
    <s v=""/>
    <n v="-100"/>
    <x v="0"/>
    <s v="Poor &lt;55"/>
    <x v="2"/>
    <s v=""/>
    <n v="-20"/>
    <s v="Vic"/>
    <s v="-"/>
    <d v="1899-12-30T13:25:00"/>
    <s v="Caulfield"/>
    <n v="3"/>
    <n v="13"/>
    <s v="Aviatress"/>
    <s v="Pro Mel-10"/>
    <n v="20"/>
  </r>
  <r>
    <x v="71"/>
    <d v="1899-12-30T13:25:00"/>
    <x v="5"/>
    <n v="3"/>
    <n v="1"/>
    <s v="Charm Stone"/>
    <s v="Pro Mel"/>
    <n v="13"/>
    <n v="13"/>
    <x v="0"/>
    <s v="Pro Mel-13"/>
    <s v="OK"/>
    <n v="52"/>
    <n v="6.5"/>
    <n v="338"/>
    <s v="Charm Stone"/>
    <s v=""/>
    <s v=""/>
    <s v=""/>
    <n v="100"/>
    <n v="650"/>
    <n v="550"/>
    <x v="0"/>
    <s v="Poor &lt;55"/>
    <x v="2"/>
    <n v="130"/>
    <n v="110"/>
    <s v="Vic"/>
    <s v="-"/>
    <d v="1899-12-30T13:25:00"/>
    <s v="Caulfield"/>
    <n v="3"/>
    <n v="1"/>
    <s v="Charm Stone"/>
    <s v="Pro Mel-13"/>
    <n v="20"/>
  </r>
  <r>
    <x v="71"/>
    <d v="1899-12-30T14:00:00"/>
    <x v="5"/>
    <n v="4"/>
    <n v="14"/>
    <s v="City Of Lights"/>
    <s v="E4"/>
    <n v="10"/>
    <n v="23"/>
    <x v="1"/>
    <s v="E4-10/Nat-13"/>
    <s v="OK"/>
    <n v="92"/>
    <m/>
    <s v=""/>
    <s v="City Of Lights"/>
    <n v="100"/>
    <s v=""/>
    <n v="-100"/>
    <n v="100"/>
    <s v=""/>
    <n v="-100"/>
    <x v="0"/>
    <s v="Best"/>
    <x v="4"/>
    <s v=""/>
    <n v="-100"/>
    <s v="Vic"/>
    <s v="-"/>
    <d v="1899-12-30T14:00:00"/>
    <s v="Caulfield"/>
    <n v="4"/>
    <n v="14"/>
    <s v="City Of Lights"/>
    <s v="E4-10/Nat-13"/>
    <n v="100"/>
  </r>
  <r>
    <x v="71"/>
    <d v="1899-12-30T14:00:00"/>
    <x v="5"/>
    <n v="4"/>
    <n v="14"/>
    <s v="City Of Lights"/>
    <s v="Nat"/>
    <n v="13"/>
    <s v=""/>
    <x v="2"/>
    <s v=""/>
    <s v="OK"/>
    <s v=""/>
    <m/>
    <s v=""/>
    <s v="City Of Lights"/>
    <s v=""/>
    <s v=""/>
    <s v=""/>
    <n v="100"/>
    <s v=""/>
    <n v="-100"/>
    <x v="0"/>
    <s v="Best"/>
    <x v="5"/>
    <s v=""/>
    <s v=""/>
    <s v="Vic"/>
    <s v="-"/>
    <d v="1899-12-30T14:00:00"/>
    <s v="Caulfield"/>
    <n v="4"/>
    <n v="14"/>
    <s v="City Of Lights"/>
    <s v=""/>
    <s v=""/>
  </r>
  <r>
    <x v="71"/>
    <d v="1899-12-30T14:00:00"/>
    <x v="5"/>
    <n v="4"/>
    <n v="3"/>
    <s v="See You In Heaven"/>
    <s v="Edge"/>
    <n v="12"/>
    <n v="22"/>
    <x v="1"/>
    <s v="Edge-12/Pro Mel-10"/>
    <s v="OK"/>
    <n v="88"/>
    <m/>
    <s v=""/>
    <s v="See You In Heaven"/>
    <n v="100"/>
    <s v=""/>
    <n v="-100"/>
    <n v="100"/>
    <s v=""/>
    <n v="-100"/>
    <x v="0"/>
    <s v="Best"/>
    <x v="4"/>
    <s v=""/>
    <n v="-100"/>
    <s v="Vic"/>
    <s v="-"/>
    <d v="1899-12-30T14:00:00"/>
    <s v="Caulfield"/>
    <n v="4"/>
    <n v="3"/>
    <s v="See You In Heaven"/>
    <s v="Edge-12/Pro Mel-10"/>
    <n v="100"/>
  </r>
  <r>
    <x v="71"/>
    <d v="1899-12-30T14:00:00"/>
    <x v="5"/>
    <n v="4"/>
    <n v="3"/>
    <s v="See You In Heaven"/>
    <s v="Pro Mel"/>
    <n v="10"/>
    <s v=""/>
    <x v="2"/>
    <s v=""/>
    <s v="OK"/>
    <s v=""/>
    <m/>
    <s v=""/>
    <s v="See You In Heaven"/>
    <s v=""/>
    <s v=""/>
    <s v=""/>
    <n v="100"/>
    <s v=""/>
    <n v="-100"/>
    <x v="0"/>
    <s v="Best"/>
    <x v="5"/>
    <s v=""/>
    <s v=""/>
    <s v="Vic"/>
    <s v="-"/>
    <d v="1899-12-30T14:00:00"/>
    <s v="Caulfield"/>
    <n v="4"/>
    <n v="3"/>
    <s v="See You In Heaven"/>
    <s v=""/>
    <s v=""/>
  </r>
  <r>
    <x v="71"/>
    <d v="1899-12-30T14:35:00"/>
    <x v="5"/>
    <n v="5"/>
    <n v="12"/>
    <s v="Coin Toss"/>
    <s v="Edge"/>
    <n v="12"/>
    <n v="25"/>
    <x v="1"/>
    <s v="Edge-12/Pro Mel-13"/>
    <s v="OK"/>
    <n v="100"/>
    <m/>
    <s v=""/>
    <s v="Coin Toss"/>
    <n v="100"/>
    <s v=""/>
    <n v="-100"/>
    <n v="100"/>
    <s v=""/>
    <n v="-100"/>
    <x v="0"/>
    <s v="Best"/>
    <x v="4"/>
    <s v=""/>
    <n v="-100"/>
    <s v="Vic"/>
    <s v="-"/>
    <d v="1899-12-30T14:35:00"/>
    <s v="Caulfield"/>
    <n v="5"/>
    <n v="12"/>
    <s v="Coin Toss"/>
    <s v="Edge-12/Pro Mel-13"/>
    <n v="100"/>
  </r>
  <r>
    <x v="71"/>
    <d v="1899-12-30T14:35:00"/>
    <x v="5"/>
    <n v="5"/>
    <n v="12"/>
    <s v="Coin Toss"/>
    <s v="Pro Mel"/>
    <n v="13"/>
    <s v=""/>
    <x v="2"/>
    <s v=""/>
    <s v="OK"/>
    <s v=""/>
    <m/>
    <s v=""/>
    <s v="Coin Toss"/>
    <s v=""/>
    <s v=""/>
    <s v=""/>
    <n v="100"/>
    <s v=""/>
    <n v="-100"/>
    <x v="0"/>
    <s v="Best"/>
    <x v="5"/>
    <s v=""/>
    <s v=""/>
    <s v="Vic"/>
    <s v="-"/>
    <d v="1899-12-30T14:35:00"/>
    <s v="Caulfield"/>
    <n v="5"/>
    <n v="12"/>
    <s v="Coin Toss"/>
    <s v=""/>
    <s v=""/>
  </r>
  <r>
    <x v="71"/>
    <d v="1899-12-30T14:35:00"/>
    <x v="5"/>
    <n v="5"/>
    <n v="7"/>
    <s v="Jimmysstar"/>
    <s v="E4"/>
    <n v="10"/>
    <n v="23"/>
    <x v="1"/>
    <s v="E4-10/Nat-13"/>
    <s v="OK"/>
    <n v="92"/>
    <n v="2.4"/>
    <n v="220.79999999999998"/>
    <s v="Jimmysstar"/>
    <n v="100"/>
    <n v="240"/>
    <n v="140"/>
    <n v="100"/>
    <n v="240"/>
    <n v="140"/>
    <x v="0"/>
    <s v="Best"/>
    <x v="4"/>
    <n v="240"/>
    <n v="140"/>
    <s v="Vic"/>
    <s v="-"/>
    <d v="1899-12-30T14:35:00"/>
    <s v="Caulfield"/>
    <n v="5"/>
    <n v="7"/>
    <s v="Jimmysstar"/>
    <s v="E4-10/Nat-13"/>
    <n v="100"/>
  </r>
  <r>
    <x v="71"/>
    <d v="1899-12-30T14:35:00"/>
    <x v="5"/>
    <n v="5"/>
    <n v="7"/>
    <s v="Jimmysstar"/>
    <s v="Nat"/>
    <n v="13"/>
    <s v=""/>
    <x v="2"/>
    <s v=""/>
    <s v="OK"/>
    <s v=""/>
    <n v="2.4"/>
    <s v=""/>
    <s v="Jimmysstar"/>
    <s v=""/>
    <s v=""/>
    <s v=""/>
    <n v="100"/>
    <n v="240"/>
    <n v="140"/>
    <x v="0"/>
    <s v="Best"/>
    <x v="5"/>
    <s v=""/>
    <s v=""/>
    <s v="Vic"/>
    <s v="-"/>
    <d v="1899-12-30T14:35:00"/>
    <s v="Caulfield"/>
    <n v="5"/>
    <n v="7"/>
    <s v="Jimmysstar"/>
    <s v=""/>
    <s v=""/>
  </r>
  <r>
    <x v="71"/>
    <d v="1899-12-30T14:55:00"/>
    <x v="1"/>
    <n v="5"/>
    <n v="2"/>
    <s v="Switzerland"/>
    <s v="Nat"/>
    <n v="13"/>
    <n v="13"/>
    <x v="0"/>
    <s v="Nat-13"/>
    <s v="OK"/>
    <n v="52"/>
    <n v="6.1"/>
    <n v="317.2"/>
    <s v="Switzerland"/>
    <s v=""/>
    <s v=""/>
    <s v=""/>
    <n v="100"/>
    <n v="610"/>
    <n v="510"/>
    <x v="0"/>
    <s v="Nat OK"/>
    <x v="0"/>
    <n v="305"/>
    <n v="255"/>
    <s v="NSW"/>
    <s v="-"/>
    <d v="1899-12-30T14:55:00"/>
    <s v="Rosehill"/>
    <n v="5"/>
    <n v="2"/>
    <s v="Switzerland"/>
    <s v="Nat-13"/>
    <n v="50"/>
  </r>
  <r>
    <x v="71"/>
    <d v="1899-12-30T15:07:00"/>
    <x v="2"/>
    <n v="5"/>
    <n v="6"/>
    <s v="Wanda Rox"/>
    <s v="Nat"/>
    <n v="11"/>
    <n v="11"/>
    <x v="0"/>
    <s v="Nat-11"/>
    <s v=""/>
    <n v="44"/>
    <n v="1.8"/>
    <n v="79.2"/>
    <s v="Wanda Rox"/>
    <s v=""/>
    <s v=""/>
    <s v=""/>
    <n v="100"/>
    <n v="180"/>
    <n v="80"/>
    <x v="0"/>
    <s v="Q"/>
    <x v="3"/>
    <n v="72"/>
    <n v="32"/>
    <s v="Qld"/>
    <s v="-"/>
    <d v="1899-12-30T15:07:00"/>
    <s v="Eagle Farm"/>
    <n v="5"/>
    <n v="6"/>
    <s v="Wanda Rox"/>
    <s v="Nat-11"/>
    <n v="40"/>
  </r>
  <r>
    <x v="71"/>
    <d v="1899-12-30T16:30:00"/>
    <x v="5"/>
    <n v="8"/>
    <n v="1"/>
    <s v="Broadsiding"/>
    <s v="E4"/>
    <n v="10"/>
    <n v="23"/>
    <x v="1"/>
    <s v="E4-10/Nat-13"/>
    <s v="OK"/>
    <n v="92"/>
    <m/>
    <s v=""/>
    <s v="Broadsiding"/>
    <n v="100"/>
    <s v=""/>
    <n v="-100"/>
    <n v="100"/>
    <s v=""/>
    <n v="-100"/>
    <x v="0"/>
    <s v="Best"/>
    <x v="4"/>
    <s v=""/>
    <n v="-100"/>
    <s v="Vic"/>
    <s v="-"/>
    <d v="1899-12-30T16:30:00"/>
    <s v="Caulfield"/>
    <n v="8"/>
    <n v="1"/>
    <s v="Broadsiding"/>
    <s v="E4-10/Nat-13"/>
    <n v="100"/>
  </r>
  <r>
    <x v="71"/>
    <d v="1899-12-30T16:30:00"/>
    <x v="5"/>
    <n v="8"/>
    <n v="1"/>
    <s v="Broadsiding"/>
    <s v="Nat"/>
    <n v="13"/>
    <s v=""/>
    <x v="2"/>
    <s v=""/>
    <s v="OK"/>
    <s v=""/>
    <m/>
    <s v=""/>
    <s v="Broadsiding"/>
    <s v=""/>
    <s v=""/>
    <s v=""/>
    <n v="100"/>
    <s v=""/>
    <n v="-100"/>
    <x v="0"/>
    <s v="Best"/>
    <x v="5"/>
    <s v=""/>
    <s v=""/>
    <s v="Vic"/>
    <s v="-"/>
    <d v="1899-12-30T16:30:00"/>
    <s v="Caulfield"/>
    <n v="8"/>
    <n v="1"/>
    <s v="Broadsiding"/>
    <s v=""/>
    <s v=""/>
  </r>
  <r>
    <x v="71"/>
    <d v="1899-12-30T16:50:00"/>
    <x v="1"/>
    <n v="8"/>
    <n v="10"/>
    <s v="Gringotts"/>
    <s v="E4"/>
    <n v="15"/>
    <n v="45"/>
    <x v="3"/>
    <s v="E4-15/Edge-15/Nat-15"/>
    <s v="OK"/>
    <n v="180"/>
    <m/>
    <s v=""/>
    <s v="Gringotts"/>
    <n v="200"/>
    <s v=""/>
    <n v="-200"/>
    <n v="100"/>
    <s v=""/>
    <n v="-100"/>
    <x v="0"/>
    <s v="ave"/>
    <x v="4"/>
    <s v=""/>
    <n v="-100"/>
    <s v="NSW"/>
    <s v="-"/>
    <d v="1899-12-30T16:50:00"/>
    <s v="Rosehill"/>
    <n v="8"/>
    <n v="10"/>
    <s v="Gringotts"/>
    <s v="E4-15/Edge-15/Nat-15"/>
    <n v="100"/>
  </r>
  <r>
    <x v="71"/>
    <d v="1899-12-30T16:50:00"/>
    <x v="1"/>
    <n v="8"/>
    <n v="10"/>
    <s v="Gringotts"/>
    <s v="Edge"/>
    <n v="15"/>
    <s v=""/>
    <x v="2"/>
    <s v=""/>
    <s v="OK"/>
    <s v=""/>
    <m/>
    <s v=""/>
    <s v="Gringotts"/>
    <s v=""/>
    <s v=""/>
    <s v=""/>
    <n v="100"/>
    <s v=""/>
    <n v="-100"/>
    <x v="0"/>
    <s v="ave"/>
    <x v="5"/>
    <s v=""/>
    <s v=""/>
    <s v="NSW"/>
    <s v="-"/>
    <d v="1899-12-30T16:50:00"/>
    <s v="Rosehill"/>
    <n v="8"/>
    <n v="10"/>
    <s v="Gringotts"/>
    <s v=""/>
    <s v=""/>
  </r>
  <r>
    <x v="71"/>
    <d v="1899-12-30T16:50:00"/>
    <x v="1"/>
    <n v="8"/>
    <n v="10"/>
    <s v="Gringotts"/>
    <s v="Nat"/>
    <n v="15"/>
    <s v=""/>
    <x v="2"/>
    <s v=""/>
    <s v="OK"/>
    <s v=""/>
    <m/>
    <s v=""/>
    <s v="Gringotts"/>
    <s v=""/>
    <s v=""/>
    <s v=""/>
    <n v="100"/>
    <s v=""/>
    <n v="-100"/>
    <x v="0"/>
    <s v="ave"/>
    <x v="5"/>
    <s v=""/>
    <s v=""/>
    <s v="NSW"/>
    <s v="-"/>
    <d v="1899-12-30T16:50:00"/>
    <s v="Rosehill"/>
    <n v="8"/>
    <n v="10"/>
    <s v="Gringotts"/>
    <s v=""/>
    <s v=""/>
  </r>
  <r>
    <x v="71"/>
    <d v="1899-12-30T17:02:00"/>
    <x v="2"/>
    <n v="8"/>
    <n v="3"/>
    <s v="Nikau Spur"/>
    <s v="Nat"/>
    <n v="11"/>
    <n v="11"/>
    <x v="0"/>
    <s v="Nat-11"/>
    <s v=""/>
    <n v="44"/>
    <n v="6"/>
    <n v="264"/>
    <s v="Nikau Spur"/>
    <s v=""/>
    <s v=""/>
    <s v=""/>
    <n v="100"/>
    <n v="600"/>
    <n v="500"/>
    <x v="0"/>
    <s v="Q"/>
    <x v="3"/>
    <n v="240"/>
    <n v="200"/>
    <s v="Qld"/>
    <s v="-"/>
    <d v="1899-12-30T17:02:00"/>
    <s v="Eagle Farm"/>
    <n v="8"/>
    <n v="3"/>
    <s v="Nikau Spur"/>
    <s v="Nat-11"/>
    <n v="40"/>
  </r>
  <r>
    <x v="71"/>
    <d v="1899-12-30T17:25:00"/>
    <x v="1"/>
    <n v="9"/>
    <n v="3"/>
    <s v="Olentia"/>
    <s v="Pro Syd"/>
    <n v="15"/>
    <n v="15"/>
    <x v="0"/>
    <s v="Pro Syd-15"/>
    <s v="OK"/>
    <n v="60"/>
    <n v="3"/>
    <n v="180"/>
    <s v="Olentia"/>
    <s v=""/>
    <s v=""/>
    <s v=""/>
    <n v="100"/>
    <n v="300"/>
    <n v="200"/>
    <x v="0"/>
    <s v="ave"/>
    <x v="1"/>
    <n v="360"/>
    <n v="240"/>
    <s v="NSW"/>
    <s v="-"/>
    <d v="1899-12-30T17:25:00"/>
    <s v="Rosehill"/>
    <n v="9"/>
    <n v="3"/>
    <s v="Olentia"/>
    <s v="Pro Syd-15"/>
    <n v="120"/>
  </r>
  <r>
    <x v="71"/>
    <d v="1899-12-30T17:37:00"/>
    <x v="2"/>
    <n v="9"/>
    <n v="11"/>
    <s v="Belvedere Boys"/>
    <s v="Nat"/>
    <n v="11"/>
    <n v="11"/>
    <x v="0"/>
    <s v="Nat-11"/>
    <s v=""/>
    <n v="44"/>
    <m/>
    <s v=""/>
    <s v="Belvedere Boys"/>
    <s v=""/>
    <s v=""/>
    <s v=""/>
    <n v="100"/>
    <s v=""/>
    <n v="-100"/>
    <x v="0"/>
    <s v="Q"/>
    <x v="3"/>
    <s v=""/>
    <n v="-40"/>
    <s v="Qld"/>
    <s v="-"/>
    <d v="1899-12-30T17:37:00"/>
    <s v="Eagle Farm"/>
    <n v="9"/>
    <n v="11"/>
    <s v="Belvedere Boys"/>
    <s v="Nat-11"/>
    <n v="40"/>
  </r>
  <r>
    <x v="71"/>
    <d v="1899-12-30T17:45:00"/>
    <x v="5"/>
    <n v="10"/>
    <n v="4"/>
    <s v="Another Wil"/>
    <s v="Edge"/>
    <n v="12"/>
    <n v="25"/>
    <x v="1"/>
    <s v="Edge-12/Pro Mel-13"/>
    <s v="OK"/>
    <n v="100"/>
    <m/>
    <s v=""/>
    <s v="Another Wil"/>
    <n v="100"/>
    <s v=""/>
    <n v="-100"/>
    <n v="100"/>
    <s v=""/>
    <n v="-100"/>
    <x v="0"/>
    <s v="Best"/>
    <x v="4"/>
    <s v=""/>
    <n v="-100"/>
    <s v="Vic"/>
    <s v="-"/>
    <d v="1899-12-30T17:45:00"/>
    <s v="Caulfield"/>
    <n v="10"/>
    <n v="4"/>
    <s v="Another Wil"/>
    <s v="Edge-12/Pro Mel-13"/>
    <n v="100"/>
  </r>
  <r>
    <x v="71"/>
    <d v="1899-12-30T17:45:00"/>
    <x v="5"/>
    <n v="10"/>
    <n v="4"/>
    <s v="Another Wil"/>
    <s v="Pro Mel"/>
    <n v="13"/>
    <s v=""/>
    <x v="2"/>
    <s v=""/>
    <s v="OK"/>
    <s v=""/>
    <m/>
    <s v=""/>
    <s v="Another Wil"/>
    <s v=""/>
    <s v=""/>
    <s v=""/>
    <n v="100"/>
    <s v=""/>
    <n v="-100"/>
    <x v="0"/>
    <s v="Best"/>
    <x v="5"/>
    <s v=""/>
    <s v=""/>
    <s v="Vic"/>
    <s v="-"/>
    <d v="1899-12-30T17:45:00"/>
    <s v="Caulfield"/>
    <n v="10"/>
    <n v="4"/>
    <s v="Another Wil"/>
    <s v=""/>
    <s v=""/>
  </r>
  <r>
    <x v="71"/>
    <d v="1899-12-30T17:45:00"/>
    <x v="5"/>
    <n v="10"/>
    <n v="3"/>
    <s v="Antino"/>
    <s v="E4"/>
    <n v="10"/>
    <n v="23"/>
    <x v="1"/>
    <s v="E4-10/Nat-13"/>
    <s v="OK"/>
    <n v="92"/>
    <n v="5.0999999999999996"/>
    <n v="469.2"/>
    <s v="Antino"/>
    <n v="100"/>
    <n v="509.99999999999994"/>
    <n v="409.99999999999994"/>
    <n v="100"/>
    <n v="509.99999999999994"/>
    <n v="409.99999999999994"/>
    <x v="0"/>
    <s v="Best"/>
    <x v="4"/>
    <n v="509.99999999999994"/>
    <n v="409.99999999999994"/>
    <s v="Vic"/>
    <s v="-"/>
    <d v="1899-12-30T17:45:00"/>
    <s v="Caulfield"/>
    <n v="10"/>
    <n v="3"/>
    <s v="Antino"/>
    <s v="E4-10/Nat-13"/>
    <n v="100"/>
  </r>
  <r>
    <x v="71"/>
    <d v="1899-12-30T17:45:00"/>
    <x v="5"/>
    <n v="10"/>
    <n v="3"/>
    <s v="Antino"/>
    <s v="Nat"/>
    <n v="13"/>
    <s v=""/>
    <x v="2"/>
    <s v=""/>
    <s v="OK"/>
    <s v=""/>
    <n v="5.0999999999999996"/>
    <s v=""/>
    <s v="Antino"/>
    <s v=""/>
    <s v=""/>
    <s v=""/>
    <n v="100"/>
    <n v="509.99999999999994"/>
    <n v="409.99999999999994"/>
    <x v="0"/>
    <s v="Best"/>
    <x v="5"/>
    <s v=""/>
    <s v=""/>
    <s v="Vic"/>
    <s v="-"/>
    <d v="1899-12-30T17:45:00"/>
    <s v="Caulfield"/>
    <n v="10"/>
    <n v="3"/>
    <s v="Antino"/>
    <s v=""/>
    <s v=""/>
  </r>
  <r>
    <x v="71"/>
    <d v="1899-12-30T18:05:00"/>
    <x v="1"/>
    <n v="10"/>
    <n v="14"/>
    <s v="Kreon"/>
    <s v="Pro Syd"/>
    <n v="10"/>
    <n v="10"/>
    <x v="0"/>
    <s v="Pro Syd-10"/>
    <s v="OK"/>
    <n v="40"/>
    <m/>
    <s v=""/>
    <s v="Kreon"/>
    <s v=""/>
    <s v=""/>
    <s v=""/>
    <n v="100"/>
    <s v=""/>
    <n v="-100"/>
    <x v="0"/>
    <s v="Poor &lt;55"/>
    <x v="2"/>
    <s v=""/>
    <n v="-20"/>
    <s v="NSW"/>
    <s v="-"/>
    <d v="1899-12-30T18:05:00"/>
    <s v="Rosehill"/>
    <n v="10"/>
    <n v="14"/>
    <s v="Kreon"/>
    <s v="Pro Syd-10"/>
    <n v="20"/>
  </r>
  <r>
    <x v="71"/>
    <d v="1899-12-30T18:05:00"/>
    <x v="1"/>
    <n v="10"/>
    <n v="10"/>
    <s v="Pharari"/>
    <s v="E4"/>
    <n v="10"/>
    <n v="23"/>
    <x v="1"/>
    <s v="E4-10/Nat-13"/>
    <s v="OK"/>
    <n v="92"/>
    <n v="1.8"/>
    <n v="165.6"/>
    <s v="Pharari"/>
    <n v="100"/>
    <n v="180"/>
    <n v="80"/>
    <n v="100"/>
    <n v="180"/>
    <n v="80"/>
    <x v="0"/>
    <s v="ave"/>
    <x v="0"/>
    <n v="90"/>
    <n v="40"/>
    <s v="NSW"/>
    <s v="-"/>
    <d v="1899-12-30T18:05:00"/>
    <s v="Rosehill"/>
    <n v="10"/>
    <n v="10"/>
    <s v="Pharari"/>
    <s v="E4-10/Nat-13"/>
    <n v="50"/>
  </r>
  <r>
    <x v="71"/>
    <d v="1899-12-30T18:05:00"/>
    <x v="1"/>
    <n v="10"/>
    <n v="10"/>
    <s v="Pharari"/>
    <s v="Nat"/>
    <n v="13"/>
    <s v=""/>
    <x v="2"/>
    <s v=""/>
    <s v="OK"/>
    <s v=""/>
    <n v="1.8"/>
    <s v=""/>
    <s v="Pharari"/>
    <s v=""/>
    <s v=""/>
    <s v=""/>
    <n v="100"/>
    <n v="180"/>
    <n v="80"/>
    <x v="0"/>
    <s v="ave"/>
    <x v="5"/>
    <s v=""/>
    <s v=""/>
    <s v="NSW"/>
    <s v="-"/>
    <d v="1899-12-30T18:05:00"/>
    <s v="Rosehill"/>
    <n v="10"/>
    <n v="10"/>
    <s v="Pharari"/>
    <s v=""/>
    <s v=""/>
  </r>
  <r>
    <x v="71"/>
    <d v="1899-12-30T18:13:00"/>
    <x v="2"/>
    <n v="10"/>
    <n v="15"/>
    <s v="Naval Trader"/>
    <s v="Nat"/>
    <n v="11"/>
    <n v="11"/>
    <x v="0"/>
    <s v="Nat-11"/>
    <s v=""/>
    <n v="44"/>
    <m/>
    <s v=""/>
    <s v="Naval Trader"/>
    <s v=""/>
    <s v=""/>
    <s v=""/>
    <n v="100"/>
    <s v=""/>
    <n v="-100"/>
    <x v="0"/>
    <s v="Q"/>
    <x v="3"/>
    <s v=""/>
    <n v="-40"/>
    <s v="Qld"/>
    <s v="-"/>
    <d v="1899-12-30T18:13:00"/>
    <s v="Eagle Farm"/>
    <n v="10"/>
    <n v="15"/>
    <s v="Naval Trader"/>
    <s v="Nat-11"/>
    <n v="40"/>
  </r>
  <r>
    <x v="72"/>
    <d v="1899-12-30T13:48:00"/>
    <x v="2"/>
    <n v="3"/>
    <n v="4"/>
    <s v="Bullion Boy"/>
    <s v="Nat"/>
    <n v="11"/>
    <n v="11"/>
    <x v="0"/>
    <s v="Nat-11"/>
    <s v=""/>
    <n v="44"/>
    <n v="3.6"/>
    <n v="158.4"/>
    <s v="Bullion Boy"/>
    <s v=""/>
    <s v=""/>
    <s v=""/>
    <n v="100"/>
    <n v="360"/>
    <n v="260"/>
    <x v="0"/>
    <s v="Q"/>
    <x v="3"/>
    <n v="144"/>
    <n v="104"/>
    <s v="Qld"/>
    <s v="-"/>
    <d v="1899-12-30T13:48:00"/>
    <s v="Eagle Farm"/>
    <n v="3"/>
    <n v="4"/>
    <s v="Bullion Boy"/>
    <s v="Nat-11"/>
    <n v="40"/>
  </r>
  <r>
    <x v="72"/>
    <d v="1899-12-30T14:15:00"/>
    <x v="6"/>
    <n v="4"/>
    <n v="5"/>
    <s v="Hinged"/>
    <s v="E4"/>
    <n v="10"/>
    <n v="10"/>
    <x v="0"/>
    <s v="E4-10"/>
    <s v="OK"/>
    <n v="40"/>
    <m/>
    <s v=""/>
    <s v="Hinged"/>
    <s v=""/>
    <s v=""/>
    <s v=""/>
    <n v="100"/>
    <s v=""/>
    <n v="-100"/>
    <x v="0"/>
    <s v="Poor &lt;55"/>
    <x v="2"/>
    <s v=""/>
    <n v="-20"/>
    <s v="NSW"/>
    <s v="-"/>
    <d v="1899-12-30T14:15:00"/>
    <s v="Randwick"/>
    <n v="4"/>
    <n v="5"/>
    <s v="Hinged"/>
    <s v="E4-10"/>
    <n v="20"/>
  </r>
  <r>
    <x v="72"/>
    <d v="1899-12-30T14:15:00"/>
    <x v="6"/>
    <n v="4"/>
    <n v="9"/>
    <s v="Watch My Girl"/>
    <s v="Pro Syd"/>
    <n v="10"/>
    <n v="10"/>
    <x v="0"/>
    <s v="Pro Syd-10"/>
    <s v="OK"/>
    <n v="40"/>
    <m/>
    <s v=""/>
    <s v="Watch My Girl"/>
    <s v=""/>
    <s v=""/>
    <s v=""/>
    <n v="100"/>
    <s v=""/>
    <n v="-100"/>
    <x v="0"/>
    <s v="Poor &lt;55"/>
    <x v="2"/>
    <s v=""/>
    <n v="-20"/>
    <s v="NSW"/>
    <s v="-"/>
    <d v="1899-12-30T14:15:00"/>
    <s v="Randwick"/>
    <n v="4"/>
    <n v="9"/>
    <s v="Watch My Girl"/>
    <s v="Pro Syd-10"/>
    <n v="20"/>
  </r>
  <r>
    <x v="72"/>
    <d v="1899-12-30T14:23:00"/>
    <x v="2"/>
    <n v="4"/>
    <n v="6"/>
    <s v="Hyde"/>
    <s v="Nat"/>
    <n v="11"/>
    <n v="11"/>
    <x v="0"/>
    <s v="Nat-11"/>
    <s v=""/>
    <n v="44"/>
    <m/>
    <s v=""/>
    <s v="Hyde"/>
    <s v=""/>
    <s v=""/>
    <s v=""/>
    <n v="100"/>
    <s v=""/>
    <n v="-100"/>
    <x v="0"/>
    <s v="Q"/>
    <x v="3"/>
    <s v=""/>
    <n v="-40"/>
    <s v="Qld"/>
    <s v="-"/>
    <d v="1899-12-30T14:23:00"/>
    <s v="Eagle Farm"/>
    <n v="4"/>
    <n v="6"/>
    <s v="Hyde"/>
    <s v="Nat-11"/>
    <n v="40"/>
  </r>
  <r>
    <x v="72"/>
    <d v="1899-12-30T14:58:00"/>
    <x v="2"/>
    <n v="5"/>
    <n v="8"/>
    <s v="Talk Time"/>
    <s v="Nat"/>
    <n v="11"/>
    <n v="11"/>
    <x v="0"/>
    <s v="Nat-11"/>
    <s v=""/>
    <n v="44"/>
    <m/>
    <s v=""/>
    <s v="Talk Time"/>
    <s v=""/>
    <s v=""/>
    <s v=""/>
    <n v="100"/>
    <s v=""/>
    <n v="-100"/>
    <x v="0"/>
    <s v="Q"/>
    <x v="3"/>
    <s v=""/>
    <n v="-40"/>
    <s v="Qld"/>
    <s v="-"/>
    <d v="1899-12-30T14:58:00"/>
    <s v="Eagle Farm"/>
    <n v="5"/>
    <n v="8"/>
    <s v="Talk Time"/>
    <s v="Nat-11"/>
    <n v="40"/>
  </r>
  <r>
    <x v="72"/>
    <d v="1899-12-30T16:23:00"/>
    <x v="2"/>
    <n v="7"/>
    <n v="7"/>
    <s v="Exotique Miss"/>
    <s v="Nat"/>
    <n v="11"/>
    <n v="11"/>
    <x v="0"/>
    <s v="Nat-11"/>
    <s v=""/>
    <n v="44"/>
    <m/>
    <s v=""/>
    <s v="Exotique Miss"/>
    <s v=""/>
    <s v=""/>
    <s v=""/>
    <n v="100"/>
    <s v=""/>
    <n v="-100"/>
    <x v="0"/>
    <s v="Q"/>
    <x v="3"/>
    <s v=""/>
    <n v="-40"/>
    <s v="Qld"/>
    <s v="-"/>
    <d v="1899-12-30T16:23:00"/>
    <s v="Eagle Farm"/>
    <n v="7"/>
    <n v="7"/>
    <s v="Exotique Miss"/>
    <s v="Nat-11"/>
    <n v="40"/>
  </r>
  <r>
    <x v="72"/>
    <d v="1899-12-30T16:30:00"/>
    <x v="5"/>
    <n v="8"/>
    <n v="2"/>
    <s v="Revolutionary Miss"/>
    <s v="Edge"/>
    <n v="12"/>
    <n v="22"/>
    <x v="1"/>
    <s v="Edge-12/Pro Mel-10"/>
    <s v="OK"/>
    <n v="88"/>
    <m/>
    <s v=""/>
    <s v="Revolutionary Miss"/>
    <n v="100"/>
    <s v=""/>
    <n v="-100"/>
    <n v="100"/>
    <s v=""/>
    <n v="-100"/>
    <x v="0"/>
    <s v="Best"/>
    <x v="4"/>
    <s v=""/>
    <n v="-100"/>
    <s v="Vic"/>
    <s v="-"/>
    <d v="1899-12-30T16:30:00"/>
    <s v="Caulfield"/>
    <n v="8"/>
    <n v="2"/>
    <s v="Revolutionary Miss"/>
    <s v="Edge-12/Pro Mel-10"/>
    <n v="100"/>
  </r>
  <r>
    <x v="72"/>
    <d v="1899-12-30T16:30:00"/>
    <x v="5"/>
    <n v="8"/>
    <n v="2"/>
    <s v="Revolutionary Miss"/>
    <s v="Pro Mel"/>
    <n v="10"/>
    <s v=""/>
    <x v="2"/>
    <s v=""/>
    <s v="OK"/>
    <s v=""/>
    <m/>
    <s v=""/>
    <s v="Revolutionary Miss"/>
    <s v=""/>
    <s v=""/>
    <s v=""/>
    <n v="100"/>
    <s v=""/>
    <n v="-100"/>
    <x v="0"/>
    <s v="Best"/>
    <x v="5"/>
    <s v=""/>
    <s v=""/>
    <s v="Vic"/>
    <s v="-"/>
    <d v="1899-12-30T16:30:00"/>
    <s v="Caulfield"/>
    <n v="8"/>
    <n v="2"/>
    <s v="Revolutionary Miss"/>
    <s v=""/>
    <s v=""/>
  </r>
  <r>
    <x v="72"/>
    <d v="1899-12-30T16:50:00"/>
    <x v="6"/>
    <n v="8"/>
    <n v="1"/>
    <s v="Veight"/>
    <s v="E4"/>
    <n v="10"/>
    <n v="10"/>
    <x v="0"/>
    <s v="E4-10"/>
    <s v="OK"/>
    <n v="40"/>
    <m/>
    <s v=""/>
    <s v="Veight"/>
    <s v=""/>
    <s v=""/>
    <s v=""/>
    <n v="100"/>
    <s v=""/>
    <n v="-100"/>
    <x v="0"/>
    <s v="Poor &lt;55"/>
    <x v="2"/>
    <s v=""/>
    <n v="-20"/>
    <s v="NSW"/>
    <s v="-"/>
    <d v="1899-12-30T16:50:00"/>
    <s v="Randwick"/>
    <n v="8"/>
    <n v="1"/>
    <s v="Veight"/>
    <s v="E4-10"/>
    <n v="20"/>
  </r>
  <r>
    <x v="72"/>
    <d v="1899-12-30T17:15:00"/>
    <x v="5"/>
    <n v="9"/>
    <n v="2"/>
    <s v="Buckaroo"/>
    <s v="Pro Mel"/>
    <n v="13"/>
    <n v="13"/>
    <x v="0"/>
    <s v="Pro Mel-13"/>
    <s v="OK"/>
    <n v="52"/>
    <m/>
    <s v=""/>
    <s v="Buckaroo"/>
    <s v=""/>
    <s v=""/>
    <s v=""/>
    <n v="100"/>
    <s v=""/>
    <n v="-100"/>
    <x v="0"/>
    <s v="Poor &lt;55"/>
    <x v="2"/>
    <s v=""/>
    <n v="-20"/>
    <s v="Vic"/>
    <s v="-"/>
    <d v="1899-12-30T17:15:00"/>
    <s v="Caulfield"/>
    <n v="9"/>
    <n v="2"/>
    <s v="Buckaroo"/>
    <s v="Pro Mel-13"/>
    <n v="20"/>
  </r>
  <r>
    <x v="72"/>
    <d v="1899-12-30T17:15:00"/>
    <x v="5"/>
    <n v="9"/>
    <n v="13"/>
    <s v="Zardozi"/>
    <s v="Pro Mel"/>
    <n v="10"/>
    <n v="10"/>
    <x v="0"/>
    <s v="Pro Mel-10"/>
    <s v="OK"/>
    <n v="40"/>
    <m/>
    <s v=""/>
    <s v="Zardozi"/>
    <s v=""/>
    <s v=""/>
    <s v=""/>
    <n v="100"/>
    <s v=""/>
    <n v="-100"/>
    <x v="0"/>
    <s v="Poor &lt;55"/>
    <x v="2"/>
    <s v=""/>
    <n v="-20"/>
    <s v="Vic"/>
    <s v="-"/>
    <d v="1899-12-30T17:15:00"/>
    <s v="Caulfield"/>
    <n v="9"/>
    <n v="13"/>
    <s v="Zardozi"/>
    <s v="Pro Mel-10"/>
    <n v="20"/>
  </r>
  <r>
    <x v="72"/>
    <d v="1899-12-30T18:23:00"/>
    <x v="2"/>
    <n v="10"/>
    <n v="24"/>
    <s v="Flying Aurelius"/>
    <s v="Nat"/>
    <n v="11"/>
    <n v="11"/>
    <x v="0"/>
    <s v="Nat-11"/>
    <s v=""/>
    <n v="44"/>
    <n v="2.6"/>
    <n v="114.4"/>
    <s v="Flying Aurelius"/>
    <s v=""/>
    <s v=""/>
    <s v=""/>
    <n v="100"/>
    <n v="260"/>
    <n v="160"/>
    <x v="0"/>
    <s v="Q"/>
    <x v="3"/>
    <n v="104"/>
    <n v="64"/>
    <s v="Qld"/>
    <s v="-"/>
    <d v="1899-12-30T18:23:00"/>
    <s v="Eagle Farm"/>
    <n v="10"/>
    <n v="24"/>
    <s v="Flying Aurelius"/>
    <s v="Nat-11"/>
    <n v="40"/>
  </r>
  <r>
    <x v="73"/>
    <d v="1899-12-30T12:38:00"/>
    <x v="4"/>
    <n v="1"/>
    <n v="2"/>
    <s v="Acres Away"/>
    <s v="Nat"/>
    <n v="11"/>
    <n v="11"/>
    <x v="0"/>
    <s v="Nat-11"/>
    <s v=""/>
    <n v="44"/>
    <m/>
    <s v=""/>
    <s v="Acres Away"/>
    <s v=""/>
    <s v=""/>
    <s v=""/>
    <n v="100"/>
    <s v=""/>
    <n v="-100"/>
    <x v="0"/>
    <s v="Q"/>
    <x v="3"/>
    <s v=""/>
    <n v="-40"/>
    <s v="Qld"/>
    <s v="-"/>
    <d v="1899-12-30T12:38:00"/>
    <s v="Doomben"/>
    <n v="1"/>
    <n v="2"/>
    <s v="Acres Away"/>
    <s v="Nat-11"/>
    <n v="40"/>
  </r>
  <r>
    <x v="73"/>
    <d v="1899-12-30T12:45:00"/>
    <x v="3"/>
    <n v="2"/>
    <n v="6"/>
    <s v="Winnasedge"/>
    <s v="E4"/>
    <n v="10"/>
    <n v="23"/>
    <x v="1"/>
    <s v="E4-10/Nat-13"/>
    <s v="OK"/>
    <n v="92"/>
    <m/>
    <s v=""/>
    <s v="Winnasedge"/>
    <n v="100"/>
    <s v=""/>
    <n v="-100"/>
    <n v="100"/>
    <s v=""/>
    <n v="-100"/>
    <x v="0"/>
    <s v="ave"/>
    <x v="0"/>
    <s v=""/>
    <n v="-50"/>
    <s v="Vic"/>
    <s v="-"/>
    <d v="1899-12-30T12:45:00"/>
    <s v="Moonee Valley"/>
    <n v="2"/>
    <n v="6"/>
    <s v="Winnasedge"/>
    <s v="E4-10/Nat-13"/>
    <n v="50"/>
  </r>
  <r>
    <x v="73"/>
    <d v="1899-12-30T12:45:00"/>
    <x v="3"/>
    <n v="2"/>
    <n v="6"/>
    <s v="Winnasedge"/>
    <s v="Nat"/>
    <n v="13"/>
    <s v=""/>
    <x v="2"/>
    <s v=""/>
    <s v="OK"/>
    <s v=""/>
    <m/>
    <s v=""/>
    <s v="Winnasedge"/>
    <s v=""/>
    <s v=""/>
    <s v=""/>
    <n v="100"/>
    <s v=""/>
    <n v="-100"/>
    <x v="0"/>
    <s v="ave"/>
    <x v="5"/>
    <s v=""/>
    <s v=""/>
    <s v="Vic"/>
    <s v="-"/>
    <d v="1899-12-30T12:45:00"/>
    <s v="Moonee Valley"/>
    <n v="2"/>
    <n v="6"/>
    <s v="Winnasedge"/>
    <s v=""/>
    <s v=""/>
  </r>
  <r>
    <x v="73"/>
    <d v="1899-12-30T14:15:00"/>
    <x v="6"/>
    <n v="4"/>
    <n v="4"/>
    <s v="Smashing Time"/>
    <s v="E4"/>
    <n v="11.000000000000002"/>
    <n v="41"/>
    <x v="3"/>
    <s v="E4-11/Edge-15/Nat-15"/>
    <s v="OK"/>
    <n v="164"/>
    <m/>
    <s v=""/>
    <s v="Smashing Time"/>
    <n v="200"/>
    <s v=""/>
    <n v="-200"/>
    <n v="100"/>
    <s v=""/>
    <n v="-100"/>
    <x v="0"/>
    <s v="Best"/>
    <x v="6"/>
    <s v=""/>
    <n v="-150"/>
    <s v="NSW"/>
    <s v="-"/>
    <d v="1899-12-30T14:15:00"/>
    <s v="Randwick"/>
    <n v="4"/>
    <n v="4"/>
    <s v="Smashing Time"/>
    <s v="E4-11/Edge-15/Nat-15"/>
    <n v="150"/>
  </r>
  <r>
    <x v="73"/>
    <d v="1899-12-30T14:15:00"/>
    <x v="6"/>
    <n v="4"/>
    <n v="4"/>
    <s v="Smashing Time"/>
    <s v="Edge"/>
    <n v="15"/>
    <s v=""/>
    <x v="2"/>
    <s v=""/>
    <s v="OK"/>
    <s v=""/>
    <m/>
    <s v=""/>
    <s v="Smashing Time"/>
    <s v=""/>
    <s v=""/>
    <s v=""/>
    <n v="100"/>
    <s v=""/>
    <n v="-100"/>
    <x v="0"/>
    <s v="Best"/>
    <x v="5"/>
    <s v=""/>
    <s v=""/>
    <s v="NSW"/>
    <s v="-"/>
    <d v="1899-12-30T14:15:00"/>
    <s v="Randwick"/>
    <n v="4"/>
    <n v="4"/>
    <s v="Smashing Time"/>
    <s v=""/>
    <s v=""/>
  </r>
  <r>
    <x v="73"/>
    <d v="1899-12-30T14:15:00"/>
    <x v="6"/>
    <n v="4"/>
    <n v="4"/>
    <s v="Smashing Time"/>
    <s v="Nat"/>
    <n v="15"/>
    <s v=""/>
    <x v="2"/>
    <s v=""/>
    <s v="OK"/>
    <s v=""/>
    <m/>
    <s v=""/>
    <s v="Smashing Time"/>
    <s v=""/>
    <s v=""/>
    <s v=""/>
    <n v="100"/>
    <s v=""/>
    <n v="-100"/>
    <x v="0"/>
    <s v="Best"/>
    <x v="5"/>
    <s v=""/>
    <s v=""/>
    <s v="NSW"/>
    <s v="-"/>
    <d v="1899-12-30T14:15:00"/>
    <s v="Randwick"/>
    <n v="4"/>
    <n v="4"/>
    <s v="Smashing Time"/>
    <s v=""/>
    <s v=""/>
  </r>
  <r>
    <x v="73"/>
    <d v="1899-12-30T14:30:00"/>
    <x v="3"/>
    <n v="5"/>
    <n v="1"/>
    <s v="Future History"/>
    <s v="Nat"/>
    <n v="20"/>
    <n v="20"/>
    <x v="0"/>
    <s v="Nat-20"/>
    <s v="OK"/>
    <n v="80"/>
    <n v="3.4"/>
    <n v="272"/>
    <s v="Future History"/>
    <s v=""/>
    <s v=""/>
    <s v=""/>
    <n v="100"/>
    <n v="340"/>
    <n v="240"/>
    <x v="0"/>
    <s v="ave"/>
    <x v="1"/>
    <n v="408"/>
    <n v="288"/>
    <s v="Vic"/>
    <s v="-"/>
    <d v="1899-12-30T14:30:00"/>
    <s v="Moonee Valley"/>
    <n v="5"/>
    <n v="1"/>
    <s v="Future History"/>
    <s v="Nat-20"/>
    <n v="120"/>
  </r>
  <r>
    <x v="73"/>
    <d v="1899-12-30T14:30:00"/>
    <x v="3"/>
    <n v="5"/>
    <n v="3"/>
    <s v="Gear Up"/>
    <s v="Pro Mel"/>
    <n v="13"/>
    <n v="13"/>
    <x v="0"/>
    <s v="Pro Mel-13"/>
    <s v="OK"/>
    <n v="52"/>
    <m/>
    <s v=""/>
    <s v="Gear Up"/>
    <s v=""/>
    <s v=""/>
    <s v=""/>
    <n v="100"/>
    <s v=""/>
    <n v="-100"/>
    <x v="0"/>
    <s v="Poor &lt;55"/>
    <x v="2"/>
    <s v=""/>
    <n v="-20"/>
    <s v="Vic"/>
    <s v="-"/>
    <d v="1899-12-30T14:30:00"/>
    <s v="Moonee Valley"/>
    <n v="5"/>
    <n v="3"/>
    <s v="Gear Up"/>
    <s v="Pro Mel-13"/>
    <n v="20"/>
  </r>
  <r>
    <x v="73"/>
    <d v="1899-12-30T15:05:00"/>
    <x v="3"/>
    <n v="6"/>
    <n v="4"/>
    <s v="Politely Dun"/>
    <s v="E4"/>
    <n v="10"/>
    <n v="23"/>
    <x v="1"/>
    <s v="E4-10/Nat-13"/>
    <s v="OK"/>
    <n v="92"/>
    <m/>
    <s v=""/>
    <s v="Politely Dun"/>
    <n v="100"/>
    <s v=""/>
    <n v="-100"/>
    <n v="100"/>
    <s v=""/>
    <n v="-100"/>
    <x v="0"/>
    <s v="ave"/>
    <x v="0"/>
    <s v=""/>
    <n v="-50"/>
    <s v="Vic"/>
    <s v="-"/>
    <d v="1899-12-30T15:05:00"/>
    <s v="Moonee Valley"/>
    <n v="6"/>
    <n v="4"/>
    <s v="Politely Dun"/>
    <s v="E4-10/Nat-13"/>
    <n v="50"/>
  </r>
  <r>
    <x v="73"/>
    <d v="1899-12-30T15:05:00"/>
    <x v="3"/>
    <n v="6"/>
    <n v="4"/>
    <s v="Politely Dun"/>
    <s v="Nat"/>
    <n v="13"/>
    <s v=""/>
    <x v="2"/>
    <s v=""/>
    <s v="OK"/>
    <s v=""/>
    <m/>
    <s v=""/>
    <s v="Politely Dun"/>
    <s v=""/>
    <s v=""/>
    <s v=""/>
    <n v="100"/>
    <s v=""/>
    <n v="-100"/>
    <x v="0"/>
    <s v="ave"/>
    <x v="5"/>
    <s v=""/>
    <s v=""/>
    <s v="Vic"/>
    <s v="-"/>
    <d v="1899-12-30T15:05:00"/>
    <s v="Moonee Valley"/>
    <n v="6"/>
    <n v="4"/>
    <s v="Politely Dun"/>
    <s v=""/>
    <s v=""/>
  </r>
  <r>
    <x v="73"/>
    <d v="1899-12-30T15:40:00"/>
    <x v="3"/>
    <n v="7"/>
    <n v="2"/>
    <s v="Oscars Fortune"/>
    <s v="Nat"/>
    <n v="20"/>
    <n v="20"/>
    <x v="0"/>
    <s v="Nat-20"/>
    <s v="OK"/>
    <n v="80"/>
    <m/>
    <s v=""/>
    <s v="Oscars Fortune"/>
    <s v=""/>
    <s v=""/>
    <s v=""/>
    <n v="100"/>
    <s v=""/>
    <n v="-100"/>
    <x v="0"/>
    <s v="ave"/>
    <x v="1"/>
    <s v=""/>
    <n v="-120"/>
    <s v="Vic"/>
    <s v="-"/>
    <d v="1899-12-30T15:40:00"/>
    <s v="Moonee Valley"/>
    <n v="7"/>
    <n v="2"/>
    <s v="Oscars Fortune"/>
    <s v="Nat-20"/>
    <n v="120"/>
  </r>
  <r>
    <x v="73"/>
    <d v="1899-12-30T16:12:00"/>
    <x v="4"/>
    <n v="7"/>
    <n v="6"/>
    <s v="Living Free"/>
    <s v="Nat"/>
    <n v="11"/>
    <n v="11"/>
    <x v="0"/>
    <s v="Nat-11"/>
    <s v=""/>
    <n v="44"/>
    <n v="6.5"/>
    <n v="286"/>
    <s v="Living Free"/>
    <s v=""/>
    <s v=""/>
    <s v=""/>
    <n v="100"/>
    <n v="650"/>
    <n v="550"/>
    <x v="0"/>
    <s v="Q"/>
    <x v="3"/>
    <n v="260"/>
    <n v="220"/>
    <s v="Qld"/>
    <s v="-"/>
    <d v="1899-12-30T16:12:00"/>
    <s v="Doomben"/>
    <n v="7"/>
    <n v="6"/>
    <s v="Living Free"/>
    <s v="Nat-11"/>
    <n v="40"/>
  </r>
  <r>
    <x v="73"/>
    <d v="1899-12-30T16:20:00"/>
    <x v="3"/>
    <n v="8"/>
    <n v="11"/>
    <s v="Plenty Of Ammo"/>
    <s v="E4"/>
    <n v="20"/>
    <n v="60"/>
    <x v="3"/>
    <s v="E4-20/Edge-20/Nat-20"/>
    <s v="OK"/>
    <n v="240"/>
    <n v="4.5999999999999996"/>
    <n v="1104"/>
    <s v="Plenty Of Ammo"/>
    <n v="200"/>
    <n v="919.99999999999989"/>
    <n v="719.99999999999989"/>
    <n v="100"/>
    <n v="459.99999999999994"/>
    <n v="359.99999999999994"/>
    <x v="0"/>
    <s v="ave"/>
    <x v="4"/>
    <n v="459.99999999999994"/>
    <n v="359.99999999999994"/>
    <s v="Vic"/>
    <s v="-"/>
    <d v="1899-12-30T16:20:00"/>
    <s v="Moonee Valley"/>
    <n v="8"/>
    <n v="11"/>
    <s v="Plenty Of Ammo"/>
    <s v="E4-20/Edge-20/Nat-20"/>
    <n v="100"/>
  </r>
  <r>
    <x v="73"/>
    <d v="1899-12-30T16:20:00"/>
    <x v="3"/>
    <n v="8"/>
    <n v="11"/>
    <s v="Plenty Of Ammo"/>
    <s v="Edge"/>
    <n v="20"/>
    <s v=""/>
    <x v="2"/>
    <s v=""/>
    <s v="OK"/>
    <s v=""/>
    <n v="4.5999999999999996"/>
    <s v=""/>
    <s v="Plenty Of Ammo"/>
    <s v=""/>
    <s v=""/>
    <s v=""/>
    <n v="100"/>
    <n v="459.99999999999994"/>
    <n v="359.99999999999994"/>
    <x v="0"/>
    <s v="ave"/>
    <x v="5"/>
    <s v=""/>
    <s v=""/>
    <s v="Vic"/>
    <s v="-"/>
    <d v="1899-12-30T16:20:00"/>
    <s v="Moonee Valley"/>
    <n v="8"/>
    <n v="11"/>
    <s v="Plenty Of Ammo"/>
    <s v=""/>
    <s v=""/>
  </r>
  <r>
    <x v="73"/>
    <d v="1899-12-30T16:20:00"/>
    <x v="3"/>
    <n v="8"/>
    <n v="11"/>
    <s v="Plenty Of Ammo"/>
    <s v="Nat"/>
    <n v="20"/>
    <s v=""/>
    <x v="2"/>
    <s v=""/>
    <s v="OK"/>
    <s v=""/>
    <n v="4.5999999999999996"/>
    <s v=""/>
    <s v="Plenty Of Ammo"/>
    <s v=""/>
    <s v=""/>
    <s v=""/>
    <n v="100"/>
    <n v="459.99999999999994"/>
    <n v="359.99999999999994"/>
    <x v="0"/>
    <s v="ave"/>
    <x v="5"/>
    <s v=""/>
    <s v=""/>
    <s v="Vic"/>
    <s v="-"/>
    <d v="1899-12-30T16:20:00"/>
    <s v="Moonee Valley"/>
    <n v="8"/>
    <n v="11"/>
    <s v="Plenty Of Ammo"/>
    <s v=""/>
    <s v=""/>
  </r>
  <r>
    <x v="73"/>
    <d v="1899-12-30T16:20:00"/>
    <x v="3"/>
    <n v="8"/>
    <n v="7"/>
    <s v="Rotal Champion"/>
    <s v="Edge"/>
    <n v="10"/>
    <n v="10"/>
    <x v="0"/>
    <s v="Edge-10"/>
    <s v="OK"/>
    <n v="40"/>
    <m/>
    <s v=""/>
    <s v="Rotal Champion"/>
    <s v=""/>
    <s v=""/>
    <s v=""/>
    <n v="100"/>
    <s v=""/>
    <n v="-100"/>
    <x v="0"/>
    <s v="Poor &lt;55"/>
    <x v="2"/>
    <s v=""/>
    <n v="-20"/>
    <s v="Vic"/>
    <s v="-"/>
    <d v="1899-12-30T16:20:00"/>
    <s v="Moonee Valley"/>
    <n v="8"/>
    <n v="7"/>
    <s v="Rotal Champion"/>
    <s v="Edge-10"/>
    <n v="20"/>
  </r>
  <r>
    <x v="73"/>
    <d v="1899-12-30T16:20:00"/>
    <x v="3"/>
    <n v="8"/>
    <n v="7"/>
    <s v="Royal Champion"/>
    <s v="Pro Mel"/>
    <n v="13"/>
    <n v="13"/>
    <x v="0"/>
    <s v="Pro Mel-13"/>
    <s v="OK"/>
    <n v="52"/>
    <m/>
    <s v=""/>
    <s v="Royal Champion"/>
    <s v=""/>
    <s v=""/>
    <s v=""/>
    <n v="100"/>
    <s v=""/>
    <n v="-100"/>
    <x v="0"/>
    <s v="Poor &lt;55"/>
    <x v="2"/>
    <s v=""/>
    <n v="-20"/>
    <s v="Vic"/>
    <s v="-"/>
    <d v="1899-12-30T16:20:00"/>
    <s v="Moonee Valley"/>
    <n v="8"/>
    <n v="7"/>
    <s v="Royal Champion"/>
    <s v="Pro Mel-13"/>
    <n v="20"/>
  </r>
  <r>
    <x v="73"/>
    <d v="1899-12-30T16:57:00"/>
    <x v="4"/>
    <n v="8"/>
    <n v="3"/>
    <s v="Metalart"/>
    <s v="Nat"/>
    <n v="11"/>
    <n v="11"/>
    <x v="0"/>
    <s v="Nat-11"/>
    <s v=""/>
    <n v="44"/>
    <m/>
    <s v=""/>
    <s v="Metalart"/>
    <s v=""/>
    <s v=""/>
    <s v=""/>
    <n v="100"/>
    <s v=""/>
    <n v="-100"/>
    <x v="0"/>
    <s v="Q"/>
    <x v="3"/>
    <s v=""/>
    <n v="-40"/>
    <s v="Qld"/>
    <s v="-"/>
    <d v="1899-12-30T16:57:00"/>
    <s v="Doomben"/>
    <n v="8"/>
    <n v="3"/>
    <s v="Metalart"/>
    <s v="Nat-11"/>
    <n v="40"/>
  </r>
  <r>
    <x v="73"/>
    <d v="1899-12-30T17:38:00"/>
    <x v="4"/>
    <n v="9"/>
    <n v="8"/>
    <s v="Xpresso"/>
    <s v="Nat"/>
    <n v="11"/>
    <n v="11"/>
    <x v="0"/>
    <s v="Nat-11"/>
    <s v=""/>
    <n v="44"/>
    <m/>
    <s v=""/>
    <s v="Xpresso"/>
    <s v=""/>
    <s v=""/>
    <s v=""/>
    <n v="100"/>
    <s v=""/>
    <n v="-100"/>
    <x v="0"/>
    <s v="Q"/>
    <x v="3"/>
    <s v=""/>
    <n v="-40"/>
    <s v="Qld"/>
    <s v="-"/>
    <d v="1899-12-30T17:38:00"/>
    <s v="Doomben"/>
    <n v="9"/>
    <n v="8"/>
    <s v="Xpresso"/>
    <s v="Nat-11"/>
    <n v="40"/>
  </r>
  <r>
    <x v="73"/>
    <d v="1899-12-30T17:50:00"/>
    <x v="3"/>
    <n v="10"/>
    <n v="6"/>
    <s v="Firestorm"/>
    <s v="E4"/>
    <n v="10"/>
    <n v="23"/>
    <x v="1"/>
    <s v="E4-10/Nat-13"/>
    <s v="OK"/>
    <n v="92"/>
    <m/>
    <s v=""/>
    <s v="Firestorm"/>
    <n v="100"/>
    <s v=""/>
    <n v="-100"/>
    <n v="100"/>
    <s v=""/>
    <n v="-100"/>
    <x v="0"/>
    <s v="ave"/>
    <x v="0"/>
    <s v=""/>
    <n v="-50"/>
    <s v="Vic"/>
    <s v="-"/>
    <d v="1899-12-30T17:50:00"/>
    <s v="Moonee Valley"/>
    <n v="10"/>
    <n v="6"/>
    <s v="Firestorm"/>
    <s v="E4-10/Nat-13"/>
    <n v="50"/>
  </r>
  <r>
    <x v="73"/>
    <d v="1899-12-30T17:50:00"/>
    <x v="3"/>
    <n v="10"/>
    <n v="6"/>
    <s v="Firestorm"/>
    <s v="Nat"/>
    <n v="13"/>
    <s v=""/>
    <x v="2"/>
    <s v=""/>
    <s v="OK"/>
    <s v=""/>
    <m/>
    <s v=""/>
    <s v="Firestorm"/>
    <s v=""/>
    <s v=""/>
    <s v=""/>
    <n v="100"/>
    <s v=""/>
    <n v="-100"/>
    <x v="0"/>
    <s v="ave"/>
    <x v="5"/>
    <s v=""/>
    <s v=""/>
    <s v="Vic"/>
    <s v="-"/>
    <d v="1899-12-30T17:50:00"/>
    <s v="Moonee Valley"/>
    <n v="10"/>
    <n v="6"/>
    <s v="Firestorm"/>
    <s v=""/>
    <s v=""/>
  </r>
  <r>
    <x v="73"/>
    <d v="1899-12-30T18:10:00"/>
    <x v="6"/>
    <n v="10"/>
    <n v="5"/>
    <s v="Kintyre"/>
    <s v="Pro Syd"/>
    <n v="15"/>
    <n v="15"/>
    <x v="0"/>
    <s v="Pro Syd-15"/>
    <s v="OK"/>
    <n v="60"/>
    <m/>
    <s v=""/>
    <s v="Kintyre"/>
    <s v=""/>
    <s v=""/>
    <s v=""/>
    <n v="100"/>
    <s v=""/>
    <n v="-100"/>
    <x v="0"/>
    <s v="Best"/>
    <x v="4"/>
    <s v=""/>
    <n v="-100"/>
    <s v="NSW"/>
    <s v="-"/>
    <d v="1899-12-30T18:10:00"/>
    <s v="Randwick"/>
    <n v="10"/>
    <n v="5"/>
    <s v="Kintyre"/>
    <s v="Pro Syd-15"/>
    <n v="100"/>
  </r>
  <r>
    <x v="73"/>
    <d v="1899-12-30T18:10:00"/>
    <x v="6"/>
    <n v="10"/>
    <n v="10"/>
    <s v="Riyazan"/>
    <s v="E4"/>
    <n v="11.000000000000002"/>
    <n v="24"/>
    <x v="1"/>
    <s v="E4-11/Nat-13"/>
    <s v="OK"/>
    <n v="96"/>
    <m/>
    <s v=""/>
    <s v="Riyazan"/>
    <n v="100"/>
    <s v=""/>
    <n v="-100"/>
    <n v="100"/>
    <s v=""/>
    <n v="-100"/>
    <x v="0"/>
    <s v="Best"/>
    <x v="3"/>
    <s v=""/>
    <n v="-40"/>
    <s v="NSW"/>
    <s v="-"/>
    <d v="1899-12-30T18:10:00"/>
    <s v="Randwick"/>
    <n v="10"/>
    <n v="10"/>
    <s v="Riyazan"/>
    <s v="E4-11/Nat-13"/>
    <n v="40"/>
  </r>
  <r>
    <x v="73"/>
    <d v="1899-12-30T18:10:00"/>
    <x v="6"/>
    <n v="10"/>
    <n v="10"/>
    <s v="Riyazan"/>
    <s v="Nat"/>
    <n v="13"/>
    <s v=""/>
    <x v="2"/>
    <s v=""/>
    <s v="OK"/>
    <s v=""/>
    <m/>
    <s v=""/>
    <s v="Riyazan"/>
    <s v=""/>
    <s v=""/>
    <s v=""/>
    <n v="100"/>
    <s v=""/>
    <n v="-100"/>
    <x v="0"/>
    <s v="Best"/>
    <x v="5"/>
    <s v=""/>
    <s v=""/>
    <s v="NSW"/>
    <s v="-"/>
    <d v="1899-12-30T18:10:00"/>
    <s v="Randwick"/>
    <n v="10"/>
    <n v="10"/>
    <s v="Riyazan"/>
    <s v=""/>
    <s v=""/>
  </r>
  <r>
    <x v="73"/>
    <d v="1899-12-30T18:18:00"/>
    <x v="4"/>
    <n v="10"/>
    <n v="6"/>
    <s v="I Am Artie"/>
    <s v="Nat"/>
    <n v="11"/>
    <n v="11"/>
    <x v="0"/>
    <s v="Nat-11"/>
    <s v=""/>
    <n v="44"/>
    <m/>
    <s v=""/>
    <s v="I Am Artie"/>
    <s v=""/>
    <s v=""/>
    <s v=""/>
    <n v="100"/>
    <s v=""/>
    <n v="-100"/>
    <x v="0"/>
    <s v="Q"/>
    <x v="3"/>
    <s v=""/>
    <n v="-40"/>
    <s v="Qld"/>
    <s v="-"/>
    <d v="1899-12-30T18:18:00"/>
    <s v="Doomben"/>
    <n v="10"/>
    <n v="6"/>
    <s v="I Am Artie"/>
    <s v="Nat-11"/>
    <n v="40"/>
  </r>
  <r>
    <x v="74"/>
    <d v="1899-12-30T15:25:00"/>
    <x v="16"/>
    <n v="3"/>
    <n v="3"/>
    <s v="Briasa"/>
    <s v="Edge"/>
    <n v="14"/>
    <n v="14"/>
    <x v="0"/>
    <s v="Edge-14"/>
    <s v=""/>
    <n v="56"/>
    <n v="1.6"/>
    <n v="89.600000000000009"/>
    <s v="Briasa"/>
    <s v=""/>
    <s v=""/>
    <s v=""/>
    <n v="100"/>
    <n v="160"/>
    <n v="60"/>
    <x v="2"/>
    <s v="ave"/>
    <x v="1"/>
    <n v="192"/>
    <n v="72"/>
    <s v="NSW"/>
    <s v="-"/>
    <d v="1899-12-30T15:25:00"/>
    <s v="Kensington"/>
    <n v="3"/>
    <n v="3"/>
    <s v="Briasa"/>
    <s v="Edge-14"/>
    <n v="120"/>
  </r>
  <r>
    <x v="75"/>
    <d v="1899-12-30T12:45:00"/>
    <x v="1"/>
    <n v="2"/>
    <n v="3"/>
    <s v="Asgarda"/>
    <s v="Pro Syd"/>
    <n v="15"/>
    <n v="15"/>
    <x v="0"/>
    <s v="Pro Syd-15"/>
    <s v="OK"/>
    <n v="60"/>
    <m/>
    <s v=""/>
    <s v="Asgarda"/>
    <s v=""/>
    <s v=""/>
    <s v=""/>
    <n v="100"/>
    <s v=""/>
    <n v="-100"/>
    <x v="0"/>
    <s v="ave"/>
    <x v="1"/>
    <s v=""/>
    <n v="-120"/>
    <s v="NSW"/>
    <s v="-"/>
    <d v="1899-12-30T12:45:00"/>
    <s v="Rosehill"/>
    <n v="2"/>
    <n v="3"/>
    <s v="Asgarda"/>
    <s v="Pro Syd-15"/>
    <n v="120"/>
  </r>
  <r>
    <x v="75"/>
    <d v="1899-12-30T12:45:00"/>
    <x v="1"/>
    <n v="2"/>
    <n v="10"/>
    <s v="Pippie Beach"/>
    <s v="Pro Syd"/>
    <n v="10"/>
    <n v="10"/>
    <x v="0"/>
    <s v="Pro Syd-10"/>
    <s v="OK"/>
    <n v="40"/>
    <m/>
    <s v=""/>
    <s v="Pippie Beach"/>
    <s v=""/>
    <s v=""/>
    <s v=""/>
    <n v="100"/>
    <s v=""/>
    <n v="-100"/>
    <x v="0"/>
    <s v="Poor &lt;55"/>
    <x v="2"/>
    <s v=""/>
    <n v="-20"/>
    <s v="NSW"/>
    <s v="-"/>
    <d v="1899-12-30T12:45:00"/>
    <s v="Rosehill"/>
    <n v="2"/>
    <n v="10"/>
    <s v="Pippie Beach"/>
    <s v="Pro Syd-10"/>
    <n v="20"/>
  </r>
  <r>
    <x v="75"/>
    <d v="1899-12-30T13:20:00"/>
    <x v="1"/>
    <n v="3"/>
    <n v="9"/>
    <s v="Seafall"/>
    <s v="E4"/>
    <n v="10"/>
    <n v="23"/>
    <x v="1"/>
    <s v="E4-10/Nat-13"/>
    <s v="OK"/>
    <n v="92"/>
    <m/>
    <s v=""/>
    <s v="Seafall"/>
    <n v="100"/>
    <s v=""/>
    <n v="-100"/>
    <n v="100"/>
    <s v=""/>
    <n v="-100"/>
    <x v="0"/>
    <s v="ave"/>
    <x v="0"/>
    <s v=""/>
    <n v="-50"/>
    <s v="NSW"/>
    <s v="-"/>
    <d v="1899-12-30T13:20:00"/>
    <s v="Rosehill"/>
    <n v="3"/>
    <n v="9"/>
    <s v="Seafall"/>
    <s v="E4-10/Nat-13"/>
    <n v="50"/>
  </r>
  <r>
    <x v="75"/>
    <d v="1899-12-30T13:20:00"/>
    <x v="1"/>
    <n v="3"/>
    <n v="9"/>
    <s v="Seafall"/>
    <s v="Nat"/>
    <n v="13"/>
    <s v=""/>
    <x v="2"/>
    <s v=""/>
    <s v="OK"/>
    <s v=""/>
    <m/>
    <s v=""/>
    <s v="Seafall"/>
    <s v=""/>
    <s v=""/>
    <s v=""/>
    <n v="100"/>
    <s v=""/>
    <n v="-100"/>
    <x v="0"/>
    <s v="ave"/>
    <x v="5"/>
    <s v=""/>
    <s v=""/>
    <s v="NSW"/>
    <s v="-"/>
    <d v="1899-12-30T13:20:00"/>
    <s v="Rosehill"/>
    <n v="3"/>
    <n v="9"/>
    <s v="Seafall"/>
    <s v=""/>
    <s v=""/>
  </r>
  <r>
    <x v="75"/>
    <d v="1899-12-30T13:40:00"/>
    <x v="0"/>
    <n v="3"/>
    <n v="6"/>
    <s v="Schwarz"/>
    <s v="Edge"/>
    <n v="12"/>
    <n v="25"/>
    <x v="1"/>
    <s v="Edge-12/Pro Mel-13"/>
    <s v="OK"/>
    <n v="100"/>
    <m/>
    <s v=""/>
    <s v="Schwarz"/>
    <n v="100"/>
    <s v=""/>
    <n v="-100"/>
    <n v="100"/>
    <s v=""/>
    <n v="-100"/>
    <x v="0"/>
    <s v="Best"/>
    <x v="4"/>
    <s v=""/>
    <n v="-100"/>
    <s v="Vic"/>
    <s v="-"/>
    <d v="1899-12-30T13:40:00"/>
    <s v="Flemington"/>
    <n v="3"/>
    <n v="6"/>
    <s v="Schwarz"/>
    <s v="Edge-12/Pro Mel-13"/>
    <n v="100"/>
  </r>
  <r>
    <x v="75"/>
    <d v="1899-12-30T13:40:00"/>
    <x v="8"/>
    <n v="3"/>
    <n v="6"/>
    <s v="Schwarz"/>
    <s v="Pro Mel"/>
    <n v="13"/>
    <s v=""/>
    <x v="2"/>
    <s v=""/>
    <s v=""/>
    <s v=""/>
    <m/>
    <s v=""/>
    <s v="Schwarz"/>
    <s v=""/>
    <s v=""/>
    <s v=""/>
    <n v="100"/>
    <s v=""/>
    <n v="-100"/>
    <x v="0"/>
    <s v="ave"/>
    <x v="5"/>
    <s v=""/>
    <s v=""/>
    <s v="Vic"/>
    <s v="-"/>
    <d v="1899-12-30T13:40:00"/>
    <s v="Flem-X"/>
    <n v="3"/>
    <n v="6"/>
    <s v="Schwarz"/>
    <s v=""/>
    <s v=""/>
  </r>
  <r>
    <x v="75"/>
    <d v="1899-12-30T14:00:00"/>
    <x v="1"/>
    <n v="4"/>
    <n v="4"/>
    <s v="Iron Man"/>
    <s v="E4"/>
    <n v="10"/>
    <n v="10"/>
    <x v="0"/>
    <s v="E4-10"/>
    <s v="OK"/>
    <n v="40"/>
    <m/>
    <s v=""/>
    <s v="Iron Man"/>
    <s v=""/>
    <s v=""/>
    <s v=""/>
    <n v="100"/>
    <s v=""/>
    <n v="-100"/>
    <x v="0"/>
    <s v="Poor &lt;55"/>
    <x v="2"/>
    <s v=""/>
    <n v="-20"/>
    <s v="NSW"/>
    <s v="-"/>
    <d v="1899-12-30T14:00:00"/>
    <s v="Rosehill"/>
    <n v="4"/>
    <n v="4"/>
    <s v="Iron Man"/>
    <s v="E4-10"/>
    <n v="20"/>
  </r>
  <r>
    <x v="75"/>
    <d v="1899-12-30T14:00:00"/>
    <x v="1"/>
    <n v="4"/>
    <n v="9"/>
    <s v="Ravenclaw"/>
    <s v="Pro Syd"/>
    <n v="15"/>
    <n v="15"/>
    <x v="0"/>
    <s v="Pro Syd-15"/>
    <s v="OK"/>
    <n v="60"/>
    <m/>
    <s v=""/>
    <s v="Ravenclaw"/>
    <s v=""/>
    <s v=""/>
    <s v=""/>
    <n v="100"/>
    <s v=""/>
    <n v="-100"/>
    <x v="0"/>
    <s v="ave"/>
    <x v="1"/>
    <s v=""/>
    <n v="-120"/>
    <s v="NSW"/>
    <s v="-"/>
    <d v="1899-12-30T14:00:00"/>
    <s v="Rosehill"/>
    <n v="4"/>
    <n v="9"/>
    <s v="Ravenclaw"/>
    <s v="Pro Syd-15"/>
    <n v="120"/>
  </r>
  <r>
    <x v="75"/>
    <d v="1899-12-30T14:12:00"/>
    <x v="2"/>
    <n v="2"/>
    <n v="7"/>
    <s v="Artful Girl"/>
    <s v="Nat"/>
    <n v="11"/>
    <n v="11"/>
    <x v="0"/>
    <s v="Nat-11"/>
    <s v=""/>
    <n v="44"/>
    <m/>
    <s v=""/>
    <s v="Artful Girl"/>
    <s v=""/>
    <s v=""/>
    <s v=""/>
    <n v="100"/>
    <s v=""/>
    <n v="-100"/>
    <x v="0"/>
    <s v="Q"/>
    <x v="3"/>
    <s v=""/>
    <n v="-40"/>
    <s v="Qld"/>
    <s v="-"/>
    <d v="1899-12-30T14:12:00"/>
    <s v="Eagle Farm"/>
    <n v="2"/>
    <n v="7"/>
    <s v="Artful Girl"/>
    <s v="Nat-11"/>
    <n v="40"/>
  </r>
  <r>
    <x v="75"/>
    <d v="1899-12-30T14:20:00"/>
    <x v="0"/>
    <n v="4"/>
    <n v="2"/>
    <s v="Another Wil"/>
    <s v="Edge"/>
    <n v="12"/>
    <n v="25"/>
    <x v="1"/>
    <s v="Edge-12/Pro Mel-13"/>
    <s v="OK"/>
    <n v="100"/>
    <n v="4.2"/>
    <n v="420"/>
    <s v="Another Wil"/>
    <n v="100"/>
    <n v="420"/>
    <n v="320"/>
    <n v="100"/>
    <n v="420"/>
    <n v="320"/>
    <x v="0"/>
    <s v="Best"/>
    <x v="4"/>
    <n v="420"/>
    <n v="320"/>
    <s v="Vic"/>
    <s v="-"/>
    <d v="1899-12-30T14:20:00"/>
    <s v="Flemington"/>
    <n v="4"/>
    <n v="2"/>
    <s v="Another Wil"/>
    <s v="Edge-12/Pro Mel-13"/>
    <n v="100"/>
  </r>
  <r>
    <x v="75"/>
    <d v="1899-12-30T14:20:00"/>
    <x v="8"/>
    <n v="4"/>
    <n v="2"/>
    <s v="Another Wil"/>
    <s v="Pro Mel"/>
    <n v="13"/>
    <s v=""/>
    <x v="2"/>
    <s v=""/>
    <s v=""/>
    <s v=""/>
    <n v="4.2"/>
    <s v=""/>
    <s v="Another Wil"/>
    <s v=""/>
    <s v=""/>
    <s v=""/>
    <n v="100"/>
    <n v="420"/>
    <n v="320"/>
    <x v="0"/>
    <s v="ave"/>
    <x v="5"/>
    <s v=""/>
    <s v=""/>
    <s v="Vic"/>
    <s v="-"/>
    <d v="1899-12-30T14:20:00"/>
    <s v="Flem-X"/>
    <n v="4"/>
    <n v="2"/>
    <s v="Another Wil"/>
    <s v=""/>
    <s v=""/>
  </r>
  <r>
    <x v="75"/>
    <d v="1899-12-30T15:20:00"/>
    <x v="1"/>
    <n v="6"/>
    <n v="5"/>
    <s v="Infatuation"/>
    <s v="E4"/>
    <n v="15"/>
    <n v="45"/>
    <x v="3"/>
    <s v="E4-15/Edge-15/Nat-15"/>
    <s v="OK"/>
    <n v="180"/>
    <m/>
    <s v=""/>
    <s v="Infatuation"/>
    <n v="200"/>
    <s v=""/>
    <n v="-200"/>
    <n v="100"/>
    <s v=""/>
    <n v="-100"/>
    <x v="0"/>
    <s v="ave"/>
    <x v="4"/>
    <s v=""/>
    <n v="-100"/>
    <s v="NSW"/>
    <s v="-"/>
    <d v="1899-12-30T15:20:00"/>
    <s v="Rosehill"/>
    <n v="6"/>
    <n v="5"/>
    <s v="Infatuation"/>
    <s v="E4-15/Edge-15/Nat-15"/>
    <n v="100"/>
  </r>
  <r>
    <x v="75"/>
    <d v="1899-12-30T15:20:00"/>
    <x v="1"/>
    <n v="6"/>
    <n v="5"/>
    <s v="Infatuation"/>
    <s v="Edge"/>
    <n v="15"/>
    <s v=""/>
    <x v="2"/>
    <s v=""/>
    <s v="OK"/>
    <s v=""/>
    <m/>
    <s v=""/>
    <s v="Infatuation"/>
    <s v=""/>
    <s v=""/>
    <s v=""/>
    <n v="100"/>
    <s v=""/>
    <n v="-100"/>
    <x v="0"/>
    <s v="ave"/>
    <x v="5"/>
    <s v=""/>
    <s v=""/>
    <s v="NSW"/>
    <s v="-"/>
    <d v="1899-12-30T15:20:00"/>
    <s v="Rosehill"/>
    <n v="6"/>
    <n v="5"/>
    <s v="Infatuation"/>
    <s v=""/>
    <s v=""/>
  </r>
  <r>
    <x v="75"/>
    <d v="1899-12-30T15:20:00"/>
    <x v="1"/>
    <n v="6"/>
    <n v="5"/>
    <s v="Infatuation"/>
    <s v="Nat"/>
    <n v="15"/>
    <s v=""/>
    <x v="2"/>
    <s v=""/>
    <s v="OK"/>
    <s v=""/>
    <m/>
    <s v=""/>
    <s v="Infatuation"/>
    <s v=""/>
    <s v=""/>
    <s v=""/>
    <n v="100"/>
    <s v=""/>
    <n v="-100"/>
    <x v="0"/>
    <s v="ave"/>
    <x v="5"/>
    <s v=""/>
    <s v=""/>
    <s v="NSW"/>
    <s v="-"/>
    <d v="1899-12-30T15:20:00"/>
    <s v="Rosehill"/>
    <n v="6"/>
    <n v="5"/>
    <s v="Infatuation"/>
    <s v=""/>
    <s v=""/>
  </r>
  <r>
    <x v="75"/>
    <d v="1899-12-30T16:00:00"/>
    <x v="1"/>
    <n v="7"/>
    <n v="4"/>
    <s v="Sunshine In Paris"/>
    <s v="E4"/>
    <n v="15"/>
    <n v="45"/>
    <x v="3"/>
    <s v="E4-15/Edge-15/Nat-15"/>
    <s v="OK"/>
    <n v="180"/>
    <m/>
    <s v=""/>
    <s v="Sunshine In Paris"/>
    <n v="200"/>
    <s v=""/>
    <n v="-200"/>
    <n v="100"/>
    <s v=""/>
    <n v="-100"/>
    <x v="0"/>
    <s v="ave"/>
    <x v="4"/>
    <s v=""/>
    <n v="-100"/>
    <s v="NSW"/>
    <s v="-"/>
    <d v="1899-12-30T16:00:00"/>
    <s v="Rosehill"/>
    <n v="7"/>
    <n v="4"/>
    <s v="Sunshine In Paris"/>
    <s v="E4-15/Edge-15/Nat-15"/>
    <n v="100"/>
  </r>
  <r>
    <x v="75"/>
    <d v="1899-12-30T16:00:00"/>
    <x v="1"/>
    <n v="7"/>
    <n v="4"/>
    <s v="Sunshine In Paris"/>
    <s v="Edge"/>
    <n v="15"/>
    <s v=""/>
    <x v="2"/>
    <s v=""/>
    <s v="OK"/>
    <s v=""/>
    <m/>
    <s v=""/>
    <s v="Sunshine In Paris"/>
    <s v=""/>
    <s v=""/>
    <s v=""/>
    <n v="100"/>
    <s v=""/>
    <n v="-100"/>
    <x v="0"/>
    <s v="ave"/>
    <x v="5"/>
    <s v=""/>
    <s v=""/>
    <s v="NSW"/>
    <s v="-"/>
    <d v="1899-12-30T16:00:00"/>
    <s v="Rosehill"/>
    <n v="7"/>
    <n v="4"/>
    <s v="Sunshine In Paris"/>
    <s v=""/>
    <s v=""/>
  </r>
  <r>
    <x v="75"/>
    <d v="1899-12-30T16:00:00"/>
    <x v="1"/>
    <n v="7"/>
    <n v="4"/>
    <s v="Sunshine In Paris"/>
    <s v="Nat"/>
    <n v="15"/>
    <s v=""/>
    <x v="2"/>
    <s v=""/>
    <s v="OK"/>
    <s v=""/>
    <m/>
    <s v=""/>
    <s v="Sunshine In Paris"/>
    <s v=""/>
    <s v=""/>
    <s v=""/>
    <n v="100"/>
    <s v=""/>
    <n v="-100"/>
    <x v="0"/>
    <s v="ave"/>
    <x v="5"/>
    <s v=""/>
    <s v=""/>
    <s v="NSW"/>
    <s v="-"/>
    <d v="1899-12-30T16:00:00"/>
    <s v="Rosehill"/>
    <n v="7"/>
    <n v="4"/>
    <s v="Sunshine In Paris"/>
    <s v=""/>
    <s v=""/>
  </r>
  <r>
    <x v="75"/>
    <d v="1899-12-30T16:12:00"/>
    <x v="2"/>
    <n v="5"/>
    <n v="4"/>
    <s v="Appin Girl"/>
    <s v="Nat"/>
    <n v="11"/>
    <n v="11"/>
    <x v="0"/>
    <s v="Nat-11"/>
    <s v=""/>
    <n v="44"/>
    <m/>
    <s v=""/>
    <s v="Appin Girl"/>
    <s v=""/>
    <s v=""/>
    <s v=""/>
    <n v="100"/>
    <s v=""/>
    <n v="-100"/>
    <x v="0"/>
    <s v="Q"/>
    <x v="3"/>
    <s v=""/>
    <n v="-40"/>
    <s v="Qld"/>
    <s v="-"/>
    <d v="1899-12-30T16:12:00"/>
    <s v="Eagle Farm"/>
    <n v="5"/>
    <n v="4"/>
    <s v="Appin Girl"/>
    <s v="Nat-11"/>
    <n v="40"/>
  </r>
  <r>
    <x v="75"/>
    <d v="1899-12-30T17:55:00"/>
    <x v="1"/>
    <n v="10"/>
    <n v="9"/>
    <s v="Bullets High"/>
    <s v="Pro Syd"/>
    <n v="15"/>
    <n v="15"/>
    <x v="0"/>
    <s v="Pro Syd-15"/>
    <s v="OK"/>
    <n v="60"/>
    <m/>
    <s v=""/>
    <s v="Bullets High"/>
    <s v=""/>
    <s v=""/>
    <s v=""/>
    <n v="100"/>
    <s v=""/>
    <n v="-100"/>
    <x v="0"/>
    <s v="ave"/>
    <x v="1"/>
    <s v=""/>
    <n v="-120"/>
    <s v="NSW"/>
    <s v="-"/>
    <d v="1899-12-30T17:55:00"/>
    <s v="Rosehill"/>
    <n v="10"/>
    <n v="9"/>
    <s v="Bullets High"/>
    <s v="Pro Syd-15"/>
    <n v="120"/>
  </r>
  <r>
    <x v="75"/>
    <d v="1899-12-30T18:10:00"/>
    <x v="2"/>
    <n v="8"/>
    <n v="6"/>
    <s v="Our Magnus"/>
    <s v="Nat"/>
    <n v="11"/>
    <n v="11"/>
    <x v="0"/>
    <s v="Nat-11"/>
    <s v=""/>
    <n v="44"/>
    <m/>
    <s v=""/>
    <s v="Our Magnus"/>
    <s v=""/>
    <s v=""/>
    <s v=""/>
    <n v="100"/>
    <s v=""/>
    <n v="-100"/>
    <x v="0"/>
    <s v="Q"/>
    <x v="3"/>
    <s v=""/>
    <n v="-40"/>
    <s v="Qld"/>
    <s v="-"/>
    <d v="1899-12-30T18:10:00"/>
    <s v="Eagle Farm"/>
    <n v="8"/>
    <n v="6"/>
    <s v="Our Magnus"/>
    <s v="Nat-11"/>
    <n v="40"/>
  </r>
  <r>
    <x v="75"/>
    <d v="1899-12-30T18:40:00"/>
    <x v="2"/>
    <n v="9"/>
    <n v="3"/>
    <s v="Manhood"/>
    <s v="Nat"/>
    <n v="11"/>
    <n v="11"/>
    <x v="0"/>
    <s v="Nat-11"/>
    <s v=""/>
    <n v="44"/>
    <m/>
    <s v=""/>
    <s v="Manhood"/>
    <s v=""/>
    <s v=""/>
    <s v=""/>
    <n v="100"/>
    <s v=""/>
    <n v="-100"/>
    <x v="0"/>
    <s v="Q"/>
    <x v="3"/>
    <s v=""/>
    <n v="-40"/>
    <s v="Qld"/>
    <s v="-"/>
    <d v="1899-12-30T18:40:00"/>
    <s v="Eagle Farm"/>
    <n v="9"/>
    <n v="3"/>
    <s v="Manhood"/>
    <s v="Nat-11"/>
    <n v="40"/>
  </r>
  <r>
    <x v="76"/>
    <d v="1899-12-30T12:00:00"/>
    <x v="0"/>
    <n v="3"/>
    <n v="2"/>
    <s v="Chattahoochee"/>
    <s v="Edge"/>
    <n v="10"/>
    <n v="10"/>
    <x v="0"/>
    <s v="Edge-10"/>
    <s v="OK"/>
    <n v="40"/>
    <m/>
    <s v=""/>
    <s v="Chattahoochee"/>
    <s v=""/>
    <s v=""/>
    <s v=""/>
    <n v="100"/>
    <s v=""/>
    <n v="-100"/>
    <x v="3"/>
    <s v="Poor &lt;55"/>
    <x v="2"/>
    <s v=""/>
    <n v="-20"/>
    <s v="Vic"/>
    <s v="-"/>
    <d v="1899-12-30T12:00:00"/>
    <s v="Flemington"/>
    <n v="3"/>
    <n v="2"/>
    <s v="Chattahoochee"/>
    <s v="Edge-10"/>
    <n v="20"/>
  </r>
  <r>
    <x v="76"/>
    <d v="1899-12-30T12:00:00"/>
    <x v="0"/>
    <n v="3"/>
    <n v="9"/>
    <s v="Stormfront"/>
    <s v="Edge"/>
    <n v="10"/>
    <n v="23"/>
    <x v="1"/>
    <s v="Edge-10/Pro Mel-13"/>
    <s v="OK"/>
    <n v="92"/>
    <m/>
    <s v=""/>
    <s v="Stormfront"/>
    <n v="100"/>
    <s v=""/>
    <n v="-100"/>
    <n v="100"/>
    <s v=""/>
    <n v="-100"/>
    <x v="3"/>
    <s v="Best"/>
    <x v="4"/>
    <s v=""/>
    <n v="-100"/>
    <s v="Vic"/>
    <s v="-"/>
    <d v="1899-12-30T12:00:00"/>
    <s v="Flemington"/>
    <n v="3"/>
    <n v="9"/>
    <s v="Stormfront"/>
    <s v="Edge-10/Pro Mel-13"/>
    <n v="100"/>
  </r>
  <r>
    <x v="76"/>
    <d v="1899-12-30T12:00:00"/>
    <x v="8"/>
    <n v="3"/>
    <n v="9"/>
    <s v="Stormfront"/>
    <s v="Pro Mel"/>
    <n v="13"/>
    <s v=""/>
    <x v="2"/>
    <s v=""/>
    <s v=""/>
    <s v=""/>
    <m/>
    <s v=""/>
    <s v="Stormfront"/>
    <s v=""/>
    <s v=""/>
    <s v=""/>
    <n v="100"/>
    <s v=""/>
    <n v="-100"/>
    <x v="3"/>
    <s v="ave"/>
    <x v="5"/>
    <s v=""/>
    <s v=""/>
    <s v="Vic"/>
    <s v="-"/>
    <d v="1899-12-30T12:00:00"/>
    <s v="Flem-X"/>
    <n v="3"/>
    <n v="9"/>
    <s v="Stormfront"/>
    <s v=""/>
    <s v=""/>
  </r>
  <r>
    <x v="76"/>
    <d v="1899-12-30T13:55:00"/>
    <x v="8"/>
    <n v="6"/>
    <n v="5"/>
    <s v="Arran Bay"/>
    <s v="Pro Mel"/>
    <n v="13"/>
    <n v="13"/>
    <x v="0"/>
    <s v="Pro Mel-13"/>
    <s v=""/>
    <n v="52"/>
    <n v="6.6"/>
    <n v="343.2"/>
    <s v="Arran Bay"/>
    <s v=""/>
    <s v=""/>
    <s v=""/>
    <n v="100"/>
    <n v="660"/>
    <n v="560"/>
    <x v="3"/>
    <s v="Poor &lt;55"/>
    <x v="2"/>
    <n v="132"/>
    <n v="112"/>
    <s v="Vic"/>
    <s v="-"/>
    <d v="1899-12-30T13:55:00"/>
    <s v="Flem-X"/>
    <n v="6"/>
    <n v="5"/>
    <s v="Arran Bay"/>
    <s v="Pro Mel-13"/>
    <n v="20"/>
  </r>
  <r>
    <x v="76"/>
    <d v="1899-12-30T17:15:00"/>
    <x v="0"/>
    <n v="10"/>
    <n v="14"/>
    <s v="Is It Me"/>
    <s v="Edge"/>
    <n v="10"/>
    <n v="23"/>
    <x v="1"/>
    <s v="Edge-10/Pro Mel-13"/>
    <s v="OK"/>
    <n v="92"/>
    <m/>
    <s v=""/>
    <s v="Is It Me"/>
    <n v="100"/>
    <s v=""/>
    <n v="-100"/>
    <n v="100"/>
    <s v=""/>
    <n v="-100"/>
    <x v="3"/>
    <s v="Best"/>
    <x v="4"/>
    <s v=""/>
    <n v="-100"/>
    <s v="Vic"/>
    <s v="-"/>
    <d v="1899-12-30T17:15:00"/>
    <s v="Flemington"/>
    <n v="10"/>
    <n v="14"/>
    <s v="Is It Me"/>
    <s v="Edge-10/Pro Mel-13"/>
    <n v="100"/>
  </r>
  <r>
    <x v="76"/>
    <d v="1899-12-30T17:15:00"/>
    <x v="8"/>
    <n v="10"/>
    <n v="14"/>
    <s v="Is It Me"/>
    <s v="Pro Mel"/>
    <n v="13"/>
    <s v=""/>
    <x v="2"/>
    <s v=""/>
    <s v=""/>
    <s v=""/>
    <m/>
    <s v=""/>
    <s v="Is It Me"/>
    <s v=""/>
    <s v=""/>
    <s v=""/>
    <n v="100"/>
    <s v=""/>
    <n v="-100"/>
    <x v="3"/>
    <s v="ave"/>
    <x v="5"/>
    <s v=""/>
    <s v=""/>
    <s v="Vic"/>
    <s v="-"/>
    <d v="1899-12-30T17:15:00"/>
    <s v="Flem-X"/>
    <n v="10"/>
    <n v="14"/>
    <s v="Is It Me"/>
    <s v=""/>
    <s v=""/>
  </r>
  <r>
    <x v="76"/>
    <d v="1899-12-30T17:15:00"/>
    <x v="0"/>
    <n v="10"/>
    <n v="3"/>
    <s v="Rheinberg"/>
    <s v="Edge"/>
    <n v="10"/>
    <n v="20"/>
    <x v="1"/>
    <s v="Edge-10/Pro Mel-10"/>
    <s v="OK"/>
    <n v="80"/>
    <m/>
    <s v=""/>
    <s v="Rheinberg"/>
    <n v="100"/>
    <s v=""/>
    <n v="-100"/>
    <n v="100"/>
    <s v=""/>
    <n v="-100"/>
    <x v="3"/>
    <s v="Best"/>
    <x v="4"/>
    <s v=""/>
    <n v="-100"/>
    <s v="Vic"/>
    <s v="-"/>
    <d v="1899-12-30T17:15:00"/>
    <s v="Flemington"/>
    <n v="10"/>
    <n v="3"/>
    <s v="Rheinberg"/>
    <s v="Edge-10/Pro Mel-10"/>
    <n v="100"/>
  </r>
  <r>
    <x v="76"/>
    <d v="1899-12-30T17:15:00"/>
    <x v="8"/>
    <n v="10"/>
    <n v="3"/>
    <s v="Rheinberg"/>
    <s v="Pro Mel"/>
    <n v="10"/>
    <s v=""/>
    <x v="2"/>
    <s v=""/>
    <s v=""/>
    <s v=""/>
    <m/>
    <s v=""/>
    <s v="Rheinberg"/>
    <s v=""/>
    <s v=""/>
    <s v=""/>
    <n v="100"/>
    <s v=""/>
    <n v="-100"/>
    <x v="3"/>
    <s v="ave"/>
    <x v="5"/>
    <s v=""/>
    <s v=""/>
    <s v="Vic"/>
    <s v="-"/>
    <d v="1899-12-30T17:15:00"/>
    <s v="Flem-X"/>
    <n v="10"/>
    <n v="3"/>
    <s v="Rheinberg"/>
    <s v=""/>
    <s v=""/>
  </r>
  <r>
    <x v="77"/>
    <d v="1899-12-30T13:15:00"/>
    <x v="0"/>
    <n v="2"/>
    <n v="1"/>
    <s v="Kallos"/>
    <s v="Edge"/>
    <n v="12"/>
    <n v="25"/>
    <x v="1"/>
    <s v="Edge-12/Pro Mel-13"/>
    <s v="OK"/>
    <n v="100"/>
    <m/>
    <s v=""/>
    <s v="Kallos"/>
    <n v="100"/>
    <s v=""/>
    <n v="-100"/>
    <n v="100"/>
    <s v=""/>
    <n v="-100"/>
    <x v="4"/>
    <s v="Best"/>
    <x v="4"/>
    <s v=""/>
    <n v="-100"/>
    <s v="Vic"/>
    <s v="-"/>
    <d v="1899-12-30T13:15:00"/>
    <s v="Flemington"/>
    <n v="2"/>
    <n v="1"/>
    <s v="Kallos"/>
    <s v="Edge-12/Pro Mel-13"/>
    <n v="100"/>
  </r>
  <r>
    <x v="77"/>
    <d v="1899-12-30T13:15:00"/>
    <x v="8"/>
    <n v="2"/>
    <n v="1"/>
    <s v="Kallos"/>
    <s v="Pro Mel"/>
    <n v="13"/>
    <s v=""/>
    <x v="2"/>
    <s v=""/>
    <s v=""/>
    <s v=""/>
    <m/>
    <s v=""/>
    <s v="Kallos"/>
    <s v=""/>
    <s v=""/>
    <s v=""/>
    <n v="100"/>
    <s v=""/>
    <n v="-100"/>
    <x v="4"/>
    <s v="ave"/>
    <x v="5"/>
    <s v=""/>
    <s v=""/>
    <s v="Vic"/>
    <s v="-"/>
    <d v="1899-12-30T13:15:00"/>
    <s v="Flem-X"/>
    <n v="2"/>
    <n v="1"/>
    <s v="Kallos"/>
    <s v=""/>
    <s v=""/>
  </r>
  <r>
    <x v="77"/>
    <d v="1899-12-30T14:30:00"/>
    <x v="0"/>
    <n v="4"/>
    <n v="8"/>
    <s v="So Glamorous"/>
    <s v="Edge"/>
    <n v="12"/>
    <n v="25"/>
    <x v="1"/>
    <s v="Edge-12/Pro Mel-13"/>
    <s v="OK"/>
    <n v="100"/>
    <m/>
    <s v=""/>
    <s v="So Glamorous"/>
    <n v="100"/>
    <s v=""/>
    <n v="-100"/>
    <n v="100"/>
    <s v=""/>
    <n v="-100"/>
    <x v="4"/>
    <s v="Best"/>
    <x v="4"/>
    <s v=""/>
    <n v="-100"/>
    <s v="Vic"/>
    <s v="-"/>
    <d v="1899-12-30T14:30:00"/>
    <s v="Flemington"/>
    <n v="4"/>
    <n v="8"/>
    <s v="So Glamorous"/>
    <s v="Edge-12/Pro Mel-13"/>
    <n v="100"/>
  </r>
  <r>
    <x v="77"/>
    <d v="1899-12-30T14:30:00"/>
    <x v="8"/>
    <n v="4"/>
    <n v="8"/>
    <s v="So Glamorous"/>
    <s v="Pro Mel"/>
    <n v="13"/>
    <s v=""/>
    <x v="2"/>
    <s v=""/>
    <s v=""/>
    <s v=""/>
    <m/>
    <s v=""/>
    <s v="So Glamorous"/>
    <s v=""/>
    <s v=""/>
    <s v=""/>
    <n v="100"/>
    <s v=""/>
    <n v="-100"/>
    <x v="4"/>
    <s v="ave"/>
    <x v="5"/>
    <s v=""/>
    <s v=""/>
    <s v="Vic"/>
    <s v="-"/>
    <d v="1899-12-30T14:30:00"/>
    <s v="Flem-X"/>
    <n v="4"/>
    <n v="8"/>
    <s v="So Glamorous"/>
    <s v=""/>
    <s v=""/>
  </r>
  <r>
    <x v="77"/>
    <d v="1899-12-30T15:10:00"/>
    <x v="0"/>
    <n v="5"/>
    <n v="13"/>
    <s v="Saban"/>
    <s v="Edge"/>
    <n v="12"/>
    <n v="25"/>
    <x v="1"/>
    <s v="Edge-12/Pro Mel-13"/>
    <s v="OK"/>
    <n v="100"/>
    <m/>
    <s v=""/>
    <s v="Saban"/>
    <n v="100"/>
    <s v=""/>
    <n v="-100"/>
    <n v="100"/>
    <s v=""/>
    <n v="-100"/>
    <x v="4"/>
    <s v="Best"/>
    <x v="4"/>
    <s v=""/>
    <n v="-100"/>
    <s v="Vic"/>
    <s v="-"/>
    <d v="1899-12-30T15:10:00"/>
    <s v="Flemington"/>
    <n v="5"/>
    <n v="13"/>
    <s v="Saban"/>
    <s v="Edge-12/Pro Mel-13"/>
    <n v="100"/>
  </r>
  <r>
    <x v="77"/>
    <d v="1899-12-30T15:10:00"/>
    <x v="8"/>
    <n v="5"/>
    <n v="13"/>
    <s v="Saban"/>
    <s v="Pro Mel"/>
    <n v="13"/>
    <s v=""/>
    <x v="2"/>
    <s v=""/>
    <s v=""/>
    <s v=""/>
    <m/>
    <s v=""/>
    <s v="Saban"/>
    <s v=""/>
    <s v=""/>
    <s v=""/>
    <n v="100"/>
    <s v=""/>
    <n v="-100"/>
    <x v="4"/>
    <s v="ave"/>
    <x v="5"/>
    <s v=""/>
    <s v=""/>
    <s v="Vic"/>
    <s v="-"/>
    <d v="1899-12-30T15:10:00"/>
    <s v="Flem-X"/>
    <n v="5"/>
    <n v="13"/>
    <s v="Saban"/>
    <s v=""/>
    <s v=""/>
  </r>
  <r>
    <x v="78"/>
    <d v="1899-12-30T12:25:00"/>
    <x v="1"/>
    <n v="1"/>
    <n v="10"/>
    <s v="Direct Fire"/>
    <s v="Pro Syd"/>
    <n v="10"/>
    <n v="10"/>
    <x v="0"/>
    <s v="Pro Syd-10"/>
    <s v="OK"/>
    <n v="40"/>
    <n v="7"/>
    <n v="280"/>
    <s v="Direct Fire"/>
    <s v=""/>
    <s v=""/>
    <s v=""/>
    <n v="100"/>
    <n v="700"/>
    <n v="600"/>
    <x v="0"/>
    <s v="Poor &lt;55"/>
    <x v="2"/>
    <n v="140"/>
    <n v="120"/>
    <s v="NSW"/>
    <s v="-"/>
    <d v="1899-12-30T12:25:00"/>
    <s v="Rosehill"/>
    <n v="1"/>
    <n v="10"/>
    <s v="Direct Fire"/>
    <s v="Pro Syd-10"/>
    <n v="20"/>
  </r>
  <r>
    <x v="78"/>
    <d v="1899-12-30T12:40:00"/>
    <x v="0"/>
    <n v="1"/>
    <n v="7"/>
    <s v="Anahita"/>
    <s v="Edge"/>
    <n v="10"/>
    <n v="20"/>
    <x v="1"/>
    <s v="Edge-10/Pro Mel-10"/>
    <s v="OK"/>
    <n v="80"/>
    <m/>
    <s v=""/>
    <s v="Anahita"/>
    <n v="100"/>
    <s v=""/>
    <n v="-100"/>
    <n v="100"/>
    <s v=""/>
    <n v="-100"/>
    <x v="0"/>
    <s v="Best"/>
    <x v="4"/>
    <s v=""/>
    <n v="-100"/>
    <s v="Vic"/>
    <s v="-"/>
    <d v="1899-12-30T12:40:00"/>
    <s v="Flemington"/>
    <n v="1"/>
    <n v="7"/>
    <s v="Anahita"/>
    <s v="Edge-10/Pro Mel-10"/>
    <n v="100"/>
  </r>
  <r>
    <x v="78"/>
    <d v="1899-12-30T12:40:00"/>
    <x v="8"/>
    <n v="1"/>
    <n v="7"/>
    <s v="Anahita"/>
    <s v="Pro Mel"/>
    <n v="10"/>
    <s v=""/>
    <x v="2"/>
    <s v=""/>
    <s v=""/>
    <s v=""/>
    <n v="3.6"/>
    <s v=""/>
    <s v="Anahita"/>
    <s v=""/>
    <s v=""/>
    <s v=""/>
    <n v="100"/>
    <n v="360"/>
    <n v="260"/>
    <x v="0"/>
    <s v="ave"/>
    <x v="5"/>
    <s v=""/>
    <s v=""/>
    <s v="Vic"/>
    <s v="-"/>
    <d v="1899-12-30T12:40:00"/>
    <s v="Flem-X"/>
    <n v="1"/>
    <n v="7"/>
    <s v="Anahita"/>
    <s v=""/>
    <s v=""/>
  </r>
  <r>
    <x v="78"/>
    <d v="1899-12-30T12:40:00"/>
    <x v="0"/>
    <n v="1"/>
    <n v="9"/>
    <s v="Angland"/>
    <s v="Edge"/>
    <n v="10"/>
    <n v="23"/>
    <x v="1"/>
    <s v="Edge-10/Pro Mel-13"/>
    <s v="OK"/>
    <n v="92"/>
    <n v="3.6"/>
    <n v="331.2"/>
    <s v="Angland"/>
    <n v="100"/>
    <n v="360"/>
    <n v="260"/>
    <n v="100"/>
    <n v="360"/>
    <n v="260"/>
    <x v="0"/>
    <s v="Best"/>
    <x v="4"/>
    <n v="360"/>
    <n v="260"/>
    <s v="Vic"/>
    <s v="-"/>
    <d v="1899-12-30T12:40:00"/>
    <s v="Flemington"/>
    <n v="1"/>
    <n v="9"/>
    <s v="Angland"/>
    <s v="Edge-10/Pro Mel-13"/>
    <n v="100"/>
  </r>
  <r>
    <x v="78"/>
    <d v="1899-12-30T12:40:00"/>
    <x v="8"/>
    <n v="1"/>
    <n v="9"/>
    <s v="Angland"/>
    <s v="Pro Mel"/>
    <n v="13"/>
    <s v=""/>
    <x v="2"/>
    <s v=""/>
    <s v=""/>
    <s v=""/>
    <m/>
    <s v=""/>
    <s v="Angland"/>
    <s v=""/>
    <s v=""/>
    <s v=""/>
    <n v="100"/>
    <s v=""/>
    <n v="-100"/>
    <x v="0"/>
    <s v="ave"/>
    <x v="5"/>
    <s v=""/>
    <s v=""/>
    <s v="Vic"/>
    <s v="-"/>
    <d v="1899-12-30T12:40:00"/>
    <s v="Flem-X"/>
    <n v="1"/>
    <n v="9"/>
    <s v="Angland"/>
    <s v=""/>
    <s v=""/>
  </r>
  <r>
    <x v="78"/>
    <d v="1899-12-30T13:00:00"/>
    <x v="1"/>
    <n v="2"/>
    <n v="1"/>
    <s v="Confess Our Dreams"/>
    <s v="E4"/>
    <n v="10"/>
    <n v="10"/>
    <x v="0"/>
    <s v="E4-10"/>
    <s v="OK"/>
    <n v="40"/>
    <n v="2.25"/>
    <n v="90"/>
    <s v="Confess Our Dreams"/>
    <s v=""/>
    <s v=""/>
    <s v=""/>
    <n v="100"/>
    <n v="225"/>
    <n v="125"/>
    <x v="0"/>
    <s v="Poor &lt;55"/>
    <x v="2"/>
    <n v="45"/>
    <n v="25"/>
    <s v="NSW"/>
    <s v="-"/>
    <d v="1899-12-30T13:00:00"/>
    <s v="Rosehill"/>
    <n v="2"/>
    <n v="1"/>
    <s v="Confess Our Dreams"/>
    <s v="E4-10"/>
    <n v="20"/>
  </r>
  <r>
    <x v="78"/>
    <d v="1899-12-30T13:42:00"/>
    <x v="4"/>
    <n v="2"/>
    <n v="9"/>
    <s v="Ceremonious"/>
    <s v="Nat"/>
    <n v="11"/>
    <n v="11"/>
    <x v="0"/>
    <s v="Nat-11"/>
    <s v=""/>
    <n v="44"/>
    <m/>
    <s v=""/>
    <s v="Ceremonious"/>
    <s v=""/>
    <s v=""/>
    <s v=""/>
    <n v="100"/>
    <s v=""/>
    <n v="-100"/>
    <x v="0"/>
    <s v="Q"/>
    <x v="3"/>
    <s v=""/>
    <n v="-40"/>
    <s v="Qld"/>
    <s v="-"/>
    <d v="1899-12-30T13:42:00"/>
    <s v="Doomben"/>
    <n v="2"/>
    <n v="9"/>
    <s v="Ceremonious"/>
    <s v="Nat-11"/>
    <n v="40"/>
  </r>
  <r>
    <x v="78"/>
    <d v="1899-12-30T14:10:00"/>
    <x v="1"/>
    <n v="4"/>
    <n v="5"/>
    <s v="Kadavar"/>
    <s v="Pro Syd"/>
    <n v="15"/>
    <n v="15"/>
    <x v="0"/>
    <s v="Pro Syd-15"/>
    <s v="OK"/>
    <n v="60"/>
    <n v="3.5"/>
    <n v="210"/>
    <s v="Kadavar"/>
    <s v=""/>
    <s v=""/>
    <s v=""/>
    <n v="100"/>
    <n v="350"/>
    <n v="250"/>
    <x v="0"/>
    <s v="ave"/>
    <x v="1"/>
    <n v="420"/>
    <n v="300"/>
    <s v="NSW"/>
    <s v="-"/>
    <d v="1899-12-30T14:10:00"/>
    <s v="Rosehill"/>
    <n v="4"/>
    <n v="5"/>
    <s v="Kadavar"/>
    <s v="Pro Syd-15"/>
    <n v="120"/>
  </r>
  <r>
    <x v="78"/>
    <d v="1899-12-30T14:22:00"/>
    <x v="4"/>
    <n v="3"/>
    <n v="2"/>
    <s v="Metalart"/>
    <s v="Nat"/>
    <n v="11"/>
    <n v="11"/>
    <x v="0"/>
    <s v="Nat-11"/>
    <s v=""/>
    <n v="44"/>
    <m/>
    <s v=""/>
    <s v="Metalart"/>
    <s v=""/>
    <s v=""/>
    <s v=""/>
    <n v="100"/>
    <s v=""/>
    <n v="-100"/>
    <x v="0"/>
    <s v="Q"/>
    <x v="3"/>
    <s v=""/>
    <n v="-40"/>
    <s v="Qld"/>
    <s v="-"/>
    <d v="1899-12-30T14:22:00"/>
    <s v="Doomben"/>
    <n v="3"/>
    <n v="2"/>
    <s v="Metalart"/>
    <s v="Nat-11"/>
    <n v="40"/>
  </r>
  <r>
    <x v="78"/>
    <d v="1899-12-30T14:50:00"/>
    <x v="1"/>
    <n v="5"/>
    <n v="7"/>
    <s v="Concello"/>
    <s v="E4"/>
    <n v="10"/>
    <n v="23"/>
    <x v="1"/>
    <s v="E4-10/Nat-13"/>
    <s v="OK"/>
    <n v="92"/>
    <m/>
    <s v=""/>
    <s v="Concello"/>
    <n v="100"/>
    <s v=""/>
    <n v="-100"/>
    <n v="100"/>
    <s v=""/>
    <n v="-100"/>
    <x v="0"/>
    <s v="ave"/>
    <x v="0"/>
    <s v=""/>
    <n v="-50"/>
    <s v="NSW"/>
    <s v="-"/>
    <d v="1899-12-30T14:50:00"/>
    <s v="Rosehill"/>
    <n v="5"/>
    <n v="7"/>
    <s v="Concello"/>
    <s v="E4-10/Nat-13"/>
    <n v="50"/>
  </r>
  <r>
    <x v="78"/>
    <d v="1899-12-30T14:50:00"/>
    <x v="1"/>
    <n v="5"/>
    <n v="7"/>
    <s v="Concello"/>
    <s v="Nat"/>
    <n v="13"/>
    <s v=""/>
    <x v="2"/>
    <s v=""/>
    <s v="OK"/>
    <s v=""/>
    <m/>
    <s v=""/>
    <s v="Concello"/>
    <s v=""/>
    <s v=""/>
    <s v=""/>
    <n v="100"/>
    <s v=""/>
    <n v="-100"/>
    <x v="0"/>
    <s v="ave"/>
    <x v="5"/>
    <s v=""/>
    <s v=""/>
    <s v="NSW"/>
    <s v="-"/>
    <d v="1899-12-30T14:50:00"/>
    <s v="Rosehill"/>
    <n v="5"/>
    <n v="7"/>
    <s v="Concello"/>
    <s v=""/>
    <s v=""/>
  </r>
  <r>
    <x v="78"/>
    <d v="1899-12-30T14:50:00"/>
    <x v="1"/>
    <n v="5"/>
    <n v="3"/>
    <s v="Naval Commission"/>
    <s v="Pro Syd"/>
    <n v="15"/>
    <n v="15"/>
    <x v="0"/>
    <s v="Pro Syd-15"/>
    <s v="OK"/>
    <n v="60"/>
    <m/>
    <s v=""/>
    <s v="Naval Commission"/>
    <s v=""/>
    <s v=""/>
    <s v=""/>
    <n v="100"/>
    <s v=""/>
    <n v="-100"/>
    <x v="0"/>
    <s v="ave"/>
    <x v="1"/>
    <s v=""/>
    <n v="-120"/>
    <s v="NSW"/>
    <s v="-"/>
    <d v="1899-12-30T14:50:00"/>
    <s v="Rosehill"/>
    <n v="5"/>
    <n v="3"/>
    <s v="Naval Commission"/>
    <s v="Pro Syd-15"/>
    <n v="120"/>
  </r>
  <r>
    <x v="78"/>
    <d v="1899-12-30T15:02:00"/>
    <x v="4"/>
    <n v="4"/>
    <n v="15"/>
    <s v="Ring Me Up"/>
    <s v="Nat"/>
    <n v="11"/>
    <n v="11"/>
    <x v="0"/>
    <s v="Nat-11"/>
    <s v=""/>
    <n v="44"/>
    <n v="11"/>
    <n v="484"/>
    <s v="Ring Me Up"/>
    <s v=""/>
    <s v=""/>
    <s v=""/>
    <n v="100"/>
    <n v="1100"/>
    <n v="1000"/>
    <x v="0"/>
    <s v="Q"/>
    <x v="3"/>
    <n v="440"/>
    <n v="400"/>
    <s v="Qld"/>
    <s v="-"/>
    <d v="1899-12-30T15:02:00"/>
    <s v="Doomben"/>
    <n v="4"/>
    <n v="15"/>
    <s v="Ring Me Up"/>
    <s v="Nat-11"/>
    <n v="40"/>
  </r>
  <r>
    <x v="78"/>
    <d v="1899-12-30T15:10:00"/>
    <x v="0"/>
    <n v="5"/>
    <n v="7"/>
    <s v="Hinged"/>
    <s v="Edge"/>
    <n v="12"/>
    <n v="22"/>
    <x v="1"/>
    <s v="Edge-12/Pro Mel-10"/>
    <s v="OK"/>
    <n v="88"/>
    <n v="4.2"/>
    <n v="369.6"/>
    <s v="Hinged"/>
    <n v="100"/>
    <n v="420"/>
    <n v="320"/>
    <n v="100"/>
    <n v="420"/>
    <n v="320"/>
    <x v="0"/>
    <s v="Best"/>
    <x v="4"/>
    <n v="420"/>
    <n v="320"/>
    <s v="Vic"/>
    <s v="-"/>
    <d v="1899-12-30T15:10:00"/>
    <s v="Flemington"/>
    <n v="5"/>
    <n v="7"/>
    <s v="Hinged"/>
    <s v="Edge-12/Pro Mel-10"/>
    <n v="100"/>
  </r>
  <r>
    <x v="78"/>
    <d v="1899-12-30T15:10:00"/>
    <x v="8"/>
    <n v="5"/>
    <n v="7"/>
    <s v="Hinged"/>
    <s v="Pro Mel"/>
    <n v="10"/>
    <s v=""/>
    <x v="2"/>
    <s v=""/>
    <s v=""/>
    <s v=""/>
    <n v="4.2"/>
    <s v=""/>
    <s v="Hinged"/>
    <s v=""/>
    <s v=""/>
    <s v=""/>
    <n v="100"/>
    <n v="420"/>
    <n v="320"/>
    <x v="0"/>
    <s v="ave"/>
    <x v="5"/>
    <s v=""/>
    <s v=""/>
    <s v="Vic"/>
    <s v="-"/>
    <d v="1899-12-30T15:10:00"/>
    <s v="Flem-X"/>
    <n v="5"/>
    <n v="7"/>
    <s v="Hinged"/>
    <s v=""/>
    <s v=""/>
  </r>
  <r>
    <x v="78"/>
    <d v="1899-12-30T16:10:00"/>
    <x v="1"/>
    <n v="7"/>
    <n v="2"/>
    <s v="Magic Time"/>
    <s v="E4"/>
    <n v="10"/>
    <n v="10"/>
    <x v="0"/>
    <s v="E4-10"/>
    <s v="OK"/>
    <n v="40"/>
    <m/>
    <s v=""/>
    <s v="Magic Time"/>
    <s v=""/>
    <s v=""/>
    <s v=""/>
    <n v="100"/>
    <s v=""/>
    <n v="-100"/>
    <x v="0"/>
    <s v="Poor &lt;55"/>
    <x v="2"/>
    <s v=""/>
    <n v="-20"/>
    <s v="NSW"/>
    <s v="-"/>
    <d v="1899-12-30T16:10:00"/>
    <s v="Rosehill"/>
    <n v="7"/>
    <n v="2"/>
    <s v="Magic Time"/>
    <s v="E4-10"/>
    <n v="20"/>
  </r>
  <r>
    <x v="78"/>
    <d v="1899-12-30T16:22:00"/>
    <x v="4"/>
    <n v="6"/>
    <n v="7"/>
    <s v="The Astronomer"/>
    <s v="Nat"/>
    <n v="11"/>
    <n v="11"/>
    <x v="0"/>
    <s v="Nat-11"/>
    <s v=""/>
    <n v="44"/>
    <n v="7.5"/>
    <n v="330"/>
    <s v="The Astronomer"/>
    <s v=""/>
    <s v=""/>
    <s v=""/>
    <n v="100"/>
    <n v="750"/>
    <n v="650"/>
    <x v="0"/>
    <s v="Q"/>
    <x v="3"/>
    <n v="300"/>
    <n v="260"/>
    <s v="Qld"/>
    <s v="-"/>
    <d v="1899-12-30T16:22:00"/>
    <s v="Doomben"/>
    <n v="6"/>
    <n v="7"/>
    <s v="The Astronomer"/>
    <s v="Nat-11"/>
    <n v="40"/>
  </r>
  <r>
    <x v="78"/>
    <d v="1899-12-30T16:50:00"/>
    <x v="1"/>
    <n v="8"/>
    <n v="11"/>
    <s v="Territory Express"/>
    <s v="E4"/>
    <n v="11.000000000000002"/>
    <n v="41"/>
    <x v="3"/>
    <s v="E4-11/Edge-15/Nat-15"/>
    <s v="OK"/>
    <n v="164"/>
    <m/>
    <s v=""/>
    <s v="Territory Express"/>
    <n v="200"/>
    <s v=""/>
    <n v="-200"/>
    <n v="100"/>
    <s v=""/>
    <n v="-100"/>
    <x v="0"/>
    <s v="ave"/>
    <x v="4"/>
    <s v=""/>
    <n v="-100"/>
    <s v="NSW"/>
    <s v="-"/>
    <d v="1899-12-30T16:50:00"/>
    <s v="Rosehill"/>
    <n v="8"/>
    <n v="11"/>
    <s v="Territory Express"/>
    <s v="E4-11/Edge-15/Nat-15"/>
    <n v="100"/>
  </r>
  <r>
    <x v="78"/>
    <d v="1899-12-30T16:50:00"/>
    <x v="1"/>
    <n v="8"/>
    <n v="11"/>
    <s v="Territory Express"/>
    <s v="Edge"/>
    <n v="15"/>
    <s v=""/>
    <x v="2"/>
    <s v=""/>
    <s v="OK"/>
    <s v=""/>
    <m/>
    <s v=""/>
    <s v="Territory Express"/>
    <s v=""/>
    <s v=""/>
    <s v=""/>
    <n v="100"/>
    <s v=""/>
    <n v="-100"/>
    <x v="0"/>
    <s v="ave"/>
    <x v="5"/>
    <s v=""/>
    <s v=""/>
    <s v="NSW"/>
    <s v="-"/>
    <d v="1899-12-30T16:50:00"/>
    <s v="Rosehill"/>
    <n v="8"/>
    <n v="11"/>
    <s v="Territory Express"/>
    <s v=""/>
    <s v=""/>
  </r>
  <r>
    <x v="78"/>
    <d v="1899-12-30T16:50:00"/>
    <x v="1"/>
    <n v="8"/>
    <n v="11"/>
    <s v="Territory Express"/>
    <s v="Nat"/>
    <n v="15"/>
    <s v=""/>
    <x v="2"/>
    <s v=""/>
    <s v="OK"/>
    <s v=""/>
    <m/>
    <s v=""/>
    <s v="Territory Express"/>
    <s v=""/>
    <s v=""/>
    <s v=""/>
    <n v="100"/>
    <s v=""/>
    <n v="-100"/>
    <x v="0"/>
    <s v="ave"/>
    <x v="5"/>
    <s v=""/>
    <s v=""/>
    <s v="NSW"/>
    <s v="-"/>
    <d v="1899-12-30T16:50:00"/>
    <s v="Rosehill"/>
    <n v="8"/>
    <n v="11"/>
    <s v="Territory Express"/>
    <s v=""/>
    <s v=""/>
  </r>
  <r>
    <x v="78"/>
    <d v="1899-12-30T17:02:00"/>
    <x v="4"/>
    <n v="7"/>
    <n v="5"/>
    <s v="Tiger Shark"/>
    <s v="Nat"/>
    <n v="11"/>
    <n v="11"/>
    <x v="0"/>
    <s v="Nat-11"/>
    <s v=""/>
    <n v="44"/>
    <m/>
    <s v=""/>
    <s v="Tiger Shark"/>
    <s v=""/>
    <s v=""/>
    <s v=""/>
    <n v="100"/>
    <s v=""/>
    <n v="-100"/>
    <x v="0"/>
    <s v="Q"/>
    <x v="3"/>
    <s v=""/>
    <n v="-40"/>
    <s v="Qld"/>
    <s v="-"/>
    <d v="1899-12-30T17:02:00"/>
    <s v="Doomben"/>
    <n v="7"/>
    <n v="5"/>
    <s v="Tiger Shark"/>
    <s v="Nat-11"/>
    <n v="40"/>
  </r>
  <r>
    <x v="78"/>
    <d v="1899-12-30T17:25:00"/>
    <x v="1"/>
    <n v="9"/>
    <n v="6"/>
    <s v="Fire Star"/>
    <s v="E4"/>
    <n v="10"/>
    <n v="10"/>
    <x v="0"/>
    <s v="E4-10"/>
    <s v="OK"/>
    <n v="40"/>
    <n v="3.1"/>
    <n v="124"/>
    <s v="Fire Star"/>
    <s v=""/>
    <s v=""/>
    <s v=""/>
    <n v="100"/>
    <n v="310"/>
    <n v="210"/>
    <x v="0"/>
    <s v="Poor &lt;55"/>
    <x v="2"/>
    <n v="62"/>
    <n v="42"/>
    <s v="NSW"/>
    <s v="-"/>
    <d v="1899-12-30T17:25:00"/>
    <s v="Rosehill"/>
    <n v="9"/>
    <n v="6"/>
    <s v="Fire Star"/>
    <s v="E4-10"/>
    <n v="20"/>
  </r>
  <r>
    <x v="78"/>
    <d v="1899-12-30T17:25:00"/>
    <x v="1"/>
    <n v="9"/>
    <n v="3"/>
    <s v="Iron Man"/>
    <s v="Pro Syd"/>
    <n v="10"/>
    <n v="10"/>
    <x v="0"/>
    <s v="Pro Syd-10"/>
    <s v="OK"/>
    <n v="40"/>
    <m/>
    <s v=""/>
    <s v="Iron Man"/>
    <s v=""/>
    <s v=""/>
    <s v=""/>
    <n v="100"/>
    <s v=""/>
    <n v="-100"/>
    <x v="0"/>
    <s v="Poor &lt;55"/>
    <x v="2"/>
    <s v=""/>
    <n v="-20"/>
    <s v="NSW"/>
    <s v="-"/>
    <d v="1899-12-30T17:25:00"/>
    <s v="Rosehill"/>
    <n v="9"/>
    <n v="3"/>
    <s v="Iron Man"/>
    <s v="Pro Syd-10"/>
    <n v="20"/>
  </r>
  <r>
    <x v="78"/>
    <d v="1899-12-30T17:25:00"/>
    <x v="1"/>
    <n v="9"/>
    <n v="9"/>
    <s v="Midnight Opal"/>
    <s v="Pro Syd"/>
    <n v="10"/>
    <n v="10"/>
    <x v="0"/>
    <s v="Pro Syd-10"/>
    <s v="OK"/>
    <n v="40"/>
    <m/>
    <s v=""/>
    <s v="Midnight Opal"/>
    <s v=""/>
    <s v=""/>
    <s v=""/>
    <n v="100"/>
    <s v=""/>
    <n v="-100"/>
    <x v="0"/>
    <s v="Poor &lt;55"/>
    <x v="2"/>
    <s v=""/>
    <n v="-20"/>
    <s v="NSW"/>
    <s v="-"/>
    <d v="1899-12-30T17:25:00"/>
    <s v="Rosehill"/>
    <n v="9"/>
    <n v="9"/>
    <s v="Midnight Opal"/>
    <s v="Pro Syd-10"/>
    <n v="20"/>
  </r>
  <r>
    <x v="78"/>
    <d v="1899-12-30T17:38:00"/>
    <x v="4"/>
    <n v="8"/>
    <n v="5"/>
    <s v="Living Free"/>
    <s v="Nat"/>
    <n v="11"/>
    <n v="11"/>
    <x v="0"/>
    <s v="Nat-11"/>
    <s v=""/>
    <n v="44"/>
    <m/>
    <s v=""/>
    <s v="Living Free"/>
    <s v=""/>
    <s v=""/>
    <s v=""/>
    <n v="100"/>
    <s v=""/>
    <n v="-100"/>
    <x v="0"/>
    <s v="Q"/>
    <x v="3"/>
    <s v=""/>
    <n v="-40"/>
    <s v="Qld"/>
    <s v="-"/>
    <d v="1899-12-30T17:38:00"/>
    <s v="Doomben"/>
    <n v="8"/>
    <n v="5"/>
    <s v="Living Free"/>
    <s v="Nat-11"/>
    <n v="40"/>
  </r>
  <r>
    <x v="78"/>
    <d v="1899-12-30T17:50:00"/>
    <x v="0"/>
    <n v="9"/>
    <n v="10"/>
    <s v="Pisanello"/>
    <s v="Edge"/>
    <n v="12"/>
    <n v="25"/>
    <x v="1"/>
    <s v="Edge-12/Pro Mel-13"/>
    <s v="OK"/>
    <n v="100"/>
    <n v="3.4"/>
    <n v="340"/>
    <s v="Pisanello"/>
    <n v="100"/>
    <n v="340"/>
    <n v="240"/>
    <n v="100"/>
    <n v="340"/>
    <n v="240"/>
    <x v="0"/>
    <s v="Best"/>
    <x v="4"/>
    <n v="340"/>
    <n v="240"/>
    <s v="Vic"/>
    <s v="-"/>
    <d v="1899-12-30T17:50:00"/>
    <s v="Flemington"/>
    <n v="9"/>
    <n v="10"/>
    <s v="Pisanello"/>
    <s v="Edge-12/Pro Mel-13"/>
    <n v="100"/>
  </r>
  <r>
    <x v="78"/>
    <d v="1899-12-30T17:50:00"/>
    <x v="8"/>
    <n v="9"/>
    <n v="10"/>
    <s v="Pisanello"/>
    <s v="Pro Mel"/>
    <n v="13"/>
    <s v=""/>
    <x v="2"/>
    <s v=""/>
    <s v=""/>
    <s v=""/>
    <n v="3.4"/>
    <s v=""/>
    <s v="Pisanello"/>
    <s v=""/>
    <s v=""/>
    <s v=""/>
    <n v="100"/>
    <n v="340"/>
    <n v="240"/>
    <x v="0"/>
    <s v="ave"/>
    <x v="5"/>
    <s v=""/>
    <s v=""/>
    <s v="Vic"/>
    <s v="-"/>
    <d v="1899-12-30T17:50:00"/>
    <s v="Flem-X"/>
    <n v="9"/>
    <n v="10"/>
    <s v="Pisanello"/>
    <s v=""/>
    <s v=""/>
  </r>
  <r>
    <x v="78"/>
    <d v="1899-12-30T18:05:00"/>
    <x v="1"/>
    <n v="10"/>
    <n v="6"/>
    <s v="Need Some Luck"/>
    <s v="Pro Syd"/>
    <n v="10"/>
    <n v="10"/>
    <x v="0"/>
    <s v="Pro Syd-10"/>
    <s v="OK"/>
    <n v="40"/>
    <n v="6.3"/>
    <n v="252"/>
    <s v="Need Some Luck"/>
    <s v=""/>
    <s v=""/>
    <s v=""/>
    <n v="100"/>
    <n v="630"/>
    <n v="530"/>
    <x v="0"/>
    <s v="Poor &lt;55"/>
    <x v="2"/>
    <n v="126"/>
    <n v="106"/>
    <s v="NSW"/>
    <s v="-"/>
    <d v="1899-12-30T18:05:00"/>
    <s v="Rosehill"/>
    <n v="10"/>
    <n v="6"/>
    <s v="Need Some Luck"/>
    <s v="Pro Syd-10"/>
    <n v="20"/>
  </r>
  <r>
    <x v="78"/>
    <d v="1899-12-30T18:05:00"/>
    <x v="1"/>
    <n v="10"/>
    <n v="1"/>
    <s v="Rock Empire"/>
    <s v="E4"/>
    <n v="10"/>
    <n v="10"/>
    <x v="0"/>
    <s v="E4-10"/>
    <s v="OK"/>
    <n v="40"/>
    <m/>
    <s v=""/>
    <s v="Rock Empire"/>
    <s v=""/>
    <s v=""/>
    <s v=""/>
    <n v="100"/>
    <s v=""/>
    <n v="-100"/>
    <x v="0"/>
    <s v="Poor &lt;55"/>
    <x v="2"/>
    <s v=""/>
    <n v="-20"/>
    <s v="NSW"/>
    <s v="-"/>
    <d v="1899-12-30T18:05:00"/>
    <s v="Rosehill"/>
    <n v="10"/>
    <n v="1"/>
    <s v="Rock Empire"/>
    <s v="E4-10"/>
    <n v="20"/>
  </r>
  <r>
    <x v="78"/>
    <d v="1899-12-30T18:45:00"/>
    <x v="4"/>
    <n v="10"/>
    <n v="7"/>
    <s v="Hell"/>
    <s v="Nat"/>
    <n v="11"/>
    <n v="11"/>
    <x v="0"/>
    <s v="Nat-11"/>
    <s v=""/>
    <n v="44"/>
    <n v="1.95"/>
    <n v="85.8"/>
    <s v="Hell"/>
    <s v=""/>
    <s v=""/>
    <s v=""/>
    <n v="100"/>
    <n v="195"/>
    <n v="95"/>
    <x v="0"/>
    <s v="Q"/>
    <x v="3"/>
    <n v="78"/>
    <n v="38"/>
    <s v="Qld"/>
    <s v="-"/>
    <d v="1899-12-30T18:45:00"/>
    <s v="Doomben"/>
    <n v="10"/>
    <n v="7"/>
    <s v="Hell"/>
    <s v="Nat-11"/>
    <n v="40"/>
  </r>
  <r>
    <x v="79"/>
    <d v="1899-12-30T12:20:00"/>
    <x v="5"/>
    <n v="1"/>
    <n v="8"/>
    <s v="Hiyaam Proud"/>
    <s v="E4"/>
    <n v="20"/>
    <n v="60"/>
    <x v="3"/>
    <s v="E4-20/Edge-20/Nat-20"/>
    <s v="OK"/>
    <n v="240"/>
    <m/>
    <s v=""/>
    <s v="Hiyaam Proud"/>
    <n v="200"/>
    <s v=""/>
    <n v="-200"/>
    <n v="100"/>
    <s v=""/>
    <n v="-100"/>
    <x v="0"/>
    <s v="Best"/>
    <x v="6"/>
    <s v=""/>
    <n v="-150"/>
    <s v="Vic"/>
    <s v="-"/>
    <d v="1899-12-30T12:20:00"/>
    <s v="Caulfield"/>
    <n v="1"/>
    <n v="8"/>
    <s v="Hiyaam Proud"/>
    <s v="E4-20/Edge-20/Nat-20"/>
    <n v="150"/>
  </r>
  <r>
    <x v="79"/>
    <d v="1899-12-30T12:20:00"/>
    <x v="5"/>
    <n v="1"/>
    <n v="8"/>
    <s v="Hiyaam Proud"/>
    <s v="Edge"/>
    <n v="20"/>
    <s v=""/>
    <x v="2"/>
    <s v=""/>
    <s v="OK"/>
    <s v=""/>
    <m/>
    <s v=""/>
    <s v="Hiyaam Proud"/>
    <s v=""/>
    <s v=""/>
    <s v=""/>
    <n v="100"/>
    <s v=""/>
    <n v="-100"/>
    <x v="0"/>
    <s v="Best"/>
    <x v="5"/>
    <s v=""/>
    <s v=""/>
    <s v="Vic"/>
    <s v="-"/>
    <d v="1899-12-30T12:20:00"/>
    <s v="Caulfield"/>
    <n v="1"/>
    <n v="8"/>
    <s v="Hiyaam Proud"/>
    <s v=""/>
    <s v=""/>
  </r>
  <r>
    <x v="79"/>
    <d v="1899-12-30T12:20:00"/>
    <x v="5"/>
    <n v="1"/>
    <n v="8"/>
    <s v="Hiyaam Proud"/>
    <s v="Nat"/>
    <n v="20"/>
    <s v=""/>
    <x v="2"/>
    <s v=""/>
    <s v="OK"/>
    <s v=""/>
    <m/>
    <s v=""/>
    <s v="Hiyaam Proud"/>
    <s v=""/>
    <s v=""/>
    <s v=""/>
    <n v="100"/>
    <s v=""/>
    <n v="-100"/>
    <x v="0"/>
    <s v="Best"/>
    <x v="5"/>
    <s v=""/>
    <s v=""/>
    <s v="Vic"/>
    <s v="-"/>
    <d v="1899-12-30T12:20:00"/>
    <s v="Caulfield"/>
    <n v="1"/>
    <n v="8"/>
    <s v="Hiyaam Proud"/>
    <s v=""/>
    <s v=""/>
  </r>
  <r>
    <x v="79"/>
    <d v="1899-12-30T13:10:00"/>
    <x v="9"/>
    <n v="2"/>
    <n v="3"/>
    <s v="Piraeus"/>
    <s v="Pro Syd"/>
    <n v="15"/>
    <n v="15"/>
    <x v="0"/>
    <s v="Pro Syd-15"/>
    <s v=""/>
    <n v="60"/>
    <m/>
    <s v=""/>
    <s v="Piraeus"/>
    <s v=""/>
    <s v=""/>
    <s v=""/>
    <n v="100"/>
    <s v=""/>
    <n v="-100"/>
    <x v="0"/>
    <s v="ave"/>
    <x v="4"/>
    <s v=""/>
    <n v="-100"/>
    <s v="NSW"/>
    <s v="Bush"/>
    <d v="1899-12-30T13:10:00"/>
    <s v="Newcastle"/>
    <n v="2"/>
    <n v="3"/>
    <s v="Piraeus"/>
    <s v="Pro Syd-15"/>
    <n v="100"/>
  </r>
  <r>
    <x v="79"/>
    <d v="1899-12-30T13:25:00"/>
    <x v="5"/>
    <n v="3"/>
    <n v="7"/>
    <s v="Eye Of The Eagle"/>
    <s v="Edge"/>
    <n v="12"/>
    <n v="25"/>
    <x v="1"/>
    <s v="Edge-12/Pro Mel-13"/>
    <s v="OK"/>
    <n v="100"/>
    <m/>
    <s v=""/>
    <s v="Eye Of The Eagle"/>
    <n v="100"/>
    <s v=""/>
    <n v="-100"/>
    <n v="100"/>
    <s v=""/>
    <n v="-100"/>
    <x v="0"/>
    <s v="Best"/>
    <x v="4"/>
    <s v=""/>
    <n v="-100"/>
    <s v="Vic"/>
    <s v="-"/>
    <d v="1899-12-30T13:25:00"/>
    <s v="Caulfield"/>
    <n v="3"/>
    <n v="7"/>
    <s v="Eye Of The Eagle"/>
    <s v="Edge-12/Pro Mel-13"/>
    <n v="100"/>
  </r>
  <r>
    <x v="79"/>
    <d v="1899-12-30T13:25:00"/>
    <x v="5"/>
    <n v="3"/>
    <n v="7"/>
    <s v="Eye Of The Eagle"/>
    <s v="Pro Mel"/>
    <n v="13"/>
    <s v=""/>
    <x v="2"/>
    <s v=""/>
    <s v="OK"/>
    <s v=""/>
    <m/>
    <s v=""/>
    <s v="Eye Of The Eagle"/>
    <s v=""/>
    <s v=""/>
    <s v=""/>
    <n v="100"/>
    <s v=""/>
    <n v="-100"/>
    <x v="0"/>
    <s v="Best"/>
    <x v="5"/>
    <s v=""/>
    <s v=""/>
    <s v="Vic"/>
    <s v="-"/>
    <d v="1899-12-30T13:25:00"/>
    <s v="Caulfield"/>
    <n v="3"/>
    <n v="7"/>
    <s v="Eye Of The Eagle"/>
    <s v=""/>
    <s v=""/>
  </r>
  <r>
    <x v="79"/>
    <d v="1899-12-30T13:25:00"/>
    <x v="5"/>
    <n v="3"/>
    <n v="13"/>
    <s v="Regal Vow"/>
    <s v="Nat"/>
    <n v="13"/>
    <n v="13"/>
    <x v="0"/>
    <s v="Nat-13"/>
    <s v="OK"/>
    <n v="52"/>
    <n v="5.3"/>
    <n v="275.59999999999997"/>
    <s v="Regal Vow"/>
    <s v=""/>
    <s v=""/>
    <s v=""/>
    <n v="100"/>
    <n v="530"/>
    <n v="430"/>
    <x v="0"/>
    <s v="Nat OK"/>
    <x v="0"/>
    <n v="265"/>
    <n v="215"/>
    <s v="Vic"/>
    <s v="-"/>
    <d v="1899-12-30T13:25:00"/>
    <s v="Caulfield"/>
    <n v="3"/>
    <n v="13"/>
    <s v="Regal Vow"/>
    <s v="Nat-13"/>
    <n v="50"/>
  </r>
  <r>
    <x v="79"/>
    <d v="1899-12-30T14:00:00"/>
    <x v="5"/>
    <n v="4"/>
    <n v="1"/>
    <s v="Coleman"/>
    <s v="E4"/>
    <n v="10"/>
    <n v="23"/>
    <x v="1"/>
    <s v="E4-10/Nat-13"/>
    <s v="OK"/>
    <n v="92"/>
    <m/>
    <s v=""/>
    <s v="Coleman"/>
    <n v="100"/>
    <s v=""/>
    <n v="-100"/>
    <n v="100"/>
    <s v=""/>
    <n v="-100"/>
    <x v="0"/>
    <s v="Best"/>
    <x v="4"/>
    <s v=""/>
    <n v="-100"/>
    <s v="Vic"/>
    <s v="-"/>
    <d v="1899-12-30T14:00:00"/>
    <s v="Caulfield"/>
    <n v="4"/>
    <n v="1"/>
    <s v="Coleman"/>
    <s v="E4-10/Nat-13"/>
    <n v="100"/>
  </r>
  <r>
    <x v="79"/>
    <d v="1899-12-30T14:00:00"/>
    <x v="5"/>
    <n v="4"/>
    <n v="1"/>
    <s v="Coleman"/>
    <s v="Nat"/>
    <n v="13"/>
    <s v=""/>
    <x v="2"/>
    <s v=""/>
    <s v="OK"/>
    <s v=""/>
    <m/>
    <s v=""/>
    <s v="Coleman"/>
    <s v=""/>
    <s v=""/>
    <s v=""/>
    <n v="100"/>
    <s v=""/>
    <n v="-100"/>
    <x v="0"/>
    <s v="Best"/>
    <x v="5"/>
    <s v=""/>
    <s v=""/>
    <s v="Vic"/>
    <s v="-"/>
    <d v="1899-12-30T14:00:00"/>
    <s v="Caulfield"/>
    <n v="4"/>
    <n v="1"/>
    <s v="Coleman"/>
    <s v=""/>
    <s v=""/>
  </r>
  <r>
    <x v="79"/>
    <d v="1899-12-30T14:20:00"/>
    <x v="9"/>
    <n v="4"/>
    <n v="4"/>
    <s v="Bullets High"/>
    <s v="E4"/>
    <n v="15"/>
    <n v="45"/>
    <x v="3"/>
    <s v="E4-15/Edge-15/Nat-15"/>
    <s v=""/>
    <n v="180"/>
    <m/>
    <s v=""/>
    <s v="Bullets High"/>
    <s v=""/>
    <s v=""/>
    <s v=""/>
    <n v="100"/>
    <s v=""/>
    <n v="-100"/>
    <x v="0"/>
    <s v="ave"/>
    <x v="7"/>
    <s v=""/>
    <n v="-130"/>
    <s v="NSW"/>
    <s v="Bush"/>
    <d v="1899-12-30T14:20:00"/>
    <s v="Newcastle"/>
    <n v="4"/>
    <n v="4"/>
    <s v="Bullets High"/>
    <s v="E4-15/Edge-15/Nat-15"/>
    <n v="130"/>
  </r>
  <r>
    <x v="79"/>
    <d v="1899-12-30T14:20:00"/>
    <x v="9"/>
    <n v="4"/>
    <n v="4"/>
    <s v="Bullets High"/>
    <s v="Edge"/>
    <n v="15"/>
    <s v=""/>
    <x v="2"/>
    <s v=""/>
    <s v=""/>
    <s v=""/>
    <m/>
    <s v=""/>
    <s v="Bullets High"/>
    <s v=""/>
    <s v=""/>
    <s v=""/>
    <n v="100"/>
    <s v=""/>
    <n v="-100"/>
    <x v="0"/>
    <s v="ave"/>
    <x v="5"/>
    <s v=""/>
    <s v=""/>
    <s v="NSW"/>
    <s v="Bush"/>
    <d v="1899-12-30T14:20:00"/>
    <s v="Newcastle"/>
    <n v="4"/>
    <n v="4"/>
    <s v="Bullets High"/>
    <s v=""/>
    <s v=""/>
  </r>
  <r>
    <x v="79"/>
    <d v="1899-12-30T14:20:00"/>
    <x v="9"/>
    <n v="4"/>
    <n v="4"/>
    <s v="Bullets High"/>
    <s v="Nat"/>
    <n v="15"/>
    <s v=""/>
    <x v="2"/>
    <s v=""/>
    <s v=""/>
    <s v=""/>
    <m/>
    <s v=""/>
    <s v="Bullets High"/>
    <s v=""/>
    <s v=""/>
    <s v=""/>
    <n v="100"/>
    <s v=""/>
    <n v="-100"/>
    <x v="0"/>
    <s v="ave"/>
    <x v="5"/>
    <s v=""/>
    <s v=""/>
    <s v="NSW"/>
    <s v="Bush"/>
    <d v="1899-12-30T14:20:00"/>
    <s v="Newcastle"/>
    <n v="4"/>
    <n v="4"/>
    <s v="Bullets High"/>
    <s v=""/>
    <s v=""/>
  </r>
  <r>
    <x v="79"/>
    <d v="1899-12-30T14:20:00"/>
    <x v="9"/>
    <n v="4"/>
    <n v="11"/>
    <s v="Dazzle Legend"/>
    <s v="Pro Syd"/>
    <n v="15"/>
    <n v="15"/>
    <x v="0"/>
    <s v="Pro Syd-15"/>
    <s v=""/>
    <n v="60"/>
    <n v="7"/>
    <n v="420"/>
    <s v="Dazzle Legend"/>
    <s v=""/>
    <s v=""/>
    <s v=""/>
    <n v="100"/>
    <n v="700"/>
    <n v="600"/>
    <x v="0"/>
    <s v="ave"/>
    <x v="4"/>
    <n v="700"/>
    <n v="600"/>
    <s v="NSW"/>
    <s v="Bush"/>
    <d v="1899-12-30T14:20:00"/>
    <s v="Newcastle"/>
    <n v="4"/>
    <n v="11"/>
    <s v="Dazzle Legend"/>
    <s v="Pro Syd-15"/>
    <n v="100"/>
  </r>
  <r>
    <x v="79"/>
    <d v="1899-12-30T14:35:00"/>
    <x v="5"/>
    <n v="5"/>
    <n v="2"/>
    <s v="Lempicka"/>
    <s v="Edge"/>
    <n v="10"/>
    <n v="23"/>
    <x v="1"/>
    <s v="Edge-10/Pro Mel-13"/>
    <s v="OK"/>
    <n v="92"/>
    <m/>
    <s v=""/>
    <s v="Lempicka"/>
    <n v="100"/>
    <s v=""/>
    <n v="-100"/>
    <n v="100"/>
    <s v=""/>
    <n v="-100"/>
    <x v="0"/>
    <s v="Best"/>
    <x v="4"/>
    <s v=""/>
    <n v="-100"/>
    <s v="Vic"/>
    <s v="-"/>
    <d v="1899-12-30T14:35:00"/>
    <s v="Caulfield"/>
    <n v="5"/>
    <n v="2"/>
    <s v="Lempicka"/>
    <s v="Edge-10/Pro Mel-13"/>
    <n v="100"/>
  </r>
  <r>
    <x v="79"/>
    <d v="1899-12-30T14:35:00"/>
    <x v="5"/>
    <n v="5"/>
    <n v="2"/>
    <s v="Lempicka"/>
    <s v="Pro Mel"/>
    <n v="13"/>
    <s v=""/>
    <x v="2"/>
    <s v=""/>
    <s v="OK"/>
    <s v=""/>
    <m/>
    <s v=""/>
    <s v="Lempicka"/>
    <s v=""/>
    <s v=""/>
    <s v=""/>
    <n v="100"/>
    <s v=""/>
    <n v="-100"/>
    <x v="0"/>
    <s v="Best"/>
    <x v="5"/>
    <s v=""/>
    <s v=""/>
    <s v="Vic"/>
    <s v="-"/>
    <d v="1899-12-30T14:35:00"/>
    <s v="Caulfield"/>
    <n v="5"/>
    <n v="2"/>
    <s v="Lempicka"/>
    <s v=""/>
    <s v=""/>
  </r>
  <r>
    <x v="79"/>
    <d v="1899-12-30T14:35:00"/>
    <x v="5"/>
    <n v="5"/>
    <n v="7"/>
    <s v="Pharari"/>
    <s v="E4"/>
    <n v="20"/>
    <n v="70"/>
    <x v="4"/>
    <s v="E4-20/Edge-20/Nat-20/Pro Mel-10"/>
    <s v="OK"/>
    <n v="280"/>
    <m/>
    <s v=""/>
    <s v="Pharari"/>
    <n v="200"/>
    <s v=""/>
    <n v="-200"/>
    <n v="100"/>
    <s v=""/>
    <n v="-100"/>
    <x v="0"/>
    <s v="Best"/>
    <x v="6"/>
    <s v=""/>
    <n v="-150"/>
    <s v="Vic"/>
    <s v="-"/>
    <d v="1899-12-30T14:35:00"/>
    <s v="Caulfield"/>
    <n v="5"/>
    <n v="7"/>
    <s v="Pharari"/>
    <s v="E4-20/Edge-20/Nat-20/Pro Mel-10"/>
    <n v="150"/>
  </r>
  <r>
    <x v="79"/>
    <d v="1899-12-30T14:35:00"/>
    <x v="5"/>
    <n v="5"/>
    <n v="7"/>
    <s v="Pharari"/>
    <s v="Edge"/>
    <n v="20"/>
    <s v=""/>
    <x v="2"/>
    <s v=""/>
    <s v="OK"/>
    <s v=""/>
    <m/>
    <s v=""/>
    <s v="Pharari"/>
    <s v=""/>
    <s v=""/>
    <s v=""/>
    <n v="100"/>
    <s v=""/>
    <n v="-100"/>
    <x v="0"/>
    <s v="Best"/>
    <x v="5"/>
    <s v=""/>
    <s v=""/>
    <s v="Vic"/>
    <s v="-"/>
    <d v="1899-12-30T14:35:00"/>
    <s v="Caulfield"/>
    <n v="5"/>
    <n v="7"/>
    <s v="Pharari"/>
    <s v=""/>
    <s v=""/>
  </r>
  <r>
    <x v="79"/>
    <d v="1899-12-30T14:35:00"/>
    <x v="5"/>
    <n v="5"/>
    <n v="7"/>
    <s v="Pharari"/>
    <s v="Nat"/>
    <n v="20"/>
    <s v=""/>
    <x v="2"/>
    <s v=""/>
    <s v="OK"/>
    <s v=""/>
    <m/>
    <s v=""/>
    <s v="Pharari"/>
    <s v=""/>
    <s v=""/>
    <s v=""/>
    <n v="100"/>
    <s v=""/>
    <n v="-100"/>
    <x v="0"/>
    <s v="Best"/>
    <x v="5"/>
    <s v=""/>
    <s v=""/>
    <s v="Vic"/>
    <s v="-"/>
    <d v="1899-12-30T14:35:00"/>
    <s v="Caulfield"/>
    <n v="5"/>
    <n v="7"/>
    <s v="Pharari"/>
    <s v=""/>
    <s v=""/>
  </r>
  <r>
    <x v="79"/>
    <d v="1899-12-30T14:35:00"/>
    <x v="5"/>
    <n v="5"/>
    <n v="7"/>
    <s v="Pharari"/>
    <s v="Pro Mel"/>
    <n v="10"/>
    <s v=""/>
    <x v="2"/>
    <s v=""/>
    <s v="OK"/>
    <s v=""/>
    <m/>
    <s v=""/>
    <s v="Pharari"/>
    <s v=""/>
    <s v=""/>
    <s v=""/>
    <n v="100"/>
    <s v=""/>
    <n v="-100"/>
    <x v="0"/>
    <s v="Best"/>
    <x v="5"/>
    <s v=""/>
    <s v=""/>
    <s v="Vic"/>
    <s v="-"/>
    <d v="1899-12-30T14:35:00"/>
    <s v="Caulfield"/>
    <n v="5"/>
    <n v="7"/>
    <s v="Pharari"/>
    <s v=""/>
    <s v=""/>
  </r>
  <r>
    <x v="79"/>
    <d v="1899-12-30T14:55:00"/>
    <x v="9"/>
    <n v="5"/>
    <n v="5"/>
    <s v="Pippie Beach"/>
    <s v="Pro Syd"/>
    <n v="15"/>
    <n v="15"/>
    <x v="0"/>
    <s v="Pro Syd-15"/>
    <s v=""/>
    <n v="60"/>
    <m/>
    <s v=""/>
    <s v="Pippie Beach"/>
    <s v=""/>
    <s v=""/>
    <s v=""/>
    <n v="100"/>
    <s v=""/>
    <n v="-100"/>
    <x v="0"/>
    <s v="ave"/>
    <x v="4"/>
    <s v=""/>
    <n v="-100"/>
    <s v="NSW"/>
    <s v="Bush"/>
    <d v="1899-12-30T14:55:00"/>
    <s v="Newcastle"/>
    <n v="5"/>
    <n v="5"/>
    <s v="Pippie Beach"/>
    <s v="Pro Syd-15"/>
    <n v="100"/>
  </r>
  <r>
    <x v="79"/>
    <d v="1899-12-30T15:45:00"/>
    <x v="5"/>
    <n v="7"/>
    <n v="3"/>
    <s v="Geegees Mistruth"/>
    <s v="E4"/>
    <n v="10"/>
    <n v="23"/>
    <x v="1"/>
    <s v="E4-10/Nat-13"/>
    <s v="OK"/>
    <n v="92"/>
    <m/>
    <s v=""/>
    <s v="Geegees Mistruth"/>
    <n v="100"/>
    <s v=""/>
    <n v="-100"/>
    <n v="100"/>
    <s v=""/>
    <n v="-100"/>
    <x v="0"/>
    <s v="Best"/>
    <x v="4"/>
    <s v=""/>
    <n v="-100"/>
    <s v="Vic"/>
    <s v="-"/>
    <d v="1899-12-30T15:45:00"/>
    <s v="Caulfield"/>
    <n v="7"/>
    <n v="3"/>
    <s v="Geegees Mistruth"/>
    <s v="E4-10/Nat-13"/>
    <n v="100"/>
  </r>
  <r>
    <x v="79"/>
    <d v="1899-12-30T15:45:00"/>
    <x v="5"/>
    <n v="7"/>
    <n v="3"/>
    <s v="Geegees Mistruth"/>
    <s v="Nat"/>
    <n v="13"/>
    <s v=""/>
    <x v="2"/>
    <s v=""/>
    <s v="OK"/>
    <s v=""/>
    <m/>
    <s v=""/>
    <s v="Geegees Mistruth"/>
    <s v=""/>
    <s v=""/>
    <s v=""/>
    <n v="100"/>
    <s v=""/>
    <n v="-100"/>
    <x v="0"/>
    <s v="Best"/>
    <x v="5"/>
    <s v=""/>
    <s v=""/>
    <s v="Vic"/>
    <s v="-"/>
    <d v="1899-12-30T15:45:00"/>
    <s v="Caulfield"/>
    <n v="7"/>
    <n v="3"/>
    <s v="Geegees Mistruth"/>
    <s v=""/>
    <s v=""/>
  </r>
  <r>
    <x v="79"/>
    <d v="1899-12-30T16:25:00"/>
    <x v="5"/>
    <n v="8"/>
    <n v="1"/>
    <s v="Arran Bay"/>
    <s v="Edge"/>
    <n v="12"/>
    <n v="22"/>
    <x v="1"/>
    <s v="Edge-12/Pro Mel-10"/>
    <s v="OK"/>
    <n v="88"/>
    <m/>
    <s v=""/>
    <s v="Arran Bay"/>
    <n v="100"/>
    <s v=""/>
    <n v="-100"/>
    <n v="100"/>
    <s v=""/>
    <n v="-100"/>
    <x v="0"/>
    <s v="Best"/>
    <x v="4"/>
    <s v=""/>
    <n v="-100"/>
    <s v="Vic"/>
    <s v="-"/>
    <d v="1899-12-30T16:25:00"/>
    <s v="Caulfield"/>
    <n v="8"/>
    <n v="1"/>
    <s v="Arran Bay"/>
    <s v="Edge-12/Pro Mel-10"/>
    <n v="100"/>
  </r>
  <r>
    <x v="79"/>
    <d v="1899-12-30T16:25:00"/>
    <x v="5"/>
    <n v="8"/>
    <n v="1"/>
    <s v="Arran Bay"/>
    <s v="Pro Mel"/>
    <n v="10"/>
    <s v=""/>
    <x v="2"/>
    <s v=""/>
    <s v="OK"/>
    <s v=""/>
    <m/>
    <s v=""/>
    <s v="Arran Bay"/>
    <s v=""/>
    <s v=""/>
    <s v=""/>
    <n v="100"/>
    <s v=""/>
    <n v="-100"/>
    <x v="0"/>
    <s v="Best"/>
    <x v="5"/>
    <s v=""/>
    <s v=""/>
    <s v="Vic"/>
    <s v="-"/>
    <d v="1899-12-30T16:25:00"/>
    <s v="Caulfield"/>
    <n v="8"/>
    <n v="1"/>
    <s v="Arran Bay"/>
    <s v=""/>
    <s v=""/>
  </r>
  <r>
    <x v="79"/>
    <d v="1899-12-30T16:45:00"/>
    <x v="9"/>
    <n v="8"/>
    <n v="4"/>
    <s v="Far Too Easy"/>
    <s v="E4"/>
    <n v="10"/>
    <n v="10"/>
    <x v="0"/>
    <s v="E4-10"/>
    <s v=""/>
    <n v="40"/>
    <m/>
    <s v=""/>
    <s v="Far Too Easy"/>
    <s v=""/>
    <s v=""/>
    <s v=""/>
    <n v="100"/>
    <s v=""/>
    <n v="-100"/>
    <x v="0"/>
    <s v="Poor &lt;55"/>
    <x v="2"/>
    <s v=""/>
    <n v="-20"/>
    <s v="NSW"/>
    <s v="Bush"/>
    <d v="1899-12-30T16:45:00"/>
    <s v="Newcastle"/>
    <n v="8"/>
    <n v="4"/>
    <s v="Far Too Easy"/>
    <s v="E4-10"/>
    <n v="20"/>
  </r>
  <r>
    <x v="79"/>
    <d v="1899-12-30T17:05:00"/>
    <x v="5"/>
    <n v="9"/>
    <n v="4"/>
    <s v="Another Wil"/>
    <s v="E4"/>
    <n v="12"/>
    <n v="12"/>
    <x v="0"/>
    <s v="E4-12"/>
    <s v="OK"/>
    <n v="48"/>
    <m/>
    <s v=""/>
    <s v="Another Wil"/>
    <s v=""/>
    <s v=""/>
    <s v=""/>
    <n v="100"/>
    <s v=""/>
    <n v="-100"/>
    <x v="0"/>
    <s v="Poor &lt;55"/>
    <x v="2"/>
    <s v=""/>
    <n v="-20"/>
    <s v="Vic"/>
    <s v="-"/>
    <d v="1899-12-30T17:05:00"/>
    <s v="Caulfield"/>
    <n v="9"/>
    <n v="4"/>
    <s v="Another Wil"/>
    <s v="E4-12"/>
    <n v="20"/>
  </r>
  <r>
    <x v="79"/>
    <d v="1899-12-30T17:05:00"/>
    <x v="5"/>
    <n v="9"/>
    <n v="7"/>
    <s v="Jimmysstar"/>
    <s v="E4"/>
    <n v="10"/>
    <n v="45"/>
    <x v="4"/>
    <s v="E4-10/Edge-12/Nat-13/Pro Mel-10"/>
    <s v="OK"/>
    <n v="180"/>
    <m/>
    <s v=""/>
    <s v="Jimmysstar"/>
    <n v="200"/>
    <s v=""/>
    <n v="-200"/>
    <n v="100"/>
    <s v=""/>
    <n v="-100"/>
    <x v="0"/>
    <s v="Best"/>
    <x v="6"/>
    <s v=""/>
    <n v="-150"/>
    <s v="Vic"/>
    <s v="-"/>
    <d v="1899-12-30T17:05:00"/>
    <s v="Caulfield"/>
    <n v="9"/>
    <n v="7"/>
    <s v="Jimmysstar"/>
    <s v="E4-10/Edge-12/Nat-13/Pro Mel-10"/>
    <n v="150"/>
  </r>
  <r>
    <x v="79"/>
    <d v="1899-12-30T17:05:00"/>
    <x v="5"/>
    <n v="9"/>
    <n v="7"/>
    <s v="Jimmysstar"/>
    <s v="Edge"/>
    <n v="12"/>
    <s v=""/>
    <x v="2"/>
    <s v=""/>
    <s v="OK"/>
    <s v=""/>
    <m/>
    <s v=""/>
    <s v="Jimmysstar"/>
    <s v=""/>
    <s v=""/>
    <s v=""/>
    <n v="100"/>
    <s v=""/>
    <n v="-100"/>
    <x v="0"/>
    <s v="Best"/>
    <x v="5"/>
    <s v=""/>
    <s v=""/>
    <s v="Vic"/>
    <s v="-"/>
    <d v="1899-12-30T17:05:00"/>
    <s v="Caulfield"/>
    <n v="9"/>
    <n v="7"/>
    <s v="Jimmysstar"/>
    <s v=""/>
    <s v=""/>
  </r>
  <r>
    <x v="79"/>
    <d v="1899-12-30T17:05:00"/>
    <x v="5"/>
    <n v="9"/>
    <n v="7"/>
    <s v="Jimmysstar"/>
    <s v="Nat"/>
    <n v="13"/>
    <s v=""/>
    <x v="2"/>
    <s v=""/>
    <s v="OK"/>
    <s v=""/>
    <m/>
    <s v=""/>
    <s v="Jimmysstar"/>
    <s v=""/>
    <s v=""/>
    <s v=""/>
    <n v="100"/>
    <s v=""/>
    <n v="-100"/>
    <x v="0"/>
    <s v="Best"/>
    <x v="5"/>
    <s v=""/>
    <s v=""/>
    <s v="Vic"/>
    <s v="-"/>
    <d v="1899-12-30T17:05:00"/>
    <s v="Caulfield"/>
    <n v="9"/>
    <n v="7"/>
    <s v="Jimmysstar"/>
    <s v=""/>
    <s v=""/>
  </r>
  <r>
    <x v="79"/>
    <d v="1899-12-30T17:05:00"/>
    <x v="5"/>
    <n v="9"/>
    <n v="7"/>
    <s v="Jimmysstar"/>
    <s v="Pro Mel"/>
    <n v="10"/>
    <s v=""/>
    <x v="2"/>
    <s v=""/>
    <s v="OK"/>
    <s v=""/>
    <m/>
    <s v=""/>
    <s v="Jimmysstar"/>
    <s v=""/>
    <s v=""/>
    <s v=""/>
    <n v="100"/>
    <s v=""/>
    <n v="-100"/>
    <x v="0"/>
    <s v="Best"/>
    <x v="5"/>
    <s v=""/>
    <s v=""/>
    <s v="Vic"/>
    <s v="-"/>
    <d v="1899-12-30T17:05:00"/>
    <s v="Caulfield"/>
    <n v="9"/>
    <n v="7"/>
    <s v="Jimmysstar"/>
    <s v=""/>
    <s v=""/>
  </r>
  <r>
    <x v="79"/>
    <d v="1899-12-30T17:20:00"/>
    <x v="9"/>
    <n v="9"/>
    <n v="3"/>
    <s v="Naval College"/>
    <s v="E4"/>
    <n v="10"/>
    <n v="10"/>
    <x v="0"/>
    <s v="E4-10"/>
    <s v=""/>
    <n v="40"/>
    <m/>
    <s v=""/>
    <s v="Naval College"/>
    <s v=""/>
    <s v=""/>
    <s v=""/>
    <n v="100"/>
    <s v=""/>
    <n v="-100"/>
    <x v="0"/>
    <s v="Poor &lt;55"/>
    <x v="2"/>
    <s v=""/>
    <n v="-20"/>
    <s v="NSW"/>
    <s v="Bush"/>
    <d v="1899-12-30T17:20:00"/>
    <s v="Newcastle"/>
    <n v="9"/>
    <n v="3"/>
    <s v="Naval College"/>
    <s v="E4-10"/>
    <n v="20"/>
  </r>
  <r>
    <x v="79"/>
    <d v="1899-12-30T17:40:00"/>
    <x v="5"/>
    <n v="10"/>
    <n v="7"/>
    <s v="Danny'S St Darci"/>
    <s v="Edge"/>
    <n v="10"/>
    <n v="20"/>
    <x v="1"/>
    <s v="Edge-10/Pro Mel-10"/>
    <s v="OK"/>
    <n v="80"/>
    <m/>
    <s v=""/>
    <s v="Danny'S St Darci"/>
    <n v="100"/>
    <s v=""/>
    <n v="-100"/>
    <n v="100"/>
    <s v=""/>
    <n v="-100"/>
    <x v="0"/>
    <s v="Best"/>
    <x v="4"/>
    <s v=""/>
    <n v="-100"/>
    <s v="Vic"/>
    <s v="-"/>
    <d v="1899-12-30T17:40:00"/>
    <s v="Caulfield"/>
    <n v="10"/>
    <n v="7"/>
    <s v="Danny'S St Darci"/>
    <s v="Edge-10/Pro Mel-10"/>
    <n v="100"/>
  </r>
  <r>
    <x v="79"/>
    <d v="1899-12-30T17:40:00"/>
    <x v="5"/>
    <n v="10"/>
    <n v="7"/>
    <s v="Danny'S St Darci"/>
    <s v="Pro Mel"/>
    <n v="10"/>
    <s v=""/>
    <x v="2"/>
    <s v=""/>
    <s v="OK"/>
    <s v=""/>
    <m/>
    <s v=""/>
    <s v="Danny'S St Darci"/>
    <s v=""/>
    <s v=""/>
    <s v=""/>
    <n v="100"/>
    <s v=""/>
    <n v="-100"/>
    <x v="0"/>
    <s v="Best"/>
    <x v="5"/>
    <s v=""/>
    <s v=""/>
    <s v="Vic"/>
    <s v="-"/>
    <d v="1899-12-30T17:40:00"/>
    <s v="Caulfield"/>
    <n v="10"/>
    <n v="7"/>
    <s v="Danny'S St Darci"/>
    <s v=""/>
    <s v=""/>
  </r>
  <r>
    <x v="79"/>
    <d v="1899-12-30T17:40:00"/>
    <x v="5"/>
    <n v="10"/>
    <n v="10"/>
    <s v="Shes Bulletproof"/>
    <s v="E4"/>
    <n v="10"/>
    <n v="46"/>
    <x v="4"/>
    <s v="E4-10/Edge-10/Nat-13/Pro Mel-13"/>
    <s v="OK"/>
    <n v="184"/>
    <m/>
    <s v=""/>
    <s v="Shes Bulletproof"/>
    <n v="200"/>
    <s v=""/>
    <n v="-200"/>
    <n v="100"/>
    <s v=""/>
    <n v="-100"/>
    <x v="0"/>
    <s v="Best"/>
    <x v="6"/>
    <s v=""/>
    <n v="-150"/>
    <s v="Vic"/>
    <s v="-"/>
    <d v="1899-12-30T17:40:00"/>
    <s v="Caulfield"/>
    <n v="10"/>
    <n v="10"/>
    <s v="Shes Bulletproof"/>
    <s v="E4-10/Edge-10/Nat-13/Pro Mel-13"/>
    <n v="150"/>
  </r>
  <r>
    <x v="79"/>
    <d v="1899-12-30T17:40:00"/>
    <x v="5"/>
    <n v="10"/>
    <n v="10"/>
    <s v="Shes Bulletproof"/>
    <s v="Edge"/>
    <n v="10"/>
    <s v=""/>
    <x v="2"/>
    <s v=""/>
    <s v="OK"/>
    <s v=""/>
    <m/>
    <s v=""/>
    <s v="Shes Bulletproof"/>
    <s v=""/>
    <s v=""/>
    <s v=""/>
    <n v="100"/>
    <s v=""/>
    <n v="-100"/>
    <x v="0"/>
    <s v="Best"/>
    <x v="5"/>
    <s v=""/>
    <s v=""/>
    <s v="Vic"/>
    <s v="-"/>
    <d v="1899-12-30T17:40:00"/>
    <s v="Caulfield"/>
    <n v="10"/>
    <n v="10"/>
    <s v="Shes Bulletproof"/>
    <s v=""/>
    <s v=""/>
  </r>
  <r>
    <x v="79"/>
    <d v="1899-12-30T17:40:00"/>
    <x v="5"/>
    <n v="10"/>
    <n v="10"/>
    <s v="Shes Bulletproof"/>
    <s v="Nat"/>
    <n v="13"/>
    <s v=""/>
    <x v="2"/>
    <s v=""/>
    <s v="OK"/>
    <s v=""/>
    <m/>
    <s v=""/>
    <s v="Shes Bulletproof"/>
    <s v=""/>
    <s v=""/>
    <s v=""/>
    <n v="100"/>
    <s v=""/>
    <n v="-100"/>
    <x v="0"/>
    <s v="Best"/>
    <x v="5"/>
    <s v=""/>
    <s v=""/>
    <s v="Vic"/>
    <s v="-"/>
    <d v="1899-12-30T17:40:00"/>
    <s v="Caulfield"/>
    <n v="10"/>
    <n v="10"/>
    <s v="Shes Bulletproof"/>
    <s v=""/>
    <s v=""/>
  </r>
  <r>
    <x v="79"/>
    <d v="1899-12-30T17:40:00"/>
    <x v="5"/>
    <n v="10"/>
    <n v="10"/>
    <s v="Shes Bulletproof"/>
    <s v="Pro Mel"/>
    <n v="13"/>
    <s v=""/>
    <x v="2"/>
    <s v=""/>
    <s v="OK"/>
    <s v=""/>
    <m/>
    <s v=""/>
    <s v="Shes Bulletproof"/>
    <s v=""/>
    <s v=""/>
    <s v=""/>
    <n v="100"/>
    <s v=""/>
    <n v="-100"/>
    <x v="0"/>
    <s v="Best"/>
    <x v="5"/>
    <s v=""/>
    <s v=""/>
    <s v="Vic"/>
    <s v="-"/>
    <d v="1899-12-30T17:40:00"/>
    <s v="Caulfield"/>
    <n v="10"/>
    <n v="10"/>
    <s v="Shes Bulletproof"/>
    <s v=""/>
    <s v=""/>
  </r>
  <r>
    <x v="79"/>
    <d v="1899-12-30T17:55:00"/>
    <x v="9"/>
    <n v="10"/>
    <n v="17"/>
    <s v="Uzziah"/>
    <s v="Pro Syd"/>
    <n v="15"/>
    <n v="15"/>
    <x v="0"/>
    <s v="Pro Syd-15"/>
    <s v=""/>
    <n v="60"/>
    <n v="3.6"/>
    <n v="216"/>
    <s v="Uzziah"/>
    <s v=""/>
    <s v=""/>
    <s v=""/>
    <n v="100"/>
    <n v="360"/>
    <n v="260"/>
    <x v="0"/>
    <s v="ave"/>
    <x v="4"/>
    <n v="360"/>
    <n v="260"/>
    <s v="NSW"/>
    <s v="Bush"/>
    <d v="1899-12-30T17:55:00"/>
    <s v="Newcastle"/>
    <n v="10"/>
    <n v="17"/>
    <s v="Uzziah"/>
    <s v="Pro Syd-15"/>
    <n v="100"/>
  </r>
  <r>
    <x v="80"/>
    <d v="1899-12-30T13:25:00"/>
    <x v="10"/>
    <n v="3"/>
    <n v="2"/>
    <s v="Staunch"/>
    <s v="E4"/>
    <n v="12"/>
    <n v="22"/>
    <x v="1"/>
    <s v="E4-12/Edge-10"/>
    <s v=""/>
    <n v="88"/>
    <m/>
    <s v=""/>
    <s v="Staunch"/>
    <s v=""/>
    <s v=""/>
    <s v=""/>
    <n v="100"/>
    <s v=""/>
    <n v="-100"/>
    <x v="0"/>
    <s v="ave"/>
    <x v="1"/>
    <s v=""/>
    <n v="-120"/>
    <s v="Vic"/>
    <s v="Bush"/>
    <d v="1899-12-30T13:25:00"/>
    <s v="Cranbourne"/>
    <n v="3"/>
    <n v="2"/>
    <s v="Staunch"/>
    <s v="E4-12/Edge-10"/>
    <n v="120"/>
  </r>
  <r>
    <x v="80"/>
    <d v="1899-12-30T13:25:00"/>
    <x v="10"/>
    <n v="3"/>
    <n v="2"/>
    <s v="Staunch"/>
    <s v="Edge"/>
    <n v="10"/>
    <s v=""/>
    <x v="2"/>
    <s v=""/>
    <s v=""/>
    <s v=""/>
    <m/>
    <s v=""/>
    <s v="Staunch"/>
    <s v=""/>
    <s v=""/>
    <s v=""/>
    <n v="100"/>
    <s v=""/>
    <n v="-100"/>
    <x v="0"/>
    <s v="ave"/>
    <x v="5"/>
    <s v=""/>
    <s v=""/>
    <s v="Vic"/>
    <s v="Bush"/>
    <d v="1899-12-30T13:25:00"/>
    <s v="Cranbourne"/>
    <n v="3"/>
    <n v="2"/>
    <s v="Staunch"/>
    <s v=""/>
    <s v=""/>
  </r>
  <r>
    <x v="80"/>
    <d v="1899-12-30T14:20:00"/>
    <x v="11"/>
    <n v="4"/>
    <n v="3"/>
    <s v="Infatuation"/>
    <s v="Pro Syd"/>
    <n v="10"/>
    <n v="10"/>
    <x v="0"/>
    <s v="Pro Syd-10"/>
    <s v=""/>
    <n v="40"/>
    <m/>
    <s v=""/>
    <s v="Infatuation"/>
    <s v=""/>
    <s v=""/>
    <s v=""/>
    <n v="100"/>
    <s v=""/>
    <n v="-100"/>
    <x v="0"/>
    <s v="Poor &lt;55"/>
    <x v="2"/>
    <s v=""/>
    <n v="-20"/>
    <s v="NSW"/>
    <s v="Bush"/>
    <d v="1899-12-30T14:20:00"/>
    <s v="Kembla Grange"/>
    <n v="4"/>
    <n v="3"/>
    <s v="Infatuation"/>
    <s v="Pro Syd-10"/>
    <n v="20"/>
  </r>
  <r>
    <x v="80"/>
    <d v="1899-12-30T14:20:00"/>
    <x v="11"/>
    <n v="4"/>
    <n v="9"/>
    <s v="Lulumon"/>
    <s v="Pro Syd"/>
    <n v="10"/>
    <n v="10"/>
    <x v="0"/>
    <s v="Pro Syd-10"/>
    <s v=""/>
    <n v="40"/>
    <m/>
    <s v=""/>
    <s v="Lulumon"/>
    <s v=""/>
    <s v=""/>
    <s v=""/>
    <n v="100"/>
    <s v=""/>
    <n v="-100"/>
    <x v="0"/>
    <s v="Poor &lt;55"/>
    <x v="2"/>
    <s v=""/>
    <n v="-20"/>
    <s v="NSW"/>
    <s v="Bush"/>
    <d v="1899-12-30T14:20:00"/>
    <s v="Kembla Grange"/>
    <n v="4"/>
    <n v="9"/>
    <s v="Lulumon"/>
    <s v="Pro Syd-10"/>
    <n v="20"/>
  </r>
  <r>
    <x v="80"/>
    <d v="1899-12-30T14:20:00"/>
    <x v="11"/>
    <n v="4"/>
    <n v="6"/>
    <s v="Wooloowin"/>
    <s v="E4"/>
    <n v="10"/>
    <n v="10"/>
    <x v="0"/>
    <s v="E4-10"/>
    <s v=""/>
    <n v="40"/>
    <m/>
    <s v=""/>
    <s v="Wooloowin"/>
    <s v=""/>
    <s v=""/>
    <s v=""/>
    <n v="100"/>
    <s v=""/>
    <n v="-100"/>
    <x v="0"/>
    <s v="Poor &lt;55"/>
    <x v="2"/>
    <s v=""/>
    <n v="-20"/>
    <s v="NSW"/>
    <s v="Bush"/>
    <d v="1899-12-30T14:20:00"/>
    <s v="Kembla Grange"/>
    <n v="4"/>
    <n v="6"/>
    <s v="Wooloowin"/>
    <s v="E4-10"/>
    <n v="20"/>
  </r>
  <r>
    <x v="80"/>
    <d v="1899-12-30T15:10:00"/>
    <x v="10"/>
    <n v="6"/>
    <n v="10"/>
    <s v="Ambassadorial"/>
    <s v="E4"/>
    <n v="20"/>
    <n v="60"/>
    <x v="3"/>
    <s v="E4-20/Edge-20/Nat-20"/>
    <s v=""/>
    <n v="240"/>
    <m/>
    <s v=""/>
    <s v="Ambassadorial"/>
    <s v=""/>
    <s v=""/>
    <s v=""/>
    <n v="100"/>
    <s v=""/>
    <n v="-100"/>
    <x v="0"/>
    <s v="ave"/>
    <x v="7"/>
    <s v=""/>
    <n v="-130"/>
    <s v="Vic"/>
    <s v="Bush"/>
    <d v="1899-12-30T15:10:00"/>
    <s v="Cranbourne"/>
    <n v="6"/>
    <n v="10"/>
    <s v="Ambassadorial"/>
    <s v="E4-20/Edge-20/Nat-20"/>
    <n v="130"/>
  </r>
  <r>
    <x v="80"/>
    <d v="1899-12-30T15:10:00"/>
    <x v="10"/>
    <n v="6"/>
    <n v="10"/>
    <s v="Ambassadorial"/>
    <s v="Edge"/>
    <n v="20"/>
    <s v=""/>
    <x v="2"/>
    <s v=""/>
    <s v=""/>
    <s v=""/>
    <m/>
    <s v=""/>
    <s v="Ambassadorial"/>
    <s v=""/>
    <s v=""/>
    <s v=""/>
    <n v="100"/>
    <s v=""/>
    <n v="-100"/>
    <x v="0"/>
    <s v="ave"/>
    <x v="5"/>
    <s v=""/>
    <s v=""/>
    <s v="Vic"/>
    <s v="Bush"/>
    <d v="1899-12-30T15:10:00"/>
    <s v="Cranbourne"/>
    <n v="6"/>
    <n v="10"/>
    <s v="Ambassadorial"/>
    <s v=""/>
    <s v=""/>
  </r>
  <r>
    <x v="80"/>
    <d v="1899-12-30T15:10:00"/>
    <x v="10"/>
    <n v="6"/>
    <n v="10"/>
    <s v="Ambassadorial"/>
    <s v="Nat"/>
    <n v="20"/>
    <s v=""/>
    <x v="2"/>
    <s v=""/>
    <s v=""/>
    <s v=""/>
    <m/>
    <s v=""/>
    <s v="Ambassadorial"/>
    <s v=""/>
    <s v=""/>
    <s v=""/>
    <n v="100"/>
    <s v=""/>
    <n v="-100"/>
    <x v="0"/>
    <s v="ave"/>
    <x v="5"/>
    <s v=""/>
    <s v=""/>
    <s v="Vic"/>
    <s v="Bush"/>
    <d v="1899-12-30T15:10:00"/>
    <s v="Cranbourne"/>
    <n v="6"/>
    <n v="10"/>
    <s v="Ambassadorial"/>
    <s v=""/>
    <s v=""/>
  </r>
  <r>
    <x v="80"/>
    <d v="1899-12-30T15:10:00"/>
    <x v="10"/>
    <n v="6"/>
    <n v="4"/>
    <s v="Nation'S Call"/>
    <s v="E4"/>
    <n v="12"/>
    <n v="35"/>
    <x v="3"/>
    <s v="E4-12/Edge-10/Pro Mel-13"/>
    <s v=""/>
    <n v="140"/>
    <m/>
    <s v=""/>
    <s v="Nation'S Call"/>
    <s v=""/>
    <s v=""/>
    <s v=""/>
    <n v="100"/>
    <s v=""/>
    <n v="-100"/>
    <x v="0"/>
    <s v="ave"/>
    <x v="7"/>
    <s v=""/>
    <n v="-130"/>
    <s v="Vic"/>
    <s v="Bush"/>
    <d v="1899-12-30T15:10:00"/>
    <s v="Cranbourne"/>
    <n v="6"/>
    <n v="4"/>
    <s v="Nation'S Call"/>
    <s v="E4-12/Edge-10/Pro Mel-13"/>
    <n v="130"/>
  </r>
  <r>
    <x v="80"/>
    <d v="1899-12-30T15:10:00"/>
    <x v="10"/>
    <n v="6"/>
    <n v="4"/>
    <s v="Nation'S Call"/>
    <s v="Edge"/>
    <n v="10"/>
    <s v=""/>
    <x v="2"/>
    <s v=""/>
    <s v=""/>
    <s v=""/>
    <m/>
    <s v=""/>
    <s v="Nation'S Call"/>
    <s v=""/>
    <s v=""/>
    <s v=""/>
    <n v="100"/>
    <s v=""/>
    <n v="-100"/>
    <x v="0"/>
    <s v="ave"/>
    <x v="5"/>
    <s v=""/>
    <s v=""/>
    <s v="Vic"/>
    <s v="Bush"/>
    <d v="1899-12-30T15:10:00"/>
    <s v="Cranbourne"/>
    <n v="6"/>
    <n v="4"/>
    <s v="Nation'S Call"/>
    <s v=""/>
    <s v=""/>
  </r>
  <r>
    <x v="80"/>
    <d v="1899-12-30T15:10:00"/>
    <x v="10"/>
    <n v="6"/>
    <n v="4"/>
    <s v="Nation'S Call"/>
    <s v="Pro Mel"/>
    <n v="13"/>
    <s v=""/>
    <x v="2"/>
    <s v=""/>
    <s v=""/>
    <s v=""/>
    <m/>
    <s v=""/>
    <s v="Nation'S Call"/>
    <s v=""/>
    <s v=""/>
    <s v=""/>
    <n v="100"/>
    <s v=""/>
    <n v="-100"/>
    <x v="0"/>
    <s v="ave"/>
    <x v="5"/>
    <s v=""/>
    <s v=""/>
    <s v="Vic"/>
    <s v="Bush"/>
    <d v="1899-12-30T15:10:00"/>
    <s v="Cranbourne"/>
    <n v="6"/>
    <n v="4"/>
    <s v="Nation'S Call"/>
    <s v=""/>
    <s v=""/>
  </r>
  <r>
    <x v="80"/>
    <d v="1899-12-30T15:30:00"/>
    <x v="11"/>
    <n v="6"/>
    <n v="13"/>
    <s v="Blazing Harry"/>
    <s v="E4"/>
    <n v="10"/>
    <n v="10"/>
    <x v="0"/>
    <s v="E4-10"/>
    <s v=""/>
    <n v="40"/>
    <m/>
    <s v=""/>
    <s v="Blazing Harry"/>
    <s v=""/>
    <s v=""/>
    <s v=""/>
    <n v="100"/>
    <s v=""/>
    <n v="-100"/>
    <x v="0"/>
    <s v="Poor &lt;55"/>
    <x v="2"/>
    <s v=""/>
    <n v="-20"/>
    <s v="NSW"/>
    <s v="Bush"/>
    <d v="1899-12-30T15:30:00"/>
    <s v="Kembla Grange"/>
    <n v="6"/>
    <n v="13"/>
    <s v="Blazing Harry"/>
    <s v="E4-10"/>
    <n v="20"/>
  </r>
  <r>
    <x v="80"/>
    <d v="1899-12-30T15:30:00"/>
    <x v="11"/>
    <n v="6"/>
    <n v="10"/>
    <s v="Midnight Opal"/>
    <s v="Pro Syd"/>
    <n v="15"/>
    <n v="15"/>
    <x v="0"/>
    <s v="Pro Syd-15"/>
    <s v=""/>
    <n v="60"/>
    <m/>
    <s v=""/>
    <s v="Midnight Opal"/>
    <s v=""/>
    <s v=""/>
    <s v=""/>
    <n v="100"/>
    <s v=""/>
    <n v="-100"/>
    <x v="0"/>
    <s v="ave"/>
    <x v="4"/>
    <s v=""/>
    <n v="-100"/>
    <s v="NSW"/>
    <s v="Bush"/>
    <d v="1899-12-30T15:30:00"/>
    <s v="Kembla Grange"/>
    <n v="6"/>
    <n v="10"/>
    <s v="Midnight Opal"/>
    <s v="Pro Syd-15"/>
    <n v="100"/>
  </r>
  <r>
    <x v="80"/>
    <d v="1899-12-30T15:45:00"/>
    <x v="10"/>
    <n v="7"/>
    <n v="3"/>
    <s v="Konasana"/>
    <s v="Edge"/>
    <n v="12"/>
    <n v="22"/>
    <x v="1"/>
    <s v="Edge-12/Pro Mel-10"/>
    <s v=""/>
    <n v="88"/>
    <m/>
    <s v=""/>
    <s v="Konasana"/>
    <s v=""/>
    <s v=""/>
    <s v=""/>
    <n v="100"/>
    <s v=""/>
    <n v="-100"/>
    <x v="0"/>
    <s v="ave"/>
    <x v="1"/>
    <s v=""/>
    <n v="-120"/>
    <s v="Vic"/>
    <s v="Bush"/>
    <d v="1899-12-30T15:45:00"/>
    <s v="Cranbourne"/>
    <n v="7"/>
    <n v="3"/>
    <s v="Konasana"/>
    <s v="Edge-12/Pro Mel-10"/>
    <n v="120"/>
  </r>
  <r>
    <x v="80"/>
    <d v="1899-12-30T15:45:00"/>
    <x v="10"/>
    <n v="7"/>
    <n v="3"/>
    <s v="Konasana"/>
    <s v="Pro Mel"/>
    <n v="10"/>
    <s v=""/>
    <x v="2"/>
    <s v=""/>
    <s v=""/>
    <s v=""/>
    <m/>
    <s v=""/>
    <s v="Konasana"/>
    <s v=""/>
    <s v=""/>
    <s v=""/>
    <n v="100"/>
    <s v=""/>
    <n v="-100"/>
    <x v="0"/>
    <s v="ave"/>
    <x v="5"/>
    <s v=""/>
    <s v=""/>
    <s v="Vic"/>
    <s v="Bush"/>
    <d v="1899-12-30T15:45:00"/>
    <s v="Cranbourne"/>
    <n v="7"/>
    <n v="3"/>
    <s v="Konasana"/>
    <s v=""/>
    <s v=""/>
  </r>
  <r>
    <x v="80"/>
    <d v="1899-12-30T16:05:00"/>
    <x v="11"/>
    <n v="7"/>
    <n v="3"/>
    <s v="Tavi Time"/>
    <s v="E4"/>
    <n v="10"/>
    <n v="10"/>
    <x v="0"/>
    <s v="E4-10"/>
    <s v=""/>
    <n v="40"/>
    <m/>
    <s v=""/>
    <s v="Tavi Time"/>
    <s v=""/>
    <s v=""/>
    <s v=""/>
    <n v="100"/>
    <s v=""/>
    <n v="-100"/>
    <x v="0"/>
    <s v="Poor &lt;55"/>
    <x v="2"/>
    <s v=""/>
    <n v="-20"/>
    <s v="NSW"/>
    <s v="Bush"/>
    <d v="1899-12-30T16:05:00"/>
    <s v="Kembla Grange"/>
    <n v="7"/>
    <n v="3"/>
    <s v="Tavi Time"/>
    <s v="E4-10"/>
    <n v="20"/>
  </r>
  <r>
    <x v="80"/>
    <d v="1899-12-30T16:25:00"/>
    <x v="10"/>
    <n v="8"/>
    <n v="6"/>
    <s v="Rey Magnerio"/>
    <s v="Edge"/>
    <n v="12"/>
    <n v="25"/>
    <x v="1"/>
    <s v="Edge-12/Pro Mel-13"/>
    <s v=""/>
    <n v="100"/>
    <m/>
    <s v=""/>
    <s v="Rey Magnerio"/>
    <s v=""/>
    <s v=""/>
    <s v=""/>
    <n v="100"/>
    <s v=""/>
    <n v="-100"/>
    <x v="0"/>
    <s v="ave"/>
    <x v="1"/>
    <s v=""/>
    <n v="-120"/>
    <s v="Vic"/>
    <s v="Bush"/>
    <d v="1899-12-30T16:25:00"/>
    <s v="Cranbourne"/>
    <n v="8"/>
    <n v="6"/>
    <s v="Rey Magnerio"/>
    <s v="Edge-12/Pro Mel-13"/>
    <n v="120"/>
  </r>
  <r>
    <x v="80"/>
    <d v="1899-12-30T16:25:00"/>
    <x v="10"/>
    <n v="8"/>
    <n v="6"/>
    <s v="Rey Magnerio"/>
    <s v="Pro Mel"/>
    <n v="13"/>
    <s v=""/>
    <x v="2"/>
    <s v=""/>
    <s v=""/>
    <s v=""/>
    <m/>
    <s v=""/>
    <s v="Rey Magnerio"/>
    <s v=""/>
    <s v=""/>
    <s v=""/>
    <n v="100"/>
    <s v=""/>
    <n v="-100"/>
    <x v="0"/>
    <s v="ave"/>
    <x v="5"/>
    <s v=""/>
    <s v=""/>
    <s v="Vic"/>
    <s v="Bush"/>
    <d v="1899-12-30T16:25:00"/>
    <s v="Cranbourne"/>
    <n v="8"/>
    <n v="6"/>
    <s v="Rey Magnerio"/>
    <s v=""/>
    <s v=""/>
  </r>
  <r>
    <x v="80"/>
    <d v="1899-12-30T17:00:00"/>
    <x v="10"/>
    <n v="9"/>
    <n v="8"/>
    <s v="Air Assault"/>
    <s v="Edge"/>
    <n v="10"/>
    <n v="23"/>
    <x v="1"/>
    <s v="Edge-10/Pro Mel-13"/>
    <s v=""/>
    <n v="92"/>
    <m/>
    <s v=""/>
    <s v="Air Assault"/>
    <s v=""/>
    <s v=""/>
    <s v=""/>
    <n v="100"/>
    <s v=""/>
    <n v="-100"/>
    <x v="0"/>
    <s v="ave"/>
    <x v="1"/>
    <s v=""/>
    <n v="-120"/>
    <s v="Vic"/>
    <s v="Bush"/>
    <d v="1899-12-30T17:00:00"/>
    <s v="Cranbourne"/>
    <n v="9"/>
    <n v="8"/>
    <s v="Air Assault"/>
    <s v="Edge-10/Pro Mel-13"/>
    <n v="120"/>
  </r>
  <r>
    <x v="80"/>
    <d v="1899-12-30T17:00:00"/>
    <x v="10"/>
    <n v="9"/>
    <n v="8"/>
    <s v="Air Assault"/>
    <s v="Pro Mel"/>
    <n v="13"/>
    <s v=""/>
    <x v="2"/>
    <s v=""/>
    <s v=""/>
    <s v=""/>
    <m/>
    <s v=""/>
    <s v="Air Assault"/>
    <s v=""/>
    <s v=""/>
    <s v=""/>
    <n v="100"/>
    <s v=""/>
    <n v="-100"/>
    <x v="0"/>
    <s v="ave"/>
    <x v="5"/>
    <s v=""/>
    <s v=""/>
    <s v="Vic"/>
    <s v="Bush"/>
    <d v="1899-12-30T17:00:00"/>
    <s v="Cranbourne"/>
    <n v="9"/>
    <n v="8"/>
    <s v="Air Assault"/>
    <s v=""/>
    <s v=""/>
  </r>
  <r>
    <x v="80"/>
    <d v="1899-12-30T17:00:00"/>
    <x v="10"/>
    <n v="9"/>
    <n v="1"/>
    <s v="Pinstriped"/>
    <s v="Edge"/>
    <n v="10"/>
    <n v="20"/>
    <x v="1"/>
    <s v="Edge-10/Pro Mel-10"/>
    <s v=""/>
    <n v="80"/>
    <m/>
    <s v=""/>
    <s v="Pinstriped"/>
    <s v=""/>
    <s v=""/>
    <s v=""/>
    <n v="100"/>
    <s v=""/>
    <n v="-100"/>
    <x v="0"/>
    <s v="ave"/>
    <x v="1"/>
    <s v=""/>
    <n v="-120"/>
    <s v="Vic"/>
    <s v="Bush"/>
    <d v="1899-12-30T17:00:00"/>
    <s v="Cranbourne"/>
    <n v="9"/>
    <n v="1"/>
    <s v="Pinstriped"/>
    <s v="Edge-10/Pro Mel-10"/>
    <n v="120"/>
  </r>
  <r>
    <x v="80"/>
    <d v="1899-12-30T17:00:00"/>
    <x v="10"/>
    <n v="9"/>
    <n v="1"/>
    <s v="Pinstriped"/>
    <s v="Pro Mel"/>
    <n v="10"/>
    <s v=""/>
    <x v="2"/>
    <s v=""/>
    <s v=""/>
    <s v=""/>
    <m/>
    <s v=""/>
    <s v="Pinstriped"/>
    <s v=""/>
    <s v=""/>
    <s v=""/>
    <n v="100"/>
    <s v=""/>
    <n v="-100"/>
    <x v="0"/>
    <s v="ave"/>
    <x v="5"/>
    <s v=""/>
    <s v=""/>
    <s v="Vic"/>
    <s v="Bush"/>
    <d v="1899-12-30T17:00:00"/>
    <s v="Cranbourne"/>
    <n v="9"/>
    <n v="1"/>
    <s v="Pinstriped"/>
    <s v=""/>
    <s v=""/>
  </r>
  <r>
    <x v="80"/>
    <d v="1899-12-30T17:40:00"/>
    <x v="10"/>
    <n v="10"/>
    <n v="8"/>
    <s v="Oh Too Good"/>
    <s v="E4"/>
    <n v="20"/>
    <n v="60"/>
    <x v="3"/>
    <s v="E4-20/Edge-20/Nat-20"/>
    <s v=""/>
    <n v="240"/>
    <n v="1.5"/>
    <n v="360"/>
    <s v="Oh Too Good"/>
    <s v=""/>
    <s v=""/>
    <s v=""/>
    <n v="100"/>
    <n v="150"/>
    <n v="50"/>
    <x v="0"/>
    <s v="ave"/>
    <x v="7"/>
    <n v="195"/>
    <n v="65"/>
    <s v="Vic"/>
    <s v="Bush"/>
    <d v="1899-12-30T17:40:00"/>
    <s v="Cranbourne"/>
    <n v="10"/>
    <n v="8"/>
    <s v="Oh Too Good"/>
    <s v="E4-20/Edge-20/Nat-20"/>
    <n v="130"/>
  </r>
  <r>
    <x v="80"/>
    <d v="1899-12-30T17:40:00"/>
    <x v="10"/>
    <n v="10"/>
    <n v="8"/>
    <s v="Oh Too Good"/>
    <s v="Edge"/>
    <n v="20"/>
    <s v=""/>
    <x v="2"/>
    <s v=""/>
    <s v=""/>
    <s v=""/>
    <n v="1.5"/>
    <s v=""/>
    <s v="Oh Too Good"/>
    <s v=""/>
    <s v=""/>
    <s v=""/>
    <n v="100"/>
    <n v="150"/>
    <n v="50"/>
    <x v="0"/>
    <s v="ave"/>
    <x v="5"/>
    <s v=""/>
    <s v=""/>
    <s v="Vic"/>
    <s v="Bush"/>
    <d v="1899-12-30T17:40:00"/>
    <s v="Cranbourne"/>
    <n v="10"/>
    <n v="8"/>
    <s v="Oh Too Good"/>
    <s v=""/>
    <s v=""/>
  </r>
  <r>
    <x v="80"/>
    <d v="1899-12-30T17:40:00"/>
    <x v="10"/>
    <n v="10"/>
    <n v="8"/>
    <s v="Oh Too Good"/>
    <s v="Nat"/>
    <n v="20"/>
    <s v=""/>
    <x v="2"/>
    <s v=""/>
    <s v=""/>
    <s v=""/>
    <n v="1.5"/>
    <s v=""/>
    <s v="Oh Too Good"/>
    <s v=""/>
    <s v=""/>
    <s v=""/>
    <n v="100"/>
    <n v="150"/>
    <n v="50"/>
    <x v="0"/>
    <s v="ave"/>
    <x v="5"/>
    <s v=""/>
    <s v=""/>
    <s v="Vic"/>
    <s v="Bush"/>
    <d v="1899-12-30T17:40:00"/>
    <s v="Cranbourne"/>
    <n v="10"/>
    <n v="8"/>
    <s v="Oh Too Good"/>
    <s v=""/>
    <s v=""/>
  </r>
  <r>
    <x v="80"/>
    <d v="1899-12-30T17:55:00"/>
    <x v="11"/>
    <n v="10"/>
    <n v="4"/>
    <s v="Iron Man"/>
    <s v="Pro Syd"/>
    <n v="15"/>
    <n v="15"/>
    <x v="0"/>
    <s v="Pro Syd-15"/>
    <s v=""/>
    <n v="60"/>
    <m/>
    <s v=""/>
    <s v="Iron Man"/>
    <s v=""/>
    <s v=""/>
    <s v=""/>
    <n v="100"/>
    <s v=""/>
    <n v="-100"/>
    <x v="0"/>
    <s v="ave"/>
    <x v="4"/>
    <s v=""/>
    <n v="-100"/>
    <s v="NSW"/>
    <s v="Bush"/>
    <d v="1899-12-30T17:55:00"/>
    <s v="Kembla Grange"/>
    <n v="10"/>
    <n v="4"/>
    <s v="Iron Man"/>
    <s v="Pro Syd-15"/>
    <n v="100"/>
  </r>
  <r>
    <x v="81"/>
    <d v="1899-12-30T13:45:00"/>
    <x v="1"/>
    <n v="3"/>
    <n v="5"/>
    <s v="Extreme Freedom"/>
    <s v="Pro Syd"/>
    <n v="15"/>
    <n v="15"/>
    <x v="0"/>
    <s v="Pro Syd-15"/>
    <s v="OK"/>
    <n v="60"/>
    <m/>
    <s v=""/>
    <s v="Extreme Freedom"/>
    <s v=""/>
    <s v=""/>
    <s v=""/>
    <n v="100"/>
    <s v=""/>
    <n v="-100"/>
    <x v="0"/>
    <s v="ave"/>
    <x v="1"/>
    <s v=""/>
    <n v="-120"/>
    <s v="NSW"/>
    <s v="-"/>
    <d v="1899-12-30T13:45:00"/>
    <s v="Rosehill"/>
    <n v="3"/>
    <n v="5"/>
    <s v="Extreme Freedom"/>
    <s v="Pro Syd-15"/>
    <n v="120"/>
  </r>
  <r>
    <x v="81"/>
    <d v="1899-12-30T14:55:00"/>
    <x v="1"/>
    <n v="5"/>
    <n v="1"/>
    <s v="Morning Sun"/>
    <s v="Pro Syd"/>
    <n v="15"/>
    <n v="15"/>
    <x v="0"/>
    <s v="Pro Syd-15"/>
    <s v="OK"/>
    <n v="60"/>
    <m/>
    <s v=""/>
    <s v="Morning Sun"/>
    <s v=""/>
    <s v=""/>
    <s v=""/>
    <n v="100"/>
    <s v=""/>
    <n v="-100"/>
    <x v="0"/>
    <s v="ave"/>
    <x v="1"/>
    <s v=""/>
    <n v="-120"/>
    <s v="NSW"/>
    <s v="-"/>
    <d v="1899-12-30T14:55:00"/>
    <s v="Rosehill"/>
    <n v="5"/>
    <n v="1"/>
    <s v="Morning Sun"/>
    <s v="Pro Syd-15"/>
    <n v="120"/>
  </r>
  <r>
    <x v="81"/>
    <d v="1899-12-30T15:45:00"/>
    <x v="5"/>
    <n v="7"/>
    <n v="5"/>
    <s v="Charterhouse"/>
    <s v="E4"/>
    <n v="12"/>
    <n v="12"/>
    <x v="0"/>
    <s v="E4-12"/>
    <s v="OK"/>
    <n v="48"/>
    <m/>
    <s v=""/>
    <s v="Charterhouse"/>
    <s v=""/>
    <s v=""/>
    <s v=""/>
    <n v="100"/>
    <s v=""/>
    <n v="-100"/>
    <x v="0"/>
    <s v="Poor &lt;55"/>
    <x v="2"/>
    <s v=""/>
    <n v="-20"/>
    <s v="Vic"/>
    <s v="-"/>
    <d v="1899-12-30T15:45:00"/>
    <s v="Caulfield"/>
    <n v="7"/>
    <n v="5"/>
    <s v="Charterhouse"/>
    <s v="E4-12"/>
    <n v="20"/>
  </r>
  <r>
    <x v="81"/>
    <d v="1899-12-30T15:45:00"/>
    <x v="5"/>
    <n v="7"/>
    <n v="12"/>
    <s v="Poison Chalice"/>
    <s v="E4"/>
    <n v="10"/>
    <n v="23"/>
    <x v="1"/>
    <s v="E4-10/Nat-13"/>
    <s v="OK"/>
    <n v="92"/>
    <m/>
    <s v=""/>
    <s v="Poison Chalice"/>
    <n v="100"/>
    <s v=""/>
    <n v="-100"/>
    <n v="100"/>
    <s v=""/>
    <n v="-100"/>
    <x v="0"/>
    <s v="Best"/>
    <x v="4"/>
    <s v=""/>
    <n v="-100"/>
    <s v="Vic"/>
    <s v="-"/>
    <d v="1899-12-30T15:45:00"/>
    <s v="Caulfield"/>
    <n v="7"/>
    <n v="12"/>
    <s v="Poison Chalice"/>
    <s v="E4-10/Nat-13"/>
    <n v="100"/>
  </r>
  <r>
    <x v="81"/>
    <d v="1899-12-30T15:45:00"/>
    <x v="5"/>
    <n v="7"/>
    <n v="12"/>
    <s v="Poison Chalice"/>
    <s v="Nat"/>
    <n v="13"/>
    <s v=""/>
    <x v="2"/>
    <s v=""/>
    <s v="OK"/>
    <s v=""/>
    <m/>
    <s v=""/>
    <s v="Poison Chalice"/>
    <s v=""/>
    <s v=""/>
    <s v=""/>
    <n v="100"/>
    <s v=""/>
    <n v="-100"/>
    <x v="0"/>
    <s v="Best"/>
    <x v="5"/>
    <s v=""/>
    <s v=""/>
    <s v="Vic"/>
    <s v="-"/>
    <d v="1899-12-30T15:45:00"/>
    <s v="Caulfield"/>
    <n v="7"/>
    <n v="12"/>
    <s v="Poison Chalice"/>
    <s v=""/>
    <s v=""/>
  </r>
  <r>
    <x v="81"/>
    <d v="1899-12-30T17:20:00"/>
    <x v="1"/>
    <n v="9"/>
    <n v="18"/>
    <s v="State Of America"/>
    <s v="Pro Syd"/>
    <n v="15"/>
    <n v="15"/>
    <x v="0"/>
    <s v="Pro Syd-15"/>
    <s v="OK"/>
    <n v="60"/>
    <m/>
    <s v=""/>
    <s v="State Of America"/>
    <s v=""/>
    <s v=""/>
    <s v=""/>
    <n v="100"/>
    <s v=""/>
    <n v="-100"/>
    <x v="0"/>
    <s v="ave"/>
    <x v="1"/>
    <s v=""/>
    <n v="-120"/>
    <s v="NSW"/>
    <s v="-"/>
    <d v="1899-12-30T17:20:00"/>
    <s v="Rosehill"/>
    <n v="9"/>
    <n v="18"/>
    <s v="State Of America"/>
    <s v="Pro Syd-15"/>
    <n v="120"/>
  </r>
  <r>
    <x v="81"/>
    <d v="1899-12-30T17:40:00"/>
    <x v="5"/>
    <n v="10"/>
    <n v="7"/>
    <s v="Electric Impulse"/>
    <s v="E4"/>
    <n v="10"/>
    <n v="23"/>
    <x v="1"/>
    <s v="E4-10/Nat-13"/>
    <s v="OK"/>
    <n v="92"/>
    <m/>
    <s v=""/>
    <s v="Electric Impulse"/>
    <n v="100"/>
    <s v=""/>
    <n v="-100"/>
    <n v="100"/>
    <s v=""/>
    <n v="-100"/>
    <x v="0"/>
    <s v="Best"/>
    <x v="4"/>
    <s v=""/>
    <n v="-100"/>
    <s v="Vic"/>
    <s v="-"/>
    <d v="1899-12-30T17:40:00"/>
    <s v="Caulfield"/>
    <n v="10"/>
    <n v="7"/>
    <s v="Electric Impulse"/>
    <s v="E4-10/Nat-13"/>
    <n v="100"/>
  </r>
  <r>
    <x v="81"/>
    <d v="1899-12-30T17:40:00"/>
    <x v="5"/>
    <n v="10"/>
    <n v="7"/>
    <s v="Electric Impulse"/>
    <s v="Nat"/>
    <n v="13"/>
    <s v=""/>
    <x v="2"/>
    <s v=""/>
    <s v="OK"/>
    <s v=""/>
    <m/>
    <s v=""/>
    <s v="Electric Impulse"/>
    <s v=""/>
    <s v=""/>
    <s v=""/>
    <n v="100"/>
    <s v=""/>
    <n v="-100"/>
    <x v="0"/>
    <s v="Best"/>
    <x v="5"/>
    <s v=""/>
    <s v=""/>
    <s v="Vic"/>
    <s v="-"/>
    <d v="1899-12-30T17:40:00"/>
    <s v="Caulfield"/>
    <n v="10"/>
    <n v="7"/>
    <s v="Electric Impulse"/>
    <s v=""/>
    <s v=""/>
  </r>
  <r>
    <x v="81"/>
    <d v="1899-12-30T17:55:00"/>
    <x v="1"/>
    <n v="10"/>
    <n v="15"/>
    <s v="Eye Of The Fire"/>
    <s v="Pro Syd"/>
    <n v="15"/>
    <n v="15"/>
    <x v="0"/>
    <s v="Pro Syd-15"/>
    <s v="OK"/>
    <n v="60"/>
    <n v="4.5999999999999996"/>
    <n v="276"/>
    <s v="Eye Of The Fire"/>
    <s v=""/>
    <s v=""/>
    <s v=""/>
    <n v="100"/>
    <n v="459.99999999999994"/>
    <n v="359.99999999999994"/>
    <x v="0"/>
    <s v="ave"/>
    <x v="1"/>
    <n v="552"/>
    <n v="432"/>
    <s v="NSW"/>
    <s v="-"/>
    <d v="1899-12-30T17:55:00"/>
    <s v="Rosehill"/>
    <n v="10"/>
    <n v="15"/>
    <s v="Eye Of The Fire"/>
    <s v="Pro Syd-15"/>
    <n v="120"/>
  </r>
  <r>
    <x v="82"/>
    <d v="1899-12-30T13:05:00"/>
    <x v="1"/>
    <n v="2"/>
    <n v="6"/>
    <s v="Justela"/>
    <s v="Pro Syd"/>
    <n v="15"/>
    <n v="15"/>
    <x v="0"/>
    <s v="Pro Syd-15"/>
    <s v="OK"/>
    <n v="60"/>
    <n v="7.2"/>
    <n v="432"/>
    <s v="Justela"/>
    <s v=""/>
    <s v=""/>
    <s v=""/>
    <n v="100"/>
    <n v="720"/>
    <n v="620"/>
    <x v="0"/>
    <s v="ave"/>
    <x v="1"/>
    <n v="864"/>
    <n v="744"/>
    <s v="NSW"/>
    <s v="-"/>
    <d v="1899-12-30T13:05:00"/>
    <s v="Rosehill"/>
    <n v="2"/>
    <n v="6"/>
    <s v="Justela"/>
    <s v="Pro Syd-15"/>
    <n v="120"/>
  </r>
  <r>
    <x v="82"/>
    <d v="1899-12-30T13:05:00"/>
    <x v="1"/>
    <n v="2"/>
    <n v="3"/>
    <s v="Miss Hades"/>
    <s v="E4"/>
    <n v="10"/>
    <n v="10"/>
    <x v="0"/>
    <s v="E4-10"/>
    <s v="OK"/>
    <n v="40"/>
    <m/>
    <s v=""/>
    <s v="Miss Hades"/>
    <s v=""/>
    <s v=""/>
    <s v=""/>
    <n v="100"/>
    <s v=""/>
    <n v="-100"/>
    <x v="0"/>
    <s v="Poor &lt;55"/>
    <x v="2"/>
    <s v=""/>
    <n v="-20"/>
    <s v="NSW"/>
    <s v="-"/>
    <d v="1899-12-30T13:05:00"/>
    <s v="Rosehill"/>
    <n v="2"/>
    <n v="3"/>
    <s v="Miss Hades"/>
    <s v="E4-10"/>
    <n v="20"/>
  </r>
  <r>
    <x v="82"/>
    <d v="1899-12-30T13:20:00"/>
    <x v="12"/>
    <n v="3"/>
    <n v="2"/>
    <s v="Cleo Cat"/>
    <s v="E4"/>
    <n v="20"/>
    <n v="73"/>
    <x v="4"/>
    <s v="E4-20/Edge-20/Nat-20/Pro Mel-13"/>
    <s v=""/>
    <n v="292"/>
    <n v="3.4"/>
    <n v="992.8"/>
    <s v="Cleo Cat"/>
    <s v=""/>
    <s v=""/>
    <s v=""/>
    <n v="100"/>
    <n v="340"/>
    <n v="240"/>
    <x v="0"/>
    <s v="ave"/>
    <x v="7"/>
    <n v="442"/>
    <n v="312"/>
    <s v="Vic"/>
    <s v="Bush"/>
    <d v="1899-12-30T13:20:00"/>
    <s v="Ballarat"/>
    <n v="3"/>
    <n v="2"/>
    <s v="Cleo Cat"/>
    <s v="E4-20/Edge-20/Nat-20/Pro Mel-13"/>
    <n v="130"/>
  </r>
  <r>
    <x v="82"/>
    <d v="1899-12-30T13:20:00"/>
    <x v="12"/>
    <n v="3"/>
    <n v="2"/>
    <s v="Cleo Cat"/>
    <s v="Edge"/>
    <n v="20"/>
    <s v=""/>
    <x v="2"/>
    <s v=""/>
    <s v=""/>
    <s v=""/>
    <n v="3.4"/>
    <s v=""/>
    <s v="Cleo Cat"/>
    <s v=""/>
    <s v=""/>
    <s v=""/>
    <n v="100"/>
    <n v="340"/>
    <n v="240"/>
    <x v="0"/>
    <s v="ave"/>
    <x v="5"/>
    <s v=""/>
    <s v=""/>
    <s v="Vic"/>
    <s v="Bush"/>
    <d v="1899-12-30T13:20:00"/>
    <s v="Ballarat"/>
    <n v="3"/>
    <n v="2"/>
    <s v="Cleo Cat"/>
    <s v=""/>
    <s v=""/>
  </r>
  <r>
    <x v="82"/>
    <d v="1899-12-30T13:20:00"/>
    <x v="12"/>
    <n v="3"/>
    <n v="2"/>
    <s v="Cleo Cat"/>
    <s v="Nat"/>
    <n v="20"/>
    <s v=""/>
    <x v="2"/>
    <s v=""/>
    <s v=""/>
    <s v=""/>
    <n v="3.4"/>
    <s v=""/>
    <s v="Cleo Cat"/>
    <s v=""/>
    <s v=""/>
    <s v=""/>
    <n v="100"/>
    <n v="340"/>
    <n v="240"/>
    <x v="0"/>
    <s v="ave"/>
    <x v="5"/>
    <s v=""/>
    <s v=""/>
    <s v="Vic"/>
    <s v="Bush"/>
    <d v="1899-12-30T13:20:00"/>
    <s v="Ballarat"/>
    <n v="3"/>
    <n v="2"/>
    <s v="Cleo Cat"/>
    <s v=""/>
    <s v=""/>
  </r>
  <r>
    <x v="82"/>
    <d v="1899-12-30T13:20:00"/>
    <x v="12"/>
    <n v="3"/>
    <n v="2"/>
    <s v="Cleo Cat"/>
    <s v="Pro Mel"/>
    <n v="13"/>
    <s v=""/>
    <x v="2"/>
    <s v=""/>
    <s v=""/>
    <s v=""/>
    <n v="3.4"/>
    <s v=""/>
    <s v="Cleo Cat"/>
    <s v=""/>
    <s v=""/>
    <s v=""/>
    <n v="100"/>
    <n v="340"/>
    <n v="240"/>
    <x v="0"/>
    <s v="ave"/>
    <x v="5"/>
    <s v=""/>
    <s v=""/>
    <s v="Vic"/>
    <s v="Bush"/>
    <d v="1899-12-30T13:20:00"/>
    <s v="Ballarat"/>
    <n v="3"/>
    <n v="2"/>
    <s v="Cleo Cat"/>
    <s v=""/>
    <s v=""/>
  </r>
  <r>
    <x v="82"/>
    <d v="1899-12-30T13:48:00"/>
    <x v="2"/>
    <n v="2"/>
    <n v="8"/>
    <s v="El Pensador"/>
    <s v="Nat"/>
    <n v="11"/>
    <n v="11"/>
    <x v="0"/>
    <s v="Nat-11"/>
    <s v=""/>
    <n v="44"/>
    <m/>
    <s v=""/>
    <s v="El Pensador"/>
    <s v=""/>
    <s v=""/>
    <s v=""/>
    <n v="100"/>
    <s v=""/>
    <n v="-100"/>
    <x v="0"/>
    <s v="Q"/>
    <x v="3"/>
    <s v=""/>
    <n v="-40"/>
    <s v="Qld"/>
    <s v="-"/>
    <d v="1899-12-30T13:48:00"/>
    <s v="Eagle Farm"/>
    <n v="2"/>
    <n v="8"/>
    <s v="El Pensador"/>
    <s v="Nat-11"/>
    <n v="40"/>
  </r>
  <r>
    <x v="82"/>
    <d v="1899-12-30T14:50:00"/>
    <x v="1"/>
    <n v="5"/>
    <n v="3"/>
    <s v="Fiddlers Green"/>
    <s v="E4"/>
    <n v="11.000000000000002"/>
    <n v="40"/>
    <x v="3"/>
    <s v="E4-11/Edge-14/Nat-15"/>
    <s v="OK"/>
    <n v="160"/>
    <m/>
    <s v=""/>
    <s v="Fiddlers Green"/>
    <n v="200"/>
    <s v=""/>
    <n v="-200"/>
    <n v="100"/>
    <s v=""/>
    <n v="-100"/>
    <x v="0"/>
    <s v="ave"/>
    <x v="4"/>
    <s v=""/>
    <n v="-100"/>
    <s v="NSW"/>
    <s v="-"/>
    <d v="1899-12-30T14:50:00"/>
    <s v="Rosehill"/>
    <n v="5"/>
    <n v="3"/>
    <s v="Fiddlers Green"/>
    <s v="E4-11/Edge-14/Nat-15"/>
    <n v="100"/>
  </r>
  <r>
    <x v="82"/>
    <d v="1899-12-30T14:50:00"/>
    <x v="1"/>
    <n v="5"/>
    <n v="3"/>
    <s v="Fiddlers Green"/>
    <s v="Edge"/>
    <n v="14"/>
    <s v=""/>
    <x v="2"/>
    <s v=""/>
    <s v="OK"/>
    <s v=""/>
    <m/>
    <s v=""/>
    <s v="Fiddlers Green"/>
    <s v=""/>
    <s v=""/>
    <s v=""/>
    <n v="100"/>
    <s v=""/>
    <n v="-100"/>
    <x v="0"/>
    <s v="ave"/>
    <x v="5"/>
    <s v=""/>
    <s v=""/>
    <s v="NSW"/>
    <s v="-"/>
    <d v="1899-12-30T14:50:00"/>
    <s v="Rosehill"/>
    <n v="5"/>
    <n v="3"/>
    <s v="Fiddlers Green"/>
    <s v=""/>
    <s v=""/>
  </r>
  <r>
    <x v="82"/>
    <d v="1899-12-30T14:50:00"/>
    <x v="1"/>
    <n v="5"/>
    <n v="3"/>
    <s v="Fiddlers Green"/>
    <s v="Nat"/>
    <n v="15"/>
    <s v=""/>
    <x v="2"/>
    <s v=""/>
    <s v="OK"/>
    <s v=""/>
    <m/>
    <s v=""/>
    <s v="Fiddlers Green"/>
    <s v=""/>
    <s v=""/>
    <s v=""/>
    <n v="100"/>
    <s v=""/>
    <n v="-100"/>
    <x v="0"/>
    <s v="ave"/>
    <x v="5"/>
    <s v=""/>
    <s v=""/>
    <s v="NSW"/>
    <s v="-"/>
    <d v="1899-12-30T14:50:00"/>
    <s v="Rosehill"/>
    <n v="5"/>
    <n v="3"/>
    <s v="Fiddlers Green"/>
    <s v=""/>
    <s v=""/>
  </r>
  <r>
    <x v="82"/>
    <d v="1899-12-30T14:58:00"/>
    <x v="2"/>
    <n v="4"/>
    <n v="14"/>
    <s v="Ten Trinity Square"/>
    <s v="Nat"/>
    <n v="11"/>
    <n v="11"/>
    <x v="0"/>
    <s v="Nat-11"/>
    <s v=""/>
    <n v="44"/>
    <m/>
    <s v=""/>
    <s v="Ten Trinity Square"/>
    <s v=""/>
    <s v=""/>
    <s v=""/>
    <n v="100"/>
    <s v=""/>
    <n v="-100"/>
    <x v="0"/>
    <s v="Q"/>
    <x v="3"/>
    <s v=""/>
    <n v="-40"/>
    <s v="Qld"/>
    <s v="-"/>
    <d v="1899-12-30T14:58:00"/>
    <s v="Eagle Farm"/>
    <n v="4"/>
    <n v="14"/>
    <s v="Ten Trinity Square"/>
    <s v="Nat-11"/>
    <n v="40"/>
  </r>
  <r>
    <x v="82"/>
    <d v="1899-12-30T15:25:00"/>
    <x v="1"/>
    <n v="6"/>
    <n v="1"/>
    <s v="Bullets High"/>
    <s v="Pro Syd"/>
    <n v="10"/>
    <n v="10"/>
    <x v="0"/>
    <s v="Pro Syd-10"/>
    <s v="OK"/>
    <n v="40"/>
    <m/>
    <s v=""/>
    <s v="Bullets High"/>
    <s v=""/>
    <s v=""/>
    <s v=""/>
    <n v="100"/>
    <s v=""/>
    <n v="-100"/>
    <x v="0"/>
    <s v="Poor &lt;55"/>
    <x v="2"/>
    <s v=""/>
    <n v="-20"/>
    <s v="NSW"/>
    <s v="-"/>
    <d v="1899-12-30T15:25:00"/>
    <s v="Rosehill"/>
    <n v="6"/>
    <n v="1"/>
    <s v="Bullets High"/>
    <s v="Pro Syd-10"/>
    <n v="20"/>
  </r>
  <r>
    <x v="82"/>
    <d v="1899-12-30T15:37:00"/>
    <x v="2"/>
    <n v="5"/>
    <n v="3"/>
    <s v="Cigar Flick"/>
    <s v="Nat"/>
    <n v="11"/>
    <n v="11"/>
    <x v="0"/>
    <s v="Nat-11"/>
    <s v=""/>
    <n v="44"/>
    <m/>
    <s v=""/>
    <s v="Cigar Flick"/>
    <s v=""/>
    <s v=""/>
    <s v=""/>
    <n v="100"/>
    <s v=""/>
    <n v="-100"/>
    <x v="0"/>
    <s v="Q"/>
    <x v="3"/>
    <s v=""/>
    <n v="-40"/>
    <s v="Qld"/>
    <s v="-"/>
    <d v="1899-12-30T15:37:00"/>
    <s v="Eagle Farm"/>
    <n v="5"/>
    <n v="3"/>
    <s v="Cigar Flick"/>
    <s v="Nat-11"/>
    <n v="40"/>
  </r>
  <r>
    <x v="82"/>
    <d v="1899-12-30T15:45:00"/>
    <x v="12"/>
    <n v="7"/>
    <n v="4"/>
    <s v="Katsu"/>
    <s v="E4"/>
    <n v="12"/>
    <n v="12"/>
    <x v="0"/>
    <s v="E4-12"/>
    <s v=""/>
    <n v="48"/>
    <m/>
    <s v=""/>
    <s v="Katsu"/>
    <s v=""/>
    <s v=""/>
    <s v=""/>
    <n v="100"/>
    <s v=""/>
    <n v="-100"/>
    <x v="0"/>
    <s v="Poor &lt;55"/>
    <x v="2"/>
    <s v=""/>
    <n v="-20"/>
    <s v="Vic"/>
    <s v="Bush"/>
    <d v="1899-12-30T15:45:00"/>
    <s v="Ballarat"/>
    <n v="7"/>
    <n v="4"/>
    <s v="Katsu"/>
    <s v="E4-12"/>
    <n v="20"/>
  </r>
  <r>
    <x v="82"/>
    <d v="1899-12-30T15:45:00"/>
    <x v="12"/>
    <n v="7"/>
    <n v="3"/>
    <s v="She Dances"/>
    <s v="E4"/>
    <n v="12"/>
    <n v="12"/>
    <x v="0"/>
    <s v="E4-12"/>
    <s v=""/>
    <n v="48"/>
    <m/>
    <s v=""/>
    <s v="She Dances"/>
    <s v=""/>
    <s v=""/>
    <s v=""/>
    <n v="100"/>
    <s v=""/>
    <n v="-100"/>
    <x v="0"/>
    <s v="Poor &lt;55"/>
    <x v="2"/>
    <s v=""/>
    <n v="-20"/>
    <s v="Vic"/>
    <s v="Bush"/>
    <d v="1899-12-30T15:45:00"/>
    <s v="Ballarat"/>
    <n v="7"/>
    <n v="3"/>
    <s v="She Dances"/>
    <s v="E4-12"/>
    <n v="20"/>
  </r>
  <r>
    <x v="82"/>
    <d v="1899-12-30T16:00:00"/>
    <x v="1"/>
    <n v="7"/>
    <n v="7"/>
    <s v="Drift Net"/>
    <s v="E4"/>
    <n v="15"/>
    <n v="45"/>
    <x v="3"/>
    <s v="E4-15/Edge-15/Nat-15"/>
    <s v="OK"/>
    <n v="180"/>
    <m/>
    <s v=""/>
    <s v="Drift Net"/>
    <n v="200"/>
    <s v=""/>
    <n v="-200"/>
    <n v="100"/>
    <s v=""/>
    <n v="-100"/>
    <x v="0"/>
    <s v="ave"/>
    <x v="4"/>
    <s v=""/>
    <n v="-100"/>
    <s v="NSW"/>
    <s v="-"/>
    <d v="1899-12-30T16:00:00"/>
    <s v="Rosehill"/>
    <n v="7"/>
    <n v="7"/>
    <s v="Drift Net"/>
    <s v="E4-15/Edge-15/Nat-15"/>
    <n v="100"/>
  </r>
  <r>
    <x v="82"/>
    <d v="1899-12-30T16:00:00"/>
    <x v="1"/>
    <n v="7"/>
    <n v="7"/>
    <s v="Drift Net"/>
    <s v="Edge"/>
    <n v="15"/>
    <s v=""/>
    <x v="2"/>
    <s v=""/>
    <s v="OK"/>
    <s v=""/>
    <m/>
    <s v=""/>
    <s v="Drift Net"/>
    <s v=""/>
    <s v=""/>
    <s v=""/>
    <n v="100"/>
    <s v=""/>
    <n v="-100"/>
    <x v="0"/>
    <s v="ave"/>
    <x v="5"/>
    <s v=""/>
    <s v=""/>
    <s v="NSW"/>
    <s v="-"/>
    <d v="1899-12-30T16:00:00"/>
    <s v="Rosehill"/>
    <n v="7"/>
    <n v="7"/>
    <s v="Drift Net"/>
    <s v=""/>
    <s v=""/>
  </r>
  <r>
    <x v="82"/>
    <d v="1899-12-30T16:00:00"/>
    <x v="1"/>
    <n v="7"/>
    <n v="7"/>
    <s v="Drift Net"/>
    <s v="Nat"/>
    <n v="15"/>
    <s v=""/>
    <x v="2"/>
    <s v=""/>
    <s v="OK"/>
    <s v=""/>
    <m/>
    <s v=""/>
    <s v="Drift Net"/>
    <s v=""/>
    <s v=""/>
    <s v=""/>
    <n v="100"/>
    <s v=""/>
    <n v="-100"/>
    <x v="0"/>
    <s v="ave"/>
    <x v="5"/>
    <s v=""/>
    <s v=""/>
    <s v="NSW"/>
    <s v="-"/>
    <d v="1899-12-30T16:00:00"/>
    <s v="Rosehill"/>
    <n v="7"/>
    <n v="7"/>
    <s v="Drift Net"/>
    <s v=""/>
    <s v=""/>
  </r>
  <r>
    <x v="82"/>
    <d v="1899-12-30T16:00:00"/>
    <x v="1"/>
    <n v="7"/>
    <n v="10"/>
    <s v="Lulumon"/>
    <s v="Pro Syd"/>
    <n v="10"/>
    <n v="10"/>
    <x v="0"/>
    <s v="Pro Syd-10"/>
    <s v="OK"/>
    <n v="40"/>
    <n v="6"/>
    <n v="240"/>
    <s v="Lulumon"/>
    <s v=""/>
    <s v=""/>
    <s v=""/>
    <n v="100"/>
    <n v="600"/>
    <n v="500"/>
    <x v="0"/>
    <s v="Poor &lt;55"/>
    <x v="2"/>
    <n v="120"/>
    <n v="100"/>
    <s v="NSW"/>
    <s v="-"/>
    <d v="1899-12-30T16:00:00"/>
    <s v="Rosehill"/>
    <n v="7"/>
    <n v="10"/>
    <s v="Lulumon"/>
    <s v="Pro Syd-10"/>
    <n v="20"/>
  </r>
  <r>
    <x v="82"/>
    <d v="1899-12-30T16:12:00"/>
    <x v="2"/>
    <n v="6"/>
    <n v="5"/>
    <s v="I Am Artie"/>
    <s v="Nat"/>
    <n v="11"/>
    <n v="11"/>
    <x v="0"/>
    <s v="Nat-11"/>
    <s v=""/>
    <n v="44"/>
    <m/>
    <s v=""/>
    <s v="I Am Artie"/>
    <s v=""/>
    <s v=""/>
    <s v=""/>
    <n v="100"/>
    <s v=""/>
    <n v="-100"/>
    <x v="0"/>
    <s v="Q"/>
    <x v="3"/>
    <s v=""/>
    <n v="-40"/>
    <s v="Qld"/>
    <s v="-"/>
    <d v="1899-12-30T16:12:00"/>
    <s v="Eagle Farm"/>
    <n v="6"/>
    <n v="5"/>
    <s v="I Am Artie"/>
    <s v="Nat-11"/>
    <n v="40"/>
  </r>
  <r>
    <x v="82"/>
    <d v="1899-12-30T16:40:00"/>
    <x v="1"/>
    <n v="8"/>
    <n v="7"/>
    <s v="Imintowin"/>
    <s v="E4"/>
    <n v="10"/>
    <n v="10"/>
    <x v="0"/>
    <s v="E4-10"/>
    <s v="OK"/>
    <n v="40"/>
    <n v="3.2"/>
    <n v="128"/>
    <s v="Imintowin"/>
    <s v=""/>
    <s v=""/>
    <s v=""/>
    <n v="100"/>
    <n v="320"/>
    <n v="220"/>
    <x v="0"/>
    <s v="Poor &lt;55"/>
    <x v="2"/>
    <n v="64"/>
    <n v="44"/>
    <s v="NSW"/>
    <s v="-"/>
    <d v="1899-12-30T16:40:00"/>
    <s v="Rosehill"/>
    <n v="8"/>
    <n v="7"/>
    <s v="Imintowin"/>
    <s v="E4-10"/>
    <n v="20"/>
  </r>
  <r>
    <x v="82"/>
    <d v="1899-12-30T16:40:00"/>
    <x v="1"/>
    <n v="8"/>
    <n v="6"/>
    <s v="Konasana"/>
    <s v="Pro Syd"/>
    <n v="15"/>
    <n v="15"/>
    <x v="0"/>
    <s v="Pro Syd-15"/>
    <s v="OK"/>
    <n v="60"/>
    <m/>
    <s v=""/>
    <s v="Konasana"/>
    <s v=""/>
    <s v=""/>
    <s v=""/>
    <n v="100"/>
    <s v=""/>
    <n v="-100"/>
    <x v="0"/>
    <s v="ave"/>
    <x v="1"/>
    <s v=""/>
    <n v="-120"/>
    <s v="NSW"/>
    <s v="-"/>
    <d v="1899-12-30T16:40:00"/>
    <s v="Rosehill"/>
    <n v="8"/>
    <n v="6"/>
    <s v="Konasana"/>
    <s v="Pro Syd-15"/>
    <n v="120"/>
  </r>
  <r>
    <x v="82"/>
    <d v="1899-12-30T16:52:00"/>
    <x v="2"/>
    <n v="7"/>
    <n v="2"/>
    <s v="Transatlantic"/>
    <s v="Nat"/>
    <n v="11"/>
    <n v="11"/>
    <x v="0"/>
    <s v="Nat-11"/>
    <s v=""/>
    <n v="44"/>
    <m/>
    <s v=""/>
    <s v="Transatlantic"/>
    <s v=""/>
    <s v=""/>
    <s v=""/>
    <n v="100"/>
    <s v=""/>
    <n v="-100"/>
    <x v="0"/>
    <s v="Q"/>
    <x v="3"/>
    <s v=""/>
    <n v="-40"/>
    <s v="Qld"/>
    <s v="-"/>
    <d v="1899-12-30T16:52:00"/>
    <s v="Eagle Farm"/>
    <n v="7"/>
    <n v="2"/>
    <s v="Transatlantic"/>
    <s v="Nat-11"/>
    <n v="40"/>
  </r>
  <r>
    <x v="82"/>
    <d v="1899-12-30T17:40:00"/>
    <x v="12"/>
    <n v="10"/>
    <n v="19"/>
    <s v="Dual Pressure"/>
    <s v="Edge"/>
    <n v="12"/>
    <n v="22"/>
    <x v="1"/>
    <s v="Edge-12/Pro Mel-10"/>
    <s v=""/>
    <n v="88"/>
    <m/>
    <s v=""/>
    <s v="Dual Pressure"/>
    <s v=""/>
    <s v=""/>
    <s v=""/>
    <n v="100"/>
    <s v=""/>
    <n v="-100"/>
    <x v="0"/>
    <s v="ave"/>
    <x v="1"/>
    <s v=""/>
    <n v="-120"/>
    <s v="Vic"/>
    <s v="Bush"/>
    <d v="1899-12-30T17:40:00"/>
    <s v="Ballarat"/>
    <n v="10"/>
    <n v="19"/>
    <s v="Dual Pressure"/>
    <s v="Edge-12/Pro Mel-10"/>
    <n v="120"/>
  </r>
  <r>
    <x v="82"/>
    <d v="1899-12-30T17:40:00"/>
    <x v="12"/>
    <n v="10"/>
    <n v="19"/>
    <s v="Dual Pressure"/>
    <s v="Pro Mel"/>
    <n v="10"/>
    <s v=""/>
    <x v="2"/>
    <s v=""/>
    <s v=""/>
    <s v=""/>
    <m/>
    <s v=""/>
    <s v="Dual Pressure"/>
    <s v=""/>
    <s v=""/>
    <s v=""/>
    <n v="100"/>
    <s v=""/>
    <n v="-100"/>
    <x v="0"/>
    <s v="ave"/>
    <x v="5"/>
    <s v=""/>
    <s v=""/>
    <s v="Vic"/>
    <s v="Bush"/>
    <d v="1899-12-30T17:40:00"/>
    <s v="Ballarat"/>
    <n v="10"/>
    <n v="19"/>
    <s v="Dual Pressure"/>
    <s v=""/>
    <s v=""/>
  </r>
  <r>
    <x v="82"/>
    <d v="1899-12-30T17:40:00"/>
    <x v="12"/>
    <n v="10"/>
    <n v="5"/>
    <s v="The Open"/>
    <s v="E4"/>
    <n v="12"/>
    <n v="12"/>
    <x v="0"/>
    <s v="E4-12"/>
    <s v=""/>
    <n v="48"/>
    <n v="5"/>
    <n v="240"/>
    <s v="The Open"/>
    <s v=""/>
    <s v=""/>
    <s v=""/>
    <n v="100"/>
    <n v="500"/>
    <n v="400"/>
    <x v="0"/>
    <s v="Poor &lt;55"/>
    <x v="2"/>
    <n v="100"/>
    <n v="80"/>
    <s v="Vic"/>
    <s v="Bush"/>
    <d v="1899-12-30T17:40:00"/>
    <s v="Ballarat"/>
    <n v="10"/>
    <n v="5"/>
    <s v="The Open"/>
    <s v="E4-12"/>
    <n v="20"/>
  </r>
  <r>
    <x v="82"/>
    <d v="1899-12-30T17:55:00"/>
    <x v="1"/>
    <n v="10"/>
    <n v="3"/>
    <s v="Little Beginnings"/>
    <s v="Pro Syd"/>
    <n v="15"/>
    <n v="15"/>
    <x v="0"/>
    <s v="Pro Syd-15"/>
    <s v="OK"/>
    <n v="60"/>
    <m/>
    <s v=""/>
    <s v="Little Beginnings"/>
    <s v=""/>
    <s v=""/>
    <s v=""/>
    <n v="100"/>
    <s v=""/>
    <n v="-100"/>
    <x v="0"/>
    <s v="ave"/>
    <x v="1"/>
    <s v=""/>
    <n v="-120"/>
    <s v="NSW"/>
    <s v="-"/>
    <d v="1899-12-30T17:55:00"/>
    <s v="Rosehill"/>
    <n v="10"/>
    <n v="3"/>
    <s v="Little Beginnings"/>
    <s v="Pro Syd-15"/>
    <n v="120"/>
  </r>
  <r>
    <x v="82"/>
    <d v="1899-12-30T17:55:00"/>
    <x v="1"/>
    <n v="10"/>
    <n v="5"/>
    <s v="Midnight Opal"/>
    <s v="E4"/>
    <n v="10"/>
    <n v="10"/>
    <x v="0"/>
    <s v="E4-10"/>
    <s v="OK"/>
    <n v="40"/>
    <n v="2.15"/>
    <n v="86"/>
    <s v="Midnight Opal"/>
    <s v=""/>
    <s v=""/>
    <s v=""/>
    <n v="100"/>
    <n v="215"/>
    <n v="115"/>
    <x v="0"/>
    <s v="Poor &lt;55"/>
    <x v="2"/>
    <n v="43"/>
    <n v="23"/>
    <s v="NSW"/>
    <s v="-"/>
    <d v="1899-12-30T17:55:00"/>
    <s v="Rosehill"/>
    <n v="10"/>
    <n v="5"/>
    <s v="Midnight Opal"/>
    <s v="E4-10"/>
    <n v="20"/>
  </r>
  <r>
    <x v="83"/>
    <d v="1899-12-30T12:30:00"/>
    <x v="6"/>
    <n v="1"/>
    <n v="7"/>
    <s v="Smashing Time"/>
    <s v="E4"/>
    <n v="11.000000000000002"/>
    <n v="24"/>
    <x v="1"/>
    <s v="E4-11/Nat-13"/>
    <s v="OK"/>
    <n v="96"/>
    <m/>
    <s v=""/>
    <s v="Smashing Time"/>
    <n v="100"/>
    <s v=""/>
    <n v="-100"/>
    <n v="100"/>
    <s v=""/>
    <n v="-100"/>
    <x v="0"/>
    <s v="Best"/>
    <x v="3"/>
    <s v=""/>
    <n v="-40"/>
    <s v="NSW"/>
    <s v="-"/>
    <d v="1899-12-30T12:30:00"/>
    <s v="Randwick"/>
    <n v="1"/>
    <n v="7"/>
    <s v="Smashing Time"/>
    <s v="E4-11/Nat-13"/>
    <n v="40"/>
  </r>
  <r>
    <x v="83"/>
    <d v="1899-12-30T12:30:00"/>
    <x v="6"/>
    <n v="1"/>
    <n v="7"/>
    <s v="Smashing Time"/>
    <s v="Nat"/>
    <n v="13"/>
    <s v=""/>
    <x v="2"/>
    <s v=""/>
    <s v="OK"/>
    <s v=""/>
    <m/>
    <s v=""/>
    <s v="Smashing Time"/>
    <s v=""/>
    <s v=""/>
    <s v=""/>
    <n v="100"/>
    <s v=""/>
    <n v="-100"/>
    <x v="0"/>
    <s v="Best"/>
    <x v="5"/>
    <s v=""/>
    <s v=""/>
    <s v="NSW"/>
    <s v="-"/>
    <d v="1899-12-30T12:30:00"/>
    <s v="Randwick"/>
    <n v="1"/>
    <n v="7"/>
    <s v="Smashing Time"/>
    <s v=""/>
    <s v=""/>
  </r>
  <r>
    <x v="83"/>
    <d v="1899-12-30T12:30:00"/>
    <x v="6"/>
    <n v="1"/>
    <n v="9"/>
    <s v="Zoubaby"/>
    <s v="Pro Syd"/>
    <n v="15"/>
    <n v="15"/>
    <x v="0"/>
    <s v="Pro Syd-15"/>
    <s v="OK"/>
    <n v="60"/>
    <n v="2.9"/>
    <n v="174"/>
    <s v="Zoubaby"/>
    <s v=""/>
    <s v=""/>
    <s v=""/>
    <n v="100"/>
    <n v="290"/>
    <n v="190"/>
    <x v="0"/>
    <s v="Best"/>
    <x v="4"/>
    <n v="290"/>
    <n v="190"/>
    <s v="NSW"/>
    <s v="-"/>
    <d v="1899-12-30T12:30:00"/>
    <s v="Randwick"/>
    <n v="1"/>
    <n v="9"/>
    <s v="Zoubaby"/>
    <s v="Pro Syd-15"/>
    <n v="100"/>
  </r>
  <r>
    <x v="83"/>
    <d v="1899-12-30T13:20:00"/>
    <x v="19"/>
    <n v="3"/>
    <n v="10"/>
    <s v="Indian Jewel"/>
    <s v="E4"/>
    <n v="10"/>
    <n v="23"/>
    <x v="1"/>
    <s v="E4-10/Nat-13"/>
    <s v=""/>
    <n v="92"/>
    <m/>
    <s v=""/>
    <s v="Indian Jewel"/>
    <s v=""/>
    <s v=""/>
    <s v=""/>
    <n v="100"/>
    <s v=""/>
    <n v="-100"/>
    <x v="0"/>
    <s v="ave"/>
    <x v="1"/>
    <s v=""/>
    <n v="-120"/>
    <s v="Vic"/>
    <s v="-"/>
    <d v="1899-12-30T13:20:00"/>
    <s v="Caulfield Heath"/>
    <n v="3"/>
    <n v="10"/>
    <s v="Indian Jewel"/>
    <s v="E4-10/Nat-13"/>
    <n v="120"/>
  </r>
  <r>
    <x v="83"/>
    <d v="1899-12-30T13:20:00"/>
    <x v="19"/>
    <n v="3"/>
    <n v="10"/>
    <s v="Indian Jewel"/>
    <s v="Nat"/>
    <n v="13"/>
    <s v=""/>
    <x v="2"/>
    <s v=""/>
    <s v=""/>
    <s v=""/>
    <m/>
    <s v=""/>
    <s v="Indian Jewel"/>
    <s v=""/>
    <s v=""/>
    <s v=""/>
    <n v="100"/>
    <s v=""/>
    <n v="-100"/>
    <x v="0"/>
    <s v="ave"/>
    <x v="5"/>
    <s v=""/>
    <s v=""/>
    <s v="Vic"/>
    <s v="-"/>
    <d v="1899-12-30T13:20:00"/>
    <s v="Caulfield Heath"/>
    <n v="3"/>
    <n v="10"/>
    <s v="Indian Jewel"/>
    <s v=""/>
    <s v=""/>
  </r>
  <r>
    <x v="83"/>
    <d v="1899-12-30T13:48:00"/>
    <x v="2"/>
    <n v="2"/>
    <n v="9"/>
    <s v="Naval Seal"/>
    <s v="Nat"/>
    <n v="11"/>
    <n v="11"/>
    <x v="0"/>
    <s v="Nat-11"/>
    <s v=""/>
    <n v="44"/>
    <m/>
    <s v=""/>
    <s v="Naval Seal"/>
    <s v=""/>
    <s v=""/>
    <s v=""/>
    <n v="100"/>
    <s v=""/>
    <n v="-100"/>
    <x v="0"/>
    <s v="Q"/>
    <x v="3"/>
    <s v=""/>
    <n v="-40"/>
    <s v="Qld"/>
    <s v="-"/>
    <d v="1899-12-30T13:48:00"/>
    <s v="Eagle Farm"/>
    <n v="2"/>
    <n v="9"/>
    <s v="Naval Seal"/>
    <s v="Nat-11"/>
    <n v="40"/>
  </r>
  <r>
    <x v="83"/>
    <d v="1899-12-30T13:55:00"/>
    <x v="19"/>
    <n v="4"/>
    <n v="5"/>
    <s v="Flying Fizz"/>
    <s v="Edge"/>
    <n v="12"/>
    <n v="25"/>
    <x v="1"/>
    <s v="Edge-12/Pro Mel-13"/>
    <s v=""/>
    <n v="100"/>
    <m/>
    <s v=""/>
    <s v="Flying Fizz"/>
    <s v=""/>
    <s v=""/>
    <s v=""/>
    <n v="100"/>
    <s v=""/>
    <n v="-100"/>
    <x v="0"/>
    <s v="ave"/>
    <x v="1"/>
    <s v=""/>
    <n v="-120"/>
    <s v="Vic"/>
    <s v="-"/>
    <d v="1899-12-30T13:55:00"/>
    <s v="Caulfield Heath"/>
    <n v="4"/>
    <n v="5"/>
    <s v="Flying Fizz"/>
    <s v="Edge-12/Pro Mel-13"/>
    <n v="120"/>
  </r>
  <r>
    <x v="83"/>
    <d v="1899-12-30T13:55:00"/>
    <x v="19"/>
    <n v="4"/>
    <n v="5"/>
    <s v="Flying Fizz"/>
    <s v="Pro Mel"/>
    <n v="13"/>
    <s v=""/>
    <x v="2"/>
    <s v=""/>
    <s v=""/>
    <s v=""/>
    <m/>
    <s v=""/>
    <s v="Flying Fizz"/>
    <s v=""/>
    <s v=""/>
    <s v=""/>
    <n v="100"/>
    <s v=""/>
    <n v="-100"/>
    <x v="0"/>
    <s v="ave"/>
    <x v="5"/>
    <s v=""/>
    <s v=""/>
    <s v="Vic"/>
    <s v="-"/>
    <d v="1899-12-30T13:55:00"/>
    <s v="Caulfield Heath"/>
    <n v="4"/>
    <n v="5"/>
    <s v="Flying Fizz"/>
    <s v=""/>
    <s v=""/>
  </r>
  <r>
    <x v="83"/>
    <d v="1899-12-30T14:15:00"/>
    <x v="6"/>
    <n v="4"/>
    <n v="5"/>
    <s v="Bunker Hut"/>
    <s v="Pro Syd"/>
    <n v="15"/>
    <n v="15"/>
    <x v="0"/>
    <s v="Pro Syd-15"/>
    <s v="OK"/>
    <n v="60"/>
    <m/>
    <s v=""/>
    <s v="Bunker Hut"/>
    <s v=""/>
    <s v=""/>
    <s v=""/>
    <n v="100"/>
    <s v=""/>
    <n v="-100"/>
    <x v="0"/>
    <s v="Best"/>
    <x v="4"/>
    <s v=""/>
    <n v="-100"/>
    <s v="NSW"/>
    <s v="-"/>
    <d v="1899-12-30T14:15:00"/>
    <s v="Randwick"/>
    <n v="4"/>
    <n v="5"/>
    <s v="Bunker Hut"/>
    <s v="Pro Syd-15"/>
    <n v="100"/>
  </r>
  <r>
    <x v="83"/>
    <d v="1899-12-30T14:23:00"/>
    <x v="2"/>
    <n v="3"/>
    <n v="7"/>
    <s v="Cherry Rose"/>
    <s v="Nat"/>
    <n v="11"/>
    <n v="11"/>
    <x v="0"/>
    <s v="Nat-11"/>
    <s v=""/>
    <n v="44"/>
    <m/>
    <s v=""/>
    <s v="Cherry Rose"/>
    <s v=""/>
    <s v=""/>
    <s v=""/>
    <n v="100"/>
    <s v=""/>
    <n v="-100"/>
    <x v="0"/>
    <s v="Q"/>
    <x v="3"/>
    <s v=""/>
    <n v="-40"/>
    <s v="Qld"/>
    <s v="-"/>
    <d v="1899-12-30T14:23:00"/>
    <s v="Eagle Farm"/>
    <n v="3"/>
    <n v="7"/>
    <s v="Cherry Rose"/>
    <s v="Nat-11"/>
    <n v="40"/>
  </r>
  <r>
    <x v="83"/>
    <d v="1899-12-30T15:05:00"/>
    <x v="19"/>
    <n v="6"/>
    <n v="2"/>
    <s v="Harry Got Styles"/>
    <s v="E4"/>
    <n v="10"/>
    <n v="46"/>
    <x v="4"/>
    <s v="E4-10/Edge-10/Nat-13/Pro Mel-13"/>
    <s v=""/>
    <n v="184"/>
    <m/>
    <s v=""/>
    <s v="Harry Got Styles"/>
    <s v=""/>
    <s v=""/>
    <s v=""/>
    <n v="100"/>
    <s v=""/>
    <n v="-100"/>
    <x v="0"/>
    <s v="ave"/>
    <x v="7"/>
    <s v=""/>
    <n v="-130"/>
    <s v="Vic"/>
    <s v="-"/>
    <d v="1899-12-30T15:05:00"/>
    <s v="Caulfield Heath"/>
    <n v="6"/>
    <n v="2"/>
    <s v="Harry Got Styles"/>
    <s v="E4-10/Edge-10/Nat-13/Pro Mel-13"/>
    <n v="130"/>
  </r>
  <r>
    <x v="83"/>
    <d v="1899-12-30T15:05:00"/>
    <x v="19"/>
    <n v="6"/>
    <n v="2"/>
    <s v="Harry Got Styles"/>
    <s v="Edge"/>
    <n v="10"/>
    <s v=""/>
    <x v="2"/>
    <s v=""/>
    <s v=""/>
    <s v=""/>
    <m/>
    <s v=""/>
    <s v="Harry Got Styles"/>
    <s v=""/>
    <s v=""/>
    <s v=""/>
    <n v="100"/>
    <s v=""/>
    <n v="-100"/>
    <x v="0"/>
    <s v="ave"/>
    <x v="5"/>
    <s v=""/>
    <s v=""/>
    <s v="Vic"/>
    <s v="-"/>
    <d v="1899-12-30T15:05:00"/>
    <s v="Caulfield Heath"/>
    <n v="6"/>
    <n v="2"/>
    <s v="Harry Got Styles"/>
    <s v=""/>
    <s v=""/>
  </r>
  <r>
    <x v="83"/>
    <d v="1899-12-30T15:05:00"/>
    <x v="19"/>
    <n v="6"/>
    <n v="2"/>
    <s v="Harry Got Styles"/>
    <s v="Nat"/>
    <n v="13"/>
    <s v=""/>
    <x v="2"/>
    <s v=""/>
    <s v=""/>
    <s v=""/>
    <m/>
    <s v=""/>
    <s v="Harry Got Styles"/>
    <s v=""/>
    <s v=""/>
    <s v=""/>
    <n v="100"/>
    <s v=""/>
    <n v="-100"/>
    <x v="0"/>
    <s v="ave"/>
    <x v="5"/>
    <s v=""/>
    <s v=""/>
    <s v="Vic"/>
    <s v="-"/>
    <d v="1899-12-30T15:05:00"/>
    <s v="Caulfield Heath"/>
    <n v="6"/>
    <n v="2"/>
    <s v="Harry Got Styles"/>
    <s v=""/>
    <s v=""/>
  </r>
  <r>
    <x v="83"/>
    <d v="1899-12-30T15:05:00"/>
    <x v="19"/>
    <n v="6"/>
    <n v="2"/>
    <s v="Harry Got Styles"/>
    <s v="Pro Mel"/>
    <n v="13"/>
    <s v=""/>
    <x v="2"/>
    <s v=""/>
    <s v=""/>
    <s v=""/>
    <m/>
    <s v=""/>
    <s v="Harry Got Styles"/>
    <s v=""/>
    <s v=""/>
    <s v=""/>
    <n v="100"/>
    <s v=""/>
    <n v="-100"/>
    <x v="0"/>
    <s v="ave"/>
    <x v="5"/>
    <s v=""/>
    <s v=""/>
    <s v="Vic"/>
    <s v="-"/>
    <d v="1899-12-30T15:05:00"/>
    <s v="Caulfield Heath"/>
    <n v="6"/>
    <n v="2"/>
    <s v="Harry Got Styles"/>
    <s v=""/>
    <s v=""/>
  </r>
  <r>
    <x v="83"/>
    <d v="1899-12-30T15:05:00"/>
    <x v="19"/>
    <n v="6"/>
    <n v="3"/>
    <s v="Miraval Rose"/>
    <s v="E4"/>
    <n v="12"/>
    <n v="32"/>
    <x v="1"/>
    <s v="E4-12/Edge-20"/>
    <s v=""/>
    <n v="128"/>
    <m/>
    <s v=""/>
    <s v="Miraval Rose"/>
    <s v=""/>
    <s v=""/>
    <s v=""/>
    <n v="100"/>
    <s v=""/>
    <n v="-100"/>
    <x v="0"/>
    <s v="ave"/>
    <x v="7"/>
    <s v=""/>
    <n v="-130"/>
    <s v="Vic"/>
    <s v="-"/>
    <d v="1899-12-30T15:05:00"/>
    <s v="Caulfield Heath"/>
    <n v="6"/>
    <n v="3"/>
    <s v="Miraval Rose"/>
    <s v="E4-12/Edge-20"/>
    <n v="130"/>
  </r>
  <r>
    <x v="83"/>
    <d v="1899-12-30T15:05:00"/>
    <x v="19"/>
    <n v="6"/>
    <n v="3"/>
    <s v="Miraval Rose"/>
    <s v="Edge"/>
    <n v="20"/>
    <s v=""/>
    <x v="2"/>
    <s v=""/>
    <s v=""/>
    <s v=""/>
    <m/>
    <s v=""/>
    <s v="Miraval Rose"/>
    <s v=""/>
    <s v=""/>
    <s v=""/>
    <n v="100"/>
    <s v=""/>
    <n v="-100"/>
    <x v="0"/>
    <s v="ave"/>
    <x v="5"/>
    <s v=""/>
    <s v=""/>
    <s v="Vic"/>
    <s v="-"/>
    <d v="1899-12-30T15:05:00"/>
    <s v="Caulfield Heath"/>
    <n v="6"/>
    <n v="3"/>
    <s v="Miraval Rose"/>
    <s v=""/>
    <s v=""/>
  </r>
  <r>
    <x v="83"/>
    <d v="1899-12-30T15:37:00"/>
    <x v="2"/>
    <n v="5"/>
    <n v="2"/>
    <s v="Hell"/>
    <s v="Nat"/>
    <n v="11"/>
    <n v="11"/>
    <x v="0"/>
    <s v="Nat-11"/>
    <s v=""/>
    <n v="44"/>
    <m/>
    <s v=""/>
    <s v="Hell"/>
    <s v=""/>
    <s v=""/>
    <s v=""/>
    <n v="100"/>
    <s v=""/>
    <n v="-100"/>
    <x v="0"/>
    <s v="Q"/>
    <x v="3"/>
    <s v=""/>
    <n v="-40"/>
    <s v="Qld"/>
    <s v="-"/>
    <d v="1899-12-30T15:37:00"/>
    <s v="Eagle Farm"/>
    <n v="5"/>
    <n v="2"/>
    <s v="Hell"/>
    <s v="Nat-11"/>
    <n v="40"/>
  </r>
  <r>
    <x v="83"/>
    <d v="1899-12-30T15:45:00"/>
    <x v="19"/>
    <n v="7"/>
    <n v="5"/>
    <s v="Bon Mistress"/>
    <s v="E4"/>
    <n v="10"/>
    <n v="23"/>
    <x v="1"/>
    <s v="E4-10/Nat-13"/>
    <s v=""/>
    <n v="92"/>
    <n v="4.4000000000000004"/>
    <n v="404.8"/>
    <s v="Bon Mistress"/>
    <s v=""/>
    <s v=""/>
    <s v=""/>
    <n v="100"/>
    <n v="440.00000000000006"/>
    <n v="340.00000000000006"/>
    <x v="0"/>
    <s v="ave"/>
    <x v="1"/>
    <n v="528"/>
    <n v="408"/>
    <s v="Vic"/>
    <s v="-"/>
    <d v="1899-12-30T15:45:00"/>
    <s v="Caulfield Heath"/>
    <n v="7"/>
    <n v="5"/>
    <s v="Bon Mistress"/>
    <s v="E4-10/Nat-13"/>
    <n v="120"/>
  </r>
  <r>
    <x v="83"/>
    <d v="1899-12-30T15:45:00"/>
    <x v="19"/>
    <n v="7"/>
    <n v="5"/>
    <s v="Bon Mistress"/>
    <s v="Nat"/>
    <n v="13"/>
    <s v=""/>
    <x v="2"/>
    <s v=""/>
    <s v=""/>
    <s v=""/>
    <n v="4.4000000000000004"/>
    <s v=""/>
    <s v="Bon Mistress"/>
    <s v=""/>
    <s v=""/>
    <s v=""/>
    <n v="100"/>
    <n v="440.00000000000006"/>
    <n v="340.00000000000006"/>
    <x v="0"/>
    <s v="ave"/>
    <x v="5"/>
    <s v=""/>
    <s v=""/>
    <s v="Vic"/>
    <s v="-"/>
    <d v="1899-12-30T15:45:00"/>
    <s v="Caulfield Heath"/>
    <n v="7"/>
    <n v="5"/>
    <s v="Bon Mistress"/>
    <s v=""/>
    <s v=""/>
  </r>
  <r>
    <x v="83"/>
    <d v="1899-12-30T16:00:00"/>
    <x v="6"/>
    <n v="7"/>
    <n v="12"/>
    <s v="Alalcance"/>
    <s v="Pro Syd"/>
    <n v="15"/>
    <n v="15"/>
    <x v="0"/>
    <s v="Pro Syd-15"/>
    <s v="OK"/>
    <n v="60"/>
    <m/>
    <s v=""/>
    <s v="Alalcance"/>
    <s v=""/>
    <s v=""/>
    <s v=""/>
    <n v="100"/>
    <s v=""/>
    <n v="-100"/>
    <x v="0"/>
    <s v="Best"/>
    <x v="4"/>
    <s v=""/>
    <n v="-100"/>
    <s v="NSW"/>
    <s v="-"/>
    <d v="1899-12-30T16:00:00"/>
    <s v="Randwick"/>
    <n v="7"/>
    <n v="12"/>
    <s v="Alalcance"/>
    <s v="Pro Syd-15"/>
    <n v="100"/>
  </r>
  <r>
    <x v="83"/>
    <d v="1899-12-30T16:00:00"/>
    <x v="6"/>
    <n v="7"/>
    <n v="3"/>
    <s v="Sea King"/>
    <s v="Pro Syd"/>
    <n v="10"/>
    <n v="10"/>
    <x v="0"/>
    <s v="Pro Syd-10"/>
    <s v="OK"/>
    <n v="40"/>
    <m/>
    <s v=""/>
    <s v="Sea King"/>
    <s v=""/>
    <s v=""/>
    <s v=""/>
    <n v="100"/>
    <s v=""/>
    <n v="-100"/>
    <x v="0"/>
    <s v="Poor &lt;55"/>
    <x v="2"/>
    <s v=""/>
    <n v="-20"/>
    <s v="NSW"/>
    <s v="-"/>
    <d v="1899-12-30T16:00:00"/>
    <s v="Randwick"/>
    <n v="7"/>
    <n v="3"/>
    <s v="Sea King"/>
    <s v="Pro Syd-10"/>
    <n v="20"/>
  </r>
  <r>
    <x v="83"/>
    <d v="1899-12-30T16:20:00"/>
    <x v="19"/>
    <n v="8"/>
    <n v="11"/>
    <s v="Boston Rocks"/>
    <s v="E4"/>
    <n v="10"/>
    <n v="30"/>
    <x v="1"/>
    <s v="E4-10/Nat-20"/>
    <s v=""/>
    <n v="120"/>
    <m/>
    <s v=""/>
    <s v="Boston Rocks"/>
    <s v=""/>
    <s v=""/>
    <s v=""/>
    <n v="100"/>
    <s v=""/>
    <n v="-100"/>
    <x v="0"/>
    <s v="ave"/>
    <x v="7"/>
    <s v=""/>
    <n v="-130"/>
    <s v="Vic"/>
    <s v="-"/>
    <d v="1899-12-30T16:20:00"/>
    <s v="Caulfield Heath"/>
    <n v="8"/>
    <n v="11"/>
    <s v="Boston Rocks"/>
    <s v="E4-10/Nat-20"/>
    <n v="130"/>
  </r>
  <r>
    <x v="83"/>
    <d v="1899-12-30T16:20:00"/>
    <x v="19"/>
    <n v="8"/>
    <n v="11"/>
    <s v="Boston Rocks"/>
    <s v="Nat"/>
    <n v="20"/>
    <s v=""/>
    <x v="2"/>
    <s v=""/>
    <s v=""/>
    <s v=""/>
    <m/>
    <s v=""/>
    <s v="Boston Rocks"/>
    <s v=""/>
    <s v=""/>
    <s v=""/>
    <n v="100"/>
    <s v=""/>
    <n v="-100"/>
    <x v="0"/>
    <s v="ave"/>
    <x v="5"/>
    <s v=""/>
    <s v=""/>
    <s v="Vic"/>
    <s v="-"/>
    <d v="1899-12-30T16:20:00"/>
    <s v="Caulfield Heath"/>
    <n v="8"/>
    <n v="11"/>
    <s v="Boston Rocks"/>
    <s v=""/>
    <s v=""/>
  </r>
  <r>
    <x v="83"/>
    <d v="1899-12-30T17:00:00"/>
    <x v="19"/>
    <n v="9"/>
    <n v="3"/>
    <s v="Warnie"/>
    <s v="E4"/>
    <n v="20"/>
    <n v="75"/>
    <x v="4"/>
    <s v="E4-20/Edge-20/Nat-20/Pro Mel-15"/>
    <s v=""/>
    <n v="300"/>
    <m/>
    <s v=""/>
    <s v="Warnie"/>
    <s v=""/>
    <s v=""/>
    <s v=""/>
    <n v="100"/>
    <s v=""/>
    <n v="-100"/>
    <x v="0"/>
    <s v="ave"/>
    <x v="7"/>
    <s v=""/>
    <n v="-130"/>
    <s v="Vic"/>
    <s v="-"/>
    <d v="1899-12-30T17:00:00"/>
    <s v="Caulfield Heath"/>
    <n v="9"/>
    <n v="3"/>
    <s v="Warnie"/>
    <s v="E4-20/Edge-20/Nat-20/Pro Mel-15"/>
    <n v="130"/>
  </r>
  <r>
    <x v="83"/>
    <d v="1899-12-30T17:00:00"/>
    <x v="19"/>
    <n v="9"/>
    <n v="3"/>
    <s v="Warnie"/>
    <s v="Edge"/>
    <n v="20"/>
    <s v=""/>
    <x v="2"/>
    <s v=""/>
    <s v=""/>
    <s v=""/>
    <m/>
    <s v=""/>
    <s v="Warnie"/>
    <s v=""/>
    <s v=""/>
    <s v=""/>
    <n v="100"/>
    <s v=""/>
    <n v="-100"/>
    <x v="0"/>
    <s v="ave"/>
    <x v="5"/>
    <s v=""/>
    <s v=""/>
    <s v="Vic"/>
    <s v="-"/>
    <d v="1899-12-30T17:00:00"/>
    <s v="Caulfield Heath"/>
    <n v="9"/>
    <n v="3"/>
    <s v="Warnie"/>
    <s v=""/>
    <s v=""/>
  </r>
  <r>
    <x v="83"/>
    <d v="1899-12-30T17:00:00"/>
    <x v="19"/>
    <n v="9"/>
    <n v="3"/>
    <s v="Warnie"/>
    <s v="Nat"/>
    <n v="20"/>
    <s v=""/>
    <x v="2"/>
    <s v=""/>
    <s v=""/>
    <s v=""/>
    <m/>
    <s v=""/>
    <s v="Warnie"/>
    <s v=""/>
    <s v=""/>
    <s v=""/>
    <n v="100"/>
    <s v=""/>
    <n v="-100"/>
    <x v="0"/>
    <s v="ave"/>
    <x v="5"/>
    <s v=""/>
    <s v=""/>
    <s v="Vic"/>
    <s v="-"/>
    <d v="1899-12-30T17:00:00"/>
    <s v="Caulfield Heath"/>
    <n v="9"/>
    <n v="3"/>
    <s v="Warnie"/>
    <s v=""/>
    <s v=""/>
  </r>
  <r>
    <x v="83"/>
    <d v="1899-12-30T17:00:00"/>
    <x v="19"/>
    <n v="9"/>
    <n v="3"/>
    <s v="Warnie"/>
    <s v="Pro Mel"/>
    <n v="15"/>
    <s v=""/>
    <x v="2"/>
    <s v=""/>
    <s v=""/>
    <s v=""/>
    <m/>
    <s v=""/>
    <s v="Warnie"/>
    <s v=""/>
    <s v=""/>
    <s v=""/>
    <n v="100"/>
    <s v=""/>
    <n v="-100"/>
    <x v="0"/>
    <s v="ave"/>
    <x v="5"/>
    <s v=""/>
    <s v=""/>
    <s v="Vic"/>
    <s v="-"/>
    <d v="1899-12-30T17:00:00"/>
    <s v="Caulfield Heath"/>
    <n v="9"/>
    <n v="3"/>
    <s v="Warnie"/>
    <s v=""/>
    <s v=""/>
  </r>
  <r>
    <x v="83"/>
    <d v="1899-12-30T17:00:00"/>
    <x v="19"/>
    <n v="9"/>
    <n v="1"/>
    <s v="Young Werther"/>
    <s v="Edge"/>
    <n v="10"/>
    <n v="23"/>
    <x v="1"/>
    <s v="Edge-10/Pro Mel-13"/>
    <s v=""/>
    <n v="92"/>
    <m/>
    <s v=""/>
    <s v="Young Werther"/>
    <s v=""/>
    <s v=""/>
    <s v=""/>
    <n v="100"/>
    <s v=""/>
    <n v="-100"/>
    <x v="0"/>
    <s v="ave"/>
    <x v="1"/>
    <s v=""/>
    <n v="-120"/>
    <s v="Vic"/>
    <s v="-"/>
    <d v="1899-12-30T17:00:00"/>
    <s v="Caulfield Heath"/>
    <n v="9"/>
    <n v="1"/>
    <s v="Young Werther"/>
    <s v="Edge-10/Pro Mel-13"/>
    <n v="120"/>
  </r>
  <r>
    <x v="83"/>
    <d v="1899-12-30T17:00:00"/>
    <x v="19"/>
    <n v="9"/>
    <n v="1"/>
    <s v="Young Werther"/>
    <s v="Pro Mel"/>
    <n v="13"/>
    <s v=""/>
    <x v="2"/>
    <s v=""/>
    <s v=""/>
    <s v=""/>
    <m/>
    <s v=""/>
    <s v="Young Werther"/>
    <s v=""/>
    <s v=""/>
    <s v=""/>
    <n v="100"/>
    <s v=""/>
    <n v="-100"/>
    <x v="0"/>
    <s v="ave"/>
    <x v="5"/>
    <s v=""/>
    <s v=""/>
    <s v="Vic"/>
    <s v="-"/>
    <d v="1899-12-30T17:00:00"/>
    <s v="Caulfield Heath"/>
    <n v="9"/>
    <n v="1"/>
    <s v="Young Werther"/>
    <s v=""/>
    <s v=""/>
  </r>
  <r>
    <x v="83"/>
    <d v="1899-12-30T17:20:00"/>
    <x v="6"/>
    <n v="9"/>
    <n v="5"/>
    <s v="Hedged"/>
    <s v="E4"/>
    <n v="11.000000000000002"/>
    <n v="24"/>
    <x v="1"/>
    <s v="E4-11/Nat-13"/>
    <s v="OK"/>
    <n v="96"/>
    <m/>
    <s v=""/>
    <s v="Hedged"/>
    <n v="100"/>
    <s v=""/>
    <n v="-100"/>
    <n v="100"/>
    <s v=""/>
    <n v="-100"/>
    <x v="0"/>
    <s v="Best"/>
    <x v="3"/>
    <s v=""/>
    <n v="-40"/>
    <s v="NSW"/>
    <s v="-"/>
    <d v="1899-12-30T17:20:00"/>
    <s v="Randwick"/>
    <n v="9"/>
    <n v="5"/>
    <s v="Hedged"/>
    <s v="E4-11/Nat-13"/>
    <n v="40"/>
  </r>
  <r>
    <x v="83"/>
    <d v="1899-12-30T17:20:00"/>
    <x v="6"/>
    <n v="9"/>
    <n v="5"/>
    <s v="Hedged"/>
    <s v="Nat"/>
    <n v="13"/>
    <s v=""/>
    <x v="2"/>
    <s v=""/>
    <s v="OK"/>
    <s v=""/>
    <m/>
    <s v=""/>
    <s v="Hedged"/>
    <s v=""/>
    <s v=""/>
    <s v=""/>
    <n v="100"/>
    <s v=""/>
    <n v="-100"/>
    <x v="0"/>
    <s v="Best"/>
    <x v="5"/>
    <s v=""/>
    <s v=""/>
    <s v="NSW"/>
    <s v="-"/>
    <d v="1899-12-30T17:20:00"/>
    <s v="Randwick"/>
    <n v="9"/>
    <n v="5"/>
    <s v="Hedged"/>
    <s v=""/>
    <s v=""/>
  </r>
  <r>
    <x v="83"/>
    <d v="1899-12-30T17:20:00"/>
    <x v="6"/>
    <n v="9"/>
    <n v="8"/>
    <s v="Jedibeel"/>
    <s v="Pro Syd"/>
    <n v="15"/>
    <n v="15"/>
    <x v="0"/>
    <s v="Pro Syd-15"/>
    <s v="OK"/>
    <n v="60"/>
    <n v="6.5"/>
    <n v="390"/>
    <s v="Jedibeel"/>
    <s v=""/>
    <s v=""/>
    <s v=""/>
    <n v="100"/>
    <n v="650"/>
    <n v="550"/>
    <x v="0"/>
    <s v="Best"/>
    <x v="4"/>
    <n v="650"/>
    <n v="550"/>
    <s v="NSW"/>
    <s v="-"/>
    <d v="1899-12-30T17:20:00"/>
    <s v="Randwick"/>
    <n v="9"/>
    <n v="8"/>
    <s v="Jedibeel"/>
    <s v="Pro Syd-15"/>
    <n v="100"/>
  </r>
  <r>
    <x v="83"/>
    <d v="1899-12-30T17:40:00"/>
    <x v="19"/>
    <n v="10"/>
    <n v="9"/>
    <s v="Inhibitions"/>
    <s v="Edge"/>
    <n v="12"/>
    <n v="25"/>
    <x v="1"/>
    <s v="Edge-12/Pro Mel-13"/>
    <s v=""/>
    <n v="100"/>
    <n v="4.5999999999999996"/>
    <n v="459.99999999999994"/>
    <s v="Inhibitions"/>
    <s v=""/>
    <s v=""/>
    <s v=""/>
    <n v="100"/>
    <n v="459.99999999999994"/>
    <n v="359.99999999999994"/>
    <x v="0"/>
    <s v="ave"/>
    <x v="1"/>
    <n v="552"/>
    <n v="432"/>
    <s v="Vic"/>
    <s v="-"/>
    <d v="1899-12-30T17:40:00"/>
    <s v="Caulfield Heath"/>
    <n v="10"/>
    <n v="9"/>
    <s v="Inhibitions"/>
    <s v="Edge-12/Pro Mel-13"/>
    <n v="120"/>
  </r>
  <r>
    <x v="83"/>
    <d v="1899-12-30T17:40:00"/>
    <x v="19"/>
    <n v="10"/>
    <n v="9"/>
    <s v="Inhibitions"/>
    <s v="Pro Mel"/>
    <n v="13"/>
    <s v=""/>
    <x v="2"/>
    <s v=""/>
    <s v=""/>
    <s v=""/>
    <m/>
    <s v=""/>
    <s v="Inhibitions"/>
    <s v=""/>
    <s v=""/>
    <s v=""/>
    <n v="100"/>
    <s v=""/>
    <n v="-100"/>
    <x v="0"/>
    <s v="ave"/>
    <x v="5"/>
    <s v=""/>
    <s v=""/>
    <s v="Vic"/>
    <s v="-"/>
    <d v="1899-12-30T17:40:00"/>
    <s v="Caulfield Heath"/>
    <n v="10"/>
    <n v="9"/>
    <s v="Inhibitions"/>
    <s v=""/>
    <s v=""/>
  </r>
  <r>
    <x v="83"/>
    <d v="1899-12-30T17:40:00"/>
    <x v="19"/>
    <n v="10"/>
    <n v="7"/>
    <s v="Zou Sensation"/>
    <s v="E4"/>
    <n v="20"/>
    <n v="48"/>
    <x v="3"/>
    <s v="E4-20/Nat-13/Pro Mel-15"/>
    <s v=""/>
    <n v="192"/>
    <m/>
    <s v=""/>
    <s v="Zou Sensation"/>
    <s v=""/>
    <s v=""/>
    <s v=""/>
    <n v="100"/>
    <s v=""/>
    <n v="-100"/>
    <x v="0"/>
    <s v="ave"/>
    <x v="7"/>
    <s v=""/>
    <n v="-130"/>
    <s v="Vic"/>
    <s v="-"/>
    <d v="1899-12-30T17:40:00"/>
    <s v="Caulfield Heath"/>
    <n v="10"/>
    <n v="7"/>
    <s v="Zou Sensation"/>
    <s v="E4-20/Nat-13/Pro Mel-15"/>
    <n v="130"/>
  </r>
  <r>
    <x v="83"/>
    <d v="1899-12-30T17:40:00"/>
    <x v="19"/>
    <n v="10"/>
    <n v="7"/>
    <s v="Zou Sensation"/>
    <s v="Nat"/>
    <n v="13"/>
    <s v=""/>
    <x v="2"/>
    <s v=""/>
    <s v=""/>
    <s v=""/>
    <m/>
    <s v=""/>
    <s v="Zou Sensation"/>
    <s v=""/>
    <s v=""/>
    <s v=""/>
    <n v="100"/>
    <s v=""/>
    <n v="-100"/>
    <x v="0"/>
    <s v="ave"/>
    <x v="5"/>
    <s v=""/>
    <s v=""/>
    <s v="Vic"/>
    <s v="-"/>
    <d v="1899-12-30T17:40:00"/>
    <s v="Caulfield Heath"/>
    <n v="10"/>
    <n v="7"/>
    <s v="Zou Sensation"/>
    <s v=""/>
    <s v=""/>
  </r>
  <r>
    <x v="83"/>
    <d v="1899-12-30T17:40:00"/>
    <x v="19"/>
    <n v="10"/>
    <n v="7"/>
    <s v="Zou Sensation"/>
    <s v="Pro Mel"/>
    <n v="15"/>
    <s v=""/>
    <x v="2"/>
    <s v=""/>
    <s v=""/>
    <s v=""/>
    <n v="4.5999999999999996"/>
    <s v=""/>
    <s v="Zou Sensation"/>
    <s v=""/>
    <s v=""/>
    <s v=""/>
    <n v="100"/>
    <n v="459.99999999999994"/>
    <n v="359.99999999999994"/>
    <x v="0"/>
    <s v="ave"/>
    <x v="5"/>
    <s v=""/>
    <s v=""/>
    <s v="Vic"/>
    <s v="-"/>
    <d v="1899-12-30T17:40:00"/>
    <s v="Caulfield Heath"/>
    <n v="10"/>
    <n v="7"/>
    <s v="Zou Sensation"/>
    <s v=""/>
    <s v=""/>
  </r>
  <r>
    <x v="83"/>
    <d v="1899-12-30T17:55:00"/>
    <x v="6"/>
    <n v="10"/>
    <n v="3"/>
    <s v="Eye Of The Fire"/>
    <s v="Pro Syd"/>
    <n v="15"/>
    <n v="15"/>
    <x v="0"/>
    <s v="Pro Syd-15"/>
    <s v="OK"/>
    <n v="60"/>
    <m/>
    <s v=""/>
    <s v="Eye Of The Fire"/>
    <s v=""/>
    <s v=""/>
    <s v=""/>
    <n v="100"/>
    <s v=""/>
    <n v="-100"/>
    <x v="0"/>
    <s v="Best"/>
    <x v="4"/>
    <s v=""/>
    <n v="-100"/>
    <s v="NSW"/>
    <s v="-"/>
    <d v="1899-12-30T17:55:00"/>
    <s v="Randwick"/>
    <n v="10"/>
    <n v="3"/>
    <s v="Eye Of The Fire"/>
    <s v="Pro Syd-15"/>
    <n v="100"/>
  </r>
  <r>
    <x v="83"/>
    <d v="1899-12-30T17:55:00"/>
    <x v="6"/>
    <n v="10"/>
    <n v="17"/>
    <s v="Wooloowin"/>
    <s v="E4"/>
    <n v="10"/>
    <n v="10"/>
    <x v="0"/>
    <s v="E4-10"/>
    <s v="OK"/>
    <n v="40"/>
    <m/>
    <s v=""/>
    <s v="Wooloowin"/>
    <s v=""/>
    <s v=""/>
    <s v=""/>
    <n v="100"/>
    <s v=""/>
    <n v="-100"/>
    <x v="0"/>
    <s v="Poor &lt;55"/>
    <x v="2"/>
    <s v=""/>
    <n v="-20"/>
    <s v="NSW"/>
    <s v="-"/>
    <d v="1899-12-30T17:55:00"/>
    <s v="Randwick"/>
    <n v="10"/>
    <n v="17"/>
    <s v="Wooloowin"/>
    <s v="E4-10"/>
    <n v="20"/>
  </r>
  <r>
    <x v="84"/>
    <d v="1899-12-30T12:45:00"/>
    <x v="20"/>
    <n v="2"/>
    <n v="1"/>
    <s v="Romani Ite Domum"/>
    <s v="E4"/>
    <n v="20"/>
    <n v="60"/>
    <x v="3"/>
    <s v="E4-20/Edge-20/Nat-20"/>
    <s v=""/>
    <n v="240"/>
    <m/>
    <s v=""/>
    <s v="Romani Ite Domum"/>
    <s v=""/>
    <s v=""/>
    <s v=""/>
    <n v="100"/>
    <s v=""/>
    <n v="-100"/>
    <x v="0"/>
    <s v="ave"/>
    <x v="7"/>
    <s v=""/>
    <n v="-130"/>
    <s v="Vic"/>
    <s v="Bush"/>
    <d v="1899-12-30T12:45:00"/>
    <s v="Pakenham"/>
    <n v="2"/>
    <n v="1"/>
    <s v="Romani Ite Domum"/>
    <s v="E4-20/Edge-20/Nat-20"/>
    <n v="130"/>
  </r>
  <r>
    <x v="84"/>
    <d v="1899-12-30T12:45:00"/>
    <x v="20"/>
    <n v="2"/>
    <n v="1"/>
    <s v="Romani Ite Domum"/>
    <s v="Edge"/>
    <n v="20"/>
    <s v=""/>
    <x v="2"/>
    <s v=""/>
    <s v=""/>
    <s v=""/>
    <m/>
    <s v=""/>
    <s v="Romani Ite Domum"/>
    <s v=""/>
    <s v=""/>
    <s v=""/>
    <n v="100"/>
    <s v=""/>
    <n v="-100"/>
    <x v="0"/>
    <s v="ave"/>
    <x v="5"/>
    <s v=""/>
    <s v=""/>
    <s v="Vic"/>
    <s v="Bush"/>
    <d v="1899-12-30T12:45:00"/>
    <s v="Pakenham"/>
    <n v="2"/>
    <n v="1"/>
    <s v="Romani Ite Domum"/>
    <s v=""/>
    <s v=""/>
  </r>
  <r>
    <x v="84"/>
    <d v="1899-12-30T12:45:00"/>
    <x v="20"/>
    <n v="2"/>
    <n v="1"/>
    <s v="Romani Ite Domum"/>
    <s v="Nat"/>
    <n v="20"/>
    <s v=""/>
    <x v="2"/>
    <s v=""/>
    <s v=""/>
    <s v=""/>
    <m/>
    <s v=""/>
    <s v="Romani Ite Domum"/>
    <s v=""/>
    <s v=""/>
    <s v=""/>
    <n v="100"/>
    <s v=""/>
    <n v="-100"/>
    <x v="0"/>
    <s v="ave"/>
    <x v="5"/>
    <s v=""/>
    <s v=""/>
    <s v="Vic"/>
    <s v="Bush"/>
    <d v="1899-12-30T12:45:00"/>
    <s v="Pakenham"/>
    <n v="2"/>
    <n v="1"/>
    <s v="Romani Ite Domum"/>
    <s v=""/>
    <s v=""/>
  </r>
  <r>
    <x v="84"/>
    <d v="1899-12-30T13:20:00"/>
    <x v="20"/>
    <n v="3"/>
    <n v="10"/>
    <s v="Samangu"/>
    <s v="E4"/>
    <n v="10"/>
    <n v="46"/>
    <x v="3"/>
    <s v="E4-10/Nat-20/Pro Mel-16"/>
    <s v=""/>
    <n v="184"/>
    <n v="2.2000000000000002"/>
    <n v="404.8"/>
    <s v="Samangu"/>
    <s v=""/>
    <s v=""/>
    <s v=""/>
    <n v="100"/>
    <n v="220.00000000000003"/>
    <n v="120.00000000000003"/>
    <x v="0"/>
    <s v="ave"/>
    <x v="7"/>
    <n v="286"/>
    <n v="156"/>
    <s v="Vic"/>
    <s v="Bush"/>
    <d v="1899-12-30T13:20:00"/>
    <s v="Pakenham"/>
    <n v="3"/>
    <n v="10"/>
    <s v="Samangu"/>
    <s v="E4-10/Nat-20/Pro Mel-16"/>
    <n v="130"/>
  </r>
  <r>
    <x v="84"/>
    <d v="1899-12-30T13:20:00"/>
    <x v="20"/>
    <n v="3"/>
    <n v="10"/>
    <s v="Samangu"/>
    <s v="Nat"/>
    <n v="20"/>
    <s v=""/>
    <x v="2"/>
    <s v=""/>
    <s v=""/>
    <s v=""/>
    <n v="2.2000000000000002"/>
    <s v=""/>
    <s v="Samangu"/>
    <s v=""/>
    <s v=""/>
    <s v=""/>
    <n v="100"/>
    <n v="220.00000000000003"/>
    <n v="120.00000000000003"/>
    <x v="0"/>
    <s v="ave"/>
    <x v="5"/>
    <s v=""/>
    <s v=""/>
    <s v="Vic"/>
    <s v="Bush"/>
    <d v="1899-12-30T13:20:00"/>
    <s v="Pakenham"/>
    <n v="3"/>
    <n v="10"/>
    <s v="Samangu"/>
    <s v=""/>
    <s v=""/>
  </r>
  <r>
    <x v="84"/>
    <d v="1899-12-30T13:20:00"/>
    <x v="20"/>
    <n v="3"/>
    <n v="10"/>
    <s v="Samangu"/>
    <s v="Pro Mel"/>
    <n v="16"/>
    <s v=""/>
    <x v="2"/>
    <s v=""/>
    <s v=""/>
    <s v=""/>
    <n v="2.2000000000000002"/>
    <s v=""/>
    <s v="Samangu"/>
    <s v=""/>
    <s v=""/>
    <s v=""/>
    <n v="100"/>
    <n v="220.00000000000003"/>
    <n v="120.00000000000003"/>
    <x v="0"/>
    <s v="ave"/>
    <x v="5"/>
    <s v=""/>
    <s v=""/>
    <s v="Vic"/>
    <s v="Bush"/>
    <d v="1899-12-30T13:20:00"/>
    <s v="Pakenham"/>
    <n v="3"/>
    <n v="10"/>
    <s v="Samangu"/>
    <s v=""/>
    <s v=""/>
  </r>
  <r>
    <x v="84"/>
    <d v="1899-12-30T13:20:00"/>
    <x v="20"/>
    <n v="3"/>
    <n v="7"/>
    <s v="Sisterhood"/>
    <s v="Edge"/>
    <n v="12"/>
    <n v="25"/>
    <x v="1"/>
    <s v="Edge-12/Pro Mel-13"/>
    <s v=""/>
    <n v="100"/>
    <m/>
    <s v=""/>
    <s v="Sisterhood"/>
    <s v=""/>
    <s v=""/>
    <s v=""/>
    <n v="100"/>
    <s v=""/>
    <n v="-100"/>
    <x v="0"/>
    <s v="ave"/>
    <x v="1"/>
    <s v=""/>
    <n v="-120"/>
    <s v="Vic"/>
    <s v="Bush"/>
    <d v="1899-12-30T13:20:00"/>
    <s v="Pakenham"/>
    <n v="3"/>
    <n v="7"/>
    <s v="Sisterhood"/>
    <s v="Edge-12/Pro Mel-13"/>
    <n v="120"/>
  </r>
  <r>
    <x v="84"/>
    <d v="1899-12-30T13:20:00"/>
    <x v="20"/>
    <n v="3"/>
    <n v="7"/>
    <s v="Sisterhood"/>
    <s v="Pro Mel"/>
    <n v="13"/>
    <s v=""/>
    <x v="2"/>
    <s v=""/>
    <s v=""/>
    <s v=""/>
    <m/>
    <s v=""/>
    <s v="Sisterhood"/>
    <s v=""/>
    <s v=""/>
    <s v=""/>
    <n v="100"/>
    <s v=""/>
    <n v="-100"/>
    <x v="0"/>
    <s v="ave"/>
    <x v="5"/>
    <s v=""/>
    <s v=""/>
    <s v="Vic"/>
    <s v="Bush"/>
    <d v="1899-12-30T13:20:00"/>
    <s v="Pakenham"/>
    <n v="3"/>
    <n v="7"/>
    <s v="Sisterhood"/>
    <s v=""/>
    <s v=""/>
  </r>
  <r>
    <x v="84"/>
    <d v="1899-12-30T13:40:00"/>
    <x v="6"/>
    <n v="3"/>
    <n v="13"/>
    <s v="Callistemon"/>
    <s v="Pro Syd"/>
    <n v="15"/>
    <n v="15"/>
    <x v="0"/>
    <s v="Pro Syd-15"/>
    <s v="OK"/>
    <n v="60"/>
    <m/>
    <s v=""/>
    <s v="Callistemon"/>
    <s v=""/>
    <s v=""/>
    <s v=""/>
    <n v="100"/>
    <s v=""/>
    <n v="-100"/>
    <x v="0"/>
    <s v="Best"/>
    <x v="4"/>
    <s v=""/>
    <n v="-100"/>
    <s v="NSW"/>
    <s v="-"/>
    <d v="1899-12-30T13:40:00"/>
    <s v="Randwick"/>
    <n v="3"/>
    <n v="13"/>
    <s v="Callistemon"/>
    <s v="Pro Syd-15"/>
    <n v="100"/>
  </r>
  <r>
    <x v="84"/>
    <d v="1899-12-30T13:40:00"/>
    <x v="6"/>
    <n v="3"/>
    <n v="8"/>
    <s v="Direct Fire"/>
    <s v="E4"/>
    <n v="10"/>
    <n v="23"/>
    <x v="1"/>
    <s v="E4-10/Nat-13"/>
    <s v="OK"/>
    <n v="92"/>
    <m/>
    <s v=""/>
    <s v="Direct Fire"/>
    <n v="100"/>
    <s v=""/>
    <n v="-100"/>
    <n v="100"/>
    <s v=""/>
    <n v="-100"/>
    <x v="0"/>
    <s v="Best"/>
    <x v="3"/>
    <s v=""/>
    <n v="-40"/>
    <s v="NSW"/>
    <s v="-"/>
    <d v="1899-12-30T13:40:00"/>
    <s v="Randwick"/>
    <n v="3"/>
    <n v="8"/>
    <s v="Direct Fire"/>
    <s v="E4-10/Nat-13"/>
    <n v="40"/>
  </r>
  <r>
    <x v="84"/>
    <d v="1899-12-30T13:40:00"/>
    <x v="6"/>
    <n v="3"/>
    <n v="8"/>
    <s v="Direct Fire"/>
    <s v="Nat"/>
    <n v="13"/>
    <s v=""/>
    <x v="2"/>
    <s v=""/>
    <s v="OK"/>
    <s v=""/>
    <m/>
    <s v=""/>
    <s v="Direct Fire"/>
    <s v=""/>
    <s v=""/>
    <s v=""/>
    <n v="100"/>
    <s v=""/>
    <n v="-100"/>
    <x v="0"/>
    <s v="Best"/>
    <x v="5"/>
    <s v=""/>
    <s v=""/>
    <s v="NSW"/>
    <s v="-"/>
    <d v="1899-12-30T13:40:00"/>
    <s v="Randwick"/>
    <n v="3"/>
    <n v="8"/>
    <s v="Direct Fire"/>
    <s v=""/>
    <s v=""/>
  </r>
  <r>
    <x v="84"/>
    <d v="1899-12-30T13:40:00"/>
    <x v="6"/>
    <n v="3"/>
    <n v="3"/>
    <s v="Rapt"/>
    <s v="Pro Syd"/>
    <n v="10"/>
    <n v="10"/>
    <x v="0"/>
    <s v="Pro Syd-10"/>
    <s v="OK"/>
    <n v="40"/>
    <n v="4"/>
    <n v="160"/>
    <s v="Rapt"/>
    <s v=""/>
    <s v=""/>
    <s v=""/>
    <n v="100"/>
    <n v="400"/>
    <n v="300"/>
    <x v="0"/>
    <s v="Poor &lt;55"/>
    <x v="2"/>
    <n v="80"/>
    <n v="60"/>
    <s v="NSW"/>
    <s v="-"/>
    <d v="1899-12-30T13:40:00"/>
    <s v="Randwick"/>
    <n v="3"/>
    <n v="3"/>
    <s v="Rapt"/>
    <s v="Pro Syd-10"/>
    <n v="20"/>
  </r>
  <r>
    <x v="84"/>
    <d v="1899-12-30T14:15:00"/>
    <x v="6"/>
    <n v="4"/>
    <n v="5"/>
    <s v="Lulumon"/>
    <s v="Pro Syd"/>
    <n v="15"/>
    <n v="15"/>
    <x v="0"/>
    <s v="Pro Syd-15"/>
    <s v="OK"/>
    <n v="60"/>
    <m/>
    <s v=""/>
    <s v="Lulumon"/>
    <s v=""/>
    <s v=""/>
    <s v=""/>
    <n v="100"/>
    <s v=""/>
    <n v="-100"/>
    <x v="0"/>
    <s v="Best"/>
    <x v="4"/>
    <s v=""/>
    <n v="-100"/>
    <s v="NSW"/>
    <s v="-"/>
    <d v="1899-12-30T14:15:00"/>
    <s v="Randwick"/>
    <n v="4"/>
    <n v="5"/>
    <s v="Lulumon"/>
    <s v="Pro Syd-15"/>
    <n v="100"/>
  </r>
  <r>
    <x v="84"/>
    <d v="1899-12-30T14:23:00"/>
    <x v="2"/>
    <n v="3"/>
    <n v="2"/>
    <s v="Bezique"/>
    <s v="Nat"/>
    <n v="11"/>
    <n v="11"/>
    <x v="0"/>
    <s v="Nat-11"/>
    <s v=""/>
    <n v="44"/>
    <n v="2.1"/>
    <n v="92.4"/>
    <s v="Bezique"/>
    <s v=""/>
    <s v=""/>
    <s v=""/>
    <n v="100"/>
    <n v="210"/>
    <n v="110"/>
    <x v="0"/>
    <s v="Q"/>
    <x v="3"/>
    <n v="84"/>
    <n v="44"/>
    <s v="Qld"/>
    <s v="-"/>
    <d v="1899-12-30T14:23:00"/>
    <s v="Eagle Farm"/>
    <n v="3"/>
    <n v="2"/>
    <s v="Bezique"/>
    <s v="Nat-11"/>
    <n v="40"/>
  </r>
  <r>
    <x v="84"/>
    <d v="1899-12-30T14:30:00"/>
    <x v="20"/>
    <n v="5"/>
    <n v="7"/>
    <s v="Saban"/>
    <s v="Edge"/>
    <n v="10"/>
    <n v="10"/>
    <x v="0"/>
    <s v="Edge-10"/>
    <s v=""/>
    <n v="40"/>
    <m/>
    <s v=""/>
    <s v="Saban"/>
    <s v=""/>
    <s v=""/>
    <s v=""/>
    <n v="100"/>
    <s v=""/>
    <n v="-100"/>
    <x v="0"/>
    <s v="Poor &lt;55"/>
    <x v="2"/>
    <s v=""/>
    <n v="-20"/>
    <s v="Vic"/>
    <s v="Bush"/>
    <d v="1899-12-30T14:30:00"/>
    <s v="Pakenham"/>
    <n v="5"/>
    <n v="7"/>
    <s v="Saban"/>
    <s v="Edge-10"/>
    <n v="20"/>
  </r>
  <r>
    <x v="84"/>
    <d v="1899-12-30T14:30:00"/>
    <x v="20"/>
    <n v="5"/>
    <n v="3"/>
    <s v="Samuel Langhorne"/>
    <s v="Edge"/>
    <n v="10"/>
    <n v="10"/>
    <x v="0"/>
    <s v="Edge-10"/>
    <s v=""/>
    <n v="40"/>
    <m/>
    <s v=""/>
    <s v="Samuel Langhorne"/>
    <s v=""/>
    <s v=""/>
    <s v=""/>
    <n v="100"/>
    <s v=""/>
    <n v="-100"/>
    <x v="0"/>
    <s v="Poor &lt;55"/>
    <x v="2"/>
    <s v=""/>
    <n v="-20"/>
    <s v="Vic"/>
    <s v="Bush"/>
    <d v="1899-12-30T14:30:00"/>
    <s v="Pakenham"/>
    <n v="5"/>
    <n v="3"/>
    <s v="Samuel Langhorne"/>
    <s v="Edge-10"/>
    <n v="20"/>
  </r>
  <r>
    <x v="84"/>
    <d v="1899-12-30T15:05:00"/>
    <x v="20"/>
    <n v="6"/>
    <n v="7"/>
    <s v="Oh Too Good"/>
    <s v="E4"/>
    <n v="10"/>
    <n v="30"/>
    <x v="1"/>
    <s v="E4-10/Nat-20"/>
    <s v=""/>
    <n v="120"/>
    <m/>
    <s v=""/>
    <s v="Oh Too Good"/>
    <s v=""/>
    <s v=""/>
    <s v=""/>
    <n v="100"/>
    <s v=""/>
    <n v="-100"/>
    <x v="0"/>
    <s v="ave"/>
    <x v="7"/>
    <s v=""/>
    <n v="-130"/>
    <s v="Vic"/>
    <s v="Bush"/>
    <d v="1899-12-30T15:05:00"/>
    <s v="Pakenham"/>
    <n v="6"/>
    <n v="7"/>
    <s v="Oh Too Good"/>
    <s v="E4-10/Nat-20"/>
    <n v="130"/>
  </r>
  <r>
    <x v="84"/>
    <d v="1899-12-30T15:05:00"/>
    <x v="20"/>
    <n v="6"/>
    <n v="7"/>
    <s v="Oh Too Good"/>
    <s v="Nat"/>
    <n v="20"/>
    <s v=""/>
    <x v="2"/>
    <s v=""/>
    <s v=""/>
    <s v=""/>
    <m/>
    <s v=""/>
    <s v="Oh Too Good"/>
    <s v=""/>
    <s v=""/>
    <s v=""/>
    <n v="100"/>
    <s v=""/>
    <n v="-100"/>
    <x v="0"/>
    <s v="ave"/>
    <x v="5"/>
    <s v=""/>
    <s v=""/>
    <s v="Vic"/>
    <s v="Bush"/>
    <d v="1899-12-30T15:05:00"/>
    <s v="Pakenham"/>
    <n v="6"/>
    <n v="7"/>
    <s v="Oh Too Good"/>
    <s v=""/>
    <s v=""/>
  </r>
  <r>
    <x v="84"/>
    <d v="1899-12-30T15:05:00"/>
    <x v="20"/>
    <n v="6"/>
    <n v="6"/>
    <s v="Running By"/>
    <s v="E4"/>
    <n v="12"/>
    <n v="43"/>
    <x v="3"/>
    <s v="E4-12/Edge-11/Pro Mel-20"/>
    <s v=""/>
    <n v="172"/>
    <m/>
    <s v=""/>
    <s v="Running By"/>
    <s v=""/>
    <s v=""/>
    <s v=""/>
    <n v="100"/>
    <s v=""/>
    <n v="-100"/>
    <x v="0"/>
    <s v="ave"/>
    <x v="7"/>
    <s v=""/>
    <n v="-130"/>
    <s v="Vic"/>
    <s v="Bush"/>
    <d v="1899-12-30T15:05:00"/>
    <s v="Pakenham"/>
    <n v="6"/>
    <n v="6"/>
    <s v="Running By"/>
    <s v="E4-12/Edge-11/Pro Mel-20"/>
    <n v="130"/>
  </r>
  <r>
    <x v="84"/>
    <d v="1899-12-30T15:05:00"/>
    <x v="20"/>
    <n v="6"/>
    <n v="6"/>
    <s v="Running By"/>
    <s v="Edge"/>
    <n v="11"/>
    <s v=""/>
    <x v="2"/>
    <s v=""/>
    <s v=""/>
    <s v=""/>
    <m/>
    <s v=""/>
    <s v="Running By"/>
    <s v=""/>
    <s v=""/>
    <s v=""/>
    <n v="100"/>
    <s v=""/>
    <n v="-100"/>
    <x v="0"/>
    <s v="ave"/>
    <x v="5"/>
    <s v=""/>
    <s v=""/>
    <s v="Vic"/>
    <s v="Bush"/>
    <d v="1899-12-30T15:05:00"/>
    <s v="Pakenham"/>
    <n v="6"/>
    <n v="6"/>
    <s v="Running By"/>
    <s v=""/>
    <s v=""/>
  </r>
  <r>
    <x v="84"/>
    <d v="1899-12-30T15:05:00"/>
    <x v="20"/>
    <n v="6"/>
    <n v="6"/>
    <s v="Running By"/>
    <s v="Pro Mel"/>
    <n v="20"/>
    <s v=""/>
    <x v="2"/>
    <s v=""/>
    <s v=""/>
    <s v=""/>
    <m/>
    <s v=""/>
    <s v="Running By"/>
    <s v=""/>
    <s v=""/>
    <s v=""/>
    <n v="100"/>
    <s v=""/>
    <n v="-100"/>
    <x v="0"/>
    <s v="ave"/>
    <x v="5"/>
    <s v=""/>
    <s v=""/>
    <s v="Vic"/>
    <s v="Bush"/>
    <d v="1899-12-30T15:05:00"/>
    <s v="Pakenham"/>
    <n v="6"/>
    <n v="6"/>
    <s v="Running By"/>
    <s v=""/>
    <s v=""/>
  </r>
  <r>
    <x v="84"/>
    <d v="1899-12-30T15:25:00"/>
    <x v="6"/>
    <n v="6"/>
    <n v="3"/>
    <s v="Gilded Water"/>
    <s v="Pro Syd"/>
    <n v="15"/>
    <n v="15"/>
    <x v="0"/>
    <s v="Pro Syd-15"/>
    <s v="OK"/>
    <n v="60"/>
    <n v="2.5"/>
    <n v="150"/>
    <s v="Gilded Water"/>
    <s v=""/>
    <s v=""/>
    <s v=""/>
    <n v="100"/>
    <n v="250"/>
    <n v="150"/>
    <x v="0"/>
    <s v="Best"/>
    <x v="4"/>
    <n v="250"/>
    <n v="150"/>
    <s v="NSW"/>
    <s v="-"/>
    <d v="1899-12-30T15:25:00"/>
    <s v="Randwick"/>
    <n v="6"/>
    <n v="3"/>
    <s v="Gilded Water"/>
    <s v="Pro Syd-15"/>
    <n v="100"/>
  </r>
  <r>
    <x v="84"/>
    <d v="1899-12-30T16:12:00"/>
    <x v="2"/>
    <n v="6"/>
    <n v="10"/>
    <s v="Arts Object"/>
    <s v="Nat"/>
    <n v="11"/>
    <n v="11"/>
    <x v="0"/>
    <s v="Nat-11"/>
    <s v=""/>
    <n v="44"/>
    <m/>
    <s v=""/>
    <s v="Arts Object"/>
    <s v=""/>
    <s v=""/>
    <s v=""/>
    <n v="100"/>
    <s v=""/>
    <n v="-100"/>
    <x v="0"/>
    <s v="Q"/>
    <x v="3"/>
    <s v=""/>
    <n v="-40"/>
    <s v="Qld"/>
    <s v="-"/>
    <d v="1899-12-30T16:12:00"/>
    <s v="Eagle Farm"/>
    <n v="6"/>
    <n v="10"/>
    <s v="Arts Object"/>
    <s v="Nat-11"/>
    <n v="40"/>
  </r>
  <r>
    <x v="84"/>
    <d v="1899-12-30T16:20:00"/>
    <x v="20"/>
    <n v="8"/>
    <n v="3"/>
    <s v="Here To Shock"/>
    <s v="E4"/>
    <n v="12"/>
    <n v="35"/>
    <x v="3"/>
    <s v="E4-12/Edge-10/Pro Mel-13"/>
    <s v=""/>
    <n v="140"/>
    <n v="5.0999999999999996"/>
    <n v="714"/>
    <s v="Here To Shock"/>
    <s v=""/>
    <s v=""/>
    <s v=""/>
    <n v="100"/>
    <n v="509.99999999999994"/>
    <n v="409.99999999999994"/>
    <x v="0"/>
    <s v="ave"/>
    <x v="7"/>
    <n v="663"/>
    <n v="533"/>
    <s v="Vic"/>
    <s v="Bush"/>
    <d v="1899-12-30T16:20:00"/>
    <s v="Pakenham"/>
    <n v="8"/>
    <n v="3"/>
    <s v="Here To Shock"/>
    <s v="E4-12/Edge-10/Pro Mel-13"/>
    <n v="130"/>
  </r>
  <r>
    <x v="84"/>
    <d v="1899-12-30T16:20:00"/>
    <x v="20"/>
    <n v="8"/>
    <n v="3"/>
    <s v="Here To Shock"/>
    <s v="Edge"/>
    <n v="10"/>
    <s v=""/>
    <x v="2"/>
    <s v=""/>
    <s v=""/>
    <s v=""/>
    <n v="5.0999999999999996"/>
    <s v=""/>
    <s v="Here To Shock"/>
    <s v=""/>
    <s v=""/>
    <s v=""/>
    <n v="100"/>
    <n v="509.99999999999994"/>
    <n v="409.99999999999994"/>
    <x v="0"/>
    <s v="ave"/>
    <x v="5"/>
    <s v=""/>
    <s v=""/>
    <s v="Vic"/>
    <s v="Bush"/>
    <d v="1899-12-30T16:20:00"/>
    <s v="Pakenham"/>
    <n v="8"/>
    <n v="3"/>
    <s v="Here To Shock"/>
    <s v=""/>
    <s v=""/>
  </r>
  <r>
    <x v="84"/>
    <d v="1899-12-30T16:20:00"/>
    <x v="20"/>
    <n v="8"/>
    <n v="3"/>
    <s v="Here To Shock"/>
    <s v="Pro Mel"/>
    <n v="13"/>
    <s v=""/>
    <x v="2"/>
    <s v=""/>
    <s v=""/>
    <s v=""/>
    <m/>
    <s v=""/>
    <s v="Here To Shock"/>
    <s v=""/>
    <s v=""/>
    <s v=""/>
    <n v="100"/>
    <s v=""/>
    <n v="-100"/>
    <x v="0"/>
    <s v="ave"/>
    <x v="5"/>
    <s v=""/>
    <s v=""/>
    <s v="Vic"/>
    <s v="Bush"/>
    <d v="1899-12-30T16:20:00"/>
    <s v="Pakenham"/>
    <n v="8"/>
    <n v="3"/>
    <s v="Here To Shock"/>
    <s v=""/>
    <s v=""/>
  </r>
  <r>
    <x v="84"/>
    <d v="1899-12-30T16:20:00"/>
    <x v="20"/>
    <n v="8"/>
    <n v="6"/>
    <s v="Nadal"/>
    <s v="E4"/>
    <n v="12"/>
    <n v="38"/>
    <x v="3"/>
    <s v="E4-12/Edge-11/Pro Mel-15"/>
    <s v=""/>
    <n v="152"/>
    <m/>
    <s v=""/>
    <s v="Nadal"/>
    <s v=""/>
    <s v=""/>
    <s v=""/>
    <n v="100"/>
    <s v=""/>
    <n v="-100"/>
    <x v="0"/>
    <s v="ave"/>
    <x v="7"/>
    <s v=""/>
    <n v="-130"/>
    <s v="Vic"/>
    <s v="Bush"/>
    <d v="1899-12-30T16:20:00"/>
    <s v="Pakenham"/>
    <n v="8"/>
    <n v="6"/>
    <s v="Nadal"/>
    <s v="E4-12/Edge-11/Pro Mel-15"/>
    <n v="130"/>
  </r>
  <r>
    <x v="84"/>
    <d v="1899-12-30T16:20:00"/>
    <x v="20"/>
    <n v="8"/>
    <n v="6"/>
    <s v="Nadal"/>
    <s v="Edge"/>
    <n v="11"/>
    <s v=""/>
    <x v="2"/>
    <s v=""/>
    <s v=""/>
    <s v=""/>
    <m/>
    <s v=""/>
    <s v="Nadal"/>
    <s v=""/>
    <s v=""/>
    <s v=""/>
    <n v="100"/>
    <s v=""/>
    <n v="-100"/>
    <x v="0"/>
    <s v="ave"/>
    <x v="5"/>
    <s v=""/>
    <s v=""/>
    <s v="Vic"/>
    <s v="Bush"/>
    <d v="1899-12-30T16:20:00"/>
    <s v="Pakenham"/>
    <n v="8"/>
    <n v="6"/>
    <s v="Nadal"/>
    <s v=""/>
    <s v=""/>
  </r>
  <r>
    <x v="84"/>
    <d v="1899-12-30T16:20:00"/>
    <x v="20"/>
    <n v="8"/>
    <n v="6"/>
    <s v="Nadal"/>
    <s v="Pro Mel"/>
    <n v="15"/>
    <s v=""/>
    <x v="2"/>
    <s v=""/>
    <s v=""/>
    <s v=""/>
    <n v="5.0999999999999996"/>
    <s v=""/>
    <s v="Nadal"/>
    <s v=""/>
    <s v=""/>
    <s v=""/>
    <n v="100"/>
    <n v="509.99999999999994"/>
    <n v="409.99999999999994"/>
    <x v="0"/>
    <s v="ave"/>
    <x v="5"/>
    <s v=""/>
    <s v=""/>
    <s v="Vic"/>
    <s v="Bush"/>
    <d v="1899-12-30T16:20:00"/>
    <s v="Pakenham"/>
    <n v="8"/>
    <n v="6"/>
    <s v="Nadal"/>
    <s v=""/>
    <s v=""/>
  </r>
  <r>
    <x v="84"/>
    <d v="1899-12-30T16:40:00"/>
    <x v="6"/>
    <n v="8"/>
    <n v="9"/>
    <s v="Ang Pow"/>
    <s v="Pro Syd"/>
    <n v="15"/>
    <n v="15"/>
    <x v="0"/>
    <s v="Pro Syd-15"/>
    <s v="OK"/>
    <n v="60"/>
    <n v="9"/>
    <n v="540"/>
    <s v="Ang Pow"/>
    <s v=""/>
    <s v=""/>
    <s v=""/>
    <n v="100"/>
    <n v="900"/>
    <n v="800"/>
    <x v="0"/>
    <s v="Best"/>
    <x v="4"/>
    <n v="900"/>
    <n v="800"/>
    <s v="NSW"/>
    <s v="-"/>
    <d v="1899-12-30T16:40:00"/>
    <s v="Randwick"/>
    <n v="8"/>
    <n v="9"/>
    <s v="Ang Pow"/>
    <s v="Pro Syd-15"/>
    <n v="100"/>
  </r>
  <r>
    <x v="84"/>
    <d v="1899-12-30T16:40:00"/>
    <x v="6"/>
    <n v="8"/>
    <n v="10"/>
    <s v="Elettrica"/>
    <s v="Pro Syd"/>
    <n v="10"/>
    <n v="10"/>
    <x v="0"/>
    <s v="Pro Syd-10"/>
    <s v="OK"/>
    <n v="40"/>
    <m/>
    <s v=""/>
    <s v="Elettrica"/>
    <s v=""/>
    <s v=""/>
    <s v=""/>
    <n v="100"/>
    <s v=""/>
    <n v="-100"/>
    <x v="0"/>
    <s v="Poor &lt;55"/>
    <x v="2"/>
    <s v=""/>
    <n v="-20"/>
    <s v="NSW"/>
    <s v="-"/>
    <d v="1899-12-30T16:40:00"/>
    <s v="Randwick"/>
    <n v="8"/>
    <n v="10"/>
    <s v="Elettrica"/>
    <s v="Pro Syd-10"/>
    <n v="20"/>
  </r>
  <r>
    <x v="84"/>
    <d v="1899-12-30T16:55:00"/>
    <x v="20"/>
    <n v="9"/>
    <n v="1"/>
    <s v="Smokin' Romans"/>
    <s v="E4"/>
    <n v="12"/>
    <n v="26"/>
    <x v="1"/>
    <s v="E4-12/Edge-14"/>
    <s v=""/>
    <n v="104"/>
    <m/>
    <s v=""/>
    <s v="Smokin' Romans"/>
    <s v=""/>
    <s v=""/>
    <s v=""/>
    <n v="100"/>
    <s v=""/>
    <n v="-100"/>
    <x v="0"/>
    <s v="ave"/>
    <x v="7"/>
    <s v=""/>
    <n v="-130"/>
    <s v="Vic"/>
    <s v="Bush"/>
    <d v="1899-12-30T16:55:00"/>
    <s v="Pakenham"/>
    <n v="9"/>
    <n v="1"/>
    <s v="Smokin' Romans"/>
    <s v="E4-12/Edge-14"/>
    <n v="130"/>
  </r>
  <r>
    <x v="84"/>
    <d v="1899-12-30T16:55:00"/>
    <x v="20"/>
    <n v="9"/>
    <n v="1"/>
    <s v="Smokin' Romans"/>
    <s v="Edge"/>
    <n v="14"/>
    <s v=""/>
    <x v="2"/>
    <s v=""/>
    <s v=""/>
    <s v=""/>
    <m/>
    <s v=""/>
    <s v="Smokin' Romans"/>
    <s v=""/>
    <s v=""/>
    <s v=""/>
    <n v="100"/>
    <s v=""/>
    <n v="-100"/>
    <x v="0"/>
    <s v="ave"/>
    <x v="5"/>
    <s v=""/>
    <s v=""/>
    <s v="Vic"/>
    <s v="Bush"/>
    <d v="1899-12-30T16:55:00"/>
    <s v="Pakenham"/>
    <n v="9"/>
    <n v="1"/>
    <s v="Smokin' Romans"/>
    <s v=""/>
    <s v=""/>
  </r>
  <r>
    <x v="84"/>
    <d v="1899-12-30T17:20:00"/>
    <x v="6"/>
    <n v="9"/>
    <n v="7"/>
    <s v="In Flight"/>
    <s v="E4"/>
    <n v="10"/>
    <n v="23"/>
    <x v="1"/>
    <s v="E4-10/Nat-13"/>
    <s v="OK"/>
    <n v="92"/>
    <m/>
    <s v=""/>
    <s v="In Flight"/>
    <n v="100"/>
    <s v=""/>
    <n v="-100"/>
    <n v="100"/>
    <s v=""/>
    <n v="-100"/>
    <x v="0"/>
    <s v="Best"/>
    <x v="3"/>
    <s v=""/>
    <n v="-40"/>
    <s v="NSW"/>
    <s v="-"/>
    <d v="1899-12-30T17:20:00"/>
    <s v="Randwick"/>
    <n v="9"/>
    <n v="7"/>
    <s v="In Flight"/>
    <s v="E4-10/Nat-13"/>
    <n v="40"/>
  </r>
  <r>
    <x v="84"/>
    <d v="1899-12-30T17:20:00"/>
    <x v="6"/>
    <n v="9"/>
    <n v="7"/>
    <s v="In Flight"/>
    <s v="Nat"/>
    <n v="13"/>
    <s v=""/>
    <x v="2"/>
    <s v=""/>
    <s v="OK"/>
    <s v=""/>
    <m/>
    <s v=""/>
    <s v="In Flight"/>
    <s v=""/>
    <s v=""/>
    <s v=""/>
    <n v="100"/>
    <s v=""/>
    <n v="-100"/>
    <x v="0"/>
    <s v="Best"/>
    <x v="5"/>
    <s v=""/>
    <s v=""/>
    <s v="NSW"/>
    <s v="-"/>
    <d v="1899-12-30T17:20:00"/>
    <s v="Randwick"/>
    <n v="9"/>
    <n v="7"/>
    <s v="In Flight"/>
    <s v=""/>
    <s v=""/>
  </r>
  <r>
    <x v="84"/>
    <d v="1899-12-30T17:20:00"/>
    <x v="6"/>
    <n v="9"/>
    <n v="1"/>
    <s v="Our Kobison"/>
    <s v="Pro Syd"/>
    <n v="15"/>
    <n v="15"/>
    <x v="0"/>
    <s v="Pro Syd-15"/>
    <s v="OK"/>
    <n v="60"/>
    <m/>
    <s v=""/>
    <s v="Our Kobison"/>
    <s v=""/>
    <s v=""/>
    <s v=""/>
    <n v="100"/>
    <s v=""/>
    <n v="-100"/>
    <x v="0"/>
    <s v="Best"/>
    <x v="4"/>
    <s v=""/>
    <n v="-100"/>
    <s v="NSW"/>
    <s v="-"/>
    <d v="1899-12-30T17:20:00"/>
    <s v="Randwick"/>
    <n v="9"/>
    <n v="1"/>
    <s v="Our Kobison"/>
    <s v="Pro Syd-15"/>
    <n v="100"/>
  </r>
  <r>
    <x v="84"/>
    <d v="1899-12-30T17:32:00"/>
    <x v="2"/>
    <n v="8"/>
    <n v="3"/>
    <s v="Hidden Wealth"/>
    <s v="Nat"/>
    <n v="11"/>
    <n v="11"/>
    <x v="0"/>
    <s v="Nat-11"/>
    <s v=""/>
    <n v="44"/>
    <m/>
    <s v=""/>
    <s v="Hidden Wealth"/>
    <s v=""/>
    <s v=""/>
    <s v=""/>
    <n v="100"/>
    <s v=""/>
    <n v="-100"/>
    <x v="0"/>
    <s v="Q"/>
    <x v="3"/>
    <s v=""/>
    <n v="-40"/>
    <s v="Qld"/>
    <s v="-"/>
    <d v="1899-12-30T17:32:00"/>
    <s v="Eagle Farm"/>
    <n v="8"/>
    <n v="3"/>
    <s v="Hidden Wealth"/>
    <s v="Nat-11"/>
    <n v="40"/>
  </r>
  <r>
    <x v="84"/>
    <d v="1899-12-30T17:40:00"/>
    <x v="20"/>
    <n v="10"/>
    <n v="3"/>
    <s v="The Open"/>
    <s v="Edge"/>
    <n v="12"/>
    <n v="22"/>
    <x v="1"/>
    <s v="Edge-12/Pro Mel-10"/>
    <s v=""/>
    <n v="88"/>
    <n v="7.4"/>
    <n v="651.20000000000005"/>
    <s v="The Open"/>
    <s v=""/>
    <s v=""/>
    <s v=""/>
    <n v="100"/>
    <n v="740"/>
    <n v="640"/>
    <x v="0"/>
    <s v="ave"/>
    <x v="1"/>
    <n v="888"/>
    <n v="768"/>
    <s v="Vic"/>
    <s v="Bush"/>
    <d v="1899-12-30T17:40:00"/>
    <s v="Pakenham"/>
    <n v="10"/>
    <n v="3"/>
    <s v="The Open"/>
    <s v="Edge-12/Pro Mel-10"/>
    <n v="120"/>
  </r>
  <r>
    <x v="84"/>
    <d v="1899-12-30T17:40:00"/>
    <x v="20"/>
    <n v="10"/>
    <n v="3"/>
    <s v="The Open"/>
    <s v="Pro Mel"/>
    <n v="10"/>
    <s v=""/>
    <x v="2"/>
    <s v=""/>
    <s v=""/>
    <s v=""/>
    <n v="7.4"/>
    <s v=""/>
    <s v="The Open"/>
    <s v=""/>
    <s v=""/>
    <s v=""/>
    <n v="100"/>
    <n v="740"/>
    <n v="640"/>
    <x v="0"/>
    <s v="ave"/>
    <x v="5"/>
    <s v=""/>
    <s v=""/>
    <s v="Vic"/>
    <s v="Bush"/>
    <d v="1899-12-30T17:40:00"/>
    <s v="Pakenham"/>
    <n v="10"/>
    <n v="3"/>
    <s v="The Open"/>
    <s v=""/>
    <s v=""/>
  </r>
  <r>
    <x v="84"/>
    <d v="1899-12-30T17:55:00"/>
    <x v="6"/>
    <n v="10"/>
    <n v="9"/>
    <s v="Accredited"/>
    <s v="Pro Syd"/>
    <n v="15"/>
    <n v="15"/>
    <x v="0"/>
    <s v="Pro Syd-15"/>
    <s v="OK"/>
    <n v="60"/>
    <n v="3.1"/>
    <n v="186"/>
    <s v="Accredited"/>
    <s v=""/>
    <s v=""/>
    <s v=""/>
    <n v="100"/>
    <n v="310"/>
    <n v="210"/>
    <x v="0"/>
    <s v="Best"/>
    <x v="4"/>
    <n v="310"/>
    <n v="210"/>
    <s v="NSW"/>
    <s v="-"/>
    <d v="1899-12-30T17:55:00"/>
    <s v="Randwick"/>
    <n v="10"/>
    <n v="9"/>
    <s v="Accredited"/>
    <s v="Pro Syd-15"/>
    <n v="100"/>
  </r>
  <r>
    <x v="84"/>
    <d v="1899-12-30T17:55:00"/>
    <x v="6"/>
    <n v="10"/>
    <n v="13"/>
    <s v="Yorkshire"/>
    <s v="E4"/>
    <n v="10"/>
    <n v="10"/>
    <x v="0"/>
    <s v="E4-10"/>
    <s v="OK"/>
    <n v="40"/>
    <m/>
    <s v=""/>
    <s v="Yorkshire"/>
    <s v=""/>
    <s v=""/>
    <s v=""/>
    <n v="100"/>
    <s v=""/>
    <n v="-100"/>
    <x v="0"/>
    <s v="Poor &lt;55"/>
    <x v="2"/>
    <s v=""/>
    <n v="-20"/>
    <s v="NSW"/>
    <s v="-"/>
    <d v="1899-12-30T17:55:00"/>
    <s v="Randwick"/>
    <n v="10"/>
    <n v="13"/>
    <s v="Yorkshire"/>
    <s v="E4-10"/>
    <n v="20"/>
  </r>
  <r>
    <x v="84"/>
    <d v="1899-12-30T18:12:00"/>
    <x v="2"/>
    <n v="9"/>
    <n v="8"/>
    <s v="Weigall Tiger"/>
    <s v="Nat"/>
    <n v="11"/>
    <n v="11"/>
    <x v="0"/>
    <s v="Nat-11"/>
    <s v=""/>
    <n v="44"/>
    <m/>
    <s v=""/>
    <s v="Weigall Tiger"/>
    <s v=""/>
    <s v=""/>
    <s v=""/>
    <n v="100"/>
    <s v=""/>
    <n v="-100"/>
    <x v="0"/>
    <s v="Q"/>
    <x v="3"/>
    <s v=""/>
    <n v="-40"/>
    <s v="Qld"/>
    <s v="-"/>
    <d v="1899-12-30T18:12:00"/>
    <s v="Eagle Farm"/>
    <n v="9"/>
    <n v="8"/>
    <s v="Weigall Tiger"/>
    <s v="Nat-11"/>
    <n v="40"/>
  </r>
  <r>
    <x v="85"/>
    <d v="1899-12-30T12:15:00"/>
    <x v="3"/>
    <n v="1"/>
    <n v="6"/>
    <s v="Galilaeus"/>
    <s v="E4"/>
    <n v="10"/>
    <n v="23"/>
    <x v="1"/>
    <s v="E4-10/Nat-13"/>
    <s v="OK"/>
    <n v="92"/>
    <m/>
    <s v=""/>
    <s v="Galilaeus"/>
    <n v="100"/>
    <s v=""/>
    <n v="-100"/>
    <n v="100"/>
    <s v=""/>
    <n v="-100"/>
    <x v="0"/>
    <s v="ave"/>
    <x v="0"/>
    <s v=""/>
    <n v="-50"/>
    <s v="Vic"/>
    <s v="-"/>
    <d v="1899-12-30T12:15:00"/>
    <s v="Moonee Valley"/>
    <n v="1"/>
    <n v="6"/>
    <s v="Galilaeus"/>
    <s v="E4-10/Nat-13"/>
    <n v="50"/>
  </r>
  <r>
    <x v="85"/>
    <d v="1899-12-30T12:15:00"/>
    <x v="3"/>
    <n v="1"/>
    <n v="6"/>
    <s v="Galilaeus"/>
    <s v="Nat"/>
    <n v="13"/>
    <s v=""/>
    <x v="2"/>
    <s v=""/>
    <s v="OK"/>
    <s v=""/>
    <m/>
    <s v=""/>
    <s v="Galilaeus"/>
    <s v=""/>
    <s v=""/>
    <s v=""/>
    <n v="100"/>
    <s v=""/>
    <n v="-100"/>
    <x v="0"/>
    <s v="ave"/>
    <x v="5"/>
    <s v=""/>
    <s v=""/>
    <s v="Vic"/>
    <s v="-"/>
    <d v="1899-12-30T12:15:00"/>
    <s v="Moonee Valley"/>
    <n v="1"/>
    <n v="6"/>
    <s v="Galilaeus"/>
    <s v=""/>
    <s v=""/>
  </r>
  <r>
    <x v="85"/>
    <d v="1899-12-30T13:20:00"/>
    <x v="3"/>
    <n v="3"/>
    <n v="3"/>
    <s v="Belthil"/>
    <s v="E4"/>
    <n v="10"/>
    <n v="23"/>
    <x v="1"/>
    <s v="E4-10/Nat-13"/>
    <s v="OK"/>
    <n v="92"/>
    <m/>
    <s v=""/>
    <s v="Belthil"/>
    <n v="100"/>
    <s v=""/>
    <n v="-100"/>
    <n v="100"/>
    <s v=""/>
    <n v="-100"/>
    <x v="0"/>
    <s v="ave"/>
    <x v="0"/>
    <s v=""/>
    <n v="-50"/>
    <s v="Vic"/>
    <s v="-"/>
    <d v="1899-12-30T13:20:00"/>
    <s v="Moonee Valley"/>
    <n v="3"/>
    <n v="3"/>
    <s v="Belthil"/>
    <s v="E4-10/Nat-13"/>
    <n v="50"/>
  </r>
  <r>
    <x v="85"/>
    <d v="1899-12-30T13:20:00"/>
    <x v="3"/>
    <n v="3"/>
    <n v="3"/>
    <s v="Belthil"/>
    <s v="Nat"/>
    <n v="13"/>
    <s v=""/>
    <x v="2"/>
    <s v=""/>
    <s v="OK"/>
    <s v=""/>
    <m/>
    <s v=""/>
    <s v="Belthil"/>
    <s v=""/>
    <s v=""/>
    <s v=""/>
    <n v="100"/>
    <s v=""/>
    <n v="-100"/>
    <x v="0"/>
    <s v="ave"/>
    <x v="5"/>
    <s v=""/>
    <s v=""/>
    <s v="Vic"/>
    <s v="-"/>
    <d v="1899-12-30T13:20:00"/>
    <s v="Moonee Valley"/>
    <n v="3"/>
    <n v="3"/>
    <s v="Belthil"/>
    <s v=""/>
    <s v=""/>
  </r>
  <r>
    <x v="85"/>
    <d v="1899-12-30T13:55:00"/>
    <x v="3"/>
    <n v="4"/>
    <n v="2"/>
    <s v="Stormbourg"/>
    <s v="E4"/>
    <n v="10"/>
    <n v="23"/>
    <x v="1"/>
    <s v="E4-10/Nat-13"/>
    <s v="OK"/>
    <n v="92"/>
    <m/>
    <s v=""/>
    <s v="Stormbourg"/>
    <n v="100"/>
    <s v=""/>
    <n v="-100"/>
    <n v="100"/>
    <s v=""/>
    <n v="-100"/>
    <x v="0"/>
    <s v="ave"/>
    <x v="0"/>
    <s v=""/>
    <n v="-50"/>
    <s v="Vic"/>
    <s v="-"/>
    <d v="1899-12-30T13:55:00"/>
    <s v="Moonee Valley"/>
    <n v="4"/>
    <n v="2"/>
    <s v="Stormbourg"/>
    <s v="E4-10/Nat-13"/>
    <n v="50"/>
  </r>
  <r>
    <x v="85"/>
    <d v="1899-12-30T13:55:00"/>
    <x v="3"/>
    <n v="4"/>
    <n v="2"/>
    <s v="Stormbourg"/>
    <s v="Nat"/>
    <n v="13"/>
    <s v=""/>
    <x v="2"/>
    <s v=""/>
    <s v="OK"/>
    <s v=""/>
    <m/>
    <s v=""/>
    <s v="Stormbourg"/>
    <s v=""/>
    <s v=""/>
    <s v=""/>
    <n v="100"/>
    <s v=""/>
    <n v="-100"/>
    <x v="0"/>
    <s v="ave"/>
    <x v="5"/>
    <s v=""/>
    <s v=""/>
    <s v="Vic"/>
    <s v="-"/>
    <d v="1899-12-30T13:55:00"/>
    <s v="Moonee Valley"/>
    <n v="4"/>
    <n v="2"/>
    <s v="Stormbourg"/>
    <s v=""/>
    <s v=""/>
  </r>
  <r>
    <x v="85"/>
    <d v="1899-12-30T14:15:00"/>
    <x v="6"/>
    <n v="3"/>
    <n v="2"/>
    <s v="Emmadella"/>
    <s v="E4"/>
    <n v="10"/>
    <n v="10"/>
    <x v="0"/>
    <s v="E4-10"/>
    <s v="OK"/>
    <n v="40"/>
    <n v="2.5"/>
    <n v="100"/>
    <s v="Emmadella"/>
    <s v=""/>
    <s v=""/>
    <s v=""/>
    <n v="100"/>
    <n v="250"/>
    <n v="150"/>
    <x v="0"/>
    <s v="Poor &lt;55"/>
    <x v="2"/>
    <n v="50"/>
    <n v="30"/>
    <s v="NSW"/>
    <s v="-"/>
    <d v="1899-12-30T14:15:00"/>
    <s v="Randwick"/>
    <n v="3"/>
    <n v="2"/>
    <s v="Emmadella"/>
    <s v="E4-10"/>
    <n v="20"/>
  </r>
  <r>
    <x v="85"/>
    <d v="1899-12-30T14:58:00"/>
    <x v="2"/>
    <n v="4"/>
    <n v="13"/>
    <s v="Twigman"/>
    <s v="Nat"/>
    <n v="11"/>
    <n v="11"/>
    <x v="0"/>
    <s v="Nat-11"/>
    <s v=""/>
    <n v="44"/>
    <m/>
    <s v=""/>
    <s v="Twigman"/>
    <s v=""/>
    <s v=""/>
    <s v=""/>
    <n v="100"/>
    <s v=""/>
    <n v="-100"/>
    <x v="0"/>
    <s v="Q"/>
    <x v="3"/>
    <s v=""/>
    <n v="-40"/>
    <s v="Qld"/>
    <s v="-"/>
    <d v="1899-12-30T14:58:00"/>
    <s v="Eagle Farm"/>
    <n v="4"/>
    <n v="13"/>
    <s v="Twigman"/>
    <s v="Nat-11"/>
    <n v="40"/>
  </r>
  <r>
    <x v="85"/>
    <d v="1899-12-30T15:05:00"/>
    <x v="3"/>
    <n v="6"/>
    <n v="1"/>
    <s v="Fickle"/>
    <s v="E4"/>
    <n v="20"/>
    <n v="55"/>
    <x v="3"/>
    <s v="E4-20/Edge-15/Nat-20"/>
    <s v="OK"/>
    <n v="220"/>
    <n v="1.9"/>
    <n v="418"/>
    <s v="Fickle"/>
    <n v="200"/>
    <n v="380"/>
    <n v="180"/>
    <n v="100"/>
    <n v="190"/>
    <n v="90"/>
    <x v="0"/>
    <s v="ave"/>
    <x v="4"/>
    <n v="190"/>
    <n v="90"/>
    <s v="Vic"/>
    <s v="-"/>
    <d v="1899-12-30T15:05:00"/>
    <s v="Moonee Valley"/>
    <n v="6"/>
    <n v="1"/>
    <s v="Fickle"/>
    <s v="E4-20/Edge-15/Nat-20"/>
    <n v="100"/>
  </r>
  <r>
    <x v="85"/>
    <d v="1899-12-30T15:05:00"/>
    <x v="3"/>
    <n v="6"/>
    <n v="1"/>
    <s v="Fickle"/>
    <s v="Edge"/>
    <n v="15"/>
    <s v=""/>
    <x v="2"/>
    <s v=""/>
    <s v="OK"/>
    <s v=""/>
    <n v="1.9"/>
    <s v=""/>
    <s v="Fickle"/>
    <s v=""/>
    <s v=""/>
    <s v=""/>
    <n v="100"/>
    <n v="190"/>
    <n v="90"/>
    <x v="0"/>
    <s v="ave"/>
    <x v="5"/>
    <s v=""/>
    <s v=""/>
    <s v="Vic"/>
    <s v="-"/>
    <d v="1899-12-30T15:05:00"/>
    <s v="Moonee Valley"/>
    <n v="6"/>
    <n v="1"/>
    <s v="Fickle"/>
    <s v=""/>
    <s v=""/>
  </r>
  <r>
    <x v="85"/>
    <d v="1899-12-30T15:05:00"/>
    <x v="3"/>
    <n v="6"/>
    <n v="1"/>
    <s v="Fickle"/>
    <s v="Nat"/>
    <n v="20"/>
    <s v=""/>
    <x v="2"/>
    <s v=""/>
    <s v="OK"/>
    <s v=""/>
    <n v="1.9"/>
    <s v=""/>
    <s v="Fickle"/>
    <s v=""/>
    <s v=""/>
    <s v=""/>
    <n v="100"/>
    <n v="190"/>
    <n v="90"/>
    <x v="0"/>
    <s v="ave"/>
    <x v="5"/>
    <s v=""/>
    <s v=""/>
    <s v="Vic"/>
    <s v="-"/>
    <d v="1899-12-30T15:05:00"/>
    <s v="Moonee Valley"/>
    <n v="6"/>
    <n v="1"/>
    <s v="Fickle"/>
    <s v=""/>
    <s v=""/>
  </r>
  <r>
    <x v="85"/>
    <d v="1899-12-30T15:25:00"/>
    <x v="6"/>
    <n v="5"/>
    <n v="3"/>
    <s v="Jewellery"/>
    <s v="Pro Syd"/>
    <n v="10"/>
    <n v="10"/>
    <x v="0"/>
    <s v="Pro Syd-10"/>
    <s v="OK"/>
    <n v="40"/>
    <m/>
    <s v=""/>
    <s v="Jewellery"/>
    <s v=""/>
    <s v=""/>
    <s v=""/>
    <n v="100"/>
    <s v=""/>
    <n v="-100"/>
    <x v="0"/>
    <s v="Poor &lt;55"/>
    <x v="2"/>
    <s v=""/>
    <n v="-20"/>
    <s v="NSW"/>
    <s v="-"/>
    <d v="1899-12-30T15:25:00"/>
    <s v="Randwick"/>
    <n v="5"/>
    <n v="3"/>
    <s v="Jewellery"/>
    <s v="Pro Syd-10"/>
    <n v="20"/>
  </r>
  <r>
    <x v="85"/>
    <d v="1899-12-30T15:25:00"/>
    <x v="6"/>
    <n v="5"/>
    <n v="4"/>
    <s v="Queen Of The Mile"/>
    <s v="E4"/>
    <n v="10"/>
    <n v="10"/>
    <x v="0"/>
    <s v="E4-10"/>
    <s v="OK"/>
    <n v="40"/>
    <m/>
    <s v=""/>
    <s v="Queen Of The Mile"/>
    <s v=""/>
    <s v=""/>
    <s v=""/>
    <n v="100"/>
    <s v=""/>
    <n v="-100"/>
    <x v="0"/>
    <s v="Poor &lt;55"/>
    <x v="2"/>
    <s v=""/>
    <n v="-20"/>
    <s v="NSW"/>
    <s v="-"/>
    <d v="1899-12-30T15:25:00"/>
    <s v="Randwick"/>
    <n v="5"/>
    <n v="4"/>
    <s v="Queen Of The Mile"/>
    <s v="E4-10"/>
    <n v="20"/>
  </r>
  <r>
    <x v="85"/>
    <d v="1899-12-30T15:37:00"/>
    <x v="2"/>
    <n v="5"/>
    <n v="4"/>
    <s v="Metalart"/>
    <s v="Nat"/>
    <n v="11"/>
    <n v="11"/>
    <x v="0"/>
    <s v="Nat-11"/>
    <s v=""/>
    <n v="44"/>
    <n v="2.4500000000000002"/>
    <n v="107.80000000000001"/>
    <s v="Metalart"/>
    <s v=""/>
    <s v=""/>
    <s v=""/>
    <n v="100"/>
    <n v="245.00000000000003"/>
    <n v="145.00000000000003"/>
    <x v="0"/>
    <s v="Q"/>
    <x v="3"/>
    <n v="98"/>
    <n v="58"/>
    <s v="Qld"/>
    <s v="-"/>
    <d v="1899-12-30T15:37:00"/>
    <s v="Eagle Farm"/>
    <n v="5"/>
    <n v="4"/>
    <s v="Metalart"/>
    <s v="Nat-11"/>
    <n v="40"/>
  </r>
  <r>
    <x v="85"/>
    <d v="1899-12-30T15:45:00"/>
    <x v="3"/>
    <n v="7"/>
    <n v="7"/>
    <s v="Prince Eric"/>
    <s v="Edge"/>
    <n v="12"/>
    <n v="38"/>
    <x v="3"/>
    <s v="Edge-12/Nat-13/Pro Mel-13"/>
    <s v="OK"/>
    <n v="152"/>
    <m/>
    <s v=""/>
    <s v="Prince Eric"/>
    <n v="200"/>
    <s v=""/>
    <n v="-200"/>
    <n v="100"/>
    <s v=""/>
    <n v="-100"/>
    <x v="0"/>
    <s v="ave"/>
    <x v="4"/>
    <s v=""/>
    <n v="-100"/>
    <s v="Vic"/>
    <s v="-"/>
    <d v="1899-12-30T15:45:00"/>
    <s v="Moonee Valley"/>
    <n v="7"/>
    <n v="7"/>
    <s v="Prince Eric"/>
    <s v="Edge-12/Nat-13/Pro Mel-13"/>
    <n v="100"/>
  </r>
  <r>
    <x v="85"/>
    <d v="1899-12-30T15:45:00"/>
    <x v="3"/>
    <n v="7"/>
    <n v="7"/>
    <s v="Prince Eric"/>
    <s v="Nat"/>
    <n v="13"/>
    <s v=""/>
    <x v="2"/>
    <s v=""/>
    <s v="OK"/>
    <s v=""/>
    <m/>
    <s v=""/>
    <s v="Prince Eric"/>
    <s v=""/>
    <s v=""/>
    <s v=""/>
    <n v="100"/>
    <s v=""/>
    <n v="-100"/>
    <x v="0"/>
    <s v="ave"/>
    <x v="5"/>
    <s v=""/>
    <s v=""/>
    <s v="Vic"/>
    <s v="-"/>
    <d v="1899-12-30T15:45:00"/>
    <s v="Moonee Valley"/>
    <n v="7"/>
    <n v="7"/>
    <s v="Prince Eric"/>
    <s v=""/>
    <s v=""/>
  </r>
  <r>
    <x v="85"/>
    <d v="1899-12-30T15:45:00"/>
    <x v="3"/>
    <n v="7"/>
    <n v="7"/>
    <s v="Prince Eric"/>
    <s v="Pro Mel"/>
    <n v="13"/>
    <s v=""/>
    <x v="2"/>
    <s v=""/>
    <s v="OK"/>
    <s v=""/>
    <m/>
    <s v=""/>
    <s v="Prince Eric"/>
    <s v=""/>
    <s v=""/>
    <s v=""/>
    <n v="100"/>
    <s v=""/>
    <n v="-100"/>
    <x v="0"/>
    <s v="ave"/>
    <x v="5"/>
    <s v=""/>
    <s v=""/>
    <s v="Vic"/>
    <s v="-"/>
    <d v="1899-12-30T15:45:00"/>
    <s v="Moonee Valley"/>
    <n v="7"/>
    <n v="7"/>
    <s v="Prince Eric"/>
    <s v=""/>
    <s v=""/>
  </r>
  <r>
    <x v="85"/>
    <d v="1899-12-30T16:00:00"/>
    <x v="6"/>
    <n v="6"/>
    <n v="2"/>
    <s v="Eye Of The Fire"/>
    <s v="E4"/>
    <n v="10"/>
    <n v="10"/>
    <x v="0"/>
    <s v="E4-10"/>
    <s v="OK"/>
    <n v="40"/>
    <m/>
    <s v=""/>
    <s v="Eye Of The Fire"/>
    <s v=""/>
    <s v=""/>
    <s v=""/>
    <n v="100"/>
    <s v=""/>
    <n v="-100"/>
    <x v="0"/>
    <s v="Poor &lt;55"/>
    <x v="2"/>
    <s v=""/>
    <n v="-20"/>
    <s v="NSW"/>
    <s v="-"/>
    <d v="1899-12-30T16:00:00"/>
    <s v="Randwick"/>
    <n v="6"/>
    <n v="2"/>
    <s v="Eye Of The Fire"/>
    <s v="E4-10"/>
    <n v="20"/>
  </r>
  <r>
    <x v="85"/>
    <d v="1899-12-30T16:00:00"/>
    <x v="6"/>
    <n v="6"/>
    <n v="10"/>
    <s v="Invader Zim"/>
    <s v="Pro Syd"/>
    <n v="15"/>
    <n v="15"/>
    <x v="0"/>
    <s v="Pro Syd-15"/>
    <s v="OK"/>
    <n v="60"/>
    <m/>
    <s v=""/>
    <s v="Invader Zim"/>
    <s v=""/>
    <s v=""/>
    <s v=""/>
    <n v="100"/>
    <s v=""/>
    <n v="-100"/>
    <x v="0"/>
    <s v="Best"/>
    <x v="4"/>
    <s v=""/>
    <n v="-100"/>
    <s v="NSW"/>
    <s v="-"/>
    <d v="1899-12-30T16:00:00"/>
    <s v="Randwick"/>
    <n v="6"/>
    <n v="10"/>
    <s v="Invader Zim"/>
    <s v="Pro Syd-15"/>
    <n v="100"/>
  </r>
  <r>
    <x v="85"/>
    <d v="1899-12-30T16:20:00"/>
    <x v="3"/>
    <n v="8"/>
    <n v="3"/>
    <s v="Howlin Rain"/>
    <s v="E4"/>
    <n v="20"/>
    <n v="33"/>
    <x v="1"/>
    <s v="E4-20/Nat-13"/>
    <s v="OK"/>
    <n v="132"/>
    <n v="4.2"/>
    <n v="554.4"/>
    <s v="Howlin Rain"/>
    <n v="200"/>
    <n v="840"/>
    <n v="640"/>
    <n v="100"/>
    <n v="420"/>
    <n v="320"/>
    <x v="0"/>
    <s v="ave"/>
    <x v="4"/>
    <n v="420"/>
    <n v="320"/>
    <s v="Vic"/>
    <s v="-"/>
    <d v="1899-12-30T16:20:00"/>
    <s v="Moonee Valley"/>
    <n v="8"/>
    <n v="3"/>
    <s v="Howlin Rain"/>
    <s v="E4-20/Nat-13"/>
    <n v="100"/>
  </r>
  <r>
    <x v="85"/>
    <d v="1899-12-30T16:20:00"/>
    <x v="3"/>
    <n v="8"/>
    <n v="3"/>
    <s v="Howlin Rain"/>
    <s v="Nat"/>
    <n v="13"/>
    <s v=""/>
    <x v="2"/>
    <s v=""/>
    <s v="OK"/>
    <s v=""/>
    <n v="4.2"/>
    <s v=""/>
    <s v="Howlin Rain"/>
    <s v=""/>
    <s v=""/>
    <s v=""/>
    <n v="100"/>
    <n v="420"/>
    <n v="320"/>
    <x v="0"/>
    <s v="ave"/>
    <x v="5"/>
    <s v=""/>
    <s v=""/>
    <s v="Vic"/>
    <s v="-"/>
    <d v="1899-12-30T16:20:00"/>
    <s v="Moonee Valley"/>
    <n v="8"/>
    <n v="3"/>
    <s v="Howlin Rain"/>
    <s v=""/>
    <s v=""/>
  </r>
  <r>
    <x v="85"/>
    <d v="1899-12-30T16:20:00"/>
    <x v="3"/>
    <n v="8"/>
    <n v="3"/>
    <s v="Howlin' Rain"/>
    <s v="Edge"/>
    <n v="15"/>
    <n v="15"/>
    <x v="0"/>
    <s v="Edge-15"/>
    <s v="OK"/>
    <n v="60"/>
    <n v="4.2"/>
    <n v="252"/>
    <s v="Howlin' Rain"/>
    <s v=""/>
    <s v=""/>
    <s v=""/>
    <n v="100"/>
    <n v="420"/>
    <n v="320"/>
    <x v="0"/>
    <s v="ave"/>
    <x v="1"/>
    <n v="504"/>
    <n v="384"/>
    <s v="Vic"/>
    <s v="-"/>
    <d v="1899-12-30T16:20:00"/>
    <s v="Moonee Valley"/>
    <n v="8"/>
    <n v="3"/>
    <s v="Howlin' Rain"/>
    <s v="Edge-15"/>
    <n v="120"/>
  </r>
  <r>
    <x v="85"/>
    <d v="1899-12-30T16:40:00"/>
    <x v="6"/>
    <n v="7"/>
    <n v="3"/>
    <s v="Midnight Opal"/>
    <s v="E4"/>
    <n v="10"/>
    <n v="10"/>
    <x v="0"/>
    <s v="E4-10"/>
    <s v="OK"/>
    <n v="40"/>
    <m/>
    <s v=""/>
    <s v="Midnight Opal"/>
    <s v=""/>
    <s v=""/>
    <s v=""/>
    <n v="100"/>
    <s v=""/>
    <n v="-100"/>
    <x v="0"/>
    <s v="Poor &lt;55"/>
    <x v="2"/>
    <s v=""/>
    <n v="-20"/>
    <s v="NSW"/>
    <s v="-"/>
    <d v="1899-12-30T16:40:00"/>
    <s v="Randwick"/>
    <n v="7"/>
    <n v="3"/>
    <s v="Midnight Opal"/>
    <s v="E4-10"/>
    <n v="20"/>
  </r>
  <r>
    <x v="85"/>
    <d v="1899-12-30T17:00:00"/>
    <x v="3"/>
    <n v="9"/>
    <n v="10"/>
    <s v="Bold Soul"/>
    <s v="E4"/>
    <n v="10"/>
    <n v="23"/>
    <x v="1"/>
    <s v="E4-10/Nat-13"/>
    <s v="OK"/>
    <n v="92"/>
    <m/>
    <s v=""/>
    <s v="Bold Soul"/>
    <n v="100"/>
    <s v=""/>
    <n v="-100"/>
    <n v="100"/>
    <s v=""/>
    <n v="-100"/>
    <x v="0"/>
    <s v="ave"/>
    <x v="0"/>
    <s v=""/>
    <n v="-50"/>
    <s v="Vic"/>
    <s v="-"/>
    <d v="1899-12-30T17:00:00"/>
    <s v="Moonee Valley"/>
    <n v="9"/>
    <n v="10"/>
    <s v="Bold Soul"/>
    <s v="E4-10/Nat-13"/>
    <n v="50"/>
  </r>
  <r>
    <x v="85"/>
    <d v="1899-12-30T17:00:00"/>
    <x v="3"/>
    <n v="9"/>
    <n v="10"/>
    <s v="Bold Soul"/>
    <s v="Nat"/>
    <n v="13"/>
    <s v=""/>
    <x v="2"/>
    <s v=""/>
    <s v="OK"/>
    <s v=""/>
    <m/>
    <s v=""/>
    <s v="Bold Soul"/>
    <s v=""/>
    <s v=""/>
    <s v=""/>
    <n v="100"/>
    <s v=""/>
    <n v="-100"/>
    <x v="0"/>
    <s v="ave"/>
    <x v="5"/>
    <s v=""/>
    <s v=""/>
    <s v="Vic"/>
    <s v="-"/>
    <d v="1899-12-30T17:00:00"/>
    <s v="Moonee Valley"/>
    <n v="9"/>
    <n v="10"/>
    <s v="Bold Soul"/>
    <s v=""/>
    <s v=""/>
  </r>
  <r>
    <x v="85"/>
    <d v="1899-12-30T17:00:00"/>
    <x v="3"/>
    <n v="9"/>
    <n v="12"/>
    <s v="Independent Road"/>
    <s v="Edge"/>
    <n v="10"/>
    <n v="20"/>
    <x v="1"/>
    <s v="Edge-10/Pro Mel-10"/>
    <s v="OK"/>
    <n v="80"/>
    <m/>
    <s v=""/>
    <s v="Independent Road"/>
    <n v="100"/>
    <s v=""/>
    <n v="-100"/>
    <n v="100"/>
    <s v=""/>
    <n v="-100"/>
    <x v="0"/>
    <s v="ave"/>
    <x v="0"/>
    <s v=""/>
    <n v="-50"/>
    <s v="Vic"/>
    <s v="-"/>
    <d v="1899-12-30T17:00:00"/>
    <s v="Moonee Valley"/>
    <n v="9"/>
    <n v="12"/>
    <s v="Independent Road"/>
    <s v="Edge-10/Pro Mel-10"/>
    <n v="50"/>
  </r>
  <r>
    <x v="85"/>
    <d v="1899-12-30T17:00:00"/>
    <x v="3"/>
    <n v="9"/>
    <n v="12"/>
    <s v="Independent Road"/>
    <s v="Pro Mel"/>
    <n v="10"/>
    <s v=""/>
    <x v="2"/>
    <s v=""/>
    <s v="OK"/>
    <s v=""/>
    <m/>
    <s v=""/>
    <s v="Independent Road"/>
    <s v=""/>
    <s v=""/>
    <s v=""/>
    <n v="100"/>
    <s v=""/>
    <n v="-100"/>
    <x v="0"/>
    <s v="ave"/>
    <x v="5"/>
    <s v=""/>
    <s v=""/>
    <s v="Vic"/>
    <s v="-"/>
    <d v="1899-12-30T17:00:00"/>
    <s v="Moonee Valley"/>
    <n v="9"/>
    <n v="12"/>
    <s v="Independent Road"/>
    <s v=""/>
    <s v=""/>
  </r>
  <r>
    <x v="85"/>
    <d v="1899-12-30T17:00:00"/>
    <x v="3"/>
    <n v="9"/>
    <n v="11"/>
    <s v="Promises Kept"/>
    <s v="E4"/>
    <n v="12"/>
    <n v="35"/>
    <x v="3"/>
    <s v="E4-12/Edge-10/Pro Mel-13"/>
    <s v="OK"/>
    <n v="140"/>
    <m/>
    <s v=""/>
    <s v="Promises Kept"/>
    <n v="200"/>
    <s v=""/>
    <n v="-200"/>
    <n v="100"/>
    <s v=""/>
    <n v="-100"/>
    <x v="0"/>
    <s v="ave"/>
    <x v="4"/>
    <s v=""/>
    <n v="-100"/>
    <s v="Vic"/>
    <s v="-"/>
    <d v="1899-12-30T17:00:00"/>
    <s v="Moonee Valley"/>
    <n v="9"/>
    <n v="11"/>
    <s v="Promises Kept"/>
    <s v="E4-12/Edge-10/Pro Mel-13"/>
    <n v="100"/>
  </r>
  <r>
    <x v="85"/>
    <d v="1899-12-30T17:00:00"/>
    <x v="3"/>
    <n v="9"/>
    <n v="11"/>
    <s v="Promises Kept"/>
    <s v="Edge"/>
    <n v="10"/>
    <s v=""/>
    <x v="2"/>
    <s v=""/>
    <s v="OK"/>
    <s v=""/>
    <m/>
    <s v=""/>
    <s v="Promises Kept"/>
    <s v=""/>
    <s v=""/>
    <s v=""/>
    <n v="100"/>
    <s v=""/>
    <n v="-100"/>
    <x v="0"/>
    <s v="ave"/>
    <x v="5"/>
    <s v=""/>
    <s v=""/>
    <s v="Vic"/>
    <s v="-"/>
    <d v="1899-12-30T17:00:00"/>
    <s v="Moonee Valley"/>
    <n v="9"/>
    <n v="11"/>
    <s v="Promises Kept"/>
    <s v=""/>
    <s v=""/>
  </r>
  <r>
    <x v="85"/>
    <d v="1899-12-30T17:00:00"/>
    <x v="3"/>
    <n v="9"/>
    <n v="11"/>
    <s v="Promises Kept"/>
    <s v="Pro Mel"/>
    <n v="13"/>
    <s v=""/>
    <x v="2"/>
    <s v=""/>
    <s v="OK"/>
    <s v=""/>
    <m/>
    <s v=""/>
    <s v="Promises Kept"/>
    <s v=""/>
    <s v=""/>
    <s v=""/>
    <n v="100"/>
    <s v=""/>
    <n v="-100"/>
    <x v="0"/>
    <s v="ave"/>
    <x v="5"/>
    <s v=""/>
    <s v=""/>
    <s v="Vic"/>
    <s v="-"/>
    <d v="1899-12-30T17:00:00"/>
    <s v="Moonee Valley"/>
    <n v="9"/>
    <n v="11"/>
    <s v="Promises Kept"/>
    <s v=""/>
    <s v=""/>
  </r>
  <r>
    <x v="85"/>
    <d v="1899-12-30T17:20:00"/>
    <x v="6"/>
    <n v="8"/>
    <n v="8"/>
    <s v="Bullets High"/>
    <s v="E4"/>
    <n v="10"/>
    <n v="23"/>
    <x v="1"/>
    <s v="E4-10/Nat-13"/>
    <s v="OK"/>
    <n v="92"/>
    <m/>
    <s v=""/>
    <s v="Bullets High"/>
    <n v="100"/>
    <s v=""/>
    <n v="-100"/>
    <n v="100"/>
    <s v=""/>
    <n v="-100"/>
    <x v="0"/>
    <s v="Best"/>
    <x v="3"/>
    <s v=""/>
    <n v="-40"/>
    <s v="NSW"/>
    <s v="-"/>
    <d v="1899-12-30T17:20:00"/>
    <s v="Randwick"/>
    <n v="8"/>
    <n v="8"/>
    <s v="Bullets High"/>
    <s v="E4-10/Nat-13"/>
    <n v="40"/>
  </r>
  <r>
    <x v="85"/>
    <d v="1899-12-30T17:20:00"/>
    <x v="6"/>
    <n v="8"/>
    <n v="8"/>
    <s v="Bullets High"/>
    <s v="Nat"/>
    <n v="13"/>
    <s v=""/>
    <x v="2"/>
    <s v=""/>
    <s v="OK"/>
    <s v=""/>
    <m/>
    <s v=""/>
    <s v="Bullets High"/>
    <s v=""/>
    <s v=""/>
    <s v=""/>
    <n v="100"/>
    <s v=""/>
    <n v="-100"/>
    <x v="0"/>
    <s v="Best"/>
    <x v="5"/>
    <s v=""/>
    <s v=""/>
    <s v="NSW"/>
    <s v="-"/>
    <d v="1899-12-30T17:20:00"/>
    <s v="Randwick"/>
    <n v="8"/>
    <n v="8"/>
    <s v="Bullets High"/>
    <s v=""/>
    <s v=""/>
  </r>
  <r>
    <x v="85"/>
    <d v="1899-12-30T17:20:00"/>
    <x v="6"/>
    <n v="8"/>
    <n v="16"/>
    <s v="Ring Me Up"/>
    <s v="Pro Syd"/>
    <n v="15"/>
    <n v="15"/>
    <x v="0"/>
    <s v="Pro Syd-15"/>
    <s v="OK"/>
    <n v="60"/>
    <m/>
    <s v=""/>
    <s v="Ring Me Up"/>
    <s v=""/>
    <s v=""/>
    <s v=""/>
    <n v="100"/>
    <s v=""/>
    <n v="-100"/>
    <x v="0"/>
    <s v="Best"/>
    <x v="4"/>
    <s v=""/>
    <n v="-100"/>
    <s v="NSW"/>
    <s v="-"/>
    <d v="1899-12-30T17:20:00"/>
    <s v="Randwick"/>
    <n v="8"/>
    <n v="16"/>
    <s v="Ring Me Up"/>
    <s v="Pro Syd-15"/>
    <n v="100"/>
  </r>
  <r>
    <x v="85"/>
    <d v="1899-12-30T17:20:00"/>
    <x v="6"/>
    <n v="8"/>
    <n v="5"/>
    <s v="Saltcoats"/>
    <s v="Pro Syd"/>
    <n v="10"/>
    <n v="10"/>
    <x v="0"/>
    <s v="Pro Syd-10"/>
    <s v="OK"/>
    <n v="40"/>
    <n v="3.1"/>
    <n v="124"/>
    <s v="Saltcoats"/>
    <s v=""/>
    <s v=""/>
    <s v=""/>
    <n v="100"/>
    <n v="310"/>
    <n v="210"/>
    <x v="0"/>
    <s v="Poor &lt;55"/>
    <x v="2"/>
    <n v="62"/>
    <n v="42"/>
    <s v="NSW"/>
    <s v="-"/>
    <d v="1899-12-30T17:20:00"/>
    <s v="Randwick"/>
    <n v="8"/>
    <n v="5"/>
    <s v="Saltcoats"/>
    <s v="Pro Syd-10"/>
    <n v="20"/>
  </r>
  <r>
    <x v="85"/>
    <d v="1899-12-30T17:40:00"/>
    <x v="3"/>
    <n v="10"/>
    <n v="14"/>
    <s v="Apache Song"/>
    <s v="E4"/>
    <n v="12"/>
    <n v="52"/>
    <x v="3"/>
    <s v="E4-12/Edge-20/Pro Mel-20"/>
    <s v="OK"/>
    <n v="208"/>
    <n v="2.7"/>
    <n v="561.6"/>
    <s v="Apache Song"/>
    <n v="200"/>
    <n v="540"/>
    <n v="340"/>
    <n v="100"/>
    <n v="270"/>
    <n v="170"/>
    <x v="0"/>
    <s v="ave"/>
    <x v="4"/>
    <n v="270"/>
    <n v="170"/>
    <s v="Vic"/>
    <s v="-"/>
    <d v="1899-12-30T17:40:00"/>
    <s v="Moonee Valley"/>
    <n v="10"/>
    <n v="14"/>
    <s v="Apache Song"/>
    <s v="E4-12/Edge-20/Pro Mel-20"/>
    <n v="100"/>
  </r>
  <r>
    <x v="85"/>
    <d v="1899-12-30T17:40:00"/>
    <x v="3"/>
    <n v="10"/>
    <n v="14"/>
    <s v="Apache Song"/>
    <s v="Edge"/>
    <n v="20"/>
    <s v=""/>
    <x v="2"/>
    <s v=""/>
    <s v="OK"/>
    <s v=""/>
    <n v="2.7"/>
    <s v=""/>
    <s v="Apache Song"/>
    <s v=""/>
    <s v=""/>
    <s v=""/>
    <n v="100"/>
    <n v="270"/>
    <n v="170"/>
    <x v="0"/>
    <s v="ave"/>
    <x v="5"/>
    <s v=""/>
    <s v=""/>
    <s v="Vic"/>
    <s v="-"/>
    <d v="1899-12-30T17:40:00"/>
    <s v="Moonee Valley"/>
    <n v="10"/>
    <n v="14"/>
    <s v="Apache Song"/>
    <s v=""/>
    <s v=""/>
  </r>
  <r>
    <x v="85"/>
    <d v="1899-12-30T17:40:00"/>
    <x v="3"/>
    <n v="10"/>
    <n v="14"/>
    <s v="Apache Song"/>
    <s v="Pro Mel"/>
    <n v="20"/>
    <s v=""/>
    <x v="2"/>
    <s v=""/>
    <s v="OK"/>
    <s v=""/>
    <n v="2.7"/>
    <s v=""/>
    <s v="Apache Song"/>
    <s v=""/>
    <s v=""/>
    <s v=""/>
    <n v="100"/>
    <n v="270"/>
    <n v="170"/>
    <x v="0"/>
    <s v="ave"/>
    <x v="5"/>
    <s v=""/>
    <s v=""/>
    <s v="Vic"/>
    <s v="-"/>
    <d v="1899-12-30T17:40:00"/>
    <s v="Moonee Valley"/>
    <n v="10"/>
    <n v="14"/>
    <s v="Apache Song"/>
    <s v=""/>
    <s v=""/>
  </r>
  <r>
    <x v="85"/>
    <d v="1899-12-30T17:40:00"/>
    <x v="3"/>
    <n v="10"/>
    <n v="11"/>
    <s v="Flying Mikki"/>
    <s v="E4"/>
    <n v="10"/>
    <n v="23"/>
    <x v="1"/>
    <s v="E4-10/Nat-13"/>
    <s v="OK"/>
    <n v="92"/>
    <m/>
    <s v=""/>
    <s v="Flying Mikki"/>
    <n v="100"/>
    <s v=""/>
    <n v="-100"/>
    <n v="100"/>
    <s v=""/>
    <n v="-100"/>
    <x v="0"/>
    <s v="ave"/>
    <x v="0"/>
    <s v=""/>
    <n v="-50"/>
    <s v="Vic"/>
    <s v="-"/>
    <d v="1899-12-30T17:40:00"/>
    <s v="Moonee Valley"/>
    <n v="10"/>
    <n v="11"/>
    <s v="Flying Mikki"/>
    <s v="E4-10/Nat-13"/>
    <n v="50"/>
  </r>
  <r>
    <x v="85"/>
    <d v="1899-12-30T17:40:00"/>
    <x v="3"/>
    <n v="10"/>
    <n v="11"/>
    <s v="Flying Mikki"/>
    <s v="Nat"/>
    <n v="13"/>
    <s v=""/>
    <x v="2"/>
    <s v=""/>
    <s v="OK"/>
    <s v=""/>
    <m/>
    <s v=""/>
    <s v="Flying Mikki"/>
    <s v=""/>
    <s v=""/>
    <s v=""/>
    <n v="100"/>
    <s v=""/>
    <n v="-100"/>
    <x v="0"/>
    <s v="ave"/>
    <x v="5"/>
    <s v=""/>
    <s v=""/>
    <s v="Vic"/>
    <s v="-"/>
    <d v="1899-12-30T17:40:00"/>
    <s v="Moonee Valley"/>
    <n v="10"/>
    <n v="11"/>
    <s v="Flying Mikki"/>
    <s v=""/>
    <s v=""/>
  </r>
  <r>
    <x v="85"/>
    <d v="1899-12-30T17:55:00"/>
    <x v="6"/>
    <n v="9"/>
    <n v="6"/>
    <s v="Inquiring Minds"/>
    <s v="E4"/>
    <n v="11.000000000000002"/>
    <n v="24"/>
    <x v="1"/>
    <s v="E4-11/Nat-13"/>
    <s v="OK"/>
    <n v="96"/>
    <n v="5.5"/>
    <n v="528"/>
    <s v="Inquiring Minds"/>
    <n v="100"/>
    <n v="550"/>
    <n v="450"/>
    <n v="100"/>
    <n v="550"/>
    <n v="450"/>
    <x v="0"/>
    <s v="Best"/>
    <x v="3"/>
    <n v="220"/>
    <n v="180"/>
    <s v="NSW"/>
    <s v="-"/>
    <d v="1899-12-30T17:55:00"/>
    <s v="Randwick"/>
    <n v="9"/>
    <n v="6"/>
    <s v="Inquiring Minds"/>
    <s v="E4-11/Nat-13"/>
    <n v="40"/>
  </r>
  <r>
    <x v="85"/>
    <d v="1899-12-30T17:55:00"/>
    <x v="6"/>
    <n v="9"/>
    <n v="6"/>
    <s v="Inquiring Minds"/>
    <s v="Nat"/>
    <n v="13"/>
    <s v=""/>
    <x v="2"/>
    <s v=""/>
    <s v="OK"/>
    <s v=""/>
    <n v="5.5"/>
    <s v=""/>
    <s v="Inquiring Minds"/>
    <s v=""/>
    <s v=""/>
    <s v=""/>
    <n v="100"/>
    <n v="550"/>
    <n v="450"/>
    <x v="0"/>
    <s v="Best"/>
    <x v="5"/>
    <s v=""/>
    <s v=""/>
    <s v="NSW"/>
    <s v="-"/>
    <d v="1899-12-30T17:55:00"/>
    <s v="Randwick"/>
    <n v="9"/>
    <n v="6"/>
    <s v="Inquiring Minds"/>
    <s v=""/>
    <s v=""/>
  </r>
  <r>
    <x v="85"/>
    <d v="1899-12-30T18:44:00"/>
    <x v="2"/>
    <n v="10"/>
    <n v="12"/>
    <s v="Queen Assassin"/>
    <s v="Nat"/>
    <n v="11"/>
    <n v="11"/>
    <x v="0"/>
    <s v="Nat-11"/>
    <s v=""/>
    <n v="44"/>
    <m/>
    <s v=""/>
    <s v="Queen Assassin"/>
    <s v=""/>
    <s v=""/>
    <s v=""/>
    <n v="100"/>
    <s v=""/>
    <n v="-100"/>
    <x v="0"/>
    <s v="Q"/>
    <x v="3"/>
    <s v=""/>
    <n v="-40"/>
    <s v="Qld"/>
    <s v="-"/>
    <d v="1899-12-30T18:44:00"/>
    <s v="Eagle Farm"/>
    <n v="10"/>
    <n v="12"/>
    <s v="Queen Assassin"/>
    <s v="Nat-11"/>
    <n v="40"/>
  </r>
  <r>
    <x v="86"/>
    <d v="1899-12-30T13:10:00"/>
    <x v="6"/>
    <n v="2"/>
    <n v="11"/>
    <s v="Angel Fund"/>
    <s v="E4"/>
    <n v="10"/>
    <n v="23"/>
    <x v="1"/>
    <s v="E4-10/Nat-13"/>
    <s v="OK"/>
    <n v="92"/>
    <n v="12.7"/>
    <n v="1168.3999999999999"/>
    <s v="Angel Fund"/>
    <n v="100"/>
    <n v="1270"/>
    <n v="1170"/>
    <n v="100"/>
    <n v="1270"/>
    <n v="1170"/>
    <x v="0"/>
    <s v="Best"/>
    <x v="3"/>
    <n v="508"/>
    <n v="468"/>
    <s v="NSW"/>
    <s v="-"/>
    <d v="1899-12-30T13:10:00"/>
    <s v="Randwick"/>
    <n v="2"/>
    <n v="11"/>
    <s v="Angel Fund"/>
    <s v="E4-10/Nat-13"/>
    <n v="40"/>
  </r>
  <r>
    <x v="86"/>
    <d v="1899-12-30T13:10:00"/>
    <x v="6"/>
    <n v="2"/>
    <n v="11"/>
    <s v="Angel Fund"/>
    <s v="Nat"/>
    <n v="13"/>
    <s v=""/>
    <x v="2"/>
    <s v=""/>
    <s v="OK"/>
    <s v=""/>
    <n v="12.7"/>
    <s v=""/>
    <s v="Angel Fund"/>
    <s v=""/>
    <s v=""/>
    <s v=""/>
    <n v="100"/>
    <n v="1270"/>
    <n v="1170"/>
    <x v="0"/>
    <s v="Best"/>
    <x v="5"/>
    <s v=""/>
    <s v=""/>
    <s v="NSW"/>
    <s v="-"/>
    <d v="1899-12-30T13:10:00"/>
    <s v="Randwick"/>
    <n v="2"/>
    <n v="11"/>
    <s v="Angel Fund"/>
    <s v=""/>
    <s v=""/>
  </r>
  <r>
    <x v="86"/>
    <d v="1899-12-30T13:10:00"/>
    <x v="6"/>
    <n v="2"/>
    <n v="10"/>
    <s v="Zoukerino"/>
    <s v="Pro Syd"/>
    <n v="15"/>
    <n v="15"/>
    <x v="0"/>
    <s v="Pro Syd-15"/>
    <s v="OK"/>
    <n v="60"/>
    <m/>
    <s v=""/>
    <s v="Zoukerino"/>
    <s v=""/>
    <s v=""/>
    <s v=""/>
    <n v="100"/>
    <s v=""/>
    <n v="-100"/>
    <x v="0"/>
    <s v="Best"/>
    <x v="4"/>
    <s v=""/>
    <n v="-100"/>
    <s v="NSW"/>
    <s v="-"/>
    <d v="1899-12-30T13:10:00"/>
    <s v="Randwick"/>
    <n v="2"/>
    <n v="10"/>
    <s v="Zoukerino"/>
    <s v="Pro Syd-15"/>
    <n v="100"/>
  </r>
  <r>
    <x v="86"/>
    <d v="1899-12-30T14:35:00"/>
    <x v="13"/>
    <n v="5"/>
    <n v="1"/>
    <s v="Bellinger"/>
    <s v="Edge"/>
    <n v="12"/>
    <n v="22"/>
    <x v="1"/>
    <s v="Edge-12/Pro Mel-10"/>
    <s v=""/>
    <n v="88"/>
    <m/>
    <s v=""/>
    <s v="Bellinger"/>
    <s v=""/>
    <s v=""/>
    <s v=""/>
    <n v="100"/>
    <s v=""/>
    <n v="-100"/>
    <x v="0"/>
    <s v="ave"/>
    <x v="1"/>
    <s v=""/>
    <n v="-120"/>
    <s v="Vic"/>
    <s v="Bush"/>
    <d v="1899-12-30T14:35:00"/>
    <s v="Geelong"/>
    <n v="5"/>
    <n v="1"/>
    <s v="Bellinger"/>
    <s v="Edge-12/Pro Mel-10"/>
    <n v="120"/>
  </r>
  <r>
    <x v="86"/>
    <d v="1899-12-30T14:35:00"/>
    <x v="13"/>
    <n v="5"/>
    <n v="1"/>
    <s v="Bellinger"/>
    <s v="Pro Mel"/>
    <n v="10"/>
    <s v=""/>
    <x v="2"/>
    <s v=""/>
    <s v=""/>
    <s v=""/>
    <m/>
    <s v=""/>
    <s v="Bellinger"/>
    <s v=""/>
    <s v=""/>
    <s v=""/>
    <n v="100"/>
    <s v=""/>
    <n v="-100"/>
    <x v="0"/>
    <s v="ave"/>
    <x v="5"/>
    <s v=""/>
    <s v=""/>
    <s v="Vic"/>
    <s v="Bush"/>
    <d v="1899-12-30T14:35:00"/>
    <s v="Geelong"/>
    <n v="5"/>
    <n v="1"/>
    <s v="Bellinger"/>
    <s v=""/>
    <s v=""/>
  </r>
  <r>
    <x v="86"/>
    <d v="1899-12-30T14:35:00"/>
    <x v="13"/>
    <n v="5"/>
    <n v="2"/>
    <s v="Philosopher"/>
    <s v="E4"/>
    <n v="20"/>
    <n v="40"/>
    <x v="1"/>
    <s v="E4-20/Nat-20"/>
    <s v=""/>
    <n v="160"/>
    <m/>
    <s v=""/>
    <s v="Philosopher"/>
    <s v=""/>
    <s v=""/>
    <s v=""/>
    <n v="100"/>
    <s v=""/>
    <n v="-100"/>
    <x v="0"/>
    <s v="ave"/>
    <x v="7"/>
    <s v=""/>
    <n v="-130"/>
    <s v="Vic"/>
    <s v="Bush"/>
    <d v="1899-12-30T14:35:00"/>
    <s v="Geelong"/>
    <n v="5"/>
    <n v="2"/>
    <s v="Philosopher"/>
    <s v="E4-20/Nat-20"/>
    <n v="130"/>
  </r>
  <r>
    <x v="86"/>
    <d v="1899-12-30T14:35:00"/>
    <x v="13"/>
    <n v="5"/>
    <n v="2"/>
    <s v="Philosopher"/>
    <s v="Nat"/>
    <n v="20"/>
    <s v=""/>
    <x v="2"/>
    <s v=""/>
    <s v=""/>
    <s v=""/>
    <m/>
    <s v=""/>
    <s v="Philosopher"/>
    <s v=""/>
    <s v=""/>
    <s v=""/>
    <n v="100"/>
    <s v=""/>
    <n v="-100"/>
    <x v="0"/>
    <s v="ave"/>
    <x v="5"/>
    <s v=""/>
    <s v=""/>
    <s v="Vic"/>
    <s v="Bush"/>
    <d v="1899-12-30T14:35:00"/>
    <s v="Geelong"/>
    <n v="5"/>
    <n v="2"/>
    <s v="Philosopher"/>
    <s v=""/>
    <s v=""/>
  </r>
  <r>
    <x v="86"/>
    <d v="1899-12-30T14:55:00"/>
    <x v="6"/>
    <n v="5"/>
    <n v="13"/>
    <s v="Perfumist"/>
    <s v="Pro Syd"/>
    <n v="15"/>
    <n v="15"/>
    <x v="0"/>
    <s v="Pro Syd-15"/>
    <s v="OK"/>
    <n v="60"/>
    <n v="3.7"/>
    <n v="222"/>
    <s v="Perfumist"/>
    <s v=""/>
    <s v=""/>
    <s v=""/>
    <n v="100"/>
    <n v="370"/>
    <n v="270"/>
    <x v="0"/>
    <s v="Best"/>
    <x v="4"/>
    <n v="370"/>
    <n v="270"/>
    <s v="NSW"/>
    <s v="-"/>
    <d v="1899-12-30T14:55:00"/>
    <s v="Randwick"/>
    <n v="5"/>
    <n v="13"/>
    <s v="Perfumist"/>
    <s v="Pro Syd-15"/>
    <n v="100"/>
  </r>
  <r>
    <x v="86"/>
    <d v="1899-12-30T15:15:00"/>
    <x v="13"/>
    <n v="6"/>
    <n v="10"/>
    <s v="Haraldus"/>
    <s v="E4"/>
    <n v="20"/>
    <n v="40"/>
    <x v="1"/>
    <s v="E4-20/Nat-20"/>
    <s v=""/>
    <n v="160"/>
    <m/>
    <s v=""/>
    <s v="Haraldus"/>
    <s v=""/>
    <s v=""/>
    <s v=""/>
    <n v="100"/>
    <s v=""/>
    <n v="-100"/>
    <x v="0"/>
    <s v="ave"/>
    <x v="7"/>
    <s v=""/>
    <n v="-130"/>
    <s v="Vic"/>
    <s v="Bush"/>
    <d v="1899-12-30T15:15:00"/>
    <s v="Geelong"/>
    <n v="6"/>
    <n v="10"/>
    <s v="Haraldus"/>
    <s v="E4-20/Nat-20"/>
    <n v="130"/>
  </r>
  <r>
    <x v="86"/>
    <d v="1899-12-30T15:15:00"/>
    <x v="13"/>
    <n v="6"/>
    <n v="10"/>
    <s v="Haraldus"/>
    <s v="Nat"/>
    <n v="20"/>
    <s v=""/>
    <x v="2"/>
    <s v=""/>
    <s v=""/>
    <s v=""/>
    <m/>
    <s v=""/>
    <s v="Haraldus"/>
    <s v=""/>
    <s v=""/>
    <s v=""/>
    <n v="100"/>
    <s v=""/>
    <n v="-100"/>
    <x v="0"/>
    <s v="ave"/>
    <x v="5"/>
    <s v=""/>
    <s v=""/>
    <s v="Vic"/>
    <s v="Bush"/>
    <d v="1899-12-30T15:15:00"/>
    <s v="Geelong"/>
    <n v="6"/>
    <n v="10"/>
    <s v="Haraldus"/>
    <s v=""/>
    <s v=""/>
  </r>
  <r>
    <x v="86"/>
    <d v="1899-12-30T15:35:00"/>
    <x v="6"/>
    <n v="6"/>
    <n v="16"/>
    <s v="Inside Man"/>
    <s v="E4"/>
    <n v="10"/>
    <n v="23"/>
    <x v="1"/>
    <s v="E4-10/Nat-13"/>
    <s v="OK"/>
    <n v="92"/>
    <m/>
    <s v=""/>
    <s v="Inside Man"/>
    <n v="100"/>
    <s v=""/>
    <n v="-100"/>
    <n v="100"/>
    <s v=""/>
    <n v="-100"/>
    <x v="0"/>
    <s v="Best"/>
    <x v="3"/>
    <s v=""/>
    <n v="-40"/>
    <s v="NSW"/>
    <s v="-"/>
    <d v="1899-12-30T15:35:00"/>
    <s v="Randwick"/>
    <n v="6"/>
    <n v="16"/>
    <s v="Inside Man"/>
    <s v="E4-10/Nat-13"/>
    <n v="40"/>
  </r>
  <r>
    <x v="86"/>
    <d v="1899-12-30T15:35:00"/>
    <x v="6"/>
    <n v="6"/>
    <n v="16"/>
    <s v="Inside Man"/>
    <s v="Nat"/>
    <n v="13"/>
    <s v=""/>
    <x v="2"/>
    <s v=""/>
    <s v="OK"/>
    <s v=""/>
    <m/>
    <s v=""/>
    <s v="Inside Man"/>
    <s v=""/>
    <s v=""/>
    <s v=""/>
    <n v="100"/>
    <s v=""/>
    <n v="-100"/>
    <x v="0"/>
    <s v="Best"/>
    <x v="5"/>
    <s v=""/>
    <s v=""/>
    <s v="NSW"/>
    <s v="-"/>
    <d v="1899-12-30T15:35:00"/>
    <s v="Randwick"/>
    <n v="6"/>
    <n v="16"/>
    <s v="Inside Man"/>
    <s v=""/>
    <s v=""/>
  </r>
  <r>
    <x v="86"/>
    <d v="1899-12-30T16:15:00"/>
    <x v="6"/>
    <n v="7"/>
    <n v="7"/>
    <s v="Disneck"/>
    <s v="Pro Syd"/>
    <n v="15"/>
    <n v="15"/>
    <x v="0"/>
    <s v="Pro Syd-15"/>
    <s v="OK"/>
    <n v="60"/>
    <n v="2.2000000000000002"/>
    <n v="132"/>
    <s v="Disneck"/>
    <s v=""/>
    <s v=""/>
    <s v=""/>
    <n v="100"/>
    <n v="220.00000000000003"/>
    <n v="120.00000000000003"/>
    <x v="0"/>
    <s v="Best"/>
    <x v="4"/>
    <n v="220.00000000000003"/>
    <n v="120.00000000000003"/>
    <s v="NSW"/>
    <s v="-"/>
    <d v="1899-12-30T16:15:00"/>
    <s v="Randwick"/>
    <n v="7"/>
    <n v="7"/>
    <s v="Disneck"/>
    <s v="Pro Syd-15"/>
    <n v="100"/>
  </r>
  <r>
    <x v="86"/>
    <d v="1899-12-30T16:35:00"/>
    <x v="13"/>
    <n v="8"/>
    <n v="3"/>
    <s v="Dashing"/>
    <s v="E4"/>
    <n v="12"/>
    <n v="32"/>
    <x v="1"/>
    <s v="E4-12/Edge-20"/>
    <s v=""/>
    <n v="128"/>
    <m/>
    <s v=""/>
    <s v="Dashing"/>
    <s v=""/>
    <s v=""/>
    <s v=""/>
    <n v="100"/>
    <s v=""/>
    <n v="-100"/>
    <x v="0"/>
    <s v="ave"/>
    <x v="7"/>
    <s v=""/>
    <n v="-130"/>
    <s v="Vic"/>
    <s v="Bush"/>
    <d v="1899-12-30T16:35:00"/>
    <s v="Geelong"/>
    <n v="8"/>
    <n v="3"/>
    <s v="Dashing"/>
    <s v="E4-12/Edge-20"/>
    <n v="130"/>
  </r>
  <r>
    <x v="86"/>
    <d v="1899-12-30T16:35:00"/>
    <x v="13"/>
    <n v="8"/>
    <n v="3"/>
    <s v="Dashing"/>
    <s v="Edge"/>
    <n v="20"/>
    <s v=""/>
    <x v="2"/>
    <s v=""/>
    <s v=""/>
    <s v=""/>
    <m/>
    <s v=""/>
    <s v="Dashing"/>
    <s v=""/>
    <s v=""/>
    <s v=""/>
    <n v="100"/>
    <s v=""/>
    <n v="-100"/>
    <x v="0"/>
    <s v="ave"/>
    <x v="5"/>
    <s v=""/>
    <s v=""/>
    <s v="Vic"/>
    <s v="Bush"/>
    <d v="1899-12-30T16:35:00"/>
    <s v="Geelong"/>
    <n v="8"/>
    <n v="3"/>
    <s v="Dashing"/>
    <s v=""/>
    <s v=""/>
  </r>
  <r>
    <x v="86"/>
    <d v="1899-12-30T16:55:00"/>
    <x v="6"/>
    <n v="8"/>
    <n v="17"/>
    <s v="Akkadian Emperor"/>
    <s v="Pro Syd"/>
    <n v="10"/>
    <n v="10"/>
    <x v="0"/>
    <s v="Pro Syd-10"/>
    <s v="OK"/>
    <n v="40"/>
    <m/>
    <s v=""/>
    <s v="Akkadian Emperor"/>
    <s v=""/>
    <s v=""/>
    <s v=""/>
    <n v="100"/>
    <s v=""/>
    <n v="-100"/>
    <x v="0"/>
    <s v="Poor &lt;55"/>
    <x v="2"/>
    <s v=""/>
    <n v="-20"/>
    <s v="NSW"/>
    <s v="-"/>
    <d v="1899-12-30T16:55:00"/>
    <s v="Randwick"/>
    <n v="8"/>
    <n v="17"/>
    <s v="Akkadian Emperor"/>
    <s v="Pro Syd-10"/>
    <n v="20"/>
  </r>
  <r>
    <x v="86"/>
    <d v="1899-12-30T16:55:00"/>
    <x v="6"/>
    <n v="8"/>
    <n v="1"/>
    <s v="Morning Sun"/>
    <s v="E4"/>
    <n v="10"/>
    <n v="23"/>
    <x v="1"/>
    <s v="E4-10/Nat-13"/>
    <s v="OK"/>
    <n v="92"/>
    <m/>
    <s v=""/>
    <s v="Morning Sun"/>
    <n v="100"/>
    <s v=""/>
    <n v="-100"/>
    <n v="100"/>
    <s v=""/>
    <n v="-100"/>
    <x v="0"/>
    <s v="Best"/>
    <x v="3"/>
    <s v=""/>
    <n v="-40"/>
    <s v="NSW"/>
    <s v="-"/>
    <d v="1899-12-30T16:55:00"/>
    <s v="Randwick"/>
    <n v="8"/>
    <n v="1"/>
    <s v="Morning Sun"/>
    <s v="E4-10/Nat-13"/>
    <n v="40"/>
  </r>
  <r>
    <x v="86"/>
    <d v="1899-12-30T16:55:00"/>
    <x v="6"/>
    <n v="8"/>
    <n v="1"/>
    <s v="Morning Sun"/>
    <s v="Nat"/>
    <n v="13"/>
    <s v=""/>
    <x v="2"/>
    <s v=""/>
    <s v="OK"/>
    <s v=""/>
    <m/>
    <s v=""/>
    <s v="Morning Sun"/>
    <s v=""/>
    <s v=""/>
    <s v=""/>
    <n v="100"/>
    <s v=""/>
    <n v="-100"/>
    <x v="0"/>
    <s v="Best"/>
    <x v="5"/>
    <s v=""/>
    <s v=""/>
    <s v="NSW"/>
    <s v="-"/>
    <d v="1899-12-30T16:55:00"/>
    <s v="Randwick"/>
    <n v="8"/>
    <n v="1"/>
    <s v="Morning Sun"/>
    <s v=""/>
    <s v=""/>
  </r>
  <r>
    <x v="86"/>
    <d v="1899-12-30T16:55:00"/>
    <x v="6"/>
    <n v="8"/>
    <n v="2"/>
    <s v="Unlimited"/>
    <s v="Pro Syd"/>
    <n v="15"/>
    <n v="15"/>
    <x v="0"/>
    <s v="Pro Syd-15"/>
    <s v="OK"/>
    <n v="60"/>
    <n v="8.9"/>
    <n v="534"/>
    <s v="Unlimited"/>
    <s v=""/>
    <s v=""/>
    <s v=""/>
    <n v="100"/>
    <n v="890"/>
    <n v="790"/>
    <x v="0"/>
    <s v="Best"/>
    <x v="4"/>
    <n v="890"/>
    <n v="790"/>
    <s v="NSW"/>
    <s v="-"/>
    <d v="1899-12-30T16:55:00"/>
    <s v="Randwick"/>
    <n v="8"/>
    <n v="2"/>
    <s v="Unlimited"/>
    <s v="Pro Syd-15"/>
    <n v="100"/>
  </r>
  <r>
    <x v="86"/>
    <d v="1899-12-30T17:15:00"/>
    <x v="13"/>
    <n v="9"/>
    <n v="8"/>
    <s v="She'S Bulletproof"/>
    <s v="E4"/>
    <n v="12"/>
    <n v="12"/>
    <x v="0"/>
    <s v="E4-12"/>
    <s v=""/>
    <n v="48"/>
    <m/>
    <s v=""/>
    <s v="She'S Bulletproof"/>
    <s v=""/>
    <s v=""/>
    <s v=""/>
    <n v="100"/>
    <s v=""/>
    <n v="-100"/>
    <x v="0"/>
    <s v="Poor &lt;55"/>
    <x v="2"/>
    <s v=""/>
    <n v="-20"/>
    <s v="Vic"/>
    <s v="Bush"/>
    <d v="1899-12-30T17:15:00"/>
    <s v="Geelong"/>
    <n v="9"/>
    <n v="8"/>
    <s v="She'S Bulletproof"/>
    <s v="E4-12"/>
    <n v="20"/>
  </r>
  <r>
    <x v="86"/>
    <d v="1899-12-30T17:35:00"/>
    <x v="6"/>
    <n v="9"/>
    <n v="4"/>
    <s v="Boston Rocks"/>
    <s v="Pro Syd"/>
    <n v="15"/>
    <n v="15"/>
    <x v="0"/>
    <s v="Pro Syd-15"/>
    <s v="OK"/>
    <n v="60"/>
    <m/>
    <s v=""/>
    <s v="Boston Rocks"/>
    <s v=""/>
    <s v=""/>
    <s v=""/>
    <n v="100"/>
    <s v=""/>
    <n v="-100"/>
    <x v="0"/>
    <s v="Best"/>
    <x v="4"/>
    <s v=""/>
    <n v="-100"/>
    <s v="NSW"/>
    <s v="-"/>
    <d v="1899-12-30T17:35:00"/>
    <s v="Randwick"/>
    <n v="9"/>
    <n v="4"/>
    <s v="Boston Rocks"/>
    <s v="Pro Syd-15"/>
    <n v="100"/>
  </r>
  <r>
    <x v="86"/>
    <d v="1899-12-30T18:10:00"/>
    <x v="6"/>
    <n v="10"/>
    <n v="6"/>
    <s v="Monarchs Brae"/>
    <s v="E4"/>
    <n v="10"/>
    <n v="10"/>
    <x v="0"/>
    <s v="E4-10"/>
    <s v="OK"/>
    <n v="40"/>
    <m/>
    <s v=""/>
    <s v="Monarchs Brae"/>
    <s v=""/>
    <s v=""/>
    <s v=""/>
    <n v="100"/>
    <s v=""/>
    <n v="-100"/>
    <x v="0"/>
    <s v="Poor &lt;55"/>
    <x v="2"/>
    <s v=""/>
    <n v="-20"/>
    <s v="NSW"/>
    <s v="-"/>
    <d v="1899-12-30T18:10:00"/>
    <s v="Randwick"/>
    <n v="10"/>
    <n v="6"/>
    <s v="Monarchs Brae"/>
    <s v="E4-10"/>
    <n v="20"/>
  </r>
  <r>
    <x v="87"/>
    <d v="1899-12-30T12:20:00"/>
    <x v="0"/>
    <n v="1"/>
    <n v="3"/>
    <s v="Xarpo"/>
    <s v="E4"/>
    <n v="10"/>
    <n v="23"/>
    <x v="1"/>
    <s v="E4-10/Nat-13"/>
    <s v="OK"/>
    <n v="92"/>
    <m/>
    <s v=""/>
    <s v="Xarpo"/>
    <n v="100"/>
    <s v=""/>
    <n v="-100"/>
    <n v="100"/>
    <s v=""/>
    <n v="-100"/>
    <x v="0"/>
    <s v="Best"/>
    <x v="4"/>
    <s v=""/>
    <n v="-100"/>
    <s v="Vic"/>
    <s v="-"/>
    <d v="1899-12-30T12:20:00"/>
    <s v="Flemington"/>
    <n v="1"/>
    <n v="3"/>
    <s v="Xarpo"/>
    <s v="E4-10/Nat-13"/>
    <n v="100"/>
  </r>
  <r>
    <x v="87"/>
    <d v="1899-12-30T12:20:00"/>
    <x v="0"/>
    <n v="1"/>
    <n v="3"/>
    <s v="Xarpo"/>
    <s v="Nat"/>
    <n v="13"/>
    <s v=""/>
    <x v="2"/>
    <s v=""/>
    <s v="OK"/>
    <s v=""/>
    <m/>
    <s v=""/>
    <s v="Xarpo"/>
    <s v=""/>
    <s v=""/>
    <s v=""/>
    <n v="100"/>
    <s v=""/>
    <n v="-100"/>
    <x v="0"/>
    <s v="Best"/>
    <x v="5"/>
    <s v=""/>
    <s v=""/>
    <s v="Vic"/>
    <s v="-"/>
    <d v="1899-12-30T12:20:00"/>
    <s v="Flemington"/>
    <n v="1"/>
    <n v="3"/>
    <s v="Xarpo"/>
    <s v=""/>
    <s v=""/>
  </r>
  <r>
    <x v="87"/>
    <d v="1899-12-30T13:23:00"/>
    <x v="0"/>
    <n v="3"/>
    <n v="2"/>
    <s v="Keep Your Cool"/>
    <s v="E4"/>
    <n v="12"/>
    <n v="35"/>
    <x v="3"/>
    <s v="E4-12/Edge-10/Pro Mel-13"/>
    <s v="OK"/>
    <n v="140"/>
    <m/>
    <s v=""/>
    <s v="Keep Your Cool"/>
    <n v="200"/>
    <s v=""/>
    <n v="-200"/>
    <n v="100"/>
    <s v=""/>
    <n v="-100"/>
    <x v="0"/>
    <s v="Best"/>
    <x v="6"/>
    <s v=""/>
    <n v="-150"/>
    <s v="Vic"/>
    <s v="-"/>
    <d v="1899-12-30T13:23:00"/>
    <s v="Flemington"/>
    <n v="3"/>
    <n v="2"/>
    <s v="Keep Your Cool"/>
    <s v="E4-12/Edge-10/Pro Mel-13"/>
    <n v="150"/>
  </r>
  <r>
    <x v="87"/>
    <d v="1899-12-30T13:23:00"/>
    <x v="0"/>
    <n v="3"/>
    <n v="2"/>
    <s v="Keep Your Cool"/>
    <s v="Edge"/>
    <n v="10"/>
    <s v=""/>
    <x v="2"/>
    <s v=""/>
    <s v="OK"/>
    <s v=""/>
    <m/>
    <s v=""/>
    <s v="Keep Your Cool"/>
    <s v=""/>
    <s v=""/>
    <s v=""/>
    <n v="100"/>
    <s v=""/>
    <n v="-100"/>
    <x v="0"/>
    <s v="Best"/>
    <x v="5"/>
    <s v=""/>
    <s v=""/>
    <s v="Vic"/>
    <s v="-"/>
    <d v="1899-12-30T13:23:00"/>
    <s v="Flemington"/>
    <n v="3"/>
    <n v="2"/>
    <s v="Keep Your Cool"/>
    <s v=""/>
    <s v=""/>
  </r>
  <r>
    <x v="87"/>
    <d v="1899-12-30T13:23:00"/>
    <x v="0"/>
    <n v="3"/>
    <n v="2"/>
    <s v="Keep Your Cool"/>
    <s v="Pro Mel"/>
    <n v="13"/>
    <s v=""/>
    <x v="2"/>
    <s v=""/>
    <s v="OK"/>
    <s v=""/>
    <n v="3.2"/>
    <s v=""/>
    <s v="Keep Your Cool"/>
    <s v=""/>
    <s v=""/>
    <s v=""/>
    <n v="100"/>
    <n v="320"/>
    <n v="220"/>
    <x v="0"/>
    <s v="Best"/>
    <x v="5"/>
    <s v=""/>
    <s v=""/>
    <s v="Vic"/>
    <s v="-"/>
    <d v="1899-12-30T13:23:00"/>
    <s v="Flemington"/>
    <n v="3"/>
    <n v="2"/>
    <s v="Keep Your Cool"/>
    <s v=""/>
    <s v=""/>
  </r>
  <r>
    <x v="87"/>
    <d v="1899-12-30T13:23:00"/>
    <x v="0"/>
    <n v="3"/>
    <n v="1"/>
    <s v="Smokin' Princess"/>
    <s v="E4"/>
    <n v="12"/>
    <n v="42"/>
    <x v="3"/>
    <s v="E4-12/Edge-15/Pro Mel-15"/>
    <s v="OK"/>
    <n v="168"/>
    <n v="3.2"/>
    <n v="537.6"/>
    <s v="Smokin' Princess"/>
    <n v="200"/>
    <n v="640"/>
    <n v="440"/>
    <n v="100"/>
    <n v="320"/>
    <n v="220"/>
    <x v="0"/>
    <s v="Best"/>
    <x v="6"/>
    <n v="480"/>
    <n v="330"/>
    <s v="Vic"/>
    <s v="-"/>
    <d v="1899-12-30T13:23:00"/>
    <s v="Flemington"/>
    <n v="3"/>
    <n v="1"/>
    <s v="Smokin' Princess"/>
    <s v="E4-12/Edge-15/Pro Mel-15"/>
    <n v="150"/>
  </r>
  <r>
    <x v="87"/>
    <d v="1899-12-30T13:23:00"/>
    <x v="0"/>
    <n v="3"/>
    <n v="1"/>
    <s v="Smokin' Princess"/>
    <s v="Edge"/>
    <n v="15"/>
    <s v=""/>
    <x v="2"/>
    <s v=""/>
    <s v="OK"/>
    <s v=""/>
    <n v="3.2"/>
    <s v=""/>
    <s v="Smokin' Princess"/>
    <s v=""/>
    <s v=""/>
    <s v=""/>
    <n v="100"/>
    <n v="320"/>
    <n v="220"/>
    <x v="0"/>
    <s v="Best"/>
    <x v="5"/>
    <s v=""/>
    <s v=""/>
    <s v="Vic"/>
    <s v="-"/>
    <d v="1899-12-30T13:23:00"/>
    <s v="Flemington"/>
    <n v="3"/>
    <n v="1"/>
    <s v="Smokin' Princess"/>
    <s v=""/>
    <s v=""/>
  </r>
  <r>
    <x v="87"/>
    <d v="1899-12-30T13:23:00"/>
    <x v="0"/>
    <n v="3"/>
    <n v="1"/>
    <s v="Smokin' Princess"/>
    <s v="Pro Mel"/>
    <n v="15"/>
    <s v=""/>
    <x v="2"/>
    <s v=""/>
    <s v="OK"/>
    <s v=""/>
    <m/>
    <s v=""/>
    <s v="Smokin' Princess"/>
    <s v=""/>
    <s v=""/>
    <s v=""/>
    <n v="100"/>
    <s v=""/>
    <n v="-100"/>
    <x v="0"/>
    <s v="Best"/>
    <x v="5"/>
    <s v=""/>
    <s v=""/>
    <s v="Vic"/>
    <s v="-"/>
    <d v="1899-12-30T13:23:00"/>
    <s v="Flemington"/>
    <n v="3"/>
    <n v="1"/>
    <s v="Smokin' Princess"/>
    <s v=""/>
    <s v=""/>
  </r>
  <r>
    <x v="87"/>
    <d v="1899-12-30T13:58:00"/>
    <x v="0"/>
    <n v="4"/>
    <n v="5"/>
    <s v="Flamin Romans"/>
    <s v="E4"/>
    <n v="20"/>
    <n v="60"/>
    <x v="3"/>
    <s v="E4-20/Edge-20/Nat-20"/>
    <s v="OK"/>
    <n v="240"/>
    <m/>
    <s v=""/>
    <s v="Flamin Romans"/>
    <n v="200"/>
    <s v=""/>
    <n v="-200"/>
    <n v="100"/>
    <s v=""/>
    <n v="-100"/>
    <x v="0"/>
    <s v="Best"/>
    <x v="6"/>
    <s v=""/>
    <n v="-150"/>
    <s v="Vic"/>
    <s v="-"/>
    <d v="1899-12-30T13:58:00"/>
    <s v="Flemington"/>
    <n v="4"/>
    <n v="5"/>
    <s v="Flamin Romans"/>
    <s v="E4-20/Edge-20/Nat-20"/>
    <n v="150"/>
  </r>
  <r>
    <x v="87"/>
    <d v="1899-12-30T13:58:00"/>
    <x v="0"/>
    <n v="4"/>
    <n v="5"/>
    <s v="Flamin Romans"/>
    <s v="Edge"/>
    <n v="20"/>
    <s v=""/>
    <x v="2"/>
    <s v=""/>
    <s v="OK"/>
    <s v=""/>
    <m/>
    <s v=""/>
    <s v="Flamin Romans"/>
    <s v=""/>
    <s v=""/>
    <s v=""/>
    <n v="100"/>
    <s v=""/>
    <n v="-100"/>
    <x v="0"/>
    <s v="Best"/>
    <x v="5"/>
    <s v=""/>
    <s v=""/>
    <s v="Vic"/>
    <s v="-"/>
    <d v="1899-12-30T13:58:00"/>
    <s v="Flemington"/>
    <n v="4"/>
    <n v="5"/>
    <s v="Flamin Romans"/>
    <s v=""/>
    <s v=""/>
  </r>
  <r>
    <x v="87"/>
    <d v="1899-12-30T13:58:00"/>
    <x v="0"/>
    <n v="4"/>
    <n v="5"/>
    <s v="Flamin Romans"/>
    <s v="Nat"/>
    <n v="20"/>
    <s v=""/>
    <x v="2"/>
    <s v=""/>
    <s v="OK"/>
    <s v=""/>
    <m/>
    <s v=""/>
    <s v="Flamin Romans"/>
    <s v=""/>
    <s v=""/>
    <s v=""/>
    <n v="100"/>
    <s v=""/>
    <n v="-100"/>
    <x v="0"/>
    <s v="Best"/>
    <x v="5"/>
    <s v=""/>
    <s v=""/>
    <s v="Vic"/>
    <s v="-"/>
    <d v="1899-12-30T13:58:00"/>
    <s v="Flemington"/>
    <n v="4"/>
    <n v="5"/>
    <s v="Flamin Romans"/>
    <s v=""/>
    <s v=""/>
  </r>
  <r>
    <x v="87"/>
    <d v="1899-12-30T13:58:00"/>
    <x v="0"/>
    <n v="4"/>
    <n v="5"/>
    <s v="Flamin' Romans"/>
    <s v="Pro Mel"/>
    <n v="10"/>
    <n v="10"/>
    <x v="0"/>
    <s v="Pro Mel-10"/>
    <s v="OK"/>
    <n v="40"/>
    <n v="5.5"/>
    <n v="220"/>
    <s v="Flamin' Romans"/>
    <s v=""/>
    <s v=""/>
    <s v=""/>
    <n v="100"/>
    <n v="550"/>
    <n v="450"/>
    <x v="0"/>
    <s v="Poor &lt;55"/>
    <x v="2"/>
    <n v="110"/>
    <n v="90"/>
    <s v="Vic"/>
    <s v="-"/>
    <d v="1899-12-30T13:58:00"/>
    <s v="Flemington"/>
    <n v="4"/>
    <n v="5"/>
    <s v="Flamin' Romans"/>
    <s v="Pro Mel-10"/>
    <n v="20"/>
  </r>
  <r>
    <x v="87"/>
    <d v="1899-12-30T13:58:00"/>
    <x v="0"/>
    <n v="4"/>
    <n v="1"/>
    <s v="Taramansour"/>
    <s v="E4"/>
    <n v="12"/>
    <n v="42"/>
    <x v="3"/>
    <s v="E4-12/Edge-15/Pro Mel-15"/>
    <s v="OK"/>
    <n v="168"/>
    <n v="5.5"/>
    <n v="924"/>
    <s v="Taramansour"/>
    <n v="200"/>
    <n v="1100"/>
    <n v="900"/>
    <n v="100"/>
    <n v="550"/>
    <n v="450"/>
    <x v="0"/>
    <s v="Best"/>
    <x v="6"/>
    <n v="825"/>
    <n v="675"/>
    <s v="Vic"/>
    <s v="-"/>
    <d v="1899-12-30T13:58:00"/>
    <s v="Flemington"/>
    <n v="4"/>
    <n v="1"/>
    <s v="Taramansour"/>
    <s v="E4-12/Edge-15/Pro Mel-15"/>
    <n v="150"/>
  </r>
  <r>
    <x v="87"/>
    <d v="1899-12-30T13:58:00"/>
    <x v="0"/>
    <n v="4"/>
    <n v="1"/>
    <s v="Taramansour"/>
    <s v="Edge"/>
    <n v="15"/>
    <s v=""/>
    <x v="2"/>
    <s v=""/>
    <s v="OK"/>
    <s v=""/>
    <n v="5.5"/>
    <s v=""/>
    <s v="Taramansour"/>
    <s v=""/>
    <s v=""/>
    <s v=""/>
    <n v="100"/>
    <n v="550"/>
    <n v="450"/>
    <x v="0"/>
    <s v="Best"/>
    <x v="5"/>
    <s v=""/>
    <s v=""/>
    <s v="Vic"/>
    <s v="-"/>
    <d v="1899-12-30T13:58:00"/>
    <s v="Flemington"/>
    <n v="4"/>
    <n v="1"/>
    <s v="Taramansour"/>
    <s v=""/>
    <s v=""/>
  </r>
  <r>
    <x v="87"/>
    <d v="1899-12-30T13:58:00"/>
    <x v="0"/>
    <n v="4"/>
    <n v="1"/>
    <s v="Taramansour"/>
    <s v="Pro Mel"/>
    <n v="15"/>
    <s v=""/>
    <x v="2"/>
    <s v=""/>
    <s v="OK"/>
    <s v=""/>
    <m/>
    <s v=""/>
    <s v="Taramansour"/>
    <s v=""/>
    <s v=""/>
    <s v=""/>
    <n v="100"/>
    <s v=""/>
    <n v="-100"/>
    <x v="0"/>
    <s v="Best"/>
    <x v="5"/>
    <s v=""/>
    <s v=""/>
    <s v="Vic"/>
    <s v="-"/>
    <d v="1899-12-30T13:58:00"/>
    <s v="Flemington"/>
    <n v="4"/>
    <n v="1"/>
    <s v="Taramansour"/>
    <s v=""/>
    <s v=""/>
  </r>
  <r>
    <x v="87"/>
    <d v="1899-12-30T14:20:00"/>
    <x v="21"/>
    <n v="4"/>
    <n v="8"/>
    <s v="Grand Impact"/>
    <s v="E4"/>
    <n v="10"/>
    <n v="40"/>
    <x v="3"/>
    <s v="E4-10/Edge-15/Pro Syd-15"/>
    <s v=""/>
    <n v="160"/>
    <n v="4.5999999999999996"/>
    <n v="736"/>
    <s v="Grand Impact"/>
    <s v=""/>
    <s v=""/>
    <s v=""/>
    <n v="100"/>
    <n v="459.99999999999994"/>
    <n v="359.99999999999994"/>
    <x v="0"/>
    <s v="ave"/>
    <x v="7"/>
    <n v="598"/>
    <n v="468"/>
    <s v="NSW"/>
    <s v="Bush"/>
    <d v="1899-12-30T14:20:00"/>
    <s v="Wyong"/>
    <n v="4"/>
    <n v="8"/>
    <s v="Grand Impact"/>
    <s v="E4-10/Edge-15/Pro Syd-15"/>
    <n v="130"/>
  </r>
  <r>
    <x v="87"/>
    <d v="1899-12-30T14:20:00"/>
    <x v="21"/>
    <n v="4"/>
    <n v="8"/>
    <s v="Grand Impact"/>
    <s v="Edge"/>
    <n v="15"/>
    <s v=""/>
    <x v="2"/>
    <s v=""/>
    <s v=""/>
    <s v=""/>
    <n v="4.5999999999999996"/>
    <s v=""/>
    <s v="Grand Impact"/>
    <s v=""/>
    <s v=""/>
    <s v=""/>
    <n v="100"/>
    <n v="459.99999999999994"/>
    <n v="359.99999999999994"/>
    <x v="0"/>
    <s v="ave"/>
    <x v="5"/>
    <s v=""/>
    <s v=""/>
    <s v="NSW"/>
    <s v="Bush"/>
    <d v="1899-12-30T14:20:00"/>
    <s v="Wyong"/>
    <n v="4"/>
    <n v="8"/>
    <s v="Grand Impact"/>
    <s v=""/>
    <s v=""/>
  </r>
  <r>
    <x v="87"/>
    <d v="1899-12-30T14:20:00"/>
    <x v="21"/>
    <n v="4"/>
    <n v="8"/>
    <s v="Grand Impact"/>
    <s v="Pro Syd"/>
    <n v="15"/>
    <s v=""/>
    <x v="2"/>
    <s v=""/>
    <s v=""/>
    <s v=""/>
    <n v="4.5999999999999996"/>
    <s v=""/>
    <s v="Grand Impact"/>
    <s v=""/>
    <s v=""/>
    <s v=""/>
    <n v="100"/>
    <n v="459.99999999999994"/>
    <n v="359.99999999999994"/>
    <x v="0"/>
    <s v="ave"/>
    <x v="5"/>
    <s v=""/>
    <s v=""/>
    <s v="NSW"/>
    <s v="Bush"/>
    <d v="1899-12-30T14:20:00"/>
    <s v="Wyong"/>
    <n v="4"/>
    <n v="8"/>
    <s v="Grand Impact"/>
    <s v=""/>
    <s v=""/>
  </r>
  <r>
    <x v="87"/>
    <d v="1899-12-30T14:20:00"/>
    <x v="21"/>
    <n v="4"/>
    <n v="1"/>
    <s v="Iowna Merc"/>
    <s v="Pro Syd"/>
    <n v="10"/>
    <n v="10"/>
    <x v="0"/>
    <s v="Pro Syd-10"/>
    <s v=""/>
    <n v="40"/>
    <m/>
    <s v=""/>
    <s v="Iowna Merc"/>
    <s v=""/>
    <s v=""/>
    <s v=""/>
    <n v="100"/>
    <s v=""/>
    <n v="-100"/>
    <x v="0"/>
    <s v="Poor &lt;55"/>
    <x v="2"/>
    <s v=""/>
    <n v="-20"/>
    <s v="NSW"/>
    <s v="Bush"/>
    <d v="1899-12-30T14:20:00"/>
    <s v="Wyong"/>
    <n v="4"/>
    <n v="1"/>
    <s v="Iowna Merc"/>
    <s v="Pro Syd-10"/>
    <n v="20"/>
  </r>
  <r>
    <x v="87"/>
    <d v="1899-12-30T15:08:00"/>
    <x v="0"/>
    <n v="6"/>
    <n v="7"/>
    <s v="La Fracas"/>
    <s v="E4"/>
    <n v="10"/>
    <n v="23"/>
    <x v="1"/>
    <s v="E4-10/Nat-13"/>
    <s v="OK"/>
    <n v="92"/>
    <m/>
    <s v=""/>
    <s v="La Fracas"/>
    <n v="100"/>
    <s v=""/>
    <n v="-100"/>
    <n v="100"/>
    <s v=""/>
    <n v="-100"/>
    <x v="0"/>
    <s v="Best"/>
    <x v="4"/>
    <s v=""/>
    <n v="-100"/>
    <s v="Vic"/>
    <s v="-"/>
    <d v="1899-12-30T15:08:00"/>
    <s v="Flemington"/>
    <n v="6"/>
    <n v="7"/>
    <s v="La Fracas"/>
    <s v="E4-10/Nat-13"/>
    <n v="100"/>
  </r>
  <r>
    <x v="87"/>
    <d v="1899-12-30T15:08:00"/>
    <x v="0"/>
    <n v="6"/>
    <n v="7"/>
    <s v="La Fracas"/>
    <s v="Nat"/>
    <n v="13"/>
    <s v=""/>
    <x v="2"/>
    <s v=""/>
    <s v="OK"/>
    <s v=""/>
    <m/>
    <s v=""/>
    <s v="La Fracas"/>
    <s v=""/>
    <s v=""/>
    <s v=""/>
    <n v="100"/>
    <s v=""/>
    <n v="-100"/>
    <x v="0"/>
    <s v="Best"/>
    <x v="5"/>
    <s v=""/>
    <s v=""/>
    <s v="Vic"/>
    <s v="-"/>
    <d v="1899-12-30T15:08:00"/>
    <s v="Flemington"/>
    <n v="6"/>
    <n v="7"/>
    <s v="La Fracas"/>
    <s v=""/>
    <s v=""/>
  </r>
  <r>
    <x v="87"/>
    <d v="1899-12-30T15:43:00"/>
    <x v="0"/>
    <n v="7"/>
    <n v="19"/>
    <s v="New Sovereign"/>
    <s v="E4"/>
    <n v="20"/>
    <n v="40"/>
    <x v="1"/>
    <s v="E4-20/Nat-20"/>
    <s v="OK"/>
    <n v="160"/>
    <m/>
    <s v=""/>
    <s v="New Sovereign"/>
    <n v="200"/>
    <s v=""/>
    <n v="-200"/>
    <n v="100"/>
    <s v=""/>
    <n v="-100"/>
    <x v="0"/>
    <s v="Best"/>
    <x v="6"/>
    <s v=""/>
    <n v="-150"/>
    <s v="Vic"/>
    <s v="-"/>
    <d v="1899-12-30T15:43:00"/>
    <s v="Flemington"/>
    <n v="7"/>
    <n v="19"/>
    <s v="New Sovereign"/>
    <s v="E4-20/Nat-20"/>
    <n v="150"/>
  </r>
  <r>
    <x v="87"/>
    <d v="1899-12-30T15:43:00"/>
    <x v="0"/>
    <n v="7"/>
    <n v="19"/>
    <s v="New Sovereign"/>
    <s v="Nat"/>
    <n v="20"/>
    <s v=""/>
    <x v="2"/>
    <s v=""/>
    <s v="OK"/>
    <s v=""/>
    <m/>
    <s v=""/>
    <s v="New Sovereign"/>
    <s v=""/>
    <s v=""/>
    <s v=""/>
    <n v="100"/>
    <s v=""/>
    <n v="-100"/>
    <x v="0"/>
    <s v="Best"/>
    <x v="5"/>
    <s v=""/>
    <s v=""/>
    <s v="Vic"/>
    <s v="-"/>
    <d v="1899-12-30T15:43:00"/>
    <s v="Flemington"/>
    <n v="7"/>
    <n v="19"/>
    <s v="New Sovereign"/>
    <s v=""/>
    <s v=""/>
  </r>
  <r>
    <x v="87"/>
    <d v="1899-12-30T16:05:00"/>
    <x v="21"/>
    <n v="7"/>
    <n v="8"/>
    <s v="Unlimited"/>
    <s v="E4"/>
    <n v="10"/>
    <n v="40"/>
    <x v="3"/>
    <s v="E4-10/Edge-15/Pro Syd-15"/>
    <s v=""/>
    <n v="160"/>
    <m/>
    <s v=""/>
    <s v="Unlimited"/>
    <s v=""/>
    <s v=""/>
    <s v=""/>
    <n v="100"/>
    <s v=""/>
    <n v="-100"/>
    <x v="0"/>
    <s v="ave"/>
    <x v="7"/>
    <s v=""/>
    <n v="-130"/>
    <s v="NSW"/>
    <s v="Bush"/>
    <d v="1899-12-30T16:05:00"/>
    <s v="Wyong"/>
    <n v="7"/>
    <n v="8"/>
    <s v="Unlimited"/>
    <s v="E4-10/Edge-15/Pro Syd-15"/>
    <n v="130"/>
  </r>
  <r>
    <x v="87"/>
    <d v="1899-12-30T16:05:00"/>
    <x v="21"/>
    <n v="7"/>
    <n v="8"/>
    <s v="Unlimited"/>
    <s v="Edge"/>
    <n v="15"/>
    <s v=""/>
    <x v="2"/>
    <s v=""/>
    <s v=""/>
    <s v=""/>
    <m/>
    <s v=""/>
    <s v="Unlimited"/>
    <s v=""/>
    <s v=""/>
    <s v=""/>
    <n v="100"/>
    <s v=""/>
    <n v="-100"/>
    <x v="0"/>
    <s v="ave"/>
    <x v="5"/>
    <s v=""/>
    <s v=""/>
    <s v="NSW"/>
    <s v="Bush"/>
    <d v="1899-12-30T16:05:00"/>
    <s v="Wyong"/>
    <n v="7"/>
    <n v="8"/>
    <s v="Unlimited"/>
    <s v=""/>
    <s v=""/>
  </r>
  <r>
    <x v="87"/>
    <d v="1899-12-30T16:05:00"/>
    <x v="21"/>
    <n v="7"/>
    <n v="8"/>
    <s v="Unlimited"/>
    <s v="Pro Syd"/>
    <n v="15"/>
    <s v=""/>
    <x v="2"/>
    <s v=""/>
    <s v=""/>
    <s v=""/>
    <m/>
    <s v=""/>
    <s v="Unlimited"/>
    <s v=""/>
    <s v=""/>
    <s v=""/>
    <n v="100"/>
    <s v=""/>
    <n v="-100"/>
    <x v="0"/>
    <s v="ave"/>
    <x v="5"/>
    <s v=""/>
    <s v=""/>
    <s v="NSW"/>
    <s v="Bush"/>
    <d v="1899-12-30T16:05:00"/>
    <s v="Wyong"/>
    <n v="7"/>
    <n v="8"/>
    <s v="Unlimited"/>
    <s v=""/>
    <s v=""/>
  </r>
  <r>
    <x v="87"/>
    <d v="1899-12-30T16:05:00"/>
    <x v="21"/>
    <n v="7"/>
    <n v="4"/>
    <s v="Zaphod"/>
    <s v="Pro Syd"/>
    <n v="10"/>
    <n v="10"/>
    <x v="0"/>
    <s v="Pro Syd-10"/>
    <s v=""/>
    <n v="40"/>
    <m/>
    <s v=""/>
    <s v="Zaphod"/>
    <s v=""/>
    <s v=""/>
    <s v=""/>
    <n v="100"/>
    <s v=""/>
    <n v="-100"/>
    <x v="0"/>
    <s v="Poor &lt;55"/>
    <x v="2"/>
    <s v=""/>
    <n v="-20"/>
    <s v="NSW"/>
    <s v="Bush"/>
    <d v="1899-12-30T16:05:00"/>
    <s v="Wyong"/>
    <n v="7"/>
    <n v="4"/>
    <s v="Zaphod"/>
    <s v="Pro Syd-10"/>
    <n v="20"/>
  </r>
  <r>
    <x v="87"/>
    <d v="1899-12-30T16:40:00"/>
    <x v="21"/>
    <n v="8"/>
    <n v="12"/>
    <s v="Redbreast"/>
    <s v="E4"/>
    <n v="11.000000000000002"/>
    <n v="41"/>
    <x v="3"/>
    <s v="E4-11/Edge-15/Nat-15"/>
    <s v=""/>
    <n v="164"/>
    <m/>
    <s v=""/>
    <s v="Redbreast"/>
    <s v=""/>
    <s v=""/>
    <s v=""/>
    <n v="100"/>
    <s v=""/>
    <n v="-100"/>
    <x v="0"/>
    <s v="ave"/>
    <x v="7"/>
    <s v=""/>
    <n v="-130"/>
    <s v="NSW"/>
    <s v="Bush"/>
    <d v="1899-12-30T16:40:00"/>
    <s v="Wyong"/>
    <n v="8"/>
    <n v="12"/>
    <s v="Redbreast"/>
    <s v="E4-11/Edge-15/Nat-15"/>
    <n v="130"/>
  </r>
  <r>
    <x v="87"/>
    <d v="1899-12-30T16:40:00"/>
    <x v="21"/>
    <n v="8"/>
    <n v="12"/>
    <s v="Redbreast"/>
    <s v="Edge"/>
    <n v="15"/>
    <s v=""/>
    <x v="2"/>
    <s v=""/>
    <s v=""/>
    <s v=""/>
    <m/>
    <s v=""/>
    <s v="Redbreast"/>
    <s v=""/>
    <s v=""/>
    <s v=""/>
    <n v="100"/>
    <s v=""/>
    <n v="-100"/>
    <x v="0"/>
    <s v="ave"/>
    <x v="5"/>
    <s v=""/>
    <s v=""/>
    <s v="NSW"/>
    <s v="Bush"/>
    <d v="1899-12-30T16:40:00"/>
    <s v="Wyong"/>
    <n v="8"/>
    <n v="12"/>
    <s v="Redbreast"/>
    <s v=""/>
    <s v=""/>
  </r>
  <r>
    <x v="87"/>
    <d v="1899-12-30T16:40:00"/>
    <x v="21"/>
    <n v="8"/>
    <n v="12"/>
    <s v="Redbreast"/>
    <s v="Nat"/>
    <n v="15"/>
    <s v=""/>
    <x v="2"/>
    <s v=""/>
    <s v=""/>
    <s v=""/>
    <m/>
    <s v=""/>
    <s v="Redbreast"/>
    <s v=""/>
    <s v=""/>
    <s v=""/>
    <n v="100"/>
    <s v=""/>
    <n v="-100"/>
    <x v="0"/>
    <s v="ave"/>
    <x v="5"/>
    <s v=""/>
    <s v=""/>
    <s v="NSW"/>
    <s v="Bush"/>
    <d v="1899-12-30T16:40:00"/>
    <s v="Wyong"/>
    <n v="8"/>
    <n v="12"/>
    <s v="Redbreast"/>
    <s v=""/>
    <s v=""/>
  </r>
  <r>
    <x v="87"/>
    <d v="1899-12-30T16:58:00"/>
    <x v="0"/>
    <n v="9"/>
    <n v="11"/>
    <s v="Elphinstone"/>
    <s v="Edge"/>
    <n v="13"/>
    <n v="26"/>
    <x v="1"/>
    <s v="Edge-13/Pro Mel-13"/>
    <s v="OK"/>
    <n v="104"/>
    <n v="5"/>
    <n v="520"/>
    <s v="Elphinstone"/>
    <n v="200"/>
    <n v="1000"/>
    <n v="800"/>
    <n v="100"/>
    <n v="500"/>
    <n v="400"/>
    <x v="0"/>
    <s v="Best"/>
    <x v="6"/>
    <n v="750"/>
    <n v="600"/>
    <s v="Vic"/>
    <s v="-"/>
    <d v="1899-12-30T16:58:00"/>
    <s v="Flemington"/>
    <n v="9"/>
    <n v="11"/>
    <s v="Elphinstone"/>
    <s v="Edge-13/Pro Mel-13"/>
    <n v="150"/>
  </r>
  <r>
    <x v="87"/>
    <d v="1899-12-30T16:58:00"/>
    <x v="0"/>
    <n v="9"/>
    <n v="11"/>
    <s v="Elphinstone"/>
    <s v="Pro Mel"/>
    <n v="13"/>
    <s v=""/>
    <x v="2"/>
    <s v=""/>
    <s v="OK"/>
    <s v=""/>
    <n v="5"/>
    <s v=""/>
    <s v="Elphinstone"/>
    <s v=""/>
    <s v=""/>
    <s v=""/>
    <n v="100"/>
    <n v="500"/>
    <n v="400"/>
    <x v="0"/>
    <s v="Best"/>
    <x v="5"/>
    <s v=""/>
    <s v=""/>
    <s v="Vic"/>
    <s v="-"/>
    <d v="1899-12-30T16:58:00"/>
    <s v="Flemington"/>
    <n v="9"/>
    <n v="11"/>
    <s v="Elphinstone"/>
    <s v=""/>
    <s v=""/>
  </r>
  <r>
    <x v="88"/>
    <d v="1899-12-30T12:15:00"/>
    <x v="0"/>
    <n v="1"/>
    <n v="5"/>
    <s v="Mollynickers"/>
    <s v="Edge"/>
    <n v="10"/>
    <n v="20"/>
    <x v="1"/>
    <s v="Edge-10/Pro Mel-10"/>
    <s v="OK"/>
    <n v="80"/>
    <m/>
    <s v=""/>
    <s v="Mollynickers"/>
    <n v="100"/>
    <s v=""/>
    <n v="-100"/>
    <n v="100"/>
    <s v=""/>
    <n v="-100"/>
    <x v="0"/>
    <s v="Best"/>
    <x v="4"/>
    <s v=""/>
    <n v="-100"/>
    <s v="Vic"/>
    <s v="-"/>
    <d v="1899-12-30T12:15:00"/>
    <s v="Flemington"/>
    <n v="1"/>
    <n v="5"/>
    <s v="Mollynickers"/>
    <s v="Edge-10/Pro Mel-10"/>
    <n v="100"/>
  </r>
  <r>
    <x v="88"/>
    <d v="1899-12-30T12:15:00"/>
    <x v="0"/>
    <n v="1"/>
    <n v="5"/>
    <s v="Mollynickers"/>
    <s v="Pro Mel"/>
    <n v="10"/>
    <s v=""/>
    <x v="2"/>
    <s v=""/>
    <s v="OK"/>
    <s v=""/>
    <m/>
    <s v=""/>
    <s v="Mollynickers"/>
    <s v=""/>
    <s v=""/>
    <s v=""/>
    <n v="100"/>
    <s v=""/>
    <n v="-100"/>
    <x v="0"/>
    <s v="Best"/>
    <x v="5"/>
    <s v=""/>
    <s v=""/>
    <s v="Vic"/>
    <s v="-"/>
    <d v="1899-12-30T12:15:00"/>
    <s v="Flemington"/>
    <n v="1"/>
    <n v="5"/>
    <s v="Mollynickers"/>
    <s v=""/>
    <s v=""/>
  </r>
  <r>
    <x v="88"/>
    <d v="1899-12-30T12:15:00"/>
    <x v="0"/>
    <n v="1"/>
    <n v="4"/>
    <s v="Wings Of Song"/>
    <s v="Edge"/>
    <n v="10"/>
    <n v="23"/>
    <x v="1"/>
    <s v="Edge-10/Pro Mel-13"/>
    <s v="OK"/>
    <n v="92"/>
    <m/>
    <s v=""/>
    <s v="Wings Of Song"/>
    <n v="100"/>
    <s v=""/>
    <n v="-100"/>
    <n v="100"/>
    <s v=""/>
    <n v="-100"/>
    <x v="0"/>
    <s v="Best"/>
    <x v="4"/>
    <s v=""/>
    <n v="-100"/>
    <s v="Vic"/>
    <s v="-"/>
    <d v="1899-12-30T12:15:00"/>
    <s v="Flemington"/>
    <n v="1"/>
    <n v="4"/>
    <s v="Wings Of Song"/>
    <s v="Edge-10/Pro Mel-13"/>
    <n v="100"/>
  </r>
  <r>
    <x v="88"/>
    <d v="1899-12-30T12:15:00"/>
    <x v="0"/>
    <n v="1"/>
    <n v="4"/>
    <s v="Wings Of Song"/>
    <s v="Pro Mel"/>
    <n v="13"/>
    <s v=""/>
    <x v="2"/>
    <s v=""/>
    <s v="OK"/>
    <s v=""/>
    <m/>
    <s v=""/>
    <s v="Wings Of Song"/>
    <s v=""/>
    <s v=""/>
    <s v=""/>
    <n v="100"/>
    <s v=""/>
    <n v="-100"/>
    <x v="0"/>
    <s v="Best"/>
    <x v="5"/>
    <s v=""/>
    <s v=""/>
    <s v="Vic"/>
    <s v="-"/>
    <d v="1899-12-30T12:15:00"/>
    <s v="Flemington"/>
    <n v="1"/>
    <n v="4"/>
    <s v="Wings Of Song"/>
    <s v=""/>
    <s v=""/>
  </r>
  <r>
    <x v="88"/>
    <d v="1899-12-30T13:20:00"/>
    <x v="0"/>
    <n v="3"/>
    <n v="1"/>
    <s v="Centennial Park"/>
    <s v="E4"/>
    <n v="10"/>
    <n v="23"/>
    <x v="1"/>
    <s v="E4-10/Nat-13"/>
    <s v="OK"/>
    <n v="92"/>
    <m/>
    <s v=""/>
    <s v="Centennial Park"/>
    <n v="100"/>
    <s v=""/>
    <n v="-100"/>
    <n v="100"/>
    <s v=""/>
    <n v="-100"/>
    <x v="0"/>
    <s v="Best"/>
    <x v="4"/>
    <s v=""/>
    <n v="-100"/>
    <s v="Vic"/>
    <s v="-"/>
    <d v="1899-12-30T13:20:00"/>
    <s v="Flemington"/>
    <n v="3"/>
    <n v="1"/>
    <s v="Centennial Park"/>
    <s v="E4-10/Nat-13"/>
    <n v="100"/>
  </r>
  <r>
    <x v="88"/>
    <d v="1899-12-30T13:20:00"/>
    <x v="0"/>
    <n v="3"/>
    <n v="1"/>
    <s v="Centennial Park"/>
    <s v="Nat"/>
    <n v="13"/>
    <s v=""/>
    <x v="2"/>
    <s v=""/>
    <s v="OK"/>
    <s v=""/>
    <m/>
    <s v=""/>
    <s v="Centennial Park"/>
    <s v=""/>
    <s v=""/>
    <s v=""/>
    <n v="100"/>
    <s v=""/>
    <n v="-100"/>
    <x v="0"/>
    <s v="Best"/>
    <x v="5"/>
    <s v=""/>
    <s v=""/>
    <s v="Vic"/>
    <s v="-"/>
    <d v="1899-12-30T13:20:00"/>
    <s v="Flemington"/>
    <n v="3"/>
    <n v="1"/>
    <s v="Centennial Park"/>
    <s v=""/>
    <s v=""/>
  </r>
  <r>
    <x v="88"/>
    <d v="1899-12-30T13:48:00"/>
    <x v="2"/>
    <n v="2"/>
    <n v="7"/>
    <s v="Aldeenaary"/>
    <s v="Nat"/>
    <n v="11"/>
    <n v="11"/>
    <x v="0"/>
    <s v="Nat-11"/>
    <s v=""/>
    <n v="44"/>
    <m/>
    <s v=""/>
    <s v="Aldeenaary"/>
    <s v=""/>
    <s v=""/>
    <s v=""/>
    <n v="100"/>
    <s v=""/>
    <n v="-100"/>
    <x v="0"/>
    <s v="Q"/>
    <x v="3"/>
    <s v=""/>
    <n v="-40"/>
    <s v="Qld"/>
    <s v="-"/>
    <d v="1899-12-30T13:48:00"/>
    <s v="Eagle Farm"/>
    <n v="2"/>
    <n v="7"/>
    <s v="Aldeenaary"/>
    <s v="Nat-11"/>
    <n v="40"/>
  </r>
  <r>
    <x v="88"/>
    <d v="1899-12-30T13:55:00"/>
    <x v="0"/>
    <n v="4"/>
    <n v="5"/>
    <s v="Samangu"/>
    <s v="E4"/>
    <n v="20"/>
    <n v="80"/>
    <x v="4"/>
    <s v="E4-20/Edge-20/Nat-20/Pro Mel-20"/>
    <s v="OK"/>
    <n v="320"/>
    <m/>
    <s v=""/>
    <s v="Samangu"/>
    <n v="200"/>
    <s v=""/>
    <n v="-200"/>
    <n v="100"/>
    <s v=""/>
    <n v="-100"/>
    <x v="0"/>
    <s v="Best"/>
    <x v="6"/>
    <s v=""/>
    <n v="-150"/>
    <s v="Vic"/>
    <s v="-"/>
    <d v="1899-12-30T13:55:00"/>
    <s v="Flemington"/>
    <n v="4"/>
    <n v="5"/>
    <s v="Samangu"/>
    <s v="E4-20/Edge-20/Nat-20/Pro Mel-20"/>
    <n v="150"/>
  </r>
  <r>
    <x v="88"/>
    <d v="1899-12-30T13:55:00"/>
    <x v="0"/>
    <n v="4"/>
    <n v="5"/>
    <s v="Samangu"/>
    <s v="Edge"/>
    <n v="20"/>
    <s v=""/>
    <x v="2"/>
    <s v=""/>
    <s v="OK"/>
    <s v=""/>
    <m/>
    <s v=""/>
    <s v="Samangu"/>
    <s v=""/>
    <s v=""/>
    <s v=""/>
    <n v="100"/>
    <s v=""/>
    <n v="-100"/>
    <x v="0"/>
    <s v="Best"/>
    <x v="5"/>
    <s v=""/>
    <s v=""/>
    <s v="Vic"/>
    <s v="-"/>
    <d v="1899-12-30T13:55:00"/>
    <s v="Flemington"/>
    <n v="4"/>
    <n v="5"/>
    <s v="Samangu"/>
    <s v=""/>
    <s v=""/>
  </r>
  <r>
    <x v="88"/>
    <d v="1899-12-30T13:55:00"/>
    <x v="0"/>
    <n v="4"/>
    <n v="5"/>
    <s v="Samangu"/>
    <s v="Nat"/>
    <n v="20"/>
    <s v=""/>
    <x v="2"/>
    <s v=""/>
    <s v="OK"/>
    <s v=""/>
    <m/>
    <s v=""/>
    <s v="Samangu"/>
    <s v=""/>
    <s v=""/>
    <s v=""/>
    <n v="100"/>
    <s v=""/>
    <n v="-100"/>
    <x v="0"/>
    <s v="Best"/>
    <x v="5"/>
    <s v=""/>
    <s v=""/>
    <s v="Vic"/>
    <s v="-"/>
    <d v="1899-12-30T13:55:00"/>
    <s v="Flemington"/>
    <n v="4"/>
    <n v="5"/>
    <s v="Samangu"/>
    <s v=""/>
    <s v=""/>
  </r>
  <r>
    <x v="88"/>
    <d v="1899-12-30T13:55:00"/>
    <x v="0"/>
    <n v="4"/>
    <n v="5"/>
    <s v="Samangu"/>
    <s v="Pro Mel"/>
    <n v="20"/>
    <s v=""/>
    <x v="2"/>
    <s v=""/>
    <s v="OK"/>
    <s v=""/>
    <m/>
    <s v=""/>
    <s v="Samangu"/>
    <s v=""/>
    <s v=""/>
    <s v=""/>
    <n v="100"/>
    <s v=""/>
    <n v="-100"/>
    <x v="0"/>
    <s v="Best"/>
    <x v="5"/>
    <s v=""/>
    <s v=""/>
    <s v="Vic"/>
    <s v="-"/>
    <d v="1899-12-30T13:55:00"/>
    <s v="Flemington"/>
    <n v="4"/>
    <n v="5"/>
    <s v="Samangu"/>
    <s v=""/>
    <s v=""/>
  </r>
  <r>
    <x v="88"/>
    <d v="1899-12-30T14:50:00"/>
    <x v="1"/>
    <n v="5"/>
    <n v="5"/>
    <s v="Tajanis"/>
    <s v="E4"/>
    <n v="10"/>
    <n v="40"/>
    <x v="3"/>
    <s v="E4-10/Edge-15/Pro Syd-15"/>
    <s v="OK"/>
    <n v="160"/>
    <n v="5"/>
    <n v="800"/>
    <s v="Tajanis"/>
    <n v="200"/>
    <n v="1000"/>
    <n v="800"/>
    <n v="100"/>
    <n v="500"/>
    <n v="400"/>
    <x v="0"/>
    <s v="ave"/>
    <x v="4"/>
    <n v="500"/>
    <n v="400"/>
    <s v="NSW"/>
    <s v="-"/>
    <d v="1899-12-30T14:50:00"/>
    <s v="Rosehill"/>
    <n v="5"/>
    <n v="5"/>
    <s v="Tajanis"/>
    <s v="E4-10/Edge-15/Pro Syd-15"/>
    <n v="100"/>
  </r>
  <r>
    <x v="88"/>
    <d v="1899-12-30T14:50:00"/>
    <x v="1"/>
    <n v="5"/>
    <n v="5"/>
    <s v="Tajanis"/>
    <s v="Edge"/>
    <n v="15"/>
    <s v=""/>
    <x v="2"/>
    <s v=""/>
    <s v="OK"/>
    <s v=""/>
    <n v="5"/>
    <s v=""/>
    <s v="Tajanis"/>
    <s v=""/>
    <s v=""/>
    <s v=""/>
    <n v="100"/>
    <n v="500"/>
    <n v="400"/>
    <x v="0"/>
    <s v="ave"/>
    <x v="5"/>
    <s v=""/>
    <s v=""/>
    <s v="NSW"/>
    <s v="-"/>
    <d v="1899-12-30T14:50:00"/>
    <s v="Rosehill"/>
    <n v="5"/>
    <n v="5"/>
    <s v="Tajanis"/>
    <s v=""/>
    <s v=""/>
  </r>
  <r>
    <x v="88"/>
    <d v="1899-12-30T14:50:00"/>
    <x v="1"/>
    <n v="5"/>
    <n v="5"/>
    <s v="Tajanis"/>
    <s v="Pro Syd"/>
    <n v="15"/>
    <s v=""/>
    <x v="2"/>
    <s v=""/>
    <s v="OK"/>
    <s v=""/>
    <n v="5"/>
    <s v=""/>
    <s v="Tajanis"/>
    <s v=""/>
    <s v=""/>
    <s v=""/>
    <n v="100"/>
    <n v="500"/>
    <n v="400"/>
    <x v="0"/>
    <s v="ave"/>
    <x v="5"/>
    <s v=""/>
    <s v=""/>
    <s v="NSW"/>
    <s v="-"/>
    <d v="1899-12-30T14:50:00"/>
    <s v="Rosehill"/>
    <n v="5"/>
    <n v="5"/>
    <s v="Tajanis"/>
    <s v=""/>
    <s v=""/>
  </r>
  <r>
    <x v="88"/>
    <d v="1899-12-30T14:58:00"/>
    <x v="2"/>
    <n v="4"/>
    <n v="11"/>
    <s v="Koruto"/>
    <s v="Nat"/>
    <n v="11"/>
    <n v="11"/>
    <x v="0"/>
    <s v="Nat-11"/>
    <s v=""/>
    <n v="44"/>
    <m/>
    <s v=""/>
    <s v="Koruto"/>
    <s v=""/>
    <s v=""/>
    <s v=""/>
    <n v="100"/>
    <s v=""/>
    <n v="-100"/>
    <x v="0"/>
    <s v="Q"/>
    <x v="3"/>
    <s v=""/>
    <n v="-40"/>
    <s v="Qld"/>
    <s v="-"/>
    <d v="1899-12-30T14:58:00"/>
    <s v="Eagle Farm"/>
    <n v="4"/>
    <n v="11"/>
    <s v="Koruto"/>
    <s v="Nat-11"/>
    <n v="40"/>
  </r>
  <r>
    <x v="88"/>
    <d v="1899-12-30T15:05:00"/>
    <x v="0"/>
    <n v="6"/>
    <n v="4"/>
    <s v="Major Share"/>
    <s v="Nat"/>
    <n v="20"/>
    <n v="20"/>
    <x v="0"/>
    <s v="Nat-20"/>
    <s v="OK"/>
    <n v="80"/>
    <n v="3.3"/>
    <n v="264"/>
    <s v="Major Share"/>
    <s v=""/>
    <s v=""/>
    <s v=""/>
    <n v="100"/>
    <n v="330"/>
    <n v="230"/>
    <x v="0"/>
    <s v="Best"/>
    <x v="0"/>
    <n v="165"/>
    <n v="115"/>
    <s v="Vic"/>
    <s v="-"/>
    <d v="1899-12-30T15:05:00"/>
    <s v="Flemington"/>
    <n v="6"/>
    <n v="4"/>
    <s v="Major Share"/>
    <s v="Nat-20"/>
    <n v="50"/>
  </r>
  <r>
    <x v="88"/>
    <d v="1899-12-30T15:40:00"/>
    <x v="0"/>
    <n v="7"/>
    <n v="4"/>
    <s v="Miss Cotoletta"/>
    <s v="E4"/>
    <n v="10"/>
    <n v="23"/>
    <x v="1"/>
    <s v="E4-10/Nat-13"/>
    <s v="OK"/>
    <n v="92"/>
    <m/>
    <s v=""/>
    <s v="Miss Cotoletta"/>
    <n v="100"/>
    <s v=""/>
    <n v="-100"/>
    <n v="100"/>
    <s v=""/>
    <n v="-100"/>
    <x v="0"/>
    <s v="Best"/>
    <x v="4"/>
    <s v=""/>
    <n v="-100"/>
    <s v="Vic"/>
    <s v="-"/>
    <d v="1899-12-30T15:40:00"/>
    <s v="Flemington"/>
    <n v="7"/>
    <n v="4"/>
    <s v="Miss Cotoletta"/>
    <s v="E4-10/Nat-13"/>
    <n v="100"/>
  </r>
  <r>
    <x v="88"/>
    <d v="1899-12-30T15:40:00"/>
    <x v="0"/>
    <n v="7"/>
    <n v="4"/>
    <s v="Miss Cotoletta"/>
    <s v="Nat"/>
    <n v="13"/>
    <s v=""/>
    <x v="2"/>
    <s v=""/>
    <s v="OK"/>
    <s v=""/>
    <m/>
    <s v=""/>
    <s v="Miss Cotoletta"/>
    <s v=""/>
    <s v=""/>
    <s v=""/>
    <n v="100"/>
    <s v=""/>
    <n v="-100"/>
    <x v="0"/>
    <s v="Best"/>
    <x v="5"/>
    <s v=""/>
    <s v=""/>
    <s v="Vic"/>
    <s v="-"/>
    <d v="1899-12-30T15:40:00"/>
    <s v="Flemington"/>
    <n v="7"/>
    <n v="4"/>
    <s v="Miss Cotoletta"/>
    <s v=""/>
    <s v=""/>
  </r>
  <r>
    <x v="88"/>
    <d v="1899-12-30T16:00:00"/>
    <x v="1"/>
    <n v="7"/>
    <n v="1"/>
    <s v="Osipenko"/>
    <s v="E4"/>
    <n v="10"/>
    <n v="40"/>
    <x v="3"/>
    <s v="E4-10/Edge-15/Pro Syd-15"/>
    <s v="OK"/>
    <n v="160"/>
    <n v="3.1"/>
    <n v="496"/>
    <s v="Osipenko"/>
    <n v="200"/>
    <n v="620"/>
    <n v="420"/>
    <n v="100"/>
    <n v="310"/>
    <n v="210"/>
    <x v="0"/>
    <s v="ave"/>
    <x v="4"/>
    <n v="310"/>
    <n v="210"/>
    <s v="NSW"/>
    <s v="-"/>
    <d v="1899-12-30T16:00:00"/>
    <s v="Rosehill"/>
    <n v="7"/>
    <n v="1"/>
    <s v="Osipenko"/>
    <s v="E4-10/Edge-15/Pro Syd-15"/>
    <n v="100"/>
  </r>
  <r>
    <x v="88"/>
    <d v="1899-12-30T16:00:00"/>
    <x v="1"/>
    <n v="7"/>
    <n v="1"/>
    <s v="Osipenko"/>
    <s v="Edge"/>
    <n v="15"/>
    <s v=""/>
    <x v="2"/>
    <s v=""/>
    <s v="OK"/>
    <s v=""/>
    <n v="3.1"/>
    <s v=""/>
    <s v="Osipenko"/>
    <s v=""/>
    <s v=""/>
    <s v=""/>
    <n v="100"/>
    <n v="310"/>
    <n v="210"/>
    <x v="0"/>
    <s v="ave"/>
    <x v="5"/>
    <s v=""/>
    <s v=""/>
    <s v="NSW"/>
    <s v="-"/>
    <d v="1899-12-30T16:00:00"/>
    <s v="Rosehill"/>
    <n v="7"/>
    <n v="1"/>
    <s v="Osipenko"/>
    <s v=""/>
    <s v=""/>
  </r>
  <r>
    <x v="88"/>
    <d v="1899-12-30T16:00:00"/>
    <x v="1"/>
    <n v="7"/>
    <n v="1"/>
    <s v="Osipenko"/>
    <s v="Pro Syd"/>
    <n v="15"/>
    <s v=""/>
    <x v="2"/>
    <s v=""/>
    <s v="OK"/>
    <s v=""/>
    <n v="3.1"/>
    <s v=""/>
    <s v="Osipenko"/>
    <s v=""/>
    <s v=""/>
    <s v=""/>
    <n v="100"/>
    <n v="310"/>
    <n v="210"/>
    <x v="0"/>
    <s v="ave"/>
    <x v="5"/>
    <s v=""/>
    <s v=""/>
    <s v="NSW"/>
    <s v="-"/>
    <d v="1899-12-30T16:00:00"/>
    <s v="Rosehill"/>
    <n v="7"/>
    <n v="1"/>
    <s v="Osipenko"/>
    <s v=""/>
    <s v=""/>
  </r>
  <r>
    <x v="88"/>
    <d v="1899-12-30T16:15:00"/>
    <x v="0"/>
    <n v="8"/>
    <n v="14"/>
    <s v="Beltoro"/>
    <s v="Edge"/>
    <n v="12"/>
    <n v="25"/>
    <x v="1"/>
    <s v="Edge-12/Pro Mel-13"/>
    <s v="OK"/>
    <n v="100"/>
    <m/>
    <s v=""/>
    <s v="Beltoro"/>
    <n v="100"/>
    <s v=""/>
    <n v="-100"/>
    <n v="100"/>
    <s v=""/>
    <n v="-100"/>
    <x v="0"/>
    <s v="Best"/>
    <x v="4"/>
    <s v=""/>
    <n v="-100"/>
    <s v="Vic"/>
    <s v="-"/>
    <d v="1899-12-30T16:15:00"/>
    <s v="Flemington"/>
    <n v="8"/>
    <n v="14"/>
    <s v="Beltoro"/>
    <s v="Edge-12/Pro Mel-13"/>
    <n v="100"/>
  </r>
  <r>
    <x v="88"/>
    <d v="1899-12-30T16:15:00"/>
    <x v="0"/>
    <n v="8"/>
    <n v="14"/>
    <s v="Beltoro"/>
    <s v="Pro Mel"/>
    <n v="13"/>
    <s v=""/>
    <x v="2"/>
    <s v=""/>
    <s v="OK"/>
    <s v=""/>
    <m/>
    <s v=""/>
    <s v="Beltoro"/>
    <s v=""/>
    <s v=""/>
    <s v=""/>
    <n v="100"/>
    <s v=""/>
    <n v="-100"/>
    <x v="0"/>
    <s v="Best"/>
    <x v="5"/>
    <s v=""/>
    <s v=""/>
    <s v="Vic"/>
    <s v="-"/>
    <d v="1899-12-30T16:15:00"/>
    <s v="Flemington"/>
    <n v="8"/>
    <n v="14"/>
    <s v="Beltoro"/>
    <s v=""/>
    <s v=""/>
  </r>
  <r>
    <x v="88"/>
    <d v="1899-12-30T16:35:00"/>
    <x v="1"/>
    <n v="8"/>
    <n v="5"/>
    <s v="Cigar Flick"/>
    <s v="E4"/>
    <n v="10"/>
    <n v="40"/>
    <x v="3"/>
    <s v="E4-10/Edge-15/Pro Syd-15"/>
    <s v="OK"/>
    <n v="160"/>
    <m/>
    <s v=""/>
    <s v="Cigar Flick"/>
    <n v="200"/>
    <s v=""/>
    <n v="-200"/>
    <n v="100"/>
    <s v=""/>
    <n v="-100"/>
    <x v="0"/>
    <s v="ave"/>
    <x v="4"/>
    <s v=""/>
    <n v="-100"/>
    <s v="NSW"/>
    <s v="-"/>
    <d v="1899-12-30T16:35:00"/>
    <s v="Rosehill"/>
    <n v="8"/>
    <n v="5"/>
    <s v="Cigar Flick"/>
    <s v="E4-10/Edge-15/Pro Syd-15"/>
    <n v="100"/>
  </r>
  <r>
    <x v="88"/>
    <d v="1899-12-30T16:35:00"/>
    <x v="1"/>
    <n v="8"/>
    <n v="5"/>
    <s v="Cigar Flick"/>
    <s v="Edge"/>
    <n v="15"/>
    <s v=""/>
    <x v="2"/>
    <s v=""/>
    <s v="OK"/>
    <s v=""/>
    <m/>
    <s v=""/>
    <s v="Cigar Flick"/>
    <s v=""/>
    <s v=""/>
    <s v=""/>
    <n v="100"/>
    <s v=""/>
    <n v="-100"/>
    <x v="0"/>
    <s v="ave"/>
    <x v="5"/>
    <s v=""/>
    <s v=""/>
    <s v="NSW"/>
    <s v="-"/>
    <d v="1899-12-30T16:35:00"/>
    <s v="Rosehill"/>
    <n v="8"/>
    <n v="5"/>
    <s v="Cigar Flick"/>
    <s v=""/>
    <s v=""/>
  </r>
  <r>
    <x v="88"/>
    <d v="1899-12-30T16:35:00"/>
    <x v="1"/>
    <n v="8"/>
    <n v="5"/>
    <s v="Cigar Flick"/>
    <s v="Pro Syd"/>
    <n v="15"/>
    <s v=""/>
    <x v="2"/>
    <s v=""/>
    <s v="OK"/>
    <s v=""/>
    <m/>
    <s v=""/>
    <s v="Cigar Flick"/>
    <s v=""/>
    <s v=""/>
    <s v=""/>
    <n v="100"/>
    <s v=""/>
    <n v="-100"/>
    <x v="0"/>
    <s v="ave"/>
    <x v="5"/>
    <s v=""/>
    <s v=""/>
    <s v="NSW"/>
    <s v="-"/>
    <d v="1899-12-30T16:35:00"/>
    <s v="Rosehill"/>
    <n v="8"/>
    <n v="5"/>
    <s v="Cigar Flick"/>
    <s v=""/>
    <s v=""/>
  </r>
  <r>
    <x v="88"/>
    <d v="1899-12-30T16:55:00"/>
    <x v="0"/>
    <n v="9"/>
    <n v="7"/>
    <s v="Brazen Lady"/>
    <s v="Edge"/>
    <n v="12"/>
    <n v="25"/>
    <x v="1"/>
    <s v="Edge-12/Pro Mel-13"/>
    <s v="OK"/>
    <n v="100"/>
    <m/>
    <s v=""/>
    <s v="Brazen Lady"/>
    <n v="100"/>
    <s v=""/>
    <n v="-100"/>
    <n v="100"/>
    <s v=""/>
    <n v="-100"/>
    <x v="0"/>
    <s v="Best"/>
    <x v="4"/>
    <s v=""/>
    <n v="-100"/>
    <s v="Vic"/>
    <s v="-"/>
    <d v="1899-12-30T16:55:00"/>
    <s v="Flemington"/>
    <n v="9"/>
    <n v="7"/>
    <s v="Brazen Lady"/>
    <s v="Edge-12/Pro Mel-13"/>
    <n v="100"/>
  </r>
  <r>
    <x v="88"/>
    <d v="1899-12-30T16:55:00"/>
    <x v="0"/>
    <n v="9"/>
    <n v="7"/>
    <s v="Brazen Lady"/>
    <s v="Pro Mel"/>
    <n v="13"/>
    <s v=""/>
    <x v="2"/>
    <s v=""/>
    <s v="OK"/>
    <s v=""/>
    <m/>
    <s v=""/>
    <s v="Brazen Lady"/>
    <s v=""/>
    <s v=""/>
    <s v=""/>
    <n v="100"/>
    <s v=""/>
    <n v="-100"/>
    <x v="0"/>
    <s v="Best"/>
    <x v="5"/>
    <s v=""/>
    <s v=""/>
    <s v="Vic"/>
    <s v="-"/>
    <d v="1899-12-30T16:55:00"/>
    <s v="Flemington"/>
    <n v="9"/>
    <n v="7"/>
    <s v="Brazen Lady"/>
    <s v=""/>
    <s v=""/>
  </r>
  <r>
    <x v="88"/>
    <d v="1899-12-30T16:55:00"/>
    <x v="0"/>
    <n v="9"/>
    <n v="8"/>
    <s v="Is It Me"/>
    <s v="E4"/>
    <n v="10"/>
    <n v="23"/>
    <x v="1"/>
    <s v="E4-10/Nat-13"/>
    <s v="OK"/>
    <n v="92"/>
    <n v="9"/>
    <n v="828"/>
    <s v="Is It Me"/>
    <n v="100"/>
    <n v="900"/>
    <n v="800"/>
    <n v="100"/>
    <n v="900"/>
    <n v="800"/>
    <x v="0"/>
    <s v="Best"/>
    <x v="4"/>
    <n v="900"/>
    <n v="800"/>
    <s v="Vic"/>
    <s v="-"/>
    <d v="1899-12-30T16:55:00"/>
    <s v="Flemington"/>
    <n v="9"/>
    <n v="8"/>
    <s v="Is It Me"/>
    <s v="E4-10/Nat-13"/>
    <n v="100"/>
  </r>
  <r>
    <x v="88"/>
    <d v="1899-12-30T16:55:00"/>
    <x v="0"/>
    <n v="9"/>
    <n v="8"/>
    <s v="Is It Me"/>
    <s v="Nat"/>
    <n v="13"/>
    <s v=""/>
    <x v="2"/>
    <s v=""/>
    <s v="OK"/>
    <s v=""/>
    <n v="9"/>
    <s v=""/>
    <s v="Is It Me"/>
    <s v=""/>
    <s v=""/>
    <s v=""/>
    <n v="100"/>
    <n v="900"/>
    <n v="800"/>
    <x v="0"/>
    <s v="Best"/>
    <x v="5"/>
    <s v=""/>
    <s v=""/>
    <s v="Vic"/>
    <s v="-"/>
    <d v="1899-12-30T16:55:00"/>
    <s v="Flemington"/>
    <n v="9"/>
    <n v="8"/>
    <s v="Is It Me"/>
    <s v=""/>
    <s v=""/>
  </r>
  <r>
    <x v="88"/>
    <d v="1899-12-30T17:15:00"/>
    <x v="1"/>
    <n v="9"/>
    <n v="1"/>
    <s v="Bunker Hut"/>
    <s v="Pro Syd"/>
    <n v="10"/>
    <n v="10"/>
    <x v="0"/>
    <s v="Pro Syd-10"/>
    <s v="OK"/>
    <n v="40"/>
    <m/>
    <s v=""/>
    <s v="Bunker Hut"/>
    <s v=""/>
    <s v=""/>
    <s v=""/>
    <n v="100"/>
    <s v=""/>
    <n v="-100"/>
    <x v="0"/>
    <s v="Poor &lt;55"/>
    <x v="2"/>
    <s v=""/>
    <n v="-20"/>
    <s v="NSW"/>
    <s v="-"/>
    <d v="1899-12-30T17:15:00"/>
    <s v="Rosehill"/>
    <n v="9"/>
    <n v="1"/>
    <s v="Bunker Hut"/>
    <s v="Pro Syd-10"/>
    <n v="20"/>
  </r>
  <r>
    <x v="88"/>
    <d v="1899-12-30T17:55:00"/>
    <x v="1"/>
    <n v="10"/>
    <n v="13"/>
    <s v="Cosmonova"/>
    <s v="Pro Syd"/>
    <n v="10"/>
    <n v="10"/>
    <x v="0"/>
    <s v="Pro Syd-10"/>
    <s v="OK"/>
    <n v="40"/>
    <m/>
    <s v=""/>
    <s v="Cosmonova"/>
    <s v=""/>
    <s v=""/>
    <s v=""/>
    <n v="100"/>
    <s v=""/>
    <n v="-100"/>
    <x v="0"/>
    <s v="Poor &lt;55"/>
    <x v="2"/>
    <s v=""/>
    <n v="-20"/>
    <s v="NSW"/>
    <s v="-"/>
    <d v="1899-12-30T17:55:00"/>
    <s v="Rosehill"/>
    <n v="10"/>
    <n v="13"/>
    <s v="Cosmonova"/>
    <s v="Pro Syd-10"/>
    <n v="20"/>
  </r>
  <r>
    <x v="88"/>
    <d v="1899-12-30T17:55:00"/>
    <x v="1"/>
    <n v="10"/>
    <n v="5"/>
    <s v="Spring Lee"/>
    <s v="E4"/>
    <n v="10"/>
    <n v="40"/>
    <x v="3"/>
    <s v="E4-10/Edge-15/Pro Syd-15"/>
    <s v="OK"/>
    <n v="160"/>
    <m/>
    <s v=""/>
    <s v="Spring Lee"/>
    <n v="200"/>
    <s v=""/>
    <n v="-200"/>
    <n v="100"/>
    <s v=""/>
    <n v="-100"/>
    <x v="0"/>
    <s v="ave"/>
    <x v="4"/>
    <s v=""/>
    <n v="-100"/>
    <s v="NSW"/>
    <s v="-"/>
    <d v="1899-12-30T17:55:00"/>
    <s v="Rosehill"/>
    <n v="10"/>
    <n v="5"/>
    <s v="Spring Lee"/>
    <s v="E4-10/Edge-15/Pro Syd-15"/>
    <n v="100"/>
  </r>
  <r>
    <x v="88"/>
    <d v="1899-12-30T17:55:00"/>
    <x v="1"/>
    <n v="10"/>
    <n v="5"/>
    <s v="Spring Lee"/>
    <s v="Edge"/>
    <n v="15"/>
    <s v=""/>
    <x v="2"/>
    <s v=""/>
    <s v="OK"/>
    <s v=""/>
    <m/>
    <s v=""/>
    <s v="Spring Lee"/>
    <s v=""/>
    <s v=""/>
    <s v=""/>
    <n v="100"/>
    <s v=""/>
    <n v="-100"/>
    <x v="0"/>
    <s v="ave"/>
    <x v="5"/>
    <s v=""/>
    <s v=""/>
    <s v="NSW"/>
    <s v="-"/>
    <d v="1899-12-30T17:55:00"/>
    <s v="Rosehill"/>
    <n v="10"/>
    <n v="5"/>
    <s v="Spring Lee"/>
    <s v=""/>
    <s v=""/>
  </r>
  <r>
    <x v="88"/>
    <d v="1899-12-30T17:55:00"/>
    <x v="1"/>
    <n v="10"/>
    <n v="5"/>
    <s v="Spring Lee"/>
    <s v="Pro Syd"/>
    <n v="15"/>
    <s v=""/>
    <x v="2"/>
    <s v=""/>
    <s v="OK"/>
    <s v=""/>
    <m/>
    <s v=""/>
    <s v="Spring Lee"/>
    <s v=""/>
    <s v=""/>
    <s v=""/>
    <n v="100"/>
    <s v=""/>
    <n v="-100"/>
    <x v="0"/>
    <s v="ave"/>
    <x v="5"/>
    <s v=""/>
    <s v=""/>
    <s v="NSW"/>
    <s v="-"/>
    <d v="1899-12-30T17:55:00"/>
    <s v="Rosehill"/>
    <n v="10"/>
    <n v="5"/>
    <s v="Spring Lee"/>
    <s v=""/>
    <s v=""/>
  </r>
  <r>
    <x v="88"/>
    <d v="1899-12-30T18:05:00"/>
    <x v="2"/>
    <n v="9"/>
    <n v="4"/>
    <s v="Battlefield"/>
    <s v="Nat"/>
    <n v="11"/>
    <n v="11"/>
    <x v="0"/>
    <s v="Nat-11"/>
    <s v=""/>
    <n v="44"/>
    <m/>
    <s v=""/>
    <s v="Battlefield"/>
    <s v=""/>
    <s v=""/>
    <s v=""/>
    <n v="100"/>
    <s v=""/>
    <n v="-100"/>
    <x v="0"/>
    <s v="Q"/>
    <x v="3"/>
    <s v=""/>
    <n v="-40"/>
    <s v="Qld"/>
    <s v="-"/>
    <d v="1899-12-30T18:05:00"/>
    <s v="Eagle Farm"/>
    <n v="9"/>
    <n v="4"/>
    <s v="Battlefield"/>
    <s v="Nat-11"/>
    <n v="40"/>
  </r>
  <r>
    <x v="89"/>
    <d v="1899-12-30T13:40:00"/>
    <x v="6"/>
    <n v="2"/>
    <n v="6"/>
    <s v="Aix En Provence"/>
    <s v="E4"/>
    <n v="10"/>
    <n v="23"/>
    <x v="1"/>
    <s v="E4-10/Nat-13"/>
    <s v="OK"/>
    <n v="92"/>
    <m/>
    <s v=""/>
    <s v="Aix En Provence"/>
    <n v="100"/>
    <s v=""/>
    <n v="-100"/>
    <n v="100"/>
    <s v=""/>
    <n v="-100"/>
    <x v="0"/>
    <s v="Best"/>
    <x v="3"/>
    <s v=""/>
    <n v="-40"/>
    <s v="NSW"/>
    <s v="-"/>
    <d v="1899-12-30T13:40:00"/>
    <s v="Randwick"/>
    <n v="2"/>
    <n v="6"/>
    <s v="Aix En Provence"/>
    <s v="E4-10/Nat-13"/>
    <n v="40"/>
  </r>
  <r>
    <x v="89"/>
    <d v="1899-12-30T13:40:00"/>
    <x v="6"/>
    <n v="2"/>
    <n v="6"/>
    <s v="Aix En Provence"/>
    <s v="Nat"/>
    <n v="13"/>
    <s v=""/>
    <x v="2"/>
    <s v=""/>
    <s v="OK"/>
    <s v=""/>
    <m/>
    <s v=""/>
    <s v="Aix En Provence"/>
    <s v=""/>
    <s v=""/>
    <s v=""/>
    <n v="100"/>
    <s v=""/>
    <n v="-100"/>
    <x v="0"/>
    <s v="Best"/>
    <x v="5"/>
    <s v=""/>
    <s v=""/>
    <s v="NSW"/>
    <s v="-"/>
    <d v="1899-12-30T13:40:00"/>
    <s v="Randwick"/>
    <n v="2"/>
    <n v="6"/>
    <s v="Aix En Provence"/>
    <s v=""/>
    <s v=""/>
  </r>
  <r>
    <x v="89"/>
    <d v="1899-12-30T14:30:00"/>
    <x v="22"/>
    <n v="5"/>
    <n v="6"/>
    <s v="Fickle"/>
    <s v="E4"/>
    <n v="20"/>
    <n v="66"/>
    <x v="4"/>
    <s v="E4-20/Edge-13/Nat-20/Pro Mel-13"/>
    <s v="OK"/>
    <n v="264"/>
    <m/>
    <s v=""/>
    <s v="Fickle"/>
    <n v="200"/>
    <s v=""/>
    <n v="-200"/>
    <n v="100"/>
    <s v=""/>
    <n v="-100"/>
    <x v="0"/>
    <s v="Best"/>
    <x v="6"/>
    <s v=""/>
    <n v="-150"/>
    <s v="Vic"/>
    <s v="-"/>
    <d v="1899-12-30T14:30:00"/>
    <s v="Sandown Lake"/>
    <n v="5"/>
    <n v="6"/>
    <s v="Fickle"/>
    <s v="E4-20/Edge-13/Nat-20/Pro Mel-13"/>
    <n v="150"/>
  </r>
  <r>
    <x v="89"/>
    <d v="1899-12-30T14:30:00"/>
    <x v="22"/>
    <n v="5"/>
    <n v="6"/>
    <s v="Fickle"/>
    <s v="Edge"/>
    <n v="13"/>
    <s v=""/>
    <x v="2"/>
    <s v=""/>
    <s v="OK"/>
    <s v=""/>
    <m/>
    <s v=""/>
    <s v="Fickle"/>
    <s v=""/>
    <s v=""/>
    <s v=""/>
    <n v="100"/>
    <s v=""/>
    <n v="-100"/>
    <x v="0"/>
    <s v="Best"/>
    <x v="5"/>
    <s v=""/>
    <s v=""/>
    <s v="Vic"/>
    <s v="-"/>
    <d v="1899-12-30T14:30:00"/>
    <s v="Sandown Lake"/>
    <n v="5"/>
    <n v="6"/>
    <s v="Fickle"/>
    <s v=""/>
    <s v=""/>
  </r>
  <r>
    <x v="89"/>
    <d v="1899-12-30T14:30:00"/>
    <x v="22"/>
    <n v="5"/>
    <n v="6"/>
    <s v="Fickle"/>
    <s v="Nat"/>
    <n v="20"/>
    <s v=""/>
    <x v="2"/>
    <s v=""/>
    <s v="OK"/>
    <s v=""/>
    <m/>
    <s v=""/>
    <s v="Fickle"/>
    <s v=""/>
    <s v=""/>
    <s v=""/>
    <n v="100"/>
    <s v=""/>
    <n v="-100"/>
    <x v="0"/>
    <s v="Best"/>
    <x v="5"/>
    <s v=""/>
    <s v=""/>
    <s v="Vic"/>
    <s v="-"/>
    <d v="1899-12-30T14:30:00"/>
    <s v="Sandown Lake"/>
    <n v="5"/>
    <n v="6"/>
    <s v="Fickle"/>
    <s v=""/>
    <s v=""/>
  </r>
  <r>
    <x v="89"/>
    <d v="1899-12-30T14:30:00"/>
    <x v="22"/>
    <n v="5"/>
    <n v="6"/>
    <s v="Fickle"/>
    <s v="Pro Mel"/>
    <n v="13"/>
    <s v=""/>
    <x v="2"/>
    <s v=""/>
    <s v="OK"/>
    <s v=""/>
    <m/>
    <s v=""/>
    <s v="Fickle"/>
    <s v=""/>
    <s v=""/>
    <s v=""/>
    <n v="100"/>
    <s v=""/>
    <n v="-100"/>
    <x v="0"/>
    <s v="Best"/>
    <x v="5"/>
    <s v=""/>
    <s v=""/>
    <s v="Vic"/>
    <s v="-"/>
    <d v="1899-12-30T14:30:00"/>
    <s v="Sandown Lake"/>
    <n v="5"/>
    <n v="6"/>
    <s v="Fickle"/>
    <s v=""/>
    <s v=""/>
  </r>
  <r>
    <x v="89"/>
    <d v="1899-12-30T14:50:00"/>
    <x v="6"/>
    <n v="4"/>
    <n v="8"/>
    <s v="Agita"/>
    <s v="Pro Syd"/>
    <n v="10"/>
    <n v="10"/>
    <x v="0"/>
    <s v="Pro Syd-10"/>
    <s v="OK"/>
    <n v="40"/>
    <m/>
    <s v=""/>
    <s v="Agita"/>
    <s v=""/>
    <s v=""/>
    <s v=""/>
    <n v="100"/>
    <s v=""/>
    <n v="-100"/>
    <x v="0"/>
    <s v="Poor &lt;55"/>
    <x v="2"/>
    <s v=""/>
    <n v="-20"/>
    <s v="NSW"/>
    <s v="-"/>
    <d v="1899-12-30T14:50:00"/>
    <s v="Randwick"/>
    <n v="4"/>
    <n v="8"/>
    <s v="Agita"/>
    <s v="Pro Syd-10"/>
    <n v="20"/>
  </r>
  <r>
    <x v="89"/>
    <d v="1899-12-30T14:50:00"/>
    <x v="6"/>
    <n v="4"/>
    <n v="4"/>
    <s v="Unlimited"/>
    <s v="E4"/>
    <n v="10"/>
    <n v="23"/>
    <x v="1"/>
    <s v="E4-10/Nat-13"/>
    <s v="OK"/>
    <n v="92"/>
    <m/>
    <s v=""/>
    <s v="Unlimited"/>
    <n v="100"/>
    <s v=""/>
    <n v="-100"/>
    <n v="100"/>
    <s v=""/>
    <n v="-100"/>
    <x v="0"/>
    <s v="Best"/>
    <x v="3"/>
    <s v=""/>
    <n v="-40"/>
    <s v="NSW"/>
    <s v="-"/>
    <d v="1899-12-30T14:50:00"/>
    <s v="Randwick"/>
    <n v="4"/>
    <n v="4"/>
    <s v="Unlimited"/>
    <s v="E4-10/Nat-13"/>
    <n v="40"/>
  </r>
  <r>
    <x v="89"/>
    <d v="1899-12-30T14:50:00"/>
    <x v="6"/>
    <n v="4"/>
    <n v="4"/>
    <s v="Unlimited"/>
    <s v="Nat"/>
    <n v="13"/>
    <s v=""/>
    <x v="2"/>
    <s v=""/>
    <s v="OK"/>
    <s v=""/>
    <m/>
    <s v=""/>
    <s v="Unlimited"/>
    <s v=""/>
    <s v=""/>
    <s v=""/>
    <n v="100"/>
    <s v=""/>
    <n v="-100"/>
    <x v="0"/>
    <s v="Best"/>
    <x v="5"/>
    <s v=""/>
    <s v=""/>
    <s v="NSW"/>
    <s v="-"/>
    <d v="1899-12-30T14:50:00"/>
    <s v="Randwick"/>
    <n v="4"/>
    <n v="4"/>
    <s v="Unlimited"/>
    <s v=""/>
    <s v=""/>
  </r>
  <r>
    <x v="89"/>
    <d v="1899-12-30T15:05:00"/>
    <x v="22"/>
    <n v="6"/>
    <n v="8"/>
    <s v="Kings Valley"/>
    <s v="Edge"/>
    <n v="10"/>
    <n v="20"/>
    <x v="1"/>
    <s v="Edge-10/Pro Mel-10"/>
    <s v="OK"/>
    <n v="80"/>
    <n v="4.5999999999999996"/>
    <n v="368"/>
    <s v="Kings Valley"/>
    <n v="100"/>
    <n v="459.99999999999994"/>
    <n v="359.99999999999994"/>
    <n v="100"/>
    <n v="459.99999999999994"/>
    <n v="359.99999999999994"/>
    <x v="0"/>
    <s v="Best"/>
    <x v="4"/>
    <n v="459.99999999999994"/>
    <n v="359.99999999999994"/>
    <s v="Vic"/>
    <s v="-"/>
    <d v="1899-12-30T15:05:00"/>
    <s v="Sandown Lake"/>
    <n v="6"/>
    <n v="8"/>
    <s v="Kings Valley"/>
    <s v="Edge-10/Pro Mel-10"/>
    <n v="100"/>
  </r>
  <r>
    <x v="89"/>
    <d v="1899-12-30T15:05:00"/>
    <x v="22"/>
    <n v="6"/>
    <n v="8"/>
    <s v="Kings Valley"/>
    <s v="Pro Mel"/>
    <n v="10"/>
    <s v=""/>
    <x v="2"/>
    <s v=""/>
    <s v="OK"/>
    <s v=""/>
    <m/>
    <s v=""/>
    <s v="Kings Valley"/>
    <s v=""/>
    <s v=""/>
    <s v=""/>
    <n v="100"/>
    <s v=""/>
    <n v="-100"/>
    <x v="0"/>
    <s v="Best"/>
    <x v="5"/>
    <s v=""/>
    <s v=""/>
    <s v="Vic"/>
    <s v="-"/>
    <d v="1899-12-30T15:05:00"/>
    <s v="Sandown Lake"/>
    <n v="6"/>
    <n v="8"/>
    <s v="Kings Valley"/>
    <s v=""/>
    <s v=""/>
  </r>
  <r>
    <x v="89"/>
    <d v="1899-12-30T15:05:00"/>
    <x v="22"/>
    <n v="6"/>
    <n v="3"/>
    <s v="Miss Tarzy"/>
    <s v="E4"/>
    <n v="12"/>
    <n v="35"/>
    <x v="3"/>
    <s v="E4-12/Edge-10/Pro Mel-13"/>
    <s v="OK"/>
    <n v="140"/>
    <m/>
    <s v=""/>
    <s v="Miss Tarzy"/>
    <n v="200"/>
    <s v=""/>
    <n v="-200"/>
    <n v="100"/>
    <s v=""/>
    <n v="-100"/>
    <x v="0"/>
    <s v="Best"/>
    <x v="6"/>
    <s v=""/>
    <n v="-150"/>
    <s v="Vic"/>
    <s v="-"/>
    <d v="1899-12-30T15:05:00"/>
    <s v="Sandown Lake"/>
    <n v="6"/>
    <n v="3"/>
    <s v="Miss Tarzy"/>
    <s v="E4-12/Edge-10/Pro Mel-13"/>
    <n v="150"/>
  </r>
  <r>
    <x v="89"/>
    <d v="1899-12-30T15:05:00"/>
    <x v="22"/>
    <n v="6"/>
    <n v="3"/>
    <s v="Miss Tarzy"/>
    <s v="Edge"/>
    <n v="10"/>
    <s v=""/>
    <x v="2"/>
    <s v=""/>
    <s v="OK"/>
    <s v=""/>
    <m/>
    <s v=""/>
    <s v="Miss Tarzy"/>
    <s v=""/>
    <s v=""/>
    <s v=""/>
    <n v="100"/>
    <s v=""/>
    <n v="-100"/>
    <x v="0"/>
    <s v="Best"/>
    <x v="5"/>
    <s v=""/>
    <s v=""/>
    <s v="Vic"/>
    <s v="-"/>
    <d v="1899-12-30T15:05:00"/>
    <s v="Sandown Lake"/>
    <n v="6"/>
    <n v="3"/>
    <s v="Miss Tarzy"/>
    <s v=""/>
    <s v=""/>
  </r>
  <r>
    <x v="89"/>
    <d v="1899-12-30T15:05:00"/>
    <x v="22"/>
    <n v="6"/>
    <n v="3"/>
    <s v="Miss Tarzy"/>
    <s v="Pro Mel"/>
    <n v="13"/>
    <s v=""/>
    <x v="2"/>
    <s v=""/>
    <s v="OK"/>
    <s v=""/>
    <n v="4.5999999999999996"/>
    <s v=""/>
    <s v="Miss Tarzy"/>
    <s v=""/>
    <s v=""/>
    <s v=""/>
    <n v="100"/>
    <n v="459.99999999999994"/>
    <n v="359.99999999999994"/>
    <x v="0"/>
    <s v="Best"/>
    <x v="5"/>
    <s v=""/>
    <s v=""/>
    <s v="Vic"/>
    <s v="-"/>
    <d v="1899-12-30T15:05:00"/>
    <s v="Sandown Lake"/>
    <n v="6"/>
    <n v="3"/>
    <s v="Miss Tarzy"/>
    <s v=""/>
    <s v=""/>
  </r>
  <r>
    <x v="89"/>
    <d v="1899-12-30T15:05:00"/>
    <x v="22"/>
    <n v="6"/>
    <n v="1"/>
    <s v="Samuel Langhorne"/>
    <s v="E4"/>
    <n v="11.000000000000002"/>
    <n v="41"/>
    <x v="3"/>
    <s v="E4-11/Edge-10/Nat-20"/>
    <s v="OK"/>
    <n v="164"/>
    <m/>
    <s v=""/>
    <s v="Samuel Langhorne"/>
    <n v="200"/>
    <s v=""/>
    <n v="-200"/>
    <n v="100"/>
    <s v=""/>
    <n v="-100"/>
    <x v="0"/>
    <s v="Best"/>
    <x v="6"/>
    <s v=""/>
    <n v="-150"/>
    <s v="Vic"/>
    <s v="-"/>
    <d v="1899-12-30T15:05:00"/>
    <s v="Sandown Lake"/>
    <n v="6"/>
    <n v="1"/>
    <s v="Samuel Langhorne"/>
    <s v="E4-11/Edge-10/Nat-20"/>
    <n v="150"/>
  </r>
  <r>
    <x v="89"/>
    <d v="1899-12-30T15:05:00"/>
    <x v="22"/>
    <n v="6"/>
    <n v="1"/>
    <s v="Samuel Langhorne"/>
    <s v="Edge"/>
    <n v="10"/>
    <s v=""/>
    <x v="2"/>
    <s v=""/>
    <s v="OK"/>
    <s v=""/>
    <m/>
    <s v=""/>
    <s v="Samuel Langhorne"/>
    <s v=""/>
    <s v=""/>
    <s v=""/>
    <n v="100"/>
    <s v=""/>
    <n v="-100"/>
    <x v="0"/>
    <s v="Best"/>
    <x v="5"/>
    <s v=""/>
    <s v=""/>
    <s v="Vic"/>
    <s v="-"/>
    <d v="1899-12-30T15:05:00"/>
    <s v="Sandown Lake"/>
    <n v="6"/>
    <n v="1"/>
    <s v="Samuel Langhorne"/>
    <s v=""/>
    <s v=""/>
  </r>
  <r>
    <x v="89"/>
    <d v="1899-12-30T15:05:00"/>
    <x v="22"/>
    <n v="6"/>
    <n v="1"/>
    <s v="Samuel Langhorne"/>
    <s v="Nat"/>
    <n v="20"/>
    <s v=""/>
    <x v="2"/>
    <s v=""/>
    <s v="OK"/>
    <s v=""/>
    <m/>
    <s v=""/>
    <s v="Samuel Langhorne"/>
    <s v=""/>
    <s v=""/>
    <s v=""/>
    <n v="100"/>
    <s v=""/>
    <n v="-100"/>
    <x v="0"/>
    <s v="Best"/>
    <x v="5"/>
    <s v=""/>
    <s v=""/>
    <s v="Vic"/>
    <s v="-"/>
    <d v="1899-12-30T15:05:00"/>
    <s v="Sandown Lake"/>
    <n v="6"/>
    <n v="1"/>
    <s v="Samuel Langhorne"/>
    <s v=""/>
    <s v=""/>
  </r>
  <r>
    <x v="89"/>
    <d v="1899-12-30T15:25:00"/>
    <x v="6"/>
    <n v="5"/>
    <n v="8"/>
    <s v="For Victory"/>
    <s v="Pro Syd"/>
    <n v="10"/>
    <n v="10"/>
    <x v="0"/>
    <s v="Pro Syd-10"/>
    <s v="OK"/>
    <n v="40"/>
    <m/>
    <s v=""/>
    <s v="For Victory"/>
    <s v=""/>
    <s v=""/>
    <s v=""/>
    <n v="100"/>
    <s v=""/>
    <n v="-100"/>
    <x v="0"/>
    <s v="Poor &lt;55"/>
    <x v="2"/>
    <s v=""/>
    <n v="-20"/>
    <s v="NSW"/>
    <s v="-"/>
    <d v="1899-12-30T15:25:00"/>
    <s v="Randwick"/>
    <n v="5"/>
    <n v="8"/>
    <s v="For Victory"/>
    <s v="Pro Syd-10"/>
    <n v="20"/>
  </r>
  <r>
    <x v="89"/>
    <d v="1899-12-30T15:40:00"/>
    <x v="22"/>
    <n v="7"/>
    <n v="1"/>
    <s v="Flash Flood"/>
    <s v="Edge"/>
    <n v="10"/>
    <n v="20"/>
    <x v="1"/>
    <s v="Edge-10/Pro Mel-10"/>
    <s v="OK"/>
    <n v="80"/>
    <m/>
    <s v=""/>
    <s v="Flash Flood"/>
    <n v="100"/>
    <s v=""/>
    <n v="-100"/>
    <n v="100"/>
    <s v=""/>
    <n v="-100"/>
    <x v="0"/>
    <s v="Best"/>
    <x v="4"/>
    <s v=""/>
    <n v="-100"/>
    <s v="Vic"/>
    <s v="-"/>
    <d v="1899-12-30T15:40:00"/>
    <s v="Sandown Lake"/>
    <n v="7"/>
    <n v="1"/>
    <s v="Flash Flood"/>
    <s v="Edge-10/Pro Mel-10"/>
    <n v="100"/>
  </r>
  <r>
    <x v="89"/>
    <d v="1899-12-30T15:40:00"/>
    <x v="22"/>
    <n v="7"/>
    <n v="1"/>
    <s v="Flash Flood"/>
    <s v="Pro Mel"/>
    <n v="10"/>
    <s v=""/>
    <x v="2"/>
    <s v=""/>
    <s v="OK"/>
    <s v=""/>
    <m/>
    <s v=""/>
    <s v="Flash Flood"/>
    <s v=""/>
    <s v=""/>
    <s v=""/>
    <n v="100"/>
    <s v=""/>
    <n v="-100"/>
    <x v="0"/>
    <s v="Best"/>
    <x v="5"/>
    <s v=""/>
    <s v=""/>
    <s v="Vic"/>
    <s v="-"/>
    <d v="1899-12-30T15:40:00"/>
    <s v="Sandown Lake"/>
    <n v="7"/>
    <n v="1"/>
    <s v="Flash Flood"/>
    <s v=""/>
    <s v=""/>
  </r>
  <r>
    <x v="89"/>
    <d v="1899-12-30T15:40:00"/>
    <x v="22"/>
    <n v="7"/>
    <n v="5"/>
    <s v="Le Zebra"/>
    <s v="E4"/>
    <n v="12"/>
    <n v="22"/>
    <x v="1"/>
    <s v="E4-12/Edge-10"/>
    <s v="OK"/>
    <n v="88"/>
    <m/>
    <s v=""/>
    <s v="Le Zebra"/>
    <n v="100"/>
    <s v=""/>
    <n v="-100"/>
    <n v="100"/>
    <s v=""/>
    <n v="-100"/>
    <x v="0"/>
    <s v="Best"/>
    <x v="4"/>
    <s v=""/>
    <n v="-100"/>
    <s v="Vic"/>
    <s v="-"/>
    <d v="1899-12-30T15:40:00"/>
    <s v="Sandown Lake"/>
    <n v="7"/>
    <n v="5"/>
    <s v="Le Zebra"/>
    <s v="E4-12/Edge-10"/>
    <n v="100"/>
  </r>
  <r>
    <x v="89"/>
    <d v="1899-12-30T15:40:00"/>
    <x v="22"/>
    <n v="7"/>
    <n v="5"/>
    <s v="Le Zebra"/>
    <s v="Edge"/>
    <n v="10"/>
    <s v=""/>
    <x v="2"/>
    <s v=""/>
    <s v="OK"/>
    <s v=""/>
    <m/>
    <s v=""/>
    <s v="Le Zebra"/>
    <s v=""/>
    <s v=""/>
    <s v=""/>
    <n v="100"/>
    <s v=""/>
    <n v="-100"/>
    <x v="0"/>
    <s v="Best"/>
    <x v="5"/>
    <s v=""/>
    <s v=""/>
    <s v="Vic"/>
    <s v="-"/>
    <d v="1899-12-30T15:40:00"/>
    <s v="Sandown Lake"/>
    <n v="7"/>
    <n v="5"/>
    <s v="Le Zebra"/>
    <s v=""/>
    <s v=""/>
  </r>
  <r>
    <x v="89"/>
    <d v="1899-12-30T16:15:00"/>
    <x v="22"/>
    <n v="8"/>
    <n v="2"/>
    <s v="Aztec Ruler"/>
    <s v="E4"/>
    <n v="12"/>
    <n v="12"/>
    <x v="0"/>
    <s v="E4-12"/>
    <s v="OK"/>
    <n v="48"/>
    <m/>
    <s v=""/>
    <s v="Aztec Ruler"/>
    <s v=""/>
    <s v=""/>
    <s v=""/>
    <n v="100"/>
    <s v=""/>
    <n v="-100"/>
    <x v="0"/>
    <s v="Poor &lt;55"/>
    <x v="2"/>
    <s v=""/>
    <n v="-20"/>
    <s v="Vic"/>
    <s v="-"/>
    <d v="1899-12-30T16:15:00"/>
    <s v="Sandown Lake"/>
    <n v="8"/>
    <n v="2"/>
    <s v="Aztec Ruler"/>
    <s v="E4-12"/>
    <n v="20"/>
  </r>
  <r>
    <x v="89"/>
    <d v="1899-12-30T16:15:00"/>
    <x v="22"/>
    <n v="8"/>
    <n v="4"/>
    <s v="Chorlton Lane"/>
    <s v="E4"/>
    <n v="10"/>
    <n v="48"/>
    <x v="4"/>
    <s v="E4-10/Edge-12/Nat-13/Pro Mel-13"/>
    <s v="OK"/>
    <n v="192"/>
    <m/>
    <s v=""/>
    <s v="Chorlton Lane"/>
    <n v="200"/>
    <s v=""/>
    <n v="-200"/>
    <n v="100"/>
    <s v=""/>
    <n v="-100"/>
    <x v="0"/>
    <s v="Best"/>
    <x v="6"/>
    <s v=""/>
    <n v="-150"/>
    <s v="Vic"/>
    <s v="-"/>
    <d v="1899-12-30T16:15:00"/>
    <s v="Sandown Lake"/>
    <n v="8"/>
    <n v="4"/>
    <s v="Chorlton Lane"/>
    <s v="E4-10/Edge-12/Nat-13/Pro Mel-13"/>
    <n v="150"/>
  </r>
  <r>
    <x v="89"/>
    <d v="1899-12-30T16:15:00"/>
    <x v="22"/>
    <n v="8"/>
    <n v="4"/>
    <s v="Chorlton Lane"/>
    <s v="Edge"/>
    <n v="12"/>
    <s v=""/>
    <x v="2"/>
    <s v=""/>
    <s v="OK"/>
    <s v=""/>
    <m/>
    <s v=""/>
    <s v="Chorlton Lane"/>
    <s v=""/>
    <s v=""/>
    <s v=""/>
    <n v="100"/>
    <s v=""/>
    <n v="-100"/>
    <x v="0"/>
    <s v="Best"/>
    <x v="5"/>
    <s v=""/>
    <s v=""/>
    <s v="Vic"/>
    <s v="-"/>
    <d v="1899-12-30T16:15:00"/>
    <s v="Sandown Lake"/>
    <n v="8"/>
    <n v="4"/>
    <s v="Chorlton Lane"/>
    <s v=""/>
    <s v=""/>
  </r>
  <r>
    <x v="89"/>
    <d v="1899-12-30T16:15:00"/>
    <x v="22"/>
    <n v="8"/>
    <n v="4"/>
    <s v="Chorlton Lane"/>
    <s v="Nat"/>
    <n v="13"/>
    <s v=""/>
    <x v="2"/>
    <s v=""/>
    <s v="OK"/>
    <s v=""/>
    <m/>
    <s v=""/>
    <s v="Chorlton Lane"/>
    <s v=""/>
    <s v=""/>
    <s v=""/>
    <n v="100"/>
    <s v=""/>
    <n v="-100"/>
    <x v="0"/>
    <s v="Best"/>
    <x v="5"/>
    <s v=""/>
    <s v=""/>
    <s v="Vic"/>
    <s v="-"/>
    <d v="1899-12-30T16:15:00"/>
    <s v="Sandown Lake"/>
    <n v="8"/>
    <n v="4"/>
    <s v="Chorlton Lane"/>
    <s v=""/>
    <s v=""/>
  </r>
  <r>
    <x v="89"/>
    <d v="1899-12-30T16:15:00"/>
    <x v="22"/>
    <n v="8"/>
    <n v="4"/>
    <s v="Chorlton Lane"/>
    <s v="Pro Mel"/>
    <n v="13"/>
    <s v=""/>
    <x v="2"/>
    <s v=""/>
    <s v="OK"/>
    <s v=""/>
    <m/>
    <s v=""/>
    <s v="Chorlton Lane"/>
    <s v=""/>
    <s v=""/>
    <s v=""/>
    <n v="100"/>
    <s v=""/>
    <n v="-100"/>
    <x v="0"/>
    <s v="Best"/>
    <x v="5"/>
    <s v=""/>
    <s v=""/>
    <s v="Vic"/>
    <s v="-"/>
    <d v="1899-12-30T16:15:00"/>
    <s v="Sandown Lake"/>
    <n v="8"/>
    <n v="4"/>
    <s v="Chorlton Lane"/>
    <s v=""/>
    <s v=""/>
  </r>
  <r>
    <x v="89"/>
    <d v="1899-12-30T16:35:00"/>
    <x v="6"/>
    <n v="7"/>
    <n v="12"/>
    <s v="Husk"/>
    <s v="Pro Syd"/>
    <n v="10"/>
    <n v="10"/>
    <x v="0"/>
    <s v="Pro Syd-10"/>
    <s v="OK"/>
    <n v="40"/>
    <m/>
    <s v=""/>
    <s v="Husk"/>
    <s v=""/>
    <s v=""/>
    <s v=""/>
    <n v="100"/>
    <s v=""/>
    <n v="-100"/>
    <x v="0"/>
    <s v="Poor &lt;55"/>
    <x v="2"/>
    <s v=""/>
    <n v="-20"/>
    <s v="NSW"/>
    <s v="-"/>
    <d v="1899-12-30T16:35:00"/>
    <s v="Randwick"/>
    <n v="7"/>
    <n v="12"/>
    <s v="Husk"/>
    <s v="Pro Syd-10"/>
    <n v="20"/>
  </r>
  <r>
    <x v="89"/>
    <d v="1899-12-30T17:15:00"/>
    <x v="6"/>
    <n v="8"/>
    <n v="3"/>
    <s v="Headley Grange"/>
    <s v="E4"/>
    <n v="10"/>
    <n v="10"/>
    <x v="0"/>
    <s v="E4-10"/>
    <s v="OK"/>
    <n v="40"/>
    <m/>
    <s v=""/>
    <s v="Headley Grange"/>
    <s v=""/>
    <s v=""/>
    <s v=""/>
    <n v="100"/>
    <s v=""/>
    <n v="-100"/>
    <x v="0"/>
    <s v="Poor &lt;55"/>
    <x v="2"/>
    <s v=""/>
    <n v="-20"/>
    <s v="NSW"/>
    <s v="-"/>
    <d v="1899-12-30T17:15:00"/>
    <s v="Randwick"/>
    <n v="8"/>
    <n v="3"/>
    <s v="Headley Grange"/>
    <s v="E4-10"/>
    <n v="20"/>
  </r>
  <r>
    <x v="89"/>
    <d v="1899-12-30T17:35:00"/>
    <x v="22"/>
    <n v="10"/>
    <n v="8"/>
    <s v="Sunshineinmypocket"/>
    <s v="E4"/>
    <n v="20"/>
    <n v="53"/>
    <x v="3"/>
    <s v="E4-20/Edge-20/Nat-13"/>
    <s v="OK"/>
    <n v="212"/>
    <n v="3.3"/>
    <n v="699.59999999999991"/>
    <s v="Sunshineinmypocket"/>
    <n v="200"/>
    <n v="660"/>
    <n v="460"/>
    <n v="100"/>
    <n v="330"/>
    <n v="230"/>
    <x v="0"/>
    <s v="Best"/>
    <x v="6"/>
    <n v="495"/>
    <n v="345"/>
    <s v="Vic"/>
    <s v="-"/>
    <d v="1899-12-30T17:35:00"/>
    <s v="Sandown Lake"/>
    <n v="10"/>
    <n v="8"/>
    <s v="Sunshineinmypocket"/>
    <s v="E4-20/Edge-20/Nat-13"/>
    <n v="150"/>
  </r>
  <r>
    <x v="89"/>
    <d v="1899-12-30T17:35:00"/>
    <x v="22"/>
    <n v="10"/>
    <n v="8"/>
    <s v="Sunshineinmypocket"/>
    <s v="Edge"/>
    <n v="20"/>
    <s v=""/>
    <x v="2"/>
    <s v=""/>
    <s v="OK"/>
    <s v=""/>
    <n v="3.3"/>
    <s v=""/>
    <s v="Sunshineinmypocket"/>
    <s v=""/>
    <s v=""/>
    <s v=""/>
    <n v="100"/>
    <n v="330"/>
    <n v="230"/>
    <x v="0"/>
    <s v="Best"/>
    <x v="5"/>
    <s v=""/>
    <s v=""/>
    <s v="Vic"/>
    <s v="-"/>
    <d v="1899-12-30T17:35:00"/>
    <s v="Sandown Lake"/>
    <n v="10"/>
    <n v="8"/>
    <s v="Sunshineinmypocket"/>
    <s v=""/>
    <s v=""/>
  </r>
  <r>
    <x v="89"/>
    <d v="1899-12-30T17:35:00"/>
    <x v="22"/>
    <n v="10"/>
    <n v="8"/>
    <s v="Sunshineinmypocket"/>
    <s v="Nat"/>
    <n v="13"/>
    <s v=""/>
    <x v="2"/>
    <s v=""/>
    <s v="OK"/>
    <s v=""/>
    <n v="3.3"/>
    <s v=""/>
    <s v="Sunshineinmypocket"/>
    <s v=""/>
    <s v=""/>
    <s v=""/>
    <n v="100"/>
    <n v="330"/>
    <n v="230"/>
    <x v="0"/>
    <s v="Best"/>
    <x v="5"/>
    <s v=""/>
    <s v=""/>
    <s v="Vic"/>
    <s v="-"/>
    <d v="1899-12-30T17:35:00"/>
    <s v="Sandown Lake"/>
    <n v="10"/>
    <n v="8"/>
    <s v="Sunshineinmypocket"/>
    <s v=""/>
    <s v=""/>
  </r>
  <r>
    <x v="89"/>
    <d v="1899-12-30T17:55:00"/>
    <x v="6"/>
    <n v="9"/>
    <n v="6"/>
    <s v="Boston Rocks"/>
    <s v="E4"/>
    <n v="10"/>
    <n v="23"/>
    <x v="1"/>
    <s v="E4-10/Nat-13"/>
    <s v="OK"/>
    <n v="92"/>
    <m/>
    <s v=""/>
    <s v="Boston Rocks"/>
    <n v="100"/>
    <s v=""/>
    <n v="-100"/>
    <n v="100"/>
    <s v=""/>
    <n v="-100"/>
    <x v="0"/>
    <s v="Best"/>
    <x v="3"/>
    <s v=""/>
    <n v="-40"/>
    <s v="NSW"/>
    <s v="-"/>
    <d v="1899-12-30T17:55:00"/>
    <s v="Randwick"/>
    <n v="9"/>
    <n v="6"/>
    <s v="Boston Rocks"/>
    <s v="E4-10/Nat-13"/>
    <n v="40"/>
  </r>
  <r>
    <x v="89"/>
    <d v="1899-12-30T17:55:00"/>
    <x v="6"/>
    <n v="9"/>
    <n v="6"/>
    <s v="Boston Rocks"/>
    <s v="Nat"/>
    <n v="13"/>
    <s v=""/>
    <x v="2"/>
    <s v=""/>
    <s v="OK"/>
    <s v=""/>
    <m/>
    <s v=""/>
    <s v="Boston Rocks"/>
    <s v=""/>
    <s v=""/>
    <s v=""/>
    <n v="100"/>
    <s v=""/>
    <n v="-100"/>
    <x v="0"/>
    <s v="Best"/>
    <x v="5"/>
    <s v=""/>
    <s v=""/>
    <s v="NSW"/>
    <s v="-"/>
    <d v="1899-12-30T17:55:00"/>
    <s v="Randwick"/>
    <n v="9"/>
    <n v="6"/>
    <s v="Boston Rocks"/>
    <s v=""/>
    <s v=""/>
  </r>
  <r>
    <x v="90"/>
    <d v="1899-12-30T12:15:00"/>
    <x v="22"/>
    <n v="1"/>
    <n v="5"/>
    <s v="Material Dreams"/>
    <s v="Pro Mel"/>
    <n v="13"/>
    <n v="13"/>
    <x v="0"/>
    <s v="Pro Mel-13"/>
    <s v="OK"/>
    <n v="52"/>
    <m/>
    <s v=""/>
    <s v="Material Dreams"/>
    <s v=""/>
    <s v=""/>
    <s v=""/>
    <n v="100"/>
    <s v=""/>
    <n v="-100"/>
    <x v="0"/>
    <s v="Poor &lt;55"/>
    <x v="2"/>
    <s v=""/>
    <n v="-20"/>
    <s v="Vic"/>
    <s v="-"/>
    <d v="1899-12-30T12:15:00"/>
    <s v="Sandown Lake"/>
    <n v="1"/>
    <n v="5"/>
    <s v="Material Dreams"/>
    <s v="Pro Mel-13"/>
    <n v="20"/>
  </r>
  <r>
    <x v="90"/>
    <d v="1899-12-30T12:15:00"/>
    <x v="22"/>
    <n v="1"/>
    <n v="7"/>
    <s v="New York Lustre"/>
    <s v="E4"/>
    <n v="20"/>
    <n v="65"/>
    <x v="4"/>
    <s v="E4-20/Edge-15/Nat-20/Pro Mel-10"/>
    <s v="OK"/>
    <n v="260"/>
    <n v="2.0499999999999998"/>
    <n v="533"/>
    <s v="New York Lustre"/>
    <n v="200"/>
    <n v="409.99999999999994"/>
    <n v="209.99999999999994"/>
    <n v="100"/>
    <n v="204.99999999999997"/>
    <n v="104.99999999999997"/>
    <x v="0"/>
    <s v="Best"/>
    <x v="6"/>
    <n v="307.5"/>
    <n v="157.5"/>
    <s v="Vic"/>
    <s v="-"/>
    <d v="1899-12-30T12:15:00"/>
    <s v="Sandown Lake"/>
    <n v="1"/>
    <n v="7"/>
    <s v="New York Lustre"/>
    <s v="E4-20/Edge-15/Nat-20/Pro Mel-10"/>
    <n v="150"/>
  </r>
  <r>
    <x v="90"/>
    <d v="1899-12-30T12:15:00"/>
    <x v="22"/>
    <n v="1"/>
    <n v="7"/>
    <s v="New York Lustre"/>
    <s v="Edge"/>
    <n v="15"/>
    <s v=""/>
    <x v="2"/>
    <s v=""/>
    <s v="OK"/>
    <s v=""/>
    <n v="2.0499999999999998"/>
    <s v=""/>
    <s v="New York Lustre"/>
    <s v=""/>
    <s v=""/>
    <s v=""/>
    <n v="100"/>
    <n v="204.99999999999997"/>
    <n v="104.99999999999997"/>
    <x v="0"/>
    <s v="Best"/>
    <x v="5"/>
    <s v=""/>
    <s v=""/>
    <s v="Vic"/>
    <s v="-"/>
    <d v="1899-12-30T12:15:00"/>
    <s v="Sandown Lake"/>
    <n v="1"/>
    <n v="7"/>
    <s v="New York Lustre"/>
    <s v=""/>
    <s v=""/>
  </r>
  <r>
    <x v="90"/>
    <d v="1899-12-30T12:15:00"/>
    <x v="22"/>
    <n v="1"/>
    <n v="7"/>
    <s v="New York Lustre"/>
    <s v="Nat"/>
    <n v="20"/>
    <s v=""/>
    <x v="2"/>
    <s v=""/>
    <s v="OK"/>
    <s v=""/>
    <n v="2.0499999999999998"/>
    <s v=""/>
    <s v="New York Lustre"/>
    <s v=""/>
    <s v=""/>
    <s v=""/>
    <n v="100"/>
    <n v="204.99999999999997"/>
    <n v="104.99999999999997"/>
    <x v="0"/>
    <s v="Best"/>
    <x v="5"/>
    <s v=""/>
    <s v=""/>
    <s v="Vic"/>
    <s v="-"/>
    <d v="1899-12-30T12:15:00"/>
    <s v="Sandown Lake"/>
    <n v="1"/>
    <n v="7"/>
    <s v="New York Lustre"/>
    <s v=""/>
    <s v=""/>
  </r>
  <r>
    <x v="90"/>
    <d v="1899-12-30T12:15:00"/>
    <x v="22"/>
    <n v="1"/>
    <n v="7"/>
    <s v="New York Lustre"/>
    <s v="Pro Mel"/>
    <n v="10"/>
    <s v=""/>
    <x v="2"/>
    <s v=""/>
    <s v="OK"/>
    <s v=""/>
    <n v="2.1"/>
    <s v=""/>
    <s v="New York Lustre"/>
    <s v=""/>
    <s v=""/>
    <s v=""/>
    <n v="100"/>
    <n v="210"/>
    <n v="110"/>
    <x v="0"/>
    <s v="Best"/>
    <x v="5"/>
    <s v=""/>
    <s v=""/>
    <s v="Vic"/>
    <s v="-"/>
    <d v="1899-12-30T12:15:00"/>
    <s v="Sandown Lake"/>
    <n v="1"/>
    <n v="7"/>
    <s v="New York Lustre"/>
    <s v=""/>
    <s v=""/>
  </r>
  <r>
    <x v="90"/>
    <d v="1899-12-30T12:15:00"/>
    <x v="22"/>
    <n v="1"/>
    <n v="4"/>
    <s v="Shesallshenanigans"/>
    <s v="E4"/>
    <n v="12"/>
    <n v="12"/>
    <x v="0"/>
    <s v="E4-12"/>
    <s v="OK"/>
    <n v="48"/>
    <m/>
    <s v=""/>
    <s v="Shesallshenanigans"/>
    <s v=""/>
    <s v=""/>
    <s v=""/>
    <n v="100"/>
    <s v=""/>
    <n v="-100"/>
    <x v="0"/>
    <s v="Poor &lt;55"/>
    <x v="2"/>
    <s v=""/>
    <n v="-20"/>
    <s v="Vic"/>
    <s v="-"/>
    <d v="1899-12-30T12:15:00"/>
    <s v="Sandown Lake"/>
    <n v="1"/>
    <n v="4"/>
    <s v="Shesallshenanigans"/>
    <s v="E4-12"/>
    <n v="20"/>
  </r>
  <r>
    <x v="90"/>
    <d v="1899-12-30T12:45:00"/>
    <x v="22"/>
    <n v="2"/>
    <n v="2"/>
    <s v="First Immortal"/>
    <s v="E4"/>
    <n v="12"/>
    <n v="12"/>
    <x v="0"/>
    <s v="E4-12"/>
    <s v="OK"/>
    <n v="48"/>
    <n v="4.8"/>
    <n v="230.39999999999998"/>
    <s v="First Immortal"/>
    <s v=""/>
    <s v=""/>
    <s v=""/>
    <n v="100"/>
    <n v="480"/>
    <n v="380"/>
    <x v="0"/>
    <s v="Poor &lt;55"/>
    <x v="2"/>
    <n v="96"/>
    <n v="76"/>
    <s v="Vic"/>
    <s v="-"/>
    <d v="1899-12-30T12:45:00"/>
    <s v="Sandown Lake"/>
    <n v="2"/>
    <n v="2"/>
    <s v="First Immortal"/>
    <s v="E4-12"/>
    <n v="20"/>
  </r>
  <r>
    <x v="90"/>
    <d v="1899-12-30T13:05:00"/>
    <x v="1"/>
    <n v="2"/>
    <n v="7"/>
    <s v="Spicy Hotpot"/>
    <s v="E4"/>
    <n v="10"/>
    <n v="40"/>
    <x v="3"/>
    <s v="E4-10/Edge-15/Pro Syd-15"/>
    <s v="OK"/>
    <n v="160"/>
    <n v="6.8"/>
    <n v="1088"/>
    <s v="Spicy Hotpot"/>
    <n v="200"/>
    <n v="1360"/>
    <n v="1160"/>
    <n v="100"/>
    <n v="680"/>
    <n v="580"/>
    <x v="0"/>
    <s v="ave"/>
    <x v="4"/>
    <n v="680"/>
    <n v="580"/>
    <s v="NSW"/>
    <s v="-"/>
    <d v="1899-12-30T13:05:00"/>
    <s v="Rosehill"/>
    <n v="2"/>
    <n v="7"/>
    <s v="Spicy Hotpot"/>
    <s v="E4-10/Edge-15/Pro Syd-15"/>
    <n v="100"/>
  </r>
  <r>
    <x v="90"/>
    <d v="1899-12-30T13:05:00"/>
    <x v="1"/>
    <n v="2"/>
    <n v="7"/>
    <s v="Spicy Hotpot"/>
    <s v="Edge"/>
    <n v="15"/>
    <s v=""/>
    <x v="2"/>
    <s v=""/>
    <s v="OK"/>
    <s v=""/>
    <n v="6.8"/>
    <s v=""/>
    <s v="Spicy Hotpot"/>
    <s v=""/>
    <s v=""/>
    <s v=""/>
    <n v="100"/>
    <n v="680"/>
    <n v="580"/>
    <x v="0"/>
    <s v="ave"/>
    <x v="5"/>
    <s v=""/>
    <s v=""/>
    <s v="NSW"/>
    <s v="-"/>
    <d v="1899-12-30T13:05:00"/>
    <s v="Rosehill"/>
    <n v="2"/>
    <n v="7"/>
    <s v="Spicy Hotpot"/>
    <s v=""/>
    <s v=""/>
  </r>
  <r>
    <x v="90"/>
    <d v="1899-12-30T13:05:00"/>
    <x v="1"/>
    <n v="2"/>
    <n v="7"/>
    <s v="Spicy Hotpot"/>
    <s v="Pro Syd"/>
    <n v="15"/>
    <s v=""/>
    <x v="2"/>
    <s v=""/>
    <s v="OK"/>
    <s v=""/>
    <n v="6.8"/>
    <s v=""/>
    <s v="Spicy Hotpot"/>
    <s v=""/>
    <s v=""/>
    <s v=""/>
    <n v="100"/>
    <n v="680"/>
    <n v="580"/>
    <x v="0"/>
    <s v="ave"/>
    <x v="5"/>
    <s v=""/>
    <s v=""/>
    <s v="NSW"/>
    <s v="-"/>
    <d v="1899-12-30T13:05:00"/>
    <s v="Rosehill"/>
    <n v="2"/>
    <n v="7"/>
    <s v="Spicy Hotpot"/>
    <s v=""/>
    <s v=""/>
  </r>
  <r>
    <x v="90"/>
    <d v="1899-12-30T13:20:00"/>
    <x v="22"/>
    <n v="3"/>
    <n v="4"/>
    <s v="Glens Top Cat"/>
    <s v="E4"/>
    <n v="20"/>
    <n v="50"/>
    <x v="3"/>
    <s v="E4-20/Edge-10/Nat-20"/>
    <s v="OK"/>
    <n v="200"/>
    <m/>
    <s v=""/>
    <s v="Glens Top Cat"/>
    <n v="200"/>
    <s v=""/>
    <n v="-200"/>
    <n v="100"/>
    <s v=""/>
    <n v="-100"/>
    <x v="0"/>
    <s v="Best"/>
    <x v="6"/>
    <s v=""/>
    <n v="-150"/>
    <s v="Vic"/>
    <s v="-"/>
    <d v="1899-12-30T13:20:00"/>
    <s v="Sandown Lake"/>
    <n v="3"/>
    <n v="4"/>
    <s v="Glens Top Cat"/>
    <s v="E4-20/Edge-10/Nat-20"/>
    <n v="150"/>
  </r>
  <r>
    <x v="90"/>
    <d v="1899-12-30T13:20:00"/>
    <x v="22"/>
    <n v="3"/>
    <n v="4"/>
    <s v="Glens Top Cat"/>
    <s v="Edge"/>
    <n v="10"/>
    <s v=""/>
    <x v="2"/>
    <s v=""/>
    <s v="OK"/>
    <s v=""/>
    <m/>
    <s v=""/>
    <s v="Glens Top Cat"/>
    <s v=""/>
    <s v=""/>
    <s v=""/>
    <n v="100"/>
    <s v=""/>
    <n v="-100"/>
    <x v="0"/>
    <s v="Best"/>
    <x v="5"/>
    <s v=""/>
    <s v=""/>
    <s v="Vic"/>
    <s v="-"/>
    <d v="1899-12-30T13:20:00"/>
    <s v="Sandown Lake"/>
    <n v="3"/>
    <n v="4"/>
    <s v="Glens Top Cat"/>
    <s v=""/>
    <s v=""/>
  </r>
  <r>
    <x v="90"/>
    <d v="1899-12-30T13:20:00"/>
    <x v="22"/>
    <n v="3"/>
    <n v="4"/>
    <s v="Glens Top Cat"/>
    <s v="Nat"/>
    <n v="20"/>
    <s v=""/>
    <x v="2"/>
    <s v=""/>
    <s v="OK"/>
    <s v=""/>
    <m/>
    <s v=""/>
    <s v="Glens Top Cat"/>
    <s v=""/>
    <s v=""/>
    <s v=""/>
    <n v="100"/>
    <s v=""/>
    <n v="-100"/>
    <x v="0"/>
    <s v="Best"/>
    <x v="5"/>
    <s v=""/>
    <s v=""/>
    <s v="Vic"/>
    <s v="-"/>
    <d v="1899-12-30T13:20:00"/>
    <s v="Sandown Lake"/>
    <n v="3"/>
    <n v="4"/>
    <s v="Glens Top Cat"/>
    <s v=""/>
    <s v=""/>
  </r>
  <r>
    <x v="90"/>
    <d v="1899-12-30T13:48:00"/>
    <x v="4"/>
    <n v="2"/>
    <n v="6"/>
    <s v="Aldeenaary"/>
    <s v="Nat"/>
    <n v="11"/>
    <n v="11"/>
    <x v="0"/>
    <s v="Nat-11"/>
    <s v=""/>
    <n v="44"/>
    <m/>
    <s v=""/>
    <s v="Aldeenaary"/>
    <s v=""/>
    <s v=""/>
    <s v=""/>
    <n v="100"/>
    <s v=""/>
    <n v="-100"/>
    <x v="0"/>
    <s v="Q"/>
    <x v="3"/>
    <s v=""/>
    <n v="-40"/>
    <s v="Qld"/>
    <s v="-"/>
    <d v="1899-12-30T13:48:00"/>
    <s v="Doomben"/>
    <n v="2"/>
    <n v="6"/>
    <s v="Aldeenaary"/>
    <s v="Nat-11"/>
    <n v="40"/>
  </r>
  <r>
    <x v="90"/>
    <d v="1899-12-30T14:23:00"/>
    <x v="4"/>
    <n v="3"/>
    <n v="11"/>
    <s v="Smart Action"/>
    <s v="Nat"/>
    <n v="11"/>
    <n v="11"/>
    <x v="0"/>
    <s v="Nat-11"/>
    <s v=""/>
    <n v="44"/>
    <n v="6"/>
    <n v="264"/>
    <s v="Smart Action"/>
    <s v=""/>
    <s v=""/>
    <s v=""/>
    <n v="100"/>
    <n v="600"/>
    <n v="500"/>
    <x v="0"/>
    <s v="Q"/>
    <x v="3"/>
    <n v="240"/>
    <n v="200"/>
    <s v="Qld"/>
    <s v="-"/>
    <d v="1899-12-30T14:23:00"/>
    <s v="Doomben"/>
    <n v="3"/>
    <n v="11"/>
    <s v="Smart Action"/>
    <s v="Nat-11"/>
    <n v="40"/>
  </r>
  <r>
    <x v="90"/>
    <d v="1899-12-30T14:58:00"/>
    <x v="4"/>
    <n v="4"/>
    <n v="2"/>
    <s v="Torabella"/>
    <s v="Nat"/>
    <n v="11"/>
    <n v="11"/>
    <x v="0"/>
    <s v="Nat-11"/>
    <s v=""/>
    <n v="44"/>
    <n v="1.7"/>
    <n v="74.8"/>
    <s v="Torabella"/>
    <s v=""/>
    <s v=""/>
    <s v=""/>
    <n v="100"/>
    <n v="170"/>
    <n v="70"/>
    <x v="0"/>
    <s v="Q"/>
    <x v="3"/>
    <n v="68"/>
    <n v="28"/>
    <s v="Qld"/>
    <s v="-"/>
    <d v="1899-12-30T14:58:00"/>
    <s v="Doomben"/>
    <n v="4"/>
    <n v="2"/>
    <s v="Torabella"/>
    <s v="Nat-11"/>
    <n v="40"/>
  </r>
  <r>
    <x v="90"/>
    <d v="1899-12-30T15:25:00"/>
    <x v="1"/>
    <n v="6"/>
    <n v="12"/>
    <s v="Piggyback"/>
    <s v="E4"/>
    <n v="10"/>
    <n v="23"/>
    <x v="1"/>
    <s v="E4-10/Nat-13"/>
    <s v="OK"/>
    <n v="92"/>
    <m/>
    <s v=""/>
    <s v="Piggyback"/>
    <n v="100"/>
    <s v=""/>
    <n v="-100"/>
    <n v="100"/>
    <s v=""/>
    <n v="-100"/>
    <x v="0"/>
    <s v="ave"/>
    <x v="0"/>
    <s v=""/>
    <n v="-50"/>
    <s v="NSW"/>
    <s v="-"/>
    <d v="1899-12-30T15:25:00"/>
    <s v="Rosehill"/>
    <n v="6"/>
    <n v="12"/>
    <s v="Piggyback"/>
    <s v="E4-10/Nat-13"/>
    <n v="50"/>
  </r>
  <r>
    <x v="90"/>
    <d v="1899-12-30T15:25:00"/>
    <x v="1"/>
    <n v="6"/>
    <n v="12"/>
    <s v="Piggyback"/>
    <s v="Nat"/>
    <n v="13"/>
    <s v=""/>
    <x v="2"/>
    <s v=""/>
    <s v="OK"/>
    <s v=""/>
    <m/>
    <s v=""/>
    <s v="Piggyback"/>
    <s v=""/>
    <s v=""/>
    <s v=""/>
    <n v="100"/>
    <s v=""/>
    <n v="-100"/>
    <x v="0"/>
    <s v="ave"/>
    <x v="5"/>
    <s v=""/>
    <s v=""/>
    <s v="NSW"/>
    <s v="-"/>
    <d v="1899-12-30T15:25:00"/>
    <s v="Rosehill"/>
    <n v="6"/>
    <n v="12"/>
    <s v="Piggyback"/>
    <s v=""/>
    <s v=""/>
  </r>
  <r>
    <x v="90"/>
    <d v="1899-12-30T16:00:00"/>
    <x v="1"/>
    <n v="7"/>
    <n v="6"/>
    <s v="Infatuation"/>
    <s v="Pro Syd"/>
    <n v="10"/>
    <n v="10"/>
    <x v="0"/>
    <s v="Pro Syd-10"/>
    <s v="OK"/>
    <n v="40"/>
    <m/>
    <s v=""/>
    <s v="Infatuation"/>
    <s v=""/>
    <s v=""/>
    <s v=""/>
    <n v="100"/>
    <s v=""/>
    <n v="-100"/>
    <x v="0"/>
    <s v="Poor &lt;55"/>
    <x v="2"/>
    <s v=""/>
    <n v="-20"/>
    <s v="NSW"/>
    <s v="-"/>
    <d v="1899-12-30T16:00:00"/>
    <s v="Rosehill"/>
    <n v="7"/>
    <n v="6"/>
    <s v="Infatuation"/>
    <s v="Pro Syd-10"/>
    <n v="20"/>
  </r>
  <r>
    <x v="90"/>
    <d v="1899-12-30T16:00:00"/>
    <x v="1"/>
    <n v="7"/>
    <n v="11"/>
    <s v="Step Aside"/>
    <s v="E4"/>
    <n v="10"/>
    <n v="40"/>
    <x v="3"/>
    <s v="E4-10/Edge-15/Pro Syd-15"/>
    <s v="OK"/>
    <n v="160"/>
    <m/>
    <s v=""/>
    <s v="Step Aside"/>
    <n v="200"/>
    <s v=""/>
    <n v="-200"/>
    <n v="100"/>
    <s v=""/>
    <n v="-100"/>
    <x v="0"/>
    <s v="ave"/>
    <x v="4"/>
    <s v=""/>
    <n v="-100"/>
    <s v="NSW"/>
    <s v="-"/>
    <d v="1899-12-30T16:00:00"/>
    <s v="Rosehill"/>
    <n v="7"/>
    <n v="11"/>
    <s v="Step Aside"/>
    <s v="E4-10/Edge-15/Pro Syd-15"/>
    <n v="100"/>
  </r>
  <r>
    <x v="90"/>
    <d v="1899-12-30T16:00:00"/>
    <x v="1"/>
    <n v="7"/>
    <n v="11"/>
    <s v="Step Aside"/>
    <s v="Edge"/>
    <n v="15"/>
    <s v=""/>
    <x v="2"/>
    <s v=""/>
    <s v="OK"/>
    <s v=""/>
    <m/>
    <s v=""/>
    <s v="Step Aside"/>
    <s v=""/>
    <s v=""/>
    <s v=""/>
    <n v="100"/>
    <s v=""/>
    <n v="-100"/>
    <x v="0"/>
    <s v="ave"/>
    <x v="5"/>
    <s v=""/>
    <s v=""/>
    <s v="NSW"/>
    <s v="-"/>
    <d v="1899-12-30T16:00:00"/>
    <s v="Rosehill"/>
    <n v="7"/>
    <n v="11"/>
    <s v="Step Aside"/>
    <s v=""/>
    <s v=""/>
  </r>
  <r>
    <x v="90"/>
    <d v="1899-12-30T16:00:00"/>
    <x v="1"/>
    <n v="7"/>
    <n v="11"/>
    <s v="Step Aside"/>
    <s v="Pro Syd"/>
    <n v="15"/>
    <s v=""/>
    <x v="2"/>
    <s v=""/>
    <s v="OK"/>
    <s v=""/>
    <m/>
    <s v=""/>
    <s v="Step Aside"/>
    <s v=""/>
    <s v=""/>
    <s v=""/>
    <n v="100"/>
    <s v=""/>
    <n v="-100"/>
    <x v="0"/>
    <s v="ave"/>
    <x v="5"/>
    <s v=""/>
    <s v=""/>
    <s v="NSW"/>
    <s v="-"/>
    <d v="1899-12-30T16:00:00"/>
    <s v="Rosehill"/>
    <n v="7"/>
    <n v="11"/>
    <s v="Step Aside"/>
    <s v=""/>
    <s v=""/>
  </r>
  <r>
    <x v="90"/>
    <d v="1899-12-30T16:15:00"/>
    <x v="22"/>
    <n v="8"/>
    <n v="6"/>
    <s v="Revelare"/>
    <s v="E4"/>
    <n v="20"/>
    <n v="59"/>
    <x v="4"/>
    <s v="E4-20/Edge-13/Nat-13/Pro Mel-13"/>
    <s v="OK"/>
    <n v="236"/>
    <n v="2.2999999999999998"/>
    <n v="542.79999999999995"/>
    <s v="Revelare"/>
    <n v="200"/>
    <n v="459.99999999999994"/>
    <n v="259.99999999999994"/>
    <n v="100"/>
    <n v="229.99999999999997"/>
    <n v="129.99999999999997"/>
    <x v="0"/>
    <s v="Best"/>
    <x v="6"/>
    <n v="345"/>
    <n v="195"/>
    <s v="Vic"/>
    <s v="-"/>
    <d v="1899-12-30T16:15:00"/>
    <s v="Sandown Lake"/>
    <n v="8"/>
    <n v="6"/>
    <s v="Revelare"/>
    <s v="E4-20/Edge-13/Nat-13/Pro Mel-13"/>
    <n v="150"/>
  </r>
  <r>
    <x v="90"/>
    <d v="1899-12-30T16:15:00"/>
    <x v="22"/>
    <n v="8"/>
    <n v="6"/>
    <s v="Revelare"/>
    <s v="Edge"/>
    <n v="13"/>
    <s v=""/>
    <x v="2"/>
    <s v=""/>
    <s v="OK"/>
    <s v=""/>
    <n v="2.2999999999999998"/>
    <s v=""/>
    <s v="Revelare"/>
    <s v=""/>
    <s v=""/>
    <s v=""/>
    <n v="100"/>
    <n v="229.99999999999997"/>
    <n v="129.99999999999997"/>
    <x v="0"/>
    <s v="Best"/>
    <x v="5"/>
    <s v=""/>
    <s v=""/>
    <s v="Vic"/>
    <s v="-"/>
    <d v="1899-12-30T16:15:00"/>
    <s v="Sandown Lake"/>
    <n v="8"/>
    <n v="6"/>
    <s v="Revelare"/>
    <s v=""/>
    <s v=""/>
  </r>
  <r>
    <x v="90"/>
    <d v="1899-12-30T16:15:00"/>
    <x v="7"/>
    <n v="8"/>
    <n v="6"/>
    <s v="Revelare"/>
    <s v="Nat"/>
    <n v="13"/>
    <s v=""/>
    <x v="2"/>
    <s v=""/>
    <s v="OK"/>
    <s v=""/>
    <n v="2.2999999999999998"/>
    <s v=""/>
    <s v="Revelare"/>
    <s v=""/>
    <s v=""/>
    <s v=""/>
    <n v="100"/>
    <n v="229.99999999999997"/>
    <n v="129.99999999999997"/>
    <x v="0"/>
    <s v="Best"/>
    <x v="5"/>
    <s v=""/>
    <s v=""/>
    <s v="Vic"/>
    <s v="-"/>
    <d v="1899-12-30T16:15:00"/>
    <s v="Sandown Hill"/>
    <n v="8"/>
    <n v="6"/>
    <s v="Revelare"/>
    <s v=""/>
    <s v=""/>
  </r>
  <r>
    <x v="90"/>
    <d v="1899-12-30T16:15:00"/>
    <x v="22"/>
    <n v="8"/>
    <n v="6"/>
    <s v="Revelare"/>
    <s v="Pro Mel"/>
    <n v="13"/>
    <s v=""/>
    <x v="2"/>
    <s v=""/>
    <s v="OK"/>
    <s v=""/>
    <n v="2.2999999999999998"/>
    <s v=""/>
    <s v="Revelare"/>
    <s v=""/>
    <s v=""/>
    <s v=""/>
    <n v="100"/>
    <n v="229.99999999999997"/>
    <n v="129.99999999999997"/>
    <x v="0"/>
    <s v="Best"/>
    <x v="5"/>
    <s v=""/>
    <s v=""/>
    <s v="Vic"/>
    <s v="-"/>
    <d v="1899-12-30T16:15:00"/>
    <s v="Sandown Lake"/>
    <n v="8"/>
    <n v="6"/>
    <s v="Revelare"/>
    <s v=""/>
    <s v=""/>
  </r>
  <r>
    <x v="90"/>
    <d v="1899-12-30T16:35:00"/>
    <x v="1"/>
    <n v="8"/>
    <n v="9"/>
    <s v="Accredited"/>
    <s v="Nat"/>
    <n v="13"/>
    <n v="13"/>
    <x v="0"/>
    <s v="Nat-13"/>
    <s v="OK"/>
    <n v="52"/>
    <m/>
    <s v=""/>
    <s v="Accredited"/>
    <s v=""/>
    <s v=""/>
    <s v=""/>
    <n v="100"/>
    <s v=""/>
    <n v="-100"/>
    <x v="0"/>
    <s v="Nat OK"/>
    <x v="0"/>
    <s v=""/>
    <n v="-50"/>
    <s v="NSW"/>
    <s v="-"/>
    <d v="1899-12-30T16:35:00"/>
    <s v="Rosehill"/>
    <n v="8"/>
    <n v="9"/>
    <s v="Accredited"/>
    <s v="Nat-13"/>
    <n v="50"/>
  </r>
  <r>
    <x v="90"/>
    <d v="1899-12-30T16:55:00"/>
    <x v="22"/>
    <n v="9"/>
    <n v="9"/>
    <s v="Shes Bulletproof"/>
    <s v="E4"/>
    <n v="10"/>
    <n v="48"/>
    <x v="4"/>
    <s v="E4-10/Edge-12/Nat-13/Pro Mel-13"/>
    <s v="OK"/>
    <n v="192"/>
    <n v="4.0999999999999996"/>
    <n v="787.19999999999993"/>
    <s v="Shes Bulletproof"/>
    <n v="200"/>
    <n v="819.99999999999989"/>
    <n v="619.99999999999989"/>
    <n v="100"/>
    <n v="409.99999999999994"/>
    <n v="309.99999999999994"/>
    <x v="0"/>
    <s v="Best"/>
    <x v="6"/>
    <n v="615"/>
    <n v="465"/>
    <s v="Vic"/>
    <s v="-"/>
    <d v="1899-12-30T16:55:00"/>
    <s v="Sandown Lake"/>
    <n v="9"/>
    <n v="9"/>
    <s v="Shes Bulletproof"/>
    <s v="E4-10/Edge-12/Nat-13/Pro Mel-13"/>
    <n v="150"/>
  </r>
  <r>
    <x v="90"/>
    <d v="1899-12-30T16:55:00"/>
    <x v="22"/>
    <n v="9"/>
    <n v="9"/>
    <s v="Shes Bulletproof"/>
    <s v="Edge"/>
    <n v="12"/>
    <s v=""/>
    <x v="2"/>
    <s v=""/>
    <s v="OK"/>
    <s v=""/>
    <n v="4.0999999999999996"/>
    <s v=""/>
    <s v="Shes Bulletproof"/>
    <s v=""/>
    <s v=""/>
    <s v=""/>
    <n v="100"/>
    <n v="409.99999999999994"/>
    <n v="309.99999999999994"/>
    <x v="0"/>
    <s v="Best"/>
    <x v="5"/>
    <s v=""/>
    <s v=""/>
    <s v="Vic"/>
    <s v="-"/>
    <d v="1899-12-30T16:55:00"/>
    <s v="Sandown Lake"/>
    <n v="9"/>
    <n v="9"/>
    <s v="Shes Bulletproof"/>
    <s v=""/>
    <s v=""/>
  </r>
  <r>
    <x v="90"/>
    <d v="1899-12-30T16:55:00"/>
    <x v="22"/>
    <n v="9"/>
    <n v="9"/>
    <s v="Shes Bulletproof"/>
    <s v="Nat"/>
    <n v="13"/>
    <s v=""/>
    <x v="2"/>
    <s v=""/>
    <s v="OK"/>
    <s v=""/>
    <n v="4.0999999999999996"/>
    <s v=""/>
    <s v="Shes Bulletproof"/>
    <s v=""/>
    <s v=""/>
    <s v=""/>
    <n v="100"/>
    <n v="409.99999999999994"/>
    <n v="309.99999999999994"/>
    <x v="0"/>
    <s v="Best"/>
    <x v="5"/>
    <s v=""/>
    <s v=""/>
    <s v="Vic"/>
    <s v="-"/>
    <d v="1899-12-30T16:55:00"/>
    <s v="Sandown Lake"/>
    <n v="9"/>
    <n v="9"/>
    <s v="Shes Bulletproof"/>
    <s v=""/>
    <s v=""/>
  </r>
  <r>
    <x v="90"/>
    <d v="1899-12-30T16:55:00"/>
    <x v="22"/>
    <n v="9"/>
    <n v="9"/>
    <s v="Shes Bulletproof"/>
    <s v="Pro Mel"/>
    <n v="13"/>
    <s v=""/>
    <x v="2"/>
    <s v=""/>
    <s v="OK"/>
    <s v=""/>
    <n v="4.0999999999999996"/>
    <s v=""/>
    <s v="Shes Bulletproof"/>
    <s v=""/>
    <s v=""/>
    <s v=""/>
    <n v="100"/>
    <n v="409.99999999999994"/>
    <n v="309.99999999999994"/>
    <x v="0"/>
    <s v="Best"/>
    <x v="5"/>
    <s v=""/>
    <s v=""/>
    <s v="Vic"/>
    <s v="-"/>
    <d v="1899-12-30T16:55:00"/>
    <s v="Sandown Lake"/>
    <n v="9"/>
    <n v="9"/>
    <s v="Shes Bulletproof"/>
    <s v=""/>
    <s v=""/>
  </r>
  <r>
    <x v="90"/>
    <d v="1899-12-30T17:15:00"/>
    <x v="1"/>
    <n v="9"/>
    <n v="12"/>
    <s v="Eye Of The Fire"/>
    <s v="Pro Syd"/>
    <n v="10"/>
    <n v="10"/>
    <x v="0"/>
    <s v="Pro Syd-10"/>
    <s v="OK"/>
    <n v="40"/>
    <m/>
    <s v=""/>
    <s v="Eye Of The Fire"/>
    <s v=""/>
    <s v=""/>
    <s v=""/>
    <n v="100"/>
    <s v=""/>
    <n v="-100"/>
    <x v="0"/>
    <s v="Poor &lt;55"/>
    <x v="2"/>
    <s v=""/>
    <n v="-20"/>
    <s v="NSW"/>
    <s v="-"/>
    <d v="1899-12-30T17:15:00"/>
    <s v="Rosehill"/>
    <n v="9"/>
    <n v="12"/>
    <s v="Eye Of The Fire"/>
    <s v="Pro Syd-10"/>
    <n v="20"/>
  </r>
  <r>
    <x v="90"/>
    <d v="1899-12-30T17:15:00"/>
    <x v="1"/>
    <n v="9"/>
    <n v="14"/>
    <s v="Spring Lee"/>
    <s v="E4"/>
    <n v="10"/>
    <n v="23"/>
    <x v="1"/>
    <s v="E4-10/Nat-13"/>
    <s v="OK"/>
    <n v="92"/>
    <m/>
    <s v=""/>
    <s v="Spring Lee"/>
    <n v="100"/>
    <s v=""/>
    <n v="-100"/>
    <n v="100"/>
    <s v=""/>
    <n v="-100"/>
    <x v="0"/>
    <s v="ave"/>
    <x v="0"/>
    <s v=""/>
    <n v="-50"/>
    <s v="NSW"/>
    <s v="-"/>
    <d v="1899-12-30T17:15:00"/>
    <s v="Rosehill"/>
    <n v="9"/>
    <n v="14"/>
    <s v="Spring Lee"/>
    <s v="E4-10/Nat-13"/>
    <n v="50"/>
  </r>
  <r>
    <x v="90"/>
    <d v="1899-12-30T17:15:00"/>
    <x v="1"/>
    <n v="9"/>
    <n v="14"/>
    <s v="Spring Lee"/>
    <s v="Nat"/>
    <n v="13"/>
    <s v=""/>
    <x v="2"/>
    <s v=""/>
    <s v="OK"/>
    <s v=""/>
    <m/>
    <s v=""/>
    <s v="Spring Lee"/>
    <s v=""/>
    <s v=""/>
    <s v=""/>
    <n v="100"/>
    <s v=""/>
    <n v="-100"/>
    <x v="0"/>
    <s v="ave"/>
    <x v="5"/>
    <s v=""/>
    <s v=""/>
    <s v="NSW"/>
    <s v="-"/>
    <d v="1899-12-30T17:15:00"/>
    <s v="Rosehill"/>
    <n v="9"/>
    <n v="14"/>
    <s v="Spring Lee"/>
    <s v=""/>
    <s v=""/>
  </r>
  <r>
    <x v="90"/>
    <d v="1899-12-30T17:15:00"/>
    <x v="1"/>
    <n v="9"/>
    <n v="6"/>
    <s v="Time To Boogie"/>
    <s v="E4"/>
    <n v="10"/>
    <n v="40"/>
    <x v="3"/>
    <s v="E4-10/Edge-15/Pro Syd-15"/>
    <s v="OK"/>
    <n v="160"/>
    <m/>
    <s v=""/>
    <s v="Time To Boogie"/>
    <n v="200"/>
    <s v=""/>
    <n v="-200"/>
    <n v="100"/>
    <s v=""/>
    <n v="-100"/>
    <x v="0"/>
    <s v="ave"/>
    <x v="4"/>
    <s v=""/>
    <n v="-100"/>
    <s v="NSW"/>
    <s v="-"/>
    <d v="1899-12-30T17:15:00"/>
    <s v="Rosehill"/>
    <n v="9"/>
    <n v="6"/>
    <s v="Time To Boogie"/>
    <s v="E4-10/Edge-15/Pro Syd-15"/>
    <n v="100"/>
  </r>
  <r>
    <x v="90"/>
    <d v="1899-12-30T17:15:00"/>
    <x v="1"/>
    <n v="9"/>
    <n v="6"/>
    <s v="Time To Boogie"/>
    <s v="Edge"/>
    <n v="15"/>
    <s v=""/>
    <x v="2"/>
    <s v=""/>
    <s v="OK"/>
    <s v=""/>
    <m/>
    <s v=""/>
    <s v="Time To Boogie"/>
    <s v=""/>
    <s v=""/>
    <s v=""/>
    <n v="100"/>
    <s v=""/>
    <n v="-100"/>
    <x v="0"/>
    <s v="ave"/>
    <x v="5"/>
    <s v=""/>
    <s v=""/>
    <s v="NSW"/>
    <s v="-"/>
    <d v="1899-12-30T17:15:00"/>
    <s v="Rosehill"/>
    <n v="9"/>
    <n v="6"/>
    <s v="Time To Boogie"/>
    <s v=""/>
    <s v=""/>
  </r>
  <r>
    <x v="90"/>
    <d v="1899-12-30T17:15:00"/>
    <x v="1"/>
    <n v="9"/>
    <n v="6"/>
    <s v="Time To Boogie"/>
    <s v="Pro Syd"/>
    <n v="15"/>
    <s v=""/>
    <x v="2"/>
    <s v=""/>
    <s v="OK"/>
    <s v=""/>
    <m/>
    <s v=""/>
    <s v="Time To Boogie"/>
    <s v=""/>
    <s v=""/>
    <s v=""/>
    <n v="100"/>
    <s v=""/>
    <n v="-100"/>
    <x v="0"/>
    <s v="ave"/>
    <x v="5"/>
    <s v=""/>
    <s v=""/>
    <s v="NSW"/>
    <s v="-"/>
    <d v="1899-12-30T17:15:00"/>
    <s v="Rosehill"/>
    <n v="9"/>
    <n v="6"/>
    <s v="Time To Boogie"/>
    <s v=""/>
    <s v=""/>
  </r>
  <r>
    <x v="90"/>
    <d v="1899-12-30T17:27:00"/>
    <x v="4"/>
    <n v="8"/>
    <n v="5"/>
    <s v="Slippin Jimmy"/>
    <s v="Nat"/>
    <n v="11"/>
    <n v="11"/>
    <x v="0"/>
    <s v="Nat-11"/>
    <s v=""/>
    <n v="44"/>
    <m/>
    <s v=""/>
    <s v="Slippin Jimmy"/>
    <s v=""/>
    <s v=""/>
    <s v=""/>
    <n v="100"/>
    <s v=""/>
    <n v="-100"/>
    <x v="0"/>
    <s v="Q"/>
    <x v="3"/>
    <s v=""/>
    <n v="-40"/>
    <s v="Qld"/>
    <s v="-"/>
    <d v="1899-12-30T17:27:00"/>
    <s v="Doomben"/>
    <n v="8"/>
    <n v="5"/>
    <s v="Slippin Jimmy"/>
    <s v="Nat-11"/>
    <n v="40"/>
  </r>
  <r>
    <x v="90"/>
    <d v="1899-12-30T17:35:00"/>
    <x v="22"/>
    <n v="10"/>
    <n v="10"/>
    <s v="Impending Link"/>
    <s v="Pro Mel"/>
    <n v="13"/>
    <n v="13"/>
    <x v="0"/>
    <s v="Pro Mel-13"/>
    <s v="OK"/>
    <n v="52"/>
    <m/>
    <s v=""/>
    <s v="Impending Link"/>
    <s v=""/>
    <s v=""/>
    <s v=""/>
    <n v="100"/>
    <s v=""/>
    <n v="-100"/>
    <x v="0"/>
    <s v="Poor &lt;55"/>
    <x v="2"/>
    <s v=""/>
    <n v="-20"/>
    <s v="Vic"/>
    <s v="-"/>
    <d v="1899-12-30T17:35:00"/>
    <s v="Sandown Lake"/>
    <n v="10"/>
    <n v="10"/>
    <s v="Impending Link"/>
    <s v="Pro Mel-13"/>
    <n v="20"/>
  </r>
  <r>
    <x v="90"/>
    <d v="1899-12-30T17:35:00"/>
    <x v="22"/>
    <n v="10"/>
    <n v="11"/>
    <s v="Name Dropper"/>
    <s v="E4"/>
    <n v="20"/>
    <n v="60"/>
    <x v="3"/>
    <s v="E4-20/Edge-20/Nat-20"/>
    <s v="OK"/>
    <n v="240"/>
    <n v="3.8"/>
    <n v="912"/>
    <s v="Name Dropper"/>
    <n v="200"/>
    <n v="760"/>
    <n v="560"/>
    <n v="100"/>
    <n v="380"/>
    <n v="280"/>
    <x v="0"/>
    <s v="Best"/>
    <x v="6"/>
    <n v="570"/>
    <n v="420"/>
    <s v="Vic"/>
    <s v="-"/>
    <d v="1899-12-30T17:35:00"/>
    <s v="Sandown Lake"/>
    <n v="10"/>
    <n v="11"/>
    <s v="Name Dropper"/>
    <s v="E4-20/Edge-20/Nat-20"/>
    <n v="150"/>
  </r>
  <r>
    <x v="90"/>
    <d v="1899-12-30T17:35:00"/>
    <x v="22"/>
    <n v="10"/>
    <n v="11"/>
    <s v="Name Dropper"/>
    <s v="Edge"/>
    <n v="20"/>
    <s v=""/>
    <x v="2"/>
    <s v=""/>
    <s v="OK"/>
    <s v=""/>
    <n v="3.8"/>
    <s v=""/>
    <s v="Name Dropper"/>
    <s v=""/>
    <s v=""/>
    <s v=""/>
    <n v="100"/>
    <n v="380"/>
    <n v="280"/>
    <x v="0"/>
    <s v="Best"/>
    <x v="5"/>
    <s v=""/>
    <s v=""/>
    <s v="Vic"/>
    <s v="-"/>
    <d v="1899-12-30T17:35:00"/>
    <s v="Sandown Lake"/>
    <n v="10"/>
    <n v="11"/>
    <s v="Name Dropper"/>
    <s v=""/>
    <s v=""/>
  </r>
  <r>
    <x v="90"/>
    <d v="1899-12-30T17:35:00"/>
    <x v="22"/>
    <n v="10"/>
    <n v="11"/>
    <s v="Name Dropper"/>
    <s v="Nat"/>
    <n v="20"/>
    <s v=""/>
    <x v="2"/>
    <s v=""/>
    <s v="OK"/>
    <s v=""/>
    <n v="3.8"/>
    <s v=""/>
    <s v="Name Dropper"/>
    <s v=""/>
    <s v=""/>
    <s v=""/>
    <n v="100"/>
    <n v="380"/>
    <n v="280"/>
    <x v="0"/>
    <s v="Best"/>
    <x v="5"/>
    <s v=""/>
    <s v=""/>
    <s v="Vic"/>
    <s v="-"/>
    <d v="1899-12-30T17:35:00"/>
    <s v="Sandown Lake"/>
    <n v="10"/>
    <n v="11"/>
    <s v="Name Dropper"/>
    <s v=""/>
    <s v=""/>
  </r>
  <r>
    <x v="90"/>
    <d v="1899-12-30T17:35:00"/>
    <x v="22"/>
    <n v="10"/>
    <n v="2"/>
    <s v="So Risque"/>
    <s v="Pro Mel"/>
    <n v="10"/>
    <n v="10"/>
    <x v="0"/>
    <s v="Pro Mel-10"/>
    <s v="OK"/>
    <n v="40"/>
    <m/>
    <s v=""/>
    <s v="So Risque"/>
    <s v=""/>
    <s v=""/>
    <s v=""/>
    <n v="100"/>
    <s v=""/>
    <n v="-100"/>
    <x v="0"/>
    <s v="Poor &lt;55"/>
    <x v="2"/>
    <s v=""/>
    <n v="-20"/>
    <s v="Vic"/>
    <s v="-"/>
    <d v="1899-12-30T17:35:00"/>
    <s v="Sandown Lake"/>
    <n v="10"/>
    <n v="2"/>
    <s v="So Risque"/>
    <s v="Pro Mel-10"/>
    <n v="20"/>
  </r>
  <r>
    <x v="90"/>
    <d v="1899-12-30T17:55:00"/>
    <x v="1"/>
    <n v="10"/>
    <n v="8"/>
    <s v="Yorkshire"/>
    <s v="E4"/>
    <n v="11.000000000000002"/>
    <n v="41"/>
    <x v="3"/>
    <s v="E4-11/Edge-15/Nat-15"/>
    <s v="OK"/>
    <n v="164"/>
    <n v="1.6"/>
    <n v="262.40000000000003"/>
    <s v="Yorkshire"/>
    <n v="200"/>
    <n v="320"/>
    <n v="120"/>
    <n v="100"/>
    <n v="160"/>
    <n v="60"/>
    <x v="0"/>
    <s v="ave"/>
    <x v="4"/>
    <n v="160"/>
    <n v="60"/>
    <s v="NSW"/>
    <s v="-"/>
    <d v="1899-12-30T17:55:00"/>
    <s v="Rosehill"/>
    <n v="10"/>
    <n v="8"/>
    <s v="Yorkshire"/>
    <s v="E4-11/Edge-15/Nat-15"/>
    <n v="100"/>
  </r>
  <r>
    <x v="90"/>
    <d v="1899-12-30T17:55:00"/>
    <x v="1"/>
    <n v="10"/>
    <n v="8"/>
    <s v="Yorkshire"/>
    <s v="Edge"/>
    <n v="15"/>
    <s v=""/>
    <x v="2"/>
    <s v=""/>
    <s v="OK"/>
    <s v=""/>
    <n v="1.6"/>
    <s v=""/>
    <s v="Yorkshire"/>
    <s v=""/>
    <s v=""/>
    <s v=""/>
    <n v="100"/>
    <n v="160"/>
    <n v="60"/>
    <x v="0"/>
    <s v="ave"/>
    <x v="5"/>
    <s v=""/>
    <s v=""/>
    <s v="NSW"/>
    <s v="-"/>
    <d v="1899-12-30T17:55:00"/>
    <s v="Rosehill"/>
    <n v="10"/>
    <n v="8"/>
    <s v="Yorkshire"/>
    <s v=""/>
    <s v=""/>
  </r>
  <r>
    <x v="90"/>
    <d v="1899-12-30T17:55:00"/>
    <x v="1"/>
    <n v="10"/>
    <n v="8"/>
    <s v="Yorkshire"/>
    <s v="Nat"/>
    <n v="15"/>
    <s v=""/>
    <x v="2"/>
    <s v=""/>
    <s v="OK"/>
    <s v=""/>
    <n v="1.6"/>
    <s v=""/>
    <s v="Yorkshire"/>
    <s v=""/>
    <s v=""/>
    <s v=""/>
    <n v="100"/>
    <n v="160"/>
    <n v="60"/>
    <x v="0"/>
    <s v="ave"/>
    <x v="5"/>
    <s v=""/>
    <s v=""/>
    <s v="NSW"/>
    <s v="-"/>
    <d v="1899-12-30T17:55:00"/>
    <s v="Rosehill"/>
    <n v="10"/>
    <n v="8"/>
    <s v="Yorkshire"/>
    <s v=""/>
    <s v=""/>
  </r>
  <r>
    <x v="90"/>
    <d v="1899-12-30T18:10:00"/>
    <x v="4"/>
    <n v="9"/>
    <n v="10"/>
    <s v="Russian Alliance"/>
    <s v="Nat"/>
    <n v="11"/>
    <n v="11"/>
    <x v="0"/>
    <s v="Nat-11"/>
    <s v=""/>
    <n v="44"/>
    <m/>
    <s v=""/>
    <s v="Russian Alliance"/>
    <s v=""/>
    <s v=""/>
    <s v=""/>
    <n v="100"/>
    <s v=""/>
    <n v="-100"/>
    <x v="0"/>
    <s v="Q"/>
    <x v="3"/>
    <s v=""/>
    <n v="-40"/>
    <s v="Qld"/>
    <s v="-"/>
    <d v="1899-12-30T18:10:00"/>
    <s v="Doomben"/>
    <n v="9"/>
    <n v="10"/>
    <s v="Russian Alliance"/>
    <s v="Nat-11"/>
    <n v="40"/>
  </r>
  <r>
    <x v="91"/>
    <d v="1899-12-30T13:20:00"/>
    <x v="5"/>
    <n v="3"/>
    <n v="8"/>
    <s v="Shaiyhar"/>
    <s v="E4"/>
    <n v="20"/>
    <n v="73"/>
    <x v="4"/>
    <s v="E4-20/Edge-20/Nat-20/Pro Mel-13"/>
    <s v="OK"/>
    <n v="292"/>
    <m/>
    <s v=""/>
    <s v="Shaiyhar"/>
    <n v="200"/>
    <s v=""/>
    <n v="-200"/>
    <n v="100"/>
    <s v=""/>
    <n v="-100"/>
    <x v="0"/>
    <s v="Best"/>
    <x v="6"/>
    <s v=""/>
    <n v="-150"/>
    <s v="Vic"/>
    <s v="-"/>
    <d v="1899-12-30T13:20:00"/>
    <s v="Caulfield"/>
    <n v="3"/>
    <n v="8"/>
    <s v="Shaiyhar"/>
    <s v="E4-20/Edge-20/Nat-20/Pro Mel-13"/>
    <n v="150"/>
  </r>
  <r>
    <x v="91"/>
    <d v="1899-12-30T13:20:00"/>
    <x v="5"/>
    <n v="3"/>
    <n v="8"/>
    <s v="Shaiyhar"/>
    <s v="Edge"/>
    <n v="20"/>
    <s v=""/>
    <x v="2"/>
    <s v=""/>
    <s v="OK"/>
    <s v=""/>
    <m/>
    <s v=""/>
    <s v="Shaiyhar"/>
    <s v=""/>
    <s v=""/>
    <s v=""/>
    <n v="100"/>
    <s v=""/>
    <n v="-100"/>
    <x v="0"/>
    <s v="Best"/>
    <x v="5"/>
    <s v=""/>
    <s v=""/>
    <s v="Vic"/>
    <s v="-"/>
    <d v="1899-12-30T13:20:00"/>
    <s v="Caulfield"/>
    <n v="3"/>
    <n v="8"/>
    <s v="Shaiyhar"/>
    <s v=""/>
    <s v=""/>
  </r>
  <r>
    <x v="91"/>
    <d v="1899-12-30T13:20:00"/>
    <x v="5"/>
    <n v="3"/>
    <n v="8"/>
    <s v="Shaiyhar"/>
    <s v="Nat"/>
    <n v="20"/>
    <s v=""/>
    <x v="2"/>
    <s v=""/>
    <s v="OK"/>
    <s v=""/>
    <m/>
    <s v=""/>
    <s v="Shaiyhar"/>
    <s v=""/>
    <s v=""/>
    <s v=""/>
    <n v="100"/>
    <s v=""/>
    <n v="-100"/>
    <x v="0"/>
    <s v="Best"/>
    <x v="5"/>
    <s v=""/>
    <s v=""/>
    <s v="Vic"/>
    <s v="-"/>
    <d v="1899-12-30T13:20:00"/>
    <s v="Caulfield"/>
    <n v="3"/>
    <n v="8"/>
    <s v="Shaiyhar"/>
    <s v=""/>
    <s v=""/>
  </r>
  <r>
    <x v="91"/>
    <d v="1899-12-30T13:20:00"/>
    <x v="5"/>
    <n v="3"/>
    <n v="8"/>
    <s v="Shaiyhar"/>
    <s v="Pro Mel"/>
    <n v="13"/>
    <s v=""/>
    <x v="2"/>
    <s v=""/>
    <s v="OK"/>
    <s v=""/>
    <m/>
    <s v=""/>
    <s v="Shaiyhar"/>
    <s v=""/>
    <s v=""/>
    <s v=""/>
    <n v="100"/>
    <s v=""/>
    <n v="-100"/>
    <x v="0"/>
    <s v="Best"/>
    <x v="5"/>
    <s v=""/>
    <s v=""/>
    <s v="Vic"/>
    <s v="-"/>
    <d v="1899-12-30T13:20:00"/>
    <s v="Caulfield"/>
    <n v="3"/>
    <n v="8"/>
    <s v="Shaiyhar"/>
    <s v=""/>
    <s v=""/>
  </r>
  <r>
    <x v="91"/>
    <d v="1899-12-30T13:48:00"/>
    <x v="4"/>
    <n v="2"/>
    <n v="3"/>
    <s v="Just Flying"/>
    <s v="Nat"/>
    <n v="11"/>
    <n v="11"/>
    <x v="0"/>
    <s v="Nat-11"/>
    <s v=""/>
    <n v="44"/>
    <n v="5"/>
    <n v="220"/>
    <s v="Just Flying"/>
    <s v=""/>
    <s v=""/>
    <s v=""/>
    <n v="100"/>
    <n v="500"/>
    <n v="400"/>
    <x v="0"/>
    <s v="Q"/>
    <x v="3"/>
    <n v="200"/>
    <n v="160"/>
    <s v="Qld"/>
    <s v="-"/>
    <d v="1899-12-30T13:48:00"/>
    <s v="Doomben"/>
    <n v="2"/>
    <n v="3"/>
    <s v="Just Flying"/>
    <s v="Nat-11"/>
    <n v="40"/>
  </r>
  <r>
    <x v="91"/>
    <d v="1899-12-30T14:15:00"/>
    <x v="6"/>
    <n v="4"/>
    <n v="9"/>
    <s v="Point And Shoot"/>
    <s v="E4"/>
    <n v="10"/>
    <n v="23"/>
    <x v="1"/>
    <s v="E4-10/Nat-13"/>
    <s v="OK"/>
    <n v="92"/>
    <n v="2.7"/>
    <n v="248.4"/>
    <s v="Point And Shoot"/>
    <n v="100"/>
    <n v="270"/>
    <n v="170"/>
    <n v="100"/>
    <n v="270"/>
    <n v="170"/>
    <x v="0"/>
    <s v="Best"/>
    <x v="3"/>
    <n v="108"/>
    <n v="68"/>
    <s v="NSW"/>
    <s v="-"/>
    <d v="1899-12-30T14:15:00"/>
    <s v="Randwick"/>
    <n v="4"/>
    <n v="9"/>
    <s v="Point And Shoot"/>
    <s v="E4-10/Nat-13"/>
    <n v="40"/>
  </r>
  <r>
    <x v="91"/>
    <d v="1899-12-30T14:15:00"/>
    <x v="6"/>
    <n v="4"/>
    <n v="9"/>
    <s v="Point And Shoot"/>
    <s v="Nat"/>
    <n v="13"/>
    <s v=""/>
    <x v="2"/>
    <s v=""/>
    <s v="OK"/>
    <s v=""/>
    <n v="2.7"/>
    <s v=""/>
    <s v="Point And Shoot"/>
    <s v=""/>
    <s v=""/>
    <s v=""/>
    <n v="100"/>
    <n v="270"/>
    <n v="170"/>
    <x v="0"/>
    <s v="Best"/>
    <x v="5"/>
    <s v=""/>
    <s v=""/>
    <s v="NSW"/>
    <s v="-"/>
    <d v="1899-12-30T14:15:00"/>
    <s v="Randwick"/>
    <n v="4"/>
    <n v="9"/>
    <s v="Point And Shoot"/>
    <s v=""/>
    <s v=""/>
  </r>
  <r>
    <x v="91"/>
    <d v="1899-12-30T14:23:00"/>
    <x v="4"/>
    <n v="3"/>
    <n v="9"/>
    <s v="Kairos Louie"/>
    <s v="Nat"/>
    <n v="11"/>
    <n v="11"/>
    <x v="0"/>
    <s v="Nat-11"/>
    <s v=""/>
    <n v="44"/>
    <m/>
    <s v=""/>
    <s v="Kairos Louie"/>
    <s v=""/>
    <s v=""/>
    <s v=""/>
    <n v="100"/>
    <s v=""/>
    <n v="-100"/>
    <x v="0"/>
    <s v="Q"/>
    <x v="3"/>
    <s v=""/>
    <n v="-40"/>
    <s v="Qld"/>
    <s v="-"/>
    <d v="1899-12-30T14:23:00"/>
    <s v="Doomben"/>
    <n v="3"/>
    <n v="9"/>
    <s v="Kairos Louie"/>
    <s v="Nat-11"/>
    <n v="40"/>
  </r>
  <r>
    <x v="91"/>
    <d v="1899-12-30T15:05:00"/>
    <x v="5"/>
    <n v="6"/>
    <n v="4"/>
    <s v="Rey Magnerio"/>
    <s v="E4"/>
    <n v="20"/>
    <n v="66"/>
    <x v="4"/>
    <s v="E4-20/Edge-13/Nat-20/Pro Mel-13"/>
    <s v="OK"/>
    <n v="264"/>
    <n v="4.5999999999999996"/>
    <n v="1214.3999999999999"/>
    <s v="Rey Magnerio"/>
    <n v="200"/>
    <n v="919.99999999999989"/>
    <n v="719.99999999999989"/>
    <n v="100"/>
    <n v="459.99999999999994"/>
    <n v="359.99999999999994"/>
    <x v="0"/>
    <s v="Best"/>
    <x v="6"/>
    <n v="690"/>
    <n v="540"/>
    <s v="Vic"/>
    <s v="-"/>
    <d v="1899-12-30T15:05:00"/>
    <s v="Caulfield"/>
    <n v="6"/>
    <n v="4"/>
    <s v="Rey Magnerio"/>
    <s v="E4-20/Edge-13/Nat-20/Pro Mel-13"/>
    <n v="150"/>
  </r>
  <r>
    <x v="91"/>
    <d v="1899-12-30T15:05:00"/>
    <x v="5"/>
    <n v="6"/>
    <n v="4"/>
    <s v="Rey Magnerio"/>
    <s v="Edge"/>
    <n v="13"/>
    <s v=""/>
    <x v="2"/>
    <s v=""/>
    <s v="OK"/>
    <s v=""/>
    <n v="4.5999999999999996"/>
    <s v=""/>
    <s v="Rey Magnerio"/>
    <s v=""/>
    <s v=""/>
    <s v=""/>
    <n v="100"/>
    <n v="459.99999999999994"/>
    <n v="359.99999999999994"/>
    <x v="0"/>
    <s v="Best"/>
    <x v="5"/>
    <s v=""/>
    <s v=""/>
    <s v="Vic"/>
    <s v="-"/>
    <d v="1899-12-30T15:05:00"/>
    <s v="Caulfield"/>
    <n v="6"/>
    <n v="4"/>
    <s v="Rey Magnerio"/>
    <s v=""/>
    <s v=""/>
  </r>
  <r>
    <x v="91"/>
    <d v="1899-12-30T15:05:00"/>
    <x v="5"/>
    <n v="6"/>
    <n v="4"/>
    <s v="Rey Magnerio"/>
    <s v="Nat"/>
    <n v="20"/>
    <s v=""/>
    <x v="2"/>
    <s v=""/>
    <s v="OK"/>
    <s v=""/>
    <n v="4.5999999999999996"/>
    <s v=""/>
    <s v="Rey Magnerio"/>
    <s v=""/>
    <s v=""/>
    <s v=""/>
    <n v="100"/>
    <n v="459.99999999999994"/>
    <n v="359.99999999999994"/>
    <x v="0"/>
    <s v="Best"/>
    <x v="5"/>
    <s v=""/>
    <s v=""/>
    <s v="Vic"/>
    <s v="-"/>
    <d v="1899-12-30T15:05:00"/>
    <s v="Caulfield"/>
    <n v="6"/>
    <n v="4"/>
    <s v="Rey Magnerio"/>
    <s v=""/>
    <s v=""/>
  </r>
  <r>
    <x v="91"/>
    <d v="1899-12-30T15:05:00"/>
    <x v="5"/>
    <n v="6"/>
    <n v="4"/>
    <s v="Rey Magnerio"/>
    <s v="Pro Mel"/>
    <n v="13"/>
    <s v=""/>
    <x v="2"/>
    <s v=""/>
    <s v="OK"/>
    <s v=""/>
    <n v="4.5999999999999996"/>
    <s v=""/>
    <s v="Rey Magnerio"/>
    <s v=""/>
    <s v=""/>
    <s v=""/>
    <n v="100"/>
    <n v="459.99999999999994"/>
    <n v="359.99999999999994"/>
    <x v="0"/>
    <s v="Best"/>
    <x v="5"/>
    <s v=""/>
    <s v=""/>
    <s v="Vic"/>
    <s v="-"/>
    <d v="1899-12-30T15:05:00"/>
    <s v="Caulfield"/>
    <n v="6"/>
    <n v="4"/>
    <s v="Rey Magnerio"/>
    <s v=""/>
    <s v=""/>
  </r>
  <r>
    <x v="91"/>
    <d v="1899-12-30T15:40:00"/>
    <x v="5"/>
    <n v="7"/>
    <n v="2"/>
    <s v="Angel Capital"/>
    <s v="E4"/>
    <n v="10"/>
    <n v="23"/>
    <x v="1"/>
    <s v="E4-10/Nat-13"/>
    <s v="OK"/>
    <n v="92"/>
    <n v="3"/>
    <n v="276"/>
    <s v="Angel Capital"/>
    <n v="100"/>
    <n v="300"/>
    <n v="200"/>
    <n v="100"/>
    <n v="300"/>
    <n v="200"/>
    <x v="0"/>
    <s v="Best"/>
    <x v="4"/>
    <n v="300"/>
    <n v="200"/>
    <s v="Vic"/>
    <s v="-"/>
    <d v="1899-12-30T15:40:00"/>
    <s v="Caulfield"/>
    <n v="7"/>
    <n v="2"/>
    <s v="Angel Capital"/>
    <s v="E4-10/Nat-13"/>
    <n v="100"/>
  </r>
  <r>
    <x v="91"/>
    <d v="1899-12-30T15:40:00"/>
    <x v="5"/>
    <n v="7"/>
    <n v="2"/>
    <s v="Angel Capital"/>
    <s v="Nat"/>
    <n v="13"/>
    <s v=""/>
    <x v="2"/>
    <s v=""/>
    <s v="OK"/>
    <s v=""/>
    <n v="3"/>
    <s v=""/>
    <s v="Angel Capital"/>
    <s v=""/>
    <s v=""/>
    <s v=""/>
    <n v="100"/>
    <n v="300"/>
    <n v="200"/>
    <x v="0"/>
    <s v="Best"/>
    <x v="5"/>
    <s v=""/>
    <s v=""/>
    <s v="Vic"/>
    <s v="-"/>
    <d v="1899-12-30T15:40:00"/>
    <s v="Caulfield"/>
    <n v="7"/>
    <n v="2"/>
    <s v="Angel Capital"/>
    <s v=""/>
    <s v=""/>
  </r>
  <r>
    <x v="91"/>
    <d v="1899-12-30T16:15:00"/>
    <x v="5"/>
    <n v="8"/>
    <n v="4"/>
    <s v="Chorlton Lane"/>
    <s v="Nat"/>
    <n v="13"/>
    <n v="13"/>
    <x v="0"/>
    <s v="Nat-13"/>
    <s v="OK"/>
    <n v="52"/>
    <m/>
    <s v=""/>
    <s v="Chorlton Lane"/>
    <s v=""/>
    <s v=""/>
    <s v=""/>
    <n v="100"/>
    <s v=""/>
    <n v="-100"/>
    <x v="0"/>
    <s v="Nat OK"/>
    <x v="0"/>
    <s v=""/>
    <n v="-50"/>
    <s v="Vic"/>
    <s v="-"/>
    <d v="1899-12-30T16:15:00"/>
    <s v="Caulfield"/>
    <n v="8"/>
    <n v="4"/>
    <s v="Chorlton Lane"/>
    <s v="Nat-13"/>
    <n v="50"/>
  </r>
  <r>
    <x v="91"/>
    <d v="1899-12-30T16:15:00"/>
    <x v="5"/>
    <n v="8"/>
    <n v="11"/>
    <s v="Marble Arch"/>
    <s v="E4"/>
    <n v="12"/>
    <n v="38"/>
    <x v="3"/>
    <s v="E4-12/Edge-13/Pro Mel-13"/>
    <s v="OK"/>
    <n v="152"/>
    <m/>
    <s v=""/>
    <s v="Marble Arch"/>
    <n v="200"/>
    <s v=""/>
    <n v="-200"/>
    <n v="100"/>
    <s v=""/>
    <n v="-100"/>
    <x v="0"/>
    <s v="Best"/>
    <x v="6"/>
    <s v=""/>
    <n v="-150"/>
    <s v="Vic"/>
    <s v="-"/>
    <d v="1899-12-30T16:15:00"/>
    <s v="Caulfield"/>
    <n v="8"/>
    <n v="11"/>
    <s v="Marble Arch"/>
    <s v="E4-12/Edge-13/Pro Mel-13"/>
    <n v="150"/>
  </r>
  <r>
    <x v="91"/>
    <d v="1899-12-30T16:15:00"/>
    <x v="5"/>
    <n v="8"/>
    <n v="11"/>
    <s v="Marble Arch"/>
    <s v="Edge"/>
    <n v="13"/>
    <s v=""/>
    <x v="2"/>
    <s v=""/>
    <s v="OK"/>
    <s v=""/>
    <m/>
    <s v=""/>
    <s v="Marble Arch"/>
    <s v=""/>
    <s v=""/>
    <s v=""/>
    <n v="100"/>
    <s v=""/>
    <n v="-100"/>
    <x v="0"/>
    <s v="Best"/>
    <x v="5"/>
    <s v=""/>
    <s v=""/>
    <s v="Vic"/>
    <s v="-"/>
    <d v="1899-12-30T16:15:00"/>
    <s v="Caulfield"/>
    <n v="8"/>
    <n v="11"/>
    <s v="Marble Arch"/>
    <s v=""/>
    <s v=""/>
  </r>
  <r>
    <x v="91"/>
    <d v="1899-12-30T16:15:00"/>
    <x v="5"/>
    <n v="8"/>
    <n v="11"/>
    <s v="Marble Arch"/>
    <s v="Pro Mel"/>
    <n v="13"/>
    <s v=""/>
    <x v="2"/>
    <s v=""/>
    <s v="OK"/>
    <s v=""/>
    <m/>
    <s v=""/>
    <s v="Marble Arch"/>
    <s v=""/>
    <s v=""/>
    <s v=""/>
    <n v="100"/>
    <s v=""/>
    <n v="-100"/>
    <x v="0"/>
    <s v="Best"/>
    <x v="5"/>
    <s v=""/>
    <s v=""/>
    <s v="Vic"/>
    <s v="-"/>
    <d v="1899-12-30T16:15:00"/>
    <s v="Caulfield"/>
    <n v="8"/>
    <n v="11"/>
    <s v="Marble Arch"/>
    <s v=""/>
    <s v=""/>
  </r>
  <r>
    <x v="91"/>
    <d v="1899-12-30T16:35:00"/>
    <x v="6"/>
    <n v="8"/>
    <n v="2"/>
    <s v="Gatsbys"/>
    <s v="E4"/>
    <n v="11.000000000000002"/>
    <n v="40"/>
    <x v="3"/>
    <s v="E4-11/Edge-14/Nat-15"/>
    <s v="OK"/>
    <n v="160"/>
    <m/>
    <s v=""/>
    <s v="Gatsbys"/>
    <n v="200"/>
    <s v=""/>
    <n v="-200"/>
    <n v="100"/>
    <s v=""/>
    <n v="-100"/>
    <x v="0"/>
    <s v="Best"/>
    <x v="6"/>
    <s v=""/>
    <n v="-150"/>
    <s v="NSW"/>
    <s v="-"/>
    <d v="1899-12-30T16:35:00"/>
    <s v="Randwick"/>
    <n v="8"/>
    <n v="2"/>
    <s v="Gatsbys"/>
    <s v="E4-11/Edge-14/Nat-15"/>
    <n v="150"/>
  </r>
  <r>
    <x v="91"/>
    <d v="1899-12-30T16:35:00"/>
    <x v="6"/>
    <n v="8"/>
    <n v="2"/>
    <s v="Gatsbys"/>
    <s v="Edge"/>
    <n v="14"/>
    <s v=""/>
    <x v="2"/>
    <s v=""/>
    <s v="OK"/>
    <s v=""/>
    <m/>
    <s v=""/>
    <s v="Gatsbys"/>
    <s v=""/>
    <s v=""/>
    <s v=""/>
    <n v="100"/>
    <s v=""/>
    <n v="-100"/>
    <x v="0"/>
    <s v="Best"/>
    <x v="5"/>
    <s v=""/>
    <s v=""/>
    <s v="NSW"/>
    <s v="-"/>
    <d v="1899-12-30T16:35:00"/>
    <s v="Randwick"/>
    <n v="8"/>
    <n v="2"/>
    <s v="Gatsbys"/>
    <s v=""/>
    <s v=""/>
  </r>
  <r>
    <x v="91"/>
    <d v="1899-12-30T16:35:00"/>
    <x v="6"/>
    <n v="8"/>
    <n v="2"/>
    <s v="Gatsbys"/>
    <s v="Nat"/>
    <n v="15"/>
    <s v=""/>
    <x v="2"/>
    <s v=""/>
    <s v="OK"/>
    <s v=""/>
    <m/>
    <s v=""/>
    <s v="Gatsbys"/>
    <s v=""/>
    <s v=""/>
    <s v=""/>
    <n v="100"/>
    <s v=""/>
    <n v="-100"/>
    <x v="0"/>
    <s v="Best"/>
    <x v="5"/>
    <s v=""/>
    <s v=""/>
    <s v="NSW"/>
    <s v="-"/>
    <d v="1899-12-30T16:35:00"/>
    <s v="Randwick"/>
    <n v="8"/>
    <n v="2"/>
    <s v="Gatsbys"/>
    <s v=""/>
    <s v=""/>
  </r>
  <r>
    <x v="91"/>
    <d v="1899-12-30T16:47:00"/>
    <x v="4"/>
    <n v="7"/>
    <n v="6"/>
    <s v="Caprice Des Dieux"/>
    <s v="Nat"/>
    <n v="11"/>
    <n v="11"/>
    <x v="0"/>
    <s v="Nat-11"/>
    <s v=""/>
    <n v="44"/>
    <m/>
    <s v=""/>
    <s v="Caprice Des Dieux"/>
    <s v=""/>
    <s v=""/>
    <s v=""/>
    <n v="100"/>
    <s v=""/>
    <n v="-100"/>
    <x v="0"/>
    <s v="Q"/>
    <x v="3"/>
    <s v=""/>
    <n v="-40"/>
    <s v="Qld"/>
    <s v="-"/>
    <d v="1899-12-30T16:47:00"/>
    <s v="Doomben"/>
    <n v="7"/>
    <n v="6"/>
    <s v="Caprice Des Dieux"/>
    <s v="Nat-11"/>
    <n v="40"/>
  </r>
  <r>
    <x v="91"/>
    <d v="1899-12-30T16:55:00"/>
    <x v="5"/>
    <n v="9"/>
    <n v="1"/>
    <s v="Mr Brightside"/>
    <s v="E4"/>
    <n v="20"/>
    <n v="60"/>
    <x v="3"/>
    <s v="E4-20/Edge-20/Nat-20"/>
    <s v="OK"/>
    <n v="240"/>
    <m/>
    <s v=""/>
    <s v="Mr Brightside"/>
    <n v="200"/>
    <s v=""/>
    <n v="-200"/>
    <n v="100"/>
    <s v=""/>
    <n v="-100"/>
    <x v="0"/>
    <s v="Best"/>
    <x v="6"/>
    <s v=""/>
    <n v="-150"/>
    <s v="Vic"/>
    <s v="-"/>
    <d v="1899-12-30T16:55:00"/>
    <s v="Caulfield"/>
    <n v="9"/>
    <n v="1"/>
    <s v="Mr Brightside"/>
    <s v="E4-20/Edge-20/Nat-20"/>
    <n v="150"/>
  </r>
  <r>
    <x v="91"/>
    <d v="1899-12-30T16:55:00"/>
    <x v="5"/>
    <n v="9"/>
    <n v="1"/>
    <s v="Mr Brightside"/>
    <s v="Edge"/>
    <n v="20"/>
    <s v=""/>
    <x v="2"/>
    <s v=""/>
    <s v="OK"/>
    <s v=""/>
    <m/>
    <s v=""/>
    <s v="Mr Brightside"/>
    <s v=""/>
    <s v=""/>
    <s v=""/>
    <n v="100"/>
    <s v=""/>
    <n v="-100"/>
    <x v="0"/>
    <s v="Best"/>
    <x v="5"/>
    <s v=""/>
    <s v=""/>
    <s v="Vic"/>
    <s v="-"/>
    <d v="1899-12-30T16:55:00"/>
    <s v="Caulfield"/>
    <n v="9"/>
    <n v="1"/>
    <s v="Mr Brightside"/>
    <s v=""/>
    <s v=""/>
  </r>
  <r>
    <x v="91"/>
    <d v="1899-12-30T16:55:00"/>
    <x v="5"/>
    <n v="9"/>
    <n v="1"/>
    <s v="Mr Brightside"/>
    <s v="Nat"/>
    <n v="20"/>
    <s v=""/>
    <x v="2"/>
    <s v=""/>
    <s v="OK"/>
    <s v=""/>
    <m/>
    <s v=""/>
    <s v="Mr Brightside"/>
    <s v=""/>
    <s v=""/>
    <s v=""/>
    <n v="100"/>
    <s v=""/>
    <n v="-100"/>
    <x v="0"/>
    <s v="Best"/>
    <x v="5"/>
    <s v=""/>
    <s v=""/>
    <s v="Vic"/>
    <s v="-"/>
    <d v="1899-12-30T16:55:00"/>
    <s v="Caulfield"/>
    <n v="9"/>
    <n v="1"/>
    <s v="Mr Brightside"/>
    <s v=""/>
    <s v=""/>
  </r>
  <r>
    <x v="91"/>
    <d v="1899-12-30T17:35:00"/>
    <x v="5"/>
    <n v="10"/>
    <n v="4"/>
    <s v="Arabian Summer"/>
    <s v="E4"/>
    <n v="10"/>
    <n v="23"/>
    <x v="1"/>
    <s v="E4-10/Nat-13"/>
    <s v="OK"/>
    <n v="92"/>
    <n v="2.7"/>
    <n v="248.4"/>
    <s v="Arabian Summer"/>
    <n v="100"/>
    <n v="270"/>
    <n v="170"/>
    <n v="100"/>
    <n v="270"/>
    <n v="170"/>
    <x v="0"/>
    <s v="Best"/>
    <x v="4"/>
    <n v="270"/>
    <n v="170"/>
    <s v="Vic"/>
    <s v="-"/>
    <d v="1899-12-30T17:35:00"/>
    <s v="Caulfield"/>
    <n v="10"/>
    <n v="4"/>
    <s v="Arabian Summer"/>
    <s v="E4-10/Nat-13"/>
    <n v="100"/>
  </r>
  <r>
    <x v="91"/>
    <d v="1899-12-30T17:35:00"/>
    <x v="5"/>
    <n v="10"/>
    <n v="4"/>
    <s v="Arabian Summer"/>
    <s v="Nat"/>
    <n v="13"/>
    <s v=""/>
    <x v="2"/>
    <s v=""/>
    <s v="OK"/>
    <s v=""/>
    <n v="2.7"/>
    <s v=""/>
    <s v="Arabian Summer"/>
    <s v=""/>
    <s v=""/>
    <s v=""/>
    <n v="100"/>
    <n v="270"/>
    <n v="170"/>
    <x v="0"/>
    <s v="Best"/>
    <x v="5"/>
    <s v=""/>
    <s v=""/>
    <s v="Vic"/>
    <s v="-"/>
    <d v="1899-12-30T17:35:00"/>
    <s v="Caulfield"/>
    <n v="10"/>
    <n v="4"/>
    <s v="Arabian Summer"/>
    <s v=""/>
    <s v=""/>
  </r>
  <r>
    <x v="91"/>
    <d v="1899-12-30T18:10:00"/>
    <x v="4"/>
    <n v="9"/>
    <n v="13"/>
    <s v="Whisky Dream"/>
    <s v="Nat"/>
    <n v="11"/>
    <n v="11"/>
    <x v="0"/>
    <s v="Nat-11"/>
    <s v=""/>
    <n v="44"/>
    <m/>
    <s v=""/>
    <s v="Whisky Dream"/>
    <s v=""/>
    <s v=""/>
    <s v=""/>
    <n v="100"/>
    <s v=""/>
    <n v="-100"/>
    <x v="0"/>
    <s v="Q"/>
    <x v="3"/>
    <s v=""/>
    <n v="-40"/>
    <s v="Qld"/>
    <s v="-"/>
    <d v="1899-12-30T18:10:00"/>
    <s v="Doomben"/>
    <n v="9"/>
    <n v="13"/>
    <s v="Whisky Dream"/>
    <s v="Nat-11"/>
    <n v="40"/>
  </r>
  <r>
    <x v="91"/>
    <d v="1899-12-30T18:50:00"/>
    <x v="4"/>
    <n v="10"/>
    <n v="3"/>
    <s v="Lost In Transit"/>
    <s v="Nat"/>
    <n v="11"/>
    <n v="11"/>
    <x v="0"/>
    <s v="Nat-11"/>
    <s v=""/>
    <n v="44"/>
    <m/>
    <s v=""/>
    <s v="Lost In Transit"/>
    <s v=""/>
    <s v=""/>
    <s v=""/>
    <n v="100"/>
    <s v=""/>
    <n v="-100"/>
    <x v="0"/>
    <s v="Q"/>
    <x v="3"/>
    <s v=""/>
    <n v="-40"/>
    <s v="Qld"/>
    <s v="-"/>
    <d v="1899-12-30T18:50:00"/>
    <s v="Doomben"/>
    <n v="10"/>
    <n v="3"/>
    <s v="Lost In Transit"/>
    <s v="Nat-11"/>
    <n v="40"/>
  </r>
  <r>
    <x v="92"/>
    <d v="1899-12-30T12:15:00"/>
    <x v="0"/>
    <n v="1"/>
    <n v="6"/>
    <s v="Kings Valley"/>
    <s v="Edge"/>
    <n v="12"/>
    <n v="25"/>
    <x v="1"/>
    <s v="Edge-12/Pro Mel-13"/>
    <s v="OK"/>
    <n v="100"/>
    <m/>
    <s v=""/>
    <s v="Kings Valley"/>
    <n v="100"/>
    <s v=""/>
    <n v="-100"/>
    <n v="100"/>
    <s v=""/>
    <n v="-100"/>
    <x v="0"/>
    <s v="Best"/>
    <x v="4"/>
    <s v=""/>
    <n v="-100"/>
    <s v="Vic"/>
    <s v="-"/>
    <d v="1899-12-30T12:15:00"/>
    <s v="Flemington"/>
    <n v="1"/>
    <n v="6"/>
    <s v="Kings Valley"/>
    <s v="Edge-12/Pro Mel-13"/>
    <n v="100"/>
  </r>
  <r>
    <x v="92"/>
    <d v="1899-12-30T12:15:00"/>
    <x v="0"/>
    <n v="1"/>
    <n v="6"/>
    <s v="Kings Valley"/>
    <s v="Pro Mel"/>
    <n v="13"/>
    <s v=""/>
    <x v="2"/>
    <s v=""/>
    <s v="OK"/>
    <s v=""/>
    <n v="3.2"/>
    <s v=""/>
    <s v="Kings Valley"/>
    <s v=""/>
    <s v=""/>
    <s v=""/>
    <n v="100"/>
    <n v="320"/>
    <n v="220"/>
    <x v="0"/>
    <s v="Best"/>
    <x v="5"/>
    <s v=""/>
    <s v=""/>
    <s v="Vic"/>
    <s v="-"/>
    <d v="1899-12-30T12:15:00"/>
    <s v="Flemington"/>
    <n v="1"/>
    <n v="6"/>
    <s v="Kings Valley"/>
    <s v=""/>
    <s v=""/>
  </r>
  <r>
    <x v="92"/>
    <d v="1899-12-30T12:15:00"/>
    <x v="0"/>
    <n v="1"/>
    <n v="3"/>
    <s v="Revelare"/>
    <s v="Nat"/>
    <n v="16"/>
    <n v="32"/>
    <x v="1"/>
    <s v="Nat-16/Pro Mel-16"/>
    <s v="OK"/>
    <n v="128"/>
    <n v="3.2"/>
    <n v="409.6"/>
    <s v="Revelare"/>
    <n v="200"/>
    <n v="640"/>
    <n v="440"/>
    <n v="100"/>
    <n v="320"/>
    <n v="220"/>
    <x v="0"/>
    <s v="Best"/>
    <x v="6"/>
    <n v="480"/>
    <n v="330"/>
    <s v="Vic"/>
    <s v="-"/>
    <d v="1899-12-30T12:15:00"/>
    <s v="Flemington"/>
    <n v="1"/>
    <n v="3"/>
    <s v="Revelare"/>
    <s v="Nat-16/Pro Mel-16"/>
    <n v="150"/>
  </r>
  <r>
    <x v="92"/>
    <d v="1899-12-30T12:15:00"/>
    <x v="0"/>
    <n v="1"/>
    <n v="3"/>
    <s v="Revelare"/>
    <s v="Pro Mel"/>
    <n v="16"/>
    <s v=""/>
    <x v="2"/>
    <s v=""/>
    <s v="OK"/>
    <s v=""/>
    <m/>
    <s v=""/>
    <s v="Revelare"/>
    <s v=""/>
    <s v=""/>
    <s v=""/>
    <n v="100"/>
    <s v=""/>
    <n v="-100"/>
    <x v="0"/>
    <s v="Best"/>
    <x v="5"/>
    <s v=""/>
    <s v=""/>
    <s v="Vic"/>
    <s v="-"/>
    <d v="1899-12-30T12:15:00"/>
    <s v="Flemington"/>
    <n v="1"/>
    <n v="3"/>
    <s v="Revelare"/>
    <s v=""/>
    <s v=""/>
  </r>
  <r>
    <x v="92"/>
    <d v="1899-12-30T13:20:00"/>
    <x v="0"/>
    <n v="3"/>
    <n v="3"/>
    <s v="Fancify"/>
    <s v="E4"/>
    <n v="12"/>
    <n v="52"/>
    <x v="3"/>
    <s v="E4-12/Edge-20/Pro Mel-20"/>
    <s v="OK"/>
    <n v="208"/>
    <m/>
    <s v=""/>
    <s v="Fancify"/>
    <n v="200"/>
    <s v=""/>
    <n v="-200"/>
    <n v="100"/>
    <s v=""/>
    <n v="-100"/>
    <x v="0"/>
    <s v="Best"/>
    <x v="6"/>
    <s v=""/>
    <n v="-150"/>
    <s v="Vic"/>
    <s v="-"/>
    <d v="1899-12-30T13:20:00"/>
    <s v="Flemington"/>
    <n v="3"/>
    <n v="3"/>
    <s v="Fancify"/>
    <s v="E4-12/Edge-20/Pro Mel-20"/>
    <n v="150"/>
  </r>
  <r>
    <x v="92"/>
    <d v="1899-12-30T13:20:00"/>
    <x v="0"/>
    <n v="3"/>
    <n v="3"/>
    <s v="Fancify"/>
    <s v="Edge"/>
    <n v="20"/>
    <s v=""/>
    <x v="2"/>
    <s v=""/>
    <s v="OK"/>
    <s v=""/>
    <m/>
    <s v=""/>
    <s v="Fancify"/>
    <s v=""/>
    <s v=""/>
    <s v=""/>
    <n v="100"/>
    <s v=""/>
    <n v="-100"/>
    <x v="0"/>
    <s v="Best"/>
    <x v="5"/>
    <s v=""/>
    <s v=""/>
    <s v="Vic"/>
    <s v="-"/>
    <d v="1899-12-30T13:20:00"/>
    <s v="Flemington"/>
    <n v="3"/>
    <n v="3"/>
    <s v="Fancify"/>
    <s v=""/>
    <s v=""/>
  </r>
  <r>
    <x v="92"/>
    <d v="1899-12-30T13:20:00"/>
    <x v="0"/>
    <n v="3"/>
    <n v="3"/>
    <s v="Fancify"/>
    <s v="Pro Mel"/>
    <n v="20"/>
    <s v=""/>
    <x v="2"/>
    <s v=""/>
    <s v="OK"/>
    <s v=""/>
    <m/>
    <s v=""/>
    <s v="Fancify"/>
    <s v=""/>
    <s v=""/>
    <s v=""/>
    <n v="100"/>
    <s v=""/>
    <n v="-100"/>
    <x v="0"/>
    <s v="Best"/>
    <x v="5"/>
    <s v=""/>
    <s v=""/>
    <s v="Vic"/>
    <s v="-"/>
    <d v="1899-12-30T13:20:00"/>
    <s v="Flemington"/>
    <n v="3"/>
    <n v="3"/>
    <s v="Fancify"/>
    <s v=""/>
    <s v=""/>
  </r>
  <r>
    <x v="92"/>
    <d v="1899-12-30T13:55:00"/>
    <x v="0"/>
    <n v="4"/>
    <n v="2"/>
    <s v="Smokin Princess"/>
    <s v="E4"/>
    <n v="10"/>
    <n v="23"/>
    <x v="1"/>
    <s v="E4-10/Nat-13"/>
    <s v="OK"/>
    <n v="92"/>
    <n v="6"/>
    <n v="552"/>
    <s v="Smokin Princess"/>
    <n v="100"/>
    <n v="600"/>
    <n v="500"/>
    <n v="100"/>
    <n v="600"/>
    <n v="500"/>
    <x v="0"/>
    <s v="Best"/>
    <x v="4"/>
    <n v="600"/>
    <n v="500"/>
    <s v="Vic"/>
    <s v="-"/>
    <d v="1899-12-30T13:55:00"/>
    <s v="Flemington"/>
    <n v="4"/>
    <n v="2"/>
    <s v="Smokin Princess"/>
    <s v="E4-10/Nat-13"/>
    <n v="100"/>
  </r>
  <r>
    <x v="92"/>
    <d v="1899-12-30T13:55:00"/>
    <x v="0"/>
    <n v="4"/>
    <n v="2"/>
    <s v="Smokin Princess"/>
    <s v="Nat"/>
    <n v="13"/>
    <s v=""/>
    <x v="2"/>
    <s v=""/>
    <s v="OK"/>
    <s v=""/>
    <n v="6"/>
    <s v=""/>
    <s v="Smokin Princess"/>
    <s v=""/>
    <s v=""/>
    <s v=""/>
    <n v="100"/>
    <n v="600"/>
    <n v="500"/>
    <x v="0"/>
    <s v="Best"/>
    <x v="5"/>
    <s v=""/>
    <s v=""/>
    <s v="Vic"/>
    <s v="-"/>
    <d v="1899-12-30T13:55:00"/>
    <s v="Flemington"/>
    <n v="4"/>
    <n v="2"/>
    <s v="Smokin Princess"/>
    <s v=""/>
    <s v=""/>
  </r>
  <r>
    <x v="92"/>
    <d v="1899-12-30T13:55:00"/>
    <x v="0"/>
    <n v="4"/>
    <n v="5"/>
    <s v="Umgawa"/>
    <s v="Edge"/>
    <n v="12"/>
    <n v="25"/>
    <x v="1"/>
    <s v="Edge-12/Pro Mel-13"/>
    <s v="OK"/>
    <n v="100"/>
    <m/>
    <s v=""/>
    <s v="Umgawa"/>
    <n v="100"/>
    <s v=""/>
    <n v="-100"/>
    <n v="100"/>
    <s v=""/>
    <n v="-100"/>
    <x v="0"/>
    <s v="Best"/>
    <x v="4"/>
    <s v=""/>
    <n v="-100"/>
    <s v="Vic"/>
    <s v="-"/>
    <d v="1899-12-30T13:55:00"/>
    <s v="Flemington"/>
    <n v="4"/>
    <n v="5"/>
    <s v="Umgawa"/>
    <s v="Edge-12/Pro Mel-13"/>
    <n v="100"/>
  </r>
  <r>
    <x v="92"/>
    <d v="1899-12-30T13:55:00"/>
    <x v="0"/>
    <n v="4"/>
    <n v="5"/>
    <s v="Umgawa"/>
    <s v="Pro Mel"/>
    <n v="13"/>
    <s v=""/>
    <x v="2"/>
    <s v=""/>
    <s v="OK"/>
    <s v=""/>
    <m/>
    <s v=""/>
    <s v="Umgawa"/>
    <s v=""/>
    <s v=""/>
    <s v=""/>
    <n v="100"/>
    <s v=""/>
    <n v="-100"/>
    <x v="0"/>
    <s v="Best"/>
    <x v="5"/>
    <s v=""/>
    <s v=""/>
    <s v="Vic"/>
    <s v="-"/>
    <d v="1899-12-30T13:55:00"/>
    <s v="Flemington"/>
    <n v="4"/>
    <n v="5"/>
    <s v="Umgawa"/>
    <s v=""/>
    <s v=""/>
  </r>
  <r>
    <x v="92"/>
    <d v="1899-12-30T14:30:00"/>
    <x v="0"/>
    <n v="5"/>
    <n v="7"/>
    <s v="Material Dreams"/>
    <s v="E4"/>
    <n v="10"/>
    <n v="23"/>
    <x v="1"/>
    <s v="E4-10/Nat-13"/>
    <s v="OK"/>
    <n v="92"/>
    <m/>
    <s v=""/>
    <s v="Material Dreams"/>
    <n v="100"/>
    <s v=""/>
    <n v="-100"/>
    <n v="100"/>
    <s v=""/>
    <n v="-100"/>
    <x v="0"/>
    <s v="Best"/>
    <x v="4"/>
    <s v=""/>
    <n v="-100"/>
    <s v="Vic"/>
    <s v="-"/>
    <d v="1899-12-30T14:30:00"/>
    <s v="Flemington"/>
    <n v="5"/>
    <n v="7"/>
    <s v="Material Dreams"/>
    <s v="E4-10/Nat-13"/>
    <n v="100"/>
  </r>
  <r>
    <x v="92"/>
    <d v="1899-12-30T14:30:00"/>
    <x v="0"/>
    <n v="5"/>
    <n v="7"/>
    <s v="Material Dreams"/>
    <s v="Nat"/>
    <n v="13"/>
    <s v=""/>
    <x v="2"/>
    <s v=""/>
    <s v="OK"/>
    <s v=""/>
    <m/>
    <s v=""/>
    <s v="Material Dreams"/>
    <s v=""/>
    <s v=""/>
    <s v=""/>
    <n v="100"/>
    <s v=""/>
    <n v="-100"/>
    <x v="0"/>
    <s v="Best"/>
    <x v="5"/>
    <s v=""/>
    <s v=""/>
    <s v="Vic"/>
    <s v="-"/>
    <d v="1899-12-30T14:30:00"/>
    <s v="Flemington"/>
    <n v="5"/>
    <n v="7"/>
    <s v="Material Dreams"/>
    <s v=""/>
    <s v=""/>
  </r>
  <r>
    <x v="92"/>
    <d v="1899-12-30T15:05:00"/>
    <x v="0"/>
    <n v="6"/>
    <n v="9"/>
    <s v="Poison Chalice"/>
    <s v="E4"/>
    <n v="10"/>
    <n v="23"/>
    <x v="1"/>
    <s v="E4-10/Nat-13"/>
    <s v="OK"/>
    <n v="92"/>
    <m/>
    <s v=""/>
    <s v="Poison Chalice"/>
    <n v="100"/>
    <s v=""/>
    <n v="-100"/>
    <n v="100"/>
    <s v=""/>
    <n v="-100"/>
    <x v="0"/>
    <s v="Best"/>
    <x v="4"/>
    <s v=""/>
    <n v="-100"/>
    <s v="Vic"/>
    <s v="-"/>
    <d v="1899-12-30T15:05:00"/>
    <s v="Flemington"/>
    <n v="6"/>
    <n v="9"/>
    <s v="Poison Chalice"/>
    <s v="E4-10/Nat-13"/>
    <n v="100"/>
  </r>
  <r>
    <x v="92"/>
    <d v="1899-12-30T15:05:00"/>
    <x v="0"/>
    <n v="6"/>
    <n v="9"/>
    <s v="Poison Chalice"/>
    <s v="Nat"/>
    <n v="13"/>
    <s v=""/>
    <x v="2"/>
    <s v=""/>
    <s v="OK"/>
    <s v=""/>
    <m/>
    <s v=""/>
    <s v="Poison Chalice"/>
    <s v=""/>
    <s v=""/>
    <s v=""/>
    <n v="100"/>
    <s v=""/>
    <n v="-100"/>
    <x v="0"/>
    <s v="Best"/>
    <x v="5"/>
    <s v=""/>
    <s v=""/>
    <s v="Vic"/>
    <s v="-"/>
    <d v="1899-12-30T15:05:00"/>
    <s v="Flemington"/>
    <n v="6"/>
    <n v="9"/>
    <s v="Poison Chalice"/>
    <s v=""/>
    <s v=""/>
  </r>
  <r>
    <x v="92"/>
    <d v="1899-12-30T15:05:00"/>
    <x v="0"/>
    <n v="6"/>
    <n v="6"/>
    <s v="Rise At Dawn"/>
    <s v="E4"/>
    <n v="12"/>
    <n v="38"/>
    <x v="3"/>
    <s v="E4-12/Edge-13/Pro Mel-13"/>
    <s v="OK"/>
    <n v="152"/>
    <n v="4.7"/>
    <n v="714.4"/>
    <s v="Rise At Dawn"/>
    <n v="200"/>
    <n v="940"/>
    <n v="740"/>
    <n v="100"/>
    <n v="470"/>
    <n v="370"/>
    <x v="0"/>
    <s v="Best"/>
    <x v="6"/>
    <n v="705"/>
    <n v="555"/>
    <s v="Vic"/>
    <s v="-"/>
    <d v="1899-12-30T15:05:00"/>
    <s v="Flemington"/>
    <n v="6"/>
    <n v="6"/>
    <s v="Rise At Dawn"/>
    <s v="E4-12/Edge-13/Pro Mel-13"/>
    <n v="150"/>
  </r>
  <r>
    <x v="92"/>
    <d v="1899-12-30T15:05:00"/>
    <x v="0"/>
    <n v="6"/>
    <n v="6"/>
    <s v="Rise At Dawn"/>
    <s v="Edge"/>
    <n v="13"/>
    <s v=""/>
    <x v="2"/>
    <s v=""/>
    <s v="OK"/>
    <s v=""/>
    <n v="4.7"/>
    <s v=""/>
    <s v="Rise At Dawn"/>
    <s v=""/>
    <s v=""/>
    <s v=""/>
    <n v="100"/>
    <n v="470"/>
    <n v="370"/>
    <x v="0"/>
    <s v="Best"/>
    <x v="5"/>
    <s v=""/>
    <s v=""/>
    <s v="Vic"/>
    <s v="-"/>
    <d v="1899-12-30T15:05:00"/>
    <s v="Flemington"/>
    <n v="6"/>
    <n v="6"/>
    <s v="Rise At Dawn"/>
    <s v=""/>
    <s v=""/>
  </r>
  <r>
    <x v="92"/>
    <d v="1899-12-30T15:05:00"/>
    <x v="0"/>
    <n v="6"/>
    <n v="6"/>
    <s v="Rise At Dawn"/>
    <s v="Pro Mel"/>
    <n v="13"/>
    <s v=""/>
    <x v="2"/>
    <s v=""/>
    <s v="OK"/>
    <s v=""/>
    <n v="4.7"/>
    <s v=""/>
    <s v="Rise At Dawn"/>
    <s v=""/>
    <s v=""/>
    <s v=""/>
    <n v="100"/>
    <n v="470"/>
    <n v="370"/>
    <x v="0"/>
    <s v="Best"/>
    <x v="5"/>
    <s v=""/>
    <s v=""/>
    <s v="Vic"/>
    <s v="-"/>
    <d v="1899-12-30T15:05:00"/>
    <s v="Flemington"/>
    <n v="6"/>
    <n v="6"/>
    <s v="Rise At Dawn"/>
    <s v=""/>
    <s v=""/>
  </r>
  <r>
    <x v="92"/>
    <d v="1899-12-30T15:25:00"/>
    <x v="6"/>
    <n v="6"/>
    <n v="10"/>
    <s v="Clear Thinking"/>
    <s v="E4"/>
    <n v="10"/>
    <n v="37"/>
    <x v="3"/>
    <s v="E4-10/Edge-12/Pro Syd-15"/>
    <s v="OK"/>
    <n v="148"/>
    <m/>
    <s v=""/>
    <s v="Clear Thinking"/>
    <n v="200"/>
    <s v=""/>
    <n v="-200"/>
    <n v="100"/>
    <s v=""/>
    <n v="-100"/>
    <x v="0"/>
    <s v="Best"/>
    <x v="6"/>
    <s v=""/>
    <n v="-150"/>
    <s v="NSW"/>
    <s v="-"/>
    <d v="1899-12-30T15:25:00"/>
    <s v="Randwick"/>
    <n v="6"/>
    <n v="10"/>
    <s v="Clear Thinking"/>
    <s v="E4-10/Edge-12/Pro Syd-15"/>
    <n v="150"/>
  </r>
  <r>
    <x v="92"/>
    <d v="1899-12-30T15:25:00"/>
    <x v="6"/>
    <n v="6"/>
    <n v="10"/>
    <s v="Clear Thinking"/>
    <s v="Edge"/>
    <n v="12"/>
    <s v=""/>
    <x v="2"/>
    <s v=""/>
    <s v="OK"/>
    <s v=""/>
    <m/>
    <s v=""/>
    <s v="Clear Thinking"/>
    <s v=""/>
    <s v=""/>
    <s v=""/>
    <n v="100"/>
    <s v=""/>
    <n v="-100"/>
    <x v="0"/>
    <s v="Best"/>
    <x v="5"/>
    <s v=""/>
    <s v=""/>
    <s v="NSW"/>
    <s v="-"/>
    <d v="1899-12-30T15:25:00"/>
    <s v="Randwick"/>
    <n v="6"/>
    <n v="10"/>
    <s v="Clear Thinking"/>
    <s v=""/>
    <s v=""/>
  </r>
  <r>
    <x v="92"/>
    <d v="1899-12-30T15:25:00"/>
    <x v="6"/>
    <n v="6"/>
    <n v="10"/>
    <s v="Clear Thinking"/>
    <s v="Pro Syd"/>
    <n v="15"/>
    <s v=""/>
    <x v="2"/>
    <s v=""/>
    <s v="OK"/>
    <s v=""/>
    <m/>
    <s v=""/>
    <s v="Clear Thinking"/>
    <s v=""/>
    <s v=""/>
    <s v=""/>
    <n v="100"/>
    <s v=""/>
    <n v="-100"/>
    <x v="0"/>
    <s v="Best"/>
    <x v="5"/>
    <s v=""/>
    <s v=""/>
    <s v="NSW"/>
    <s v="-"/>
    <d v="1899-12-30T15:25:00"/>
    <s v="Randwick"/>
    <n v="6"/>
    <n v="10"/>
    <s v="Clear Thinking"/>
    <s v=""/>
    <s v=""/>
  </r>
  <r>
    <x v="92"/>
    <d v="1899-12-30T17:15:00"/>
    <x v="6"/>
    <n v="9"/>
    <n v="9"/>
    <s v="Eye Of The Fire"/>
    <s v="E4"/>
    <n v="10"/>
    <n v="40"/>
    <x v="3"/>
    <s v="E4-10/Edge-15/Pro Syd-15"/>
    <s v="OK"/>
    <n v="160"/>
    <m/>
    <s v=""/>
    <s v="Eye Of The Fire"/>
    <n v="200"/>
    <s v=""/>
    <n v="-200"/>
    <n v="100"/>
    <s v=""/>
    <n v="-100"/>
    <x v="0"/>
    <s v="Best"/>
    <x v="6"/>
    <s v=""/>
    <n v="-150"/>
    <s v="NSW"/>
    <s v="-"/>
    <d v="1899-12-30T17:15:00"/>
    <s v="Randwick"/>
    <n v="9"/>
    <n v="9"/>
    <s v="Eye Of The Fire"/>
    <s v="E4-10/Edge-15/Pro Syd-15"/>
    <n v="150"/>
  </r>
  <r>
    <x v="92"/>
    <d v="1899-12-30T17:15:00"/>
    <x v="6"/>
    <n v="9"/>
    <n v="9"/>
    <s v="Eye Of The Fire"/>
    <s v="Edge"/>
    <n v="15"/>
    <s v=""/>
    <x v="2"/>
    <s v=""/>
    <s v="OK"/>
    <s v=""/>
    <m/>
    <s v=""/>
    <s v="Eye Of The Fire"/>
    <s v=""/>
    <s v=""/>
    <s v=""/>
    <n v="100"/>
    <s v=""/>
    <n v="-100"/>
    <x v="0"/>
    <s v="Best"/>
    <x v="5"/>
    <s v=""/>
    <s v=""/>
    <s v="NSW"/>
    <s v="-"/>
    <d v="1899-12-30T17:15:00"/>
    <s v="Randwick"/>
    <n v="9"/>
    <n v="9"/>
    <s v="Eye Of The Fire"/>
    <s v=""/>
    <s v=""/>
  </r>
  <r>
    <x v="92"/>
    <d v="1899-12-30T17:15:00"/>
    <x v="6"/>
    <n v="9"/>
    <n v="9"/>
    <s v="Eye Of The Fire"/>
    <s v="Pro Syd"/>
    <n v="15"/>
    <s v=""/>
    <x v="2"/>
    <s v=""/>
    <s v="OK"/>
    <s v=""/>
    <m/>
    <s v=""/>
    <s v="Eye Of The Fire"/>
    <s v=""/>
    <s v=""/>
    <s v=""/>
    <n v="100"/>
    <s v=""/>
    <n v="-100"/>
    <x v="0"/>
    <s v="Best"/>
    <x v="5"/>
    <s v=""/>
    <s v=""/>
    <s v="NSW"/>
    <s v="-"/>
    <d v="1899-12-30T17:15:00"/>
    <s v="Randwick"/>
    <n v="9"/>
    <n v="9"/>
    <s v="Eye Of The Fire"/>
    <s v=""/>
    <s v=""/>
  </r>
  <r>
    <x v="92"/>
    <d v="1899-12-30T17:35:00"/>
    <x v="0"/>
    <n v="10"/>
    <n v="3"/>
    <s v="Is It Me"/>
    <s v="E4"/>
    <n v="12"/>
    <n v="26"/>
    <x v="1"/>
    <s v="E4-12/Edge-14"/>
    <s v="OK"/>
    <n v="104"/>
    <n v="3.8"/>
    <n v="395.2"/>
    <s v="Is It Me"/>
    <n v="200"/>
    <n v="760"/>
    <n v="560"/>
    <n v="100"/>
    <n v="380"/>
    <n v="280"/>
    <x v="0"/>
    <s v="Best"/>
    <x v="6"/>
    <n v="570"/>
    <n v="420"/>
    <s v="Vic"/>
    <s v="-"/>
    <d v="1899-12-30T17:35:00"/>
    <s v="Flemington"/>
    <n v="10"/>
    <n v="3"/>
    <s v="Is It Me"/>
    <s v="E4-12/Edge-14"/>
    <n v="150"/>
  </r>
  <r>
    <x v="92"/>
    <d v="1899-12-30T17:35:00"/>
    <x v="0"/>
    <n v="10"/>
    <n v="3"/>
    <s v="Is It Me"/>
    <s v="Edge"/>
    <n v="14"/>
    <s v=""/>
    <x v="2"/>
    <s v=""/>
    <s v="OK"/>
    <s v=""/>
    <n v="3.8"/>
    <s v=""/>
    <s v="Is It Me"/>
    <s v=""/>
    <s v=""/>
    <s v=""/>
    <n v="100"/>
    <n v="380"/>
    <n v="280"/>
    <x v="0"/>
    <s v="Best"/>
    <x v="5"/>
    <s v=""/>
    <s v=""/>
    <s v="Vic"/>
    <s v="-"/>
    <d v="1899-12-30T17:35:00"/>
    <s v="Flemington"/>
    <n v="10"/>
    <n v="3"/>
    <s v="Is It Me"/>
    <s v=""/>
    <s v=""/>
  </r>
  <r>
    <x v="92"/>
    <d v="1899-12-30T17:35:00"/>
    <x v="0"/>
    <n v="10"/>
    <n v="2"/>
    <s v="Le Ferrari"/>
    <s v="Pro Mel"/>
    <n v="10"/>
    <n v="10"/>
    <x v="0"/>
    <s v="Pro Mel-10"/>
    <s v="OK"/>
    <n v="40"/>
    <m/>
    <s v=""/>
    <s v="Le Ferrari"/>
    <s v=""/>
    <s v=""/>
    <s v=""/>
    <n v="100"/>
    <s v=""/>
    <n v="-100"/>
    <x v="0"/>
    <s v="Poor &lt;55"/>
    <x v="2"/>
    <s v=""/>
    <n v="-20"/>
    <s v="Vic"/>
    <s v="-"/>
    <d v="1899-12-30T17:35:00"/>
    <s v="Flemington"/>
    <n v="10"/>
    <n v="2"/>
    <s v="Le Ferrari"/>
    <s v="Pro Mel-10"/>
    <n v="20"/>
  </r>
  <r>
    <x v="93"/>
    <d v="1899-12-30T12:15:00"/>
    <x v="5"/>
    <n v="1"/>
    <n v="3"/>
    <s v="Pondalowie"/>
    <s v="Nat"/>
    <n v="20"/>
    <n v="20"/>
    <x v="0"/>
    <s v="Nat-20"/>
    <s v="OK"/>
    <n v="80"/>
    <m/>
    <s v=""/>
    <s v="Pondalowie"/>
    <s v=""/>
    <s v=""/>
    <s v=""/>
    <n v="100"/>
    <s v=""/>
    <n v="-100"/>
    <x v="0"/>
    <s v="Best"/>
    <x v="0"/>
    <s v=""/>
    <n v="-50"/>
    <s v="Vic"/>
    <s v="-"/>
    <d v="1899-12-30T12:15:00"/>
    <s v="Caulfield"/>
    <n v="1"/>
    <n v="3"/>
    <s v="Pondalowie"/>
    <s v="Nat-20"/>
    <n v="50"/>
  </r>
  <r>
    <x v="93"/>
    <d v="1899-12-30T12:15:00"/>
    <x v="5"/>
    <n v="1"/>
    <n v="5"/>
    <s v="Samangu"/>
    <s v="E4"/>
    <n v="12"/>
    <n v="26"/>
    <x v="1"/>
    <s v="E4-12/Edge-14"/>
    <s v="OK"/>
    <n v="104"/>
    <n v="3.4"/>
    <n v="353.59999999999997"/>
    <s v="Samangu"/>
    <n v="200"/>
    <n v="680"/>
    <n v="480"/>
    <n v="100"/>
    <n v="340"/>
    <n v="240"/>
    <x v="0"/>
    <s v="Best"/>
    <x v="6"/>
    <n v="510"/>
    <n v="360"/>
    <s v="Vic"/>
    <s v="-"/>
    <d v="1899-12-30T12:15:00"/>
    <s v="Caulfield"/>
    <n v="1"/>
    <n v="5"/>
    <s v="Samangu"/>
    <s v="E4-12/Edge-14"/>
    <n v="150"/>
  </r>
  <r>
    <x v="93"/>
    <d v="1899-12-30T12:15:00"/>
    <x v="5"/>
    <n v="1"/>
    <n v="5"/>
    <s v="Samangu"/>
    <s v="Edge"/>
    <n v="14"/>
    <s v=""/>
    <x v="2"/>
    <s v=""/>
    <s v="OK"/>
    <s v=""/>
    <n v="3.4"/>
    <s v=""/>
    <s v="Samangu"/>
    <s v=""/>
    <s v=""/>
    <s v=""/>
    <n v="100"/>
    <n v="340"/>
    <n v="240"/>
    <x v="0"/>
    <s v="Best"/>
    <x v="5"/>
    <s v=""/>
    <s v=""/>
    <s v="Vic"/>
    <s v="-"/>
    <d v="1899-12-30T12:15:00"/>
    <s v="Caulfield"/>
    <n v="1"/>
    <n v="5"/>
    <s v="Samangu"/>
    <s v=""/>
    <s v=""/>
  </r>
  <r>
    <x v="93"/>
    <d v="1899-12-30T13:40:00"/>
    <x v="1"/>
    <n v="3"/>
    <n v="7"/>
    <s v="Winston Hills"/>
    <s v="Pro Syd"/>
    <n v="10"/>
    <n v="10"/>
    <x v="0"/>
    <s v="Pro Syd-10"/>
    <s v="OK"/>
    <n v="40"/>
    <m/>
    <s v=""/>
    <s v="Winston Hills"/>
    <s v=""/>
    <s v=""/>
    <s v=""/>
    <n v="100"/>
    <s v=""/>
    <n v="-100"/>
    <x v="0"/>
    <s v="Poor &lt;55"/>
    <x v="2"/>
    <s v=""/>
    <n v="-20"/>
    <s v="NSW"/>
    <s v="-"/>
    <d v="1899-12-30T13:40:00"/>
    <s v="Rosehill"/>
    <n v="3"/>
    <n v="7"/>
    <s v="Winston Hills"/>
    <s v="Pro Syd-10"/>
    <n v="20"/>
  </r>
  <r>
    <x v="93"/>
    <d v="1899-12-30T13:47:00"/>
    <x v="4"/>
    <n v="2"/>
    <n v="6"/>
    <s v="Diablo Bolt"/>
    <s v="Nat"/>
    <n v="11"/>
    <n v="11"/>
    <x v="0"/>
    <s v="Nat-11"/>
    <s v=""/>
    <n v="44"/>
    <n v="1.85"/>
    <n v="81.400000000000006"/>
    <s v="Diablo Bolt"/>
    <s v=""/>
    <s v=""/>
    <s v=""/>
    <n v="100"/>
    <n v="185"/>
    <n v="85"/>
    <x v="0"/>
    <s v="Q"/>
    <x v="3"/>
    <n v="74"/>
    <n v="34"/>
    <s v="Qld"/>
    <s v="-"/>
    <d v="1899-12-30T13:47:00"/>
    <s v="Doomben"/>
    <n v="2"/>
    <n v="6"/>
    <s v="Diablo Bolt"/>
    <s v="Nat-11"/>
    <n v="40"/>
  </r>
  <r>
    <x v="93"/>
    <d v="1899-12-30T14:15:00"/>
    <x v="1"/>
    <n v="4"/>
    <n v="12"/>
    <s v="Theblade"/>
    <s v="Nat"/>
    <n v="13"/>
    <n v="13"/>
    <x v="0"/>
    <s v="Nat-13"/>
    <s v="OK"/>
    <n v="52"/>
    <m/>
    <s v=""/>
    <s v="Theblade"/>
    <s v=""/>
    <s v=""/>
    <s v=""/>
    <n v="100"/>
    <s v=""/>
    <n v="-100"/>
    <x v="0"/>
    <s v="Nat OK"/>
    <x v="0"/>
    <s v=""/>
    <n v="-50"/>
    <s v="NSW"/>
    <s v="-"/>
    <d v="1899-12-30T14:15:00"/>
    <s v="Rosehill"/>
    <n v="4"/>
    <n v="12"/>
    <s v="Theblade"/>
    <s v="Nat-13"/>
    <n v="50"/>
  </r>
  <r>
    <x v="93"/>
    <d v="1899-12-30T15:05:00"/>
    <x v="5"/>
    <n v="6"/>
    <n v="6"/>
    <s v="Coeur Volante"/>
    <s v="E4"/>
    <n v="10"/>
    <n v="23"/>
    <x v="1"/>
    <s v="E4-10/Nat-13"/>
    <s v="OK"/>
    <n v="92"/>
    <n v="6.1"/>
    <n v="561.19999999999993"/>
    <s v="Coeur Volante"/>
    <n v="100"/>
    <n v="610"/>
    <n v="510"/>
    <n v="100"/>
    <n v="610"/>
    <n v="510"/>
    <x v="0"/>
    <s v="Best"/>
    <x v="4"/>
    <n v="610"/>
    <n v="510"/>
    <s v="Vic"/>
    <s v="-"/>
    <d v="1899-12-30T15:05:00"/>
    <s v="Caulfield"/>
    <n v="6"/>
    <n v="6"/>
    <s v="Coeur Volante"/>
    <s v="E4-10/Nat-13"/>
    <n v="100"/>
  </r>
  <r>
    <x v="93"/>
    <d v="1899-12-30T15:05:00"/>
    <x v="5"/>
    <n v="6"/>
    <n v="6"/>
    <s v="Coeur Volante"/>
    <s v="Nat"/>
    <n v="13"/>
    <s v=""/>
    <x v="2"/>
    <s v=""/>
    <s v="OK"/>
    <s v=""/>
    <n v="6.1"/>
    <s v=""/>
    <s v="Coeur Volante"/>
    <s v=""/>
    <s v=""/>
    <s v=""/>
    <n v="100"/>
    <n v="610"/>
    <n v="510"/>
    <x v="0"/>
    <s v="Best"/>
    <x v="5"/>
    <s v=""/>
    <s v=""/>
    <s v="Vic"/>
    <s v="-"/>
    <d v="1899-12-30T15:05:00"/>
    <s v="Caulfield"/>
    <n v="6"/>
    <n v="6"/>
    <s v="Coeur Volante"/>
    <s v=""/>
    <s v=""/>
  </r>
  <r>
    <x v="93"/>
    <d v="1899-12-30T15:05:00"/>
    <x v="5"/>
    <n v="6"/>
    <n v="2"/>
    <s v="Grinzinger Belle"/>
    <s v="E4"/>
    <n v="12"/>
    <n v="12"/>
    <x v="0"/>
    <s v="E4-12"/>
    <s v="OK"/>
    <n v="48"/>
    <m/>
    <s v=""/>
    <s v="Grinzinger Belle"/>
    <s v=""/>
    <s v=""/>
    <s v=""/>
    <n v="100"/>
    <s v=""/>
    <n v="-100"/>
    <x v="0"/>
    <s v="Poor &lt;55"/>
    <x v="2"/>
    <s v=""/>
    <n v="-20"/>
    <s v="Vic"/>
    <s v="-"/>
    <d v="1899-12-30T15:05:00"/>
    <s v="Caulfield"/>
    <n v="6"/>
    <n v="2"/>
    <s v="Grinzinger Belle"/>
    <s v="E4-12"/>
    <n v="20"/>
  </r>
  <r>
    <x v="93"/>
    <d v="1899-12-30T15:05:00"/>
    <x v="5"/>
    <n v="6"/>
    <n v="4"/>
    <s v="Semana"/>
    <s v="Edge"/>
    <n v="12"/>
    <n v="22"/>
    <x v="1"/>
    <s v="Edge-12/Pro Mel-10"/>
    <s v="OK"/>
    <n v="88"/>
    <m/>
    <s v=""/>
    <s v="Semana"/>
    <n v="100"/>
    <s v=""/>
    <n v="-100"/>
    <n v="100"/>
    <s v=""/>
    <n v="-100"/>
    <x v="0"/>
    <s v="Best"/>
    <x v="4"/>
    <s v=""/>
    <n v="-100"/>
    <s v="Vic"/>
    <s v="-"/>
    <d v="1899-12-30T15:05:00"/>
    <s v="Caulfield"/>
    <n v="6"/>
    <n v="4"/>
    <s v="Semana"/>
    <s v="Edge-12/Pro Mel-10"/>
    <n v="100"/>
  </r>
  <r>
    <x v="93"/>
    <d v="1899-12-30T15:05:00"/>
    <x v="5"/>
    <n v="6"/>
    <n v="4"/>
    <s v="Semana"/>
    <s v="Pro Mel"/>
    <n v="10"/>
    <s v=""/>
    <x v="2"/>
    <s v=""/>
    <s v="OK"/>
    <s v=""/>
    <m/>
    <s v=""/>
    <s v="Semana"/>
    <s v=""/>
    <s v=""/>
    <s v=""/>
    <n v="100"/>
    <s v=""/>
    <n v="-100"/>
    <x v="0"/>
    <s v="Best"/>
    <x v="5"/>
    <s v=""/>
    <s v=""/>
    <s v="Vic"/>
    <s v="-"/>
    <d v="1899-12-30T15:05:00"/>
    <s v="Caulfield"/>
    <n v="6"/>
    <n v="4"/>
    <s v="Semana"/>
    <s v=""/>
    <s v=""/>
  </r>
  <r>
    <x v="93"/>
    <d v="1899-12-30T15:40:00"/>
    <x v="5"/>
    <n v="7"/>
    <n v="1"/>
    <s v="Mr Brightside"/>
    <s v="E4"/>
    <n v="20"/>
    <n v="53"/>
    <x v="3"/>
    <s v="E4-20/Edge-20/Nat-13"/>
    <s v="OK"/>
    <n v="212"/>
    <n v="1.8"/>
    <n v="381.6"/>
    <s v="Mr Brightside"/>
    <n v="200"/>
    <n v="360"/>
    <n v="160"/>
    <n v="100"/>
    <n v="180"/>
    <n v="80"/>
    <x v="0"/>
    <s v="Best"/>
    <x v="6"/>
    <n v="270"/>
    <n v="120"/>
    <s v="Vic"/>
    <s v="-"/>
    <d v="1899-12-30T15:40:00"/>
    <s v="Caulfield"/>
    <n v="7"/>
    <n v="1"/>
    <s v="Mr Brightside"/>
    <s v="E4-20/Edge-20/Nat-13"/>
    <n v="150"/>
  </r>
  <r>
    <x v="93"/>
    <d v="1899-12-30T15:40:00"/>
    <x v="5"/>
    <n v="7"/>
    <n v="1"/>
    <s v="Mr Brightside"/>
    <s v="Edge"/>
    <n v="20"/>
    <s v=""/>
    <x v="2"/>
    <s v=""/>
    <s v="OK"/>
    <s v=""/>
    <n v="1.8"/>
    <s v=""/>
    <s v="Mr Brightside"/>
    <s v=""/>
    <s v=""/>
    <s v=""/>
    <n v="100"/>
    <n v="180"/>
    <n v="80"/>
    <x v="0"/>
    <s v="Best"/>
    <x v="5"/>
    <s v=""/>
    <s v=""/>
    <s v="Vic"/>
    <s v="-"/>
    <d v="1899-12-30T15:40:00"/>
    <s v="Caulfield"/>
    <n v="7"/>
    <n v="1"/>
    <s v="Mr Brightside"/>
    <s v=""/>
    <s v=""/>
  </r>
  <r>
    <x v="93"/>
    <d v="1899-12-30T15:40:00"/>
    <x v="5"/>
    <n v="7"/>
    <n v="1"/>
    <s v="Mr Brightside"/>
    <s v="Nat"/>
    <n v="13"/>
    <s v=""/>
    <x v="2"/>
    <s v=""/>
    <s v="OK"/>
    <s v=""/>
    <n v="1.8"/>
    <s v=""/>
    <s v="Mr Brightside"/>
    <s v=""/>
    <s v=""/>
    <s v=""/>
    <n v="100"/>
    <n v="180"/>
    <n v="80"/>
    <x v="0"/>
    <s v="Best"/>
    <x v="5"/>
    <s v=""/>
    <s v=""/>
    <s v="Vic"/>
    <s v="-"/>
    <d v="1899-12-30T15:40:00"/>
    <s v="Caulfield"/>
    <n v="7"/>
    <n v="1"/>
    <s v="Mr Brightside"/>
    <s v=""/>
    <s v=""/>
  </r>
  <r>
    <x v="93"/>
    <d v="1899-12-30T17:23:00"/>
    <x v="4"/>
    <n v="8"/>
    <n v="3"/>
    <s v="King Kapa"/>
    <s v="Nat"/>
    <n v="13"/>
    <n v="13"/>
    <x v="0"/>
    <s v="Nat-13"/>
    <s v=""/>
    <n v="52"/>
    <n v="3.4"/>
    <n v="176.79999999999998"/>
    <s v="King Kapa"/>
    <s v=""/>
    <s v=""/>
    <s v=""/>
    <n v="100"/>
    <n v="340"/>
    <n v="240"/>
    <x v="0"/>
    <s v="Q"/>
    <x v="3"/>
    <n v="136"/>
    <n v="96"/>
    <s v="Qld"/>
    <s v="-"/>
    <d v="1899-12-30T17:23:00"/>
    <s v="Doomben"/>
    <n v="8"/>
    <n v="3"/>
    <s v="King Kapa"/>
    <s v="Nat-13"/>
    <n v="40"/>
  </r>
  <r>
    <x v="93"/>
    <d v="1899-12-30T17:35:00"/>
    <x v="5"/>
    <n v="10"/>
    <n v="7"/>
    <s v="Positivity"/>
    <s v="Edge"/>
    <n v="12"/>
    <n v="25"/>
    <x v="1"/>
    <s v="Edge-12/Pro Mel-13"/>
    <s v="OK"/>
    <n v="100"/>
    <m/>
    <s v=""/>
    <s v="Positivity"/>
    <n v="100"/>
    <s v=""/>
    <n v="-100"/>
    <n v="100"/>
    <s v=""/>
    <n v="-100"/>
    <x v="0"/>
    <s v="Best"/>
    <x v="4"/>
    <s v=""/>
    <n v="-100"/>
    <s v="Vic"/>
    <s v="-"/>
    <d v="1899-12-30T17:35:00"/>
    <s v="Caulfield"/>
    <n v="10"/>
    <n v="7"/>
    <s v="Positivity"/>
    <s v="Edge-12/Pro Mel-13"/>
    <n v="100"/>
  </r>
  <r>
    <x v="93"/>
    <d v="1899-12-30T17:35:00"/>
    <x v="5"/>
    <n v="10"/>
    <n v="7"/>
    <s v="Positivity"/>
    <s v="Pro Mel"/>
    <n v="13"/>
    <s v=""/>
    <x v="2"/>
    <s v=""/>
    <s v="OK"/>
    <s v=""/>
    <m/>
    <s v=""/>
    <s v="Positivity"/>
    <s v=""/>
    <s v=""/>
    <s v=""/>
    <n v="100"/>
    <s v=""/>
    <n v="-100"/>
    <x v="0"/>
    <s v="Best"/>
    <x v="5"/>
    <s v=""/>
    <s v=""/>
    <s v="Vic"/>
    <s v="-"/>
    <d v="1899-12-30T17:35:00"/>
    <s v="Caulfield"/>
    <n v="10"/>
    <n v="7"/>
    <s v="Positivity"/>
    <s v=""/>
    <s v=""/>
  </r>
  <r>
    <x v="93"/>
    <d v="1899-12-30T17:35:00"/>
    <x v="5"/>
    <n v="10"/>
    <n v="10"/>
    <s v="Shaiyhar"/>
    <s v="E4"/>
    <n v="12"/>
    <n v="12"/>
    <x v="0"/>
    <s v="E4-12"/>
    <s v="OK"/>
    <n v="48"/>
    <m/>
    <s v=""/>
    <s v="Shaiyhar"/>
    <s v=""/>
    <s v=""/>
    <s v=""/>
    <n v="100"/>
    <s v=""/>
    <n v="-100"/>
    <x v="0"/>
    <s v="Poor &lt;55"/>
    <x v="2"/>
    <s v=""/>
    <n v="-20"/>
    <s v="Vic"/>
    <s v="-"/>
    <d v="1899-12-30T17:35:00"/>
    <s v="Caulfield"/>
    <n v="10"/>
    <n v="10"/>
    <s v="Shaiyhar"/>
    <s v="E4-12"/>
    <n v="20"/>
  </r>
  <r>
    <x v="93"/>
    <d v="1899-12-30T17:55:00"/>
    <x v="1"/>
    <n v="10"/>
    <n v="5"/>
    <s v="Shezanalister"/>
    <s v="E4"/>
    <n v="10"/>
    <n v="40"/>
    <x v="3"/>
    <s v="E4-10/Edge-15/Pro Syd-15"/>
    <s v="OK"/>
    <n v="160"/>
    <m/>
    <s v=""/>
    <s v="Shezanalister"/>
    <n v="200"/>
    <s v=""/>
    <n v="-200"/>
    <n v="100"/>
    <s v=""/>
    <n v="-100"/>
    <x v="0"/>
    <s v="ave"/>
    <x v="4"/>
    <s v=""/>
    <n v="-100"/>
    <s v="NSW"/>
    <s v="-"/>
    <d v="1899-12-30T17:55:00"/>
    <s v="Rosehill"/>
    <n v="10"/>
    <n v="5"/>
    <s v="Shezanalister"/>
    <s v="E4-10/Edge-15/Pro Syd-15"/>
    <n v="100"/>
  </r>
  <r>
    <x v="93"/>
    <d v="1899-12-30T17:55:00"/>
    <x v="1"/>
    <n v="10"/>
    <n v="5"/>
    <s v="Shezanalister"/>
    <s v="Edge"/>
    <n v="15"/>
    <s v=""/>
    <x v="2"/>
    <s v=""/>
    <s v="OK"/>
    <s v=""/>
    <m/>
    <s v=""/>
    <s v="Shezanalister"/>
    <s v=""/>
    <s v=""/>
    <s v=""/>
    <n v="100"/>
    <s v=""/>
    <n v="-100"/>
    <x v="0"/>
    <s v="ave"/>
    <x v="5"/>
    <s v=""/>
    <s v=""/>
    <s v="NSW"/>
    <s v="-"/>
    <d v="1899-12-30T17:55:00"/>
    <s v="Rosehill"/>
    <n v="10"/>
    <n v="5"/>
    <s v="Shezanalister"/>
    <s v=""/>
    <s v=""/>
  </r>
  <r>
    <x v="93"/>
    <d v="1899-12-30T17:55:00"/>
    <x v="1"/>
    <n v="10"/>
    <n v="5"/>
    <s v="Shezanalister"/>
    <s v="Pro Syd"/>
    <n v="15"/>
    <s v=""/>
    <x v="2"/>
    <s v=""/>
    <s v="OK"/>
    <s v=""/>
    <m/>
    <s v=""/>
    <s v="Shezanalister"/>
    <s v=""/>
    <s v=""/>
    <s v=""/>
    <n v="100"/>
    <s v=""/>
    <n v="-100"/>
    <x v="0"/>
    <s v="ave"/>
    <x v="5"/>
    <s v=""/>
    <s v=""/>
    <s v="NSW"/>
    <s v="-"/>
    <d v="1899-12-30T17:55:00"/>
    <s v="Rosehill"/>
    <n v="10"/>
    <n v="5"/>
    <s v="Shezanalister"/>
    <s v=""/>
    <s v=""/>
  </r>
  <r>
    <x v="94"/>
    <d v="1899-12-30T12:30:00"/>
    <x v="6"/>
    <n v="1"/>
    <n v="6"/>
    <s v="Shall Be"/>
    <s v="E4"/>
    <n v="10"/>
    <n v="40"/>
    <x v="3"/>
    <s v="E4-10/Edge-15/Pro Syd-15"/>
    <s v="OK"/>
    <n v="160"/>
    <m/>
    <s v=""/>
    <s v="Shall Be"/>
    <n v="200"/>
    <s v=""/>
    <n v="-200"/>
    <n v="100"/>
    <s v=""/>
    <n v="-100"/>
    <x v="0"/>
    <s v="Best"/>
    <x v="6"/>
    <s v=""/>
    <n v="-150"/>
    <s v="NSW"/>
    <s v="-"/>
    <d v="1899-12-30T12:30:00"/>
    <s v="Randwick"/>
    <n v="1"/>
    <n v="6"/>
    <s v="Shall Be"/>
    <s v="E4-10/Edge-15/Pro Syd-15"/>
    <n v="150"/>
  </r>
  <r>
    <x v="94"/>
    <d v="1899-12-30T12:30:00"/>
    <x v="6"/>
    <n v="1"/>
    <n v="6"/>
    <s v="Shall Be"/>
    <s v="Edge"/>
    <n v="15"/>
    <s v=""/>
    <x v="2"/>
    <s v=""/>
    <s v="OK"/>
    <s v=""/>
    <m/>
    <s v=""/>
    <s v="Shall Be"/>
    <s v=""/>
    <s v=""/>
    <s v=""/>
    <n v="100"/>
    <s v=""/>
    <n v="-100"/>
    <x v="0"/>
    <s v="Best"/>
    <x v="5"/>
    <s v=""/>
    <s v=""/>
    <s v="NSW"/>
    <s v="-"/>
    <d v="1899-12-30T12:30:00"/>
    <s v="Randwick"/>
    <n v="1"/>
    <n v="6"/>
    <s v="Shall Be"/>
    <s v=""/>
    <s v=""/>
  </r>
  <r>
    <x v="94"/>
    <d v="1899-12-30T12:30:00"/>
    <x v="6"/>
    <n v="1"/>
    <n v="6"/>
    <s v="Shall Be"/>
    <s v="Pro Syd"/>
    <n v="15"/>
    <s v=""/>
    <x v="2"/>
    <s v=""/>
    <s v="OK"/>
    <s v=""/>
    <m/>
    <s v=""/>
    <s v="Shall Be"/>
    <s v=""/>
    <s v=""/>
    <s v=""/>
    <n v="100"/>
    <s v=""/>
    <n v="-100"/>
    <x v="0"/>
    <s v="Best"/>
    <x v="5"/>
    <s v=""/>
    <s v=""/>
    <s v="NSW"/>
    <s v="-"/>
    <d v="1899-12-30T12:30:00"/>
    <s v="Randwick"/>
    <n v="1"/>
    <n v="6"/>
    <s v="Shall Be"/>
    <s v=""/>
    <s v=""/>
  </r>
  <r>
    <x v="94"/>
    <d v="1899-12-30T12:45:00"/>
    <x v="0"/>
    <n v="2"/>
    <n v="2"/>
    <s v="Revelare"/>
    <s v="E4"/>
    <n v="20"/>
    <n v="76"/>
    <x v="4"/>
    <s v="E4-20/Edge-20/Nat-20/Pro Mel-16"/>
    <s v="OK"/>
    <n v="304"/>
    <n v="1.9"/>
    <n v="577.6"/>
    <s v="Revelare"/>
    <n v="200"/>
    <n v="380"/>
    <n v="180"/>
    <n v="100"/>
    <n v="190"/>
    <n v="90"/>
    <x v="0"/>
    <s v="Best"/>
    <x v="6"/>
    <n v="285"/>
    <n v="135"/>
    <s v="Vic"/>
    <s v="-"/>
    <d v="1899-12-30T12:45:00"/>
    <s v="Flemington"/>
    <n v="2"/>
    <n v="2"/>
    <s v="Revelare"/>
    <s v="E4-20/Edge-20/Nat-20/Pro Mel-16"/>
    <n v="150"/>
  </r>
  <r>
    <x v="94"/>
    <d v="1899-12-30T12:45:00"/>
    <x v="0"/>
    <n v="2"/>
    <n v="2"/>
    <s v="Revelare"/>
    <s v="Edge"/>
    <n v="20"/>
    <s v=""/>
    <x v="2"/>
    <s v=""/>
    <s v="OK"/>
    <s v=""/>
    <n v="1.9"/>
    <s v=""/>
    <s v="Revelare"/>
    <s v=""/>
    <s v=""/>
    <s v=""/>
    <n v="100"/>
    <n v="190"/>
    <n v="90"/>
    <x v="0"/>
    <s v="Best"/>
    <x v="5"/>
    <s v=""/>
    <s v=""/>
    <s v="Vic"/>
    <s v="-"/>
    <d v="1899-12-30T12:45:00"/>
    <s v="Flemington"/>
    <n v="2"/>
    <n v="2"/>
    <s v="Revelare"/>
    <s v=""/>
    <s v=""/>
  </r>
  <r>
    <x v="94"/>
    <d v="1899-12-30T12:45:00"/>
    <x v="0"/>
    <n v="2"/>
    <n v="2"/>
    <s v="Revelare"/>
    <s v="Nat"/>
    <n v="20"/>
    <s v=""/>
    <x v="2"/>
    <s v=""/>
    <s v="OK"/>
    <s v=""/>
    <n v="1.9"/>
    <s v=""/>
    <s v="Revelare"/>
    <s v=""/>
    <s v=""/>
    <s v=""/>
    <n v="100"/>
    <n v="190"/>
    <n v="90"/>
    <x v="0"/>
    <s v="Best"/>
    <x v="5"/>
    <s v=""/>
    <s v=""/>
    <s v="Vic"/>
    <s v="-"/>
    <d v="1899-12-30T12:45:00"/>
    <s v="Flemington"/>
    <n v="2"/>
    <n v="2"/>
    <s v="Revelare"/>
    <s v=""/>
    <s v=""/>
  </r>
  <r>
    <x v="94"/>
    <d v="1899-12-30T12:45:00"/>
    <x v="0"/>
    <n v="2"/>
    <n v="2"/>
    <s v="Revelare"/>
    <s v="Pro Mel"/>
    <n v="16"/>
    <s v=""/>
    <x v="2"/>
    <s v=""/>
    <s v="OK"/>
    <s v=""/>
    <n v="1.9"/>
    <s v=""/>
    <s v="Revelare"/>
    <s v=""/>
    <s v=""/>
    <s v=""/>
    <n v="100"/>
    <n v="190"/>
    <n v="90"/>
    <x v="0"/>
    <s v="Best"/>
    <x v="5"/>
    <s v=""/>
    <s v=""/>
    <s v="Vic"/>
    <s v="-"/>
    <d v="1899-12-30T12:45:00"/>
    <s v="Flemington"/>
    <n v="2"/>
    <n v="2"/>
    <s v="Revelare"/>
    <s v=""/>
    <s v=""/>
  </r>
  <r>
    <x v="94"/>
    <d v="1899-12-30T13:20:00"/>
    <x v="0"/>
    <n v="3"/>
    <n v="4"/>
    <s v="Band Of Brothers"/>
    <s v="E4"/>
    <n v="12"/>
    <n v="25"/>
    <x v="1"/>
    <s v="E4-12/Pro Mel-13"/>
    <s v="OK"/>
    <n v="100"/>
    <m/>
    <s v=""/>
    <s v="Band Of Brothers"/>
    <n v="100"/>
    <s v=""/>
    <n v="-100"/>
    <n v="100"/>
    <s v=""/>
    <n v="-100"/>
    <x v="0"/>
    <s v="Best"/>
    <x v="4"/>
    <s v=""/>
    <n v="-100"/>
    <s v="Vic"/>
    <s v="-"/>
    <d v="1899-12-30T13:20:00"/>
    <s v="Flemington"/>
    <n v="3"/>
    <n v="4"/>
    <s v="Band Of Brothers"/>
    <s v="E4-12/Pro Mel-13"/>
    <n v="100"/>
  </r>
  <r>
    <x v="94"/>
    <d v="1899-12-30T13:20:00"/>
    <x v="0"/>
    <n v="3"/>
    <n v="4"/>
    <s v="Band Of Brothers"/>
    <s v="Pro Mel"/>
    <n v="13"/>
    <s v=""/>
    <x v="2"/>
    <s v=""/>
    <s v="OK"/>
    <s v=""/>
    <m/>
    <s v=""/>
    <s v="Band Of Brothers"/>
    <s v=""/>
    <s v=""/>
    <s v=""/>
    <n v="100"/>
    <s v=""/>
    <n v="-100"/>
    <x v="0"/>
    <s v="Best"/>
    <x v="5"/>
    <s v=""/>
    <s v=""/>
    <s v="Vic"/>
    <s v="-"/>
    <d v="1899-12-30T13:20:00"/>
    <s v="Flemington"/>
    <n v="3"/>
    <n v="4"/>
    <s v="Band Of Brothers"/>
    <s v=""/>
    <s v=""/>
  </r>
  <r>
    <x v="94"/>
    <d v="1899-12-30T13:20:00"/>
    <x v="0"/>
    <n v="3"/>
    <n v="3"/>
    <s v="Bossy Nic"/>
    <s v="E4"/>
    <n v="12"/>
    <n v="42"/>
    <x v="3"/>
    <s v="E4-12/Edge-15/Pro Mel-15"/>
    <s v="OK"/>
    <n v="168"/>
    <m/>
    <s v=""/>
    <s v="Bossy Nic"/>
    <n v="200"/>
    <s v=""/>
    <n v="-200"/>
    <n v="100"/>
    <s v=""/>
    <n v="-100"/>
    <x v="0"/>
    <s v="Best"/>
    <x v="6"/>
    <s v=""/>
    <n v="-150"/>
    <s v="Vic"/>
    <s v="-"/>
    <d v="1899-12-30T13:20:00"/>
    <s v="Flemington"/>
    <n v="3"/>
    <n v="3"/>
    <s v="Bossy Nic"/>
    <s v="E4-12/Edge-15/Pro Mel-15"/>
    <n v="150"/>
  </r>
  <r>
    <x v="94"/>
    <d v="1899-12-30T13:20:00"/>
    <x v="0"/>
    <n v="3"/>
    <n v="3"/>
    <s v="Bossy Nic"/>
    <s v="Edge"/>
    <n v="15"/>
    <s v=""/>
    <x v="2"/>
    <s v=""/>
    <s v="OK"/>
    <s v=""/>
    <m/>
    <s v=""/>
    <s v="Bossy Nic"/>
    <s v=""/>
    <s v=""/>
    <s v=""/>
    <n v="100"/>
    <s v=""/>
    <n v="-100"/>
    <x v="0"/>
    <s v="Best"/>
    <x v="5"/>
    <s v=""/>
    <s v=""/>
    <s v="Vic"/>
    <s v="-"/>
    <d v="1899-12-30T13:20:00"/>
    <s v="Flemington"/>
    <n v="3"/>
    <n v="3"/>
    <s v="Bossy Nic"/>
    <s v=""/>
    <s v=""/>
  </r>
  <r>
    <x v="94"/>
    <d v="1899-12-30T13:20:00"/>
    <x v="0"/>
    <n v="3"/>
    <n v="3"/>
    <s v="Bossy Nic"/>
    <s v="Pro Mel"/>
    <n v="15"/>
    <s v=""/>
    <x v="2"/>
    <s v=""/>
    <s v="OK"/>
    <s v=""/>
    <m/>
    <s v=""/>
    <s v="Bossy Nic"/>
    <s v=""/>
    <s v=""/>
    <s v=""/>
    <n v="100"/>
    <s v=""/>
    <n v="-100"/>
    <x v="0"/>
    <s v="Best"/>
    <x v="5"/>
    <s v=""/>
    <s v=""/>
    <s v="Vic"/>
    <s v="-"/>
    <d v="1899-12-30T13:20:00"/>
    <s v="Flemington"/>
    <n v="3"/>
    <n v="3"/>
    <s v="Bossy Nic"/>
    <s v=""/>
    <s v=""/>
  </r>
  <r>
    <x v="94"/>
    <d v="1899-12-30T13:20:00"/>
    <x v="0"/>
    <n v="3"/>
    <n v="2"/>
    <s v="Midwest"/>
    <s v="E4"/>
    <n v="11.000000000000002"/>
    <n v="51"/>
    <x v="3"/>
    <s v="E4-11/Edge-20/Nat-20"/>
    <s v="OK"/>
    <n v="204"/>
    <n v="4.7"/>
    <n v="958.80000000000007"/>
    <s v="Midwest"/>
    <n v="200"/>
    <n v="940"/>
    <n v="740"/>
    <n v="100"/>
    <n v="470"/>
    <n v="370"/>
    <x v="0"/>
    <s v="Best"/>
    <x v="6"/>
    <n v="705"/>
    <n v="555"/>
    <s v="Vic"/>
    <s v="-"/>
    <d v="1899-12-30T13:20:00"/>
    <s v="Flemington"/>
    <n v="3"/>
    <n v="2"/>
    <s v="Midwest"/>
    <s v="E4-11/Edge-20/Nat-20"/>
    <n v="150"/>
  </r>
  <r>
    <x v="94"/>
    <d v="1899-12-30T13:20:00"/>
    <x v="0"/>
    <n v="3"/>
    <n v="2"/>
    <s v="Midwest"/>
    <s v="Edge"/>
    <n v="20"/>
    <s v=""/>
    <x v="2"/>
    <s v=""/>
    <s v="OK"/>
    <s v=""/>
    <n v="4.7"/>
    <s v=""/>
    <s v="Midwest"/>
    <s v=""/>
    <s v=""/>
    <s v=""/>
    <n v="100"/>
    <n v="470"/>
    <n v="370"/>
    <x v="0"/>
    <s v="Best"/>
    <x v="5"/>
    <s v=""/>
    <s v=""/>
    <s v="Vic"/>
    <s v="-"/>
    <d v="1899-12-30T13:20:00"/>
    <s v="Flemington"/>
    <n v="3"/>
    <n v="2"/>
    <s v="Midwest"/>
    <s v=""/>
    <s v=""/>
  </r>
  <r>
    <x v="94"/>
    <d v="1899-12-30T13:20:00"/>
    <x v="0"/>
    <n v="3"/>
    <n v="2"/>
    <s v="Midwest"/>
    <s v="Nat"/>
    <n v="20"/>
    <s v=""/>
    <x v="2"/>
    <s v=""/>
    <s v="OK"/>
    <s v=""/>
    <n v="4.7"/>
    <s v=""/>
    <s v="Midwest"/>
    <s v=""/>
    <s v=""/>
    <s v=""/>
    <n v="100"/>
    <n v="470"/>
    <n v="370"/>
    <x v="0"/>
    <s v="Best"/>
    <x v="5"/>
    <s v=""/>
    <s v=""/>
    <s v="Vic"/>
    <s v="-"/>
    <d v="1899-12-30T13:20:00"/>
    <s v="Flemington"/>
    <n v="3"/>
    <n v="2"/>
    <s v="Midwest"/>
    <s v=""/>
    <s v=""/>
  </r>
  <r>
    <x v="94"/>
    <d v="1899-12-30T13:40:00"/>
    <x v="6"/>
    <n v="3"/>
    <n v="6"/>
    <s v="Spring Lee"/>
    <s v="E4"/>
    <n v="11.000000000000002"/>
    <n v="41"/>
    <x v="3"/>
    <s v="E4-11/Edge-15/Nat-15"/>
    <s v="OK"/>
    <n v="164"/>
    <n v="2.6"/>
    <n v="426.40000000000003"/>
    <s v="Spring Lee"/>
    <n v="200"/>
    <n v="520"/>
    <n v="320"/>
    <n v="100"/>
    <n v="260"/>
    <n v="160"/>
    <x v="0"/>
    <s v="Best"/>
    <x v="6"/>
    <n v="390"/>
    <n v="240"/>
    <s v="NSW"/>
    <s v="-"/>
    <d v="1899-12-30T13:40:00"/>
    <s v="Randwick"/>
    <n v="3"/>
    <n v="6"/>
    <s v="Spring Lee"/>
    <s v="E4-11/Edge-15/Nat-15"/>
    <n v="150"/>
  </r>
  <r>
    <x v="94"/>
    <d v="1899-12-30T13:40:00"/>
    <x v="6"/>
    <n v="3"/>
    <n v="6"/>
    <s v="Spring Lee"/>
    <s v="Edge"/>
    <n v="15"/>
    <s v=""/>
    <x v="2"/>
    <s v=""/>
    <s v="OK"/>
    <s v=""/>
    <n v="2.6"/>
    <s v=""/>
    <s v="Spring Lee"/>
    <s v=""/>
    <s v=""/>
    <s v=""/>
    <n v="100"/>
    <n v="260"/>
    <n v="160"/>
    <x v="0"/>
    <s v="Best"/>
    <x v="5"/>
    <s v=""/>
    <s v=""/>
    <s v="NSW"/>
    <s v="-"/>
    <d v="1899-12-30T13:40:00"/>
    <s v="Randwick"/>
    <n v="3"/>
    <n v="6"/>
    <s v="Spring Lee"/>
    <s v=""/>
    <s v=""/>
  </r>
  <r>
    <x v="94"/>
    <d v="1899-12-30T13:40:00"/>
    <x v="6"/>
    <n v="3"/>
    <n v="6"/>
    <s v="Spring Lee"/>
    <s v="Nat"/>
    <n v="15"/>
    <s v=""/>
    <x v="2"/>
    <s v=""/>
    <s v="OK"/>
    <s v=""/>
    <n v="2.6"/>
    <s v=""/>
    <s v="Spring Lee"/>
    <s v=""/>
    <s v=""/>
    <s v=""/>
    <n v="100"/>
    <n v="260"/>
    <n v="160"/>
    <x v="0"/>
    <s v="Best"/>
    <x v="5"/>
    <s v=""/>
    <s v=""/>
    <s v="NSW"/>
    <s v="-"/>
    <d v="1899-12-30T13:40:00"/>
    <s v="Randwick"/>
    <n v="3"/>
    <n v="6"/>
    <s v="Spring Lee"/>
    <s v=""/>
    <s v=""/>
  </r>
  <r>
    <x v="94"/>
    <d v="1899-12-30T14:30:00"/>
    <x v="0"/>
    <n v="5"/>
    <n v="7"/>
    <s v="Scillato"/>
    <s v="E4"/>
    <n v="10"/>
    <n v="23"/>
    <x v="1"/>
    <s v="E4-10/Nat-13"/>
    <s v="OK"/>
    <n v="92"/>
    <n v="3.6"/>
    <n v="331.2"/>
    <s v="Scillato"/>
    <n v="100"/>
    <n v="360"/>
    <n v="260"/>
    <n v="100"/>
    <n v="360"/>
    <n v="260"/>
    <x v="0"/>
    <s v="Best"/>
    <x v="4"/>
    <n v="360"/>
    <n v="260"/>
    <s v="Vic"/>
    <s v="-"/>
    <d v="1899-12-30T14:30:00"/>
    <s v="Flemington"/>
    <n v="5"/>
    <n v="7"/>
    <s v="Scillato"/>
    <s v="E4-10/Nat-13"/>
    <n v="100"/>
  </r>
  <r>
    <x v="94"/>
    <d v="1899-12-30T14:30:00"/>
    <x v="0"/>
    <n v="5"/>
    <n v="7"/>
    <s v="Scillato"/>
    <s v="Nat"/>
    <n v="13"/>
    <s v=""/>
    <x v="2"/>
    <s v=""/>
    <s v="OK"/>
    <s v=""/>
    <n v="3.6"/>
    <s v=""/>
    <s v="Scillato"/>
    <s v=""/>
    <s v=""/>
    <s v=""/>
    <n v="100"/>
    <n v="360"/>
    <n v="260"/>
    <x v="0"/>
    <s v="Best"/>
    <x v="5"/>
    <s v=""/>
    <s v=""/>
    <s v="Vic"/>
    <s v="-"/>
    <d v="1899-12-30T14:30:00"/>
    <s v="Flemington"/>
    <n v="5"/>
    <n v="7"/>
    <s v="Scillato"/>
    <s v=""/>
    <s v=""/>
  </r>
  <r>
    <x v="94"/>
    <d v="1899-12-30T15:25:00"/>
    <x v="6"/>
    <n v="6"/>
    <n v="1"/>
    <s v="Amelias Jewel"/>
    <s v="E4"/>
    <n v="11.000000000000002"/>
    <n v="41"/>
    <x v="3"/>
    <s v="E4-11/Edge-15/Nat-15"/>
    <s v="OK"/>
    <n v="164"/>
    <n v="2.0499999999999998"/>
    <n v="336.2"/>
    <s v="Amelias Jewel"/>
    <n v="200"/>
    <n v="409.99999999999994"/>
    <n v="209.99999999999994"/>
    <n v="100"/>
    <n v="204.99999999999997"/>
    <n v="104.99999999999997"/>
    <x v="0"/>
    <s v="Best"/>
    <x v="6"/>
    <n v="307.5"/>
    <n v="157.5"/>
    <s v="NSW"/>
    <s v="-"/>
    <d v="1899-12-30T15:25:00"/>
    <s v="Randwick"/>
    <n v="6"/>
    <n v="1"/>
    <s v="Amelias Jewel"/>
    <s v="E4-11/Edge-15/Nat-15"/>
    <n v="150"/>
  </r>
  <r>
    <x v="94"/>
    <d v="1899-12-30T15:25:00"/>
    <x v="6"/>
    <n v="6"/>
    <n v="1"/>
    <s v="Amelias Jewel"/>
    <s v="Edge"/>
    <n v="15"/>
    <s v=""/>
    <x v="2"/>
    <s v=""/>
    <s v="OK"/>
    <s v=""/>
    <n v="2.0499999999999998"/>
    <s v=""/>
    <s v="Amelias Jewel"/>
    <s v=""/>
    <s v=""/>
    <s v=""/>
    <n v="100"/>
    <n v="204.99999999999997"/>
    <n v="104.99999999999997"/>
    <x v="0"/>
    <s v="Best"/>
    <x v="5"/>
    <s v=""/>
    <s v=""/>
    <s v="NSW"/>
    <s v="-"/>
    <d v="1899-12-30T15:25:00"/>
    <s v="Randwick"/>
    <n v="6"/>
    <n v="1"/>
    <s v="Amelias Jewel"/>
    <s v=""/>
    <s v=""/>
  </r>
  <r>
    <x v="94"/>
    <d v="1899-12-30T15:25:00"/>
    <x v="6"/>
    <n v="6"/>
    <n v="1"/>
    <s v="Amelias Jewel"/>
    <s v="Nat"/>
    <n v="15"/>
    <s v=""/>
    <x v="2"/>
    <s v=""/>
    <s v="OK"/>
    <s v=""/>
    <n v="2.0499999999999998"/>
    <s v=""/>
    <s v="Amelias Jewel"/>
    <s v=""/>
    <s v=""/>
    <s v=""/>
    <n v="100"/>
    <n v="204.99999999999997"/>
    <n v="104.99999999999997"/>
    <x v="0"/>
    <s v="Best"/>
    <x v="5"/>
    <s v=""/>
    <s v=""/>
    <s v="NSW"/>
    <s v="-"/>
    <d v="1899-12-30T15:25:00"/>
    <s v="Randwick"/>
    <n v="6"/>
    <n v="1"/>
    <s v="Amelias Jewel"/>
    <s v=""/>
    <s v=""/>
  </r>
  <r>
    <x v="94"/>
    <d v="1899-12-30T15:25:00"/>
    <x v="6"/>
    <n v="6"/>
    <n v="2"/>
    <s v="Olentia"/>
    <s v="E4"/>
    <n v="10"/>
    <n v="40"/>
    <x v="3"/>
    <s v="E4-10/Edge-15/Pro Syd-15"/>
    <s v="OK"/>
    <n v="160"/>
    <m/>
    <s v=""/>
    <s v="Olentia"/>
    <n v="200"/>
    <s v=""/>
    <n v="-200"/>
    <n v="100"/>
    <s v=""/>
    <n v="-100"/>
    <x v="0"/>
    <s v="Best"/>
    <x v="6"/>
    <s v=""/>
    <n v="-150"/>
    <s v="NSW"/>
    <s v="-"/>
    <d v="1899-12-30T15:25:00"/>
    <s v="Randwick"/>
    <n v="6"/>
    <n v="2"/>
    <s v="Olentia"/>
    <s v="E4-10/Edge-15/Pro Syd-15"/>
    <n v="150"/>
  </r>
  <r>
    <x v="94"/>
    <d v="1899-12-30T15:25:00"/>
    <x v="6"/>
    <n v="6"/>
    <n v="2"/>
    <s v="Olentia"/>
    <s v="Edge"/>
    <n v="15"/>
    <s v=""/>
    <x v="2"/>
    <s v=""/>
    <s v="OK"/>
    <s v=""/>
    <m/>
    <s v=""/>
    <s v="Olentia"/>
    <s v=""/>
    <s v=""/>
    <s v=""/>
    <n v="100"/>
    <s v=""/>
    <n v="-100"/>
    <x v="0"/>
    <s v="Best"/>
    <x v="5"/>
    <s v=""/>
    <s v=""/>
    <s v="NSW"/>
    <s v="-"/>
    <d v="1899-12-30T15:25:00"/>
    <s v="Randwick"/>
    <n v="6"/>
    <n v="2"/>
    <s v="Olentia"/>
    <s v=""/>
    <s v=""/>
  </r>
  <r>
    <x v="94"/>
    <d v="1899-12-30T15:25:00"/>
    <x v="6"/>
    <n v="6"/>
    <n v="2"/>
    <s v="Olentia"/>
    <s v="Pro Syd"/>
    <n v="15"/>
    <s v=""/>
    <x v="2"/>
    <s v=""/>
    <s v="OK"/>
    <s v=""/>
    <m/>
    <s v=""/>
    <s v="Olentia"/>
    <s v=""/>
    <s v=""/>
    <s v=""/>
    <n v="100"/>
    <s v=""/>
    <n v="-100"/>
    <x v="0"/>
    <s v="Best"/>
    <x v="5"/>
    <s v=""/>
    <s v=""/>
    <s v="NSW"/>
    <s v="-"/>
    <d v="1899-12-30T15:25:00"/>
    <s v="Randwick"/>
    <n v="6"/>
    <n v="2"/>
    <s v="Olentia"/>
    <s v=""/>
    <s v=""/>
  </r>
  <r>
    <x v="94"/>
    <d v="1899-12-30T15:32:00"/>
    <x v="2"/>
    <n v="5"/>
    <n v="2"/>
    <s v="El Jasor"/>
    <s v="Nat"/>
    <n v="10"/>
    <n v="10"/>
    <x v="0"/>
    <s v="Nat-10"/>
    <s v=""/>
    <n v="40"/>
    <m/>
    <s v=""/>
    <s v="El Jasor"/>
    <s v=""/>
    <s v=""/>
    <s v=""/>
    <n v="100"/>
    <s v=""/>
    <n v="-100"/>
    <x v="0"/>
    <s v="Q"/>
    <x v="3"/>
    <s v=""/>
    <n v="-40"/>
    <s v="Qld"/>
    <s v="-"/>
    <d v="1899-12-30T15:32:00"/>
    <s v="Eagle Farm"/>
    <n v="5"/>
    <n v="2"/>
    <s v="El Jasor"/>
    <s v="Nat-10"/>
    <n v="40"/>
  </r>
  <r>
    <x v="94"/>
    <d v="1899-12-30T15:40:00"/>
    <x v="0"/>
    <n v="7"/>
    <n v="10"/>
    <s v="Place Du Carrousel"/>
    <s v="E4"/>
    <n v="20"/>
    <n v="60"/>
    <x v="3"/>
    <s v="E4-20/Edge-20/Nat-20"/>
    <s v="OK"/>
    <n v="240"/>
    <m/>
    <s v=""/>
    <s v="Place Du Carrousel"/>
    <n v="200"/>
    <s v=""/>
    <n v="-200"/>
    <n v="100"/>
    <s v=""/>
    <n v="-100"/>
    <x v="0"/>
    <s v="Best"/>
    <x v="6"/>
    <s v=""/>
    <n v="-150"/>
    <s v="Vic"/>
    <s v="-"/>
    <d v="1899-12-30T15:40:00"/>
    <s v="Flemington"/>
    <n v="7"/>
    <n v="10"/>
    <s v="Place Du Carrousel"/>
    <s v="E4-20/Edge-20/Nat-20"/>
    <n v="150"/>
  </r>
  <r>
    <x v="94"/>
    <d v="1899-12-30T15:40:00"/>
    <x v="0"/>
    <n v="7"/>
    <n v="10"/>
    <s v="Place Du Carrousel"/>
    <s v="Edge"/>
    <n v="20"/>
    <s v=""/>
    <x v="2"/>
    <s v=""/>
    <s v="OK"/>
    <s v=""/>
    <m/>
    <s v=""/>
    <s v="Place Du Carrousel"/>
    <s v=""/>
    <s v=""/>
    <s v=""/>
    <n v="100"/>
    <s v=""/>
    <n v="-100"/>
    <x v="0"/>
    <s v="Best"/>
    <x v="5"/>
    <s v=""/>
    <s v=""/>
    <s v="Vic"/>
    <s v="-"/>
    <d v="1899-12-30T15:40:00"/>
    <s v="Flemington"/>
    <n v="7"/>
    <n v="10"/>
    <s v="Place Du Carrousel"/>
    <s v=""/>
    <s v=""/>
  </r>
  <r>
    <x v="94"/>
    <d v="1899-12-30T15:40:00"/>
    <x v="0"/>
    <n v="7"/>
    <n v="10"/>
    <s v="Place Du Carrousel"/>
    <s v="Nat"/>
    <n v="20"/>
    <s v=""/>
    <x v="2"/>
    <s v=""/>
    <s v="OK"/>
    <s v=""/>
    <m/>
    <s v=""/>
    <s v="Place Du Carrousel"/>
    <s v=""/>
    <s v=""/>
    <s v=""/>
    <n v="100"/>
    <s v=""/>
    <n v="-100"/>
    <x v="0"/>
    <s v="Best"/>
    <x v="5"/>
    <s v=""/>
    <s v=""/>
    <s v="Vic"/>
    <s v="-"/>
    <d v="1899-12-30T15:40:00"/>
    <s v="Flemington"/>
    <n v="7"/>
    <n v="10"/>
    <s v="Place Du Carrousel"/>
    <s v=""/>
    <s v=""/>
  </r>
  <r>
    <x v="94"/>
    <d v="1899-12-30T16:00:00"/>
    <x v="6"/>
    <n v="7"/>
    <n v="1"/>
    <s v="Lady Shenandoah"/>
    <s v="E4"/>
    <n v="11.000000000000002"/>
    <n v="41"/>
    <x v="3"/>
    <s v="E4-11/Edge-15/Nat-15"/>
    <s v="OK"/>
    <n v="164"/>
    <n v="1.35"/>
    <n v="221.4"/>
    <s v="Lady Shenandoah"/>
    <n v="200"/>
    <n v="270"/>
    <n v="70"/>
    <n v="100"/>
    <n v="135"/>
    <n v="35"/>
    <x v="0"/>
    <s v="Best"/>
    <x v="6"/>
    <n v="202.5"/>
    <n v="52.5"/>
    <s v="NSW"/>
    <s v="-"/>
    <d v="1899-12-30T16:00:00"/>
    <s v="Randwick"/>
    <n v="7"/>
    <n v="1"/>
    <s v="Lady Shenandoah"/>
    <s v="E4-11/Edge-15/Nat-15"/>
    <n v="150"/>
  </r>
  <r>
    <x v="94"/>
    <d v="1899-12-30T16:00:00"/>
    <x v="6"/>
    <n v="7"/>
    <n v="1"/>
    <s v="Lady Shenandoah"/>
    <s v="Edge"/>
    <n v="15"/>
    <s v=""/>
    <x v="2"/>
    <s v=""/>
    <s v="OK"/>
    <s v=""/>
    <n v="1.35"/>
    <s v=""/>
    <s v="Lady Shenandoah"/>
    <s v=""/>
    <s v=""/>
    <s v=""/>
    <n v="100"/>
    <n v="135"/>
    <n v="35"/>
    <x v="0"/>
    <s v="Best"/>
    <x v="5"/>
    <s v=""/>
    <s v=""/>
    <s v="NSW"/>
    <s v="-"/>
    <d v="1899-12-30T16:00:00"/>
    <s v="Randwick"/>
    <n v="7"/>
    <n v="1"/>
    <s v="Lady Shenandoah"/>
    <s v=""/>
    <s v=""/>
  </r>
  <r>
    <x v="94"/>
    <d v="1899-12-30T16:00:00"/>
    <x v="6"/>
    <n v="7"/>
    <n v="1"/>
    <s v="Lady Shenandoah"/>
    <s v="Nat"/>
    <n v="15"/>
    <s v=""/>
    <x v="2"/>
    <s v=""/>
    <s v="OK"/>
    <s v=""/>
    <n v="1.35"/>
    <s v=""/>
    <s v="Lady Shenandoah"/>
    <s v=""/>
    <s v=""/>
    <s v=""/>
    <n v="100"/>
    <n v="135"/>
    <n v="35"/>
    <x v="0"/>
    <s v="Best"/>
    <x v="5"/>
    <s v=""/>
    <s v=""/>
    <s v="NSW"/>
    <s v="-"/>
    <d v="1899-12-30T16:00:00"/>
    <s v="Randwick"/>
    <n v="7"/>
    <n v="1"/>
    <s v="Lady Shenandoah"/>
    <s v=""/>
    <s v=""/>
  </r>
  <r>
    <x v="94"/>
    <d v="1899-12-30T16:07:00"/>
    <x v="2"/>
    <n v="6"/>
    <n v="6"/>
    <s v="Set To Shine"/>
    <s v="Nat"/>
    <n v="10"/>
    <n v="10"/>
    <x v="0"/>
    <s v="Nat-10"/>
    <s v=""/>
    <n v="40"/>
    <n v="3.1"/>
    <n v="124"/>
    <s v="Set To Shine"/>
    <s v=""/>
    <s v=""/>
    <s v=""/>
    <n v="100"/>
    <n v="310"/>
    <n v="210"/>
    <x v="0"/>
    <s v="Q"/>
    <x v="3"/>
    <n v="124"/>
    <n v="84"/>
    <s v="Qld"/>
    <s v="-"/>
    <d v="1899-12-30T16:07:00"/>
    <s v="Eagle Farm"/>
    <n v="6"/>
    <n v="6"/>
    <s v="Set To Shine"/>
    <s v="Nat-10"/>
    <n v="40"/>
  </r>
  <r>
    <x v="94"/>
    <d v="1899-12-30T16:15:00"/>
    <x v="0"/>
    <n v="8"/>
    <n v="12"/>
    <s v="Sepals"/>
    <s v="E4"/>
    <n v="10"/>
    <n v="23"/>
    <x v="1"/>
    <s v="E4-10/Nat-13"/>
    <s v="OK"/>
    <n v="92"/>
    <m/>
    <s v=""/>
    <s v="Sepals"/>
    <n v="100"/>
    <s v=""/>
    <n v="-100"/>
    <n v="100"/>
    <s v=""/>
    <n v="-100"/>
    <x v="0"/>
    <s v="Best"/>
    <x v="4"/>
    <s v=""/>
    <n v="-100"/>
    <s v="Vic"/>
    <s v="-"/>
    <d v="1899-12-30T16:15:00"/>
    <s v="Flemington"/>
    <n v="8"/>
    <n v="12"/>
    <s v="Sepals"/>
    <s v="E4-10/Nat-13"/>
    <n v="100"/>
  </r>
  <r>
    <x v="94"/>
    <d v="1899-12-30T16:15:00"/>
    <x v="0"/>
    <n v="8"/>
    <n v="12"/>
    <s v="Sepals"/>
    <s v="Nat"/>
    <n v="13"/>
    <s v=""/>
    <x v="2"/>
    <s v=""/>
    <s v="OK"/>
    <s v=""/>
    <m/>
    <s v=""/>
    <s v="Sepals"/>
    <s v=""/>
    <s v=""/>
    <s v=""/>
    <n v="100"/>
    <s v=""/>
    <n v="-100"/>
    <x v="0"/>
    <s v="Best"/>
    <x v="5"/>
    <s v=""/>
    <s v=""/>
    <s v="Vic"/>
    <s v="-"/>
    <d v="1899-12-30T16:15:00"/>
    <s v="Flemington"/>
    <n v="8"/>
    <n v="12"/>
    <s v="Sepals"/>
    <s v=""/>
    <s v=""/>
  </r>
  <r>
    <x v="94"/>
    <d v="1899-12-30T16:43:00"/>
    <x v="2"/>
    <n v="7"/>
    <n v="2"/>
    <s v="No Name Frank"/>
    <s v="Nat"/>
    <n v="10"/>
    <n v="10"/>
    <x v="0"/>
    <s v="Nat-10"/>
    <s v=""/>
    <n v="40"/>
    <m/>
    <s v=""/>
    <s v="No Name Frank"/>
    <s v=""/>
    <s v=""/>
    <s v=""/>
    <n v="100"/>
    <s v=""/>
    <n v="-100"/>
    <x v="0"/>
    <s v="Q"/>
    <x v="3"/>
    <s v=""/>
    <n v="-40"/>
    <s v="Qld"/>
    <s v="-"/>
    <d v="1899-12-30T16:43:00"/>
    <s v="Eagle Farm"/>
    <n v="7"/>
    <n v="2"/>
    <s v="No Name Frank"/>
    <s v="Nat-10"/>
    <n v="40"/>
  </r>
  <r>
    <x v="94"/>
    <d v="1899-12-30T17:15:00"/>
    <x v="6"/>
    <n v="9"/>
    <n v="3"/>
    <s v="Iowna Merc"/>
    <s v="E4"/>
    <n v="10"/>
    <n v="40"/>
    <x v="3"/>
    <s v="E4-10/Edge-15/Pro Syd-15"/>
    <s v="OK"/>
    <n v="160"/>
    <n v="4.2"/>
    <n v="672"/>
    <s v="Iowna Merc"/>
    <n v="200"/>
    <n v="840"/>
    <n v="640"/>
    <n v="100"/>
    <n v="420"/>
    <n v="320"/>
    <x v="0"/>
    <s v="Best"/>
    <x v="6"/>
    <n v="630"/>
    <n v="480"/>
    <s v="NSW"/>
    <s v="-"/>
    <d v="1899-12-30T17:15:00"/>
    <s v="Randwick"/>
    <n v="9"/>
    <n v="3"/>
    <s v="Iowna Merc"/>
    <s v="E4-10/Edge-15/Pro Syd-15"/>
    <n v="150"/>
  </r>
  <r>
    <x v="94"/>
    <d v="1899-12-30T17:15:00"/>
    <x v="6"/>
    <n v="9"/>
    <n v="3"/>
    <s v="Iowna Merc"/>
    <s v="Edge"/>
    <n v="15"/>
    <s v=""/>
    <x v="2"/>
    <s v=""/>
    <s v="OK"/>
    <s v=""/>
    <n v="4.2"/>
    <s v=""/>
    <s v="Iowna Merc"/>
    <s v=""/>
    <s v=""/>
    <s v=""/>
    <n v="100"/>
    <n v="420"/>
    <n v="320"/>
    <x v="0"/>
    <s v="Best"/>
    <x v="5"/>
    <s v=""/>
    <s v=""/>
    <s v="NSW"/>
    <s v="-"/>
    <d v="1899-12-30T17:15:00"/>
    <s v="Randwick"/>
    <n v="9"/>
    <n v="3"/>
    <s v="Iowna Merc"/>
    <s v=""/>
    <s v=""/>
  </r>
  <r>
    <x v="94"/>
    <d v="1899-12-30T17:15:00"/>
    <x v="6"/>
    <n v="9"/>
    <n v="3"/>
    <s v="Iowna Merc"/>
    <s v="Pro Syd"/>
    <n v="15"/>
    <s v=""/>
    <x v="2"/>
    <s v=""/>
    <s v="OK"/>
    <s v=""/>
    <n v="4.2"/>
    <s v=""/>
    <s v="Iowna Merc"/>
    <s v=""/>
    <s v=""/>
    <s v=""/>
    <n v="100"/>
    <n v="420"/>
    <n v="320"/>
    <x v="0"/>
    <s v="Best"/>
    <x v="5"/>
    <s v=""/>
    <s v=""/>
    <s v="NSW"/>
    <s v="-"/>
    <d v="1899-12-30T17:15:00"/>
    <s v="Randwick"/>
    <n v="9"/>
    <n v="3"/>
    <s v="Iowna Merc"/>
    <s v=""/>
    <s v=""/>
  </r>
  <r>
    <x v="94"/>
    <d v="1899-12-30T17:23:00"/>
    <x v="2"/>
    <n v="8"/>
    <n v="3"/>
    <s v="Wanda Rox"/>
    <s v="Nat"/>
    <n v="10"/>
    <n v="10"/>
    <x v="0"/>
    <s v="Nat-10"/>
    <s v=""/>
    <n v="40"/>
    <n v="4.2"/>
    <n v="168"/>
    <s v="Wanda Rox"/>
    <s v=""/>
    <s v=""/>
    <s v=""/>
    <n v="100"/>
    <n v="420"/>
    <n v="320"/>
    <x v="0"/>
    <s v="Q"/>
    <x v="3"/>
    <n v="168"/>
    <n v="128"/>
    <s v="Qld"/>
    <s v="-"/>
    <d v="1899-12-30T17:23:00"/>
    <s v="Eagle Farm"/>
    <n v="8"/>
    <n v="3"/>
    <s v="Wanda Rox"/>
    <s v="Nat-10"/>
    <n v="40"/>
  </r>
  <r>
    <x v="94"/>
    <d v="1899-12-30T17:35:00"/>
    <x v="0"/>
    <n v="10"/>
    <n v="15"/>
    <s v="Arqana"/>
    <s v="E4"/>
    <n v="10"/>
    <n v="23"/>
    <x v="1"/>
    <s v="E4-10/Nat-13"/>
    <s v="OK"/>
    <n v="92"/>
    <m/>
    <s v=""/>
    <s v="Arqana"/>
    <n v="100"/>
    <s v=""/>
    <n v="-100"/>
    <n v="100"/>
    <s v=""/>
    <n v="-100"/>
    <x v="0"/>
    <s v="Best"/>
    <x v="4"/>
    <s v=""/>
    <n v="-100"/>
    <s v="Vic"/>
    <s v="-"/>
    <d v="1899-12-30T17:35:00"/>
    <s v="Flemington"/>
    <n v="10"/>
    <n v="15"/>
    <s v="Arqana"/>
    <s v="E4-10/Nat-13"/>
    <n v="100"/>
  </r>
  <r>
    <x v="94"/>
    <d v="1899-12-30T17:35:00"/>
    <x v="0"/>
    <n v="10"/>
    <n v="15"/>
    <s v="Arqana"/>
    <s v="Nat"/>
    <n v="13"/>
    <s v=""/>
    <x v="2"/>
    <s v=""/>
    <s v="OK"/>
    <s v=""/>
    <m/>
    <s v=""/>
    <s v="Arqana"/>
    <s v=""/>
    <s v=""/>
    <s v=""/>
    <n v="100"/>
    <s v=""/>
    <n v="-100"/>
    <x v="0"/>
    <s v="Best"/>
    <x v="5"/>
    <s v=""/>
    <s v=""/>
    <s v="Vic"/>
    <s v="-"/>
    <d v="1899-12-30T17:35:00"/>
    <s v="Flemington"/>
    <n v="10"/>
    <n v="15"/>
    <s v="Arqana"/>
    <s v=""/>
    <s v=""/>
  </r>
  <r>
    <x v="94"/>
    <d v="1899-12-30T17:35:00"/>
    <x v="0"/>
    <n v="10"/>
    <n v="8"/>
    <s v="Verdad"/>
    <s v="E4"/>
    <n v="12"/>
    <n v="38"/>
    <x v="3"/>
    <s v="E4-12/Edge-13/Pro Mel-13"/>
    <s v="OK"/>
    <n v="152"/>
    <n v="5.5"/>
    <n v="836"/>
    <s v="Verdad"/>
    <n v="200"/>
    <n v="1100"/>
    <n v="900"/>
    <n v="100"/>
    <n v="550"/>
    <n v="450"/>
    <x v="0"/>
    <s v="Best"/>
    <x v="6"/>
    <n v="825"/>
    <n v="675"/>
    <s v="Vic"/>
    <s v="-"/>
    <d v="1899-12-30T17:35:00"/>
    <s v="Flemington"/>
    <n v="10"/>
    <n v="8"/>
    <s v="Verdad"/>
    <s v="E4-12/Edge-13/Pro Mel-13"/>
    <n v="150"/>
  </r>
  <r>
    <x v="94"/>
    <d v="1899-12-30T17:35:00"/>
    <x v="0"/>
    <n v="10"/>
    <n v="8"/>
    <s v="Verdad"/>
    <s v="Edge"/>
    <n v="13"/>
    <s v=""/>
    <x v="2"/>
    <s v=""/>
    <s v="OK"/>
    <s v=""/>
    <n v="5.5"/>
    <s v=""/>
    <s v="Verdad"/>
    <s v=""/>
    <s v=""/>
    <s v=""/>
    <n v="100"/>
    <n v="550"/>
    <n v="450"/>
    <x v="0"/>
    <s v="Best"/>
    <x v="5"/>
    <s v=""/>
    <s v=""/>
    <s v="Vic"/>
    <s v="-"/>
    <d v="1899-12-30T17:35:00"/>
    <s v="Flemington"/>
    <n v="10"/>
    <n v="8"/>
    <s v="Verdad"/>
    <s v=""/>
    <s v=""/>
  </r>
  <r>
    <x v="94"/>
    <d v="1899-12-30T17:35:00"/>
    <x v="0"/>
    <n v="10"/>
    <n v="8"/>
    <s v="Verdad"/>
    <s v="Pro Mel"/>
    <n v="13"/>
    <s v=""/>
    <x v="2"/>
    <s v=""/>
    <s v="OK"/>
    <s v=""/>
    <n v="5.5"/>
    <s v=""/>
    <s v="Verdad"/>
    <s v=""/>
    <s v=""/>
    <s v=""/>
    <n v="100"/>
    <n v="550"/>
    <n v="450"/>
    <x v="0"/>
    <s v="Best"/>
    <x v="5"/>
    <s v=""/>
    <s v=""/>
    <s v="Vic"/>
    <s v="-"/>
    <d v="1899-12-30T17:35:00"/>
    <s v="Flemington"/>
    <n v="10"/>
    <n v="8"/>
    <s v="Verdad"/>
    <s v=""/>
    <s v=""/>
  </r>
  <r>
    <x v="94"/>
    <d v="1899-12-30T17:55:00"/>
    <x v="6"/>
    <n v="10"/>
    <n v="2"/>
    <s v="Birdman"/>
    <s v="Pro Syd"/>
    <n v="10"/>
    <n v="10"/>
    <x v="0"/>
    <s v="Pro Syd-10"/>
    <s v="OK"/>
    <n v="40"/>
    <m/>
    <s v=""/>
    <s v="Birdman"/>
    <s v=""/>
    <s v=""/>
    <s v=""/>
    <n v="100"/>
    <s v=""/>
    <n v="-100"/>
    <x v="0"/>
    <s v="Poor &lt;55"/>
    <x v="2"/>
    <s v=""/>
    <n v="-20"/>
    <s v="NSW"/>
    <s v="-"/>
    <d v="1899-12-30T17:55:00"/>
    <s v="Randwick"/>
    <n v="10"/>
    <n v="2"/>
    <s v="Birdman"/>
    <s v="Pro Syd-10"/>
    <n v="20"/>
  </r>
  <r>
    <x v="94"/>
    <d v="1899-12-30T17:55:00"/>
    <x v="6"/>
    <n v="10"/>
    <n v="14"/>
    <s v="Kings Valley"/>
    <s v="E4"/>
    <n v="10"/>
    <n v="40"/>
    <x v="3"/>
    <s v="E4-10/Edge-15/Pro Syd-15"/>
    <s v="OK"/>
    <n v="160"/>
    <n v="3.5"/>
    <n v="560"/>
    <s v="Kings Valley"/>
    <n v="200"/>
    <n v="700"/>
    <n v="500"/>
    <n v="100"/>
    <n v="350"/>
    <n v="250"/>
    <x v="0"/>
    <s v="Best"/>
    <x v="6"/>
    <n v="525"/>
    <n v="375"/>
    <s v="NSW"/>
    <s v="-"/>
    <d v="1899-12-30T17:55:00"/>
    <s v="Randwick"/>
    <n v="10"/>
    <n v="14"/>
    <s v="Kings Valley"/>
    <s v="E4-10/Edge-15/Pro Syd-15"/>
    <n v="150"/>
  </r>
  <r>
    <x v="94"/>
    <d v="1899-12-30T17:55:00"/>
    <x v="6"/>
    <n v="10"/>
    <n v="14"/>
    <s v="Kings Valley"/>
    <s v="Edge"/>
    <n v="15"/>
    <s v=""/>
    <x v="2"/>
    <s v=""/>
    <s v="OK"/>
    <s v=""/>
    <n v="3.5"/>
    <s v=""/>
    <s v="Kings Valley"/>
    <s v=""/>
    <s v=""/>
    <s v=""/>
    <n v="100"/>
    <n v="350"/>
    <n v="250"/>
    <x v="0"/>
    <s v="Best"/>
    <x v="5"/>
    <s v=""/>
    <s v=""/>
    <s v="NSW"/>
    <s v="-"/>
    <d v="1899-12-30T17:55:00"/>
    <s v="Randwick"/>
    <n v="10"/>
    <n v="14"/>
    <s v="Kings Valley"/>
    <s v=""/>
    <s v=""/>
  </r>
  <r>
    <x v="94"/>
    <d v="1899-12-30T17:55:00"/>
    <x v="6"/>
    <n v="10"/>
    <n v="14"/>
    <s v="Kings Valley"/>
    <s v="Pro Syd"/>
    <n v="15"/>
    <s v=""/>
    <x v="2"/>
    <s v=""/>
    <s v="OK"/>
    <s v=""/>
    <n v="3.4"/>
    <s v=""/>
    <s v="Kings Valley"/>
    <s v=""/>
    <s v=""/>
    <s v=""/>
    <n v="100"/>
    <n v="340"/>
    <n v="240"/>
    <x v="0"/>
    <s v="Best"/>
    <x v="5"/>
    <s v=""/>
    <s v=""/>
    <s v="NSW"/>
    <s v="-"/>
    <d v="1899-12-30T17:55:00"/>
    <s v="Randwick"/>
    <n v="10"/>
    <n v="14"/>
    <s v="Kings Valley"/>
    <s v=""/>
    <s v=""/>
  </r>
  <r>
    <x v="94"/>
    <d v="1899-12-30T18:05:00"/>
    <x v="2"/>
    <n v="9"/>
    <n v="11"/>
    <s v="Termagant"/>
    <s v="Nat"/>
    <n v="10"/>
    <n v="10"/>
    <x v="0"/>
    <s v="Nat-10"/>
    <s v=""/>
    <n v="40"/>
    <n v="2.6"/>
    <n v="104"/>
    <s v="Termagant"/>
    <s v=""/>
    <s v=""/>
    <s v=""/>
    <n v="100"/>
    <n v="260"/>
    <n v="160"/>
    <x v="0"/>
    <s v="Q"/>
    <x v="3"/>
    <n v="104"/>
    <n v="64"/>
    <s v="Qld"/>
    <s v="-"/>
    <d v="1899-12-30T18:05:00"/>
    <s v="Eagle Farm"/>
    <n v="9"/>
    <n v="11"/>
    <s v="Termagant"/>
    <s v="Nat-10"/>
    <n v="40"/>
  </r>
  <r>
    <x v="94"/>
    <d v="1899-12-30T18:40:00"/>
    <x v="2"/>
    <n v="10"/>
    <n v="4"/>
    <s v="Cunnamulla Fella"/>
    <s v="Nat"/>
    <n v="10"/>
    <n v="10"/>
    <x v="0"/>
    <s v="Nat-10"/>
    <s v=""/>
    <n v="40"/>
    <m/>
    <s v=""/>
    <s v="Cunnamulla Fella"/>
    <s v=""/>
    <s v=""/>
    <s v=""/>
    <n v="100"/>
    <s v=""/>
    <n v="-100"/>
    <x v="0"/>
    <s v="Q"/>
    <x v="3"/>
    <s v=""/>
    <n v="-40"/>
    <s v="Qld"/>
    <s v="-"/>
    <d v="1899-12-30T18:40:00"/>
    <s v="Eagle Farm"/>
    <n v="10"/>
    <n v="4"/>
    <s v="Cunnamulla Fella"/>
    <s v="Nat-10"/>
    <n v="40"/>
  </r>
  <r>
    <x v="95"/>
    <d v="1899-12-30T12:05:00"/>
    <x v="0"/>
    <n v="1"/>
    <n v="3"/>
    <s v="Interest Point"/>
    <s v="E4"/>
    <n v="15"/>
    <n v="45"/>
    <x v="3"/>
    <s v="E4-15/Edge-10/Nat-20"/>
    <s v="OK"/>
    <n v="180"/>
    <m/>
    <s v=""/>
    <s v="Interest Point"/>
    <n v="200"/>
    <s v=""/>
    <n v="-200"/>
    <n v="100"/>
    <s v=""/>
    <n v="-100"/>
    <x v="0"/>
    <s v="Best"/>
    <x v="6"/>
    <s v=""/>
    <n v="-150"/>
    <s v="Vic"/>
    <s v="-"/>
    <d v="1899-12-30T12:05:00"/>
    <s v="Flemington"/>
    <n v="1"/>
    <n v="3"/>
    <s v="Interest Point"/>
    <s v="E4-15/Edge-10/Nat-20"/>
    <n v="150"/>
  </r>
  <r>
    <x v="95"/>
    <d v="1899-12-30T12:05:00"/>
    <x v="0"/>
    <n v="1"/>
    <n v="3"/>
    <s v="Interest Point"/>
    <s v="Edge"/>
    <n v="10"/>
    <s v=""/>
    <x v="2"/>
    <s v=""/>
    <s v="OK"/>
    <s v=""/>
    <m/>
    <s v=""/>
    <s v="Interest Point"/>
    <s v=""/>
    <s v=""/>
    <s v=""/>
    <n v="100"/>
    <s v=""/>
    <n v="-100"/>
    <x v="0"/>
    <s v="Best"/>
    <x v="5"/>
    <s v=""/>
    <s v=""/>
    <s v="Vic"/>
    <s v="-"/>
    <d v="1899-12-30T12:05:00"/>
    <s v="Flemington"/>
    <n v="1"/>
    <n v="3"/>
    <s v="Interest Point"/>
    <s v=""/>
    <s v=""/>
  </r>
  <r>
    <x v="95"/>
    <d v="1899-12-30T12:05:00"/>
    <x v="0"/>
    <n v="1"/>
    <n v="3"/>
    <s v="Interest Point"/>
    <s v="Nat"/>
    <n v="20"/>
    <s v=""/>
    <x v="2"/>
    <s v=""/>
    <s v="OK"/>
    <s v=""/>
    <m/>
    <s v=""/>
    <s v="Interest Point"/>
    <s v=""/>
    <s v=""/>
    <s v=""/>
    <n v="100"/>
    <s v=""/>
    <n v="-100"/>
    <x v="0"/>
    <s v="Best"/>
    <x v="5"/>
    <s v=""/>
    <s v=""/>
    <s v="Vic"/>
    <s v="-"/>
    <d v="1899-12-30T12:05:00"/>
    <s v="Flemington"/>
    <n v="1"/>
    <n v="3"/>
    <s v="Interest Point"/>
    <s v=""/>
    <s v=""/>
  </r>
  <r>
    <x v="95"/>
    <d v="1899-12-30T12:20:00"/>
    <x v="6"/>
    <n v="1"/>
    <n v="4"/>
    <s v="Rush Attack"/>
    <s v="E4"/>
    <n v="10"/>
    <n v="40"/>
    <x v="3"/>
    <s v="E4-10/Edge-15/Pro Syd-15"/>
    <s v="OK"/>
    <n v="160"/>
    <m/>
    <s v=""/>
    <s v="Rush Attack"/>
    <n v="200"/>
    <s v=""/>
    <n v="-200"/>
    <n v="100"/>
    <s v=""/>
    <n v="-100"/>
    <x v="0"/>
    <s v="Best"/>
    <x v="6"/>
    <s v=""/>
    <n v="-150"/>
    <s v="NSW"/>
    <s v="-"/>
    <d v="1899-12-30T12:20:00"/>
    <s v="Randwick"/>
    <n v="1"/>
    <n v="4"/>
    <s v="Rush Attack"/>
    <s v="E4-10/Edge-15/Pro Syd-15"/>
    <n v="150"/>
  </r>
  <r>
    <x v="95"/>
    <d v="1899-12-30T12:20:00"/>
    <x v="6"/>
    <n v="1"/>
    <n v="4"/>
    <s v="Rush Attack"/>
    <s v="Edge"/>
    <n v="15"/>
    <s v=""/>
    <x v="2"/>
    <s v=""/>
    <s v="OK"/>
    <s v=""/>
    <m/>
    <s v=""/>
    <s v="Rush Attack"/>
    <s v=""/>
    <s v=""/>
    <s v=""/>
    <n v="100"/>
    <s v=""/>
    <n v="-100"/>
    <x v="0"/>
    <s v="Best"/>
    <x v="5"/>
    <s v=""/>
    <s v=""/>
    <s v="NSW"/>
    <s v="-"/>
    <d v="1899-12-30T12:20:00"/>
    <s v="Randwick"/>
    <n v="1"/>
    <n v="4"/>
    <s v="Rush Attack"/>
    <s v=""/>
    <s v=""/>
  </r>
  <r>
    <x v="95"/>
    <d v="1899-12-30T12:20:00"/>
    <x v="6"/>
    <n v="1"/>
    <n v="4"/>
    <s v="Rush Attack"/>
    <s v="Pro Syd"/>
    <n v="15"/>
    <s v=""/>
    <x v="2"/>
    <s v=""/>
    <s v="OK"/>
    <s v=""/>
    <m/>
    <s v=""/>
    <s v="Rush Attack"/>
    <s v=""/>
    <s v=""/>
    <s v=""/>
    <n v="100"/>
    <s v=""/>
    <n v="-100"/>
    <x v="0"/>
    <s v="Best"/>
    <x v="5"/>
    <s v=""/>
    <s v=""/>
    <s v="NSW"/>
    <s v="-"/>
    <d v="1899-12-30T12:20:00"/>
    <s v="Randwick"/>
    <n v="1"/>
    <n v="4"/>
    <s v="Rush Attack"/>
    <s v=""/>
    <s v=""/>
  </r>
  <r>
    <x v="95"/>
    <d v="1899-12-30T12:55:00"/>
    <x v="6"/>
    <n v="2"/>
    <n v="7"/>
    <s v="Catch The Glory"/>
    <s v="E4"/>
    <n v="10"/>
    <n v="23"/>
    <x v="1"/>
    <s v="E4-10/Nat-13"/>
    <s v="OK"/>
    <n v="92"/>
    <m/>
    <s v=""/>
    <s v="Catch The Glory"/>
    <n v="100"/>
    <s v=""/>
    <n v="-100"/>
    <n v="100"/>
    <s v=""/>
    <n v="-100"/>
    <x v="0"/>
    <s v="Best"/>
    <x v="3"/>
    <s v=""/>
    <n v="-40"/>
    <s v="NSW"/>
    <s v="-"/>
    <d v="1899-12-30T12:55:00"/>
    <s v="Randwick"/>
    <n v="2"/>
    <n v="7"/>
    <s v="Catch The Glory"/>
    <s v="E4-10/Nat-13"/>
    <n v="40"/>
  </r>
  <r>
    <x v="95"/>
    <d v="1899-12-30T12:55:00"/>
    <x v="6"/>
    <n v="2"/>
    <n v="7"/>
    <s v="Catch The Glory"/>
    <s v="Nat"/>
    <n v="13"/>
    <s v=""/>
    <x v="2"/>
    <s v=""/>
    <s v="OK"/>
    <s v=""/>
    <m/>
    <s v=""/>
    <s v="Catch The Glory"/>
    <s v=""/>
    <s v=""/>
    <s v=""/>
    <n v="100"/>
    <s v=""/>
    <n v="-100"/>
    <x v="0"/>
    <s v="Best"/>
    <x v="5"/>
    <s v=""/>
    <s v=""/>
    <s v="NSW"/>
    <s v="-"/>
    <d v="1899-12-30T12:55:00"/>
    <s v="Randwick"/>
    <n v="2"/>
    <n v="7"/>
    <s v="Catch The Glory"/>
    <s v=""/>
    <s v=""/>
  </r>
  <r>
    <x v="95"/>
    <d v="1899-12-30T13:10:00"/>
    <x v="0"/>
    <n v="3"/>
    <n v="13"/>
    <s v="Mytemptation"/>
    <s v="E4"/>
    <n v="10"/>
    <n v="23"/>
    <x v="1"/>
    <s v="E4-10/Nat-13"/>
    <s v="OK"/>
    <n v="92"/>
    <n v="4"/>
    <n v="368"/>
    <s v="Mytemptation"/>
    <n v="100"/>
    <n v="400"/>
    <n v="300"/>
    <n v="100"/>
    <n v="400"/>
    <n v="300"/>
    <x v="0"/>
    <s v="Best"/>
    <x v="4"/>
    <n v="400"/>
    <n v="300"/>
    <s v="Vic"/>
    <s v="-"/>
    <d v="1899-12-30T13:10:00"/>
    <s v="Flemington"/>
    <n v="3"/>
    <n v="13"/>
    <s v="Mytemptation"/>
    <s v="E4-10/Nat-13"/>
    <n v="100"/>
  </r>
  <r>
    <x v="95"/>
    <d v="1899-12-30T13:10:00"/>
    <x v="0"/>
    <n v="3"/>
    <n v="13"/>
    <s v="Mytemptation"/>
    <s v="Nat"/>
    <n v="13"/>
    <s v=""/>
    <x v="2"/>
    <s v=""/>
    <s v="OK"/>
    <s v=""/>
    <n v="4"/>
    <s v=""/>
    <s v="Mytemptation"/>
    <s v=""/>
    <s v=""/>
    <s v=""/>
    <n v="100"/>
    <n v="400"/>
    <n v="300"/>
    <x v="0"/>
    <s v="Best"/>
    <x v="5"/>
    <s v=""/>
    <s v=""/>
    <s v="Vic"/>
    <s v="-"/>
    <d v="1899-12-30T13:10:00"/>
    <s v="Flemington"/>
    <n v="3"/>
    <n v="13"/>
    <s v="Mytemptation"/>
    <s v=""/>
    <s v=""/>
  </r>
  <r>
    <x v="95"/>
    <d v="1899-12-30T13:45:00"/>
    <x v="0"/>
    <n v="4"/>
    <n v="4"/>
    <s v="Aztec Ruler"/>
    <s v="Edge"/>
    <n v="10"/>
    <n v="23"/>
    <x v="1"/>
    <s v="Edge-10/Pro Mel-13"/>
    <s v="OK"/>
    <n v="92"/>
    <m/>
    <s v=""/>
    <s v="Aztec Ruler"/>
    <n v="100"/>
    <s v=""/>
    <n v="-100"/>
    <n v="100"/>
    <s v=""/>
    <n v="-100"/>
    <x v="0"/>
    <s v="Best"/>
    <x v="4"/>
    <s v=""/>
    <n v="-100"/>
    <s v="Vic"/>
    <s v="-"/>
    <d v="1899-12-30T13:45:00"/>
    <s v="Flemington"/>
    <n v="4"/>
    <n v="4"/>
    <s v="Aztec Ruler"/>
    <s v="Edge-10/Pro Mel-13"/>
    <n v="100"/>
  </r>
  <r>
    <x v="95"/>
    <d v="1899-12-30T13:45:00"/>
    <x v="0"/>
    <n v="4"/>
    <n v="4"/>
    <s v="Aztec Ruler"/>
    <s v="Pro Mel"/>
    <n v="13"/>
    <s v=""/>
    <x v="2"/>
    <s v=""/>
    <s v="OK"/>
    <s v=""/>
    <m/>
    <s v=""/>
    <s v="Aztec Ruler"/>
    <s v=""/>
    <s v=""/>
    <s v=""/>
    <n v="100"/>
    <s v=""/>
    <n v="-100"/>
    <x v="0"/>
    <s v="Best"/>
    <x v="5"/>
    <s v=""/>
    <s v=""/>
    <s v="Vic"/>
    <s v="-"/>
    <d v="1899-12-30T13:45:00"/>
    <s v="Flemington"/>
    <n v="4"/>
    <n v="4"/>
    <s v="Aztec Ruler"/>
    <s v=""/>
    <s v=""/>
  </r>
  <r>
    <x v="95"/>
    <d v="1899-12-30T13:45:00"/>
    <x v="0"/>
    <n v="4"/>
    <n v="6"/>
    <s v="Fancify"/>
    <s v="E4"/>
    <n v="12"/>
    <n v="26"/>
    <x v="1"/>
    <s v="E4-12/Edge-14"/>
    <s v="OK"/>
    <n v="104"/>
    <m/>
    <s v=""/>
    <s v="Fancify"/>
    <n v="200"/>
    <s v=""/>
    <n v="-200"/>
    <n v="100"/>
    <s v=""/>
    <n v="-100"/>
    <x v="0"/>
    <s v="Best"/>
    <x v="6"/>
    <s v=""/>
    <n v="-150"/>
    <s v="Vic"/>
    <s v="-"/>
    <d v="1899-12-30T13:45:00"/>
    <s v="Flemington"/>
    <n v="4"/>
    <n v="6"/>
    <s v="Fancify"/>
    <s v="E4-12/Edge-14"/>
    <n v="150"/>
  </r>
  <r>
    <x v="95"/>
    <d v="1899-12-30T13:45:00"/>
    <x v="0"/>
    <n v="4"/>
    <n v="6"/>
    <s v="Fancify"/>
    <s v="Edge"/>
    <n v="14"/>
    <s v=""/>
    <x v="2"/>
    <s v=""/>
    <s v="OK"/>
    <s v=""/>
    <m/>
    <s v=""/>
    <s v="Fancify"/>
    <s v=""/>
    <s v=""/>
    <s v=""/>
    <n v="100"/>
    <s v=""/>
    <n v="-100"/>
    <x v="0"/>
    <s v="Best"/>
    <x v="5"/>
    <s v=""/>
    <s v=""/>
    <s v="Vic"/>
    <s v="-"/>
    <d v="1899-12-30T13:45:00"/>
    <s v="Flemington"/>
    <n v="4"/>
    <n v="6"/>
    <s v="Fancify"/>
    <s v=""/>
    <s v=""/>
  </r>
  <r>
    <x v="95"/>
    <d v="1899-12-30T14:55:00"/>
    <x v="0"/>
    <n v="6"/>
    <n v="10"/>
    <s v="Aramco"/>
    <s v="E4"/>
    <n v="20"/>
    <n v="70"/>
    <x v="4"/>
    <s v="E4-20/Edge-20/Nat-20/Pro Mel-10"/>
    <s v="OK"/>
    <n v="280"/>
    <m/>
    <s v=""/>
    <s v="Aramco"/>
    <n v="200"/>
    <s v=""/>
    <n v="-200"/>
    <n v="100"/>
    <s v=""/>
    <n v="-100"/>
    <x v="0"/>
    <s v="Best"/>
    <x v="6"/>
    <s v=""/>
    <n v="-150"/>
    <s v="Vic"/>
    <s v="-"/>
    <d v="1899-12-30T14:55:00"/>
    <s v="Flemington"/>
    <n v="6"/>
    <n v="10"/>
    <s v="Aramco"/>
    <s v="E4-20/Edge-20/Nat-20/Pro Mel-10"/>
    <n v="150"/>
  </r>
  <r>
    <x v="95"/>
    <d v="1899-12-30T14:55:00"/>
    <x v="0"/>
    <n v="6"/>
    <n v="10"/>
    <s v="Aramco"/>
    <s v="Edge"/>
    <n v="20"/>
    <s v=""/>
    <x v="2"/>
    <s v=""/>
    <s v="OK"/>
    <s v=""/>
    <m/>
    <s v=""/>
    <s v="Aramco"/>
    <s v=""/>
    <s v=""/>
    <s v=""/>
    <n v="100"/>
    <s v=""/>
    <n v="-100"/>
    <x v="0"/>
    <s v="Best"/>
    <x v="5"/>
    <s v=""/>
    <s v=""/>
    <s v="Vic"/>
    <s v="-"/>
    <d v="1899-12-30T14:55:00"/>
    <s v="Flemington"/>
    <n v="6"/>
    <n v="10"/>
    <s v="Aramco"/>
    <s v=""/>
    <s v=""/>
  </r>
  <r>
    <x v="95"/>
    <d v="1899-12-30T14:55:00"/>
    <x v="0"/>
    <n v="6"/>
    <n v="10"/>
    <s v="Aramco"/>
    <s v="Nat"/>
    <n v="20"/>
    <s v=""/>
    <x v="2"/>
    <s v=""/>
    <s v="OK"/>
    <s v=""/>
    <m/>
    <s v=""/>
    <s v="Aramco"/>
    <s v=""/>
    <s v=""/>
    <s v=""/>
    <n v="100"/>
    <s v=""/>
    <n v="-100"/>
    <x v="0"/>
    <s v="Best"/>
    <x v="5"/>
    <s v=""/>
    <s v=""/>
    <s v="Vic"/>
    <s v="-"/>
    <d v="1899-12-30T14:55:00"/>
    <s v="Flemington"/>
    <n v="6"/>
    <n v="10"/>
    <s v="Aramco"/>
    <s v=""/>
    <s v=""/>
  </r>
  <r>
    <x v="95"/>
    <d v="1899-12-30T14:55:00"/>
    <x v="0"/>
    <n v="6"/>
    <n v="10"/>
    <s v="Aramco"/>
    <s v="Pro Mel"/>
    <n v="10"/>
    <s v=""/>
    <x v="2"/>
    <s v=""/>
    <s v="OK"/>
    <s v=""/>
    <m/>
    <s v=""/>
    <s v="Aramco"/>
    <s v=""/>
    <s v=""/>
    <s v=""/>
    <n v="100"/>
    <s v=""/>
    <n v="-100"/>
    <x v="0"/>
    <s v="Best"/>
    <x v="5"/>
    <s v=""/>
    <s v=""/>
    <s v="Vic"/>
    <s v="-"/>
    <d v="1899-12-30T14:55:00"/>
    <s v="Flemington"/>
    <n v="6"/>
    <n v="10"/>
    <s v="Aramco"/>
    <s v=""/>
    <s v=""/>
  </r>
  <r>
    <x v="95"/>
    <d v="1899-12-30T14:55:00"/>
    <x v="0"/>
    <n v="6"/>
    <n v="6"/>
    <s v="Young Werther"/>
    <s v="Edge"/>
    <n v="10"/>
    <n v="23"/>
    <x v="1"/>
    <s v="Edge-10/Pro Mel-13"/>
    <s v="OK"/>
    <n v="92"/>
    <m/>
    <s v=""/>
    <s v="Young Werther"/>
    <n v="100"/>
    <s v=""/>
    <n v="-100"/>
    <n v="100"/>
    <s v=""/>
    <n v="-100"/>
    <x v="0"/>
    <s v="Best"/>
    <x v="4"/>
    <s v=""/>
    <n v="-100"/>
    <s v="Vic"/>
    <s v="-"/>
    <d v="1899-12-30T14:55:00"/>
    <s v="Flemington"/>
    <n v="6"/>
    <n v="6"/>
    <s v="Young Werther"/>
    <s v="Edge-10/Pro Mel-13"/>
    <n v="100"/>
  </r>
  <r>
    <x v="95"/>
    <d v="1899-12-30T14:55:00"/>
    <x v="0"/>
    <n v="6"/>
    <n v="6"/>
    <s v="Young Werther"/>
    <s v="Pro Mel"/>
    <n v="13"/>
    <s v=""/>
    <x v="2"/>
    <s v=""/>
    <s v="OK"/>
    <s v=""/>
    <m/>
    <s v=""/>
    <s v="Young Werther"/>
    <s v=""/>
    <s v=""/>
    <s v=""/>
    <n v="100"/>
    <s v=""/>
    <n v="-100"/>
    <x v="0"/>
    <s v="Best"/>
    <x v="5"/>
    <s v=""/>
    <s v=""/>
    <s v="Vic"/>
    <s v="-"/>
    <d v="1899-12-30T14:55:00"/>
    <s v="Flemington"/>
    <n v="6"/>
    <n v="6"/>
    <s v="Young Werther"/>
    <s v=""/>
    <s v=""/>
  </r>
  <r>
    <x v="95"/>
    <d v="1899-12-30T16:50:00"/>
    <x v="0"/>
    <n v="9"/>
    <n v="12"/>
    <s v="Headwall"/>
    <s v="E4"/>
    <n v="10"/>
    <n v="23"/>
    <x v="1"/>
    <s v="E4-10/Nat-13"/>
    <s v="OK"/>
    <n v="92"/>
    <m/>
    <s v=""/>
    <s v="Headwall"/>
    <n v="100"/>
    <s v=""/>
    <n v="-100"/>
    <n v="100"/>
    <s v=""/>
    <n v="-100"/>
    <x v="0"/>
    <s v="Best"/>
    <x v="4"/>
    <s v=""/>
    <n v="-100"/>
    <s v="Vic"/>
    <s v="-"/>
    <d v="1899-12-30T16:50:00"/>
    <s v="Flemington"/>
    <n v="9"/>
    <n v="12"/>
    <s v="Headwall"/>
    <s v="E4-10/Nat-13"/>
    <n v="100"/>
  </r>
  <r>
    <x v="95"/>
    <d v="1899-12-30T16:50:00"/>
    <x v="0"/>
    <n v="9"/>
    <n v="12"/>
    <s v="Headwall"/>
    <s v="Nat"/>
    <n v="13"/>
    <s v=""/>
    <x v="2"/>
    <s v=""/>
    <s v="OK"/>
    <s v=""/>
    <m/>
    <s v=""/>
    <s v="Headwall"/>
    <s v=""/>
    <s v=""/>
    <s v=""/>
    <n v="100"/>
    <s v=""/>
    <n v="-100"/>
    <x v="0"/>
    <s v="Best"/>
    <x v="5"/>
    <s v=""/>
    <s v=""/>
    <s v="Vic"/>
    <s v="-"/>
    <d v="1899-12-30T16:50:00"/>
    <s v="Flemington"/>
    <n v="9"/>
    <n v="12"/>
    <s v="Headwall"/>
    <s v=""/>
    <s v=""/>
  </r>
  <r>
    <x v="95"/>
    <d v="1899-12-30T17:10:00"/>
    <x v="6"/>
    <n v="9"/>
    <n v="9"/>
    <s v="Our Anchorage"/>
    <s v="E4"/>
    <n v="10"/>
    <n v="40"/>
    <x v="3"/>
    <s v="E4-10/Edge-15/Pro Syd-15"/>
    <s v="OK"/>
    <n v="160"/>
    <m/>
    <s v=""/>
    <s v="Our Anchorage"/>
    <n v="200"/>
    <s v=""/>
    <n v="-200"/>
    <n v="100"/>
    <s v=""/>
    <n v="-100"/>
    <x v="0"/>
    <s v="Best"/>
    <x v="6"/>
    <s v=""/>
    <n v="-150"/>
    <s v="NSW"/>
    <s v="-"/>
    <d v="1899-12-30T17:10:00"/>
    <s v="Randwick"/>
    <n v="9"/>
    <n v="9"/>
    <s v="Our Anchorage"/>
    <s v="E4-10/Edge-15/Pro Syd-15"/>
    <n v="150"/>
  </r>
  <r>
    <x v="95"/>
    <d v="1899-12-30T17:10:00"/>
    <x v="6"/>
    <n v="9"/>
    <n v="9"/>
    <s v="Our Anchorage"/>
    <s v="Edge"/>
    <n v="15"/>
    <s v=""/>
    <x v="2"/>
    <s v=""/>
    <s v="OK"/>
    <s v=""/>
    <m/>
    <s v=""/>
    <s v="Our Anchorage"/>
    <s v=""/>
    <s v=""/>
    <s v=""/>
    <n v="100"/>
    <s v=""/>
    <n v="-100"/>
    <x v="0"/>
    <s v="Best"/>
    <x v="5"/>
    <s v=""/>
    <s v=""/>
    <s v="NSW"/>
    <s v="-"/>
    <d v="1899-12-30T17:10:00"/>
    <s v="Randwick"/>
    <n v="9"/>
    <n v="9"/>
    <s v="Our Anchorage"/>
    <s v=""/>
    <s v=""/>
  </r>
  <r>
    <x v="95"/>
    <d v="1899-12-30T17:10:00"/>
    <x v="6"/>
    <n v="9"/>
    <n v="9"/>
    <s v="Our Anchorage"/>
    <s v="Pro Syd"/>
    <n v="15"/>
    <s v=""/>
    <x v="2"/>
    <s v=""/>
    <s v="OK"/>
    <s v=""/>
    <m/>
    <s v=""/>
    <s v="Our Anchorage"/>
    <s v=""/>
    <s v=""/>
    <s v=""/>
    <n v="100"/>
    <s v=""/>
    <n v="-100"/>
    <x v="0"/>
    <s v="Best"/>
    <x v="5"/>
    <s v=""/>
    <s v=""/>
    <s v="NSW"/>
    <s v="-"/>
    <d v="1899-12-30T17:10:00"/>
    <s v="Randwick"/>
    <n v="9"/>
    <n v="9"/>
    <s v="Our Anchorage"/>
    <s v=""/>
    <s v=""/>
  </r>
  <r>
    <x v="95"/>
    <d v="1899-12-30T17:30:00"/>
    <x v="0"/>
    <n v="10"/>
    <n v="7"/>
    <s v="Smokin Princess"/>
    <s v="E4"/>
    <n v="10"/>
    <n v="23"/>
    <x v="1"/>
    <s v="E4-10/Nat-13"/>
    <s v="OK"/>
    <n v="92"/>
    <m/>
    <s v=""/>
    <s v="Smokin Princess"/>
    <n v="100"/>
    <s v=""/>
    <n v="-100"/>
    <n v="100"/>
    <s v=""/>
    <n v="-100"/>
    <x v="0"/>
    <s v="Best"/>
    <x v="4"/>
    <s v=""/>
    <n v="-100"/>
    <s v="Vic"/>
    <s v="-"/>
    <d v="1899-12-30T17:30:00"/>
    <s v="Flemington"/>
    <n v="10"/>
    <n v="7"/>
    <s v="Smokin Princess"/>
    <s v="E4-10/Nat-13"/>
    <n v="100"/>
  </r>
  <r>
    <x v="95"/>
    <d v="1899-12-30T17:30:00"/>
    <x v="0"/>
    <n v="10"/>
    <n v="7"/>
    <s v="Smokin Princess"/>
    <s v="Nat"/>
    <n v="13"/>
    <s v=""/>
    <x v="2"/>
    <s v=""/>
    <s v="OK"/>
    <s v=""/>
    <m/>
    <s v=""/>
    <s v="Smokin Princess"/>
    <s v=""/>
    <s v=""/>
    <s v=""/>
    <n v="100"/>
    <s v=""/>
    <n v="-100"/>
    <x v="0"/>
    <s v="Best"/>
    <x v="5"/>
    <s v=""/>
    <s v=""/>
    <s v="Vic"/>
    <s v="-"/>
    <d v="1899-12-30T17:30:00"/>
    <s v="Flemington"/>
    <n v="10"/>
    <n v="7"/>
    <s v="Smokin Princess"/>
    <s v=""/>
    <s v=""/>
  </r>
  <r>
    <x v="95"/>
    <d v="1899-12-30T17:30:00"/>
    <x v="0"/>
    <n v="10"/>
    <n v="8"/>
    <s v="So Glamorous"/>
    <s v="Edge"/>
    <n v="10"/>
    <n v="23"/>
    <x v="1"/>
    <s v="Edge-10/Pro Mel-13"/>
    <s v="OK"/>
    <n v="92"/>
    <m/>
    <s v=""/>
    <s v="So Glamorous"/>
    <n v="100"/>
    <s v=""/>
    <n v="-100"/>
    <n v="100"/>
    <s v=""/>
    <n v="-100"/>
    <x v="0"/>
    <s v="Best"/>
    <x v="4"/>
    <s v=""/>
    <n v="-100"/>
    <s v="Vic"/>
    <s v="-"/>
    <d v="1899-12-30T17:30:00"/>
    <s v="Flemington"/>
    <n v="10"/>
    <n v="8"/>
    <s v="So Glamorous"/>
    <s v="Edge-10/Pro Mel-13"/>
    <n v="100"/>
  </r>
  <r>
    <x v="95"/>
    <d v="1899-12-30T17:30:00"/>
    <x v="0"/>
    <n v="10"/>
    <n v="8"/>
    <s v="So Glamorous"/>
    <s v="Pro Mel"/>
    <n v="13"/>
    <s v=""/>
    <x v="2"/>
    <s v=""/>
    <s v="OK"/>
    <s v=""/>
    <m/>
    <s v=""/>
    <s v="So Glamorous"/>
    <s v=""/>
    <s v=""/>
    <s v=""/>
    <n v="100"/>
    <s v=""/>
    <n v="-100"/>
    <x v="0"/>
    <s v="Best"/>
    <x v="5"/>
    <s v=""/>
    <s v=""/>
    <s v="Vic"/>
    <s v="-"/>
    <d v="1899-12-30T17:30:00"/>
    <s v="Flemington"/>
    <n v="10"/>
    <n v="8"/>
    <s v="So Glamorous"/>
    <s v=""/>
    <s v=""/>
  </r>
  <r>
    <x v="95"/>
    <d v="1899-12-30T17:30:00"/>
    <x v="0"/>
    <n v="10"/>
    <n v="3"/>
    <s v="Wrote To Arataki"/>
    <s v="E4"/>
    <n v="12"/>
    <n v="26"/>
    <x v="1"/>
    <s v="E4-12/Edge-14"/>
    <s v="OK"/>
    <n v="104"/>
    <m/>
    <s v=""/>
    <s v="Wrote To Arataki"/>
    <n v="200"/>
    <s v=""/>
    <n v="-200"/>
    <n v="100"/>
    <s v=""/>
    <n v="-100"/>
    <x v="0"/>
    <s v="Best"/>
    <x v="6"/>
    <s v=""/>
    <n v="-150"/>
    <s v="Vic"/>
    <s v="-"/>
    <d v="1899-12-30T17:30:00"/>
    <s v="Flemington"/>
    <n v="10"/>
    <n v="3"/>
    <s v="Wrote To Arataki"/>
    <s v="E4-12/Edge-14"/>
    <n v="150"/>
  </r>
  <r>
    <x v="95"/>
    <d v="1899-12-30T17:30:00"/>
    <x v="0"/>
    <n v="10"/>
    <n v="3"/>
    <s v="Wrote To Arataki"/>
    <s v="Edge"/>
    <n v="14"/>
    <s v=""/>
    <x v="2"/>
    <s v=""/>
    <s v="OK"/>
    <s v=""/>
    <m/>
    <s v=""/>
    <s v="Wrote To Arataki"/>
    <s v=""/>
    <s v=""/>
    <s v=""/>
    <n v="100"/>
    <s v=""/>
    <n v="-100"/>
    <x v="0"/>
    <s v="Best"/>
    <x v="5"/>
    <s v=""/>
    <s v=""/>
    <s v="Vic"/>
    <s v="-"/>
    <d v="1899-12-30T17:30:00"/>
    <s v="Flemington"/>
    <n v="10"/>
    <n v="3"/>
    <s v="Wrote To Arataki"/>
    <s v=""/>
    <s v=""/>
  </r>
  <r>
    <x v="95"/>
    <d v="1899-12-30T17:50:00"/>
    <x v="6"/>
    <n v="10"/>
    <n v="10"/>
    <s v="Clear Thinking"/>
    <s v="E4"/>
    <n v="10"/>
    <n v="23"/>
    <x v="1"/>
    <s v="E4-10/Nat-13"/>
    <s v="OK"/>
    <n v="92"/>
    <m/>
    <s v=""/>
    <s v="Clear Thinking"/>
    <n v="100"/>
    <s v=""/>
    <n v="-100"/>
    <n v="100"/>
    <s v=""/>
    <n v="-100"/>
    <x v="0"/>
    <s v="Best"/>
    <x v="3"/>
    <s v=""/>
    <n v="-40"/>
    <s v="NSW"/>
    <s v="-"/>
    <d v="1899-12-30T17:50:00"/>
    <s v="Randwick"/>
    <n v="10"/>
    <n v="10"/>
    <s v="Clear Thinking"/>
    <s v="E4-10/Nat-13"/>
    <n v="40"/>
  </r>
  <r>
    <x v="95"/>
    <d v="1899-12-30T17:50:00"/>
    <x v="6"/>
    <n v="10"/>
    <n v="10"/>
    <s v="Clear Thinking"/>
    <s v="Nat"/>
    <n v="13"/>
    <s v=""/>
    <x v="2"/>
    <s v=""/>
    <s v="OK"/>
    <s v=""/>
    <m/>
    <s v=""/>
    <s v="Clear Thinking"/>
    <s v=""/>
    <s v=""/>
    <s v=""/>
    <n v="100"/>
    <s v=""/>
    <n v="-100"/>
    <x v="0"/>
    <s v="Best"/>
    <x v="5"/>
    <s v=""/>
    <s v=""/>
    <s v="NSW"/>
    <s v="-"/>
    <d v="1899-12-30T17:50:00"/>
    <s v="Randwick"/>
    <n v="10"/>
    <n v="10"/>
    <s v="Clear Thinking"/>
    <s v=""/>
    <s v=""/>
  </r>
  <r>
    <x v="95"/>
    <d v="1899-12-30T17:50:00"/>
    <x v="6"/>
    <n v="10"/>
    <n v="8"/>
    <s v="Shezanalister"/>
    <s v="E4"/>
    <n v="10"/>
    <n v="40"/>
    <x v="3"/>
    <s v="E4-10/Edge-15/Pro Syd-15"/>
    <s v="OK"/>
    <n v="160"/>
    <m/>
    <s v=""/>
    <s v="Shezanalister"/>
    <n v="200"/>
    <s v=""/>
    <n v="-200"/>
    <n v="100"/>
    <s v=""/>
    <n v="-100"/>
    <x v="0"/>
    <s v="Best"/>
    <x v="6"/>
    <s v=""/>
    <n v="-150"/>
    <s v="NSW"/>
    <s v="-"/>
    <d v="1899-12-30T17:50:00"/>
    <s v="Randwick"/>
    <n v="10"/>
    <n v="8"/>
    <s v="Shezanalister"/>
    <s v="E4-10/Edge-15/Pro Syd-15"/>
    <n v="150"/>
  </r>
  <r>
    <x v="95"/>
    <d v="1899-12-30T17:50:00"/>
    <x v="6"/>
    <n v="10"/>
    <n v="8"/>
    <s v="Shezanalister"/>
    <s v="Edge"/>
    <n v="15"/>
    <s v=""/>
    <x v="2"/>
    <s v=""/>
    <s v="OK"/>
    <s v=""/>
    <m/>
    <s v=""/>
    <s v="Shezanalister"/>
    <s v=""/>
    <s v=""/>
    <s v=""/>
    <n v="100"/>
    <s v=""/>
    <n v="-100"/>
    <x v="0"/>
    <s v="Best"/>
    <x v="5"/>
    <s v=""/>
    <s v=""/>
    <s v="NSW"/>
    <s v="-"/>
    <d v="1899-12-30T17:50:00"/>
    <s v="Randwick"/>
    <n v="10"/>
    <n v="8"/>
    <s v="Shezanalister"/>
    <s v=""/>
    <s v=""/>
  </r>
  <r>
    <x v="95"/>
    <d v="1899-12-30T17:50:00"/>
    <x v="6"/>
    <n v="10"/>
    <n v="8"/>
    <s v="Shezanalister"/>
    <s v="Pro Syd"/>
    <n v="15"/>
    <s v=""/>
    <x v="2"/>
    <s v=""/>
    <s v="OK"/>
    <s v=""/>
    <m/>
    <s v=""/>
    <s v="Shezanalister"/>
    <s v=""/>
    <s v=""/>
    <s v=""/>
    <n v="100"/>
    <s v=""/>
    <n v="-100"/>
    <x v="0"/>
    <s v="Best"/>
    <x v="5"/>
    <s v=""/>
    <s v=""/>
    <s v="NSW"/>
    <s v="-"/>
    <d v="1899-12-30T17:50:00"/>
    <s v="Randwick"/>
    <n v="10"/>
    <n v="8"/>
    <s v="Shezanalister"/>
    <s v=""/>
    <s v=""/>
  </r>
  <r>
    <x v="96"/>
    <d v="1899-12-30T12:15:00"/>
    <x v="5"/>
    <n v="1"/>
    <n v="1"/>
    <s v="Bankers Choice"/>
    <s v="E4"/>
    <n v="12"/>
    <n v="27"/>
    <x v="1"/>
    <s v="E4-12/Edge-15"/>
    <s v="OK"/>
    <n v="108"/>
    <n v="4.4000000000000004"/>
    <n v="475.20000000000005"/>
    <s v="Bankers Choice"/>
    <n v="200"/>
    <n v="880.00000000000011"/>
    <n v="680.00000000000011"/>
    <n v="100"/>
    <n v="440.00000000000006"/>
    <n v="340.00000000000006"/>
    <x v="0"/>
    <s v="Best"/>
    <x v="6"/>
    <n v="660"/>
    <n v="510"/>
    <s v="Vic"/>
    <s v="-"/>
    <d v="1899-12-30T12:15:00"/>
    <s v="Caulfield"/>
    <n v="1"/>
    <n v="1"/>
    <s v="Bankers Choice"/>
    <s v="E4-12/Edge-15"/>
    <n v="150"/>
  </r>
  <r>
    <x v="96"/>
    <d v="1899-12-30T12:15:00"/>
    <x v="5"/>
    <n v="1"/>
    <n v="1"/>
    <s v="Bankers Choice"/>
    <s v="Edge"/>
    <n v="15"/>
    <s v=""/>
    <x v="2"/>
    <s v=""/>
    <s v="OK"/>
    <s v=""/>
    <n v="4.4000000000000004"/>
    <s v=""/>
    <s v="Bankers Choice"/>
    <s v=""/>
    <s v=""/>
    <s v=""/>
    <n v="100"/>
    <n v="440.00000000000006"/>
    <n v="340.00000000000006"/>
    <x v="0"/>
    <s v="Best"/>
    <x v="5"/>
    <s v=""/>
    <s v=""/>
    <s v="Vic"/>
    <s v="-"/>
    <d v="1899-12-30T12:15:00"/>
    <s v="Caulfield"/>
    <n v="1"/>
    <n v="1"/>
    <s v="Bankers Choice"/>
    <s v=""/>
    <s v=""/>
  </r>
  <r>
    <x v="96"/>
    <d v="1899-12-30T12:15:00"/>
    <x v="5"/>
    <n v="1"/>
    <n v="2"/>
    <s v="Mostly Cloudy"/>
    <s v="E4"/>
    <n v="15"/>
    <n v="45"/>
    <x v="3"/>
    <s v="E4-15/Edge-10/Nat-20"/>
    <s v="OK"/>
    <n v="180"/>
    <m/>
    <s v=""/>
    <s v="Mostly Cloudy"/>
    <n v="200"/>
    <s v=""/>
    <n v="-200"/>
    <n v="100"/>
    <s v=""/>
    <n v="-100"/>
    <x v="0"/>
    <s v="Best"/>
    <x v="6"/>
    <s v=""/>
    <n v="-150"/>
    <s v="Vic"/>
    <s v="-"/>
    <d v="1899-12-30T12:15:00"/>
    <s v="Caulfield"/>
    <n v="1"/>
    <n v="2"/>
    <s v="Mostly Cloudy"/>
    <s v="E4-15/Edge-10/Nat-20"/>
    <n v="150"/>
  </r>
  <r>
    <x v="96"/>
    <d v="1899-12-30T12:15:00"/>
    <x v="5"/>
    <n v="1"/>
    <n v="2"/>
    <s v="Mostly Cloudy"/>
    <s v="Edge"/>
    <n v="10"/>
    <s v=""/>
    <x v="2"/>
    <s v=""/>
    <s v="OK"/>
    <s v=""/>
    <m/>
    <s v=""/>
    <s v="Mostly Cloudy"/>
    <s v=""/>
    <s v=""/>
    <s v=""/>
    <n v="100"/>
    <s v=""/>
    <n v="-100"/>
    <x v="0"/>
    <s v="Best"/>
    <x v="5"/>
    <s v=""/>
    <s v=""/>
    <s v="Vic"/>
    <s v="-"/>
    <d v="1899-12-30T12:15:00"/>
    <s v="Caulfield"/>
    <n v="1"/>
    <n v="2"/>
    <s v="Mostly Cloudy"/>
    <s v=""/>
    <s v=""/>
  </r>
  <r>
    <x v="96"/>
    <d v="1899-12-30T12:15:00"/>
    <x v="5"/>
    <n v="1"/>
    <n v="2"/>
    <s v="Mostly Cloudy"/>
    <s v="Nat"/>
    <n v="20"/>
    <s v=""/>
    <x v="2"/>
    <s v=""/>
    <s v="OK"/>
    <s v=""/>
    <m/>
    <s v=""/>
    <s v="Mostly Cloudy"/>
    <s v=""/>
    <s v=""/>
    <s v=""/>
    <n v="100"/>
    <s v=""/>
    <n v="-100"/>
    <x v="0"/>
    <s v="Best"/>
    <x v="5"/>
    <s v=""/>
    <s v=""/>
    <s v="Vic"/>
    <s v="-"/>
    <d v="1899-12-30T12:15:00"/>
    <s v="Caulfield"/>
    <n v="1"/>
    <n v="2"/>
    <s v="Mostly Cloudy"/>
    <s v=""/>
    <s v=""/>
  </r>
  <r>
    <x v="96"/>
    <d v="1899-12-30T12:30:00"/>
    <x v="1"/>
    <n v="1"/>
    <n v="1"/>
    <s v="Salisano"/>
    <s v="Pro Syd"/>
    <n v="10"/>
    <n v="10"/>
    <x v="0"/>
    <s v="Pro Syd-10"/>
    <s v="OK"/>
    <n v="40"/>
    <m/>
    <s v=""/>
    <s v="Salisano"/>
    <s v=""/>
    <s v=""/>
    <s v=""/>
    <n v="100"/>
    <s v=""/>
    <n v="-100"/>
    <x v="0"/>
    <s v="Poor &lt;55"/>
    <x v="2"/>
    <s v=""/>
    <n v="-20"/>
    <s v="NSW"/>
    <s v="-"/>
    <d v="1899-12-30T12:30:00"/>
    <s v="Rosehill"/>
    <n v="1"/>
    <n v="1"/>
    <s v="Salisano"/>
    <s v="Pro Syd-10"/>
    <n v="20"/>
  </r>
  <r>
    <x v="96"/>
    <d v="1899-12-30T12:38:00"/>
    <x v="2"/>
    <n v="3"/>
    <n v="10"/>
    <s v="Anemacore"/>
    <s v="Nat"/>
    <n v="10"/>
    <n v="10"/>
    <x v="0"/>
    <s v="Nat-10"/>
    <s v=""/>
    <n v="40"/>
    <m/>
    <s v=""/>
    <s v="Anemacore"/>
    <s v=""/>
    <s v=""/>
    <s v=""/>
    <n v="100"/>
    <s v=""/>
    <n v="-100"/>
    <x v="0"/>
    <s v="Q"/>
    <x v="3"/>
    <s v=""/>
    <n v="-40"/>
    <s v="Qld"/>
    <s v="-"/>
    <d v="1899-12-30T12:38:00"/>
    <s v="Eagle Farm"/>
    <n v="3"/>
    <n v="10"/>
    <s v="Anemacore"/>
    <s v="Nat-10"/>
    <n v="40"/>
  </r>
  <r>
    <x v="96"/>
    <d v="1899-12-30T12:45:00"/>
    <x v="5"/>
    <n v="2"/>
    <n v="5"/>
    <s v="Merrigold"/>
    <s v="E4"/>
    <n v="10"/>
    <n v="23"/>
    <x v="1"/>
    <s v="E4-10/Nat-13"/>
    <s v="OK"/>
    <n v="92"/>
    <n v="6.5"/>
    <n v="598"/>
    <s v="Merrigold"/>
    <n v="100"/>
    <n v="650"/>
    <n v="550"/>
    <n v="100"/>
    <n v="650"/>
    <n v="550"/>
    <x v="0"/>
    <s v="Best"/>
    <x v="4"/>
    <n v="650"/>
    <n v="550"/>
    <s v="Vic"/>
    <s v="-"/>
    <d v="1899-12-30T12:45:00"/>
    <s v="Caulfield"/>
    <n v="2"/>
    <n v="5"/>
    <s v="Merrigold"/>
    <s v="E4-10/Nat-13"/>
    <n v="100"/>
  </r>
  <r>
    <x v="96"/>
    <d v="1899-12-30T12:45:00"/>
    <x v="5"/>
    <n v="2"/>
    <n v="5"/>
    <s v="Merrigold"/>
    <s v="Nat"/>
    <n v="13"/>
    <s v=""/>
    <x v="2"/>
    <s v=""/>
    <s v="OK"/>
    <s v=""/>
    <n v="6.5"/>
    <s v=""/>
    <s v="Merrigold"/>
    <s v=""/>
    <s v=""/>
    <s v=""/>
    <n v="100"/>
    <n v="650"/>
    <n v="550"/>
    <x v="0"/>
    <s v="Best"/>
    <x v="5"/>
    <s v=""/>
    <s v=""/>
    <s v="Vic"/>
    <s v="-"/>
    <d v="1899-12-30T12:45:00"/>
    <s v="Caulfield"/>
    <n v="2"/>
    <n v="5"/>
    <s v="Merrigold"/>
    <s v=""/>
    <s v=""/>
  </r>
  <r>
    <x v="96"/>
    <d v="1899-12-30T12:45:00"/>
    <x v="5"/>
    <n v="2"/>
    <n v="1"/>
    <s v="Regal Vow"/>
    <s v="E4"/>
    <n v="12"/>
    <n v="12"/>
    <x v="0"/>
    <s v="E4-12"/>
    <s v="OK"/>
    <n v="48"/>
    <m/>
    <s v=""/>
    <s v="Regal Vow"/>
    <s v=""/>
    <s v=""/>
    <s v=""/>
    <n v="100"/>
    <s v=""/>
    <n v="-100"/>
    <x v="0"/>
    <s v="Poor &lt;55"/>
    <x v="2"/>
    <s v=""/>
    <n v="-20"/>
    <s v="Vic"/>
    <s v="-"/>
    <d v="1899-12-30T12:45:00"/>
    <s v="Caulfield"/>
    <n v="2"/>
    <n v="1"/>
    <s v="Regal Vow"/>
    <s v="E4-12"/>
    <n v="20"/>
  </r>
  <r>
    <x v="96"/>
    <d v="1899-12-30T13:13:00"/>
    <x v="2"/>
    <n v="4"/>
    <n v="1"/>
    <s v="Space Tracker"/>
    <s v="Nat"/>
    <n v="10"/>
    <n v="10"/>
    <x v="0"/>
    <s v="Nat-10"/>
    <s v=""/>
    <n v="40"/>
    <n v="5"/>
    <n v="200"/>
    <s v="Space Tracker"/>
    <s v=""/>
    <s v=""/>
    <s v=""/>
    <n v="100"/>
    <n v="500"/>
    <n v="400"/>
    <x v="0"/>
    <s v="Q"/>
    <x v="3"/>
    <n v="200"/>
    <n v="160"/>
    <s v="Qld"/>
    <s v="-"/>
    <d v="1899-12-30T13:13:00"/>
    <s v="Eagle Farm"/>
    <n v="4"/>
    <n v="1"/>
    <s v="Space Tracker"/>
    <s v="Nat-10"/>
    <n v="40"/>
  </r>
  <r>
    <x v="96"/>
    <d v="1899-12-30T13:20:00"/>
    <x v="5"/>
    <n v="3"/>
    <n v="2"/>
    <s v="Miss Aria"/>
    <s v="E4"/>
    <n v="12"/>
    <n v="42"/>
    <x v="3"/>
    <s v="E4-12/Edge-15/Pro Mel-15"/>
    <s v="OK"/>
    <n v="168"/>
    <m/>
    <s v=""/>
    <s v="Miss Aria"/>
    <n v="200"/>
    <s v=""/>
    <n v="-200"/>
    <n v="100"/>
    <s v=""/>
    <n v="-100"/>
    <x v="0"/>
    <s v="Best"/>
    <x v="6"/>
    <s v=""/>
    <n v="-150"/>
    <s v="Vic"/>
    <s v="-"/>
    <d v="1899-12-30T13:20:00"/>
    <s v="Caulfield"/>
    <n v="3"/>
    <n v="2"/>
    <s v="Miss Aria"/>
    <s v="E4-12/Edge-15/Pro Mel-15"/>
    <n v="150"/>
  </r>
  <r>
    <x v="96"/>
    <d v="1899-12-30T13:20:00"/>
    <x v="5"/>
    <n v="3"/>
    <n v="2"/>
    <s v="Miss Aria"/>
    <s v="Edge"/>
    <n v="15"/>
    <s v=""/>
    <x v="2"/>
    <s v=""/>
    <s v="OK"/>
    <s v=""/>
    <m/>
    <s v=""/>
    <s v="Miss Aria"/>
    <s v=""/>
    <s v=""/>
    <s v=""/>
    <n v="100"/>
    <s v=""/>
    <n v="-100"/>
    <x v="0"/>
    <s v="Best"/>
    <x v="5"/>
    <s v=""/>
    <s v=""/>
    <s v="Vic"/>
    <s v="-"/>
    <d v="1899-12-30T13:20:00"/>
    <s v="Caulfield"/>
    <n v="3"/>
    <n v="2"/>
    <s v="Miss Aria"/>
    <s v=""/>
    <s v=""/>
  </r>
  <r>
    <x v="96"/>
    <d v="1899-12-30T13:20:00"/>
    <x v="5"/>
    <n v="3"/>
    <n v="2"/>
    <s v="Miss Aria"/>
    <s v="Pro Mel"/>
    <n v="15"/>
    <s v=""/>
    <x v="2"/>
    <s v=""/>
    <s v="OK"/>
    <s v=""/>
    <m/>
    <s v=""/>
    <s v="Miss Aria"/>
    <s v=""/>
    <s v=""/>
    <s v=""/>
    <n v="100"/>
    <s v=""/>
    <n v="-100"/>
    <x v="0"/>
    <s v="Best"/>
    <x v="5"/>
    <s v=""/>
    <s v=""/>
    <s v="Vic"/>
    <s v="-"/>
    <d v="1899-12-30T13:20:00"/>
    <s v="Caulfield"/>
    <n v="3"/>
    <n v="2"/>
    <s v="Miss Aria"/>
    <s v=""/>
    <s v=""/>
  </r>
  <r>
    <x v="96"/>
    <d v="1899-12-30T13:20:00"/>
    <x v="5"/>
    <n v="3"/>
    <n v="5"/>
    <s v="Samangu"/>
    <s v="E4"/>
    <n v="12"/>
    <n v="35"/>
    <x v="3"/>
    <s v="E4-12/Edge-10/Pro Mel-13"/>
    <s v="OK"/>
    <n v="140"/>
    <n v="3.3"/>
    <n v="462"/>
    <s v="Samangu"/>
    <n v="200"/>
    <n v="660"/>
    <n v="460"/>
    <n v="100"/>
    <n v="330"/>
    <n v="230"/>
    <x v="0"/>
    <s v="Best"/>
    <x v="6"/>
    <n v="495"/>
    <n v="345"/>
    <s v="Vic"/>
    <s v="-"/>
    <d v="1899-12-30T13:20:00"/>
    <s v="Caulfield"/>
    <n v="3"/>
    <n v="5"/>
    <s v="Samangu"/>
    <s v="E4-12/Edge-10/Pro Mel-13"/>
    <n v="150"/>
  </r>
  <r>
    <x v="96"/>
    <d v="1899-12-30T13:20:00"/>
    <x v="5"/>
    <n v="3"/>
    <n v="5"/>
    <s v="Samangu"/>
    <s v="Edge"/>
    <n v="10"/>
    <s v=""/>
    <x v="2"/>
    <s v=""/>
    <s v="OK"/>
    <s v=""/>
    <n v="3.3"/>
    <s v=""/>
    <s v="Samangu"/>
    <s v=""/>
    <s v=""/>
    <s v=""/>
    <n v="100"/>
    <n v="330"/>
    <n v="230"/>
    <x v="0"/>
    <s v="Best"/>
    <x v="5"/>
    <s v=""/>
    <s v=""/>
    <s v="Vic"/>
    <s v="-"/>
    <d v="1899-12-30T13:20:00"/>
    <s v="Caulfield"/>
    <n v="3"/>
    <n v="5"/>
    <s v="Samangu"/>
    <s v=""/>
    <s v=""/>
  </r>
  <r>
    <x v="96"/>
    <d v="1899-12-30T13:20:00"/>
    <x v="5"/>
    <n v="3"/>
    <n v="5"/>
    <s v="Samangu"/>
    <s v="Pro Mel"/>
    <n v="13"/>
    <s v=""/>
    <x v="2"/>
    <s v=""/>
    <s v="OK"/>
    <s v=""/>
    <n v="3"/>
    <s v=""/>
    <s v="Samangu"/>
    <s v=""/>
    <s v=""/>
    <s v=""/>
    <n v="100"/>
    <n v="300"/>
    <n v="200"/>
    <x v="0"/>
    <s v="Best"/>
    <x v="5"/>
    <s v=""/>
    <s v=""/>
    <s v="Vic"/>
    <s v="-"/>
    <d v="1899-12-30T13:20:00"/>
    <s v="Caulfield"/>
    <n v="3"/>
    <n v="5"/>
    <s v="Samangu"/>
    <s v=""/>
    <s v=""/>
  </r>
  <r>
    <x v="96"/>
    <d v="1899-12-30T13:48:00"/>
    <x v="2"/>
    <n v="5"/>
    <n v="13"/>
    <s v="Mintaka Lad"/>
    <s v="Nat"/>
    <n v="10"/>
    <n v="10"/>
    <x v="0"/>
    <s v="Nat-10"/>
    <s v=""/>
    <n v="40"/>
    <m/>
    <s v=""/>
    <s v="Mintaka Lad"/>
    <s v=""/>
    <s v=""/>
    <s v=""/>
    <n v="100"/>
    <s v=""/>
    <n v="-100"/>
    <x v="0"/>
    <s v="Q"/>
    <x v="3"/>
    <s v=""/>
    <n v="-40"/>
    <s v="Qld"/>
    <s v="-"/>
    <d v="1899-12-30T13:48:00"/>
    <s v="Eagle Farm"/>
    <n v="5"/>
    <n v="13"/>
    <s v="Mintaka Lad"/>
    <s v="Nat-10"/>
    <n v="40"/>
  </r>
  <r>
    <x v="96"/>
    <d v="1899-12-30T14:23:00"/>
    <x v="2"/>
    <n v="6"/>
    <n v="5"/>
    <s v="Wanda Rox"/>
    <s v="Nat"/>
    <n v="10"/>
    <n v="10"/>
    <x v="0"/>
    <s v="Nat-10"/>
    <s v=""/>
    <n v="40"/>
    <m/>
    <s v=""/>
    <s v="Wanda Rox"/>
    <s v=""/>
    <s v=""/>
    <s v=""/>
    <n v="100"/>
    <s v=""/>
    <n v="-100"/>
    <x v="0"/>
    <s v="Q"/>
    <x v="3"/>
    <s v=""/>
    <n v="-40"/>
    <s v="Qld"/>
    <s v="-"/>
    <d v="1899-12-30T14:23:00"/>
    <s v="Eagle Farm"/>
    <n v="6"/>
    <n v="5"/>
    <s v="Wanda Rox"/>
    <s v="Nat-10"/>
    <n v="40"/>
  </r>
  <r>
    <x v="96"/>
    <d v="1899-12-30T14:30:00"/>
    <x v="5"/>
    <n v="5"/>
    <n v="8"/>
    <s v="Benagil"/>
    <s v="E4"/>
    <n v="10"/>
    <n v="23"/>
    <x v="1"/>
    <s v="E4-10/Nat-13"/>
    <s v="OK"/>
    <n v="92"/>
    <n v="6.5"/>
    <n v="598"/>
    <s v="Benagil"/>
    <n v="100"/>
    <n v="650"/>
    <n v="550"/>
    <n v="100"/>
    <n v="650"/>
    <n v="550"/>
    <x v="0"/>
    <s v="Best"/>
    <x v="4"/>
    <n v="650"/>
    <n v="550"/>
    <s v="Vic"/>
    <s v="-"/>
    <d v="1899-12-30T14:30:00"/>
    <s v="Caulfield"/>
    <n v="5"/>
    <n v="8"/>
    <s v="Benagil"/>
    <s v="E4-10/Nat-13"/>
    <n v="100"/>
  </r>
  <r>
    <x v="96"/>
    <d v="1899-12-30T14:30:00"/>
    <x v="5"/>
    <n v="5"/>
    <n v="8"/>
    <s v="Benagil"/>
    <s v="Nat"/>
    <n v="13"/>
    <s v=""/>
    <x v="2"/>
    <s v=""/>
    <s v="OK"/>
    <s v=""/>
    <n v="6.5"/>
    <s v=""/>
    <s v="Benagil"/>
    <s v=""/>
    <s v=""/>
    <s v=""/>
    <n v="100"/>
    <n v="650"/>
    <n v="550"/>
    <x v="0"/>
    <s v="Best"/>
    <x v="5"/>
    <s v=""/>
    <s v=""/>
    <s v="Vic"/>
    <s v="-"/>
    <d v="1899-12-30T14:30:00"/>
    <s v="Caulfield"/>
    <n v="5"/>
    <n v="8"/>
    <s v="Benagil"/>
    <s v=""/>
    <s v=""/>
  </r>
  <r>
    <x v="96"/>
    <d v="1899-12-30T14:50:00"/>
    <x v="1"/>
    <n v="5"/>
    <n v="2"/>
    <s v="Arapaho"/>
    <s v="E4"/>
    <n v="10"/>
    <n v="40"/>
    <x v="3"/>
    <s v="E4-10/Edge-15/Pro Syd-15"/>
    <s v="OK"/>
    <n v="160"/>
    <m/>
    <s v=""/>
    <s v="Arapaho"/>
    <n v="200"/>
    <s v=""/>
    <n v="-200"/>
    <n v="100"/>
    <s v=""/>
    <n v="-100"/>
    <x v="0"/>
    <s v="ave"/>
    <x v="4"/>
    <s v=""/>
    <n v="-100"/>
    <s v="NSW"/>
    <s v="-"/>
    <d v="1899-12-30T14:50:00"/>
    <s v="Rosehill"/>
    <n v="5"/>
    <n v="2"/>
    <s v="Arapaho"/>
    <s v="E4-10/Edge-15/Pro Syd-15"/>
    <n v="100"/>
  </r>
  <r>
    <x v="96"/>
    <d v="1899-12-30T14:50:00"/>
    <x v="1"/>
    <n v="5"/>
    <n v="2"/>
    <s v="Arapaho"/>
    <s v="Edge"/>
    <n v="15"/>
    <s v=""/>
    <x v="2"/>
    <s v=""/>
    <s v="OK"/>
    <s v=""/>
    <m/>
    <s v=""/>
    <s v="Arapaho"/>
    <s v=""/>
    <s v=""/>
    <s v=""/>
    <n v="100"/>
    <s v=""/>
    <n v="-100"/>
    <x v="0"/>
    <s v="ave"/>
    <x v="5"/>
    <s v=""/>
    <s v=""/>
    <s v="NSW"/>
    <s v="-"/>
    <d v="1899-12-30T14:50:00"/>
    <s v="Rosehill"/>
    <n v="5"/>
    <n v="2"/>
    <s v="Arapaho"/>
    <s v=""/>
    <s v=""/>
  </r>
  <r>
    <x v="96"/>
    <d v="1899-12-30T14:50:00"/>
    <x v="1"/>
    <n v="5"/>
    <n v="2"/>
    <s v="Arapaho"/>
    <s v="Pro Syd"/>
    <n v="15"/>
    <s v=""/>
    <x v="2"/>
    <s v=""/>
    <s v="OK"/>
    <s v=""/>
    <m/>
    <s v=""/>
    <s v="Arapaho"/>
    <s v=""/>
    <s v=""/>
    <s v=""/>
    <n v="100"/>
    <s v=""/>
    <n v="-100"/>
    <x v="0"/>
    <s v="ave"/>
    <x v="5"/>
    <s v=""/>
    <s v=""/>
    <s v="NSW"/>
    <s v="-"/>
    <d v="1899-12-30T14:50:00"/>
    <s v="Rosehill"/>
    <n v="5"/>
    <n v="2"/>
    <s v="Arapaho"/>
    <s v=""/>
    <s v=""/>
  </r>
  <r>
    <x v="96"/>
    <d v="1899-12-30T14:50:00"/>
    <x v="1"/>
    <n v="5"/>
    <n v="1"/>
    <s v="Lindermann"/>
    <s v="E4"/>
    <n v="10"/>
    <n v="23"/>
    <x v="1"/>
    <s v="E4-10/Nat-13"/>
    <s v="OK"/>
    <n v="92"/>
    <m/>
    <s v=""/>
    <s v="Lindermann"/>
    <n v="100"/>
    <s v=""/>
    <n v="-100"/>
    <n v="100"/>
    <s v=""/>
    <n v="-100"/>
    <x v="0"/>
    <s v="ave"/>
    <x v="0"/>
    <s v=""/>
    <n v="-50"/>
    <s v="NSW"/>
    <s v="-"/>
    <d v="1899-12-30T14:50:00"/>
    <s v="Rosehill"/>
    <n v="5"/>
    <n v="1"/>
    <s v="Lindermann"/>
    <s v="E4-10/Nat-13"/>
    <n v="50"/>
  </r>
  <r>
    <x v="96"/>
    <d v="1899-12-30T14:50:00"/>
    <x v="1"/>
    <n v="5"/>
    <n v="1"/>
    <s v="Lindermann"/>
    <s v="Nat"/>
    <n v="13"/>
    <s v=""/>
    <x v="2"/>
    <s v=""/>
    <s v="OK"/>
    <s v=""/>
    <m/>
    <s v=""/>
    <s v="Lindermann"/>
    <s v=""/>
    <s v=""/>
    <s v=""/>
    <n v="100"/>
    <s v=""/>
    <n v="-100"/>
    <x v="0"/>
    <s v="ave"/>
    <x v="5"/>
    <s v=""/>
    <s v=""/>
    <s v="NSW"/>
    <s v="-"/>
    <d v="1899-12-30T14:50:00"/>
    <s v="Rosehill"/>
    <n v="5"/>
    <n v="1"/>
    <s v="Lindermann"/>
    <s v=""/>
    <s v=""/>
  </r>
  <r>
    <x v="96"/>
    <d v="1899-12-30T15:05:00"/>
    <x v="5"/>
    <n v="6"/>
    <n v="4"/>
    <s v="Plenty Of Ammo"/>
    <s v="E4"/>
    <n v="15"/>
    <n v="45"/>
    <x v="3"/>
    <s v="E4-15/Edge-10/Nat-20"/>
    <s v="OK"/>
    <n v="180"/>
    <m/>
    <s v=""/>
    <s v="Plenty Of Ammo"/>
    <n v="200"/>
    <s v=""/>
    <n v="-200"/>
    <n v="100"/>
    <s v=""/>
    <n v="-100"/>
    <x v="0"/>
    <s v="Best"/>
    <x v="6"/>
    <s v=""/>
    <n v="-150"/>
    <s v="Vic"/>
    <s v="-"/>
    <d v="1899-12-30T15:05:00"/>
    <s v="Caulfield"/>
    <n v="6"/>
    <n v="4"/>
    <s v="Plenty Of Ammo"/>
    <s v="E4-15/Edge-10/Nat-20"/>
    <n v="150"/>
  </r>
  <r>
    <x v="96"/>
    <d v="1899-12-30T15:05:00"/>
    <x v="5"/>
    <n v="6"/>
    <n v="4"/>
    <s v="Plenty Of Ammo"/>
    <s v="Edge"/>
    <n v="10"/>
    <s v=""/>
    <x v="2"/>
    <s v=""/>
    <s v="OK"/>
    <s v=""/>
    <m/>
    <s v=""/>
    <s v="Plenty Of Ammo"/>
    <s v=""/>
    <s v=""/>
    <s v=""/>
    <n v="100"/>
    <s v=""/>
    <n v="-100"/>
    <x v="0"/>
    <s v="Best"/>
    <x v="5"/>
    <s v=""/>
    <s v=""/>
    <s v="Vic"/>
    <s v="-"/>
    <d v="1899-12-30T15:05:00"/>
    <s v="Caulfield"/>
    <n v="6"/>
    <n v="4"/>
    <s v="Plenty Of Ammo"/>
    <s v=""/>
    <s v=""/>
  </r>
  <r>
    <x v="96"/>
    <d v="1899-12-30T15:05:00"/>
    <x v="5"/>
    <n v="6"/>
    <n v="4"/>
    <s v="Plenty Of Ammo"/>
    <s v="Nat"/>
    <n v="20"/>
    <s v=""/>
    <x v="2"/>
    <s v=""/>
    <s v="OK"/>
    <s v=""/>
    <m/>
    <s v=""/>
    <s v="Plenty Of Ammo"/>
    <s v=""/>
    <s v=""/>
    <s v=""/>
    <n v="100"/>
    <s v=""/>
    <n v="-100"/>
    <x v="0"/>
    <s v="Best"/>
    <x v="5"/>
    <s v=""/>
    <s v=""/>
    <s v="Vic"/>
    <s v="-"/>
    <d v="1899-12-30T15:05:00"/>
    <s v="Caulfield"/>
    <n v="6"/>
    <n v="4"/>
    <s v="Plenty Of Ammo"/>
    <s v=""/>
    <s v=""/>
  </r>
  <r>
    <x v="96"/>
    <d v="1899-12-30T15:40:00"/>
    <x v="5"/>
    <n v="7"/>
    <n v="4"/>
    <s v="Winnasedge"/>
    <s v="E4"/>
    <n v="10"/>
    <n v="23"/>
    <x v="1"/>
    <s v="E4-10/Nat-13"/>
    <s v="OK"/>
    <n v="92"/>
    <n v="4.2"/>
    <n v="386.40000000000003"/>
    <s v="Winnasedge"/>
    <n v="100"/>
    <n v="420"/>
    <n v="320"/>
    <n v="100"/>
    <n v="420"/>
    <n v="320"/>
    <x v="0"/>
    <s v="Best"/>
    <x v="4"/>
    <n v="420"/>
    <n v="320"/>
    <s v="Vic"/>
    <s v="-"/>
    <d v="1899-12-30T15:40:00"/>
    <s v="Caulfield"/>
    <n v="7"/>
    <n v="4"/>
    <s v="Winnasedge"/>
    <s v="E4-10/Nat-13"/>
    <n v="100"/>
  </r>
  <r>
    <x v="96"/>
    <d v="1899-12-30T15:40:00"/>
    <x v="5"/>
    <n v="7"/>
    <n v="4"/>
    <s v="Winnasedge"/>
    <s v="Nat"/>
    <n v="13"/>
    <s v=""/>
    <x v="2"/>
    <s v=""/>
    <s v="OK"/>
    <s v=""/>
    <n v="4.2"/>
    <s v=""/>
    <s v="Winnasedge"/>
    <s v=""/>
    <s v=""/>
    <s v=""/>
    <n v="100"/>
    <n v="420"/>
    <n v="320"/>
    <x v="0"/>
    <s v="Best"/>
    <x v="5"/>
    <s v=""/>
    <s v=""/>
    <s v="Vic"/>
    <s v="-"/>
    <d v="1899-12-30T15:40:00"/>
    <s v="Caulfield"/>
    <n v="7"/>
    <n v="4"/>
    <s v="Winnasedge"/>
    <s v=""/>
    <s v=""/>
  </r>
  <r>
    <x v="96"/>
    <d v="1899-12-30T16:00:00"/>
    <x v="1"/>
    <n v="7"/>
    <n v="7"/>
    <s v="Pisanello"/>
    <s v="Pro Syd"/>
    <n v="10"/>
    <n v="10"/>
    <x v="0"/>
    <s v="Pro Syd-10"/>
    <s v="OK"/>
    <n v="40"/>
    <m/>
    <s v=""/>
    <s v="Pisanello"/>
    <s v=""/>
    <s v=""/>
    <s v=""/>
    <n v="100"/>
    <s v=""/>
    <n v="-100"/>
    <x v="0"/>
    <s v="Poor &lt;55"/>
    <x v="2"/>
    <s v=""/>
    <n v="-20"/>
    <s v="NSW"/>
    <s v="-"/>
    <d v="1899-12-30T16:00:00"/>
    <s v="Rosehill"/>
    <n v="7"/>
    <n v="7"/>
    <s v="Pisanello"/>
    <s v="Pro Syd-10"/>
    <n v="20"/>
  </r>
  <r>
    <x v="96"/>
    <d v="1899-12-30T16:00:00"/>
    <x v="1"/>
    <n v="7"/>
    <n v="6"/>
    <s v="Time To Boogie"/>
    <s v="E4"/>
    <n v="10"/>
    <n v="23"/>
    <x v="1"/>
    <s v="E4-10/Nat-13"/>
    <s v="OK"/>
    <n v="92"/>
    <m/>
    <s v=""/>
    <s v="Time To Boogie"/>
    <n v="100"/>
    <s v=""/>
    <n v="-100"/>
    <n v="100"/>
    <s v=""/>
    <n v="-100"/>
    <x v="0"/>
    <s v="ave"/>
    <x v="0"/>
    <s v=""/>
    <n v="-50"/>
    <s v="NSW"/>
    <s v="-"/>
    <d v="1899-12-30T16:00:00"/>
    <s v="Rosehill"/>
    <n v="7"/>
    <n v="6"/>
    <s v="Time To Boogie"/>
    <s v="E4-10/Nat-13"/>
    <n v="50"/>
  </r>
  <r>
    <x v="96"/>
    <d v="1899-12-30T16:00:00"/>
    <x v="1"/>
    <n v="7"/>
    <n v="6"/>
    <s v="Time To Boogie"/>
    <s v="Nat"/>
    <n v="13"/>
    <s v=""/>
    <x v="2"/>
    <s v=""/>
    <s v="OK"/>
    <s v=""/>
    <m/>
    <s v=""/>
    <s v="Time To Boogie"/>
    <s v=""/>
    <s v=""/>
    <s v=""/>
    <n v="100"/>
    <s v=""/>
    <n v="-100"/>
    <x v="0"/>
    <s v="ave"/>
    <x v="5"/>
    <s v=""/>
    <s v=""/>
    <s v="NSW"/>
    <s v="-"/>
    <d v="1899-12-30T16:00:00"/>
    <s v="Rosehill"/>
    <n v="7"/>
    <n v="6"/>
    <s v="Time To Boogie"/>
    <s v=""/>
    <s v=""/>
  </r>
  <r>
    <x v="96"/>
    <d v="1899-12-30T16:55:00"/>
    <x v="5"/>
    <n v="9"/>
    <n v="4"/>
    <s v="Regal Zeus"/>
    <s v="E4"/>
    <n v="15"/>
    <n v="45"/>
    <x v="3"/>
    <s v="E4-15/Edge-10/Nat-20"/>
    <s v="OK"/>
    <n v="180"/>
    <n v="3.5"/>
    <n v="630"/>
    <s v="Regal Zeus"/>
    <n v="200"/>
    <n v="700"/>
    <n v="500"/>
    <n v="100"/>
    <n v="350"/>
    <n v="250"/>
    <x v="0"/>
    <s v="Best"/>
    <x v="6"/>
    <n v="525"/>
    <n v="375"/>
    <s v="Vic"/>
    <s v="-"/>
    <d v="1899-12-30T16:55:00"/>
    <s v="Caulfield"/>
    <n v="9"/>
    <n v="4"/>
    <s v="Regal Zeus"/>
    <s v="E4-15/Edge-10/Nat-20"/>
    <n v="150"/>
  </r>
  <r>
    <x v="96"/>
    <d v="1899-12-30T16:55:00"/>
    <x v="5"/>
    <n v="9"/>
    <n v="4"/>
    <s v="Regal Zeus"/>
    <s v="Edge"/>
    <n v="10"/>
    <s v=""/>
    <x v="2"/>
    <s v=""/>
    <s v="OK"/>
    <s v=""/>
    <n v="3.5"/>
    <s v=""/>
    <s v="Regal Zeus"/>
    <s v=""/>
    <s v=""/>
    <s v=""/>
    <n v="100"/>
    <n v="350"/>
    <n v="250"/>
    <x v="0"/>
    <s v="Best"/>
    <x v="5"/>
    <s v=""/>
    <s v=""/>
    <s v="Vic"/>
    <s v="-"/>
    <d v="1899-12-30T16:55:00"/>
    <s v="Caulfield"/>
    <n v="9"/>
    <n v="4"/>
    <s v="Regal Zeus"/>
    <s v=""/>
    <s v=""/>
  </r>
  <r>
    <x v="96"/>
    <d v="1899-12-30T16:55:00"/>
    <x v="5"/>
    <n v="9"/>
    <n v="4"/>
    <s v="Regal Zeus"/>
    <s v="Nat"/>
    <n v="20"/>
    <s v=""/>
    <x v="2"/>
    <s v=""/>
    <s v="OK"/>
    <s v=""/>
    <n v="3.5"/>
    <s v=""/>
    <s v="Regal Zeus"/>
    <s v=""/>
    <s v=""/>
    <s v=""/>
    <n v="100"/>
    <n v="350"/>
    <n v="250"/>
    <x v="0"/>
    <s v="Best"/>
    <x v="5"/>
    <s v=""/>
    <s v=""/>
    <s v="Vic"/>
    <s v="-"/>
    <d v="1899-12-30T16:55:00"/>
    <s v="Caulfield"/>
    <n v="9"/>
    <n v="4"/>
    <s v="Regal Zeus"/>
    <s v=""/>
    <s v=""/>
  </r>
  <r>
    <x v="96"/>
    <d v="1899-12-30T17:15:00"/>
    <x v="1"/>
    <n v="9"/>
    <n v="11"/>
    <s v="Ducasse"/>
    <s v="E4"/>
    <n v="11.000000000000002"/>
    <n v="40"/>
    <x v="3"/>
    <s v="E4-11/Edge-14/Nat-15"/>
    <s v="OK"/>
    <n v="160"/>
    <m/>
    <s v=""/>
    <s v="Ducasse"/>
    <n v="200"/>
    <s v=""/>
    <n v="-200"/>
    <n v="100"/>
    <s v=""/>
    <n v="-100"/>
    <x v="0"/>
    <s v="ave"/>
    <x v="4"/>
    <s v=""/>
    <n v="-100"/>
    <s v="NSW"/>
    <s v="-"/>
    <d v="1899-12-30T17:15:00"/>
    <s v="Rosehill"/>
    <n v="9"/>
    <n v="11"/>
    <s v="Ducasse"/>
    <s v="E4-11/Edge-14/Nat-15"/>
    <n v="100"/>
  </r>
  <r>
    <x v="96"/>
    <d v="1899-12-30T17:15:00"/>
    <x v="1"/>
    <n v="9"/>
    <n v="11"/>
    <s v="Ducasse"/>
    <s v="Edge"/>
    <n v="14"/>
    <s v=""/>
    <x v="2"/>
    <s v=""/>
    <s v="OK"/>
    <s v=""/>
    <m/>
    <s v=""/>
    <s v="Ducasse"/>
    <s v=""/>
    <s v=""/>
    <s v=""/>
    <n v="100"/>
    <s v=""/>
    <n v="-100"/>
    <x v="0"/>
    <s v="ave"/>
    <x v="5"/>
    <s v=""/>
    <s v=""/>
    <s v="NSW"/>
    <s v="-"/>
    <d v="1899-12-30T17:15:00"/>
    <s v="Rosehill"/>
    <n v="9"/>
    <n v="11"/>
    <s v="Ducasse"/>
    <s v=""/>
    <s v=""/>
  </r>
  <r>
    <x v="96"/>
    <d v="1899-12-30T17:15:00"/>
    <x v="1"/>
    <n v="9"/>
    <n v="11"/>
    <s v="Ducasse"/>
    <s v="Nat"/>
    <n v="15"/>
    <s v=""/>
    <x v="2"/>
    <s v=""/>
    <s v="OK"/>
    <s v=""/>
    <m/>
    <s v=""/>
    <s v="Ducasse"/>
    <s v=""/>
    <s v=""/>
    <s v=""/>
    <n v="100"/>
    <s v=""/>
    <n v="-100"/>
    <x v="0"/>
    <s v="ave"/>
    <x v="5"/>
    <s v=""/>
    <s v=""/>
    <s v="NSW"/>
    <s v="-"/>
    <d v="1899-12-30T17:15:00"/>
    <s v="Rosehill"/>
    <n v="9"/>
    <n v="11"/>
    <s v="Ducasse"/>
    <s v=""/>
    <s v=""/>
  </r>
  <r>
    <x v="96"/>
    <d v="1899-12-30T17:15:00"/>
    <x v="1"/>
    <n v="9"/>
    <n v="2"/>
    <s v="Iowna Merc"/>
    <s v="Pro Syd"/>
    <n v="10"/>
    <n v="10"/>
    <x v="0"/>
    <s v="Pro Syd-10"/>
    <s v="OK"/>
    <n v="40"/>
    <n v="12"/>
    <n v="480"/>
    <s v="Iowna Merc"/>
    <s v=""/>
    <s v=""/>
    <s v=""/>
    <n v="100"/>
    <n v="1200"/>
    <n v="1100"/>
    <x v="0"/>
    <s v="Poor &lt;55"/>
    <x v="2"/>
    <n v="240"/>
    <n v="220"/>
    <s v="NSW"/>
    <s v="-"/>
    <d v="1899-12-30T17:15:00"/>
    <s v="Rosehill"/>
    <n v="9"/>
    <n v="2"/>
    <s v="Iowna Merc"/>
    <s v="Pro Syd-10"/>
    <n v="20"/>
  </r>
  <r>
    <x v="96"/>
    <d v="1899-12-30T17:15:00"/>
    <x v="1"/>
    <n v="9"/>
    <n v="9"/>
    <s v="Willaidow"/>
    <s v="E4"/>
    <n v="10"/>
    <n v="40"/>
    <x v="3"/>
    <s v="E4-10/Edge-15/Pro Syd-15"/>
    <s v="OK"/>
    <n v="160"/>
    <m/>
    <s v=""/>
    <s v="Willaidow"/>
    <n v="200"/>
    <s v=""/>
    <n v="-200"/>
    <n v="100"/>
    <s v=""/>
    <n v="-100"/>
    <x v="0"/>
    <s v="ave"/>
    <x v="4"/>
    <s v=""/>
    <n v="-100"/>
    <s v="NSW"/>
    <s v="-"/>
    <d v="1899-12-30T17:15:00"/>
    <s v="Rosehill"/>
    <n v="9"/>
    <n v="9"/>
    <s v="Willaidow"/>
    <s v="E4-10/Edge-15/Pro Syd-15"/>
    <n v="100"/>
  </r>
  <r>
    <x v="96"/>
    <d v="1899-12-30T17:15:00"/>
    <x v="1"/>
    <n v="9"/>
    <n v="9"/>
    <s v="Willaidow"/>
    <s v="Edge"/>
    <n v="15"/>
    <s v=""/>
    <x v="2"/>
    <s v=""/>
    <s v="OK"/>
    <s v=""/>
    <m/>
    <s v=""/>
    <s v="Willaidow"/>
    <s v=""/>
    <s v=""/>
    <s v=""/>
    <n v="100"/>
    <s v=""/>
    <n v="-100"/>
    <x v="0"/>
    <s v="ave"/>
    <x v="5"/>
    <s v=""/>
    <s v=""/>
    <s v="NSW"/>
    <s v="-"/>
    <d v="1899-12-30T17:15:00"/>
    <s v="Rosehill"/>
    <n v="9"/>
    <n v="9"/>
    <s v="Willaidow"/>
    <s v=""/>
    <s v=""/>
  </r>
  <r>
    <x v="96"/>
    <d v="1899-12-30T17:15:00"/>
    <x v="1"/>
    <n v="9"/>
    <n v="9"/>
    <s v="Willaidow"/>
    <s v="Pro Syd"/>
    <n v="15"/>
    <s v=""/>
    <x v="2"/>
    <s v=""/>
    <s v="OK"/>
    <s v=""/>
    <m/>
    <s v=""/>
    <s v="Willaidow"/>
    <s v=""/>
    <s v=""/>
    <s v=""/>
    <n v="100"/>
    <s v=""/>
    <n v="-100"/>
    <x v="0"/>
    <s v="ave"/>
    <x v="5"/>
    <s v=""/>
    <s v=""/>
    <s v="NSW"/>
    <s v="-"/>
    <d v="1899-12-30T17:15:00"/>
    <s v="Rosehill"/>
    <n v="9"/>
    <n v="9"/>
    <s v="Willaidow"/>
    <s v=""/>
    <s v=""/>
  </r>
  <r>
    <x v="96"/>
    <d v="1899-12-30T17:27:00"/>
    <x v="2"/>
    <n v="11"/>
    <n v="13"/>
    <s v="Heyoka"/>
    <s v="Nat"/>
    <n v="10"/>
    <n v="10"/>
    <x v="0"/>
    <s v="Nat-10"/>
    <s v=""/>
    <n v="40"/>
    <n v="2.9"/>
    <n v="116"/>
    <s v="Heyoka"/>
    <s v=""/>
    <s v=""/>
    <s v=""/>
    <n v="100"/>
    <n v="290"/>
    <n v="190"/>
    <x v="0"/>
    <s v="Q"/>
    <x v="3"/>
    <n v="116"/>
    <n v="76"/>
    <s v="Qld"/>
    <s v="-"/>
    <d v="1899-12-30T17:27:00"/>
    <s v="Eagle Farm"/>
    <n v="11"/>
    <n v="13"/>
    <s v="Heyoka"/>
    <s v="Nat-10"/>
    <n v="40"/>
  </r>
  <r>
    <x v="96"/>
    <d v="1899-12-30T17:55:00"/>
    <x v="1"/>
    <n v="10"/>
    <n v="10"/>
    <s v="Watch My Girl"/>
    <s v="E4"/>
    <n v="10"/>
    <n v="40"/>
    <x v="3"/>
    <s v="E4-10/Edge-15/Pro Syd-15"/>
    <s v="OK"/>
    <n v="160"/>
    <m/>
    <s v=""/>
    <s v="Watch My Girl"/>
    <n v="200"/>
    <s v=""/>
    <n v="-200"/>
    <n v="100"/>
    <s v=""/>
    <n v="-100"/>
    <x v="0"/>
    <s v="ave"/>
    <x v="4"/>
    <s v=""/>
    <n v="-100"/>
    <s v="NSW"/>
    <s v="-"/>
    <d v="1899-12-30T17:55:00"/>
    <s v="Rosehill"/>
    <n v="10"/>
    <n v="10"/>
    <s v="Watch My Girl"/>
    <s v="E4-10/Edge-15/Pro Syd-15"/>
    <n v="100"/>
  </r>
  <r>
    <x v="96"/>
    <d v="1899-12-30T17:55:00"/>
    <x v="1"/>
    <n v="10"/>
    <n v="10"/>
    <s v="Watch My Girl"/>
    <s v="Edge"/>
    <n v="15"/>
    <s v=""/>
    <x v="2"/>
    <s v=""/>
    <s v="OK"/>
    <s v=""/>
    <m/>
    <s v=""/>
    <s v="Watch My Girl"/>
    <s v=""/>
    <s v=""/>
    <s v=""/>
    <n v="100"/>
    <s v=""/>
    <n v="-100"/>
    <x v="0"/>
    <s v="ave"/>
    <x v="5"/>
    <s v=""/>
    <s v=""/>
    <s v="NSW"/>
    <s v="-"/>
    <d v="1899-12-30T17:55:00"/>
    <s v="Rosehill"/>
    <n v="10"/>
    <n v="10"/>
    <s v="Watch My Girl"/>
    <s v=""/>
    <s v=""/>
  </r>
  <r>
    <x v="96"/>
    <d v="1899-12-30T17:55:00"/>
    <x v="1"/>
    <n v="10"/>
    <n v="10"/>
    <s v="Watch My Girl"/>
    <s v="Pro Syd"/>
    <n v="15"/>
    <s v=""/>
    <x v="2"/>
    <s v=""/>
    <s v="OK"/>
    <s v=""/>
    <m/>
    <s v=""/>
    <s v="Watch My Girl"/>
    <s v=""/>
    <s v=""/>
    <s v=""/>
    <n v="100"/>
    <s v=""/>
    <n v="-100"/>
    <x v="0"/>
    <s v="ave"/>
    <x v="5"/>
    <s v=""/>
    <s v=""/>
    <s v="NSW"/>
    <s v="-"/>
    <d v="1899-12-30T17:55:00"/>
    <s v="Rosehill"/>
    <n v="10"/>
    <n v="10"/>
    <s v="Watch My Girl"/>
    <s v=""/>
    <s v=""/>
  </r>
  <r>
    <x v="97"/>
    <d v="1899-12-30T12:15:00"/>
    <x v="3"/>
    <n v="1"/>
    <n v="7"/>
    <s v="Bur Dubai"/>
    <s v="E4"/>
    <n v="12"/>
    <n v="26"/>
    <x v="1"/>
    <s v="E4-12/Edge-14"/>
    <s v="OK"/>
    <n v="104"/>
    <n v="3.1"/>
    <n v="322.40000000000003"/>
    <s v="Bur Dubai"/>
    <n v="200"/>
    <n v="620"/>
    <n v="420"/>
    <n v="100"/>
    <n v="310"/>
    <n v="210"/>
    <x v="0"/>
    <s v="ave"/>
    <x v="4"/>
    <n v="310"/>
    <n v="210"/>
    <s v="Vic"/>
    <s v="-"/>
    <d v="1899-12-30T12:15:00"/>
    <s v="Moonee Valley"/>
    <n v="1"/>
    <n v="7"/>
    <s v="Bur Dubai"/>
    <s v="E4-12/Edge-14"/>
    <n v="100"/>
  </r>
  <r>
    <x v="97"/>
    <d v="1899-12-30T12:15:00"/>
    <x v="3"/>
    <n v="1"/>
    <n v="7"/>
    <s v="Bur Dubai"/>
    <s v="Edge"/>
    <n v="14"/>
    <s v=""/>
    <x v="2"/>
    <s v=""/>
    <s v="OK"/>
    <s v=""/>
    <m/>
    <s v=""/>
    <s v="Bur Dubai"/>
    <s v=""/>
    <s v=""/>
    <s v=""/>
    <n v="100"/>
    <s v=""/>
    <n v="-100"/>
    <x v="0"/>
    <s v="ave"/>
    <x v="5"/>
    <s v=""/>
    <s v=""/>
    <s v="Vic"/>
    <s v="-"/>
    <d v="1899-12-30T12:15:00"/>
    <s v="Moonee Valley"/>
    <n v="1"/>
    <n v="7"/>
    <s v="Bur Dubai"/>
    <s v=""/>
    <s v=""/>
  </r>
  <r>
    <x v="97"/>
    <d v="1899-12-30T13:05:00"/>
    <x v="1"/>
    <n v="2"/>
    <n v="7"/>
    <s v="Mare Of Mt Buller"/>
    <s v="Pro Syd"/>
    <n v="10"/>
    <n v="10"/>
    <x v="0"/>
    <s v="Pro Syd-10"/>
    <s v="OK"/>
    <n v="40"/>
    <n v="4"/>
    <n v="160"/>
    <s v="Mare Of Mt Buller"/>
    <s v=""/>
    <s v=""/>
    <s v=""/>
    <n v="100"/>
    <n v="400"/>
    <n v="300"/>
    <x v="0"/>
    <s v="Poor &lt;55"/>
    <x v="2"/>
    <n v="80"/>
    <n v="60"/>
    <s v="NSW"/>
    <s v="-"/>
    <d v="1899-12-30T13:05:00"/>
    <s v="Rosehill"/>
    <n v="2"/>
    <n v="7"/>
    <s v="Mare Of Mt Buller"/>
    <s v="Pro Syd-10"/>
    <n v="20"/>
  </r>
  <r>
    <x v="97"/>
    <d v="1899-12-30T13:13:00"/>
    <x v="2"/>
    <n v="1"/>
    <n v="1"/>
    <s v="Free Carry"/>
    <s v="Nat"/>
    <n v="10"/>
    <n v="10"/>
    <x v="0"/>
    <s v="Nat-10"/>
    <s v=""/>
    <n v="40"/>
    <m/>
    <s v=""/>
    <s v="Free Carry"/>
    <s v=""/>
    <s v=""/>
    <s v=""/>
    <n v="100"/>
    <s v=""/>
    <n v="-100"/>
    <x v="0"/>
    <s v="Q"/>
    <x v="3"/>
    <s v=""/>
    <n v="-40"/>
    <s v="Qld"/>
    <s v="-"/>
    <d v="1899-12-30T13:13:00"/>
    <s v="Eagle Farm"/>
    <n v="1"/>
    <n v="1"/>
    <s v="Free Carry"/>
    <s v="Nat-10"/>
    <n v="40"/>
  </r>
  <r>
    <x v="97"/>
    <d v="1899-12-30T13:48:00"/>
    <x v="2"/>
    <n v="2"/>
    <n v="7"/>
    <s v="Iverson"/>
    <s v="Nat"/>
    <n v="10"/>
    <n v="10"/>
    <x v="0"/>
    <s v="Nat-10"/>
    <s v=""/>
    <n v="40"/>
    <m/>
    <s v=""/>
    <s v="Iverson"/>
    <s v=""/>
    <s v=""/>
    <s v=""/>
    <n v="100"/>
    <s v=""/>
    <n v="-100"/>
    <x v="0"/>
    <s v="Q"/>
    <x v="3"/>
    <s v=""/>
    <n v="-40"/>
    <s v="Qld"/>
    <s v="-"/>
    <d v="1899-12-30T13:48:00"/>
    <s v="Eagle Farm"/>
    <n v="2"/>
    <n v="7"/>
    <s v="Iverson"/>
    <s v="Nat-10"/>
    <n v="40"/>
  </r>
  <r>
    <x v="97"/>
    <d v="1899-12-30T13:55:00"/>
    <x v="3"/>
    <n v="4"/>
    <n v="7"/>
    <s v="Capper Thirtynine"/>
    <s v="Edge"/>
    <n v="12"/>
    <n v="22"/>
    <x v="1"/>
    <s v="Edge-12/Pro Mel-10"/>
    <s v="OK"/>
    <n v="88"/>
    <m/>
    <s v=""/>
    <s v="Capper Thirtynine"/>
    <n v="100"/>
    <s v=""/>
    <n v="-100"/>
    <n v="100"/>
    <s v=""/>
    <n v="-100"/>
    <x v="0"/>
    <s v="ave"/>
    <x v="0"/>
    <s v=""/>
    <n v="-50"/>
    <s v="Vic"/>
    <s v="-"/>
    <d v="1899-12-30T13:55:00"/>
    <s v="Moonee Valley"/>
    <n v="4"/>
    <n v="7"/>
    <s v="Capper Thirtynine"/>
    <s v="Edge-12/Pro Mel-10"/>
    <n v="50"/>
  </r>
  <r>
    <x v="97"/>
    <d v="1899-12-30T13:55:00"/>
    <x v="3"/>
    <n v="4"/>
    <n v="7"/>
    <s v="Capper Thirtynine"/>
    <s v="Pro Mel"/>
    <n v="10"/>
    <s v=""/>
    <x v="2"/>
    <s v=""/>
    <s v="OK"/>
    <s v=""/>
    <m/>
    <s v=""/>
    <s v="Capper Thirtynine"/>
    <s v=""/>
    <s v=""/>
    <s v=""/>
    <n v="100"/>
    <s v=""/>
    <n v="-100"/>
    <x v="0"/>
    <s v="ave"/>
    <x v="5"/>
    <s v=""/>
    <s v=""/>
    <s v="Vic"/>
    <s v="-"/>
    <d v="1899-12-30T13:55:00"/>
    <s v="Moonee Valley"/>
    <n v="4"/>
    <n v="7"/>
    <s v="Capper Thirtynine"/>
    <s v=""/>
    <s v=""/>
  </r>
  <r>
    <x v="97"/>
    <d v="1899-12-30T14:15:00"/>
    <x v="1"/>
    <n v="4"/>
    <n v="3"/>
    <s v="Autumn Glow"/>
    <s v="E4"/>
    <n v="11.000000000000002"/>
    <n v="41"/>
    <x v="3"/>
    <s v="E4-11/Edge-15/Nat-15"/>
    <s v="OK"/>
    <n v="164"/>
    <n v="1.95"/>
    <n v="319.8"/>
    <s v="Autumn Glow"/>
    <n v="200"/>
    <n v="390"/>
    <n v="190"/>
    <n v="100"/>
    <n v="195"/>
    <n v="95"/>
    <x v="0"/>
    <s v="ave"/>
    <x v="4"/>
    <n v="195"/>
    <n v="95"/>
    <s v="NSW"/>
    <s v="-"/>
    <d v="1899-12-30T14:15:00"/>
    <s v="Rosehill"/>
    <n v="4"/>
    <n v="3"/>
    <s v="Autumn Glow"/>
    <s v="E4-11/Edge-15/Nat-15"/>
    <n v="100"/>
  </r>
  <r>
    <x v="97"/>
    <d v="1899-12-30T14:15:00"/>
    <x v="1"/>
    <n v="4"/>
    <n v="3"/>
    <s v="Autumn Glow"/>
    <s v="Edge"/>
    <n v="15"/>
    <s v=""/>
    <x v="2"/>
    <s v=""/>
    <s v="OK"/>
    <s v=""/>
    <m/>
    <s v=""/>
    <s v="Autumn Glow"/>
    <s v=""/>
    <s v=""/>
    <s v=""/>
    <n v="100"/>
    <s v=""/>
    <n v="-100"/>
    <x v="0"/>
    <s v="ave"/>
    <x v="5"/>
    <s v=""/>
    <s v=""/>
    <s v="NSW"/>
    <s v="-"/>
    <d v="1899-12-30T14:15:00"/>
    <s v="Rosehill"/>
    <n v="4"/>
    <n v="3"/>
    <s v="Autumn Glow"/>
    <s v=""/>
    <s v=""/>
  </r>
  <r>
    <x v="97"/>
    <d v="1899-12-30T14:15:00"/>
    <x v="1"/>
    <n v="4"/>
    <n v="3"/>
    <s v="Autumn Glow"/>
    <s v="Nat"/>
    <n v="15"/>
    <s v=""/>
    <x v="2"/>
    <s v=""/>
    <s v="OK"/>
    <s v=""/>
    <m/>
    <s v=""/>
    <s v="Autumn Glow"/>
    <s v=""/>
    <s v=""/>
    <s v=""/>
    <n v="100"/>
    <s v=""/>
    <n v="-100"/>
    <x v="0"/>
    <s v="ave"/>
    <x v="5"/>
    <s v=""/>
    <s v=""/>
    <s v="NSW"/>
    <s v="-"/>
    <d v="1899-12-30T14:15:00"/>
    <s v="Rosehill"/>
    <n v="4"/>
    <n v="3"/>
    <s v="Autumn Glow"/>
    <s v=""/>
    <s v=""/>
  </r>
  <r>
    <x v="97"/>
    <d v="1899-12-30T14:30:00"/>
    <x v="3"/>
    <n v="5"/>
    <n v="2"/>
    <s v="Dashing Duchess"/>
    <s v="E4"/>
    <n v="12"/>
    <n v="26"/>
    <x v="1"/>
    <s v="E4-12/Edge-14"/>
    <s v="OK"/>
    <n v="104"/>
    <m/>
    <s v=""/>
    <s v="Dashing Duchess"/>
    <n v="200"/>
    <s v=""/>
    <n v="-200"/>
    <n v="100"/>
    <s v=""/>
    <n v="-100"/>
    <x v="0"/>
    <s v="ave"/>
    <x v="4"/>
    <s v=""/>
    <n v="-100"/>
    <s v="Vic"/>
    <s v="-"/>
    <d v="1899-12-30T14:30:00"/>
    <s v="Moonee Valley"/>
    <n v="5"/>
    <n v="2"/>
    <s v="Dashing Duchess"/>
    <s v="E4-12/Edge-14"/>
    <n v="100"/>
  </r>
  <r>
    <x v="97"/>
    <d v="1899-12-30T14:30:00"/>
    <x v="3"/>
    <n v="5"/>
    <n v="2"/>
    <s v="Dashing Duchess"/>
    <s v="Edge"/>
    <n v="14"/>
    <s v=""/>
    <x v="2"/>
    <s v=""/>
    <s v="OK"/>
    <s v=""/>
    <m/>
    <s v=""/>
    <s v="Dashing Duchess"/>
    <s v=""/>
    <s v=""/>
    <s v=""/>
    <n v="100"/>
    <s v=""/>
    <n v="-100"/>
    <x v="0"/>
    <s v="ave"/>
    <x v="5"/>
    <s v=""/>
    <s v=""/>
    <s v="Vic"/>
    <s v="-"/>
    <d v="1899-12-30T14:30:00"/>
    <s v="Moonee Valley"/>
    <n v="5"/>
    <n v="2"/>
    <s v="Dashing Duchess"/>
    <s v=""/>
    <s v=""/>
  </r>
  <r>
    <x v="97"/>
    <d v="1899-12-30T14:50:00"/>
    <x v="1"/>
    <n v="5"/>
    <n v="6"/>
    <s v="Via Sistina"/>
    <s v="E4"/>
    <n v="11.000000000000002"/>
    <n v="41"/>
    <x v="3"/>
    <s v="E4-11/Edge-15/Nat-15"/>
    <s v="OK"/>
    <n v="164"/>
    <n v="1.3"/>
    <n v="213.20000000000002"/>
    <s v="Via Sistina"/>
    <n v="200"/>
    <n v="260"/>
    <n v="60"/>
    <n v="100"/>
    <n v="130"/>
    <n v="30"/>
    <x v="0"/>
    <s v="ave"/>
    <x v="4"/>
    <n v="130"/>
    <n v="30"/>
    <s v="NSW"/>
    <s v="-"/>
    <d v="1899-12-30T14:50:00"/>
    <s v="Rosehill"/>
    <n v="5"/>
    <n v="6"/>
    <s v="Via Sistina"/>
    <s v="E4-11/Edge-15/Nat-15"/>
    <n v="100"/>
  </r>
  <r>
    <x v="97"/>
    <d v="1899-12-30T14:50:00"/>
    <x v="1"/>
    <n v="5"/>
    <n v="6"/>
    <s v="Via Sistina"/>
    <s v="Edge"/>
    <n v="15"/>
    <s v=""/>
    <x v="2"/>
    <s v=""/>
    <s v="OK"/>
    <s v=""/>
    <m/>
    <s v=""/>
    <s v="Via Sistina"/>
    <s v=""/>
    <s v=""/>
    <s v=""/>
    <n v="100"/>
    <s v=""/>
    <n v="-100"/>
    <x v="0"/>
    <s v="ave"/>
    <x v="5"/>
    <s v=""/>
    <s v=""/>
    <s v="NSW"/>
    <s v="-"/>
    <d v="1899-12-30T14:50:00"/>
    <s v="Rosehill"/>
    <n v="5"/>
    <n v="6"/>
    <s v="Via Sistina"/>
    <s v=""/>
    <s v=""/>
  </r>
  <r>
    <x v="97"/>
    <d v="1899-12-30T14:50:00"/>
    <x v="1"/>
    <n v="5"/>
    <n v="6"/>
    <s v="Via Sistina"/>
    <s v="Nat"/>
    <n v="15"/>
    <s v=""/>
    <x v="2"/>
    <s v=""/>
    <s v="OK"/>
    <s v=""/>
    <m/>
    <s v=""/>
    <s v="Via Sistina"/>
    <s v=""/>
    <s v=""/>
    <s v=""/>
    <n v="100"/>
    <s v=""/>
    <n v="-100"/>
    <x v="0"/>
    <s v="ave"/>
    <x v="5"/>
    <s v=""/>
    <s v=""/>
    <s v="NSW"/>
    <s v="-"/>
    <d v="1899-12-30T14:50:00"/>
    <s v="Rosehill"/>
    <n v="5"/>
    <n v="6"/>
    <s v="Via Sistina"/>
    <s v=""/>
    <s v=""/>
  </r>
  <r>
    <x v="97"/>
    <d v="1899-12-30T14:58:00"/>
    <x v="2"/>
    <n v="4"/>
    <n v="3"/>
    <s v="Devastate"/>
    <s v="Nat"/>
    <n v="10"/>
    <n v="10"/>
    <x v="0"/>
    <s v="Nat-10"/>
    <s v=""/>
    <n v="40"/>
    <m/>
    <s v=""/>
    <s v="Devastate"/>
    <s v=""/>
    <s v=""/>
    <s v=""/>
    <n v="100"/>
    <s v=""/>
    <n v="-100"/>
    <x v="0"/>
    <s v="Q"/>
    <x v="3"/>
    <s v=""/>
    <n v="-40"/>
    <s v="Qld"/>
    <s v="-"/>
    <d v="1899-12-30T14:58:00"/>
    <s v="Eagle Farm"/>
    <n v="4"/>
    <n v="3"/>
    <s v="Devastate"/>
    <s v="Nat-10"/>
    <n v="40"/>
  </r>
  <r>
    <x v="97"/>
    <d v="1899-12-30T15:33:00"/>
    <x v="2"/>
    <n v="5"/>
    <n v="9"/>
    <s v="Super Daisy"/>
    <s v="Nat"/>
    <n v="10"/>
    <n v="10"/>
    <x v="0"/>
    <s v="Nat-10"/>
    <s v=""/>
    <n v="40"/>
    <n v="3.8"/>
    <n v="152"/>
    <s v="Super Daisy"/>
    <s v=""/>
    <s v=""/>
    <s v=""/>
    <n v="100"/>
    <n v="380"/>
    <n v="280"/>
    <x v="0"/>
    <s v="Q"/>
    <x v="3"/>
    <n v="152"/>
    <n v="112"/>
    <s v="Qld"/>
    <s v="-"/>
    <d v="1899-12-30T15:33:00"/>
    <s v="Eagle Farm"/>
    <n v="5"/>
    <n v="9"/>
    <s v="Super Daisy"/>
    <s v="Nat-10"/>
    <n v="40"/>
  </r>
  <r>
    <x v="97"/>
    <d v="1899-12-30T16:47:00"/>
    <x v="2"/>
    <n v="7"/>
    <n v="5"/>
    <s v="Track Tale"/>
    <s v="Nat"/>
    <n v="10"/>
    <n v="10"/>
    <x v="0"/>
    <s v="Nat-10"/>
    <s v=""/>
    <n v="40"/>
    <m/>
    <s v=""/>
    <s v="Track Tale"/>
    <s v=""/>
    <s v=""/>
    <s v=""/>
    <n v="100"/>
    <s v=""/>
    <n v="-100"/>
    <x v="0"/>
    <s v="Q"/>
    <x v="3"/>
    <s v=""/>
    <n v="-40"/>
    <s v="Qld"/>
    <s v="-"/>
    <d v="1899-12-30T16:47:00"/>
    <s v="Eagle Farm"/>
    <n v="7"/>
    <n v="5"/>
    <s v="Track Tale"/>
    <s v="Nat-10"/>
    <n v="40"/>
  </r>
  <r>
    <x v="97"/>
    <d v="1899-12-30T17:27:00"/>
    <x v="2"/>
    <n v="8"/>
    <n v="8"/>
    <s v="Ouroboros"/>
    <s v="Nat"/>
    <n v="10"/>
    <n v="10"/>
    <x v="0"/>
    <s v="Nat-10"/>
    <s v=""/>
    <n v="40"/>
    <n v="2.2000000000000002"/>
    <n v="88"/>
    <s v="Ouroboros"/>
    <s v=""/>
    <s v=""/>
    <s v=""/>
    <n v="100"/>
    <n v="220.00000000000003"/>
    <n v="120.00000000000003"/>
    <x v="0"/>
    <s v="Q"/>
    <x v="3"/>
    <n v="88"/>
    <n v="48"/>
    <s v="Qld"/>
    <s v="-"/>
    <d v="1899-12-30T17:27:00"/>
    <s v="Eagle Farm"/>
    <n v="8"/>
    <n v="8"/>
    <s v="Ouroboros"/>
    <s v="Nat-10"/>
    <n v="40"/>
  </r>
  <r>
    <x v="97"/>
    <d v="1899-12-30T17:35:00"/>
    <x v="3"/>
    <n v="10"/>
    <n v="8"/>
    <s v="Scillato"/>
    <s v="E4"/>
    <n v="20"/>
    <n v="53"/>
    <x v="3"/>
    <s v="E4-20/Edge-20/Nat-13"/>
    <s v="OK"/>
    <n v="212"/>
    <m/>
    <s v=""/>
    <s v="Scillato"/>
    <n v="200"/>
    <s v=""/>
    <n v="-200"/>
    <n v="100"/>
    <s v=""/>
    <n v="-100"/>
    <x v="0"/>
    <s v="ave"/>
    <x v="4"/>
    <s v=""/>
    <n v="-100"/>
    <s v="Vic"/>
    <s v="-"/>
    <d v="1899-12-30T17:35:00"/>
    <s v="Moonee Valley"/>
    <n v="10"/>
    <n v="8"/>
    <s v="Scillato"/>
    <s v="E4-20/Edge-20/Nat-13"/>
    <n v="100"/>
  </r>
  <r>
    <x v="97"/>
    <d v="1899-12-30T17:35:00"/>
    <x v="3"/>
    <n v="10"/>
    <n v="8"/>
    <s v="Scillato"/>
    <s v="Edge"/>
    <n v="20"/>
    <s v=""/>
    <x v="2"/>
    <s v=""/>
    <s v="OK"/>
    <s v=""/>
    <m/>
    <s v=""/>
    <s v="Scillato"/>
    <s v=""/>
    <s v=""/>
    <s v=""/>
    <n v="100"/>
    <s v=""/>
    <n v="-100"/>
    <x v="0"/>
    <s v="ave"/>
    <x v="5"/>
    <s v=""/>
    <s v=""/>
    <s v="Vic"/>
    <s v="-"/>
    <d v="1899-12-30T17:35:00"/>
    <s v="Moonee Valley"/>
    <n v="10"/>
    <n v="8"/>
    <s v="Scillato"/>
    <s v=""/>
    <s v=""/>
  </r>
  <r>
    <x v="97"/>
    <d v="1899-12-30T17:35:00"/>
    <x v="3"/>
    <n v="10"/>
    <n v="8"/>
    <s v="Scillato"/>
    <s v="Nat"/>
    <n v="13"/>
    <s v=""/>
    <x v="2"/>
    <s v=""/>
    <s v="OK"/>
    <s v=""/>
    <m/>
    <s v=""/>
    <s v="Scillato"/>
    <s v=""/>
    <s v=""/>
    <s v=""/>
    <n v="100"/>
    <s v=""/>
    <n v="-100"/>
    <x v="0"/>
    <s v="ave"/>
    <x v="5"/>
    <s v=""/>
    <s v=""/>
    <s v="Vic"/>
    <s v="-"/>
    <d v="1899-12-30T17:35:00"/>
    <s v="Moonee Valley"/>
    <n v="10"/>
    <n v="8"/>
    <s v="Scillato"/>
    <s v=""/>
    <s v=""/>
  </r>
  <r>
    <x v="97"/>
    <d v="1899-12-30T17:55:00"/>
    <x v="1"/>
    <n v="10"/>
    <n v="7"/>
    <s v="Outback Miss"/>
    <s v="E4"/>
    <n v="10"/>
    <n v="23"/>
    <x v="1"/>
    <s v="E4-10/Nat-13"/>
    <s v="OK"/>
    <n v="92"/>
    <m/>
    <s v=""/>
    <s v="Outback Miss"/>
    <n v="100"/>
    <s v=""/>
    <n v="-100"/>
    <n v="100"/>
    <s v=""/>
    <n v="-100"/>
    <x v="0"/>
    <s v="ave"/>
    <x v="0"/>
    <s v=""/>
    <n v="-50"/>
    <s v="NSW"/>
    <s v="-"/>
    <d v="1899-12-30T17:55:00"/>
    <s v="Rosehill"/>
    <n v="10"/>
    <n v="7"/>
    <s v="Outback Miss"/>
    <s v="E4-10/Nat-13"/>
    <n v="50"/>
  </r>
  <r>
    <x v="97"/>
    <d v="1899-12-30T17:55:00"/>
    <x v="1"/>
    <n v="10"/>
    <n v="7"/>
    <s v="Outback Miss"/>
    <s v="Nat"/>
    <n v="13"/>
    <s v=""/>
    <x v="2"/>
    <s v=""/>
    <s v="OK"/>
    <s v=""/>
    <m/>
    <s v=""/>
    <s v="Outback Miss"/>
    <s v=""/>
    <s v=""/>
    <s v=""/>
    <n v="100"/>
    <s v=""/>
    <n v="-100"/>
    <x v="0"/>
    <s v="ave"/>
    <x v="5"/>
    <s v=""/>
    <s v=""/>
    <s v="NSW"/>
    <s v="-"/>
    <d v="1899-12-30T17:55:00"/>
    <s v="Rosehill"/>
    <n v="10"/>
    <n v="7"/>
    <s v="Outback Miss"/>
    <s v=""/>
    <s v=""/>
  </r>
  <r>
    <x v="97"/>
    <d v="1899-12-30T17:55:00"/>
    <x v="1"/>
    <n v="10"/>
    <n v="8"/>
    <s v="Spring Lee"/>
    <s v="E4"/>
    <n v="10"/>
    <n v="40"/>
    <x v="3"/>
    <s v="E4-10/Edge-15/Pro Syd-15"/>
    <s v="OK"/>
    <n v="160"/>
    <m/>
    <s v=""/>
    <s v="Spring Lee"/>
    <n v="200"/>
    <s v=""/>
    <n v="-200"/>
    <n v="100"/>
    <s v=""/>
    <n v="-100"/>
    <x v="0"/>
    <s v="ave"/>
    <x v="4"/>
    <s v=""/>
    <n v="-100"/>
    <s v="NSW"/>
    <s v="-"/>
    <d v="1899-12-30T17:55:00"/>
    <s v="Rosehill"/>
    <n v="10"/>
    <n v="8"/>
    <s v="Spring Lee"/>
    <s v="E4-10/Edge-15/Pro Syd-15"/>
    <n v="100"/>
  </r>
  <r>
    <x v="97"/>
    <d v="1899-12-30T17:55:00"/>
    <x v="1"/>
    <n v="10"/>
    <n v="8"/>
    <s v="Spring Lee"/>
    <s v="Edge"/>
    <n v="15"/>
    <s v=""/>
    <x v="2"/>
    <s v=""/>
    <s v="OK"/>
    <s v=""/>
    <m/>
    <s v=""/>
    <s v="Spring Lee"/>
    <s v=""/>
    <s v=""/>
    <s v=""/>
    <n v="100"/>
    <s v=""/>
    <n v="-100"/>
    <x v="0"/>
    <s v="ave"/>
    <x v="5"/>
    <s v=""/>
    <s v=""/>
    <s v="NSW"/>
    <s v="-"/>
    <d v="1899-12-30T17:55:00"/>
    <s v="Rosehill"/>
    <n v="10"/>
    <n v="8"/>
    <s v="Spring Lee"/>
    <s v=""/>
    <s v=""/>
  </r>
  <r>
    <x v="97"/>
    <d v="1899-12-30T17:55:00"/>
    <x v="1"/>
    <n v="10"/>
    <n v="8"/>
    <s v="Spring Lee"/>
    <s v="Pro Syd"/>
    <n v="15"/>
    <s v=""/>
    <x v="2"/>
    <s v=""/>
    <s v="OK"/>
    <s v=""/>
    <m/>
    <s v=""/>
    <s v="Spring Lee"/>
    <s v=""/>
    <s v=""/>
    <s v=""/>
    <n v="100"/>
    <s v=""/>
    <n v="-100"/>
    <x v="0"/>
    <s v="ave"/>
    <x v="5"/>
    <s v=""/>
    <s v=""/>
    <s v="NSW"/>
    <s v="-"/>
    <d v="1899-12-30T17:55:00"/>
    <s v="Rosehill"/>
    <n v="10"/>
    <n v="8"/>
    <s v="Spring Lee"/>
    <s v=""/>
    <s v=""/>
  </r>
  <r>
    <x v="97"/>
    <d v="1899-12-30T18:05:00"/>
    <x v="3"/>
    <n v="11"/>
    <n v="12"/>
    <s v="Moby Dick"/>
    <s v="E4"/>
    <n v="10"/>
    <n v="23"/>
    <x v="1"/>
    <s v="E4-10/Nat-13"/>
    <s v="OK"/>
    <n v="92"/>
    <m/>
    <s v=""/>
    <s v="Moby Dick"/>
    <n v="100"/>
    <s v=""/>
    <n v="-100"/>
    <n v="100"/>
    <s v=""/>
    <n v="-100"/>
    <x v="0"/>
    <s v="ave"/>
    <x v="0"/>
    <s v=""/>
    <n v="-50"/>
    <s v="Vic"/>
    <s v="-"/>
    <d v="1899-12-30T18:05:00"/>
    <s v="Moonee Valley"/>
    <n v="11"/>
    <n v="12"/>
    <s v="Moby Dick"/>
    <s v="E4-10/Nat-13"/>
    <n v="50"/>
  </r>
  <r>
    <x v="97"/>
    <d v="1899-12-30T18:05:00"/>
    <x v="3"/>
    <n v="11"/>
    <n v="12"/>
    <s v="Moby Dick"/>
    <s v="Nat"/>
    <n v="13"/>
    <s v=""/>
    <x v="2"/>
    <s v=""/>
    <s v="OK"/>
    <s v=""/>
    <m/>
    <s v=""/>
    <s v="Moby Dick"/>
    <s v=""/>
    <s v=""/>
    <s v=""/>
    <n v="100"/>
    <s v=""/>
    <n v="-100"/>
    <x v="0"/>
    <s v="ave"/>
    <x v="5"/>
    <s v=""/>
    <s v=""/>
    <s v="Vic"/>
    <s v="-"/>
    <d v="1899-12-30T18:05:00"/>
    <s v="Moonee Valley"/>
    <n v="11"/>
    <n v="12"/>
    <s v="Moby Dick"/>
    <s v=""/>
    <s v=""/>
  </r>
  <r>
    <x v="97"/>
    <d v="1899-12-30T18:05:00"/>
    <x v="3"/>
    <n v="11"/>
    <n v="10"/>
    <s v="Mytemptation"/>
    <s v="Edge"/>
    <n v="12"/>
    <n v="22"/>
    <x v="1"/>
    <s v="Edge-12/Pro Mel-10"/>
    <s v="OK"/>
    <n v="88"/>
    <m/>
    <s v=""/>
    <s v="Mytemptation"/>
    <n v="100"/>
    <s v=""/>
    <n v="-100"/>
    <n v="100"/>
    <s v=""/>
    <n v="-100"/>
    <x v="0"/>
    <s v="ave"/>
    <x v="0"/>
    <s v=""/>
    <n v="-50"/>
    <s v="Vic"/>
    <s v="-"/>
    <d v="1899-12-30T18:05:00"/>
    <s v="Moonee Valley"/>
    <n v="11"/>
    <n v="10"/>
    <s v="Mytemptation"/>
    <s v="Edge-12/Pro Mel-10"/>
    <n v="50"/>
  </r>
  <r>
    <x v="97"/>
    <d v="1899-12-30T18:05:00"/>
    <x v="3"/>
    <n v="11"/>
    <n v="10"/>
    <s v="Mytemptation"/>
    <s v="Pro Mel"/>
    <n v="10"/>
    <s v=""/>
    <x v="2"/>
    <s v=""/>
    <s v="OK"/>
    <s v=""/>
    <m/>
    <s v=""/>
    <s v="Mytemptation"/>
    <s v=""/>
    <s v=""/>
    <s v=""/>
    <n v="100"/>
    <s v=""/>
    <n v="-100"/>
    <x v="0"/>
    <s v="ave"/>
    <x v="5"/>
    <s v=""/>
    <s v=""/>
    <s v="Vic"/>
    <s v="-"/>
    <d v="1899-12-30T18:05:00"/>
    <s v="Moonee Valley"/>
    <n v="11"/>
    <n v="10"/>
    <s v="Mytemptation"/>
    <s v=""/>
    <s v=""/>
  </r>
  <r>
    <x v="97"/>
    <d v="1899-12-30T18:10:00"/>
    <x v="2"/>
    <n v="9"/>
    <n v="10"/>
    <s v="Keitel"/>
    <s v="Nat"/>
    <n v="10"/>
    <n v="10"/>
    <x v="0"/>
    <s v="Nat-10"/>
    <s v=""/>
    <n v="40"/>
    <m/>
    <s v=""/>
    <s v="Keitel"/>
    <s v=""/>
    <s v=""/>
    <s v=""/>
    <n v="100"/>
    <s v=""/>
    <n v="-100"/>
    <x v="0"/>
    <s v="Q"/>
    <x v="3"/>
    <s v=""/>
    <n v="-40"/>
    <s v="Qld"/>
    <s v="-"/>
    <d v="1899-12-30T18:10:00"/>
    <s v="Eagle Farm"/>
    <n v="9"/>
    <n v="10"/>
    <s v="Keitel"/>
    <s v="Nat-10"/>
    <n v="40"/>
  </r>
  <r>
    <x v="98"/>
    <d v="1899-12-30T12:15:00"/>
    <x v="0"/>
    <n v="1"/>
    <n v="2"/>
    <s v="Bossy Nic"/>
    <s v="E4"/>
    <n v="12"/>
    <n v="12"/>
    <x v="0"/>
    <s v="E4-12"/>
    <s v="OK"/>
    <n v="48"/>
    <m/>
    <s v=""/>
    <s v="Bossy Nic"/>
    <s v=""/>
    <s v=""/>
    <s v=""/>
    <n v="100"/>
    <s v=""/>
    <n v="-100"/>
    <x v="0"/>
    <s v="Poor &lt;55"/>
    <x v="2"/>
    <s v=""/>
    <n v="-20"/>
    <s v="Vic"/>
    <s v="-"/>
    <d v="1899-12-30T12:15:00"/>
    <s v="Flemington"/>
    <n v="1"/>
    <n v="2"/>
    <s v="Bossy Nic"/>
    <s v="E4-12"/>
    <n v="20"/>
  </r>
  <r>
    <x v="98"/>
    <d v="1899-12-30T12:15:00"/>
    <x v="0"/>
    <n v="1"/>
    <n v="5"/>
    <s v="Material Dreams"/>
    <s v="E4"/>
    <n v="10"/>
    <n v="23"/>
    <x v="1"/>
    <s v="E4-10/Nat-13"/>
    <s v="OK"/>
    <n v="92"/>
    <m/>
    <s v=""/>
    <s v="Material Dreams"/>
    <n v="100"/>
    <s v=""/>
    <n v="-100"/>
    <n v="100"/>
    <s v=""/>
    <n v="-100"/>
    <x v="0"/>
    <s v="Best"/>
    <x v="4"/>
    <s v=""/>
    <n v="-100"/>
    <s v="Vic"/>
    <s v="-"/>
    <d v="1899-12-30T12:15:00"/>
    <s v="Flemington"/>
    <n v="1"/>
    <n v="5"/>
    <s v="Material Dreams"/>
    <s v="E4-10/Nat-13"/>
    <n v="100"/>
  </r>
  <r>
    <x v="98"/>
    <d v="1899-12-30T12:15:00"/>
    <x v="0"/>
    <n v="1"/>
    <n v="5"/>
    <s v="Material Dreams"/>
    <s v="Nat"/>
    <n v="13"/>
    <s v=""/>
    <x v="2"/>
    <s v=""/>
    <s v="OK"/>
    <s v=""/>
    <m/>
    <s v=""/>
    <s v="Material Dreams"/>
    <s v=""/>
    <s v=""/>
    <s v=""/>
    <n v="100"/>
    <s v=""/>
    <n v="-100"/>
    <x v="0"/>
    <s v="Best"/>
    <x v="5"/>
    <s v=""/>
    <s v=""/>
    <s v="Vic"/>
    <s v="-"/>
    <d v="1899-12-30T12:15:00"/>
    <s v="Flemington"/>
    <n v="1"/>
    <n v="5"/>
    <s v="Material Dreams"/>
    <s v=""/>
    <s v=""/>
  </r>
  <r>
    <x v="98"/>
    <d v="1899-12-30T13:55:00"/>
    <x v="0"/>
    <n v="4"/>
    <n v="1"/>
    <s v="Ndola"/>
    <s v="E4"/>
    <n v="10"/>
    <n v="23"/>
    <x v="1"/>
    <s v="E4-10/Nat-13"/>
    <s v="OK"/>
    <n v="92"/>
    <m/>
    <s v=""/>
    <s v="Ndola"/>
    <n v="100"/>
    <s v=""/>
    <n v="-100"/>
    <n v="100"/>
    <s v=""/>
    <n v="-100"/>
    <x v="0"/>
    <s v="Best"/>
    <x v="4"/>
    <s v=""/>
    <n v="-100"/>
    <s v="Vic"/>
    <s v="-"/>
    <d v="1899-12-30T13:55:00"/>
    <s v="Flemington"/>
    <n v="4"/>
    <n v="1"/>
    <s v="Ndola"/>
    <s v="E4-10/Nat-13"/>
    <n v="100"/>
  </r>
  <r>
    <x v="98"/>
    <d v="1899-12-30T13:55:00"/>
    <x v="0"/>
    <n v="4"/>
    <n v="1"/>
    <s v="Ndola"/>
    <s v="Nat"/>
    <n v="13"/>
    <s v=""/>
    <x v="2"/>
    <s v=""/>
    <s v="OK"/>
    <s v=""/>
    <m/>
    <s v=""/>
    <s v="Ndola"/>
    <s v=""/>
    <s v=""/>
    <s v=""/>
    <n v="100"/>
    <s v=""/>
    <n v="-100"/>
    <x v="0"/>
    <s v="Best"/>
    <x v="5"/>
    <s v=""/>
    <s v=""/>
    <s v="Vic"/>
    <s v="-"/>
    <d v="1899-12-30T13:55:00"/>
    <s v="Flemington"/>
    <n v="4"/>
    <n v="1"/>
    <s v="Ndola"/>
    <s v=""/>
    <s v=""/>
  </r>
  <r>
    <x v="98"/>
    <d v="1899-12-30T14:30:00"/>
    <x v="0"/>
    <n v="5"/>
    <n v="11"/>
    <s v="Hellsing"/>
    <s v="E4"/>
    <n v="12"/>
    <n v="12"/>
    <x v="0"/>
    <s v="E4-12"/>
    <s v="OK"/>
    <n v="48"/>
    <m/>
    <s v=""/>
    <s v="Hellsing"/>
    <s v=""/>
    <s v=""/>
    <s v=""/>
    <n v="100"/>
    <s v=""/>
    <n v="-100"/>
    <x v="0"/>
    <s v="Poor &lt;55"/>
    <x v="2"/>
    <s v=""/>
    <n v="-20"/>
    <s v="Vic"/>
    <s v="-"/>
    <d v="1899-12-30T14:30:00"/>
    <s v="Flemington"/>
    <n v="5"/>
    <n v="11"/>
    <s v="Hellsing"/>
    <s v="E4-12"/>
    <n v="20"/>
  </r>
  <r>
    <x v="98"/>
    <d v="1899-12-30T15:05:00"/>
    <x v="0"/>
    <n v="6"/>
    <n v="1"/>
    <s v="Oscar'S Fortune"/>
    <s v="E4"/>
    <n v="12"/>
    <n v="52"/>
    <x v="3"/>
    <s v="E4-12/Edge-20/Pro Mel-20"/>
    <s v="OK"/>
    <n v="208"/>
    <m/>
    <s v=""/>
    <s v="Oscar'S Fortune"/>
    <n v="200"/>
    <s v=""/>
    <n v="-200"/>
    <n v="100"/>
    <s v=""/>
    <n v="-100"/>
    <x v="0"/>
    <s v="Best"/>
    <x v="6"/>
    <s v=""/>
    <n v="-150"/>
    <s v="Vic"/>
    <s v="-"/>
    <d v="1899-12-30T15:05:00"/>
    <s v="Flemington"/>
    <n v="6"/>
    <n v="1"/>
    <s v="Oscar'S Fortune"/>
    <s v="E4-12/Edge-20/Pro Mel-20"/>
    <n v="150"/>
  </r>
  <r>
    <x v="98"/>
    <d v="1899-12-30T15:05:00"/>
    <x v="0"/>
    <n v="6"/>
    <n v="1"/>
    <s v="Oscar'S Fortune"/>
    <s v="Edge"/>
    <n v="20"/>
    <s v=""/>
    <x v="2"/>
    <s v=""/>
    <s v="OK"/>
    <s v=""/>
    <m/>
    <s v=""/>
    <s v="Oscar'S Fortune"/>
    <s v=""/>
    <s v=""/>
    <s v=""/>
    <n v="100"/>
    <s v=""/>
    <n v="-100"/>
    <x v="0"/>
    <s v="Best"/>
    <x v="5"/>
    <s v=""/>
    <s v=""/>
    <s v="Vic"/>
    <s v="-"/>
    <d v="1899-12-30T15:05:00"/>
    <s v="Flemington"/>
    <n v="6"/>
    <n v="1"/>
    <s v="Oscar'S Fortune"/>
    <s v=""/>
    <s v=""/>
  </r>
  <r>
    <x v="98"/>
    <d v="1899-12-30T15:05:00"/>
    <x v="0"/>
    <n v="6"/>
    <n v="1"/>
    <s v="Oscar'S Fortune"/>
    <s v="Pro Mel"/>
    <n v="20"/>
    <s v=""/>
    <x v="2"/>
    <s v=""/>
    <s v="OK"/>
    <s v=""/>
    <m/>
    <s v=""/>
    <s v="Oscar'S Fortune"/>
    <s v=""/>
    <s v=""/>
    <s v=""/>
    <n v="100"/>
    <s v=""/>
    <n v="-100"/>
    <x v="0"/>
    <s v="Best"/>
    <x v="5"/>
    <s v=""/>
    <s v=""/>
    <s v="Vic"/>
    <s v="-"/>
    <d v="1899-12-30T15:05:00"/>
    <s v="Flemington"/>
    <n v="6"/>
    <n v="1"/>
    <s v="Oscar'S Fortune"/>
    <s v=""/>
    <s v=""/>
  </r>
  <r>
    <x v="98"/>
    <d v="1899-12-30T16:55:00"/>
    <x v="0"/>
    <n v="9"/>
    <n v="3"/>
    <s v="Deakin"/>
    <s v="E4"/>
    <n v="20"/>
    <n v="73"/>
    <x v="4"/>
    <s v="E4-20/Edge-20/Nat-20/Pro Mel-13"/>
    <s v="OK"/>
    <n v="292"/>
    <m/>
    <s v=""/>
    <s v="Deakin"/>
    <n v="200"/>
    <s v=""/>
    <n v="-200"/>
    <n v="100"/>
    <s v=""/>
    <n v="-100"/>
    <x v="0"/>
    <s v="Best"/>
    <x v="6"/>
    <s v=""/>
    <n v="-150"/>
    <s v="Vic"/>
    <s v="-"/>
    <d v="1899-12-30T16:55:00"/>
    <s v="Flemington"/>
    <n v="9"/>
    <n v="3"/>
    <s v="Deakin"/>
    <s v="E4-20/Edge-20/Nat-20/Pro Mel-13"/>
    <n v="150"/>
  </r>
  <r>
    <x v="98"/>
    <d v="1899-12-30T16:55:00"/>
    <x v="0"/>
    <n v="9"/>
    <n v="3"/>
    <s v="Deakin"/>
    <s v="Edge"/>
    <n v="20"/>
    <s v=""/>
    <x v="2"/>
    <s v=""/>
    <s v="OK"/>
    <s v=""/>
    <m/>
    <s v=""/>
    <s v="Deakin"/>
    <s v=""/>
    <s v=""/>
    <s v=""/>
    <n v="100"/>
    <s v=""/>
    <n v="-100"/>
    <x v="0"/>
    <s v="Best"/>
    <x v="5"/>
    <s v=""/>
    <s v=""/>
    <s v="Vic"/>
    <s v="-"/>
    <d v="1899-12-30T16:55:00"/>
    <s v="Flemington"/>
    <n v="9"/>
    <n v="3"/>
    <s v="Deakin"/>
    <s v=""/>
    <s v=""/>
  </r>
  <r>
    <x v="98"/>
    <d v="1899-12-30T16:55:00"/>
    <x v="0"/>
    <n v="9"/>
    <n v="3"/>
    <s v="Deakin"/>
    <s v="Nat"/>
    <n v="20"/>
    <s v=""/>
    <x v="2"/>
    <s v=""/>
    <s v="OK"/>
    <s v=""/>
    <m/>
    <s v=""/>
    <s v="Deakin"/>
    <s v=""/>
    <s v=""/>
    <s v=""/>
    <n v="100"/>
    <s v=""/>
    <n v="-100"/>
    <x v="0"/>
    <s v="Best"/>
    <x v="5"/>
    <s v=""/>
    <s v=""/>
    <s v="Vic"/>
    <s v="-"/>
    <d v="1899-12-30T16:55:00"/>
    <s v="Flemington"/>
    <n v="9"/>
    <n v="3"/>
    <s v="Deakin"/>
    <s v=""/>
    <s v=""/>
  </r>
  <r>
    <x v="98"/>
    <d v="1899-12-30T16:55:00"/>
    <x v="0"/>
    <n v="9"/>
    <n v="3"/>
    <s v="Deakin"/>
    <s v="Pro Mel"/>
    <n v="13"/>
    <s v=""/>
    <x v="2"/>
    <s v=""/>
    <s v="OK"/>
    <s v=""/>
    <m/>
    <s v=""/>
    <s v="Deakin"/>
    <s v=""/>
    <s v=""/>
    <s v=""/>
    <n v="100"/>
    <s v=""/>
    <n v="-100"/>
    <x v="0"/>
    <s v="Best"/>
    <x v="5"/>
    <s v=""/>
    <s v=""/>
    <s v="Vic"/>
    <s v="-"/>
    <d v="1899-12-30T16:55:00"/>
    <s v="Flemington"/>
    <n v="9"/>
    <n v="3"/>
    <s v="Deakin"/>
    <s v=""/>
    <s v=""/>
  </r>
  <r>
    <x v="99"/>
    <d v="1899-12-30T13:15:00"/>
    <x v="5"/>
    <n v="3"/>
    <n v="13"/>
    <s v="Just Glamourous"/>
    <s v="E4"/>
    <n v="20"/>
    <n v="73"/>
    <x v="4"/>
    <s v="E4-20/Edge-20/Nat-20/Pro Mel-13"/>
    <s v="OK"/>
    <n v="292"/>
    <m/>
    <s v=""/>
    <s v="Just Glamourous"/>
    <n v="200"/>
    <s v=""/>
    <n v="-200"/>
    <n v="100"/>
    <s v=""/>
    <n v="-100"/>
    <x v="0"/>
    <s v="Best"/>
    <x v="6"/>
    <s v=""/>
    <n v="-150"/>
    <s v="Vic"/>
    <s v="-"/>
    <d v="1899-12-30T13:15:00"/>
    <s v="Caulfield"/>
    <n v="3"/>
    <n v="13"/>
    <s v="Just Glamourous"/>
    <s v="E4-20/Edge-20/Nat-20/Pro Mel-13"/>
    <n v="150"/>
  </r>
  <r>
    <x v="99"/>
    <d v="1899-12-30T13:15:00"/>
    <x v="5"/>
    <n v="3"/>
    <n v="13"/>
    <s v="Just Glamourous"/>
    <s v="Edge"/>
    <n v="20"/>
    <s v=""/>
    <x v="2"/>
    <s v=""/>
    <s v="OK"/>
    <s v=""/>
    <m/>
    <s v=""/>
    <s v="Just Glamourous"/>
    <s v=""/>
    <s v=""/>
    <s v=""/>
    <n v="100"/>
    <s v=""/>
    <n v="-100"/>
    <x v="0"/>
    <s v="Best"/>
    <x v="5"/>
    <s v=""/>
    <s v=""/>
    <s v="Vic"/>
    <s v="-"/>
    <d v="1899-12-30T13:15:00"/>
    <s v="Caulfield"/>
    <n v="3"/>
    <n v="13"/>
    <s v="Just Glamourous"/>
    <s v=""/>
    <s v=""/>
  </r>
  <r>
    <x v="99"/>
    <d v="1899-12-30T13:15:00"/>
    <x v="5"/>
    <n v="3"/>
    <n v="13"/>
    <s v="Just Glamourous"/>
    <s v="Nat"/>
    <n v="20"/>
    <s v=""/>
    <x v="2"/>
    <s v=""/>
    <s v="OK"/>
    <s v=""/>
    <m/>
    <s v=""/>
    <s v="Just Glamourous"/>
    <s v=""/>
    <s v=""/>
    <s v=""/>
    <n v="100"/>
    <s v=""/>
    <n v="-100"/>
    <x v="0"/>
    <s v="Best"/>
    <x v="5"/>
    <s v=""/>
    <s v=""/>
    <s v="Vic"/>
    <s v="-"/>
    <d v="1899-12-30T13:15:00"/>
    <s v="Caulfield"/>
    <n v="3"/>
    <n v="13"/>
    <s v="Just Glamourous"/>
    <s v=""/>
    <s v=""/>
  </r>
  <r>
    <x v="99"/>
    <d v="1899-12-30T13:15:00"/>
    <x v="5"/>
    <n v="3"/>
    <n v="13"/>
    <s v="Just Glamourous"/>
    <s v="Pro Mel"/>
    <n v="13"/>
    <s v=""/>
    <x v="2"/>
    <s v=""/>
    <s v="OK"/>
    <s v=""/>
    <m/>
    <s v=""/>
    <s v="Just Glamourous"/>
    <s v=""/>
    <s v=""/>
    <s v=""/>
    <n v="100"/>
    <s v=""/>
    <n v="-100"/>
    <x v="0"/>
    <s v="Best"/>
    <x v="5"/>
    <s v=""/>
    <s v=""/>
    <s v="Vic"/>
    <s v="-"/>
    <d v="1899-12-30T13:15:00"/>
    <s v="Caulfield"/>
    <n v="3"/>
    <n v="13"/>
    <s v="Just Glamourous"/>
    <s v=""/>
    <s v=""/>
  </r>
  <r>
    <x v="99"/>
    <d v="1899-12-30T13:35:00"/>
    <x v="6"/>
    <n v="3"/>
    <n v="3"/>
    <s v="Alalcance"/>
    <s v="E4"/>
    <n v="15"/>
    <n v="45"/>
    <x v="3"/>
    <s v="E4-15/Edge-15/Nat-15"/>
    <s v="OK"/>
    <n v="180"/>
    <n v="3"/>
    <n v="540"/>
    <s v="Alalcance"/>
    <n v="200"/>
    <n v="600"/>
    <n v="400"/>
    <n v="100"/>
    <n v="300"/>
    <n v="200"/>
    <x v="0"/>
    <s v="Best"/>
    <x v="6"/>
    <n v="450"/>
    <n v="300"/>
    <s v="NSW"/>
    <s v="-"/>
    <d v="1899-12-30T13:35:00"/>
    <s v="Randwick"/>
    <n v="3"/>
    <n v="3"/>
    <s v="Alalcance"/>
    <s v="E4-15/Edge-15/Nat-15"/>
    <n v="150"/>
  </r>
  <r>
    <x v="99"/>
    <d v="1899-12-30T13:35:00"/>
    <x v="6"/>
    <n v="3"/>
    <n v="3"/>
    <s v="Alalcance"/>
    <s v="Edge"/>
    <n v="15"/>
    <s v=""/>
    <x v="2"/>
    <s v=""/>
    <s v="OK"/>
    <s v=""/>
    <n v="3"/>
    <s v=""/>
    <s v="Alalcance"/>
    <s v=""/>
    <s v=""/>
    <s v=""/>
    <n v="100"/>
    <n v="300"/>
    <n v="200"/>
    <x v="0"/>
    <s v="Best"/>
    <x v="5"/>
    <s v=""/>
    <s v=""/>
    <s v="NSW"/>
    <s v="-"/>
    <d v="1899-12-30T13:35:00"/>
    <s v="Randwick"/>
    <n v="3"/>
    <n v="3"/>
    <s v="Alalcance"/>
    <s v=""/>
    <s v=""/>
  </r>
  <r>
    <x v="99"/>
    <d v="1899-12-30T13:35:00"/>
    <x v="6"/>
    <n v="3"/>
    <n v="3"/>
    <s v="Alalcance"/>
    <s v="Nat"/>
    <n v="15"/>
    <s v=""/>
    <x v="2"/>
    <s v=""/>
    <s v="OK"/>
    <s v=""/>
    <n v="3"/>
    <s v=""/>
    <s v="Alalcance"/>
    <s v=""/>
    <s v=""/>
    <s v=""/>
    <n v="100"/>
    <n v="300"/>
    <n v="200"/>
    <x v="0"/>
    <s v="Best"/>
    <x v="5"/>
    <s v=""/>
    <s v=""/>
    <s v="NSW"/>
    <s v="-"/>
    <d v="1899-12-30T13:35:00"/>
    <s v="Randwick"/>
    <n v="3"/>
    <n v="3"/>
    <s v="Alalcance"/>
    <s v=""/>
    <s v=""/>
  </r>
  <r>
    <x v="99"/>
    <d v="1899-12-30T13:50:00"/>
    <x v="5"/>
    <n v="4"/>
    <n v="2"/>
    <s v="Hughes"/>
    <s v="E4"/>
    <n v="10"/>
    <n v="23"/>
    <x v="1"/>
    <s v="E4-10/Nat-13"/>
    <s v="OK"/>
    <n v="92"/>
    <n v="5.5"/>
    <n v="506"/>
    <s v="Hughes"/>
    <n v="100"/>
    <n v="550"/>
    <n v="450"/>
    <n v="100"/>
    <n v="550"/>
    <n v="450"/>
    <x v="0"/>
    <s v="Best"/>
    <x v="4"/>
    <n v="550"/>
    <n v="450"/>
    <s v="Vic"/>
    <s v="-"/>
    <d v="1899-12-30T13:50:00"/>
    <s v="Caulfield"/>
    <n v="4"/>
    <n v="2"/>
    <s v="Hughes"/>
    <s v="E4-10/Nat-13"/>
    <n v="100"/>
  </r>
  <r>
    <x v="99"/>
    <d v="1899-12-30T13:50:00"/>
    <x v="5"/>
    <n v="4"/>
    <n v="2"/>
    <s v="Hughes"/>
    <s v="Nat"/>
    <n v="13"/>
    <s v=""/>
    <x v="2"/>
    <s v=""/>
    <s v="OK"/>
    <s v=""/>
    <n v="5.5"/>
    <s v=""/>
    <s v="Hughes"/>
    <s v=""/>
    <s v=""/>
    <s v=""/>
    <n v="100"/>
    <n v="550"/>
    <n v="450"/>
    <x v="0"/>
    <s v="Best"/>
    <x v="5"/>
    <s v=""/>
    <s v=""/>
    <s v="Vic"/>
    <s v="-"/>
    <d v="1899-12-30T13:50:00"/>
    <s v="Caulfield"/>
    <n v="4"/>
    <n v="2"/>
    <s v="Hughes"/>
    <s v=""/>
    <s v=""/>
  </r>
  <r>
    <x v="99"/>
    <d v="1899-12-30T15:00:00"/>
    <x v="5"/>
    <n v="6"/>
    <n v="6"/>
    <s v="Khor"/>
    <s v="Edge"/>
    <n v="10"/>
    <n v="23"/>
    <x v="1"/>
    <s v="Edge-10/Pro Mel-13"/>
    <s v="OK"/>
    <n v="92"/>
    <m/>
    <s v=""/>
    <s v="Khor"/>
    <n v="100"/>
    <s v=""/>
    <n v="-100"/>
    <n v="100"/>
    <s v=""/>
    <n v="-100"/>
    <x v="0"/>
    <s v="Best"/>
    <x v="4"/>
    <s v=""/>
    <n v="-100"/>
    <s v="Vic"/>
    <s v="-"/>
    <d v="1899-12-30T15:00:00"/>
    <s v="Caulfield"/>
    <n v="6"/>
    <n v="6"/>
    <s v="Khor"/>
    <s v="Edge-10/Pro Mel-13"/>
    <n v="100"/>
  </r>
  <r>
    <x v="99"/>
    <d v="1899-12-30T15:00:00"/>
    <x v="5"/>
    <n v="6"/>
    <n v="6"/>
    <s v="Khor"/>
    <s v="Pro Mel"/>
    <n v="13"/>
    <s v=""/>
    <x v="2"/>
    <s v=""/>
    <s v="OK"/>
    <s v=""/>
    <m/>
    <s v=""/>
    <s v="Khor"/>
    <s v=""/>
    <s v=""/>
    <s v=""/>
    <n v="100"/>
    <s v=""/>
    <n v="-100"/>
    <x v="0"/>
    <s v="Best"/>
    <x v="5"/>
    <s v=""/>
    <s v=""/>
    <s v="Vic"/>
    <s v="-"/>
    <d v="1899-12-30T15:00:00"/>
    <s v="Caulfield"/>
    <n v="6"/>
    <n v="6"/>
    <s v="Khor"/>
    <s v=""/>
    <s v=""/>
  </r>
  <r>
    <x v="99"/>
    <d v="1899-12-30T15:00:00"/>
    <x v="5"/>
    <n v="6"/>
    <n v="12"/>
    <s v="Preferential"/>
    <s v="E4"/>
    <n v="20"/>
    <n v="60"/>
    <x v="3"/>
    <s v="E4-20/Edge-20/Nat-20"/>
    <s v="OK"/>
    <n v="240"/>
    <m/>
    <s v=""/>
    <s v="Preferential"/>
    <n v="200"/>
    <s v=""/>
    <n v="-200"/>
    <n v="100"/>
    <s v=""/>
    <n v="-100"/>
    <x v="0"/>
    <s v="Best"/>
    <x v="6"/>
    <s v=""/>
    <n v="-150"/>
    <s v="Vic"/>
    <s v="-"/>
    <d v="1899-12-30T15:00:00"/>
    <s v="Caulfield"/>
    <n v="6"/>
    <n v="12"/>
    <s v="Preferential"/>
    <s v="E4-20/Edge-20/Nat-20"/>
    <n v="150"/>
  </r>
  <r>
    <x v="99"/>
    <d v="1899-12-30T15:00:00"/>
    <x v="5"/>
    <n v="6"/>
    <n v="12"/>
    <s v="Preferential"/>
    <s v="Edge"/>
    <n v="20"/>
    <s v=""/>
    <x v="2"/>
    <s v=""/>
    <s v="OK"/>
    <s v=""/>
    <m/>
    <s v=""/>
    <s v="Preferential"/>
    <s v=""/>
    <s v=""/>
    <s v=""/>
    <n v="100"/>
    <s v=""/>
    <n v="-100"/>
    <x v="0"/>
    <s v="Best"/>
    <x v="5"/>
    <s v=""/>
    <s v=""/>
    <s v="Vic"/>
    <s v="-"/>
    <d v="1899-12-30T15:00:00"/>
    <s v="Caulfield"/>
    <n v="6"/>
    <n v="12"/>
    <s v="Preferential"/>
    <s v=""/>
    <s v=""/>
  </r>
  <r>
    <x v="99"/>
    <d v="1899-12-30T15:00:00"/>
    <x v="5"/>
    <n v="6"/>
    <n v="12"/>
    <s v="Preferential"/>
    <s v="Nat"/>
    <n v="20"/>
    <s v=""/>
    <x v="2"/>
    <s v=""/>
    <s v="OK"/>
    <s v=""/>
    <m/>
    <s v=""/>
    <s v="Preferential"/>
    <s v=""/>
    <s v=""/>
    <s v=""/>
    <n v="100"/>
    <s v=""/>
    <n v="-100"/>
    <x v="0"/>
    <s v="Best"/>
    <x v="5"/>
    <s v=""/>
    <s v=""/>
    <s v="Vic"/>
    <s v="-"/>
    <d v="1899-12-30T15:00:00"/>
    <s v="Caulfield"/>
    <n v="6"/>
    <n v="12"/>
    <s v="Preferential"/>
    <s v=""/>
    <s v=""/>
  </r>
  <r>
    <x v="99"/>
    <d v="1899-12-30T15:35:00"/>
    <x v="5"/>
    <n v="7"/>
    <n v="9"/>
    <s v="Thames"/>
    <s v="E4"/>
    <n v="10"/>
    <n v="23"/>
    <x v="1"/>
    <s v="E4-10/Nat-13"/>
    <s v="OK"/>
    <n v="92"/>
    <m/>
    <s v=""/>
    <s v="Thames"/>
    <n v="100"/>
    <s v=""/>
    <n v="-100"/>
    <n v="100"/>
    <s v=""/>
    <n v="-100"/>
    <x v="0"/>
    <s v="Best"/>
    <x v="4"/>
    <s v=""/>
    <n v="-100"/>
    <s v="Vic"/>
    <s v="-"/>
    <d v="1899-12-30T15:35:00"/>
    <s v="Caulfield"/>
    <n v="7"/>
    <n v="9"/>
    <s v="Thames"/>
    <s v="E4-10/Nat-13"/>
    <n v="100"/>
  </r>
  <r>
    <x v="99"/>
    <d v="1899-12-30T15:35:00"/>
    <x v="5"/>
    <n v="7"/>
    <n v="9"/>
    <s v="Thames"/>
    <s v="Nat"/>
    <n v="13"/>
    <s v=""/>
    <x v="2"/>
    <s v=""/>
    <s v="OK"/>
    <s v=""/>
    <m/>
    <s v=""/>
    <s v="Thames"/>
    <s v=""/>
    <s v=""/>
    <s v=""/>
    <n v="100"/>
    <s v=""/>
    <n v="-100"/>
    <x v="0"/>
    <s v="Best"/>
    <x v="5"/>
    <s v=""/>
    <s v=""/>
    <s v="Vic"/>
    <s v="-"/>
    <d v="1899-12-30T15:35:00"/>
    <s v="Caulfield"/>
    <n v="7"/>
    <n v="9"/>
    <s v="Thames"/>
    <s v=""/>
    <s v=""/>
  </r>
  <r>
    <x v="99"/>
    <d v="1899-12-30T15:55:00"/>
    <x v="6"/>
    <n v="7"/>
    <n v="7"/>
    <s v="Joliestar"/>
    <s v="E4"/>
    <n v="15"/>
    <n v="45"/>
    <x v="3"/>
    <s v="E4-15/Edge-15/Nat-15"/>
    <s v="OK"/>
    <n v="180"/>
    <m/>
    <s v=""/>
    <s v="Joliestar"/>
    <n v="200"/>
    <s v=""/>
    <n v="-200"/>
    <n v="100"/>
    <s v=""/>
    <n v="-100"/>
    <x v="0"/>
    <s v="Best"/>
    <x v="6"/>
    <s v=""/>
    <n v="-150"/>
    <s v="NSW"/>
    <s v="-"/>
    <d v="1899-12-30T15:55:00"/>
    <s v="Randwick"/>
    <n v="7"/>
    <n v="7"/>
    <s v="Joliestar"/>
    <s v="E4-15/Edge-15/Nat-15"/>
    <n v="150"/>
  </r>
  <r>
    <x v="99"/>
    <d v="1899-12-30T15:55:00"/>
    <x v="6"/>
    <n v="7"/>
    <n v="7"/>
    <s v="Joliestar"/>
    <s v="Edge"/>
    <n v="15"/>
    <s v=""/>
    <x v="2"/>
    <s v=""/>
    <s v="OK"/>
    <s v=""/>
    <m/>
    <s v=""/>
    <s v="Joliestar"/>
    <s v=""/>
    <s v=""/>
    <s v=""/>
    <n v="100"/>
    <s v=""/>
    <n v="-100"/>
    <x v="0"/>
    <s v="Best"/>
    <x v="5"/>
    <s v=""/>
    <s v=""/>
    <s v="NSW"/>
    <s v="-"/>
    <d v="1899-12-30T15:55:00"/>
    <s v="Randwick"/>
    <n v="7"/>
    <n v="7"/>
    <s v="Joliestar"/>
    <s v=""/>
    <s v=""/>
  </r>
  <r>
    <x v="99"/>
    <d v="1899-12-30T15:55:00"/>
    <x v="6"/>
    <n v="7"/>
    <n v="7"/>
    <s v="Joliestar"/>
    <s v="Nat"/>
    <n v="15"/>
    <s v=""/>
    <x v="2"/>
    <s v=""/>
    <s v="OK"/>
    <s v=""/>
    <m/>
    <s v=""/>
    <s v="Joliestar"/>
    <s v=""/>
    <s v=""/>
    <s v=""/>
    <n v="100"/>
    <s v=""/>
    <n v="-100"/>
    <x v="0"/>
    <s v="Best"/>
    <x v="5"/>
    <s v=""/>
    <s v=""/>
    <s v="NSW"/>
    <s v="-"/>
    <d v="1899-12-30T15:55:00"/>
    <s v="Randwick"/>
    <n v="7"/>
    <n v="7"/>
    <s v="Joliestar"/>
    <s v=""/>
    <s v=""/>
  </r>
  <r>
    <x v="99"/>
    <d v="1899-12-30T16:15:00"/>
    <x v="5"/>
    <n v="8"/>
    <n v="6"/>
    <s v="Poison Chalice"/>
    <s v="E4"/>
    <n v="10"/>
    <n v="23"/>
    <x v="1"/>
    <s v="E4-10/Nat-13"/>
    <s v="OK"/>
    <n v="92"/>
    <m/>
    <s v=""/>
    <s v="Poison Chalice"/>
    <n v="100"/>
    <s v=""/>
    <n v="-100"/>
    <n v="100"/>
    <s v=""/>
    <n v="-100"/>
    <x v="0"/>
    <s v="Best"/>
    <x v="4"/>
    <s v=""/>
    <n v="-100"/>
    <s v="Vic"/>
    <s v="-"/>
    <d v="1899-12-30T16:15:00"/>
    <s v="Caulfield"/>
    <n v="8"/>
    <n v="6"/>
    <s v="Poison Chalice"/>
    <s v="E4-10/Nat-13"/>
    <n v="100"/>
  </r>
  <r>
    <x v="99"/>
    <d v="1899-12-30T16:15:00"/>
    <x v="5"/>
    <n v="8"/>
    <n v="6"/>
    <s v="Poison Chalice"/>
    <s v="Nat"/>
    <n v="13"/>
    <s v=""/>
    <x v="2"/>
    <s v=""/>
    <s v="OK"/>
    <s v=""/>
    <m/>
    <s v=""/>
    <s v="Poison Chalice"/>
    <s v=""/>
    <s v=""/>
    <s v=""/>
    <n v="100"/>
    <s v=""/>
    <n v="-100"/>
    <x v="0"/>
    <s v="Best"/>
    <x v="5"/>
    <s v=""/>
    <s v=""/>
    <s v="Vic"/>
    <s v="-"/>
    <d v="1899-12-30T16:15:00"/>
    <s v="Caulfield"/>
    <n v="8"/>
    <n v="6"/>
    <s v="Poison Chalice"/>
    <s v=""/>
    <s v=""/>
  </r>
  <r>
    <x v="99"/>
    <d v="1899-12-30T17:15:00"/>
    <x v="6"/>
    <n v="9"/>
    <n v="18"/>
    <s v="Aeliana"/>
    <s v="E4"/>
    <n v="11.000000000000002"/>
    <n v="41"/>
    <x v="3"/>
    <s v="E4-11/Edge-15/Nat-15"/>
    <s v="OK"/>
    <n v="164"/>
    <n v="2.4500000000000002"/>
    <n v="401.8"/>
    <s v="Aeliana"/>
    <n v="200"/>
    <n v="490.00000000000006"/>
    <n v="290.00000000000006"/>
    <n v="100"/>
    <n v="245.00000000000003"/>
    <n v="145.00000000000003"/>
    <x v="0"/>
    <s v="Best"/>
    <x v="6"/>
    <n v="367.5"/>
    <n v="217.5"/>
    <s v="NSW"/>
    <s v="-"/>
    <d v="1899-12-30T17:15:00"/>
    <s v="Randwick"/>
    <n v="9"/>
    <n v="18"/>
    <s v="Aeliana"/>
    <s v="E4-11/Edge-15/Nat-15"/>
    <n v="150"/>
  </r>
  <r>
    <x v="99"/>
    <d v="1899-12-30T17:15:00"/>
    <x v="6"/>
    <n v="9"/>
    <n v="18"/>
    <s v="Aeliana"/>
    <s v="Edge"/>
    <n v="15"/>
    <s v=""/>
    <x v="2"/>
    <s v=""/>
    <s v="OK"/>
    <s v=""/>
    <n v="2.4500000000000002"/>
    <s v=""/>
    <s v="Aeliana"/>
    <s v=""/>
    <s v=""/>
    <s v=""/>
    <n v="100"/>
    <n v="245.00000000000003"/>
    <n v="145.00000000000003"/>
    <x v="0"/>
    <s v="Best"/>
    <x v="5"/>
    <s v=""/>
    <s v=""/>
    <s v="NSW"/>
    <s v="-"/>
    <d v="1899-12-30T17:15:00"/>
    <s v="Randwick"/>
    <n v="9"/>
    <n v="18"/>
    <s v="Aeliana"/>
    <s v=""/>
    <s v=""/>
  </r>
  <r>
    <x v="99"/>
    <d v="1899-12-30T17:15:00"/>
    <x v="6"/>
    <n v="9"/>
    <n v="18"/>
    <s v="Aeliana"/>
    <s v="Nat"/>
    <n v="15"/>
    <s v=""/>
    <x v="2"/>
    <s v=""/>
    <s v="OK"/>
    <s v=""/>
    <n v="2.4500000000000002"/>
    <s v=""/>
    <s v="Aeliana"/>
    <s v=""/>
    <s v=""/>
    <s v=""/>
    <n v="100"/>
    <n v="245.00000000000003"/>
    <n v="145.00000000000003"/>
    <x v="0"/>
    <s v="Best"/>
    <x v="5"/>
    <s v=""/>
    <s v=""/>
    <s v="NSW"/>
    <s v="-"/>
    <d v="1899-12-30T17:15:00"/>
    <s v="Randwick"/>
    <n v="9"/>
    <n v="18"/>
    <s v="Aeliana"/>
    <s v=""/>
    <s v=""/>
  </r>
  <r>
    <x v="99"/>
    <d v="1899-12-30T17:35:00"/>
    <x v="5"/>
    <n v="10"/>
    <n v="1"/>
    <s v="Modown"/>
    <s v="E4"/>
    <n v="12"/>
    <n v="52"/>
    <x v="3"/>
    <s v="E4-12/Edge-20/Pro Mel-20"/>
    <s v="OK"/>
    <n v="208"/>
    <m/>
    <s v=""/>
    <s v="Modown"/>
    <n v="200"/>
    <s v=""/>
    <n v="-200"/>
    <n v="100"/>
    <s v=""/>
    <n v="-100"/>
    <x v="0"/>
    <s v="Best"/>
    <x v="6"/>
    <s v=""/>
    <n v="-150"/>
    <s v="Vic"/>
    <s v="-"/>
    <d v="1899-12-30T17:35:00"/>
    <s v="Caulfield"/>
    <n v="10"/>
    <n v="1"/>
    <s v="Modown"/>
    <s v="E4-12/Edge-20/Pro Mel-20"/>
    <n v="150"/>
  </r>
  <r>
    <x v="99"/>
    <d v="1899-12-30T17:35:00"/>
    <x v="5"/>
    <n v="10"/>
    <n v="1"/>
    <s v="Modown"/>
    <s v="Edge"/>
    <n v="20"/>
    <s v=""/>
    <x v="2"/>
    <s v=""/>
    <s v="OK"/>
    <s v=""/>
    <m/>
    <s v=""/>
    <s v="Modown"/>
    <s v=""/>
    <s v=""/>
    <s v=""/>
    <n v="100"/>
    <s v=""/>
    <n v="-100"/>
    <x v="0"/>
    <s v="Best"/>
    <x v="5"/>
    <s v=""/>
    <s v=""/>
    <s v="Vic"/>
    <s v="-"/>
    <d v="1899-12-30T17:35:00"/>
    <s v="Caulfield"/>
    <n v="10"/>
    <n v="1"/>
    <s v="Modown"/>
    <s v=""/>
    <s v=""/>
  </r>
  <r>
    <x v="99"/>
    <d v="1899-12-30T17:35:00"/>
    <x v="5"/>
    <n v="10"/>
    <n v="1"/>
    <s v="Modown"/>
    <s v="Pro Mel"/>
    <n v="20"/>
    <s v=""/>
    <x v="2"/>
    <s v=""/>
    <s v="OK"/>
    <s v=""/>
    <m/>
    <s v=""/>
    <s v="Modown"/>
    <s v=""/>
    <s v=""/>
    <s v=""/>
    <n v="100"/>
    <s v=""/>
    <n v="-100"/>
    <x v="0"/>
    <s v="Best"/>
    <x v="5"/>
    <s v=""/>
    <s v=""/>
    <s v="Vic"/>
    <s v="-"/>
    <d v="1899-12-30T17:35:00"/>
    <s v="Caulfield"/>
    <n v="10"/>
    <n v="1"/>
    <s v="Modown"/>
    <s v=""/>
    <s v=""/>
  </r>
  <r>
    <x v="99"/>
    <d v="1899-12-30T17:50:00"/>
    <x v="6"/>
    <n v="10"/>
    <n v="1"/>
    <s v="Clean Energy"/>
    <s v="E4"/>
    <n v="11.000000000000002"/>
    <n v="41"/>
    <x v="3"/>
    <s v="E4-11/Edge-15/Nat-15"/>
    <s v="OK"/>
    <n v="164"/>
    <m/>
    <s v=""/>
    <s v="Clean Energy"/>
    <n v="200"/>
    <s v=""/>
    <n v="-200"/>
    <n v="100"/>
    <s v=""/>
    <n v="-100"/>
    <x v="0"/>
    <s v="Best"/>
    <x v="6"/>
    <s v=""/>
    <n v="-150"/>
    <s v="NSW"/>
    <s v="-"/>
    <d v="1899-12-30T17:50:00"/>
    <s v="Randwick"/>
    <n v="10"/>
    <n v="1"/>
    <s v="Clean Energy"/>
    <s v="E4-11/Edge-15/Nat-15"/>
    <n v="150"/>
  </r>
  <r>
    <x v="99"/>
    <d v="1899-12-30T17:50:00"/>
    <x v="6"/>
    <n v="10"/>
    <n v="1"/>
    <s v="Clean Energy"/>
    <s v="Edge"/>
    <n v="15"/>
    <s v=""/>
    <x v="2"/>
    <s v=""/>
    <s v="OK"/>
    <s v=""/>
    <m/>
    <s v=""/>
    <s v="Clean Energy"/>
    <s v=""/>
    <s v=""/>
    <s v=""/>
    <n v="100"/>
    <s v=""/>
    <n v="-100"/>
    <x v="0"/>
    <s v="Best"/>
    <x v="5"/>
    <s v=""/>
    <s v=""/>
    <s v="NSW"/>
    <s v="-"/>
    <d v="1899-12-30T17:50:00"/>
    <s v="Randwick"/>
    <n v="10"/>
    <n v="1"/>
    <s v="Clean Energy"/>
    <s v=""/>
    <s v=""/>
  </r>
  <r>
    <x v="99"/>
    <d v="1899-12-30T17:50:00"/>
    <x v="6"/>
    <n v="10"/>
    <n v="1"/>
    <s v="Clean Energy"/>
    <s v="Nat"/>
    <n v="15"/>
    <s v=""/>
    <x v="2"/>
    <s v=""/>
    <s v="OK"/>
    <s v=""/>
    <m/>
    <s v=""/>
    <s v="Clean Energy"/>
    <s v=""/>
    <s v=""/>
    <s v=""/>
    <n v="100"/>
    <s v=""/>
    <n v="-100"/>
    <x v="0"/>
    <s v="Best"/>
    <x v="5"/>
    <s v=""/>
    <s v=""/>
    <s v="NSW"/>
    <s v="-"/>
    <d v="1899-12-30T17:50:00"/>
    <s v="Randwick"/>
    <n v="10"/>
    <n v="1"/>
    <s v="Clean Energy"/>
    <s v="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87B42C-261F-4887-83B7-F344D369E3AD}" name="PivotTable1" cacheId="0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 chartFormat="5" rowHeaderCaption="Date">
  <location ref="E13:I38" firstHeaderRow="0" firstDataRow="1" firstDataCol="1" rowPageCount="4" colPageCount="1"/>
  <pivotFields count="38">
    <pivotField numFmtId="165" showAll="0" sortType="ascending">
      <items count="172">
        <item m="1" x="100"/>
        <item x="0"/>
        <item m="1" x="101"/>
        <item x="1"/>
        <item m="1" x="102"/>
        <item x="2"/>
        <item m="1" x="103"/>
        <item x="3"/>
        <item m="1" x="104"/>
        <item x="4"/>
        <item m="1" x="105"/>
        <item x="5"/>
        <item m="1" x="106"/>
        <item x="6"/>
        <item m="1" x="107"/>
        <item x="7"/>
        <item m="1" x="108"/>
        <item x="8"/>
        <item x="9"/>
        <item x="10"/>
        <item m="1" x="109"/>
        <item x="11"/>
        <item m="1" x="110"/>
        <item x="12"/>
        <item m="1" x="111"/>
        <item x="13"/>
        <item m="1" x="112"/>
        <item x="14"/>
        <item m="1" x="113"/>
        <item x="15"/>
        <item x="16"/>
        <item x="17"/>
        <item x="18"/>
        <item m="1" x="114"/>
        <item x="19"/>
        <item m="1" x="115"/>
        <item x="20"/>
        <item x="21"/>
        <item m="1" x="116"/>
        <item x="22"/>
        <item m="1" x="117"/>
        <item x="23"/>
        <item m="1" x="118"/>
        <item x="24"/>
        <item x="25"/>
        <item x="26"/>
        <item x="27"/>
        <item x="28"/>
        <item m="1" x="119"/>
        <item x="29"/>
        <item m="1" x="120"/>
        <item x="30"/>
        <item m="1" x="121"/>
        <item x="31"/>
        <item x="32"/>
        <item m="1" x="122"/>
        <item x="33"/>
        <item m="1" x="123"/>
        <item x="34"/>
        <item m="1" x="124"/>
        <item x="35"/>
        <item m="1" x="125"/>
        <item x="36"/>
        <item m="1" x="126"/>
        <item x="37"/>
        <item m="1" x="127"/>
        <item x="38"/>
        <item m="1" x="128"/>
        <item x="39"/>
        <item m="1" x="129"/>
        <item x="40"/>
        <item m="1" x="130"/>
        <item x="41"/>
        <item x="42"/>
        <item x="43"/>
        <item m="1" x="131"/>
        <item x="44"/>
        <item x="45"/>
        <item x="46"/>
        <item m="1" x="132"/>
        <item x="47"/>
        <item x="48"/>
        <item m="1" x="133"/>
        <item x="49"/>
        <item m="1" x="134"/>
        <item x="50"/>
        <item m="1" x="135"/>
        <item x="51"/>
        <item m="1" x="136"/>
        <item x="52"/>
        <item m="1" x="137"/>
        <item x="53"/>
        <item m="1" x="138"/>
        <item x="54"/>
        <item x="55"/>
        <item m="1" x="139"/>
        <item x="56"/>
        <item x="57"/>
        <item m="1" x="140"/>
        <item x="58"/>
        <item m="1" x="141"/>
        <item x="59"/>
        <item m="1" x="142"/>
        <item x="60"/>
        <item m="1" x="143"/>
        <item x="61"/>
        <item m="1" x="144"/>
        <item x="62"/>
        <item m="1" x="145"/>
        <item x="63"/>
        <item m="1" x="146"/>
        <item x="64"/>
        <item m="1" x="147"/>
        <item x="65"/>
        <item m="1" x="148"/>
        <item x="66"/>
        <item m="1" x="149"/>
        <item x="67"/>
        <item m="1" x="150"/>
        <item x="68"/>
        <item x="69"/>
        <item m="1" x="151"/>
        <item x="70"/>
        <item m="1" x="152"/>
        <item x="71"/>
        <item m="1" x="153"/>
        <item x="72"/>
        <item m="1" x="154"/>
        <item x="73"/>
        <item x="74"/>
        <item m="1" x="155"/>
        <item x="75"/>
        <item x="76"/>
        <item x="77"/>
        <item x="78"/>
        <item m="1" x="156"/>
        <item x="79"/>
        <item m="1" x="157"/>
        <item x="80"/>
        <item m="1" x="158"/>
        <item x="81"/>
        <item m="1" x="159"/>
        <item x="82"/>
        <item x="83"/>
        <item m="1" x="160"/>
        <item x="84"/>
        <item x="85"/>
        <item m="1" x="161"/>
        <item x="86"/>
        <item m="1" x="162"/>
        <item x="87"/>
        <item x="88"/>
        <item m="1" x="163"/>
        <item x="89"/>
        <item m="1" x="164"/>
        <item x="90"/>
        <item m="1" x="165"/>
        <item x="91"/>
        <item x="92"/>
        <item m="1" x="166"/>
        <item x="93"/>
        <item m="1" x="167"/>
        <item x="94"/>
        <item m="1" x="168"/>
        <item x="95"/>
        <item x="96"/>
        <item m="1" x="169"/>
        <item x="97"/>
        <item m="1" x="170"/>
        <item x="98"/>
        <item x="99"/>
        <item t="default"/>
      </items>
    </pivotField>
    <pivotField numFmtId="166" showAll="0"/>
    <pivotField axis="axisPage" showAll="0" sortType="descending">
      <items count="27">
        <item x="12"/>
        <item x="14"/>
        <item m="1" x="24"/>
        <item x="5"/>
        <item x="19"/>
        <item x="10"/>
        <item x="4"/>
        <item x="2"/>
        <item x="0"/>
        <item x="8"/>
        <item x="13"/>
        <item x="17"/>
        <item x="11"/>
        <item x="16"/>
        <item x="3"/>
        <item x="15"/>
        <item m="1" x="25"/>
        <item x="9"/>
        <item x="20"/>
        <item x="6"/>
        <item x="1"/>
        <item x="7"/>
        <item x="22"/>
        <item x="18"/>
        <item m="1" x="23"/>
        <item x="21"/>
        <item t="default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howAll="0"/>
    <pivotField showAll="0"/>
    <pivotField showAll="0"/>
    <pivotField showAll="0"/>
    <pivotField numFmtId="44" showAll="0"/>
    <pivotField showAll="0"/>
    <pivotField axis="axisPage" showAll="0">
      <items count="6">
        <item x="0"/>
        <item x="1"/>
        <item x="3"/>
        <item x="4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x="5"/>
        <item x="3"/>
        <item m="1" x="6"/>
        <item x="4"/>
        <item x="1"/>
        <item x="0"/>
        <item x="2"/>
        <item t="default"/>
      </items>
    </pivotField>
    <pivotField multipleItemSelectionAllowed="1" showAll="0"/>
    <pivotField axis="axisPage" dataField="1" multipleItemSelectionAllowed="1" showAll="0">
      <items count="22">
        <item x="4"/>
        <item m="1" x="20"/>
        <item x="1"/>
        <item x="7"/>
        <item x="6"/>
        <item m="1" x="13"/>
        <item m="1" x="15"/>
        <item h="1" x="5"/>
        <item m="1" x="10"/>
        <item m="1" x="12"/>
        <item m="1" x="19"/>
        <item m="1" x="11"/>
        <item x="0"/>
        <item m="1" x="14"/>
        <item x="3"/>
        <item m="1" x="16"/>
        <item m="1" x="18"/>
        <item m="1" x="17"/>
        <item x="2"/>
        <item m="1" x="8"/>
        <item m="1" x="9"/>
        <item t="default"/>
      </items>
    </pivotField>
    <pivotField dataField="1" showAll="0"/>
    <pivotField dataField="1" showAll="0"/>
    <pivotField showAll="0"/>
    <pivotField showAll="0"/>
    <pivotField numFmtId="166" showAll="0"/>
    <pivotField showAll="0"/>
    <pivotField showAll="0"/>
    <pivotField showAll="0"/>
    <pivotField showAll="0"/>
    <pivotField showAll="0"/>
    <pivotField showAll="0"/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>
      <items count="6">
        <item x="0"/>
        <item x="1"/>
        <item x="2"/>
        <item x="3"/>
        <item x="4"/>
        <item t="default"/>
      </items>
    </pivotField>
  </pivotFields>
  <rowFields count="2">
    <field x="37"/>
    <field x="36"/>
  </rowFields>
  <rowItems count="25">
    <i>
      <x v="1"/>
    </i>
    <i r="1">
      <x v="8"/>
    </i>
    <i r="1">
      <x v="9"/>
    </i>
    <i r="1">
      <x v="10"/>
    </i>
    <i r="1">
      <x v="11"/>
    </i>
    <i r="1">
      <x v="12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3"/>
    </i>
    <i r="1">
      <x v="1"/>
    </i>
    <i r="1">
      <x v="2"/>
    </i>
    <i r="1">
      <x v="3"/>
    </i>
    <i r="1"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4">
    <pageField fld="24" hier="-1"/>
    <pageField fld="9" hier="-1"/>
    <pageField fld="22" hier="-1"/>
    <pageField fld="2" hier="-1"/>
  </pageFields>
  <dataFields count="4">
    <dataField name="Count of Scale Bet" fld="24" subtotal="count" baseField="0" baseItem="0"/>
    <dataField name="Sum of Scale Bet" fld="24" baseField="0" baseItem="4" numFmtId="1"/>
    <dataField name="Sum of Scale Return" fld="25" baseField="0" baseItem="4" numFmtId="1"/>
    <dataField name="Sum of Scale Profit" fld="26" baseField="0" baseItem="0" numFmtId="1"/>
  </dataFields>
  <formats count="27">
    <format dxfId="303">
      <pivotArea type="all" dataOnly="0" outline="0" fieldPosition="0"/>
    </format>
    <format dxfId="302">
      <pivotArea outline="0" collapsedLevelsAreSubtotals="1" fieldPosition="0"/>
    </format>
    <format dxfId="301">
      <pivotArea field="0" type="button" dataOnly="0" labelOnly="1" outline="0"/>
    </format>
    <format dxfId="300">
      <pivotArea dataOnly="0" labelOnly="1" grandRow="1" outline="0" fieldPosition="0"/>
    </format>
    <format dxfId="29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98">
      <pivotArea type="all" dataOnly="0" outline="0" fieldPosition="0"/>
    </format>
    <format dxfId="297">
      <pivotArea outline="0" collapsedLevelsAreSubtotals="1" fieldPosition="0"/>
    </format>
    <format dxfId="296">
      <pivotArea field="0" type="button" dataOnly="0" labelOnly="1" outline="0"/>
    </format>
    <format dxfId="295">
      <pivotArea dataOnly="0" labelOnly="1" grandRow="1" outline="0" fieldPosition="0"/>
    </format>
    <format dxfId="29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93">
      <pivotArea type="all" dataOnly="0" outline="0" fieldPosition="0"/>
    </format>
    <format dxfId="292">
      <pivotArea outline="0" collapsedLevelsAreSubtotals="1" fieldPosition="0"/>
    </format>
    <format dxfId="291">
      <pivotArea field="0" type="button" dataOnly="0" labelOnly="1" outline="0"/>
    </format>
    <format dxfId="290">
      <pivotArea dataOnly="0" labelOnly="1" grandRow="1" outline="0" fieldPosition="0"/>
    </format>
    <format dxfId="28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88">
      <pivotArea outline="0" collapsedLevelsAreSubtotals="1" fieldPosition="0">
        <references count="1">
          <reference field="4294967294" count="3" selected="0">
            <x v="1"/>
            <x v="2"/>
            <x v="3"/>
          </reference>
        </references>
      </pivotArea>
    </format>
    <format dxfId="287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286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285">
      <pivotArea field="0" type="button" dataOnly="0" labelOnly="1" outline="0"/>
    </format>
    <format dxfId="28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83">
      <pivotArea field="0" grandRow="1" outline="0" collapsedLevelsAreSubtotals="1">
        <references count="1">
          <reference field="4294967294" count="1" selected="0">
            <x v="3"/>
          </reference>
        </references>
      </pivotArea>
    </format>
    <format dxfId="282">
      <pivotArea grandRow="1" outline="0" collapsedLevelsAreSubtotals="1" fieldPosition="0"/>
    </format>
    <format dxfId="281">
      <pivotArea dataOnly="0" labelOnly="1" grandRow="1" outline="0" fieldPosition="0"/>
    </format>
    <format dxfId="280">
      <pivotArea grandRow="1" outline="0" collapsedLevelsAreSubtotals="1" fieldPosition="0"/>
    </format>
    <format dxfId="279">
      <pivotArea dataOnly="0" labelOnly="1" grandRow="1" outline="0" fieldPosition="0"/>
    </format>
    <format dxfId="278">
      <pivotArea outline="0" fieldPosition="0">
        <references count="1">
          <reference field="4294967294" count="1">
            <x v="3"/>
          </reference>
        </references>
      </pivotArea>
    </format>
    <format dxfId="277">
      <pivotArea dataOnly="0" labelOnly="1" outline="0" fieldPosition="0">
        <references count="1">
          <reference field="24" count="0"/>
        </references>
      </pivotArea>
    </format>
  </formats>
  <conditionalFormats count="2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79D35BB-C049-4B72-8A2D-10C8E482C171}" name="Table1" displayName="Table1" ref="E6:AO2657" totalsRowShown="0" headerRowDxfId="343" dataDxfId="341" headerRowBorderDxfId="342" tableBorderDxfId="340" headerRowCellStyle="Normal 2 3" dataCellStyle="Normal 2 3">
  <autoFilter ref="E6:AO2657" xr:uid="{14B6F0B4-268E-4C91-B2C4-A3BEFD379912}"/>
  <sortState xmlns:xlrd2="http://schemas.microsoft.com/office/spreadsheetml/2017/richdata2" ref="E7:AO2657">
    <sortCondition ref="E7:E2657"/>
    <sortCondition ref="F7:F2657"/>
    <sortCondition ref="J7:J2657"/>
    <sortCondition ref="K7:K2657"/>
  </sortState>
  <tableColumns count="37">
    <tableColumn id="1" xr3:uid="{20A12D5E-573A-42CE-B235-7D71C6454FF8}" name="Date" dataDxfId="339"/>
    <tableColumn id="2" xr3:uid="{7A44B23B-1B0A-4CD3-9973-0635CB79BADD}" name="Time" dataDxfId="338" dataCellStyle="Normal 2 2"/>
    <tableColumn id="3" xr3:uid="{13EFBEA2-F780-4EFA-B579-FFB1268BA205}" name="Track" dataDxfId="337" dataCellStyle="Normal 2 2"/>
    <tableColumn id="4" xr3:uid="{393D39AD-7D87-4546-ABFB-87A794BC4299}" name="Race " dataDxfId="336" dataCellStyle="Normal 2 2"/>
    <tableColumn id="5" xr3:uid="{0CC1891E-A9CE-45B5-AD4E-16D9B528BDCC}" name="TAB" dataDxfId="335" dataCellStyle="Normal 2 2"/>
    <tableColumn id="6" xr3:uid="{70DFC67D-8D6D-459E-913B-72C23954DD25}" name="Selection" dataDxfId="334" dataCellStyle="Normal 2 2"/>
    <tableColumn id="7" xr3:uid="{588C79FC-89B4-46D5-BA61-555E2C558693}" name="Source" dataDxfId="333" dataCellStyle="Normal 2 2"/>
    <tableColumn id="8" xr3:uid="{AA24204B-0483-4C35-BAB3-2BD6C9ED7133}" name="AS LISTED to $1k" dataDxfId="332" dataCellStyle="Currency"/>
    <tableColumn id="9" xr3:uid="{1890BC70-2B37-4CCD-A888-B181ED023C1A}" name="Add multi source bets" dataDxfId="331" dataCellStyle="Currency">
      <calculatedColumnFormula>IF(AND(J7=J6,E7=E6),"",IF(AND(E7=E10,J7=J10),L7+L8+L9+L10,IF(AND(E7=E9,J7=J9),L7+L8+L9,IF(AND(E7=E8,J7=J8),L7+L8,L7))))</calculatedColumnFormula>
    </tableColumn>
    <tableColumn id="10" xr3:uid="{D78B67BE-FA02-46DF-9910-E7C446C3201E}" name="How Many Sources" dataDxfId="330" dataCellStyle="Normal 2 2">
      <calculatedColumnFormula>IF(M7=L7,1,IF(M7="","",IF(AND(E7=E10,J7=J10),4,IF(AND(E7=E9,J7=J9),3,IF(AND(E7=E8,J7=J8),2,"XXX")))))</calculatedColumnFormula>
    </tableColumn>
    <tableColumn id="11" xr3:uid="{AFEA35F4-521B-4AAD-80B0-FA00FC075E70}" name="Sources" dataDxfId="329" dataCellStyle="Currency 2 2">
      <calculatedColumnFormula>IF(N7="","",IF(N7=4,K7&amp;"-"&amp;L7&amp;"/"&amp;K8&amp;"-"&amp;L8&amp;"/"&amp;K9&amp;"-"&amp;L9&amp;"/"&amp;K10&amp;"-"&amp;L10,IF(N7=3,K7&amp;"-"&amp;L7&amp;"/"&amp;K8&amp;"-"&amp;L8&amp;"/"&amp;K9&amp;"-"&amp;L9,IF(N7=2,K7&amp;"-"&amp;L7&amp;"/"&amp;K8&amp;"-"&amp;L8,IF(N7=1,K7&amp;"-"&amp;L7,"""""xxx")))))</calculatedColumnFormula>
    </tableColumn>
    <tableColumn id="12" xr3:uid="{7014427E-AABD-4180-BB60-B4BE1DEDBD27}" name="Main City Track" dataDxfId="328" dataCellStyle="Percent">
      <calculatedColumnFormula>IF(OR(G7="Randwick",G7="Rosehill",G7="Flemington",G7="Caulfield",G7="Sandown Lake",G7="Sandown Hill",G7="Moonee Valley"),"OK","")</calculatedColumnFormula>
    </tableColumn>
    <tableColumn id="13" xr3:uid="{35453580-0FFC-4484-A78D-FF8E716CAE7E}" name="Bet" dataDxfId="327" dataCellStyle="Currency 2 2">
      <calculatedColumnFormula>IF(M7="","",(M7*($Q$1/1000)/$R$1)*$Q$2)</calculatedColumnFormula>
    </tableColumn>
    <tableColumn id="14" xr3:uid="{ED4DC40C-3098-408B-8BCA-44B675A0EACD}" name="Div" dataDxfId="326" dataCellStyle="Currency 2 2"/>
    <tableColumn id="15" xr3:uid="{BA845A7C-DBC6-4F9F-AF91-B14344BBABA8}" name="Return" dataDxfId="325" dataCellStyle="Currency 2 2">
      <calculatedColumnFormula>IF(Q7="","",IF(R7="","",R7*Q7))</calculatedColumnFormula>
    </tableColumn>
    <tableColumn id="20" xr3:uid="{7D73545D-F3F7-4157-A24E-ABA6DD1F04C5}" name="Trim" dataDxfId="324" dataCellStyle="Normal 2 3">
      <calculatedColumnFormula>TRIM(PROPER(J7))</calculatedColumnFormula>
    </tableColumn>
    <tableColumn id="21" xr3:uid="{E8079766-C231-475B-9A8A-37CFF2ADCEFD}" name="1st Run Bet" dataDxfId="323" dataCellStyle="Normal 2 3">
      <calculatedColumnFormula>IF(P7="","",IF(N7=1,"",IF(Q7="","",IF(Q7&lt;=100,100,IF(Table1[[#This Row],[Day]]="Wed",100,200)))))</calculatedColumnFormula>
    </tableColumn>
    <tableColumn id="22" xr3:uid="{1353976C-20CC-465C-980F-F9B8BAC06383}" name="1st Run Ret" dataDxfId="322" dataCellStyle="Normal 2 3">
      <calculatedColumnFormula>IF(U7="","",IF(R7="","",U7*R7))</calculatedColumnFormula>
    </tableColumn>
    <tableColumn id="23" xr3:uid="{44CC3E67-4E35-4BAF-AD9C-874FE6E0D781}" name="1st Run Profit" dataDxfId="321" dataCellStyle="Normal 2 3">
      <calculatedColumnFormula>IF(U7="","",IF(V7="",U7*-1,V7-U7))</calculatedColumnFormula>
    </tableColumn>
    <tableColumn id="24" xr3:uid="{21E71A86-B649-4BF0-AA08-EC8E57BDF74C}" name="Lev $100 Bet" dataDxfId="320" dataCellStyle="Normal 2 3">
      <calculatedColumnFormula>100</calculatedColumnFormula>
    </tableColumn>
    <tableColumn id="25" xr3:uid="{A8A437A0-45B7-4AF8-860A-32AD116AD604}" name="Lev $100 Return" dataDxfId="319" dataCellStyle="Normal 2 3">
      <calculatedColumnFormula>IF(R7="","",X7*R7)</calculatedColumnFormula>
    </tableColumn>
    <tableColumn id="26" xr3:uid="{241B7D41-6925-4C8D-A514-BF32D1AE407F}" name="Lev $100 Profit" dataDxfId="318" dataCellStyle="Normal 2 3">
      <calculatedColumnFormula>IF(Y7="",X7*-1,Y7-X6)</calculatedColumnFormula>
    </tableColumn>
    <tableColumn id="27" xr3:uid="{072D9E7B-F78B-4D4A-BB08-FD606E30F7CE}" name="Day" dataDxfId="317" dataCellStyle="Currency">
      <calculatedColumnFormula>TEXT(Table1[[#This Row],[Date]],"DDD")</calculatedColumnFormula>
    </tableColumn>
    <tableColumn id="28" xr3:uid="{B6DC7503-17D7-45A5-85C3-B4132ECD763E}" name="Adj" dataDxfId="316" dataCellStyle="Normal 2 3">
      <calculatedColumnFormula>IF(OR(G7="Doomben",G7="Eagle Farm"),"Q",IF(AND(Q7&gt;1,Q7&lt;55,Table1[[#This Row],[Source]]="Nat"),"Nat OK",IF(AND(Table1[[#This Row],[Source]]&lt;&gt;"Nat",Q7&lt;55),"Poor &lt;55",IF(OR(G7="Randwick",G7="Flemington",G7="Caulfield",G7="Sandown Lake",G7="Sandown Hill"),"Best","ave"))))</calculatedColumnFormula>
    </tableColumn>
    <tableColumn id="31" xr3:uid="{47780AA2-8B16-4616-9060-DEC1F8CD161F}" name="Scale Bet" dataDxfId="315" dataCellStyle="Normal 2 3">
      <calculatedColumnFormula>IF(Q7="","",IF(AB7="Poor &lt;55",$AC$2*0.2%,IF(AND(AB7="Q",AA7&lt;&gt;"Wed"),$AC$2*0.4%,IF(AND(AB7="Q",AA7="Wed"),$AC$2*0.5%,IF(AND(AB7="Ave",U7=100),$AC$2*0.5%,IF(AND(AB7="ave",U7="",N7=1,AG7="Bush"),$AC$2*1%,IF(AND(AB7="ave",U7="",Q7&gt;100),$AC$2*1.3%,IF(AND(AB7="ave",U7=""),$AC$2*1.2%,IF(AND(AB7="Ave",U7=200),$AC$2*1%,IF(AND(AB7="Best",U7=200),$AC$2*1.5%,IF(AND(AB7="Best",U7="",K7&lt;&gt;"Pro Syd"),$AC$2*0.5%,IF(AND(AB7="Best",U7=""),$AC$2*1%,IF(AND(AB7="Best",U7=100,Table1[[#This Row],[State]]="NSW"),$AC$2*0.4%,IF(AND(AB7="Best",U7=100),$AC$2*1%,IF(Table1[[#This Row],[Adj]]="Nat OK",$AC$2*0.5%,"xxx")))))))))))))))</calculatedColumnFormula>
    </tableColumn>
    <tableColumn id="32" xr3:uid="{E7C79D77-C148-4BAB-BBF1-E1B1C929C7AE}" name="Scale Return" dataDxfId="314" dataCellStyle="Normal 2 3">
      <calculatedColumnFormula>IF(AC7="","",IF(R7="","",AC7*R7))</calculatedColumnFormula>
    </tableColumn>
    <tableColumn id="33" xr3:uid="{DE1983C0-F7B5-417A-A7B7-5DF31781734A}" name="Scale Profit" dataDxfId="313" dataCellStyle="Normal 2 3">
      <calculatedColumnFormula>IF(AC7="","",IF(AD7="",AC7*-1,AD7-AC7))</calculatedColumnFormula>
    </tableColumn>
    <tableColumn id="29" xr3:uid="{E6577FF2-0CCC-40E8-8264-29F79F33E0EF}" name="State" dataDxfId="312" dataCellStyle="Normal 2 3">
      <calculatedColumnFormula>VLOOKUP(Table1[[#This Row],[Track]],$F$2672:$H$2715,2,FALSE)</calculatedColumnFormula>
    </tableColumn>
    <tableColumn id="30" xr3:uid="{5DBE8B35-3740-42DE-BB42-AF5EA1A23240}" name="Bush" dataDxfId="311" dataCellStyle="Normal 2 3">
      <calculatedColumnFormula>VLOOKUP(Table1[[#This Row],[Track]],$F$2672:$H$2715,3,FALSE)</calculatedColumnFormula>
    </tableColumn>
    <tableColumn id="16" xr3:uid="{60D38E84-F5C1-4F08-A385-12B6D12E5E2A}" name="Live" dataDxfId="0" dataCellStyle="Normal 2 3">
      <calculatedColumnFormula>IF(Table1[[#This Row],[Date]]&lt;$AH$2,"",IF(Table1[[#This Row],[Date]]&lt;$AH$3,"Edge","Elite Combo"))</calculatedColumnFormula>
    </tableColumn>
    <tableColumn id="34" xr3:uid="{AF8E24D6-38C3-4D95-998C-0FF78714E612}" name="Image Time" dataDxfId="310" dataCellStyle="Normal 2 3">
      <calculatedColumnFormula>Table1[[#This Row],[Time]]</calculatedColumnFormula>
    </tableColumn>
    <tableColumn id="35" xr3:uid="{9CF26E6F-0D8D-435A-8CD4-EEF03014988D}" name="Imgae Track" dataDxfId="309" dataCellStyle="Normal 2 3">
      <calculatedColumnFormula>Table1[[#This Row],[Track]]</calculatedColumnFormula>
    </tableColumn>
    <tableColumn id="36" xr3:uid="{C1E1F0EB-D41B-4320-9452-2DEFA0FF6364}" name="Image Race" dataDxfId="308" dataCellStyle="Normal 2 3">
      <calculatedColumnFormula>Table1[[#This Row],[Race ]]</calculatedColumnFormula>
    </tableColumn>
    <tableColumn id="37" xr3:uid="{154BA890-7FCB-4ED9-B0B9-939F40E9B617}" name="Image TAB" dataDxfId="307" dataCellStyle="Normal 2 3">
      <calculatedColumnFormula>Table1[[#This Row],[TAB]]</calculatedColumnFormula>
    </tableColumn>
    <tableColumn id="38" xr3:uid="{616B1D73-8E55-4EFC-AD84-E5E7F77FBA2A}" name="Image Horse" dataDxfId="306" dataCellStyle="Normal 2 3">
      <calculatedColumnFormula>Table1[[#This Row],[Selection]]</calculatedColumnFormula>
    </tableColumn>
    <tableColumn id="39" xr3:uid="{408322A0-6BA2-446A-9738-A025FC742666}" name="Image Sources" dataDxfId="305" dataCellStyle="Normal 2 3">
      <calculatedColumnFormula>Table1[[#This Row],[Sources]]</calculatedColumnFormula>
    </tableColumn>
    <tableColumn id="40" xr3:uid="{3E252958-1554-4C31-9D4D-92F68BBF1225}" name="Iumage Scale BET" dataDxfId="304" dataCellStyle="Normal 2 3">
      <calculatedColumnFormula>Table1[[#This Row],[Scale Bet]]</calculatedColumnFormula>
    </tableColumn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6F0B4-268E-4C91-B2C4-A3BEFD379912}">
  <sheetPr>
    <tabColor rgb="FFC00000"/>
    <pageSetUpPr fitToPage="1"/>
  </sheetPr>
  <dimension ref="E1:AO2715"/>
  <sheetViews>
    <sheetView showGridLines="0" tabSelected="1" zoomScale="90" zoomScaleNormal="90" workbookViewId="0">
      <pane xSplit="25500" ySplit="4335" topLeftCell="Y2606" activePane="bottomRight"/>
      <selection activeCell="AO2715" sqref="AO2715"/>
      <selection pane="topRight" activeCell="AH8" sqref="AH8"/>
      <selection pane="bottomLeft" activeCell="R2651" sqref="R2651"/>
      <selection pane="bottomRight" activeCell="AO2715" sqref="AO2715"/>
    </sheetView>
  </sheetViews>
  <sheetFormatPr defaultRowHeight="17.25" x14ac:dyDescent="0.3"/>
  <cols>
    <col min="1" max="4" width="9.140625" style="125"/>
    <col min="5" max="5" width="11" style="125" customWidth="1"/>
    <col min="6" max="6" width="9.85546875" style="125" customWidth="1"/>
    <col min="7" max="7" width="18.42578125" style="125" customWidth="1"/>
    <col min="8" max="9" width="6.7109375" style="125" customWidth="1"/>
    <col min="10" max="10" width="18.7109375" style="125" customWidth="1"/>
    <col min="11" max="11" width="8.42578125" style="125" customWidth="1"/>
    <col min="12" max="12" width="11.140625" style="127" customWidth="1"/>
    <col min="13" max="13" width="11" style="128" customWidth="1"/>
    <col min="14" max="14" width="8.85546875" style="125" customWidth="1"/>
    <col min="15" max="15" width="31.85546875" style="125" bestFit="1" customWidth="1"/>
    <col min="16" max="16" width="8.7109375" style="125" customWidth="1"/>
    <col min="17" max="17" width="10.42578125" style="147" customWidth="1"/>
    <col min="18" max="18" width="8" style="148" customWidth="1"/>
    <col min="19" max="19" width="10.7109375" style="125" customWidth="1"/>
    <col min="20" max="20" width="17.28515625" style="130" customWidth="1"/>
    <col min="21" max="21" width="9.28515625" style="130" customWidth="1"/>
    <col min="22" max="22" width="10.42578125" style="130" customWidth="1"/>
    <col min="23" max="23" width="10.140625" style="130" customWidth="1"/>
    <col min="24" max="24" width="11.140625" style="125" customWidth="1"/>
    <col min="25" max="25" width="10.85546875" style="125" customWidth="1"/>
    <col min="26" max="26" width="13.42578125" style="125" customWidth="1"/>
    <col min="27" max="27" width="10.140625" style="125" customWidth="1"/>
    <col min="28" max="28" width="9.85546875" style="125" customWidth="1"/>
    <col min="29" max="29" width="13" style="125" customWidth="1"/>
    <col min="30" max="30" width="12.7109375" style="125" customWidth="1"/>
    <col min="31" max="31" width="11" style="125" customWidth="1"/>
    <col min="32" max="33" width="9.140625" style="125"/>
    <col min="34" max="34" width="13" style="125" customWidth="1"/>
    <col min="35" max="35" width="9.140625" style="125"/>
    <col min="36" max="36" width="15" style="125" customWidth="1"/>
    <col min="37" max="38" width="7.42578125" style="125" customWidth="1"/>
    <col min="39" max="39" width="18.28515625" style="125" bestFit="1" customWidth="1"/>
    <col min="40" max="40" width="28" style="125" bestFit="1" customWidth="1"/>
    <col min="41" max="41" width="9.42578125" style="125" customWidth="1"/>
    <col min="42" max="16384" width="9.140625" style="125"/>
  </cols>
  <sheetData>
    <row r="1" spans="5:41" ht="35.25" customHeight="1" x14ac:dyDescent="0.4">
      <c r="F1" s="126"/>
      <c r="P1" s="238" t="s">
        <v>149</v>
      </c>
      <c r="Q1" s="236">
        <v>10000</v>
      </c>
      <c r="R1" s="241">
        <v>4</v>
      </c>
      <c r="S1" s="235" t="s">
        <v>1193</v>
      </c>
      <c r="V1" s="125"/>
      <c r="W1" s="125"/>
    </row>
    <row r="2" spans="5:41" ht="26.25" customHeight="1" x14ac:dyDescent="0.35">
      <c r="F2" s="131"/>
      <c r="P2" s="238" t="s">
        <v>148</v>
      </c>
      <c r="Q2" s="239">
        <v>1.6</v>
      </c>
      <c r="R2" s="240"/>
      <c r="S2" s="237"/>
      <c r="V2" s="125"/>
      <c r="W2" s="129"/>
      <c r="AC2" s="171">
        <v>10000</v>
      </c>
      <c r="AD2" s="212"/>
      <c r="AH2" s="347">
        <v>45745</v>
      </c>
      <c r="AI2" s="348" t="s">
        <v>1224</v>
      </c>
      <c r="AJ2" s="349"/>
    </row>
    <row r="3" spans="5:41" ht="28.5" customHeight="1" x14ac:dyDescent="0.25">
      <c r="I3" s="286" t="s">
        <v>1197</v>
      </c>
      <c r="J3" s="287"/>
      <c r="K3" s="287"/>
      <c r="L3" s="287"/>
      <c r="M3" s="287"/>
      <c r="N3" s="287"/>
      <c r="O3" s="288"/>
      <c r="P3" s="274"/>
      <c r="Q3" s="284" t="s">
        <v>1178</v>
      </c>
      <c r="R3" s="284"/>
      <c r="S3" s="284"/>
      <c r="AH3" s="347">
        <v>45752</v>
      </c>
      <c r="AI3" s="348" t="s">
        <v>1225</v>
      </c>
      <c r="AJ3" s="350"/>
    </row>
    <row r="4" spans="5:41" ht="29.25" customHeight="1" x14ac:dyDescent="0.25">
      <c r="I4" s="289"/>
      <c r="J4" s="289"/>
      <c r="K4" s="289"/>
      <c r="L4" s="289"/>
      <c r="M4" s="289"/>
      <c r="N4" s="289"/>
      <c r="O4" s="290"/>
      <c r="P4" s="274"/>
      <c r="Q4" s="285"/>
      <c r="R4" s="285"/>
      <c r="S4" s="285"/>
      <c r="AC4" s="291" t="s">
        <v>1222</v>
      </c>
      <c r="AD4" s="291"/>
      <c r="AE4" s="291"/>
    </row>
    <row r="5" spans="5:41" ht="1.5" customHeight="1" x14ac:dyDescent="0.25">
      <c r="E5" s="179"/>
      <c r="F5" s="180"/>
      <c r="G5" s="180"/>
      <c r="H5" s="181"/>
      <c r="I5" s="181"/>
      <c r="J5" s="181"/>
      <c r="K5" s="181"/>
      <c r="L5" s="182"/>
      <c r="M5" s="183"/>
      <c r="N5" s="181"/>
      <c r="O5" s="181"/>
      <c r="P5" s="181"/>
      <c r="Q5" s="25"/>
      <c r="R5" s="149"/>
      <c r="S5" s="132"/>
      <c r="T5" s="184"/>
    </row>
    <row r="6" spans="5:41" ht="54.75" customHeight="1" x14ac:dyDescent="0.25">
      <c r="E6" s="168" t="s">
        <v>0</v>
      </c>
      <c r="F6" s="168" t="s">
        <v>4</v>
      </c>
      <c r="G6" s="168" t="s">
        <v>5</v>
      </c>
      <c r="H6" s="168" t="s">
        <v>6</v>
      </c>
      <c r="I6" s="168" t="s">
        <v>7</v>
      </c>
      <c r="J6" s="168" t="s">
        <v>8</v>
      </c>
      <c r="K6" s="169" t="s">
        <v>9</v>
      </c>
      <c r="L6" s="170" t="s">
        <v>92</v>
      </c>
      <c r="M6" s="170" t="s">
        <v>10</v>
      </c>
      <c r="N6" s="170" t="s">
        <v>271</v>
      </c>
      <c r="O6" s="170" t="s">
        <v>270</v>
      </c>
      <c r="P6" s="170" t="s">
        <v>272</v>
      </c>
      <c r="Q6" s="170" t="s">
        <v>3</v>
      </c>
      <c r="R6" s="170" t="s">
        <v>12</v>
      </c>
      <c r="S6" s="170" t="s">
        <v>2</v>
      </c>
      <c r="T6" s="170" t="s">
        <v>273</v>
      </c>
      <c r="U6" s="170" t="s">
        <v>1169</v>
      </c>
      <c r="V6" s="170" t="s">
        <v>1170</v>
      </c>
      <c r="W6" s="170" t="s">
        <v>1171</v>
      </c>
      <c r="X6" s="224" t="s">
        <v>274</v>
      </c>
      <c r="Y6" s="224" t="s">
        <v>275</v>
      </c>
      <c r="Z6" s="224" t="s">
        <v>276</v>
      </c>
      <c r="AA6" s="170" t="s">
        <v>1121</v>
      </c>
      <c r="AB6" s="170" t="s">
        <v>588</v>
      </c>
      <c r="AC6" s="283" t="s">
        <v>1118</v>
      </c>
      <c r="AD6" s="283" t="s">
        <v>1119</v>
      </c>
      <c r="AE6" s="283" t="s">
        <v>1120</v>
      </c>
      <c r="AF6" s="170" t="s">
        <v>1132</v>
      </c>
      <c r="AG6" s="170" t="s">
        <v>1133</v>
      </c>
      <c r="AH6" s="170" t="s">
        <v>1223</v>
      </c>
      <c r="AI6" s="213" t="s">
        <v>1151</v>
      </c>
      <c r="AJ6" s="213" t="s">
        <v>1152</v>
      </c>
      <c r="AK6" s="213" t="s">
        <v>1153</v>
      </c>
      <c r="AL6" s="213" t="s">
        <v>1154</v>
      </c>
      <c r="AM6" s="213" t="s">
        <v>1156</v>
      </c>
      <c r="AN6" s="214" t="s">
        <v>1155</v>
      </c>
      <c r="AO6" s="214" t="s">
        <v>1157</v>
      </c>
    </row>
    <row r="7" spans="5:41" ht="16.5" customHeight="1" x14ac:dyDescent="0.25">
      <c r="E7" s="185">
        <v>45143</v>
      </c>
      <c r="F7" s="35">
        <v>0.49305555555555558</v>
      </c>
      <c r="G7" s="36" t="s">
        <v>157</v>
      </c>
      <c r="H7" s="36">
        <v>1</v>
      </c>
      <c r="I7" s="36">
        <v>6</v>
      </c>
      <c r="J7" s="36" t="s">
        <v>812</v>
      </c>
      <c r="K7" s="36" t="s">
        <v>13</v>
      </c>
      <c r="L7" s="165">
        <v>13</v>
      </c>
      <c r="M7" s="134">
        <f t="shared" ref="M7:M70" si="0">IF(AND(J7=J6,E7=E6),"",IF(AND(E7=E10,J7=J10),L7+L8+L9+L10,IF(AND(E7=E9,J7=J9),L7+L8+L9,IF(AND(E7=E8,J7=J8),L7+L8,L7))))</f>
        <v>13</v>
      </c>
      <c r="N7" s="36">
        <f t="shared" ref="N7:N70" si="1">IF(M7=L7,1,IF(M7="","",IF(AND(E7=E10,J7=J10),4,IF(AND(E7=E9,J7=J9),3,IF(AND(E7=E8,J7=J8),2,"XXX")))))</f>
        <v>1</v>
      </c>
      <c r="O7" s="135" t="str">
        <f t="shared" ref="O7:O70" si="2">IF(N7="","",IF(N7=4,K7&amp;"-"&amp;L7&amp;"/"&amp;K8&amp;"-"&amp;L8&amp;"/"&amp;K9&amp;"-"&amp;L9&amp;"/"&amp;K10&amp;"-"&amp;L10,IF(N7=3,K7&amp;"-"&amp;L7&amp;"/"&amp;K8&amp;"-"&amp;L8&amp;"/"&amp;K9&amp;"-"&amp;L9,IF(N7=2,K7&amp;"-"&amp;L7&amp;"/"&amp;K8&amp;"-"&amp;L8,IF(N7=1,K7&amp;"-"&amp;L7,"""""xxx")))))</f>
        <v>Nat-13</v>
      </c>
      <c r="P7" s="186" t="str">
        <f t="shared" ref="P7:P70" si="3">IF(OR(G7="Randwick",G7="Rosehill",G7="Flemington",G7="Caulfield",G7="Sandown Lake",G7="Sandown Hill",G7="Moonee Valley"),"OK","")</f>
        <v>OK</v>
      </c>
      <c r="Q7" s="187">
        <f t="shared" ref="Q7:Q70" si="4">IF(M7="","",(M7*($Q$1/1000)/$R$1)*$Q$2)</f>
        <v>52</v>
      </c>
      <c r="R7" s="150"/>
      <c r="S7" s="187" t="str">
        <f t="shared" ref="S7:S70" si="5">IF(Q7="","",IF(R7="","",R7*Q7))</f>
        <v/>
      </c>
      <c r="T7" s="136" t="str">
        <f t="shared" ref="T7:T70" si="6">TRIM(PROPER(J7))</f>
        <v>Jean Valjean</v>
      </c>
      <c r="U7" s="137" t="str">
        <f>IF(P7="","",IF(N7=1,"",IF(Q7="","",IF(Q7&lt;=100,100,IF(Table1[[#This Row],[Day]]="Wed",100,200)))))</f>
        <v/>
      </c>
      <c r="V7" s="137" t="str">
        <f t="shared" ref="V7:V70" si="7">IF(U7="","",IF(R7="","",U7*R7))</f>
        <v/>
      </c>
      <c r="W7" s="137" t="str">
        <f t="shared" ref="W7:W70" si="8">IF(U7="","",IF(V7="",U7*-1,V7-U7))</f>
        <v/>
      </c>
      <c r="X7" s="133">
        <f>100</f>
        <v>100</v>
      </c>
      <c r="Y7" s="133" t="str">
        <f t="shared" ref="Y7:Y70" si="9">IF(R7="","",X7*R7)</f>
        <v/>
      </c>
      <c r="Z7" s="133">
        <f t="shared" ref="Z7:Z70" si="10">IF(Y7="",X7*-1,Y7-X6)</f>
        <v>-100</v>
      </c>
      <c r="AA7" s="134" t="str">
        <f>TEXT(Table1[[#This Row],[Date]],"DDD")</f>
        <v>Sat</v>
      </c>
      <c r="AB7" s="133" t="str">
        <f>IF(OR(G7="Doomben",G7="Eagle Farm"),"Q",IF(AND(Q7&gt;1,Q7&lt;55,Table1[[#This Row],[Source]]="Nat"),"Nat OK",IF(AND(Table1[[#This Row],[Source]]&lt;&gt;"Nat",Q7&lt;55),"Poor &lt;55",IF(OR(G7="Randwick",G7="Flemington",G7="Caulfield",G7="Sandown Lake",G7="Sandown Hill"),"Best","ave"))))</f>
        <v>Nat OK</v>
      </c>
      <c r="AC7" s="133">
        <f>IF(Q7="","",IF(AB7="Poor &lt;55",$AC$2*0.2%,IF(AND(AB7="Q",AA7&lt;&gt;"Wed"),$AC$2*0.4%,IF(AND(AB7="Q",AA7="Wed"),$AC$2*0.5%,IF(AND(AB7="Ave",U7=100),$AC$2*0.5%,IF(AND(AB7="ave",U7="",N7=1,AG7="Bush"),$AC$2*1%,IF(AND(AB7="ave",U7="",Q7&gt;100),$AC$2*1.3%,IF(AND(AB7="ave",U7=""),$AC$2*1.2%,IF(AND(AB7="Ave",U7=200),$AC$2*1%,IF(AND(AB7="Best",U7=200),$AC$2*1.5%,IF(AND(AB7="Best",U7="",K7&lt;&gt;"Pro Syd"),$AC$2*0.5%,IF(AND(AB7="Best",U7=""),$AC$2*1%,IF(AND(AB7="Best",U7=100,Table1[[#This Row],[State]]="NSW"),$AC$2*0.4%,IF(AND(AB7="Best",U7=100),$AC$2*1%,IF(Table1[[#This Row],[Adj]]="Nat OK",$AC$2*0.5%,"xxx")))))))))))))))</f>
        <v>50</v>
      </c>
      <c r="AD7" s="133" t="str">
        <f t="shared" ref="AD7:AD70" si="11">IF(AC7="","",IF(R7="","",AC7*R7))</f>
        <v/>
      </c>
      <c r="AE7" s="133">
        <f t="shared" ref="AE7:AE70" si="12">IF(AC7="","",IF(AD7="",AC7*-1,AD7-AC7))</f>
        <v>-50</v>
      </c>
      <c r="AF7" s="211" t="str">
        <f>VLOOKUP(Table1[[#This Row],[Track]],$F$2672:$H$2715,2,FALSE)</f>
        <v>Vic</v>
      </c>
      <c r="AG7" s="211" t="str">
        <f>VLOOKUP(Table1[[#This Row],[Track]],$F$2672:$H$2715,3,FALSE)</f>
        <v>-</v>
      </c>
      <c r="AH7" s="211" t="str">
        <f>IF(Table1[[#This Row],[Date]]&lt;$AH$2,"",IF(Table1[[#This Row],[Date]]&lt;$AH$3,"Edge","Elite Combo"))</f>
        <v/>
      </c>
      <c r="AI7" s="215">
        <f>Table1[[#This Row],[Time]]</f>
        <v>0.49305555555555558</v>
      </c>
      <c r="AJ7" s="216" t="str">
        <f>Table1[[#This Row],[Track]]</f>
        <v>Flemington</v>
      </c>
      <c r="AK7" s="216">
        <f>Table1[[#This Row],[Race ]]</f>
        <v>1</v>
      </c>
      <c r="AL7" s="216">
        <f>Table1[[#This Row],[TAB]]</f>
        <v>6</v>
      </c>
      <c r="AM7" s="216" t="str">
        <f>Table1[[#This Row],[Selection]]</f>
        <v>Jean Valjean</v>
      </c>
      <c r="AN7" s="217" t="str">
        <f>Table1[[#This Row],[Sources]]</f>
        <v>Nat-13</v>
      </c>
      <c r="AO7" s="216">
        <f>Table1[[#This Row],[Scale Bet]]</f>
        <v>50</v>
      </c>
    </row>
    <row r="8" spans="5:41" ht="16.5" customHeight="1" x14ac:dyDescent="0.25">
      <c r="E8" s="185">
        <v>45143</v>
      </c>
      <c r="F8" s="35">
        <v>0.50347222222222221</v>
      </c>
      <c r="G8" s="36" t="s">
        <v>17</v>
      </c>
      <c r="H8" s="36">
        <v>2</v>
      </c>
      <c r="I8" s="36">
        <v>4</v>
      </c>
      <c r="J8" s="36" t="s">
        <v>733</v>
      </c>
      <c r="K8" s="36" t="s">
        <v>60</v>
      </c>
      <c r="L8" s="165">
        <v>15</v>
      </c>
      <c r="M8" s="134">
        <f t="shared" si="0"/>
        <v>15</v>
      </c>
      <c r="N8" s="36">
        <f t="shared" si="1"/>
        <v>1</v>
      </c>
      <c r="O8" s="135" t="str">
        <f t="shared" si="2"/>
        <v>Pro Syd-15</v>
      </c>
      <c r="P8" s="186" t="str">
        <f t="shared" si="3"/>
        <v>OK</v>
      </c>
      <c r="Q8" s="187">
        <f t="shared" si="4"/>
        <v>60</v>
      </c>
      <c r="R8" s="150">
        <v>6.9</v>
      </c>
      <c r="S8" s="187">
        <f t="shared" si="5"/>
        <v>414</v>
      </c>
      <c r="T8" s="136" t="str">
        <f t="shared" si="6"/>
        <v>Hard To Say</v>
      </c>
      <c r="U8" s="137" t="str">
        <f>IF(P8="","",IF(N8=1,"",IF(Q8="","",IF(Q8&lt;=100,100,IF(Table1[[#This Row],[Day]]="Wed",100,200)))))</f>
        <v/>
      </c>
      <c r="V8" s="137" t="str">
        <f t="shared" si="7"/>
        <v/>
      </c>
      <c r="W8" s="137" t="str">
        <f t="shared" si="8"/>
        <v/>
      </c>
      <c r="X8" s="133">
        <f>100</f>
        <v>100</v>
      </c>
      <c r="Y8" s="133">
        <f t="shared" si="9"/>
        <v>690</v>
      </c>
      <c r="Z8" s="133">
        <f t="shared" si="10"/>
        <v>590</v>
      </c>
      <c r="AA8" s="134" t="str">
        <f>TEXT(Table1[[#This Row],[Date]],"DDD")</f>
        <v>Sat</v>
      </c>
      <c r="AB8" s="133" t="str">
        <f>IF(OR(G8="Doomben",G8="Eagle Farm"),"Q",IF(AND(Q8&gt;1,Q8&lt;55,Table1[[#This Row],[Source]]="Nat"),"Nat OK",IF(AND(Table1[[#This Row],[Source]]&lt;&gt;"Nat",Q8&lt;55),"Poor &lt;55",IF(OR(G8="Randwick",G8="Flemington",G8="Caulfield",G8="Sandown Lake",G8="Sandown Hill"),"Best","ave"))))</f>
        <v>ave</v>
      </c>
      <c r="AC8" s="133">
        <f>IF(Q8="","",IF(AB8="Poor &lt;55",$AC$2*0.2%,IF(AND(AB8="Q",AA8&lt;&gt;"Wed"),$AC$2*0.4%,IF(AND(AB8="Q",AA8="Wed"),$AC$2*0.5%,IF(AND(AB8="Ave",U8=100),$AC$2*0.5%,IF(AND(AB8="ave",U8="",N8=1,AG8="Bush"),$AC$2*1%,IF(AND(AB8="ave",U8="",Q8&gt;100),$AC$2*1.3%,IF(AND(AB8="ave",U8=""),$AC$2*1.2%,IF(AND(AB8="Ave",U8=200),$AC$2*1%,IF(AND(AB8="Best",U8=200),$AC$2*1.5%,IF(AND(AB8="Best",U8="",K8&lt;&gt;"Pro Syd"),$AC$2*0.5%,IF(AND(AB8="Best",U8=""),$AC$2*1%,IF(AND(AB8="Best",U8=100,Table1[[#This Row],[State]]="NSW"),$AC$2*0.4%,IF(AND(AB8="Best",U8=100),$AC$2*1%,IF(Table1[[#This Row],[Adj]]="Nat OK",$AC$2*0.5%,"xxx")))))))))))))))</f>
        <v>120</v>
      </c>
      <c r="AD8" s="133">
        <f t="shared" si="11"/>
        <v>828</v>
      </c>
      <c r="AE8" s="133">
        <f t="shared" si="12"/>
        <v>708</v>
      </c>
      <c r="AF8" s="133" t="str">
        <f>VLOOKUP(Table1[[#This Row],[Track]],$F$2672:$H$2715,2,FALSE)</f>
        <v>NSW</v>
      </c>
      <c r="AG8" s="133" t="str">
        <f>VLOOKUP(Table1[[#This Row],[Track]],$F$2672:$H$2715,3,FALSE)</f>
        <v>-</v>
      </c>
      <c r="AH8" s="133" t="str">
        <f>IF(Table1[[#This Row],[Date]]&lt;$AH$2,"",IF(Table1[[#This Row],[Date]]&lt;$AH$3,"Edge","Elite Combo"))</f>
        <v/>
      </c>
      <c r="AI8" s="218">
        <f>Table1[[#This Row],[Time]]</f>
        <v>0.50347222222222221</v>
      </c>
      <c r="AJ8" s="219" t="str">
        <f>Table1[[#This Row],[Track]]</f>
        <v>Rosehill</v>
      </c>
      <c r="AK8" s="216">
        <f>Table1[[#This Row],[Race ]]</f>
        <v>2</v>
      </c>
      <c r="AL8" s="219">
        <f>Table1[[#This Row],[TAB]]</f>
        <v>4</v>
      </c>
      <c r="AM8" s="219" t="str">
        <f>Table1[[#This Row],[Selection]]</f>
        <v>Hard To Say</v>
      </c>
      <c r="AN8" s="220" t="str">
        <f>Table1[[#This Row],[Sources]]</f>
        <v>Pro Syd-15</v>
      </c>
      <c r="AO8" s="219">
        <f>Table1[[#This Row],[Scale Bet]]</f>
        <v>120</v>
      </c>
    </row>
    <row r="9" spans="5:41" ht="16.5" customHeight="1" x14ac:dyDescent="0.25">
      <c r="E9" s="185">
        <v>45143</v>
      </c>
      <c r="F9" s="35">
        <v>0.50347222222222221</v>
      </c>
      <c r="G9" s="36" t="s">
        <v>17</v>
      </c>
      <c r="H9" s="36">
        <v>2</v>
      </c>
      <c r="I9" s="36">
        <v>3</v>
      </c>
      <c r="J9" s="36" t="s">
        <v>458</v>
      </c>
      <c r="K9" s="36" t="s">
        <v>1</v>
      </c>
      <c r="L9" s="165">
        <v>10</v>
      </c>
      <c r="M9" s="134">
        <f t="shared" si="0"/>
        <v>10</v>
      </c>
      <c r="N9" s="36">
        <f t="shared" si="1"/>
        <v>1</v>
      </c>
      <c r="O9" s="135" t="str">
        <f t="shared" si="2"/>
        <v>E4-10</v>
      </c>
      <c r="P9" s="186" t="str">
        <f t="shared" si="3"/>
        <v>OK</v>
      </c>
      <c r="Q9" s="187">
        <f t="shared" si="4"/>
        <v>40</v>
      </c>
      <c r="R9" s="150"/>
      <c r="S9" s="187" t="str">
        <f t="shared" si="5"/>
        <v/>
      </c>
      <c r="T9" s="136" t="str">
        <f t="shared" si="6"/>
        <v>Xpresso</v>
      </c>
      <c r="U9" s="137" t="str">
        <f>IF(P9="","",IF(N9=1,"",IF(Q9="","",IF(Q9&lt;=100,100,IF(Table1[[#This Row],[Day]]="Wed",100,200)))))</f>
        <v/>
      </c>
      <c r="V9" s="137" t="str">
        <f t="shared" si="7"/>
        <v/>
      </c>
      <c r="W9" s="137" t="str">
        <f t="shared" si="8"/>
        <v/>
      </c>
      <c r="X9" s="133">
        <f>100</f>
        <v>100</v>
      </c>
      <c r="Y9" s="133" t="str">
        <f t="shared" si="9"/>
        <v/>
      </c>
      <c r="Z9" s="133">
        <f t="shared" si="10"/>
        <v>-100</v>
      </c>
      <c r="AA9" s="134" t="str">
        <f>TEXT(Table1[[#This Row],[Date]],"DDD")</f>
        <v>Sat</v>
      </c>
      <c r="AB9" s="133" t="str">
        <f>IF(OR(G9="Doomben",G9="Eagle Farm"),"Q",IF(AND(Q9&gt;1,Q9&lt;55,Table1[[#This Row],[Source]]="Nat"),"Nat OK",IF(AND(Table1[[#This Row],[Source]]&lt;&gt;"Nat",Q9&lt;55),"Poor &lt;55",IF(OR(G9="Randwick",G9="Flemington",G9="Caulfield",G9="Sandown Lake",G9="Sandown Hill"),"Best","ave"))))</f>
        <v>Poor &lt;55</v>
      </c>
      <c r="AC9" s="133">
        <f>IF(Q9="","",IF(AB9="Poor &lt;55",$AC$2*0.2%,IF(AND(AB9="Q",AA9&lt;&gt;"Wed"),$AC$2*0.4%,IF(AND(AB9="Q",AA9="Wed"),$AC$2*0.5%,IF(AND(AB9="Ave",U9=100),$AC$2*0.5%,IF(AND(AB9="ave",U9="",N9=1,AG9="Bush"),$AC$2*1%,IF(AND(AB9="ave",U9="",Q9&gt;100),$AC$2*1.3%,IF(AND(AB9="ave",U9=""),$AC$2*1.2%,IF(AND(AB9="Ave",U9=200),$AC$2*1%,IF(AND(AB9="Best",U9=200),$AC$2*1.5%,IF(AND(AB9="Best",U9="",K9&lt;&gt;"Pro Syd"),$AC$2*0.5%,IF(AND(AB9="Best",U9=""),$AC$2*1%,IF(AND(AB9="Best",U9=100,Table1[[#This Row],[State]]="NSW"),$AC$2*0.4%,IF(AND(AB9="Best",U9=100),$AC$2*1%,IF(Table1[[#This Row],[Adj]]="Nat OK",$AC$2*0.5%,"xxx")))))))))))))))</f>
        <v>20</v>
      </c>
      <c r="AD9" s="133" t="str">
        <f t="shared" si="11"/>
        <v/>
      </c>
      <c r="AE9" s="133">
        <f t="shared" si="12"/>
        <v>-20</v>
      </c>
      <c r="AF9" s="133" t="str">
        <f>VLOOKUP(Table1[[#This Row],[Track]],$F$2672:$H$2715,2,FALSE)</f>
        <v>NSW</v>
      </c>
      <c r="AG9" s="133" t="str">
        <f>VLOOKUP(Table1[[#This Row],[Track]],$F$2672:$H$2715,3,FALSE)</f>
        <v>-</v>
      </c>
      <c r="AH9" s="133" t="str">
        <f>IF(Table1[[#This Row],[Date]]&lt;$AH$2,"",IF(Table1[[#This Row],[Date]]&lt;$AH$3,"Edge","Elite Combo"))</f>
        <v/>
      </c>
      <c r="AI9" s="218">
        <f>Table1[[#This Row],[Time]]</f>
        <v>0.50347222222222221</v>
      </c>
      <c r="AJ9" s="219" t="str">
        <f>Table1[[#This Row],[Track]]</f>
        <v>Rosehill</v>
      </c>
      <c r="AK9" s="216">
        <f>Table1[[#This Row],[Race ]]</f>
        <v>2</v>
      </c>
      <c r="AL9" s="219">
        <f>Table1[[#This Row],[TAB]]</f>
        <v>3</v>
      </c>
      <c r="AM9" s="219" t="str">
        <f>Table1[[#This Row],[Selection]]</f>
        <v>Xpresso</v>
      </c>
      <c r="AN9" s="220" t="str">
        <f>Table1[[#This Row],[Sources]]</f>
        <v>E4-10</v>
      </c>
      <c r="AO9" s="219">
        <f>Table1[[#This Row],[Scale Bet]]</f>
        <v>20</v>
      </c>
    </row>
    <row r="10" spans="5:41" ht="16.5" customHeight="1" x14ac:dyDescent="0.25">
      <c r="E10" s="185">
        <v>45143</v>
      </c>
      <c r="F10" s="35">
        <v>0.50902777777777775</v>
      </c>
      <c r="G10" s="36" t="s">
        <v>28</v>
      </c>
      <c r="H10" s="36">
        <v>2</v>
      </c>
      <c r="I10" s="36">
        <v>5</v>
      </c>
      <c r="J10" s="36" t="s">
        <v>813</v>
      </c>
      <c r="K10" s="36" t="s">
        <v>13</v>
      </c>
      <c r="L10" s="165">
        <v>11</v>
      </c>
      <c r="M10" s="134">
        <f t="shared" si="0"/>
        <v>11</v>
      </c>
      <c r="N10" s="36">
        <f t="shared" si="1"/>
        <v>1</v>
      </c>
      <c r="O10" s="135" t="str">
        <f t="shared" si="2"/>
        <v>Nat-11</v>
      </c>
      <c r="P10" s="186" t="str">
        <f t="shared" si="3"/>
        <v/>
      </c>
      <c r="Q10" s="187">
        <f t="shared" si="4"/>
        <v>44</v>
      </c>
      <c r="R10" s="150"/>
      <c r="S10" s="187" t="str">
        <f t="shared" si="5"/>
        <v/>
      </c>
      <c r="T10" s="136" t="str">
        <f t="shared" si="6"/>
        <v>Shameless Miss</v>
      </c>
      <c r="U10" s="137" t="str">
        <f>IF(P10="","",IF(N10=1,"",IF(Q10="","",IF(Q10&lt;=100,100,IF(Table1[[#This Row],[Day]]="Wed",100,200)))))</f>
        <v/>
      </c>
      <c r="V10" s="137" t="str">
        <f t="shared" si="7"/>
        <v/>
      </c>
      <c r="W10" s="137" t="str">
        <f t="shared" si="8"/>
        <v/>
      </c>
      <c r="X10" s="133">
        <f>100</f>
        <v>100</v>
      </c>
      <c r="Y10" s="133" t="str">
        <f t="shared" si="9"/>
        <v/>
      </c>
      <c r="Z10" s="133">
        <f t="shared" si="10"/>
        <v>-100</v>
      </c>
      <c r="AA10" s="134" t="str">
        <f>TEXT(Table1[[#This Row],[Date]],"DDD")</f>
        <v>Sat</v>
      </c>
      <c r="AB10" s="133" t="str">
        <f>IF(OR(G10="Doomben",G10="Eagle Farm"),"Q",IF(AND(Q10&gt;1,Q10&lt;55,Table1[[#This Row],[Source]]="Nat"),"Nat OK",IF(AND(Table1[[#This Row],[Source]]&lt;&gt;"Nat",Q10&lt;55),"Poor &lt;55",IF(OR(G10="Randwick",G10="Flemington",G10="Caulfield",G10="Sandown Lake",G10="Sandown Hill"),"Best","ave"))))</f>
        <v>Q</v>
      </c>
      <c r="AC10" s="133">
        <f>IF(Q10="","",IF(AB10="Poor &lt;55",$AC$2*0.2%,IF(AND(AB10="Q",AA10&lt;&gt;"Wed"),$AC$2*0.4%,IF(AND(AB10="Q",AA10="Wed"),$AC$2*0.5%,IF(AND(AB10="Ave",U10=100),$AC$2*0.5%,IF(AND(AB10="ave",U10="",N10=1,AG10="Bush"),$AC$2*1%,IF(AND(AB10="ave",U10="",Q10&gt;100),$AC$2*1.3%,IF(AND(AB10="ave",U10=""),$AC$2*1.2%,IF(AND(AB10="Ave",U10=200),$AC$2*1%,IF(AND(AB10="Best",U10=200),$AC$2*1.5%,IF(AND(AB10="Best",U10="",K10&lt;&gt;"Pro Syd"),$AC$2*0.5%,IF(AND(AB10="Best",U10=""),$AC$2*1%,IF(AND(AB10="Best",U10=100,Table1[[#This Row],[State]]="NSW"),$AC$2*0.4%,IF(AND(AB10="Best",U10=100),$AC$2*1%,IF(Table1[[#This Row],[Adj]]="Nat OK",$AC$2*0.5%,"xxx")))))))))))))))</f>
        <v>40</v>
      </c>
      <c r="AD10" s="133" t="str">
        <f t="shared" si="11"/>
        <v/>
      </c>
      <c r="AE10" s="133">
        <f t="shared" si="12"/>
        <v>-40</v>
      </c>
      <c r="AF10" s="133" t="str">
        <f>VLOOKUP(Table1[[#This Row],[Track]],$F$2672:$H$2715,2,FALSE)</f>
        <v>Qld</v>
      </c>
      <c r="AG10" s="133" t="str">
        <f>VLOOKUP(Table1[[#This Row],[Track]],$F$2672:$H$2715,3,FALSE)</f>
        <v>-</v>
      </c>
      <c r="AH10" s="133" t="str">
        <f>IF(Table1[[#This Row],[Date]]&lt;$AH$2,"",IF(Table1[[#This Row],[Date]]&lt;$AH$3,"Edge","Elite Combo"))</f>
        <v/>
      </c>
      <c r="AI10" s="218">
        <f>Table1[[#This Row],[Time]]</f>
        <v>0.50902777777777775</v>
      </c>
      <c r="AJ10" s="219" t="str">
        <f>Table1[[#This Row],[Track]]</f>
        <v>Eagle Farm</v>
      </c>
      <c r="AK10" s="216">
        <f>Table1[[#This Row],[Race ]]</f>
        <v>2</v>
      </c>
      <c r="AL10" s="219">
        <f>Table1[[#This Row],[TAB]]</f>
        <v>5</v>
      </c>
      <c r="AM10" s="219" t="str">
        <f>Table1[[#This Row],[Selection]]</f>
        <v>Shameless Miss</v>
      </c>
      <c r="AN10" s="220" t="str">
        <f>Table1[[#This Row],[Sources]]</f>
        <v>Nat-11</v>
      </c>
      <c r="AO10" s="219">
        <f>Table1[[#This Row],[Scale Bet]]</f>
        <v>40</v>
      </c>
    </row>
    <row r="11" spans="5:41" ht="16.5" customHeight="1" x14ac:dyDescent="0.25">
      <c r="E11" s="185">
        <v>45143</v>
      </c>
      <c r="F11" s="35">
        <v>0.52777777777777779</v>
      </c>
      <c r="G11" s="36" t="s">
        <v>17</v>
      </c>
      <c r="H11" s="36">
        <v>3</v>
      </c>
      <c r="I11" s="36">
        <v>8</v>
      </c>
      <c r="J11" s="36" t="s">
        <v>1031</v>
      </c>
      <c r="K11" s="36" t="s">
        <v>60</v>
      </c>
      <c r="L11" s="165">
        <v>10</v>
      </c>
      <c r="M11" s="134">
        <f t="shared" si="0"/>
        <v>10</v>
      </c>
      <c r="N11" s="36">
        <f t="shared" si="1"/>
        <v>1</v>
      </c>
      <c r="O11" s="135" t="str">
        <f t="shared" si="2"/>
        <v>Pro Syd-10</v>
      </c>
      <c r="P11" s="186" t="str">
        <f t="shared" si="3"/>
        <v>OK</v>
      </c>
      <c r="Q11" s="187">
        <f t="shared" si="4"/>
        <v>40</v>
      </c>
      <c r="R11" s="150"/>
      <c r="S11" s="187" t="str">
        <f t="shared" si="5"/>
        <v/>
      </c>
      <c r="T11" s="136" t="str">
        <f t="shared" si="6"/>
        <v>Whangaehu</v>
      </c>
      <c r="U11" s="137" t="str">
        <f>IF(P11="","",IF(N11=1,"",IF(Q11="","",IF(Q11&lt;=100,100,IF(Table1[[#This Row],[Day]]="Wed",100,200)))))</f>
        <v/>
      </c>
      <c r="V11" s="137" t="str">
        <f t="shared" si="7"/>
        <v/>
      </c>
      <c r="W11" s="137" t="str">
        <f t="shared" si="8"/>
        <v/>
      </c>
      <c r="X11" s="133">
        <f>100</f>
        <v>100</v>
      </c>
      <c r="Y11" s="133" t="str">
        <f t="shared" si="9"/>
        <v/>
      </c>
      <c r="Z11" s="133">
        <f t="shared" si="10"/>
        <v>-100</v>
      </c>
      <c r="AA11" s="134" t="str">
        <f>TEXT(Table1[[#This Row],[Date]],"DDD")</f>
        <v>Sat</v>
      </c>
      <c r="AB11" s="133" t="str">
        <f>IF(OR(G11="Doomben",G11="Eagle Farm"),"Q",IF(AND(Q11&gt;1,Q11&lt;55,Table1[[#This Row],[Source]]="Nat"),"Nat OK",IF(AND(Table1[[#This Row],[Source]]&lt;&gt;"Nat",Q11&lt;55),"Poor &lt;55",IF(OR(G11="Randwick",G11="Flemington",G11="Caulfield",G11="Sandown Lake",G11="Sandown Hill"),"Best","ave"))))</f>
        <v>Poor &lt;55</v>
      </c>
      <c r="AC11" s="133">
        <f>IF(Q11="","",IF(AB11="Poor &lt;55",$AC$2*0.2%,IF(AND(AB11="Q",AA11&lt;&gt;"Wed"),$AC$2*0.4%,IF(AND(AB11="Q",AA11="Wed"),$AC$2*0.5%,IF(AND(AB11="Ave",U11=100),$AC$2*0.5%,IF(AND(AB11="ave",U11="",N11=1,AG11="Bush"),$AC$2*1%,IF(AND(AB11="ave",U11="",Q11&gt;100),$AC$2*1.3%,IF(AND(AB11="ave",U11=""),$AC$2*1.2%,IF(AND(AB11="Ave",U11=200),$AC$2*1%,IF(AND(AB11="Best",U11=200),$AC$2*1.5%,IF(AND(AB11="Best",U11="",K11&lt;&gt;"Pro Syd"),$AC$2*0.5%,IF(AND(AB11="Best",U11=""),$AC$2*1%,IF(AND(AB11="Best",U11=100,Table1[[#This Row],[State]]="NSW"),$AC$2*0.4%,IF(AND(AB11="Best",U11=100),$AC$2*1%,IF(Table1[[#This Row],[Adj]]="Nat OK",$AC$2*0.5%,"xxx")))))))))))))))</f>
        <v>20</v>
      </c>
      <c r="AD11" s="133" t="str">
        <f t="shared" si="11"/>
        <v/>
      </c>
      <c r="AE11" s="133">
        <f t="shared" si="12"/>
        <v>-20</v>
      </c>
      <c r="AF11" s="133" t="str">
        <f>VLOOKUP(Table1[[#This Row],[Track]],$F$2672:$H$2715,2,FALSE)</f>
        <v>NSW</v>
      </c>
      <c r="AG11" s="133" t="str">
        <f>VLOOKUP(Table1[[#This Row],[Track]],$F$2672:$H$2715,3,FALSE)</f>
        <v>-</v>
      </c>
      <c r="AH11" s="133" t="str">
        <f>IF(Table1[[#This Row],[Date]]&lt;$AH$2,"",IF(Table1[[#This Row],[Date]]&lt;$AH$3,"Edge","Elite Combo"))</f>
        <v/>
      </c>
      <c r="AI11" s="218">
        <f>Table1[[#This Row],[Time]]</f>
        <v>0.52777777777777779</v>
      </c>
      <c r="AJ11" s="219" t="str">
        <f>Table1[[#This Row],[Track]]</f>
        <v>Rosehill</v>
      </c>
      <c r="AK11" s="216">
        <f>Table1[[#This Row],[Race ]]</f>
        <v>3</v>
      </c>
      <c r="AL11" s="219">
        <f>Table1[[#This Row],[TAB]]</f>
        <v>8</v>
      </c>
      <c r="AM11" s="219" t="str">
        <f>Table1[[#This Row],[Selection]]</f>
        <v>Whangaehu</v>
      </c>
      <c r="AN11" s="220" t="str">
        <f>Table1[[#This Row],[Sources]]</f>
        <v>Pro Syd-10</v>
      </c>
      <c r="AO11" s="219">
        <f>Table1[[#This Row],[Scale Bet]]</f>
        <v>20</v>
      </c>
    </row>
    <row r="12" spans="5:41" ht="16.5" customHeight="1" x14ac:dyDescent="0.25">
      <c r="E12" s="185">
        <v>45143</v>
      </c>
      <c r="F12" s="35">
        <v>0.55763888888888891</v>
      </c>
      <c r="G12" s="36" t="s">
        <v>28</v>
      </c>
      <c r="H12" s="36">
        <v>4</v>
      </c>
      <c r="I12" s="36">
        <v>6</v>
      </c>
      <c r="J12" s="36" t="s">
        <v>814</v>
      </c>
      <c r="K12" s="36" t="s">
        <v>13</v>
      </c>
      <c r="L12" s="165">
        <v>11</v>
      </c>
      <c r="M12" s="134">
        <f t="shared" si="0"/>
        <v>11</v>
      </c>
      <c r="N12" s="36">
        <f t="shared" si="1"/>
        <v>1</v>
      </c>
      <c r="O12" s="135" t="str">
        <f t="shared" si="2"/>
        <v>Nat-11</v>
      </c>
      <c r="P12" s="186" t="str">
        <f t="shared" si="3"/>
        <v/>
      </c>
      <c r="Q12" s="187">
        <f t="shared" si="4"/>
        <v>44</v>
      </c>
      <c r="R12" s="150"/>
      <c r="S12" s="187" t="str">
        <f t="shared" si="5"/>
        <v/>
      </c>
      <c r="T12" s="136" t="str">
        <f t="shared" si="6"/>
        <v>Hold On Honey</v>
      </c>
      <c r="U12" s="137" t="str">
        <f>IF(P12="","",IF(N12=1,"",IF(Q12="","",IF(Q12&lt;=100,100,IF(Table1[[#This Row],[Day]]="Wed",100,200)))))</f>
        <v/>
      </c>
      <c r="V12" s="137" t="str">
        <f t="shared" si="7"/>
        <v/>
      </c>
      <c r="W12" s="137" t="str">
        <f t="shared" si="8"/>
        <v/>
      </c>
      <c r="X12" s="133">
        <f>100</f>
        <v>100</v>
      </c>
      <c r="Y12" s="133" t="str">
        <f t="shared" si="9"/>
        <v/>
      </c>
      <c r="Z12" s="133">
        <f t="shared" si="10"/>
        <v>-100</v>
      </c>
      <c r="AA12" s="134" t="str">
        <f>TEXT(Table1[[#This Row],[Date]],"DDD")</f>
        <v>Sat</v>
      </c>
      <c r="AB12" s="133" t="str">
        <f>IF(OR(G12="Doomben",G12="Eagle Farm"),"Q",IF(AND(Q12&gt;1,Q12&lt;55,Table1[[#This Row],[Source]]="Nat"),"Nat OK",IF(AND(Table1[[#This Row],[Source]]&lt;&gt;"Nat",Q12&lt;55),"Poor &lt;55",IF(OR(G12="Randwick",G12="Flemington",G12="Caulfield",G12="Sandown Lake",G12="Sandown Hill"),"Best","ave"))))</f>
        <v>Q</v>
      </c>
      <c r="AC12" s="133">
        <f>IF(Q12="","",IF(AB12="Poor &lt;55",$AC$2*0.2%,IF(AND(AB12="Q",AA12&lt;&gt;"Wed"),$AC$2*0.4%,IF(AND(AB12="Q",AA12="Wed"),$AC$2*0.5%,IF(AND(AB12="Ave",U12=100),$AC$2*0.5%,IF(AND(AB12="ave",U12="",N12=1,AG12="Bush"),$AC$2*1%,IF(AND(AB12="ave",U12="",Q12&gt;100),$AC$2*1.3%,IF(AND(AB12="ave",U12=""),$AC$2*1.2%,IF(AND(AB12="Ave",U12=200),$AC$2*1%,IF(AND(AB12="Best",U12=200),$AC$2*1.5%,IF(AND(AB12="Best",U12="",K12&lt;&gt;"Pro Syd"),$AC$2*0.5%,IF(AND(AB12="Best",U12=""),$AC$2*1%,IF(AND(AB12="Best",U12=100,Table1[[#This Row],[State]]="NSW"),$AC$2*0.4%,IF(AND(AB12="Best",U12=100),$AC$2*1%,IF(Table1[[#This Row],[Adj]]="Nat OK",$AC$2*0.5%,"xxx")))))))))))))))</f>
        <v>40</v>
      </c>
      <c r="AD12" s="133" t="str">
        <f t="shared" si="11"/>
        <v/>
      </c>
      <c r="AE12" s="133">
        <f t="shared" si="12"/>
        <v>-40</v>
      </c>
      <c r="AF12" s="133" t="str">
        <f>VLOOKUP(Table1[[#This Row],[Track]],$F$2672:$H$2715,2,FALSE)</f>
        <v>Qld</v>
      </c>
      <c r="AG12" s="133" t="str">
        <f>VLOOKUP(Table1[[#This Row],[Track]],$F$2672:$H$2715,3,FALSE)</f>
        <v>-</v>
      </c>
      <c r="AH12" s="133" t="str">
        <f>IF(Table1[[#This Row],[Date]]&lt;$AH$2,"",IF(Table1[[#This Row],[Date]]&lt;$AH$3,"Edge","Elite Combo"))</f>
        <v/>
      </c>
      <c r="AI12" s="218">
        <f>Table1[[#This Row],[Time]]</f>
        <v>0.55763888888888891</v>
      </c>
      <c r="AJ12" s="219" t="str">
        <f>Table1[[#This Row],[Track]]</f>
        <v>Eagle Farm</v>
      </c>
      <c r="AK12" s="216">
        <f>Table1[[#This Row],[Race ]]</f>
        <v>4</v>
      </c>
      <c r="AL12" s="219">
        <f>Table1[[#This Row],[TAB]]</f>
        <v>6</v>
      </c>
      <c r="AM12" s="219" t="str">
        <f>Table1[[#This Row],[Selection]]</f>
        <v>Hold On Honey</v>
      </c>
      <c r="AN12" s="220" t="str">
        <f>Table1[[#This Row],[Sources]]</f>
        <v>Nat-11</v>
      </c>
      <c r="AO12" s="219">
        <f>Table1[[#This Row],[Scale Bet]]</f>
        <v>40</v>
      </c>
    </row>
    <row r="13" spans="5:41" ht="16.5" customHeight="1" x14ac:dyDescent="0.25">
      <c r="E13" s="185">
        <v>45143</v>
      </c>
      <c r="F13" s="35">
        <v>0.5625</v>
      </c>
      <c r="G13" s="36" t="s">
        <v>157</v>
      </c>
      <c r="H13" s="36">
        <v>4</v>
      </c>
      <c r="I13" s="36">
        <v>9</v>
      </c>
      <c r="J13" s="36" t="s">
        <v>602</v>
      </c>
      <c r="K13" s="36" t="s">
        <v>13</v>
      </c>
      <c r="L13" s="165">
        <v>20</v>
      </c>
      <c r="M13" s="134">
        <f t="shared" si="0"/>
        <v>20</v>
      </c>
      <c r="N13" s="36">
        <f t="shared" si="1"/>
        <v>1</v>
      </c>
      <c r="O13" s="135" t="str">
        <f t="shared" si="2"/>
        <v>Nat-20</v>
      </c>
      <c r="P13" s="186" t="str">
        <f t="shared" si="3"/>
        <v>OK</v>
      </c>
      <c r="Q13" s="187">
        <f t="shared" si="4"/>
        <v>80</v>
      </c>
      <c r="R13" s="150"/>
      <c r="S13" s="187" t="str">
        <f t="shared" si="5"/>
        <v/>
      </c>
      <c r="T13" s="136" t="str">
        <f t="shared" si="6"/>
        <v>Beour Bay</v>
      </c>
      <c r="U13" s="137" t="str">
        <f>IF(P13="","",IF(N13=1,"",IF(Q13="","",IF(Q13&lt;=100,100,IF(Table1[[#This Row],[Day]]="Wed",100,200)))))</f>
        <v/>
      </c>
      <c r="V13" s="137" t="str">
        <f t="shared" si="7"/>
        <v/>
      </c>
      <c r="W13" s="137" t="str">
        <f t="shared" si="8"/>
        <v/>
      </c>
      <c r="X13" s="133">
        <f>100</f>
        <v>100</v>
      </c>
      <c r="Y13" s="133" t="str">
        <f t="shared" si="9"/>
        <v/>
      </c>
      <c r="Z13" s="133">
        <f t="shared" si="10"/>
        <v>-100</v>
      </c>
      <c r="AA13" s="134" t="str">
        <f>TEXT(Table1[[#This Row],[Date]],"DDD")</f>
        <v>Sat</v>
      </c>
      <c r="AB13" s="133" t="str">
        <f>IF(OR(G13="Doomben",G13="Eagle Farm"),"Q",IF(AND(Q13&gt;1,Q13&lt;55,Table1[[#This Row],[Source]]="Nat"),"Nat OK",IF(AND(Table1[[#This Row],[Source]]&lt;&gt;"Nat",Q13&lt;55),"Poor &lt;55",IF(OR(G13="Randwick",G13="Flemington",G13="Caulfield",G13="Sandown Lake",G13="Sandown Hill"),"Best","ave"))))</f>
        <v>Best</v>
      </c>
      <c r="AC13" s="133">
        <f>IF(Q13="","",IF(AB13="Poor &lt;55",$AC$2*0.2%,IF(AND(AB13="Q",AA13&lt;&gt;"Wed"),$AC$2*0.4%,IF(AND(AB13="Q",AA13="Wed"),$AC$2*0.5%,IF(AND(AB13="Ave",U13=100),$AC$2*0.5%,IF(AND(AB13="ave",U13="",N13=1,AG13="Bush"),$AC$2*1%,IF(AND(AB13="ave",U13="",Q13&gt;100),$AC$2*1.3%,IF(AND(AB13="ave",U13=""),$AC$2*1.2%,IF(AND(AB13="Ave",U13=200),$AC$2*1%,IF(AND(AB13="Best",U13=200),$AC$2*1.5%,IF(AND(AB13="Best",U13="",K13&lt;&gt;"Pro Syd"),$AC$2*0.5%,IF(AND(AB13="Best",U13=""),$AC$2*1%,IF(AND(AB13="Best",U13=100,Table1[[#This Row],[State]]="NSW"),$AC$2*0.4%,IF(AND(AB13="Best",U13=100),$AC$2*1%,IF(Table1[[#This Row],[Adj]]="Nat OK",$AC$2*0.5%,"xxx")))))))))))))))</f>
        <v>50</v>
      </c>
      <c r="AD13" s="133" t="str">
        <f t="shared" si="11"/>
        <v/>
      </c>
      <c r="AE13" s="133">
        <f t="shared" si="12"/>
        <v>-50</v>
      </c>
      <c r="AF13" s="133" t="str">
        <f>VLOOKUP(Table1[[#This Row],[Track]],$F$2672:$H$2715,2,FALSE)</f>
        <v>Vic</v>
      </c>
      <c r="AG13" s="133" t="str">
        <f>VLOOKUP(Table1[[#This Row],[Track]],$F$2672:$H$2715,3,FALSE)</f>
        <v>-</v>
      </c>
      <c r="AH13" s="133" t="str">
        <f>IF(Table1[[#This Row],[Date]]&lt;$AH$2,"",IF(Table1[[#This Row],[Date]]&lt;$AH$3,"Edge","Elite Combo"))</f>
        <v/>
      </c>
      <c r="AI13" s="218">
        <f>Table1[[#This Row],[Time]]</f>
        <v>0.5625</v>
      </c>
      <c r="AJ13" s="219" t="str">
        <f>Table1[[#This Row],[Track]]</f>
        <v>Flemington</v>
      </c>
      <c r="AK13" s="216">
        <f>Table1[[#This Row],[Race ]]</f>
        <v>4</v>
      </c>
      <c r="AL13" s="219">
        <f>Table1[[#This Row],[TAB]]</f>
        <v>9</v>
      </c>
      <c r="AM13" s="219" t="str">
        <f>Table1[[#This Row],[Selection]]</f>
        <v>Beour Bay</v>
      </c>
      <c r="AN13" s="220" t="str">
        <f>Table1[[#This Row],[Sources]]</f>
        <v>Nat-20</v>
      </c>
      <c r="AO13" s="219">
        <f>Table1[[#This Row],[Scale Bet]]</f>
        <v>50</v>
      </c>
    </row>
    <row r="14" spans="5:41" ht="16.5" customHeight="1" x14ac:dyDescent="0.25">
      <c r="E14" s="185">
        <v>45143</v>
      </c>
      <c r="F14" s="35">
        <v>0.57638888888888895</v>
      </c>
      <c r="G14" s="36" t="s">
        <v>17</v>
      </c>
      <c r="H14" s="36">
        <v>5</v>
      </c>
      <c r="I14" s="36">
        <v>2</v>
      </c>
      <c r="J14" s="36" t="s">
        <v>589</v>
      </c>
      <c r="K14" s="36" t="s">
        <v>1</v>
      </c>
      <c r="L14" s="165">
        <v>10</v>
      </c>
      <c r="M14" s="134">
        <f t="shared" si="0"/>
        <v>10</v>
      </c>
      <c r="N14" s="36">
        <f t="shared" si="1"/>
        <v>1</v>
      </c>
      <c r="O14" s="135" t="str">
        <f t="shared" si="2"/>
        <v>E4-10</v>
      </c>
      <c r="P14" s="186" t="str">
        <f t="shared" si="3"/>
        <v>OK</v>
      </c>
      <c r="Q14" s="187">
        <f t="shared" si="4"/>
        <v>40</v>
      </c>
      <c r="R14" s="150"/>
      <c r="S14" s="187" t="str">
        <f t="shared" si="5"/>
        <v/>
      </c>
      <c r="T14" s="136" t="str">
        <f t="shared" si="6"/>
        <v>Waverider Buoy</v>
      </c>
      <c r="U14" s="137" t="str">
        <f>IF(P14="","",IF(N14=1,"",IF(Q14="","",IF(Q14&lt;=100,100,IF(Table1[[#This Row],[Day]]="Wed",100,200)))))</f>
        <v/>
      </c>
      <c r="V14" s="137" t="str">
        <f t="shared" si="7"/>
        <v/>
      </c>
      <c r="W14" s="137" t="str">
        <f t="shared" si="8"/>
        <v/>
      </c>
      <c r="X14" s="133">
        <f>100</f>
        <v>100</v>
      </c>
      <c r="Y14" s="133" t="str">
        <f t="shared" si="9"/>
        <v/>
      </c>
      <c r="Z14" s="133">
        <f t="shared" si="10"/>
        <v>-100</v>
      </c>
      <c r="AA14" s="134" t="str">
        <f>TEXT(Table1[[#This Row],[Date]],"DDD")</f>
        <v>Sat</v>
      </c>
      <c r="AB14" s="133" t="str">
        <f>IF(OR(G14="Doomben",G14="Eagle Farm"),"Q",IF(AND(Q14&gt;1,Q14&lt;55,Table1[[#This Row],[Source]]="Nat"),"Nat OK",IF(AND(Table1[[#This Row],[Source]]&lt;&gt;"Nat",Q14&lt;55),"Poor &lt;55",IF(OR(G14="Randwick",G14="Flemington",G14="Caulfield",G14="Sandown Lake",G14="Sandown Hill"),"Best","ave"))))</f>
        <v>Poor &lt;55</v>
      </c>
      <c r="AC14" s="133">
        <f>IF(Q14="","",IF(AB14="Poor &lt;55",$AC$2*0.2%,IF(AND(AB14="Q",AA14&lt;&gt;"Wed"),$AC$2*0.4%,IF(AND(AB14="Q",AA14="Wed"),$AC$2*0.5%,IF(AND(AB14="Ave",U14=100),$AC$2*0.5%,IF(AND(AB14="ave",U14="",N14=1,AG14="Bush"),$AC$2*1%,IF(AND(AB14="ave",U14="",Q14&gt;100),$AC$2*1.3%,IF(AND(AB14="ave",U14=""),$AC$2*1.2%,IF(AND(AB14="Ave",U14=200),$AC$2*1%,IF(AND(AB14="Best",U14=200),$AC$2*1.5%,IF(AND(AB14="Best",U14="",K14&lt;&gt;"Pro Syd"),$AC$2*0.5%,IF(AND(AB14="Best",U14=""),$AC$2*1%,IF(AND(AB14="Best",U14=100,Table1[[#This Row],[State]]="NSW"),$AC$2*0.4%,IF(AND(AB14="Best",U14=100),$AC$2*1%,IF(Table1[[#This Row],[Adj]]="Nat OK",$AC$2*0.5%,"xxx")))))))))))))))</f>
        <v>20</v>
      </c>
      <c r="AD14" s="133" t="str">
        <f t="shared" si="11"/>
        <v/>
      </c>
      <c r="AE14" s="133">
        <f t="shared" si="12"/>
        <v>-20</v>
      </c>
      <c r="AF14" s="133" t="str">
        <f>VLOOKUP(Table1[[#This Row],[Track]],$F$2672:$H$2715,2,FALSE)</f>
        <v>NSW</v>
      </c>
      <c r="AG14" s="133" t="str">
        <f>VLOOKUP(Table1[[#This Row],[Track]],$F$2672:$H$2715,3,FALSE)</f>
        <v>-</v>
      </c>
      <c r="AH14" s="133" t="str">
        <f>IF(Table1[[#This Row],[Date]]&lt;$AH$2,"",IF(Table1[[#This Row],[Date]]&lt;$AH$3,"Edge","Elite Combo"))</f>
        <v/>
      </c>
      <c r="AI14" s="218">
        <f>Table1[[#This Row],[Time]]</f>
        <v>0.57638888888888895</v>
      </c>
      <c r="AJ14" s="219" t="str">
        <f>Table1[[#This Row],[Track]]</f>
        <v>Rosehill</v>
      </c>
      <c r="AK14" s="216">
        <f>Table1[[#This Row],[Race ]]</f>
        <v>5</v>
      </c>
      <c r="AL14" s="219">
        <f>Table1[[#This Row],[TAB]]</f>
        <v>2</v>
      </c>
      <c r="AM14" s="219" t="str">
        <f>Table1[[#This Row],[Selection]]</f>
        <v>Waverider Buoy</v>
      </c>
      <c r="AN14" s="220" t="str">
        <f>Table1[[#This Row],[Sources]]</f>
        <v>E4-10</v>
      </c>
      <c r="AO14" s="219">
        <f>Table1[[#This Row],[Scale Bet]]</f>
        <v>20</v>
      </c>
    </row>
    <row r="15" spans="5:41" ht="16.5" customHeight="1" x14ac:dyDescent="0.25">
      <c r="E15" s="185">
        <v>45143</v>
      </c>
      <c r="F15" s="35">
        <v>0.58194444444444449</v>
      </c>
      <c r="G15" s="36" t="s">
        <v>28</v>
      </c>
      <c r="H15" s="36">
        <v>5</v>
      </c>
      <c r="I15" s="36">
        <v>8</v>
      </c>
      <c r="J15" s="36" t="s">
        <v>811</v>
      </c>
      <c r="K15" s="36" t="s">
        <v>13</v>
      </c>
      <c r="L15" s="165">
        <v>11</v>
      </c>
      <c r="M15" s="134">
        <f t="shared" si="0"/>
        <v>11</v>
      </c>
      <c r="N15" s="36">
        <f t="shared" si="1"/>
        <v>1</v>
      </c>
      <c r="O15" s="135" t="str">
        <f t="shared" si="2"/>
        <v>Nat-11</v>
      </c>
      <c r="P15" s="186" t="str">
        <f t="shared" si="3"/>
        <v/>
      </c>
      <c r="Q15" s="187">
        <f t="shared" si="4"/>
        <v>44</v>
      </c>
      <c r="R15" s="150">
        <v>4.2</v>
      </c>
      <c r="S15" s="187">
        <f t="shared" si="5"/>
        <v>184.8</v>
      </c>
      <c r="T15" s="136" t="str">
        <f t="shared" si="6"/>
        <v>Bubbas Bay</v>
      </c>
      <c r="U15" s="137" t="str">
        <f>IF(P15="","",IF(N15=1,"",IF(Q15="","",IF(Q15&lt;=100,100,IF(Table1[[#This Row],[Day]]="Wed",100,200)))))</f>
        <v/>
      </c>
      <c r="V15" s="137" t="str">
        <f t="shared" si="7"/>
        <v/>
      </c>
      <c r="W15" s="137" t="str">
        <f t="shared" si="8"/>
        <v/>
      </c>
      <c r="X15" s="133">
        <f>100</f>
        <v>100</v>
      </c>
      <c r="Y15" s="133">
        <f t="shared" si="9"/>
        <v>420</v>
      </c>
      <c r="Z15" s="133">
        <f t="shared" si="10"/>
        <v>320</v>
      </c>
      <c r="AA15" s="134" t="str">
        <f>TEXT(Table1[[#This Row],[Date]],"DDD")</f>
        <v>Sat</v>
      </c>
      <c r="AB15" s="133" t="str">
        <f>IF(OR(G15="Doomben",G15="Eagle Farm"),"Q",IF(AND(Q15&gt;1,Q15&lt;55,Table1[[#This Row],[Source]]="Nat"),"Nat OK",IF(AND(Table1[[#This Row],[Source]]&lt;&gt;"Nat",Q15&lt;55),"Poor &lt;55",IF(OR(G15="Randwick",G15="Flemington",G15="Caulfield",G15="Sandown Lake",G15="Sandown Hill"),"Best","ave"))))</f>
        <v>Q</v>
      </c>
      <c r="AC15" s="133">
        <f>IF(Q15="","",IF(AB15="Poor &lt;55",$AC$2*0.2%,IF(AND(AB15="Q",AA15&lt;&gt;"Wed"),$AC$2*0.4%,IF(AND(AB15="Q",AA15="Wed"),$AC$2*0.5%,IF(AND(AB15="Ave",U15=100),$AC$2*0.5%,IF(AND(AB15="ave",U15="",N15=1,AG15="Bush"),$AC$2*1%,IF(AND(AB15="ave",U15="",Q15&gt;100),$AC$2*1.3%,IF(AND(AB15="ave",U15=""),$AC$2*1.2%,IF(AND(AB15="Ave",U15=200),$AC$2*1%,IF(AND(AB15="Best",U15=200),$AC$2*1.5%,IF(AND(AB15="Best",U15="",K15&lt;&gt;"Pro Syd"),$AC$2*0.5%,IF(AND(AB15="Best",U15=""),$AC$2*1%,IF(AND(AB15="Best",U15=100,Table1[[#This Row],[State]]="NSW"),$AC$2*0.4%,IF(AND(AB15="Best",U15=100),$AC$2*1%,IF(Table1[[#This Row],[Adj]]="Nat OK",$AC$2*0.5%,"xxx")))))))))))))))</f>
        <v>40</v>
      </c>
      <c r="AD15" s="133">
        <f t="shared" si="11"/>
        <v>168</v>
      </c>
      <c r="AE15" s="133">
        <f t="shared" si="12"/>
        <v>128</v>
      </c>
      <c r="AF15" s="133" t="str">
        <f>VLOOKUP(Table1[[#This Row],[Track]],$F$2672:$H$2715,2,FALSE)</f>
        <v>Qld</v>
      </c>
      <c r="AG15" s="133" t="str">
        <f>VLOOKUP(Table1[[#This Row],[Track]],$F$2672:$H$2715,3,FALSE)</f>
        <v>-</v>
      </c>
      <c r="AH15" s="133" t="str">
        <f>IF(Table1[[#This Row],[Date]]&lt;$AH$2,"",IF(Table1[[#This Row],[Date]]&lt;$AH$3,"Edge","Elite Combo"))</f>
        <v/>
      </c>
      <c r="AI15" s="218">
        <f>Table1[[#This Row],[Time]]</f>
        <v>0.58194444444444449</v>
      </c>
      <c r="AJ15" s="219" t="str">
        <f>Table1[[#This Row],[Track]]</f>
        <v>Eagle Farm</v>
      </c>
      <c r="AK15" s="216">
        <f>Table1[[#This Row],[Race ]]</f>
        <v>5</v>
      </c>
      <c r="AL15" s="219">
        <f>Table1[[#This Row],[TAB]]</f>
        <v>8</v>
      </c>
      <c r="AM15" s="219" t="str">
        <f>Table1[[#This Row],[Selection]]</f>
        <v>Bubbas Bay</v>
      </c>
      <c r="AN15" s="220" t="str">
        <f>Table1[[#This Row],[Sources]]</f>
        <v>Nat-11</v>
      </c>
      <c r="AO15" s="219">
        <f>Table1[[#This Row],[Scale Bet]]</f>
        <v>40</v>
      </c>
    </row>
    <row r="16" spans="5:41" ht="16.5" customHeight="1" x14ac:dyDescent="0.25">
      <c r="E16" s="185">
        <v>45143</v>
      </c>
      <c r="F16" s="35">
        <v>0.58680555555555558</v>
      </c>
      <c r="G16" s="36" t="s">
        <v>157</v>
      </c>
      <c r="H16" s="36">
        <v>5</v>
      </c>
      <c r="I16" s="36">
        <v>6</v>
      </c>
      <c r="J16" s="36" t="s">
        <v>815</v>
      </c>
      <c r="K16" s="36" t="s">
        <v>13</v>
      </c>
      <c r="L16" s="165">
        <v>13</v>
      </c>
      <c r="M16" s="134">
        <f t="shared" si="0"/>
        <v>13</v>
      </c>
      <c r="N16" s="36">
        <f t="shared" si="1"/>
        <v>1</v>
      </c>
      <c r="O16" s="135" t="str">
        <f t="shared" si="2"/>
        <v>Nat-13</v>
      </c>
      <c r="P16" s="186" t="str">
        <f t="shared" si="3"/>
        <v>OK</v>
      </c>
      <c r="Q16" s="187">
        <f t="shared" si="4"/>
        <v>52</v>
      </c>
      <c r="R16" s="150">
        <v>5</v>
      </c>
      <c r="S16" s="187">
        <f t="shared" si="5"/>
        <v>260</v>
      </c>
      <c r="T16" s="136" t="str">
        <f t="shared" si="6"/>
        <v>First In Line</v>
      </c>
      <c r="U16" s="137" t="str">
        <f>IF(P16="","",IF(N16=1,"",IF(Q16="","",IF(Q16&lt;=100,100,IF(Table1[[#This Row],[Day]]="Wed",100,200)))))</f>
        <v/>
      </c>
      <c r="V16" s="137" t="str">
        <f t="shared" si="7"/>
        <v/>
      </c>
      <c r="W16" s="137" t="str">
        <f t="shared" si="8"/>
        <v/>
      </c>
      <c r="X16" s="133">
        <f>100</f>
        <v>100</v>
      </c>
      <c r="Y16" s="133">
        <f t="shared" si="9"/>
        <v>500</v>
      </c>
      <c r="Z16" s="133">
        <f t="shared" si="10"/>
        <v>400</v>
      </c>
      <c r="AA16" s="134" t="str">
        <f>TEXT(Table1[[#This Row],[Date]],"DDD")</f>
        <v>Sat</v>
      </c>
      <c r="AB16" s="133" t="str">
        <f>IF(OR(G16="Doomben",G16="Eagle Farm"),"Q",IF(AND(Q16&gt;1,Q16&lt;55,Table1[[#This Row],[Source]]="Nat"),"Nat OK",IF(AND(Table1[[#This Row],[Source]]&lt;&gt;"Nat",Q16&lt;55),"Poor &lt;55",IF(OR(G16="Randwick",G16="Flemington",G16="Caulfield",G16="Sandown Lake",G16="Sandown Hill"),"Best","ave"))))</f>
        <v>Nat OK</v>
      </c>
      <c r="AC16" s="133">
        <f>IF(Q16="","",IF(AB16="Poor &lt;55",$AC$2*0.2%,IF(AND(AB16="Q",AA16&lt;&gt;"Wed"),$AC$2*0.4%,IF(AND(AB16="Q",AA16="Wed"),$AC$2*0.5%,IF(AND(AB16="Ave",U16=100),$AC$2*0.5%,IF(AND(AB16="ave",U16="",N16=1,AG16="Bush"),$AC$2*1%,IF(AND(AB16="ave",U16="",Q16&gt;100),$AC$2*1.3%,IF(AND(AB16="ave",U16=""),$AC$2*1.2%,IF(AND(AB16="Ave",U16=200),$AC$2*1%,IF(AND(AB16="Best",U16=200),$AC$2*1.5%,IF(AND(AB16="Best",U16="",K16&lt;&gt;"Pro Syd"),$AC$2*0.5%,IF(AND(AB16="Best",U16=""),$AC$2*1%,IF(AND(AB16="Best",U16=100,Table1[[#This Row],[State]]="NSW"),$AC$2*0.4%,IF(AND(AB16="Best",U16=100),$AC$2*1%,IF(Table1[[#This Row],[Adj]]="Nat OK",$AC$2*0.5%,"xxx")))))))))))))))</f>
        <v>50</v>
      </c>
      <c r="AD16" s="133">
        <f t="shared" si="11"/>
        <v>250</v>
      </c>
      <c r="AE16" s="133">
        <f t="shared" si="12"/>
        <v>200</v>
      </c>
      <c r="AF16" s="133" t="str">
        <f>VLOOKUP(Table1[[#This Row],[Track]],$F$2672:$H$2715,2,FALSE)</f>
        <v>Vic</v>
      </c>
      <c r="AG16" s="133" t="str">
        <f>VLOOKUP(Table1[[#This Row],[Track]],$F$2672:$H$2715,3,FALSE)</f>
        <v>-</v>
      </c>
      <c r="AH16" s="133" t="str">
        <f>IF(Table1[[#This Row],[Date]]&lt;$AH$2,"",IF(Table1[[#This Row],[Date]]&lt;$AH$3,"Edge","Elite Combo"))</f>
        <v/>
      </c>
      <c r="AI16" s="218">
        <f>Table1[[#This Row],[Time]]</f>
        <v>0.58680555555555558</v>
      </c>
      <c r="AJ16" s="219" t="str">
        <f>Table1[[#This Row],[Track]]</f>
        <v>Flemington</v>
      </c>
      <c r="AK16" s="216">
        <f>Table1[[#This Row],[Race ]]</f>
        <v>5</v>
      </c>
      <c r="AL16" s="219">
        <f>Table1[[#This Row],[TAB]]</f>
        <v>6</v>
      </c>
      <c r="AM16" s="219" t="str">
        <f>Table1[[#This Row],[Selection]]</f>
        <v>First In Line</v>
      </c>
      <c r="AN16" s="220" t="str">
        <f>Table1[[#This Row],[Sources]]</f>
        <v>Nat-13</v>
      </c>
      <c r="AO16" s="219">
        <f>Table1[[#This Row],[Scale Bet]]</f>
        <v>50</v>
      </c>
    </row>
    <row r="17" spans="5:41" ht="16.5" customHeight="1" x14ac:dyDescent="0.25">
      <c r="E17" s="185">
        <v>45143</v>
      </c>
      <c r="F17" s="35">
        <v>0.58680555555555558</v>
      </c>
      <c r="G17" s="36" t="s">
        <v>157</v>
      </c>
      <c r="H17" s="36">
        <v>5</v>
      </c>
      <c r="I17" s="36">
        <v>7</v>
      </c>
      <c r="J17" s="36" t="s">
        <v>256</v>
      </c>
      <c r="K17" s="36" t="s">
        <v>40</v>
      </c>
      <c r="L17" s="165">
        <v>12</v>
      </c>
      <c r="M17" s="134">
        <f t="shared" si="0"/>
        <v>25</v>
      </c>
      <c r="N17" s="36">
        <f t="shared" si="1"/>
        <v>2</v>
      </c>
      <c r="O17" s="135" t="str">
        <f t="shared" si="2"/>
        <v>Edge-12/Pro Mel-13</v>
      </c>
      <c r="P17" s="186" t="str">
        <f t="shared" si="3"/>
        <v>OK</v>
      </c>
      <c r="Q17" s="187">
        <f t="shared" si="4"/>
        <v>100</v>
      </c>
      <c r="R17" s="150"/>
      <c r="S17" s="187" t="str">
        <f t="shared" si="5"/>
        <v/>
      </c>
      <c r="T17" s="136" t="str">
        <f t="shared" si="6"/>
        <v>Mostly Cloudy</v>
      </c>
      <c r="U17" s="137">
        <f>IF(P17="","",IF(N17=1,"",IF(Q17="","",IF(Q17&lt;=100,100,IF(Table1[[#This Row],[Day]]="Wed",100,200)))))</f>
        <v>100</v>
      </c>
      <c r="V17" s="137" t="str">
        <f t="shared" si="7"/>
        <v/>
      </c>
      <c r="W17" s="137">
        <f t="shared" si="8"/>
        <v>-100</v>
      </c>
      <c r="X17" s="133">
        <f>100</f>
        <v>100</v>
      </c>
      <c r="Y17" s="133" t="str">
        <f t="shared" si="9"/>
        <v/>
      </c>
      <c r="Z17" s="133">
        <f t="shared" si="10"/>
        <v>-100</v>
      </c>
      <c r="AA17" s="134" t="str">
        <f>TEXT(Table1[[#This Row],[Date]],"DDD")</f>
        <v>Sat</v>
      </c>
      <c r="AB17" s="133" t="str">
        <f>IF(OR(G17="Doomben",G17="Eagle Farm"),"Q",IF(AND(Q17&gt;1,Q17&lt;55,Table1[[#This Row],[Source]]="Nat"),"Nat OK",IF(AND(Table1[[#This Row],[Source]]&lt;&gt;"Nat",Q17&lt;55),"Poor &lt;55",IF(OR(G17="Randwick",G17="Flemington",G17="Caulfield",G17="Sandown Lake",G17="Sandown Hill"),"Best","ave"))))</f>
        <v>Best</v>
      </c>
      <c r="AC17" s="133">
        <f>IF(Q17="","",IF(AB17="Poor &lt;55",$AC$2*0.2%,IF(AND(AB17="Q",AA17&lt;&gt;"Wed"),$AC$2*0.4%,IF(AND(AB17="Q",AA17="Wed"),$AC$2*0.5%,IF(AND(AB17="Ave",U17=100),$AC$2*0.5%,IF(AND(AB17="ave",U17="",N17=1,AG17="Bush"),$AC$2*1%,IF(AND(AB17="ave",U17="",Q17&gt;100),$AC$2*1.3%,IF(AND(AB17="ave",U17=""),$AC$2*1.2%,IF(AND(AB17="Ave",U17=200),$AC$2*1%,IF(AND(AB17="Best",U17=200),$AC$2*1.5%,IF(AND(AB17="Best",U17="",K17&lt;&gt;"Pro Syd"),$AC$2*0.5%,IF(AND(AB17="Best",U17=""),$AC$2*1%,IF(AND(AB17="Best",U17=100,Table1[[#This Row],[State]]="NSW"),$AC$2*0.4%,IF(AND(AB17="Best",U17=100),$AC$2*1%,IF(Table1[[#This Row],[Adj]]="Nat OK",$AC$2*0.5%,"xxx")))))))))))))))</f>
        <v>100</v>
      </c>
      <c r="AD17" s="133" t="str">
        <f t="shared" si="11"/>
        <v/>
      </c>
      <c r="AE17" s="133">
        <f t="shared" si="12"/>
        <v>-100</v>
      </c>
      <c r="AF17" s="133" t="str">
        <f>VLOOKUP(Table1[[#This Row],[Track]],$F$2672:$H$2715,2,FALSE)</f>
        <v>Vic</v>
      </c>
      <c r="AG17" s="133" t="str">
        <f>VLOOKUP(Table1[[#This Row],[Track]],$F$2672:$H$2715,3,FALSE)</f>
        <v>-</v>
      </c>
      <c r="AH17" s="133" t="str">
        <f>IF(Table1[[#This Row],[Date]]&lt;$AH$2,"",IF(Table1[[#This Row],[Date]]&lt;$AH$3,"Edge","Elite Combo"))</f>
        <v/>
      </c>
      <c r="AI17" s="218">
        <f>Table1[[#This Row],[Time]]</f>
        <v>0.58680555555555558</v>
      </c>
      <c r="AJ17" s="219" t="str">
        <f>Table1[[#This Row],[Track]]</f>
        <v>Flemington</v>
      </c>
      <c r="AK17" s="216">
        <f>Table1[[#This Row],[Race ]]</f>
        <v>5</v>
      </c>
      <c r="AL17" s="219">
        <f>Table1[[#This Row],[TAB]]</f>
        <v>7</v>
      </c>
      <c r="AM17" s="219" t="str">
        <f>Table1[[#This Row],[Selection]]</f>
        <v>Mostly Cloudy</v>
      </c>
      <c r="AN17" s="220" t="str">
        <f>Table1[[#This Row],[Sources]]</f>
        <v>Edge-12/Pro Mel-13</v>
      </c>
      <c r="AO17" s="219">
        <f>Table1[[#This Row],[Scale Bet]]</f>
        <v>100</v>
      </c>
    </row>
    <row r="18" spans="5:41" ht="16.5" customHeight="1" x14ac:dyDescent="0.25">
      <c r="E18" s="185">
        <v>45143</v>
      </c>
      <c r="F18" s="35">
        <v>0.58680555555555558</v>
      </c>
      <c r="G18" s="36" t="s">
        <v>157</v>
      </c>
      <c r="H18" s="36">
        <v>5</v>
      </c>
      <c r="I18" s="36">
        <v>7</v>
      </c>
      <c r="J18" s="36" t="s">
        <v>256</v>
      </c>
      <c r="K18" s="36" t="s">
        <v>18</v>
      </c>
      <c r="L18" s="165">
        <v>13</v>
      </c>
      <c r="M18" s="134" t="str">
        <f t="shared" si="0"/>
        <v/>
      </c>
      <c r="N18" s="36" t="str">
        <f t="shared" si="1"/>
        <v/>
      </c>
      <c r="O18" s="135" t="str">
        <f t="shared" si="2"/>
        <v/>
      </c>
      <c r="P18" s="186" t="str">
        <f t="shared" si="3"/>
        <v>OK</v>
      </c>
      <c r="Q18" s="187" t="str">
        <f t="shared" si="4"/>
        <v/>
      </c>
      <c r="R18" s="150"/>
      <c r="S18" s="187" t="str">
        <f t="shared" si="5"/>
        <v/>
      </c>
      <c r="T18" s="136" t="str">
        <f t="shared" si="6"/>
        <v>Mostly Cloudy</v>
      </c>
      <c r="U18" s="137" t="str">
        <f>IF(P18="","",IF(N18=1,"",IF(Q18="","",IF(Q18&lt;=100,100,IF(Table1[[#This Row],[Day]]="Wed",100,200)))))</f>
        <v/>
      </c>
      <c r="V18" s="137" t="str">
        <f t="shared" si="7"/>
        <v/>
      </c>
      <c r="W18" s="137" t="str">
        <f t="shared" si="8"/>
        <v/>
      </c>
      <c r="X18" s="133">
        <f>100</f>
        <v>100</v>
      </c>
      <c r="Y18" s="133" t="str">
        <f t="shared" si="9"/>
        <v/>
      </c>
      <c r="Z18" s="133">
        <f t="shared" si="10"/>
        <v>-100</v>
      </c>
      <c r="AA18" s="134" t="str">
        <f>TEXT(Table1[[#This Row],[Date]],"DDD")</f>
        <v>Sat</v>
      </c>
      <c r="AB18" s="133" t="str">
        <f>IF(OR(G18="Doomben",G18="Eagle Farm"),"Q",IF(AND(Q18&gt;1,Q18&lt;55,Table1[[#This Row],[Source]]="Nat"),"Nat OK",IF(AND(Table1[[#This Row],[Source]]&lt;&gt;"Nat",Q18&lt;55),"Poor &lt;55",IF(OR(G18="Randwick",G18="Flemington",G18="Caulfield",G18="Sandown Lake",G18="Sandown Hill"),"Best","ave"))))</f>
        <v>Best</v>
      </c>
      <c r="AC18" s="133" t="str">
        <f>IF(Q18="","",IF(AB18="Poor &lt;55",$AC$2*0.2%,IF(AND(AB18="Q",AA18&lt;&gt;"Wed"),$AC$2*0.4%,IF(AND(AB18="Q",AA18="Wed"),$AC$2*0.5%,IF(AND(AB18="Ave",U18=100),$AC$2*0.5%,IF(AND(AB18="ave",U18="",N18=1,AG18="Bush"),$AC$2*1%,IF(AND(AB18="ave",U18="",Q18&gt;100),$AC$2*1.3%,IF(AND(AB18="ave",U18=""),$AC$2*1.2%,IF(AND(AB18="Ave",U18=200),$AC$2*1%,IF(AND(AB18="Best",U18=200),$AC$2*1.5%,IF(AND(AB18="Best",U18="",K18&lt;&gt;"Pro Syd"),$AC$2*0.5%,IF(AND(AB18="Best",U18=""),$AC$2*1%,IF(AND(AB18="Best",U18=100,Table1[[#This Row],[State]]="NSW"),$AC$2*0.4%,IF(AND(AB18="Best",U18=100),$AC$2*1%,IF(Table1[[#This Row],[Adj]]="Nat OK",$AC$2*0.5%,"xxx")))))))))))))))</f>
        <v/>
      </c>
      <c r="AD18" s="133" t="str">
        <f t="shared" si="11"/>
        <v/>
      </c>
      <c r="AE18" s="133" t="str">
        <f t="shared" si="12"/>
        <v/>
      </c>
      <c r="AF18" s="133" t="str">
        <f>VLOOKUP(Table1[[#This Row],[Track]],$F$2672:$H$2715,2,FALSE)</f>
        <v>Vic</v>
      </c>
      <c r="AG18" s="133" t="str">
        <f>VLOOKUP(Table1[[#This Row],[Track]],$F$2672:$H$2715,3,FALSE)</f>
        <v>-</v>
      </c>
      <c r="AH18" s="133" t="str">
        <f>IF(Table1[[#This Row],[Date]]&lt;$AH$2,"",IF(Table1[[#This Row],[Date]]&lt;$AH$3,"Edge","Elite Combo"))</f>
        <v/>
      </c>
      <c r="AI18" s="218">
        <f>Table1[[#This Row],[Time]]</f>
        <v>0.58680555555555558</v>
      </c>
      <c r="AJ18" s="219" t="str">
        <f>Table1[[#This Row],[Track]]</f>
        <v>Flemington</v>
      </c>
      <c r="AK18" s="216">
        <f>Table1[[#This Row],[Race ]]</f>
        <v>5</v>
      </c>
      <c r="AL18" s="219">
        <f>Table1[[#This Row],[TAB]]</f>
        <v>7</v>
      </c>
      <c r="AM18" s="219" t="str">
        <f>Table1[[#This Row],[Selection]]</f>
        <v>Mostly Cloudy</v>
      </c>
      <c r="AN18" s="220" t="str">
        <f>Table1[[#This Row],[Sources]]</f>
        <v/>
      </c>
      <c r="AO18" s="219" t="str">
        <f>Table1[[#This Row],[Scale Bet]]</f>
        <v/>
      </c>
    </row>
    <row r="19" spans="5:41" ht="16.5" customHeight="1" x14ac:dyDescent="0.25">
      <c r="E19" s="185">
        <v>45143</v>
      </c>
      <c r="F19" s="35">
        <v>0.60069444444444442</v>
      </c>
      <c r="G19" s="36" t="s">
        <v>17</v>
      </c>
      <c r="H19" s="36">
        <v>6</v>
      </c>
      <c r="I19" s="36">
        <v>6</v>
      </c>
      <c r="J19" s="36" t="s">
        <v>590</v>
      </c>
      <c r="K19" s="36" t="s">
        <v>1</v>
      </c>
      <c r="L19" s="165">
        <v>10</v>
      </c>
      <c r="M19" s="134">
        <f t="shared" si="0"/>
        <v>10</v>
      </c>
      <c r="N19" s="36">
        <f t="shared" si="1"/>
        <v>1</v>
      </c>
      <c r="O19" s="135" t="str">
        <f t="shared" si="2"/>
        <v>E4-10</v>
      </c>
      <c r="P19" s="186" t="str">
        <f t="shared" si="3"/>
        <v>OK</v>
      </c>
      <c r="Q19" s="187">
        <f t="shared" si="4"/>
        <v>40</v>
      </c>
      <c r="R19" s="150">
        <v>3.6</v>
      </c>
      <c r="S19" s="187">
        <f t="shared" si="5"/>
        <v>144</v>
      </c>
      <c r="T19" s="136" t="str">
        <f t="shared" si="6"/>
        <v>Wategos</v>
      </c>
      <c r="U19" s="137" t="str">
        <f>IF(P19="","",IF(N19=1,"",IF(Q19="","",IF(Q19&lt;=100,100,IF(Table1[[#This Row],[Day]]="Wed",100,200)))))</f>
        <v/>
      </c>
      <c r="V19" s="137" t="str">
        <f t="shared" si="7"/>
        <v/>
      </c>
      <c r="W19" s="137" t="str">
        <f t="shared" si="8"/>
        <v/>
      </c>
      <c r="X19" s="133">
        <f>100</f>
        <v>100</v>
      </c>
      <c r="Y19" s="133">
        <f t="shared" si="9"/>
        <v>360</v>
      </c>
      <c r="Z19" s="133">
        <f t="shared" si="10"/>
        <v>260</v>
      </c>
      <c r="AA19" s="134" t="str">
        <f>TEXT(Table1[[#This Row],[Date]],"DDD")</f>
        <v>Sat</v>
      </c>
      <c r="AB19" s="133" t="str">
        <f>IF(OR(G19="Doomben",G19="Eagle Farm"),"Q",IF(AND(Q19&gt;1,Q19&lt;55,Table1[[#This Row],[Source]]="Nat"),"Nat OK",IF(AND(Table1[[#This Row],[Source]]&lt;&gt;"Nat",Q19&lt;55),"Poor &lt;55",IF(OR(G19="Randwick",G19="Flemington",G19="Caulfield",G19="Sandown Lake",G19="Sandown Hill"),"Best","ave"))))</f>
        <v>Poor &lt;55</v>
      </c>
      <c r="AC19" s="133">
        <f>IF(Q19="","",IF(AB19="Poor &lt;55",$AC$2*0.2%,IF(AND(AB19="Q",AA19&lt;&gt;"Wed"),$AC$2*0.4%,IF(AND(AB19="Q",AA19="Wed"),$AC$2*0.5%,IF(AND(AB19="Ave",U19=100),$AC$2*0.5%,IF(AND(AB19="ave",U19="",N19=1,AG19="Bush"),$AC$2*1%,IF(AND(AB19="ave",U19="",Q19&gt;100),$AC$2*1.3%,IF(AND(AB19="ave",U19=""),$AC$2*1.2%,IF(AND(AB19="Ave",U19=200),$AC$2*1%,IF(AND(AB19="Best",U19=200),$AC$2*1.5%,IF(AND(AB19="Best",U19="",K19&lt;&gt;"Pro Syd"),$AC$2*0.5%,IF(AND(AB19="Best",U19=""),$AC$2*1%,IF(AND(AB19="Best",U19=100,Table1[[#This Row],[State]]="NSW"),$AC$2*0.4%,IF(AND(AB19="Best",U19=100),$AC$2*1%,IF(Table1[[#This Row],[Adj]]="Nat OK",$AC$2*0.5%,"xxx")))))))))))))))</f>
        <v>20</v>
      </c>
      <c r="AD19" s="133">
        <f t="shared" si="11"/>
        <v>72</v>
      </c>
      <c r="AE19" s="133">
        <f t="shared" si="12"/>
        <v>52</v>
      </c>
      <c r="AF19" s="133" t="str">
        <f>VLOOKUP(Table1[[#This Row],[Track]],$F$2672:$H$2715,2,FALSE)</f>
        <v>NSW</v>
      </c>
      <c r="AG19" s="133" t="str">
        <f>VLOOKUP(Table1[[#This Row],[Track]],$F$2672:$H$2715,3,FALSE)</f>
        <v>-</v>
      </c>
      <c r="AH19" s="133" t="str">
        <f>IF(Table1[[#This Row],[Date]]&lt;$AH$2,"",IF(Table1[[#This Row],[Date]]&lt;$AH$3,"Edge","Elite Combo"))</f>
        <v/>
      </c>
      <c r="AI19" s="218">
        <f>Table1[[#This Row],[Time]]</f>
        <v>0.60069444444444442</v>
      </c>
      <c r="AJ19" s="219" t="str">
        <f>Table1[[#This Row],[Track]]</f>
        <v>Rosehill</v>
      </c>
      <c r="AK19" s="216">
        <f>Table1[[#This Row],[Race ]]</f>
        <v>6</v>
      </c>
      <c r="AL19" s="219">
        <f>Table1[[#This Row],[TAB]]</f>
        <v>6</v>
      </c>
      <c r="AM19" s="219" t="str">
        <f>Table1[[#This Row],[Selection]]</f>
        <v>Wategos</v>
      </c>
      <c r="AN19" s="220" t="str">
        <f>Table1[[#This Row],[Sources]]</f>
        <v>E4-10</v>
      </c>
      <c r="AO19" s="219">
        <f>Table1[[#This Row],[Scale Bet]]</f>
        <v>20</v>
      </c>
    </row>
    <row r="20" spans="5:41" ht="16.5" customHeight="1" x14ac:dyDescent="0.25">
      <c r="E20" s="185">
        <v>45143</v>
      </c>
      <c r="F20" s="35">
        <v>0.625</v>
      </c>
      <c r="G20" s="36" t="s">
        <v>17</v>
      </c>
      <c r="H20" s="36">
        <v>7</v>
      </c>
      <c r="I20" s="36">
        <v>1</v>
      </c>
      <c r="J20" s="36" t="s">
        <v>591</v>
      </c>
      <c r="K20" s="36" t="s">
        <v>1</v>
      </c>
      <c r="L20" s="165">
        <v>10</v>
      </c>
      <c r="M20" s="134">
        <f t="shared" si="0"/>
        <v>10</v>
      </c>
      <c r="N20" s="36">
        <f t="shared" si="1"/>
        <v>1</v>
      </c>
      <c r="O20" s="135" t="str">
        <f t="shared" si="2"/>
        <v>E4-10</v>
      </c>
      <c r="P20" s="186" t="str">
        <f t="shared" si="3"/>
        <v>OK</v>
      </c>
      <c r="Q20" s="187">
        <f t="shared" si="4"/>
        <v>40</v>
      </c>
      <c r="R20" s="150">
        <v>8</v>
      </c>
      <c r="S20" s="187">
        <f t="shared" si="5"/>
        <v>320</v>
      </c>
      <c r="T20" s="136" t="str">
        <f t="shared" si="6"/>
        <v>Brudenell</v>
      </c>
      <c r="U20" s="137" t="str">
        <f>IF(P20="","",IF(N20=1,"",IF(Q20="","",IF(Q20&lt;=100,100,IF(Table1[[#This Row],[Day]]="Wed",100,200)))))</f>
        <v/>
      </c>
      <c r="V20" s="137" t="str">
        <f t="shared" si="7"/>
        <v/>
      </c>
      <c r="W20" s="137" t="str">
        <f t="shared" si="8"/>
        <v/>
      </c>
      <c r="X20" s="133">
        <f>100</f>
        <v>100</v>
      </c>
      <c r="Y20" s="133">
        <f t="shared" si="9"/>
        <v>800</v>
      </c>
      <c r="Z20" s="133">
        <f t="shared" si="10"/>
        <v>700</v>
      </c>
      <c r="AA20" s="134" t="str">
        <f>TEXT(Table1[[#This Row],[Date]],"DDD")</f>
        <v>Sat</v>
      </c>
      <c r="AB20" s="133" t="str">
        <f>IF(OR(G20="Doomben",G20="Eagle Farm"),"Q",IF(AND(Q20&gt;1,Q20&lt;55,Table1[[#This Row],[Source]]="Nat"),"Nat OK",IF(AND(Table1[[#This Row],[Source]]&lt;&gt;"Nat",Q20&lt;55),"Poor &lt;55",IF(OR(G20="Randwick",G20="Flemington",G20="Caulfield",G20="Sandown Lake",G20="Sandown Hill"),"Best","ave"))))</f>
        <v>Poor &lt;55</v>
      </c>
      <c r="AC20" s="133">
        <f>IF(Q20="","",IF(AB20="Poor &lt;55",$AC$2*0.2%,IF(AND(AB20="Q",AA20&lt;&gt;"Wed"),$AC$2*0.4%,IF(AND(AB20="Q",AA20="Wed"),$AC$2*0.5%,IF(AND(AB20="Ave",U20=100),$AC$2*0.5%,IF(AND(AB20="ave",U20="",N20=1,AG20="Bush"),$AC$2*1%,IF(AND(AB20="ave",U20="",Q20&gt;100),$AC$2*1.3%,IF(AND(AB20="ave",U20=""),$AC$2*1.2%,IF(AND(AB20="Ave",U20=200),$AC$2*1%,IF(AND(AB20="Best",U20=200),$AC$2*1.5%,IF(AND(AB20="Best",U20="",K20&lt;&gt;"Pro Syd"),$AC$2*0.5%,IF(AND(AB20="Best",U20=""),$AC$2*1%,IF(AND(AB20="Best",U20=100,Table1[[#This Row],[State]]="NSW"),$AC$2*0.4%,IF(AND(AB20="Best",U20=100),$AC$2*1%,IF(Table1[[#This Row],[Adj]]="Nat OK",$AC$2*0.5%,"xxx")))))))))))))))</f>
        <v>20</v>
      </c>
      <c r="AD20" s="133">
        <f t="shared" si="11"/>
        <v>160</v>
      </c>
      <c r="AE20" s="133">
        <f t="shared" si="12"/>
        <v>140</v>
      </c>
      <c r="AF20" s="133" t="str">
        <f>VLOOKUP(Table1[[#This Row],[Track]],$F$2672:$H$2715,2,FALSE)</f>
        <v>NSW</v>
      </c>
      <c r="AG20" s="133" t="str">
        <f>VLOOKUP(Table1[[#This Row],[Track]],$F$2672:$H$2715,3,FALSE)</f>
        <v>-</v>
      </c>
      <c r="AH20" s="133" t="str">
        <f>IF(Table1[[#This Row],[Date]]&lt;$AH$2,"",IF(Table1[[#This Row],[Date]]&lt;$AH$3,"Edge","Elite Combo"))</f>
        <v/>
      </c>
      <c r="AI20" s="218">
        <f>Table1[[#This Row],[Time]]</f>
        <v>0.625</v>
      </c>
      <c r="AJ20" s="219" t="str">
        <f>Table1[[#This Row],[Track]]</f>
        <v>Rosehill</v>
      </c>
      <c r="AK20" s="216">
        <f>Table1[[#This Row],[Race ]]</f>
        <v>7</v>
      </c>
      <c r="AL20" s="219">
        <f>Table1[[#This Row],[TAB]]</f>
        <v>1</v>
      </c>
      <c r="AM20" s="219" t="str">
        <f>Table1[[#This Row],[Selection]]</f>
        <v>Brudenell</v>
      </c>
      <c r="AN20" s="220" t="str">
        <f>Table1[[#This Row],[Sources]]</f>
        <v>E4-10</v>
      </c>
      <c r="AO20" s="219">
        <f>Table1[[#This Row],[Scale Bet]]</f>
        <v>20</v>
      </c>
    </row>
    <row r="21" spans="5:41" ht="16.5" customHeight="1" x14ac:dyDescent="0.25">
      <c r="E21" s="185">
        <v>45143</v>
      </c>
      <c r="F21" s="35">
        <v>0.6333333333333333</v>
      </c>
      <c r="G21" s="36" t="s">
        <v>28</v>
      </c>
      <c r="H21" s="36">
        <v>7</v>
      </c>
      <c r="I21" s="36">
        <v>4</v>
      </c>
      <c r="J21" s="36" t="s">
        <v>816</v>
      </c>
      <c r="K21" s="36" t="s">
        <v>13</v>
      </c>
      <c r="L21" s="165">
        <v>11</v>
      </c>
      <c r="M21" s="134">
        <f t="shared" si="0"/>
        <v>11</v>
      </c>
      <c r="N21" s="36">
        <f t="shared" si="1"/>
        <v>1</v>
      </c>
      <c r="O21" s="135" t="str">
        <f t="shared" si="2"/>
        <v>Nat-11</v>
      </c>
      <c r="P21" s="186" t="str">
        <f t="shared" si="3"/>
        <v/>
      </c>
      <c r="Q21" s="187">
        <f t="shared" si="4"/>
        <v>44</v>
      </c>
      <c r="R21" s="150"/>
      <c r="S21" s="187" t="str">
        <f t="shared" si="5"/>
        <v/>
      </c>
      <c r="T21" s="136" t="str">
        <f t="shared" si="6"/>
        <v>Bean Foggy</v>
      </c>
      <c r="U21" s="137" t="str">
        <f>IF(P21="","",IF(N21=1,"",IF(Q21="","",IF(Q21&lt;=100,100,IF(Table1[[#This Row],[Day]]="Wed",100,200)))))</f>
        <v/>
      </c>
      <c r="V21" s="137" t="str">
        <f t="shared" si="7"/>
        <v/>
      </c>
      <c r="W21" s="137" t="str">
        <f t="shared" si="8"/>
        <v/>
      </c>
      <c r="X21" s="133">
        <f>100</f>
        <v>100</v>
      </c>
      <c r="Y21" s="133" t="str">
        <f t="shared" si="9"/>
        <v/>
      </c>
      <c r="Z21" s="133">
        <f t="shared" si="10"/>
        <v>-100</v>
      </c>
      <c r="AA21" s="134" t="str">
        <f>TEXT(Table1[[#This Row],[Date]],"DDD")</f>
        <v>Sat</v>
      </c>
      <c r="AB21" s="133" t="str">
        <f>IF(OR(G21="Doomben",G21="Eagle Farm"),"Q",IF(AND(Q21&gt;1,Q21&lt;55,Table1[[#This Row],[Source]]="Nat"),"Nat OK",IF(AND(Table1[[#This Row],[Source]]&lt;&gt;"Nat",Q21&lt;55),"Poor &lt;55",IF(OR(G21="Randwick",G21="Flemington",G21="Caulfield",G21="Sandown Lake",G21="Sandown Hill"),"Best","ave"))))</f>
        <v>Q</v>
      </c>
      <c r="AC21" s="133">
        <f>IF(Q21="","",IF(AB21="Poor &lt;55",$AC$2*0.2%,IF(AND(AB21="Q",AA21&lt;&gt;"Wed"),$AC$2*0.4%,IF(AND(AB21="Q",AA21="Wed"),$AC$2*0.5%,IF(AND(AB21="Ave",U21=100),$AC$2*0.5%,IF(AND(AB21="ave",U21="",N21=1,AG21="Bush"),$AC$2*1%,IF(AND(AB21="ave",U21="",Q21&gt;100),$AC$2*1.3%,IF(AND(AB21="ave",U21=""),$AC$2*1.2%,IF(AND(AB21="Ave",U21=200),$AC$2*1%,IF(AND(AB21="Best",U21=200),$AC$2*1.5%,IF(AND(AB21="Best",U21="",K21&lt;&gt;"Pro Syd"),$AC$2*0.5%,IF(AND(AB21="Best",U21=""),$AC$2*1%,IF(AND(AB21="Best",U21=100,Table1[[#This Row],[State]]="NSW"),$AC$2*0.4%,IF(AND(AB21="Best",U21=100),$AC$2*1%,IF(Table1[[#This Row],[Adj]]="Nat OK",$AC$2*0.5%,"xxx")))))))))))))))</f>
        <v>40</v>
      </c>
      <c r="AD21" s="133" t="str">
        <f t="shared" si="11"/>
        <v/>
      </c>
      <c r="AE21" s="133">
        <f t="shared" si="12"/>
        <v>-40</v>
      </c>
      <c r="AF21" s="133" t="str">
        <f>VLOOKUP(Table1[[#This Row],[Track]],$F$2672:$H$2715,2,FALSE)</f>
        <v>Qld</v>
      </c>
      <c r="AG21" s="133" t="str">
        <f>VLOOKUP(Table1[[#This Row],[Track]],$F$2672:$H$2715,3,FALSE)</f>
        <v>-</v>
      </c>
      <c r="AH21" s="133" t="str">
        <f>IF(Table1[[#This Row],[Date]]&lt;$AH$2,"",IF(Table1[[#This Row],[Date]]&lt;$AH$3,"Edge","Elite Combo"))</f>
        <v/>
      </c>
      <c r="AI21" s="218">
        <f>Table1[[#This Row],[Time]]</f>
        <v>0.6333333333333333</v>
      </c>
      <c r="AJ21" s="219" t="str">
        <f>Table1[[#This Row],[Track]]</f>
        <v>Eagle Farm</v>
      </c>
      <c r="AK21" s="216">
        <f>Table1[[#This Row],[Race ]]</f>
        <v>7</v>
      </c>
      <c r="AL21" s="219">
        <f>Table1[[#This Row],[TAB]]</f>
        <v>4</v>
      </c>
      <c r="AM21" s="219" t="str">
        <f>Table1[[#This Row],[Selection]]</f>
        <v>Bean Foggy</v>
      </c>
      <c r="AN21" s="220" t="str">
        <f>Table1[[#This Row],[Sources]]</f>
        <v>Nat-11</v>
      </c>
      <c r="AO21" s="219">
        <f>Table1[[#This Row],[Scale Bet]]</f>
        <v>40</v>
      </c>
    </row>
    <row r="22" spans="5:41" ht="16.5" customHeight="1" x14ac:dyDescent="0.25">
      <c r="E22" s="185">
        <v>45143</v>
      </c>
      <c r="F22" s="35">
        <v>0.65833333333333333</v>
      </c>
      <c r="G22" s="36" t="s">
        <v>28</v>
      </c>
      <c r="H22" s="36">
        <v>8</v>
      </c>
      <c r="I22" s="36">
        <v>7</v>
      </c>
      <c r="J22" s="36" t="s">
        <v>817</v>
      </c>
      <c r="K22" s="36" t="s">
        <v>13</v>
      </c>
      <c r="L22" s="165">
        <v>11</v>
      </c>
      <c r="M22" s="134">
        <f t="shared" si="0"/>
        <v>11</v>
      </c>
      <c r="N22" s="36">
        <f t="shared" si="1"/>
        <v>1</v>
      </c>
      <c r="O22" s="135" t="str">
        <f t="shared" si="2"/>
        <v>Nat-11</v>
      </c>
      <c r="P22" s="186" t="str">
        <f t="shared" si="3"/>
        <v/>
      </c>
      <c r="Q22" s="187">
        <f t="shared" si="4"/>
        <v>44</v>
      </c>
      <c r="R22" s="150"/>
      <c r="S22" s="187" t="str">
        <f t="shared" si="5"/>
        <v/>
      </c>
      <c r="T22" s="136" t="str">
        <f t="shared" si="6"/>
        <v>Lasting Kiss</v>
      </c>
      <c r="U22" s="137" t="str">
        <f>IF(P22="","",IF(N22=1,"",IF(Q22="","",IF(Q22&lt;=100,100,IF(Table1[[#This Row],[Day]]="Wed",100,200)))))</f>
        <v/>
      </c>
      <c r="V22" s="137" t="str">
        <f t="shared" si="7"/>
        <v/>
      </c>
      <c r="W22" s="137" t="str">
        <f t="shared" si="8"/>
        <v/>
      </c>
      <c r="X22" s="133">
        <f>100</f>
        <v>100</v>
      </c>
      <c r="Y22" s="133" t="str">
        <f t="shared" si="9"/>
        <v/>
      </c>
      <c r="Z22" s="133">
        <f t="shared" si="10"/>
        <v>-100</v>
      </c>
      <c r="AA22" s="134" t="str">
        <f>TEXT(Table1[[#This Row],[Date]],"DDD")</f>
        <v>Sat</v>
      </c>
      <c r="AB22" s="133" t="str">
        <f>IF(OR(G22="Doomben",G22="Eagle Farm"),"Q",IF(AND(Q22&gt;1,Q22&lt;55,Table1[[#This Row],[Source]]="Nat"),"Nat OK",IF(AND(Table1[[#This Row],[Source]]&lt;&gt;"Nat",Q22&lt;55),"Poor &lt;55",IF(OR(G22="Randwick",G22="Flemington",G22="Caulfield",G22="Sandown Lake",G22="Sandown Hill"),"Best","ave"))))</f>
        <v>Q</v>
      </c>
      <c r="AC22" s="133">
        <f>IF(Q22="","",IF(AB22="Poor &lt;55",$AC$2*0.2%,IF(AND(AB22="Q",AA22&lt;&gt;"Wed"),$AC$2*0.4%,IF(AND(AB22="Q",AA22="Wed"),$AC$2*0.5%,IF(AND(AB22="Ave",U22=100),$AC$2*0.5%,IF(AND(AB22="ave",U22="",N22=1,AG22="Bush"),$AC$2*1%,IF(AND(AB22="ave",U22="",Q22&gt;100),$AC$2*1.3%,IF(AND(AB22="ave",U22=""),$AC$2*1.2%,IF(AND(AB22="Ave",U22=200),$AC$2*1%,IF(AND(AB22="Best",U22=200),$AC$2*1.5%,IF(AND(AB22="Best",U22="",K22&lt;&gt;"Pro Syd"),$AC$2*0.5%,IF(AND(AB22="Best",U22=""),$AC$2*1%,IF(AND(AB22="Best",U22=100,Table1[[#This Row],[State]]="NSW"),$AC$2*0.4%,IF(AND(AB22="Best",U22=100),$AC$2*1%,IF(Table1[[#This Row],[Adj]]="Nat OK",$AC$2*0.5%,"xxx")))))))))))))))</f>
        <v>40</v>
      </c>
      <c r="AD22" s="133" t="str">
        <f t="shared" si="11"/>
        <v/>
      </c>
      <c r="AE22" s="133">
        <f t="shared" si="12"/>
        <v>-40</v>
      </c>
      <c r="AF22" s="133" t="str">
        <f>VLOOKUP(Table1[[#This Row],[Track]],$F$2672:$H$2715,2,FALSE)</f>
        <v>Qld</v>
      </c>
      <c r="AG22" s="133" t="str">
        <f>VLOOKUP(Table1[[#This Row],[Track]],$F$2672:$H$2715,3,FALSE)</f>
        <v>-</v>
      </c>
      <c r="AH22" s="133" t="str">
        <f>IF(Table1[[#This Row],[Date]]&lt;$AH$2,"",IF(Table1[[#This Row],[Date]]&lt;$AH$3,"Edge","Elite Combo"))</f>
        <v/>
      </c>
      <c r="AI22" s="218">
        <f>Table1[[#This Row],[Time]]</f>
        <v>0.65833333333333333</v>
      </c>
      <c r="AJ22" s="219" t="str">
        <f>Table1[[#This Row],[Track]]</f>
        <v>Eagle Farm</v>
      </c>
      <c r="AK22" s="216">
        <f>Table1[[#This Row],[Race ]]</f>
        <v>8</v>
      </c>
      <c r="AL22" s="219">
        <f>Table1[[#This Row],[TAB]]</f>
        <v>7</v>
      </c>
      <c r="AM22" s="219" t="str">
        <f>Table1[[#This Row],[Selection]]</f>
        <v>Lasting Kiss</v>
      </c>
      <c r="AN22" s="220" t="str">
        <f>Table1[[#This Row],[Sources]]</f>
        <v>Nat-11</v>
      </c>
      <c r="AO22" s="219">
        <f>Table1[[#This Row],[Scale Bet]]</f>
        <v>40</v>
      </c>
    </row>
    <row r="23" spans="5:41" ht="16.5" customHeight="1" x14ac:dyDescent="0.25">
      <c r="E23" s="185">
        <v>45143</v>
      </c>
      <c r="F23" s="35">
        <v>0.66319444444444442</v>
      </c>
      <c r="G23" s="36" t="s">
        <v>157</v>
      </c>
      <c r="H23" s="36">
        <v>8</v>
      </c>
      <c r="I23" s="36">
        <v>3</v>
      </c>
      <c r="J23" s="36" t="s">
        <v>609</v>
      </c>
      <c r="K23" s="36" t="s">
        <v>18</v>
      </c>
      <c r="L23" s="165">
        <v>13</v>
      </c>
      <c r="M23" s="134">
        <f t="shared" si="0"/>
        <v>13</v>
      </c>
      <c r="N23" s="36">
        <f t="shared" si="1"/>
        <v>1</v>
      </c>
      <c r="O23" s="135" t="str">
        <f t="shared" si="2"/>
        <v>Pro Mel-13</v>
      </c>
      <c r="P23" s="186" t="str">
        <f t="shared" si="3"/>
        <v>OK</v>
      </c>
      <c r="Q23" s="187">
        <f t="shared" si="4"/>
        <v>52</v>
      </c>
      <c r="R23" s="150">
        <v>3.6</v>
      </c>
      <c r="S23" s="187">
        <f t="shared" si="5"/>
        <v>187.20000000000002</v>
      </c>
      <c r="T23" s="136" t="str">
        <f t="shared" si="6"/>
        <v>Brayden Star</v>
      </c>
      <c r="U23" s="137" t="str">
        <f>IF(P23="","",IF(N23=1,"",IF(Q23="","",IF(Q23&lt;=100,100,IF(Table1[[#This Row],[Day]]="Wed",100,200)))))</f>
        <v/>
      </c>
      <c r="V23" s="137" t="str">
        <f t="shared" si="7"/>
        <v/>
      </c>
      <c r="W23" s="137" t="str">
        <f t="shared" si="8"/>
        <v/>
      </c>
      <c r="X23" s="133">
        <f>100</f>
        <v>100</v>
      </c>
      <c r="Y23" s="133">
        <f t="shared" si="9"/>
        <v>360</v>
      </c>
      <c r="Z23" s="133">
        <f t="shared" si="10"/>
        <v>260</v>
      </c>
      <c r="AA23" s="134" t="str">
        <f>TEXT(Table1[[#This Row],[Date]],"DDD")</f>
        <v>Sat</v>
      </c>
      <c r="AB23" s="133" t="str">
        <f>IF(OR(G23="Doomben",G23="Eagle Farm"),"Q",IF(AND(Q23&gt;1,Q23&lt;55,Table1[[#This Row],[Source]]="Nat"),"Nat OK",IF(AND(Table1[[#This Row],[Source]]&lt;&gt;"Nat",Q23&lt;55),"Poor &lt;55",IF(OR(G23="Randwick",G23="Flemington",G23="Caulfield",G23="Sandown Lake",G23="Sandown Hill"),"Best","ave"))))</f>
        <v>Poor &lt;55</v>
      </c>
      <c r="AC23" s="133">
        <f>IF(Q23="","",IF(AB23="Poor &lt;55",$AC$2*0.2%,IF(AND(AB23="Q",AA23&lt;&gt;"Wed"),$AC$2*0.4%,IF(AND(AB23="Q",AA23="Wed"),$AC$2*0.5%,IF(AND(AB23="Ave",U23=100),$AC$2*0.5%,IF(AND(AB23="ave",U23="",N23=1,AG23="Bush"),$AC$2*1%,IF(AND(AB23="ave",U23="",Q23&gt;100),$AC$2*1.3%,IF(AND(AB23="ave",U23=""),$AC$2*1.2%,IF(AND(AB23="Ave",U23=200),$AC$2*1%,IF(AND(AB23="Best",U23=200),$AC$2*1.5%,IF(AND(AB23="Best",U23="",K23&lt;&gt;"Pro Syd"),$AC$2*0.5%,IF(AND(AB23="Best",U23=""),$AC$2*1%,IF(AND(AB23="Best",U23=100,Table1[[#This Row],[State]]="NSW"),$AC$2*0.4%,IF(AND(AB23="Best",U23=100),$AC$2*1%,IF(Table1[[#This Row],[Adj]]="Nat OK",$AC$2*0.5%,"xxx")))))))))))))))</f>
        <v>20</v>
      </c>
      <c r="AD23" s="133">
        <f t="shared" si="11"/>
        <v>72</v>
      </c>
      <c r="AE23" s="133">
        <f t="shared" si="12"/>
        <v>52</v>
      </c>
      <c r="AF23" s="133" t="str">
        <f>VLOOKUP(Table1[[#This Row],[Track]],$F$2672:$H$2715,2,FALSE)</f>
        <v>Vic</v>
      </c>
      <c r="AG23" s="133" t="str">
        <f>VLOOKUP(Table1[[#This Row],[Track]],$F$2672:$H$2715,3,FALSE)</f>
        <v>-</v>
      </c>
      <c r="AH23" s="133" t="str">
        <f>IF(Table1[[#This Row],[Date]]&lt;$AH$2,"",IF(Table1[[#This Row],[Date]]&lt;$AH$3,"Edge","Elite Combo"))</f>
        <v/>
      </c>
      <c r="AI23" s="218">
        <f>Table1[[#This Row],[Time]]</f>
        <v>0.66319444444444442</v>
      </c>
      <c r="AJ23" s="219" t="str">
        <f>Table1[[#This Row],[Track]]</f>
        <v>Flemington</v>
      </c>
      <c r="AK23" s="216">
        <f>Table1[[#This Row],[Race ]]</f>
        <v>8</v>
      </c>
      <c r="AL23" s="219">
        <f>Table1[[#This Row],[TAB]]</f>
        <v>3</v>
      </c>
      <c r="AM23" s="219" t="str">
        <f>Table1[[#This Row],[Selection]]</f>
        <v>Brayden Star</v>
      </c>
      <c r="AN23" s="220" t="str">
        <f>Table1[[#This Row],[Sources]]</f>
        <v>Pro Mel-13</v>
      </c>
      <c r="AO23" s="219">
        <f>Table1[[#This Row],[Scale Bet]]</f>
        <v>20</v>
      </c>
    </row>
    <row r="24" spans="5:41" ht="16.5" customHeight="1" x14ac:dyDescent="0.25">
      <c r="E24" s="185">
        <v>45143</v>
      </c>
      <c r="F24" s="35">
        <v>0.66319444444444442</v>
      </c>
      <c r="G24" s="36" t="s">
        <v>157</v>
      </c>
      <c r="H24" s="36">
        <v>8</v>
      </c>
      <c r="I24" s="36">
        <v>10</v>
      </c>
      <c r="J24" s="36" t="s">
        <v>635</v>
      </c>
      <c r="K24" s="36" t="s">
        <v>13</v>
      </c>
      <c r="L24" s="165">
        <v>20</v>
      </c>
      <c r="M24" s="134">
        <f t="shared" si="0"/>
        <v>20</v>
      </c>
      <c r="N24" s="36">
        <f t="shared" si="1"/>
        <v>1</v>
      </c>
      <c r="O24" s="135" t="str">
        <f t="shared" si="2"/>
        <v>Nat-20</v>
      </c>
      <c r="P24" s="186" t="str">
        <f t="shared" si="3"/>
        <v>OK</v>
      </c>
      <c r="Q24" s="187">
        <f t="shared" si="4"/>
        <v>80</v>
      </c>
      <c r="R24" s="150"/>
      <c r="S24" s="187" t="str">
        <f t="shared" si="5"/>
        <v/>
      </c>
      <c r="T24" s="136" t="str">
        <f t="shared" si="6"/>
        <v>Hennessy Lad</v>
      </c>
      <c r="U24" s="137" t="str">
        <f>IF(P24="","",IF(N24=1,"",IF(Q24="","",IF(Q24&lt;=100,100,IF(Table1[[#This Row],[Day]]="Wed",100,200)))))</f>
        <v/>
      </c>
      <c r="V24" s="137" t="str">
        <f t="shared" si="7"/>
        <v/>
      </c>
      <c r="W24" s="137" t="str">
        <f t="shared" si="8"/>
        <v/>
      </c>
      <c r="X24" s="133">
        <f>100</f>
        <v>100</v>
      </c>
      <c r="Y24" s="133" t="str">
        <f t="shared" si="9"/>
        <v/>
      </c>
      <c r="Z24" s="133">
        <f t="shared" si="10"/>
        <v>-100</v>
      </c>
      <c r="AA24" s="134" t="str">
        <f>TEXT(Table1[[#This Row],[Date]],"DDD")</f>
        <v>Sat</v>
      </c>
      <c r="AB24" s="133" t="str">
        <f>IF(OR(G24="Doomben",G24="Eagle Farm"),"Q",IF(AND(Q24&gt;1,Q24&lt;55,Table1[[#This Row],[Source]]="Nat"),"Nat OK",IF(AND(Table1[[#This Row],[Source]]&lt;&gt;"Nat",Q24&lt;55),"Poor &lt;55",IF(OR(G24="Randwick",G24="Flemington",G24="Caulfield",G24="Sandown Lake",G24="Sandown Hill"),"Best","ave"))))</f>
        <v>Best</v>
      </c>
      <c r="AC24" s="133">
        <f>IF(Q24="","",IF(AB24="Poor &lt;55",$AC$2*0.2%,IF(AND(AB24="Q",AA24&lt;&gt;"Wed"),$AC$2*0.4%,IF(AND(AB24="Q",AA24="Wed"),$AC$2*0.5%,IF(AND(AB24="Ave",U24=100),$AC$2*0.5%,IF(AND(AB24="ave",U24="",N24=1,AG24="Bush"),$AC$2*1%,IF(AND(AB24="ave",U24="",Q24&gt;100),$AC$2*1.3%,IF(AND(AB24="ave",U24=""),$AC$2*1.2%,IF(AND(AB24="Ave",U24=200),$AC$2*1%,IF(AND(AB24="Best",U24=200),$AC$2*1.5%,IF(AND(AB24="Best",U24="",K24&lt;&gt;"Pro Syd"),$AC$2*0.5%,IF(AND(AB24="Best",U24=""),$AC$2*1%,IF(AND(AB24="Best",U24=100,Table1[[#This Row],[State]]="NSW"),$AC$2*0.4%,IF(AND(AB24="Best",U24=100),$AC$2*1%,IF(Table1[[#This Row],[Adj]]="Nat OK",$AC$2*0.5%,"xxx")))))))))))))))</f>
        <v>50</v>
      </c>
      <c r="AD24" s="133" t="str">
        <f t="shared" si="11"/>
        <v/>
      </c>
      <c r="AE24" s="133">
        <f t="shared" si="12"/>
        <v>-50</v>
      </c>
      <c r="AF24" s="133" t="str">
        <f>VLOOKUP(Table1[[#This Row],[Track]],$F$2672:$H$2715,2,FALSE)</f>
        <v>Vic</v>
      </c>
      <c r="AG24" s="133" t="str">
        <f>VLOOKUP(Table1[[#This Row],[Track]],$F$2672:$H$2715,3,FALSE)</f>
        <v>-</v>
      </c>
      <c r="AH24" s="133" t="str">
        <f>IF(Table1[[#This Row],[Date]]&lt;$AH$2,"",IF(Table1[[#This Row],[Date]]&lt;$AH$3,"Edge","Elite Combo"))</f>
        <v/>
      </c>
      <c r="AI24" s="218">
        <f>Table1[[#This Row],[Time]]</f>
        <v>0.66319444444444442</v>
      </c>
      <c r="AJ24" s="219" t="str">
        <f>Table1[[#This Row],[Track]]</f>
        <v>Flemington</v>
      </c>
      <c r="AK24" s="216">
        <f>Table1[[#This Row],[Race ]]</f>
        <v>8</v>
      </c>
      <c r="AL24" s="219">
        <f>Table1[[#This Row],[TAB]]</f>
        <v>10</v>
      </c>
      <c r="AM24" s="219" t="str">
        <f>Table1[[#This Row],[Selection]]</f>
        <v>Hennessy Lad</v>
      </c>
      <c r="AN24" s="220" t="str">
        <f>Table1[[#This Row],[Sources]]</f>
        <v>Nat-20</v>
      </c>
      <c r="AO24" s="219">
        <f>Table1[[#This Row],[Scale Bet]]</f>
        <v>50</v>
      </c>
    </row>
    <row r="25" spans="5:41" ht="16.5" customHeight="1" x14ac:dyDescent="0.25">
      <c r="E25" s="185">
        <v>45143</v>
      </c>
      <c r="F25" s="35">
        <v>0.66319444444444442</v>
      </c>
      <c r="G25" s="36" t="s">
        <v>157</v>
      </c>
      <c r="H25" s="36">
        <v>8</v>
      </c>
      <c r="I25" s="36">
        <v>14</v>
      </c>
      <c r="J25" s="36" t="s">
        <v>968</v>
      </c>
      <c r="K25" s="36" t="s">
        <v>40</v>
      </c>
      <c r="L25" s="165">
        <v>12</v>
      </c>
      <c r="M25" s="134">
        <f t="shared" si="0"/>
        <v>22</v>
      </c>
      <c r="N25" s="36">
        <f t="shared" si="1"/>
        <v>2</v>
      </c>
      <c r="O25" s="135" t="str">
        <f t="shared" si="2"/>
        <v>Edge-12/Pro Mel-10</v>
      </c>
      <c r="P25" s="186" t="str">
        <f t="shared" si="3"/>
        <v>OK</v>
      </c>
      <c r="Q25" s="187">
        <f t="shared" si="4"/>
        <v>88</v>
      </c>
      <c r="R25" s="150"/>
      <c r="S25" s="187" t="str">
        <f t="shared" si="5"/>
        <v/>
      </c>
      <c r="T25" s="136" t="str">
        <f t="shared" si="6"/>
        <v>Presser</v>
      </c>
      <c r="U25" s="137">
        <f>IF(P25="","",IF(N25=1,"",IF(Q25="","",IF(Q25&lt;=100,100,IF(Table1[[#This Row],[Day]]="Wed",100,200)))))</f>
        <v>100</v>
      </c>
      <c r="V25" s="137" t="str">
        <f t="shared" si="7"/>
        <v/>
      </c>
      <c r="W25" s="137">
        <f t="shared" si="8"/>
        <v>-100</v>
      </c>
      <c r="X25" s="133">
        <f>100</f>
        <v>100</v>
      </c>
      <c r="Y25" s="133" t="str">
        <f t="shared" si="9"/>
        <v/>
      </c>
      <c r="Z25" s="133">
        <f t="shared" si="10"/>
        <v>-100</v>
      </c>
      <c r="AA25" s="134" t="str">
        <f>TEXT(Table1[[#This Row],[Date]],"DDD")</f>
        <v>Sat</v>
      </c>
      <c r="AB25" s="133" t="str">
        <f>IF(OR(G25="Doomben",G25="Eagle Farm"),"Q",IF(AND(Q25&gt;1,Q25&lt;55,Table1[[#This Row],[Source]]="Nat"),"Nat OK",IF(AND(Table1[[#This Row],[Source]]&lt;&gt;"Nat",Q25&lt;55),"Poor &lt;55",IF(OR(G25="Randwick",G25="Flemington",G25="Caulfield",G25="Sandown Lake",G25="Sandown Hill"),"Best","ave"))))</f>
        <v>Best</v>
      </c>
      <c r="AC25" s="133">
        <f>IF(Q25="","",IF(AB25="Poor &lt;55",$AC$2*0.2%,IF(AND(AB25="Q",AA25&lt;&gt;"Wed"),$AC$2*0.4%,IF(AND(AB25="Q",AA25="Wed"),$AC$2*0.5%,IF(AND(AB25="Ave",U25=100),$AC$2*0.5%,IF(AND(AB25="ave",U25="",N25=1,AG25="Bush"),$AC$2*1%,IF(AND(AB25="ave",U25="",Q25&gt;100),$AC$2*1.3%,IF(AND(AB25="ave",U25=""),$AC$2*1.2%,IF(AND(AB25="Ave",U25=200),$AC$2*1%,IF(AND(AB25="Best",U25=200),$AC$2*1.5%,IF(AND(AB25="Best",U25="",K25&lt;&gt;"Pro Syd"),$AC$2*0.5%,IF(AND(AB25="Best",U25=""),$AC$2*1%,IF(AND(AB25="Best",U25=100,Table1[[#This Row],[State]]="NSW"),$AC$2*0.4%,IF(AND(AB25="Best",U25=100),$AC$2*1%,IF(Table1[[#This Row],[Adj]]="Nat OK",$AC$2*0.5%,"xxx")))))))))))))))</f>
        <v>100</v>
      </c>
      <c r="AD25" s="133" t="str">
        <f t="shared" si="11"/>
        <v/>
      </c>
      <c r="AE25" s="133">
        <f t="shared" si="12"/>
        <v>-100</v>
      </c>
      <c r="AF25" s="133" t="str">
        <f>VLOOKUP(Table1[[#This Row],[Track]],$F$2672:$H$2715,2,FALSE)</f>
        <v>Vic</v>
      </c>
      <c r="AG25" s="133" t="str">
        <f>VLOOKUP(Table1[[#This Row],[Track]],$F$2672:$H$2715,3,FALSE)</f>
        <v>-</v>
      </c>
      <c r="AH25" s="133" t="str">
        <f>IF(Table1[[#This Row],[Date]]&lt;$AH$2,"",IF(Table1[[#This Row],[Date]]&lt;$AH$3,"Edge","Elite Combo"))</f>
        <v/>
      </c>
      <c r="AI25" s="218">
        <f>Table1[[#This Row],[Time]]</f>
        <v>0.66319444444444442</v>
      </c>
      <c r="AJ25" s="219" t="str">
        <f>Table1[[#This Row],[Track]]</f>
        <v>Flemington</v>
      </c>
      <c r="AK25" s="216">
        <f>Table1[[#This Row],[Race ]]</f>
        <v>8</v>
      </c>
      <c r="AL25" s="219">
        <f>Table1[[#This Row],[TAB]]</f>
        <v>14</v>
      </c>
      <c r="AM25" s="219" t="str">
        <f>Table1[[#This Row],[Selection]]</f>
        <v>Presser</v>
      </c>
      <c r="AN25" s="220" t="str">
        <f>Table1[[#This Row],[Sources]]</f>
        <v>Edge-12/Pro Mel-10</v>
      </c>
      <c r="AO25" s="219">
        <f>Table1[[#This Row],[Scale Bet]]</f>
        <v>100</v>
      </c>
    </row>
    <row r="26" spans="5:41" ht="16.5" customHeight="1" x14ac:dyDescent="0.25">
      <c r="E26" s="185">
        <v>45143</v>
      </c>
      <c r="F26" s="35">
        <v>0.66319444444444442</v>
      </c>
      <c r="G26" s="36" t="s">
        <v>157</v>
      </c>
      <c r="H26" s="36">
        <v>8</v>
      </c>
      <c r="I26" s="36">
        <v>14</v>
      </c>
      <c r="J26" s="36" t="s">
        <v>968</v>
      </c>
      <c r="K26" s="36" t="s">
        <v>18</v>
      </c>
      <c r="L26" s="165">
        <v>10</v>
      </c>
      <c r="M26" s="134" t="str">
        <f t="shared" si="0"/>
        <v/>
      </c>
      <c r="N26" s="36" t="str">
        <f t="shared" si="1"/>
        <v/>
      </c>
      <c r="O26" s="135" t="str">
        <f t="shared" si="2"/>
        <v/>
      </c>
      <c r="P26" s="186" t="str">
        <f t="shared" si="3"/>
        <v>OK</v>
      </c>
      <c r="Q26" s="187" t="str">
        <f t="shared" si="4"/>
        <v/>
      </c>
      <c r="R26" s="150"/>
      <c r="S26" s="187" t="str">
        <f t="shared" si="5"/>
        <v/>
      </c>
      <c r="T26" s="136" t="str">
        <f t="shared" si="6"/>
        <v>Presser</v>
      </c>
      <c r="U26" s="137" t="str">
        <f>IF(P26="","",IF(N26=1,"",IF(Q26="","",IF(Q26&lt;=100,100,IF(Table1[[#This Row],[Day]]="Wed",100,200)))))</f>
        <v/>
      </c>
      <c r="V26" s="137" t="str">
        <f t="shared" si="7"/>
        <v/>
      </c>
      <c r="W26" s="137" t="str">
        <f t="shared" si="8"/>
        <v/>
      </c>
      <c r="X26" s="133">
        <f>100</f>
        <v>100</v>
      </c>
      <c r="Y26" s="133" t="str">
        <f t="shared" si="9"/>
        <v/>
      </c>
      <c r="Z26" s="133">
        <f t="shared" si="10"/>
        <v>-100</v>
      </c>
      <c r="AA26" s="134" t="str">
        <f>TEXT(Table1[[#This Row],[Date]],"DDD")</f>
        <v>Sat</v>
      </c>
      <c r="AB26" s="133" t="str">
        <f>IF(OR(G26="Doomben",G26="Eagle Farm"),"Q",IF(AND(Q26&gt;1,Q26&lt;55,Table1[[#This Row],[Source]]="Nat"),"Nat OK",IF(AND(Table1[[#This Row],[Source]]&lt;&gt;"Nat",Q26&lt;55),"Poor &lt;55",IF(OR(G26="Randwick",G26="Flemington",G26="Caulfield",G26="Sandown Lake",G26="Sandown Hill"),"Best","ave"))))</f>
        <v>Best</v>
      </c>
      <c r="AC26" s="133" t="str">
        <f>IF(Q26="","",IF(AB26="Poor &lt;55",$AC$2*0.2%,IF(AND(AB26="Q",AA26&lt;&gt;"Wed"),$AC$2*0.4%,IF(AND(AB26="Q",AA26="Wed"),$AC$2*0.5%,IF(AND(AB26="Ave",U26=100),$AC$2*0.5%,IF(AND(AB26="ave",U26="",N26=1,AG26="Bush"),$AC$2*1%,IF(AND(AB26="ave",U26="",Q26&gt;100),$AC$2*1.3%,IF(AND(AB26="ave",U26=""),$AC$2*1.2%,IF(AND(AB26="Ave",U26=200),$AC$2*1%,IF(AND(AB26="Best",U26=200),$AC$2*1.5%,IF(AND(AB26="Best",U26="",K26&lt;&gt;"Pro Syd"),$AC$2*0.5%,IF(AND(AB26="Best",U26=""),$AC$2*1%,IF(AND(AB26="Best",U26=100,Table1[[#This Row],[State]]="NSW"),$AC$2*0.4%,IF(AND(AB26="Best",U26=100),$AC$2*1%,IF(Table1[[#This Row],[Adj]]="Nat OK",$AC$2*0.5%,"xxx")))))))))))))))</f>
        <v/>
      </c>
      <c r="AD26" s="133" t="str">
        <f t="shared" si="11"/>
        <v/>
      </c>
      <c r="AE26" s="133" t="str">
        <f t="shared" si="12"/>
        <v/>
      </c>
      <c r="AF26" s="133" t="str">
        <f>VLOOKUP(Table1[[#This Row],[Track]],$F$2672:$H$2715,2,FALSE)</f>
        <v>Vic</v>
      </c>
      <c r="AG26" s="133" t="str">
        <f>VLOOKUP(Table1[[#This Row],[Track]],$F$2672:$H$2715,3,FALSE)</f>
        <v>-</v>
      </c>
      <c r="AH26" s="133" t="str">
        <f>IF(Table1[[#This Row],[Date]]&lt;$AH$2,"",IF(Table1[[#This Row],[Date]]&lt;$AH$3,"Edge","Elite Combo"))</f>
        <v/>
      </c>
      <c r="AI26" s="218">
        <f>Table1[[#This Row],[Time]]</f>
        <v>0.66319444444444442</v>
      </c>
      <c r="AJ26" s="219" t="str">
        <f>Table1[[#This Row],[Track]]</f>
        <v>Flemington</v>
      </c>
      <c r="AK26" s="216">
        <f>Table1[[#This Row],[Race ]]</f>
        <v>8</v>
      </c>
      <c r="AL26" s="219">
        <f>Table1[[#This Row],[TAB]]</f>
        <v>14</v>
      </c>
      <c r="AM26" s="219" t="str">
        <f>Table1[[#This Row],[Selection]]</f>
        <v>Presser</v>
      </c>
      <c r="AN26" s="220" t="str">
        <f>Table1[[#This Row],[Sources]]</f>
        <v/>
      </c>
      <c r="AO26" s="219" t="str">
        <f>Table1[[#This Row],[Scale Bet]]</f>
        <v/>
      </c>
    </row>
    <row r="27" spans="5:41" ht="16.5" customHeight="1" x14ac:dyDescent="0.25">
      <c r="E27" s="185">
        <v>45143</v>
      </c>
      <c r="F27" s="35">
        <v>0.68263888888888891</v>
      </c>
      <c r="G27" s="36" t="s">
        <v>28</v>
      </c>
      <c r="H27" s="36">
        <v>9</v>
      </c>
      <c r="I27" s="36">
        <v>12</v>
      </c>
      <c r="J27" s="36" t="s">
        <v>818</v>
      </c>
      <c r="K27" s="36" t="s">
        <v>13</v>
      </c>
      <c r="L27" s="165">
        <v>11</v>
      </c>
      <c r="M27" s="134">
        <f t="shared" si="0"/>
        <v>11</v>
      </c>
      <c r="N27" s="36">
        <f t="shared" si="1"/>
        <v>1</v>
      </c>
      <c r="O27" s="135" t="str">
        <f t="shared" si="2"/>
        <v>Nat-11</v>
      </c>
      <c r="P27" s="186" t="str">
        <f t="shared" si="3"/>
        <v/>
      </c>
      <c r="Q27" s="187">
        <f t="shared" si="4"/>
        <v>44</v>
      </c>
      <c r="R27" s="150">
        <v>7</v>
      </c>
      <c r="S27" s="187">
        <f t="shared" si="5"/>
        <v>308</v>
      </c>
      <c r="T27" s="136" t="str">
        <f t="shared" si="6"/>
        <v>Aqua Alta</v>
      </c>
      <c r="U27" s="137" t="str">
        <f>IF(P27="","",IF(N27=1,"",IF(Q27="","",IF(Q27&lt;=100,100,IF(Table1[[#This Row],[Day]]="Wed",100,200)))))</f>
        <v/>
      </c>
      <c r="V27" s="137" t="str">
        <f t="shared" si="7"/>
        <v/>
      </c>
      <c r="W27" s="137" t="str">
        <f t="shared" si="8"/>
        <v/>
      </c>
      <c r="X27" s="133">
        <f>100</f>
        <v>100</v>
      </c>
      <c r="Y27" s="133">
        <f t="shared" si="9"/>
        <v>700</v>
      </c>
      <c r="Z27" s="133">
        <f t="shared" si="10"/>
        <v>600</v>
      </c>
      <c r="AA27" s="134" t="str">
        <f>TEXT(Table1[[#This Row],[Date]],"DDD")</f>
        <v>Sat</v>
      </c>
      <c r="AB27" s="133" t="str">
        <f>IF(OR(G27="Doomben",G27="Eagle Farm"),"Q",IF(AND(Q27&gt;1,Q27&lt;55,Table1[[#This Row],[Source]]="Nat"),"Nat OK",IF(AND(Table1[[#This Row],[Source]]&lt;&gt;"Nat",Q27&lt;55),"Poor &lt;55",IF(OR(G27="Randwick",G27="Flemington",G27="Caulfield",G27="Sandown Lake",G27="Sandown Hill"),"Best","ave"))))</f>
        <v>Q</v>
      </c>
      <c r="AC27" s="133">
        <f>IF(Q27="","",IF(AB27="Poor &lt;55",$AC$2*0.2%,IF(AND(AB27="Q",AA27&lt;&gt;"Wed"),$AC$2*0.4%,IF(AND(AB27="Q",AA27="Wed"),$AC$2*0.5%,IF(AND(AB27="Ave",U27=100),$AC$2*0.5%,IF(AND(AB27="ave",U27="",N27=1,AG27="Bush"),$AC$2*1%,IF(AND(AB27="ave",U27="",Q27&gt;100),$AC$2*1.3%,IF(AND(AB27="ave",U27=""),$AC$2*1.2%,IF(AND(AB27="Ave",U27=200),$AC$2*1%,IF(AND(AB27="Best",U27=200),$AC$2*1.5%,IF(AND(AB27="Best",U27="",K27&lt;&gt;"Pro Syd"),$AC$2*0.5%,IF(AND(AB27="Best",U27=""),$AC$2*1%,IF(AND(AB27="Best",U27=100,Table1[[#This Row],[State]]="NSW"),$AC$2*0.4%,IF(AND(AB27="Best",U27=100),$AC$2*1%,IF(Table1[[#This Row],[Adj]]="Nat OK",$AC$2*0.5%,"xxx")))))))))))))))</f>
        <v>40</v>
      </c>
      <c r="AD27" s="133">
        <f t="shared" si="11"/>
        <v>280</v>
      </c>
      <c r="AE27" s="133">
        <f t="shared" si="12"/>
        <v>240</v>
      </c>
      <c r="AF27" s="133" t="str">
        <f>VLOOKUP(Table1[[#This Row],[Track]],$F$2672:$H$2715,2,FALSE)</f>
        <v>Qld</v>
      </c>
      <c r="AG27" s="133" t="str">
        <f>VLOOKUP(Table1[[#This Row],[Track]],$F$2672:$H$2715,3,FALSE)</f>
        <v>-</v>
      </c>
      <c r="AH27" s="133" t="str">
        <f>IF(Table1[[#This Row],[Date]]&lt;$AH$2,"",IF(Table1[[#This Row],[Date]]&lt;$AH$3,"Edge","Elite Combo"))</f>
        <v/>
      </c>
      <c r="AI27" s="218">
        <f>Table1[[#This Row],[Time]]</f>
        <v>0.68263888888888891</v>
      </c>
      <c r="AJ27" s="219" t="str">
        <f>Table1[[#This Row],[Track]]</f>
        <v>Eagle Farm</v>
      </c>
      <c r="AK27" s="216">
        <f>Table1[[#This Row],[Race ]]</f>
        <v>9</v>
      </c>
      <c r="AL27" s="219">
        <f>Table1[[#This Row],[TAB]]</f>
        <v>12</v>
      </c>
      <c r="AM27" s="219" t="str">
        <f>Table1[[#This Row],[Selection]]</f>
        <v>Aqua Alta</v>
      </c>
      <c r="AN27" s="220" t="str">
        <f>Table1[[#This Row],[Sources]]</f>
        <v>Nat-11</v>
      </c>
      <c r="AO27" s="219">
        <f>Table1[[#This Row],[Scale Bet]]</f>
        <v>40</v>
      </c>
    </row>
    <row r="28" spans="5:41" ht="16.5" customHeight="1" x14ac:dyDescent="0.25">
      <c r="E28" s="185">
        <v>45143</v>
      </c>
      <c r="F28" s="35">
        <v>0.6875</v>
      </c>
      <c r="G28" s="36" t="s">
        <v>157</v>
      </c>
      <c r="H28" s="36">
        <v>9</v>
      </c>
      <c r="I28" s="36">
        <v>14</v>
      </c>
      <c r="J28" s="36" t="s">
        <v>618</v>
      </c>
      <c r="K28" s="36" t="s">
        <v>13</v>
      </c>
      <c r="L28" s="165">
        <v>13</v>
      </c>
      <c r="M28" s="134">
        <f t="shared" si="0"/>
        <v>13</v>
      </c>
      <c r="N28" s="36">
        <f t="shared" si="1"/>
        <v>1</v>
      </c>
      <c r="O28" s="135" t="str">
        <f t="shared" si="2"/>
        <v>Nat-13</v>
      </c>
      <c r="P28" s="186" t="str">
        <f t="shared" si="3"/>
        <v>OK</v>
      </c>
      <c r="Q28" s="187">
        <f t="shared" si="4"/>
        <v>52</v>
      </c>
      <c r="R28" s="150"/>
      <c r="S28" s="187" t="str">
        <f t="shared" si="5"/>
        <v/>
      </c>
      <c r="T28" s="136" t="str">
        <f t="shared" si="6"/>
        <v>Devoted</v>
      </c>
      <c r="U28" s="137" t="str">
        <f>IF(P28="","",IF(N28=1,"",IF(Q28="","",IF(Q28&lt;=100,100,IF(Table1[[#This Row],[Day]]="Wed",100,200)))))</f>
        <v/>
      </c>
      <c r="V28" s="137" t="str">
        <f t="shared" si="7"/>
        <v/>
      </c>
      <c r="W28" s="137" t="str">
        <f t="shared" si="8"/>
        <v/>
      </c>
      <c r="X28" s="133">
        <f>100</f>
        <v>100</v>
      </c>
      <c r="Y28" s="133" t="str">
        <f t="shared" si="9"/>
        <v/>
      </c>
      <c r="Z28" s="133">
        <f t="shared" si="10"/>
        <v>-100</v>
      </c>
      <c r="AA28" s="134" t="str">
        <f>TEXT(Table1[[#This Row],[Date]],"DDD")</f>
        <v>Sat</v>
      </c>
      <c r="AB28" s="133" t="str">
        <f>IF(OR(G28="Doomben",G28="Eagle Farm"),"Q",IF(AND(Q28&gt;1,Q28&lt;55,Table1[[#This Row],[Source]]="Nat"),"Nat OK",IF(AND(Table1[[#This Row],[Source]]&lt;&gt;"Nat",Q28&lt;55),"Poor &lt;55",IF(OR(G28="Randwick",G28="Flemington",G28="Caulfield",G28="Sandown Lake",G28="Sandown Hill"),"Best","ave"))))</f>
        <v>Nat OK</v>
      </c>
      <c r="AC28" s="133">
        <f>IF(Q28="","",IF(AB28="Poor &lt;55",$AC$2*0.2%,IF(AND(AB28="Q",AA28&lt;&gt;"Wed"),$AC$2*0.4%,IF(AND(AB28="Q",AA28="Wed"),$AC$2*0.5%,IF(AND(AB28="Ave",U28=100),$AC$2*0.5%,IF(AND(AB28="ave",U28="",N28=1,AG28="Bush"),$AC$2*1%,IF(AND(AB28="ave",U28="",Q28&gt;100),$AC$2*1.3%,IF(AND(AB28="ave",U28=""),$AC$2*1.2%,IF(AND(AB28="Ave",U28=200),$AC$2*1%,IF(AND(AB28="Best",U28=200),$AC$2*1.5%,IF(AND(AB28="Best",U28="",K28&lt;&gt;"Pro Syd"),$AC$2*0.5%,IF(AND(AB28="Best",U28=""),$AC$2*1%,IF(AND(AB28="Best",U28=100,Table1[[#This Row],[State]]="NSW"),$AC$2*0.4%,IF(AND(AB28="Best",U28=100),$AC$2*1%,IF(Table1[[#This Row],[Adj]]="Nat OK",$AC$2*0.5%,"xxx")))))))))))))))</f>
        <v>50</v>
      </c>
      <c r="AD28" s="133" t="str">
        <f t="shared" si="11"/>
        <v/>
      </c>
      <c r="AE28" s="133">
        <f t="shared" si="12"/>
        <v>-50</v>
      </c>
      <c r="AF28" s="133" t="str">
        <f>VLOOKUP(Table1[[#This Row],[Track]],$F$2672:$H$2715,2,FALSE)</f>
        <v>Vic</v>
      </c>
      <c r="AG28" s="133" t="str">
        <f>VLOOKUP(Table1[[#This Row],[Track]],$F$2672:$H$2715,3,FALSE)</f>
        <v>-</v>
      </c>
      <c r="AH28" s="133" t="str">
        <f>IF(Table1[[#This Row],[Date]]&lt;$AH$2,"",IF(Table1[[#This Row],[Date]]&lt;$AH$3,"Edge","Elite Combo"))</f>
        <v/>
      </c>
      <c r="AI28" s="218">
        <f>Table1[[#This Row],[Time]]</f>
        <v>0.6875</v>
      </c>
      <c r="AJ28" s="219" t="str">
        <f>Table1[[#This Row],[Track]]</f>
        <v>Flemington</v>
      </c>
      <c r="AK28" s="216">
        <f>Table1[[#This Row],[Race ]]</f>
        <v>9</v>
      </c>
      <c r="AL28" s="219">
        <f>Table1[[#This Row],[TAB]]</f>
        <v>14</v>
      </c>
      <c r="AM28" s="219" t="str">
        <f>Table1[[#This Row],[Selection]]</f>
        <v>Devoted</v>
      </c>
      <c r="AN28" s="220" t="str">
        <f>Table1[[#This Row],[Sources]]</f>
        <v>Nat-13</v>
      </c>
      <c r="AO28" s="219">
        <f>Table1[[#This Row],[Scale Bet]]</f>
        <v>50</v>
      </c>
    </row>
    <row r="29" spans="5:41" ht="16.5" customHeight="1" x14ac:dyDescent="0.25">
      <c r="E29" s="185">
        <v>45143</v>
      </c>
      <c r="F29" s="35">
        <v>0.6875</v>
      </c>
      <c r="G29" s="36" t="s">
        <v>157</v>
      </c>
      <c r="H29" s="36">
        <v>9</v>
      </c>
      <c r="I29" s="36">
        <v>10</v>
      </c>
      <c r="J29" s="36" t="s">
        <v>969</v>
      </c>
      <c r="K29" s="36" t="s">
        <v>40</v>
      </c>
      <c r="L29" s="165">
        <v>12</v>
      </c>
      <c r="M29" s="134">
        <f t="shared" si="0"/>
        <v>25</v>
      </c>
      <c r="N29" s="36">
        <f t="shared" si="1"/>
        <v>2</v>
      </c>
      <c r="O29" s="135" t="str">
        <f t="shared" si="2"/>
        <v>Edge-12/Pro Mel-13</v>
      </c>
      <c r="P29" s="186" t="str">
        <f t="shared" si="3"/>
        <v>OK</v>
      </c>
      <c r="Q29" s="187">
        <f t="shared" si="4"/>
        <v>100</v>
      </c>
      <c r="R29" s="150"/>
      <c r="S29" s="187" t="str">
        <f t="shared" si="5"/>
        <v/>
      </c>
      <c r="T29" s="136" t="str">
        <f t="shared" si="6"/>
        <v>Ulysses</v>
      </c>
      <c r="U29" s="137">
        <f>IF(P29="","",IF(N29=1,"",IF(Q29="","",IF(Q29&lt;=100,100,IF(Table1[[#This Row],[Day]]="Wed",100,200)))))</f>
        <v>100</v>
      </c>
      <c r="V29" s="137" t="str">
        <f t="shared" si="7"/>
        <v/>
      </c>
      <c r="W29" s="137">
        <f t="shared" si="8"/>
        <v>-100</v>
      </c>
      <c r="X29" s="133">
        <f>100</f>
        <v>100</v>
      </c>
      <c r="Y29" s="133" t="str">
        <f t="shared" si="9"/>
        <v/>
      </c>
      <c r="Z29" s="133">
        <f t="shared" si="10"/>
        <v>-100</v>
      </c>
      <c r="AA29" s="134" t="str">
        <f>TEXT(Table1[[#This Row],[Date]],"DDD")</f>
        <v>Sat</v>
      </c>
      <c r="AB29" s="133" t="str">
        <f>IF(OR(G29="Doomben",G29="Eagle Farm"),"Q",IF(AND(Q29&gt;1,Q29&lt;55,Table1[[#This Row],[Source]]="Nat"),"Nat OK",IF(AND(Table1[[#This Row],[Source]]&lt;&gt;"Nat",Q29&lt;55),"Poor &lt;55",IF(OR(G29="Randwick",G29="Flemington",G29="Caulfield",G29="Sandown Lake",G29="Sandown Hill"),"Best","ave"))))</f>
        <v>Best</v>
      </c>
      <c r="AC29" s="133">
        <f>IF(Q29="","",IF(AB29="Poor &lt;55",$AC$2*0.2%,IF(AND(AB29="Q",AA29&lt;&gt;"Wed"),$AC$2*0.4%,IF(AND(AB29="Q",AA29="Wed"),$AC$2*0.5%,IF(AND(AB29="Ave",U29=100),$AC$2*0.5%,IF(AND(AB29="ave",U29="",N29=1,AG29="Bush"),$AC$2*1%,IF(AND(AB29="ave",U29="",Q29&gt;100),$AC$2*1.3%,IF(AND(AB29="ave",U29=""),$AC$2*1.2%,IF(AND(AB29="Ave",U29=200),$AC$2*1%,IF(AND(AB29="Best",U29=200),$AC$2*1.5%,IF(AND(AB29="Best",U29="",K29&lt;&gt;"Pro Syd"),$AC$2*0.5%,IF(AND(AB29="Best",U29=""),$AC$2*1%,IF(AND(AB29="Best",U29=100,Table1[[#This Row],[State]]="NSW"),$AC$2*0.4%,IF(AND(AB29="Best",U29=100),$AC$2*1%,IF(Table1[[#This Row],[Adj]]="Nat OK",$AC$2*0.5%,"xxx")))))))))))))))</f>
        <v>100</v>
      </c>
      <c r="AD29" s="133" t="str">
        <f t="shared" si="11"/>
        <v/>
      </c>
      <c r="AE29" s="133">
        <f t="shared" si="12"/>
        <v>-100</v>
      </c>
      <c r="AF29" s="133" t="str">
        <f>VLOOKUP(Table1[[#This Row],[Track]],$F$2672:$H$2715,2,FALSE)</f>
        <v>Vic</v>
      </c>
      <c r="AG29" s="133" t="str">
        <f>VLOOKUP(Table1[[#This Row],[Track]],$F$2672:$H$2715,3,FALSE)</f>
        <v>-</v>
      </c>
      <c r="AH29" s="133" t="str">
        <f>IF(Table1[[#This Row],[Date]]&lt;$AH$2,"",IF(Table1[[#This Row],[Date]]&lt;$AH$3,"Edge","Elite Combo"))</f>
        <v/>
      </c>
      <c r="AI29" s="218">
        <f>Table1[[#This Row],[Time]]</f>
        <v>0.6875</v>
      </c>
      <c r="AJ29" s="219" t="str">
        <f>Table1[[#This Row],[Track]]</f>
        <v>Flemington</v>
      </c>
      <c r="AK29" s="216">
        <f>Table1[[#This Row],[Race ]]</f>
        <v>9</v>
      </c>
      <c r="AL29" s="219">
        <f>Table1[[#This Row],[TAB]]</f>
        <v>10</v>
      </c>
      <c r="AM29" s="219" t="str">
        <f>Table1[[#This Row],[Selection]]</f>
        <v>Ulysses</v>
      </c>
      <c r="AN29" s="220" t="str">
        <f>Table1[[#This Row],[Sources]]</f>
        <v>Edge-12/Pro Mel-13</v>
      </c>
      <c r="AO29" s="219">
        <f>Table1[[#This Row],[Scale Bet]]</f>
        <v>100</v>
      </c>
    </row>
    <row r="30" spans="5:41" ht="16.5" customHeight="1" x14ac:dyDescent="0.25">
      <c r="E30" s="185">
        <v>45143</v>
      </c>
      <c r="F30" s="35">
        <v>0.6875</v>
      </c>
      <c r="G30" s="36" t="s">
        <v>157</v>
      </c>
      <c r="H30" s="36">
        <v>9</v>
      </c>
      <c r="I30" s="36">
        <v>10</v>
      </c>
      <c r="J30" s="36" t="s">
        <v>969</v>
      </c>
      <c r="K30" s="36" t="s">
        <v>18</v>
      </c>
      <c r="L30" s="165">
        <v>13</v>
      </c>
      <c r="M30" s="134" t="str">
        <f t="shared" si="0"/>
        <v/>
      </c>
      <c r="N30" s="36" t="str">
        <f t="shared" si="1"/>
        <v/>
      </c>
      <c r="O30" s="135" t="str">
        <f t="shared" si="2"/>
        <v/>
      </c>
      <c r="P30" s="186" t="str">
        <f t="shared" si="3"/>
        <v>OK</v>
      </c>
      <c r="Q30" s="187" t="str">
        <f t="shared" si="4"/>
        <v/>
      </c>
      <c r="R30" s="150"/>
      <c r="S30" s="187" t="str">
        <f t="shared" si="5"/>
        <v/>
      </c>
      <c r="T30" s="136" t="str">
        <f t="shared" si="6"/>
        <v>Ulysses</v>
      </c>
      <c r="U30" s="137" t="str">
        <f>IF(P30="","",IF(N30=1,"",IF(Q30="","",IF(Q30&lt;=100,100,IF(Table1[[#This Row],[Day]]="Wed",100,200)))))</f>
        <v/>
      </c>
      <c r="V30" s="137" t="str">
        <f t="shared" si="7"/>
        <v/>
      </c>
      <c r="W30" s="137" t="str">
        <f t="shared" si="8"/>
        <v/>
      </c>
      <c r="X30" s="133">
        <f>100</f>
        <v>100</v>
      </c>
      <c r="Y30" s="133" t="str">
        <f t="shared" si="9"/>
        <v/>
      </c>
      <c r="Z30" s="133">
        <f t="shared" si="10"/>
        <v>-100</v>
      </c>
      <c r="AA30" s="134" t="str">
        <f>TEXT(Table1[[#This Row],[Date]],"DDD")</f>
        <v>Sat</v>
      </c>
      <c r="AB30" s="133" t="str">
        <f>IF(OR(G30="Doomben",G30="Eagle Farm"),"Q",IF(AND(Q30&gt;1,Q30&lt;55,Table1[[#This Row],[Source]]="Nat"),"Nat OK",IF(AND(Table1[[#This Row],[Source]]&lt;&gt;"Nat",Q30&lt;55),"Poor &lt;55",IF(OR(G30="Randwick",G30="Flemington",G30="Caulfield",G30="Sandown Lake",G30="Sandown Hill"),"Best","ave"))))</f>
        <v>Best</v>
      </c>
      <c r="AC30" s="133" t="str">
        <f>IF(Q30="","",IF(AB30="Poor &lt;55",$AC$2*0.2%,IF(AND(AB30="Q",AA30&lt;&gt;"Wed"),$AC$2*0.4%,IF(AND(AB30="Q",AA30="Wed"),$AC$2*0.5%,IF(AND(AB30="Ave",U30=100),$AC$2*0.5%,IF(AND(AB30="ave",U30="",N30=1,AG30="Bush"),$AC$2*1%,IF(AND(AB30="ave",U30="",Q30&gt;100),$AC$2*1.3%,IF(AND(AB30="ave",U30=""),$AC$2*1.2%,IF(AND(AB30="Ave",U30=200),$AC$2*1%,IF(AND(AB30="Best",U30=200),$AC$2*1.5%,IF(AND(AB30="Best",U30="",K30&lt;&gt;"Pro Syd"),$AC$2*0.5%,IF(AND(AB30="Best",U30=""),$AC$2*1%,IF(AND(AB30="Best",U30=100,Table1[[#This Row],[State]]="NSW"),$AC$2*0.4%,IF(AND(AB30="Best",U30=100),$AC$2*1%,IF(Table1[[#This Row],[Adj]]="Nat OK",$AC$2*0.5%,"xxx")))))))))))))))</f>
        <v/>
      </c>
      <c r="AD30" s="133" t="str">
        <f t="shared" si="11"/>
        <v/>
      </c>
      <c r="AE30" s="133" t="str">
        <f t="shared" si="12"/>
        <v/>
      </c>
      <c r="AF30" s="133" t="str">
        <f>VLOOKUP(Table1[[#This Row],[Track]],$F$2672:$H$2715,2,FALSE)</f>
        <v>Vic</v>
      </c>
      <c r="AG30" s="133" t="str">
        <f>VLOOKUP(Table1[[#This Row],[Track]],$F$2672:$H$2715,3,FALSE)</f>
        <v>-</v>
      </c>
      <c r="AH30" s="133" t="str">
        <f>IF(Table1[[#This Row],[Date]]&lt;$AH$2,"",IF(Table1[[#This Row],[Date]]&lt;$AH$3,"Edge","Elite Combo"))</f>
        <v/>
      </c>
      <c r="AI30" s="218">
        <f>Table1[[#This Row],[Time]]</f>
        <v>0.6875</v>
      </c>
      <c r="AJ30" s="219" t="str">
        <f>Table1[[#This Row],[Track]]</f>
        <v>Flemington</v>
      </c>
      <c r="AK30" s="216">
        <f>Table1[[#This Row],[Race ]]</f>
        <v>9</v>
      </c>
      <c r="AL30" s="219">
        <f>Table1[[#This Row],[TAB]]</f>
        <v>10</v>
      </c>
      <c r="AM30" s="219" t="str">
        <f>Table1[[#This Row],[Selection]]</f>
        <v>Ulysses</v>
      </c>
      <c r="AN30" s="220" t="str">
        <f>Table1[[#This Row],[Sources]]</f>
        <v/>
      </c>
      <c r="AO30" s="219" t="str">
        <f>Table1[[#This Row],[Scale Bet]]</f>
        <v/>
      </c>
    </row>
    <row r="31" spans="5:41" ht="16.5" customHeight="1" x14ac:dyDescent="0.25">
      <c r="E31" s="185">
        <v>45143</v>
      </c>
      <c r="F31" s="35">
        <v>0.70138888888888884</v>
      </c>
      <c r="G31" s="36" t="s">
        <v>17</v>
      </c>
      <c r="H31" s="36">
        <v>10</v>
      </c>
      <c r="I31" s="36">
        <v>14</v>
      </c>
      <c r="J31" s="36" t="s">
        <v>324</v>
      </c>
      <c r="K31" s="36" t="s">
        <v>1</v>
      </c>
      <c r="L31" s="165">
        <v>11.000000000000002</v>
      </c>
      <c r="M31" s="134">
        <f t="shared" si="0"/>
        <v>11.000000000000002</v>
      </c>
      <c r="N31" s="36">
        <f t="shared" si="1"/>
        <v>1</v>
      </c>
      <c r="O31" s="135" t="str">
        <f t="shared" si="2"/>
        <v>E4-11</v>
      </c>
      <c r="P31" s="186" t="str">
        <f t="shared" si="3"/>
        <v>OK</v>
      </c>
      <c r="Q31" s="187">
        <f t="shared" si="4"/>
        <v>44.000000000000007</v>
      </c>
      <c r="R31" s="150">
        <v>4.2</v>
      </c>
      <c r="S31" s="187">
        <f t="shared" si="5"/>
        <v>184.80000000000004</v>
      </c>
      <c r="T31" s="136" t="str">
        <f t="shared" si="6"/>
        <v>Amor Victorious</v>
      </c>
      <c r="U31" s="137" t="str">
        <f>IF(P31="","",IF(N31=1,"",IF(Q31="","",IF(Q31&lt;=100,100,IF(Table1[[#This Row],[Day]]="Wed",100,200)))))</f>
        <v/>
      </c>
      <c r="V31" s="137" t="str">
        <f t="shared" si="7"/>
        <v/>
      </c>
      <c r="W31" s="137" t="str">
        <f t="shared" si="8"/>
        <v/>
      </c>
      <c r="X31" s="133">
        <f>100</f>
        <v>100</v>
      </c>
      <c r="Y31" s="133">
        <f t="shared" si="9"/>
        <v>420</v>
      </c>
      <c r="Z31" s="133">
        <f t="shared" si="10"/>
        <v>320</v>
      </c>
      <c r="AA31" s="134" t="str">
        <f>TEXT(Table1[[#This Row],[Date]],"DDD")</f>
        <v>Sat</v>
      </c>
      <c r="AB31" s="133" t="str">
        <f>IF(OR(G31="Doomben",G31="Eagle Farm"),"Q",IF(AND(Q31&gt;1,Q31&lt;55,Table1[[#This Row],[Source]]="Nat"),"Nat OK",IF(AND(Table1[[#This Row],[Source]]&lt;&gt;"Nat",Q31&lt;55),"Poor &lt;55",IF(OR(G31="Randwick",G31="Flemington",G31="Caulfield",G31="Sandown Lake",G31="Sandown Hill"),"Best","ave"))))</f>
        <v>Poor &lt;55</v>
      </c>
      <c r="AC31" s="133">
        <f>IF(Q31="","",IF(AB31="Poor &lt;55",$AC$2*0.2%,IF(AND(AB31="Q",AA31&lt;&gt;"Wed"),$AC$2*0.4%,IF(AND(AB31="Q",AA31="Wed"),$AC$2*0.5%,IF(AND(AB31="Ave",U31=100),$AC$2*0.5%,IF(AND(AB31="ave",U31="",N31=1,AG31="Bush"),$AC$2*1%,IF(AND(AB31="ave",U31="",Q31&gt;100),$AC$2*1.3%,IF(AND(AB31="ave",U31=""),$AC$2*1.2%,IF(AND(AB31="Ave",U31=200),$AC$2*1%,IF(AND(AB31="Best",U31=200),$AC$2*1.5%,IF(AND(AB31="Best",U31="",K31&lt;&gt;"Pro Syd"),$AC$2*0.5%,IF(AND(AB31="Best",U31=""),$AC$2*1%,IF(AND(AB31="Best",U31=100,Table1[[#This Row],[State]]="NSW"),$AC$2*0.4%,IF(AND(AB31="Best",U31=100),$AC$2*1%,IF(Table1[[#This Row],[Adj]]="Nat OK",$AC$2*0.5%,"xxx")))))))))))))))</f>
        <v>20</v>
      </c>
      <c r="AD31" s="133">
        <f t="shared" si="11"/>
        <v>84</v>
      </c>
      <c r="AE31" s="133">
        <f t="shared" si="12"/>
        <v>64</v>
      </c>
      <c r="AF31" s="133" t="str">
        <f>VLOOKUP(Table1[[#This Row],[Track]],$F$2672:$H$2715,2,FALSE)</f>
        <v>NSW</v>
      </c>
      <c r="AG31" s="133" t="str">
        <f>VLOOKUP(Table1[[#This Row],[Track]],$F$2672:$H$2715,3,FALSE)</f>
        <v>-</v>
      </c>
      <c r="AH31" s="133" t="str">
        <f>IF(Table1[[#This Row],[Date]]&lt;$AH$2,"",IF(Table1[[#This Row],[Date]]&lt;$AH$3,"Edge","Elite Combo"))</f>
        <v/>
      </c>
      <c r="AI31" s="218">
        <f>Table1[[#This Row],[Time]]</f>
        <v>0.70138888888888884</v>
      </c>
      <c r="AJ31" s="219" t="str">
        <f>Table1[[#This Row],[Track]]</f>
        <v>Rosehill</v>
      </c>
      <c r="AK31" s="216">
        <f>Table1[[#This Row],[Race ]]</f>
        <v>10</v>
      </c>
      <c r="AL31" s="219">
        <f>Table1[[#This Row],[TAB]]</f>
        <v>14</v>
      </c>
      <c r="AM31" s="219" t="str">
        <f>Table1[[#This Row],[Selection]]</f>
        <v>Amor Victorious</v>
      </c>
      <c r="AN31" s="220" t="str">
        <f>Table1[[#This Row],[Sources]]</f>
        <v>E4-11</v>
      </c>
      <c r="AO31" s="219">
        <f>Table1[[#This Row],[Scale Bet]]</f>
        <v>20</v>
      </c>
    </row>
    <row r="32" spans="5:41" ht="16.5" customHeight="1" x14ac:dyDescent="0.25">
      <c r="E32" s="185">
        <v>45143</v>
      </c>
      <c r="F32" s="35">
        <v>0.70138888888888884</v>
      </c>
      <c r="G32" s="36" t="s">
        <v>17</v>
      </c>
      <c r="H32" s="36">
        <v>10</v>
      </c>
      <c r="I32" s="36">
        <v>2</v>
      </c>
      <c r="J32" s="36" t="s">
        <v>259</v>
      </c>
      <c r="K32" s="36" t="s">
        <v>60</v>
      </c>
      <c r="L32" s="165">
        <v>15</v>
      </c>
      <c r="M32" s="134">
        <f t="shared" si="0"/>
        <v>15</v>
      </c>
      <c r="N32" s="36">
        <f t="shared" si="1"/>
        <v>1</v>
      </c>
      <c r="O32" s="135" t="str">
        <f t="shared" si="2"/>
        <v>Pro Syd-15</v>
      </c>
      <c r="P32" s="186" t="str">
        <f t="shared" si="3"/>
        <v>OK</v>
      </c>
      <c r="Q32" s="187">
        <f t="shared" si="4"/>
        <v>60</v>
      </c>
      <c r="R32" s="150"/>
      <c r="S32" s="187" t="str">
        <f t="shared" si="5"/>
        <v/>
      </c>
      <c r="T32" s="136" t="str">
        <f t="shared" si="6"/>
        <v>Space Tracker</v>
      </c>
      <c r="U32" s="137" t="str">
        <f>IF(P32="","",IF(N32=1,"",IF(Q32="","",IF(Q32&lt;=100,100,IF(Table1[[#This Row],[Day]]="Wed",100,200)))))</f>
        <v/>
      </c>
      <c r="V32" s="137" t="str">
        <f t="shared" si="7"/>
        <v/>
      </c>
      <c r="W32" s="137" t="str">
        <f t="shared" si="8"/>
        <v/>
      </c>
      <c r="X32" s="133">
        <f>100</f>
        <v>100</v>
      </c>
      <c r="Y32" s="133" t="str">
        <f t="shared" si="9"/>
        <v/>
      </c>
      <c r="Z32" s="133">
        <f t="shared" si="10"/>
        <v>-100</v>
      </c>
      <c r="AA32" s="134" t="str">
        <f>TEXT(Table1[[#This Row],[Date]],"DDD")</f>
        <v>Sat</v>
      </c>
      <c r="AB32" s="133" t="str">
        <f>IF(OR(G32="Doomben",G32="Eagle Farm"),"Q",IF(AND(Q32&gt;1,Q32&lt;55,Table1[[#This Row],[Source]]="Nat"),"Nat OK",IF(AND(Table1[[#This Row],[Source]]&lt;&gt;"Nat",Q32&lt;55),"Poor &lt;55",IF(OR(G32="Randwick",G32="Flemington",G32="Caulfield",G32="Sandown Lake",G32="Sandown Hill"),"Best","ave"))))</f>
        <v>ave</v>
      </c>
      <c r="AC32" s="133">
        <f>IF(Q32="","",IF(AB32="Poor &lt;55",$AC$2*0.2%,IF(AND(AB32="Q",AA32&lt;&gt;"Wed"),$AC$2*0.4%,IF(AND(AB32="Q",AA32="Wed"),$AC$2*0.5%,IF(AND(AB32="Ave",U32=100),$AC$2*0.5%,IF(AND(AB32="ave",U32="",N32=1,AG32="Bush"),$AC$2*1%,IF(AND(AB32="ave",U32="",Q32&gt;100),$AC$2*1.3%,IF(AND(AB32="ave",U32=""),$AC$2*1.2%,IF(AND(AB32="Ave",U32=200),$AC$2*1%,IF(AND(AB32="Best",U32=200),$AC$2*1.5%,IF(AND(AB32="Best",U32="",K32&lt;&gt;"Pro Syd"),$AC$2*0.5%,IF(AND(AB32="Best",U32=""),$AC$2*1%,IF(AND(AB32="Best",U32=100,Table1[[#This Row],[State]]="NSW"),$AC$2*0.4%,IF(AND(AB32="Best",U32=100),$AC$2*1%,IF(Table1[[#This Row],[Adj]]="Nat OK",$AC$2*0.5%,"xxx")))))))))))))))</f>
        <v>120</v>
      </c>
      <c r="AD32" s="133" t="str">
        <f t="shared" si="11"/>
        <v/>
      </c>
      <c r="AE32" s="133">
        <f t="shared" si="12"/>
        <v>-120</v>
      </c>
      <c r="AF32" s="133" t="str">
        <f>VLOOKUP(Table1[[#This Row],[Track]],$F$2672:$H$2715,2,FALSE)</f>
        <v>NSW</v>
      </c>
      <c r="AG32" s="133" t="str">
        <f>VLOOKUP(Table1[[#This Row],[Track]],$F$2672:$H$2715,3,FALSE)</f>
        <v>-</v>
      </c>
      <c r="AH32" s="133" t="str">
        <f>IF(Table1[[#This Row],[Date]]&lt;$AH$2,"",IF(Table1[[#This Row],[Date]]&lt;$AH$3,"Edge","Elite Combo"))</f>
        <v/>
      </c>
      <c r="AI32" s="218">
        <f>Table1[[#This Row],[Time]]</f>
        <v>0.70138888888888884</v>
      </c>
      <c r="AJ32" s="219" t="str">
        <f>Table1[[#This Row],[Track]]</f>
        <v>Rosehill</v>
      </c>
      <c r="AK32" s="216">
        <f>Table1[[#This Row],[Race ]]</f>
        <v>10</v>
      </c>
      <c r="AL32" s="219">
        <f>Table1[[#This Row],[TAB]]</f>
        <v>2</v>
      </c>
      <c r="AM32" s="219" t="str">
        <f>Table1[[#This Row],[Selection]]</f>
        <v>Space Tracker</v>
      </c>
      <c r="AN32" s="220" t="str">
        <f>Table1[[#This Row],[Sources]]</f>
        <v>Pro Syd-15</v>
      </c>
      <c r="AO32" s="219">
        <f>Table1[[#This Row],[Scale Bet]]</f>
        <v>120</v>
      </c>
    </row>
    <row r="33" spans="5:41" ht="16.5" customHeight="1" x14ac:dyDescent="0.25">
      <c r="E33" s="185">
        <v>45143</v>
      </c>
      <c r="F33" s="35">
        <v>0.71180555555555547</v>
      </c>
      <c r="G33" s="36" t="s">
        <v>157</v>
      </c>
      <c r="H33" s="36">
        <v>10</v>
      </c>
      <c r="I33" s="36">
        <v>2</v>
      </c>
      <c r="J33" s="36" t="s">
        <v>627</v>
      </c>
      <c r="K33" s="36" t="s">
        <v>13</v>
      </c>
      <c r="L33" s="165">
        <v>13</v>
      </c>
      <c r="M33" s="134">
        <f t="shared" si="0"/>
        <v>13</v>
      </c>
      <c r="N33" s="36">
        <f t="shared" si="1"/>
        <v>1</v>
      </c>
      <c r="O33" s="135" t="str">
        <f t="shared" si="2"/>
        <v>Nat-13</v>
      </c>
      <c r="P33" s="186" t="str">
        <f t="shared" si="3"/>
        <v>OK</v>
      </c>
      <c r="Q33" s="187">
        <f t="shared" si="4"/>
        <v>52</v>
      </c>
      <c r="R33" s="150">
        <v>2</v>
      </c>
      <c r="S33" s="187">
        <f t="shared" si="5"/>
        <v>104</v>
      </c>
      <c r="T33" s="136" t="str">
        <f t="shared" si="6"/>
        <v>Benedetta</v>
      </c>
      <c r="U33" s="137" t="str">
        <f>IF(P33="","",IF(N33=1,"",IF(Q33="","",IF(Q33&lt;=100,100,IF(Table1[[#This Row],[Day]]="Wed",100,200)))))</f>
        <v/>
      </c>
      <c r="V33" s="137" t="str">
        <f t="shared" si="7"/>
        <v/>
      </c>
      <c r="W33" s="137" t="str">
        <f t="shared" si="8"/>
        <v/>
      </c>
      <c r="X33" s="133">
        <f>100</f>
        <v>100</v>
      </c>
      <c r="Y33" s="133">
        <f t="shared" si="9"/>
        <v>200</v>
      </c>
      <c r="Z33" s="133">
        <f t="shared" si="10"/>
        <v>100</v>
      </c>
      <c r="AA33" s="134" t="str">
        <f>TEXT(Table1[[#This Row],[Date]],"DDD")</f>
        <v>Sat</v>
      </c>
      <c r="AB33" s="133" t="str">
        <f>IF(OR(G33="Doomben",G33="Eagle Farm"),"Q",IF(AND(Q33&gt;1,Q33&lt;55,Table1[[#This Row],[Source]]="Nat"),"Nat OK",IF(AND(Table1[[#This Row],[Source]]&lt;&gt;"Nat",Q33&lt;55),"Poor &lt;55",IF(OR(G33="Randwick",G33="Flemington",G33="Caulfield",G33="Sandown Lake",G33="Sandown Hill"),"Best","ave"))))</f>
        <v>Nat OK</v>
      </c>
      <c r="AC33" s="133">
        <f>IF(Q33="","",IF(AB33="Poor &lt;55",$AC$2*0.2%,IF(AND(AB33="Q",AA33&lt;&gt;"Wed"),$AC$2*0.4%,IF(AND(AB33="Q",AA33="Wed"),$AC$2*0.5%,IF(AND(AB33="Ave",U33=100),$AC$2*0.5%,IF(AND(AB33="ave",U33="",N33=1,AG33="Bush"),$AC$2*1%,IF(AND(AB33="ave",U33="",Q33&gt;100),$AC$2*1.3%,IF(AND(AB33="ave",U33=""),$AC$2*1.2%,IF(AND(AB33="Ave",U33=200),$AC$2*1%,IF(AND(AB33="Best",U33=200),$AC$2*1.5%,IF(AND(AB33="Best",U33="",K33&lt;&gt;"Pro Syd"),$AC$2*0.5%,IF(AND(AB33="Best",U33=""),$AC$2*1%,IF(AND(AB33="Best",U33=100,Table1[[#This Row],[State]]="NSW"),$AC$2*0.4%,IF(AND(AB33="Best",U33=100),$AC$2*1%,IF(Table1[[#This Row],[Adj]]="Nat OK",$AC$2*0.5%,"xxx")))))))))))))))</f>
        <v>50</v>
      </c>
      <c r="AD33" s="133">
        <f t="shared" si="11"/>
        <v>100</v>
      </c>
      <c r="AE33" s="133">
        <f t="shared" si="12"/>
        <v>50</v>
      </c>
      <c r="AF33" s="133" t="str">
        <f>VLOOKUP(Table1[[#This Row],[Track]],$F$2672:$H$2715,2,FALSE)</f>
        <v>Vic</v>
      </c>
      <c r="AG33" s="133" t="str">
        <f>VLOOKUP(Table1[[#This Row],[Track]],$F$2672:$H$2715,3,FALSE)</f>
        <v>-</v>
      </c>
      <c r="AH33" s="133" t="str">
        <f>IF(Table1[[#This Row],[Date]]&lt;$AH$2,"",IF(Table1[[#This Row],[Date]]&lt;$AH$3,"Edge","Elite Combo"))</f>
        <v/>
      </c>
      <c r="AI33" s="218">
        <f>Table1[[#This Row],[Time]]</f>
        <v>0.71180555555555547</v>
      </c>
      <c r="AJ33" s="219" t="str">
        <f>Table1[[#This Row],[Track]]</f>
        <v>Flemington</v>
      </c>
      <c r="AK33" s="216">
        <f>Table1[[#This Row],[Race ]]</f>
        <v>10</v>
      </c>
      <c r="AL33" s="219">
        <f>Table1[[#This Row],[TAB]]</f>
        <v>2</v>
      </c>
      <c r="AM33" s="219" t="str">
        <f>Table1[[#This Row],[Selection]]</f>
        <v>Benedetta</v>
      </c>
      <c r="AN33" s="220" t="str">
        <f>Table1[[#This Row],[Sources]]</f>
        <v>Nat-13</v>
      </c>
      <c r="AO33" s="219">
        <f>Table1[[#This Row],[Scale Bet]]</f>
        <v>50</v>
      </c>
    </row>
    <row r="34" spans="5:41" ht="16.5" customHeight="1" x14ac:dyDescent="0.25">
      <c r="E34" s="185">
        <v>45143</v>
      </c>
      <c r="F34" s="35">
        <v>5.604166666666667</v>
      </c>
      <c r="G34" s="36" t="s">
        <v>157</v>
      </c>
      <c r="H34" s="36">
        <v>4</v>
      </c>
      <c r="I34" s="36">
        <v>8</v>
      </c>
      <c r="J34" s="36" t="s">
        <v>970</v>
      </c>
      <c r="K34" s="36" t="s">
        <v>40</v>
      </c>
      <c r="L34" s="165">
        <v>12</v>
      </c>
      <c r="M34" s="134">
        <f t="shared" si="0"/>
        <v>12</v>
      </c>
      <c r="N34" s="36">
        <f t="shared" si="1"/>
        <v>1</v>
      </c>
      <c r="O34" s="135" t="str">
        <f t="shared" si="2"/>
        <v>Edge-12</v>
      </c>
      <c r="P34" s="186" t="str">
        <f t="shared" si="3"/>
        <v>OK</v>
      </c>
      <c r="Q34" s="187">
        <f t="shared" si="4"/>
        <v>48</v>
      </c>
      <c r="R34" s="150"/>
      <c r="S34" s="187" t="str">
        <f t="shared" si="5"/>
        <v/>
      </c>
      <c r="T34" s="136" t="str">
        <f t="shared" si="6"/>
        <v>Hell Hound</v>
      </c>
      <c r="U34" s="137" t="str">
        <f>IF(P34="","",IF(N34=1,"",IF(Q34="","",IF(Q34&lt;=100,100,IF(Table1[[#This Row],[Day]]="Wed",100,200)))))</f>
        <v/>
      </c>
      <c r="V34" s="137" t="str">
        <f t="shared" si="7"/>
        <v/>
      </c>
      <c r="W34" s="137" t="str">
        <f t="shared" si="8"/>
        <v/>
      </c>
      <c r="X34" s="133">
        <f>100</f>
        <v>100</v>
      </c>
      <c r="Y34" s="133" t="str">
        <f t="shared" si="9"/>
        <v/>
      </c>
      <c r="Z34" s="133">
        <f t="shared" si="10"/>
        <v>-100</v>
      </c>
      <c r="AA34" s="134" t="str">
        <f>TEXT(Table1[[#This Row],[Date]],"DDD")</f>
        <v>Sat</v>
      </c>
      <c r="AB34" s="133" t="str">
        <f>IF(OR(G34="Doomben",G34="Eagle Farm"),"Q",IF(AND(Q34&gt;1,Q34&lt;55,Table1[[#This Row],[Source]]="Nat"),"Nat OK",IF(AND(Table1[[#This Row],[Source]]&lt;&gt;"Nat",Q34&lt;55),"Poor &lt;55",IF(OR(G34="Randwick",G34="Flemington",G34="Caulfield",G34="Sandown Lake",G34="Sandown Hill"),"Best","ave"))))</f>
        <v>Poor &lt;55</v>
      </c>
      <c r="AC34" s="133">
        <f>IF(Q34="","",IF(AB34="Poor &lt;55",$AC$2*0.2%,IF(AND(AB34="Q",AA34&lt;&gt;"Wed"),$AC$2*0.4%,IF(AND(AB34="Q",AA34="Wed"),$AC$2*0.5%,IF(AND(AB34="Ave",U34=100),$AC$2*0.5%,IF(AND(AB34="ave",U34="",N34=1,AG34="Bush"),$AC$2*1%,IF(AND(AB34="ave",U34="",Q34&gt;100),$AC$2*1.3%,IF(AND(AB34="ave",U34=""),$AC$2*1.2%,IF(AND(AB34="Ave",U34=200),$AC$2*1%,IF(AND(AB34="Best",U34=200),$AC$2*1.5%,IF(AND(AB34="Best",U34="",K34&lt;&gt;"Pro Syd"),$AC$2*0.5%,IF(AND(AB34="Best",U34=""),$AC$2*1%,IF(AND(AB34="Best",U34=100,Table1[[#This Row],[State]]="NSW"),$AC$2*0.4%,IF(AND(AB34="Best",U34=100),$AC$2*1%,IF(Table1[[#This Row],[Adj]]="Nat OK",$AC$2*0.5%,"xxx")))))))))))))))</f>
        <v>20</v>
      </c>
      <c r="AD34" s="133" t="str">
        <f t="shared" si="11"/>
        <v/>
      </c>
      <c r="AE34" s="133">
        <f t="shared" si="12"/>
        <v>-20</v>
      </c>
      <c r="AF34" s="133" t="str">
        <f>VLOOKUP(Table1[[#This Row],[Track]],$F$2672:$H$2715,2,FALSE)</f>
        <v>Vic</v>
      </c>
      <c r="AG34" s="133" t="str">
        <f>VLOOKUP(Table1[[#This Row],[Track]],$F$2672:$H$2715,3,FALSE)</f>
        <v>-</v>
      </c>
      <c r="AH34" s="133" t="str">
        <f>IF(Table1[[#This Row],[Date]]&lt;$AH$2,"",IF(Table1[[#This Row],[Date]]&lt;$AH$3,"Edge","Elite Combo"))</f>
        <v/>
      </c>
      <c r="AI34" s="218">
        <f>Table1[[#This Row],[Time]]</f>
        <v>5.604166666666667</v>
      </c>
      <c r="AJ34" s="219" t="str">
        <f>Table1[[#This Row],[Track]]</f>
        <v>Flemington</v>
      </c>
      <c r="AK34" s="216">
        <f>Table1[[#This Row],[Race ]]</f>
        <v>4</v>
      </c>
      <c r="AL34" s="219">
        <f>Table1[[#This Row],[TAB]]</f>
        <v>8</v>
      </c>
      <c r="AM34" s="219" t="str">
        <f>Table1[[#This Row],[Selection]]</f>
        <v>Hell Hound</v>
      </c>
      <c r="AN34" s="220" t="str">
        <f>Table1[[#This Row],[Sources]]</f>
        <v>Edge-12</v>
      </c>
      <c r="AO34" s="219">
        <f>Table1[[#This Row],[Scale Bet]]</f>
        <v>20</v>
      </c>
    </row>
    <row r="35" spans="5:41" ht="16.5" customHeight="1" x14ac:dyDescent="0.25">
      <c r="E35" s="185">
        <v>45150</v>
      </c>
      <c r="F35" s="35">
        <v>0.4826388888888889</v>
      </c>
      <c r="G35" s="36" t="s">
        <v>17</v>
      </c>
      <c r="H35" s="36">
        <v>1</v>
      </c>
      <c r="I35" s="36">
        <v>2</v>
      </c>
      <c r="J35" s="36" t="s">
        <v>821</v>
      </c>
      <c r="K35" s="36" t="s">
        <v>40</v>
      </c>
      <c r="L35" s="165">
        <v>15</v>
      </c>
      <c r="M35" s="134">
        <f t="shared" si="0"/>
        <v>30</v>
      </c>
      <c r="N35" s="36">
        <f t="shared" si="1"/>
        <v>2</v>
      </c>
      <c r="O35" s="135" t="str">
        <f t="shared" si="2"/>
        <v>Edge-15/Nat-15</v>
      </c>
      <c r="P35" s="186" t="str">
        <f t="shared" si="3"/>
        <v>OK</v>
      </c>
      <c r="Q35" s="187">
        <f t="shared" si="4"/>
        <v>120</v>
      </c>
      <c r="R35" s="150"/>
      <c r="S35" s="187" t="str">
        <f t="shared" si="5"/>
        <v/>
      </c>
      <c r="T35" s="136" t="str">
        <f t="shared" si="6"/>
        <v>Caballus</v>
      </c>
      <c r="U35" s="137">
        <f>IF(P35="","",IF(N35=1,"",IF(Q35="","",IF(Q35&lt;=100,100,IF(Table1[[#This Row],[Day]]="Wed",100,200)))))</f>
        <v>200</v>
      </c>
      <c r="V35" s="137" t="str">
        <f t="shared" si="7"/>
        <v/>
      </c>
      <c r="W35" s="137">
        <f t="shared" si="8"/>
        <v>-200</v>
      </c>
      <c r="X35" s="133">
        <f>100</f>
        <v>100</v>
      </c>
      <c r="Y35" s="133" t="str">
        <f t="shared" si="9"/>
        <v/>
      </c>
      <c r="Z35" s="133">
        <f t="shared" si="10"/>
        <v>-100</v>
      </c>
      <c r="AA35" s="134" t="str">
        <f>TEXT(Table1[[#This Row],[Date]],"DDD")</f>
        <v>Sat</v>
      </c>
      <c r="AB35" s="133" t="str">
        <f>IF(OR(G35="Doomben",G35="Eagle Farm"),"Q",IF(AND(Q35&gt;1,Q35&lt;55,Table1[[#This Row],[Source]]="Nat"),"Nat OK",IF(AND(Table1[[#This Row],[Source]]&lt;&gt;"Nat",Q35&lt;55),"Poor &lt;55",IF(OR(G35="Randwick",G35="Flemington",G35="Caulfield",G35="Sandown Lake",G35="Sandown Hill"),"Best","ave"))))</f>
        <v>ave</v>
      </c>
      <c r="AC35" s="133">
        <f>IF(Q35="","",IF(AB35="Poor &lt;55",$AC$2*0.2%,IF(AND(AB35="Q",AA35&lt;&gt;"Wed"),$AC$2*0.4%,IF(AND(AB35="Q",AA35="Wed"),$AC$2*0.5%,IF(AND(AB35="Ave",U35=100),$AC$2*0.5%,IF(AND(AB35="ave",U35="",N35=1,AG35="Bush"),$AC$2*1%,IF(AND(AB35="ave",U35="",Q35&gt;100),$AC$2*1.3%,IF(AND(AB35="ave",U35=""),$AC$2*1.2%,IF(AND(AB35="Ave",U35=200),$AC$2*1%,IF(AND(AB35="Best",U35=200),$AC$2*1.5%,IF(AND(AB35="Best",U35="",K35&lt;&gt;"Pro Syd"),$AC$2*0.5%,IF(AND(AB35="Best",U35=""),$AC$2*1%,IF(AND(AB35="Best",U35=100,Table1[[#This Row],[State]]="NSW"),$AC$2*0.4%,IF(AND(AB35="Best",U35=100),$AC$2*1%,IF(Table1[[#This Row],[Adj]]="Nat OK",$AC$2*0.5%,"xxx")))))))))))))))</f>
        <v>100</v>
      </c>
      <c r="AD35" s="133" t="str">
        <f t="shared" si="11"/>
        <v/>
      </c>
      <c r="AE35" s="133">
        <f t="shared" si="12"/>
        <v>-100</v>
      </c>
      <c r="AF35" s="133" t="str">
        <f>VLOOKUP(Table1[[#This Row],[Track]],$F$2672:$H$2715,2,FALSE)</f>
        <v>NSW</v>
      </c>
      <c r="AG35" s="133" t="str">
        <f>VLOOKUP(Table1[[#This Row],[Track]],$F$2672:$H$2715,3,FALSE)</f>
        <v>-</v>
      </c>
      <c r="AH35" s="133" t="str">
        <f>IF(Table1[[#This Row],[Date]]&lt;$AH$2,"",IF(Table1[[#This Row],[Date]]&lt;$AH$3,"Edge","Elite Combo"))</f>
        <v/>
      </c>
      <c r="AI35" s="218">
        <f>Table1[[#This Row],[Time]]</f>
        <v>0.4826388888888889</v>
      </c>
      <c r="AJ35" s="219" t="str">
        <f>Table1[[#This Row],[Track]]</f>
        <v>Rosehill</v>
      </c>
      <c r="AK35" s="216">
        <f>Table1[[#This Row],[Race ]]</f>
        <v>1</v>
      </c>
      <c r="AL35" s="219">
        <f>Table1[[#This Row],[TAB]]</f>
        <v>2</v>
      </c>
      <c r="AM35" s="219" t="str">
        <f>Table1[[#This Row],[Selection]]</f>
        <v>Caballus</v>
      </c>
      <c r="AN35" s="220" t="str">
        <f>Table1[[#This Row],[Sources]]</f>
        <v>Edge-15/Nat-15</v>
      </c>
      <c r="AO35" s="219">
        <f>Table1[[#This Row],[Scale Bet]]</f>
        <v>100</v>
      </c>
    </row>
    <row r="36" spans="5:41" ht="16.5" customHeight="1" x14ac:dyDescent="0.25">
      <c r="E36" s="185">
        <v>45150</v>
      </c>
      <c r="F36" s="35">
        <v>0.4826388888888889</v>
      </c>
      <c r="G36" s="36" t="s">
        <v>17</v>
      </c>
      <c r="H36" s="36">
        <v>1</v>
      </c>
      <c r="I36" s="36">
        <v>2</v>
      </c>
      <c r="J36" s="36" t="s">
        <v>821</v>
      </c>
      <c r="K36" s="36" t="s">
        <v>13</v>
      </c>
      <c r="L36" s="165">
        <v>15</v>
      </c>
      <c r="M36" s="134" t="str">
        <f t="shared" si="0"/>
        <v/>
      </c>
      <c r="N36" s="36" t="str">
        <f t="shared" si="1"/>
        <v/>
      </c>
      <c r="O36" s="135" t="str">
        <f t="shared" si="2"/>
        <v/>
      </c>
      <c r="P36" s="186" t="str">
        <f t="shared" si="3"/>
        <v>OK</v>
      </c>
      <c r="Q36" s="187" t="str">
        <f t="shared" si="4"/>
        <v/>
      </c>
      <c r="R36" s="150"/>
      <c r="S36" s="187" t="str">
        <f t="shared" si="5"/>
        <v/>
      </c>
      <c r="T36" s="136" t="str">
        <f t="shared" si="6"/>
        <v>Caballus</v>
      </c>
      <c r="U36" s="137" t="str">
        <f>IF(P36="","",IF(N36=1,"",IF(Q36="","",IF(Q36&lt;=100,100,IF(Table1[[#This Row],[Day]]="Wed",100,200)))))</f>
        <v/>
      </c>
      <c r="V36" s="137" t="str">
        <f t="shared" si="7"/>
        <v/>
      </c>
      <c r="W36" s="137" t="str">
        <f t="shared" si="8"/>
        <v/>
      </c>
      <c r="X36" s="133">
        <f>100</f>
        <v>100</v>
      </c>
      <c r="Y36" s="133" t="str">
        <f t="shared" si="9"/>
        <v/>
      </c>
      <c r="Z36" s="133">
        <f t="shared" si="10"/>
        <v>-100</v>
      </c>
      <c r="AA36" s="134" t="str">
        <f>TEXT(Table1[[#This Row],[Date]],"DDD")</f>
        <v>Sat</v>
      </c>
      <c r="AB36" s="133" t="str">
        <f>IF(OR(G36="Doomben",G36="Eagle Farm"),"Q",IF(AND(Q36&gt;1,Q36&lt;55,Table1[[#This Row],[Source]]="Nat"),"Nat OK",IF(AND(Table1[[#This Row],[Source]]&lt;&gt;"Nat",Q36&lt;55),"Poor &lt;55",IF(OR(G36="Randwick",G36="Flemington",G36="Caulfield",G36="Sandown Lake",G36="Sandown Hill"),"Best","ave"))))</f>
        <v>ave</v>
      </c>
      <c r="AC36" s="133" t="str">
        <f>IF(Q36="","",IF(AB36="Poor &lt;55",$AC$2*0.2%,IF(AND(AB36="Q",AA36&lt;&gt;"Wed"),$AC$2*0.4%,IF(AND(AB36="Q",AA36="Wed"),$AC$2*0.5%,IF(AND(AB36="Ave",U36=100),$AC$2*0.5%,IF(AND(AB36="ave",U36="",N36=1,AG36="Bush"),$AC$2*1%,IF(AND(AB36="ave",U36="",Q36&gt;100),$AC$2*1.3%,IF(AND(AB36="ave",U36=""),$AC$2*1.2%,IF(AND(AB36="Ave",U36=200),$AC$2*1%,IF(AND(AB36="Best",U36=200),$AC$2*1.5%,IF(AND(AB36="Best",U36="",K36&lt;&gt;"Pro Syd"),$AC$2*0.5%,IF(AND(AB36="Best",U36=""),$AC$2*1%,IF(AND(AB36="Best",U36=100,Table1[[#This Row],[State]]="NSW"),$AC$2*0.4%,IF(AND(AB36="Best",U36=100),$AC$2*1%,IF(Table1[[#This Row],[Adj]]="Nat OK",$AC$2*0.5%,"xxx")))))))))))))))</f>
        <v/>
      </c>
      <c r="AD36" s="133" t="str">
        <f t="shared" si="11"/>
        <v/>
      </c>
      <c r="AE36" s="133" t="str">
        <f t="shared" si="12"/>
        <v/>
      </c>
      <c r="AF36" s="133" t="str">
        <f>VLOOKUP(Table1[[#This Row],[Track]],$F$2672:$H$2715,2,FALSE)</f>
        <v>NSW</v>
      </c>
      <c r="AG36" s="133" t="str">
        <f>VLOOKUP(Table1[[#This Row],[Track]],$F$2672:$H$2715,3,FALSE)</f>
        <v>-</v>
      </c>
      <c r="AH36" s="133" t="str">
        <f>IF(Table1[[#This Row],[Date]]&lt;$AH$2,"",IF(Table1[[#This Row],[Date]]&lt;$AH$3,"Edge","Elite Combo"))</f>
        <v/>
      </c>
      <c r="AI36" s="218">
        <f>Table1[[#This Row],[Time]]</f>
        <v>0.4826388888888889</v>
      </c>
      <c r="AJ36" s="219" t="str">
        <f>Table1[[#This Row],[Track]]</f>
        <v>Rosehill</v>
      </c>
      <c r="AK36" s="216">
        <f>Table1[[#This Row],[Race ]]</f>
        <v>1</v>
      </c>
      <c r="AL36" s="219">
        <f>Table1[[#This Row],[TAB]]</f>
        <v>2</v>
      </c>
      <c r="AM36" s="219" t="str">
        <f>Table1[[#This Row],[Selection]]</f>
        <v>Caballus</v>
      </c>
      <c r="AN36" s="220" t="str">
        <f>Table1[[#This Row],[Sources]]</f>
        <v/>
      </c>
      <c r="AO36" s="219" t="str">
        <f>Table1[[#This Row],[Scale Bet]]</f>
        <v/>
      </c>
    </row>
    <row r="37" spans="5:41" ht="16.5" customHeight="1" x14ac:dyDescent="0.25">
      <c r="E37" s="185">
        <v>45150</v>
      </c>
      <c r="F37" s="35">
        <v>0.48819444444444443</v>
      </c>
      <c r="G37" s="36" t="s">
        <v>28</v>
      </c>
      <c r="H37" s="36">
        <v>1</v>
      </c>
      <c r="I37" s="36">
        <v>8</v>
      </c>
      <c r="J37" s="36" t="s">
        <v>291</v>
      </c>
      <c r="K37" s="36" t="s">
        <v>13</v>
      </c>
      <c r="L37" s="165">
        <v>11</v>
      </c>
      <c r="M37" s="134">
        <f t="shared" si="0"/>
        <v>11</v>
      </c>
      <c r="N37" s="36">
        <f t="shared" si="1"/>
        <v>1</v>
      </c>
      <c r="O37" s="135" t="str">
        <f t="shared" si="2"/>
        <v>Nat-11</v>
      </c>
      <c r="P37" s="186" t="str">
        <f t="shared" si="3"/>
        <v/>
      </c>
      <c r="Q37" s="187">
        <f t="shared" si="4"/>
        <v>44</v>
      </c>
      <c r="R37" s="150">
        <v>1.75</v>
      </c>
      <c r="S37" s="187">
        <f t="shared" si="5"/>
        <v>77</v>
      </c>
      <c r="T37" s="136" t="str">
        <f t="shared" si="6"/>
        <v>Vodka Martini</v>
      </c>
      <c r="U37" s="137" t="str">
        <f>IF(P37="","",IF(N37=1,"",IF(Q37="","",IF(Q37&lt;=100,100,IF(Table1[[#This Row],[Day]]="Wed",100,200)))))</f>
        <v/>
      </c>
      <c r="V37" s="137" t="str">
        <f t="shared" si="7"/>
        <v/>
      </c>
      <c r="W37" s="137" t="str">
        <f t="shared" si="8"/>
        <v/>
      </c>
      <c r="X37" s="133">
        <f>100</f>
        <v>100</v>
      </c>
      <c r="Y37" s="133">
        <f t="shared" si="9"/>
        <v>175</v>
      </c>
      <c r="Z37" s="133">
        <f t="shared" si="10"/>
        <v>75</v>
      </c>
      <c r="AA37" s="134" t="str">
        <f>TEXT(Table1[[#This Row],[Date]],"DDD")</f>
        <v>Sat</v>
      </c>
      <c r="AB37" s="133" t="str">
        <f>IF(OR(G37="Doomben",G37="Eagle Farm"),"Q",IF(AND(Q37&gt;1,Q37&lt;55,Table1[[#This Row],[Source]]="Nat"),"Nat OK",IF(AND(Table1[[#This Row],[Source]]&lt;&gt;"Nat",Q37&lt;55),"Poor &lt;55",IF(OR(G37="Randwick",G37="Flemington",G37="Caulfield",G37="Sandown Lake",G37="Sandown Hill"),"Best","ave"))))</f>
        <v>Q</v>
      </c>
      <c r="AC37" s="133">
        <f>IF(Q37="","",IF(AB37="Poor &lt;55",$AC$2*0.2%,IF(AND(AB37="Q",AA37&lt;&gt;"Wed"),$AC$2*0.4%,IF(AND(AB37="Q",AA37="Wed"),$AC$2*0.5%,IF(AND(AB37="Ave",U37=100),$AC$2*0.5%,IF(AND(AB37="ave",U37="",N37=1,AG37="Bush"),$AC$2*1%,IF(AND(AB37="ave",U37="",Q37&gt;100),$AC$2*1.3%,IF(AND(AB37="ave",U37=""),$AC$2*1.2%,IF(AND(AB37="Ave",U37=200),$AC$2*1%,IF(AND(AB37="Best",U37=200),$AC$2*1.5%,IF(AND(AB37="Best",U37="",K37&lt;&gt;"Pro Syd"),$AC$2*0.5%,IF(AND(AB37="Best",U37=""),$AC$2*1%,IF(AND(AB37="Best",U37=100,Table1[[#This Row],[State]]="NSW"),$AC$2*0.4%,IF(AND(AB37="Best",U37=100),$AC$2*1%,IF(Table1[[#This Row],[Adj]]="Nat OK",$AC$2*0.5%,"xxx")))))))))))))))</f>
        <v>40</v>
      </c>
      <c r="AD37" s="133">
        <f t="shared" si="11"/>
        <v>70</v>
      </c>
      <c r="AE37" s="133">
        <f t="shared" si="12"/>
        <v>30</v>
      </c>
      <c r="AF37" s="133" t="str">
        <f>VLOOKUP(Table1[[#This Row],[Track]],$F$2672:$H$2715,2,FALSE)</f>
        <v>Qld</v>
      </c>
      <c r="AG37" s="133" t="str">
        <f>VLOOKUP(Table1[[#This Row],[Track]],$F$2672:$H$2715,3,FALSE)</f>
        <v>-</v>
      </c>
      <c r="AH37" s="133" t="str">
        <f>IF(Table1[[#This Row],[Date]]&lt;$AH$2,"",IF(Table1[[#This Row],[Date]]&lt;$AH$3,"Edge","Elite Combo"))</f>
        <v/>
      </c>
      <c r="AI37" s="218">
        <f>Table1[[#This Row],[Time]]</f>
        <v>0.48819444444444443</v>
      </c>
      <c r="AJ37" s="219" t="str">
        <f>Table1[[#This Row],[Track]]</f>
        <v>Eagle Farm</v>
      </c>
      <c r="AK37" s="216">
        <f>Table1[[#This Row],[Race ]]</f>
        <v>1</v>
      </c>
      <c r="AL37" s="219">
        <f>Table1[[#This Row],[TAB]]</f>
        <v>8</v>
      </c>
      <c r="AM37" s="219" t="str">
        <f>Table1[[#This Row],[Selection]]</f>
        <v>Vodka Martini</v>
      </c>
      <c r="AN37" s="220" t="str">
        <f>Table1[[#This Row],[Sources]]</f>
        <v>Nat-11</v>
      </c>
      <c r="AO37" s="219">
        <f>Table1[[#This Row],[Scale Bet]]</f>
        <v>40</v>
      </c>
    </row>
    <row r="38" spans="5:41" ht="16.5" customHeight="1" x14ac:dyDescent="0.25">
      <c r="E38" s="185">
        <v>45150</v>
      </c>
      <c r="F38" s="35">
        <v>0.50694444444444442</v>
      </c>
      <c r="G38" s="36" t="s">
        <v>17</v>
      </c>
      <c r="H38" s="36">
        <v>2</v>
      </c>
      <c r="I38" s="36">
        <v>8</v>
      </c>
      <c r="J38" s="36" t="s">
        <v>593</v>
      </c>
      <c r="K38" s="36" t="s">
        <v>1</v>
      </c>
      <c r="L38" s="165">
        <v>10</v>
      </c>
      <c r="M38" s="134">
        <f t="shared" si="0"/>
        <v>10</v>
      </c>
      <c r="N38" s="36">
        <f t="shared" si="1"/>
        <v>1</v>
      </c>
      <c r="O38" s="135" t="str">
        <f t="shared" si="2"/>
        <v>E4-10</v>
      </c>
      <c r="P38" s="186" t="str">
        <f t="shared" si="3"/>
        <v>OK</v>
      </c>
      <c r="Q38" s="187">
        <f t="shared" si="4"/>
        <v>40</v>
      </c>
      <c r="R38" s="150">
        <v>4.2</v>
      </c>
      <c r="S38" s="187">
        <f t="shared" si="5"/>
        <v>168</v>
      </c>
      <c r="T38" s="136" t="str">
        <f t="shared" si="6"/>
        <v>Strait Acer</v>
      </c>
      <c r="U38" s="137" t="str">
        <f>IF(P38="","",IF(N38=1,"",IF(Q38="","",IF(Q38&lt;=100,100,IF(Table1[[#This Row],[Day]]="Wed",100,200)))))</f>
        <v/>
      </c>
      <c r="V38" s="137" t="str">
        <f t="shared" si="7"/>
        <v/>
      </c>
      <c r="W38" s="137" t="str">
        <f t="shared" si="8"/>
        <v/>
      </c>
      <c r="X38" s="133">
        <f>100</f>
        <v>100</v>
      </c>
      <c r="Y38" s="133">
        <f t="shared" si="9"/>
        <v>420</v>
      </c>
      <c r="Z38" s="133">
        <f t="shared" si="10"/>
        <v>320</v>
      </c>
      <c r="AA38" s="134" t="str">
        <f>TEXT(Table1[[#This Row],[Date]],"DDD")</f>
        <v>Sat</v>
      </c>
      <c r="AB38" s="133" t="str">
        <f>IF(OR(G38="Doomben",G38="Eagle Farm"),"Q",IF(AND(Q38&gt;1,Q38&lt;55,Table1[[#This Row],[Source]]="Nat"),"Nat OK",IF(AND(Table1[[#This Row],[Source]]&lt;&gt;"Nat",Q38&lt;55),"Poor &lt;55",IF(OR(G38="Randwick",G38="Flemington",G38="Caulfield",G38="Sandown Lake",G38="Sandown Hill"),"Best","ave"))))</f>
        <v>Poor &lt;55</v>
      </c>
      <c r="AC38" s="133">
        <f>IF(Q38="","",IF(AB38="Poor &lt;55",$AC$2*0.2%,IF(AND(AB38="Q",AA38&lt;&gt;"Wed"),$AC$2*0.4%,IF(AND(AB38="Q",AA38="Wed"),$AC$2*0.5%,IF(AND(AB38="Ave",U38=100),$AC$2*0.5%,IF(AND(AB38="ave",U38="",N38=1,AG38="Bush"),$AC$2*1%,IF(AND(AB38="ave",U38="",Q38&gt;100),$AC$2*1.3%,IF(AND(AB38="ave",U38=""),$AC$2*1.2%,IF(AND(AB38="Ave",U38=200),$AC$2*1%,IF(AND(AB38="Best",U38=200),$AC$2*1.5%,IF(AND(AB38="Best",U38="",K38&lt;&gt;"Pro Syd"),$AC$2*0.5%,IF(AND(AB38="Best",U38=""),$AC$2*1%,IF(AND(AB38="Best",U38=100,Table1[[#This Row],[State]]="NSW"),$AC$2*0.4%,IF(AND(AB38="Best",U38=100),$AC$2*1%,IF(Table1[[#This Row],[Adj]]="Nat OK",$AC$2*0.5%,"xxx")))))))))))))))</f>
        <v>20</v>
      </c>
      <c r="AD38" s="133">
        <f t="shared" si="11"/>
        <v>84</v>
      </c>
      <c r="AE38" s="133">
        <f t="shared" si="12"/>
        <v>64</v>
      </c>
      <c r="AF38" s="133" t="str">
        <f>VLOOKUP(Table1[[#This Row],[Track]],$F$2672:$H$2715,2,FALSE)</f>
        <v>NSW</v>
      </c>
      <c r="AG38" s="133" t="str">
        <f>VLOOKUP(Table1[[#This Row],[Track]],$F$2672:$H$2715,3,FALSE)</f>
        <v>-</v>
      </c>
      <c r="AH38" s="133" t="str">
        <f>IF(Table1[[#This Row],[Date]]&lt;$AH$2,"",IF(Table1[[#This Row],[Date]]&lt;$AH$3,"Edge","Elite Combo"))</f>
        <v/>
      </c>
      <c r="AI38" s="218">
        <f>Table1[[#This Row],[Time]]</f>
        <v>0.50694444444444442</v>
      </c>
      <c r="AJ38" s="219" t="str">
        <f>Table1[[#This Row],[Track]]</f>
        <v>Rosehill</v>
      </c>
      <c r="AK38" s="216">
        <f>Table1[[#This Row],[Race ]]</f>
        <v>2</v>
      </c>
      <c r="AL38" s="219">
        <f>Table1[[#This Row],[TAB]]</f>
        <v>8</v>
      </c>
      <c r="AM38" s="219" t="str">
        <f>Table1[[#This Row],[Selection]]</f>
        <v>Strait Acer</v>
      </c>
      <c r="AN38" s="220" t="str">
        <f>Table1[[#This Row],[Sources]]</f>
        <v>E4-10</v>
      </c>
      <c r="AO38" s="219">
        <f>Table1[[#This Row],[Scale Bet]]</f>
        <v>20</v>
      </c>
    </row>
    <row r="39" spans="5:41" ht="16.5" customHeight="1" x14ac:dyDescent="0.25">
      <c r="E39" s="185">
        <v>45150</v>
      </c>
      <c r="F39" s="35">
        <v>0.51736111111111105</v>
      </c>
      <c r="G39" s="36" t="s">
        <v>100</v>
      </c>
      <c r="H39" s="36">
        <v>2</v>
      </c>
      <c r="I39" s="36">
        <v>4</v>
      </c>
      <c r="J39" s="36" t="s">
        <v>594</v>
      </c>
      <c r="K39" s="36" t="s">
        <v>1</v>
      </c>
      <c r="L39" s="165">
        <v>20</v>
      </c>
      <c r="M39" s="134">
        <f t="shared" si="0"/>
        <v>60</v>
      </c>
      <c r="N39" s="36">
        <f t="shared" si="1"/>
        <v>3</v>
      </c>
      <c r="O39" s="135" t="str">
        <f t="shared" si="2"/>
        <v>E4-20/Edge-20/Nat-20</v>
      </c>
      <c r="P39" s="186" t="str">
        <f t="shared" si="3"/>
        <v>OK</v>
      </c>
      <c r="Q39" s="187">
        <f t="shared" si="4"/>
        <v>240</v>
      </c>
      <c r="R39" s="150">
        <v>2.2000000000000002</v>
      </c>
      <c r="S39" s="187">
        <f t="shared" si="5"/>
        <v>528</v>
      </c>
      <c r="T39" s="136" t="str">
        <f t="shared" si="6"/>
        <v>Twin Perfection</v>
      </c>
      <c r="U39" s="137">
        <f>IF(P39="","",IF(N39=1,"",IF(Q39="","",IF(Q39&lt;=100,100,IF(Table1[[#This Row],[Day]]="Wed",100,200)))))</f>
        <v>200</v>
      </c>
      <c r="V39" s="137">
        <f t="shared" si="7"/>
        <v>440.00000000000006</v>
      </c>
      <c r="W39" s="137">
        <f t="shared" si="8"/>
        <v>240.00000000000006</v>
      </c>
      <c r="X39" s="133">
        <f>100</f>
        <v>100</v>
      </c>
      <c r="Y39" s="133">
        <f t="shared" si="9"/>
        <v>220.00000000000003</v>
      </c>
      <c r="Z39" s="133">
        <f t="shared" si="10"/>
        <v>120.00000000000003</v>
      </c>
      <c r="AA39" s="134" t="str">
        <f>TEXT(Table1[[#This Row],[Date]],"DDD")</f>
        <v>Sat</v>
      </c>
      <c r="AB39" s="133" t="str">
        <f>IF(OR(G39="Doomben",G39="Eagle Farm"),"Q",IF(AND(Q39&gt;1,Q39&lt;55,Table1[[#This Row],[Source]]="Nat"),"Nat OK",IF(AND(Table1[[#This Row],[Source]]&lt;&gt;"Nat",Q39&lt;55),"Poor &lt;55",IF(OR(G39="Randwick",G39="Flemington",G39="Caulfield",G39="Sandown Lake",G39="Sandown Hill"),"Best","ave"))))</f>
        <v>ave</v>
      </c>
      <c r="AC39" s="133">
        <f>IF(Q39="","",IF(AB39="Poor &lt;55",$AC$2*0.2%,IF(AND(AB39="Q",AA39&lt;&gt;"Wed"),$AC$2*0.4%,IF(AND(AB39="Q",AA39="Wed"),$AC$2*0.5%,IF(AND(AB39="Ave",U39=100),$AC$2*0.5%,IF(AND(AB39="ave",U39="",N39=1,AG39="Bush"),$AC$2*1%,IF(AND(AB39="ave",U39="",Q39&gt;100),$AC$2*1.3%,IF(AND(AB39="ave",U39=""),$AC$2*1.2%,IF(AND(AB39="Ave",U39=200),$AC$2*1%,IF(AND(AB39="Best",U39=200),$AC$2*1.5%,IF(AND(AB39="Best",U39="",K39&lt;&gt;"Pro Syd"),$AC$2*0.5%,IF(AND(AB39="Best",U39=""),$AC$2*1%,IF(AND(AB39="Best",U39=100,Table1[[#This Row],[State]]="NSW"),$AC$2*0.4%,IF(AND(AB39="Best",U39=100),$AC$2*1%,IF(Table1[[#This Row],[Adj]]="Nat OK",$AC$2*0.5%,"xxx")))))))))))))))</f>
        <v>100</v>
      </c>
      <c r="AD39" s="133">
        <f t="shared" si="11"/>
        <v>220.00000000000003</v>
      </c>
      <c r="AE39" s="133">
        <f t="shared" si="12"/>
        <v>120.00000000000003</v>
      </c>
      <c r="AF39" s="133" t="str">
        <f>VLOOKUP(Table1[[#This Row],[Track]],$F$2672:$H$2715,2,FALSE)</f>
        <v>Vic</v>
      </c>
      <c r="AG39" s="133" t="str">
        <f>VLOOKUP(Table1[[#This Row],[Track]],$F$2672:$H$2715,3,FALSE)</f>
        <v>-</v>
      </c>
      <c r="AH39" s="133" t="str">
        <f>IF(Table1[[#This Row],[Date]]&lt;$AH$2,"",IF(Table1[[#This Row],[Date]]&lt;$AH$3,"Edge","Elite Combo"))</f>
        <v/>
      </c>
      <c r="AI39" s="218">
        <f>Table1[[#This Row],[Time]]</f>
        <v>0.51736111111111105</v>
      </c>
      <c r="AJ39" s="219" t="str">
        <f>Table1[[#This Row],[Track]]</f>
        <v>Moonee Valley</v>
      </c>
      <c r="AK39" s="216">
        <f>Table1[[#This Row],[Race ]]</f>
        <v>2</v>
      </c>
      <c r="AL39" s="219">
        <f>Table1[[#This Row],[TAB]]</f>
        <v>4</v>
      </c>
      <c r="AM39" s="219" t="str">
        <f>Table1[[#This Row],[Selection]]</f>
        <v>Twin Perfection</v>
      </c>
      <c r="AN39" s="220" t="str">
        <f>Table1[[#This Row],[Sources]]</f>
        <v>E4-20/Edge-20/Nat-20</v>
      </c>
      <c r="AO39" s="219">
        <f>Table1[[#This Row],[Scale Bet]]</f>
        <v>100</v>
      </c>
    </row>
    <row r="40" spans="5:41" ht="16.5" customHeight="1" x14ac:dyDescent="0.25">
      <c r="E40" s="185">
        <v>45150</v>
      </c>
      <c r="F40" s="35">
        <v>0.51736111111111105</v>
      </c>
      <c r="G40" s="36" t="s">
        <v>100</v>
      </c>
      <c r="H40" s="36">
        <v>2</v>
      </c>
      <c r="I40" s="36">
        <v>4</v>
      </c>
      <c r="J40" s="36" t="s">
        <v>594</v>
      </c>
      <c r="K40" s="36" t="s">
        <v>40</v>
      </c>
      <c r="L40" s="165">
        <v>20</v>
      </c>
      <c r="M40" s="134" t="str">
        <f t="shared" si="0"/>
        <v/>
      </c>
      <c r="N40" s="36" t="str">
        <f t="shared" si="1"/>
        <v/>
      </c>
      <c r="O40" s="135" t="str">
        <f t="shared" si="2"/>
        <v/>
      </c>
      <c r="P40" s="186" t="str">
        <f t="shared" si="3"/>
        <v>OK</v>
      </c>
      <c r="Q40" s="187" t="str">
        <f t="shared" si="4"/>
        <v/>
      </c>
      <c r="R40" s="150">
        <v>2.2000000000000002</v>
      </c>
      <c r="S40" s="187" t="str">
        <f t="shared" si="5"/>
        <v/>
      </c>
      <c r="T40" s="136" t="str">
        <f t="shared" si="6"/>
        <v>Twin Perfection</v>
      </c>
      <c r="U40" s="137" t="str">
        <f>IF(P40="","",IF(N40=1,"",IF(Q40="","",IF(Q40&lt;=100,100,IF(Table1[[#This Row],[Day]]="Wed",100,200)))))</f>
        <v/>
      </c>
      <c r="V40" s="137" t="str">
        <f t="shared" si="7"/>
        <v/>
      </c>
      <c r="W40" s="137" t="str">
        <f t="shared" si="8"/>
        <v/>
      </c>
      <c r="X40" s="133">
        <f>100</f>
        <v>100</v>
      </c>
      <c r="Y40" s="133">
        <f t="shared" si="9"/>
        <v>220.00000000000003</v>
      </c>
      <c r="Z40" s="133">
        <f t="shared" si="10"/>
        <v>120.00000000000003</v>
      </c>
      <c r="AA40" s="134" t="str">
        <f>TEXT(Table1[[#This Row],[Date]],"DDD")</f>
        <v>Sat</v>
      </c>
      <c r="AB40" s="133" t="str">
        <f>IF(OR(G40="Doomben",G40="Eagle Farm"),"Q",IF(AND(Q40&gt;1,Q40&lt;55,Table1[[#This Row],[Source]]="Nat"),"Nat OK",IF(AND(Table1[[#This Row],[Source]]&lt;&gt;"Nat",Q40&lt;55),"Poor &lt;55",IF(OR(G40="Randwick",G40="Flemington",G40="Caulfield",G40="Sandown Lake",G40="Sandown Hill"),"Best","ave"))))</f>
        <v>ave</v>
      </c>
      <c r="AC40" s="133" t="str">
        <f>IF(Q40="","",IF(AB40="Poor &lt;55",$AC$2*0.2%,IF(AND(AB40="Q",AA40&lt;&gt;"Wed"),$AC$2*0.4%,IF(AND(AB40="Q",AA40="Wed"),$AC$2*0.5%,IF(AND(AB40="Ave",U40=100),$AC$2*0.5%,IF(AND(AB40="ave",U40="",N40=1,AG40="Bush"),$AC$2*1%,IF(AND(AB40="ave",U40="",Q40&gt;100),$AC$2*1.3%,IF(AND(AB40="ave",U40=""),$AC$2*1.2%,IF(AND(AB40="Ave",U40=200),$AC$2*1%,IF(AND(AB40="Best",U40=200),$AC$2*1.5%,IF(AND(AB40="Best",U40="",K40&lt;&gt;"Pro Syd"),$AC$2*0.5%,IF(AND(AB40="Best",U40=""),$AC$2*1%,IF(AND(AB40="Best",U40=100,Table1[[#This Row],[State]]="NSW"),$AC$2*0.4%,IF(AND(AB40="Best",U40=100),$AC$2*1%,IF(Table1[[#This Row],[Adj]]="Nat OK",$AC$2*0.5%,"xxx")))))))))))))))</f>
        <v/>
      </c>
      <c r="AD40" s="133" t="str">
        <f t="shared" si="11"/>
        <v/>
      </c>
      <c r="AE40" s="133" t="str">
        <f t="shared" si="12"/>
        <v/>
      </c>
      <c r="AF40" s="133" t="str">
        <f>VLOOKUP(Table1[[#This Row],[Track]],$F$2672:$H$2715,2,FALSE)</f>
        <v>Vic</v>
      </c>
      <c r="AG40" s="133" t="str">
        <f>VLOOKUP(Table1[[#This Row],[Track]],$F$2672:$H$2715,3,FALSE)</f>
        <v>-</v>
      </c>
      <c r="AH40" s="133" t="str">
        <f>IF(Table1[[#This Row],[Date]]&lt;$AH$2,"",IF(Table1[[#This Row],[Date]]&lt;$AH$3,"Edge","Elite Combo"))</f>
        <v/>
      </c>
      <c r="AI40" s="218">
        <f>Table1[[#This Row],[Time]]</f>
        <v>0.51736111111111105</v>
      </c>
      <c r="AJ40" s="219" t="str">
        <f>Table1[[#This Row],[Track]]</f>
        <v>Moonee Valley</v>
      </c>
      <c r="AK40" s="216">
        <f>Table1[[#This Row],[Race ]]</f>
        <v>2</v>
      </c>
      <c r="AL40" s="219">
        <f>Table1[[#This Row],[TAB]]</f>
        <v>4</v>
      </c>
      <c r="AM40" s="219" t="str">
        <f>Table1[[#This Row],[Selection]]</f>
        <v>Twin Perfection</v>
      </c>
      <c r="AN40" s="220" t="str">
        <f>Table1[[#This Row],[Sources]]</f>
        <v/>
      </c>
      <c r="AO40" s="219" t="str">
        <f>Table1[[#This Row],[Scale Bet]]</f>
        <v/>
      </c>
    </row>
    <row r="41" spans="5:41" ht="16.5" customHeight="1" x14ac:dyDescent="0.25">
      <c r="E41" s="185">
        <v>45150</v>
      </c>
      <c r="F41" s="35">
        <v>0.51736111111111105</v>
      </c>
      <c r="G41" s="36" t="s">
        <v>100</v>
      </c>
      <c r="H41" s="36">
        <v>2</v>
      </c>
      <c r="I41" s="36">
        <v>4</v>
      </c>
      <c r="J41" s="36" t="s">
        <v>594</v>
      </c>
      <c r="K41" s="36" t="s">
        <v>13</v>
      </c>
      <c r="L41" s="165">
        <v>20</v>
      </c>
      <c r="M41" s="134" t="str">
        <f t="shared" si="0"/>
        <v/>
      </c>
      <c r="N41" s="36" t="str">
        <f t="shared" si="1"/>
        <v/>
      </c>
      <c r="O41" s="135" t="str">
        <f t="shared" si="2"/>
        <v/>
      </c>
      <c r="P41" s="186" t="str">
        <f t="shared" si="3"/>
        <v>OK</v>
      </c>
      <c r="Q41" s="187" t="str">
        <f t="shared" si="4"/>
        <v/>
      </c>
      <c r="R41" s="150">
        <v>2.2000000000000002</v>
      </c>
      <c r="S41" s="187" t="str">
        <f t="shared" si="5"/>
        <v/>
      </c>
      <c r="T41" s="136" t="str">
        <f t="shared" si="6"/>
        <v>Twin Perfection</v>
      </c>
      <c r="U41" s="137" t="str">
        <f>IF(P41="","",IF(N41=1,"",IF(Q41="","",IF(Q41&lt;=100,100,IF(Table1[[#This Row],[Day]]="Wed",100,200)))))</f>
        <v/>
      </c>
      <c r="V41" s="137" t="str">
        <f t="shared" si="7"/>
        <v/>
      </c>
      <c r="W41" s="137" t="str">
        <f t="shared" si="8"/>
        <v/>
      </c>
      <c r="X41" s="133">
        <f>100</f>
        <v>100</v>
      </c>
      <c r="Y41" s="133">
        <f t="shared" si="9"/>
        <v>220.00000000000003</v>
      </c>
      <c r="Z41" s="133">
        <f t="shared" si="10"/>
        <v>120.00000000000003</v>
      </c>
      <c r="AA41" s="134" t="str">
        <f>TEXT(Table1[[#This Row],[Date]],"DDD")</f>
        <v>Sat</v>
      </c>
      <c r="AB41" s="133" t="str">
        <f>IF(OR(G41="Doomben",G41="Eagle Farm"),"Q",IF(AND(Q41&gt;1,Q41&lt;55,Table1[[#This Row],[Source]]="Nat"),"Nat OK",IF(AND(Table1[[#This Row],[Source]]&lt;&gt;"Nat",Q41&lt;55),"Poor &lt;55",IF(OR(G41="Randwick",G41="Flemington",G41="Caulfield",G41="Sandown Lake",G41="Sandown Hill"),"Best","ave"))))</f>
        <v>ave</v>
      </c>
      <c r="AC41" s="133" t="str">
        <f>IF(Q41="","",IF(AB41="Poor &lt;55",$AC$2*0.2%,IF(AND(AB41="Q",AA41&lt;&gt;"Wed"),$AC$2*0.4%,IF(AND(AB41="Q",AA41="Wed"),$AC$2*0.5%,IF(AND(AB41="Ave",U41=100),$AC$2*0.5%,IF(AND(AB41="ave",U41="",N41=1,AG41="Bush"),$AC$2*1%,IF(AND(AB41="ave",U41="",Q41&gt;100),$AC$2*1.3%,IF(AND(AB41="ave",U41=""),$AC$2*1.2%,IF(AND(AB41="Ave",U41=200),$AC$2*1%,IF(AND(AB41="Best",U41=200),$AC$2*1.5%,IF(AND(AB41="Best",U41="",K41&lt;&gt;"Pro Syd"),$AC$2*0.5%,IF(AND(AB41="Best",U41=""),$AC$2*1%,IF(AND(AB41="Best",U41=100,Table1[[#This Row],[State]]="NSW"),$AC$2*0.4%,IF(AND(AB41="Best",U41=100),$AC$2*1%,IF(Table1[[#This Row],[Adj]]="Nat OK",$AC$2*0.5%,"xxx")))))))))))))))</f>
        <v/>
      </c>
      <c r="AD41" s="133" t="str">
        <f t="shared" si="11"/>
        <v/>
      </c>
      <c r="AE41" s="133" t="str">
        <f t="shared" si="12"/>
        <v/>
      </c>
      <c r="AF41" s="133" t="str">
        <f>VLOOKUP(Table1[[#This Row],[Track]],$F$2672:$H$2715,2,FALSE)</f>
        <v>Vic</v>
      </c>
      <c r="AG41" s="133" t="str">
        <f>VLOOKUP(Table1[[#This Row],[Track]],$F$2672:$H$2715,3,FALSE)</f>
        <v>-</v>
      </c>
      <c r="AH41" s="133" t="str">
        <f>IF(Table1[[#This Row],[Date]]&lt;$AH$2,"",IF(Table1[[#This Row],[Date]]&lt;$AH$3,"Edge","Elite Combo"))</f>
        <v/>
      </c>
      <c r="AI41" s="218">
        <f>Table1[[#This Row],[Time]]</f>
        <v>0.51736111111111105</v>
      </c>
      <c r="AJ41" s="219" t="str">
        <f>Table1[[#This Row],[Track]]</f>
        <v>Moonee Valley</v>
      </c>
      <c r="AK41" s="216">
        <f>Table1[[#This Row],[Race ]]</f>
        <v>2</v>
      </c>
      <c r="AL41" s="219">
        <f>Table1[[#This Row],[TAB]]</f>
        <v>4</v>
      </c>
      <c r="AM41" s="219" t="str">
        <f>Table1[[#This Row],[Selection]]</f>
        <v>Twin Perfection</v>
      </c>
      <c r="AN41" s="220" t="str">
        <f>Table1[[#This Row],[Sources]]</f>
        <v/>
      </c>
      <c r="AO41" s="219" t="str">
        <f>Table1[[#This Row],[Scale Bet]]</f>
        <v/>
      </c>
    </row>
    <row r="42" spans="5:41" ht="16.5" customHeight="1" x14ac:dyDescent="0.25">
      <c r="E42" s="185">
        <v>45150</v>
      </c>
      <c r="F42" s="35">
        <v>0.53125</v>
      </c>
      <c r="G42" s="36" t="s">
        <v>17</v>
      </c>
      <c r="H42" s="36">
        <v>3</v>
      </c>
      <c r="I42" s="36">
        <v>5</v>
      </c>
      <c r="J42" s="36" t="s">
        <v>668</v>
      </c>
      <c r="K42" s="36" t="s">
        <v>40</v>
      </c>
      <c r="L42" s="165">
        <v>15</v>
      </c>
      <c r="M42" s="134">
        <f t="shared" si="0"/>
        <v>30</v>
      </c>
      <c r="N42" s="36">
        <f t="shared" si="1"/>
        <v>2</v>
      </c>
      <c r="O42" s="135" t="str">
        <f t="shared" si="2"/>
        <v>Edge-15/Nat-15</v>
      </c>
      <c r="P42" s="186" t="str">
        <f t="shared" si="3"/>
        <v>OK</v>
      </c>
      <c r="Q42" s="187">
        <f t="shared" si="4"/>
        <v>120</v>
      </c>
      <c r="R42" s="150"/>
      <c r="S42" s="187" t="str">
        <f t="shared" si="5"/>
        <v/>
      </c>
      <c r="T42" s="136" t="str">
        <f t="shared" si="6"/>
        <v>Wineglass Bay</v>
      </c>
      <c r="U42" s="137">
        <f>IF(P42="","",IF(N42=1,"",IF(Q42="","",IF(Q42&lt;=100,100,IF(Table1[[#This Row],[Day]]="Wed",100,200)))))</f>
        <v>200</v>
      </c>
      <c r="V42" s="137" t="str">
        <f t="shared" si="7"/>
        <v/>
      </c>
      <c r="W42" s="137">
        <f t="shared" si="8"/>
        <v>-200</v>
      </c>
      <c r="X42" s="133">
        <f>100</f>
        <v>100</v>
      </c>
      <c r="Y42" s="133" t="str">
        <f t="shared" si="9"/>
        <v/>
      </c>
      <c r="Z42" s="133">
        <f t="shared" si="10"/>
        <v>-100</v>
      </c>
      <c r="AA42" s="134" t="str">
        <f>TEXT(Table1[[#This Row],[Date]],"DDD")</f>
        <v>Sat</v>
      </c>
      <c r="AB42" s="133" t="str">
        <f>IF(OR(G42="Doomben",G42="Eagle Farm"),"Q",IF(AND(Q42&gt;1,Q42&lt;55,Table1[[#This Row],[Source]]="Nat"),"Nat OK",IF(AND(Table1[[#This Row],[Source]]&lt;&gt;"Nat",Q42&lt;55),"Poor &lt;55",IF(OR(G42="Randwick",G42="Flemington",G42="Caulfield",G42="Sandown Lake",G42="Sandown Hill"),"Best","ave"))))</f>
        <v>ave</v>
      </c>
      <c r="AC42" s="133">
        <f>IF(Q42="","",IF(AB42="Poor &lt;55",$AC$2*0.2%,IF(AND(AB42="Q",AA42&lt;&gt;"Wed"),$AC$2*0.4%,IF(AND(AB42="Q",AA42="Wed"),$AC$2*0.5%,IF(AND(AB42="Ave",U42=100),$AC$2*0.5%,IF(AND(AB42="ave",U42="",N42=1,AG42="Bush"),$AC$2*1%,IF(AND(AB42="ave",U42="",Q42&gt;100),$AC$2*1.3%,IF(AND(AB42="ave",U42=""),$AC$2*1.2%,IF(AND(AB42="Ave",U42=200),$AC$2*1%,IF(AND(AB42="Best",U42=200),$AC$2*1.5%,IF(AND(AB42="Best",U42="",K42&lt;&gt;"Pro Syd"),$AC$2*0.5%,IF(AND(AB42="Best",U42=""),$AC$2*1%,IF(AND(AB42="Best",U42=100,Table1[[#This Row],[State]]="NSW"),$AC$2*0.4%,IF(AND(AB42="Best",U42=100),$AC$2*1%,IF(Table1[[#This Row],[Adj]]="Nat OK",$AC$2*0.5%,"xxx")))))))))))))))</f>
        <v>100</v>
      </c>
      <c r="AD42" s="133" t="str">
        <f t="shared" si="11"/>
        <v/>
      </c>
      <c r="AE42" s="133">
        <f t="shared" si="12"/>
        <v>-100</v>
      </c>
      <c r="AF42" s="133" t="str">
        <f>VLOOKUP(Table1[[#This Row],[Track]],$F$2672:$H$2715,2,FALSE)</f>
        <v>NSW</v>
      </c>
      <c r="AG42" s="133" t="str">
        <f>VLOOKUP(Table1[[#This Row],[Track]],$F$2672:$H$2715,3,FALSE)</f>
        <v>-</v>
      </c>
      <c r="AH42" s="133" t="str">
        <f>IF(Table1[[#This Row],[Date]]&lt;$AH$2,"",IF(Table1[[#This Row],[Date]]&lt;$AH$3,"Edge","Elite Combo"))</f>
        <v/>
      </c>
      <c r="AI42" s="218">
        <f>Table1[[#This Row],[Time]]</f>
        <v>0.53125</v>
      </c>
      <c r="AJ42" s="219" t="str">
        <f>Table1[[#This Row],[Track]]</f>
        <v>Rosehill</v>
      </c>
      <c r="AK42" s="216">
        <f>Table1[[#This Row],[Race ]]</f>
        <v>3</v>
      </c>
      <c r="AL42" s="219">
        <f>Table1[[#This Row],[TAB]]</f>
        <v>5</v>
      </c>
      <c r="AM42" s="219" t="str">
        <f>Table1[[#This Row],[Selection]]</f>
        <v>Wineglass Bay</v>
      </c>
      <c r="AN42" s="220" t="str">
        <f>Table1[[#This Row],[Sources]]</f>
        <v>Edge-15/Nat-15</v>
      </c>
      <c r="AO42" s="219">
        <f>Table1[[#This Row],[Scale Bet]]</f>
        <v>100</v>
      </c>
    </row>
    <row r="43" spans="5:41" ht="16.5" customHeight="1" x14ac:dyDescent="0.25">
      <c r="E43" s="185">
        <v>45150</v>
      </c>
      <c r="F43" s="35">
        <v>0.53125</v>
      </c>
      <c r="G43" s="36" t="s">
        <v>17</v>
      </c>
      <c r="H43" s="36">
        <v>3</v>
      </c>
      <c r="I43" s="36">
        <v>5</v>
      </c>
      <c r="J43" s="36" t="s">
        <v>668</v>
      </c>
      <c r="K43" s="36" t="s">
        <v>13</v>
      </c>
      <c r="L43" s="165">
        <v>15</v>
      </c>
      <c r="M43" s="134" t="str">
        <f t="shared" si="0"/>
        <v/>
      </c>
      <c r="N43" s="36" t="str">
        <f t="shared" si="1"/>
        <v/>
      </c>
      <c r="O43" s="135" t="str">
        <f t="shared" si="2"/>
        <v/>
      </c>
      <c r="P43" s="186" t="str">
        <f t="shared" si="3"/>
        <v>OK</v>
      </c>
      <c r="Q43" s="187" t="str">
        <f t="shared" si="4"/>
        <v/>
      </c>
      <c r="R43" s="150"/>
      <c r="S43" s="187" t="str">
        <f t="shared" si="5"/>
        <v/>
      </c>
      <c r="T43" s="136" t="str">
        <f t="shared" si="6"/>
        <v>Wineglass Bay</v>
      </c>
      <c r="U43" s="137" t="str">
        <f>IF(P43="","",IF(N43=1,"",IF(Q43="","",IF(Q43&lt;=100,100,IF(Table1[[#This Row],[Day]]="Wed",100,200)))))</f>
        <v/>
      </c>
      <c r="V43" s="137" t="str">
        <f t="shared" si="7"/>
        <v/>
      </c>
      <c r="W43" s="137" t="str">
        <f t="shared" si="8"/>
        <v/>
      </c>
      <c r="X43" s="133">
        <f>100</f>
        <v>100</v>
      </c>
      <c r="Y43" s="133" t="str">
        <f t="shared" si="9"/>
        <v/>
      </c>
      <c r="Z43" s="133">
        <f t="shared" si="10"/>
        <v>-100</v>
      </c>
      <c r="AA43" s="134" t="str">
        <f>TEXT(Table1[[#This Row],[Date]],"DDD")</f>
        <v>Sat</v>
      </c>
      <c r="AB43" s="133" t="str">
        <f>IF(OR(G43="Doomben",G43="Eagle Farm"),"Q",IF(AND(Q43&gt;1,Q43&lt;55,Table1[[#This Row],[Source]]="Nat"),"Nat OK",IF(AND(Table1[[#This Row],[Source]]&lt;&gt;"Nat",Q43&lt;55),"Poor &lt;55",IF(OR(G43="Randwick",G43="Flemington",G43="Caulfield",G43="Sandown Lake",G43="Sandown Hill"),"Best","ave"))))</f>
        <v>ave</v>
      </c>
      <c r="AC43" s="133" t="str">
        <f>IF(Q43="","",IF(AB43="Poor &lt;55",$AC$2*0.2%,IF(AND(AB43="Q",AA43&lt;&gt;"Wed"),$AC$2*0.4%,IF(AND(AB43="Q",AA43="Wed"),$AC$2*0.5%,IF(AND(AB43="Ave",U43=100),$AC$2*0.5%,IF(AND(AB43="ave",U43="",N43=1,AG43="Bush"),$AC$2*1%,IF(AND(AB43="ave",U43="",Q43&gt;100),$AC$2*1.3%,IF(AND(AB43="ave",U43=""),$AC$2*1.2%,IF(AND(AB43="Ave",U43=200),$AC$2*1%,IF(AND(AB43="Best",U43=200),$AC$2*1.5%,IF(AND(AB43="Best",U43="",K43&lt;&gt;"Pro Syd"),$AC$2*0.5%,IF(AND(AB43="Best",U43=""),$AC$2*1%,IF(AND(AB43="Best",U43=100,Table1[[#This Row],[State]]="NSW"),$AC$2*0.4%,IF(AND(AB43="Best",U43=100),$AC$2*1%,IF(Table1[[#This Row],[Adj]]="Nat OK",$AC$2*0.5%,"xxx")))))))))))))))</f>
        <v/>
      </c>
      <c r="AD43" s="133" t="str">
        <f t="shared" si="11"/>
        <v/>
      </c>
      <c r="AE43" s="133" t="str">
        <f t="shared" si="12"/>
        <v/>
      </c>
      <c r="AF43" s="133" t="str">
        <f>VLOOKUP(Table1[[#This Row],[Track]],$F$2672:$H$2715,2,FALSE)</f>
        <v>NSW</v>
      </c>
      <c r="AG43" s="133" t="str">
        <f>VLOOKUP(Table1[[#This Row],[Track]],$F$2672:$H$2715,3,FALSE)</f>
        <v>-</v>
      </c>
      <c r="AH43" s="133" t="str">
        <f>IF(Table1[[#This Row],[Date]]&lt;$AH$2,"",IF(Table1[[#This Row],[Date]]&lt;$AH$3,"Edge","Elite Combo"))</f>
        <v/>
      </c>
      <c r="AI43" s="218">
        <f>Table1[[#This Row],[Time]]</f>
        <v>0.53125</v>
      </c>
      <c r="AJ43" s="219" t="str">
        <f>Table1[[#This Row],[Track]]</f>
        <v>Rosehill</v>
      </c>
      <c r="AK43" s="216">
        <f>Table1[[#This Row],[Race ]]</f>
        <v>3</v>
      </c>
      <c r="AL43" s="219">
        <f>Table1[[#This Row],[TAB]]</f>
        <v>5</v>
      </c>
      <c r="AM43" s="219" t="str">
        <f>Table1[[#This Row],[Selection]]</f>
        <v>Wineglass Bay</v>
      </c>
      <c r="AN43" s="220" t="str">
        <f>Table1[[#This Row],[Sources]]</f>
        <v/>
      </c>
      <c r="AO43" s="219" t="str">
        <f>Table1[[#This Row],[Scale Bet]]</f>
        <v/>
      </c>
    </row>
    <row r="44" spans="5:41" ht="16.5" customHeight="1" x14ac:dyDescent="0.25">
      <c r="E44" s="185">
        <v>45150</v>
      </c>
      <c r="F44" s="35">
        <v>0.54166666666666663</v>
      </c>
      <c r="G44" s="36" t="s">
        <v>100</v>
      </c>
      <c r="H44" s="36">
        <v>3</v>
      </c>
      <c r="I44" s="36">
        <v>9</v>
      </c>
      <c r="J44" s="36" t="s">
        <v>822</v>
      </c>
      <c r="K44" s="36" t="s">
        <v>13</v>
      </c>
      <c r="L44" s="165">
        <v>20</v>
      </c>
      <c r="M44" s="134">
        <f t="shared" si="0"/>
        <v>20</v>
      </c>
      <c r="N44" s="36">
        <f t="shared" si="1"/>
        <v>1</v>
      </c>
      <c r="O44" s="135" t="str">
        <f t="shared" si="2"/>
        <v>Nat-20</v>
      </c>
      <c r="P44" s="186" t="str">
        <f t="shared" si="3"/>
        <v>OK</v>
      </c>
      <c r="Q44" s="187">
        <f t="shared" si="4"/>
        <v>80</v>
      </c>
      <c r="R44" s="150"/>
      <c r="S44" s="187" t="str">
        <f t="shared" si="5"/>
        <v/>
      </c>
      <c r="T44" s="136" t="str">
        <f t="shared" si="6"/>
        <v>Lady Court</v>
      </c>
      <c r="U44" s="137" t="str">
        <f>IF(P44="","",IF(N44=1,"",IF(Q44="","",IF(Q44&lt;=100,100,IF(Table1[[#This Row],[Day]]="Wed",100,200)))))</f>
        <v/>
      </c>
      <c r="V44" s="137" t="str">
        <f t="shared" si="7"/>
        <v/>
      </c>
      <c r="W44" s="137" t="str">
        <f t="shared" si="8"/>
        <v/>
      </c>
      <c r="X44" s="133">
        <f>100</f>
        <v>100</v>
      </c>
      <c r="Y44" s="133" t="str">
        <f t="shared" si="9"/>
        <v/>
      </c>
      <c r="Z44" s="133">
        <f t="shared" si="10"/>
        <v>-100</v>
      </c>
      <c r="AA44" s="134" t="str">
        <f>TEXT(Table1[[#This Row],[Date]],"DDD")</f>
        <v>Sat</v>
      </c>
      <c r="AB44" s="133" t="str">
        <f>IF(OR(G44="Doomben",G44="Eagle Farm"),"Q",IF(AND(Q44&gt;1,Q44&lt;55,Table1[[#This Row],[Source]]="Nat"),"Nat OK",IF(AND(Table1[[#This Row],[Source]]&lt;&gt;"Nat",Q44&lt;55),"Poor &lt;55",IF(OR(G44="Randwick",G44="Flemington",G44="Caulfield",G44="Sandown Lake",G44="Sandown Hill"),"Best","ave"))))</f>
        <v>ave</v>
      </c>
      <c r="AC44" s="133">
        <f>IF(Q44="","",IF(AB44="Poor &lt;55",$AC$2*0.2%,IF(AND(AB44="Q",AA44&lt;&gt;"Wed"),$AC$2*0.4%,IF(AND(AB44="Q",AA44="Wed"),$AC$2*0.5%,IF(AND(AB44="Ave",U44=100),$AC$2*0.5%,IF(AND(AB44="ave",U44="",N44=1,AG44="Bush"),$AC$2*1%,IF(AND(AB44="ave",U44="",Q44&gt;100),$AC$2*1.3%,IF(AND(AB44="ave",U44=""),$AC$2*1.2%,IF(AND(AB44="Ave",U44=200),$AC$2*1%,IF(AND(AB44="Best",U44=200),$AC$2*1.5%,IF(AND(AB44="Best",U44="",K44&lt;&gt;"Pro Syd"),$AC$2*0.5%,IF(AND(AB44="Best",U44=""),$AC$2*1%,IF(AND(AB44="Best",U44=100,Table1[[#This Row],[State]]="NSW"),$AC$2*0.4%,IF(AND(AB44="Best",U44=100),$AC$2*1%,IF(Table1[[#This Row],[Adj]]="Nat OK",$AC$2*0.5%,"xxx")))))))))))))))</f>
        <v>120</v>
      </c>
      <c r="AD44" s="133" t="str">
        <f t="shared" si="11"/>
        <v/>
      </c>
      <c r="AE44" s="133">
        <f t="shared" si="12"/>
        <v>-120</v>
      </c>
      <c r="AF44" s="133" t="str">
        <f>VLOOKUP(Table1[[#This Row],[Track]],$F$2672:$H$2715,2,FALSE)</f>
        <v>Vic</v>
      </c>
      <c r="AG44" s="133" t="str">
        <f>VLOOKUP(Table1[[#This Row],[Track]],$F$2672:$H$2715,3,FALSE)</f>
        <v>-</v>
      </c>
      <c r="AH44" s="133" t="str">
        <f>IF(Table1[[#This Row],[Date]]&lt;$AH$2,"",IF(Table1[[#This Row],[Date]]&lt;$AH$3,"Edge","Elite Combo"))</f>
        <v/>
      </c>
      <c r="AI44" s="218">
        <f>Table1[[#This Row],[Time]]</f>
        <v>0.54166666666666663</v>
      </c>
      <c r="AJ44" s="219" t="str">
        <f>Table1[[#This Row],[Track]]</f>
        <v>Moonee Valley</v>
      </c>
      <c r="AK44" s="216">
        <f>Table1[[#This Row],[Race ]]</f>
        <v>3</v>
      </c>
      <c r="AL44" s="219">
        <f>Table1[[#This Row],[TAB]]</f>
        <v>9</v>
      </c>
      <c r="AM44" s="219" t="str">
        <f>Table1[[#This Row],[Selection]]</f>
        <v>Lady Court</v>
      </c>
      <c r="AN44" s="220" t="str">
        <f>Table1[[#This Row],[Sources]]</f>
        <v>Nat-20</v>
      </c>
      <c r="AO44" s="219">
        <f>Table1[[#This Row],[Scale Bet]]</f>
        <v>120</v>
      </c>
    </row>
    <row r="45" spans="5:41" ht="16.5" customHeight="1" x14ac:dyDescent="0.25">
      <c r="E45" s="185">
        <v>45150</v>
      </c>
      <c r="F45" s="35">
        <v>0.54166666666666663</v>
      </c>
      <c r="G45" s="36" t="s">
        <v>100</v>
      </c>
      <c r="H45" s="36">
        <v>3</v>
      </c>
      <c r="I45" s="36">
        <v>7</v>
      </c>
      <c r="J45" s="36" t="s">
        <v>971</v>
      </c>
      <c r="K45" s="36" t="s">
        <v>40</v>
      </c>
      <c r="L45" s="165">
        <v>14</v>
      </c>
      <c r="M45" s="134">
        <f t="shared" si="0"/>
        <v>14</v>
      </c>
      <c r="N45" s="36">
        <f t="shared" si="1"/>
        <v>1</v>
      </c>
      <c r="O45" s="135" t="str">
        <f t="shared" si="2"/>
        <v>Edge-14</v>
      </c>
      <c r="P45" s="186" t="str">
        <f t="shared" si="3"/>
        <v>OK</v>
      </c>
      <c r="Q45" s="187">
        <f t="shared" si="4"/>
        <v>56</v>
      </c>
      <c r="R45" s="150"/>
      <c r="S45" s="187" t="str">
        <f t="shared" si="5"/>
        <v/>
      </c>
      <c r="T45" s="136" t="str">
        <f t="shared" si="6"/>
        <v>Lievore</v>
      </c>
      <c r="U45" s="137" t="str">
        <f>IF(P45="","",IF(N45=1,"",IF(Q45="","",IF(Q45&lt;=100,100,IF(Table1[[#This Row],[Day]]="Wed",100,200)))))</f>
        <v/>
      </c>
      <c r="V45" s="137" t="str">
        <f t="shared" si="7"/>
        <v/>
      </c>
      <c r="W45" s="137" t="str">
        <f t="shared" si="8"/>
        <v/>
      </c>
      <c r="X45" s="133">
        <f>100</f>
        <v>100</v>
      </c>
      <c r="Y45" s="133" t="str">
        <f t="shared" si="9"/>
        <v/>
      </c>
      <c r="Z45" s="133">
        <f t="shared" si="10"/>
        <v>-100</v>
      </c>
      <c r="AA45" s="134" t="str">
        <f>TEXT(Table1[[#This Row],[Date]],"DDD")</f>
        <v>Sat</v>
      </c>
      <c r="AB45" s="133" t="str">
        <f>IF(OR(G45="Doomben",G45="Eagle Farm"),"Q",IF(AND(Q45&gt;1,Q45&lt;55,Table1[[#This Row],[Source]]="Nat"),"Nat OK",IF(AND(Table1[[#This Row],[Source]]&lt;&gt;"Nat",Q45&lt;55),"Poor &lt;55",IF(OR(G45="Randwick",G45="Flemington",G45="Caulfield",G45="Sandown Lake",G45="Sandown Hill"),"Best","ave"))))</f>
        <v>ave</v>
      </c>
      <c r="AC45" s="133">
        <f>IF(Q45="","",IF(AB45="Poor &lt;55",$AC$2*0.2%,IF(AND(AB45="Q",AA45&lt;&gt;"Wed"),$AC$2*0.4%,IF(AND(AB45="Q",AA45="Wed"),$AC$2*0.5%,IF(AND(AB45="Ave",U45=100),$AC$2*0.5%,IF(AND(AB45="ave",U45="",N45=1,AG45="Bush"),$AC$2*1%,IF(AND(AB45="ave",U45="",Q45&gt;100),$AC$2*1.3%,IF(AND(AB45="ave",U45=""),$AC$2*1.2%,IF(AND(AB45="Ave",U45=200),$AC$2*1%,IF(AND(AB45="Best",U45=200),$AC$2*1.5%,IF(AND(AB45="Best",U45="",K45&lt;&gt;"Pro Syd"),$AC$2*0.5%,IF(AND(AB45="Best",U45=""),$AC$2*1%,IF(AND(AB45="Best",U45=100,Table1[[#This Row],[State]]="NSW"),$AC$2*0.4%,IF(AND(AB45="Best",U45=100),$AC$2*1%,IF(Table1[[#This Row],[Adj]]="Nat OK",$AC$2*0.5%,"xxx")))))))))))))))</f>
        <v>120</v>
      </c>
      <c r="AD45" s="133" t="str">
        <f t="shared" si="11"/>
        <v/>
      </c>
      <c r="AE45" s="133">
        <f t="shared" si="12"/>
        <v>-120</v>
      </c>
      <c r="AF45" s="133" t="str">
        <f>VLOOKUP(Table1[[#This Row],[Track]],$F$2672:$H$2715,2,FALSE)</f>
        <v>Vic</v>
      </c>
      <c r="AG45" s="133" t="str">
        <f>VLOOKUP(Table1[[#This Row],[Track]],$F$2672:$H$2715,3,FALSE)</f>
        <v>-</v>
      </c>
      <c r="AH45" s="133" t="str">
        <f>IF(Table1[[#This Row],[Date]]&lt;$AH$2,"",IF(Table1[[#This Row],[Date]]&lt;$AH$3,"Edge","Elite Combo"))</f>
        <v/>
      </c>
      <c r="AI45" s="218">
        <f>Table1[[#This Row],[Time]]</f>
        <v>0.54166666666666663</v>
      </c>
      <c r="AJ45" s="219" t="str">
        <f>Table1[[#This Row],[Track]]</f>
        <v>Moonee Valley</v>
      </c>
      <c r="AK45" s="216">
        <f>Table1[[#This Row],[Race ]]</f>
        <v>3</v>
      </c>
      <c r="AL45" s="219">
        <f>Table1[[#This Row],[TAB]]</f>
        <v>7</v>
      </c>
      <c r="AM45" s="219" t="str">
        <f>Table1[[#This Row],[Selection]]</f>
        <v>Lievore</v>
      </c>
      <c r="AN45" s="220" t="str">
        <f>Table1[[#This Row],[Sources]]</f>
        <v>Edge-14</v>
      </c>
      <c r="AO45" s="219">
        <f>Table1[[#This Row],[Scale Bet]]</f>
        <v>120</v>
      </c>
    </row>
    <row r="46" spans="5:41" ht="16.5" customHeight="1" x14ac:dyDescent="0.25">
      <c r="E46" s="185">
        <v>45150</v>
      </c>
      <c r="F46" s="35">
        <v>0.57986111111111105</v>
      </c>
      <c r="G46" s="36" t="s">
        <v>17</v>
      </c>
      <c r="H46" s="36">
        <v>5</v>
      </c>
      <c r="I46" s="36">
        <v>6</v>
      </c>
      <c r="J46" s="36" t="s">
        <v>823</v>
      </c>
      <c r="K46" s="36" t="s">
        <v>13</v>
      </c>
      <c r="L46" s="165">
        <v>13</v>
      </c>
      <c r="M46" s="134">
        <f t="shared" si="0"/>
        <v>13</v>
      </c>
      <c r="N46" s="36">
        <f t="shared" si="1"/>
        <v>1</v>
      </c>
      <c r="O46" s="135" t="str">
        <f t="shared" si="2"/>
        <v>Nat-13</v>
      </c>
      <c r="P46" s="186" t="str">
        <f t="shared" si="3"/>
        <v>OK</v>
      </c>
      <c r="Q46" s="187">
        <f t="shared" si="4"/>
        <v>52</v>
      </c>
      <c r="R46" s="150"/>
      <c r="S46" s="187" t="str">
        <f t="shared" si="5"/>
        <v/>
      </c>
      <c r="T46" s="136" t="str">
        <f t="shared" si="6"/>
        <v>Devils Throat</v>
      </c>
      <c r="U46" s="137" t="str">
        <f>IF(P46="","",IF(N46=1,"",IF(Q46="","",IF(Q46&lt;=100,100,IF(Table1[[#This Row],[Day]]="Wed",100,200)))))</f>
        <v/>
      </c>
      <c r="V46" s="137" t="str">
        <f t="shared" si="7"/>
        <v/>
      </c>
      <c r="W46" s="137" t="str">
        <f t="shared" si="8"/>
        <v/>
      </c>
      <c r="X46" s="133">
        <f>100</f>
        <v>100</v>
      </c>
      <c r="Y46" s="133" t="str">
        <f t="shared" si="9"/>
        <v/>
      </c>
      <c r="Z46" s="133">
        <f t="shared" si="10"/>
        <v>-100</v>
      </c>
      <c r="AA46" s="134" t="str">
        <f>TEXT(Table1[[#This Row],[Date]],"DDD")</f>
        <v>Sat</v>
      </c>
      <c r="AB46" s="133" t="str">
        <f>IF(OR(G46="Doomben",G46="Eagle Farm"),"Q",IF(AND(Q46&gt;1,Q46&lt;55,Table1[[#This Row],[Source]]="Nat"),"Nat OK",IF(AND(Table1[[#This Row],[Source]]&lt;&gt;"Nat",Q46&lt;55),"Poor &lt;55",IF(OR(G46="Randwick",G46="Flemington",G46="Caulfield",G46="Sandown Lake",G46="Sandown Hill"),"Best","ave"))))</f>
        <v>Nat OK</v>
      </c>
      <c r="AC46" s="133">
        <f>IF(Q46="","",IF(AB46="Poor &lt;55",$AC$2*0.2%,IF(AND(AB46="Q",AA46&lt;&gt;"Wed"),$AC$2*0.4%,IF(AND(AB46="Q",AA46="Wed"),$AC$2*0.5%,IF(AND(AB46="Ave",U46=100),$AC$2*0.5%,IF(AND(AB46="ave",U46="",N46=1,AG46="Bush"),$AC$2*1%,IF(AND(AB46="ave",U46="",Q46&gt;100),$AC$2*1.3%,IF(AND(AB46="ave",U46=""),$AC$2*1.2%,IF(AND(AB46="Ave",U46=200),$AC$2*1%,IF(AND(AB46="Best",U46=200),$AC$2*1.5%,IF(AND(AB46="Best",U46="",K46&lt;&gt;"Pro Syd"),$AC$2*0.5%,IF(AND(AB46="Best",U46=""),$AC$2*1%,IF(AND(AB46="Best",U46=100,Table1[[#This Row],[State]]="NSW"),$AC$2*0.4%,IF(AND(AB46="Best",U46=100),$AC$2*1%,IF(Table1[[#This Row],[Adj]]="Nat OK",$AC$2*0.5%,"xxx")))))))))))))))</f>
        <v>50</v>
      </c>
      <c r="AD46" s="133" t="str">
        <f t="shared" si="11"/>
        <v/>
      </c>
      <c r="AE46" s="133">
        <f t="shared" si="12"/>
        <v>-50</v>
      </c>
      <c r="AF46" s="133" t="str">
        <f>VLOOKUP(Table1[[#This Row],[Track]],$F$2672:$H$2715,2,FALSE)</f>
        <v>NSW</v>
      </c>
      <c r="AG46" s="133" t="str">
        <f>VLOOKUP(Table1[[#This Row],[Track]],$F$2672:$H$2715,3,FALSE)</f>
        <v>-</v>
      </c>
      <c r="AH46" s="133" t="str">
        <f>IF(Table1[[#This Row],[Date]]&lt;$AH$2,"",IF(Table1[[#This Row],[Date]]&lt;$AH$3,"Edge","Elite Combo"))</f>
        <v/>
      </c>
      <c r="AI46" s="218">
        <f>Table1[[#This Row],[Time]]</f>
        <v>0.57986111111111105</v>
      </c>
      <c r="AJ46" s="219" t="str">
        <f>Table1[[#This Row],[Track]]</f>
        <v>Rosehill</v>
      </c>
      <c r="AK46" s="216">
        <f>Table1[[#This Row],[Race ]]</f>
        <v>5</v>
      </c>
      <c r="AL46" s="219">
        <f>Table1[[#This Row],[TAB]]</f>
        <v>6</v>
      </c>
      <c r="AM46" s="219" t="str">
        <f>Table1[[#This Row],[Selection]]</f>
        <v>Devils Throat</v>
      </c>
      <c r="AN46" s="220" t="str">
        <f>Table1[[#This Row],[Sources]]</f>
        <v>Nat-13</v>
      </c>
      <c r="AO46" s="219">
        <f>Table1[[#This Row],[Scale Bet]]</f>
        <v>50</v>
      </c>
    </row>
    <row r="47" spans="5:41" ht="16.5" customHeight="1" x14ac:dyDescent="0.25">
      <c r="E47" s="185">
        <v>45150</v>
      </c>
      <c r="F47" s="35">
        <v>0.57986111111111105</v>
      </c>
      <c r="G47" s="36" t="s">
        <v>17</v>
      </c>
      <c r="H47" s="36">
        <v>5</v>
      </c>
      <c r="I47" s="36">
        <v>6</v>
      </c>
      <c r="J47" s="36" t="s">
        <v>595</v>
      </c>
      <c r="K47" s="36" t="s">
        <v>1</v>
      </c>
      <c r="L47" s="165">
        <v>10</v>
      </c>
      <c r="M47" s="134">
        <f t="shared" si="0"/>
        <v>10</v>
      </c>
      <c r="N47" s="36">
        <f t="shared" si="1"/>
        <v>1</v>
      </c>
      <c r="O47" s="135" t="str">
        <f t="shared" si="2"/>
        <v>E4-10</v>
      </c>
      <c r="P47" s="186" t="str">
        <f t="shared" si="3"/>
        <v>OK</v>
      </c>
      <c r="Q47" s="187">
        <f t="shared" si="4"/>
        <v>40</v>
      </c>
      <c r="R47" s="150"/>
      <c r="S47" s="187" t="str">
        <f t="shared" si="5"/>
        <v/>
      </c>
      <c r="T47" s="136" t="str">
        <f t="shared" si="6"/>
        <v>Devil'S Throat</v>
      </c>
      <c r="U47" s="137" t="str">
        <f>IF(P47="","",IF(N47=1,"",IF(Q47="","",IF(Q47&lt;=100,100,IF(Table1[[#This Row],[Day]]="Wed",100,200)))))</f>
        <v/>
      </c>
      <c r="V47" s="137" t="str">
        <f t="shared" si="7"/>
        <v/>
      </c>
      <c r="W47" s="137" t="str">
        <f t="shared" si="8"/>
        <v/>
      </c>
      <c r="X47" s="133">
        <f>100</f>
        <v>100</v>
      </c>
      <c r="Y47" s="133" t="str">
        <f t="shared" si="9"/>
        <v/>
      </c>
      <c r="Z47" s="133">
        <f t="shared" si="10"/>
        <v>-100</v>
      </c>
      <c r="AA47" s="134" t="str">
        <f>TEXT(Table1[[#This Row],[Date]],"DDD")</f>
        <v>Sat</v>
      </c>
      <c r="AB47" s="133" t="str">
        <f>IF(OR(G47="Doomben",G47="Eagle Farm"),"Q",IF(AND(Q47&gt;1,Q47&lt;55,Table1[[#This Row],[Source]]="Nat"),"Nat OK",IF(AND(Table1[[#This Row],[Source]]&lt;&gt;"Nat",Q47&lt;55),"Poor &lt;55",IF(OR(G47="Randwick",G47="Flemington",G47="Caulfield",G47="Sandown Lake",G47="Sandown Hill"),"Best","ave"))))</f>
        <v>Poor &lt;55</v>
      </c>
      <c r="AC47" s="133">
        <f>IF(Q47="","",IF(AB47="Poor &lt;55",$AC$2*0.2%,IF(AND(AB47="Q",AA47&lt;&gt;"Wed"),$AC$2*0.4%,IF(AND(AB47="Q",AA47="Wed"),$AC$2*0.5%,IF(AND(AB47="Ave",U47=100),$AC$2*0.5%,IF(AND(AB47="ave",U47="",N47=1,AG47="Bush"),$AC$2*1%,IF(AND(AB47="ave",U47="",Q47&gt;100),$AC$2*1.3%,IF(AND(AB47="ave",U47=""),$AC$2*1.2%,IF(AND(AB47="Ave",U47=200),$AC$2*1%,IF(AND(AB47="Best",U47=200),$AC$2*1.5%,IF(AND(AB47="Best",U47="",K47&lt;&gt;"Pro Syd"),$AC$2*0.5%,IF(AND(AB47="Best",U47=""),$AC$2*1%,IF(AND(AB47="Best",U47=100,Table1[[#This Row],[State]]="NSW"),$AC$2*0.4%,IF(AND(AB47="Best",U47=100),$AC$2*1%,IF(Table1[[#This Row],[Adj]]="Nat OK",$AC$2*0.5%,"xxx")))))))))))))))</f>
        <v>20</v>
      </c>
      <c r="AD47" s="133" t="str">
        <f t="shared" si="11"/>
        <v/>
      </c>
      <c r="AE47" s="133">
        <f t="shared" si="12"/>
        <v>-20</v>
      </c>
      <c r="AF47" s="133" t="str">
        <f>VLOOKUP(Table1[[#This Row],[Track]],$F$2672:$H$2715,2,FALSE)</f>
        <v>NSW</v>
      </c>
      <c r="AG47" s="133" t="str">
        <f>VLOOKUP(Table1[[#This Row],[Track]],$F$2672:$H$2715,3,FALSE)</f>
        <v>-</v>
      </c>
      <c r="AH47" s="133" t="str">
        <f>IF(Table1[[#This Row],[Date]]&lt;$AH$2,"",IF(Table1[[#This Row],[Date]]&lt;$AH$3,"Edge","Elite Combo"))</f>
        <v/>
      </c>
      <c r="AI47" s="218">
        <f>Table1[[#This Row],[Time]]</f>
        <v>0.57986111111111105</v>
      </c>
      <c r="AJ47" s="219" t="str">
        <f>Table1[[#This Row],[Track]]</f>
        <v>Rosehill</v>
      </c>
      <c r="AK47" s="216">
        <f>Table1[[#This Row],[Race ]]</f>
        <v>5</v>
      </c>
      <c r="AL47" s="219">
        <f>Table1[[#This Row],[TAB]]</f>
        <v>6</v>
      </c>
      <c r="AM47" s="219" t="str">
        <f>Table1[[#This Row],[Selection]]</f>
        <v>Devil'S Throat</v>
      </c>
      <c r="AN47" s="220" t="str">
        <f>Table1[[#This Row],[Sources]]</f>
        <v>E4-10</v>
      </c>
      <c r="AO47" s="219">
        <f>Table1[[#This Row],[Scale Bet]]</f>
        <v>20</v>
      </c>
    </row>
    <row r="48" spans="5:41" ht="16.5" customHeight="1" x14ac:dyDescent="0.25">
      <c r="E48" s="185">
        <v>45150</v>
      </c>
      <c r="F48" s="35">
        <v>0.57986111111111105</v>
      </c>
      <c r="G48" s="36" t="s">
        <v>17</v>
      </c>
      <c r="H48" s="36">
        <v>5</v>
      </c>
      <c r="I48" s="36">
        <v>10</v>
      </c>
      <c r="J48" s="36" t="s">
        <v>611</v>
      </c>
      <c r="K48" s="36" t="s">
        <v>60</v>
      </c>
      <c r="L48" s="165">
        <v>10</v>
      </c>
      <c r="M48" s="134">
        <f t="shared" si="0"/>
        <v>10</v>
      </c>
      <c r="N48" s="36">
        <f t="shared" si="1"/>
        <v>1</v>
      </c>
      <c r="O48" s="135" t="str">
        <f t="shared" si="2"/>
        <v>Pro Syd-10</v>
      </c>
      <c r="P48" s="186" t="str">
        <f t="shared" si="3"/>
        <v>OK</v>
      </c>
      <c r="Q48" s="187">
        <f t="shared" si="4"/>
        <v>40</v>
      </c>
      <c r="R48" s="150"/>
      <c r="S48" s="187" t="str">
        <f t="shared" si="5"/>
        <v/>
      </c>
      <c r="T48" s="136" t="str">
        <f t="shared" si="6"/>
        <v>Diamond Dealer</v>
      </c>
      <c r="U48" s="137" t="str">
        <f>IF(P48="","",IF(N48=1,"",IF(Q48="","",IF(Q48&lt;=100,100,IF(Table1[[#This Row],[Day]]="Wed",100,200)))))</f>
        <v/>
      </c>
      <c r="V48" s="137" t="str">
        <f t="shared" si="7"/>
        <v/>
      </c>
      <c r="W48" s="137" t="str">
        <f t="shared" si="8"/>
        <v/>
      </c>
      <c r="X48" s="133">
        <f>100</f>
        <v>100</v>
      </c>
      <c r="Y48" s="133" t="str">
        <f t="shared" si="9"/>
        <v/>
      </c>
      <c r="Z48" s="133">
        <f t="shared" si="10"/>
        <v>-100</v>
      </c>
      <c r="AA48" s="134" t="str">
        <f>TEXT(Table1[[#This Row],[Date]],"DDD")</f>
        <v>Sat</v>
      </c>
      <c r="AB48" s="133" t="str">
        <f>IF(OR(G48="Doomben",G48="Eagle Farm"),"Q",IF(AND(Q48&gt;1,Q48&lt;55,Table1[[#This Row],[Source]]="Nat"),"Nat OK",IF(AND(Table1[[#This Row],[Source]]&lt;&gt;"Nat",Q48&lt;55),"Poor &lt;55",IF(OR(G48="Randwick",G48="Flemington",G48="Caulfield",G48="Sandown Lake",G48="Sandown Hill"),"Best","ave"))))</f>
        <v>Poor &lt;55</v>
      </c>
      <c r="AC48" s="133">
        <f>IF(Q48="","",IF(AB48="Poor &lt;55",$AC$2*0.2%,IF(AND(AB48="Q",AA48&lt;&gt;"Wed"),$AC$2*0.4%,IF(AND(AB48="Q",AA48="Wed"),$AC$2*0.5%,IF(AND(AB48="Ave",U48=100),$AC$2*0.5%,IF(AND(AB48="ave",U48="",N48=1,AG48="Bush"),$AC$2*1%,IF(AND(AB48="ave",U48="",Q48&gt;100),$AC$2*1.3%,IF(AND(AB48="ave",U48=""),$AC$2*1.2%,IF(AND(AB48="Ave",U48=200),$AC$2*1%,IF(AND(AB48="Best",U48=200),$AC$2*1.5%,IF(AND(AB48="Best",U48="",K48&lt;&gt;"Pro Syd"),$AC$2*0.5%,IF(AND(AB48="Best",U48=""),$AC$2*1%,IF(AND(AB48="Best",U48=100,Table1[[#This Row],[State]]="NSW"),$AC$2*0.4%,IF(AND(AB48="Best",U48=100),$AC$2*1%,IF(Table1[[#This Row],[Adj]]="Nat OK",$AC$2*0.5%,"xxx")))))))))))))))</f>
        <v>20</v>
      </c>
      <c r="AD48" s="133" t="str">
        <f t="shared" si="11"/>
        <v/>
      </c>
      <c r="AE48" s="133">
        <f t="shared" si="12"/>
        <v>-20</v>
      </c>
      <c r="AF48" s="133" t="str">
        <f>VLOOKUP(Table1[[#This Row],[Track]],$F$2672:$H$2715,2,FALSE)</f>
        <v>NSW</v>
      </c>
      <c r="AG48" s="133" t="str">
        <f>VLOOKUP(Table1[[#This Row],[Track]],$F$2672:$H$2715,3,FALSE)</f>
        <v>-</v>
      </c>
      <c r="AH48" s="133" t="str">
        <f>IF(Table1[[#This Row],[Date]]&lt;$AH$2,"",IF(Table1[[#This Row],[Date]]&lt;$AH$3,"Edge","Elite Combo"))</f>
        <v/>
      </c>
      <c r="AI48" s="218">
        <f>Table1[[#This Row],[Time]]</f>
        <v>0.57986111111111105</v>
      </c>
      <c r="AJ48" s="219" t="str">
        <f>Table1[[#This Row],[Track]]</f>
        <v>Rosehill</v>
      </c>
      <c r="AK48" s="216">
        <f>Table1[[#This Row],[Race ]]</f>
        <v>5</v>
      </c>
      <c r="AL48" s="219">
        <f>Table1[[#This Row],[TAB]]</f>
        <v>10</v>
      </c>
      <c r="AM48" s="219" t="str">
        <f>Table1[[#This Row],[Selection]]</f>
        <v>Diamond Dealer</v>
      </c>
      <c r="AN48" s="220" t="str">
        <f>Table1[[#This Row],[Sources]]</f>
        <v>Pro Syd-10</v>
      </c>
      <c r="AO48" s="219">
        <f>Table1[[#This Row],[Scale Bet]]</f>
        <v>20</v>
      </c>
    </row>
    <row r="49" spans="5:41" ht="16.5" customHeight="1" x14ac:dyDescent="0.25">
      <c r="E49" s="185">
        <v>45150</v>
      </c>
      <c r="F49" s="35">
        <v>0.57986111111111105</v>
      </c>
      <c r="G49" s="36" t="s">
        <v>17</v>
      </c>
      <c r="H49" s="36">
        <v>5</v>
      </c>
      <c r="I49" s="36">
        <v>5</v>
      </c>
      <c r="J49" s="36" t="s">
        <v>225</v>
      </c>
      <c r="K49" s="36" t="s">
        <v>60</v>
      </c>
      <c r="L49" s="165">
        <v>10</v>
      </c>
      <c r="M49" s="134">
        <f t="shared" si="0"/>
        <v>10</v>
      </c>
      <c r="N49" s="36">
        <f t="shared" si="1"/>
        <v>1</v>
      </c>
      <c r="O49" s="135" t="str">
        <f t="shared" si="2"/>
        <v>Pro Syd-10</v>
      </c>
      <c r="P49" s="186" t="str">
        <f t="shared" si="3"/>
        <v>OK</v>
      </c>
      <c r="Q49" s="187">
        <f t="shared" si="4"/>
        <v>40</v>
      </c>
      <c r="R49" s="150">
        <v>2.9</v>
      </c>
      <c r="S49" s="187">
        <f t="shared" si="5"/>
        <v>116</v>
      </c>
      <c r="T49" s="136" t="str">
        <f t="shared" si="6"/>
        <v>Olentia</v>
      </c>
      <c r="U49" s="137" t="str">
        <f>IF(P49="","",IF(N49=1,"",IF(Q49="","",IF(Q49&lt;=100,100,IF(Table1[[#This Row],[Day]]="Wed",100,200)))))</f>
        <v/>
      </c>
      <c r="V49" s="137" t="str">
        <f t="shared" si="7"/>
        <v/>
      </c>
      <c r="W49" s="137" t="str">
        <f t="shared" si="8"/>
        <v/>
      </c>
      <c r="X49" s="133">
        <f>100</f>
        <v>100</v>
      </c>
      <c r="Y49" s="133">
        <f t="shared" si="9"/>
        <v>290</v>
      </c>
      <c r="Z49" s="133">
        <f t="shared" si="10"/>
        <v>190</v>
      </c>
      <c r="AA49" s="134" t="str">
        <f>TEXT(Table1[[#This Row],[Date]],"DDD")</f>
        <v>Sat</v>
      </c>
      <c r="AB49" s="133" t="str">
        <f>IF(OR(G49="Doomben",G49="Eagle Farm"),"Q",IF(AND(Q49&gt;1,Q49&lt;55,Table1[[#This Row],[Source]]="Nat"),"Nat OK",IF(AND(Table1[[#This Row],[Source]]&lt;&gt;"Nat",Q49&lt;55),"Poor &lt;55",IF(OR(G49="Randwick",G49="Flemington",G49="Caulfield",G49="Sandown Lake",G49="Sandown Hill"),"Best","ave"))))</f>
        <v>Poor &lt;55</v>
      </c>
      <c r="AC49" s="133">
        <f>IF(Q49="","",IF(AB49="Poor &lt;55",$AC$2*0.2%,IF(AND(AB49="Q",AA49&lt;&gt;"Wed"),$AC$2*0.4%,IF(AND(AB49="Q",AA49="Wed"),$AC$2*0.5%,IF(AND(AB49="Ave",U49=100),$AC$2*0.5%,IF(AND(AB49="ave",U49="",N49=1,AG49="Bush"),$AC$2*1%,IF(AND(AB49="ave",U49="",Q49&gt;100),$AC$2*1.3%,IF(AND(AB49="ave",U49=""),$AC$2*1.2%,IF(AND(AB49="Ave",U49=200),$AC$2*1%,IF(AND(AB49="Best",U49=200),$AC$2*1.5%,IF(AND(AB49="Best",U49="",K49&lt;&gt;"Pro Syd"),$AC$2*0.5%,IF(AND(AB49="Best",U49=""),$AC$2*1%,IF(AND(AB49="Best",U49=100,Table1[[#This Row],[State]]="NSW"),$AC$2*0.4%,IF(AND(AB49="Best",U49=100),$AC$2*1%,IF(Table1[[#This Row],[Adj]]="Nat OK",$AC$2*0.5%,"xxx")))))))))))))))</f>
        <v>20</v>
      </c>
      <c r="AD49" s="133">
        <f t="shared" si="11"/>
        <v>58</v>
      </c>
      <c r="AE49" s="133">
        <f t="shared" si="12"/>
        <v>38</v>
      </c>
      <c r="AF49" s="133" t="str">
        <f>VLOOKUP(Table1[[#This Row],[Track]],$F$2672:$H$2715,2,FALSE)</f>
        <v>NSW</v>
      </c>
      <c r="AG49" s="133" t="str">
        <f>VLOOKUP(Table1[[#This Row],[Track]],$F$2672:$H$2715,3,FALSE)</f>
        <v>-</v>
      </c>
      <c r="AH49" s="133" t="str">
        <f>IF(Table1[[#This Row],[Date]]&lt;$AH$2,"",IF(Table1[[#This Row],[Date]]&lt;$AH$3,"Edge","Elite Combo"))</f>
        <v/>
      </c>
      <c r="AI49" s="218">
        <f>Table1[[#This Row],[Time]]</f>
        <v>0.57986111111111105</v>
      </c>
      <c r="AJ49" s="219" t="str">
        <f>Table1[[#This Row],[Track]]</f>
        <v>Rosehill</v>
      </c>
      <c r="AK49" s="216">
        <f>Table1[[#This Row],[Race ]]</f>
        <v>5</v>
      </c>
      <c r="AL49" s="219">
        <f>Table1[[#This Row],[TAB]]</f>
        <v>5</v>
      </c>
      <c r="AM49" s="219" t="str">
        <f>Table1[[#This Row],[Selection]]</f>
        <v>Olentia</v>
      </c>
      <c r="AN49" s="220" t="str">
        <f>Table1[[#This Row],[Sources]]</f>
        <v>Pro Syd-10</v>
      </c>
      <c r="AO49" s="219">
        <f>Table1[[#This Row],[Scale Bet]]</f>
        <v>20</v>
      </c>
    </row>
    <row r="50" spans="5:41" ht="16.5" customHeight="1" x14ac:dyDescent="0.25">
      <c r="E50" s="185">
        <v>45150</v>
      </c>
      <c r="F50" s="35">
        <v>0.5854166666666667</v>
      </c>
      <c r="G50" s="36" t="s">
        <v>28</v>
      </c>
      <c r="H50" s="36">
        <v>5</v>
      </c>
      <c r="I50" s="36">
        <v>7</v>
      </c>
      <c r="J50" s="36" t="s">
        <v>824</v>
      </c>
      <c r="K50" s="36" t="s">
        <v>13</v>
      </c>
      <c r="L50" s="165">
        <v>11</v>
      </c>
      <c r="M50" s="134">
        <f t="shared" si="0"/>
        <v>11</v>
      </c>
      <c r="N50" s="36">
        <f t="shared" si="1"/>
        <v>1</v>
      </c>
      <c r="O50" s="135" t="str">
        <f t="shared" si="2"/>
        <v>Nat-11</v>
      </c>
      <c r="P50" s="186" t="str">
        <f t="shared" si="3"/>
        <v/>
      </c>
      <c r="Q50" s="187">
        <f t="shared" si="4"/>
        <v>44</v>
      </c>
      <c r="R50" s="150"/>
      <c r="S50" s="187" t="str">
        <f t="shared" si="5"/>
        <v/>
      </c>
      <c r="T50" s="136" t="str">
        <f t="shared" si="6"/>
        <v>Shopping Esprit</v>
      </c>
      <c r="U50" s="137" t="str">
        <f>IF(P50="","",IF(N50=1,"",IF(Q50="","",IF(Q50&lt;=100,100,IF(Table1[[#This Row],[Day]]="Wed",100,200)))))</f>
        <v/>
      </c>
      <c r="V50" s="137" t="str">
        <f t="shared" si="7"/>
        <v/>
      </c>
      <c r="W50" s="137" t="str">
        <f t="shared" si="8"/>
        <v/>
      </c>
      <c r="X50" s="133">
        <f>100</f>
        <v>100</v>
      </c>
      <c r="Y50" s="133" t="str">
        <f t="shared" si="9"/>
        <v/>
      </c>
      <c r="Z50" s="133">
        <f t="shared" si="10"/>
        <v>-100</v>
      </c>
      <c r="AA50" s="134" t="str">
        <f>TEXT(Table1[[#This Row],[Date]],"DDD")</f>
        <v>Sat</v>
      </c>
      <c r="AB50" s="133" t="str">
        <f>IF(OR(G50="Doomben",G50="Eagle Farm"),"Q",IF(AND(Q50&gt;1,Q50&lt;55,Table1[[#This Row],[Source]]="Nat"),"Nat OK",IF(AND(Table1[[#This Row],[Source]]&lt;&gt;"Nat",Q50&lt;55),"Poor &lt;55",IF(OR(G50="Randwick",G50="Flemington",G50="Caulfield",G50="Sandown Lake",G50="Sandown Hill"),"Best","ave"))))</f>
        <v>Q</v>
      </c>
      <c r="AC50" s="133">
        <f>IF(Q50="","",IF(AB50="Poor &lt;55",$AC$2*0.2%,IF(AND(AB50="Q",AA50&lt;&gt;"Wed"),$AC$2*0.4%,IF(AND(AB50="Q",AA50="Wed"),$AC$2*0.5%,IF(AND(AB50="Ave",U50=100),$AC$2*0.5%,IF(AND(AB50="ave",U50="",N50=1,AG50="Bush"),$AC$2*1%,IF(AND(AB50="ave",U50="",Q50&gt;100),$AC$2*1.3%,IF(AND(AB50="ave",U50=""),$AC$2*1.2%,IF(AND(AB50="Ave",U50=200),$AC$2*1%,IF(AND(AB50="Best",U50=200),$AC$2*1.5%,IF(AND(AB50="Best",U50="",K50&lt;&gt;"Pro Syd"),$AC$2*0.5%,IF(AND(AB50="Best",U50=""),$AC$2*1%,IF(AND(AB50="Best",U50=100,Table1[[#This Row],[State]]="NSW"),$AC$2*0.4%,IF(AND(AB50="Best",U50=100),$AC$2*1%,IF(Table1[[#This Row],[Adj]]="Nat OK",$AC$2*0.5%,"xxx")))))))))))))))</f>
        <v>40</v>
      </c>
      <c r="AD50" s="133" t="str">
        <f t="shared" si="11"/>
        <v/>
      </c>
      <c r="AE50" s="133">
        <f t="shared" si="12"/>
        <v>-40</v>
      </c>
      <c r="AF50" s="133" t="str">
        <f>VLOOKUP(Table1[[#This Row],[Track]],$F$2672:$H$2715,2,FALSE)</f>
        <v>Qld</v>
      </c>
      <c r="AG50" s="133" t="str">
        <f>VLOOKUP(Table1[[#This Row],[Track]],$F$2672:$H$2715,3,FALSE)</f>
        <v>-</v>
      </c>
      <c r="AH50" s="133" t="str">
        <f>IF(Table1[[#This Row],[Date]]&lt;$AH$2,"",IF(Table1[[#This Row],[Date]]&lt;$AH$3,"Edge","Elite Combo"))</f>
        <v/>
      </c>
      <c r="AI50" s="218">
        <f>Table1[[#This Row],[Time]]</f>
        <v>0.5854166666666667</v>
      </c>
      <c r="AJ50" s="219" t="str">
        <f>Table1[[#This Row],[Track]]</f>
        <v>Eagle Farm</v>
      </c>
      <c r="AK50" s="216">
        <f>Table1[[#This Row],[Race ]]</f>
        <v>5</v>
      </c>
      <c r="AL50" s="219">
        <f>Table1[[#This Row],[TAB]]</f>
        <v>7</v>
      </c>
      <c r="AM50" s="219" t="str">
        <f>Table1[[#This Row],[Selection]]</f>
        <v>Shopping Esprit</v>
      </c>
      <c r="AN50" s="220" t="str">
        <f>Table1[[#This Row],[Sources]]</f>
        <v>Nat-11</v>
      </c>
      <c r="AO50" s="219">
        <f>Table1[[#This Row],[Scale Bet]]</f>
        <v>40</v>
      </c>
    </row>
    <row r="51" spans="5:41" ht="16.5" customHeight="1" x14ac:dyDescent="0.25">
      <c r="E51" s="185">
        <v>45150</v>
      </c>
      <c r="F51" s="35">
        <v>0.59027777777777779</v>
      </c>
      <c r="G51" s="36" t="s">
        <v>100</v>
      </c>
      <c r="H51" s="36">
        <v>5</v>
      </c>
      <c r="I51" s="36">
        <v>1</v>
      </c>
      <c r="J51" s="36" t="s">
        <v>359</v>
      </c>
      <c r="K51" s="36" t="s">
        <v>40</v>
      </c>
      <c r="L51" s="165">
        <v>14</v>
      </c>
      <c r="M51" s="134">
        <f t="shared" si="0"/>
        <v>49</v>
      </c>
      <c r="N51" s="36">
        <f t="shared" si="1"/>
        <v>3</v>
      </c>
      <c r="O51" s="135" t="str">
        <f t="shared" si="2"/>
        <v>Edge-14/Nat-20/Pro Mel-15</v>
      </c>
      <c r="P51" s="186" t="str">
        <f t="shared" si="3"/>
        <v>OK</v>
      </c>
      <c r="Q51" s="187">
        <f t="shared" si="4"/>
        <v>196</v>
      </c>
      <c r="R51" s="150"/>
      <c r="S51" s="187" t="str">
        <f t="shared" si="5"/>
        <v/>
      </c>
      <c r="T51" s="136" t="str">
        <f t="shared" si="6"/>
        <v>Recommendation</v>
      </c>
      <c r="U51" s="137">
        <f>IF(P51="","",IF(N51=1,"",IF(Q51="","",IF(Q51&lt;=100,100,IF(Table1[[#This Row],[Day]]="Wed",100,200)))))</f>
        <v>200</v>
      </c>
      <c r="V51" s="137" t="str">
        <f t="shared" si="7"/>
        <v/>
      </c>
      <c r="W51" s="137">
        <f t="shared" si="8"/>
        <v>-200</v>
      </c>
      <c r="X51" s="133">
        <f>100</f>
        <v>100</v>
      </c>
      <c r="Y51" s="133" t="str">
        <f t="shared" si="9"/>
        <v/>
      </c>
      <c r="Z51" s="133">
        <f t="shared" si="10"/>
        <v>-100</v>
      </c>
      <c r="AA51" s="134" t="str">
        <f>TEXT(Table1[[#This Row],[Date]],"DDD")</f>
        <v>Sat</v>
      </c>
      <c r="AB51" s="133" t="str">
        <f>IF(OR(G51="Doomben",G51="Eagle Farm"),"Q",IF(AND(Q51&gt;1,Q51&lt;55,Table1[[#This Row],[Source]]="Nat"),"Nat OK",IF(AND(Table1[[#This Row],[Source]]&lt;&gt;"Nat",Q51&lt;55),"Poor &lt;55",IF(OR(G51="Randwick",G51="Flemington",G51="Caulfield",G51="Sandown Lake",G51="Sandown Hill"),"Best","ave"))))</f>
        <v>ave</v>
      </c>
      <c r="AC51" s="133">
        <f>IF(Q51="","",IF(AB51="Poor &lt;55",$AC$2*0.2%,IF(AND(AB51="Q",AA51&lt;&gt;"Wed"),$AC$2*0.4%,IF(AND(AB51="Q",AA51="Wed"),$AC$2*0.5%,IF(AND(AB51="Ave",U51=100),$AC$2*0.5%,IF(AND(AB51="ave",U51="",N51=1,AG51="Bush"),$AC$2*1%,IF(AND(AB51="ave",U51="",Q51&gt;100),$AC$2*1.3%,IF(AND(AB51="ave",U51=""),$AC$2*1.2%,IF(AND(AB51="Ave",U51=200),$AC$2*1%,IF(AND(AB51="Best",U51=200),$AC$2*1.5%,IF(AND(AB51="Best",U51="",K51&lt;&gt;"Pro Syd"),$AC$2*0.5%,IF(AND(AB51="Best",U51=""),$AC$2*1%,IF(AND(AB51="Best",U51=100,Table1[[#This Row],[State]]="NSW"),$AC$2*0.4%,IF(AND(AB51="Best",U51=100),$AC$2*1%,IF(Table1[[#This Row],[Adj]]="Nat OK",$AC$2*0.5%,"xxx")))))))))))))))</f>
        <v>100</v>
      </c>
      <c r="AD51" s="133" t="str">
        <f t="shared" si="11"/>
        <v/>
      </c>
      <c r="AE51" s="133">
        <f t="shared" si="12"/>
        <v>-100</v>
      </c>
      <c r="AF51" s="133" t="str">
        <f>VLOOKUP(Table1[[#This Row],[Track]],$F$2672:$H$2715,2,FALSE)</f>
        <v>Vic</v>
      </c>
      <c r="AG51" s="133" t="str">
        <f>VLOOKUP(Table1[[#This Row],[Track]],$F$2672:$H$2715,3,FALSE)</f>
        <v>-</v>
      </c>
      <c r="AH51" s="133" t="str">
        <f>IF(Table1[[#This Row],[Date]]&lt;$AH$2,"",IF(Table1[[#This Row],[Date]]&lt;$AH$3,"Edge","Elite Combo"))</f>
        <v/>
      </c>
      <c r="AI51" s="218">
        <f>Table1[[#This Row],[Time]]</f>
        <v>0.59027777777777779</v>
      </c>
      <c r="AJ51" s="219" t="str">
        <f>Table1[[#This Row],[Track]]</f>
        <v>Moonee Valley</v>
      </c>
      <c r="AK51" s="216">
        <f>Table1[[#This Row],[Race ]]</f>
        <v>5</v>
      </c>
      <c r="AL51" s="219">
        <f>Table1[[#This Row],[TAB]]</f>
        <v>1</v>
      </c>
      <c r="AM51" s="219" t="str">
        <f>Table1[[#This Row],[Selection]]</f>
        <v>Recommendation</v>
      </c>
      <c r="AN51" s="220" t="str">
        <f>Table1[[#This Row],[Sources]]</f>
        <v>Edge-14/Nat-20/Pro Mel-15</v>
      </c>
      <c r="AO51" s="219">
        <f>Table1[[#This Row],[Scale Bet]]</f>
        <v>100</v>
      </c>
    </row>
    <row r="52" spans="5:41" ht="16.5" customHeight="1" x14ac:dyDescent="0.25">
      <c r="E52" s="185">
        <v>45150</v>
      </c>
      <c r="F52" s="35">
        <v>0.59027777777777779</v>
      </c>
      <c r="G52" s="36" t="s">
        <v>100</v>
      </c>
      <c r="H52" s="36">
        <v>5</v>
      </c>
      <c r="I52" s="36">
        <v>1</v>
      </c>
      <c r="J52" s="36" t="s">
        <v>359</v>
      </c>
      <c r="K52" s="36" t="s">
        <v>13</v>
      </c>
      <c r="L52" s="165">
        <v>20</v>
      </c>
      <c r="M52" s="134" t="str">
        <f t="shared" si="0"/>
        <v/>
      </c>
      <c r="N52" s="36" t="str">
        <f t="shared" si="1"/>
        <v/>
      </c>
      <c r="O52" s="135" t="str">
        <f t="shared" si="2"/>
        <v/>
      </c>
      <c r="P52" s="186" t="str">
        <f t="shared" si="3"/>
        <v>OK</v>
      </c>
      <c r="Q52" s="187" t="str">
        <f t="shared" si="4"/>
        <v/>
      </c>
      <c r="R52" s="150"/>
      <c r="S52" s="187" t="str">
        <f t="shared" si="5"/>
        <v/>
      </c>
      <c r="T52" s="136" t="str">
        <f t="shared" si="6"/>
        <v>Recommendation</v>
      </c>
      <c r="U52" s="137" t="str">
        <f>IF(P52="","",IF(N52=1,"",IF(Q52="","",IF(Q52&lt;=100,100,IF(Table1[[#This Row],[Day]]="Wed",100,200)))))</f>
        <v/>
      </c>
      <c r="V52" s="137" t="str">
        <f t="shared" si="7"/>
        <v/>
      </c>
      <c r="W52" s="137" t="str">
        <f t="shared" si="8"/>
        <v/>
      </c>
      <c r="X52" s="133">
        <f>100</f>
        <v>100</v>
      </c>
      <c r="Y52" s="133" t="str">
        <f t="shared" si="9"/>
        <v/>
      </c>
      <c r="Z52" s="133">
        <f t="shared" si="10"/>
        <v>-100</v>
      </c>
      <c r="AA52" s="134" t="str">
        <f>TEXT(Table1[[#This Row],[Date]],"DDD")</f>
        <v>Sat</v>
      </c>
      <c r="AB52" s="133" t="str">
        <f>IF(OR(G52="Doomben",G52="Eagle Farm"),"Q",IF(AND(Q52&gt;1,Q52&lt;55,Table1[[#This Row],[Source]]="Nat"),"Nat OK",IF(AND(Table1[[#This Row],[Source]]&lt;&gt;"Nat",Q52&lt;55),"Poor &lt;55",IF(OR(G52="Randwick",G52="Flemington",G52="Caulfield",G52="Sandown Lake",G52="Sandown Hill"),"Best","ave"))))</f>
        <v>ave</v>
      </c>
      <c r="AC52" s="133" t="str">
        <f>IF(Q52="","",IF(AB52="Poor &lt;55",$AC$2*0.2%,IF(AND(AB52="Q",AA52&lt;&gt;"Wed"),$AC$2*0.4%,IF(AND(AB52="Q",AA52="Wed"),$AC$2*0.5%,IF(AND(AB52="Ave",U52=100),$AC$2*0.5%,IF(AND(AB52="ave",U52="",N52=1,AG52="Bush"),$AC$2*1%,IF(AND(AB52="ave",U52="",Q52&gt;100),$AC$2*1.3%,IF(AND(AB52="ave",U52=""),$AC$2*1.2%,IF(AND(AB52="Ave",U52=200),$AC$2*1%,IF(AND(AB52="Best",U52=200),$AC$2*1.5%,IF(AND(AB52="Best",U52="",K52&lt;&gt;"Pro Syd"),$AC$2*0.5%,IF(AND(AB52="Best",U52=""),$AC$2*1%,IF(AND(AB52="Best",U52=100,Table1[[#This Row],[State]]="NSW"),$AC$2*0.4%,IF(AND(AB52="Best",U52=100),$AC$2*1%,IF(Table1[[#This Row],[Adj]]="Nat OK",$AC$2*0.5%,"xxx")))))))))))))))</f>
        <v/>
      </c>
      <c r="AD52" s="133" t="str">
        <f t="shared" si="11"/>
        <v/>
      </c>
      <c r="AE52" s="133" t="str">
        <f t="shared" si="12"/>
        <v/>
      </c>
      <c r="AF52" s="133" t="str">
        <f>VLOOKUP(Table1[[#This Row],[Track]],$F$2672:$H$2715,2,FALSE)</f>
        <v>Vic</v>
      </c>
      <c r="AG52" s="133" t="str">
        <f>VLOOKUP(Table1[[#This Row],[Track]],$F$2672:$H$2715,3,FALSE)</f>
        <v>-</v>
      </c>
      <c r="AH52" s="133" t="str">
        <f>IF(Table1[[#This Row],[Date]]&lt;$AH$2,"",IF(Table1[[#This Row],[Date]]&lt;$AH$3,"Edge","Elite Combo"))</f>
        <v/>
      </c>
      <c r="AI52" s="218">
        <f>Table1[[#This Row],[Time]]</f>
        <v>0.59027777777777779</v>
      </c>
      <c r="AJ52" s="219" t="str">
        <f>Table1[[#This Row],[Track]]</f>
        <v>Moonee Valley</v>
      </c>
      <c r="AK52" s="216">
        <f>Table1[[#This Row],[Race ]]</f>
        <v>5</v>
      </c>
      <c r="AL52" s="219">
        <f>Table1[[#This Row],[TAB]]</f>
        <v>1</v>
      </c>
      <c r="AM52" s="219" t="str">
        <f>Table1[[#This Row],[Selection]]</f>
        <v>Recommendation</v>
      </c>
      <c r="AN52" s="220" t="str">
        <f>Table1[[#This Row],[Sources]]</f>
        <v/>
      </c>
      <c r="AO52" s="219" t="str">
        <f>Table1[[#This Row],[Scale Bet]]</f>
        <v/>
      </c>
    </row>
    <row r="53" spans="5:41" ht="16.5" customHeight="1" x14ac:dyDescent="0.25">
      <c r="E53" s="185">
        <v>45150</v>
      </c>
      <c r="F53" s="35">
        <v>0.59027777777777779</v>
      </c>
      <c r="G53" s="36" t="s">
        <v>100</v>
      </c>
      <c r="H53" s="36">
        <v>5</v>
      </c>
      <c r="I53" s="36">
        <v>1</v>
      </c>
      <c r="J53" s="36" t="s">
        <v>359</v>
      </c>
      <c r="K53" s="36" t="s">
        <v>18</v>
      </c>
      <c r="L53" s="165">
        <v>15</v>
      </c>
      <c r="M53" s="134" t="str">
        <f t="shared" si="0"/>
        <v/>
      </c>
      <c r="N53" s="36" t="str">
        <f t="shared" si="1"/>
        <v/>
      </c>
      <c r="O53" s="135" t="str">
        <f t="shared" si="2"/>
        <v/>
      </c>
      <c r="P53" s="186" t="str">
        <f t="shared" si="3"/>
        <v>OK</v>
      </c>
      <c r="Q53" s="187" t="str">
        <f t="shared" si="4"/>
        <v/>
      </c>
      <c r="R53" s="150"/>
      <c r="S53" s="187" t="str">
        <f t="shared" si="5"/>
        <v/>
      </c>
      <c r="T53" s="136" t="str">
        <f t="shared" si="6"/>
        <v>Recommendation</v>
      </c>
      <c r="U53" s="137" t="str">
        <f>IF(P53="","",IF(N53=1,"",IF(Q53="","",IF(Q53&lt;=100,100,IF(Table1[[#This Row],[Day]]="Wed",100,200)))))</f>
        <v/>
      </c>
      <c r="V53" s="137" t="str">
        <f t="shared" si="7"/>
        <v/>
      </c>
      <c r="W53" s="137" t="str">
        <f t="shared" si="8"/>
        <v/>
      </c>
      <c r="X53" s="133">
        <f>100</f>
        <v>100</v>
      </c>
      <c r="Y53" s="133" t="str">
        <f t="shared" si="9"/>
        <v/>
      </c>
      <c r="Z53" s="133">
        <f t="shared" si="10"/>
        <v>-100</v>
      </c>
      <c r="AA53" s="134" t="str">
        <f>TEXT(Table1[[#This Row],[Date]],"DDD")</f>
        <v>Sat</v>
      </c>
      <c r="AB53" s="133" t="str">
        <f>IF(OR(G53="Doomben",G53="Eagle Farm"),"Q",IF(AND(Q53&gt;1,Q53&lt;55,Table1[[#This Row],[Source]]="Nat"),"Nat OK",IF(AND(Table1[[#This Row],[Source]]&lt;&gt;"Nat",Q53&lt;55),"Poor &lt;55",IF(OR(G53="Randwick",G53="Flemington",G53="Caulfield",G53="Sandown Lake",G53="Sandown Hill"),"Best","ave"))))</f>
        <v>ave</v>
      </c>
      <c r="AC53" s="133" t="str">
        <f>IF(Q53="","",IF(AB53="Poor &lt;55",$AC$2*0.2%,IF(AND(AB53="Q",AA53&lt;&gt;"Wed"),$AC$2*0.4%,IF(AND(AB53="Q",AA53="Wed"),$AC$2*0.5%,IF(AND(AB53="Ave",U53=100),$AC$2*0.5%,IF(AND(AB53="ave",U53="",N53=1,AG53="Bush"),$AC$2*1%,IF(AND(AB53="ave",U53="",Q53&gt;100),$AC$2*1.3%,IF(AND(AB53="ave",U53=""),$AC$2*1.2%,IF(AND(AB53="Ave",U53=200),$AC$2*1%,IF(AND(AB53="Best",U53=200),$AC$2*1.5%,IF(AND(AB53="Best",U53="",K53&lt;&gt;"Pro Syd"),$AC$2*0.5%,IF(AND(AB53="Best",U53=""),$AC$2*1%,IF(AND(AB53="Best",U53=100,Table1[[#This Row],[State]]="NSW"),$AC$2*0.4%,IF(AND(AB53="Best",U53=100),$AC$2*1%,IF(Table1[[#This Row],[Adj]]="Nat OK",$AC$2*0.5%,"xxx")))))))))))))))</f>
        <v/>
      </c>
      <c r="AD53" s="133" t="str">
        <f t="shared" si="11"/>
        <v/>
      </c>
      <c r="AE53" s="133" t="str">
        <f t="shared" si="12"/>
        <v/>
      </c>
      <c r="AF53" s="133" t="str">
        <f>VLOOKUP(Table1[[#This Row],[Track]],$F$2672:$H$2715,2,FALSE)</f>
        <v>Vic</v>
      </c>
      <c r="AG53" s="133" t="str">
        <f>VLOOKUP(Table1[[#This Row],[Track]],$F$2672:$H$2715,3,FALSE)</f>
        <v>-</v>
      </c>
      <c r="AH53" s="133" t="str">
        <f>IF(Table1[[#This Row],[Date]]&lt;$AH$2,"",IF(Table1[[#This Row],[Date]]&lt;$AH$3,"Edge","Elite Combo"))</f>
        <v/>
      </c>
      <c r="AI53" s="218">
        <f>Table1[[#This Row],[Time]]</f>
        <v>0.59027777777777779</v>
      </c>
      <c r="AJ53" s="219" t="str">
        <f>Table1[[#This Row],[Track]]</f>
        <v>Moonee Valley</v>
      </c>
      <c r="AK53" s="216">
        <f>Table1[[#This Row],[Race ]]</f>
        <v>5</v>
      </c>
      <c r="AL53" s="219">
        <f>Table1[[#This Row],[TAB]]</f>
        <v>1</v>
      </c>
      <c r="AM53" s="219" t="str">
        <f>Table1[[#This Row],[Selection]]</f>
        <v>Recommendation</v>
      </c>
      <c r="AN53" s="220" t="str">
        <f>Table1[[#This Row],[Sources]]</f>
        <v/>
      </c>
      <c r="AO53" s="219" t="str">
        <f>Table1[[#This Row],[Scale Bet]]</f>
        <v/>
      </c>
    </row>
    <row r="54" spans="5:41" ht="16.5" customHeight="1" x14ac:dyDescent="0.25">
      <c r="E54" s="185">
        <v>45150</v>
      </c>
      <c r="F54" s="35">
        <v>0.59027777777777779</v>
      </c>
      <c r="G54" s="36" t="s">
        <v>100</v>
      </c>
      <c r="H54" s="36">
        <v>5</v>
      </c>
      <c r="I54" s="36">
        <v>9</v>
      </c>
      <c r="J54" s="36" t="s">
        <v>972</v>
      </c>
      <c r="K54" s="36" t="s">
        <v>40</v>
      </c>
      <c r="L54" s="165">
        <v>10</v>
      </c>
      <c r="M54" s="134">
        <f t="shared" si="0"/>
        <v>23</v>
      </c>
      <c r="N54" s="36">
        <f t="shared" si="1"/>
        <v>2</v>
      </c>
      <c r="O54" s="135" t="str">
        <f t="shared" si="2"/>
        <v>Edge-10/Pro Mel-13</v>
      </c>
      <c r="P54" s="186" t="str">
        <f t="shared" si="3"/>
        <v>OK</v>
      </c>
      <c r="Q54" s="187">
        <f t="shared" si="4"/>
        <v>92</v>
      </c>
      <c r="R54" s="150"/>
      <c r="S54" s="187" t="str">
        <f t="shared" si="5"/>
        <v/>
      </c>
      <c r="T54" s="136" t="str">
        <f t="shared" si="6"/>
        <v>Shalaman</v>
      </c>
      <c r="U54" s="137">
        <f>IF(P54="","",IF(N54=1,"",IF(Q54="","",IF(Q54&lt;=100,100,IF(Table1[[#This Row],[Day]]="Wed",100,200)))))</f>
        <v>100</v>
      </c>
      <c r="V54" s="137" t="str">
        <f t="shared" si="7"/>
        <v/>
      </c>
      <c r="W54" s="137">
        <f t="shared" si="8"/>
        <v>-100</v>
      </c>
      <c r="X54" s="133">
        <f>100</f>
        <v>100</v>
      </c>
      <c r="Y54" s="133" t="str">
        <f t="shared" si="9"/>
        <v/>
      </c>
      <c r="Z54" s="133">
        <f t="shared" si="10"/>
        <v>-100</v>
      </c>
      <c r="AA54" s="134" t="str">
        <f>TEXT(Table1[[#This Row],[Date]],"DDD")</f>
        <v>Sat</v>
      </c>
      <c r="AB54" s="133" t="str">
        <f>IF(OR(G54="Doomben",G54="Eagle Farm"),"Q",IF(AND(Q54&gt;1,Q54&lt;55,Table1[[#This Row],[Source]]="Nat"),"Nat OK",IF(AND(Table1[[#This Row],[Source]]&lt;&gt;"Nat",Q54&lt;55),"Poor &lt;55",IF(OR(G54="Randwick",G54="Flemington",G54="Caulfield",G54="Sandown Lake",G54="Sandown Hill"),"Best","ave"))))</f>
        <v>ave</v>
      </c>
      <c r="AC54" s="133">
        <f>IF(Q54="","",IF(AB54="Poor &lt;55",$AC$2*0.2%,IF(AND(AB54="Q",AA54&lt;&gt;"Wed"),$AC$2*0.4%,IF(AND(AB54="Q",AA54="Wed"),$AC$2*0.5%,IF(AND(AB54="Ave",U54=100),$AC$2*0.5%,IF(AND(AB54="ave",U54="",N54=1,AG54="Bush"),$AC$2*1%,IF(AND(AB54="ave",U54="",Q54&gt;100),$AC$2*1.3%,IF(AND(AB54="ave",U54=""),$AC$2*1.2%,IF(AND(AB54="Ave",U54=200),$AC$2*1%,IF(AND(AB54="Best",U54=200),$AC$2*1.5%,IF(AND(AB54="Best",U54="",K54&lt;&gt;"Pro Syd"),$AC$2*0.5%,IF(AND(AB54="Best",U54=""),$AC$2*1%,IF(AND(AB54="Best",U54=100,Table1[[#This Row],[State]]="NSW"),$AC$2*0.4%,IF(AND(AB54="Best",U54=100),$AC$2*1%,IF(Table1[[#This Row],[Adj]]="Nat OK",$AC$2*0.5%,"xxx")))))))))))))))</f>
        <v>50</v>
      </c>
      <c r="AD54" s="133" t="str">
        <f t="shared" si="11"/>
        <v/>
      </c>
      <c r="AE54" s="133">
        <f t="shared" si="12"/>
        <v>-50</v>
      </c>
      <c r="AF54" s="133" t="str">
        <f>VLOOKUP(Table1[[#This Row],[Track]],$F$2672:$H$2715,2,FALSE)</f>
        <v>Vic</v>
      </c>
      <c r="AG54" s="133" t="str">
        <f>VLOOKUP(Table1[[#This Row],[Track]],$F$2672:$H$2715,3,FALSE)</f>
        <v>-</v>
      </c>
      <c r="AH54" s="133" t="str">
        <f>IF(Table1[[#This Row],[Date]]&lt;$AH$2,"",IF(Table1[[#This Row],[Date]]&lt;$AH$3,"Edge","Elite Combo"))</f>
        <v/>
      </c>
      <c r="AI54" s="218">
        <f>Table1[[#This Row],[Time]]</f>
        <v>0.59027777777777779</v>
      </c>
      <c r="AJ54" s="219" t="str">
        <f>Table1[[#This Row],[Track]]</f>
        <v>Moonee Valley</v>
      </c>
      <c r="AK54" s="216">
        <f>Table1[[#This Row],[Race ]]</f>
        <v>5</v>
      </c>
      <c r="AL54" s="219">
        <f>Table1[[#This Row],[TAB]]</f>
        <v>9</v>
      </c>
      <c r="AM54" s="219" t="str">
        <f>Table1[[#This Row],[Selection]]</f>
        <v>Shalaman</v>
      </c>
      <c r="AN54" s="220" t="str">
        <f>Table1[[#This Row],[Sources]]</f>
        <v>Edge-10/Pro Mel-13</v>
      </c>
      <c r="AO54" s="219">
        <f>Table1[[#This Row],[Scale Bet]]</f>
        <v>50</v>
      </c>
    </row>
    <row r="55" spans="5:41" ht="16.5" customHeight="1" x14ac:dyDescent="0.25">
      <c r="E55" s="185">
        <v>45150</v>
      </c>
      <c r="F55" s="35">
        <v>0.59027777777777779</v>
      </c>
      <c r="G55" s="36" t="s">
        <v>100</v>
      </c>
      <c r="H55" s="36">
        <v>5</v>
      </c>
      <c r="I55" s="36">
        <v>9</v>
      </c>
      <c r="J55" s="36" t="s">
        <v>972</v>
      </c>
      <c r="K55" s="36" t="s">
        <v>18</v>
      </c>
      <c r="L55" s="165">
        <v>13</v>
      </c>
      <c r="M55" s="134" t="str">
        <f t="shared" si="0"/>
        <v/>
      </c>
      <c r="N55" s="36" t="str">
        <f t="shared" si="1"/>
        <v/>
      </c>
      <c r="O55" s="135" t="str">
        <f t="shared" si="2"/>
        <v/>
      </c>
      <c r="P55" s="186" t="str">
        <f t="shared" si="3"/>
        <v>OK</v>
      </c>
      <c r="Q55" s="187" t="str">
        <f t="shared" si="4"/>
        <v/>
      </c>
      <c r="R55" s="150"/>
      <c r="S55" s="187" t="str">
        <f t="shared" si="5"/>
        <v/>
      </c>
      <c r="T55" s="136" t="str">
        <f t="shared" si="6"/>
        <v>Shalaman</v>
      </c>
      <c r="U55" s="137" t="str">
        <f>IF(P55="","",IF(N55=1,"",IF(Q55="","",IF(Q55&lt;=100,100,IF(Table1[[#This Row],[Day]]="Wed",100,200)))))</f>
        <v/>
      </c>
      <c r="V55" s="137" t="str">
        <f t="shared" si="7"/>
        <v/>
      </c>
      <c r="W55" s="137" t="str">
        <f t="shared" si="8"/>
        <v/>
      </c>
      <c r="X55" s="133">
        <f>100</f>
        <v>100</v>
      </c>
      <c r="Y55" s="133" t="str">
        <f t="shared" si="9"/>
        <v/>
      </c>
      <c r="Z55" s="133">
        <f t="shared" si="10"/>
        <v>-100</v>
      </c>
      <c r="AA55" s="134" t="str">
        <f>TEXT(Table1[[#This Row],[Date]],"DDD")</f>
        <v>Sat</v>
      </c>
      <c r="AB55" s="133" t="str">
        <f>IF(OR(G55="Doomben",G55="Eagle Farm"),"Q",IF(AND(Q55&gt;1,Q55&lt;55,Table1[[#This Row],[Source]]="Nat"),"Nat OK",IF(AND(Table1[[#This Row],[Source]]&lt;&gt;"Nat",Q55&lt;55),"Poor &lt;55",IF(OR(G55="Randwick",G55="Flemington",G55="Caulfield",G55="Sandown Lake",G55="Sandown Hill"),"Best","ave"))))</f>
        <v>ave</v>
      </c>
      <c r="AC55" s="133" t="str">
        <f>IF(Q55="","",IF(AB55="Poor &lt;55",$AC$2*0.2%,IF(AND(AB55="Q",AA55&lt;&gt;"Wed"),$AC$2*0.4%,IF(AND(AB55="Q",AA55="Wed"),$AC$2*0.5%,IF(AND(AB55="Ave",U55=100),$AC$2*0.5%,IF(AND(AB55="ave",U55="",N55=1,AG55="Bush"),$AC$2*1%,IF(AND(AB55="ave",U55="",Q55&gt;100),$AC$2*1.3%,IF(AND(AB55="ave",U55=""),$AC$2*1.2%,IF(AND(AB55="Ave",U55=200),$AC$2*1%,IF(AND(AB55="Best",U55=200),$AC$2*1.5%,IF(AND(AB55="Best",U55="",K55&lt;&gt;"Pro Syd"),$AC$2*0.5%,IF(AND(AB55="Best",U55=""),$AC$2*1%,IF(AND(AB55="Best",U55=100,Table1[[#This Row],[State]]="NSW"),$AC$2*0.4%,IF(AND(AB55="Best",U55=100),$AC$2*1%,IF(Table1[[#This Row],[Adj]]="Nat OK",$AC$2*0.5%,"xxx")))))))))))))))</f>
        <v/>
      </c>
      <c r="AD55" s="133" t="str">
        <f t="shared" si="11"/>
        <v/>
      </c>
      <c r="AE55" s="133" t="str">
        <f t="shared" si="12"/>
        <v/>
      </c>
      <c r="AF55" s="133" t="str">
        <f>VLOOKUP(Table1[[#This Row],[Track]],$F$2672:$H$2715,2,FALSE)</f>
        <v>Vic</v>
      </c>
      <c r="AG55" s="133" t="str">
        <f>VLOOKUP(Table1[[#This Row],[Track]],$F$2672:$H$2715,3,FALSE)</f>
        <v>-</v>
      </c>
      <c r="AH55" s="133" t="str">
        <f>IF(Table1[[#This Row],[Date]]&lt;$AH$2,"",IF(Table1[[#This Row],[Date]]&lt;$AH$3,"Edge","Elite Combo"))</f>
        <v/>
      </c>
      <c r="AI55" s="218">
        <f>Table1[[#This Row],[Time]]</f>
        <v>0.59027777777777779</v>
      </c>
      <c r="AJ55" s="219" t="str">
        <f>Table1[[#This Row],[Track]]</f>
        <v>Moonee Valley</v>
      </c>
      <c r="AK55" s="216">
        <f>Table1[[#This Row],[Race ]]</f>
        <v>5</v>
      </c>
      <c r="AL55" s="219">
        <f>Table1[[#This Row],[TAB]]</f>
        <v>9</v>
      </c>
      <c r="AM55" s="219" t="str">
        <f>Table1[[#This Row],[Selection]]</f>
        <v>Shalaman</v>
      </c>
      <c r="AN55" s="220" t="str">
        <f>Table1[[#This Row],[Sources]]</f>
        <v/>
      </c>
      <c r="AO55" s="219" t="str">
        <f>Table1[[#This Row],[Scale Bet]]</f>
        <v/>
      </c>
    </row>
    <row r="56" spans="5:41" ht="16.5" customHeight="1" x14ac:dyDescent="0.25">
      <c r="E56" s="185">
        <v>45150</v>
      </c>
      <c r="F56" s="35">
        <v>0.60416666666666663</v>
      </c>
      <c r="G56" s="36" t="s">
        <v>17</v>
      </c>
      <c r="H56" s="36">
        <v>6</v>
      </c>
      <c r="I56" s="36">
        <v>8</v>
      </c>
      <c r="J56" s="36" t="s">
        <v>596</v>
      </c>
      <c r="K56" s="36" t="s">
        <v>1</v>
      </c>
      <c r="L56" s="165">
        <v>10</v>
      </c>
      <c r="M56" s="134">
        <f t="shared" si="0"/>
        <v>10</v>
      </c>
      <c r="N56" s="36">
        <f t="shared" si="1"/>
        <v>1</v>
      </c>
      <c r="O56" s="135" t="str">
        <f t="shared" si="2"/>
        <v>E4-10</v>
      </c>
      <c r="P56" s="186" t="str">
        <f t="shared" si="3"/>
        <v>OK</v>
      </c>
      <c r="Q56" s="187">
        <f t="shared" si="4"/>
        <v>40</v>
      </c>
      <c r="R56" s="150"/>
      <c r="S56" s="187" t="str">
        <f t="shared" si="5"/>
        <v/>
      </c>
      <c r="T56" s="136" t="str">
        <f t="shared" si="6"/>
        <v>Call Di</v>
      </c>
      <c r="U56" s="137" t="str">
        <f>IF(P56="","",IF(N56=1,"",IF(Q56="","",IF(Q56&lt;=100,100,IF(Table1[[#This Row],[Day]]="Wed",100,200)))))</f>
        <v/>
      </c>
      <c r="V56" s="137" t="str">
        <f t="shared" si="7"/>
        <v/>
      </c>
      <c r="W56" s="137" t="str">
        <f t="shared" si="8"/>
        <v/>
      </c>
      <c r="X56" s="133">
        <f>100</f>
        <v>100</v>
      </c>
      <c r="Y56" s="133" t="str">
        <f t="shared" si="9"/>
        <v/>
      </c>
      <c r="Z56" s="133">
        <f t="shared" si="10"/>
        <v>-100</v>
      </c>
      <c r="AA56" s="134" t="str">
        <f>TEXT(Table1[[#This Row],[Date]],"DDD")</f>
        <v>Sat</v>
      </c>
      <c r="AB56" s="133" t="str">
        <f>IF(OR(G56="Doomben",G56="Eagle Farm"),"Q",IF(AND(Q56&gt;1,Q56&lt;55,Table1[[#This Row],[Source]]="Nat"),"Nat OK",IF(AND(Table1[[#This Row],[Source]]&lt;&gt;"Nat",Q56&lt;55),"Poor &lt;55",IF(OR(G56="Randwick",G56="Flemington",G56="Caulfield",G56="Sandown Lake",G56="Sandown Hill"),"Best","ave"))))</f>
        <v>Poor &lt;55</v>
      </c>
      <c r="AC56" s="133">
        <f>IF(Q56="","",IF(AB56="Poor &lt;55",$AC$2*0.2%,IF(AND(AB56="Q",AA56&lt;&gt;"Wed"),$AC$2*0.4%,IF(AND(AB56="Q",AA56="Wed"),$AC$2*0.5%,IF(AND(AB56="Ave",U56=100),$AC$2*0.5%,IF(AND(AB56="ave",U56="",N56=1,AG56="Bush"),$AC$2*1%,IF(AND(AB56="ave",U56="",Q56&gt;100),$AC$2*1.3%,IF(AND(AB56="ave",U56=""),$AC$2*1.2%,IF(AND(AB56="Ave",U56=200),$AC$2*1%,IF(AND(AB56="Best",U56=200),$AC$2*1.5%,IF(AND(AB56="Best",U56="",K56&lt;&gt;"Pro Syd"),$AC$2*0.5%,IF(AND(AB56="Best",U56=""),$AC$2*1%,IF(AND(AB56="Best",U56=100,Table1[[#This Row],[State]]="NSW"),$AC$2*0.4%,IF(AND(AB56="Best",U56=100),$AC$2*1%,IF(Table1[[#This Row],[Adj]]="Nat OK",$AC$2*0.5%,"xxx")))))))))))))))</f>
        <v>20</v>
      </c>
      <c r="AD56" s="133" t="str">
        <f t="shared" si="11"/>
        <v/>
      </c>
      <c r="AE56" s="133">
        <f t="shared" si="12"/>
        <v>-20</v>
      </c>
      <c r="AF56" s="133" t="str">
        <f>VLOOKUP(Table1[[#This Row],[Track]],$F$2672:$H$2715,2,FALSE)</f>
        <v>NSW</v>
      </c>
      <c r="AG56" s="133" t="str">
        <f>VLOOKUP(Table1[[#This Row],[Track]],$F$2672:$H$2715,3,FALSE)</f>
        <v>-</v>
      </c>
      <c r="AH56" s="133" t="str">
        <f>IF(Table1[[#This Row],[Date]]&lt;$AH$2,"",IF(Table1[[#This Row],[Date]]&lt;$AH$3,"Edge","Elite Combo"))</f>
        <v/>
      </c>
      <c r="AI56" s="218">
        <f>Table1[[#This Row],[Time]]</f>
        <v>0.60416666666666663</v>
      </c>
      <c r="AJ56" s="219" t="str">
        <f>Table1[[#This Row],[Track]]</f>
        <v>Rosehill</v>
      </c>
      <c r="AK56" s="216">
        <f>Table1[[#This Row],[Race ]]</f>
        <v>6</v>
      </c>
      <c r="AL56" s="219">
        <f>Table1[[#This Row],[TAB]]</f>
        <v>8</v>
      </c>
      <c r="AM56" s="219" t="str">
        <f>Table1[[#This Row],[Selection]]</f>
        <v>Call Di</v>
      </c>
      <c r="AN56" s="220" t="str">
        <f>Table1[[#This Row],[Sources]]</f>
        <v>E4-10</v>
      </c>
      <c r="AO56" s="219">
        <f>Table1[[#This Row],[Scale Bet]]</f>
        <v>20</v>
      </c>
    </row>
    <row r="57" spans="5:41" ht="16.5" customHeight="1" x14ac:dyDescent="0.25">
      <c r="E57" s="185">
        <v>45150</v>
      </c>
      <c r="F57" s="35">
        <v>0.60416666666666663</v>
      </c>
      <c r="G57" s="36" t="s">
        <v>17</v>
      </c>
      <c r="H57" s="36">
        <v>6</v>
      </c>
      <c r="I57" s="36">
        <v>5</v>
      </c>
      <c r="J57" s="36" t="s">
        <v>1032</v>
      </c>
      <c r="K57" s="36" t="s">
        <v>60</v>
      </c>
      <c r="L57" s="165">
        <v>10</v>
      </c>
      <c r="M57" s="134">
        <f t="shared" si="0"/>
        <v>10</v>
      </c>
      <c r="N57" s="36">
        <f t="shared" si="1"/>
        <v>1</v>
      </c>
      <c r="O57" s="135" t="str">
        <f t="shared" si="2"/>
        <v>Pro Syd-10</v>
      </c>
      <c r="P57" s="186" t="str">
        <f t="shared" si="3"/>
        <v>OK</v>
      </c>
      <c r="Q57" s="187">
        <f t="shared" si="4"/>
        <v>40</v>
      </c>
      <c r="R57" s="150"/>
      <c r="S57" s="187" t="str">
        <f t="shared" si="5"/>
        <v/>
      </c>
      <c r="T57" s="136" t="str">
        <f t="shared" si="6"/>
        <v>Fearnought</v>
      </c>
      <c r="U57" s="137" t="str">
        <f>IF(P57="","",IF(N57=1,"",IF(Q57="","",IF(Q57&lt;=100,100,IF(Table1[[#This Row],[Day]]="Wed",100,200)))))</f>
        <v/>
      </c>
      <c r="V57" s="137" t="str">
        <f t="shared" si="7"/>
        <v/>
      </c>
      <c r="W57" s="137" t="str">
        <f t="shared" si="8"/>
        <v/>
      </c>
      <c r="X57" s="133">
        <f>100</f>
        <v>100</v>
      </c>
      <c r="Y57" s="133" t="str">
        <f t="shared" si="9"/>
        <v/>
      </c>
      <c r="Z57" s="133">
        <f t="shared" si="10"/>
        <v>-100</v>
      </c>
      <c r="AA57" s="134" t="str">
        <f>TEXT(Table1[[#This Row],[Date]],"DDD")</f>
        <v>Sat</v>
      </c>
      <c r="AB57" s="133" t="str">
        <f>IF(OR(G57="Doomben",G57="Eagle Farm"),"Q",IF(AND(Q57&gt;1,Q57&lt;55,Table1[[#This Row],[Source]]="Nat"),"Nat OK",IF(AND(Table1[[#This Row],[Source]]&lt;&gt;"Nat",Q57&lt;55),"Poor &lt;55",IF(OR(G57="Randwick",G57="Flemington",G57="Caulfield",G57="Sandown Lake",G57="Sandown Hill"),"Best","ave"))))</f>
        <v>Poor &lt;55</v>
      </c>
      <c r="AC57" s="133">
        <f>IF(Q57="","",IF(AB57="Poor &lt;55",$AC$2*0.2%,IF(AND(AB57="Q",AA57&lt;&gt;"Wed"),$AC$2*0.4%,IF(AND(AB57="Q",AA57="Wed"),$AC$2*0.5%,IF(AND(AB57="Ave",U57=100),$AC$2*0.5%,IF(AND(AB57="ave",U57="",N57=1,AG57="Bush"),$AC$2*1%,IF(AND(AB57="ave",U57="",Q57&gt;100),$AC$2*1.3%,IF(AND(AB57="ave",U57=""),$AC$2*1.2%,IF(AND(AB57="Ave",U57=200),$AC$2*1%,IF(AND(AB57="Best",U57=200),$AC$2*1.5%,IF(AND(AB57="Best",U57="",K57&lt;&gt;"Pro Syd"),$AC$2*0.5%,IF(AND(AB57="Best",U57=""),$AC$2*1%,IF(AND(AB57="Best",U57=100,Table1[[#This Row],[State]]="NSW"),$AC$2*0.4%,IF(AND(AB57="Best",U57=100),$AC$2*1%,IF(Table1[[#This Row],[Adj]]="Nat OK",$AC$2*0.5%,"xxx")))))))))))))))</f>
        <v>20</v>
      </c>
      <c r="AD57" s="133" t="str">
        <f t="shared" si="11"/>
        <v/>
      </c>
      <c r="AE57" s="133">
        <f t="shared" si="12"/>
        <v>-20</v>
      </c>
      <c r="AF57" s="133" t="str">
        <f>VLOOKUP(Table1[[#This Row],[Track]],$F$2672:$H$2715,2,FALSE)</f>
        <v>NSW</v>
      </c>
      <c r="AG57" s="133" t="str">
        <f>VLOOKUP(Table1[[#This Row],[Track]],$F$2672:$H$2715,3,FALSE)</f>
        <v>-</v>
      </c>
      <c r="AH57" s="133" t="str">
        <f>IF(Table1[[#This Row],[Date]]&lt;$AH$2,"",IF(Table1[[#This Row],[Date]]&lt;$AH$3,"Edge","Elite Combo"))</f>
        <v/>
      </c>
      <c r="AI57" s="218">
        <f>Table1[[#This Row],[Time]]</f>
        <v>0.60416666666666663</v>
      </c>
      <c r="AJ57" s="219" t="str">
        <f>Table1[[#This Row],[Track]]</f>
        <v>Rosehill</v>
      </c>
      <c r="AK57" s="216">
        <f>Table1[[#This Row],[Race ]]</f>
        <v>6</v>
      </c>
      <c r="AL57" s="219">
        <f>Table1[[#This Row],[TAB]]</f>
        <v>5</v>
      </c>
      <c r="AM57" s="219" t="str">
        <f>Table1[[#This Row],[Selection]]</f>
        <v>Fearnought</v>
      </c>
      <c r="AN57" s="220" t="str">
        <f>Table1[[#This Row],[Sources]]</f>
        <v>Pro Syd-10</v>
      </c>
      <c r="AO57" s="219">
        <f>Table1[[#This Row],[Scale Bet]]</f>
        <v>20</v>
      </c>
    </row>
    <row r="58" spans="5:41" ht="16.5" customHeight="1" x14ac:dyDescent="0.25">
      <c r="E58" s="185">
        <v>45150</v>
      </c>
      <c r="F58" s="35">
        <v>0.60416666666666663</v>
      </c>
      <c r="G58" s="36" t="s">
        <v>17</v>
      </c>
      <c r="H58" s="36">
        <v>6</v>
      </c>
      <c r="I58" s="36">
        <v>2</v>
      </c>
      <c r="J58" s="36" t="s">
        <v>697</v>
      </c>
      <c r="K58" s="36" t="s">
        <v>60</v>
      </c>
      <c r="L58" s="165">
        <v>10</v>
      </c>
      <c r="M58" s="134">
        <f t="shared" si="0"/>
        <v>10</v>
      </c>
      <c r="N58" s="36">
        <f t="shared" si="1"/>
        <v>1</v>
      </c>
      <c r="O58" s="135" t="str">
        <f t="shared" si="2"/>
        <v>Pro Syd-10</v>
      </c>
      <c r="P58" s="186" t="str">
        <f t="shared" si="3"/>
        <v>OK</v>
      </c>
      <c r="Q58" s="187">
        <f t="shared" si="4"/>
        <v>40</v>
      </c>
      <c r="R58" s="150">
        <v>8.5</v>
      </c>
      <c r="S58" s="187">
        <f t="shared" si="5"/>
        <v>340</v>
      </c>
      <c r="T58" s="136" t="str">
        <f t="shared" si="6"/>
        <v>Powerful Peg</v>
      </c>
      <c r="U58" s="137" t="str">
        <f>IF(P58="","",IF(N58=1,"",IF(Q58="","",IF(Q58&lt;=100,100,IF(Table1[[#This Row],[Day]]="Wed",100,200)))))</f>
        <v/>
      </c>
      <c r="V58" s="137" t="str">
        <f t="shared" si="7"/>
        <v/>
      </c>
      <c r="W58" s="137" t="str">
        <f t="shared" si="8"/>
        <v/>
      </c>
      <c r="X58" s="133">
        <f>100</f>
        <v>100</v>
      </c>
      <c r="Y58" s="133">
        <f t="shared" si="9"/>
        <v>850</v>
      </c>
      <c r="Z58" s="133">
        <f t="shared" si="10"/>
        <v>750</v>
      </c>
      <c r="AA58" s="134" t="str">
        <f>TEXT(Table1[[#This Row],[Date]],"DDD")</f>
        <v>Sat</v>
      </c>
      <c r="AB58" s="133" t="str">
        <f>IF(OR(G58="Doomben",G58="Eagle Farm"),"Q",IF(AND(Q58&gt;1,Q58&lt;55,Table1[[#This Row],[Source]]="Nat"),"Nat OK",IF(AND(Table1[[#This Row],[Source]]&lt;&gt;"Nat",Q58&lt;55),"Poor &lt;55",IF(OR(G58="Randwick",G58="Flemington",G58="Caulfield",G58="Sandown Lake",G58="Sandown Hill"),"Best","ave"))))</f>
        <v>Poor &lt;55</v>
      </c>
      <c r="AC58" s="133">
        <f>IF(Q58="","",IF(AB58="Poor &lt;55",$AC$2*0.2%,IF(AND(AB58="Q",AA58&lt;&gt;"Wed"),$AC$2*0.4%,IF(AND(AB58="Q",AA58="Wed"),$AC$2*0.5%,IF(AND(AB58="Ave",U58=100),$AC$2*0.5%,IF(AND(AB58="ave",U58="",N58=1,AG58="Bush"),$AC$2*1%,IF(AND(AB58="ave",U58="",Q58&gt;100),$AC$2*1.3%,IF(AND(AB58="ave",U58=""),$AC$2*1.2%,IF(AND(AB58="Ave",U58=200),$AC$2*1%,IF(AND(AB58="Best",U58=200),$AC$2*1.5%,IF(AND(AB58="Best",U58="",K58&lt;&gt;"Pro Syd"),$AC$2*0.5%,IF(AND(AB58="Best",U58=""),$AC$2*1%,IF(AND(AB58="Best",U58=100,Table1[[#This Row],[State]]="NSW"),$AC$2*0.4%,IF(AND(AB58="Best",U58=100),$AC$2*1%,IF(Table1[[#This Row],[Adj]]="Nat OK",$AC$2*0.5%,"xxx")))))))))))))))</f>
        <v>20</v>
      </c>
      <c r="AD58" s="133">
        <f t="shared" si="11"/>
        <v>170</v>
      </c>
      <c r="AE58" s="133">
        <f t="shared" si="12"/>
        <v>150</v>
      </c>
      <c r="AF58" s="133" t="str">
        <f>VLOOKUP(Table1[[#This Row],[Track]],$F$2672:$H$2715,2,FALSE)</f>
        <v>NSW</v>
      </c>
      <c r="AG58" s="133" t="str">
        <f>VLOOKUP(Table1[[#This Row],[Track]],$F$2672:$H$2715,3,FALSE)</f>
        <v>-</v>
      </c>
      <c r="AH58" s="133" t="str">
        <f>IF(Table1[[#This Row],[Date]]&lt;$AH$2,"",IF(Table1[[#This Row],[Date]]&lt;$AH$3,"Edge","Elite Combo"))</f>
        <v/>
      </c>
      <c r="AI58" s="218">
        <f>Table1[[#This Row],[Time]]</f>
        <v>0.60416666666666663</v>
      </c>
      <c r="AJ58" s="219" t="str">
        <f>Table1[[#This Row],[Track]]</f>
        <v>Rosehill</v>
      </c>
      <c r="AK58" s="216">
        <f>Table1[[#This Row],[Race ]]</f>
        <v>6</v>
      </c>
      <c r="AL58" s="219">
        <f>Table1[[#This Row],[TAB]]</f>
        <v>2</v>
      </c>
      <c r="AM58" s="219" t="str">
        <f>Table1[[#This Row],[Selection]]</f>
        <v>Powerful Peg</v>
      </c>
      <c r="AN58" s="220" t="str">
        <f>Table1[[#This Row],[Sources]]</f>
        <v>Pro Syd-10</v>
      </c>
      <c r="AO58" s="219">
        <f>Table1[[#This Row],[Scale Bet]]</f>
        <v>20</v>
      </c>
    </row>
    <row r="59" spans="5:41" ht="16.5" customHeight="1" x14ac:dyDescent="0.25">
      <c r="E59" s="185">
        <v>45150</v>
      </c>
      <c r="F59" s="35">
        <v>0.60972222222222217</v>
      </c>
      <c r="G59" s="36" t="s">
        <v>28</v>
      </c>
      <c r="H59" s="36">
        <v>6</v>
      </c>
      <c r="I59" s="36">
        <v>5</v>
      </c>
      <c r="J59" s="36" t="s">
        <v>825</v>
      </c>
      <c r="K59" s="36" t="s">
        <v>13</v>
      </c>
      <c r="L59" s="165">
        <v>11</v>
      </c>
      <c r="M59" s="134">
        <f t="shared" si="0"/>
        <v>11</v>
      </c>
      <c r="N59" s="36">
        <f t="shared" si="1"/>
        <v>1</v>
      </c>
      <c r="O59" s="135" t="str">
        <f t="shared" si="2"/>
        <v>Nat-11</v>
      </c>
      <c r="P59" s="186" t="str">
        <f t="shared" si="3"/>
        <v/>
      </c>
      <c r="Q59" s="187">
        <f t="shared" si="4"/>
        <v>44</v>
      </c>
      <c r="R59" s="150"/>
      <c r="S59" s="187" t="str">
        <f t="shared" si="5"/>
        <v/>
      </c>
      <c r="T59" s="136" t="str">
        <f t="shared" si="6"/>
        <v>Jemeldi</v>
      </c>
      <c r="U59" s="137" t="str">
        <f>IF(P59="","",IF(N59=1,"",IF(Q59="","",IF(Q59&lt;=100,100,IF(Table1[[#This Row],[Day]]="Wed",100,200)))))</f>
        <v/>
      </c>
      <c r="V59" s="137" t="str">
        <f t="shared" si="7"/>
        <v/>
      </c>
      <c r="W59" s="137" t="str">
        <f t="shared" si="8"/>
        <v/>
      </c>
      <c r="X59" s="133">
        <f>100</f>
        <v>100</v>
      </c>
      <c r="Y59" s="133" t="str">
        <f t="shared" si="9"/>
        <v/>
      </c>
      <c r="Z59" s="133">
        <f t="shared" si="10"/>
        <v>-100</v>
      </c>
      <c r="AA59" s="134" t="str">
        <f>TEXT(Table1[[#This Row],[Date]],"DDD")</f>
        <v>Sat</v>
      </c>
      <c r="AB59" s="133" t="str">
        <f>IF(OR(G59="Doomben",G59="Eagle Farm"),"Q",IF(AND(Q59&gt;1,Q59&lt;55,Table1[[#This Row],[Source]]="Nat"),"Nat OK",IF(AND(Table1[[#This Row],[Source]]&lt;&gt;"Nat",Q59&lt;55),"Poor &lt;55",IF(OR(G59="Randwick",G59="Flemington",G59="Caulfield",G59="Sandown Lake",G59="Sandown Hill"),"Best","ave"))))</f>
        <v>Q</v>
      </c>
      <c r="AC59" s="133">
        <f>IF(Q59="","",IF(AB59="Poor &lt;55",$AC$2*0.2%,IF(AND(AB59="Q",AA59&lt;&gt;"Wed"),$AC$2*0.4%,IF(AND(AB59="Q",AA59="Wed"),$AC$2*0.5%,IF(AND(AB59="Ave",U59=100),$AC$2*0.5%,IF(AND(AB59="ave",U59="",N59=1,AG59="Bush"),$AC$2*1%,IF(AND(AB59="ave",U59="",Q59&gt;100),$AC$2*1.3%,IF(AND(AB59="ave",U59=""),$AC$2*1.2%,IF(AND(AB59="Ave",U59=200),$AC$2*1%,IF(AND(AB59="Best",U59=200),$AC$2*1.5%,IF(AND(AB59="Best",U59="",K59&lt;&gt;"Pro Syd"),$AC$2*0.5%,IF(AND(AB59="Best",U59=""),$AC$2*1%,IF(AND(AB59="Best",U59=100,Table1[[#This Row],[State]]="NSW"),$AC$2*0.4%,IF(AND(AB59="Best",U59=100),$AC$2*1%,IF(Table1[[#This Row],[Adj]]="Nat OK",$AC$2*0.5%,"xxx")))))))))))))))</f>
        <v>40</v>
      </c>
      <c r="AD59" s="133" t="str">
        <f t="shared" si="11"/>
        <v/>
      </c>
      <c r="AE59" s="133">
        <f t="shared" si="12"/>
        <v>-40</v>
      </c>
      <c r="AF59" s="133" t="str">
        <f>VLOOKUP(Table1[[#This Row],[Track]],$F$2672:$H$2715,2,FALSE)</f>
        <v>Qld</v>
      </c>
      <c r="AG59" s="133" t="str">
        <f>VLOOKUP(Table1[[#This Row],[Track]],$F$2672:$H$2715,3,FALSE)</f>
        <v>-</v>
      </c>
      <c r="AH59" s="133" t="str">
        <f>IF(Table1[[#This Row],[Date]]&lt;$AH$2,"",IF(Table1[[#This Row],[Date]]&lt;$AH$3,"Edge","Elite Combo"))</f>
        <v/>
      </c>
      <c r="AI59" s="218">
        <f>Table1[[#This Row],[Time]]</f>
        <v>0.60972222222222217</v>
      </c>
      <c r="AJ59" s="219" t="str">
        <f>Table1[[#This Row],[Track]]</f>
        <v>Eagle Farm</v>
      </c>
      <c r="AK59" s="216">
        <f>Table1[[#This Row],[Race ]]</f>
        <v>6</v>
      </c>
      <c r="AL59" s="219">
        <f>Table1[[#This Row],[TAB]]</f>
        <v>5</v>
      </c>
      <c r="AM59" s="219" t="str">
        <f>Table1[[#This Row],[Selection]]</f>
        <v>Jemeldi</v>
      </c>
      <c r="AN59" s="220" t="str">
        <f>Table1[[#This Row],[Sources]]</f>
        <v>Nat-11</v>
      </c>
      <c r="AO59" s="219">
        <f>Table1[[#This Row],[Scale Bet]]</f>
        <v>40</v>
      </c>
    </row>
    <row r="60" spans="5:41" ht="16.5" customHeight="1" x14ac:dyDescent="0.25">
      <c r="E60" s="185">
        <v>45150</v>
      </c>
      <c r="F60" s="35">
        <v>0.63402777777777775</v>
      </c>
      <c r="G60" s="36" t="s">
        <v>28</v>
      </c>
      <c r="H60" s="36">
        <v>7</v>
      </c>
      <c r="I60" s="36">
        <v>3</v>
      </c>
      <c r="J60" s="36" t="s">
        <v>826</v>
      </c>
      <c r="K60" s="36" t="s">
        <v>13</v>
      </c>
      <c r="L60" s="165">
        <v>11</v>
      </c>
      <c r="M60" s="134">
        <f t="shared" si="0"/>
        <v>11</v>
      </c>
      <c r="N60" s="36">
        <f t="shared" si="1"/>
        <v>1</v>
      </c>
      <c r="O60" s="135" t="str">
        <f t="shared" si="2"/>
        <v>Nat-11</v>
      </c>
      <c r="P60" s="186" t="str">
        <f t="shared" si="3"/>
        <v/>
      </c>
      <c r="Q60" s="187">
        <f t="shared" si="4"/>
        <v>44</v>
      </c>
      <c r="R60" s="150">
        <v>3.3</v>
      </c>
      <c r="S60" s="187">
        <f t="shared" si="5"/>
        <v>145.19999999999999</v>
      </c>
      <c r="T60" s="136" t="str">
        <f t="shared" si="6"/>
        <v>Rubiquitous</v>
      </c>
      <c r="U60" s="137" t="str">
        <f>IF(P60="","",IF(N60=1,"",IF(Q60="","",IF(Q60&lt;=100,100,IF(Table1[[#This Row],[Day]]="Wed",100,200)))))</f>
        <v/>
      </c>
      <c r="V60" s="137" t="str">
        <f t="shared" si="7"/>
        <v/>
      </c>
      <c r="W60" s="137" t="str">
        <f t="shared" si="8"/>
        <v/>
      </c>
      <c r="X60" s="133">
        <f>100</f>
        <v>100</v>
      </c>
      <c r="Y60" s="133">
        <f t="shared" si="9"/>
        <v>330</v>
      </c>
      <c r="Z60" s="133">
        <f t="shared" si="10"/>
        <v>230</v>
      </c>
      <c r="AA60" s="134" t="str">
        <f>TEXT(Table1[[#This Row],[Date]],"DDD")</f>
        <v>Sat</v>
      </c>
      <c r="AB60" s="133" t="str">
        <f>IF(OR(G60="Doomben",G60="Eagle Farm"),"Q",IF(AND(Q60&gt;1,Q60&lt;55,Table1[[#This Row],[Source]]="Nat"),"Nat OK",IF(AND(Table1[[#This Row],[Source]]&lt;&gt;"Nat",Q60&lt;55),"Poor &lt;55",IF(OR(G60="Randwick",G60="Flemington",G60="Caulfield",G60="Sandown Lake",G60="Sandown Hill"),"Best","ave"))))</f>
        <v>Q</v>
      </c>
      <c r="AC60" s="133">
        <f>IF(Q60="","",IF(AB60="Poor &lt;55",$AC$2*0.2%,IF(AND(AB60="Q",AA60&lt;&gt;"Wed"),$AC$2*0.4%,IF(AND(AB60="Q",AA60="Wed"),$AC$2*0.5%,IF(AND(AB60="Ave",U60=100),$AC$2*0.5%,IF(AND(AB60="ave",U60="",N60=1,AG60="Bush"),$AC$2*1%,IF(AND(AB60="ave",U60="",Q60&gt;100),$AC$2*1.3%,IF(AND(AB60="ave",U60=""),$AC$2*1.2%,IF(AND(AB60="Ave",U60=200),$AC$2*1%,IF(AND(AB60="Best",U60=200),$AC$2*1.5%,IF(AND(AB60="Best",U60="",K60&lt;&gt;"Pro Syd"),$AC$2*0.5%,IF(AND(AB60="Best",U60=""),$AC$2*1%,IF(AND(AB60="Best",U60=100,Table1[[#This Row],[State]]="NSW"),$AC$2*0.4%,IF(AND(AB60="Best",U60=100),$AC$2*1%,IF(Table1[[#This Row],[Adj]]="Nat OK",$AC$2*0.5%,"xxx")))))))))))))))</f>
        <v>40</v>
      </c>
      <c r="AD60" s="133">
        <f t="shared" si="11"/>
        <v>132</v>
      </c>
      <c r="AE60" s="133">
        <f t="shared" si="12"/>
        <v>92</v>
      </c>
      <c r="AF60" s="133" t="str">
        <f>VLOOKUP(Table1[[#This Row],[Track]],$F$2672:$H$2715,2,FALSE)</f>
        <v>Qld</v>
      </c>
      <c r="AG60" s="133" t="str">
        <f>VLOOKUP(Table1[[#This Row],[Track]],$F$2672:$H$2715,3,FALSE)</f>
        <v>-</v>
      </c>
      <c r="AH60" s="133" t="str">
        <f>IF(Table1[[#This Row],[Date]]&lt;$AH$2,"",IF(Table1[[#This Row],[Date]]&lt;$AH$3,"Edge","Elite Combo"))</f>
        <v/>
      </c>
      <c r="AI60" s="218">
        <f>Table1[[#This Row],[Time]]</f>
        <v>0.63402777777777775</v>
      </c>
      <c r="AJ60" s="219" t="str">
        <f>Table1[[#This Row],[Track]]</f>
        <v>Eagle Farm</v>
      </c>
      <c r="AK60" s="216">
        <f>Table1[[#This Row],[Race ]]</f>
        <v>7</v>
      </c>
      <c r="AL60" s="219">
        <f>Table1[[#This Row],[TAB]]</f>
        <v>3</v>
      </c>
      <c r="AM60" s="219" t="str">
        <f>Table1[[#This Row],[Selection]]</f>
        <v>Rubiquitous</v>
      </c>
      <c r="AN60" s="220" t="str">
        <f>Table1[[#This Row],[Sources]]</f>
        <v>Nat-11</v>
      </c>
      <c r="AO60" s="219">
        <f>Table1[[#This Row],[Scale Bet]]</f>
        <v>40</v>
      </c>
    </row>
    <row r="61" spans="5:41" ht="16.5" customHeight="1" x14ac:dyDescent="0.25">
      <c r="E61" s="185">
        <v>45150</v>
      </c>
      <c r="F61" s="35">
        <v>0.63888888888888895</v>
      </c>
      <c r="G61" s="36" t="s">
        <v>100</v>
      </c>
      <c r="H61" s="36">
        <v>7</v>
      </c>
      <c r="I61" s="36">
        <v>5</v>
      </c>
      <c r="J61" s="36" t="s">
        <v>179</v>
      </c>
      <c r="K61" s="36" t="s">
        <v>1</v>
      </c>
      <c r="L61" s="165">
        <v>11.000000000000002</v>
      </c>
      <c r="M61" s="134">
        <f t="shared" si="0"/>
        <v>51</v>
      </c>
      <c r="N61" s="36">
        <f t="shared" si="1"/>
        <v>3</v>
      </c>
      <c r="O61" s="135" t="str">
        <f t="shared" si="2"/>
        <v>E4-11/Edge-20/Nat-20</v>
      </c>
      <c r="P61" s="186" t="str">
        <f t="shared" si="3"/>
        <v>OK</v>
      </c>
      <c r="Q61" s="187">
        <f t="shared" si="4"/>
        <v>204</v>
      </c>
      <c r="R61" s="150"/>
      <c r="S61" s="187" t="str">
        <f t="shared" si="5"/>
        <v/>
      </c>
      <c r="T61" s="136" t="str">
        <f t="shared" si="6"/>
        <v>Flash Flood</v>
      </c>
      <c r="U61" s="137">
        <f>IF(P61="","",IF(N61=1,"",IF(Q61="","",IF(Q61&lt;=100,100,IF(Table1[[#This Row],[Day]]="Wed",100,200)))))</f>
        <v>200</v>
      </c>
      <c r="V61" s="137" t="str">
        <f t="shared" si="7"/>
        <v/>
      </c>
      <c r="W61" s="137">
        <f t="shared" si="8"/>
        <v>-200</v>
      </c>
      <c r="X61" s="133">
        <f>100</f>
        <v>100</v>
      </c>
      <c r="Y61" s="133" t="str">
        <f t="shared" si="9"/>
        <v/>
      </c>
      <c r="Z61" s="133">
        <f t="shared" si="10"/>
        <v>-100</v>
      </c>
      <c r="AA61" s="134" t="str">
        <f>TEXT(Table1[[#This Row],[Date]],"DDD")</f>
        <v>Sat</v>
      </c>
      <c r="AB61" s="133" t="str">
        <f>IF(OR(G61="Doomben",G61="Eagle Farm"),"Q",IF(AND(Q61&gt;1,Q61&lt;55,Table1[[#This Row],[Source]]="Nat"),"Nat OK",IF(AND(Table1[[#This Row],[Source]]&lt;&gt;"Nat",Q61&lt;55),"Poor &lt;55",IF(OR(G61="Randwick",G61="Flemington",G61="Caulfield",G61="Sandown Lake",G61="Sandown Hill"),"Best","ave"))))</f>
        <v>ave</v>
      </c>
      <c r="AC61" s="133">
        <f>IF(Q61="","",IF(AB61="Poor &lt;55",$AC$2*0.2%,IF(AND(AB61="Q",AA61&lt;&gt;"Wed"),$AC$2*0.4%,IF(AND(AB61="Q",AA61="Wed"),$AC$2*0.5%,IF(AND(AB61="Ave",U61=100),$AC$2*0.5%,IF(AND(AB61="ave",U61="",N61=1,AG61="Bush"),$AC$2*1%,IF(AND(AB61="ave",U61="",Q61&gt;100),$AC$2*1.3%,IF(AND(AB61="ave",U61=""),$AC$2*1.2%,IF(AND(AB61="Ave",U61=200),$AC$2*1%,IF(AND(AB61="Best",U61=200),$AC$2*1.5%,IF(AND(AB61="Best",U61="",K61&lt;&gt;"Pro Syd"),$AC$2*0.5%,IF(AND(AB61="Best",U61=""),$AC$2*1%,IF(AND(AB61="Best",U61=100,Table1[[#This Row],[State]]="NSW"),$AC$2*0.4%,IF(AND(AB61="Best",U61=100),$AC$2*1%,IF(Table1[[#This Row],[Adj]]="Nat OK",$AC$2*0.5%,"xxx")))))))))))))))</f>
        <v>100</v>
      </c>
      <c r="AD61" s="133" t="str">
        <f t="shared" si="11"/>
        <v/>
      </c>
      <c r="AE61" s="133">
        <f t="shared" si="12"/>
        <v>-100</v>
      </c>
      <c r="AF61" s="133" t="str">
        <f>VLOOKUP(Table1[[#This Row],[Track]],$F$2672:$H$2715,2,FALSE)</f>
        <v>Vic</v>
      </c>
      <c r="AG61" s="133" t="str">
        <f>VLOOKUP(Table1[[#This Row],[Track]],$F$2672:$H$2715,3,FALSE)</f>
        <v>-</v>
      </c>
      <c r="AH61" s="133" t="str">
        <f>IF(Table1[[#This Row],[Date]]&lt;$AH$2,"",IF(Table1[[#This Row],[Date]]&lt;$AH$3,"Edge","Elite Combo"))</f>
        <v/>
      </c>
      <c r="AI61" s="218">
        <f>Table1[[#This Row],[Time]]</f>
        <v>0.63888888888888895</v>
      </c>
      <c r="AJ61" s="219" t="str">
        <f>Table1[[#This Row],[Track]]</f>
        <v>Moonee Valley</v>
      </c>
      <c r="AK61" s="216">
        <f>Table1[[#This Row],[Race ]]</f>
        <v>7</v>
      </c>
      <c r="AL61" s="219">
        <f>Table1[[#This Row],[TAB]]</f>
        <v>5</v>
      </c>
      <c r="AM61" s="219" t="str">
        <f>Table1[[#This Row],[Selection]]</f>
        <v>Flash Flood</v>
      </c>
      <c r="AN61" s="220" t="str">
        <f>Table1[[#This Row],[Sources]]</f>
        <v>E4-11/Edge-20/Nat-20</v>
      </c>
      <c r="AO61" s="219">
        <f>Table1[[#This Row],[Scale Bet]]</f>
        <v>100</v>
      </c>
    </row>
    <row r="62" spans="5:41" ht="16.5" customHeight="1" x14ac:dyDescent="0.25">
      <c r="E62" s="185">
        <v>45150</v>
      </c>
      <c r="F62" s="35">
        <v>0.63888888888888895</v>
      </c>
      <c r="G62" s="36" t="s">
        <v>100</v>
      </c>
      <c r="H62" s="36">
        <v>7</v>
      </c>
      <c r="I62" s="36">
        <v>5</v>
      </c>
      <c r="J62" s="36" t="s">
        <v>179</v>
      </c>
      <c r="K62" s="36" t="s">
        <v>40</v>
      </c>
      <c r="L62" s="165">
        <v>20</v>
      </c>
      <c r="M62" s="134" t="str">
        <f t="shared" si="0"/>
        <v/>
      </c>
      <c r="N62" s="36" t="str">
        <f t="shared" si="1"/>
        <v/>
      </c>
      <c r="O62" s="135" t="str">
        <f t="shared" si="2"/>
        <v/>
      </c>
      <c r="P62" s="186" t="str">
        <f t="shared" si="3"/>
        <v>OK</v>
      </c>
      <c r="Q62" s="187" t="str">
        <f t="shared" si="4"/>
        <v/>
      </c>
      <c r="R62" s="150"/>
      <c r="S62" s="187" t="str">
        <f t="shared" si="5"/>
        <v/>
      </c>
      <c r="T62" s="136" t="str">
        <f t="shared" si="6"/>
        <v>Flash Flood</v>
      </c>
      <c r="U62" s="137" t="str">
        <f>IF(P62="","",IF(N62=1,"",IF(Q62="","",IF(Q62&lt;=100,100,IF(Table1[[#This Row],[Day]]="Wed",100,200)))))</f>
        <v/>
      </c>
      <c r="V62" s="137" t="str">
        <f t="shared" si="7"/>
        <v/>
      </c>
      <c r="W62" s="137" t="str">
        <f t="shared" si="8"/>
        <v/>
      </c>
      <c r="X62" s="133">
        <f>100</f>
        <v>100</v>
      </c>
      <c r="Y62" s="133" t="str">
        <f t="shared" si="9"/>
        <v/>
      </c>
      <c r="Z62" s="133">
        <f t="shared" si="10"/>
        <v>-100</v>
      </c>
      <c r="AA62" s="134" t="str">
        <f>TEXT(Table1[[#This Row],[Date]],"DDD")</f>
        <v>Sat</v>
      </c>
      <c r="AB62" s="133" t="str">
        <f>IF(OR(G62="Doomben",G62="Eagle Farm"),"Q",IF(AND(Q62&gt;1,Q62&lt;55,Table1[[#This Row],[Source]]="Nat"),"Nat OK",IF(AND(Table1[[#This Row],[Source]]&lt;&gt;"Nat",Q62&lt;55),"Poor &lt;55",IF(OR(G62="Randwick",G62="Flemington",G62="Caulfield",G62="Sandown Lake",G62="Sandown Hill"),"Best","ave"))))</f>
        <v>ave</v>
      </c>
      <c r="AC62" s="133" t="str">
        <f>IF(Q62="","",IF(AB62="Poor &lt;55",$AC$2*0.2%,IF(AND(AB62="Q",AA62&lt;&gt;"Wed"),$AC$2*0.4%,IF(AND(AB62="Q",AA62="Wed"),$AC$2*0.5%,IF(AND(AB62="Ave",U62=100),$AC$2*0.5%,IF(AND(AB62="ave",U62="",N62=1,AG62="Bush"),$AC$2*1%,IF(AND(AB62="ave",U62="",Q62&gt;100),$AC$2*1.3%,IF(AND(AB62="ave",U62=""),$AC$2*1.2%,IF(AND(AB62="Ave",U62=200),$AC$2*1%,IF(AND(AB62="Best",U62=200),$AC$2*1.5%,IF(AND(AB62="Best",U62="",K62&lt;&gt;"Pro Syd"),$AC$2*0.5%,IF(AND(AB62="Best",U62=""),$AC$2*1%,IF(AND(AB62="Best",U62=100,Table1[[#This Row],[State]]="NSW"),$AC$2*0.4%,IF(AND(AB62="Best",U62=100),$AC$2*1%,IF(Table1[[#This Row],[Adj]]="Nat OK",$AC$2*0.5%,"xxx")))))))))))))))</f>
        <v/>
      </c>
      <c r="AD62" s="133" t="str">
        <f t="shared" si="11"/>
        <v/>
      </c>
      <c r="AE62" s="133" t="str">
        <f t="shared" si="12"/>
        <v/>
      </c>
      <c r="AF62" s="133" t="str">
        <f>VLOOKUP(Table1[[#This Row],[Track]],$F$2672:$H$2715,2,FALSE)</f>
        <v>Vic</v>
      </c>
      <c r="AG62" s="133" t="str">
        <f>VLOOKUP(Table1[[#This Row],[Track]],$F$2672:$H$2715,3,FALSE)</f>
        <v>-</v>
      </c>
      <c r="AH62" s="133" t="str">
        <f>IF(Table1[[#This Row],[Date]]&lt;$AH$2,"",IF(Table1[[#This Row],[Date]]&lt;$AH$3,"Edge","Elite Combo"))</f>
        <v/>
      </c>
      <c r="AI62" s="218">
        <f>Table1[[#This Row],[Time]]</f>
        <v>0.63888888888888895</v>
      </c>
      <c r="AJ62" s="219" t="str">
        <f>Table1[[#This Row],[Track]]</f>
        <v>Moonee Valley</v>
      </c>
      <c r="AK62" s="216">
        <f>Table1[[#This Row],[Race ]]</f>
        <v>7</v>
      </c>
      <c r="AL62" s="219">
        <f>Table1[[#This Row],[TAB]]</f>
        <v>5</v>
      </c>
      <c r="AM62" s="219" t="str">
        <f>Table1[[#This Row],[Selection]]</f>
        <v>Flash Flood</v>
      </c>
      <c r="AN62" s="220" t="str">
        <f>Table1[[#This Row],[Sources]]</f>
        <v/>
      </c>
      <c r="AO62" s="219" t="str">
        <f>Table1[[#This Row],[Scale Bet]]</f>
        <v/>
      </c>
    </row>
    <row r="63" spans="5:41" ht="16.5" customHeight="1" x14ac:dyDescent="0.25">
      <c r="E63" s="185">
        <v>45150</v>
      </c>
      <c r="F63" s="35">
        <v>0.63888888888888895</v>
      </c>
      <c r="G63" s="36" t="s">
        <v>100</v>
      </c>
      <c r="H63" s="36">
        <v>7</v>
      </c>
      <c r="I63" s="36">
        <v>5</v>
      </c>
      <c r="J63" s="36" t="s">
        <v>179</v>
      </c>
      <c r="K63" s="36" t="s">
        <v>13</v>
      </c>
      <c r="L63" s="165">
        <v>20</v>
      </c>
      <c r="M63" s="134" t="str">
        <f t="shared" si="0"/>
        <v/>
      </c>
      <c r="N63" s="36" t="str">
        <f t="shared" si="1"/>
        <v/>
      </c>
      <c r="O63" s="135" t="str">
        <f t="shared" si="2"/>
        <v/>
      </c>
      <c r="P63" s="186" t="str">
        <f t="shared" si="3"/>
        <v>OK</v>
      </c>
      <c r="Q63" s="187" t="str">
        <f t="shared" si="4"/>
        <v/>
      </c>
      <c r="R63" s="150"/>
      <c r="S63" s="187" t="str">
        <f t="shared" si="5"/>
        <v/>
      </c>
      <c r="T63" s="136" t="str">
        <f t="shared" si="6"/>
        <v>Flash Flood</v>
      </c>
      <c r="U63" s="137" t="str">
        <f>IF(P63="","",IF(N63=1,"",IF(Q63="","",IF(Q63&lt;=100,100,IF(Table1[[#This Row],[Day]]="Wed",100,200)))))</f>
        <v/>
      </c>
      <c r="V63" s="137" t="str">
        <f t="shared" si="7"/>
        <v/>
      </c>
      <c r="W63" s="137" t="str">
        <f t="shared" si="8"/>
        <v/>
      </c>
      <c r="X63" s="133">
        <f>100</f>
        <v>100</v>
      </c>
      <c r="Y63" s="133" t="str">
        <f t="shared" si="9"/>
        <v/>
      </c>
      <c r="Z63" s="133">
        <f t="shared" si="10"/>
        <v>-100</v>
      </c>
      <c r="AA63" s="134" t="str">
        <f>TEXT(Table1[[#This Row],[Date]],"DDD")</f>
        <v>Sat</v>
      </c>
      <c r="AB63" s="133" t="str">
        <f>IF(OR(G63="Doomben",G63="Eagle Farm"),"Q",IF(AND(Q63&gt;1,Q63&lt;55,Table1[[#This Row],[Source]]="Nat"),"Nat OK",IF(AND(Table1[[#This Row],[Source]]&lt;&gt;"Nat",Q63&lt;55),"Poor &lt;55",IF(OR(G63="Randwick",G63="Flemington",G63="Caulfield",G63="Sandown Lake",G63="Sandown Hill"),"Best","ave"))))</f>
        <v>ave</v>
      </c>
      <c r="AC63" s="133" t="str">
        <f>IF(Q63="","",IF(AB63="Poor &lt;55",$AC$2*0.2%,IF(AND(AB63="Q",AA63&lt;&gt;"Wed"),$AC$2*0.4%,IF(AND(AB63="Q",AA63="Wed"),$AC$2*0.5%,IF(AND(AB63="Ave",U63=100),$AC$2*0.5%,IF(AND(AB63="ave",U63="",N63=1,AG63="Bush"),$AC$2*1%,IF(AND(AB63="ave",U63="",Q63&gt;100),$AC$2*1.3%,IF(AND(AB63="ave",U63=""),$AC$2*1.2%,IF(AND(AB63="Ave",U63=200),$AC$2*1%,IF(AND(AB63="Best",U63=200),$AC$2*1.5%,IF(AND(AB63="Best",U63="",K63&lt;&gt;"Pro Syd"),$AC$2*0.5%,IF(AND(AB63="Best",U63=""),$AC$2*1%,IF(AND(AB63="Best",U63=100,Table1[[#This Row],[State]]="NSW"),$AC$2*0.4%,IF(AND(AB63="Best",U63=100),$AC$2*1%,IF(Table1[[#This Row],[Adj]]="Nat OK",$AC$2*0.5%,"xxx")))))))))))))))</f>
        <v/>
      </c>
      <c r="AD63" s="133" t="str">
        <f t="shared" si="11"/>
        <v/>
      </c>
      <c r="AE63" s="133" t="str">
        <f t="shared" si="12"/>
        <v/>
      </c>
      <c r="AF63" s="133" t="str">
        <f>VLOOKUP(Table1[[#This Row],[Track]],$F$2672:$H$2715,2,FALSE)</f>
        <v>Vic</v>
      </c>
      <c r="AG63" s="133" t="str">
        <f>VLOOKUP(Table1[[#This Row],[Track]],$F$2672:$H$2715,3,FALSE)</f>
        <v>-</v>
      </c>
      <c r="AH63" s="133" t="str">
        <f>IF(Table1[[#This Row],[Date]]&lt;$AH$2,"",IF(Table1[[#This Row],[Date]]&lt;$AH$3,"Edge","Elite Combo"))</f>
        <v/>
      </c>
      <c r="AI63" s="218">
        <f>Table1[[#This Row],[Time]]</f>
        <v>0.63888888888888895</v>
      </c>
      <c r="AJ63" s="219" t="str">
        <f>Table1[[#This Row],[Track]]</f>
        <v>Moonee Valley</v>
      </c>
      <c r="AK63" s="216">
        <f>Table1[[#This Row],[Race ]]</f>
        <v>7</v>
      </c>
      <c r="AL63" s="219">
        <f>Table1[[#This Row],[TAB]]</f>
        <v>5</v>
      </c>
      <c r="AM63" s="219" t="str">
        <f>Table1[[#This Row],[Selection]]</f>
        <v>Flash Flood</v>
      </c>
      <c r="AN63" s="220" t="str">
        <f>Table1[[#This Row],[Sources]]</f>
        <v/>
      </c>
      <c r="AO63" s="219" t="str">
        <f>Table1[[#This Row],[Scale Bet]]</f>
        <v/>
      </c>
    </row>
    <row r="64" spans="5:41" ht="16.5" customHeight="1" x14ac:dyDescent="0.25">
      <c r="E64" s="185">
        <v>45150</v>
      </c>
      <c r="F64" s="35">
        <v>0.63888888888888895</v>
      </c>
      <c r="G64" s="36" t="s">
        <v>100</v>
      </c>
      <c r="H64" s="36">
        <v>7</v>
      </c>
      <c r="I64" s="36">
        <v>2</v>
      </c>
      <c r="J64" s="36" t="s">
        <v>597</v>
      </c>
      <c r="K64" s="36" t="s">
        <v>1</v>
      </c>
      <c r="L64" s="165">
        <v>12</v>
      </c>
      <c r="M64" s="134">
        <f t="shared" si="0"/>
        <v>25</v>
      </c>
      <c r="N64" s="36">
        <f t="shared" si="1"/>
        <v>2</v>
      </c>
      <c r="O64" s="135" t="str">
        <f t="shared" si="2"/>
        <v>E4-12/Edge-13</v>
      </c>
      <c r="P64" s="186" t="str">
        <f t="shared" si="3"/>
        <v>OK</v>
      </c>
      <c r="Q64" s="187">
        <f t="shared" si="4"/>
        <v>100</v>
      </c>
      <c r="R64" s="150"/>
      <c r="S64" s="187" t="str">
        <f t="shared" si="5"/>
        <v/>
      </c>
      <c r="T64" s="136" t="str">
        <f t="shared" si="6"/>
        <v>Milford</v>
      </c>
      <c r="U64" s="137">
        <f>IF(P64="","",IF(N64=1,"",IF(Q64="","",IF(Q64&lt;=100,100,IF(Table1[[#This Row],[Day]]="Wed",100,200)))))</f>
        <v>100</v>
      </c>
      <c r="V64" s="137" t="str">
        <f t="shared" si="7"/>
        <v/>
      </c>
      <c r="W64" s="137">
        <f t="shared" si="8"/>
        <v>-100</v>
      </c>
      <c r="X64" s="133">
        <f>100</f>
        <v>100</v>
      </c>
      <c r="Y64" s="133" t="str">
        <f t="shared" si="9"/>
        <v/>
      </c>
      <c r="Z64" s="133">
        <f t="shared" si="10"/>
        <v>-100</v>
      </c>
      <c r="AA64" s="134" t="str">
        <f>TEXT(Table1[[#This Row],[Date]],"DDD")</f>
        <v>Sat</v>
      </c>
      <c r="AB64" s="133" t="str">
        <f>IF(OR(G64="Doomben",G64="Eagle Farm"),"Q",IF(AND(Q64&gt;1,Q64&lt;55,Table1[[#This Row],[Source]]="Nat"),"Nat OK",IF(AND(Table1[[#This Row],[Source]]&lt;&gt;"Nat",Q64&lt;55),"Poor &lt;55",IF(OR(G64="Randwick",G64="Flemington",G64="Caulfield",G64="Sandown Lake",G64="Sandown Hill"),"Best","ave"))))</f>
        <v>ave</v>
      </c>
      <c r="AC64" s="133">
        <f>IF(Q64="","",IF(AB64="Poor &lt;55",$AC$2*0.2%,IF(AND(AB64="Q",AA64&lt;&gt;"Wed"),$AC$2*0.4%,IF(AND(AB64="Q",AA64="Wed"),$AC$2*0.5%,IF(AND(AB64="Ave",U64=100),$AC$2*0.5%,IF(AND(AB64="ave",U64="",N64=1,AG64="Bush"),$AC$2*1%,IF(AND(AB64="ave",U64="",Q64&gt;100),$AC$2*1.3%,IF(AND(AB64="ave",U64=""),$AC$2*1.2%,IF(AND(AB64="Ave",U64=200),$AC$2*1%,IF(AND(AB64="Best",U64=200),$AC$2*1.5%,IF(AND(AB64="Best",U64="",K64&lt;&gt;"Pro Syd"),$AC$2*0.5%,IF(AND(AB64="Best",U64=""),$AC$2*1%,IF(AND(AB64="Best",U64=100,Table1[[#This Row],[State]]="NSW"),$AC$2*0.4%,IF(AND(AB64="Best",U64=100),$AC$2*1%,IF(Table1[[#This Row],[Adj]]="Nat OK",$AC$2*0.5%,"xxx")))))))))))))))</f>
        <v>50</v>
      </c>
      <c r="AD64" s="133" t="str">
        <f t="shared" si="11"/>
        <v/>
      </c>
      <c r="AE64" s="133">
        <f t="shared" si="12"/>
        <v>-50</v>
      </c>
      <c r="AF64" s="133" t="str">
        <f>VLOOKUP(Table1[[#This Row],[Track]],$F$2672:$H$2715,2,FALSE)</f>
        <v>Vic</v>
      </c>
      <c r="AG64" s="133" t="str">
        <f>VLOOKUP(Table1[[#This Row],[Track]],$F$2672:$H$2715,3,FALSE)</f>
        <v>-</v>
      </c>
      <c r="AH64" s="133" t="str">
        <f>IF(Table1[[#This Row],[Date]]&lt;$AH$2,"",IF(Table1[[#This Row],[Date]]&lt;$AH$3,"Edge","Elite Combo"))</f>
        <v/>
      </c>
      <c r="AI64" s="218">
        <f>Table1[[#This Row],[Time]]</f>
        <v>0.63888888888888895</v>
      </c>
      <c r="AJ64" s="219" t="str">
        <f>Table1[[#This Row],[Track]]</f>
        <v>Moonee Valley</v>
      </c>
      <c r="AK64" s="216">
        <f>Table1[[#This Row],[Race ]]</f>
        <v>7</v>
      </c>
      <c r="AL64" s="219">
        <f>Table1[[#This Row],[TAB]]</f>
        <v>2</v>
      </c>
      <c r="AM64" s="219" t="str">
        <f>Table1[[#This Row],[Selection]]</f>
        <v>Milford</v>
      </c>
      <c r="AN64" s="220" t="str">
        <f>Table1[[#This Row],[Sources]]</f>
        <v>E4-12/Edge-13</v>
      </c>
      <c r="AO64" s="219">
        <f>Table1[[#This Row],[Scale Bet]]</f>
        <v>50</v>
      </c>
    </row>
    <row r="65" spans="5:41" ht="16.5" customHeight="1" x14ac:dyDescent="0.25">
      <c r="E65" s="185">
        <v>45150</v>
      </c>
      <c r="F65" s="35">
        <v>0.63888888888888895</v>
      </c>
      <c r="G65" s="36" t="s">
        <v>100</v>
      </c>
      <c r="H65" s="36">
        <v>7</v>
      </c>
      <c r="I65" s="36">
        <v>2</v>
      </c>
      <c r="J65" s="36" t="s">
        <v>597</v>
      </c>
      <c r="K65" s="36" t="s">
        <v>40</v>
      </c>
      <c r="L65" s="165">
        <v>13</v>
      </c>
      <c r="M65" s="134" t="str">
        <f t="shared" si="0"/>
        <v/>
      </c>
      <c r="N65" s="36" t="str">
        <f t="shared" si="1"/>
        <v/>
      </c>
      <c r="O65" s="135" t="str">
        <f t="shared" si="2"/>
        <v/>
      </c>
      <c r="P65" s="186" t="str">
        <f t="shared" si="3"/>
        <v>OK</v>
      </c>
      <c r="Q65" s="187" t="str">
        <f t="shared" si="4"/>
        <v/>
      </c>
      <c r="R65" s="150"/>
      <c r="S65" s="187" t="str">
        <f t="shared" si="5"/>
        <v/>
      </c>
      <c r="T65" s="136" t="str">
        <f t="shared" si="6"/>
        <v>Milford</v>
      </c>
      <c r="U65" s="137" t="str">
        <f>IF(P65="","",IF(N65=1,"",IF(Q65="","",IF(Q65&lt;=100,100,IF(Table1[[#This Row],[Day]]="Wed",100,200)))))</f>
        <v/>
      </c>
      <c r="V65" s="137" t="str">
        <f t="shared" si="7"/>
        <v/>
      </c>
      <c r="W65" s="137" t="str">
        <f t="shared" si="8"/>
        <v/>
      </c>
      <c r="X65" s="133">
        <f>100</f>
        <v>100</v>
      </c>
      <c r="Y65" s="133" t="str">
        <f t="shared" si="9"/>
        <v/>
      </c>
      <c r="Z65" s="133">
        <f t="shared" si="10"/>
        <v>-100</v>
      </c>
      <c r="AA65" s="134" t="str">
        <f>TEXT(Table1[[#This Row],[Date]],"DDD")</f>
        <v>Sat</v>
      </c>
      <c r="AB65" s="133" t="str">
        <f>IF(OR(G65="Doomben",G65="Eagle Farm"),"Q",IF(AND(Q65&gt;1,Q65&lt;55,Table1[[#This Row],[Source]]="Nat"),"Nat OK",IF(AND(Table1[[#This Row],[Source]]&lt;&gt;"Nat",Q65&lt;55),"Poor &lt;55",IF(OR(G65="Randwick",G65="Flemington",G65="Caulfield",G65="Sandown Lake",G65="Sandown Hill"),"Best","ave"))))</f>
        <v>ave</v>
      </c>
      <c r="AC65" s="133" t="str">
        <f>IF(Q65="","",IF(AB65="Poor &lt;55",$AC$2*0.2%,IF(AND(AB65="Q",AA65&lt;&gt;"Wed"),$AC$2*0.4%,IF(AND(AB65="Q",AA65="Wed"),$AC$2*0.5%,IF(AND(AB65="Ave",U65=100),$AC$2*0.5%,IF(AND(AB65="ave",U65="",N65=1,AG65="Bush"),$AC$2*1%,IF(AND(AB65="ave",U65="",Q65&gt;100),$AC$2*1.3%,IF(AND(AB65="ave",U65=""),$AC$2*1.2%,IF(AND(AB65="Ave",U65=200),$AC$2*1%,IF(AND(AB65="Best",U65=200),$AC$2*1.5%,IF(AND(AB65="Best",U65="",K65&lt;&gt;"Pro Syd"),$AC$2*0.5%,IF(AND(AB65="Best",U65=""),$AC$2*1%,IF(AND(AB65="Best",U65=100,Table1[[#This Row],[State]]="NSW"),$AC$2*0.4%,IF(AND(AB65="Best",U65=100),$AC$2*1%,IF(Table1[[#This Row],[Adj]]="Nat OK",$AC$2*0.5%,"xxx")))))))))))))))</f>
        <v/>
      </c>
      <c r="AD65" s="133" t="str">
        <f t="shared" si="11"/>
        <v/>
      </c>
      <c r="AE65" s="133" t="str">
        <f t="shared" si="12"/>
        <v/>
      </c>
      <c r="AF65" s="133" t="str">
        <f>VLOOKUP(Table1[[#This Row],[Track]],$F$2672:$H$2715,2,FALSE)</f>
        <v>Vic</v>
      </c>
      <c r="AG65" s="133" t="str">
        <f>VLOOKUP(Table1[[#This Row],[Track]],$F$2672:$H$2715,3,FALSE)</f>
        <v>-</v>
      </c>
      <c r="AH65" s="133" t="str">
        <f>IF(Table1[[#This Row],[Date]]&lt;$AH$2,"",IF(Table1[[#This Row],[Date]]&lt;$AH$3,"Edge","Elite Combo"))</f>
        <v/>
      </c>
      <c r="AI65" s="218">
        <f>Table1[[#This Row],[Time]]</f>
        <v>0.63888888888888895</v>
      </c>
      <c r="AJ65" s="219" t="str">
        <f>Table1[[#This Row],[Track]]</f>
        <v>Moonee Valley</v>
      </c>
      <c r="AK65" s="216">
        <f>Table1[[#This Row],[Race ]]</f>
        <v>7</v>
      </c>
      <c r="AL65" s="219">
        <f>Table1[[#This Row],[TAB]]</f>
        <v>2</v>
      </c>
      <c r="AM65" s="219" t="str">
        <f>Table1[[#This Row],[Selection]]</f>
        <v>Milford</v>
      </c>
      <c r="AN65" s="220" t="str">
        <f>Table1[[#This Row],[Sources]]</f>
        <v/>
      </c>
      <c r="AO65" s="219" t="str">
        <f>Table1[[#This Row],[Scale Bet]]</f>
        <v/>
      </c>
    </row>
    <row r="66" spans="5:41" ht="16.5" customHeight="1" x14ac:dyDescent="0.25">
      <c r="E66" s="185">
        <v>45150</v>
      </c>
      <c r="F66" s="35">
        <v>0.65277777777777779</v>
      </c>
      <c r="G66" s="36" t="s">
        <v>17</v>
      </c>
      <c r="H66" s="36">
        <v>8</v>
      </c>
      <c r="I66" s="36">
        <v>5</v>
      </c>
      <c r="J66" s="36" t="s">
        <v>170</v>
      </c>
      <c r="K66" s="36" t="s">
        <v>13</v>
      </c>
      <c r="L66" s="165">
        <v>13</v>
      </c>
      <c r="M66" s="134">
        <f t="shared" si="0"/>
        <v>13</v>
      </c>
      <c r="N66" s="36">
        <f t="shared" si="1"/>
        <v>1</v>
      </c>
      <c r="O66" s="135" t="str">
        <f t="shared" si="2"/>
        <v>Nat-13</v>
      </c>
      <c r="P66" s="186" t="str">
        <f t="shared" si="3"/>
        <v>OK</v>
      </c>
      <c r="Q66" s="187">
        <f t="shared" si="4"/>
        <v>52</v>
      </c>
      <c r="R66" s="150"/>
      <c r="S66" s="187" t="str">
        <f t="shared" si="5"/>
        <v/>
      </c>
      <c r="T66" s="136" t="str">
        <f t="shared" si="6"/>
        <v>Cigar Flick</v>
      </c>
      <c r="U66" s="137" t="str">
        <f>IF(P66="","",IF(N66=1,"",IF(Q66="","",IF(Q66&lt;=100,100,IF(Table1[[#This Row],[Day]]="Wed",100,200)))))</f>
        <v/>
      </c>
      <c r="V66" s="137" t="str">
        <f t="shared" si="7"/>
        <v/>
      </c>
      <c r="W66" s="137" t="str">
        <f t="shared" si="8"/>
        <v/>
      </c>
      <c r="X66" s="133">
        <f>100</f>
        <v>100</v>
      </c>
      <c r="Y66" s="133" t="str">
        <f t="shared" si="9"/>
        <v/>
      </c>
      <c r="Z66" s="133">
        <f t="shared" si="10"/>
        <v>-100</v>
      </c>
      <c r="AA66" s="134" t="str">
        <f>TEXT(Table1[[#This Row],[Date]],"DDD")</f>
        <v>Sat</v>
      </c>
      <c r="AB66" s="133" t="str">
        <f>IF(OR(G66="Doomben",G66="Eagle Farm"),"Q",IF(AND(Q66&gt;1,Q66&lt;55,Table1[[#This Row],[Source]]="Nat"),"Nat OK",IF(AND(Table1[[#This Row],[Source]]&lt;&gt;"Nat",Q66&lt;55),"Poor &lt;55",IF(OR(G66="Randwick",G66="Flemington",G66="Caulfield",G66="Sandown Lake",G66="Sandown Hill"),"Best","ave"))))</f>
        <v>Nat OK</v>
      </c>
      <c r="AC66" s="133">
        <f>IF(Q66="","",IF(AB66="Poor &lt;55",$AC$2*0.2%,IF(AND(AB66="Q",AA66&lt;&gt;"Wed"),$AC$2*0.4%,IF(AND(AB66="Q",AA66="Wed"),$AC$2*0.5%,IF(AND(AB66="Ave",U66=100),$AC$2*0.5%,IF(AND(AB66="ave",U66="",N66=1,AG66="Bush"),$AC$2*1%,IF(AND(AB66="ave",U66="",Q66&gt;100),$AC$2*1.3%,IF(AND(AB66="ave",U66=""),$AC$2*1.2%,IF(AND(AB66="Ave",U66=200),$AC$2*1%,IF(AND(AB66="Best",U66=200),$AC$2*1.5%,IF(AND(AB66="Best",U66="",K66&lt;&gt;"Pro Syd"),$AC$2*0.5%,IF(AND(AB66="Best",U66=""),$AC$2*1%,IF(AND(AB66="Best",U66=100,Table1[[#This Row],[State]]="NSW"),$AC$2*0.4%,IF(AND(AB66="Best",U66=100),$AC$2*1%,IF(Table1[[#This Row],[Adj]]="Nat OK",$AC$2*0.5%,"xxx")))))))))))))))</f>
        <v>50</v>
      </c>
      <c r="AD66" s="133" t="str">
        <f t="shared" si="11"/>
        <v/>
      </c>
      <c r="AE66" s="133">
        <f t="shared" si="12"/>
        <v>-50</v>
      </c>
      <c r="AF66" s="133" t="str">
        <f>VLOOKUP(Table1[[#This Row],[Track]],$F$2672:$H$2715,2,FALSE)</f>
        <v>NSW</v>
      </c>
      <c r="AG66" s="133" t="str">
        <f>VLOOKUP(Table1[[#This Row],[Track]],$F$2672:$H$2715,3,FALSE)</f>
        <v>-</v>
      </c>
      <c r="AH66" s="133" t="str">
        <f>IF(Table1[[#This Row],[Date]]&lt;$AH$2,"",IF(Table1[[#This Row],[Date]]&lt;$AH$3,"Edge","Elite Combo"))</f>
        <v/>
      </c>
      <c r="AI66" s="218">
        <f>Table1[[#This Row],[Time]]</f>
        <v>0.65277777777777779</v>
      </c>
      <c r="AJ66" s="219" t="str">
        <f>Table1[[#This Row],[Track]]</f>
        <v>Rosehill</v>
      </c>
      <c r="AK66" s="216">
        <f>Table1[[#This Row],[Race ]]</f>
        <v>8</v>
      </c>
      <c r="AL66" s="219">
        <f>Table1[[#This Row],[TAB]]</f>
        <v>5</v>
      </c>
      <c r="AM66" s="219" t="str">
        <f>Table1[[#This Row],[Selection]]</f>
        <v>Cigar Flick</v>
      </c>
      <c r="AN66" s="220" t="str">
        <f>Table1[[#This Row],[Sources]]</f>
        <v>Nat-13</v>
      </c>
      <c r="AO66" s="219">
        <f>Table1[[#This Row],[Scale Bet]]</f>
        <v>50</v>
      </c>
    </row>
    <row r="67" spans="5:41" ht="16.5" customHeight="1" x14ac:dyDescent="0.25">
      <c r="E67" s="185">
        <v>45150</v>
      </c>
      <c r="F67" s="35">
        <v>0.66319444444444442</v>
      </c>
      <c r="G67" s="36" t="s">
        <v>100</v>
      </c>
      <c r="H67" s="36">
        <v>8</v>
      </c>
      <c r="I67" s="36">
        <v>11</v>
      </c>
      <c r="J67" s="36" t="s">
        <v>598</v>
      </c>
      <c r="K67" s="36" t="s">
        <v>1</v>
      </c>
      <c r="L67" s="165">
        <v>12</v>
      </c>
      <c r="M67" s="134">
        <f t="shared" si="0"/>
        <v>32</v>
      </c>
      <c r="N67" s="36">
        <f t="shared" si="1"/>
        <v>2</v>
      </c>
      <c r="O67" s="135" t="str">
        <f t="shared" si="2"/>
        <v>E4-12/Edge-20</v>
      </c>
      <c r="P67" s="186" t="str">
        <f t="shared" si="3"/>
        <v>OK</v>
      </c>
      <c r="Q67" s="187">
        <f t="shared" si="4"/>
        <v>128</v>
      </c>
      <c r="R67" s="150"/>
      <c r="S67" s="187" t="str">
        <f t="shared" si="5"/>
        <v/>
      </c>
      <c r="T67" s="136" t="str">
        <f t="shared" si="6"/>
        <v>Botany</v>
      </c>
      <c r="U67" s="137">
        <f>IF(P67="","",IF(N67=1,"",IF(Q67="","",IF(Q67&lt;=100,100,IF(Table1[[#This Row],[Day]]="Wed",100,200)))))</f>
        <v>200</v>
      </c>
      <c r="V67" s="137" t="str">
        <f t="shared" si="7"/>
        <v/>
      </c>
      <c r="W67" s="137">
        <f t="shared" si="8"/>
        <v>-200</v>
      </c>
      <c r="X67" s="133">
        <f>100</f>
        <v>100</v>
      </c>
      <c r="Y67" s="133" t="str">
        <f t="shared" si="9"/>
        <v/>
      </c>
      <c r="Z67" s="133">
        <f t="shared" si="10"/>
        <v>-100</v>
      </c>
      <c r="AA67" s="134" t="str">
        <f>TEXT(Table1[[#This Row],[Date]],"DDD")</f>
        <v>Sat</v>
      </c>
      <c r="AB67" s="133" t="str">
        <f>IF(OR(G67="Doomben",G67="Eagle Farm"),"Q",IF(AND(Q67&gt;1,Q67&lt;55,Table1[[#This Row],[Source]]="Nat"),"Nat OK",IF(AND(Table1[[#This Row],[Source]]&lt;&gt;"Nat",Q67&lt;55),"Poor &lt;55",IF(OR(G67="Randwick",G67="Flemington",G67="Caulfield",G67="Sandown Lake",G67="Sandown Hill"),"Best","ave"))))</f>
        <v>ave</v>
      </c>
      <c r="AC67" s="133">
        <f>IF(Q67="","",IF(AB67="Poor &lt;55",$AC$2*0.2%,IF(AND(AB67="Q",AA67&lt;&gt;"Wed"),$AC$2*0.4%,IF(AND(AB67="Q",AA67="Wed"),$AC$2*0.5%,IF(AND(AB67="Ave",U67=100),$AC$2*0.5%,IF(AND(AB67="ave",U67="",N67=1,AG67="Bush"),$AC$2*1%,IF(AND(AB67="ave",U67="",Q67&gt;100),$AC$2*1.3%,IF(AND(AB67="ave",U67=""),$AC$2*1.2%,IF(AND(AB67="Ave",U67=200),$AC$2*1%,IF(AND(AB67="Best",U67=200),$AC$2*1.5%,IF(AND(AB67="Best",U67="",K67&lt;&gt;"Pro Syd"),$AC$2*0.5%,IF(AND(AB67="Best",U67=""),$AC$2*1%,IF(AND(AB67="Best",U67=100,Table1[[#This Row],[State]]="NSW"),$AC$2*0.4%,IF(AND(AB67="Best",U67=100),$AC$2*1%,IF(Table1[[#This Row],[Adj]]="Nat OK",$AC$2*0.5%,"xxx")))))))))))))))</f>
        <v>100</v>
      </c>
      <c r="AD67" s="133" t="str">
        <f t="shared" si="11"/>
        <v/>
      </c>
      <c r="AE67" s="133">
        <f t="shared" si="12"/>
        <v>-100</v>
      </c>
      <c r="AF67" s="133" t="str">
        <f>VLOOKUP(Table1[[#This Row],[Track]],$F$2672:$H$2715,2,FALSE)</f>
        <v>Vic</v>
      </c>
      <c r="AG67" s="133" t="str">
        <f>VLOOKUP(Table1[[#This Row],[Track]],$F$2672:$H$2715,3,FALSE)</f>
        <v>-</v>
      </c>
      <c r="AH67" s="133" t="str">
        <f>IF(Table1[[#This Row],[Date]]&lt;$AH$2,"",IF(Table1[[#This Row],[Date]]&lt;$AH$3,"Edge","Elite Combo"))</f>
        <v/>
      </c>
      <c r="AI67" s="218">
        <f>Table1[[#This Row],[Time]]</f>
        <v>0.66319444444444442</v>
      </c>
      <c r="AJ67" s="219" t="str">
        <f>Table1[[#This Row],[Track]]</f>
        <v>Moonee Valley</v>
      </c>
      <c r="AK67" s="216">
        <f>Table1[[#This Row],[Race ]]</f>
        <v>8</v>
      </c>
      <c r="AL67" s="219">
        <f>Table1[[#This Row],[TAB]]</f>
        <v>11</v>
      </c>
      <c r="AM67" s="219" t="str">
        <f>Table1[[#This Row],[Selection]]</f>
        <v>Botany</v>
      </c>
      <c r="AN67" s="220" t="str">
        <f>Table1[[#This Row],[Sources]]</f>
        <v>E4-12/Edge-20</v>
      </c>
      <c r="AO67" s="219">
        <f>Table1[[#This Row],[Scale Bet]]</f>
        <v>100</v>
      </c>
    </row>
    <row r="68" spans="5:41" ht="16.5" customHeight="1" x14ac:dyDescent="0.25">
      <c r="E68" s="185">
        <v>45150</v>
      </c>
      <c r="F68" s="35">
        <v>0.66319444444444442</v>
      </c>
      <c r="G68" s="36" t="s">
        <v>100</v>
      </c>
      <c r="H68" s="36">
        <v>8</v>
      </c>
      <c r="I68" s="36">
        <v>11</v>
      </c>
      <c r="J68" s="36" t="s">
        <v>598</v>
      </c>
      <c r="K68" s="36" t="s">
        <v>40</v>
      </c>
      <c r="L68" s="165">
        <v>20</v>
      </c>
      <c r="M68" s="134" t="str">
        <f t="shared" si="0"/>
        <v/>
      </c>
      <c r="N68" s="36" t="str">
        <f t="shared" si="1"/>
        <v/>
      </c>
      <c r="O68" s="135" t="str">
        <f t="shared" si="2"/>
        <v/>
      </c>
      <c r="P68" s="186" t="str">
        <f t="shared" si="3"/>
        <v>OK</v>
      </c>
      <c r="Q68" s="187" t="str">
        <f t="shared" si="4"/>
        <v/>
      </c>
      <c r="R68" s="150"/>
      <c r="S68" s="187" t="str">
        <f t="shared" si="5"/>
        <v/>
      </c>
      <c r="T68" s="136" t="str">
        <f t="shared" si="6"/>
        <v>Botany</v>
      </c>
      <c r="U68" s="137" t="str">
        <f>IF(P68="","",IF(N68=1,"",IF(Q68="","",IF(Q68&lt;=100,100,IF(Table1[[#This Row],[Day]]="Wed",100,200)))))</f>
        <v/>
      </c>
      <c r="V68" s="137" t="str">
        <f t="shared" si="7"/>
        <v/>
      </c>
      <c r="W68" s="137" t="str">
        <f t="shared" si="8"/>
        <v/>
      </c>
      <c r="X68" s="133">
        <f>100</f>
        <v>100</v>
      </c>
      <c r="Y68" s="133" t="str">
        <f t="shared" si="9"/>
        <v/>
      </c>
      <c r="Z68" s="133">
        <f t="shared" si="10"/>
        <v>-100</v>
      </c>
      <c r="AA68" s="134" t="str">
        <f>TEXT(Table1[[#This Row],[Date]],"DDD")</f>
        <v>Sat</v>
      </c>
      <c r="AB68" s="133" t="str">
        <f>IF(OR(G68="Doomben",G68="Eagle Farm"),"Q",IF(AND(Q68&gt;1,Q68&lt;55,Table1[[#This Row],[Source]]="Nat"),"Nat OK",IF(AND(Table1[[#This Row],[Source]]&lt;&gt;"Nat",Q68&lt;55),"Poor &lt;55",IF(OR(G68="Randwick",G68="Flemington",G68="Caulfield",G68="Sandown Lake",G68="Sandown Hill"),"Best","ave"))))</f>
        <v>ave</v>
      </c>
      <c r="AC68" s="133" t="str">
        <f>IF(Q68="","",IF(AB68="Poor &lt;55",$AC$2*0.2%,IF(AND(AB68="Q",AA68&lt;&gt;"Wed"),$AC$2*0.4%,IF(AND(AB68="Q",AA68="Wed"),$AC$2*0.5%,IF(AND(AB68="Ave",U68=100),$AC$2*0.5%,IF(AND(AB68="ave",U68="",N68=1,AG68="Bush"),$AC$2*1%,IF(AND(AB68="ave",U68="",Q68&gt;100),$AC$2*1.3%,IF(AND(AB68="ave",U68=""),$AC$2*1.2%,IF(AND(AB68="Ave",U68=200),$AC$2*1%,IF(AND(AB68="Best",U68=200),$AC$2*1.5%,IF(AND(AB68="Best",U68="",K68&lt;&gt;"Pro Syd"),$AC$2*0.5%,IF(AND(AB68="Best",U68=""),$AC$2*1%,IF(AND(AB68="Best",U68=100,Table1[[#This Row],[State]]="NSW"),$AC$2*0.4%,IF(AND(AB68="Best",U68=100),$AC$2*1%,IF(Table1[[#This Row],[Adj]]="Nat OK",$AC$2*0.5%,"xxx")))))))))))))))</f>
        <v/>
      </c>
      <c r="AD68" s="133" t="str">
        <f t="shared" si="11"/>
        <v/>
      </c>
      <c r="AE68" s="133" t="str">
        <f t="shared" si="12"/>
        <v/>
      </c>
      <c r="AF68" s="133" t="str">
        <f>VLOOKUP(Table1[[#This Row],[Track]],$F$2672:$H$2715,2,FALSE)</f>
        <v>Vic</v>
      </c>
      <c r="AG68" s="133" t="str">
        <f>VLOOKUP(Table1[[#This Row],[Track]],$F$2672:$H$2715,3,FALSE)</f>
        <v>-</v>
      </c>
      <c r="AH68" s="133" t="str">
        <f>IF(Table1[[#This Row],[Date]]&lt;$AH$2,"",IF(Table1[[#This Row],[Date]]&lt;$AH$3,"Edge","Elite Combo"))</f>
        <v/>
      </c>
      <c r="AI68" s="218">
        <f>Table1[[#This Row],[Time]]</f>
        <v>0.66319444444444442</v>
      </c>
      <c r="AJ68" s="219" t="str">
        <f>Table1[[#This Row],[Track]]</f>
        <v>Moonee Valley</v>
      </c>
      <c r="AK68" s="216">
        <f>Table1[[#This Row],[Race ]]</f>
        <v>8</v>
      </c>
      <c r="AL68" s="219">
        <f>Table1[[#This Row],[TAB]]</f>
        <v>11</v>
      </c>
      <c r="AM68" s="219" t="str">
        <f>Table1[[#This Row],[Selection]]</f>
        <v>Botany</v>
      </c>
      <c r="AN68" s="220" t="str">
        <f>Table1[[#This Row],[Sources]]</f>
        <v/>
      </c>
      <c r="AO68" s="219" t="str">
        <f>Table1[[#This Row],[Scale Bet]]</f>
        <v/>
      </c>
    </row>
    <row r="69" spans="5:41" ht="16.5" customHeight="1" x14ac:dyDescent="0.25">
      <c r="E69" s="185">
        <v>45150</v>
      </c>
      <c r="F69" s="35">
        <v>0.66319444444444442</v>
      </c>
      <c r="G69" s="36" t="s">
        <v>100</v>
      </c>
      <c r="H69" s="36">
        <v>8</v>
      </c>
      <c r="I69" s="36">
        <v>10</v>
      </c>
      <c r="J69" s="36" t="s">
        <v>1025</v>
      </c>
      <c r="K69" s="36" t="s">
        <v>18</v>
      </c>
      <c r="L69" s="165">
        <v>13</v>
      </c>
      <c r="M69" s="134">
        <f t="shared" si="0"/>
        <v>13</v>
      </c>
      <c r="N69" s="36">
        <f t="shared" si="1"/>
        <v>1</v>
      </c>
      <c r="O69" s="135" t="str">
        <f t="shared" si="2"/>
        <v>Pro Mel-13</v>
      </c>
      <c r="P69" s="186" t="str">
        <f t="shared" si="3"/>
        <v>OK</v>
      </c>
      <c r="Q69" s="187">
        <f t="shared" si="4"/>
        <v>52</v>
      </c>
      <c r="R69" s="150"/>
      <c r="S69" s="187" t="str">
        <f t="shared" si="5"/>
        <v/>
      </c>
      <c r="T69" s="136" t="str">
        <f t="shared" si="6"/>
        <v>Savvy Valentino</v>
      </c>
      <c r="U69" s="137" t="str">
        <f>IF(P69="","",IF(N69=1,"",IF(Q69="","",IF(Q69&lt;=100,100,IF(Table1[[#This Row],[Day]]="Wed",100,200)))))</f>
        <v/>
      </c>
      <c r="V69" s="137" t="str">
        <f t="shared" si="7"/>
        <v/>
      </c>
      <c r="W69" s="137" t="str">
        <f t="shared" si="8"/>
        <v/>
      </c>
      <c r="X69" s="133">
        <f>100</f>
        <v>100</v>
      </c>
      <c r="Y69" s="133" t="str">
        <f t="shared" si="9"/>
        <v/>
      </c>
      <c r="Z69" s="133">
        <f t="shared" si="10"/>
        <v>-100</v>
      </c>
      <c r="AA69" s="134" t="str">
        <f>TEXT(Table1[[#This Row],[Date]],"DDD")</f>
        <v>Sat</v>
      </c>
      <c r="AB69" s="133" t="str">
        <f>IF(OR(G69="Doomben",G69="Eagle Farm"),"Q",IF(AND(Q69&gt;1,Q69&lt;55,Table1[[#This Row],[Source]]="Nat"),"Nat OK",IF(AND(Table1[[#This Row],[Source]]&lt;&gt;"Nat",Q69&lt;55),"Poor &lt;55",IF(OR(G69="Randwick",G69="Flemington",G69="Caulfield",G69="Sandown Lake",G69="Sandown Hill"),"Best","ave"))))</f>
        <v>Poor &lt;55</v>
      </c>
      <c r="AC69" s="133">
        <f>IF(Q69="","",IF(AB69="Poor &lt;55",$AC$2*0.2%,IF(AND(AB69="Q",AA69&lt;&gt;"Wed"),$AC$2*0.4%,IF(AND(AB69="Q",AA69="Wed"),$AC$2*0.5%,IF(AND(AB69="Ave",U69=100),$AC$2*0.5%,IF(AND(AB69="ave",U69="",N69=1,AG69="Bush"),$AC$2*1%,IF(AND(AB69="ave",U69="",Q69&gt;100),$AC$2*1.3%,IF(AND(AB69="ave",U69=""),$AC$2*1.2%,IF(AND(AB69="Ave",U69=200),$AC$2*1%,IF(AND(AB69="Best",U69=200),$AC$2*1.5%,IF(AND(AB69="Best",U69="",K69&lt;&gt;"Pro Syd"),$AC$2*0.5%,IF(AND(AB69="Best",U69=""),$AC$2*1%,IF(AND(AB69="Best",U69=100,Table1[[#This Row],[State]]="NSW"),$AC$2*0.4%,IF(AND(AB69="Best",U69=100),$AC$2*1%,IF(Table1[[#This Row],[Adj]]="Nat OK",$AC$2*0.5%,"xxx")))))))))))))))</f>
        <v>20</v>
      </c>
      <c r="AD69" s="133" t="str">
        <f t="shared" si="11"/>
        <v/>
      </c>
      <c r="AE69" s="133">
        <f t="shared" si="12"/>
        <v>-20</v>
      </c>
      <c r="AF69" s="133" t="str">
        <f>VLOOKUP(Table1[[#This Row],[Track]],$F$2672:$H$2715,2,FALSE)</f>
        <v>Vic</v>
      </c>
      <c r="AG69" s="133" t="str">
        <f>VLOOKUP(Table1[[#This Row],[Track]],$F$2672:$H$2715,3,FALSE)</f>
        <v>-</v>
      </c>
      <c r="AH69" s="133" t="str">
        <f>IF(Table1[[#This Row],[Date]]&lt;$AH$2,"",IF(Table1[[#This Row],[Date]]&lt;$AH$3,"Edge","Elite Combo"))</f>
        <v/>
      </c>
      <c r="AI69" s="218">
        <f>Table1[[#This Row],[Time]]</f>
        <v>0.66319444444444442</v>
      </c>
      <c r="AJ69" s="219" t="str">
        <f>Table1[[#This Row],[Track]]</f>
        <v>Moonee Valley</v>
      </c>
      <c r="AK69" s="216">
        <f>Table1[[#This Row],[Race ]]</f>
        <v>8</v>
      </c>
      <c r="AL69" s="219">
        <f>Table1[[#This Row],[TAB]]</f>
        <v>10</v>
      </c>
      <c r="AM69" s="219" t="str">
        <f>Table1[[#This Row],[Selection]]</f>
        <v>Savvy Valentino</v>
      </c>
      <c r="AN69" s="220" t="str">
        <f>Table1[[#This Row],[Sources]]</f>
        <v>Pro Mel-13</v>
      </c>
      <c r="AO69" s="219">
        <f>Table1[[#This Row],[Scale Bet]]</f>
        <v>20</v>
      </c>
    </row>
    <row r="70" spans="5:41" ht="16.5" customHeight="1" x14ac:dyDescent="0.25">
      <c r="E70" s="185">
        <v>45150</v>
      </c>
      <c r="F70" s="35">
        <v>0.66319444444444442</v>
      </c>
      <c r="G70" s="36" t="s">
        <v>100</v>
      </c>
      <c r="H70" s="36">
        <v>8</v>
      </c>
      <c r="I70" s="36">
        <v>7</v>
      </c>
      <c r="J70" s="36" t="s">
        <v>973</v>
      </c>
      <c r="K70" s="36" t="s">
        <v>40</v>
      </c>
      <c r="L70" s="165">
        <v>10</v>
      </c>
      <c r="M70" s="134">
        <f t="shared" si="0"/>
        <v>20</v>
      </c>
      <c r="N70" s="36">
        <f t="shared" si="1"/>
        <v>2</v>
      </c>
      <c r="O70" s="135" t="str">
        <f t="shared" si="2"/>
        <v>Edge-10/Pro Mel-10</v>
      </c>
      <c r="P70" s="186" t="str">
        <f t="shared" si="3"/>
        <v>OK</v>
      </c>
      <c r="Q70" s="187">
        <f t="shared" si="4"/>
        <v>80</v>
      </c>
      <c r="R70" s="150"/>
      <c r="S70" s="187" t="str">
        <f t="shared" si="5"/>
        <v/>
      </c>
      <c r="T70" s="136" t="str">
        <f t="shared" si="6"/>
        <v>The Cunning Fox</v>
      </c>
      <c r="U70" s="137">
        <f>IF(P70="","",IF(N70=1,"",IF(Q70="","",IF(Q70&lt;=100,100,IF(Table1[[#This Row],[Day]]="Wed",100,200)))))</f>
        <v>100</v>
      </c>
      <c r="V70" s="137" t="str">
        <f t="shared" si="7"/>
        <v/>
      </c>
      <c r="W70" s="137">
        <f t="shared" si="8"/>
        <v>-100</v>
      </c>
      <c r="X70" s="133">
        <f>100</f>
        <v>100</v>
      </c>
      <c r="Y70" s="133" t="str">
        <f t="shared" si="9"/>
        <v/>
      </c>
      <c r="Z70" s="133">
        <f t="shared" si="10"/>
        <v>-100</v>
      </c>
      <c r="AA70" s="134" t="str">
        <f>TEXT(Table1[[#This Row],[Date]],"DDD")</f>
        <v>Sat</v>
      </c>
      <c r="AB70" s="133" t="str">
        <f>IF(OR(G70="Doomben",G70="Eagle Farm"),"Q",IF(AND(Q70&gt;1,Q70&lt;55,Table1[[#This Row],[Source]]="Nat"),"Nat OK",IF(AND(Table1[[#This Row],[Source]]&lt;&gt;"Nat",Q70&lt;55),"Poor &lt;55",IF(OR(G70="Randwick",G70="Flemington",G70="Caulfield",G70="Sandown Lake",G70="Sandown Hill"),"Best","ave"))))</f>
        <v>ave</v>
      </c>
      <c r="AC70" s="133">
        <f>IF(Q70="","",IF(AB70="Poor &lt;55",$AC$2*0.2%,IF(AND(AB70="Q",AA70&lt;&gt;"Wed"),$AC$2*0.4%,IF(AND(AB70="Q",AA70="Wed"),$AC$2*0.5%,IF(AND(AB70="Ave",U70=100),$AC$2*0.5%,IF(AND(AB70="ave",U70="",N70=1,AG70="Bush"),$AC$2*1%,IF(AND(AB70="ave",U70="",Q70&gt;100),$AC$2*1.3%,IF(AND(AB70="ave",U70=""),$AC$2*1.2%,IF(AND(AB70="Ave",U70=200),$AC$2*1%,IF(AND(AB70="Best",U70=200),$AC$2*1.5%,IF(AND(AB70="Best",U70="",K70&lt;&gt;"Pro Syd"),$AC$2*0.5%,IF(AND(AB70="Best",U70=""),$AC$2*1%,IF(AND(AB70="Best",U70=100,Table1[[#This Row],[State]]="NSW"),$AC$2*0.4%,IF(AND(AB70="Best",U70=100),$AC$2*1%,IF(Table1[[#This Row],[Adj]]="Nat OK",$AC$2*0.5%,"xxx")))))))))))))))</f>
        <v>50</v>
      </c>
      <c r="AD70" s="133" t="str">
        <f t="shared" si="11"/>
        <v/>
      </c>
      <c r="AE70" s="133">
        <f t="shared" si="12"/>
        <v>-50</v>
      </c>
      <c r="AF70" s="133" t="str">
        <f>VLOOKUP(Table1[[#This Row],[Track]],$F$2672:$H$2715,2,FALSE)</f>
        <v>Vic</v>
      </c>
      <c r="AG70" s="133" t="str">
        <f>VLOOKUP(Table1[[#This Row],[Track]],$F$2672:$H$2715,3,FALSE)</f>
        <v>-</v>
      </c>
      <c r="AH70" s="133" t="str">
        <f>IF(Table1[[#This Row],[Date]]&lt;$AH$2,"",IF(Table1[[#This Row],[Date]]&lt;$AH$3,"Edge","Elite Combo"))</f>
        <v/>
      </c>
      <c r="AI70" s="218">
        <f>Table1[[#This Row],[Time]]</f>
        <v>0.66319444444444442</v>
      </c>
      <c r="AJ70" s="219" t="str">
        <f>Table1[[#This Row],[Track]]</f>
        <v>Moonee Valley</v>
      </c>
      <c r="AK70" s="216">
        <f>Table1[[#This Row],[Race ]]</f>
        <v>8</v>
      </c>
      <c r="AL70" s="219">
        <f>Table1[[#This Row],[TAB]]</f>
        <v>7</v>
      </c>
      <c r="AM70" s="219" t="str">
        <f>Table1[[#This Row],[Selection]]</f>
        <v>The Cunning Fox</v>
      </c>
      <c r="AN70" s="220" t="str">
        <f>Table1[[#This Row],[Sources]]</f>
        <v>Edge-10/Pro Mel-10</v>
      </c>
      <c r="AO70" s="219">
        <f>Table1[[#This Row],[Scale Bet]]</f>
        <v>50</v>
      </c>
    </row>
    <row r="71" spans="5:41" ht="16.5" customHeight="1" x14ac:dyDescent="0.25">
      <c r="E71" s="185">
        <v>45150</v>
      </c>
      <c r="F71" s="35">
        <v>0.66319444444444442</v>
      </c>
      <c r="G71" s="36" t="s">
        <v>100</v>
      </c>
      <c r="H71" s="36">
        <v>8</v>
      </c>
      <c r="I71" s="36">
        <v>7</v>
      </c>
      <c r="J71" s="36" t="s">
        <v>973</v>
      </c>
      <c r="K71" s="36" t="s">
        <v>18</v>
      </c>
      <c r="L71" s="165">
        <v>10</v>
      </c>
      <c r="M71" s="134" t="str">
        <f t="shared" ref="M71:M134" si="13">IF(AND(J71=J70,E71=E70),"",IF(AND(E71=E74,J71=J74),L71+L72+L73+L74,IF(AND(E71=E73,J71=J73),L71+L72+L73,IF(AND(E71=E72,J71=J72),L71+L72,L71))))</f>
        <v/>
      </c>
      <c r="N71" s="36" t="str">
        <f t="shared" ref="N71:N134" si="14">IF(M71=L71,1,IF(M71="","",IF(AND(E71=E74,J71=J74),4,IF(AND(E71=E73,J71=J73),3,IF(AND(E71=E72,J71=J72),2,"XXX")))))</f>
        <v/>
      </c>
      <c r="O71" s="135" t="str">
        <f t="shared" ref="O71:O134" si="15">IF(N71="","",IF(N71=4,K71&amp;"-"&amp;L71&amp;"/"&amp;K72&amp;"-"&amp;L72&amp;"/"&amp;K73&amp;"-"&amp;L73&amp;"/"&amp;K74&amp;"-"&amp;L74,IF(N71=3,K71&amp;"-"&amp;L71&amp;"/"&amp;K72&amp;"-"&amp;L72&amp;"/"&amp;K73&amp;"-"&amp;L73,IF(N71=2,K71&amp;"-"&amp;L71&amp;"/"&amp;K72&amp;"-"&amp;L72,IF(N71=1,K71&amp;"-"&amp;L71,"""""xxx")))))</f>
        <v/>
      </c>
      <c r="P71" s="186" t="str">
        <f t="shared" ref="P71:P134" si="16">IF(OR(G71="Randwick",G71="Rosehill",G71="Flemington",G71="Caulfield",G71="Sandown Lake",G71="Sandown Hill",G71="Moonee Valley"),"OK","")</f>
        <v>OK</v>
      </c>
      <c r="Q71" s="187" t="str">
        <f t="shared" ref="Q71:Q134" si="17">IF(M71="","",(M71*($Q$1/1000)/$R$1)*$Q$2)</f>
        <v/>
      </c>
      <c r="R71" s="150"/>
      <c r="S71" s="187" t="str">
        <f t="shared" ref="S71:S134" si="18">IF(Q71="","",IF(R71="","",R71*Q71))</f>
        <v/>
      </c>
      <c r="T71" s="136" t="str">
        <f t="shared" ref="T71:T134" si="19">TRIM(PROPER(J71))</f>
        <v>The Cunning Fox</v>
      </c>
      <c r="U71" s="137" t="str">
        <f>IF(P71="","",IF(N71=1,"",IF(Q71="","",IF(Q71&lt;=100,100,IF(Table1[[#This Row],[Day]]="Wed",100,200)))))</f>
        <v/>
      </c>
      <c r="V71" s="137" t="str">
        <f t="shared" ref="V71:V134" si="20">IF(U71="","",IF(R71="","",U71*R71))</f>
        <v/>
      </c>
      <c r="W71" s="137" t="str">
        <f t="shared" ref="W71:W134" si="21">IF(U71="","",IF(V71="",U71*-1,V71-U71))</f>
        <v/>
      </c>
      <c r="X71" s="133">
        <f>100</f>
        <v>100</v>
      </c>
      <c r="Y71" s="133" t="str">
        <f t="shared" ref="Y71:Y134" si="22">IF(R71="","",X71*R71)</f>
        <v/>
      </c>
      <c r="Z71" s="133">
        <f t="shared" ref="Z71:Z134" si="23">IF(Y71="",X71*-1,Y71-X70)</f>
        <v>-100</v>
      </c>
      <c r="AA71" s="134" t="str">
        <f>TEXT(Table1[[#This Row],[Date]],"DDD")</f>
        <v>Sat</v>
      </c>
      <c r="AB71" s="133" t="str">
        <f>IF(OR(G71="Doomben",G71="Eagle Farm"),"Q",IF(AND(Q71&gt;1,Q71&lt;55,Table1[[#This Row],[Source]]="Nat"),"Nat OK",IF(AND(Table1[[#This Row],[Source]]&lt;&gt;"Nat",Q71&lt;55),"Poor &lt;55",IF(OR(G71="Randwick",G71="Flemington",G71="Caulfield",G71="Sandown Lake",G71="Sandown Hill"),"Best","ave"))))</f>
        <v>ave</v>
      </c>
      <c r="AC71" s="133" t="str">
        <f>IF(Q71="","",IF(AB71="Poor &lt;55",$AC$2*0.2%,IF(AND(AB71="Q",AA71&lt;&gt;"Wed"),$AC$2*0.4%,IF(AND(AB71="Q",AA71="Wed"),$AC$2*0.5%,IF(AND(AB71="Ave",U71=100),$AC$2*0.5%,IF(AND(AB71="ave",U71="",N71=1,AG71="Bush"),$AC$2*1%,IF(AND(AB71="ave",U71="",Q71&gt;100),$AC$2*1.3%,IF(AND(AB71="ave",U71=""),$AC$2*1.2%,IF(AND(AB71="Ave",U71=200),$AC$2*1%,IF(AND(AB71="Best",U71=200),$AC$2*1.5%,IF(AND(AB71="Best",U71="",K71&lt;&gt;"Pro Syd"),$AC$2*0.5%,IF(AND(AB71="Best",U71=""),$AC$2*1%,IF(AND(AB71="Best",U71=100,Table1[[#This Row],[State]]="NSW"),$AC$2*0.4%,IF(AND(AB71="Best",U71=100),$AC$2*1%,IF(Table1[[#This Row],[Adj]]="Nat OK",$AC$2*0.5%,"xxx")))))))))))))))</f>
        <v/>
      </c>
      <c r="AD71" s="133" t="str">
        <f t="shared" ref="AD71:AD134" si="24">IF(AC71="","",IF(R71="","",AC71*R71))</f>
        <v/>
      </c>
      <c r="AE71" s="133" t="str">
        <f t="shared" ref="AE71:AE134" si="25">IF(AC71="","",IF(AD71="",AC71*-1,AD71-AC71))</f>
        <v/>
      </c>
      <c r="AF71" s="133" t="str">
        <f>VLOOKUP(Table1[[#This Row],[Track]],$F$2672:$H$2715,2,FALSE)</f>
        <v>Vic</v>
      </c>
      <c r="AG71" s="133" t="str">
        <f>VLOOKUP(Table1[[#This Row],[Track]],$F$2672:$H$2715,3,FALSE)</f>
        <v>-</v>
      </c>
      <c r="AH71" s="133" t="str">
        <f>IF(Table1[[#This Row],[Date]]&lt;$AH$2,"",IF(Table1[[#This Row],[Date]]&lt;$AH$3,"Edge","Elite Combo"))</f>
        <v/>
      </c>
      <c r="AI71" s="218">
        <f>Table1[[#This Row],[Time]]</f>
        <v>0.66319444444444442</v>
      </c>
      <c r="AJ71" s="219" t="str">
        <f>Table1[[#This Row],[Track]]</f>
        <v>Moonee Valley</v>
      </c>
      <c r="AK71" s="216">
        <f>Table1[[#This Row],[Race ]]</f>
        <v>8</v>
      </c>
      <c r="AL71" s="219">
        <f>Table1[[#This Row],[TAB]]</f>
        <v>7</v>
      </c>
      <c r="AM71" s="219" t="str">
        <f>Table1[[#This Row],[Selection]]</f>
        <v>The Cunning Fox</v>
      </c>
      <c r="AN71" s="220" t="str">
        <f>Table1[[#This Row],[Sources]]</f>
        <v/>
      </c>
      <c r="AO71" s="219" t="str">
        <f>Table1[[#This Row],[Scale Bet]]</f>
        <v/>
      </c>
    </row>
    <row r="72" spans="5:41" ht="16.5" customHeight="1" x14ac:dyDescent="0.25">
      <c r="E72" s="185">
        <v>45150</v>
      </c>
      <c r="F72" s="35">
        <v>0.67708333333333337</v>
      </c>
      <c r="G72" s="36" t="s">
        <v>17</v>
      </c>
      <c r="H72" s="36">
        <v>9</v>
      </c>
      <c r="I72" s="36">
        <v>2</v>
      </c>
      <c r="J72" s="36" t="s">
        <v>380</v>
      </c>
      <c r="K72" s="36" t="s">
        <v>60</v>
      </c>
      <c r="L72" s="165">
        <v>15</v>
      </c>
      <c r="M72" s="134">
        <f t="shared" si="13"/>
        <v>15</v>
      </c>
      <c r="N72" s="36">
        <f t="shared" si="14"/>
        <v>1</v>
      </c>
      <c r="O72" s="135" t="str">
        <f t="shared" si="15"/>
        <v>Pro Syd-15</v>
      </c>
      <c r="P72" s="186" t="str">
        <f t="shared" si="16"/>
        <v>OK</v>
      </c>
      <c r="Q72" s="187">
        <f t="shared" si="17"/>
        <v>60</v>
      </c>
      <c r="R72" s="150">
        <v>2.8</v>
      </c>
      <c r="S72" s="187">
        <f t="shared" si="18"/>
        <v>168</v>
      </c>
      <c r="T72" s="136" t="str">
        <f t="shared" si="19"/>
        <v>Pericles</v>
      </c>
      <c r="U72" s="137" t="str">
        <f>IF(P72="","",IF(N72=1,"",IF(Q72="","",IF(Q72&lt;=100,100,IF(Table1[[#This Row],[Day]]="Wed",100,200)))))</f>
        <v/>
      </c>
      <c r="V72" s="137" t="str">
        <f t="shared" si="20"/>
        <v/>
      </c>
      <c r="W72" s="137" t="str">
        <f t="shared" si="21"/>
        <v/>
      </c>
      <c r="X72" s="133">
        <f>100</f>
        <v>100</v>
      </c>
      <c r="Y72" s="133">
        <f t="shared" si="22"/>
        <v>280</v>
      </c>
      <c r="Z72" s="133">
        <f t="shared" si="23"/>
        <v>180</v>
      </c>
      <c r="AA72" s="134" t="str">
        <f>TEXT(Table1[[#This Row],[Date]],"DDD")</f>
        <v>Sat</v>
      </c>
      <c r="AB72" s="133" t="str">
        <f>IF(OR(G72="Doomben",G72="Eagle Farm"),"Q",IF(AND(Q72&gt;1,Q72&lt;55,Table1[[#This Row],[Source]]="Nat"),"Nat OK",IF(AND(Table1[[#This Row],[Source]]&lt;&gt;"Nat",Q72&lt;55),"Poor &lt;55",IF(OR(G72="Randwick",G72="Flemington",G72="Caulfield",G72="Sandown Lake",G72="Sandown Hill"),"Best","ave"))))</f>
        <v>ave</v>
      </c>
      <c r="AC72" s="133">
        <f>IF(Q72="","",IF(AB72="Poor &lt;55",$AC$2*0.2%,IF(AND(AB72="Q",AA72&lt;&gt;"Wed"),$AC$2*0.4%,IF(AND(AB72="Q",AA72="Wed"),$AC$2*0.5%,IF(AND(AB72="Ave",U72=100),$AC$2*0.5%,IF(AND(AB72="ave",U72="",N72=1,AG72="Bush"),$AC$2*1%,IF(AND(AB72="ave",U72="",Q72&gt;100),$AC$2*1.3%,IF(AND(AB72="ave",U72=""),$AC$2*1.2%,IF(AND(AB72="Ave",U72=200),$AC$2*1%,IF(AND(AB72="Best",U72=200),$AC$2*1.5%,IF(AND(AB72="Best",U72="",K72&lt;&gt;"Pro Syd"),$AC$2*0.5%,IF(AND(AB72="Best",U72=""),$AC$2*1%,IF(AND(AB72="Best",U72=100,Table1[[#This Row],[State]]="NSW"),$AC$2*0.4%,IF(AND(AB72="Best",U72=100),$AC$2*1%,IF(Table1[[#This Row],[Adj]]="Nat OK",$AC$2*0.5%,"xxx")))))))))))))))</f>
        <v>120</v>
      </c>
      <c r="AD72" s="133">
        <f t="shared" si="24"/>
        <v>336</v>
      </c>
      <c r="AE72" s="133">
        <f t="shared" si="25"/>
        <v>216</v>
      </c>
      <c r="AF72" s="133" t="str">
        <f>VLOOKUP(Table1[[#This Row],[Track]],$F$2672:$H$2715,2,FALSE)</f>
        <v>NSW</v>
      </c>
      <c r="AG72" s="133" t="str">
        <f>VLOOKUP(Table1[[#This Row],[Track]],$F$2672:$H$2715,3,FALSE)</f>
        <v>-</v>
      </c>
      <c r="AH72" s="133" t="str">
        <f>IF(Table1[[#This Row],[Date]]&lt;$AH$2,"",IF(Table1[[#This Row],[Date]]&lt;$AH$3,"Edge","Elite Combo"))</f>
        <v/>
      </c>
      <c r="AI72" s="218">
        <f>Table1[[#This Row],[Time]]</f>
        <v>0.67708333333333337</v>
      </c>
      <c r="AJ72" s="219" t="str">
        <f>Table1[[#This Row],[Track]]</f>
        <v>Rosehill</v>
      </c>
      <c r="AK72" s="216">
        <f>Table1[[#This Row],[Race ]]</f>
        <v>9</v>
      </c>
      <c r="AL72" s="219">
        <f>Table1[[#This Row],[TAB]]</f>
        <v>2</v>
      </c>
      <c r="AM72" s="219" t="str">
        <f>Table1[[#This Row],[Selection]]</f>
        <v>Pericles</v>
      </c>
      <c r="AN72" s="220" t="str">
        <f>Table1[[#This Row],[Sources]]</f>
        <v>Pro Syd-15</v>
      </c>
      <c r="AO72" s="219">
        <f>Table1[[#This Row],[Scale Bet]]</f>
        <v>120</v>
      </c>
    </row>
    <row r="73" spans="5:41" ht="16.5" customHeight="1" x14ac:dyDescent="0.25">
      <c r="E73" s="185">
        <v>45150</v>
      </c>
      <c r="F73" s="35">
        <v>0.69097222222222221</v>
      </c>
      <c r="G73" s="36" t="s">
        <v>100</v>
      </c>
      <c r="H73" s="36">
        <v>9</v>
      </c>
      <c r="I73" s="36">
        <v>8</v>
      </c>
      <c r="J73" s="36" t="s">
        <v>599</v>
      </c>
      <c r="K73" s="36" t="s">
        <v>1</v>
      </c>
      <c r="L73" s="165">
        <v>12</v>
      </c>
      <c r="M73" s="134">
        <f t="shared" si="13"/>
        <v>52</v>
      </c>
      <c r="N73" s="36">
        <f t="shared" si="14"/>
        <v>3</v>
      </c>
      <c r="O73" s="135" t="str">
        <f t="shared" si="15"/>
        <v>E4-12/Edge-20/Nat-20</v>
      </c>
      <c r="P73" s="186" t="str">
        <f t="shared" si="16"/>
        <v>OK</v>
      </c>
      <c r="Q73" s="187">
        <f t="shared" si="17"/>
        <v>208</v>
      </c>
      <c r="R73" s="150"/>
      <c r="S73" s="187" t="str">
        <f t="shared" si="18"/>
        <v/>
      </c>
      <c r="T73" s="136" t="str">
        <f t="shared" si="19"/>
        <v>Inundation</v>
      </c>
      <c r="U73" s="137">
        <f>IF(P73="","",IF(N73=1,"",IF(Q73="","",IF(Q73&lt;=100,100,IF(Table1[[#This Row],[Day]]="Wed",100,200)))))</f>
        <v>200</v>
      </c>
      <c r="V73" s="137" t="str">
        <f t="shared" si="20"/>
        <v/>
      </c>
      <c r="W73" s="137">
        <f t="shared" si="21"/>
        <v>-200</v>
      </c>
      <c r="X73" s="133">
        <f>100</f>
        <v>100</v>
      </c>
      <c r="Y73" s="133" t="str">
        <f t="shared" si="22"/>
        <v/>
      </c>
      <c r="Z73" s="133">
        <f t="shared" si="23"/>
        <v>-100</v>
      </c>
      <c r="AA73" s="134" t="str">
        <f>TEXT(Table1[[#This Row],[Date]],"DDD")</f>
        <v>Sat</v>
      </c>
      <c r="AB73" s="133" t="str">
        <f>IF(OR(G73="Doomben",G73="Eagle Farm"),"Q",IF(AND(Q73&gt;1,Q73&lt;55,Table1[[#This Row],[Source]]="Nat"),"Nat OK",IF(AND(Table1[[#This Row],[Source]]&lt;&gt;"Nat",Q73&lt;55),"Poor &lt;55",IF(OR(G73="Randwick",G73="Flemington",G73="Caulfield",G73="Sandown Lake",G73="Sandown Hill"),"Best","ave"))))</f>
        <v>ave</v>
      </c>
      <c r="AC73" s="133">
        <f>IF(Q73="","",IF(AB73="Poor &lt;55",$AC$2*0.2%,IF(AND(AB73="Q",AA73&lt;&gt;"Wed"),$AC$2*0.4%,IF(AND(AB73="Q",AA73="Wed"),$AC$2*0.5%,IF(AND(AB73="Ave",U73=100),$AC$2*0.5%,IF(AND(AB73="ave",U73="",N73=1,AG73="Bush"),$AC$2*1%,IF(AND(AB73="ave",U73="",Q73&gt;100),$AC$2*1.3%,IF(AND(AB73="ave",U73=""),$AC$2*1.2%,IF(AND(AB73="Ave",U73=200),$AC$2*1%,IF(AND(AB73="Best",U73=200),$AC$2*1.5%,IF(AND(AB73="Best",U73="",K73&lt;&gt;"Pro Syd"),$AC$2*0.5%,IF(AND(AB73="Best",U73=""),$AC$2*1%,IF(AND(AB73="Best",U73=100,Table1[[#This Row],[State]]="NSW"),$AC$2*0.4%,IF(AND(AB73="Best",U73=100),$AC$2*1%,IF(Table1[[#This Row],[Adj]]="Nat OK",$AC$2*0.5%,"xxx")))))))))))))))</f>
        <v>100</v>
      </c>
      <c r="AD73" s="133" t="str">
        <f t="shared" si="24"/>
        <v/>
      </c>
      <c r="AE73" s="133">
        <f t="shared" si="25"/>
        <v>-100</v>
      </c>
      <c r="AF73" s="133" t="str">
        <f>VLOOKUP(Table1[[#This Row],[Track]],$F$2672:$H$2715,2,FALSE)</f>
        <v>Vic</v>
      </c>
      <c r="AG73" s="133" t="str">
        <f>VLOOKUP(Table1[[#This Row],[Track]],$F$2672:$H$2715,3,FALSE)</f>
        <v>-</v>
      </c>
      <c r="AH73" s="133" t="str">
        <f>IF(Table1[[#This Row],[Date]]&lt;$AH$2,"",IF(Table1[[#This Row],[Date]]&lt;$AH$3,"Edge","Elite Combo"))</f>
        <v/>
      </c>
      <c r="AI73" s="218">
        <f>Table1[[#This Row],[Time]]</f>
        <v>0.69097222222222221</v>
      </c>
      <c r="AJ73" s="219" t="str">
        <f>Table1[[#This Row],[Track]]</f>
        <v>Moonee Valley</v>
      </c>
      <c r="AK73" s="216">
        <f>Table1[[#This Row],[Race ]]</f>
        <v>9</v>
      </c>
      <c r="AL73" s="219">
        <f>Table1[[#This Row],[TAB]]</f>
        <v>8</v>
      </c>
      <c r="AM73" s="219" t="str">
        <f>Table1[[#This Row],[Selection]]</f>
        <v>Inundation</v>
      </c>
      <c r="AN73" s="220" t="str">
        <f>Table1[[#This Row],[Sources]]</f>
        <v>E4-12/Edge-20/Nat-20</v>
      </c>
      <c r="AO73" s="219">
        <f>Table1[[#This Row],[Scale Bet]]</f>
        <v>100</v>
      </c>
    </row>
    <row r="74" spans="5:41" ht="16.5" customHeight="1" x14ac:dyDescent="0.25">
      <c r="E74" s="185">
        <v>45150</v>
      </c>
      <c r="F74" s="35">
        <v>0.69097222222222221</v>
      </c>
      <c r="G74" s="36" t="s">
        <v>100</v>
      </c>
      <c r="H74" s="36">
        <v>9</v>
      </c>
      <c r="I74" s="36">
        <v>8</v>
      </c>
      <c r="J74" s="36" t="s">
        <v>599</v>
      </c>
      <c r="K74" s="36" t="s">
        <v>40</v>
      </c>
      <c r="L74" s="165">
        <v>20</v>
      </c>
      <c r="M74" s="134" t="str">
        <f t="shared" si="13"/>
        <v/>
      </c>
      <c r="N74" s="36" t="str">
        <f t="shared" si="14"/>
        <v/>
      </c>
      <c r="O74" s="135" t="str">
        <f t="shared" si="15"/>
        <v/>
      </c>
      <c r="P74" s="186" t="str">
        <f t="shared" si="16"/>
        <v>OK</v>
      </c>
      <c r="Q74" s="187" t="str">
        <f t="shared" si="17"/>
        <v/>
      </c>
      <c r="R74" s="150"/>
      <c r="S74" s="187" t="str">
        <f t="shared" si="18"/>
        <v/>
      </c>
      <c r="T74" s="136" t="str">
        <f t="shared" si="19"/>
        <v>Inundation</v>
      </c>
      <c r="U74" s="137" t="str">
        <f>IF(P74="","",IF(N74=1,"",IF(Q74="","",IF(Q74&lt;=100,100,IF(Table1[[#This Row],[Day]]="Wed",100,200)))))</f>
        <v/>
      </c>
      <c r="V74" s="137" t="str">
        <f t="shared" si="20"/>
        <v/>
      </c>
      <c r="W74" s="137" t="str">
        <f t="shared" si="21"/>
        <v/>
      </c>
      <c r="X74" s="133">
        <f>100</f>
        <v>100</v>
      </c>
      <c r="Y74" s="133" t="str">
        <f t="shared" si="22"/>
        <v/>
      </c>
      <c r="Z74" s="133">
        <f t="shared" si="23"/>
        <v>-100</v>
      </c>
      <c r="AA74" s="134" t="str">
        <f>TEXT(Table1[[#This Row],[Date]],"DDD")</f>
        <v>Sat</v>
      </c>
      <c r="AB74" s="133" t="str">
        <f>IF(OR(G74="Doomben",G74="Eagle Farm"),"Q",IF(AND(Q74&gt;1,Q74&lt;55,Table1[[#This Row],[Source]]="Nat"),"Nat OK",IF(AND(Table1[[#This Row],[Source]]&lt;&gt;"Nat",Q74&lt;55),"Poor &lt;55",IF(OR(G74="Randwick",G74="Flemington",G74="Caulfield",G74="Sandown Lake",G74="Sandown Hill"),"Best","ave"))))</f>
        <v>ave</v>
      </c>
      <c r="AC74" s="133" t="str">
        <f>IF(Q74="","",IF(AB74="Poor &lt;55",$AC$2*0.2%,IF(AND(AB74="Q",AA74&lt;&gt;"Wed"),$AC$2*0.4%,IF(AND(AB74="Q",AA74="Wed"),$AC$2*0.5%,IF(AND(AB74="Ave",U74=100),$AC$2*0.5%,IF(AND(AB74="ave",U74="",N74=1,AG74="Bush"),$AC$2*1%,IF(AND(AB74="ave",U74="",Q74&gt;100),$AC$2*1.3%,IF(AND(AB74="ave",U74=""),$AC$2*1.2%,IF(AND(AB74="Ave",U74=200),$AC$2*1%,IF(AND(AB74="Best",U74=200),$AC$2*1.5%,IF(AND(AB74="Best",U74="",K74&lt;&gt;"Pro Syd"),$AC$2*0.5%,IF(AND(AB74="Best",U74=""),$AC$2*1%,IF(AND(AB74="Best",U74=100,Table1[[#This Row],[State]]="NSW"),$AC$2*0.4%,IF(AND(AB74="Best",U74=100),$AC$2*1%,IF(Table1[[#This Row],[Adj]]="Nat OK",$AC$2*0.5%,"xxx")))))))))))))))</f>
        <v/>
      </c>
      <c r="AD74" s="133" t="str">
        <f t="shared" si="24"/>
        <v/>
      </c>
      <c r="AE74" s="133" t="str">
        <f t="shared" si="25"/>
        <v/>
      </c>
      <c r="AF74" s="133" t="str">
        <f>VLOOKUP(Table1[[#This Row],[Track]],$F$2672:$H$2715,2,FALSE)</f>
        <v>Vic</v>
      </c>
      <c r="AG74" s="133" t="str">
        <f>VLOOKUP(Table1[[#This Row],[Track]],$F$2672:$H$2715,3,FALSE)</f>
        <v>-</v>
      </c>
      <c r="AH74" s="133" t="str">
        <f>IF(Table1[[#This Row],[Date]]&lt;$AH$2,"",IF(Table1[[#This Row],[Date]]&lt;$AH$3,"Edge","Elite Combo"))</f>
        <v/>
      </c>
      <c r="AI74" s="218">
        <f>Table1[[#This Row],[Time]]</f>
        <v>0.69097222222222221</v>
      </c>
      <c r="AJ74" s="219" t="str">
        <f>Table1[[#This Row],[Track]]</f>
        <v>Moonee Valley</v>
      </c>
      <c r="AK74" s="216">
        <f>Table1[[#This Row],[Race ]]</f>
        <v>9</v>
      </c>
      <c r="AL74" s="219">
        <f>Table1[[#This Row],[TAB]]</f>
        <v>8</v>
      </c>
      <c r="AM74" s="219" t="str">
        <f>Table1[[#This Row],[Selection]]</f>
        <v>Inundation</v>
      </c>
      <c r="AN74" s="220" t="str">
        <f>Table1[[#This Row],[Sources]]</f>
        <v/>
      </c>
      <c r="AO74" s="219" t="str">
        <f>Table1[[#This Row],[Scale Bet]]</f>
        <v/>
      </c>
    </row>
    <row r="75" spans="5:41" ht="16.5" customHeight="1" x14ac:dyDescent="0.25">
      <c r="E75" s="185">
        <v>45150</v>
      </c>
      <c r="F75" s="35">
        <v>0.69097222222222221</v>
      </c>
      <c r="G75" s="36" t="s">
        <v>100</v>
      </c>
      <c r="H75" s="36">
        <v>9</v>
      </c>
      <c r="I75" s="36">
        <v>8</v>
      </c>
      <c r="J75" s="36" t="s">
        <v>599</v>
      </c>
      <c r="K75" s="36" t="s">
        <v>13</v>
      </c>
      <c r="L75" s="165">
        <v>20</v>
      </c>
      <c r="M75" s="134" t="str">
        <f t="shared" si="13"/>
        <v/>
      </c>
      <c r="N75" s="36" t="str">
        <f t="shared" si="14"/>
        <v/>
      </c>
      <c r="O75" s="135" t="str">
        <f t="shared" si="15"/>
        <v/>
      </c>
      <c r="P75" s="186" t="str">
        <f t="shared" si="16"/>
        <v>OK</v>
      </c>
      <c r="Q75" s="187" t="str">
        <f t="shared" si="17"/>
        <v/>
      </c>
      <c r="R75" s="150"/>
      <c r="S75" s="187" t="str">
        <f t="shared" si="18"/>
        <v/>
      </c>
      <c r="T75" s="136" t="str">
        <f t="shared" si="19"/>
        <v>Inundation</v>
      </c>
      <c r="U75" s="137" t="str">
        <f>IF(P75="","",IF(N75=1,"",IF(Q75="","",IF(Q75&lt;=100,100,IF(Table1[[#This Row],[Day]]="Wed",100,200)))))</f>
        <v/>
      </c>
      <c r="V75" s="137" t="str">
        <f t="shared" si="20"/>
        <v/>
      </c>
      <c r="W75" s="137" t="str">
        <f t="shared" si="21"/>
        <v/>
      </c>
      <c r="X75" s="133">
        <f>100</f>
        <v>100</v>
      </c>
      <c r="Y75" s="133" t="str">
        <f t="shared" si="22"/>
        <v/>
      </c>
      <c r="Z75" s="133">
        <f t="shared" si="23"/>
        <v>-100</v>
      </c>
      <c r="AA75" s="134" t="str">
        <f>TEXT(Table1[[#This Row],[Date]],"DDD")</f>
        <v>Sat</v>
      </c>
      <c r="AB75" s="133" t="str">
        <f>IF(OR(G75="Doomben",G75="Eagle Farm"),"Q",IF(AND(Q75&gt;1,Q75&lt;55,Table1[[#This Row],[Source]]="Nat"),"Nat OK",IF(AND(Table1[[#This Row],[Source]]&lt;&gt;"Nat",Q75&lt;55),"Poor &lt;55",IF(OR(G75="Randwick",G75="Flemington",G75="Caulfield",G75="Sandown Lake",G75="Sandown Hill"),"Best","ave"))))</f>
        <v>ave</v>
      </c>
      <c r="AC75" s="133" t="str">
        <f>IF(Q75="","",IF(AB75="Poor &lt;55",$AC$2*0.2%,IF(AND(AB75="Q",AA75&lt;&gt;"Wed"),$AC$2*0.4%,IF(AND(AB75="Q",AA75="Wed"),$AC$2*0.5%,IF(AND(AB75="Ave",U75=100),$AC$2*0.5%,IF(AND(AB75="ave",U75="",N75=1,AG75="Bush"),$AC$2*1%,IF(AND(AB75="ave",U75="",Q75&gt;100),$AC$2*1.3%,IF(AND(AB75="ave",U75=""),$AC$2*1.2%,IF(AND(AB75="Ave",U75=200),$AC$2*1%,IF(AND(AB75="Best",U75=200),$AC$2*1.5%,IF(AND(AB75="Best",U75="",K75&lt;&gt;"Pro Syd"),$AC$2*0.5%,IF(AND(AB75="Best",U75=""),$AC$2*1%,IF(AND(AB75="Best",U75=100,Table1[[#This Row],[State]]="NSW"),$AC$2*0.4%,IF(AND(AB75="Best",U75=100),$AC$2*1%,IF(Table1[[#This Row],[Adj]]="Nat OK",$AC$2*0.5%,"xxx")))))))))))))))</f>
        <v/>
      </c>
      <c r="AD75" s="133" t="str">
        <f t="shared" si="24"/>
        <v/>
      </c>
      <c r="AE75" s="133" t="str">
        <f t="shared" si="25"/>
        <v/>
      </c>
      <c r="AF75" s="133" t="str">
        <f>VLOOKUP(Table1[[#This Row],[Track]],$F$2672:$H$2715,2,FALSE)</f>
        <v>Vic</v>
      </c>
      <c r="AG75" s="133" t="str">
        <f>VLOOKUP(Table1[[#This Row],[Track]],$F$2672:$H$2715,3,FALSE)</f>
        <v>-</v>
      </c>
      <c r="AH75" s="133" t="str">
        <f>IF(Table1[[#This Row],[Date]]&lt;$AH$2,"",IF(Table1[[#This Row],[Date]]&lt;$AH$3,"Edge","Elite Combo"))</f>
        <v/>
      </c>
      <c r="AI75" s="218">
        <f>Table1[[#This Row],[Time]]</f>
        <v>0.69097222222222221</v>
      </c>
      <c r="AJ75" s="219" t="str">
        <f>Table1[[#This Row],[Track]]</f>
        <v>Moonee Valley</v>
      </c>
      <c r="AK75" s="216">
        <f>Table1[[#This Row],[Race ]]</f>
        <v>9</v>
      </c>
      <c r="AL75" s="219">
        <f>Table1[[#This Row],[TAB]]</f>
        <v>8</v>
      </c>
      <c r="AM75" s="219" t="str">
        <f>Table1[[#This Row],[Selection]]</f>
        <v>Inundation</v>
      </c>
      <c r="AN75" s="220" t="str">
        <f>Table1[[#This Row],[Sources]]</f>
        <v/>
      </c>
      <c r="AO75" s="219" t="str">
        <f>Table1[[#This Row],[Scale Bet]]</f>
        <v/>
      </c>
    </row>
    <row r="76" spans="5:41" ht="16.5" customHeight="1" x14ac:dyDescent="0.25">
      <c r="E76" s="185">
        <v>45150</v>
      </c>
      <c r="F76" s="35">
        <v>0.69097222222222221</v>
      </c>
      <c r="G76" s="36" t="s">
        <v>100</v>
      </c>
      <c r="H76" s="36">
        <v>9</v>
      </c>
      <c r="I76" s="36">
        <v>4</v>
      </c>
      <c r="J76" s="36" t="s">
        <v>600</v>
      </c>
      <c r="K76" s="36" t="s">
        <v>1</v>
      </c>
      <c r="L76" s="165">
        <v>12</v>
      </c>
      <c r="M76" s="134">
        <f t="shared" si="13"/>
        <v>12</v>
      </c>
      <c r="N76" s="36">
        <f t="shared" si="14"/>
        <v>1</v>
      </c>
      <c r="O76" s="135" t="str">
        <f t="shared" si="15"/>
        <v>E4-12</v>
      </c>
      <c r="P76" s="186" t="str">
        <f t="shared" si="16"/>
        <v>OK</v>
      </c>
      <c r="Q76" s="187">
        <f t="shared" si="17"/>
        <v>48</v>
      </c>
      <c r="R76" s="150"/>
      <c r="S76" s="187" t="str">
        <f t="shared" si="18"/>
        <v/>
      </c>
      <c r="T76" s="136" t="str">
        <f t="shared" si="19"/>
        <v>Omni Man</v>
      </c>
      <c r="U76" s="137" t="str">
        <f>IF(P76="","",IF(N76=1,"",IF(Q76="","",IF(Q76&lt;=100,100,IF(Table1[[#This Row],[Day]]="Wed",100,200)))))</f>
        <v/>
      </c>
      <c r="V76" s="137" t="str">
        <f t="shared" si="20"/>
        <v/>
      </c>
      <c r="W76" s="137" t="str">
        <f t="shared" si="21"/>
        <v/>
      </c>
      <c r="X76" s="133">
        <f>100</f>
        <v>100</v>
      </c>
      <c r="Y76" s="133" t="str">
        <f t="shared" si="22"/>
        <v/>
      </c>
      <c r="Z76" s="133">
        <f t="shared" si="23"/>
        <v>-100</v>
      </c>
      <c r="AA76" s="134" t="str">
        <f>TEXT(Table1[[#This Row],[Date]],"DDD")</f>
        <v>Sat</v>
      </c>
      <c r="AB76" s="133" t="str">
        <f>IF(OR(G76="Doomben",G76="Eagle Farm"),"Q",IF(AND(Q76&gt;1,Q76&lt;55,Table1[[#This Row],[Source]]="Nat"),"Nat OK",IF(AND(Table1[[#This Row],[Source]]&lt;&gt;"Nat",Q76&lt;55),"Poor &lt;55",IF(OR(G76="Randwick",G76="Flemington",G76="Caulfield",G76="Sandown Lake",G76="Sandown Hill"),"Best","ave"))))</f>
        <v>Poor &lt;55</v>
      </c>
      <c r="AC76" s="133">
        <f>IF(Q76="","",IF(AB76="Poor &lt;55",$AC$2*0.2%,IF(AND(AB76="Q",AA76&lt;&gt;"Wed"),$AC$2*0.4%,IF(AND(AB76="Q",AA76="Wed"),$AC$2*0.5%,IF(AND(AB76="Ave",U76=100),$AC$2*0.5%,IF(AND(AB76="ave",U76="",N76=1,AG76="Bush"),$AC$2*1%,IF(AND(AB76="ave",U76="",Q76&gt;100),$AC$2*1.3%,IF(AND(AB76="ave",U76=""),$AC$2*1.2%,IF(AND(AB76="Ave",U76=200),$AC$2*1%,IF(AND(AB76="Best",U76=200),$AC$2*1.5%,IF(AND(AB76="Best",U76="",K76&lt;&gt;"Pro Syd"),$AC$2*0.5%,IF(AND(AB76="Best",U76=""),$AC$2*1%,IF(AND(AB76="Best",U76=100,Table1[[#This Row],[State]]="NSW"),$AC$2*0.4%,IF(AND(AB76="Best",U76=100),$AC$2*1%,IF(Table1[[#This Row],[Adj]]="Nat OK",$AC$2*0.5%,"xxx")))))))))))))))</f>
        <v>20</v>
      </c>
      <c r="AD76" s="133" t="str">
        <f t="shared" si="24"/>
        <v/>
      </c>
      <c r="AE76" s="133">
        <f t="shared" si="25"/>
        <v>-20</v>
      </c>
      <c r="AF76" s="133" t="str">
        <f>VLOOKUP(Table1[[#This Row],[Track]],$F$2672:$H$2715,2,FALSE)</f>
        <v>Vic</v>
      </c>
      <c r="AG76" s="133" t="str">
        <f>VLOOKUP(Table1[[#This Row],[Track]],$F$2672:$H$2715,3,FALSE)</f>
        <v>-</v>
      </c>
      <c r="AH76" s="133" t="str">
        <f>IF(Table1[[#This Row],[Date]]&lt;$AH$2,"",IF(Table1[[#This Row],[Date]]&lt;$AH$3,"Edge","Elite Combo"))</f>
        <v/>
      </c>
      <c r="AI76" s="218">
        <f>Table1[[#This Row],[Time]]</f>
        <v>0.69097222222222221</v>
      </c>
      <c r="AJ76" s="219" t="str">
        <f>Table1[[#This Row],[Track]]</f>
        <v>Moonee Valley</v>
      </c>
      <c r="AK76" s="216">
        <f>Table1[[#This Row],[Race ]]</f>
        <v>9</v>
      </c>
      <c r="AL76" s="219">
        <f>Table1[[#This Row],[TAB]]</f>
        <v>4</v>
      </c>
      <c r="AM76" s="219" t="str">
        <f>Table1[[#This Row],[Selection]]</f>
        <v>Omni Man</v>
      </c>
      <c r="AN76" s="220" t="str">
        <f>Table1[[#This Row],[Sources]]</f>
        <v>E4-12</v>
      </c>
      <c r="AO76" s="219">
        <f>Table1[[#This Row],[Scale Bet]]</f>
        <v>20</v>
      </c>
    </row>
    <row r="77" spans="5:41" ht="16.5" customHeight="1" x14ac:dyDescent="0.25">
      <c r="E77" s="185">
        <v>45150</v>
      </c>
      <c r="F77" s="35">
        <v>0.69097222222222221</v>
      </c>
      <c r="G77" s="36" t="s">
        <v>100</v>
      </c>
      <c r="H77" s="36">
        <v>9</v>
      </c>
      <c r="I77" s="36">
        <v>5</v>
      </c>
      <c r="J77" s="36" t="s">
        <v>601</v>
      </c>
      <c r="K77" s="36" t="s">
        <v>1</v>
      </c>
      <c r="L77" s="165">
        <v>12</v>
      </c>
      <c r="M77" s="134">
        <f t="shared" si="13"/>
        <v>35</v>
      </c>
      <c r="N77" s="36">
        <f t="shared" si="14"/>
        <v>3</v>
      </c>
      <c r="O77" s="135" t="str">
        <f t="shared" si="15"/>
        <v>E4-12/Edge-10/Pro Mel-13</v>
      </c>
      <c r="P77" s="186" t="str">
        <f t="shared" si="16"/>
        <v>OK</v>
      </c>
      <c r="Q77" s="187">
        <f t="shared" si="17"/>
        <v>140</v>
      </c>
      <c r="R77" s="150">
        <v>4.8</v>
      </c>
      <c r="S77" s="187">
        <f t="shared" si="18"/>
        <v>672</v>
      </c>
      <c r="T77" s="136" t="str">
        <f t="shared" si="19"/>
        <v>Sweet Ride</v>
      </c>
      <c r="U77" s="137">
        <f>IF(P77="","",IF(N77=1,"",IF(Q77="","",IF(Q77&lt;=100,100,IF(Table1[[#This Row],[Day]]="Wed",100,200)))))</f>
        <v>200</v>
      </c>
      <c r="V77" s="137">
        <f t="shared" si="20"/>
        <v>960</v>
      </c>
      <c r="W77" s="137">
        <f t="shared" si="21"/>
        <v>760</v>
      </c>
      <c r="X77" s="133">
        <f>100</f>
        <v>100</v>
      </c>
      <c r="Y77" s="133">
        <f t="shared" si="22"/>
        <v>480</v>
      </c>
      <c r="Z77" s="133">
        <f t="shared" si="23"/>
        <v>380</v>
      </c>
      <c r="AA77" s="134" t="str">
        <f>TEXT(Table1[[#This Row],[Date]],"DDD")</f>
        <v>Sat</v>
      </c>
      <c r="AB77" s="133" t="str">
        <f>IF(OR(G77="Doomben",G77="Eagle Farm"),"Q",IF(AND(Q77&gt;1,Q77&lt;55,Table1[[#This Row],[Source]]="Nat"),"Nat OK",IF(AND(Table1[[#This Row],[Source]]&lt;&gt;"Nat",Q77&lt;55),"Poor &lt;55",IF(OR(G77="Randwick",G77="Flemington",G77="Caulfield",G77="Sandown Lake",G77="Sandown Hill"),"Best","ave"))))</f>
        <v>ave</v>
      </c>
      <c r="AC77" s="133">
        <f>IF(Q77="","",IF(AB77="Poor &lt;55",$AC$2*0.2%,IF(AND(AB77="Q",AA77&lt;&gt;"Wed"),$AC$2*0.4%,IF(AND(AB77="Q",AA77="Wed"),$AC$2*0.5%,IF(AND(AB77="Ave",U77=100),$AC$2*0.5%,IF(AND(AB77="ave",U77="",N77=1,AG77="Bush"),$AC$2*1%,IF(AND(AB77="ave",U77="",Q77&gt;100),$AC$2*1.3%,IF(AND(AB77="ave",U77=""),$AC$2*1.2%,IF(AND(AB77="Ave",U77=200),$AC$2*1%,IF(AND(AB77="Best",U77=200),$AC$2*1.5%,IF(AND(AB77="Best",U77="",K77&lt;&gt;"Pro Syd"),$AC$2*0.5%,IF(AND(AB77="Best",U77=""),$AC$2*1%,IF(AND(AB77="Best",U77=100,Table1[[#This Row],[State]]="NSW"),$AC$2*0.4%,IF(AND(AB77="Best",U77=100),$AC$2*1%,IF(Table1[[#This Row],[Adj]]="Nat OK",$AC$2*0.5%,"xxx")))))))))))))))</f>
        <v>100</v>
      </c>
      <c r="AD77" s="133">
        <f t="shared" si="24"/>
        <v>480</v>
      </c>
      <c r="AE77" s="133">
        <f t="shared" si="25"/>
        <v>380</v>
      </c>
      <c r="AF77" s="133" t="str">
        <f>VLOOKUP(Table1[[#This Row],[Track]],$F$2672:$H$2715,2,FALSE)</f>
        <v>Vic</v>
      </c>
      <c r="AG77" s="133" t="str">
        <f>VLOOKUP(Table1[[#This Row],[Track]],$F$2672:$H$2715,3,FALSE)</f>
        <v>-</v>
      </c>
      <c r="AH77" s="133" t="str">
        <f>IF(Table1[[#This Row],[Date]]&lt;$AH$2,"",IF(Table1[[#This Row],[Date]]&lt;$AH$3,"Edge","Elite Combo"))</f>
        <v/>
      </c>
      <c r="AI77" s="218">
        <f>Table1[[#This Row],[Time]]</f>
        <v>0.69097222222222221</v>
      </c>
      <c r="AJ77" s="219" t="str">
        <f>Table1[[#This Row],[Track]]</f>
        <v>Moonee Valley</v>
      </c>
      <c r="AK77" s="216">
        <f>Table1[[#This Row],[Race ]]</f>
        <v>9</v>
      </c>
      <c r="AL77" s="219">
        <f>Table1[[#This Row],[TAB]]</f>
        <v>5</v>
      </c>
      <c r="AM77" s="219" t="str">
        <f>Table1[[#This Row],[Selection]]</f>
        <v>Sweet Ride</v>
      </c>
      <c r="AN77" s="220" t="str">
        <f>Table1[[#This Row],[Sources]]</f>
        <v>E4-12/Edge-10/Pro Mel-13</v>
      </c>
      <c r="AO77" s="219">
        <f>Table1[[#This Row],[Scale Bet]]</f>
        <v>100</v>
      </c>
    </row>
    <row r="78" spans="5:41" ht="16.5" customHeight="1" x14ac:dyDescent="0.25">
      <c r="E78" s="185">
        <v>45150</v>
      </c>
      <c r="F78" s="35">
        <v>0.69097222222222221</v>
      </c>
      <c r="G78" s="36" t="s">
        <v>100</v>
      </c>
      <c r="H78" s="36">
        <v>9</v>
      </c>
      <c r="I78" s="36">
        <v>5</v>
      </c>
      <c r="J78" s="36" t="s">
        <v>601</v>
      </c>
      <c r="K78" s="36" t="s">
        <v>40</v>
      </c>
      <c r="L78" s="165">
        <v>10</v>
      </c>
      <c r="M78" s="134" t="str">
        <f t="shared" si="13"/>
        <v/>
      </c>
      <c r="N78" s="36" t="str">
        <f t="shared" si="14"/>
        <v/>
      </c>
      <c r="O78" s="135" t="str">
        <f t="shared" si="15"/>
        <v/>
      </c>
      <c r="P78" s="186" t="str">
        <f t="shared" si="16"/>
        <v>OK</v>
      </c>
      <c r="Q78" s="187" t="str">
        <f t="shared" si="17"/>
        <v/>
      </c>
      <c r="R78" s="150">
        <v>4.8</v>
      </c>
      <c r="S78" s="187" t="str">
        <f t="shared" si="18"/>
        <v/>
      </c>
      <c r="T78" s="136" t="str">
        <f t="shared" si="19"/>
        <v>Sweet Ride</v>
      </c>
      <c r="U78" s="137" t="str">
        <f>IF(P78="","",IF(N78=1,"",IF(Q78="","",IF(Q78&lt;=100,100,IF(Table1[[#This Row],[Day]]="Wed",100,200)))))</f>
        <v/>
      </c>
      <c r="V78" s="137" t="str">
        <f t="shared" si="20"/>
        <v/>
      </c>
      <c r="W78" s="137" t="str">
        <f t="shared" si="21"/>
        <v/>
      </c>
      <c r="X78" s="133">
        <f>100</f>
        <v>100</v>
      </c>
      <c r="Y78" s="133">
        <f t="shared" si="22"/>
        <v>480</v>
      </c>
      <c r="Z78" s="133">
        <f t="shared" si="23"/>
        <v>380</v>
      </c>
      <c r="AA78" s="134" t="str">
        <f>TEXT(Table1[[#This Row],[Date]],"DDD")</f>
        <v>Sat</v>
      </c>
      <c r="AB78" s="133" t="str">
        <f>IF(OR(G78="Doomben",G78="Eagle Farm"),"Q",IF(AND(Q78&gt;1,Q78&lt;55,Table1[[#This Row],[Source]]="Nat"),"Nat OK",IF(AND(Table1[[#This Row],[Source]]&lt;&gt;"Nat",Q78&lt;55),"Poor &lt;55",IF(OR(G78="Randwick",G78="Flemington",G78="Caulfield",G78="Sandown Lake",G78="Sandown Hill"),"Best","ave"))))</f>
        <v>ave</v>
      </c>
      <c r="AC78" s="133" t="str">
        <f>IF(Q78="","",IF(AB78="Poor &lt;55",$AC$2*0.2%,IF(AND(AB78="Q",AA78&lt;&gt;"Wed"),$AC$2*0.4%,IF(AND(AB78="Q",AA78="Wed"),$AC$2*0.5%,IF(AND(AB78="Ave",U78=100),$AC$2*0.5%,IF(AND(AB78="ave",U78="",N78=1,AG78="Bush"),$AC$2*1%,IF(AND(AB78="ave",U78="",Q78&gt;100),$AC$2*1.3%,IF(AND(AB78="ave",U78=""),$AC$2*1.2%,IF(AND(AB78="Ave",U78=200),$AC$2*1%,IF(AND(AB78="Best",U78=200),$AC$2*1.5%,IF(AND(AB78="Best",U78="",K78&lt;&gt;"Pro Syd"),$AC$2*0.5%,IF(AND(AB78="Best",U78=""),$AC$2*1%,IF(AND(AB78="Best",U78=100,Table1[[#This Row],[State]]="NSW"),$AC$2*0.4%,IF(AND(AB78="Best",U78=100),$AC$2*1%,IF(Table1[[#This Row],[Adj]]="Nat OK",$AC$2*0.5%,"xxx")))))))))))))))</f>
        <v/>
      </c>
      <c r="AD78" s="133" t="str">
        <f t="shared" si="24"/>
        <v/>
      </c>
      <c r="AE78" s="133" t="str">
        <f t="shared" si="25"/>
        <v/>
      </c>
      <c r="AF78" s="133" t="str">
        <f>VLOOKUP(Table1[[#This Row],[Track]],$F$2672:$H$2715,2,FALSE)</f>
        <v>Vic</v>
      </c>
      <c r="AG78" s="133" t="str">
        <f>VLOOKUP(Table1[[#This Row],[Track]],$F$2672:$H$2715,3,FALSE)</f>
        <v>-</v>
      </c>
      <c r="AH78" s="133" t="str">
        <f>IF(Table1[[#This Row],[Date]]&lt;$AH$2,"",IF(Table1[[#This Row],[Date]]&lt;$AH$3,"Edge","Elite Combo"))</f>
        <v/>
      </c>
      <c r="AI78" s="218">
        <f>Table1[[#This Row],[Time]]</f>
        <v>0.69097222222222221</v>
      </c>
      <c r="AJ78" s="219" t="str">
        <f>Table1[[#This Row],[Track]]</f>
        <v>Moonee Valley</v>
      </c>
      <c r="AK78" s="216">
        <f>Table1[[#This Row],[Race ]]</f>
        <v>9</v>
      </c>
      <c r="AL78" s="219">
        <f>Table1[[#This Row],[TAB]]</f>
        <v>5</v>
      </c>
      <c r="AM78" s="219" t="str">
        <f>Table1[[#This Row],[Selection]]</f>
        <v>Sweet Ride</v>
      </c>
      <c r="AN78" s="220" t="str">
        <f>Table1[[#This Row],[Sources]]</f>
        <v/>
      </c>
      <c r="AO78" s="219" t="str">
        <f>Table1[[#This Row],[Scale Bet]]</f>
        <v/>
      </c>
    </row>
    <row r="79" spans="5:41" ht="16.5" customHeight="1" x14ac:dyDescent="0.25">
      <c r="E79" s="185">
        <v>45150</v>
      </c>
      <c r="F79" s="35">
        <v>0.69097222222222221</v>
      </c>
      <c r="G79" s="36" t="s">
        <v>100</v>
      </c>
      <c r="H79" s="36">
        <v>9</v>
      </c>
      <c r="I79" s="36">
        <v>5</v>
      </c>
      <c r="J79" s="36" t="s">
        <v>601</v>
      </c>
      <c r="K79" s="36" t="s">
        <v>18</v>
      </c>
      <c r="L79" s="165">
        <v>13</v>
      </c>
      <c r="M79" s="134" t="str">
        <f t="shared" si="13"/>
        <v/>
      </c>
      <c r="N79" s="36" t="str">
        <f t="shared" si="14"/>
        <v/>
      </c>
      <c r="O79" s="135" t="str">
        <f t="shared" si="15"/>
        <v/>
      </c>
      <c r="P79" s="186" t="str">
        <f t="shared" si="16"/>
        <v>OK</v>
      </c>
      <c r="Q79" s="187" t="str">
        <f t="shared" si="17"/>
        <v/>
      </c>
      <c r="R79" s="150">
        <v>4.8</v>
      </c>
      <c r="S79" s="187" t="str">
        <f t="shared" si="18"/>
        <v/>
      </c>
      <c r="T79" s="136" t="str">
        <f t="shared" si="19"/>
        <v>Sweet Ride</v>
      </c>
      <c r="U79" s="137" t="str">
        <f>IF(P79="","",IF(N79=1,"",IF(Q79="","",IF(Q79&lt;=100,100,IF(Table1[[#This Row],[Day]]="Wed",100,200)))))</f>
        <v/>
      </c>
      <c r="V79" s="137" t="str">
        <f t="shared" si="20"/>
        <v/>
      </c>
      <c r="W79" s="137" t="str">
        <f t="shared" si="21"/>
        <v/>
      </c>
      <c r="X79" s="133">
        <f>100</f>
        <v>100</v>
      </c>
      <c r="Y79" s="133">
        <f t="shared" si="22"/>
        <v>480</v>
      </c>
      <c r="Z79" s="133">
        <f t="shared" si="23"/>
        <v>380</v>
      </c>
      <c r="AA79" s="134" t="str">
        <f>TEXT(Table1[[#This Row],[Date]],"DDD")</f>
        <v>Sat</v>
      </c>
      <c r="AB79" s="133" t="str">
        <f>IF(OR(G79="Doomben",G79="Eagle Farm"),"Q",IF(AND(Q79&gt;1,Q79&lt;55,Table1[[#This Row],[Source]]="Nat"),"Nat OK",IF(AND(Table1[[#This Row],[Source]]&lt;&gt;"Nat",Q79&lt;55),"Poor &lt;55",IF(OR(G79="Randwick",G79="Flemington",G79="Caulfield",G79="Sandown Lake",G79="Sandown Hill"),"Best","ave"))))</f>
        <v>ave</v>
      </c>
      <c r="AC79" s="133" t="str">
        <f>IF(Q79="","",IF(AB79="Poor &lt;55",$AC$2*0.2%,IF(AND(AB79="Q",AA79&lt;&gt;"Wed"),$AC$2*0.4%,IF(AND(AB79="Q",AA79="Wed"),$AC$2*0.5%,IF(AND(AB79="Ave",U79=100),$AC$2*0.5%,IF(AND(AB79="ave",U79="",N79=1,AG79="Bush"),$AC$2*1%,IF(AND(AB79="ave",U79="",Q79&gt;100),$AC$2*1.3%,IF(AND(AB79="ave",U79=""),$AC$2*1.2%,IF(AND(AB79="Ave",U79=200),$AC$2*1%,IF(AND(AB79="Best",U79=200),$AC$2*1.5%,IF(AND(AB79="Best",U79="",K79&lt;&gt;"Pro Syd"),$AC$2*0.5%,IF(AND(AB79="Best",U79=""),$AC$2*1%,IF(AND(AB79="Best",U79=100,Table1[[#This Row],[State]]="NSW"),$AC$2*0.4%,IF(AND(AB79="Best",U79=100),$AC$2*1%,IF(Table1[[#This Row],[Adj]]="Nat OK",$AC$2*0.5%,"xxx")))))))))))))))</f>
        <v/>
      </c>
      <c r="AD79" s="133" t="str">
        <f t="shared" si="24"/>
        <v/>
      </c>
      <c r="AE79" s="133" t="str">
        <f t="shared" si="25"/>
        <v/>
      </c>
      <c r="AF79" s="133" t="str">
        <f>VLOOKUP(Table1[[#This Row],[Track]],$F$2672:$H$2715,2,FALSE)</f>
        <v>Vic</v>
      </c>
      <c r="AG79" s="133" t="str">
        <f>VLOOKUP(Table1[[#This Row],[Track]],$F$2672:$H$2715,3,FALSE)</f>
        <v>-</v>
      </c>
      <c r="AH79" s="133" t="str">
        <f>IF(Table1[[#This Row],[Date]]&lt;$AH$2,"",IF(Table1[[#This Row],[Date]]&lt;$AH$3,"Edge","Elite Combo"))</f>
        <v/>
      </c>
      <c r="AI79" s="218">
        <f>Table1[[#This Row],[Time]]</f>
        <v>0.69097222222222221</v>
      </c>
      <c r="AJ79" s="219" t="str">
        <f>Table1[[#This Row],[Track]]</f>
        <v>Moonee Valley</v>
      </c>
      <c r="AK79" s="216">
        <f>Table1[[#This Row],[Race ]]</f>
        <v>9</v>
      </c>
      <c r="AL79" s="219">
        <f>Table1[[#This Row],[TAB]]</f>
        <v>5</v>
      </c>
      <c r="AM79" s="219" t="str">
        <f>Table1[[#This Row],[Selection]]</f>
        <v>Sweet Ride</v>
      </c>
      <c r="AN79" s="220" t="str">
        <f>Table1[[#This Row],[Sources]]</f>
        <v/>
      </c>
      <c r="AO79" s="219" t="str">
        <f>Table1[[#This Row],[Scale Bet]]</f>
        <v/>
      </c>
    </row>
    <row r="80" spans="5:41" ht="16.5" customHeight="1" x14ac:dyDescent="0.25">
      <c r="E80" s="185">
        <v>45150</v>
      </c>
      <c r="F80" s="35">
        <v>0.70486111111111116</v>
      </c>
      <c r="G80" s="36" t="s">
        <v>17</v>
      </c>
      <c r="H80" s="36">
        <v>10</v>
      </c>
      <c r="I80" s="36">
        <v>8</v>
      </c>
      <c r="J80" s="36" t="s">
        <v>617</v>
      </c>
      <c r="K80" s="36" t="s">
        <v>13</v>
      </c>
      <c r="L80" s="165">
        <v>13</v>
      </c>
      <c r="M80" s="134">
        <f t="shared" si="13"/>
        <v>13</v>
      </c>
      <c r="N80" s="36">
        <f t="shared" si="14"/>
        <v>1</v>
      </c>
      <c r="O80" s="135" t="str">
        <f t="shared" si="15"/>
        <v>Nat-13</v>
      </c>
      <c r="P80" s="186" t="str">
        <f t="shared" si="16"/>
        <v>OK</v>
      </c>
      <c r="Q80" s="187">
        <f t="shared" si="17"/>
        <v>52</v>
      </c>
      <c r="R80" s="150"/>
      <c r="S80" s="187" t="str">
        <f t="shared" si="18"/>
        <v/>
      </c>
      <c r="T80" s="136" t="str">
        <f t="shared" si="19"/>
        <v>Garza Blanca</v>
      </c>
      <c r="U80" s="137" t="str">
        <f>IF(P80="","",IF(N80=1,"",IF(Q80="","",IF(Q80&lt;=100,100,IF(Table1[[#This Row],[Day]]="Wed",100,200)))))</f>
        <v/>
      </c>
      <c r="V80" s="137" t="str">
        <f t="shared" si="20"/>
        <v/>
      </c>
      <c r="W80" s="137" t="str">
        <f t="shared" si="21"/>
        <v/>
      </c>
      <c r="X80" s="133">
        <f>100</f>
        <v>100</v>
      </c>
      <c r="Y80" s="133" t="str">
        <f t="shared" si="22"/>
        <v/>
      </c>
      <c r="Z80" s="133">
        <f t="shared" si="23"/>
        <v>-100</v>
      </c>
      <c r="AA80" s="134" t="str">
        <f>TEXT(Table1[[#This Row],[Date]],"DDD")</f>
        <v>Sat</v>
      </c>
      <c r="AB80" s="133" t="str">
        <f>IF(OR(G80="Doomben",G80="Eagle Farm"),"Q",IF(AND(Q80&gt;1,Q80&lt;55,Table1[[#This Row],[Source]]="Nat"),"Nat OK",IF(AND(Table1[[#This Row],[Source]]&lt;&gt;"Nat",Q80&lt;55),"Poor &lt;55",IF(OR(G80="Randwick",G80="Flemington",G80="Caulfield",G80="Sandown Lake",G80="Sandown Hill"),"Best","ave"))))</f>
        <v>Nat OK</v>
      </c>
      <c r="AC80" s="133">
        <f>IF(Q80="","",IF(AB80="Poor &lt;55",$AC$2*0.2%,IF(AND(AB80="Q",AA80&lt;&gt;"Wed"),$AC$2*0.4%,IF(AND(AB80="Q",AA80="Wed"),$AC$2*0.5%,IF(AND(AB80="Ave",U80=100),$AC$2*0.5%,IF(AND(AB80="ave",U80="",N80=1,AG80="Bush"),$AC$2*1%,IF(AND(AB80="ave",U80="",Q80&gt;100),$AC$2*1.3%,IF(AND(AB80="ave",U80=""),$AC$2*1.2%,IF(AND(AB80="Ave",U80=200),$AC$2*1%,IF(AND(AB80="Best",U80=200),$AC$2*1.5%,IF(AND(AB80="Best",U80="",K80&lt;&gt;"Pro Syd"),$AC$2*0.5%,IF(AND(AB80="Best",U80=""),$AC$2*1%,IF(AND(AB80="Best",U80=100,Table1[[#This Row],[State]]="NSW"),$AC$2*0.4%,IF(AND(AB80="Best",U80=100),$AC$2*1%,IF(Table1[[#This Row],[Adj]]="Nat OK",$AC$2*0.5%,"xxx")))))))))))))))</f>
        <v>50</v>
      </c>
      <c r="AD80" s="133" t="str">
        <f t="shared" si="24"/>
        <v/>
      </c>
      <c r="AE80" s="133">
        <f t="shared" si="25"/>
        <v>-50</v>
      </c>
      <c r="AF80" s="133" t="str">
        <f>VLOOKUP(Table1[[#This Row],[Track]],$F$2672:$H$2715,2,FALSE)</f>
        <v>NSW</v>
      </c>
      <c r="AG80" s="133" t="str">
        <f>VLOOKUP(Table1[[#This Row],[Track]],$F$2672:$H$2715,3,FALSE)</f>
        <v>-</v>
      </c>
      <c r="AH80" s="133" t="str">
        <f>IF(Table1[[#This Row],[Date]]&lt;$AH$2,"",IF(Table1[[#This Row],[Date]]&lt;$AH$3,"Edge","Elite Combo"))</f>
        <v/>
      </c>
      <c r="AI80" s="218">
        <f>Table1[[#This Row],[Time]]</f>
        <v>0.70486111111111116</v>
      </c>
      <c r="AJ80" s="219" t="str">
        <f>Table1[[#This Row],[Track]]</f>
        <v>Rosehill</v>
      </c>
      <c r="AK80" s="216">
        <f>Table1[[#This Row],[Race ]]</f>
        <v>10</v>
      </c>
      <c r="AL80" s="219">
        <f>Table1[[#This Row],[TAB]]</f>
        <v>8</v>
      </c>
      <c r="AM80" s="219" t="str">
        <f>Table1[[#This Row],[Selection]]</f>
        <v>Garza Blanca</v>
      </c>
      <c r="AN80" s="220" t="str">
        <f>Table1[[#This Row],[Sources]]</f>
        <v>Nat-13</v>
      </c>
      <c r="AO80" s="219">
        <f>Table1[[#This Row],[Scale Bet]]</f>
        <v>50</v>
      </c>
    </row>
    <row r="81" spans="5:41" ht="16.5" customHeight="1" x14ac:dyDescent="0.25">
      <c r="E81" s="185">
        <v>45157</v>
      </c>
      <c r="F81" s="35">
        <v>0.48819444444444443</v>
      </c>
      <c r="G81" s="36" t="s">
        <v>217</v>
      </c>
      <c r="H81" s="36">
        <v>1</v>
      </c>
      <c r="I81" s="36">
        <v>15</v>
      </c>
      <c r="J81" s="36" t="s">
        <v>827</v>
      </c>
      <c r="K81" s="36" t="s">
        <v>13</v>
      </c>
      <c r="L81" s="165">
        <v>11</v>
      </c>
      <c r="M81" s="134">
        <f t="shared" si="13"/>
        <v>11</v>
      </c>
      <c r="N81" s="36">
        <f t="shared" si="14"/>
        <v>1</v>
      </c>
      <c r="O81" s="135" t="str">
        <f t="shared" si="15"/>
        <v>Nat-11</v>
      </c>
      <c r="P81" s="186" t="str">
        <f t="shared" si="16"/>
        <v/>
      </c>
      <c r="Q81" s="187">
        <f t="shared" si="17"/>
        <v>44</v>
      </c>
      <c r="R81" s="150"/>
      <c r="S81" s="187" t="str">
        <f t="shared" si="18"/>
        <v/>
      </c>
      <c r="T81" s="136" t="str">
        <f t="shared" si="19"/>
        <v>Its Gerry</v>
      </c>
      <c r="U81" s="137" t="str">
        <f>IF(P81="","",IF(N81=1,"",IF(Q81="","",IF(Q81&lt;=100,100,IF(Table1[[#This Row],[Day]]="Wed",100,200)))))</f>
        <v/>
      </c>
      <c r="V81" s="137" t="str">
        <f t="shared" si="20"/>
        <v/>
      </c>
      <c r="W81" s="137" t="str">
        <f t="shared" si="21"/>
        <v/>
      </c>
      <c r="X81" s="133">
        <f>100</f>
        <v>100</v>
      </c>
      <c r="Y81" s="133" t="str">
        <f t="shared" si="22"/>
        <v/>
      </c>
      <c r="Z81" s="133">
        <f t="shared" si="23"/>
        <v>-100</v>
      </c>
      <c r="AA81" s="134" t="str">
        <f>TEXT(Table1[[#This Row],[Date]],"DDD")</f>
        <v>Sat</v>
      </c>
      <c r="AB81" s="133" t="str">
        <f>IF(OR(G81="Doomben",G81="Eagle Farm"),"Q",IF(AND(Q81&gt;1,Q81&lt;55,Table1[[#This Row],[Source]]="Nat"),"Nat OK",IF(AND(Table1[[#This Row],[Source]]&lt;&gt;"Nat",Q81&lt;55),"Poor &lt;55",IF(OR(G81="Randwick",G81="Flemington",G81="Caulfield",G81="Sandown Lake",G81="Sandown Hill"),"Best","ave"))))</f>
        <v>Q</v>
      </c>
      <c r="AC81" s="133">
        <f>IF(Q81="","",IF(AB81="Poor &lt;55",$AC$2*0.2%,IF(AND(AB81="Q",AA81&lt;&gt;"Wed"),$AC$2*0.4%,IF(AND(AB81="Q",AA81="Wed"),$AC$2*0.5%,IF(AND(AB81="Ave",U81=100),$AC$2*0.5%,IF(AND(AB81="ave",U81="",N81=1,AG81="Bush"),$AC$2*1%,IF(AND(AB81="ave",U81="",Q81&gt;100),$AC$2*1.3%,IF(AND(AB81="ave",U81=""),$AC$2*1.2%,IF(AND(AB81="Ave",U81=200),$AC$2*1%,IF(AND(AB81="Best",U81=200),$AC$2*1.5%,IF(AND(AB81="Best",U81="",K81&lt;&gt;"Pro Syd"),$AC$2*0.5%,IF(AND(AB81="Best",U81=""),$AC$2*1%,IF(AND(AB81="Best",U81=100,Table1[[#This Row],[State]]="NSW"),$AC$2*0.4%,IF(AND(AB81="Best",U81=100),$AC$2*1%,IF(Table1[[#This Row],[Adj]]="Nat OK",$AC$2*0.5%,"xxx")))))))))))))))</f>
        <v>40</v>
      </c>
      <c r="AD81" s="133" t="str">
        <f t="shared" si="24"/>
        <v/>
      </c>
      <c r="AE81" s="133">
        <f t="shared" si="25"/>
        <v>-40</v>
      </c>
      <c r="AF81" s="133" t="str">
        <f>VLOOKUP(Table1[[#This Row],[Track]],$F$2672:$H$2715,2,FALSE)</f>
        <v>Qld</v>
      </c>
      <c r="AG81" s="133" t="str">
        <f>VLOOKUP(Table1[[#This Row],[Track]],$F$2672:$H$2715,3,FALSE)</f>
        <v>-</v>
      </c>
      <c r="AH81" s="133" t="str">
        <f>IF(Table1[[#This Row],[Date]]&lt;$AH$2,"",IF(Table1[[#This Row],[Date]]&lt;$AH$3,"Edge","Elite Combo"))</f>
        <v/>
      </c>
      <c r="AI81" s="218">
        <f>Table1[[#This Row],[Time]]</f>
        <v>0.48819444444444443</v>
      </c>
      <c r="AJ81" s="219" t="str">
        <f>Table1[[#This Row],[Track]]</f>
        <v>Doomben</v>
      </c>
      <c r="AK81" s="216">
        <f>Table1[[#This Row],[Race ]]</f>
        <v>1</v>
      </c>
      <c r="AL81" s="219">
        <f>Table1[[#This Row],[TAB]]</f>
        <v>15</v>
      </c>
      <c r="AM81" s="219" t="str">
        <f>Table1[[#This Row],[Selection]]</f>
        <v>Its Gerry</v>
      </c>
      <c r="AN81" s="220" t="str">
        <f>Table1[[#This Row],[Sources]]</f>
        <v>Nat-11</v>
      </c>
      <c r="AO81" s="219">
        <f>Table1[[#This Row],[Scale Bet]]</f>
        <v>40</v>
      </c>
    </row>
    <row r="82" spans="5:41" ht="16.5" customHeight="1" x14ac:dyDescent="0.25">
      <c r="E82" s="185">
        <v>45157</v>
      </c>
      <c r="F82" s="35">
        <v>0.51250000000000007</v>
      </c>
      <c r="G82" s="36" t="s">
        <v>217</v>
      </c>
      <c r="H82" s="36">
        <v>2</v>
      </c>
      <c r="I82" s="36">
        <v>5</v>
      </c>
      <c r="J82" s="36" t="s">
        <v>828</v>
      </c>
      <c r="K82" s="36" t="s">
        <v>13</v>
      </c>
      <c r="L82" s="165">
        <v>11</v>
      </c>
      <c r="M82" s="134">
        <f t="shared" si="13"/>
        <v>11</v>
      </c>
      <c r="N82" s="36">
        <f t="shared" si="14"/>
        <v>1</v>
      </c>
      <c r="O82" s="135" t="str">
        <f t="shared" si="15"/>
        <v>Nat-11</v>
      </c>
      <c r="P82" s="186" t="str">
        <f t="shared" si="16"/>
        <v/>
      </c>
      <c r="Q82" s="187">
        <f t="shared" si="17"/>
        <v>44</v>
      </c>
      <c r="R82" s="150"/>
      <c r="S82" s="187" t="str">
        <f t="shared" si="18"/>
        <v/>
      </c>
      <c r="T82" s="136" t="str">
        <f t="shared" si="19"/>
        <v>Deep Rouge</v>
      </c>
      <c r="U82" s="137" t="str">
        <f>IF(P82="","",IF(N82=1,"",IF(Q82="","",IF(Q82&lt;=100,100,IF(Table1[[#This Row],[Day]]="Wed",100,200)))))</f>
        <v/>
      </c>
      <c r="V82" s="137" t="str">
        <f t="shared" si="20"/>
        <v/>
      </c>
      <c r="W82" s="137" t="str">
        <f t="shared" si="21"/>
        <v/>
      </c>
      <c r="X82" s="133">
        <f>100</f>
        <v>100</v>
      </c>
      <c r="Y82" s="133" t="str">
        <f t="shared" si="22"/>
        <v/>
      </c>
      <c r="Z82" s="133">
        <f t="shared" si="23"/>
        <v>-100</v>
      </c>
      <c r="AA82" s="134" t="str">
        <f>TEXT(Table1[[#This Row],[Date]],"DDD")</f>
        <v>Sat</v>
      </c>
      <c r="AB82" s="133" t="str">
        <f>IF(OR(G82="Doomben",G82="Eagle Farm"),"Q",IF(AND(Q82&gt;1,Q82&lt;55,Table1[[#This Row],[Source]]="Nat"),"Nat OK",IF(AND(Table1[[#This Row],[Source]]&lt;&gt;"Nat",Q82&lt;55),"Poor &lt;55",IF(OR(G82="Randwick",G82="Flemington",G82="Caulfield",G82="Sandown Lake",G82="Sandown Hill"),"Best","ave"))))</f>
        <v>Q</v>
      </c>
      <c r="AC82" s="133">
        <f>IF(Q82="","",IF(AB82="Poor &lt;55",$AC$2*0.2%,IF(AND(AB82="Q",AA82&lt;&gt;"Wed"),$AC$2*0.4%,IF(AND(AB82="Q",AA82="Wed"),$AC$2*0.5%,IF(AND(AB82="Ave",U82=100),$AC$2*0.5%,IF(AND(AB82="ave",U82="",N82=1,AG82="Bush"),$AC$2*1%,IF(AND(AB82="ave",U82="",Q82&gt;100),$AC$2*1.3%,IF(AND(AB82="ave",U82=""),$AC$2*1.2%,IF(AND(AB82="Ave",U82=200),$AC$2*1%,IF(AND(AB82="Best",U82=200),$AC$2*1.5%,IF(AND(AB82="Best",U82="",K82&lt;&gt;"Pro Syd"),$AC$2*0.5%,IF(AND(AB82="Best",U82=""),$AC$2*1%,IF(AND(AB82="Best",U82=100,Table1[[#This Row],[State]]="NSW"),$AC$2*0.4%,IF(AND(AB82="Best",U82=100),$AC$2*1%,IF(Table1[[#This Row],[Adj]]="Nat OK",$AC$2*0.5%,"xxx")))))))))))))))</f>
        <v>40</v>
      </c>
      <c r="AD82" s="133" t="str">
        <f t="shared" si="24"/>
        <v/>
      </c>
      <c r="AE82" s="133">
        <f t="shared" si="25"/>
        <v>-40</v>
      </c>
      <c r="AF82" s="133" t="str">
        <f>VLOOKUP(Table1[[#This Row],[Track]],$F$2672:$H$2715,2,FALSE)</f>
        <v>Qld</v>
      </c>
      <c r="AG82" s="133" t="str">
        <f>VLOOKUP(Table1[[#This Row],[Track]],$F$2672:$H$2715,3,FALSE)</f>
        <v>-</v>
      </c>
      <c r="AH82" s="133" t="str">
        <f>IF(Table1[[#This Row],[Date]]&lt;$AH$2,"",IF(Table1[[#This Row],[Date]]&lt;$AH$3,"Edge","Elite Combo"))</f>
        <v/>
      </c>
      <c r="AI82" s="218">
        <f>Table1[[#This Row],[Time]]</f>
        <v>0.51250000000000007</v>
      </c>
      <c r="AJ82" s="219" t="str">
        <f>Table1[[#This Row],[Track]]</f>
        <v>Doomben</v>
      </c>
      <c r="AK82" s="216">
        <f>Table1[[#This Row],[Race ]]</f>
        <v>2</v>
      </c>
      <c r="AL82" s="219">
        <f>Table1[[#This Row],[TAB]]</f>
        <v>5</v>
      </c>
      <c r="AM82" s="219" t="str">
        <f>Table1[[#This Row],[Selection]]</f>
        <v>Deep Rouge</v>
      </c>
      <c r="AN82" s="220" t="str">
        <f>Table1[[#This Row],[Sources]]</f>
        <v>Nat-11</v>
      </c>
      <c r="AO82" s="219">
        <f>Table1[[#This Row],[Scale Bet]]</f>
        <v>40</v>
      </c>
    </row>
    <row r="83" spans="5:41" ht="16.5" customHeight="1" x14ac:dyDescent="0.25">
      <c r="E83" s="185">
        <v>45157</v>
      </c>
      <c r="F83" s="35">
        <v>0.51736111111111105</v>
      </c>
      <c r="G83" s="36" t="s">
        <v>201</v>
      </c>
      <c r="H83" s="36">
        <v>2</v>
      </c>
      <c r="I83" s="36">
        <v>6</v>
      </c>
      <c r="J83" s="36" t="s">
        <v>602</v>
      </c>
      <c r="K83" s="36" t="s">
        <v>1</v>
      </c>
      <c r="L83" s="165">
        <v>12</v>
      </c>
      <c r="M83" s="134">
        <f t="shared" si="13"/>
        <v>37</v>
      </c>
      <c r="N83" s="36">
        <f t="shared" si="14"/>
        <v>3</v>
      </c>
      <c r="O83" s="135" t="str">
        <f t="shared" si="15"/>
        <v>E4-12/Edge-12/Pro Mel-13</v>
      </c>
      <c r="P83" s="186" t="str">
        <f t="shared" si="16"/>
        <v>OK</v>
      </c>
      <c r="Q83" s="187">
        <f t="shared" si="17"/>
        <v>148</v>
      </c>
      <c r="R83" s="150">
        <v>4.8</v>
      </c>
      <c r="S83" s="187">
        <f t="shared" si="18"/>
        <v>710.4</v>
      </c>
      <c r="T83" s="136" t="str">
        <f t="shared" si="19"/>
        <v>Beour Bay</v>
      </c>
      <c r="U83" s="137">
        <f>IF(P83="","",IF(N83=1,"",IF(Q83="","",IF(Q83&lt;=100,100,IF(Table1[[#This Row],[Day]]="Wed",100,200)))))</f>
        <v>200</v>
      </c>
      <c r="V83" s="137">
        <f t="shared" si="20"/>
        <v>960</v>
      </c>
      <c r="W83" s="137">
        <f t="shared" si="21"/>
        <v>760</v>
      </c>
      <c r="X83" s="133">
        <f>100</f>
        <v>100</v>
      </c>
      <c r="Y83" s="133">
        <f t="shared" si="22"/>
        <v>480</v>
      </c>
      <c r="Z83" s="133">
        <f t="shared" si="23"/>
        <v>380</v>
      </c>
      <c r="AA83" s="134" t="str">
        <f>TEXT(Table1[[#This Row],[Date]],"DDD")</f>
        <v>Sat</v>
      </c>
      <c r="AB83" s="133" t="str">
        <f>IF(OR(G83="Doomben",G83="Eagle Farm"),"Q",IF(AND(Q83&gt;1,Q83&lt;55,Table1[[#This Row],[Source]]="Nat"),"Nat OK",IF(AND(Table1[[#This Row],[Source]]&lt;&gt;"Nat",Q83&lt;55),"Poor &lt;55",IF(OR(G83="Randwick",G83="Flemington",G83="Caulfield",G83="Sandown Lake",G83="Sandown Hill"),"Best","ave"))))</f>
        <v>Best</v>
      </c>
      <c r="AC83" s="133">
        <f>IF(Q83="","",IF(AB83="Poor &lt;55",$AC$2*0.2%,IF(AND(AB83="Q",AA83&lt;&gt;"Wed"),$AC$2*0.4%,IF(AND(AB83="Q",AA83="Wed"),$AC$2*0.5%,IF(AND(AB83="Ave",U83=100),$AC$2*0.5%,IF(AND(AB83="ave",U83="",N83=1,AG83="Bush"),$AC$2*1%,IF(AND(AB83="ave",U83="",Q83&gt;100),$AC$2*1.3%,IF(AND(AB83="ave",U83=""),$AC$2*1.2%,IF(AND(AB83="Ave",U83=200),$AC$2*1%,IF(AND(AB83="Best",U83=200),$AC$2*1.5%,IF(AND(AB83="Best",U83="",K83&lt;&gt;"Pro Syd"),$AC$2*0.5%,IF(AND(AB83="Best",U83=""),$AC$2*1%,IF(AND(AB83="Best",U83=100,Table1[[#This Row],[State]]="NSW"),$AC$2*0.4%,IF(AND(AB83="Best",U83=100),$AC$2*1%,IF(Table1[[#This Row],[Adj]]="Nat OK",$AC$2*0.5%,"xxx")))))))))))))))</f>
        <v>150</v>
      </c>
      <c r="AD83" s="133">
        <f t="shared" si="24"/>
        <v>720</v>
      </c>
      <c r="AE83" s="133">
        <f t="shared" si="25"/>
        <v>570</v>
      </c>
      <c r="AF83" s="133" t="str">
        <f>VLOOKUP(Table1[[#This Row],[Track]],$F$2672:$H$2715,2,FALSE)</f>
        <v>Vic</v>
      </c>
      <c r="AG83" s="133" t="str">
        <f>VLOOKUP(Table1[[#This Row],[Track]],$F$2672:$H$2715,3,FALSE)</f>
        <v>-</v>
      </c>
      <c r="AH83" s="133" t="str">
        <f>IF(Table1[[#This Row],[Date]]&lt;$AH$2,"",IF(Table1[[#This Row],[Date]]&lt;$AH$3,"Edge","Elite Combo"))</f>
        <v/>
      </c>
      <c r="AI83" s="218">
        <f>Table1[[#This Row],[Time]]</f>
        <v>0.51736111111111105</v>
      </c>
      <c r="AJ83" s="219" t="str">
        <f>Table1[[#This Row],[Track]]</f>
        <v>Caulfield</v>
      </c>
      <c r="AK83" s="216">
        <f>Table1[[#This Row],[Race ]]</f>
        <v>2</v>
      </c>
      <c r="AL83" s="219">
        <f>Table1[[#This Row],[TAB]]</f>
        <v>6</v>
      </c>
      <c r="AM83" s="219" t="str">
        <f>Table1[[#This Row],[Selection]]</f>
        <v>Beour Bay</v>
      </c>
      <c r="AN83" s="220" t="str">
        <f>Table1[[#This Row],[Sources]]</f>
        <v>E4-12/Edge-12/Pro Mel-13</v>
      </c>
      <c r="AO83" s="219">
        <f>Table1[[#This Row],[Scale Bet]]</f>
        <v>150</v>
      </c>
    </row>
    <row r="84" spans="5:41" ht="16.5" customHeight="1" x14ac:dyDescent="0.25">
      <c r="E84" s="185">
        <v>45157</v>
      </c>
      <c r="F84" s="35">
        <v>0.51736111111111105</v>
      </c>
      <c r="G84" s="36" t="s">
        <v>201</v>
      </c>
      <c r="H84" s="36">
        <v>2</v>
      </c>
      <c r="I84" s="36">
        <v>6</v>
      </c>
      <c r="J84" s="36" t="s">
        <v>602</v>
      </c>
      <c r="K84" s="36" t="s">
        <v>40</v>
      </c>
      <c r="L84" s="165">
        <v>12</v>
      </c>
      <c r="M84" s="134" t="str">
        <f t="shared" si="13"/>
        <v/>
      </c>
      <c r="N84" s="36" t="str">
        <f t="shared" si="14"/>
        <v/>
      </c>
      <c r="O84" s="135" t="str">
        <f t="shared" si="15"/>
        <v/>
      </c>
      <c r="P84" s="186" t="str">
        <f t="shared" si="16"/>
        <v>OK</v>
      </c>
      <c r="Q84" s="187" t="str">
        <f t="shared" si="17"/>
        <v/>
      </c>
      <c r="R84" s="150">
        <v>4.8</v>
      </c>
      <c r="S84" s="187" t="str">
        <f t="shared" si="18"/>
        <v/>
      </c>
      <c r="T84" s="136" t="str">
        <f t="shared" si="19"/>
        <v>Beour Bay</v>
      </c>
      <c r="U84" s="137" t="str">
        <f>IF(P84="","",IF(N84=1,"",IF(Q84="","",IF(Q84&lt;=100,100,IF(Table1[[#This Row],[Day]]="Wed",100,200)))))</f>
        <v/>
      </c>
      <c r="V84" s="137" t="str">
        <f t="shared" si="20"/>
        <v/>
      </c>
      <c r="W84" s="137" t="str">
        <f t="shared" si="21"/>
        <v/>
      </c>
      <c r="X84" s="133">
        <f>100</f>
        <v>100</v>
      </c>
      <c r="Y84" s="133">
        <f t="shared" si="22"/>
        <v>480</v>
      </c>
      <c r="Z84" s="133">
        <f t="shared" si="23"/>
        <v>380</v>
      </c>
      <c r="AA84" s="134" t="str">
        <f>TEXT(Table1[[#This Row],[Date]],"DDD")</f>
        <v>Sat</v>
      </c>
      <c r="AB84" s="133" t="str">
        <f>IF(OR(G84="Doomben",G84="Eagle Farm"),"Q",IF(AND(Q84&gt;1,Q84&lt;55,Table1[[#This Row],[Source]]="Nat"),"Nat OK",IF(AND(Table1[[#This Row],[Source]]&lt;&gt;"Nat",Q84&lt;55),"Poor &lt;55",IF(OR(G84="Randwick",G84="Flemington",G84="Caulfield",G84="Sandown Lake",G84="Sandown Hill"),"Best","ave"))))</f>
        <v>Best</v>
      </c>
      <c r="AC84" s="133" t="str">
        <f>IF(Q84="","",IF(AB84="Poor &lt;55",$AC$2*0.2%,IF(AND(AB84="Q",AA84&lt;&gt;"Wed"),$AC$2*0.4%,IF(AND(AB84="Q",AA84="Wed"),$AC$2*0.5%,IF(AND(AB84="Ave",U84=100),$AC$2*0.5%,IF(AND(AB84="ave",U84="",N84=1,AG84="Bush"),$AC$2*1%,IF(AND(AB84="ave",U84="",Q84&gt;100),$AC$2*1.3%,IF(AND(AB84="ave",U84=""),$AC$2*1.2%,IF(AND(AB84="Ave",U84=200),$AC$2*1%,IF(AND(AB84="Best",U84=200),$AC$2*1.5%,IF(AND(AB84="Best",U84="",K84&lt;&gt;"Pro Syd"),$AC$2*0.5%,IF(AND(AB84="Best",U84=""),$AC$2*1%,IF(AND(AB84="Best",U84=100,Table1[[#This Row],[State]]="NSW"),$AC$2*0.4%,IF(AND(AB84="Best",U84=100),$AC$2*1%,IF(Table1[[#This Row],[Adj]]="Nat OK",$AC$2*0.5%,"xxx")))))))))))))))</f>
        <v/>
      </c>
      <c r="AD84" s="133" t="str">
        <f t="shared" si="24"/>
        <v/>
      </c>
      <c r="AE84" s="133" t="str">
        <f t="shared" si="25"/>
        <v/>
      </c>
      <c r="AF84" s="133" t="str">
        <f>VLOOKUP(Table1[[#This Row],[Track]],$F$2672:$H$2715,2,FALSE)</f>
        <v>Vic</v>
      </c>
      <c r="AG84" s="133" t="str">
        <f>VLOOKUP(Table1[[#This Row],[Track]],$F$2672:$H$2715,3,FALSE)</f>
        <v>-</v>
      </c>
      <c r="AH84" s="133" t="str">
        <f>IF(Table1[[#This Row],[Date]]&lt;$AH$2,"",IF(Table1[[#This Row],[Date]]&lt;$AH$3,"Edge","Elite Combo"))</f>
        <v/>
      </c>
      <c r="AI84" s="218">
        <f>Table1[[#This Row],[Time]]</f>
        <v>0.51736111111111105</v>
      </c>
      <c r="AJ84" s="219" t="str">
        <f>Table1[[#This Row],[Track]]</f>
        <v>Caulfield</v>
      </c>
      <c r="AK84" s="216">
        <f>Table1[[#This Row],[Race ]]</f>
        <v>2</v>
      </c>
      <c r="AL84" s="219">
        <f>Table1[[#This Row],[TAB]]</f>
        <v>6</v>
      </c>
      <c r="AM84" s="219" t="str">
        <f>Table1[[#This Row],[Selection]]</f>
        <v>Beour Bay</v>
      </c>
      <c r="AN84" s="220" t="str">
        <f>Table1[[#This Row],[Sources]]</f>
        <v/>
      </c>
      <c r="AO84" s="219" t="str">
        <f>Table1[[#This Row],[Scale Bet]]</f>
        <v/>
      </c>
    </row>
    <row r="85" spans="5:41" ht="16.5" customHeight="1" x14ac:dyDescent="0.25">
      <c r="E85" s="185">
        <v>45157</v>
      </c>
      <c r="F85" s="35">
        <v>0.51736111111111105</v>
      </c>
      <c r="G85" s="36" t="s">
        <v>201</v>
      </c>
      <c r="H85" s="36">
        <v>2</v>
      </c>
      <c r="I85" s="36">
        <v>6</v>
      </c>
      <c r="J85" s="36" t="s">
        <v>602</v>
      </c>
      <c r="K85" s="36" t="s">
        <v>18</v>
      </c>
      <c r="L85" s="165">
        <v>13</v>
      </c>
      <c r="M85" s="134" t="str">
        <f t="shared" si="13"/>
        <v/>
      </c>
      <c r="N85" s="36" t="str">
        <f t="shared" si="14"/>
        <v/>
      </c>
      <c r="O85" s="135" t="str">
        <f t="shared" si="15"/>
        <v/>
      </c>
      <c r="P85" s="186" t="str">
        <f t="shared" si="16"/>
        <v>OK</v>
      </c>
      <c r="Q85" s="187" t="str">
        <f t="shared" si="17"/>
        <v/>
      </c>
      <c r="R85" s="150">
        <v>4.8</v>
      </c>
      <c r="S85" s="187" t="str">
        <f t="shared" si="18"/>
        <v/>
      </c>
      <c r="T85" s="136" t="str">
        <f t="shared" si="19"/>
        <v>Beour Bay</v>
      </c>
      <c r="U85" s="137" t="str">
        <f>IF(P85="","",IF(N85=1,"",IF(Q85="","",IF(Q85&lt;=100,100,IF(Table1[[#This Row],[Day]]="Wed",100,200)))))</f>
        <v/>
      </c>
      <c r="V85" s="137" t="str">
        <f t="shared" si="20"/>
        <v/>
      </c>
      <c r="W85" s="137" t="str">
        <f t="shared" si="21"/>
        <v/>
      </c>
      <c r="X85" s="133">
        <f>100</f>
        <v>100</v>
      </c>
      <c r="Y85" s="133">
        <f t="shared" si="22"/>
        <v>480</v>
      </c>
      <c r="Z85" s="133">
        <f t="shared" si="23"/>
        <v>380</v>
      </c>
      <c r="AA85" s="134" t="str">
        <f>TEXT(Table1[[#This Row],[Date]],"DDD")</f>
        <v>Sat</v>
      </c>
      <c r="AB85" s="133" t="str">
        <f>IF(OR(G85="Doomben",G85="Eagle Farm"),"Q",IF(AND(Q85&gt;1,Q85&lt;55,Table1[[#This Row],[Source]]="Nat"),"Nat OK",IF(AND(Table1[[#This Row],[Source]]&lt;&gt;"Nat",Q85&lt;55),"Poor &lt;55",IF(OR(G85="Randwick",G85="Flemington",G85="Caulfield",G85="Sandown Lake",G85="Sandown Hill"),"Best","ave"))))</f>
        <v>Best</v>
      </c>
      <c r="AC85" s="133" t="str">
        <f>IF(Q85="","",IF(AB85="Poor &lt;55",$AC$2*0.2%,IF(AND(AB85="Q",AA85&lt;&gt;"Wed"),$AC$2*0.4%,IF(AND(AB85="Q",AA85="Wed"),$AC$2*0.5%,IF(AND(AB85="Ave",U85=100),$AC$2*0.5%,IF(AND(AB85="ave",U85="",N85=1,AG85="Bush"),$AC$2*1%,IF(AND(AB85="ave",U85="",Q85&gt;100),$AC$2*1.3%,IF(AND(AB85="ave",U85=""),$AC$2*1.2%,IF(AND(AB85="Ave",U85=200),$AC$2*1%,IF(AND(AB85="Best",U85=200),$AC$2*1.5%,IF(AND(AB85="Best",U85="",K85&lt;&gt;"Pro Syd"),$AC$2*0.5%,IF(AND(AB85="Best",U85=""),$AC$2*1%,IF(AND(AB85="Best",U85=100,Table1[[#This Row],[State]]="NSW"),$AC$2*0.4%,IF(AND(AB85="Best",U85=100),$AC$2*1%,IF(Table1[[#This Row],[Adj]]="Nat OK",$AC$2*0.5%,"xxx")))))))))))))))</f>
        <v/>
      </c>
      <c r="AD85" s="133" t="str">
        <f t="shared" si="24"/>
        <v/>
      </c>
      <c r="AE85" s="133" t="str">
        <f t="shared" si="25"/>
        <v/>
      </c>
      <c r="AF85" s="133" t="str">
        <f>VLOOKUP(Table1[[#This Row],[Track]],$F$2672:$H$2715,2,FALSE)</f>
        <v>Vic</v>
      </c>
      <c r="AG85" s="133" t="str">
        <f>VLOOKUP(Table1[[#This Row],[Track]],$F$2672:$H$2715,3,FALSE)</f>
        <v>-</v>
      </c>
      <c r="AH85" s="133" t="str">
        <f>IF(Table1[[#This Row],[Date]]&lt;$AH$2,"",IF(Table1[[#This Row],[Date]]&lt;$AH$3,"Edge","Elite Combo"))</f>
        <v/>
      </c>
      <c r="AI85" s="218">
        <f>Table1[[#This Row],[Time]]</f>
        <v>0.51736111111111105</v>
      </c>
      <c r="AJ85" s="219" t="str">
        <f>Table1[[#This Row],[Track]]</f>
        <v>Caulfield</v>
      </c>
      <c r="AK85" s="216">
        <f>Table1[[#This Row],[Race ]]</f>
        <v>2</v>
      </c>
      <c r="AL85" s="219">
        <f>Table1[[#This Row],[TAB]]</f>
        <v>6</v>
      </c>
      <c r="AM85" s="219" t="str">
        <f>Table1[[#This Row],[Selection]]</f>
        <v>Beour Bay</v>
      </c>
      <c r="AN85" s="220" t="str">
        <f>Table1[[#This Row],[Sources]]</f>
        <v/>
      </c>
      <c r="AO85" s="219" t="str">
        <f>Table1[[#This Row],[Scale Bet]]</f>
        <v/>
      </c>
    </row>
    <row r="86" spans="5:41" ht="16.5" customHeight="1" x14ac:dyDescent="0.25">
      <c r="E86" s="185">
        <v>45157</v>
      </c>
      <c r="F86" s="35">
        <v>0.51736111111111105</v>
      </c>
      <c r="G86" s="36" t="s">
        <v>201</v>
      </c>
      <c r="H86" s="36">
        <v>2</v>
      </c>
      <c r="I86" s="36">
        <v>1</v>
      </c>
      <c r="J86" s="36" t="s">
        <v>829</v>
      </c>
      <c r="K86" s="36" t="s">
        <v>13</v>
      </c>
      <c r="L86" s="165">
        <v>13</v>
      </c>
      <c r="M86" s="134">
        <f t="shared" si="13"/>
        <v>13</v>
      </c>
      <c r="N86" s="36">
        <f t="shared" si="14"/>
        <v>1</v>
      </c>
      <c r="O86" s="135" t="str">
        <f t="shared" si="15"/>
        <v>Nat-13</v>
      </c>
      <c r="P86" s="186" t="str">
        <f t="shared" si="16"/>
        <v>OK</v>
      </c>
      <c r="Q86" s="187">
        <f t="shared" si="17"/>
        <v>52</v>
      </c>
      <c r="R86" s="150"/>
      <c r="S86" s="187" t="str">
        <f t="shared" si="18"/>
        <v/>
      </c>
      <c r="T86" s="136" t="str">
        <f t="shared" si="19"/>
        <v>Life Lessons</v>
      </c>
      <c r="U86" s="137" t="str">
        <f>IF(P86="","",IF(N86=1,"",IF(Q86="","",IF(Q86&lt;=100,100,IF(Table1[[#This Row],[Day]]="Wed",100,200)))))</f>
        <v/>
      </c>
      <c r="V86" s="137" t="str">
        <f t="shared" si="20"/>
        <v/>
      </c>
      <c r="W86" s="137" t="str">
        <f t="shared" si="21"/>
        <v/>
      </c>
      <c r="X86" s="133">
        <f>100</f>
        <v>100</v>
      </c>
      <c r="Y86" s="133" t="str">
        <f t="shared" si="22"/>
        <v/>
      </c>
      <c r="Z86" s="133">
        <f t="shared" si="23"/>
        <v>-100</v>
      </c>
      <c r="AA86" s="134" t="str">
        <f>TEXT(Table1[[#This Row],[Date]],"DDD")</f>
        <v>Sat</v>
      </c>
      <c r="AB86" s="133" t="str">
        <f>IF(OR(G86="Doomben",G86="Eagle Farm"),"Q",IF(AND(Q86&gt;1,Q86&lt;55,Table1[[#This Row],[Source]]="Nat"),"Nat OK",IF(AND(Table1[[#This Row],[Source]]&lt;&gt;"Nat",Q86&lt;55),"Poor &lt;55",IF(OR(G86="Randwick",G86="Flemington",G86="Caulfield",G86="Sandown Lake",G86="Sandown Hill"),"Best","ave"))))</f>
        <v>Nat OK</v>
      </c>
      <c r="AC86" s="133">
        <f>IF(Q86="","",IF(AB86="Poor &lt;55",$AC$2*0.2%,IF(AND(AB86="Q",AA86&lt;&gt;"Wed"),$AC$2*0.4%,IF(AND(AB86="Q",AA86="Wed"),$AC$2*0.5%,IF(AND(AB86="Ave",U86=100),$AC$2*0.5%,IF(AND(AB86="ave",U86="",N86=1,AG86="Bush"),$AC$2*1%,IF(AND(AB86="ave",U86="",Q86&gt;100),$AC$2*1.3%,IF(AND(AB86="ave",U86=""),$AC$2*1.2%,IF(AND(AB86="Ave",U86=200),$AC$2*1%,IF(AND(AB86="Best",U86=200),$AC$2*1.5%,IF(AND(AB86="Best",U86="",K86&lt;&gt;"Pro Syd"),$AC$2*0.5%,IF(AND(AB86="Best",U86=""),$AC$2*1%,IF(AND(AB86="Best",U86=100,Table1[[#This Row],[State]]="NSW"),$AC$2*0.4%,IF(AND(AB86="Best",U86=100),$AC$2*1%,IF(Table1[[#This Row],[Adj]]="Nat OK",$AC$2*0.5%,"xxx")))))))))))))))</f>
        <v>50</v>
      </c>
      <c r="AD86" s="133" t="str">
        <f t="shared" si="24"/>
        <v/>
      </c>
      <c r="AE86" s="133">
        <f t="shared" si="25"/>
        <v>-50</v>
      </c>
      <c r="AF86" s="133" t="str">
        <f>VLOOKUP(Table1[[#This Row],[Track]],$F$2672:$H$2715,2,FALSE)</f>
        <v>Vic</v>
      </c>
      <c r="AG86" s="133" t="str">
        <f>VLOOKUP(Table1[[#This Row],[Track]],$F$2672:$H$2715,3,FALSE)</f>
        <v>-</v>
      </c>
      <c r="AH86" s="133" t="str">
        <f>IF(Table1[[#This Row],[Date]]&lt;$AH$2,"",IF(Table1[[#This Row],[Date]]&lt;$AH$3,"Edge","Elite Combo"))</f>
        <v/>
      </c>
      <c r="AI86" s="218">
        <f>Table1[[#This Row],[Time]]</f>
        <v>0.51736111111111105</v>
      </c>
      <c r="AJ86" s="219" t="str">
        <f>Table1[[#This Row],[Track]]</f>
        <v>Caulfield</v>
      </c>
      <c r="AK86" s="216">
        <f>Table1[[#This Row],[Race ]]</f>
        <v>2</v>
      </c>
      <c r="AL86" s="219">
        <f>Table1[[#This Row],[TAB]]</f>
        <v>1</v>
      </c>
      <c r="AM86" s="219" t="str">
        <f>Table1[[#This Row],[Selection]]</f>
        <v>Life Lessons</v>
      </c>
      <c r="AN86" s="220" t="str">
        <f>Table1[[#This Row],[Sources]]</f>
        <v>Nat-13</v>
      </c>
      <c r="AO86" s="219">
        <f>Table1[[#This Row],[Scale Bet]]</f>
        <v>50</v>
      </c>
    </row>
    <row r="87" spans="5:41" ht="16.5" customHeight="1" x14ac:dyDescent="0.25">
      <c r="E87" s="185">
        <v>45157</v>
      </c>
      <c r="F87" s="35">
        <v>0.53125</v>
      </c>
      <c r="G87" s="36" t="s">
        <v>22</v>
      </c>
      <c r="H87" s="36">
        <v>3</v>
      </c>
      <c r="I87" s="36">
        <v>11</v>
      </c>
      <c r="J87" s="36" t="s">
        <v>1033</v>
      </c>
      <c r="K87" s="36" t="s">
        <v>60</v>
      </c>
      <c r="L87" s="165">
        <v>10</v>
      </c>
      <c r="M87" s="134">
        <f t="shared" si="13"/>
        <v>10</v>
      </c>
      <c r="N87" s="36">
        <f t="shared" si="14"/>
        <v>1</v>
      </c>
      <c r="O87" s="135" t="str">
        <f t="shared" si="15"/>
        <v>Pro Syd-10</v>
      </c>
      <c r="P87" s="186" t="str">
        <f t="shared" si="16"/>
        <v>OK</v>
      </c>
      <c r="Q87" s="187">
        <f t="shared" si="17"/>
        <v>40</v>
      </c>
      <c r="R87" s="150">
        <v>5</v>
      </c>
      <c r="S87" s="187">
        <f t="shared" si="18"/>
        <v>200</v>
      </c>
      <c r="T87" s="136" t="str">
        <f t="shared" si="19"/>
        <v>Awesome Wonder</v>
      </c>
      <c r="U87" s="137" t="str">
        <f>IF(P87="","",IF(N87=1,"",IF(Q87="","",IF(Q87&lt;=100,100,IF(Table1[[#This Row],[Day]]="Wed",100,200)))))</f>
        <v/>
      </c>
      <c r="V87" s="137" t="str">
        <f t="shared" si="20"/>
        <v/>
      </c>
      <c r="W87" s="137" t="str">
        <f t="shared" si="21"/>
        <v/>
      </c>
      <c r="X87" s="133">
        <f>100</f>
        <v>100</v>
      </c>
      <c r="Y87" s="133">
        <f t="shared" si="22"/>
        <v>500</v>
      </c>
      <c r="Z87" s="133">
        <f t="shared" si="23"/>
        <v>400</v>
      </c>
      <c r="AA87" s="134" t="str">
        <f>TEXT(Table1[[#This Row],[Date]],"DDD")</f>
        <v>Sat</v>
      </c>
      <c r="AB87" s="133" t="str">
        <f>IF(OR(G87="Doomben",G87="Eagle Farm"),"Q",IF(AND(Q87&gt;1,Q87&lt;55,Table1[[#This Row],[Source]]="Nat"),"Nat OK",IF(AND(Table1[[#This Row],[Source]]&lt;&gt;"Nat",Q87&lt;55),"Poor &lt;55",IF(OR(G87="Randwick",G87="Flemington",G87="Caulfield",G87="Sandown Lake",G87="Sandown Hill"),"Best","ave"))))</f>
        <v>Poor &lt;55</v>
      </c>
      <c r="AC87" s="133">
        <f>IF(Q87="","",IF(AB87="Poor &lt;55",$AC$2*0.2%,IF(AND(AB87="Q",AA87&lt;&gt;"Wed"),$AC$2*0.4%,IF(AND(AB87="Q",AA87="Wed"),$AC$2*0.5%,IF(AND(AB87="Ave",U87=100),$AC$2*0.5%,IF(AND(AB87="ave",U87="",N87=1,AG87="Bush"),$AC$2*1%,IF(AND(AB87="ave",U87="",Q87&gt;100),$AC$2*1.3%,IF(AND(AB87="ave",U87=""),$AC$2*1.2%,IF(AND(AB87="Ave",U87=200),$AC$2*1%,IF(AND(AB87="Best",U87=200),$AC$2*1.5%,IF(AND(AB87="Best",U87="",K87&lt;&gt;"Pro Syd"),$AC$2*0.5%,IF(AND(AB87="Best",U87=""),$AC$2*1%,IF(AND(AB87="Best",U87=100,Table1[[#This Row],[State]]="NSW"),$AC$2*0.4%,IF(AND(AB87="Best",U87=100),$AC$2*1%,IF(Table1[[#This Row],[Adj]]="Nat OK",$AC$2*0.5%,"xxx")))))))))))))))</f>
        <v>20</v>
      </c>
      <c r="AD87" s="133">
        <f t="shared" si="24"/>
        <v>100</v>
      </c>
      <c r="AE87" s="133">
        <f t="shared" si="25"/>
        <v>80</v>
      </c>
      <c r="AF87" s="133" t="str">
        <f>VLOOKUP(Table1[[#This Row],[Track]],$F$2672:$H$2715,2,FALSE)</f>
        <v>NSW</v>
      </c>
      <c r="AG87" s="133" t="str">
        <f>VLOOKUP(Table1[[#This Row],[Track]],$F$2672:$H$2715,3,FALSE)</f>
        <v>-</v>
      </c>
      <c r="AH87" s="133" t="str">
        <f>IF(Table1[[#This Row],[Date]]&lt;$AH$2,"",IF(Table1[[#This Row],[Date]]&lt;$AH$3,"Edge","Elite Combo"))</f>
        <v/>
      </c>
      <c r="AI87" s="218">
        <f>Table1[[#This Row],[Time]]</f>
        <v>0.53125</v>
      </c>
      <c r="AJ87" s="219" t="str">
        <f>Table1[[#This Row],[Track]]</f>
        <v>Randwick</v>
      </c>
      <c r="AK87" s="216">
        <f>Table1[[#This Row],[Race ]]</f>
        <v>3</v>
      </c>
      <c r="AL87" s="219">
        <f>Table1[[#This Row],[TAB]]</f>
        <v>11</v>
      </c>
      <c r="AM87" s="219" t="str">
        <f>Table1[[#This Row],[Selection]]</f>
        <v>Awesome Wonder</v>
      </c>
      <c r="AN87" s="220" t="str">
        <f>Table1[[#This Row],[Sources]]</f>
        <v>Pro Syd-10</v>
      </c>
      <c r="AO87" s="219">
        <f>Table1[[#This Row],[Scale Bet]]</f>
        <v>20</v>
      </c>
    </row>
    <row r="88" spans="5:41" ht="16.5" customHeight="1" x14ac:dyDescent="0.25">
      <c r="E88" s="185">
        <v>45157</v>
      </c>
      <c r="F88" s="35">
        <v>0.53125</v>
      </c>
      <c r="G88" s="36" t="s">
        <v>22</v>
      </c>
      <c r="H88" s="36">
        <v>3</v>
      </c>
      <c r="I88" s="36">
        <v>5</v>
      </c>
      <c r="J88" s="36" t="s">
        <v>820</v>
      </c>
      <c r="K88" s="36" t="s">
        <v>60</v>
      </c>
      <c r="L88" s="165">
        <v>15</v>
      </c>
      <c r="M88" s="134">
        <f t="shared" si="13"/>
        <v>15</v>
      </c>
      <c r="N88" s="36">
        <f t="shared" si="14"/>
        <v>1</v>
      </c>
      <c r="O88" s="135" t="str">
        <f t="shared" si="15"/>
        <v>Pro Syd-15</v>
      </c>
      <c r="P88" s="186" t="str">
        <f t="shared" si="16"/>
        <v>OK</v>
      </c>
      <c r="Q88" s="187">
        <f t="shared" si="17"/>
        <v>60</v>
      </c>
      <c r="R88" s="150"/>
      <c r="S88" s="187" t="str">
        <f t="shared" si="18"/>
        <v/>
      </c>
      <c r="T88" s="136" t="str">
        <f t="shared" si="19"/>
        <v>Pachino</v>
      </c>
      <c r="U88" s="137" t="str">
        <f>IF(P88="","",IF(N88=1,"",IF(Q88="","",IF(Q88&lt;=100,100,IF(Table1[[#This Row],[Day]]="Wed",100,200)))))</f>
        <v/>
      </c>
      <c r="V88" s="137" t="str">
        <f t="shared" si="20"/>
        <v/>
      </c>
      <c r="W88" s="137" t="str">
        <f t="shared" si="21"/>
        <v/>
      </c>
      <c r="X88" s="133">
        <f>100</f>
        <v>100</v>
      </c>
      <c r="Y88" s="133" t="str">
        <f t="shared" si="22"/>
        <v/>
      </c>
      <c r="Z88" s="133">
        <f t="shared" si="23"/>
        <v>-100</v>
      </c>
      <c r="AA88" s="134" t="str">
        <f>TEXT(Table1[[#This Row],[Date]],"DDD")</f>
        <v>Sat</v>
      </c>
      <c r="AB88" s="133" t="str">
        <f>IF(OR(G88="Doomben",G88="Eagle Farm"),"Q",IF(AND(Q88&gt;1,Q88&lt;55,Table1[[#This Row],[Source]]="Nat"),"Nat OK",IF(AND(Table1[[#This Row],[Source]]&lt;&gt;"Nat",Q88&lt;55),"Poor &lt;55",IF(OR(G88="Randwick",G88="Flemington",G88="Caulfield",G88="Sandown Lake",G88="Sandown Hill"),"Best","ave"))))</f>
        <v>Best</v>
      </c>
      <c r="AC88" s="133">
        <f>IF(Q88="","",IF(AB88="Poor &lt;55",$AC$2*0.2%,IF(AND(AB88="Q",AA88&lt;&gt;"Wed"),$AC$2*0.4%,IF(AND(AB88="Q",AA88="Wed"),$AC$2*0.5%,IF(AND(AB88="Ave",U88=100),$AC$2*0.5%,IF(AND(AB88="ave",U88="",N88=1,AG88="Bush"),$AC$2*1%,IF(AND(AB88="ave",U88="",Q88&gt;100),$AC$2*1.3%,IF(AND(AB88="ave",U88=""),$AC$2*1.2%,IF(AND(AB88="Ave",U88=200),$AC$2*1%,IF(AND(AB88="Best",U88=200),$AC$2*1.5%,IF(AND(AB88="Best",U88="",K88&lt;&gt;"Pro Syd"),$AC$2*0.5%,IF(AND(AB88="Best",U88=""),$AC$2*1%,IF(AND(AB88="Best",U88=100,Table1[[#This Row],[State]]="NSW"),$AC$2*0.4%,IF(AND(AB88="Best",U88=100),$AC$2*1%,IF(Table1[[#This Row],[Adj]]="Nat OK",$AC$2*0.5%,"xxx")))))))))))))))</f>
        <v>100</v>
      </c>
      <c r="AD88" s="133" t="str">
        <f t="shared" si="24"/>
        <v/>
      </c>
      <c r="AE88" s="133">
        <f t="shared" si="25"/>
        <v>-100</v>
      </c>
      <c r="AF88" s="133" t="str">
        <f>VLOOKUP(Table1[[#This Row],[Track]],$F$2672:$H$2715,2,FALSE)</f>
        <v>NSW</v>
      </c>
      <c r="AG88" s="133" t="str">
        <f>VLOOKUP(Table1[[#This Row],[Track]],$F$2672:$H$2715,3,FALSE)</f>
        <v>-</v>
      </c>
      <c r="AH88" s="133" t="str">
        <f>IF(Table1[[#This Row],[Date]]&lt;$AH$2,"",IF(Table1[[#This Row],[Date]]&lt;$AH$3,"Edge","Elite Combo"))</f>
        <v/>
      </c>
      <c r="AI88" s="218">
        <f>Table1[[#This Row],[Time]]</f>
        <v>0.53125</v>
      </c>
      <c r="AJ88" s="219" t="str">
        <f>Table1[[#This Row],[Track]]</f>
        <v>Randwick</v>
      </c>
      <c r="AK88" s="216">
        <f>Table1[[#This Row],[Race ]]</f>
        <v>3</v>
      </c>
      <c r="AL88" s="219">
        <f>Table1[[#This Row],[TAB]]</f>
        <v>5</v>
      </c>
      <c r="AM88" s="219" t="str">
        <f>Table1[[#This Row],[Selection]]</f>
        <v>Pachino</v>
      </c>
      <c r="AN88" s="220" t="str">
        <f>Table1[[#This Row],[Sources]]</f>
        <v>Pro Syd-15</v>
      </c>
      <c r="AO88" s="219">
        <f>Table1[[#This Row],[Scale Bet]]</f>
        <v>100</v>
      </c>
    </row>
    <row r="89" spans="5:41" ht="16.5" customHeight="1" x14ac:dyDescent="0.25">
      <c r="E89" s="185">
        <v>45157</v>
      </c>
      <c r="F89" s="35">
        <v>0.55555555555555558</v>
      </c>
      <c r="G89" s="36" t="s">
        <v>22</v>
      </c>
      <c r="H89" s="36">
        <v>4</v>
      </c>
      <c r="I89" s="36">
        <v>15</v>
      </c>
      <c r="J89" s="36" t="s">
        <v>181</v>
      </c>
      <c r="K89" s="36" t="s">
        <v>60</v>
      </c>
      <c r="L89" s="165">
        <v>10</v>
      </c>
      <c r="M89" s="134">
        <f t="shared" si="13"/>
        <v>10</v>
      </c>
      <c r="N89" s="36">
        <f t="shared" si="14"/>
        <v>1</v>
      </c>
      <c r="O89" s="135" t="str">
        <f t="shared" si="15"/>
        <v>Pro Syd-10</v>
      </c>
      <c r="P89" s="186" t="str">
        <f t="shared" si="16"/>
        <v>OK</v>
      </c>
      <c r="Q89" s="187">
        <f t="shared" si="17"/>
        <v>40</v>
      </c>
      <c r="R89" s="150"/>
      <c r="S89" s="187" t="str">
        <f t="shared" si="18"/>
        <v/>
      </c>
      <c r="T89" s="136" t="str">
        <f t="shared" si="19"/>
        <v>For Victory</v>
      </c>
      <c r="U89" s="137" t="str">
        <f>IF(P89="","",IF(N89=1,"",IF(Q89="","",IF(Q89&lt;=100,100,IF(Table1[[#This Row],[Day]]="Wed",100,200)))))</f>
        <v/>
      </c>
      <c r="V89" s="137" t="str">
        <f t="shared" si="20"/>
        <v/>
      </c>
      <c r="W89" s="137" t="str">
        <f t="shared" si="21"/>
        <v/>
      </c>
      <c r="X89" s="133">
        <f>100</f>
        <v>100</v>
      </c>
      <c r="Y89" s="133" t="str">
        <f t="shared" si="22"/>
        <v/>
      </c>
      <c r="Z89" s="133">
        <f t="shared" si="23"/>
        <v>-100</v>
      </c>
      <c r="AA89" s="134" t="str">
        <f>TEXT(Table1[[#This Row],[Date]],"DDD")</f>
        <v>Sat</v>
      </c>
      <c r="AB89" s="133" t="str">
        <f>IF(OR(G89="Doomben",G89="Eagle Farm"),"Q",IF(AND(Q89&gt;1,Q89&lt;55,Table1[[#This Row],[Source]]="Nat"),"Nat OK",IF(AND(Table1[[#This Row],[Source]]&lt;&gt;"Nat",Q89&lt;55),"Poor &lt;55",IF(OR(G89="Randwick",G89="Flemington",G89="Caulfield",G89="Sandown Lake",G89="Sandown Hill"),"Best","ave"))))</f>
        <v>Poor &lt;55</v>
      </c>
      <c r="AC89" s="133">
        <f>IF(Q89="","",IF(AB89="Poor &lt;55",$AC$2*0.2%,IF(AND(AB89="Q",AA89&lt;&gt;"Wed"),$AC$2*0.4%,IF(AND(AB89="Q",AA89="Wed"),$AC$2*0.5%,IF(AND(AB89="Ave",U89=100),$AC$2*0.5%,IF(AND(AB89="ave",U89="",N89=1,AG89="Bush"),$AC$2*1%,IF(AND(AB89="ave",U89="",Q89&gt;100),$AC$2*1.3%,IF(AND(AB89="ave",U89=""),$AC$2*1.2%,IF(AND(AB89="Ave",U89=200),$AC$2*1%,IF(AND(AB89="Best",U89=200),$AC$2*1.5%,IF(AND(AB89="Best",U89="",K89&lt;&gt;"Pro Syd"),$AC$2*0.5%,IF(AND(AB89="Best",U89=""),$AC$2*1%,IF(AND(AB89="Best",U89=100,Table1[[#This Row],[State]]="NSW"),$AC$2*0.4%,IF(AND(AB89="Best",U89=100),$AC$2*1%,IF(Table1[[#This Row],[Adj]]="Nat OK",$AC$2*0.5%,"xxx")))))))))))))))</f>
        <v>20</v>
      </c>
      <c r="AD89" s="133" t="str">
        <f t="shared" si="24"/>
        <v/>
      </c>
      <c r="AE89" s="133">
        <f t="shared" si="25"/>
        <v>-20</v>
      </c>
      <c r="AF89" s="133" t="str">
        <f>VLOOKUP(Table1[[#This Row],[Track]],$F$2672:$H$2715,2,FALSE)</f>
        <v>NSW</v>
      </c>
      <c r="AG89" s="133" t="str">
        <f>VLOOKUP(Table1[[#This Row],[Track]],$F$2672:$H$2715,3,FALSE)</f>
        <v>-</v>
      </c>
      <c r="AH89" s="133" t="str">
        <f>IF(Table1[[#This Row],[Date]]&lt;$AH$2,"",IF(Table1[[#This Row],[Date]]&lt;$AH$3,"Edge","Elite Combo"))</f>
        <v/>
      </c>
      <c r="AI89" s="218">
        <f>Table1[[#This Row],[Time]]</f>
        <v>0.55555555555555558</v>
      </c>
      <c r="AJ89" s="219" t="str">
        <f>Table1[[#This Row],[Track]]</f>
        <v>Randwick</v>
      </c>
      <c r="AK89" s="216">
        <f>Table1[[#This Row],[Race ]]</f>
        <v>4</v>
      </c>
      <c r="AL89" s="219">
        <f>Table1[[#This Row],[TAB]]</f>
        <v>15</v>
      </c>
      <c r="AM89" s="219" t="str">
        <f>Table1[[#This Row],[Selection]]</f>
        <v>For Victory</v>
      </c>
      <c r="AN89" s="220" t="str">
        <f>Table1[[#This Row],[Sources]]</f>
        <v>Pro Syd-10</v>
      </c>
      <c r="AO89" s="219">
        <f>Table1[[#This Row],[Scale Bet]]</f>
        <v>20</v>
      </c>
    </row>
    <row r="90" spans="5:41" ht="16.5" customHeight="1" x14ac:dyDescent="0.25">
      <c r="E90" s="185">
        <v>45157</v>
      </c>
      <c r="F90" s="35">
        <v>0.56597222222222221</v>
      </c>
      <c r="G90" s="36" t="s">
        <v>201</v>
      </c>
      <c r="H90" s="36">
        <v>4</v>
      </c>
      <c r="I90" s="36">
        <v>8</v>
      </c>
      <c r="J90" s="36" t="s">
        <v>729</v>
      </c>
      <c r="K90" s="36" t="s">
        <v>40</v>
      </c>
      <c r="L90" s="165">
        <v>14</v>
      </c>
      <c r="M90" s="134">
        <f t="shared" si="13"/>
        <v>47</v>
      </c>
      <c r="N90" s="36">
        <f t="shared" si="14"/>
        <v>3</v>
      </c>
      <c r="O90" s="135" t="str">
        <f t="shared" si="15"/>
        <v>Edge-14/Nat-20/Pro Mel-13</v>
      </c>
      <c r="P90" s="186" t="str">
        <f t="shared" si="16"/>
        <v>OK</v>
      </c>
      <c r="Q90" s="187">
        <f t="shared" si="17"/>
        <v>188</v>
      </c>
      <c r="R90" s="150"/>
      <c r="S90" s="187" t="str">
        <f t="shared" si="18"/>
        <v/>
      </c>
      <c r="T90" s="136" t="str">
        <f t="shared" si="19"/>
        <v>Flying On A Limb</v>
      </c>
      <c r="U90" s="137">
        <f>IF(P90="","",IF(N90=1,"",IF(Q90="","",IF(Q90&lt;=100,100,IF(Table1[[#This Row],[Day]]="Wed",100,200)))))</f>
        <v>200</v>
      </c>
      <c r="V90" s="137" t="str">
        <f t="shared" si="20"/>
        <v/>
      </c>
      <c r="W90" s="137">
        <f t="shared" si="21"/>
        <v>-200</v>
      </c>
      <c r="X90" s="133">
        <f>100</f>
        <v>100</v>
      </c>
      <c r="Y90" s="133" t="str">
        <f t="shared" si="22"/>
        <v/>
      </c>
      <c r="Z90" s="133">
        <f t="shared" si="23"/>
        <v>-100</v>
      </c>
      <c r="AA90" s="134" t="str">
        <f>TEXT(Table1[[#This Row],[Date]],"DDD")</f>
        <v>Sat</v>
      </c>
      <c r="AB90" s="133" t="str">
        <f>IF(OR(G90="Doomben",G90="Eagle Farm"),"Q",IF(AND(Q90&gt;1,Q90&lt;55,Table1[[#This Row],[Source]]="Nat"),"Nat OK",IF(AND(Table1[[#This Row],[Source]]&lt;&gt;"Nat",Q90&lt;55),"Poor &lt;55",IF(OR(G90="Randwick",G90="Flemington",G90="Caulfield",G90="Sandown Lake",G90="Sandown Hill"),"Best","ave"))))</f>
        <v>Best</v>
      </c>
      <c r="AC90" s="133">
        <f>IF(Q90="","",IF(AB90="Poor &lt;55",$AC$2*0.2%,IF(AND(AB90="Q",AA90&lt;&gt;"Wed"),$AC$2*0.4%,IF(AND(AB90="Q",AA90="Wed"),$AC$2*0.5%,IF(AND(AB90="Ave",U90=100),$AC$2*0.5%,IF(AND(AB90="ave",U90="",N90=1,AG90="Bush"),$AC$2*1%,IF(AND(AB90="ave",U90="",Q90&gt;100),$AC$2*1.3%,IF(AND(AB90="ave",U90=""),$AC$2*1.2%,IF(AND(AB90="Ave",U90=200),$AC$2*1%,IF(AND(AB90="Best",U90=200),$AC$2*1.5%,IF(AND(AB90="Best",U90="",K90&lt;&gt;"Pro Syd"),$AC$2*0.5%,IF(AND(AB90="Best",U90=""),$AC$2*1%,IF(AND(AB90="Best",U90=100,Table1[[#This Row],[State]]="NSW"),$AC$2*0.4%,IF(AND(AB90="Best",U90=100),$AC$2*1%,IF(Table1[[#This Row],[Adj]]="Nat OK",$AC$2*0.5%,"xxx")))))))))))))))</f>
        <v>150</v>
      </c>
      <c r="AD90" s="133" t="str">
        <f t="shared" si="24"/>
        <v/>
      </c>
      <c r="AE90" s="133">
        <f t="shared" si="25"/>
        <v>-150</v>
      </c>
      <c r="AF90" s="133" t="str">
        <f>VLOOKUP(Table1[[#This Row],[Track]],$F$2672:$H$2715,2,FALSE)</f>
        <v>Vic</v>
      </c>
      <c r="AG90" s="133" t="str">
        <f>VLOOKUP(Table1[[#This Row],[Track]],$F$2672:$H$2715,3,FALSE)</f>
        <v>-</v>
      </c>
      <c r="AH90" s="133" t="str">
        <f>IF(Table1[[#This Row],[Date]]&lt;$AH$2,"",IF(Table1[[#This Row],[Date]]&lt;$AH$3,"Edge","Elite Combo"))</f>
        <v/>
      </c>
      <c r="AI90" s="218">
        <f>Table1[[#This Row],[Time]]</f>
        <v>0.56597222222222221</v>
      </c>
      <c r="AJ90" s="219" t="str">
        <f>Table1[[#This Row],[Track]]</f>
        <v>Caulfield</v>
      </c>
      <c r="AK90" s="216">
        <f>Table1[[#This Row],[Race ]]</f>
        <v>4</v>
      </c>
      <c r="AL90" s="219">
        <f>Table1[[#This Row],[TAB]]</f>
        <v>8</v>
      </c>
      <c r="AM90" s="219" t="str">
        <f>Table1[[#This Row],[Selection]]</f>
        <v>Flying On A Limb</v>
      </c>
      <c r="AN90" s="220" t="str">
        <f>Table1[[#This Row],[Sources]]</f>
        <v>Edge-14/Nat-20/Pro Mel-13</v>
      </c>
      <c r="AO90" s="219">
        <f>Table1[[#This Row],[Scale Bet]]</f>
        <v>150</v>
      </c>
    </row>
    <row r="91" spans="5:41" ht="16.5" customHeight="1" x14ac:dyDescent="0.25">
      <c r="E91" s="185">
        <v>45157</v>
      </c>
      <c r="F91" s="35">
        <v>0.56597222222222221</v>
      </c>
      <c r="G91" s="36" t="s">
        <v>201</v>
      </c>
      <c r="H91" s="36">
        <v>4</v>
      </c>
      <c r="I91" s="36">
        <v>8</v>
      </c>
      <c r="J91" s="36" t="s">
        <v>729</v>
      </c>
      <c r="K91" s="36" t="s">
        <v>13</v>
      </c>
      <c r="L91" s="165">
        <v>20</v>
      </c>
      <c r="M91" s="134" t="str">
        <f t="shared" si="13"/>
        <v/>
      </c>
      <c r="N91" s="36" t="str">
        <f t="shared" si="14"/>
        <v/>
      </c>
      <c r="O91" s="135" t="str">
        <f t="shared" si="15"/>
        <v/>
      </c>
      <c r="P91" s="186" t="str">
        <f t="shared" si="16"/>
        <v>OK</v>
      </c>
      <c r="Q91" s="187" t="str">
        <f t="shared" si="17"/>
        <v/>
      </c>
      <c r="R91" s="150"/>
      <c r="S91" s="187" t="str">
        <f t="shared" si="18"/>
        <v/>
      </c>
      <c r="T91" s="136" t="str">
        <f t="shared" si="19"/>
        <v>Flying On A Limb</v>
      </c>
      <c r="U91" s="137" t="str">
        <f>IF(P91="","",IF(N91=1,"",IF(Q91="","",IF(Q91&lt;=100,100,IF(Table1[[#This Row],[Day]]="Wed",100,200)))))</f>
        <v/>
      </c>
      <c r="V91" s="137" t="str">
        <f t="shared" si="20"/>
        <v/>
      </c>
      <c r="W91" s="137" t="str">
        <f t="shared" si="21"/>
        <v/>
      </c>
      <c r="X91" s="133">
        <f>100</f>
        <v>100</v>
      </c>
      <c r="Y91" s="133" t="str">
        <f t="shared" si="22"/>
        <v/>
      </c>
      <c r="Z91" s="133">
        <f t="shared" si="23"/>
        <v>-100</v>
      </c>
      <c r="AA91" s="134" t="str">
        <f>TEXT(Table1[[#This Row],[Date]],"DDD")</f>
        <v>Sat</v>
      </c>
      <c r="AB91" s="133" t="str">
        <f>IF(OR(G91="Doomben",G91="Eagle Farm"),"Q",IF(AND(Q91&gt;1,Q91&lt;55,Table1[[#This Row],[Source]]="Nat"),"Nat OK",IF(AND(Table1[[#This Row],[Source]]&lt;&gt;"Nat",Q91&lt;55),"Poor &lt;55",IF(OR(G91="Randwick",G91="Flemington",G91="Caulfield",G91="Sandown Lake",G91="Sandown Hill"),"Best","ave"))))</f>
        <v>Best</v>
      </c>
      <c r="AC91" s="133" t="str">
        <f>IF(Q91="","",IF(AB91="Poor &lt;55",$AC$2*0.2%,IF(AND(AB91="Q",AA91&lt;&gt;"Wed"),$AC$2*0.4%,IF(AND(AB91="Q",AA91="Wed"),$AC$2*0.5%,IF(AND(AB91="Ave",U91=100),$AC$2*0.5%,IF(AND(AB91="ave",U91="",N91=1,AG91="Bush"),$AC$2*1%,IF(AND(AB91="ave",U91="",Q91&gt;100),$AC$2*1.3%,IF(AND(AB91="ave",U91=""),$AC$2*1.2%,IF(AND(AB91="Ave",U91=200),$AC$2*1%,IF(AND(AB91="Best",U91=200),$AC$2*1.5%,IF(AND(AB91="Best",U91="",K91&lt;&gt;"Pro Syd"),$AC$2*0.5%,IF(AND(AB91="Best",U91=""),$AC$2*1%,IF(AND(AB91="Best",U91=100,Table1[[#This Row],[State]]="NSW"),$AC$2*0.4%,IF(AND(AB91="Best",U91=100),$AC$2*1%,IF(Table1[[#This Row],[Adj]]="Nat OK",$AC$2*0.5%,"xxx")))))))))))))))</f>
        <v/>
      </c>
      <c r="AD91" s="133" t="str">
        <f t="shared" si="24"/>
        <v/>
      </c>
      <c r="AE91" s="133" t="str">
        <f t="shared" si="25"/>
        <v/>
      </c>
      <c r="AF91" s="133" t="str">
        <f>VLOOKUP(Table1[[#This Row],[Track]],$F$2672:$H$2715,2,FALSE)</f>
        <v>Vic</v>
      </c>
      <c r="AG91" s="133" t="str">
        <f>VLOOKUP(Table1[[#This Row],[Track]],$F$2672:$H$2715,3,FALSE)</f>
        <v>-</v>
      </c>
      <c r="AH91" s="133" t="str">
        <f>IF(Table1[[#This Row],[Date]]&lt;$AH$2,"",IF(Table1[[#This Row],[Date]]&lt;$AH$3,"Edge","Elite Combo"))</f>
        <v/>
      </c>
      <c r="AI91" s="218">
        <f>Table1[[#This Row],[Time]]</f>
        <v>0.56597222222222221</v>
      </c>
      <c r="AJ91" s="219" t="str">
        <f>Table1[[#This Row],[Track]]</f>
        <v>Caulfield</v>
      </c>
      <c r="AK91" s="216">
        <f>Table1[[#This Row],[Race ]]</f>
        <v>4</v>
      </c>
      <c r="AL91" s="219">
        <f>Table1[[#This Row],[TAB]]</f>
        <v>8</v>
      </c>
      <c r="AM91" s="219" t="str">
        <f>Table1[[#This Row],[Selection]]</f>
        <v>Flying On A Limb</v>
      </c>
      <c r="AN91" s="220" t="str">
        <f>Table1[[#This Row],[Sources]]</f>
        <v/>
      </c>
      <c r="AO91" s="219" t="str">
        <f>Table1[[#This Row],[Scale Bet]]</f>
        <v/>
      </c>
    </row>
    <row r="92" spans="5:41" ht="16.5" customHeight="1" x14ac:dyDescent="0.25">
      <c r="E92" s="185">
        <v>45157</v>
      </c>
      <c r="F92" s="35">
        <v>0.56597222222222221</v>
      </c>
      <c r="G92" s="36" t="s">
        <v>201</v>
      </c>
      <c r="H92" s="36">
        <v>4</v>
      </c>
      <c r="I92" s="36">
        <v>8</v>
      </c>
      <c r="J92" s="36" t="s">
        <v>729</v>
      </c>
      <c r="K92" s="36" t="s">
        <v>18</v>
      </c>
      <c r="L92" s="165">
        <v>13</v>
      </c>
      <c r="M92" s="134" t="str">
        <f t="shared" si="13"/>
        <v/>
      </c>
      <c r="N92" s="36" t="str">
        <f t="shared" si="14"/>
        <v/>
      </c>
      <c r="O92" s="135" t="str">
        <f t="shared" si="15"/>
        <v/>
      </c>
      <c r="P92" s="186" t="str">
        <f t="shared" si="16"/>
        <v>OK</v>
      </c>
      <c r="Q92" s="187" t="str">
        <f t="shared" si="17"/>
        <v/>
      </c>
      <c r="R92" s="150"/>
      <c r="S92" s="187" t="str">
        <f t="shared" si="18"/>
        <v/>
      </c>
      <c r="T92" s="136" t="str">
        <f t="shared" si="19"/>
        <v>Flying On A Limb</v>
      </c>
      <c r="U92" s="137" t="str">
        <f>IF(P92="","",IF(N92=1,"",IF(Q92="","",IF(Q92&lt;=100,100,IF(Table1[[#This Row],[Day]]="Wed",100,200)))))</f>
        <v/>
      </c>
      <c r="V92" s="137" t="str">
        <f t="shared" si="20"/>
        <v/>
      </c>
      <c r="W92" s="137" t="str">
        <f t="shared" si="21"/>
        <v/>
      </c>
      <c r="X92" s="133">
        <f>100</f>
        <v>100</v>
      </c>
      <c r="Y92" s="133" t="str">
        <f t="shared" si="22"/>
        <v/>
      </c>
      <c r="Z92" s="133">
        <f t="shared" si="23"/>
        <v>-100</v>
      </c>
      <c r="AA92" s="134" t="str">
        <f>TEXT(Table1[[#This Row],[Date]],"DDD")</f>
        <v>Sat</v>
      </c>
      <c r="AB92" s="133" t="str">
        <f>IF(OR(G92="Doomben",G92="Eagle Farm"),"Q",IF(AND(Q92&gt;1,Q92&lt;55,Table1[[#This Row],[Source]]="Nat"),"Nat OK",IF(AND(Table1[[#This Row],[Source]]&lt;&gt;"Nat",Q92&lt;55),"Poor &lt;55",IF(OR(G92="Randwick",G92="Flemington",G92="Caulfield",G92="Sandown Lake",G92="Sandown Hill"),"Best","ave"))))</f>
        <v>Best</v>
      </c>
      <c r="AC92" s="133" t="str">
        <f>IF(Q92="","",IF(AB92="Poor &lt;55",$AC$2*0.2%,IF(AND(AB92="Q",AA92&lt;&gt;"Wed"),$AC$2*0.4%,IF(AND(AB92="Q",AA92="Wed"),$AC$2*0.5%,IF(AND(AB92="Ave",U92=100),$AC$2*0.5%,IF(AND(AB92="ave",U92="",N92=1,AG92="Bush"),$AC$2*1%,IF(AND(AB92="ave",U92="",Q92&gt;100),$AC$2*1.3%,IF(AND(AB92="ave",U92=""),$AC$2*1.2%,IF(AND(AB92="Ave",U92=200),$AC$2*1%,IF(AND(AB92="Best",U92=200),$AC$2*1.5%,IF(AND(AB92="Best",U92="",K92&lt;&gt;"Pro Syd"),$AC$2*0.5%,IF(AND(AB92="Best",U92=""),$AC$2*1%,IF(AND(AB92="Best",U92=100,Table1[[#This Row],[State]]="NSW"),$AC$2*0.4%,IF(AND(AB92="Best",U92=100),$AC$2*1%,IF(Table1[[#This Row],[Adj]]="Nat OK",$AC$2*0.5%,"xxx")))))))))))))))</f>
        <v/>
      </c>
      <c r="AD92" s="133" t="str">
        <f t="shared" si="24"/>
        <v/>
      </c>
      <c r="AE92" s="133" t="str">
        <f t="shared" si="25"/>
        <v/>
      </c>
      <c r="AF92" s="133" t="str">
        <f>VLOOKUP(Table1[[#This Row],[Track]],$F$2672:$H$2715,2,FALSE)</f>
        <v>Vic</v>
      </c>
      <c r="AG92" s="133" t="str">
        <f>VLOOKUP(Table1[[#This Row],[Track]],$F$2672:$H$2715,3,FALSE)</f>
        <v>-</v>
      </c>
      <c r="AH92" s="133" t="str">
        <f>IF(Table1[[#This Row],[Date]]&lt;$AH$2,"",IF(Table1[[#This Row],[Date]]&lt;$AH$3,"Edge","Elite Combo"))</f>
        <v/>
      </c>
      <c r="AI92" s="218">
        <f>Table1[[#This Row],[Time]]</f>
        <v>0.56597222222222221</v>
      </c>
      <c r="AJ92" s="219" t="str">
        <f>Table1[[#This Row],[Track]]</f>
        <v>Caulfield</v>
      </c>
      <c r="AK92" s="216">
        <f>Table1[[#This Row],[Race ]]</f>
        <v>4</v>
      </c>
      <c r="AL92" s="219">
        <f>Table1[[#This Row],[TAB]]</f>
        <v>8</v>
      </c>
      <c r="AM92" s="219" t="str">
        <f>Table1[[#This Row],[Selection]]</f>
        <v>Flying On A Limb</v>
      </c>
      <c r="AN92" s="220" t="str">
        <f>Table1[[#This Row],[Sources]]</f>
        <v/>
      </c>
      <c r="AO92" s="219" t="str">
        <f>Table1[[#This Row],[Scale Bet]]</f>
        <v/>
      </c>
    </row>
    <row r="93" spans="5:41" ht="16.5" customHeight="1" x14ac:dyDescent="0.25">
      <c r="E93" s="185">
        <v>45157</v>
      </c>
      <c r="F93" s="35">
        <v>0.57986111111111105</v>
      </c>
      <c r="G93" s="36" t="s">
        <v>22</v>
      </c>
      <c r="H93" s="36">
        <v>5</v>
      </c>
      <c r="I93" s="36">
        <v>10</v>
      </c>
      <c r="J93" s="36" t="s">
        <v>1034</v>
      </c>
      <c r="K93" s="36" t="s">
        <v>60</v>
      </c>
      <c r="L93" s="165">
        <v>15</v>
      </c>
      <c r="M93" s="134">
        <f t="shared" si="13"/>
        <v>15</v>
      </c>
      <c r="N93" s="36">
        <f t="shared" si="14"/>
        <v>1</v>
      </c>
      <c r="O93" s="135" t="str">
        <f t="shared" si="15"/>
        <v>Pro Syd-15</v>
      </c>
      <c r="P93" s="186" t="str">
        <f t="shared" si="16"/>
        <v>OK</v>
      </c>
      <c r="Q93" s="187">
        <f t="shared" si="17"/>
        <v>60</v>
      </c>
      <c r="R93" s="150"/>
      <c r="S93" s="187" t="str">
        <f t="shared" si="18"/>
        <v/>
      </c>
      <c r="T93" s="136" t="str">
        <f t="shared" si="19"/>
        <v>Extremely Lucky</v>
      </c>
      <c r="U93" s="137" t="str">
        <f>IF(P93="","",IF(N93=1,"",IF(Q93="","",IF(Q93&lt;=100,100,IF(Table1[[#This Row],[Day]]="Wed",100,200)))))</f>
        <v/>
      </c>
      <c r="V93" s="137" t="str">
        <f t="shared" si="20"/>
        <v/>
      </c>
      <c r="W93" s="137" t="str">
        <f t="shared" si="21"/>
        <v/>
      </c>
      <c r="X93" s="133">
        <f>100</f>
        <v>100</v>
      </c>
      <c r="Y93" s="133" t="str">
        <f t="shared" si="22"/>
        <v/>
      </c>
      <c r="Z93" s="133">
        <f t="shared" si="23"/>
        <v>-100</v>
      </c>
      <c r="AA93" s="134" t="str">
        <f>TEXT(Table1[[#This Row],[Date]],"DDD")</f>
        <v>Sat</v>
      </c>
      <c r="AB93" s="133" t="str">
        <f>IF(OR(G93="Doomben",G93="Eagle Farm"),"Q",IF(AND(Q93&gt;1,Q93&lt;55,Table1[[#This Row],[Source]]="Nat"),"Nat OK",IF(AND(Table1[[#This Row],[Source]]&lt;&gt;"Nat",Q93&lt;55),"Poor &lt;55",IF(OR(G93="Randwick",G93="Flemington",G93="Caulfield",G93="Sandown Lake",G93="Sandown Hill"),"Best","ave"))))</f>
        <v>Best</v>
      </c>
      <c r="AC93" s="133">
        <f>IF(Q93="","",IF(AB93="Poor &lt;55",$AC$2*0.2%,IF(AND(AB93="Q",AA93&lt;&gt;"Wed"),$AC$2*0.4%,IF(AND(AB93="Q",AA93="Wed"),$AC$2*0.5%,IF(AND(AB93="Ave",U93=100),$AC$2*0.5%,IF(AND(AB93="ave",U93="",N93=1,AG93="Bush"),$AC$2*1%,IF(AND(AB93="ave",U93="",Q93&gt;100),$AC$2*1.3%,IF(AND(AB93="ave",U93=""),$AC$2*1.2%,IF(AND(AB93="Ave",U93=200),$AC$2*1%,IF(AND(AB93="Best",U93=200),$AC$2*1.5%,IF(AND(AB93="Best",U93="",K93&lt;&gt;"Pro Syd"),$AC$2*0.5%,IF(AND(AB93="Best",U93=""),$AC$2*1%,IF(AND(AB93="Best",U93=100,Table1[[#This Row],[State]]="NSW"),$AC$2*0.4%,IF(AND(AB93="Best",U93=100),$AC$2*1%,IF(Table1[[#This Row],[Adj]]="Nat OK",$AC$2*0.5%,"xxx")))))))))))))))</f>
        <v>100</v>
      </c>
      <c r="AD93" s="133" t="str">
        <f t="shared" si="24"/>
        <v/>
      </c>
      <c r="AE93" s="133">
        <f t="shared" si="25"/>
        <v>-100</v>
      </c>
      <c r="AF93" s="133" t="str">
        <f>VLOOKUP(Table1[[#This Row],[Track]],$F$2672:$H$2715,2,FALSE)</f>
        <v>NSW</v>
      </c>
      <c r="AG93" s="133" t="str">
        <f>VLOOKUP(Table1[[#This Row],[Track]],$F$2672:$H$2715,3,FALSE)</f>
        <v>-</v>
      </c>
      <c r="AH93" s="133" t="str">
        <f>IF(Table1[[#This Row],[Date]]&lt;$AH$2,"",IF(Table1[[#This Row],[Date]]&lt;$AH$3,"Edge","Elite Combo"))</f>
        <v/>
      </c>
      <c r="AI93" s="218">
        <f>Table1[[#This Row],[Time]]</f>
        <v>0.57986111111111105</v>
      </c>
      <c r="AJ93" s="219" t="str">
        <f>Table1[[#This Row],[Track]]</f>
        <v>Randwick</v>
      </c>
      <c r="AK93" s="216">
        <f>Table1[[#This Row],[Race ]]</f>
        <v>5</v>
      </c>
      <c r="AL93" s="219">
        <f>Table1[[#This Row],[TAB]]</f>
        <v>10</v>
      </c>
      <c r="AM93" s="219" t="str">
        <f>Table1[[#This Row],[Selection]]</f>
        <v>Extremely Lucky</v>
      </c>
      <c r="AN93" s="220" t="str">
        <f>Table1[[#This Row],[Sources]]</f>
        <v>Pro Syd-15</v>
      </c>
      <c r="AO93" s="219">
        <f>Table1[[#This Row],[Scale Bet]]</f>
        <v>100</v>
      </c>
    </row>
    <row r="94" spans="5:41" ht="16.5" customHeight="1" x14ac:dyDescent="0.25">
      <c r="E94" s="185">
        <v>45157</v>
      </c>
      <c r="F94" s="35">
        <v>0.57986111111111105</v>
      </c>
      <c r="G94" s="36" t="s">
        <v>22</v>
      </c>
      <c r="H94" s="36">
        <v>5</v>
      </c>
      <c r="I94" s="36">
        <v>9</v>
      </c>
      <c r="J94" s="36" t="s">
        <v>603</v>
      </c>
      <c r="K94" s="36" t="s">
        <v>1</v>
      </c>
      <c r="L94" s="165">
        <v>10</v>
      </c>
      <c r="M94" s="134">
        <f t="shared" si="13"/>
        <v>40</v>
      </c>
      <c r="N94" s="36">
        <f t="shared" si="14"/>
        <v>3</v>
      </c>
      <c r="O94" s="135" t="str">
        <f t="shared" si="15"/>
        <v>E4-10/Edge-15/Nat-15</v>
      </c>
      <c r="P94" s="186" t="str">
        <f t="shared" si="16"/>
        <v>OK</v>
      </c>
      <c r="Q94" s="187">
        <f t="shared" si="17"/>
        <v>160</v>
      </c>
      <c r="R94" s="150"/>
      <c r="S94" s="187" t="str">
        <f t="shared" si="18"/>
        <v/>
      </c>
      <c r="T94" s="136" t="str">
        <f t="shared" si="19"/>
        <v>Kalino</v>
      </c>
      <c r="U94" s="137">
        <f>IF(P94="","",IF(N94=1,"",IF(Q94="","",IF(Q94&lt;=100,100,IF(Table1[[#This Row],[Day]]="Wed",100,200)))))</f>
        <v>200</v>
      </c>
      <c r="V94" s="137" t="str">
        <f t="shared" si="20"/>
        <v/>
      </c>
      <c r="W94" s="137">
        <f t="shared" si="21"/>
        <v>-200</v>
      </c>
      <c r="X94" s="133">
        <f>100</f>
        <v>100</v>
      </c>
      <c r="Y94" s="133" t="str">
        <f t="shared" si="22"/>
        <v/>
      </c>
      <c r="Z94" s="133">
        <f t="shared" si="23"/>
        <v>-100</v>
      </c>
      <c r="AA94" s="134" t="str">
        <f>TEXT(Table1[[#This Row],[Date]],"DDD")</f>
        <v>Sat</v>
      </c>
      <c r="AB94" s="133" t="str">
        <f>IF(OR(G94="Doomben",G94="Eagle Farm"),"Q",IF(AND(Q94&gt;1,Q94&lt;55,Table1[[#This Row],[Source]]="Nat"),"Nat OK",IF(AND(Table1[[#This Row],[Source]]&lt;&gt;"Nat",Q94&lt;55),"Poor &lt;55",IF(OR(G94="Randwick",G94="Flemington",G94="Caulfield",G94="Sandown Lake",G94="Sandown Hill"),"Best","ave"))))</f>
        <v>Best</v>
      </c>
      <c r="AC94" s="133">
        <f>IF(Q94="","",IF(AB94="Poor &lt;55",$AC$2*0.2%,IF(AND(AB94="Q",AA94&lt;&gt;"Wed"),$AC$2*0.4%,IF(AND(AB94="Q",AA94="Wed"),$AC$2*0.5%,IF(AND(AB94="Ave",U94=100),$AC$2*0.5%,IF(AND(AB94="ave",U94="",N94=1,AG94="Bush"),$AC$2*1%,IF(AND(AB94="ave",U94="",Q94&gt;100),$AC$2*1.3%,IF(AND(AB94="ave",U94=""),$AC$2*1.2%,IF(AND(AB94="Ave",U94=200),$AC$2*1%,IF(AND(AB94="Best",U94=200),$AC$2*1.5%,IF(AND(AB94="Best",U94="",K94&lt;&gt;"Pro Syd"),$AC$2*0.5%,IF(AND(AB94="Best",U94=""),$AC$2*1%,IF(AND(AB94="Best",U94=100,Table1[[#This Row],[State]]="NSW"),$AC$2*0.4%,IF(AND(AB94="Best",U94=100),$AC$2*1%,IF(Table1[[#This Row],[Adj]]="Nat OK",$AC$2*0.5%,"xxx")))))))))))))))</f>
        <v>150</v>
      </c>
      <c r="AD94" s="133" t="str">
        <f t="shared" si="24"/>
        <v/>
      </c>
      <c r="AE94" s="133">
        <f t="shared" si="25"/>
        <v>-150</v>
      </c>
      <c r="AF94" s="133" t="str">
        <f>VLOOKUP(Table1[[#This Row],[Track]],$F$2672:$H$2715,2,FALSE)</f>
        <v>NSW</v>
      </c>
      <c r="AG94" s="133" t="str">
        <f>VLOOKUP(Table1[[#This Row],[Track]],$F$2672:$H$2715,3,FALSE)</f>
        <v>-</v>
      </c>
      <c r="AH94" s="133" t="str">
        <f>IF(Table1[[#This Row],[Date]]&lt;$AH$2,"",IF(Table1[[#This Row],[Date]]&lt;$AH$3,"Edge","Elite Combo"))</f>
        <v/>
      </c>
      <c r="AI94" s="218">
        <f>Table1[[#This Row],[Time]]</f>
        <v>0.57986111111111105</v>
      </c>
      <c r="AJ94" s="219" t="str">
        <f>Table1[[#This Row],[Track]]</f>
        <v>Randwick</v>
      </c>
      <c r="AK94" s="216">
        <f>Table1[[#This Row],[Race ]]</f>
        <v>5</v>
      </c>
      <c r="AL94" s="219">
        <f>Table1[[#This Row],[TAB]]</f>
        <v>9</v>
      </c>
      <c r="AM94" s="219" t="str">
        <f>Table1[[#This Row],[Selection]]</f>
        <v>Kalino</v>
      </c>
      <c r="AN94" s="220" t="str">
        <f>Table1[[#This Row],[Sources]]</f>
        <v>E4-10/Edge-15/Nat-15</v>
      </c>
      <c r="AO94" s="219">
        <f>Table1[[#This Row],[Scale Bet]]</f>
        <v>150</v>
      </c>
    </row>
    <row r="95" spans="5:41" ht="16.5" customHeight="1" x14ac:dyDescent="0.25">
      <c r="E95" s="185">
        <v>45157</v>
      </c>
      <c r="F95" s="35">
        <v>0.57986111111111105</v>
      </c>
      <c r="G95" s="36" t="s">
        <v>22</v>
      </c>
      <c r="H95" s="36">
        <v>5</v>
      </c>
      <c r="I95" s="36">
        <v>9</v>
      </c>
      <c r="J95" s="36" t="s">
        <v>603</v>
      </c>
      <c r="K95" s="36" t="s">
        <v>40</v>
      </c>
      <c r="L95" s="165">
        <v>15</v>
      </c>
      <c r="M95" s="134" t="str">
        <f t="shared" si="13"/>
        <v/>
      </c>
      <c r="N95" s="36" t="str">
        <f t="shared" si="14"/>
        <v/>
      </c>
      <c r="O95" s="135" t="str">
        <f t="shared" si="15"/>
        <v/>
      </c>
      <c r="P95" s="186" t="str">
        <f t="shared" si="16"/>
        <v>OK</v>
      </c>
      <c r="Q95" s="187" t="str">
        <f t="shared" si="17"/>
        <v/>
      </c>
      <c r="R95" s="150"/>
      <c r="S95" s="187" t="str">
        <f t="shared" si="18"/>
        <v/>
      </c>
      <c r="T95" s="136" t="str">
        <f t="shared" si="19"/>
        <v>Kalino</v>
      </c>
      <c r="U95" s="137" t="str">
        <f>IF(P95="","",IF(N95=1,"",IF(Q95="","",IF(Q95&lt;=100,100,IF(Table1[[#This Row],[Day]]="Wed",100,200)))))</f>
        <v/>
      </c>
      <c r="V95" s="137" t="str">
        <f t="shared" si="20"/>
        <v/>
      </c>
      <c r="W95" s="137" t="str">
        <f t="shared" si="21"/>
        <v/>
      </c>
      <c r="X95" s="133">
        <f>100</f>
        <v>100</v>
      </c>
      <c r="Y95" s="133" t="str">
        <f t="shared" si="22"/>
        <v/>
      </c>
      <c r="Z95" s="133">
        <f t="shared" si="23"/>
        <v>-100</v>
      </c>
      <c r="AA95" s="134" t="str">
        <f>TEXT(Table1[[#This Row],[Date]],"DDD")</f>
        <v>Sat</v>
      </c>
      <c r="AB95" s="133" t="str">
        <f>IF(OR(G95="Doomben",G95="Eagle Farm"),"Q",IF(AND(Q95&gt;1,Q95&lt;55,Table1[[#This Row],[Source]]="Nat"),"Nat OK",IF(AND(Table1[[#This Row],[Source]]&lt;&gt;"Nat",Q95&lt;55),"Poor &lt;55",IF(OR(G95="Randwick",G95="Flemington",G95="Caulfield",G95="Sandown Lake",G95="Sandown Hill"),"Best","ave"))))</f>
        <v>Best</v>
      </c>
      <c r="AC95" s="133" t="str">
        <f>IF(Q95="","",IF(AB95="Poor &lt;55",$AC$2*0.2%,IF(AND(AB95="Q",AA95&lt;&gt;"Wed"),$AC$2*0.4%,IF(AND(AB95="Q",AA95="Wed"),$AC$2*0.5%,IF(AND(AB95="Ave",U95=100),$AC$2*0.5%,IF(AND(AB95="ave",U95="",N95=1,AG95="Bush"),$AC$2*1%,IF(AND(AB95="ave",U95="",Q95&gt;100),$AC$2*1.3%,IF(AND(AB95="ave",U95=""),$AC$2*1.2%,IF(AND(AB95="Ave",U95=200),$AC$2*1%,IF(AND(AB95="Best",U95=200),$AC$2*1.5%,IF(AND(AB95="Best",U95="",K95&lt;&gt;"Pro Syd"),$AC$2*0.5%,IF(AND(AB95="Best",U95=""),$AC$2*1%,IF(AND(AB95="Best",U95=100,Table1[[#This Row],[State]]="NSW"),$AC$2*0.4%,IF(AND(AB95="Best",U95=100),$AC$2*1%,IF(Table1[[#This Row],[Adj]]="Nat OK",$AC$2*0.5%,"xxx")))))))))))))))</f>
        <v/>
      </c>
      <c r="AD95" s="133" t="str">
        <f t="shared" si="24"/>
        <v/>
      </c>
      <c r="AE95" s="133" t="str">
        <f t="shared" si="25"/>
        <v/>
      </c>
      <c r="AF95" s="133" t="str">
        <f>VLOOKUP(Table1[[#This Row],[Track]],$F$2672:$H$2715,2,FALSE)</f>
        <v>NSW</v>
      </c>
      <c r="AG95" s="133" t="str">
        <f>VLOOKUP(Table1[[#This Row],[Track]],$F$2672:$H$2715,3,FALSE)</f>
        <v>-</v>
      </c>
      <c r="AH95" s="133" t="str">
        <f>IF(Table1[[#This Row],[Date]]&lt;$AH$2,"",IF(Table1[[#This Row],[Date]]&lt;$AH$3,"Edge","Elite Combo"))</f>
        <v/>
      </c>
      <c r="AI95" s="218">
        <f>Table1[[#This Row],[Time]]</f>
        <v>0.57986111111111105</v>
      </c>
      <c r="AJ95" s="219" t="str">
        <f>Table1[[#This Row],[Track]]</f>
        <v>Randwick</v>
      </c>
      <c r="AK95" s="216">
        <f>Table1[[#This Row],[Race ]]</f>
        <v>5</v>
      </c>
      <c r="AL95" s="219">
        <f>Table1[[#This Row],[TAB]]</f>
        <v>9</v>
      </c>
      <c r="AM95" s="219" t="str">
        <f>Table1[[#This Row],[Selection]]</f>
        <v>Kalino</v>
      </c>
      <c r="AN95" s="220" t="str">
        <f>Table1[[#This Row],[Sources]]</f>
        <v/>
      </c>
      <c r="AO95" s="219" t="str">
        <f>Table1[[#This Row],[Scale Bet]]</f>
        <v/>
      </c>
    </row>
    <row r="96" spans="5:41" ht="16.5" customHeight="1" x14ac:dyDescent="0.25">
      <c r="E96" s="185">
        <v>45157</v>
      </c>
      <c r="F96" s="35">
        <v>0.57986111111111105</v>
      </c>
      <c r="G96" s="36" t="s">
        <v>22</v>
      </c>
      <c r="H96" s="36">
        <v>5</v>
      </c>
      <c r="I96" s="36">
        <v>9</v>
      </c>
      <c r="J96" s="36" t="s">
        <v>603</v>
      </c>
      <c r="K96" s="36" t="s">
        <v>13</v>
      </c>
      <c r="L96" s="165">
        <v>15</v>
      </c>
      <c r="M96" s="134" t="str">
        <f t="shared" si="13"/>
        <v/>
      </c>
      <c r="N96" s="36" t="str">
        <f t="shared" si="14"/>
        <v/>
      </c>
      <c r="O96" s="135" t="str">
        <f t="shared" si="15"/>
        <v/>
      </c>
      <c r="P96" s="186" t="str">
        <f t="shared" si="16"/>
        <v>OK</v>
      </c>
      <c r="Q96" s="187" t="str">
        <f t="shared" si="17"/>
        <v/>
      </c>
      <c r="R96" s="150"/>
      <c r="S96" s="187" t="str">
        <f t="shared" si="18"/>
        <v/>
      </c>
      <c r="T96" s="136" t="str">
        <f t="shared" si="19"/>
        <v>Kalino</v>
      </c>
      <c r="U96" s="137" t="str">
        <f>IF(P96="","",IF(N96=1,"",IF(Q96="","",IF(Q96&lt;=100,100,IF(Table1[[#This Row],[Day]]="Wed",100,200)))))</f>
        <v/>
      </c>
      <c r="V96" s="137" t="str">
        <f t="shared" si="20"/>
        <v/>
      </c>
      <c r="W96" s="137" t="str">
        <f t="shared" si="21"/>
        <v/>
      </c>
      <c r="X96" s="133">
        <f>100</f>
        <v>100</v>
      </c>
      <c r="Y96" s="133" t="str">
        <f t="shared" si="22"/>
        <v/>
      </c>
      <c r="Z96" s="133">
        <f t="shared" si="23"/>
        <v>-100</v>
      </c>
      <c r="AA96" s="134" t="str">
        <f>TEXT(Table1[[#This Row],[Date]],"DDD")</f>
        <v>Sat</v>
      </c>
      <c r="AB96" s="133" t="str">
        <f>IF(OR(G96="Doomben",G96="Eagle Farm"),"Q",IF(AND(Q96&gt;1,Q96&lt;55,Table1[[#This Row],[Source]]="Nat"),"Nat OK",IF(AND(Table1[[#This Row],[Source]]&lt;&gt;"Nat",Q96&lt;55),"Poor &lt;55",IF(OR(G96="Randwick",G96="Flemington",G96="Caulfield",G96="Sandown Lake",G96="Sandown Hill"),"Best","ave"))))</f>
        <v>Best</v>
      </c>
      <c r="AC96" s="133" t="str">
        <f>IF(Q96="","",IF(AB96="Poor &lt;55",$AC$2*0.2%,IF(AND(AB96="Q",AA96&lt;&gt;"Wed"),$AC$2*0.4%,IF(AND(AB96="Q",AA96="Wed"),$AC$2*0.5%,IF(AND(AB96="Ave",U96=100),$AC$2*0.5%,IF(AND(AB96="ave",U96="",N96=1,AG96="Bush"),$AC$2*1%,IF(AND(AB96="ave",U96="",Q96&gt;100),$AC$2*1.3%,IF(AND(AB96="ave",U96=""),$AC$2*1.2%,IF(AND(AB96="Ave",U96=200),$AC$2*1%,IF(AND(AB96="Best",U96=200),$AC$2*1.5%,IF(AND(AB96="Best",U96="",K96&lt;&gt;"Pro Syd"),$AC$2*0.5%,IF(AND(AB96="Best",U96=""),$AC$2*1%,IF(AND(AB96="Best",U96=100,Table1[[#This Row],[State]]="NSW"),$AC$2*0.4%,IF(AND(AB96="Best",U96=100),$AC$2*1%,IF(Table1[[#This Row],[Adj]]="Nat OK",$AC$2*0.5%,"xxx")))))))))))))))</f>
        <v/>
      </c>
      <c r="AD96" s="133" t="str">
        <f t="shared" si="24"/>
        <v/>
      </c>
      <c r="AE96" s="133" t="str">
        <f t="shared" si="25"/>
        <v/>
      </c>
      <c r="AF96" s="133" t="str">
        <f>VLOOKUP(Table1[[#This Row],[Track]],$F$2672:$H$2715,2,FALSE)</f>
        <v>NSW</v>
      </c>
      <c r="AG96" s="133" t="str">
        <f>VLOOKUP(Table1[[#This Row],[Track]],$F$2672:$H$2715,3,FALSE)</f>
        <v>-</v>
      </c>
      <c r="AH96" s="133" t="str">
        <f>IF(Table1[[#This Row],[Date]]&lt;$AH$2,"",IF(Table1[[#This Row],[Date]]&lt;$AH$3,"Edge","Elite Combo"))</f>
        <v/>
      </c>
      <c r="AI96" s="218">
        <f>Table1[[#This Row],[Time]]</f>
        <v>0.57986111111111105</v>
      </c>
      <c r="AJ96" s="219" t="str">
        <f>Table1[[#This Row],[Track]]</f>
        <v>Randwick</v>
      </c>
      <c r="AK96" s="216">
        <f>Table1[[#This Row],[Race ]]</f>
        <v>5</v>
      </c>
      <c r="AL96" s="219">
        <f>Table1[[#This Row],[TAB]]</f>
        <v>9</v>
      </c>
      <c r="AM96" s="219" t="str">
        <f>Table1[[#This Row],[Selection]]</f>
        <v>Kalino</v>
      </c>
      <c r="AN96" s="220" t="str">
        <f>Table1[[#This Row],[Sources]]</f>
        <v/>
      </c>
      <c r="AO96" s="219" t="str">
        <f>Table1[[#This Row],[Scale Bet]]</f>
        <v/>
      </c>
    </row>
    <row r="97" spans="5:41" ht="16.5" customHeight="1" x14ac:dyDescent="0.25">
      <c r="E97" s="185">
        <v>45157</v>
      </c>
      <c r="F97" s="35">
        <v>0.5854166666666667</v>
      </c>
      <c r="G97" s="36" t="s">
        <v>217</v>
      </c>
      <c r="H97" s="36">
        <v>5</v>
      </c>
      <c r="I97" s="36">
        <v>6</v>
      </c>
      <c r="J97" s="36" t="s">
        <v>819</v>
      </c>
      <c r="K97" s="36" t="s">
        <v>13</v>
      </c>
      <c r="L97" s="165">
        <v>11</v>
      </c>
      <c r="M97" s="134">
        <f t="shared" si="13"/>
        <v>11</v>
      </c>
      <c r="N97" s="36">
        <f t="shared" si="14"/>
        <v>1</v>
      </c>
      <c r="O97" s="135" t="str">
        <f t="shared" si="15"/>
        <v>Nat-11</v>
      </c>
      <c r="P97" s="186" t="str">
        <f t="shared" si="16"/>
        <v/>
      </c>
      <c r="Q97" s="187">
        <f t="shared" si="17"/>
        <v>44</v>
      </c>
      <c r="R97" s="150">
        <v>4.4000000000000004</v>
      </c>
      <c r="S97" s="187">
        <f t="shared" si="18"/>
        <v>193.60000000000002</v>
      </c>
      <c r="T97" s="136" t="str">
        <f t="shared" si="19"/>
        <v>Cash Me</v>
      </c>
      <c r="U97" s="137" t="str">
        <f>IF(P97="","",IF(N97=1,"",IF(Q97="","",IF(Q97&lt;=100,100,IF(Table1[[#This Row],[Day]]="Wed",100,200)))))</f>
        <v/>
      </c>
      <c r="V97" s="137" t="str">
        <f t="shared" si="20"/>
        <v/>
      </c>
      <c r="W97" s="137" t="str">
        <f t="shared" si="21"/>
        <v/>
      </c>
      <c r="X97" s="133">
        <f>100</f>
        <v>100</v>
      </c>
      <c r="Y97" s="133">
        <f t="shared" si="22"/>
        <v>440.00000000000006</v>
      </c>
      <c r="Z97" s="133">
        <f t="shared" si="23"/>
        <v>340.00000000000006</v>
      </c>
      <c r="AA97" s="134" t="str">
        <f>TEXT(Table1[[#This Row],[Date]],"DDD")</f>
        <v>Sat</v>
      </c>
      <c r="AB97" s="133" t="str">
        <f>IF(OR(G97="Doomben",G97="Eagle Farm"),"Q",IF(AND(Q97&gt;1,Q97&lt;55,Table1[[#This Row],[Source]]="Nat"),"Nat OK",IF(AND(Table1[[#This Row],[Source]]&lt;&gt;"Nat",Q97&lt;55),"Poor &lt;55",IF(OR(G97="Randwick",G97="Flemington",G97="Caulfield",G97="Sandown Lake",G97="Sandown Hill"),"Best","ave"))))</f>
        <v>Q</v>
      </c>
      <c r="AC97" s="133">
        <f>IF(Q97="","",IF(AB97="Poor &lt;55",$AC$2*0.2%,IF(AND(AB97="Q",AA97&lt;&gt;"Wed"),$AC$2*0.4%,IF(AND(AB97="Q",AA97="Wed"),$AC$2*0.5%,IF(AND(AB97="Ave",U97=100),$AC$2*0.5%,IF(AND(AB97="ave",U97="",N97=1,AG97="Bush"),$AC$2*1%,IF(AND(AB97="ave",U97="",Q97&gt;100),$AC$2*1.3%,IF(AND(AB97="ave",U97=""),$AC$2*1.2%,IF(AND(AB97="Ave",U97=200),$AC$2*1%,IF(AND(AB97="Best",U97=200),$AC$2*1.5%,IF(AND(AB97="Best",U97="",K97&lt;&gt;"Pro Syd"),$AC$2*0.5%,IF(AND(AB97="Best",U97=""),$AC$2*1%,IF(AND(AB97="Best",U97=100,Table1[[#This Row],[State]]="NSW"),$AC$2*0.4%,IF(AND(AB97="Best",U97=100),$AC$2*1%,IF(Table1[[#This Row],[Adj]]="Nat OK",$AC$2*0.5%,"xxx")))))))))))))))</f>
        <v>40</v>
      </c>
      <c r="AD97" s="133">
        <f t="shared" si="24"/>
        <v>176</v>
      </c>
      <c r="AE97" s="133">
        <f t="shared" si="25"/>
        <v>136</v>
      </c>
      <c r="AF97" s="133" t="str">
        <f>VLOOKUP(Table1[[#This Row],[Track]],$F$2672:$H$2715,2,FALSE)</f>
        <v>Qld</v>
      </c>
      <c r="AG97" s="133" t="str">
        <f>VLOOKUP(Table1[[#This Row],[Track]],$F$2672:$H$2715,3,FALSE)</f>
        <v>-</v>
      </c>
      <c r="AH97" s="133" t="str">
        <f>IF(Table1[[#This Row],[Date]]&lt;$AH$2,"",IF(Table1[[#This Row],[Date]]&lt;$AH$3,"Edge","Elite Combo"))</f>
        <v/>
      </c>
      <c r="AI97" s="218">
        <f>Table1[[#This Row],[Time]]</f>
        <v>0.5854166666666667</v>
      </c>
      <c r="AJ97" s="219" t="str">
        <f>Table1[[#This Row],[Track]]</f>
        <v>Doomben</v>
      </c>
      <c r="AK97" s="216">
        <f>Table1[[#This Row],[Race ]]</f>
        <v>5</v>
      </c>
      <c r="AL97" s="219">
        <f>Table1[[#This Row],[TAB]]</f>
        <v>6</v>
      </c>
      <c r="AM97" s="219" t="str">
        <f>Table1[[#This Row],[Selection]]</f>
        <v>Cash Me</v>
      </c>
      <c r="AN97" s="220" t="str">
        <f>Table1[[#This Row],[Sources]]</f>
        <v>Nat-11</v>
      </c>
      <c r="AO97" s="219">
        <f>Table1[[#This Row],[Scale Bet]]</f>
        <v>40</v>
      </c>
    </row>
    <row r="98" spans="5:41" ht="16.5" customHeight="1" x14ac:dyDescent="0.25">
      <c r="E98" s="185">
        <v>45157</v>
      </c>
      <c r="F98" s="35">
        <v>0.59027777777777779</v>
      </c>
      <c r="G98" s="36" t="s">
        <v>201</v>
      </c>
      <c r="H98" s="36">
        <v>5</v>
      </c>
      <c r="I98" s="36">
        <v>4</v>
      </c>
      <c r="J98" s="36" t="s">
        <v>604</v>
      </c>
      <c r="K98" s="36" t="s">
        <v>1</v>
      </c>
      <c r="L98" s="165">
        <v>12</v>
      </c>
      <c r="M98" s="134">
        <f t="shared" si="13"/>
        <v>25</v>
      </c>
      <c r="N98" s="36">
        <f t="shared" si="14"/>
        <v>2</v>
      </c>
      <c r="O98" s="135" t="str">
        <f t="shared" si="15"/>
        <v>E4-12/Edge-13</v>
      </c>
      <c r="P98" s="186" t="str">
        <f t="shared" si="16"/>
        <v>OK</v>
      </c>
      <c r="Q98" s="187">
        <f t="shared" si="17"/>
        <v>100</v>
      </c>
      <c r="R98" s="150">
        <v>5.5</v>
      </c>
      <c r="S98" s="187">
        <f t="shared" si="18"/>
        <v>550</v>
      </c>
      <c r="T98" s="136" t="str">
        <f t="shared" si="19"/>
        <v>Amenable</v>
      </c>
      <c r="U98" s="137">
        <f>IF(P98="","",IF(N98=1,"",IF(Q98="","",IF(Q98&lt;=100,100,IF(Table1[[#This Row],[Day]]="Wed",100,200)))))</f>
        <v>100</v>
      </c>
      <c r="V98" s="137">
        <f t="shared" si="20"/>
        <v>550</v>
      </c>
      <c r="W98" s="137">
        <f t="shared" si="21"/>
        <v>450</v>
      </c>
      <c r="X98" s="133">
        <f>100</f>
        <v>100</v>
      </c>
      <c r="Y98" s="133">
        <f t="shared" si="22"/>
        <v>550</v>
      </c>
      <c r="Z98" s="133">
        <f t="shared" si="23"/>
        <v>450</v>
      </c>
      <c r="AA98" s="134" t="str">
        <f>TEXT(Table1[[#This Row],[Date]],"DDD")</f>
        <v>Sat</v>
      </c>
      <c r="AB98" s="133" t="str">
        <f>IF(OR(G98="Doomben",G98="Eagle Farm"),"Q",IF(AND(Q98&gt;1,Q98&lt;55,Table1[[#This Row],[Source]]="Nat"),"Nat OK",IF(AND(Table1[[#This Row],[Source]]&lt;&gt;"Nat",Q98&lt;55),"Poor &lt;55",IF(OR(G98="Randwick",G98="Flemington",G98="Caulfield",G98="Sandown Lake",G98="Sandown Hill"),"Best","ave"))))</f>
        <v>Best</v>
      </c>
      <c r="AC98" s="133">
        <f>IF(Q98="","",IF(AB98="Poor &lt;55",$AC$2*0.2%,IF(AND(AB98="Q",AA98&lt;&gt;"Wed"),$AC$2*0.4%,IF(AND(AB98="Q",AA98="Wed"),$AC$2*0.5%,IF(AND(AB98="Ave",U98=100),$AC$2*0.5%,IF(AND(AB98="ave",U98="",N98=1,AG98="Bush"),$AC$2*1%,IF(AND(AB98="ave",U98="",Q98&gt;100),$AC$2*1.3%,IF(AND(AB98="ave",U98=""),$AC$2*1.2%,IF(AND(AB98="Ave",U98=200),$AC$2*1%,IF(AND(AB98="Best",U98=200),$AC$2*1.5%,IF(AND(AB98="Best",U98="",K98&lt;&gt;"Pro Syd"),$AC$2*0.5%,IF(AND(AB98="Best",U98=""),$AC$2*1%,IF(AND(AB98="Best",U98=100,Table1[[#This Row],[State]]="NSW"),$AC$2*0.4%,IF(AND(AB98="Best",U98=100),$AC$2*1%,IF(Table1[[#This Row],[Adj]]="Nat OK",$AC$2*0.5%,"xxx")))))))))))))))</f>
        <v>100</v>
      </c>
      <c r="AD98" s="133">
        <f t="shared" si="24"/>
        <v>550</v>
      </c>
      <c r="AE98" s="133">
        <f t="shared" si="25"/>
        <v>450</v>
      </c>
      <c r="AF98" s="133" t="str">
        <f>VLOOKUP(Table1[[#This Row],[Track]],$F$2672:$H$2715,2,FALSE)</f>
        <v>Vic</v>
      </c>
      <c r="AG98" s="133" t="str">
        <f>VLOOKUP(Table1[[#This Row],[Track]],$F$2672:$H$2715,3,FALSE)</f>
        <v>-</v>
      </c>
      <c r="AH98" s="133" t="str">
        <f>IF(Table1[[#This Row],[Date]]&lt;$AH$2,"",IF(Table1[[#This Row],[Date]]&lt;$AH$3,"Edge","Elite Combo"))</f>
        <v/>
      </c>
      <c r="AI98" s="218">
        <f>Table1[[#This Row],[Time]]</f>
        <v>0.59027777777777779</v>
      </c>
      <c r="AJ98" s="219" t="str">
        <f>Table1[[#This Row],[Track]]</f>
        <v>Caulfield</v>
      </c>
      <c r="AK98" s="216">
        <f>Table1[[#This Row],[Race ]]</f>
        <v>5</v>
      </c>
      <c r="AL98" s="219">
        <f>Table1[[#This Row],[TAB]]</f>
        <v>4</v>
      </c>
      <c r="AM98" s="219" t="str">
        <f>Table1[[#This Row],[Selection]]</f>
        <v>Amenable</v>
      </c>
      <c r="AN98" s="220" t="str">
        <f>Table1[[#This Row],[Sources]]</f>
        <v>E4-12/Edge-13</v>
      </c>
      <c r="AO98" s="219">
        <f>Table1[[#This Row],[Scale Bet]]</f>
        <v>100</v>
      </c>
    </row>
    <row r="99" spans="5:41" ht="16.5" customHeight="1" x14ac:dyDescent="0.25">
      <c r="E99" s="185">
        <v>45157</v>
      </c>
      <c r="F99" s="35">
        <v>0.59027777777777779</v>
      </c>
      <c r="G99" s="36" t="s">
        <v>201</v>
      </c>
      <c r="H99" s="36">
        <v>5</v>
      </c>
      <c r="I99" s="36">
        <v>4</v>
      </c>
      <c r="J99" s="36" t="s">
        <v>604</v>
      </c>
      <c r="K99" s="36" t="s">
        <v>40</v>
      </c>
      <c r="L99" s="165">
        <v>13</v>
      </c>
      <c r="M99" s="134" t="str">
        <f t="shared" si="13"/>
        <v/>
      </c>
      <c r="N99" s="36" t="str">
        <f t="shared" si="14"/>
        <v/>
      </c>
      <c r="O99" s="135" t="str">
        <f t="shared" si="15"/>
        <v/>
      </c>
      <c r="P99" s="186" t="str">
        <f t="shared" si="16"/>
        <v>OK</v>
      </c>
      <c r="Q99" s="187" t="str">
        <f t="shared" si="17"/>
        <v/>
      </c>
      <c r="R99" s="150">
        <v>5.5</v>
      </c>
      <c r="S99" s="187" t="str">
        <f t="shared" si="18"/>
        <v/>
      </c>
      <c r="T99" s="136" t="str">
        <f t="shared" si="19"/>
        <v>Amenable</v>
      </c>
      <c r="U99" s="137" t="str">
        <f>IF(P99="","",IF(N99=1,"",IF(Q99="","",IF(Q99&lt;=100,100,IF(Table1[[#This Row],[Day]]="Wed",100,200)))))</f>
        <v/>
      </c>
      <c r="V99" s="137" t="str">
        <f t="shared" si="20"/>
        <v/>
      </c>
      <c r="W99" s="137" t="str">
        <f t="shared" si="21"/>
        <v/>
      </c>
      <c r="X99" s="133">
        <f>100</f>
        <v>100</v>
      </c>
      <c r="Y99" s="133">
        <f t="shared" si="22"/>
        <v>550</v>
      </c>
      <c r="Z99" s="133">
        <f t="shared" si="23"/>
        <v>450</v>
      </c>
      <c r="AA99" s="134" t="str">
        <f>TEXT(Table1[[#This Row],[Date]],"DDD")</f>
        <v>Sat</v>
      </c>
      <c r="AB99" s="133" t="str">
        <f>IF(OR(G99="Doomben",G99="Eagle Farm"),"Q",IF(AND(Q99&gt;1,Q99&lt;55,Table1[[#This Row],[Source]]="Nat"),"Nat OK",IF(AND(Table1[[#This Row],[Source]]&lt;&gt;"Nat",Q99&lt;55),"Poor &lt;55",IF(OR(G99="Randwick",G99="Flemington",G99="Caulfield",G99="Sandown Lake",G99="Sandown Hill"),"Best","ave"))))</f>
        <v>Best</v>
      </c>
      <c r="AC99" s="133" t="str">
        <f>IF(Q99="","",IF(AB99="Poor &lt;55",$AC$2*0.2%,IF(AND(AB99="Q",AA99&lt;&gt;"Wed"),$AC$2*0.4%,IF(AND(AB99="Q",AA99="Wed"),$AC$2*0.5%,IF(AND(AB99="Ave",U99=100),$AC$2*0.5%,IF(AND(AB99="ave",U99="",N99=1,AG99="Bush"),$AC$2*1%,IF(AND(AB99="ave",U99="",Q99&gt;100),$AC$2*1.3%,IF(AND(AB99="ave",U99=""),$AC$2*1.2%,IF(AND(AB99="Ave",U99=200),$AC$2*1%,IF(AND(AB99="Best",U99=200),$AC$2*1.5%,IF(AND(AB99="Best",U99="",K99&lt;&gt;"Pro Syd"),$AC$2*0.5%,IF(AND(AB99="Best",U99=""),$AC$2*1%,IF(AND(AB99="Best",U99=100,Table1[[#This Row],[State]]="NSW"),$AC$2*0.4%,IF(AND(AB99="Best",U99=100),$AC$2*1%,IF(Table1[[#This Row],[Adj]]="Nat OK",$AC$2*0.5%,"xxx")))))))))))))))</f>
        <v/>
      </c>
      <c r="AD99" s="133" t="str">
        <f t="shared" si="24"/>
        <v/>
      </c>
      <c r="AE99" s="133" t="str">
        <f t="shared" si="25"/>
        <v/>
      </c>
      <c r="AF99" s="133" t="str">
        <f>VLOOKUP(Table1[[#This Row],[Track]],$F$2672:$H$2715,2,FALSE)</f>
        <v>Vic</v>
      </c>
      <c r="AG99" s="133" t="str">
        <f>VLOOKUP(Table1[[#This Row],[Track]],$F$2672:$H$2715,3,FALSE)</f>
        <v>-</v>
      </c>
      <c r="AH99" s="133" t="str">
        <f>IF(Table1[[#This Row],[Date]]&lt;$AH$2,"",IF(Table1[[#This Row],[Date]]&lt;$AH$3,"Edge","Elite Combo"))</f>
        <v/>
      </c>
      <c r="AI99" s="218">
        <f>Table1[[#This Row],[Time]]</f>
        <v>0.59027777777777779</v>
      </c>
      <c r="AJ99" s="219" t="str">
        <f>Table1[[#This Row],[Track]]</f>
        <v>Caulfield</v>
      </c>
      <c r="AK99" s="216">
        <f>Table1[[#This Row],[Race ]]</f>
        <v>5</v>
      </c>
      <c r="AL99" s="219">
        <f>Table1[[#This Row],[TAB]]</f>
        <v>4</v>
      </c>
      <c r="AM99" s="219" t="str">
        <f>Table1[[#This Row],[Selection]]</f>
        <v>Amenable</v>
      </c>
      <c r="AN99" s="220" t="str">
        <f>Table1[[#This Row],[Sources]]</f>
        <v/>
      </c>
      <c r="AO99" s="219" t="str">
        <f>Table1[[#This Row],[Scale Bet]]</f>
        <v/>
      </c>
    </row>
    <row r="100" spans="5:41" ht="16.5" customHeight="1" x14ac:dyDescent="0.25">
      <c r="E100" s="185">
        <v>45157</v>
      </c>
      <c r="F100" s="35">
        <v>0.60416666666666663</v>
      </c>
      <c r="G100" s="36" t="s">
        <v>22</v>
      </c>
      <c r="H100" s="36">
        <v>6</v>
      </c>
      <c r="I100" s="36">
        <v>7</v>
      </c>
      <c r="J100" s="36" t="s">
        <v>1035</v>
      </c>
      <c r="K100" s="36" t="s">
        <v>60</v>
      </c>
      <c r="L100" s="165">
        <v>10</v>
      </c>
      <c r="M100" s="134">
        <f t="shared" si="13"/>
        <v>10</v>
      </c>
      <c r="N100" s="36">
        <f t="shared" si="14"/>
        <v>1</v>
      </c>
      <c r="O100" s="135" t="str">
        <f t="shared" si="15"/>
        <v>Pro Syd-10</v>
      </c>
      <c r="P100" s="186" t="str">
        <f t="shared" si="16"/>
        <v>OK</v>
      </c>
      <c r="Q100" s="187">
        <f t="shared" si="17"/>
        <v>40</v>
      </c>
      <c r="R100" s="150">
        <v>5.5</v>
      </c>
      <c r="S100" s="187">
        <f t="shared" si="18"/>
        <v>220</v>
      </c>
      <c r="T100" s="136" t="str">
        <f t="shared" si="19"/>
        <v>Hosier</v>
      </c>
      <c r="U100" s="137" t="str">
        <f>IF(P100="","",IF(N100=1,"",IF(Q100="","",IF(Q100&lt;=100,100,IF(Table1[[#This Row],[Day]]="Wed",100,200)))))</f>
        <v/>
      </c>
      <c r="V100" s="137" t="str">
        <f t="shared" si="20"/>
        <v/>
      </c>
      <c r="W100" s="137" t="str">
        <f t="shared" si="21"/>
        <v/>
      </c>
      <c r="X100" s="133">
        <f>100</f>
        <v>100</v>
      </c>
      <c r="Y100" s="133">
        <f t="shared" si="22"/>
        <v>550</v>
      </c>
      <c r="Z100" s="133">
        <f t="shared" si="23"/>
        <v>450</v>
      </c>
      <c r="AA100" s="134" t="str">
        <f>TEXT(Table1[[#This Row],[Date]],"DDD")</f>
        <v>Sat</v>
      </c>
      <c r="AB100" s="133" t="str">
        <f>IF(OR(G100="Doomben",G100="Eagle Farm"),"Q",IF(AND(Q100&gt;1,Q100&lt;55,Table1[[#This Row],[Source]]="Nat"),"Nat OK",IF(AND(Table1[[#This Row],[Source]]&lt;&gt;"Nat",Q100&lt;55),"Poor &lt;55",IF(OR(G100="Randwick",G100="Flemington",G100="Caulfield",G100="Sandown Lake",G100="Sandown Hill"),"Best","ave"))))</f>
        <v>Poor &lt;55</v>
      </c>
      <c r="AC100" s="133">
        <f>IF(Q100="","",IF(AB100="Poor &lt;55",$AC$2*0.2%,IF(AND(AB100="Q",AA100&lt;&gt;"Wed"),$AC$2*0.4%,IF(AND(AB100="Q",AA100="Wed"),$AC$2*0.5%,IF(AND(AB100="Ave",U100=100),$AC$2*0.5%,IF(AND(AB100="ave",U100="",N100=1,AG100="Bush"),$AC$2*1%,IF(AND(AB100="ave",U100="",Q100&gt;100),$AC$2*1.3%,IF(AND(AB100="ave",U100=""),$AC$2*1.2%,IF(AND(AB100="Ave",U100=200),$AC$2*1%,IF(AND(AB100="Best",U100=200),$AC$2*1.5%,IF(AND(AB100="Best",U100="",K100&lt;&gt;"Pro Syd"),$AC$2*0.5%,IF(AND(AB100="Best",U100=""),$AC$2*1%,IF(AND(AB100="Best",U100=100,Table1[[#This Row],[State]]="NSW"),$AC$2*0.4%,IF(AND(AB100="Best",U100=100),$AC$2*1%,IF(Table1[[#This Row],[Adj]]="Nat OK",$AC$2*0.5%,"xxx")))))))))))))))</f>
        <v>20</v>
      </c>
      <c r="AD100" s="133">
        <f t="shared" si="24"/>
        <v>110</v>
      </c>
      <c r="AE100" s="133">
        <f t="shared" si="25"/>
        <v>90</v>
      </c>
      <c r="AF100" s="133" t="str">
        <f>VLOOKUP(Table1[[#This Row],[Track]],$F$2672:$H$2715,2,FALSE)</f>
        <v>NSW</v>
      </c>
      <c r="AG100" s="133" t="str">
        <f>VLOOKUP(Table1[[#This Row],[Track]],$F$2672:$H$2715,3,FALSE)</f>
        <v>-</v>
      </c>
      <c r="AH100" s="133" t="str">
        <f>IF(Table1[[#This Row],[Date]]&lt;$AH$2,"",IF(Table1[[#This Row],[Date]]&lt;$AH$3,"Edge","Elite Combo"))</f>
        <v/>
      </c>
      <c r="AI100" s="218">
        <f>Table1[[#This Row],[Time]]</f>
        <v>0.60416666666666663</v>
      </c>
      <c r="AJ100" s="219" t="str">
        <f>Table1[[#This Row],[Track]]</f>
        <v>Randwick</v>
      </c>
      <c r="AK100" s="216">
        <f>Table1[[#This Row],[Race ]]</f>
        <v>6</v>
      </c>
      <c r="AL100" s="219">
        <f>Table1[[#This Row],[TAB]]</f>
        <v>7</v>
      </c>
      <c r="AM100" s="219" t="str">
        <f>Table1[[#This Row],[Selection]]</f>
        <v>Hosier</v>
      </c>
      <c r="AN100" s="220" t="str">
        <f>Table1[[#This Row],[Sources]]</f>
        <v>Pro Syd-10</v>
      </c>
      <c r="AO100" s="219">
        <f>Table1[[#This Row],[Scale Bet]]</f>
        <v>20</v>
      </c>
    </row>
    <row r="101" spans="5:41" ht="16.5" customHeight="1" x14ac:dyDescent="0.25">
      <c r="E101" s="185">
        <v>45157</v>
      </c>
      <c r="F101" s="35">
        <v>0.62847222222222221</v>
      </c>
      <c r="G101" s="36" t="s">
        <v>22</v>
      </c>
      <c r="H101" s="36">
        <v>7</v>
      </c>
      <c r="I101" s="36">
        <v>7</v>
      </c>
      <c r="J101" s="36" t="s">
        <v>605</v>
      </c>
      <c r="K101" s="36" t="s">
        <v>1</v>
      </c>
      <c r="L101" s="165">
        <v>10</v>
      </c>
      <c r="M101" s="134">
        <f t="shared" si="13"/>
        <v>10</v>
      </c>
      <c r="N101" s="36">
        <f t="shared" si="14"/>
        <v>1</v>
      </c>
      <c r="O101" s="135" t="str">
        <f t="shared" si="15"/>
        <v>E4-10</v>
      </c>
      <c r="P101" s="186" t="str">
        <f t="shared" si="16"/>
        <v>OK</v>
      </c>
      <c r="Q101" s="187">
        <f t="shared" si="17"/>
        <v>40</v>
      </c>
      <c r="R101" s="150">
        <v>4</v>
      </c>
      <c r="S101" s="187">
        <f t="shared" si="18"/>
        <v>160</v>
      </c>
      <c r="T101" s="136" t="str">
        <f t="shared" si="19"/>
        <v>Parisal</v>
      </c>
      <c r="U101" s="137" t="str">
        <f>IF(P101="","",IF(N101=1,"",IF(Q101="","",IF(Q101&lt;=100,100,IF(Table1[[#This Row],[Day]]="Wed",100,200)))))</f>
        <v/>
      </c>
      <c r="V101" s="137" t="str">
        <f t="shared" si="20"/>
        <v/>
      </c>
      <c r="W101" s="137" t="str">
        <f t="shared" si="21"/>
        <v/>
      </c>
      <c r="X101" s="133">
        <f>100</f>
        <v>100</v>
      </c>
      <c r="Y101" s="133">
        <f t="shared" si="22"/>
        <v>400</v>
      </c>
      <c r="Z101" s="133">
        <f t="shared" si="23"/>
        <v>300</v>
      </c>
      <c r="AA101" s="134" t="str">
        <f>TEXT(Table1[[#This Row],[Date]],"DDD")</f>
        <v>Sat</v>
      </c>
      <c r="AB101" s="133" t="str">
        <f>IF(OR(G101="Doomben",G101="Eagle Farm"),"Q",IF(AND(Q101&gt;1,Q101&lt;55,Table1[[#This Row],[Source]]="Nat"),"Nat OK",IF(AND(Table1[[#This Row],[Source]]&lt;&gt;"Nat",Q101&lt;55),"Poor &lt;55",IF(OR(G101="Randwick",G101="Flemington",G101="Caulfield",G101="Sandown Lake",G101="Sandown Hill"),"Best","ave"))))</f>
        <v>Poor &lt;55</v>
      </c>
      <c r="AC101" s="133">
        <f>IF(Q101="","",IF(AB101="Poor &lt;55",$AC$2*0.2%,IF(AND(AB101="Q",AA101&lt;&gt;"Wed"),$AC$2*0.4%,IF(AND(AB101="Q",AA101="Wed"),$AC$2*0.5%,IF(AND(AB101="Ave",U101=100),$AC$2*0.5%,IF(AND(AB101="ave",U101="",N101=1,AG101="Bush"),$AC$2*1%,IF(AND(AB101="ave",U101="",Q101&gt;100),$AC$2*1.3%,IF(AND(AB101="ave",U101=""),$AC$2*1.2%,IF(AND(AB101="Ave",U101=200),$AC$2*1%,IF(AND(AB101="Best",U101=200),$AC$2*1.5%,IF(AND(AB101="Best",U101="",K101&lt;&gt;"Pro Syd"),$AC$2*0.5%,IF(AND(AB101="Best",U101=""),$AC$2*1%,IF(AND(AB101="Best",U101=100,Table1[[#This Row],[State]]="NSW"),$AC$2*0.4%,IF(AND(AB101="Best",U101=100),$AC$2*1%,IF(Table1[[#This Row],[Adj]]="Nat OK",$AC$2*0.5%,"xxx")))))))))))))))</f>
        <v>20</v>
      </c>
      <c r="AD101" s="133">
        <f t="shared" si="24"/>
        <v>80</v>
      </c>
      <c r="AE101" s="133">
        <f t="shared" si="25"/>
        <v>60</v>
      </c>
      <c r="AF101" s="133" t="str">
        <f>VLOOKUP(Table1[[#This Row],[Track]],$F$2672:$H$2715,2,FALSE)</f>
        <v>NSW</v>
      </c>
      <c r="AG101" s="133" t="str">
        <f>VLOOKUP(Table1[[#This Row],[Track]],$F$2672:$H$2715,3,FALSE)</f>
        <v>-</v>
      </c>
      <c r="AH101" s="133" t="str">
        <f>IF(Table1[[#This Row],[Date]]&lt;$AH$2,"",IF(Table1[[#This Row],[Date]]&lt;$AH$3,"Edge","Elite Combo"))</f>
        <v/>
      </c>
      <c r="AI101" s="218">
        <f>Table1[[#This Row],[Time]]</f>
        <v>0.62847222222222221</v>
      </c>
      <c r="AJ101" s="219" t="str">
        <f>Table1[[#This Row],[Track]]</f>
        <v>Randwick</v>
      </c>
      <c r="AK101" s="216">
        <f>Table1[[#This Row],[Race ]]</f>
        <v>7</v>
      </c>
      <c r="AL101" s="219">
        <f>Table1[[#This Row],[TAB]]</f>
        <v>7</v>
      </c>
      <c r="AM101" s="219" t="str">
        <f>Table1[[#This Row],[Selection]]</f>
        <v>Parisal</v>
      </c>
      <c r="AN101" s="220" t="str">
        <f>Table1[[#This Row],[Sources]]</f>
        <v>E4-10</v>
      </c>
      <c r="AO101" s="219">
        <f>Table1[[#This Row],[Scale Bet]]</f>
        <v>20</v>
      </c>
    </row>
    <row r="102" spans="5:41" ht="16.5" customHeight="1" x14ac:dyDescent="0.25">
      <c r="E102" s="185">
        <v>45157</v>
      </c>
      <c r="F102" s="35">
        <v>0.64236111111111105</v>
      </c>
      <c r="G102" s="36" t="s">
        <v>201</v>
      </c>
      <c r="H102" s="36">
        <v>7</v>
      </c>
      <c r="I102" s="36">
        <v>8</v>
      </c>
      <c r="J102" s="36" t="s">
        <v>193</v>
      </c>
      <c r="K102" s="36" t="s">
        <v>13</v>
      </c>
      <c r="L102" s="165">
        <v>13</v>
      </c>
      <c r="M102" s="134">
        <f t="shared" si="13"/>
        <v>13</v>
      </c>
      <c r="N102" s="36">
        <f t="shared" si="14"/>
        <v>1</v>
      </c>
      <c r="O102" s="135" t="str">
        <f t="shared" si="15"/>
        <v>Nat-13</v>
      </c>
      <c r="P102" s="186" t="str">
        <f t="shared" si="16"/>
        <v>OK</v>
      </c>
      <c r="Q102" s="187">
        <f t="shared" si="17"/>
        <v>52</v>
      </c>
      <c r="R102" s="150"/>
      <c r="S102" s="187" t="str">
        <f t="shared" si="18"/>
        <v/>
      </c>
      <c r="T102" s="136" t="str">
        <f t="shared" si="19"/>
        <v>Shesallshenanigans</v>
      </c>
      <c r="U102" s="137" t="str">
        <f>IF(P102="","",IF(N102=1,"",IF(Q102="","",IF(Q102&lt;=100,100,IF(Table1[[#This Row],[Day]]="Wed",100,200)))))</f>
        <v/>
      </c>
      <c r="V102" s="137" t="str">
        <f t="shared" si="20"/>
        <v/>
      </c>
      <c r="W102" s="137" t="str">
        <f t="shared" si="21"/>
        <v/>
      </c>
      <c r="X102" s="133">
        <f>100</f>
        <v>100</v>
      </c>
      <c r="Y102" s="133" t="str">
        <f t="shared" si="22"/>
        <v/>
      </c>
      <c r="Z102" s="133">
        <f t="shared" si="23"/>
        <v>-100</v>
      </c>
      <c r="AA102" s="134" t="str">
        <f>TEXT(Table1[[#This Row],[Date]],"DDD")</f>
        <v>Sat</v>
      </c>
      <c r="AB102" s="133" t="str">
        <f>IF(OR(G102="Doomben",G102="Eagle Farm"),"Q",IF(AND(Q102&gt;1,Q102&lt;55,Table1[[#This Row],[Source]]="Nat"),"Nat OK",IF(AND(Table1[[#This Row],[Source]]&lt;&gt;"Nat",Q102&lt;55),"Poor &lt;55",IF(OR(G102="Randwick",G102="Flemington",G102="Caulfield",G102="Sandown Lake",G102="Sandown Hill"),"Best","ave"))))</f>
        <v>Nat OK</v>
      </c>
      <c r="AC102" s="133">
        <f>IF(Q102="","",IF(AB102="Poor &lt;55",$AC$2*0.2%,IF(AND(AB102="Q",AA102&lt;&gt;"Wed"),$AC$2*0.4%,IF(AND(AB102="Q",AA102="Wed"),$AC$2*0.5%,IF(AND(AB102="Ave",U102=100),$AC$2*0.5%,IF(AND(AB102="ave",U102="",N102=1,AG102="Bush"),$AC$2*1%,IF(AND(AB102="ave",U102="",Q102&gt;100),$AC$2*1.3%,IF(AND(AB102="ave",U102=""),$AC$2*1.2%,IF(AND(AB102="Ave",U102=200),$AC$2*1%,IF(AND(AB102="Best",U102=200),$AC$2*1.5%,IF(AND(AB102="Best",U102="",K102&lt;&gt;"Pro Syd"),$AC$2*0.5%,IF(AND(AB102="Best",U102=""),$AC$2*1%,IF(AND(AB102="Best",U102=100,Table1[[#This Row],[State]]="NSW"),$AC$2*0.4%,IF(AND(AB102="Best",U102=100),$AC$2*1%,IF(Table1[[#This Row],[Adj]]="Nat OK",$AC$2*0.5%,"xxx")))))))))))))))</f>
        <v>50</v>
      </c>
      <c r="AD102" s="133" t="str">
        <f t="shared" si="24"/>
        <v/>
      </c>
      <c r="AE102" s="133">
        <f t="shared" si="25"/>
        <v>-50</v>
      </c>
      <c r="AF102" s="133" t="str">
        <f>VLOOKUP(Table1[[#This Row],[Track]],$F$2672:$H$2715,2,FALSE)</f>
        <v>Vic</v>
      </c>
      <c r="AG102" s="133" t="str">
        <f>VLOOKUP(Table1[[#This Row],[Track]],$F$2672:$H$2715,3,FALSE)</f>
        <v>-</v>
      </c>
      <c r="AH102" s="133" t="str">
        <f>IF(Table1[[#This Row],[Date]]&lt;$AH$2,"",IF(Table1[[#This Row],[Date]]&lt;$AH$3,"Edge","Elite Combo"))</f>
        <v/>
      </c>
      <c r="AI102" s="218">
        <f>Table1[[#This Row],[Time]]</f>
        <v>0.64236111111111105</v>
      </c>
      <c r="AJ102" s="219" t="str">
        <f>Table1[[#This Row],[Track]]</f>
        <v>Caulfield</v>
      </c>
      <c r="AK102" s="216">
        <f>Table1[[#This Row],[Race ]]</f>
        <v>7</v>
      </c>
      <c r="AL102" s="219">
        <f>Table1[[#This Row],[TAB]]</f>
        <v>8</v>
      </c>
      <c r="AM102" s="219" t="str">
        <f>Table1[[#This Row],[Selection]]</f>
        <v>Shesallshenanigans</v>
      </c>
      <c r="AN102" s="220" t="str">
        <f>Table1[[#This Row],[Sources]]</f>
        <v>Nat-13</v>
      </c>
      <c r="AO102" s="219">
        <f>Table1[[#This Row],[Scale Bet]]</f>
        <v>50</v>
      </c>
    </row>
    <row r="103" spans="5:41" ht="16.5" customHeight="1" x14ac:dyDescent="0.25">
      <c r="E103" s="185">
        <v>45157</v>
      </c>
      <c r="F103" s="35">
        <v>0.6645833333333333</v>
      </c>
      <c r="G103" s="36" t="s">
        <v>217</v>
      </c>
      <c r="H103" s="36">
        <v>8</v>
      </c>
      <c r="I103" s="36">
        <v>8</v>
      </c>
      <c r="J103" s="36" t="s">
        <v>830</v>
      </c>
      <c r="K103" s="36" t="s">
        <v>13</v>
      </c>
      <c r="L103" s="165">
        <v>11</v>
      </c>
      <c r="M103" s="134">
        <f t="shared" si="13"/>
        <v>11</v>
      </c>
      <c r="N103" s="36">
        <f t="shared" si="14"/>
        <v>1</v>
      </c>
      <c r="O103" s="135" t="str">
        <f t="shared" si="15"/>
        <v>Nat-11</v>
      </c>
      <c r="P103" s="186" t="str">
        <f t="shared" si="16"/>
        <v/>
      </c>
      <c r="Q103" s="187">
        <f t="shared" si="17"/>
        <v>44</v>
      </c>
      <c r="R103" s="150">
        <v>6.5</v>
      </c>
      <c r="S103" s="187">
        <f t="shared" si="18"/>
        <v>286</v>
      </c>
      <c r="T103" s="136" t="str">
        <f t="shared" si="19"/>
        <v>Arentee</v>
      </c>
      <c r="U103" s="137" t="str">
        <f>IF(P103="","",IF(N103=1,"",IF(Q103="","",IF(Q103&lt;=100,100,IF(Table1[[#This Row],[Day]]="Wed",100,200)))))</f>
        <v/>
      </c>
      <c r="V103" s="137" t="str">
        <f t="shared" si="20"/>
        <v/>
      </c>
      <c r="W103" s="137" t="str">
        <f t="shared" si="21"/>
        <v/>
      </c>
      <c r="X103" s="133">
        <f>100</f>
        <v>100</v>
      </c>
      <c r="Y103" s="133">
        <f t="shared" si="22"/>
        <v>650</v>
      </c>
      <c r="Z103" s="133">
        <f t="shared" si="23"/>
        <v>550</v>
      </c>
      <c r="AA103" s="134" t="str">
        <f>TEXT(Table1[[#This Row],[Date]],"DDD")</f>
        <v>Sat</v>
      </c>
      <c r="AB103" s="133" t="str">
        <f>IF(OR(G103="Doomben",G103="Eagle Farm"),"Q",IF(AND(Q103&gt;1,Q103&lt;55,Table1[[#This Row],[Source]]="Nat"),"Nat OK",IF(AND(Table1[[#This Row],[Source]]&lt;&gt;"Nat",Q103&lt;55),"Poor &lt;55",IF(OR(G103="Randwick",G103="Flemington",G103="Caulfield",G103="Sandown Lake",G103="Sandown Hill"),"Best","ave"))))</f>
        <v>Q</v>
      </c>
      <c r="AC103" s="133">
        <f>IF(Q103="","",IF(AB103="Poor &lt;55",$AC$2*0.2%,IF(AND(AB103="Q",AA103&lt;&gt;"Wed"),$AC$2*0.4%,IF(AND(AB103="Q",AA103="Wed"),$AC$2*0.5%,IF(AND(AB103="Ave",U103=100),$AC$2*0.5%,IF(AND(AB103="ave",U103="",N103=1,AG103="Bush"),$AC$2*1%,IF(AND(AB103="ave",U103="",Q103&gt;100),$AC$2*1.3%,IF(AND(AB103="ave",U103=""),$AC$2*1.2%,IF(AND(AB103="Ave",U103=200),$AC$2*1%,IF(AND(AB103="Best",U103=200),$AC$2*1.5%,IF(AND(AB103="Best",U103="",K103&lt;&gt;"Pro Syd"),$AC$2*0.5%,IF(AND(AB103="Best",U103=""),$AC$2*1%,IF(AND(AB103="Best",U103=100,Table1[[#This Row],[State]]="NSW"),$AC$2*0.4%,IF(AND(AB103="Best",U103=100),$AC$2*1%,IF(Table1[[#This Row],[Adj]]="Nat OK",$AC$2*0.5%,"xxx")))))))))))))))</f>
        <v>40</v>
      </c>
      <c r="AD103" s="133">
        <f t="shared" si="24"/>
        <v>260</v>
      </c>
      <c r="AE103" s="133">
        <f t="shared" si="25"/>
        <v>220</v>
      </c>
      <c r="AF103" s="133" t="str">
        <f>VLOOKUP(Table1[[#This Row],[Track]],$F$2672:$H$2715,2,FALSE)</f>
        <v>Qld</v>
      </c>
      <c r="AG103" s="133" t="str">
        <f>VLOOKUP(Table1[[#This Row],[Track]],$F$2672:$H$2715,3,FALSE)</f>
        <v>-</v>
      </c>
      <c r="AH103" s="133" t="str">
        <f>IF(Table1[[#This Row],[Date]]&lt;$AH$2,"",IF(Table1[[#This Row],[Date]]&lt;$AH$3,"Edge","Elite Combo"))</f>
        <v/>
      </c>
      <c r="AI103" s="218">
        <f>Table1[[#This Row],[Time]]</f>
        <v>0.6645833333333333</v>
      </c>
      <c r="AJ103" s="219" t="str">
        <f>Table1[[#This Row],[Track]]</f>
        <v>Doomben</v>
      </c>
      <c r="AK103" s="216">
        <f>Table1[[#This Row],[Race ]]</f>
        <v>8</v>
      </c>
      <c r="AL103" s="219">
        <f>Table1[[#This Row],[TAB]]</f>
        <v>8</v>
      </c>
      <c r="AM103" s="219" t="str">
        <f>Table1[[#This Row],[Selection]]</f>
        <v>Arentee</v>
      </c>
      <c r="AN103" s="220" t="str">
        <f>Table1[[#This Row],[Sources]]</f>
        <v>Nat-11</v>
      </c>
      <c r="AO103" s="219">
        <f>Table1[[#This Row],[Scale Bet]]</f>
        <v>40</v>
      </c>
    </row>
    <row r="104" spans="5:41" ht="16.5" customHeight="1" x14ac:dyDescent="0.25">
      <c r="E104" s="185">
        <v>45157</v>
      </c>
      <c r="F104" s="35">
        <v>0.71875</v>
      </c>
      <c r="G104" s="36" t="s">
        <v>201</v>
      </c>
      <c r="H104" s="36">
        <v>10</v>
      </c>
      <c r="I104" s="36">
        <v>12</v>
      </c>
      <c r="J104" s="36" t="s">
        <v>404</v>
      </c>
      <c r="K104" s="36" t="s">
        <v>40</v>
      </c>
      <c r="L104" s="165">
        <v>12</v>
      </c>
      <c r="M104" s="134">
        <f t="shared" si="13"/>
        <v>25</v>
      </c>
      <c r="N104" s="36">
        <f t="shared" si="14"/>
        <v>2</v>
      </c>
      <c r="O104" s="135" t="str">
        <f t="shared" si="15"/>
        <v>Edge-12/Pro Mel-13</v>
      </c>
      <c r="P104" s="186" t="str">
        <f t="shared" si="16"/>
        <v>OK</v>
      </c>
      <c r="Q104" s="187">
        <f t="shared" si="17"/>
        <v>100</v>
      </c>
      <c r="R104" s="150">
        <v>5.5</v>
      </c>
      <c r="S104" s="187">
        <f t="shared" si="18"/>
        <v>550</v>
      </c>
      <c r="T104" s="136" t="str">
        <f t="shared" si="19"/>
        <v>Jimmy The Bear</v>
      </c>
      <c r="U104" s="137">
        <f>IF(P104="","",IF(N104=1,"",IF(Q104="","",IF(Q104&lt;=100,100,IF(Table1[[#This Row],[Day]]="Wed",100,200)))))</f>
        <v>100</v>
      </c>
      <c r="V104" s="137">
        <f t="shared" si="20"/>
        <v>550</v>
      </c>
      <c r="W104" s="137">
        <f t="shared" si="21"/>
        <v>450</v>
      </c>
      <c r="X104" s="133">
        <f>100</f>
        <v>100</v>
      </c>
      <c r="Y104" s="133">
        <f t="shared" si="22"/>
        <v>550</v>
      </c>
      <c r="Z104" s="133">
        <f t="shared" si="23"/>
        <v>450</v>
      </c>
      <c r="AA104" s="134" t="str">
        <f>TEXT(Table1[[#This Row],[Date]],"DDD")</f>
        <v>Sat</v>
      </c>
      <c r="AB104" s="133" t="str">
        <f>IF(OR(G104="Doomben",G104="Eagle Farm"),"Q",IF(AND(Q104&gt;1,Q104&lt;55,Table1[[#This Row],[Source]]="Nat"),"Nat OK",IF(AND(Table1[[#This Row],[Source]]&lt;&gt;"Nat",Q104&lt;55),"Poor &lt;55",IF(OR(G104="Randwick",G104="Flemington",G104="Caulfield",G104="Sandown Lake",G104="Sandown Hill"),"Best","ave"))))</f>
        <v>Best</v>
      </c>
      <c r="AC104" s="133">
        <f>IF(Q104="","",IF(AB104="Poor &lt;55",$AC$2*0.2%,IF(AND(AB104="Q",AA104&lt;&gt;"Wed"),$AC$2*0.4%,IF(AND(AB104="Q",AA104="Wed"),$AC$2*0.5%,IF(AND(AB104="Ave",U104=100),$AC$2*0.5%,IF(AND(AB104="ave",U104="",N104=1,AG104="Bush"),$AC$2*1%,IF(AND(AB104="ave",U104="",Q104&gt;100),$AC$2*1.3%,IF(AND(AB104="ave",U104=""),$AC$2*1.2%,IF(AND(AB104="Ave",U104=200),$AC$2*1%,IF(AND(AB104="Best",U104=200),$AC$2*1.5%,IF(AND(AB104="Best",U104="",K104&lt;&gt;"Pro Syd"),$AC$2*0.5%,IF(AND(AB104="Best",U104=""),$AC$2*1%,IF(AND(AB104="Best",U104=100,Table1[[#This Row],[State]]="NSW"),$AC$2*0.4%,IF(AND(AB104="Best",U104=100),$AC$2*1%,IF(Table1[[#This Row],[Adj]]="Nat OK",$AC$2*0.5%,"xxx")))))))))))))))</f>
        <v>100</v>
      </c>
      <c r="AD104" s="133">
        <f t="shared" si="24"/>
        <v>550</v>
      </c>
      <c r="AE104" s="133">
        <f t="shared" si="25"/>
        <v>450</v>
      </c>
      <c r="AF104" s="133" t="str">
        <f>VLOOKUP(Table1[[#This Row],[Track]],$F$2672:$H$2715,2,FALSE)</f>
        <v>Vic</v>
      </c>
      <c r="AG104" s="133" t="str">
        <f>VLOOKUP(Table1[[#This Row],[Track]],$F$2672:$H$2715,3,FALSE)</f>
        <v>-</v>
      </c>
      <c r="AH104" s="133" t="str">
        <f>IF(Table1[[#This Row],[Date]]&lt;$AH$2,"",IF(Table1[[#This Row],[Date]]&lt;$AH$3,"Edge","Elite Combo"))</f>
        <v/>
      </c>
      <c r="AI104" s="218">
        <f>Table1[[#This Row],[Time]]</f>
        <v>0.71875</v>
      </c>
      <c r="AJ104" s="219" t="str">
        <f>Table1[[#This Row],[Track]]</f>
        <v>Caulfield</v>
      </c>
      <c r="AK104" s="216">
        <f>Table1[[#This Row],[Race ]]</f>
        <v>10</v>
      </c>
      <c r="AL104" s="219">
        <f>Table1[[#This Row],[TAB]]</f>
        <v>12</v>
      </c>
      <c r="AM104" s="219" t="str">
        <f>Table1[[#This Row],[Selection]]</f>
        <v>Jimmy The Bear</v>
      </c>
      <c r="AN104" s="220" t="str">
        <f>Table1[[#This Row],[Sources]]</f>
        <v>Edge-12/Pro Mel-13</v>
      </c>
      <c r="AO104" s="219">
        <f>Table1[[#This Row],[Scale Bet]]</f>
        <v>100</v>
      </c>
    </row>
    <row r="105" spans="5:41" ht="16.5" customHeight="1" x14ac:dyDescent="0.25">
      <c r="E105" s="185">
        <v>45157</v>
      </c>
      <c r="F105" s="35">
        <v>0.71875</v>
      </c>
      <c r="G105" s="36" t="s">
        <v>201</v>
      </c>
      <c r="H105" s="36">
        <v>10</v>
      </c>
      <c r="I105" s="36">
        <v>12</v>
      </c>
      <c r="J105" s="36" t="s">
        <v>404</v>
      </c>
      <c r="K105" s="36" t="s">
        <v>18</v>
      </c>
      <c r="L105" s="165">
        <v>13</v>
      </c>
      <c r="M105" s="134" t="str">
        <f t="shared" si="13"/>
        <v/>
      </c>
      <c r="N105" s="36" t="str">
        <f t="shared" si="14"/>
        <v/>
      </c>
      <c r="O105" s="135" t="str">
        <f t="shared" si="15"/>
        <v/>
      </c>
      <c r="P105" s="186" t="str">
        <f t="shared" si="16"/>
        <v>OK</v>
      </c>
      <c r="Q105" s="187" t="str">
        <f t="shared" si="17"/>
        <v/>
      </c>
      <c r="R105" s="150">
        <v>5.5</v>
      </c>
      <c r="S105" s="187" t="str">
        <f t="shared" si="18"/>
        <v/>
      </c>
      <c r="T105" s="136" t="str">
        <f t="shared" si="19"/>
        <v>Jimmy The Bear</v>
      </c>
      <c r="U105" s="137" t="str">
        <f>IF(P105="","",IF(N105=1,"",IF(Q105="","",IF(Q105&lt;=100,100,IF(Table1[[#This Row],[Day]]="Wed",100,200)))))</f>
        <v/>
      </c>
      <c r="V105" s="137" t="str">
        <f t="shared" si="20"/>
        <v/>
      </c>
      <c r="W105" s="137" t="str">
        <f t="shared" si="21"/>
        <v/>
      </c>
      <c r="X105" s="133">
        <f>100</f>
        <v>100</v>
      </c>
      <c r="Y105" s="133">
        <f t="shared" si="22"/>
        <v>550</v>
      </c>
      <c r="Z105" s="133">
        <f t="shared" si="23"/>
        <v>450</v>
      </c>
      <c r="AA105" s="134" t="str">
        <f>TEXT(Table1[[#This Row],[Date]],"DDD")</f>
        <v>Sat</v>
      </c>
      <c r="AB105" s="133" t="str">
        <f>IF(OR(G105="Doomben",G105="Eagle Farm"),"Q",IF(AND(Q105&gt;1,Q105&lt;55,Table1[[#This Row],[Source]]="Nat"),"Nat OK",IF(AND(Table1[[#This Row],[Source]]&lt;&gt;"Nat",Q105&lt;55),"Poor &lt;55",IF(OR(G105="Randwick",G105="Flemington",G105="Caulfield",G105="Sandown Lake",G105="Sandown Hill"),"Best","ave"))))</f>
        <v>Best</v>
      </c>
      <c r="AC105" s="133" t="str">
        <f>IF(Q105="","",IF(AB105="Poor &lt;55",$AC$2*0.2%,IF(AND(AB105="Q",AA105&lt;&gt;"Wed"),$AC$2*0.4%,IF(AND(AB105="Q",AA105="Wed"),$AC$2*0.5%,IF(AND(AB105="Ave",U105=100),$AC$2*0.5%,IF(AND(AB105="ave",U105="",N105=1,AG105="Bush"),$AC$2*1%,IF(AND(AB105="ave",U105="",Q105&gt;100),$AC$2*1.3%,IF(AND(AB105="ave",U105=""),$AC$2*1.2%,IF(AND(AB105="Ave",U105=200),$AC$2*1%,IF(AND(AB105="Best",U105=200),$AC$2*1.5%,IF(AND(AB105="Best",U105="",K105&lt;&gt;"Pro Syd"),$AC$2*0.5%,IF(AND(AB105="Best",U105=""),$AC$2*1%,IF(AND(AB105="Best",U105=100,Table1[[#This Row],[State]]="NSW"),$AC$2*0.4%,IF(AND(AB105="Best",U105=100),$AC$2*1%,IF(Table1[[#This Row],[Adj]]="Nat OK",$AC$2*0.5%,"xxx")))))))))))))))</f>
        <v/>
      </c>
      <c r="AD105" s="133" t="str">
        <f t="shared" si="24"/>
        <v/>
      </c>
      <c r="AE105" s="133" t="str">
        <f t="shared" si="25"/>
        <v/>
      </c>
      <c r="AF105" s="133" t="str">
        <f>VLOOKUP(Table1[[#This Row],[Track]],$F$2672:$H$2715,2,FALSE)</f>
        <v>Vic</v>
      </c>
      <c r="AG105" s="133" t="str">
        <f>VLOOKUP(Table1[[#This Row],[Track]],$F$2672:$H$2715,3,FALSE)</f>
        <v>-</v>
      </c>
      <c r="AH105" s="133" t="str">
        <f>IF(Table1[[#This Row],[Date]]&lt;$AH$2,"",IF(Table1[[#This Row],[Date]]&lt;$AH$3,"Edge","Elite Combo"))</f>
        <v/>
      </c>
      <c r="AI105" s="218">
        <f>Table1[[#This Row],[Time]]</f>
        <v>0.71875</v>
      </c>
      <c r="AJ105" s="219" t="str">
        <f>Table1[[#This Row],[Track]]</f>
        <v>Caulfield</v>
      </c>
      <c r="AK105" s="216">
        <f>Table1[[#This Row],[Race ]]</f>
        <v>10</v>
      </c>
      <c r="AL105" s="219">
        <f>Table1[[#This Row],[TAB]]</f>
        <v>12</v>
      </c>
      <c r="AM105" s="219" t="str">
        <f>Table1[[#This Row],[Selection]]</f>
        <v>Jimmy The Bear</v>
      </c>
      <c r="AN105" s="220" t="str">
        <f>Table1[[#This Row],[Sources]]</f>
        <v/>
      </c>
      <c r="AO105" s="219" t="str">
        <f>Table1[[#This Row],[Scale Bet]]</f>
        <v/>
      </c>
    </row>
    <row r="106" spans="5:41" ht="16.5" customHeight="1" x14ac:dyDescent="0.25">
      <c r="E106" s="185">
        <v>45164</v>
      </c>
      <c r="F106" s="35">
        <v>0.51388888888888895</v>
      </c>
      <c r="G106" s="36" t="s">
        <v>17</v>
      </c>
      <c r="H106" s="36">
        <v>2</v>
      </c>
      <c r="I106" s="36">
        <v>1</v>
      </c>
      <c r="J106" s="36" t="s">
        <v>606</v>
      </c>
      <c r="K106" s="36" t="s">
        <v>1</v>
      </c>
      <c r="L106" s="165">
        <v>10</v>
      </c>
      <c r="M106" s="134">
        <f t="shared" si="13"/>
        <v>10</v>
      </c>
      <c r="N106" s="36">
        <f t="shared" si="14"/>
        <v>1</v>
      </c>
      <c r="O106" s="135" t="str">
        <f t="shared" si="15"/>
        <v>E4-10</v>
      </c>
      <c r="P106" s="186" t="str">
        <f t="shared" si="16"/>
        <v>OK</v>
      </c>
      <c r="Q106" s="187">
        <f t="shared" si="17"/>
        <v>40</v>
      </c>
      <c r="R106" s="150"/>
      <c r="S106" s="187" t="str">
        <f t="shared" si="18"/>
        <v/>
      </c>
      <c r="T106" s="136" t="str">
        <f t="shared" si="19"/>
        <v>Too Much Caviar</v>
      </c>
      <c r="U106" s="137" t="str">
        <f>IF(P106="","",IF(N106=1,"",IF(Q106="","",IF(Q106&lt;=100,100,IF(Table1[[#This Row],[Day]]="Wed",100,200)))))</f>
        <v/>
      </c>
      <c r="V106" s="137" t="str">
        <f t="shared" si="20"/>
        <v/>
      </c>
      <c r="W106" s="137" t="str">
        <f t="shared" si="21"/>
        <v/>
      </c>
      <c r="X106" s="133">
        <f>100</f>
        <v>100</v>
      </c>
      <c r="Y106" s="133" t="str">
        <f t="shared" si="22"/>
        <v/>
      </c>
      <c r="Z106" s="133">
        <f t="shared" si="23"/>
        <v>-100</v>
      </c>
      <c r="AA106" s="134" t="str">
        <f>TEXT(Table1[[#This Row],[Date]],"DDD")</f>
        <v>Sat</v>
      </c>
      <c r="AB106" s="133" t="str">
        <f>IF(OR(G106="Doomben",G106="Eagle Farm"),"Q",IF(AND(Q106&gt;1,Q106&lt;55,Table1[[#This Row],[Source]]="Nat"),"Nat OK",IF(AND(Table1[[#This Row],[Source]]&lt;&gt;"Nat",Q106&lt;55),"Poor &lt;55",IF(OR(G106="Randwick",G106="Flemington",G106="Caulfield",G106="Sandown Lake",G106="Sandown Hill"),"Best","ave"))))</f>
        <v>Poor &lt;55</v>
      </c>
      <c r="AC106" s="133">
        <f>IF(Q106="","",IF(AB106="Poor &lt;55",$AC$2*0.2%,IF(AND(AB106="Q",AA106&lt;&gt;"Wed"),$AC$2*0.4%,IF(AND(AB106="Q",AA106="Wed"),$AC$2*0.5%,IF(AND(AB106="Ave",U106=100),$AC$2*0.5%,IF(AND(AB106="ave",U106="",N106=1,AG106="Bush"),$AC$2*1%,IF(AND(AB106="ave",U106="",Q106&gt;100),$AC$2*1.3%,IF(AND(AB106="ave",U106=""),$AC$2*1.2%,IF(AND(AB106="Ave",U106=200),$AC$2*1%,IF(AND(AB106="Best",U106=200),$AC$2*1.5%,IF(AND(AB106="Best",U106="",K106&lt;&gt;"Pro Syd"),$AC$2*0.5%,IF(AND(AB106="Best",U106=""),$AC$2*1%,IF(AND(AB106="Best",U106=100,Table1[[#This Row],[State]]="NSW"),$AC$2*0.4%,IF(AND(AB106="Best",U106=100),$AC$2*1%,IF(Table1[[#This Row],[Adj]]="Nat OK",$AC$2*0.5%,"xxx")))))))))))))))</f>
        <v>20</v>
      </c>
      <c r="AD106" s="133" t="str">
        <f t="shared" si="24"/>
        <v/>
      </c>
      <c r="AE106" s="133">
        <f t="shared" si="25"/>
        <v>-20</v>
      </c>
      <c r="AF106" s="133" t="str">
        <f>VLOOKUP(Table1[[#This Row],[Track]],$F$2672:$H$2715,2,FALSE)</f>
        <v>NSW</v>
      </c>
      <c r="AG106" s="133" t="str">
        <f>VLOOKUP(Table1[[#This Row],[Track]],$F$2672:$H$2715,3,FALSE)</f>
        <v>-</v>
      </c>
      <c r="AH106" s="133" t="str">
        <f>IF(Table1[[#This Row],[Date]]&lt;$AH$2,"",IF(Table1[[#This Row],[Date]]&lt;$AH$3,"Edge","Elite Combo"))</f>
        <v/>
      </c>
      <c r="AI106" s="218">
        <f>Table1[[#This Row],[Time]]</f>
        <v>0.51388888888888895</v>
      </c>
      <c r="AJ106" s="219" t="str">
        <f>Table1[[#This Row],[Track]]</f>
        <v>Rosehill</v>
      </c>
      <c r="AK106" s="216">
        <f>Table1[[#This Row],[Race ]]</f>
        <v>2</v>
      </c>
      <c r="AL106" s="219">
        <f>Table1[[#This Row],[TAB]]</f>
        <v>1</v>
      </c>
      <c r="AM106" s="219" t="str">
        <f>Table1[[#This Row],[Selection]]</f>
        <v>Too Much Caviar</v>
      </c>
      <c r="AN106" s="220" t="str">
        <f>Table1[[#This Row],[Sources]]</f>
        <v>E4-10</v>
      </c>
      <c r="AO106" s="219">
        <f>Table1[[#This Row],[Scale Bet]]</f>
        <v>20</v>
      </c>
    </row>
    <row r="107" spans="5:41" ht="16.5" customHeight="1" x14ac:dyDescent="0.25">
      <c r="E107" s="185">
        <v>45164</v>
      </c>
      <c r="F107" s="35">
        <v>0.51388888888888895</v>
      </c>
      <c r="G107" s="36" t="s">
        <v>17</v>
      </c>
      <c r="H107" s="36">
        <v>2</v>
      </c>
      <c r="I107" s="36">
        <v>2</v>
      </c>
      <c r="J107" s="36" t="s">
        <v>668</v>
      </c>
      <c r="K107" s="36" t="s">
        <v>60</v>
      </c>
      <c r="L107" s="165">
        <v>15</v>
      </c>
      <c r="M107" s="134">
        <f t="shared" si="13"/>
        <v>15</v>
      </c>
      <c r="N107" s="36">
        <f t="shared" si="14"/>
        <v>1</v>
      </c>
      <c r="O107" s="135" t="str">
        <f t="shared" si="15"/>
        <v>Pro Syd-15</v>
      </c>
      <c r="P107" s="186" t="str">
        <f t="shared" si="16"/>
        <v>OK</v>
      </c>
      <c r="Q107" s="187">
        <f t="shared" si="17"/>
        <v>60</v>
      </c>
      <c r="R107" s="150">
        <v>3</v>
      </c>
      <c r="S107" s="187">
        <f t="shared" si="18"/>
        <v>180</v>
      </c>
      <c r="T107" s="136" t="str">
        <f t="shared" si="19"/>
        <v>Wineglass Bay</v>
      </c>
      <c r="U107" s="137" t="str">
        <f>IF(P107="","",IF(N107=1,"",IF(Q107="","",IF(Q107&lt;=100,100,IF(Table1[[#This Row],[Day]]="Wed",100,200)))))</f>
        <v/>
      </c>
      <c r="V107" s="137" t="str">
        <f t="shared" si="20"/>
        <v/>
      </c>
      <c r="W107" s="137" t="str">
        <f t="shared" si="21"/>
        <v/>
      </c>
      <c r="X107" s="133">
        <f>100</f>
        <v>100</v>
      </c>
      <c r="Y107" s="133">
        <f t="shared" si="22"/>
        <v>300</v>
      </c>
      <c r="Z107" s="133">
        <f t="shared" si="23"/>
        <v>200</v>
      </c>
      <c r="AA107" s="134" t="str">
        <f>TEXT(Table1[[#This Row],[Date]],"DDD")</f>
        <v>Sat</v>
      </c>
      <c r="AB107" s="133" t="str">
        <f>IF(OR(G107="Doomben",G107="Eagle Farm"),"Q",IF(AND(Q107&gt;1,Q107&lt;55,Table1[[#This Row],[Source]]="Nat"),"Nat OK",IF(AND(Table1[[#This Row],[Source]]&lt;&gt;"Nat",Q107&lt;55),"Poor &lt;55",IF(OR(G107="Randwick",G107="Flemington",G107="Caulfield",G107="Sandown Lake",G107="Sandown Hill"),"Best","ave"))))</f>
        <v>ave</v>
      </c>
      <c r="AC107" s="133">
        <f>IF(Q107="","",IF(AB107="Poor &lt;55",$AC$2*0.2%,IF(AND(AB107="Q",AA107&lt;&gt;"Wed"),$AC$2*0.4%,IF(AND(AB107="Q",AA107="Wed"),$AC$2*0.5%,IF(AND(AB107="Ave",U107=100),$AC$2*0.5%,IF(AND(AB107="ave",U107="",N107=1,AG107="Bush"),$AC$2*1%,IF(AND(AB107="ave",U107="",Q107&gt;100),$AC$2*1.3%,IF(AND(AB107="ave",U107=""),$AC$2*1.2%,IF(AND(AB107="Ave",U107=200),$AC$2*1%,IF(AND(AB107="Best",U107=200),$AC$2*1.5%,IF(AND(AB107="Best",U107="",K107&lt;&gt;"Pro Syd"),$AC$2*0.5%,IF(AND(AB107="Best",U107=""),$AC$2*1%,IF(AND(AB107="Best",U107=100,Table1[[#This Row],[State]]="NSW"),$AC$2*0.4%,IF(AND(AB107="Best",U107=100),$AC$2*1%,IF(Table1[[#This Row],[Adj]]="Nat OK",$AC$2*0.5%,"xxx")))))))))))))))</f>
        <v>120</v>
      </c>
      <c r="AD107" s="133">
        <f t="shared" si="24"/>
        <v>360</v>
      </c>
      <c r="AE107" s="133">
        <f t="shared" si="25"/>
        <v>240</v>
      </c>
      <c r="AF107" s="133" t="str">
        <f>VLOOKUP(Table1[[#This Row],[Track]],$F$2672:$H$2715,2,FALSE)</f>
        <v>NSW</v>
      </c>
      <c r="AG107" s="133" t="str">
        <f>VLOOKUP(Table1[[#This Row],[Track]],$F$2672:$H$2715,3,FALSE)</f>
        <v>-</v>
      </c>
      <c r="AH107" s="133" t="str">
        <f>IF(Table1[[#This Row],[Date]]&lt;$AH$2,"",IF(Table1[[#This Row],[Date]]&lt;$AH$3,"Edge","Elite Combo"))</f>
        <v/>
      </c>
      <c r="AI107" s="218">
        <f>Table1[[#This Row],[Time]]</f>
        <v>0.51388888888888895</v>
      </c>
      <c r="AJ107" s="219" t="str">
        <f>Table1[[#This Row],[Track]]</f>
        <v>Rosehill</v>
      </c>
      <c r="AK107" s="216">
        <f>Table1[[#This Row],[Race ]]</f>
        <v>2</v>
      </c>
      <c r="AL107" s="219">
        <f>Table1[[#This Row],[TAB]]</f>
        <v>2</v>
      </c>
      <c r="AM107" s="219" t="str">
        <f>Table1[[#This Row],[Selection]]</f>
        <v>Wineglass Bay</v>
      </c>
      <c r="AN107" s="220" t="str">
        <f>Table1[[#This Row],[Sources]]</f>
        <v>Pro Syd-15</v>
      </c>
      <c r="AO107" s="219">
        <f>Table1[[#This Row],[Scale Bet]]</f>
        <v>120</v>
      </c>
    </row>
    <row r="108" spans="5:41" ht="16.5" customHeight="1" x14ac:dyDescent="0.25">
      <c r="E108" s="185">
        <v>45164</v>
      </c>
      <c r="F108" s="35">
        <v>0.51944444444444449</v>
      </c>
      <c r="G108" s="36" t="s">
        <v>217</v>
      </c>
      <c r="H108" s="36">
        <v>2</v>
      </c>
      <c r="I108" s="36">
        <v>5</v>
      </c>
      <c r="J108" s="36" t="s">
        <v>831</v>
      </c>
      <c r="K108" s="36" t="s">
        <v>13</v>
      </c>
      <c r="L108" s="165">
        <v>11</v>
      </c>
      <c r="M108" s="134">
        <f t="shared" si="13"/>
        <v>11</v>
      </c>
      <c r="N108" s="36">
        <f t="shared" si="14"/>
        <v>1</v>
      </c>
      <c r="O108" s="135" t="str">
        <f t="shared" si="15"/>
        <v>Nat-11</v>
      </c>
      <c r="P108" s="186" t="str">
        <f t="shared" si="16"/>
        <v/>
      </c>
      <c r="Q108" s="187">
        <f t="shared" si="17"/>
        <v>44</v>
      </c>
      <c r="R108" s="150"/>
      <c r="S108" s="187" t="str">
        <f t="shared" si="18"/>
        <v/>
      </c>
      <c r="T108" s="136" t="str">
        <f t="shared" si="19"/>
        <v>Wairere Falls</v>
      </c>
      <c r="U108" s="137" t="str">
        <f>IF(P108="","",IF(N108=1,"",IF(Q108="","",IF(Q108&lt;=100,100,IF(Table1[[#This Row],[Day]]="Wed",100,200)))))</f>
        <v/>
      </c>
      <c r="V108" s="137" t="str">
        <f t="shared" si="20"/>
        <v/>
      </c>
      <c r="W108" s="137" t="str">
        <f t="shared" si="21"/>
        <v/>
      </c>
      <c r="X108" s="133">
        <f>100</f>
        <v>100</v>
      </c>
      <c r="Y108" s="133" t="str">
        <f t="shared" si="22"/>
        <v/>
      </c>
      <c r="Z108" s="133">
        <f t="shared" si="23"/>
        <v>-100</v>
      </c>
      <c r="AA108" s="134" t="str">
        <f>TEXT(Table1[[#This Row],[Date]],"DDD")</f>
        <v>Sat</v>
      </c>
      <c r="AB108" s="133" t="str">
        <f>IF(OR(G108="Doomben",G108="Eagle Farm"),"Q",IF(AND(Q108&gt;1,Q108&lt;55,Table1[[#This Row],[Source]]="Nat"),"Nat OK",IF(AND(Table1[[#This Row],[Source]]&lt;&gt;"Nat",Q108&lt;55),"Poor &lt;55",IF(OR(G108="Randwick",G108="Flemington",G108="Caulfield",G108="Sandown Lake",G108="Sandown Hill"),"Best","ave"))))</f>
        <v>Q</v>
      </c>
      <c r="AC108" s="133">
        <f>IF(Q108="","",IF(AB108="Poor &lt;55",$AC$2*0.2%,IF(AND(AB108="Q",AA108&lt;&gt;"Wed"),$AC$2*0.4%,IF(AND(AB108="Q",AA108="Wed"),$AC$2*0.5%,IF(AND(AB108="Ave",U108=100),$AC$2*0.5%,IF(AND(AB108="ave",U108="",N108=1,AG108="Bush"),$AC$2*1%,IF(AND(AB108="ave",U108="",Q108&gt;100),$AC$2*1.3%,IF(AND(AB108="ave",U108=""),$AC$2*1.2%,IF(AND(AB108="Ave",U108=200),$AC$2*1%,IF(AND(AB108="Best",U108=200),$AC$2*1.5%,IF(AND(AB108="Best",U108="",K108&lt;&gt;"Pro Syd"),$AC$2*0.5%,IF(AND(AB108="Best",U108=""),$AC$2*1%,IF(AND(AB108="Best",U108=100,Table1[[#This Row],[State]]="NSW"),$AC$2*0.4%,IF(AND(AB108="Best",U108=100),$AC$2*1%,IF(Table1[[#This Row],[Adj]]="Nat OK",$AC$2*0.5%,"xxx")))))))))))))))</f>
        <v>40</v>
      </c>
      <c r="AD108" s="133" t="str">
        <f t="shared" si="24"/>
        <v/>
      </c>
      <c r="AE108" s="133">
        <f t="shared" si="25"/>
        <v>-40</v>
      </c>
      <c r="AF108" s="133" t="str">
        <f>VLOOKUP(Table1[[#This Row],[Track]],$F$2672:$H$2715,2,FALSE)</f>
        <v>Qld</v>
      </c>
      <c r="AG108" s="133" t="str">
        <f>VLOOKUP(Table1[[#This Row],[Track]],$F$2672:$H$2715,3,FALSE)</f>
        <v>-</v>
      </c>
      <c r="AH108" s="133" t="str">
        <f>IF(Table1[[#This Row],[Date]]&lt;$AH$2,"",IF(Table1[[#This Row],[Date]]&lt;$AH$3,"Edge","Elite Combo"))</f>
        <v/>
      </c>
      <c r="AI108" s="218">
        <f>Table1[[#This Row],[Time]]</f>
        <v>0.51944444444444449</v>
      </c>
      <c r="AJ108" s="219" t="str">
        <f>Table1[[#This Row],[Track]]</f>
        <v>Doomben</v>
      </c>
      <c r="AK108" s="216">
        <f>Table1[[#This Row],[Race ]]</f>
        <v>2</v>
      </c>
      <c r="AL108" s="219">
        <f>Table1[[#This Row],[TAB]]</f>
        <v>5</v>
      </c>
      <c r="AM108" s="219" t="str">
        <f>Table1[[#This Row],[Selection]]</f>
        <v>Wairere Falls</v>
      </c>
      <c r="AN108" s="220" t="str">
        <f>Table1[[#This Row],[Sources]]</f>
        <v>Nat-11</v>
      </c>
      <c r="AO108" s="219">
        <f>Table1[[#This Row],[Scale Bet]]</f>
        <v>40</v>
      </c>
    </row>
    <row r="109" spans="5:41" ht="16.5" customHeight="1" x14ac:dyDescent="0.25">
      <c r="E109" s="185">
        <v>45164</v>
      </c>
      <c r="F109" s="35">
        <v>0.53819444444444442</v>
      </c>
      <c r="G109" s="36" t="s">
        <v>17</v>
      </c>
      <c r="H109" s="36">
        <v>3</v>
      </c>
      <c r="I109" s="36">
        <v>6</v>
      </c>
      <c r="J109" s="36" t="s">
        <v>1036</v>
      </c>
      <c r="K109" s="36" t="s">
        <v>60</v>
      </c>
      <c r="L109" s="165">
        <v>10</v>
      </c>
      <c r="M109" s="134">
        <f t="shared" si="13"/>
        <v>10</v>
      </c>
      <c r="N109" s="36">
        <f t="shared" si="14"/>
        <v>1</v>
      </c>
      <c r="O109" s="135" t="str">
        <f t="shared" si="15"/>
        <v>Pro Syd-10</v>
      </c>
      <c r="P109" s="186" t="str">
        <f t="shared" si="16"/>
        <v>OK</v>
      </c>
      <c r="Q109" s="187">
        <f t="shared" si="17"/>
        <v>40</v>
      </c>
      <c r="R109" s="150"/>
      <c r="S109" s="187" t="str">
        <f t="shared" si="18"/>
        <v/>
      </c>
      <c r="T109" s="136" t="str">
        <f t="shared" si="19"/>
        <v>Green Shadows</v>
      </c>
      <c r="U109" s="137" t="str">
        <f>IF(P109="","",IF(N109=1,"",IF(Q109="","",IF(Q109&lt;=100,100,IF(Table1[[#This Row],[Day]]="Wed",100,200)))))</f>
        <v/>
      </c>
      <c r="V109" s="137" t="str">
        <f t="shared" si="20"/>
        <v/>
      </c>
      <c r="W109" s="137" t="str">
        <f t="shared" si="21"/>
        <v/>
      </c>
      <c r="X109" s="133">
        <f>100</f>
        <v>100</v>
      </c>
      <c r="Y109" s="133" t="str">
        <f t="shared" si="22"/>
        <v/>
      </c>
      <c r="Z109" s="133">
        <f t="shared" si="23"/>
        <v>-100</v>
      </c>
      <c r="AA109" s="134" t="str">
        <f>TEXT(Table1[[#This Row],[Date]],"DDD")</f>
        <v>Sat</v>
      </c>
      <c r="AB109" s="133" t="str">
        <f>IF(OR(G109="Doomben",G109="Eagle Farm"),"Q",IF(AND(Q109&gt;1,Q109&lt;55,Table1[[#This Row],[Source]]="Nat"),"Nat OK",IF(AND(Table1[[#This Row],[Source]]&lt;&gt;"Nat",Q109&lt;55),"Poor &lt;55",IF(OR(G109="Randwick",G109="Flemington",G109="Caulfield",G109="Sandown Lake",G109="Sandown Hill"),"Best","ave"))))</f>
        <v>Poor &lt;55</v>
      </c>
      <c r="AC109" s="133">
        <f>IF(Q109="","",IF(AB109="Poor &lt;55",$AC$2*0.2%,IF(AND(AB109="Q",AA109&lt;&gt;"Wed"),$AC$2*0.4%,IF(AND(AB109="Q",AA109="Wed"),$AC$2*0.5%,IF(AND(AB109="Ave",U109=100),$AC$2*0.5%,IF(AND(AB109="ave",U109="",N109=1,AG109="Bush"),$AC$2*1%,IF(AND(AB109="ave",U109="",Q109&gt;100),$AC$2*1.3%,IF(AND(AB109="ave",U109=""),$AC$2*1.2%,IF(AND(AB109="Ave",U109=200),$AC$2*1%,IF(AND(AB109="Best",U109=200),$AC$2*1.5%,IF(AND(AB109="Best",U109="",K109&lt;&gt;"Pro Syd"),$AC$2*0.5%,IF(AND(AB109="Best",U109=""),$AC$2*1%,IF(AND(AB109="Best",U109=100,Table1[[#This Row],[State]]="NSW"),$AC$2*0.4%,IF(AND(AB109="Best",U109=100),$AC$2*1%,IF(Table1[[#This Row],[Adj]]="Nat OK",$AC$2*0.5%,"xxx")))))))))))))))</f>
        <v>20</v>
      </c>
      <c r="AD109" s="133" t="str">
        <f t="shared" si="24"/>
        <v/>
      </c>
      <c r="AE109" s="133">
        <f t="shared" si="25"/>
        <v>-20</v>
      </c>
      <c r="AF109" s="133" t="str">
        <f>VLOOKUP(Table1[[#This Row],[Track]],$F$2672:$H$2715,2,FALSE)</f>
        <v>NSW</v>
      </c>
      <c r="AG109" s="133" t="str">
        <f>VLOOKUP(Table1[[#This Row],[Track]],$F$2672:$H$2715,3,FALSE)</f>
        <v>-</v>
      </c>
      <c r="AH109" s="133" t="str">
        <f>IF(Table1[[#This Row],[Date]]&lt;$AH$2,"",IF(Table1[[#This Row],[Date]]&lt;$AH$3,"Edge","Elite Combo"))</f>
        <v/>
      </c>
      <c r="AI109" s="218">
        <f>Table1[[#This Row],[Time]]</f>
        <v>0.53819444444444442</v>
      </c>
      <c r="AJ109" s="219" t="str">
        <f>Table1[[#This Row],[Track]]</f>
        <v>Rosehill</v>
      </c>
      <c r="AK109" s="216">
        <f>Table1[[#This Row],[Race ]]</f>
        <v>3</v>
      </c>
      <c r="AL109" s="219">
        <f>Table1[[#This Row],[TAB]]</f>
        <v>6</v>
      </c>
      <c r="AM109" s="219" t="str">
        <f>Table1[[#This Row],[Selection]]</f>
        <v>Green Shadows</v>
      </c>
      <c r="AN109" s="220" t="str">
        <f>Table1[[#This Row],[Sources]]</f>
        <v>Pro Syd-10</v>
      </c>
      <c r="AO109" s="219">
        <f>Table1[[#This Row],[Scale Bet]]</f>
        <v>20</v>
      </c>
    </row>
    <row r="110" spans="5:41" ht="16.5" customHeight="1" x14ac:dyDescent="0.25">
      <c r="E110" s="185">
        <v>45164</v>
      </c>
      <c r="F110" s="35">
        <v>0.53819444444444442</v>
      </c>
      <c r="G110" s="36" t="s">
        <v>17</v>
      </c>
      <c r="H110" s="36">
        <v>3</v>
      </c>
      <c r="I110" s="36">
        <v>8</v>
      </c>
      <c r="J110" s="36" t="s">
        <v>644</v>
      </c>
      <c r="K110" s="36" t="s">
        <v>60</v>
      </c>
      <c r="L110" s="165">
        <v>15</v>
      </c>
      <c r="M110" s="134">
        <f t="shared" si="13"/>
        <v>15</v>
      </c>
      <c r="N110" s="36">
        <f t="shared" si="14"/>
        <v>1</v>
      </c>
      <c r="O110" s="135" t="str">
        <f t="shared" si="15"/>
        <v>Pro Syd-15</v>
      </c>
      <c r="P110" s="186" t="str">
        <f t="shared" si="16"/>
        <v>OK</v>
      </c>
      <c r="Q110" s="187">
        <f t="shared" si="17"/>
        <v>60</v>
      </c>
      <c r="R110" s="150">
        <v>2.7</v>
      </c>
      <c r="S110" s="187">
        <f t="shared" si="18"/>
        <v>162</v>
      </c>
      <c r="T110" s="136" t="str">
        <f t="shared" si="19"/>
        <v>Marquess</v>
      </c>
      <c r="U110" s="137" t="str">
        <f>IF(P110="","",IF(N110=1,"",IF(Q110="","",IF(Q110&lt;=100,100,IF(Table1[[#This Row],[Day]]="Wed",100,200)))))</f>
        <v/>
      </c>
      <c r="V110" s="137" t="str">
        <f t="shared" si="20"/>
        <v/>
      </c>
      <c r="W110" s="137" t="str">
        <f t="shared" si="21"/>
        <v/>
      </c>
      <c r="X110" s="133">
        <f>100</f>
        <v>100</v>
      </c>
      <c r="Y110" s="133">
        <f t="shared" si="22"/>
        <v>270</v>
      </c>
      <c r="Z110" s="133">
        <f t="shared" si="23"/>
        <v>170</v>
      </c>
      <c r="AA110" s="134" t="str">
        <f>TEXT(Table1[[#This Row],[Date]],"DDD")</f>
        <v>Sat</v>
      </c>
      <c r="AB110" s="133" t="str">
        <f>IF(OR(G110="Doomben",G110="Eagle Farm"),"Q",IF(AND(Q110&gt;1,Q110&lt;55,Table1[[#This Row],[Source]]="Nat"),"Nat OK",IF(AND(Table1[[#This Row],[Source]]&lt;&gt;"Nat",Q110&lt;55),"Poor &lt;55",IF(OR(G110="Randwick",G110="Flemington",G110="Caulfield",G110="Sandown Lake",G110="Sandown Hill"),"Best","ave"))))</f>
        <v>ave</v>
      </c>
      <c r="AC110" s="133">
        <f>IF(Q110="","",IF(AB110="Poor &lt;55",$AC$2*0.2%,IF(AND(AB110="Q",AA110&lt;&gt;"Wed"),$AC$2*0.4%,IF(AND(AB110="Q",AA110="Wed"),$AC$2*0.5%,IF(AND(AB110="Ave",U110=100),$AC$2*0.5%,IF(AND(AB110="ave",U110="",N110=1,AG110="Bush"),$AC$2*1%,IF(AND(AB110="ave",U110="",Q110&gt;100),$AC$2*1.3%,IF(AND(AB110="ave",U110=""),$AC$2*1.2%,IF(AND(AB110="Ave",U110=200),$AC$2*1%,IF(AND(AB110="Best",U110=200),$AC$2*1.5%,IF(AND(AB110="Best",U110="",K110&lt;&gt;"Pro Syd"),$AC$2*0.5%,IF(AND(AB110="Best",U110=""),$AC$2*1%,IF(AND(AB110="Best",U110=100,Table1[[#This Row],[State]]="NSW"),$AC$2*0.4%,IF(AND(AB110="Best",U110=100),$AC$2*1%,IF(Table1[[#This Row],[Adj]]="Nat OK",$AC$2*0.5%,"xxx")))))))))))))))</f>
        <v>120</v>
      </c>
      <c r="AD110" s="133">
        <f t="shared" si="24"/>
        <v>324</v>
      </c>
      <c r="AE110" s="133">
        <f t="shared" si="25"/>
        <v>204</v>
      </c>
      <c r="AF110" s="133" t="str">
        <f>VLOOKUP(Table1[[#This Row],[Track]],$F$2672:$H$2715,2,FALSE)</f>
        <v>NSW</v>
      </c>
      <c r="AG110" s="133" t="str">
        <f>VLOOKUP(Table1[[#This Row],[Track]],$F$2672:$H$2715,3,FALSE)</f>
        <v>-</v>
      </c>
      <c r="AH110" s="133" t="str">
        <f>IF(Table1[[#This Row],[Date]]&lt;$AH$2,"",IF(Table1[[#This Row],[Date]]&lt;$AH$3,"Edge","Elite Combo"))</f>
        <v/>
      </c>
      <c r="AI110" s="218">
        <f>Table1[[#This Row],[Time]]</f>
        <v>0.53819444444444442</v>
      </c>
      <c r="AJ110" s="219" t="str">
        <f>Table1[[#This Row],[Track]]</f>
        <v>Rosehill</v>
      </c>
      <c r="AK110" s="216">
        <f>Table1[[#This Row],[Race ]]</f>
        <v>3</v>
      </c>
      <c r="AL110" s="219">
        <f>Table1[[#This Row],[TAB]]</f>
        <v>8</v>
      </c>
      <c r="AM110" s="219" t="str">
        <f>Table1[[#This Row],[Selection]]</f>
        <v>Marquess</v>
      </c>
      <c r="AN110" s="220" t="str">
        <f>Table1[[#This Row],[Sources]]</f>
        <v>Pro Syd-15</v>
      </c>
      <c r="AO110" s="219">
        <f>Table1[[#This Row],[Scale Bet]]</f>
        <v>120</v>
      </c>
    </row>
    <row r="111" spans="5:41" ht="16.5" customHeight="1" x14ac:dyDescent="0.25">
      <c r="E111" s="185">
        <v>45164</v>
      </c>
      <c r="F111" s="35">
        <v>0.53819444444444442</v>
      </c>
      <c r="G111" s="36" t="s">
        <v>17</v>
      </c>
      <c r="H111" s="36">
        <v>3</v>
      </c>
      <c r="I111" s="36">
        <v>9</v>
      </c>
      <c r="J111" s="36" t="s">
        <v>607</v>
      </c>
      <c r="K111" s="36" t="s">
        <v>1</v>
      </c>
      <c r="L111" s="165">
        <v>10</v>
      </c>
      <c r="M111" s="134">
        <f t="shared" si="13"/>
        <v>10</v>
      </c>
      <c r="N111" s="36">
        <f t="shared" si="14"/>
        <v>1</v>
      </c>
      <c r="O111" s="135" t="str">
        <f t="shared" si="15"/>
        <v>E4-10</v>
      </c>
      <c r="P111" s="186" t="str">
        <f t="shared" si="16"/>
        <v>OK</v>
      </c>
      <c r="Q111" s="187">
        <f t="shared" si="17"/>
        <v>40</v>
      </c>
      <c r="R111" s="150"/>
      <c r="S111" s="187" t="str">
        <f t="shared" si="18"/>
        <v/>
      </c>
      <c r="T111" s="136" t="str">
        <f t="shared" si="19"/>
        <v>Sweysive</v>
      </c>
      <c r="U111" s="137" t="str">
        <f>IF(P111="","",IF(N111=1,"",IF(Q111="","",IF(Q111&lt;=100,100,IF(Table1[[#This Row],[Day]]="Wed",100,200)))))</f>
        <v/>
      </c>
      <c r="V111" s="137" t="str">
        <f t="shared" si="20"/>
        <v/>
      </c>
      <c r="W111" s="137" t="str">
        <f t="shared" si="21"/>
        <v/>
      </c>
      <c r="X111" s="133">
        <f>100</f>
        <v>100</v>
      </c>
      <c r="Y111" s="133" t="str">
        <f t="shared" si="22"/>
        <v/>
      </c>
      <c r="Z111" s="133">
        <f t="shared" si="23"/>
        <v>-100</v>
      </c>
      <c r="AA111" s="134" t="str">
        <f>TEXT(Table1[[#This Row],[Date]],"DDD")</f>
        <v>Sat</v>
      </c>
      <c r="AB111" s="133" t="str">
        <f>IF(OR(G111="Doomben",G111="Eagle Farm"),"Q",IF(AND(Q111&gt;1,Q111&lt;55,Table1[[#This Row],[Source]]="Nat"),"Nat OK",IF(AND(Table1[[#This Row],[Source]]&lt;&gt;"Nat",Q111&lt;55),"Poor &lt;55",IF(OR(G111="Randwick",G111="Flemington",G111="Caulfield",G111="Sandown Lake",G111="Sandown Hill"),"Best","ave"))))</f>
        <v>Poor &lt;55</v>
      </c>
      <c r="AC111" s="133">
        <f>IF(Q111="","",IF(AB111="Poor &lt;55",$AC$2*0.2%,IF(AND(AB111="Q",AA111&lt;&gt;"Wed"),$AC$2*0.4%,IF(AND(AB111="Q",AA111="Wed"),$AC$2*0.5%,IF(AND(AB111="Ave",U111=100),$AC$2*0.5%,IF(AND(AB111="ave",U111="",N111=1,AG111="Bush"),$AC$2*1%,IF(AND(AB111="ave",U111="",Q111&gt;100),$AC$2*1.3%,IF(AND(AB111="ave",U111=""),$AC$2*1.2%,IF(AND(AB111="Ave",U111=200),$AC$2*1%,IF(AND(AB111="Best",U111=200),$AC$2*1.5%,IF(AND(AB111="Best",U111="",K111&lt;&gt;"Pro Syd"),$AC$2*0.5%,IF(AND(AB111="Best",U111=""),$AC$2*1%,IF(AND(AB111="Best",U111=100,Table1[[#This Row],[State]]="NSW"),$AC$2*0.4%,IF(AND(AB111="Best",U111=100),$AC$2*1%,IF(Table1[[#This Row],[Adj]]="Nat OK",$AC$2*0.5%,"xxx")))))))))))))))</f>
        <v>20</v>
      </c>
      <c r="AD111" s="133" t="str">
        <f t="shared" si="24"/>
        <v/>
      </c>
      <c r="AE111" s="133">
        <f t="shared" si="25"/>
        <v>-20</v>
      </c>
      <c r="AF111" s="133" t="str">
        <f>VLOOKUP(Table1[[#This Row],[Track]],$F$2672:$H$2715,2,FALSE)</f>
        <v>NSW</v>
      </c>
      <c r="AG111" s="133" t="str">
        <f>VLOOKUP(Table1[[#This Row],[Track]],$F$2672:$H$2715,3,FALSE)</f>
        <v>-</v>
      </c>
      <c r="AH111" s="133" t="str">
        <f>IF(Table1[[#This Row],[Date]]&lt;$AH$2,"",IF(Table1[[#This Row],[Date]]&lt;$AH$3,"Edge","Elite Combo"))</f>
        <v/>
      </c>
      <c r="AI111" s="218">
        <f>Table1[[#This Row],[Time]]</f>
        <v>0.53819444444444442</v>
      </c>
      <c r="AJ111" s="219" t="str">
        <f>Table1[[#This Row],[Track]]</f>
        <v>Rosehill</v>
      </c>
      <c r="AK111" s="216">
        <f>Table1[[#This Row],[Race ]]</f>
        <v>3</v>
      </c>
      <c r="AL111" s="219">
        <f>Table1[[#This Row],[TAB]]</f>
        <v>9</v>
      </c>
      <c r="AM111" s="219" t="str">
        <f>Table1[[#This Row],[Selection]]</f>
        <v>Sweysive</v>
      </c>
      <c r="AN111" s="220" t="str">
        <f>Table1[[#This Row],[Sources]]</f>
        <v>E4-10</v>
      </c>
      <c r="AO111" s="219">
        <f>Table1[[#This Row],[Scale Bet]]</f>
        <v>20</v>
      </c>
    </row>
    <row r="112" spans="5:41" ht="16.5" customHeight="1" x14ac:dyDescent="0.25">
      <c r="E112" s="185">
        <v>45164</v>
      </c>
      <c r="F112" s="35">
        <v>0.54861111111111105</v>
      </c>
      <c r="G112" s="36" t="s">
        <v>100</v>
      </c>
      <c r="H112" s="36">
        <v>2</v>
      </c>
      <c r="I112" s="36">
        <v>9</v>
      </c>
      <c r="J112" s="36" t="s">
        <v>832</v>
      </c>
      <c r="K112" s="36" t="s">
        <v>13</v>
      </c>
      <c r="L112" s="165">
        <v>13</v>
      </c>
      <c r="M112" s="134">
        <f t="shared" si="13"/>
        <v>13</v>
      </c>
      <c r="N112" s="36">
        <f t="shared" si="14"/>
        <v>1</v>
      </c>
      <c r="O112" s="135" t="str">
        <f t="shared" si="15"/>
        <v>Nat-13</v>
      </c>
      <c r="P112" s="186" t="str">
        <f t="shared" si="16"/>
        <v>OK</v>
      </c>
      <c r="Q112" s="187">
        <f t="shared" si="17"/>
        <v>52</v>
      </c>
      <c r="R112" s="150"/>
      <c r="S112" s="187" t="str">
        <f t="shared" si="18"/>
        <v/>
      </c>
      <c r="T112" s="136" t="str">
        <f t="shared" si="19"/>
        <v>The Prodigal Son</v>
      </c>
      <c r="U112" s="137" t="str">
        <f>IF(P112="","",IF(N112=1,"",IF(Q112="","",IF(Q112&lt;=100,100,IF(Table1[[#This Row],[Day]]="Wed",100,200)))))</f>
        <v/>
      </c>
      <c r="V112" s="137" t="str">
        <f t="shared" si="20"/>
        <v/>
      </c>
      <c r="W112" s="137" t="str">
        <f t="shared" si="21"/>
        <v/>
      </c>
      <c r="X112" s="133">
        <f>100</f>
        <v>100</v>
      </c>
      <c r="Y112" s="133" t="str">
        <f t="shared" si="22"/>
        <v/>
      </c>
      <c r="Z112" s="133">
        <f t="shared" si="23"/>
        <v>-100</v>
      </c>
      <c r="AA112" s="134" t="str">
        <f>TEXT(Table1[[#This Row],[Date]],"DDD")</f>
        <v>Sat</v>
      </c>
      <c r="AB112" s="133" t="str">
        <f>IF(OR(G112="Doomben",G112="Eagle Farm"),"Q",IF(AND(Q112&gt;1,Q112&lt;55,Table1[[#This Row],[Source]]="Nat"),"Nat OK",IF(AND(Table1[[#This Row],[Source]]&lt;&gt;"Nat",Q112&lt;55),"Poor &lt;55",IF(OR(G112="Randwick",G112="Flemington",G112="Caulfield",G112="Sandown Lake",G112="Sandown Hill"),"Best","ave"))))</f>
        <v>Nat OK</v>
      </c>
      <c r="AC112" s="133">
        <f>IF(Q112="","",IF(AB112="Poor &lt;55",$AC$2*0.2%,IF(AND(AB112="Q",AA112&lt;&gt;"Wed"),$AC$2*0.4%,IF(AND(AB112="Q",AA112="Wed"),$AC$2*0.5%,IF(AND(AB112="Ave",U112=100),$AC$2*0.5%,IF(AND(AB112="ave",U112="",N112=1,AG112="Bush"),$AC$2*1%,IF(AND(AB112="ave",U112="",Q112&gt;100),$AC$2*1.3%,IF(AND(AB112="ave",U112=""),$AC$2*1.2%,IF(AND(AB112="Ave",U112=200),$AC$2*1%,IF(AND(AB112="Best",U112=200),$AC$2*1.5%,IF(AND(AB112="Best",U112="",K112&lt;&gt;"Pro Syd"),$AC$2*0.5%,IF(AND(AB112="Best",U112=""),$AC$2*1%,IF(AND(AB112="Best",U112=100,Table1[[#This Row],[State]]="NSW"),$AC$2*0.4%,IF(AND(AB112="Best",U112=100),$AC$2*1%,IF(Table1[[#This Row],[Adj]]="Nat OK",$AC$2*0.5%,"xxx")))))))))))))))</f>
        <v>50</v>
      </c>
      <c r="AD112" s="133" t="str">
        <f t="shared" si="24"/>
        <v/>
      </c>
      <c r="AE112" s="133">
        <f t="shared" si="25"/>
        <v>-50</v>
      </c>
      <c r="AF112" s="133" t="str">
        <f>VLOOKUP(Table1[[#This Row],[Track]],$F$2672:$H$2715,2,FALSE)</f>
        <v>Vic</v>
      </c>
      <c r="AG112" s="133" t="str">
        <f>VLOOKUP(Table1[[#This Row],[Track]],$F$2672:$H$2715,3,FALSE)</f>
        <v>-</v>
      </c>
      <c r="AH112" s="133" t="str">
        <f>IF(Table1[[#This Row],[Date]]&lt;$AH$2,"",IF(Table1[[#This Row],[Date]]&lt;$AH$3,"Edge","Elite Combo"))</f>
        <v/>
      </c>
      <c r="AI112" s="218">
        <f>Table1[[#This Row],[Time]]</f>
        <v>0.54861111111111105</v>
      </c>
      <c r="AJ112" s="219" t="str">
        <f>Table1[[#This Row],[Track]]</f>
        <v>Moonee Valley</v>
      </c>
      <c r="AK112" s="216">
        <f>Table1[[#This Row],[Race ]]</f>
        <v>2</v>
      </c>
      <c r="AL112" s="219">
        <f>Table1[[#This Row],[TAB]]</f>
        <v>9</v>
      </c>
      <c r="AM112" s="219" t="str">
        <f>Table1[[#This Row],[Selection]]</f>
        <v>The Prodigal Son</v>
      </c>
      <c r="AN112" s="220" t="str">
        <f>Table1[[#This Row],[Sources]]</f>
        <v>Nat-13</v>
      </c>
      <c r="AO112" s="219">
        <f>Table1[[#This Row],[Scale Bet]]</f>
        <v>50</v>
      </c>
    </row>
    <row r="113" spans="5:41" ht="16.5" customHeight="1" x14ac:dyDescent="0.25">
      <c r="E113" s="185">
        <v>45164</v>
      </c>
      <c r="F113" s="35">
        <v>0.5625</v>
      </c>
      <c r="G113" s="36" t="s">
        <v>17</v>
      </c>
      <c r="H113" s="36">
        <v>4</v>
      </c>
      <c r="I113" s="36">
        <v>6</v>
      </c>
      <c r="J113" s="36" t="s">
        <v>1037</v>
      </c>
      <c r="K113" s="36" t="s">
        <v>60</v>
      </c>
      <c r="L113" s="165">
        <v>10</v>
      </c>
      <c r="M113" s="134">
        <f t="shared" si="13"/>
        <v>10</v>
      </c>
      <c r="N113" s="36">
        <f t="shared" si="14"/>
        <v>1</v>
      </c>
      <c r="O113" s="135" t="str">
        <f t="shared" si="15"/>
        <v>Pro Syd-10</v>
      </c>
      <c r="P113" s="186" t="str">
        <f t="shared" si="16"/>
        <v>OK</v>
      </c>
      <c r="Q113" s="187">
        <f t="shared" si="17"/>
        <v>40</v>
      </c>
      <c r="R113" s="150"/>
      <c r="S113" s="187" t="str">
        <f t="shared" si="18"/>
        <v/>
      </c>
      <c r="T113" s="136" t="str">
        <f t="shared" si="19"/>
        <v>Dreamdeel</v>
      </c>
      <c r="U113" s="137" t="str">
        <f>IF(P113="","",IF(N113=1,"",IF(Q113="","",IF(Q113&lt;=100,100,IF(Table1[[#This Row],[Day]]="Wed",100,200)))))</f>
        <v/>
      </c>
      <c r="V113" s="137" t="str">
        <f t="shared" si="20"/>
        <v/>
      </c>
      <c r="W113" s="137" t="str">
        <f t="shared" si="21"/>
        <v/>
      </c>
      <c r="X113" s="133">
        <f>100</f>
        <v>100</v>
      </c>
      <c r="Y113" s="133" t="str">
        <f t="shared" si="22"/>
        <v/>
      </c>
      <c r="Z113" s="133">
        <f t="shared" si="23"/>
        <v>-100</v>
      </c>
      <c r="AA113" s="134" t="str">
        <f>TEXT(Table1[[#This Row],[Date]],"DDD")</f>
        <v>Sat</v>
      </c>
      <c r="AB113" s="133" t="str">
        <f>IF(OR(G113="Doomben",G113="Eagle Farm"),"Q",IF(AND(Q113&gt;1,Q113&lt;55,Table1[[#This Row],[Source]]="Nat"),"Nat OK",IF(AND(Table1[[#This Row],[Source]]&lt;&gt;"Nat",Q113&lt;55),"Poor &lt;55",IF(OR(G113="Randwick",G113="Flemington",G113="Caulfield",G113="Sandown Lake",G113="Sandown Hill"),"Best","ave"))))</f>
        <v>Poor &lt;55</v>
      </c>
      <c r="AC113" s="133">
        <f>IF(Q113="","",IF(AB113="Poor &lt;55",$AC$2*0.2%,IF(AND(AB113="Q",AA113&lt;&gt;"Wed"),$AC$2*0.4%,IF(AND(AB113="Q",AA113="Wed"),$AC$2*0.5%,IF(AND(AB113="Ave",U113=100),$AC$2*0.5%,IF(AND(AB113="ave",U113="",N113=1,AG113="Bush"),$AC$2*1%,IF(AND(AB113="ave",U113="",Q113&gt;100),$AC$2*1.3%,IF(AND(AB113="ave",U113=""),$AC$2*1.2%,IF(AND(AB113="Ave",U113=200),$AC$2*1%,IF(AND(AB113="Best",U113=200),$AC$2*1.5%,IF(AND(AB113="Best",U113="",K113&lt;&gt;"Pro Syd"),$AC$2*0.5%,IF(AND(AB113="Best",U113=""),$AC$2*1%,IF(AND(AB113="Best",U113=100,Table1[[#This Row],[State]]="NSW"),$AC$2*0.4%,IF(AND(AB113="Best",U113=100),$AC$2*1%,IF(Table1[[#This Row],[Adj]]="Nat OK",$AC$2*0.5%,"xxx")))))))))))))))</f>
        <v>20</v>
      </c>
      <c r="AD113" s="133" t="str">
        <f t="shared" si="24"/>
        <v/>
      </c>
      <c r="AE113" s="133">
        <f t="shared" si="25"/>
        <v>-20</v>
      </c>
      <c r="AF113" s="133" t="str">
        <f>VLOOKUP(Table1[[#This Row],[Track]],$F$2672:$H$2715,2,FALSE)</f>
        <v>NSW</v>
      </c>
      <c r="AG113" s="133" t="str">
        <f>VLOOKUP(Table1[[#This Row],[Track]],$F$2672:$H$2715,3,FALSE)</f>
        <v>-</v>
      </c>
      <c r="AH113" s="133" t="str">
        <f>IF(Table1[[#This Row],[Date]]&lt;$AH$2,"",IF(Table1[[#This Row],[Date]]&lt;$AH$3,"Edge","Elite Combo"))</f>
        <v/>
      </c>
      <c r="AI113" s="218">
        <f>Table1[[#This Row],[Time]]</f>
        <v>0.5625</v>
      </c>
      <c r="AJ113" s="219" t="str">
        <f>Table1[[#This Row],[Track]]</f>
        <v>Rosehill</v>
      </c>
      <c r="AK113" s="216">
        <f>Table1[[#This Row],[Race ]]</f>
        <v>4</v>
      </c>
      <c r="AL113" s="219">
        <f>Table1[[#This Row],[TAB]]</f>
        <v>6</v>
      </c>
      <c r="AM113" s="219" t="str">
        <f>Table1[[#This Row],[Selection]]</f>
        <v>Dreamdeel</v>
      </c>
      <c r="AN113" s="220" t="str">
        <f>Table1[[#This Row],[Sources]]</f>
        <v>Pro Syd-10</v>
      </c>
      <c r="AO113" s="219">
        <f>Table1[[#This Row],[Scale Bet]]</f>
        <v>20</v>
      </c>
    </row>
    <row r="114" spans="5:41" ht="16.5" customHeight="1" x14ac:dyDescent="0.25">
      <c r="E114" s="185">
        <v>45164</v>
      </c>
      <c r="F114" s="35">
        <v>0.5625</v>
      </c>
      <c r="G114" s="36" t="s">
        <v>17</v>
      </c>
      <c r="H114" s="36">
        <v>4</v>
      </c>
      <c r="I114" s="36">
        <v>13</v>
      </c>
      <c r="J114" s="36" t="s">
        <v>833</v>
      </c>
      <c r="K114" s="36" t="s">
        <v>13</v>
      </c>
      <c r="L114" s="165">
        <v>13</v>
      </c>
      <c r="M114" s="134">
        <f t="shared" si="13"/>
        <v>13</v>
      </c>
      <c r="N114" s="36">
        <f t="shared" si="14"/>
        <v>1</v>
      </c>
      <c r="O114" s="135" t="str">
        <f t="shared" si="15"/>
        <v>Nat-13</v>
      </c>
      <c r="P114" s="186" t="str">
        <f t="shared" si="16"/>
        <v>OK</v>
      </c>
      <c r="Q114" s="187">
        <f t="shared" si="17"/>
        <v>52</v>
      </c>
      <c r="R114" s="150"/>
      <c r="S114" s="187" t="str">
        <f t="shared" si="18"/>
        <v/>
      </c>
      <c r="T114" s="136" t="str">
        <f t="shared" si="19"/>
        <v>Vain Invader</v>
      </c>
      <c r="U114" s="137" t="str">
        <f>IF(P114="","",IF(N114=1,"",IF(Q114="","",IF(Q114&lt;=100,100,IF(Table1[[#This Row],[Day]]="Wed",100,200)))))</f>
        <v/>
      </c>
      <c r="V114" s="137" t="str">
        <f t="shared" si="20"/>
        <v/>
      </c>
      <c r="W114" s="137" t="str">
        <f t="shared" si="21"/>
        <v/>
      </c>
      <c r="X114" s="133">
        <f>100</f>
        <v>100</v>
      </c>
      <c r="Y114" s="133" t="str">
        <f t="shared" si="22"/>
        <v/>
      </c>
      <c r="Z114" s="133">
        <f t="shared" si="23"/>
        <v>-100</v>
      </c>
      <c r="AA114" s="134" t="str">
        <f>TEXT(Table1[[#This Row],[Date]],"DDD")</f>
        <v>Sat</v>
      </c>
      <c r="AB114" s="133" t="str">
        <f>IF(OR(G114="Doomben",G114="Eagle Farm"),"Q",IF(AND(Q114&gt;1,Q114&lt;55,Table1[[#This Row],[Source]]="Nat"),"Nat OK",IF(AND(Table1[[#This Row],[Source]]&lt;&gt;"Nat",Q114&lt;55),"Poor &lt;55",IF(OR(G114="Randwick",G114="Flemington",G114="Caulfield",G114="Sandown Lake",G114="Sandown Hill"),"Best","ave"))))</f>
        <v>Nat OK</v>
      </c>
      <c r="AC114" s="133">
        <f>IF(Q114="","",IF(AB114="Poor &lt;55",$AC$2*0.2%,IF(AND(AB114="Q",AA114&lt;&gt;"Wed"),$AC$2*0.4%,IF(AND(AB114="Q",AA114="Wed"),$AC$2*0.5%,IF(AND(AB114="Ave",U114=100),$AC$2*0.5%,IF(AND(AB114="ave",U114="",N114=1,AG114="Bush"),$AC$2*1%,IF(AND(AB114="ave",U114="",Q114&gt;100),$AC$2*1.3%,IF(AND(AB114="ave",U114=""),$AC$2*1.2%,IF(AND(AB114="Ave",U114=200),$AC$2*1%,IF(AND(AB114="Best",U114=200),$AC$2*1.5%,IF(AND(AB114="Best",U114="",K114&lt;&gt;"Pro Syd"),$AC$2*0.5%,IF(AND(AB114="Best",U114=""),$AC$2*1%,IF(AND(AB114="Best",U114=100,Table1[[#This Row],[State]]="NSW"),$AC$2*0.4%,IF(AND(AB114="Best",U114=100),$AC$2*1%,IF(Table1[[#This Row],[Adj]]="Nat OK",$AC$2*0.5%,"xxx")))))))))))))))</f>
        <v>50</v>
      </c>
      <c r="AD114" s="133" t="str">
        <f t="shared" si="24"/>
        <v/>
      </c>
      <c r="AE114" s="133">
        <f t="shared" si="25"/>
        <v>-50</v>
      </c>
      <c r="AF114" s="133" t="str">
        <f>VLOOKUP(Table1[[#This Row],[Track]],$F$2672:$H$2715,2,FALSE)</f>
        <v>NSW</v>
      </c>
      <c r="AG114" s="133" t="str">
        <f>VLOOKUP(Table1[[#This Row],[Track]],$F$2672:$H$2715,3,FALSE)</f>
        <v>-</v>
      </c>
      <c r="AH114" s="133" t="str">
        <f>IF(Table1[[#This Row],[Date]]&lt;$AH$2,"",IF(Table1[[#This Row],[Date]]&lt;$AH$3,"Edge","Elite Combo"))</f>
        <v/>
      </c>
      <c r="AI114" s="218">
        <f>Table1[[#This Row],[Time]]</f>
        <v>0.5625</v>
      </c>
      <c r="AJ114" s="219" t="str">
        <f>Table1[[#This Row],[Track]]</f>
        <v>Rosehill</v>
      </c>
      <c r="AK114" s="216">
        <f>Table1[[#This Row],[Race ]]</f>
        <v>4</v>
      </c>
      <c r="AL114" s="219">
        <f>Table1[[#This Row],[TAB]]</f>
        <v>13</v>
      </c>
      <c r="AM114" s="219" t="str">
        <f>Table1[[#This Row],[Selection]]</f>
        <v>Vain Invader</v>
      </c>
      <c r="AN114" s="220" t="str">
        <f>Table1[[#This Row],[Sources]]</f>
        <v>Nat-13</v>
      </c>
      <c r="AO114" s="219">
        <f>Table1[[#This Row],[Scale Bet]]</f>
        <v>50</v>
      </c>
    </row>
    <row r="115" spans="5:41" ht="16.5" customHeight="1" x14ac:dyDescent="0.25">
      <c r="E115" s="185">
        <v>45164</v>
      </c>
      <c r="F115" s="35">
        <v>0.58680555555555558</v>
      </c>
      <c r="G115" s="36" t="s">
        <v>17</v>
      </c>
      <c r="H115" s="36">
        <v>5</v>
      </c>
      <c r="I115" s="36">
        <v>7</v>
      </c>
      <c r="J115" s="36" t="s">
        <v>329</v>
      </c>
      <c r="K115" s="36" t="s">
        <v>13</v>
      </c>
      <c r="L115" s="165">
        <v>13</v>
      </c>
      <c r="M115" s="134">
        <f t="shared" si="13"/>
        <v>13</v>
      </c>
      <c r="N115" s="36">
        <f t="shared" si="14"/>
        <v>1</v>
      </c>
      <c r="O115" s="135" t="str">
        <f t="shared" si="15"/>
        <v>Nat-13</v>
      </c>
      <c r="P115" s="186" t="str">
        <f t="shared" si="16"/>
        <v>OK</v>
      </c>
      <c r="Q115" s="187">
        <f t="shared" si="17"/>
        <v>52</v>
      </c>
      <c r="R115" s="150"/>
      <c r="S115" s="187" t="str">
        <f t="shared" si="18"/>
        <v/>
      </c>
      <c r="T115" s="136" t="str">
        <f t="shared" si="19"/>
        <v>Smashing Eagle</v>
      </c>
      <c r="U115" s="137" t="str">
        <f>IF(P115="","",IF(N115=1,"",IF(Q115="","",IF(Q115&lt;=100,100,IF(Table1[[#This Row],[Day]]="Wed",100,200)))))</f>
        <v/>
      </c>
      <c r="V115" s="137" t="str">
        <f t="shared" si="20"/>
        <v/>
      </c>
      <c r="W115" s="137" t="str">
        <f t="shared" si="21"/>
        <v/>
      </c>
      <c r="X115" s="133">
        <f>100</f>
        <v>100</v>
      </c>
      <c r="Y115" s="133" t="str">
        <f t="shared" si="22"/>
        <v/>
      </c>
      <c r="Z115" s="133">
        <f t="shared" si="23"/>
        <v>-100</v>
      </c>
      <c r="AA115" s="134" t="str">
        <f>TEXT(Table1[[#This Row],[Date]],"DDD")</f>
        <v>Sat</v>
      </c>
      <c r="AB115" s="133" t="str">
        <f>IF(OR(G115="Doomben",G115="Eagle Farm"),"Q",IF(AND(Q115&gt;1,Q115&lt;55,Table1[[#This Row],[Source]]="Nat"),"Nat OK",IF(AND(Table1[[#This Row],[Source]]&lt;&gt;"Nat",Q115&lt;55),"Poor &lt;55",IF(OR(G115="Randwick",G115="Flemington",G115="Caulfield",G115="Sandown Lake",G115="Sandown Hill"),"Best","ave"))))</f>
        <v>Nat OK</v>
      </c>
      <c r="AC115" s="133">
        <f>IF(Q115="","",IF(AB115="Poor &lt;55",$AC$2*0.2%,IF(AND(AB115="Q",AA115&lt;&gt;"Wed"),$AC$2*0.4%,IF(AND(AB115="Q",AA115="Wed"),$AC$2*0.5%,IF(AND(AB115="Ave",U115=100),$AC$2*0.5%,IF(AND(AB115="ave",U115="",N115=1,AG115="Bush"),$AC$2*1%,IF(AND(AB115="ave",U115="",Q115&gt;100),$AC$2*1.3%,IF(AND(AB115="ave",U115=""),$AC$2*1.2%,IF(AND(AB115="Ave",U115=200),$AC$2*1%,IF(AND(AB115="Best",U115=200),$AC$2*1.5%,IF(AND(AB115="Best",U115="",K115&lt;&gt;"Pro Syd"),$AC$2*0.5%,IF(AND(AB115="Best",U115=""),$AC$2*1%,IF(AND(AB115="Best",U115=100,Table1[[#This Row],[State]]="NSW"),$AC$2*0.4%,IF(AND(AB115="Best",U115=100),$AC$2*1%,IF(Table1[[#This Row],[Adj]]="Nat OK",$AC$2*0.5%,"xxx")))))))))))))))</f>
        <v>50</v>
      </c>
      <c r="AD115" s="133" t="str">
        <f t="shared" si="24"/>
        <v/>
      </c>
      <c r="AE115" s="133">
        <f t="shared" si="25"/>
        <v>-50</v>
      </c>
      <c r="AF115" s="133" t="str">
        <f>VLOOKUP(Table1[[#This Row],[Track]],$F$2672:$H$2715,2,FALSE)</f>
        <v>NSW</v>
      </c>
      <c r="AG115" s="133" t="str">
        <f>VLOOKUP(Table1[[#This Row],[Track]],$F$2672:$H$2715,3,FALSE)</f>
        <v>-</v>
      </c>
      <c r="AH115" s="133" t="str">
        <f>IF(Table1[[#This Row],[Date]]&lt;$AH$2,"",IF(Table1[[#This Row],[Date]]&lt;$AH$3,"Edge","Elite Combo"))</f>
        <v/>
      </c>
      <c r="AI115" s="218">
        <f>Table1[[#This Row],[Time]]</f>
        <v>0.58680555555555558</v>
      </c>
      <c r="AJ115" s="219" t="str">
        <f>Table1[[#This Row],[Track]]</f>
        <v>Rosehill</v>
      </c>
      <c r="AK115" s="216">
        <f>Table1[[#This Row],[Race ]]</f>
        <v>5</v>
      </c>
      <c r="AL115" s="219">
        <f>Table1[[#This Row],[TAB]]</f>
        <v>7</v>
      </c>
      <c r="AM115" s="219" t="str">
        <f>Table1[[#This Row],[Selection]]</f>
        <v>Smashing Eagle</v>
      </c>
      <c r="AN115" s="220" t="str">
        <f>Table1[[#This Row],[Sources]]</f>
        <v>Nat-13</v>
      </c>
      <c r="AO115" s="219">
        <f>Table1[[#This Row],[Scale Bet]]</f>
        <v>50</v>
      </c>
    </row>
    <row r="116" spans="5:41" ht="16.5" customHeight="1" x14ac:dyDescent="0.25">
      <c r="E116" s="185">
        <v>45164</v>
      </c>
      <c r="F116" s="35">
        <v>0.58680555555555558</v>
      </c>
      <c r="G116" s="36" t="s">
        <v>17</v>
      </c>
      <c r="H116" s="36">
        <v>5</v>
      </c>
      <c r="I116" s="36">
        <v>9</v>
      </c>
      <c r="J116" s="36" t="s">
        <v>771</v>
      </c>
      <c r="K116" s="36" t="s">
        <v>60</v>
      </c>
      <c r="L116" s="165">
        <v>15</v>
      </c>
      <c r="M116" s="134">
        <f t="shared" si="13"/>
        <v>15</v>
      </c>
      <c r="N116" s="36">
        <f t="shared" si="14"/>
        <v>1</v>
      </c>
      <c r="O116" s="135" t="str">
        <f t="shared" si="15"/>
        <v>Pro Syd-15</v>
      </c>
      <c r="P116" s="186" t="str">
        <f t="shared" si="16"/>
        <v>OK</v>
      </c>
      <c r="Q116" s="187">
        <f t="shared" si="17"/>
        <v>60</v>
      </c>
      <c r="R116" s="150">
        <v>4.4000000000000004</v>
      </c>
      <c r="S116" s="187">
        <f t="shared" si="18"/>
        <v>264</v>
      </c>
      <c r="T116" s="136" t="str">
        <f t="shared" si="19"/>
        <v>Xtravagant Star</v>
      </c>
      <c r="U116" s="137" t="str">
        <f>IF(P116="","",IF(N116=1,"",IF(Q116="","",IF(Q116&lt;=100,100,IF(Table1[[#This Row],[Day]]="Wed",100,200)))))</f>
        <v/>
      </c>
      <c r="V116" s="137" t="str">
        <f t="shared" si="20"/>
        <v/>
      </c>
      <c r="W116" s="137" t="str">
        <f t="shared" si="21"/>
        <v/>
      </c>
      <c r="X116" s="133">
        <f>100</f>
        <v>100</v>
      </c>
      <c r="Y116" s="133">
        <f t="shared" si="22"/>
        <v>440.00000000000006</v>
      </c>
      <c r="Z116" s="133">
        <f t="shared" si="23"/>
        <v>340.00000000000006</v>
      </c>
      <c r="AA116" s="134" t="str">
        <f>TEXT(Table1[[#This Row],[Date]],"DDD")</f>
        <v>Sat</v>
      </c>
      <c r="AB116" s="133" t="str">
        <f>IF(OR(G116="Doomben",G116="Eagle Farm"),"Q",IF(AND(Q116&gt;1,Q116&lt;55,Table1[[#This Row],[Source]]="Nat"),"Nat OK",IF(AND(Table1[[#This Row],[Source]]&lt;&gt;"Nat",Q116&lt;55),"Poor &lt;55",IF(OR(G116="Randwick",G116="Flemington",G116="Caulfield",G116="Sandown Lake",G116="Sandown Hill"),"Best","ave"))))</f>
        <v>ave</v>
      </c>
      <c r="AC116" s="133">
        <f>IF(Q116="","",IF(AB116="Poor &lt;55",$AC$2*0.2%,IF(AND(AB116="Q",AA116&lt;&gt;"Wed"),$AC$2*0.4%,IF(AND(AB116="Q",AA116="Wed"),$AC$2*0.5%,IF(AND(AB116="Ave",U116=100),$AC$2*0.5%,IF(AND(AB116="ave",U116="",N116=1,AG116="Bush"),$AC$2*1%,IF(AND(AB116="ave",U116="",Q116&gt;100),$AC$2*1.3%,IF(AND(AB116="ave",U116=""),$AC$2*1.2%,IF(AND(AB116="Ave",U116=200),$AC$2*1%,IF(AND(AB116="Best",U116=200),$AC$2*1.5%,IF(AND(AB116="Best",U116="",K116&lt;&gt;"Pro Syd"),$AC$2*0.5%,IF(AND(AB116="Best",U116=""),$AC$2*1%,IF(AND(AB116="Best",U116=100,Table1[[#This Row],[State]]="NSW"),$AC$2*0.4%,IF(AND(AB116="Best",U116=100),$AC$2*1%,IF(Table1[[#This Row],[Adj]]="Nat OK",$AC$2*0.5%,"xxx")))))))))))))))</f>
        <v>120</v>
      </c>
      <c r="AD116" s="133">
        <f t="shared" si="24"/>
        <v>528</v>
      </c>
      <c r="AE116" s="133">
        <f t="shared" si="25"/>
        <v>408</v>
      </c>
      <c r="AF116" s="133" t="str">
        <f>VLOOKUP(Table1[[#This Row],[Track]],$F$2672:$H$2715,2,FALSE)</f>
        <v>NSW</v>
      </c>
      <c r="AG116" s="133" t="str">
        <f>VLOOKUP(Table1[[#This Row],[Track]],$F$2672:$H$2715,3,FALSE)</f>
        <v>-</v>
      </c>
      <c r="AH116" s="133" t="str">
        <f>IF(Table1[[#This Row],[Date]]&lt;$AH$2,"",IF(Table1[[#This Row],[Date]]&lt;$AH$3,"Edge","Elite Combo"))</f>
        <v/>
      </c>
      <c r="AI116" s="218">
        <f>Table1[[#This Row],[Time]]</f>
        <v>0.58680555555555558</v>
      </c>
      <c r="AJ116" s="219" t="str">
        <f>Table1[[#This Row],[Track]]</f>
        <v>Rosehill</v>
      </c>
      <c r="AK116" s="216">
        <f>Table1[[#This Row],[Race ]]</f>
        <v>5</v>
      </c>
      <c r="AL116" s="219">
        <f>Table1[[#This Row],[TAB]]</f>
        <v>9</v>
      </c>
      <c r="AM116" s="219" t="str">
        <f>Table1[[#This Row],[Selection]]</f>
        <v>Xtravagant Star</v>
      </c>
      <c r="AN116" s="220" t="str">
        <f>Table1[[#This Row],[Sources]]</f>
        <v>Pro Syd-15</v>
      </c>
      <c r="AO116" s="219">
        <f>Table1[[#This Row],[Scale Bet]]</f>
        <v>120</v>
      </c>
    </row>
    <row r="117" spans="5:41" ht="16.5" customHeight="1" x14ac:dyDescent="0.25">
      <c r="E117" s="185">
        <v>45164</v>
      </c>
      <c r="F117" s="35">
        <v>0.59236111111111112</v>
      </c>
      <c r="G117" s="36" t="s">
        <v>217</v>
      </c>
      <c r="H117" s="36">
        <v>5</v>
      </c>
      <c r="I117" s="36">
        <v>12</v>
      </c>
      <c r="J117" s="36" t="s">
        <v>834</v>
      </c>
      <c r="K117" s="36" t="s">
        <v>13</v>
      </c>
      <c r="L117" s="165">
        <v>11</v>
      </c>
      <c r="M117" s="134">
        <f t="shared" si="13"/>
        <v>11</v>
      </c>
      <c r="N117" s="36">
        <f t="shared" si="14"/>
        <v>1</v>
      </c>
      <c r="O117" s="135" t="str">
        <f t="shared" si="15"/>
        <v>Nat-11</v>
      </c>
      <c r="P117" s="186" t="str">
        <f t="shared" si="16"/>
        <v/>
      </c>
      <c r="Q117" s="187">
        <f t="shared" si="17"/>
        <v>44</v>
      </c>
      <c r="R117" s="150">
        <v>3.2</v>
      </c>
      <c r="S117" s="187">
        <f t="shared" si="18"/>
        <v>140.80000000000001</v>
      </c>
      <c r="T117" s="136" t="str">
        <f t="shared" si="19"/>
        <v>Viminele</v>
      </c>
      <c r="U117" s="137" t="str">
        <f>IF(P117="","",IF(N117=1,"",IF(Q117="","",IF(Q117&lt;=100,100,IF(Table1[[#This Row],[Day]]="Wed",100,200)))))</f>
        <v/>
      </c>
      <c r="V117" s="137" t="str">
        <f t="shared" si="20"/>
        <v/>
      </c>
      <c r="W117" s="137" t="str">
        <f t="shared" si="21"/>
        <v/>
      </c>
      <c r="X117" s="133">
        <f>100</f>
        <v>100</v>
      </c>
      <c r="Y117" s="133">
        <f t="shared" si="22"/>
        <v>320</v>
      </c>
      <c r="Z117" s="133">
        <f t="shared" si="23"/>
        <v>220</v>
      </c>
      <c r="AA117" s="134" t="str">
        <f>TEXT(Table1[[#This Row],[Date]],"DDD")</f>
        <v>Sat</v>
      </c>
      <c r="AB117" s="133" t="str">
        <f>IF(OR(G117="Doomben",G117="Eagle Farm"),"Q",IF(AND(Q117&gt;1,Q117&lt;55,Table1[[#This Row],[Source]]="Nat"),"Nat OK",IF(AND(Table1[[#This Row],[Source]]&lt;&gt;"Nat",Q117&lt;55),"Poor &lt;55",IF(OR(G117="Randwick",G117="Flemington",G117="Caulfield",G117="Sandown Lake",G117="Sandown Hill"),"Best","ave"))))</f>
        <v>Q</v>
      </c>
      <c r="AC117" s="133">
        <f>IF(Q117="","",IF(AB117="Poor &lt;55",$AC$2*0.2%,IF(AND(AB117="Q",AA117&lt;&gt;"Wed"),$AC$2*0.4%,IF(AND(AB117="Q",AA117="Wed"),$AC$2*0.5%,IF(AND(AB117="Ave",U117=100),$AC$2*0.5%,IF(AND(AB117="ave",U117="",N117=1,AG117="Bush"),$AC$2*1%,IF(AND(AB117="ave",U117="",Q117&gt;100),$AC$2*1.3%,IF(AND(AB117="ave",U117=""),$AC$2*1.2%,IF(AND(AB117="Ave",U117=200),$AC$2*1%,IF(AND(AB117="Best",U117=200),$AC$2*1.5%,IF(AND(AB117="Best",U117="",K117&lt;&gt;"Pro Syd"),$AC$2*0.5%,IF(AND(AB117="Best",U117=""),$AC$2*1%,IF(AND(AB117="Best",U117=100,Table1[[#This Row],[State]]="NSW"),$AC$2*0.4%,IF(AND(AB117="Best",U117=100),$AC$2*1%,IF(Table1[[#This Row],[Adj]]="Nat OK",$AC$2*0.5%,"xxx")))))))))))))))</f>
        <v>40</v>
      </c>
      <c r="AD117" s="133">
        <f t="shared" si="24"/>
        <v>128</v>
      </c>
      <c r="AE117" s="133">
        <f t="shared" si="25"/>
        <v>88</v>
      </c>
      <c r="AF117" s="133" t="str">
        <f>VLOOKUP(Table1[[#This Row],[Track]],$F$2672:$H$2715,2,FALSE)</f>
        <v>Qld</v>
      </c>
      <c r="AG117" s="133" t="str">
        <f>VLOOKUP(Table1[[#This Row],[Track]],$F$2672:$H$2715,3,FALSE)</f>
        <v>-</v>
      </c>
      <c r="AH117" s="133" t="str">
        <f>IF(Table1[[#This Row],[Date]]&lt;$AH$2,"",IF(Table1[[#This Row],[Date]]&lt;$AH$3,"Edge","Elite Combo"))</f>
        <v/>
      </c>
      <c r="AI117" s="218">
        <f>Table1[[#This Row],[Time]]</f>
        <v>0.59236111111111112</v>
      </c>
      <c r="AJ117" s="219" t="str">
        <f>Table1[[#This Row],[Track]]</f>
        <v>Doomben</v>
      </c>
      <c r="AK117" s="216">
        <f>Table1[[#This Row],[Race ]]</f>
        <v>5</v>
      </c>
      <c r="AL117" s="219">
        <f>Table1[[#This Row],[TAB]]</f>
        <v>12</v>
      </c>
      <c r="AM117" s="219" t="str">
        <f>Table1[[#This Row],[Selection]]</f>
        <v>Viminele</v>
      </c>
      <c r="AN117" s="220" t="str">
        <f>Table1[[#This Row],[Sources]]</f>
        <v>Nat-11</v>
      </c>
      <c r="AO117" s="219">
        <f>Table1[[#This Row],[Scale Bet]]</f>
        <v>40</v>
      </c>
    </row>
    <row r="118" spans="5:41" ht="16.5" customHeight="1" x14ac:dyDescent="0.25">
      <c r="E118" s="185">
        <v>45164</v>
      </c>
      <c r="F118" s="35">
        <v>0.61111111111111105</v>
      </c>
      <c r="G118" s="36" t="s">
        <v>17</v>
      </c>
      <c r="H118" s="36">
        <v>6</v>
      </c>
      <c r="I118" s="36">
        <v>5</v>
      </c>
      <c r="J118" s="36" t="s">
        <v>596</v>
      </c>
      <c r="K118" s="36" t="s">
        <v>1</v>
      </c>
      <c r="L118" s="165">
        <v>10</v>
      </c>
      <c r="M118" s="134">
        <f t="shared" si="13"/>
        <v>10</v>
      </c>
      <c r="N118" s="36">
        <f t="shared" si="14"/>
        <v>1</v>
      </c>
      <c r="O118" s="135" t="str">
        <f t="shared" si="15"/>
        <v>E4-10</v>
      </c>
      <c r="P118" s="186" t="str">
        <f t="shared" si="16"/>
        <v>OK</v>
      </c>
      <c r="Q118" s="187">
        <f t="shared" si="17"/>
        <v>40</v>
      </c>
      <c r="R118" s="150"/>
      <c r="S118" s="187" t="str">
        <f t="shared" si="18"/>
        <v/>
      </c>
      <c r="T118" s="136" t="str">
        <f t="shared" si="19"/>
        <v>Call Di</v>
      </c>
      <c r="U118" s="137" t="str">
        <f>IF(P118="","",IF(N118=1,"",IF(Q118="","",IF(Q118&lt;=100,100,IF(Table1[[#This Row],[Day]]="Wed",100,200)))))</f>
        <v/>
      </c>
      <c r="V118" s="137" t="str">
        <f t="shared" si="20"/>
        <v/>
      </c>
      <c r="W118" s="137" t="str">
        <f t="shared" si="21"/>
        <v/>
      </c>
      <c r="X118" s="133">
        <f>100</f>
        <v>100</v>
      </c>
      <c r="Y118" s="133" t="str">
        <f t="shared" si="22"/>
        <v/>
      </c>
      <c r="Z118" s="133">
        <f t="shared" si="23"/>
        <v>-100</v>
      </c>
      <c r="AA118" s="134" t="str">
        <f>TEXT(Table1[[#This Row],[Date]],"DDD")</f>
        <v>Sat</v>
      </c>
      <c r="AB118" s="133" t="str">
        <f>IF(OR(G118="Doomben",G118="Eagle Farm"),"Q",IF(AND(Q118&gt;1,Q118&lt;55,Table1[[#This Row],[Source]]="Nat"),"Nat OK",IF(AND(Table1[[#This Row],[Source]]&lt;&gt;"Nat",Q118&lt;55),"Poor &lt;55",IF(OR(G118="Randwick",G118="Flemington",G118="Caulfield",G118="Sandown Lake",G118="Sandown Hill"),"Best","ave"))))</f>
        <v>Poor &lt;55</v>
      </c>
      <c r="AC118" s="133">
        <f>IF(Q118="","",IF(AB118="Poor &lt;55",$AC$2*0.2%,IF(AND(AB118="Q",AA118&lt;&gt;"Wed"),$AC$2*0.4%,IF(AND(AB118="Q",AA118="Wed"),$AC$2*0.5%,IF(AND(AB118="Ave",U118=100),$AC$2*0.5%,IF(AND(AB118="ave",U118="",N118=1,AG118="Bush"),$AC$2*1%,IF(AND(AB118="ave",U118="",Q118&gt;100),$AC$2*1.3%,IF(AND(AB118="ave",U118=""),$AC$2*1.2%,IF(AND(AB118="Ave",U118=200),$AC$2*1%,IF(AND(AB118="Best",U118=200),$AC$2*1.5%,IF(AND(AB118="Best",U118="",K118&lt;&gt;"Pro Syd"),$AC$2*0.5%,IF(AND(AB118="Best",U118=""),$AC$2*1%,IF(AND(AB118="Best",U118=100,Table1[[#This Row],[State]]="NSW"),$AC$2*0.4%,IF(AND(AB118="Best",U118=100),$AC$2*1%,IF(Table1[[#This Row],[Adj]]="Nat OK",$AC$2*0.5%,"xxx")))))))))))))))</f>
        <v>20</v>
      </c>
      <c r="AD118" s="133" t="str">
        <f t="shared" si="24"/>
        <v/>
      </c>
      <c r="AE118" s="133">
        <f t="shared" si="25"/>
        <v>-20</v>
      </c>
      <c r="AF118" s="133" t="str">
        <f>VLOOKUP(Table1[[#This Row],[Track]],$F$2672:$H$2715,2,FALSE)</f>
        <v>NSW</v>
      </c>
      <c r="AG118" s="133" t="str">
        <f>VLOOKUP(Table1[[#This Row],[Track]],$F$2672:$H$2715,3,FALSE)</f>
        <v>-</v>
      </c>
      <c r="AH118" s="133" t="str">
        <f>IF(Table1[[#This Row],[Date]]&lt;$AH$2,"",IF(Table1[[#This Row],[Date]]&lt;$AH$3,"Edge","Elite Combo"))</f>
        <v/>
      </c>
      <c r="AI118" s="218">
        <f>Table1[[#This Row],[Time]]</f>
        <v>0.61111111111111105</v>
      </c>
      <c r="AJ118" s="219" t="str">
        <f>Table1[[#This Row],[Track]]</f>
        <v>Rosehill</v>
      </c>
      <c r="AK118" s="216">
        <f>Table1[[#This Row],[Race ]]</f>
        <v>6</v>
      </c>
      <c r="AL118" s="219">
        <f>Table1[[#This Row],[TAB]]</f>
        <v>5</v>
      </c>
      <c r="AM118" s="219" t="str">
        <f>Table1[[#This Row],[Selection]]</f>
        <v>Call Di</v>
      </c>
      <c r="AN118" s="220" t="str">
        <f>Table1[[#This Row],[Sources]]</f>
        <v>E4-10</v>
      </c>
      <c r="AO118" s="219">
        <f>Table1[[#This Row],[Scale Bet]]</f>
        <v>20</v>
      </c>
    </row>
    <row r="119" spans="5:41" ht="16.5" customHeight="1" x14ac:dyDescent="0.25">
      <c r="E119" s="185">
        <v>45164</v>
      </c>
      <c r="F119" s="35">
        <v>0.61111111111111105</v>
      </c>
      <c r="G119" s="36" t="s">
        <v>17</v>
      </c>
      <c r="H119" s="36">
        <v>6</v>
      </c>
      <c r="I119" s="36">
        <v>1</v>
      </c>
      <c r="J119" s="36" t="s">
        <v>697</v>
      </c>
      <c r="K119" s="36" t="s">
        <v>60</v>
      </c>
      <c r="L119" s="165">
        <v>15</v>
      </c>
      <c r="M119" s="134">
        <f t="shared" si="13"/>
        <v>15</v>
      </c>
      <c r="N119" s="36">
        <f t="shared" si="14"/>
        <v>1</v>
      </c>
      <c r="O119" s="135" t="str">
        <f t="shared" si="15"/>
        <v>Pro Syd-15</v>
      </c>
      <c r="P119" s="186" t="str">
        <f t="shared" si="16"/>
        <v>OK</v>
      </c>
      <c r="Q119" s="187">
        <f t="shared" si="17"/>
        <v>60</v>
      </c>
      <c r="R119" s="150"/>
      <c r="S119" s="187" t="str">
        <f t="shared" si="18"/>
        <v/>
      </c>
      <c r="T119" s="136" t="str">
        <f t="shared" si="19"/>
        <v>Powerful Peg</v>
      </c>
      <c r="U119" s="137" t="str">
        <f>IF(P119="","",IF(N119=1,"",IF(Q119="","",IF(Q119&lt;=100,100,IF(Table1[[#This Row],[Day]]="Wed",100,200)))))</f>
        <v/>
      </c>
      <c r="V119" s="137" t="str">
        <f t="shared" si="20"/>
        <v/>
      </c>
      <c r="W119" s="137" t="str">
        <f t="shared" si="21"/>
        <v/>
      </c>
      <c r="X119" s="133">
        <f>100</f>
        <v>100</v>
      </c>
      <c r="Y119" s="133" t="str">
        <f t="shared" si="22"/>
        <v/>
      </c>
      <c r="Z119" s="133">
        <f t="shared" si="23"/>
        <v>-100</v>
      </c>
      <c r="AA119" s="134" t="str">
        <f>TEXT(Table1[[#This Row],[Date]],"DDD")</f>
        <v>Sat</v>
      </c>
      <c r="AB119" s="133" t="str">
        <f>IF(OR(G119="Doomben",G119="Eagle Farm"),"Q",IF(AND(Q119&gt;1,Q119&lt;55,Table1[[#This Row],[Source]]="Nat"),"Nat OK",IF(AND(Table1[[#This Row],[Source]]&lt;&gt;"Nat",Q119&lt;55),"Poor &lt;55",IF(OR(G119="Randwick",G119="Flemington",G119="Caulfield",G119="Sandown Lake",G119="Sandown Hill"),"Best","ave"))))</f>
        <v>ave</v>
      </c>
      <c r="AC119" s="133">
        <f>IF(Q119="","",IF(AB119="Poor &lt;55",$AC$2*0.2%,IF(AND(AB119="Q",AA119&lt;&gt;"Wed"),$AC$2*0.4%,IF(AND(AB119="Q",AA119="Wed"),$AC$2*0.5%,IF(AND(AB119="Ave",U119=100),$AC$2*0.5%,IF(AND(AB119="ave",U119="",N119=1,AG119="Bush"),$AC$2*1%,IF(AND(AB119="ave",U119="",Q119&gt;100),$AC$2*1.3%,IF(AND(AB119="ave",U119=""),$AC$2*1.2%,IF(AND(AB119="Ave",U119=200),$AC$2*1%,IF(AND(AB119="Best",U119=200),$AC$2*1.5%,IF(AND(AB119="Best",U119="",K119&lt;&gt;"Pro Syd"),$AC$2*0.5%,IF(AND(AB119="Best",U119=""),$AC$2*1%,IF(AND(AB119="Best",U119=100,Table1[[#This Row],[State]]="NSW"),$AC$2*0.4%,IF(AND(AB119="Best",U119=100),$AC$2*1%,IF(Table1[[#This Row],[Adj]]="Nat OK",$AC$2*0.5%,"xxx")))))))))))))))</f>
        <v>120</v>
      </c>
      <c r="AD119" s="133" t="str">
        <f t="shared" si="24"/>
        <v/>
      </c>
      <c r="AE119" s="133">
        <f t="shared" si="25"/>
        <v>-120</v>
      </c>
      <c r="AF119" s="133" t="str">
        <f>VLOOKUP(Table1[[#This Row],[Track]],$F$2672:$H$2715,2,FALSE)</f>
        <v>NSW</v>
      </c>
      <c r="AG119" s="133" t="str">
        <f>VLOOKUP(Table1[[#This Row],[Track]],$F$2672:$H$2715,3,FALSE)</f>
        <v>-</v>
      </c>
      <c r="AH119" s="133" t="str">
        <f>IF(Table1[[#This Row],[Date]]&lt;$AH$2,"",IF(Table1[[#This Row],[Date]]&lt;$AH$3,"Edge","Elite Combo"))</f>
        <v/>
      </c>
      <c r="AI119" s="218">
        <f>Table1[[#This Row],[Time]]</f>
        <v>0.61111111111111105</v>
      </c>
      <c r="AJ119" s="219" t="str">
        <f>Table1[[#This Row],[Track]]</f>
        <v>Rosehill</v>
      </c>
      <c r="AK119" s="216">
        <f>Table1[[#This Row],[Race ]]</f>
        <v>6</v>
      </c>
      <c r="AL119" s="219">
        <f>Table1[[#This Row],[TAB]]</f>
        <v>1</v>
      </c>
      <c r="AM119" s="219" t="str">
        <f>Table1[[#This Row],[Selection]]</f>
        <v>Powerful Peg</v>
      </c>
      <c r="AN119" s="220" t="str">
        <f>Table1[[#This Row],[Sources]]</f>
        <v>Pro Syd-15</v>
      </c>
      <c r="AO119" s="219">
        <f>Table1[[#This Row],[Scale Bet]]</f>
        <v>120</v>
      </c>
    </row>
    <row r="120" spans="5:41" ht="16.5" customHeight="1" x14ac:dyDescent="0.25">
      <c r="E120" s="185">
        <v>45164</v>
      </c>
      <c r="F120" s="35">
        <v>0.6166666666666667</v>
      </c>
      <c r="G120" s="36" t="s">
        <v>217</v>
      </c>
      <c r="H120" s="36">
        <v>6</v>
      </c>
      <c r="I120" s="36">
        <v>7</v>
      </c>
      <c r="J120" s="36" t="s">
        <v>291</v>
      </c>
      <c r="K120" s="36" t="s">
        <v>13</v>
      </c>
      <c r="L120" s="165">
        <v>11</v>
      </c>
      <c r="M120" s="134">
        <f t="shared" si="13"/>
        <v>11</v>
      </c>
      <c r="N120" s="36">
        <f t="shared" si="14"/>
        <v>1</v>
      </c>
      <c r="O120" s="135" t="str">
        <f t="shared" si="15"/>
        <v>Nat-11</v>
      </c>
      <c r="P120" s="186" t="str">
        <f t="shared" si="16"/>
        <v/>
      </c>
      <c r="Q120" s="187">
        <f t="shared" si="17"/>
        <v>44</v>
      </c>
      <c r="R120" s="150">
        <v>1.8</v>
      </c>
      <c r="S120" s="187">
        <f t="shared" si="18"/>
        <v>79.2</v>
      </c>
      <c r="T120" s="136" t="str">
        <f t="shared" si="19"/>
        <v>Vodka Martini</v>
      </c>
      <c r="U120" s="137" t="str">
        <f>IF(P120="","",IF(N120=1,"",IF(Q120="","",IF(Q120&lt;=100,100,IF(Table1[[#This Row],[Day]]="Wed",100,200)))))</f>
        <v/>
      </c>
      <c r="V120" s="137" t="str">
        <f t="shared" si="20"/>
        <v/>
      </c>
      <c r="W120" s="137" t="str">
        <f t="shared" si="21"/>
        <v/>
      </c>
      <c r="X120" s="133">
        <f>100</f>
        <v>100</v>
      </c>
      <c r="Y120" s="133">
        <f t="shared" si="22"/>
        <v>180</v>
      </c>
      <c r="Z120" s="133">
        <f t="shared" si="23"/>
        <v>80</v>
      </c>
      <c r="AA120" s="134" t="str">
        <f>TEXT(Table1[[#This Row],[Date]],"DDD")</f>
        <v>Sat</v>
      </c>
      <c r="AB120" s="133" t="str">
        <f>IF(OR(G120="Doomben",G120="Eagle Farm"),"Q",IF(AND(Q120&gt;1,Q120&lt;55,Table1[[#This Row],[Source]]="Nat"),"Nat OK",IF(AND(Table1[[#This Row],[Source]]&lt;&gt;"Nat",Q120&lt;55),"Poor &lt;55",IF(OR(G120="Randwick",G120="Flemington",G120="Caulfield",G120="Sandown Lake",G120="Sandown Hill"),"Best","ave"))))</f>
        <v>Q</v>
      </c>
      <c r="AC120" s="133">
        <f>IF(Q120="","",IF(AB120="Poor &lt;55",$AC$2*0.2%,IF(AND(AB120="Q",AA120&lt;&gt;"Wed"),$AC$2*0.4%,IF(AND(AB120="Q",AA120="Wed"),$AC$2*0.5%,IF(AND(AB120="Ave",U120=100),$AC$2*0.5%,IF(AND(AB120="ave",U120="",N120=1,AG120="Bush"),$AC$2*1%,IF(AND(AB120="ave",U120="",Q120&gt;100),$AC$2*1.3%,IF(AND(AB120="ave",U120=""),$AC$2*1.2%,IF(AND(AB120="Ave",U120=200),$AC$2*1%,IF(AND(AB120="Best",U120=200),$AC$2*1.5%,IF(AND(AB120="Best",U120="",K120&lt;&gt;"Pro Syd"),$AC$2*0.5%,IF(AND(AB120="Best",U120=""),$AC$2*1%,IF(AND(AB120="Best",U120=100,Table1[[#This Row],[State]]="NSW"),$AC$2*0.4%,IF(AND(AB120="Best",U120=100),$AC$2*1%,IF(Table1[[#This Row],[Adj]]="Nat OK",$AC$2*0.5%,"xxx")))))))))))))))</f>
        <v>40</v>
      </c>
      <c r="AD120" s="133">
        <f t="shared" si="24"/>
        <v>72</v>
      </c>
      <c r="AE120" s="133">
        <f t="shared" si="25"/>
        <v>32</v>
      </c>
      <c r="AF120" s="133" t="str">
        <f>VLOOKUP(Table1[[#This Row],[Track]],$F$2672:$H$2715,2,FALSE)</f>
        <v>Qld</v>
      </c>
      <c r="AG120" s="133" t="str">
        <f>VLOOKUP(Table1[[#This Row],[Track]],$F$2672:$H$2715,3,FALSE)</f>
        <v>-</v>
      </c>
      <c r="AH120" s="133" t="str">
        <f>IF(Table1[[#This Row],[Date]]&lt;$AH$2,"",IF(Table1[[#This Row],[Date]]&lt;$AH$3,"Edge","Elite Combo"))</f>
        <v/>
      </c>
      <c r="AI120" s="218">
        <f>Table1[[#This Row],[Time]]</f>
        <v>0.6166666666666667</v>
      </c>
      <c r="AJ120" s="219" t="str">
        <f>Table1[[#This Row],[Track]]</f>
        <v>Doomben</v>
      </c>
      <c r="AK120" s="216">
        <f>Table1[[#This Row],[Race ]]</f>
        <v>6</v>
      </c>
      <c r="AL120" s="219">
        <f>Table1[[#This Row],[TAB]]</f>
        <v>7</v>
      </c>
      <c r="AM120" s="219" t="str">
        <f>Table1[[#This Row],[Selection]]</f>
        <v>Vodka Martini</v>
      </c>
      <c r="AN120" s="220" t="str">
        <f>Table1[[#This Row],[Sources]]</f>
        <v>Nat-11</v>
      </c>
      <c r="AO120" s="219">
        <f>Table1[[#This Row],[Scale Bet]]</f>
        <v>40</v>
      </c>
    </row>
    <row r="121" spans="5:41" ht="16.5" customHeight="1" x14ac:dyDescent="0.25">
      <c r="E121" s="185">
        <v>45164</v>
      </c>
      <c r="F121" s="35">
        <v>0.62152777777777779</v>
      </c>
      <c r="G121" s="36" t="s">
        <v>100</v>
      </c>
      <c r="H121" s="36">
        <v>5</v>
      </c>
      <c r="I121" s="36">
        <v>7</v>
      </c>
      <c r="J121" s="36" t="s">
        <v>608</v>
      </c>
      <c r="K121" s="36" t="s">
        <v>1</v>
      </c>
      <c r="L121" s="165">
        <v>12</v>
      </c>
      <c r="M121" s="134">
        <f t="shared" si="13"/>
        <v>26</v>
      </c>
      <c r="N121" s="36">
        <f t="shared" si="14"/>
        <v>2</v>
      </c>
      <c r="O121" s="135" t="str">
        <f t="shared" si="15"/>
        <v>E4-12/Edge-14</v>
      </c>
      <c r="P121" s="186" t="str">
        <f t="shared" si="16"/>
        <v>OK</v>
      </c>
      <c r="Q121" s="187">
        <f t="shared" si="17"/>
        <v>104</v>
      </c>
      <c r="R121" s="150"/>
      <c r="S121" s="187" t="str">
        <f t="shared" si="18"/>
        <v/>
      </c>
      <c r="T121" s="136" t="str">
        <f t="shared" si="19"/>
        <v>Magnaspin</v>
      </c>
      <c r="U121" s="137">
        <f>IF(P121="","",IF(N121=1,"",IF(Q121="","",IF(Q121&lt;=100,100,IF(Table1[[#This Row],[Day]]="Wed",100,200)))))</f>
        <v>200</v>
      </c>
      <c r="V121" s="137" t="str">
        <f t="shared" si="20"/>
        <v/>
      </c>
      <c r="W121" s="137">
        <f t="shared" si="21"/>
        <v>-200</v>
      </c>
      <c r="X121" s="133">
        <f>100</f>
        <v>100</v>
      </c>
      <c r="Y121" s="133" t="str">
        <f t="shared" si="22"/>
        <v/>
      </c>
      <c r="Z121" s="133">
        <f t="shared" si="23"/>
        <v>-100</v>
      </c>
      <c r="AA121" s="134" t="str">
        <f>TEXT(Table1[[#This Row],[Date]],"DDD")</f>
        <v>Sat</v>
      </c>
      <c r="AB121" s="133" t="str">
        <f>IF(OR(G121="Doomben",G121="Eagle Farm"),"Q",IF(AND(Q121&gt;1,Q121&lt;55,Table1[[#This Row],[Source]]="Nat"),"Nat OK",IF(AND(Table1[[#This Row],[Source]]&lt;&gt;"Nat",Q121&lt;55),"Poor &lt;55",IF(OR(G121="Randwick",G121="Flemington",G121="Caulfield",G121="Sandown Lake",G121="Sandown Hill"),"Best","ave"))))</f>
        <v>ave</v>
      </c>
      <c r="AC121" s="133">
        <f>IF(Q121="","",IF(AB121="Poor &lt;55",$AC$2*0.2%,IF(AND(AB121="Q",AA121&lt;&gt;"Wed"),$AC$2*0.4%,IF(AND(AB121="Q",AA121="Wed"),$AC$2*0.5%,IF(AND(AB121="Ave",U121=100),$AC$2*0.5%,IF(AND(AB121="ave",U121="",N121=1,AG121="Bush"),$AC$2*1%,IF(AND(AB121="ave",U121="",Q121&gt;100),$AC$2*1.3%,IF(AND(AB121="ave",U121=""),$AC$2*1.2%,IF(AND(AB121="Ave",U121=200),$AC$2*1%,IF(AND(AB121="Best",U121=200),$AC$2*1.5%,IF(AND(AB121="Best",U121="",K121&lt;&gt;"Pro Syd"),$AC$2*0.5%,IF(AND(AB121="Best",U121=""),$AC$2*1%,IF(AND(AB121="Best",U121=100,Table1[[#This Row],[State]]="NSW"),$AC$2*0.4%,IF(AND(AB121="Best",U121=100),$AC$2*1%,IF(Table1[[#This Row],[Adj]]="Nat OK",$AC$2*0.5%,"xxx")))))))))))))))</f>
        <v>100</v>
      </c>
      <c r="AD121" s="133" t="str">
        <f t="shared" si="24"/>
        <v/>
      </c>
      <c r="AE121" s="133">
        <f t="shared" si="25"/>
        <v>-100</v>
      </c>
      <c r="AF121" s="133" t="str">
        <f>VLOOKUP(Table1[[#This Row],[Track]],$F$2672:$H$2715,2,FALSE)</f>
        <v>Vic</v>
      </c>
      <c r="AG121" s="133" t="str">
        <f>VLOOKUP(Table1[[#This Row],[Track]],$F$2672:$H$2715,3,FALSE)</f>
        <v>-</v>
      </c>
      <c r="AH121" s="133" t="str">
        <f>IF(Table1[[#This Row],[Date]]&lt;$AH$2,"",IF(Table1[[#This Row],[Date]]&lt;$AH$3,"Edge","Elite Combo"))</f>
        <v/>
      </c>
      <c r="AI121" s="218">
        <f>Table1[[#This Row],[Time]]</f>
        <v>0.62152777777777779</v>
      </c>
      <c r="AJ121" s="219" t="str">
        <f>Table1[[#This Row],[Track]]</f>
        <v>Moonee Valley</v>
      </c>
      <c r="AK121" s="216">
        <f>Table1[[#This Row],[Race ]]</f>
        <v>5</v>
      </c>
      <c r="AL121" s="219">
        <f>Table1[[#This Row],[TAB]]</f>
        <v>7</v>
      </c>
      <c r="AM121" s="219" t="str">
        <f>Table1[[#This Row],[Selection]]</f>
        <v>Magnaspin</v>
      </c>
      <c r="AN121" s="220" t="str">
        <f>Table1[[#This Row],[Sources]]</f>
        <v>E4-12/Edge-14</v>
      </c>
      <c r="AO121" s="219">
        <f>Table1[[#This Row],[Scale Bet]]</f>
        <v>100</v>
      </c>
    </row>
    <row r="122" spans="5:41" ht="16.5" customHeight="1" x14ac:dyDescent="0.25">
      <c r="E122" s="185">
        <v>45164</v>
      </c>
      <c r="F122" s="35">
        <v>0.62152777777777779</v>
      </c>
      <c r="G122" s="36" t="s">
        <v>100</v>
      </c>
      <c r="H122" s="36">
        <v>5</v>
      </c>
      <c r="I122" s="36">
        <v>7</v>
      </c>
      <c r="J122" s="36" t="s">
        <v>608</v>
      </c>
      <c r="K122" s="36" t="s">
        <v>40</v>
      </c>
      <c r="L122" s="165">
        <v>14</v>
      </c>
      <c r="M122" s="134" t="str">
        <f t="shared" si="13"/>
        <v/>
      </c>
      <c r="N122" s="36" t="str">
        <f t="shared" si="14"/>
        <v/>
      </c>
      <c r="O122" s="135" t="str">
        <f t="shared" si="15"/>
        <v/>
      </c>
      <c r="P122" s="186" t="str">
        <f t="shared" si="16"/>
        <v>OK</v>
      </c>
      <c r="Q122" s="187" t="str">
        <f t="shared" si="17"/>
        <v/>
      </c>
      <c r="R122" s="150"/>
      <c r="S122" s="187" t="str">
        <f t="shared" si="18"/>
        <v/>
      </c>
      <c r="T122" s="136" t="str">
        <f t="shared" si="19"/>
        <v>Magnaspin</v>
      </c>
      <c r="U122" s="137" t="str">
        <f>IF(P122="","",IF(N122=1,"",IF(Q122="","",IF(Q122&lt;=100,100,IF(Table1[[#This Row],[Day]]="Wed",100,200)))))</f>
        <v/>
      </c>
      <c r="V122" s="137" t="str">
        <f t="shared" si="20"/>
        <v/>
      </c>
      <c r="W122" s="137" t="str">
        <f t="shared" si="21"/>
        <v/>
      </c>
      <c r="X122" s="133">
        <f>100</f>
        <v>100</v>
      </c>
      <c r="Y122" s="133" t="str">
        <f t="shared" si="22"/>
        <v/>
      </c>
      <c r="Z122" s="133">
        <f t="shared" si="23"/>
        <v>-100</v>
      </c>
      <c r="AA122" s="134" t="str">
        <f>TEXT(Table1[[#This Row],[Date]],"DDD")</f>
        <v>Sat</v>
      </c>
      <c r="AB122" s="133" t="str">
        <f>IF(OR(G122="Doomben",G122="Eagle Farm"),"Q",IF(AND(Q122&gt;1,Q122&lt;55,Table1[[#This Row],[Source]]="Nat"),"Nat OK",IF(AND(Table1[[#This Row],[Source]]&lt;&gt;"Nat",Q122&lt;55),"Poor &lt;55",IF(OR(G122="Randwick",G122="Flemington",G122="Caulfield",G122="Sandown Lake",G122="Sandown Hill"),"Best","ave"))))</f>
        <v>ave</v>
      </c>
      <c r="AC122" s="133" t="str">
        <f>IF(Q122="","",IF(AB122="Poor &lt;55",$AC$2*0.2%,IF(AND(AB122="Q",AA122&lt;&gt;"Wed"),$AC$2*0.4%,IF(AND(AB122="Q",AA122="Wed"),$AC$2*0.5%,IF(AND(AB122="Ave",U122=100),$AC$2*0.5%,IF(AND(AB122="ave",U122="",N122=1,AG122="Bush"),$AC$2*1%,IF(AND(AB122="ave",U122="",Q122&gt;100),$AC$2*1.3%,IF(AND(AB122="ave",U122=""),$AC$2*1.2%,IF(AND(AB122="Ave",U122=200),$AC$2*1%,IF(AND(AB122="Best",U122=200),$AC$2*1.5%,IF(AND(AB122="Best",U122="",K122&lt;&gt;"Pro Syd"),$AC$2*0.5%,IF(AND(AB122="Best",U122=""),$AC$2*1%,IF(AND(AB122="Best",U122=100,Table1[[#This Row],[State]]="NSW"),$AC$2*0.4%,IF(AND(AB122="Best",U122=100),$AC$2*1%,IF(Table1[[#This Row],[Adj]]="Nat OK",$AC$2*0.5%,"xxx")))))))))))))))</f>
        <v/>
      </c>
      <c r="AD122" s="133" t="str">
        <f t="shared" si="24"/>
        <v/>
      </c>
      <c r="AE122" s="133" t="str">
        <f t="shared" si="25"/>
        <v/>
      </c>
      <c r="AF122" s="133" t="str">
        <f>VLOOKUP(Table1[[#This Row],[Track]],$F$2672:$H$2715,2,FALSE)</f>
        <v>Vic</v>
      </c>
      <c r="AG122" s="133" t="str">
        <f>VLOOKUP(Table1[[#This Row],[Track]],$F$2672:$H$2715,3,FALSE)</f>
        <v>-</v>
      </c>
      <c r="AH122" s="133" t="str">
        <f>IF(Table1[[#This Row],[Date]]&lt;$AH$2,"",IF(Table1[[#This Row],[Date]]&lt;$AH$3,"Edge","Elite Combo"))</f>
        <v/>
      </c>
      <c r="AI122" s="218">
        <f>Table1[[#This Row],[Time]]</f>
        <v>0.62152777777777779</v>
      </c>
      <c r="AJ122" s="219" t="str">
        <f>Table1[[#This Row],[Track]]</f>
        <v>Moonee Valley</v>
      </c>
      <c r="AK122" s="216">
        <f>Table1[[#This Row],[Race ]]</f>
        <v>5</v>
      </c>
      <c r="AL122" s="219">
        <f>Table1[[#This Row],[TAB]]</f>
        <v>7</v>
      </c>
      <c r="AM122" s="219" t="str">
        <f>Table1[[#This Row],[Selection]]</f>
        <v>Magnaspin</v>
      </c>
      <c r="AN122" s="220" t="str">
        <f>Table1[[#This Row],[Sources]]</f>
        <v/>
      </c>
      <c r="AO122" s="219" t="str">
        <f>Table1[[#This Row],[Scale Bet]]</f>
        <v/>
      </c>
    </row>
    <row r="123" spans="5:41" ht="16.5" customHeight="1" x14ac:dyDescent="0.25">
      <c r="E123" s="185">
        <v>45164</v>
      </c>
      <c r="F123" s="35">
        <v>0.65972222222222221</v>
      </c>
      <c r="G123" s="36" t="s">
        <v>17</v>
      </c>
      <c r="H123" s="36">
        <v>8</v>
      </c>
      <c r="I123" s="36">
        <v>3</v>
      </c>
      <c r="J123" s="36" t="s">
        <v>622</v>
      </c>
      <c r="K123" s="36" t="s">
        <v>13</v>
      </c>
      <c r="L123" s="165">
        <v>13</v>
      </c>
      <c r="M123" s="134">
        <f t="shared" si="13"/>
        <v>13</v>
      </c>
      <c r="N123" s="36">
        <f t="shared" si="14"/>
        <v>1</v>
      </c>
      <c r="O123" s="135" t="str">
        <f t="shared" si="15"/>
        <v>Nat-13</v>
      </c>
      <c r="P123" s="186" t="str">
        <f t="shared" si="16"/>
        <v>OK</v>
      </c>
      <c r="Q123" s="187">
        <f t="shared" si="17"/>
        <v>52</v>
      </c>
      <c r="R123" s="150">
        <v>9.4</v>
      </c>
      <c r="S123" s="187">
        <f t="shared" si="18"/>
        <v>488.8</v>
      </c>
      <c r="T123" s="136" t="str">
        <f t="shared" si="19"/>
        <v>Libertad</v>
      </c>
      <c r="U123" s="137" t="str">
        <f>IF(P123="","",IF(N123=1,"",IF(Q123="","",IF(Q123&lt;=100,100,IF(Table1[[#This Row],[Day]]="Wed",100,200)))))</f>
        <v/>
      </c>
      <c r="V123" s="137" t="str">
        <f t="shared" si="20"/>
        <v/>
      </c>
      <c r="W123" s="137" t="str">
        <f t="shared" si="21"/>
        <v/>
      </c>
      <c r="X123" s="133">
        <f>100</f>
        <v>100</v>
      </c>
      <c r="Y123" s="133">
        <f t="shared" si="22"/>
        <v>940</v>
      </c>
      <c r="Z123" s="133">
        <f t="shared" si="23"/>
        <v>840</v>
      </c>
      <c r="AA123" s="134" t="str">
        <f>TEXT(Table1[[#This Row],[Date]],"DDD")</f>
        <v>Sat</v>
      </c>
      <c r="AB123" s="133" t="str">
        <f>IF(OR(G123="Doomben",G123="Eagle Farm"),"Q",IF(AND(Q123&gt;1,Q123&lt;55,Table1[[#This Row],[Source]]="Nat"),"Nat OK",IF(AND(Table1[[#This Row],[Source]]&lt;&gt;"Nat",Q123&lt;55),"Poor &lt;55",IF(OR(G123="Randwick",G123="Flemington",G123="Caulfield",G123="Sandown Lake",G123="Sandown Hill"),"Best","ave"))))</f>
        <v>Nat OK</v>
      </c>
      <c r="AC123" s="133">
        <f>IF(Q123="","",IF(AB123="Poor &lt;55",$AC$2*0.2%,IF(AND(AB123="Q",AA123&lt;&gt;"Wed"),$AC$2*0.4%,IF(AND(AB123="Q",AA123="Wed"),$AC$2*0.5%,IF(AND(AB123="Ave",U123=100),$AC$2*0.5%,IF(AND(AB123="ave",U123="",N123=1,AG123="Bush"),$AC$2*1%,IF(AND(AB123="ave",U123="",Q123&gt;100),$AC$2*1.3%,IF(AND(AB123="ave",U123=""),$AC$2*1.2%,IF(AND(AB123="Ave",U123=200),$AC$2*1%,IF(AND(AB123="Best",U123=200),$AC$2*1.5%,IF(AND(AB123="Best",U123="",K123&lt;&gt;"Pro Syd"),$AC$2*0.5%,IF(AND(AB123="Best",U123=""),$AC$2*1%,IF(AND(AB123="Best",U123=100,Table1[[#This Row],[State]]="NSW"),$AC$2*0.4%,IF(AND(AB123="Best",U123=100),$AC$2*1%,IF(Table1[[#This Row],[Adj]]="Nat OK",$AC$2*0.5%,"xxx")))))))))))))))</f>
        <v>50</v>
      </c>
      <c r="AD123" s="133">
        <f t="shared" si="24"/>
        <v>470</v>
      </c>
      <c r="AE123" s="133">
        <f t="shared" si="25"/>
        <v>420</v>
      </c>
      <c r="AF123" s="133" t="str">
        <f>VLOOKUP(Table1[[#This Row],[Track]],$F$2672:$H$2715,2,FALSE)</f>
        <v>NSW</v>
      </c>
      <c r="AG123" s="133" t="str">
        <f>VLOOKUP(Table1[[#This Row],[Track]],$F$2672:$H$2715,3,FALSE)</f>
        <v>-</v>
      </c>
      <c r="AH123" s="133" t="str">
        <f>IF(Table1[[#This Row],[Date]]&lt;$AH$2,"",IF(Table1[[#This Row],[Date]]&lt;$AH$3,"Edge","Elite Combo"))</f>
        <v/>
      </c>
      <c r="AI123" s="218">
        <f>Table1[[#This Row],[Time]]</f>
        <v>0.65972222222222221</v>
      </c>
      <c r="AJ123" s="219" t="str">
        <f>Table1[[#This Row],[Track]]</f>
        <v>Rosehill</v>
      </c>
      <c r="AK123" s="216">
        <f>Table1[[#This Row],[Race ]]</f>
        <v>8</v>
      </c>
      <c r="AL123" s="219">
        <f>Table1[[#This Row],[TAB]]</f>
        <v>3</v>
      </c>
      <c r="AM123" s="219" t="str">
        <f>Table1[[#This Row],[Selection]]</f>
        <v>Libertad</v>
      </c>
      <c r="AN123" s="220" t="str">
        <f>Table1[[#This Row],[Sources]]</f>
        <v>Nat-13</v>
      </c>
      <c r="AO123" s="219">
        <f>Table1[[#This Row],[Scale Bet]]</f>
        <v>50</v>
      </c>
    </row>
    <row r="124" spans="5:41" ht="16.5" customHeight="1" x14ac:dyDescent="0.25">
      <c r="E124" s="185">
        <v>45164</v>
      </c>
      <c r="F124" s="35">
        <v>0.67361111111111116</v>
      </c>
      <c r="G124" s="36" t="s">
        <v>100</v>
      </c>
      <c r="H124" s="36">
        <v>7</v>
      </c>
      <c r="I124" s="36">
        <v>6</v>
      </c>
      <c r="J124" s="36" t="s">
        <v>609</v>
      </c>
      <c r="K124" s="36" t="s">
        <v>1</v>
      </c>
      <c r="L124" s="165">
        <v>12</v>
      </c>
      <c r="M124" s="134">
        <f t="shared" si="13"/>
        <v>48</v>
      </c>
      <c r="N124" s="36">
        <f t="shared" si="14"/>
        <v>4</v>
      </c>
      <c r="O124" s="135" t="str">
        <f t="shared" si="15"/>
        <v>E4-12/Edge-10/Nat-13/Pro Mel-13</v>
      </c>
      <c r="P124" s="186" t="str">
        <f t="shared" si="16"/>
        <v>OK</v>
      </c>
      <c r="Q124" s="187">
        <f t="shared" si="17"/>
        <v>192</v>
      </c>
      <c r="R124" s="150"/>
      <c r="S124" s="187" t="str">
        <f t="shared" si="18"/>
        <v/>
      </c>
      <c r="T124" s="136" t="str">
        <f t="shared" si="19"/>
        <v>Brayden Star</v>
      </c>
      <c r="U124" s="137">
        <f>IF(P124="","",IF(N124=1,"",IF(Q124="","",IF(Q124&lt;=100,100,IF(Table1[[#This Row],[Day]]="Wed",100,200)))))</f>
        <v>200</v>
      </c>
      <c r="V124" s="137" t="str">
        <f t="shared" si="20"/>
        <v/>
      </c>
      <c r="W124" s="137">
        <f t="shared" si="21"/>
        <v>-200</v>
      </c>
      <c r="X124" s="133">
        <f>100</f>
        <v>100</v>
      </c>
      <c r="Y124" s="133" t="str">
        <f t="shared" si="22"/>
        <v/>
      </c>
      <c r="Z124" s="133">
        <f t="shared" si="23"/>
        <v>-100</v>
      </c>
      <c r="AA124" s="134" t="str">
        <f>TEXT(Table1[[#This Row],[Date]],"DDD")</f>
        <v>Sat</v>
      </c>
      <c r="AB124" s="133" t="str">
        <f>IF(OR(G124="Doomben",G124="Eagle Farm"),"Q",IF(AND(Q124&gt;1,Q124&lt;55,Table1[[#This Row],[Source]]="Nat"),"Nat OK",IF(AND(Table1[[#This Row],[Source]]&lt;&gt;"Nat",Q124&lt;55),"Poor &lt;55",IF(OR(G124="Randwick",G124="Flemington",G124="Caulfield",G124="Sandown Lake",G124="Sandown Hill"),"Best","ave"))))</f>
        <v>ave</v>
      </c>
      <c r="AC124" s="133">
        <f>IF(Q124="","",IF(AB124="Poor &lt;55",$AC$2*0.2%,IF(AND(AB124="Q",AA124&lt;&gt;"Wed"),$AC$2*0.4%,IF(AND(AB124="Q",AA124="Wed"),$AC$2*0.5%,IF(AND(AB124="Ave",U124=100),$AC$2*0.5%,IF(AND(AB124="ave",U124="",N124=1,AG124="Bush"),$AC$2*1%,IF(AND(AB124="ave",U124="",Q124&gt;100),$AC$2*1.3%,IF(AND(AB124="ave",U124=""),$AC$2*1.2%,IF(AND(AB124="Ave",U124=200),$AC$2*1%,IF(AND(AB124="Best",U124=200),$AC$2*1.5%,IF(AND(AB124="Best",U124="",K124&lt;&gt;"Pro Syd"),$AC$2*0.5%,IF(AND(AB124="Best",U124=""),$AC$2*1%,IF(AND(AB124="Best",U124=100,Table1[[#This Row],[State]]="NSW"),$AC$2*0.4%,IF(AND(AB124="Best",U124=100),$AC$2*1%,IF(Table1[[#This Row],[Adj]]="Nat OK",$AC$2*0.5%,"xxx")))))))))))))))</f>
        <v>100</v>
      </c>
      <c r="AD124" s="133" t="str">
        <f t="shared" si="24"/>
        <v/>
      </c>
      <c r="AE124" s="133">
        <f t="shared" si="25"/>
        <v>-100</v>
      </c>
      <c r="AF124" s="133" t="str">
        <f>VLOOKUP(Table1[[#This Row],[Track]],$F$2672:$H$2715,2,FALSE)</f>
        <v>Vic</v>
      </c>
      <c r="AG124" s="133" t="str">
        <f>VLOOKUP(Table1[[#This Row],[Track]],$F$2672:$H$2715,3,FALSE)</f>
        <v>-</v>
      </c>
      <c r="AH124" s="133" t="str">
        <f>IF(Table1[[#This Row],[Date]]&lt;$AH$2,"",IF(Table1[[#This Row],[Date]]&lt;$AH$3,"Edge","Elite Combo"))</f>
        <v/>
      </c>
      <c r="AI124" s="218">
        <f>Table1[[#This Row],[Time]]</f>
        <v>0.67361111111111116</v>
      </c>
      <c r="AJ124" s="219" t="str">
        <f>Table1[[#This Row],[Track]]</f>
        <v>Moonee Valley</v>
      </c>
      <c r="AK124" s="216">
        <f>Table1[[#This Row],[Race ]]</f>
        <v>7</v>
      </c>
      <c r="AL124" s="219">
        <f>Table1[[#This Row],[TAB]]</f>
        <v>6</v>
      </c>
      <c r="AM124" s="219" t="str">
        <f>Table1[[#This Row],[Selection]]</f>
        <v>Brayden Star</v>
      </c>
      <c r="AN124" s="220" t="str">
        <f>Table1[[#This Row],[Sources]]</f>
        <v>E4-12/Edge-10/Nat-13/Pro Mel-13</v>
      </c>
      <c r="AO124" s="219">
        <f>Table1[[#This Row],[Scale Bet]]</f>
        <v>100</v>
      </c>
    </row>
    <row r="125" spans="5:41" ht="16.5" customHeight="1" x14ac:dyDescent="0.25">
      <c r="E125" s="185">
        <v>45164</v>
      </c>
      <c r="F125" s="35">
        <v>0.67361111111111116</v>
      </c>
      <c r="G125" s="36" t="s">
        <v>100</v>
      </c>
      <c r="H125" s="36">
        <v>7</v>
      </c>
      <c r="I125" s="36">
        <v>6</v>
      </c>
      <c r="J125" s="36" t="s">
        <v>609</v>
      </c>
      <c r="K125" s="36" t="s">
        <v>40</v>
      </c>
      <c r="L125" s="165">
        <v>10</v>
      </c>
      <c r="M125" s="134" t="str">
        <f t="shared" si="13"/>
        <v/>
      </c>
      <c r="N125" s="36" t="str">
        <f t="shared" si="14"/>
        <v/>
      </c>
      <c r="O125" s="135" t="str">
        <f t="shared" si="15"/>
        <v/>
      </c>
      <c r="P125" s="186" t="str">
        <f t="shared" si="16"/>
        <v>OK</v>
      </c>
      <c r="Q125" s="187" t="str">
        <f t="shared" si="17"/>
        <v/>
      </c>
      <c r="R125" s="150"/>
      <c r="S125" s="187" t="str">
        <f t="shared" si="18"/>
        <v/>
      </c>
      <c r="T125" s="136" t="str">
        <f t="shared" si="19"/>
        <v>Brayden Star</v>
      </c>
      <c r="U125" s="137" t="str">
        <f>IF(P125="","",IF(N125=1,"",IF(Q125="","",IF(Q125&lt;=100,100,IF(Table1[[#This Row],[Day]]="Wed",100,200)))))</f>
        <v/>
      </c>
      <c r="V125" s="137" t="str">
        <f t="shared" si="20"/>
        <v/>
      </c>
      <c r="W125" s="137" t="str">
        <f t="shared" si="21"/>
        <v/>
      </c>
      <c r="X125" s="133">
        <f>100</f>
        <v>100</v>
      </c>
      <c r="Y125" s="133" t="str">
        <f t="shared" si="22"/>
        <v/>
      </c>
      <c r="Z125" s="133">
        <f t="shared" si="23"/>
        <v>-100</v>
      </c>
      <c r="AA125" s="134" t="str">
        <f>TEXT(Table1[[#This Row],[Date]],"DDD")</f>
        <v>Sat</v>
      </c>
      <c r="AB125" s="133" t="str">
        <f>IF(OR(G125="Doomben",G125="Eagle Farm"),"Q",IF(AND(Q125&gt;1,Q125&lt;55,Table1[[#This Row],[Source]]="Nat"),"Nat OK",IF(AND(Table1[[#This Row],[Source]]&lt;&gt;"Nat",Q125&lt;55),"Poor &lt;55",IF(OR(G125="Randwick",G125="Flemington",G125="Caulfield",G125="Sandown Lake",G125="Sandown Hill"),"Best","ave"))))</f>
        <v>ave</v>
      </c>
      <c r="AC125" s="133" t="str">
        <f>IF(Q125="","",IF(AB125="Poor &lt;55",$AC$2*0.2%,IF(AND(AB125="Q",AA125&lt;&gt;"Wed"),$AC$2*0.4%,IF(AND(AB125="Q",AA125="Wed"),$AC$2*0.5%,IF(AND(AB125="Ave",U125=100),$AC$2*0.5%,IF(AND(AB125="ave",U125="",N125=1,AG125="Bush"),$AC$2*1%,IF(AND(AB125="ave",U125="",Q125&gt;100),$AC$2*1.3%,IF(AND(AB125="ave",U125=""),$AC$2*1.2%,IF(AND(AB125="Ave",U125=200),$AC$2*1%,IF(AND(AB125="Best",U125=200),$AC$2*1.5%,IF(AND(AB125="Best",U125="",K125&lt;&gt;"Pro Syd"),$AC$2*0.5%,IF(AND(AB125="Best",U125=""),$AC$2*1%,IF(AND(AB125="Best",U125=100,Table1[[#This Row],[State]]="NSW"),$AC$2*0.4%,IF(AND(AB125="Best",U125=100),$AC$2*1%,IF(Table1[[#This Row],[Adj]]="Nat OK",$AC$2*0.5%,"xxx")))))))))))))))</f>
        <v/>
      </c>
      <c r="AD125" s="133" t="str">
        <f t="shared" si="24"/>
        <v/>
      </c>
      <c r="AE125" s="133" t="str">
        <f t="shared" si="25"/>
        <v/>
      </c>
      <c r="AF125" s="133" t="str">
        <f>VLOOKUP(Table1[[#This Row],[Track]],$F$2672:$H$2715,2,FALSE)</f>
        <v>Vic</v>
      </c>
      <c r="AG125" s="133" t="str">
        <f>VLOOKUP(Table1[[#This Row],[Track]],$F$2672:$H$2715,3,FALSE)</f>
        <v>-</v>
      </c>
      <c r="AH125" s="133" t="str">
        <f>IF(Table1[[#This Row],[Date]]&lt;$AH$2,"",IF(Table1[[#This Row],[Date]]&lt;$AH$3,"Edge","Elite Combo"))</f>
        <v/>
      </c>
      <c r="AI125" s="218">
        <f>Table1[[#This Row],[Time]]</f>
        <v>0.67361111111111116</v>
      </c>
      <c r="AJ125" s="219" t="str">
        <f>Table1[[#This Row],[Track]]</f>
        <v>Moonee Valley</v>
      </c>
      <c r="AK125" s="216">
        <f>Table1[[#This Row],[Race ]]</f>
        <v>7</v>
      </c>
      <c r="AL125" s="219">
        <f>Table1[[#This Row],[TAB]]</f>
        <v>6</v>
      </c>
      <c r="AM125" s="219" t="str">
        <f>Table1[[#This Row],[Selection]]</f>
        <v>Brayden Star</v>
      </c>
      <c r="AN125" s="220" t="str">
        <f>Table1[[#This Row],[Sources]]</f>
        <v/>
      </c>
      <c r="AO125" s="219" t="str">
        <f>Table1[[#This Row],[Scale Bet]]</f>
        <v/>
      </c>
    </row>
    <row r="126" spans="5:41" ht="16.5" customHeight="1" x14ac:dyDescent="0.25">
      <c r="E126" s="185">
        <v>45164</v>
      </c>
      <c r="F126" s="35">
        <v>0.67361111111111116</v>
      </c>
      <c r="G126" s="36" t="s">
        <v>100</v>
      </c>
      <c r="H126" s="36">
        <v>7</v>
      </c>
      <c r="I126" s="36">
        <v>6</v>
      </c>
      <c r="J126" s="36" t="s">
        <v>609</v>
      </c>
      <c r="K126" s="36" t="s">
        <v>13</v>
      </c>
      <c r="L126" s="165">
        <v>13</v>
      </c>
      <c r="M126" s="134" t="str">
        <f t="shared" si="13"/>
        <v/>
      </c>
      <c r="N126" s="36" t="str">
        <f t="shared" si="14"/>
        <v/>
      </c>
      <c r="O126" s="135" t="str">
        <f t="shared" si="15"/>
        <v/>
      </c>
      <c r="P126" s="186" t="str">
        <f t="shared" si="16"/>
        <v>OK</v>
      </c>
      <c r="Q126" s="187" t="str">
        <f t="shared" si="17"/>
        <v/>
      </c>
      <c r="R126" s="150"/>
      <c r="S126" s="187" t="str">
        <f t="shared" si="18"/>
        <v/>
      </c>
      <c r="T126" s="136" t="str">
        <f t="shared" si="19"/>
        <v>Brayden Star</v>
      </c>
      <c r="U126" s="137" t="str">
        <f>IF(P126="","",IF(N126=1,"",IF(Q126="","",IF(Q126&lt;=100,100,IF(Table1[[#This Row],[Day]]="Wed",100,200)))))</f>
        <v/>
      </c>
      <c r="V126" s="137" t="str">
        <f t="shared" si="20"/>
        <v/>
      </c>
      <c r="W126" s="137" t="str">
        <f t="shared" si="21"/>
        <v/>
      </c>
      <c r="X126" s="133">
        <f>100</f>
        <v>100</v>
      </c>
      <c r="Y126" s="133" t="str">
        <f t="shared" si="22"/>
        <v/>
      </c>
      <c r="Z126" s="133">
        <f t="shared" si="23"/>
        <v>-100</v>
      </c>
      <c r="AA126" s="134" t="str">
        <f>TEXT(Table1[[#This Row],[Date]],"DDD")</f>
        <v>Sat</v>
      </c>
      <c r="AB126" s="133" t="str">
        <f>IF(OR(G126="Doomben",G126="Eagle Farm"),"Q",IF(AND(Q126&gt;1,Q126&lt;55,Table1[[#This Row],[Source]]="Nat"),"Nat OK",IF(AND(Table1[[#This Row],[Source]]&lt;&gt;"Nat",Q126&lt;55),"Poor &lt;55",IF(OR(G126="Randwick",G126="Flemington",G126="Caulfield",G126="Sandown Lake",G126="Sandown Hill"),"Best","ave"))))</f>
        <v>ave</v>
      </c>
      <c r="AC126" s="133" t="str">
        <f>IF(Q126="","",IF(AB126="Poor &lt;55",$AC$2*0.2%,IF(AND(AB126="Q",AA126&lt;&gt;"Wed"),$AC$2*0.4%,IF(AND(AB126="Q",AA126="Wed"),$AC$2*0.5%,IF(AND(AB126="Ave",U126=100),$AC$2*0.5%,IF(AND(AB126="ave",U126="",N126=1,AG126="Bush"),$AC$2*1%,IF(AND(AB126="ave",U126="",Q126&gt;100),$AC$2*1.3%,IF(AND(AB126="ave",U126=""),$AC$2*1.2%,IF(AND(AB126="Ave",U126=200),$AC$2*1%,IF(AND(AB126="Best",U126=200),$AC$2*1.5%,IF(AND(AB126="Best",U126="",K126&lt;&gt;"Pro Syd"),$AC$2*0.5%,IF(AND(AB126="Best",U126=""),$AC$2*1%,IF(AND(AB126="Best",U126=100,Table1[[#This Row],[State]]="NSW"),$AC$2*0.4%,IF(AND(AB126="Best",U126=100),$AC$2*1%,IF(Table1[[#This Row],[Adj]]="Nat OK",$AC$2*0.5%,"xxx")))))))))))))))</f>
        <v/>
      </c>
      <c r="AD126" s="133" t="str">
        <f t="shared" si="24"/>
        <v/>
      </c>
      <c r="AE126" s="133" t="str">
        <f t="shared" si="25"/>
        <v/>
      </c>
      <c r="AF126" s="133" t="str">
        <f>VLOOKUP(Table1[[#This Row],[Track]],$F$2672:$H$2715,2,FALSE)</f>
        <v>Vic</v>
      </c>
      <c r="AG126" s="133" t="str">
        <f>VLOOKUP(Table1[[#This Row],[Track]],$F$2672:$H$2715,3,FALSE)</f>
        <v>-</v>
      </c>
      <c r="AH126" s="133" t="str">
        <f>IF(Table1[[#This Row],[Date]]&lt;$AH$2,"",IF(Table1[[#This Row],[Date]]&lt;$AH$3,"Edge","Elite Combo"))</f>
        <v/>
      </c>
      <c r="AI126" s="218">
        <f>Table1[[#This Row],[Time]]</f>
        <v>0.67361111111111116</v>
      </c>
      <c r="AJ126" s="219" t="str">
        <f>Table1[[#This Row],[Track]]</f>
        <v>Moonee Valley</v>
      </c>
      <c r="AK126" s="216">
        <f>Table1[[#This Row],[Race ]]</f>
        <v>7</v>
      </c>
      <c r="AL126" s="219">
        <f>Table1[[#This Row],[TAB]]</f>
        <v>6</v>
      </c>
      <c r="AM126" s="219" t="str">
        <f>Table1[[#This Row],[Selection]]</f>
        <v>Brayden Star</v>
      </c>
      <c r="AN126" s="220" t="str">
        <f>Table1[[#This Row],[Sources]]</f>
        <v/>
      </c>
      <c r="AO126" s="219" t="str">
        <f>Table1[[#This Row],[Scale Bet]]</f>
        <v/>
      </c>
    </row>
    <row r="127" spans="5:41" ht="16.5" customHeight="1" x14ac:dyDescent="0.25">
      <c r="E127" s="185">
        <v>45164</v>
      </c>
      <c r="F127" s="35">
        <v>0.67361111111111116</v>
      </c>
      <c r="G127" s="36" t="s">
        <v>100</v>
      </c>
      <c r="H127" s="36">
        <v>7</v>
      </c>
      <c r="I127" s="36">
        <v>6</v>
      </c>
      <c r="J127" s="36" t="s">
        <v>609</v>
      </c>
      <c r="K127" s="36" t="s">
        <v>18</v>
      </c>
      <c r="L127" s="165">
        <v>13</v>
      </c>
      <c r="M127" s="134" t="str">
        <f t="shared" si="13"/>
        <v/>
      </c>
      <c r="N127" s="36" t="str">
        <f t="shared" si="14"/>
        <v/>
      </c>
      <c r="O127" s="135" t="str">
        <f t="shared" si="15"/>
        <v/>
      </c>
      <c r="P127" s="186" t="str">
        <f t="shared" si="16"/>
        <v>OK</v>
      </c>
      <c r="Q127" s="187" t="str">
        <f t="shared" si="17"/>
        <v/>
      </c>
      <c r="R127" s="150"/>
      <c r="S127" s="187" t="str">
        <f t="shared" si="18"/>
        <v/>
      </c>
      <c r="T127" s="136" t="str">
        <f t="shared" si="19"/>
        <v>Brayden Star</v>
      </c>
      <c r="U127" s="137" t="str">
        <f>IF(P127="","",IF(N127=1,"",IF(Q127="","",IF(Q127&lt;=100,100,IF(Table1[[#This Row],[Day]]="Wed",100,200)))))</f>
        <v/>
      </c>
      <c r="V127" s="137" t="str">
        <f t="shared" si="20"/>
        <v/>
      </c>
      <c r="W127" s="137" t="str">
        <f t="shared" si="21"/>
        <v/>
      </c>
      <c r="X127" s="133">
        <f>100</f>
        <v>100</v>
      </c>
      <c r="Y127" s="133" t="str">
        <f t="shared" si="22"/>
        <v/>
      </c>
      <c r="Z127" s="133">
        <f t="shared" si="23"/>
        <v>-100</v>
      </c>
      <c r="AA127" s="134" t="str">
        <f>TEXT(Table1[[#This Row],[Date]],"DDD")</f>
        <v>Sat</v>
      </c>
      <c r="AB127" s="133" t="str">
        <f>IF(OR(G127="Doomben",G127="Eagle Farm"),"Q",IF(AND(Q127&gt;1,Q127&lt;55,Table1[[#This Row],[Source]]="Nat"),"Nat OK",IF(AND(Table1[[#This Row],[Source]]&lt;&gt;"Nat",Q127&lt;55),"Poor &lt;55",IF(OR(G127="Randwick",G127="Flemington",G127="Caulfield",G127="Sandown Lake",G127="Sandown Hill"),"Best","ave"))))</f>
        <v>ave</v>
      </c>
      <c r="AC127" s="133" t="str">
        <f>IF(Q127="","",IF(AB127="Poor &lt;55",$AC$2*0.2%,IF(AND(AB127="Q",AA127&lt;&gt;"Wed"),$AC$2*0.4%,IF(AND(AB127="Q",AA127="Wed"),$AC$2*0.5%,IF(AND(AB127="Ave",U127=100),$AC$2*0.5%,IF(AND(AB127="ave",U127="",N127=1,AG127="Bush"),$AC$2*1%,IF(AND(AB127="ave",U127="",Q127&gt;100),$AC$2*1.3%,IF(AND(AB127="ave",U127=""),$AC$2*1.2%,IF(AND(AB127="Ave",U127=200),$AC$2*1%,IF(AND(AB127="Best",U127=200),$AC$2*1.5%,IF(AND(AB127="Best",U127="",K127&lt;&gt;"Pro Syd"),$AC$2*0.5%,IF(AND(AB127="Best",U127=""),$AC$2*1%,IF(AND(AB127="Best",U127=100,Table1[[#This Row],[State]]="NSW"),$AC$2*0.4%,IF(AND(AB127="Best",U127=100),$AC$2*1%,IF(Table1[[#This Row],[Adj]]="Nat OK",$AC$2*0.5%,"xxx")))))))))))))))</f>
        <v/>
      </c>
      <c r="AD127" s="133" t="str">
        <f t="shared" si="24"/>
        <v/>
      </c>
      <c r="AE127" s="133" t="str">
        <f t="shared" si="25"/>
        <v/>
      </c>
      <c r="AF127" s="133" t="str">
        <f>VLOOKUP(Table1[[#This Row],[Track]],$F$2672:$H$2715,2,FALSE)</f>
        <v>Vic</v>
      </c>
      <c r="AG127" s="133" t="str">
        <f>VLOOKUP(Table1[[#This Row],[Track]],$F$2672:$H$2715,3,FALSE)</f>
        <v>-</v>
      </c>
      <c r="AH127" s="133" t="str">
        <f>IF(Table1[[#This Row],[Date]]&lt;$AH$2,"",IF(Table1[[#This Row],[Date]]&lt;$AH$3,"Edge","Elite Combo"))</f>
        <v/>
      </c>
      <c r="AI127" s="218">
        <f>Table1[[#This Row],[Time]]</f>
        <v>0.67361111111111116</v>
      </c>
      <c r="AJ127" s="219" t="str">
        <f>Table1[[#This Row],[Track]]</f>
        <v>Moonee Valley</v>
      </c>
      <c r="AK127" s="216">
        <f>Table1[[#This Row],[Race ]]</f>
        <v>7</v>
      </c>
      <c r="AL127" s="219">
        <f>Table1[[#This Row],[TAB]]</f>
        <v>6</v>
      </c>
      <c r="AM127" s="219" t="str">
        <f>Table1[[#This Row],[Selection]]</f>
        <v>Brayden Star</v>
      </c>
      <c r="AN127" s="220" t="str">
        <f>Table1[[#This Row],[Sources]]</f>
        <v/>
      </c>
      <c r="AO127" s="219" t="str">
        <f>Table1[[#This Row],[Scale Bet]]</f>
        <v/>
      </c>
    </row>
    <row r="128" spans="5:41" ht="16.5" customHeight="1" x14ac:dyDescent="0.25">
      <c r="E128" s="185">
        <v>45164</v>
      </c>
      <c r="F128" s="35">
        <v>0.67361111111111116</v>
      </c>
      <c r="G128" s="36" t="s">
        <v>100</v>
      </c>
      <c r="H128" s="36">
        <v>7</v>
      </c>
      <c r="I128" s="36">
        <v>8</v>
      </c>
      <c r="J128" s="36" t="s">
        <v>451</v>
      </c>
      <c r="K128" s="36" t="s">
        <v>40</v>
      </c>
      <c r="L128" s="165">
        <v>10</v>
      </c>
      <c r="M128" s="134">
        <f t="shared" si="13"/>
        <v>20</v>
      </c>
      <c r="N128" s="36">
        <f t="shared" si="14"/>
        <v>2</v>
      </c>
      <c r="O128" s="135" t="str">
        <f t="shared" si="15"/>
        <v>Edge-10/Pro Mel-10</v>
      </c>
      <c r="P128" s="186" t="str">
        <f t="shared" si="16"/>
        <v>OK</v>
      </c>
      <c r="Q128" s="187">
        <f t="shared" si="17"/>
        <v>80</v>
      </c>
      <c r="R128" s="150">
        <v>3.9</v>
      </c>
      <c r="S128" s="187">
        <f t="shared" si="18"/>
        <v>312</v>
      </c>
      <c r="T128" s="136" t="str">
        <f t="shared" si="19"/>
        <v>Future History</v>
      </c>
      <c r="U128" s="137">
        <f>IF(P128="","",IF(N128=1,"",IF(Q128="","",IF(Q128&lt;=100,100,IF(Table1[[#This Row],[Day]]="Wed",100,200)))))</f>
        <v>100</v>
      </c>
      <c r="V128" s="137">
        <f t="shared" si="20"/>
        <v>390</v>
      </c>
      <c r="W128" s="137">
        <f t="shared" si="21"/>
        <v>290</v>
      </c>
      <c r="X128" s="133">
        <f>100</f>
        <v>100</v>
      </c>
      <c r="Y128" s="133">
        <f t="shared" si="22"/>
        <v>390</v>
      </c>
      <c r="Z128" s="133">
        <f t="shared" si="23"/>
        <v>290</v>
      </c>
      <c r="AA128" s="134" t="str">
        <f>TEXT(Table1[[#This Row],[Date]],"DDD")</f>
        <v>Sat</v>
      </c>
      <c r="AB128" s="133" t="str">
        <f>IF(OR(G128="Doomben",G128="Eagle Farm"),"Q",IF(AND(Q128&gt;1,Q128&lt;55,Table1[[#This Row],[Source]]="Nat"),"Nat OK",IF(AND(Table1[[#This Row],[Source]]&lt;&gt;"Nat",Q128&lt;55),"Poor &lt;55",IF(OR(G128="Randwick",G128="Flemington",G128="Caulfield",G128="Sandown Lake",G128="Sandown Hill"),"Best","ave"))))</f>
        <v>ave</v>
      </c>
      <c r="AC128" s="133">
        <f>IF(Q128="","",IF(AB128="Poor &lt;55",$AC$2*0.2%,IF(AND(AB128="Q",AA128&lt;&gt;"Wed"),$AC$2*0.4%,IF(AND(AB128="Q",AA128="Wed"),$AC$2*0.5%,IF(AND(AB128="Ave",U128=100),$AC$2*0.5%,IF(AND(AB128="ave",U128="",N128=1,AG128="Bush"),$AC$2*1%,IF(AND(AB128="ave",U128="",Q128&gt;100),$AC$2*1.3%,IF(AND(AB128="ave",U128=""),$AC$2*1.2%,IF(AND(AB128="Ave",U128=200),$AC$2*1%,IF(AND(AB128="Best",U128=200),$AC$2*1.5%,IF(AND(AB128="Best",U128="",K128&lt;&gt;"Pro Syd"),$AC$2*0.5%,IF(AND(AB128="Best",U128=""),$AC$2*1%,IF(AND(AB128="Best",U128=100,Table1[[#This Row],[State]]="NSW"),$AC$2*0.4%,IF(AND(AB128="Best",U128=100),$AC$2*1%,IF(Table1[[#This Row],[Adj]]="Nat OK",$AC$2*0.5%,"xxx")))))))))))))))</f>
        <v>50</v>
      </c>
      <c r="AD128" s="133">
        <f t="shared" si="24"/>
        <v>195</v>
      </c>
      <c r="AE128" s="133">
        <f t="shared" si="25"/>
        <v>145</v>
      </c>
      <c r="AF128" s="133" t="str">
        <f>VLOOKUP(Table1[[#This Row],[Track]],$F$2672:$H$2715,2,FALSE)</f>
        <v>Vic</v>
      </c>
      <c r="AG128" s="133" t="str">
        <f>VLOOKUP(Table1[[#This Row],[Track]],$F$2672:$H$2715,3,FALSE)</f>
        <v>-</v>
      </c>
      <c r="AH128" s="133" t="str">
        <f>IF(Table1[[#This Row],[Date]]&lt;$AH$2,"",IF(Table1[[#This Row],[Date]]&lt;$AH$3,"Edge","Elite Combo"))</f>
        <v/>
      </c>
      <c r="AI128" s="218">
        <f>Table1[[#This Row],[Time]]</f>
        <v>0.67361111111111116</v>
      </c>
      <c r="AJ128" s="219" t="str">
        <f>Table1[[#This Row],[Track]]</f>
        <v>Moonee Valley</v>
      </c>
      <c r="AK128" s="216">
        <f>Table1[[#This Row],[Race ]]</f>
        <v>7</v>
      </c>
      <c r="AL128" s="219">
        <f>Table1[[#This Row],[TAB]]</f>
        <v>8</v>
      </c>
      <c r="AM128" s="219" t="str">
        <f>Table1[[#This Row],[Selection]]</f>
        <v>Future History</v>
      </c>
      <c r="AN128" s="220" t="str">
        <f>Table1[[#This Row],[Sources]]</f>
        <v>Edge-10/Pro Mel-10</v>
      </c>
      <c r="AO128" s="219">
        <f>Table1[[#This Row],[Scale Bet]]</f>
        <v>50</v>
      </c>
    </row>
    <row r="129" spans="5:41" ht="16.5" customHeight="1" x14ac:dyDescent="0.25">
      <c r="E129" s="185">
        <v>45164</v>
      </c>
      <c r="F129" s="35">
        <v>0.67361111111111116</v>
      </c>
      <c r="G129" s="36" t="s">
        <v>100</v>
      </c>
      <c r="H129" s="36">
        <v>7</v>
      </c>
      <c r="I129" s="36">
        <v>8</v>
      </c>
      <c r="J129" s="36" t="s">
        <v>451</v>
      </c>
      <c r="K129" s="36" t="s">
        <v>18</v>
      </c>
      <c r="L129" s="165">
        <v>10</v>
      </c>
      <c r="M129" s="134" t="str">
        <f t="shared" si="13"/>
        <v/>
      </c>
      <c r="N129" s="36" t="str">
        <f t="shared" si="14"/>
        <v/>
      </c>
      <c r="O129" s="135" t="str">
        <f t="shared" si="15"/>
        <v/>
      </c>
      <c r="P129" s="186" t="str">
        <f t="shared" si="16"/>
        <v>OK</v>
      </c>
      <c r="Q129" s="187" t="str">
        <f t="shared" si="17"/>
        <v/>
      </c>
      <c r="R129" s="150">
        <v>3.9</v>
      </c>
      <c r="S129" s="187" t="str">
        <f t="shared" si="18"/>
        <v/>
      </c>
      <c r="T129" s="136" t="str">
        <f t="shared" si="19"/>
        <v>Future History</v>
      </c>
      <c r="U129" s="137" t="str">
        <f>IF(P129="","",IF(N129=1,"",IF(Q129="","",IF(Q129&lt;=100,100,IF(Table1[[#This Row],[Day]]="Wed",100,200)))))</f>
        <v/>
      </c>
      <c r="V129" s="137" t="str">
        <f t="shared" si="20"/>
        <v/>
      </c>
      <c r="W129" s="137" t="str">
        <f t="shared" si="21"/>
        <v/>
      </c>
      <c r="X129" s="133">
        <f>100</f>
        <v>100</v>
      </c>
      <c r="Y129" s="133">
        <f t="shared" si="22"/>
        <v>390</v>
      </c>
      <c r="Z129" s="133">
        <f t="shared" si="23"/>
        <v>290</v>
      </c>
      <c r="AA129" s="134" t="str">
        <f>TEXT(Table1[[#This Row],[Date]],"DDD")</f>
        <v>Sat</v>
      </c>
      <c r="AB129" s="133" t="str">
        <f>IF(OR(G129="Doomben",G129="Eagle Farm"),"Q",IF(AND(Q129&gt;1,Q129&lt;55,Table1[[#This Row],[Source]]="Nat"),"Nat OK",IF(AND(Table1[[#This Row],[Source]]&lt;&gt;"Nat",Q129&lt;55),"Poor &lt;55",IF(OR(G129="Randwick",G129="Flemington",G129="Caulfield",G129="Sandown Lake",G129="Sandown Hill"),"Best","ave"))))</f>
        <v>ave</v>
      </c>
      <c r="AC129" s="133" t="str">
        <f>IF(Q129="","",IF(AB129="Poor &lt;55",$AC$2*0.2%,IF(AND(AB129="Q",AA129&lt;&gt;"Wed"),$AC$2*0.4%,IF(AND(AB129="Q",AA129="Wed"),$AC$2*0.5%,IF(AND(AB129="Ave",U129=100),$AC$2*0.5%,IF(AND(AB129="ave",U129="",N129=1,AG129="Bush"),$AC$2*1%,IF(AND(AB129="ave",U129="",Q129&gt;100),$AC$2*1.3%,IF(AND(AB129="ave",U129=""),$AC$2*1.2%,IF(AND(AB129="Ave",U129=200),$AC$2*1%,IF(AND(AB129="Best",U129=200),$AC$2*1.5%,IF(AND(AB129="Best",U129="",K129&lt;&gt;"Pro Syd"),$AC$2*0.5%,IF(AND(AB129="Best",U129=""),$AC$2*1%,IF(AND(AB129="Best",U129=100,Table1[[#This Row],[State]]="NSW"),$AC$2*0.4%,IF(AND(AB129="Best",U129=100),$AC$2*1%,IF(Table1[[#This Row],[Adj]]="Nat OK",$AC$2*0.5%,"xxx")))))))))))))))</f>
        <v/>
      </c>
      <c r="AD129" s="133" t="str">
        <f t="shared" si="24"/>
        <v/>
      </c>
      <c r="AE129" s="133" t="str">
        <f t="shared" si="25"/>
        <v/>
      </c>
      <c r="AF129" s="133" t="str">
        <f>VLOOKUP(Table1[[#This Row],[Track]],$F$2672:$H$2715,2,FALSE)</f>
        <v>Vic</v>
      </c>
      <c r="AG129" s="133" t="str">
        <f>VLOOKUP(Table1[[#This Row],[Track]],$F$2672:$H$2715,3,FALSE)</f>
        <v>-</v>
      </c>
      <c r="AH129" s="133" t="str">
        <f>IF(Table1[[#This Row],[Date]]&lt;$AH$2,"",IF(Table1[[#This Row],[Date]]&lt;$AH$3,"Edge","Elite Combo"))</f>
        <v/>
      </c>
      <c r="AI129" s="218">
        <f>Table1[[#This Row],[Time]]</f>
        <v>0.67361111111111116</v>
      </c>
      <c r="AJ129" s="219" t="str">
        <f>Table1[[#This Row],[Track]]</f>
        <v>Moonee Valley</v>
      </c>
      <c r="AK129" s="216">
        <f>Table1[[#This Row],[Race ]]</f>
        <v>7</v>
      </c>
      <c r="AL129" s="219">
        <f>Table1[[#This Row],[TAB]]</f>
        <v>8</v>
      </c>
      <c r="AM129" s="219" t="str">
        <f>Table1[[#This Row],[Selection]]</f>
        <v>Future History</v>
      </c>
      <c r="AN129" s="220" t="str">
        <f>Table1[[#This Row],[Sources]]</f>
        <v/>
      </c>
      <c r="AO129" s="219" t="str">
        <f>Table1[[#This Row],[Scale Bet]]</f>
        <v/>
      </c>
    </row>
    <row r="130" spans="5:41" ht="16.5" customHeight="1" x14ac:dyDescent="0.25">
      <c r="E130" s="185">
        <v>45164</v>
      </c>
      <c r="F130" s="35">
        <v>0.6875</v>
      </c>
      <c r="G130" s="36" t="s">
        <v>17</v>
      </c>
      <c r="H130" s="36">
        <v>9</v>
      </c>
      <c r="I130" s="36">
        <v>12</v>
      </c>
      <c r="J130" s="36" t="s">
        <v>610</v>
      </c>
      <c r="K130" s="36" t="s">
        <v>1</v>
      </c>
      <c r="L130" s="165">
        <v>10</v>
      </c>
      <c r="M130" s="134">
        <f t="shared" si="13"/>
        <v>10</v>
      </c>
      <c r="N130" s="36">
        <f t="shared" si="14"/>
        <v>1</v>
      </c>
      <c r="O130" s="135" t="str">
        <f t="shared" si="15"/>
        <v>E4-10</v>
      </c>
      <c r="P130" s="186" t="str">
        <f t="shared" si="16"/>
        <v>OK</v>
      </c>
      <c r="Q130" s="187">
        <f t="shared" si="17"/>
        <v>40</v>
      </c>
      <c r="R130" s="150"/>
      <c r="S130" s="187" t="str">
        <f t="shared" si="18"/>
        <v/>
      </c>
      <c r="T130" s="136" t="str">
        <f t="shared" si="19"/>
        <v>Glint Of Silver</v>
      </c>
      <c r="U130" s="137" t="str">
        <f>IF(P130="","",IF(N130=1,"",IF(Q130="","",IF(Q130&lt;=100,100,IF(Table1[[#This Row],[Day]]="Wed",100,200)))))</f>
        <v/>
      </c>
      <c r="V130" s="137" t="str">
        <f t="shared" si="20"/>
        <v/>
      </c>
      <c r="W130" s="137" t="str">
        <f t="shared" si="21"/>
        <v/>
      </c>
      <c r="X130" s="133">
        <f>100</f>
        <v>100</v>
      </c>
      <c r="Y130" s="133" t="str">
        <f t="shared" si="22"/>
        <v/>
      </c>
      <c r="Z130" s="133">
        <f t="shared" si="23"/>
        <v>-100</v>
      </c>
      <c r="AA130" s="134" t="str">
        <f>TEXT(Table1[[#This Row],[Date]],"DDD")</f>
        <v>Sat</v>
      </c>
      <c r="AB130" s="133" t="str">
        <f>IF(OR(G130="Doomben",G130="Eagle Farm"),"Q",IF(AND(Q130&gt;1,Q130&lt;55,Table1[[#This Row],[Source]]="Nat"),"Nat OK",IF(AND(Table1[[#This Row],[Source]]&lt;&gt;"Nat",Q130&lt;55),"Poor &lt;55",IF(OR(G130="Randwick",G130="Flemington",G130="Caulfield",G130="Sandown Lake",G130="Sandown Hill"),"Best","ave"))))</f>
        <v>Poor &lt;55</v>
      </c>
      <c r="AC130" s="133">
        <f>IF(Q130="","",IF(AB130="Poor &lt;55",$AC$2*0.2%,IF(AND(AB130="Q",AA130&lt;&gt;"Wed"),$AC$2*0.4%,IF(AND(AB130="Q",AA130="Wed"),$AC$2*0.5%,IF(AND(AB130="Ave",U130=100),$AC$2*0.5%,IF(AND(AB130="ave",U130="",N130=1,AG130="Bush"),$AC$2*1%,IF(AND(AB130="ave",U130="",Q130&gt;100),$AC$2*1.3%,IF(AND(AB130="ave",U130=""),$AC$2*1.2%,IF(AND(AB130="Ave",U130=200),$AC$2*1%,IF(AND(AB130="Best",U130=200),$AC$2*1.5%,IF(AND(AB130="Best",U130="",K130&lt;&gt;"Pro Syd"),$AC$2*0.5%,IF(AND(AB130="Best",U130=""),$AC$2*1%,IF(AND(AB130="Best",U130=100,Table1[[#This Row],[State]]="NSW"),$AC$2*0.4%,IF(AND(AB130="Best",U130=100),$AC$2*1%,IF(Table1[[#This Row],[Adj]]="Nat OK",$AC$2*0.5%,"xxx")))))))))))))))</f>
        <v>20</v>
      </c>
      <c r="AD130" s="133" t="str">
        <f t="shared" si="24"/>
        <v/>
      </c>
      <c r="AE130" s="133">
        <f t="shared" si="25"/>
        <v>-20</v>
      </c>
      <c r="AF130" s="133" t="str">
        <f>VLOOKUP(Table1[[#This Row],[Track]],$F$2672:$H$2715,2,FALSE)</f>
        <v>NSW</v>
      </c>
      <c r="AG130" s="133" t="str">
        <f>VLOOKUP(Table1[[#This Row],[Track]],$F$2672:$H$2715,3,FALSE)</f>
        <v>-</v>
      </c>
      <c r="AH130" s="133" t="str">
        <f>IF(Table1[[#This Row],[Date]]&lt;$AH$2,"",IF(Table1[[#This Row],[Date]]&lt;$AH$3,"Edge","Elite Combo"))</f>
        <v/>
      </c>
      <c r="AI130" s="218">
        <f>Table1[[#This Row],[Time]]</f>
        <v>0.6875</v>
      </c>
      <c r="AJ130" s="219" t="str">
        <f>Table1[[#This Row],[Track]]</f>
        <v>Rosehill</v>
      </c>
      <c r="AK130" s="216">
        <f>Table1[[#This Row],[Race ]]</f>
        <v>9</v>
      </c>
      <c r="AL130" s="219">
        <f>Table1[[#This Row],[TAB]]</f>
        <v>12</v>
      </c>
      <c r="AM130" s="219" t="str">
        <f>Table1[[#This Row],[Selection]]</f>
        <v>Glint Of Silver</v>
      </c>
      <c r="AN130" s="220" t="str">
        <f>Table1[[#This Row],[Sources]]</f>
        <v>E4-10</v>
      </c>
      <c r="AO130" s="219">
        <f>Table1[[#This Row],[Scale Bet]]</f>
        <v>20</v>
      </c>
    </row>
    <row r="131" spans="5:41" ht="16.5" customHeight="1" x14ac:dyDescent="0.25">
      <c r="E131" s="185">
        <v>45164</v>
      </c>
      <c r="F131" s="35">
        <v>0.69791666666666663</v>
      </c>
      <c r="G131" s="36" t="s">
        <v>100</v>
      </c>
      <c r="H131" s="36">
        <v>8</v>
      </c>
      <c r="I131" s="36">
        <v>8</v>
      </c>
      <c r="J131" s="36" t="s">
        <v>600</v>
      </c>
      <c r="K131" s="36" t="s">
        <v>1</v>
      </c>
      <c r="L131" s="165">
        <v>20</v>
      </c>
      <c r="M131" s="134">
        <f t="shared" si="13"/>
        <v>75</v>
      </c>
      <c r="N131" s="36">
        <f t="shared" si="14"/>
        <v>4</v>
      </c>
      <c r="O131" s="135" t="str">
        <f t="shared" si="15"/>
        <v>E4-20/Edge-20/Nat-20/Pro Mel-15</v>
      </c>
      <c r="P131" s="186" t="str">
        <f t="shared" si="16"/>
        <v>OK</v>
      </c>
      <c r="Q131" s="187">
        <f t="shared" si="17"/>
        <v>300</v>
      </c>
      <c r="R131" s="150"/>
      <c r="S131" s="187" t="str">
        <f t="shared" si="18"/>
        <v/>
      </c>
      <c r="T131" s="136" t="str">
        <f t="shared" si="19"/>
        <v>Omni Man</v>
      </c>
      <c r="U131" s="137">
        <f>IF(P131="","",IF(N131=1,"",IF(Q131="","",IF(Q131&lt;=100,100,IF(Table1[[#This Row],[Day]]="Wed",100,200)))))</f>
        <v>200</v>
      </c>
      <c r="V131" s="137" t="str">
        <f t="shared" si="20"/>
        <v/>
      </c>
      <c r="W131" s="137">
        <f t="shared" si="21"/>
        <v>-200</v>
      </c>
      <c r="X131" s="133">
        <f>100</f>
        <v>100</v>
      </c>
      <c r="Y131" s="133" t="str">
        <f t="shared" si="22"/>
        <v/>
      </c>
      <c r="Z131" s="133">
        <f t="shared" si="23"/>
        <v>-100</v>
      </c>
      <c r="AA131" s="134" t="str">
        <f>TEXT(Table1[[#This Row],[Date]],"DDD")</f>
        <v>Sat</v>
      </c>
      <c r="AB131" s="133" t="str">
        <f>IF(OR(G131="Doomben",G131="Eagle Farm"),"Q",IF(AND(Q131&gt;1,Q131&lt;55,Table1[[#This Row],[Source]]="Nat"),"Nat OK",IF(AND(Table1[[#This Row],[Source]]&lt;&gt;"Nat",Q131&lt;55),"Poor &lt;55",IF(OR(G131="Randwick",G131="Flemington",G131="Caulfield",G131="Sandown Lake",G131="Sandown Hill"),"Best","ave"))))</f>
        <v>ave</v>
      </c>
      <c r="AC131" s="133">
        <f>IF(Q131="","",IF(AB131="Poor &lt;55",$AC$2*0.2%,IF(AND(AB131="Q",AA131&lt;&gt;"Wed"),$AC$2*0.4%,IF(AND(AB131="Q",AA131="Wed"),$AC$2*0.5%,IF(AND(AB131="Ave",U131=100),$AC$2*0.5%,IF(AND(AB131="ave",U131="",N131=1,AG131="Bush"),$AC$2*1%,IF(AND(AB131="ave",U131="",Q131&gt;100),$AC$2*1.3%,IF(AND(AB131="ave",U131=""),$AC$2*1.2%,IF(AND(AB131="Ave",U131=200),$AC$2*1%,IF(AND(AB131="Best",U131=200),$AC$2*1.5%,IF(AND(AB131="Best",U131="",K131&lt;&gt;"Pro Syd"),$AC$2*0.5%,IF(AND(AB131="Best",U131=""),$AC$2*1%,IF(AND(AB131="Best",U131=100,Table1[[#This Row],[State]]="NSW"),$AC$2*0.4%,IF(AND(AB131="Best",U131=100),$AC$2*1%,IF(Table1[[#This Row],[Adj]]="Nat OK",$AC$2*0.5%,"xxx")))))))))))))))</f>
        <v>100</v>
      </c>
      <c r="AD131" s="133" t="str">
        <f t="shared" si="24"/>
        <v/>
      </c>
      <c r="AE131" s="133">
        <f t="shared" si="25"/>
        <v>-100</v>
      </c>
      <c r="AF131" s="133" t="str">
        <f>VLOOKUP(Table1[[#This Row],[Track]],$F$2672:$H$2715,2,FALSE)</f>
        <v>Vic</v>
      </c>
      <c r="AG131" s="133" t="str">
        <f>VLOOKUP(Table1[[#This Row],[Track]],$F$2672:$H$2715,3,FALSE)</f>
        <v>-</v>
      </c>
      <c r="AH131" s="133" t="str">
        <f>IF(Table1[[#This Row],[Date]]&lt;$AH$2,"",IF(Table1[[#This Row],[Date]]&lt;$AH$3,"Edge","Elite Combo"))</f>
        <v/>
      </c>
      <c r="AI131" s="218">
        <f>Table1[[#This Row],[Time]]</f>
        <v>0.69791666666666663</v>
      </c>
      <c r="AJ131" s="219" t="str">
        <f>Table1[[#This Row],[Track]]</f>
        <v>Moonee Valley</v>
      </c>
      <c r="AK131" s="216">
        <f>Table1[[#This Row],[Race ]]</f>
        <v>8</v>
      </c>
      <c r="AL131" s="219">
        <f>Table1[[#This Row],[TAB]]</f>
        <v>8</v>
      </c>
      <c r="AM131" s="219" t="str">
        <f>Table1[[#This Row],[Selection]]</f>
        <v>Omni Man</v>
      </c>
      <c r="AN131" s="220" t="str">
        <f>Table1[[#This Row],[Sources]]</f>
        <v>E4-20/Edge-20/Nat-20/Pro Mel-15</v>
      </c>
      <c r="AO131" s="219">
        <f>Table1[[#This Row],[Scale Bet]]</f>
        <v>100</v>
      </c>
    </row>
    <row r="132" spans="5:41" ht="16.5" customHeight="1" x14ac:dyDescent="0.25">
      <c r="E132" s="185">
        <v>45164</v>
      </c>
      <c r="F132" s="35">
        <v>0.69791666666666663</v>
      </c>
      <c r="G132" s="36" t="s">
        <v>100</v>
      </c>
      <c r="H132" s="36">
        <v>8</v>
      </c>
      <c r="I132" s="36">
        <v>8</v>
      </c>
      <c r="J132" s="36" t="s">
        <v>600</v>
      </c>
      <c r="K132" s="36" t="s">
        <v>40</v>
      </c>
      <c r="L132" s="165">
        <v>20</v>
      </c>
      <c r="M132" s="134" t="str">
        <f t="shared" si="13"/>
        <v/>
      </c>
      <c r="N132" s="36" t="str">
        <f t="shared" si="14"/>
        <v/>
      </c>
      <c r="O132" s="135" t="str">
        <f t="shared" si="15"/>
        <v/>
      </c>
      <c r="P132" s="186" t="str">
        <f t="shared" si="16"/>
        <v>OK</v>
      </c>
      <c r="Q132" s="187" t="str">
        <f t="shared" si="17"/>
        <v/>
      </c>
      <c r="R132" s="150"/>
      <c r="S132" s="187" t="str">
        <f t="shared" si="18"/>
        <v/>
      </c>
      <c r="T132" s="136" t="str">
        <f t="shared" si="19"/>
        <v>Omni Man</v>
      </c>
      <c r="U132" s="137" t="str">
        <f>IF(P132="","",IF(N132=1,"",IF(Q132="","",IF(Q132&lt;=100,100,IF(Table1[[#This Row],[Day]]="Wed",100,200)))))</f>
        <v/>
      </c>
      <c r="V132" s="137" t="str">
        <f t="shared" si="20"/>
        <v/>
      </c>
      <c r="W132" s="137" t="str">
        <f t="shared" si="21"/>
        <v/>
      </c>
      <c r="X132" s="133">
        <f>100</f>
        <v>100</v>
      </c>
      <c r="Y132" s="133" t="str">
        <f t="shared" si="22"/>
        <v/>
      </c>
      <c r="Z132" s="133">
        <f t="shared" si="23"/>
        <v>-100</v>
      </c>
      <c r="AA132" s="134" t="str">
        <f>TEXT(Table1[[#This Row],[Date]],"DDD")</f>
        <v>Sat</v>
      </c>
      <c r="AB132" s="133" t="str">
        <f>IF(OR(G132="Doomben",G132="Eagle Farm"),"Q",IF(AND(Q132&gt;1,Q132&lt;55,Table1[[#This Row],[Source]]="Nat"),"Nat OK",IF(AND(Table1[[#This Row],[Source]]&lt;&gt;"Nat",Q132&lt;55),"Poor &lt;55",IF(OR(G132="Randwick",G132="Flemington",G132="Caulfield",G132="Sandown Lake",G132="Sandown Hill"),"Best","ave"))))</f>
        <v>ave</v>
      </c>
      <c r="AC132" s="133" t="str">
        <f>IF(Q132="","",IF(AB132="Poor &lt;55",$AC$2*0.2%,IF(AND(AB132="Q",AA132&lt;&gt;"Wed"),$AC$2*0.4%,IF(AND(AB132="Q",AA132="Wed"),$AC$2*0.5%,IF(AND(AB132="Ave",U132=100),$AC$2*0.5%,IF(AND(AB132="ave",U132="",N132=1,AG132="Bush"),$AC$2*1%,IF(AND(AB132="ave",U132="",Q132&gt;100),$AC$2*1.3%,IF(AND(AB132="ave",U132=""),$AC$2*1.2%,IF(AND(AB132="Ave",U132=200),$AC$2*1%,IF(AND(AB132="Best",U132=200),$AC$2*1.5%,IF(AND(AB132="Best",U132="",K132&lt;&gt;"Pro Syd"),$AC$2*0.5%,IF(AND(AB132="Best",U132=""),$AC$2*1%,IF(AND(AB132="Best",U132=100,Table1[[#This Row],[State]]="NSW"),$AC$2*0.4%,IF(AND(AB132="Best",U132=100),$AC$2*1%,IF(Table1[[#This Row],[Adj]]="Nat OK",$AC$2*0.5%,"xxx")))))))))))))))</f>
        <v/>
      </c>
      <c r="AD132" s="133" t="str">
        <f t="shared" si="24"/>
        <v/>
      </c>
      <c r="AE132" s="133" t="str">
        <f t="shared" si="25"/>
        <v/>
      </c>
      <c r="AF132" s="133" t="str">
        <f>VLOOKUP(Table1[[#This Row],[Track]],$F$2672:$H$2715,2,FALSE)</f>
        <v>Vic</v>
      </c>
      <c r="AG132" s="133" t="str">
        <f>VLOOKUP(Table1[[#This Row],[Track]],$F$2672:$H$2715,3,FALSE)</f>
        <v>-</v>
      </c>
      <c r="AH132" s="133" t="str">
        <f>IF(Table1[[#This Row],[Date]]&lt;$AH$2,"",IF(Table1[[#This Row],[Date]]&lt;$AH$3,"Edge","Elite Combo"))</f>
        <v/>
      </c>
      <c r="AI132" s="218">
        <f>Table1[[#This Row],[Time]]</f>
        <v>0.69791666666666663</v>
      </c>
      <c r="AJ132" s="219" t="str">
        <f>Table1[[#This Row],[Track]]</f>
        <v>Moonee Valley</v>
      </c>
      <c r="AK132" s="216">
        <f>Table1[[#This Row],[Race ]]</f>
        <v>8</v>
      </c>
      <c r="AL132" s="219">
        <f>Table1[[#This Row],[TAB]]</f>
        <v>8</v>
      </c>
      <c r="AM132" s="219" t="str">
        <f>Table1[[#This Row],[Selection]]</f>
        <v>Omni Man</v>
      </c>
      <c r="AN132" s="220" t="str">
        <f>Table1[[#This Row],[Sources]]</f>
        <v/>
      </c>
      <c r="AO132" s="219" t="str">
        <f>Table1[[#This Row],[Scale Bet]]</f>
        <v/>
      </c>
    </row>
    <row r="133" spans="5:41" ht="16.5" customHeight="1" x14ac:dyDescent="0.25">
      <c r="E133" s="185">
        <v>45164</v>
      </c>
      <c r="F133" s="35">
        <v>0.69791666666666663</v>
      </c>
      <c r="G133" s="36" t="s">
        <v>100</v>
      </c>
      <c r="H133" s="36">
        <v>8</v>
      </c>
      <c r="I133" s="36">
        <v>8</v>
      </c>
      <c r="J133" s="36" t="s">
        <v>600</v>
      </c>
      <c r="K133" s="36" t="s">
        <v>13</v>
      </c>
      <c r="L133" s="165">
        <v>20</v>
      </c>
      <c r="M133" s="134" t="str">
        <f t="shared" si="13"/>
        <v/>
      </c>
      <c r="N133" s="36" t="str">
        <f t="shared" si="14"/>
        <v/>
      </c>
      <c r="O133" s="135" t="str">
        <f t="shared" si="15"/>
        <v/>
      </c>
      <c r="P133" s="186" t="str">
        <f t="shared" si="16"/>
        <v>OK</v>
      </c>
      <c r="Q133" s="187" t="str">
        <f t="shared" si="17"/>
        <v/>
      </c>
      <c r="R133" s="150"/>
      <c r="S133" s="187" t="str">
        <f t="shared" si="18"/>
        <v/>
      </c>
      <c r="T133" s="136" t="str">
        <f t="shared" si="19"/>
        <v>Omni Man</v>
      </c>
      <c r="U133" s="137" t="str">
        <f>IF(P133="","",IF(N133=1,"",IF(Q133="","",IF(Q133&lt;=100,100,IF(Table1[[#This Row],[Day]]="Wed",100,200)))))</f>
        <v/>
      </c>
      <c r="V133" s="137" t="str">
        <f t="shared" si="20"/>
        <v/>
      </c>
      <c r="W133" s="137" t="str">
        <f t="shared" si="21"/>
        <v/>
      </c>
      <c r="X133" s="133">
        <f>100</f>
        <v>100</v>
      </c>
      <c r="Y133" s="133" t="str">
        <f t="shared" si="22"/>
        <v/>
      </c>
      <c r="Z133" s="133">
        <f t="shared" si="23"/>
        <v>-100</v>
      </c>
      <c r="AA133" s="134" t="str">
        <f>TEXT(Table1[[#This Row],[Date]],"DDD")</f>
        <v>Sat</v>
      </c>
      <c r="AB133" s="133" t="str">
        <f>IF(OR(G133="Doomben",G133="Eagle Farm"),"Q",IF(AND(Q133&gt;1,Q133&lt;55,Table1[[#This Row],[Source]]="Nat"),"Nat OK",IF(AND(Table1[[#This Row],[Source]]&lt;&gt;"Nat",Q133&lt;55),"Poor &lt;55",IF(OR(G133="Randwick",G133="Flemington",G133="Caulfield",G133="Sandown Lake",G133="Sandown Hill"),"Best","ave"))))</f>
        <v>ave</v>
      </c>
      <c r="AC133" s="133" t="str">
        <f>IF(Q133="","",IF(AB133="Poor &lt;55",$AC$2*0.2%,IF(AND(AB133="Q",AA133&lt;&gt;"Wed"),$AC$2*0.4%,IF(AND(AB133="Q",AA133="Wed"),$AC$2*0.5%,IF(AND(AB133="Ave",U133=100),$AC$2*0.5%,IF(AND(AB133="ave",U133="",N133=1,AG133="Bush"),$AC$2*1%,IF(AND(AB133="ave",U133="",Q133&gt;100),$AC$2*1.3%,IF(AND(AB133="ave",U133=""),$AC$2*1.2%,IF(AND(AB133="Ave",U133=200),$AC$2*1%,IF(AND(AB133="Best",U133=200),$AC$2*1.5%,IF(AND(AB133="Best",U133="",K133&lt;&gt;"Pro Syd"),$AC$2*0.5%,IF(AND(AB133="Best",U133=""),$AC$2*1%,IF(AND(AB133="Best",U133=100,Table1[[#This Row],[State]]="NSW"),$AC$2*0.4%,IF(AND(AB133="Best",U133=100),$AC$2*1%,IF(Table1[[#This Row],[Adj]]="Nat OK",$AC$2*0.5%,"xxx")))))))))))))))</f>
        <v/>
      </c>
      <c r="AD133" s="133" t="str">
        <f t="shared" si="24"/>
        <v/>
      </c>
      <c r="AE133" s="133" t="str">
        <f t="shared" si="25"/>
        <v/>
      </c>
      <c r="AF133" s="133" t="str">
        <f>VLOOKUP(Table1[[#This Row],[Track]],$F$2672:$H$2715,2,FALSE)</f>
        <v>Vic</v>
      </c>
      <c r="AG133" s="133" t="str">
        <f>VLOOKUP(Table1[[#This Row],[Track]],$F$2672:$H$2715,3,FALSE)</f>
        <v>-</v>
      </c>
      <c r="AH133" s="133" t="str">
        <f>IF(Table1[[#This Row],[Date]]&lt;$AH$2,"",IF(Table1[[#This Row],[Date]]&lt;$AH$3,"Edge","Elite Combo"))</f>
        <v/>
      </c>
      <c r="AI133" s="218">
        <f>Table1[[#This Row],[Time]]</f>
        <v>0.69791666666666663</v>
      </c>
      <c r="AJ133" s="219" t="str">
        <f>Table1[[#This Row],[Track]]</f>
        <v>Moonee Valley</v>
      </c>
      <c r="AK133" s="216">
        <f>Table1[[#This Row],[Race ]]</f>
        <v>8</v>
      </c>
      <c r="AL133" s="219">
        <f>Table1[[#This Row],[TAB]]</f>
        <v>8</v>
      </c>
      <c r="AM133" s="219" t="str">
        <f>Table1[[#This Row],[Selection]]</f>
        <v>Omni Man</v>
      </c>
      <c r="AN133" s="220" t="str">
        <f>Table1[[#This Row],[Sources]]</f>
        <v/>
      </c>
      <c r="AO133" s="219" t="str">
        <f>Table1[[#This Row],[Scale Bet]]</f>
        <v/>
      </c>
    </row>
    <row r="134" spans="5:41" ht="16.5" customHeight="1" x14ac:dyDescent="0.25">
      <c r="E134" s="185">
        <v>45164</v>
      </c>
      <c r="F134" s="35">
        <v>0.69791666666666663</v>
      </c>
      <c r="G134" s="36" t="s">
        <v>100</v>
      </c>
      <c r="H134" s="36">
        <v>8</v>
      </c>
      <c r="I134" s="36">
        <v>8</v>
      </c>
      <c r="J134" s="36" t="s">
        <v>600</v>
      </c>
      <c r="K134" s="36" t="s">
        <v>18</v>
      </c>
      <c r="L134" s="165">
        <v>15</v>
      </c>
      <c r="M134" s="134" t="str">
        <f t="shared" si="13"/>
        <v/>
      </c>
      <c r="N134" s="36" t="str">
        <f t="shared" si="14"/>
        <v/>
      </c>
      <c r="O134" s="135" t="str">
        <f t="shared" si="15"/>
        <v/>
      </c>
      <c r="P134" s="186" t="str">
        <f t="shared" si="16"/>
        <v>OK</v>
      </c>
      <c r="Q134" s="187" t="str">
        <f t="shared" si="17"/>
        <v/>
      </c>
      <c r="R134" s="150"/>
      <c r="S134" s="187" t="str">
        <f t="shared" si="18"/>
        <v/>
      </c>
      <c r="T134" s="136" t="str">
        <f t="shared" si="19"/>
        <v>Omni Man</v>
      </c>
      <c r="U134" s="137" t="str">
        <f>IF(P134="","",IF(N134=1,"",IF(Q134="","",IF(Q134&lt;=100,100,IF(Table1[[#This Row],[Day]]="Wed",100,200)))))</f>
        <v/>
      </c>
      <c r="V134" s="137" t="str">
        <f t="shared" si="20"/>
        <v/>
      </c>
      <c r="W134" s="137" t="str">
        <f t="shared" si="21"/>
        <v/>
      </c>
      <c r="X134" s="133">
        <f>100</f>
        <v>100</v>
      </c>
      <c r="Y134" s="133" t="str">
        <f t="shared" si="22"/>
        <v/>
      </c>
      <c r="Z134" s="133">
        <f t="shared" si="23"/>
        <v>-100</v>
      </c>
      <c r="AA134" s="134" t="str">
        <f>TEXT(Table1[[#This Row],[Date]],"DDD")</f>
        <v>Sat</v>
      </c>
      <c r="AB134" s="133" t="str">
        <f>IF(OR(G134="Doomben",G134="Eagle Farm"),"Q",IF(AND(Q134&gt;1,Q134&lt;55,Table1[[#This Row],[Source]]="Nat"),"Nat OK",IF(AND(Table1[[#This Row],[Source]]&lt;&gt;"Nat",Q134&lt;55),"Poor &lt;55",IF(OR(G134="Randwick",G134="Flemington",G134="Caulfield",G134="Sandown Lake",G134="Sandown Hill"),"Best","ave"))))</f>
        <v>ave</v>
      </c>
      <c r="AC134" s="133" t="str">
        <f>IF(Q134="","",IF(AB134="Poor &lt;55",$AC$2*0.2%,IF(AND(AB134="Q",AA134&lt;&gt;"Wed"),$AC$2*0.4%,IF(AND(AB134="Q",AA134="Wed"),$AC$2*0.5%,IF(AND(AB134="Ave",U134=100),$AC$2*0.5%,IF(AND(AB134="ave",U134="",N134=1,AG134="Bush"),$AC$2*1%,IF(AND(AB134="ave",U134="",Q134&gt;100),$AC$2*1.3%,IF(AND(AB134="ave",U134=""),$AC$2*1.2%,IF(AND(AB134="Ave",U134=200),$AC$2*1%,IF(AND(AB134="Best",U134=200),$AC$2*1.5%,IF(AND(AB134="Best",U134="",K134&lt;&gt;"Pro Syd"),$AC$2*0.5%,IF(AND(AB134="Best",U134=""),$AC$2*1%,IF(AND(AB134="Best",U134=100,Table1[[#This Row],[State]]="NSW"),$AC$2*0.4%,IF(AND(AB134="Best",U134=100),$AC$2*1%,IF(Table1[[#This Row],[Adj]]="Nat OK",$AC$2*0.5%,"xxx")))))))))))))))</f>
        <v/>
      </c>
      <c r="AD134" s="133" t="str">
        <f t="shared" si="24"/>
        <v/>
      </c>
      <c r="AE134" s="133" t="str">
        <f t="shared" si="25"/>
        <v/>
      </c>
      <c r="AF134" s="133" t="str">
        <f>VLOOKUP(Table1[[#This Row],[Track]],$F$2672:$H$2715,2,FALSE)</f>
        <v>Vic</v>
      </c>
      <c r="AG134" s="133" t="str">
        <f>VLOOKUP(Table1[[#This Row],[Track]],$F$2672:$H$2715,3,FALSE)</f>
        <v>-</v>
      </c>
      <c r="AH134" s="133" t="str">
        <f>IF(Table1[[#This Row],[Date]]&lt;$AH$2,"",IF(Table1[[#This Row],[Date]]&lt;$AH$3,"Edge","Elite Combo"))</f>
        <v/>
      </c>
      <c r="AI134" s="218">
        <f>Table1[[#This Row],[Time]]</f>
        <v>0.69791666666666663</v>
      </c>
      <c r="AJ134" s="219" t="str">
        <f>Table1[[#This Row],[Track]]</f>
        <v>Moonee Valley</v>
      </c>
      <c r="AK134" s="216">
        <f>Table1[[#This Row],[Race ]]</f>
        <v>8</v>
      </c>
      <c r="AL134" s="219">
        <f>Table1[[#This Row],[TAB]]</f>
        <v>8</v>
      </c>
      <c r="AM134" s="219" t="str">
        <f>Table1[[#This Row],[Selection]]</f>
        <v>Omni Man</v>
      </c>
      <c r="AN134" s="220" t="str">
        <f>Table1[[#This Row],[Sources]]</f>
        <v/>
      </c>
      <c r="AO134" s="219" t="str">
        <f>Table1[[#This Row],[Scale Bet]]</f>
        <v/>
      </c>
    </row>
    <row r="135" spans="5:41" ht="16.5" customHeight="1" x14ac:dyDescent="0.25">
      <c r="E135" s="185">
        <v>45164</v>
      </c>
      <c r="F135" s="35">
        <v>0.69791666666666663</v>
      </c>
      <c r="G135" s="36" t="s">
        <v>100</v>
      </c>
      <c r="H135" s="36">
        <v>8</v>
      </c>
      <c r="I135" s="36">
        <v>1</v>
      </c>
      <c r="J135" s="36" t="s">
        <v>601</v>
      </c>
      <c r="K135" s="36" t="s">
        <v>40</v>
      </c>
      <c r="L135" s="165">
        <v>10</v>
      </c>
      <c r="M135" s="134">
        <f t="shared" ref="M135:M198" si="26">IF(AND(J135=J134,E135=E134),"",IF(AND(E135=E138,J135=J138),L135+L136+L137+L138,IF(AND(E135=E137,J135=J137),L135+L136+L137,IF(AND(E135=E136,J135=J136),L135+L136,L135))))</f>
        <v>23</v>
      </c>
      <c r="N135" s="36">
        <f t="shared" ref="N135:N198" si="27">IF(M135=L135,1,IF(M135="","",IF(AND(E135=E138,J135=J138),4,IF(AND(E135=E137,J135=J137),3,IF(AND(E135=E136,J135=J136),2,"XXX")))))</f>
        <v>2</v>
      </c>
      <c r="O135" s="135" t="str">
        <f t="shared" ref="O135:O198" si="28">IF(N135="","",IF(N135=4,K135&amp;"-"&amp;L135&amp;"/"&amp;K136&amp;"-"&amp;L136&amp;"/"&amp;K137&amp;"-"&amp;L137&amp;"/"&amp;K138&amp;"-"&amp;L138,IF(N135=3,K135&amp;"-"&amp;L135&amp;"/"&amp;K136&amp;"-"&amp;L136&amp;"/"&amp;K137&amp;"-"&amp;L137,IF(N135=2,K135&amp;"-"&amp;L135&amp;"/"&amp;K136&amp;"-"&amp;L136,IF(N135=1,K135&amp;"-"&amp;L135,"""""xxx")))))</f>
        <v>Edge-10/Pro Mel-13</v>
      </c>
      <c r="P135" s="186" t="str">
        <f t="shared" ref="P135:P198" si="29">IF(OR(G135="Randwick",G135="Rosehill",G135="Flemington",G135="Caulfield",G135="Sandown Lake",G135="Sandown Hill",G135="Moonee Valley"),"OK","")</f>
        <v>OK</v>
      </c>
      <c r="Q135" s="187">
        <f t="shared" ref="Q135:Q198" si="30">IF(M135="","",(M135*($Q$1/1000)/$R$1)*$Q$2)</f>
        <v>92</v>
      </c>
      <c r="R135" s="150"/>
      <c r="S135" s="187" t="str">
        <f t="shared" ref="S135:S198" si="31">IF(Q135="","",IF(R135="","",R135*Q135))</f>
        <v/>
      </c>
      <c r="T135" s="136" t="str">
        <f t="shared" ref="T135:T198" si="32">TRIM(PROPER(J135))</f>
        <v>Sweet Ride</v>
      </c>
      <c r="U135" s="137">
        <f>IF(P135="","",IF(N135=1,"",IF(Q135="","",IF(Q135&lt;=100,100,IF(Table1[[#This Row],[Day]]="Wed",100,200)))))</f>
        <v>100</v>
      </c>
      <c r="V135" s="137" t="str">
        <f t="shared" ref="V135:V198" si="33">IF(U135="","",IF(R135="","",U135*R135))</f>
        <v/>
      </c>
      <c r="W135" s="137">
        <f t="shared" ref="W135:W198" si="34">IF(U135="","",IF(V135="",U135*-1,V135-U135))</f>
        <v>-100</v>
      </c>
      <c r="X135" s="133">
        <f>100</f>
        <v>100</v>
      </c>
      <c r="Y135" s="133" t="str">
        <f t="shared" ref="Y135:Y198" si="35">IF(R135="","",X135*R135)</f>
        <v/>
      </c>
      <c r="Z135" s="133">
        <f t="shared" ref="Z135:Z198" si="36">IF(Y135="",X135*-1,Y135-X134)</f>
        <v>-100</v>
      </c>
      <c r="AA135" s="134" t="str">
        <f>TEXT(Table1[[#This Row],[Date]],"DDD")</f>
        <v>Sat</v>
      </c>
      <c r="AB135" s="133" t="str">
        <f>IF(OR(G135="Doomben",G135="Eagle Farm"),"Q",IF(AND(Q135&gt;1,Q135&lt;55,Table1[[#This Row],[Source]]="Nat"),"Nat OK",IF(AND(Table1[[#This Row],[Source]]&lt;&gt;"Nat",Q135&lt;55),"Poor &lt;55",IF(OR(G135="Randwick",G135="Flemington",G135="Caulfield",G135="Sandown Lake",G135="Sandown Hill"),"Best","ave"))))</f>
        <v>ave</v>
      </c>
      <c r="AC135" s="133">
        <f>IF(Q135="","",IF(AB135="Poor &lt;55",$AC$2*0.2%,IF(AND(AB135="Q",AA135&lt;&gt;"Wed"),$AC$2*0.4%,IF(AND(AB135="Q",AA135="Wed"),$AC$2*0.5%,IF(AND(AB135="Ave",U135=100),$AC$2*0.5%,IF(AND(AB135="ave",U135="",N135=1,AG135="Bush"),$AC$2*1%,IF(AND(AB135="ave",U135="",Q135&gt;100),$AC$2*1.3%,IF(AND(AB135="ave",U135=""),$AC$2*1.2%,IF(AND(AB135="Ave",U135=200),$AC$2*1%,IF(AND(AB135="Best",U135=200),$AC$2*1.5%,IF(AND(AB135="Best",U135="",K135&lt;&gt;"Pro Syd"),$AC$2*0.5%,IF(AND(AB135="Best",U135=""),$AC$2*1%,IF(AND(AB135="Best",U135=100,Table1[[#This Row],[State]]="NSW"),$AC$2*0.4%,IF(AND(AB135="Best",U135=100),$AC$2*1%,IF(Table1[[#This Row],[Adj]]="Nat OK",$AC$2*0.5%,"xxx")))))))))))))))</f>
        <v>50</v>
      </c>
      <c r="AD135" s="133" t="str">
        <f t="shared" ref="AD135:AD198" si="37">IF(AC135="","",IF(R135="","",AC135*R135))</f>
        <v/>
      </c>
      <c r="AE135" s="133">
        <f t="shared" ref="AE135:AE198" si="38">IF(AC135="","",IF(AD135="",AC135*-1,AD135-AC135))</f>
        <v>-50</v>
      </c>
      <c r="AF135" s="133" t="str">
        <f>VLOOKUP(Table1[[#This Row],[Track]],$F$2672:$H$2715,2,FALSE)</f>
        <v>Vic</v>
      </c>
      <c r="AG135" s="133" t="str">
        <f>VLOOKUP(Table1[[#This Row],[Track]],$F$2672:$H$2715,3,FALSE)</f>
        <v>-</v>
      </c>
      <c r="AH135" s="133" t="str">
        <f>IF(Table1[[#This Row],[Date]]&lt;$AH$2,"",IF(Table1[[#This Row],[Date]]&lt;$AH$3,"Edge","Elite Combo"))</f>
        <v/>
      </c>
      <c r="AI135" s="218">
        <f>Table1[[#This Row],[Time]]</f>
        <v>0.69791666666666663</v>
      </c>
      <c r="AJ135" s="219" t="str">
        <f>Table1[[#This Row],[Track]]</f>
        <v>Moonee Valley</v>
      </c>
      <c r="AK135" s="216">
        <f>Table1[[#This Row],[Race ]]</f>
        <v>8</v>
      </c>
      <c r="AL135" s="219">
        <f>Table1[[#This Row],[TAB]]</f>
        <v>1</v>
      </c>
      <c r="AM135" s="219" t="str">
        <f>Table1[[#This Row],[Selection]]</f>
        <v>Sweet Ride</v>
      </c>
      <c r="AN135" s="220" t="str">
        <f>Table1[[#This Row],[Sources]]</f>
        <v>Edge-10/Pro Mel-13</v>
      </c>
      <c r="AO135" s="219">
        <f>Table1[[#This Row],[Scale Bet]]</f>
        <v>50</v>
      </c>
    </row>
    <row r="136" spans="5:41" ht="16.5" customHeight="1" x14ac:dyDescent="0.25">
      <c r="E136" s="185">
        <v>45164</v>
      </c>
      <c r="F136" s="35">
        <v>0.69791666666666663</v>
      </c>
      <c r="G136" s="36" t="s">
        <v>100</v>
      </c>
      <c r="H136" s="36">
        <v>8</v>
      </c>
      <c r="I136" s="36">
        <v>1</v>
      </c>
      <c r="J136" s="36" t="s">
        <v>601</v>
      </c>
      <c r="K136" s="36" t="s">
        <v>18</v>
      </c>
      <c r="L136" s="165">
        <v>13</v>
      </c>
      <c r="M136" s="134" t="str">
        <f t="shared" si="26"/>
        <v/>
      </c>
      <c r="N136" s="36" t="str">
        <f t="shared" si="27"/>
        <v/>
      </c>
      <c r="O136" s="135" t="str">
        <f t="shared" si="28"/>
        <v/>
      </c>
      <c r="P136" s="186" t="str">
        <f t="shared" si="29"/>
        <v>OK</v>
      </c>
      <c r="Q136" s="187" t="str">
        <f t="shared" si="30"/>
        <v/>
      </c>
      <c r="R136" s="150"/>
      <c r="S136" s="187" t="str">
        <f t="shared" si="31"/>
        <v/>
      </c>
      <c r="T136" s="136" t="str">
        <f t="shared" si="32"/>
        <v>Sweet Ride</v>
      </c>
      <c r="U136" s="137" t="str">
        <f>IF(P136="","",IF(N136=1,"",IF(Q136="","",IF(Q136&lt;=100,100,IF(Table1[[#This Row],[Day]]="Wed",100,200)))))</f>
        <v/>
      </c>
      <c r="V136" s="137" t="str">
        <f t="shared" si="33"/>
        <v/>
      </c>
      <c r="W136" s="137" t="str">
        <f t="shared" si="34"/>
        <v/>
      </c>
      <c r="X136" s="133">
        <f>100</f>
        <v>100</v>
      </c>
      <c r="Y136" s="133" t="str">
        <f t="shared" si="35"/>
        <v/>
      </c>
      <c r="Z136" s="133">
        <f t="shared" si="36"/>
        <v>-100</v>
      </c>
      <c r="AA136" s="134" t="str">
        <f>TEXT(Table1[[#This Row],[Date]],"DDD")</f>
        <v>Sat</v>
      </c>
      <c r="AB136" s="133" t="str">
        <f>IF(OR(G136="Doomben",G136="Eagle Farm"),"Q",IF(AND(Q136&gt;1,Q136&lt;55,Table1[[#This Row],[Source]]="Nat"),"Nat OK",IF(AND(Table1[[#This Row],[Source]]&lt;&gt;"Nat",Q136&lt;55),"Poor &lt;55",IF(OR(G136="Randwick",G136="Flemington",G136="Caulfield",G136="Sandown Lake",G136="Sandown Hill"),"Best","ave"))))</f>
        <v>ave</v>
      </c>
      <c r="AC136" s="133" t="str">
        <f>IF(Q136="","",IF(AB136="Poor &lt;55",$AC$2*0.2%,IF(AND(AB136="Q",AA136&lt;&gt;"Wed"),$AC$2*0.4%,IF(AND(AB136="Q",AA136="Wed"),$AC$2*0.5%,IF(AND(AB136="Ave",U136=100),$AC$2*0.5%,IF(AND(AB136="ave",U136="",N136=1,AG136="Bush"),$AC$2*1%,IF(AND(AB136="ave",U136="",Q136&gt;100),$AC$2*1.3%,IF(AND(AB136="ave",U136=""),$AC$2*1.2%,IF(AND(AB136="Ave",U136=200),$AC$2*1%,IF(AND(AB136="Best",U136=200),$AC$2*1.5%,IF(AND(AB136="Best",U136="",K136&lt;&gt;"Pro Syd"),$AC$2*0.5%,IF(AND(AB136="Best",U136=""),$AC$2*1%,IF(AND(AB136="Best",U136=100,Table1[[#This Row],[State]]="NSW"),$AC$2*0.4%,IF(AND(AB136="Best",U136=100),$AC$2*1%,IF(Table1[[#This Row],[Adj]]="Nat OK",$AC$2*0.5%,"xxx")))))))))))))))</f>
        <v/>
      </c>
      <c r="AD136" s="133" t="str">
        <f t="shared" si="37"/>
        <v/>
      </c>
      <c r="AE136" s="133" t="str">
        <f t="shared" si="38"/>
        <v/>
      </c>
      <c r="AF136" s="133" t="str">
        <f>VLOOKUP(Table1[[#This Row],[Track]],$F$2672:$H$2715,2,FALSE)</f>
        <v>Vic</v>
      </c>
      <c r="AG136" s="133" t="str">
        <f>VLOOKUP(Table1[[#This Row],[Track]],$F$2672:$H$2715,3,FALSE)</f>
        <v>-</v>
      </c>
      <c r="AH136" s="133" t="str">
        <f>IF(Table1[[#This Row],[Date]]&lt;$AH$2,"",IF(Table1[[#This Row],[Date]]&lt;$AH$3,"Edge","Elite Combo"))</f>
        <v/>
      </c>
      <c r="AI136" s="218">
        <f>Table1[[#This Row],[Time]]</f>
        <v>0.69791666666666663</v>
      </c>
      <c r="AJ136" s="219" t="str">
        <f>Table1[[#This Row],[Track]]</f>
        <v>Moonee Valley</v>
      </c>
      <c r="AK136" s="216">
        <f>Table1[[#This Row],[Race ]]</f>
        <v>8</v>
      </c>
      <c r="AL136" s="219">
        <f>Table1[[#This Row],[TAB]]</f>
        <v>1</v>
      </c>
      <c r="AM136" s="219" t="str">
        <f>Table1[[#This Row],[Selection]]</f>
        <v>Sweet Ride</v>
      </c>
      <c r="AN136" s="220" t="str">
        <f>Table1[[#This Row],[Sources]]</f>
        <v/>
      </c>
      <c r="AO136" s="219" t="str">
        <f>Table1[[#This Row],[Scale Bet]]</f>
        <v/>
      </c>
    </row>
    <row r="137" spans="5:41" ht="16.5" customHeight="1" x14ac:dyDescent="0.25">
      <c r="E137" s="185">
        <v>45164</v>
      </c>
      <c r="F137" s="35">
        <v>0.71180555555555547</v>
      </c>
      <c r="G137" s="36" t="s">
        <v>17</v>
      </c>
      <c r="H137" s="36">
        <v>10</v>
      </c>
      <c r="I137" s="36">
        <v>12</v>
      </c>
      <c r="J137" s="36" t="s">
        <v>611</v>
      </c>
      <c r="K137" s="36" t="s">
        <v>1</v>
      </c>
      <c r="L137" s="165">
        <v>10</v>
      </c>
      <c r="M137" s="134">
        <f t="shared" si="26"/>
        <v>10</v>
      </c>
      <c r="N137" s="36">
        <f t="shared" si="27"/>
        <v>1</v>
      </c>
      <c r="O137" s="135" t="str">
        <f t="shared" si="28"/>
        <v>E4-10</v>
      </c>
      <c r="P137" s="186" t="str">
        <f t="shared" si="29"/>
        <v>OK</v>
      </c>
      <c r="Q137" s="187">
        <f t="shared" si="30"/>
        <v>40</v>
      </c>
      <c r="R137" s="150">
        <v>3.9</v>
      </c>
      <c r="S137" s="187">
        <f t="shared" si="31"/>
        <v>156</v>
      </c>
      <c r="T137" s="136" t="str">
        <f t="shared" si="32"/>
        <v>Diamond Dealer</v>
      </c>
      <c r="U137" s="137" t="str">
        <f>IF(P137="","",IF(N137=1,"",IF(Q137="","",IF(Q137&lt;=100,100,IF(Table1[[#This Row],[Day]]="Wed",100,200)))))</f>
        <v/>
      </c>
      <c r="V137" s="137" t="str">
        <f t="shared" si="33"/>
        <v/>
      </c>
      <c r="W137" s="137" t="str">
        <f t="shared" si="34"/>
        <v/>
      </c>
      <c r="X137" s="133">
        <f>100</f>
        <v>100</v>
      </c>
      <c r="Y137" s="133">
        <f t="shared" si="35"/>
        <v>390</v>
      </c>
      <c r="Z137" s="133">
        <f t="shared" si="36"/>
        <v>290</v>
      </c>
      <c r="AA137" s="134" t="str">
        <f>TEXT(Table1[[#This Row],[Date]],"DDD")</f>
        <v>Sat</v>
      </c>
      <c r="AB137" s="133" t="str">
        <f>IF(OR(G137="Doomben",G137="Eagle Farm"),"Q",IF(AND(Q137&gt;1,Q137&lt;55,Table1[[#This Row],[Source]]="Nat"),"Nat OK",IF(AND(Table1[[#This Row],[Source]]&lt;&gt;"Nat",Q137&lt;55),"Poor &lt;55",IF(OR(G137="Randwick",G137="Flemington",G137="Caulfield",G137="Sandown Lake",G137="Sandown Hill"),"Best","ave"))))</f>
        <v>Poor &lt;55</v>
      </c>
      <c r="AC137" s="133">
        <f>IF(Q137="","",IF(AB137="Poor &lt;55",$AC$2*0.2%,IF(AND(AB137="Q",AA137&lt;&gt;"Wed"),$AC$2*0.4%,IF(AND(AB137="Q",AA137="Wed"),$AC$2*0.5%,IF(AND(AB137="Ave",U137=100),$AC$2*0.5%,IF(AND(AB137="ave",U137="",N137=1,AG137="Bush"),$AC$2*1%,IF(AND(AB137="ave",U137="",Q137&gt;100),$AC$2*1.3%,IF(AND(AB137="ave",U137=""),$AC$2*1.2%,IF(AND(AB137="Ave",U137=200),$AC$2*1%,IF(AND(AB137="Best",U137=200),$AC$2*1.5%,IF(AND(AB137="Best",U137="",K137&lt;&gt;"Pro Syd"),$AC$2*0.5%,IF(AND(AB137="Best",U137=""),$AC$2*1%,IF(AND(AB137="Best",U137=100,Table1[[#This Row],[State]]="NSW"),$AC$2*0.4%,IF(AND(AB137="Best",U137=100),$AC$2*1%,IF(Table1[[#This Row],[Adj]]="Nat OK",$AC$2*0.5%,"xxx")))))))))))))))</f>
        <v>20</v>
      </c>
      <c r="AD137" s="133">
        <f t="shared" si="37"/>
        <v>78</v>
      </c>
      <c r="AE137" s="133">
        <f t="shared" si="38"/>
        <v>58</v>
      </c>
      <c r="AF137" s="133" t="str">
        <f>VLOOKUP(Table1[[#This Row],[Track]],$F$2672:$H$2715,2,FALSE)</f>
        <v>NSW</v>
      </c>
      <c r="AG137" s="133" t="str">
        <f>VLOOKUP(Table1[[#This Row],[Track]],$F$2672:$H$2715,3,FALSE)</f>
        <v>-</v>
      </c>
      <c r="AH137" s="133" t="str">
        <f>IF(Table1[[#This Row],[Date]]&lt;$AH$2,"",IF(Table1[[#This Row],[Date]]&lt;$AH$3,"Edge","Elite Combo"))</f>
        <v/>
      </c>
      <c r="AI137" s="218">
        <f>Table1[[#This Row],[Time]]</f>
        <v>0.71180555555555547</v>
      </c>
      <c r="AJ137" s="219" t="str">
        <f>Table1[[#This Row],[Track]]</f>
        <v>Rosehill</v>
      </c>
      <c r="AK137" s="216">
        <f>Table1[[#This Row],[Race ]]</f>
        <v>10</v>
      </c>
      <c r="AL137" s="219">
        <f>Table1[[#This Row],[TAB]]</f>
        <v>12</v>
      </c>
      <c r="AM137" s="219" t="str">
        <f>Table1[[#This Row],[Selection]]</f>
        <v>Diamond Dealer</v>
      </c>
      <c r="AN137" s="220" t="str">
        <f>Table1[[#This Row],[Sources]]</f>
        <v>E4-10</v>
      </c>
      <c r="AO137" s="219">
        <f>Table1[[#This Row],[Scale Bet]]</f>
        <v>20</v>
      </c>
    </row>
    <row r="138" spans="5:41" ht="16.5" customHeight="1" x14ac:dyDescent="0.25">
      <c r="E138" s="185">
        <v>45164</v>
      </c>
      <c r="F138" s="35">
        <v>0.71180555555555547</v>
      </c>
      <c r="G138" s="36" t="s">
        <v>17</v>
      </c>
      <c r="H138" s="36">
        <v>10</v>
      </c>
      <c r="I138" s="36">
        <v>8</v>
      </c>
      <c r="J138" s="36" t="s">
        <v>351</v>
      </c>
      <c r="K138" s="36" t="s">
        <v>60</v>
      </c>
      <c r="L138" s="165">
        <v>15</v>
      </c>
      <c r="M138" s="134">
        <f t="shared" si="26"/>
        <v>15</v>
      </c>
      <c r="N138" s="36">
        <f t="shared" si="27"/>
        <v>1</v>
      </c>
      <c r="O138" s="135" t="str">
        <f t="shared" si="28"/>
        <v>Pro Syd-15</v>
      </c>
      <c r="P138" s="186" t="str">
        <f t="shared" si="29"/>
        <v>OK</v>
      </c>
      <c r="Q138" s="187">
        <f t="shared" si="30"/>
        <v>60</v>
      </c>
      <c r="R138" s="150"/>
      <c r="S138" s="187" t="str">
        <f t="shared" si="31"/>
        <v/>
      </c>
      <c r="T138" s="136" t="str">
        <f t="shared" si="32"/>
        <v>Pioneer River</v>
      </c>
      <c r="U138" s="137" t="str">
        <f>IF(P138="","",IF(N138=1,"",IF(Q138="","",IF(Q138&lt;=100,100,IF(Table1[[#This Row],[Day]]="Wed",100,200)))))</f>
        <v/>
      </c>
      <c r="V138" s="137" t="str">
        <f t="shared" si="33"/>
        <v/>
      </c>
      <c r="W138" s="137" t="str">
        <f t="shared" si="34"/>
        <v/>
      </c>
      <c r="X138" s="133">
        <f>100</f>
        <v>100</v>
      </c>
      <c r="Y138" s="133" t="str">
        <f t="shared" si="35"/>
        <v/>
      </c>
      <c r="Z138" s="133">
        <f t="shared" si="36"/>
        <v>-100</v>
      </c>
      <c r="AA138" s="134" t="str">
        <f>TEXT(Table1[[#This Row],[Date]],"DDD")</f>
        <v>Sat</v>
      </c>
      <c r="AB138" s="133" t="str">
        <f>IF(OR(G138="Doomben",G138="Eagle Farm"),"Q",IF(AND(Q138&gt;1,Q138&lt;55,Table1[[#This Row],[Source]]="Nat"),"Nat OK",IF(AND(Table1[[#This Row],[Source]]&lt;&gt;"Nat",Q138&lt;55),"Poor &lt;55",IF(OR(G138="Randwick",G138="Flemington",G138="Caulfield",G138="Sandown Lake",G138="Sandown Hill"),"Best","ave"))))</f>
        <v>ave</v>
      </c>
      <c r="AC138" s="133">
        <f>IF(Q138="","",IF(AB138="Poor &lt;55",$AC$2*0.2%,IF(AND(AB138="Q",AA138&lt;&gt;"Wed"),$AC$2*0.4%,IF(AND(AB138="Q",AA138="Wed"),$AC$2*0.5%,IF(AND(AB138="Ave",U138=100),$AC$2*0.5%,IF(AND(AB138="ave",U138="",N138=1,AG138="Bush"),$AC$2*1%,IF(AND(AB138="ave",U138="",Q138&gt;100),$AC$2*1.3%,IF(AND(AB138="ave",U138=""),$AC$2*1.2%,IF(AND(AB138="Ave",U138=200),$AC$2*1%,IF(AND(AB138="Best",U138=200),$AC$2*1.5%,IF(AND(AB138="Best",U138="",K138&lt;&gt;"Pro Syd"),$AC$2*0.5%,IF(AND(AB138="Best",U138=""),$AC$2*1%,IF(AND(AB138="Best",U138=100,Table1[[#This Row],[State]]="NSW"),$AC$2*0.4%,IF(AND(AB138="Best",U138=100),$AC$2*1%,IF(Table1[[#This Row],[Adj]]="Nat OK",$AC$2*0.5%,"xxx")))))))))))))))</f>
        <v>120</v>
      </c>
      <c r="AD138" s="133" t="str">
        <f t="shared" si="37"/>
        <v/>
      </c>
      <c r="AE138" s="133">
        <f t="shared" si="38"/>
        <v>-120</v>
      </c>
      <c r="AF138" s="133" t="str">
        <f>VLOOKUP(Table1[[#This Row],[Track]],$F$2672:$H$2715,2,FALSE)</f>
        <v>NSW</v>
      </c>
      <c r="AG138" s="133" t="str">
        <f>VLOOKUP(Table1[[#This Row],[Track]],$F$2672:$H$2715,3,FALSE)</f>
        <v>-</v>
      </c>
      <c r="AH138" s="133" t="str">
        <f>IF(Table1[[#This Row],[Date]]&lt;$AH$2,"",IF(Table1[[#This Row],[Date]]&lt;$AH$3,"Edge","Elite Combo"))</f>
        <v/>
      </c>
      <c r="AI138" s="218">
        <f>Table1[[#This Row],[Time]]</f>
        <v>0.71180555555555547</v>
      </c>
      <c r="AJ138" s="219" t="str">
        <f>Table1[[#This Row],[Track]]</f>
        <v>Rosehill</v>
      </c>
      <c r="AK138" s="216">
        <f>Table1[[#This Row],[Race ]]</f>
        <v>10</v>
      </c>
      <c r="AL138" s="219">
        <f>Table1[[#This Row],[TAB]]</f>
        <v>8</v>
      </c>
      <c r="AM138" s="219" t="str">
        <f>Table1[[#This Row],[Selection]]</f>
        <v>Pioneer River</v>
      </c>
      <c r="AN138" s="220" t="str">
        <f>Table1[[#This Row],[Sources]]</f>
        <v>Pro Syd-15</v>
      </c>
      <c r="AO138" s="219">
        <f>Table1[[#This Row],[Scale Bet]]</f>
        <v>120</v>
      </c>
    </row>
    <row r="139" spans="5:41" ht="16.5" customHeight="1" x14ac:dyDescent="0.25">
      <c r="E139" s="185">
        <v>45164</v>
      </c>
      <c r="F139" s="35">
        <v>0.71875</v>
      </c>
      <c r="G139" s="36" t="s">
        <v>100</v>
      </c>
      <c r="H139" s="36">
        <v>9</v>
      </c>
      <c r="I139" s="36">
        <v>10</v>
      </c>
      <c r="J139" s="36" t="s">
        <v>974</v>
      </c>
      <c r="K139" s="36" t="s">
        <v>40</v>
      </c>
      <c r="L139" s="165">
        <v>10</v>
      </c>
      <c r="M139" s="134">
        <f t="shared" si="26"/>
        <v>23</v>
      </c>
      <c r="N139" s="36">
        <f t="shared" si="27"/>
        <v>2</v>
      </c>
      <c r="O139" s="135" t="str">
        <f t="shared" si="28"/>
        <v>Edge-10/Pro Mel-13</v>
      </c>
      <c r="P139" s="186" t="str">
        <f t="shared" si="29"/>
        <v>OK</v>
      </c>
      <c r="Q139" s="187">
        <f t="shared" si="30"/>
        <v>92</v>
      </c>
      <c r="R139" s="150"/>
      <c r="S139" s="187" t="str">
        <f t="shared" si="31"/>
        <v/>
      </c>
      <c r="T139" s="136" t="str">
        <f t="shared" si="32"/>
        <v>Conqueror</v>
      </c>
      <c r="U139" s="137">
        <f>IF(P139="","",IF(N139=1,"",IF(Q139="","",IF(Q139&lt;=100,100,IF(Table1[[#This Row],[Day]]="Wed",100,200)))))</f>
        <v>100</v>
      </c>
      <c r="V139" s="137" t="str">
        <f t="shared" si="33"/>
        <v/>
      </c>
      <c r="W139" s="137">
        <f t="shared" si="34"/>
        <v>-100</v>
      </c>
      <c r="X139" s="133">
        <f>100</f>
        <v>100</v>
      </c>
      <c r="Y139" s="133" t="str">
        <f t="shared" si="35"/>
        <v/>
      </c>
      <c r="Z139" s="133">
        <f t="shared" si="36"/>
        <v>-100</v>
      </c>
      <c r="AA139" s="134" t="str">
        <f>TEXT(Table1[[#This Row],[Date]],"DDD")</f>
        <v>Sat</v>
      </c>
      <c r="AB139" s="133" t="str">
        <f>IF(OR(G139="Doomben",G139="Eagle Farm"),"Q",IF(AND(Q139&gt;1,Q139&lt;55,Table1[[#This Row],[Source]]="Nat"),"Nat OK",IF(AND(Table1[[#This Row],[Source]]&lt;&gt;"Nat",Q139&lt;55),"Poor &lt;55",IF(OR(G139="Randwick",G139="Flemington",G139="Caulfield",G139="Sandown Lake",G139="Sandown Hill"),"Best","ave"))))</f>
        <v>ave</v>
      </c>
      <c r="AC139" s="133">
        <f>IF(Q139="","",IF(AB139="Poor &lt;55",$AC$2*0.2%,IF(AND(AB139="Q",AA139&lt;&gt;"Wed"),$AC$2*0.4%,IF(AND(AB139="Q",AA139="Wed"),$AC$2*0.5%,IF(AND(AB139="Ave",U139=100),$AC$2*0.5%,IF(AND(AB139="ave",U139="",N139=1,AG139="Bush"),$AC$2*1%,IF(AND(AB139="ave",U139="",Q139&gt;100),$AC$2*1.3%,IF(AND(AB139="ave",U139=""),$AC$2*1.2%,IF(AND(AB139="Ave",U139=200),$AC$2*1%,IF(AND(AB139="Best",U139=200),$AC$2*1.5%,IF(AND(AB139="Best",U139="",K139&lt;&gt;"Pro Syd"),$AC$2*0.5%,IF(AND(AB139="Best",U139=""),$AC$2*1%,IF(AND(AB139="Best",U139=100,Table1[[#This Row],[State]]="NSW"),$AC$2*0.4%,IF(AND(AB139="Best",U139=100),$AC$2*1%,IF(Table1[[#This Row],[Adj]]="Nat OK",$AC$2*0.5%,"xxx")))))))))))))))</f>
        <v>50</v>
      </c>
      <c r="AD139" s="133" t="str">
        <f t="shared" si="37"/>
        <v/>
      </c>
      <c r="AE139" s="133">
        <f t="shared" si="38"/>
        <v>-50</v>
      </c>
      <c r="AF139" s="133" t="str">
        <f>VLOOKUP(Table1[[#This Row],[Track]],$F$2672:$H$2715,2,FALSE)</f>
        <v>Vic</v>
      </c>
      <c r="AG139" s="133" t="str">
        <f>VLOOKUP(Table1[[#This Row],[Track]],$F$2672:$H$2715,3,FALSE)</f>
        <v>-</v>
      </c>
      <c r="AH139" s="133" t="str">
        <f>IF(Table1[[#This Row],[Date]]&lt;$AH$2,"",IF(Table1[[#This Row],[Date]]&lt;$AH$3,"Edge","Elite Combo"))</f>
        <v/>
      </c>
      <c r="AI139" s="218">
        <f>Table1[[#This Row],[Time]]</f>
        <v>0.71875</v>
      </c>
      <c r="AJ139" s="219" t="str">
        <f>Table1[[#This Row],[Track]]</f>
        <v>Moonee Valley</v>
      </c>
      <c r="AK139" s="216">
        <f>Table1[[#This Row],[Race ]]</f>
        <v>9</v>
      </c>
      <c r="AL139" s="219">
        <f>Table1[[#This Row],[TAB]]</f>
        <v>10</v>
      </c>
      <c r="AM139" s="219" t="str">
        <f>Table1[[#This Row],[Selection]]</f>
        <v>Conqueror</v>
      </c>
      <c r="AN139" s="220" t="str">
        <f>Table1[[#This Row],[Sources]]</f>
        <v>Edge-10/Pro Mel-13</v>
      </c>
      <c r="AO139" s="219">
        <f>Table1[[#This Row],[Scale Bet]]</f>
        <v>50</v>
      </c>
    </row>
    <row r="140" spans="5:41" ht="16.5" customHeight="1" x14ac:dyDescent="0.25">
      <c r="E140" s="185">
        <v>45164</v>
      </c>
      <c r="F140" s="35">
        <v>0.71875</v>
      </c>
      <c r="G140" s="36" t="s">
        <v>100</v>
      </c>
      <c r="H140" s="36">
        <v>9</v>
      </c>
      <c r="I140" s="36">
        <v>10</v>
      </c>
      <c r="J140" s="36" t="s">
        <v>974</v>
      </c>
      <c r="K140" s="36" t="s">
        <v>18</v>
      </c>
      <c r="L140" s="165">
        <v>13</v>
      </c>
      <c r="M140" s="134" t="str">
        <f t="shared" si="26"/>
        <v/>
      </c>
      <c r="N140" s="36" t="str">
        <f t="shared" si="27"/>
        <v/>
      </c>
      <c r="O140" s="135" t="str">
        <f t="shared" si="28"/>
        <v/>
      </c>
      <c r="P140" s="186" t="str">
        <f t="shared" si="29"/>
        <v>OK</v>
      </c>
      <c r="Q140" s="187" t="str">
        <f t="shared" si="30"/>
        <v/>
      </c>
      <c r="R140" s="150"/>
      <c r="S140" s="187" t="str">
        <f t="shared" si="31"/>
        <v/>
      </c>
      <c r="T140" s="136" t="str">
        <f t="shared" si="32"/>
        <v>Conqueror</v>
      </c>
      <c r="U140" s="137" t="str">
        <f>IF(P140="","",IF(N140=1,"",IF(Q140="","",IF(Q140&lt;=100,100,IF(Table1[[#This Row],[Day]]="Wed",100,200)))))</f>
        <v/>
      </c>
      <c r="V140" s="137" t="str">
        <f t="shared" si="33"/>
        <v/>
      </c>
      <c r="W140" s="137" t="str">
        <f t="shared" si="34"/>
        <v/>
      </c>
      <c r="X140" s="133">
        <f>100</f>
        <v>100</v>
      </c>
      <c r="Y140" s="133" t="str">
        <f t="shared" si="35"/>
        <v/>
      </c>
      <c r="Z140" s="133">
        <f t="shared" si="36"/>
        <v>-100</v>
      </c>
      <c r="AA140" s="134" t="str">
        <f>TEXT(Table1[[#This Row],[Date]],"DDD")</f>
        <v>Sat</v>
      </c>
      <c r="AB140" s="133" t="str">
        <f>IF(OR(G140="Doomben",G140="Eagle Farm"),"Q",IF(AND(Q140&gt;1,Q140&lt;55,Table1[[#This Row],[Source]]="Nat"),"Nat OK",IF(AND(Table1[[#This Row],[Source]]&lt;&gt;"Nat",Q140&lt;55),"Poor &lt;55",IF(OR(G140="Randwick",G140="Flemington",G140="Caulfield",G140="Sandown Lake",G140="Sandown Hill"),"Best","ave"))))</f>
        <v>ave</v>
      </c>
      <c r="AC140" s="133" t="str">
        <f>IF(Q140="","",IF(AB140="Poor &lt;55",$AC$2*0.2%,IF(AND(AB140="Q",AA140&lt;&gt;"Wed"),$AC$2*0.4%,IF(AND(AB140="Q",AA140="Wed"),$AC$2*0.5%,IF(AND(AB140="Ave",U140=100),$AC$2*0.5%,IF(AND(AB140="ave",U140="",N140=1,AG140="Bush"),$AC$2*1%,IF(AND(AB140="ave",U140="",Q140&gt;100),$AC$2*1.3%,IF(AND(AB140="ave",U140=""),$AC$2*1.2%,IF(AND(AB140="Ave",U140=200),$AC$2*1%,IF(AND(AB140="Best",U140=200),$AC$2*1.5%,IF(AND(AB140="Best",U140="",K140&lt;&gt;"Pro Syd"),$AC$2*0.5%,IF(AND(AB140="Best",U140=""),$AC$2*1%,IF(AND(AB140="Best",U140=100,Table1[[#This Row],[State]]="NSW"),$AC$2*0.4%,IF(AND(AB140="Best",U140=100),$AC$2*1%,IF(Table1[[#This Row],[Adj]]="Nat OK",$AC$2*0.5%,"xxx")))))))))))))))</f>
        <v/>
      </c>
      <c r="AD140" s="133" t="str">
        <f t="shared" si="37"/>
        <v/>
      </c>
      <c r="AE140" s="133" t="str">
        <f t="shared" si="38"/>
        <v/>
      </c>
      <c r="AF140" s="133" t="str">
        <f>VLOOKUP(Table1[[#This Row],[Track]],$F$2672:$H$2715,2,FALSE)</f>
        <v>Vic</v>
      </c>
      <c r="AG140" s="133" t="str">
        <f>VLOOKUP(Table1[[#This Row],[Track]],$F$2672:$H$2715,3,FALSE)</f>
        <v>-</v>
      </c>
      <c r="AH140" s="133" t="str">
        <f>IF(Table1[[#This Row],[Date]]&lt;$AH$2,"",IF(Table1[[#This Row],[Date]]&lt;$AH$3,"Edge","Elite Combo"))</f>
        <v/>
      </c>
      <c r="AI140" s="218">
        <f>Table1[[#This Row],[Time]]</f>
        <v>0.71875</v>
      </c>
      <c r="AJ140" s="219" t="str">
        <f>Table1[[#This Row],[Track]]</f>
        <v>Moonee Valley</v>
      </c>
      <c r="AK140" s="216">
        <f>Table1[[#This Row],[Race ]]</f>
        <v>9</v>
      </c>
      <c r="AL140" s="219">
        <f>Table1[[#This Row],[TAB]]</f>
        <v>10</v>
      </c>
      <c r="AM140" s="219" t="str">
        <f>Table1[[#This Row],[Selection]]</f>
        <v>Conqueror</v>
      </c>
      <c r="AN140" s="220" t="str">
        <f>Table1[[#This Row],[Sources]]</f>
        <v/>
      </c>
      <c r="AO140" s="219" t="str">
        <f>Table1[[#This Row],[Scale Bet]]</f>
        <v/>
      </c>
    </row>
    <row r="141" spans="5:41" ht="16.5" customHeight="1" x14ac:dyDescent="0.25">
      <c r="E141" s="185">
        <v>45164</v>
      </c>
      <c r="F141" s="35">
        <v>0.71875</v>
      </c>
      <c r="G141" s="36" t="s">
        <v>100</v>
      </c>
      <c r="H141" s="36">
        <v>9</v>
      </c>
      <c r="I141" s="36">
        <v>6</v>
      </c>
      <c r="J141" s="36" t="s">
        <v>612</v>
      </c>
      <c r="K141" s="36" t="s">
        <v>1</v>
      </c>
      <c r="L141" s="165">
        <v>12</v>
      </c>
      <c r="M141" s="134">
        <f t="shared" si="26"/>
        <v>52</v>
      </c>
      <c r="N141" s="36">
        <f t="shared" si="27"/>
        <v>3</v>
      </c>
      <c r="O141" s="135" t="str">
        <f t="shared" si="28"/>
        <v>E4-12/Edge-20/Nat-20</v>
      </c>
      <c r="P141" s="186" t="str">
        <f t="shared" si="29"/>
        <v>OK</v>
      </c>
      <c r="Q141" s="187">
        <f t="shared" si="30"/>
        <v>208</v>
      </c>
      <c r="R141" s="150">
        <v>5.0999999999999996</v>
      </c>
      <c r="S141" s="187">
        <f t="shared" si="31"/>
        <v>1060.8</v>
      </c>
      <c r="T141" s="136" t="str">
        <f t="shared" si="32"/>
        <v>Deny Knowledge</v>
      </c>
      <c r="U141" s="137">
        <f>IF(P141="","",IF(N141=1,"",IF(Q141="","",IF(Q141&lt;=100,100,IF(Table1[[#This Row],[Day]]="Wed",100,200)))))</f>
        <v>200</v>
      </c>
      <c r="V141" s="137">
        <f t="shared" si="33"/>
        <v>1019.9999999999999</v>
      </c>
      <c r="W141" s="137">
        <f t="shared" si="34"/>
        <v>819.99999999999989</v>
      </c>
      <c r="X141" s="133">
        <f>100</f>
        <v>100</v>
      </c>
      <c r="Y141" s="133">
        <f t="shared" si="35"/>
        <v>509.99999999999994</v>
      </c>
      <c r="Z141" s="133">
        <f t="shared" si="36"/>
        <v>409.99999999999994</v>
      </c>
      <c r="AA141" s="134" t="str">
        <f>TEXT(Table1[[#This Row],[Date]],"DDD")</f>
        <v>Sat</v>
      </c>
      <c r="AB141" s="133" t="str">
        <f>IF(OR(G141="Doomben",G141="Eagle Farm"),"Q",IF(AND(Q141&gt;1,Q141&lt;55,Table1[[#This Row],[Source]]="Nat"),"Nat OK",IF(AND(Table1[[#This Row],[Source]]&lt;&gt;"Nat",Q141&lt;55),"Poor &lt;55",IF(OR(G141="Randwick",G141="Flemington",G141="Caulfield",G141="Sandown Lake",G141="Sandown Hill"),"Best","ave"))))</f>
        <v>ave</v>
      </c>
      <c r="AC141" s="133">
        <f>IF(Q141="","",IF(AB141="Poor &lt;55",$AC$2*0.2%,IF(AND(AB141="Q",AA141&lt;&gt;"Wed"),$AC$2*0.4%,IF(AND(AB141="Q",AA141="Wed"),$AC$2*0.5%,IF(AND(AB141="Ave",U141=100),$AC$2*0.5%,IF(AND(AB141="ave",U141="",N141=1,AG141="Bush"),$AC$2*1%,IF(AND(AB141="ave",U141="",Q141&gt;100),$AC$2*1.3%,IF(AND(AB141="ave",U141=""),$AC$2*1.2%,IF(AND(AB141="Ave",U141=200),$AC$2*1%,IF(AND(AB141="Best",U141=200),$AC$2*1.5%,IF(AND(AB141="Best",U141="",K141&lt;&gt;"Pro Syd"),$AC$2*0.5%,IF(AND(AB141="Best",U141=""),$AC$2*1%,IF(AND(AB141="Best",U141=100,Table1[[#This Row],[State]]="NSW"),$AC$2*0.4%,IF(AND(AB141="Best",U141=100),$AC$2*1%,IF(Table1[[#This Row],[Adj]]="Nat OK",$AC$2*0.5%,"xxx")))))))))))))))</f>
        <v>100</v>
      </c>
      <c r="AD141" s="133">
        <f t="shared" si="37"/>
        <v>509.99999999999994</v>
      </c>
      <c r="AE141" s="133">
        <f t="shared" si="38"/>
        <v>409.99999999999994</v>
      </c>
      <c r="AF141" s="133" t="str">
        <f>VLOOKUP(Table1[[#This Row],[Track]],$F$2672:$H$2715,2,FALSE)</f>
        <v>Vic</v>
      </c>
      <c r="AG141" s="133" t="str">
        <f>VLOOKUP(Table1[[#This Row],[Track]],$F$2672:$H$2715,3,FALSE)</f>
        <v>-</v>
      </c>
      <c r="AH141" s="133" t="str">
        <f>IF(Table1[[#This Row],[Date]]&lt;$AH$2,"",IF(Table1[[#This Row],[Date]]&lt;$AH$3,"Edge","Elite Combo"))</f>
        <v/>
      </c>
      <c r="AI141" s="218">
        <f>Table1[[#This Row],[Time]]</f>
        <v>0.71875</v>
      </c>
      <c r="AJ141" s="219" t="str">
        <f>Table1[[#This Row],[Track]]</f>
        <v>Moonee Valley</v>
      </c>
      <c r="AK141" s="216">
        <f>Table1[[#This Row],[Race ]]</f>
        <v>9</v>
      </c>
      <c r="AL141" s="219">
        <f>Table1[[#This Row],[TAB]]</f>
        <v>6</v>
      </c>
      <c r="AM141" s="219" t="str">
        <f>Table1[[#This Row],[Selection]]</f>
        <v>Deny Knowledge</v>
      </c>
      <c r="AN141" s="220" t="str">
        <f>Table1[[#This Row],[Sources]]</f>
        <v>E4-12/Edge-20/Nat-20</v>
      </c>
      <c r="AO141" s="219">
        <f>Table1[[#This Row],[Scale Bet]]</f>
        <v>100</v>
      </c>
    </row>
    <row r="142" spans="5:41" ht="16.5" customHeight="1" x14ac:dyDescent="0.25">
      <c r="E142" s="185">
        <v>45164</v>
      </c>
      <c r="F142" s="35">
        <v>0.71875</v>
      </c>
      <c r="G142" s="36" t="s">
        <v>100</v>
      </c>
      <c r="H142" s="36">
        <v>9</v>
      </c>
      <c r="I142" s="36">
        <v>6</v>
      </c>
      <c r="J142" s="36" t="s">
        <v>612</v>
      </c>
      <c r="K142" s="36" t="s">
        <v>40</v>
      </c>
      <c r="L142" s="165">
        <v>20</v>
      </c>
      <c r="M142" s="134" t="str">
        <f t="shared" si="26"/>
        <v/>
      </c>
      <c r="N142" s="36" t="str">
        <f t="shared" si="27"/>
        <v/>
      </c>
      <c r="O142" s="135" t="str">
        <f t="shared" si="28"/>
        <v/>
      </c>
      <c r="P142" s="186" t="str">
        <f t="shared" si="29"/>
        <v>OK</v>
      </c>
      <c r="Q142" s="187" t="str">
        <f t="shared" si="30"/>
        <v/>
      </c>
      <c r="R142" s="150">
        <v>5.0999999999999996</v>
      </c>
      <c r="S142" s="187" t="str">
        <f t="shared" si="31"/>
        <v/>
      </c>
      <c r="T142" s="136" t="str">
        <f t="shared" si="32"/>
        <v>Deny Knowledge</v>
      </c>
      <c r="U142" s="137" t="str">
        <f>IF(P142="","",IF(N142=1,"",IF(Q142="","",IF(Q142&lt;=100,100,IF(Table1[[#This Row],[Day]]="Wed",100,200)))))</f>
        <v/>
      </c>
      <c r="V142" s="137" t="str">
        <f t="shared" si="33"/>
        <v/>
      </c>
      <c r="W142" s="137" t="str">
        <f t="shared" si="34"/>
        <v/>
      </c>
      <c r="X142" s="133">
        <f>100</f>
        <v>100</v>
      </c>
      <c r="Y142" s="133">
        <f t="shared" si="35"/>
        <v>509.99999999999994</v>
      </c>
      <c r="Z142" s="133">
        <f t="shared" si="36"/>
        <v>409.99999999999994</v>
      </c>
      <c r="AA142" s="134" t="str">
        <f>TEXT(Table1[[#This Row],[Date]],"DDD")</f>
        <v>Sat</v>
      </c>
      <c r="AB142" s="133" t="str">
        <f>IF(OR(G142="Doomben",G142="Eagle Farm"),"Q",IF(AND(Q142&gt;1,Q142&lt;55,Table1[[#This Row],[Source]]="Nat"),"Nat OK",IF(AND(Table1[[#This Row],[Source]]&lt;&gt;"Nat",Q142&lt;55),"Poor &lt;55",IF(OR(G142="Randwick",G142="Flemington",G142="Caulfield",G142="Sandown Lake",G142="Sandown Hill"),"Best","ave"))))</f>
        <v>ave</v>
      </c>
      <c r="AC142" s="133" t="str">
        <f>IF(Q142="","",IF(AB142="Poor &lt;55",$AC$2*0.2%,IF(AND(AB142="Q",AA142&lt;&gt;"Wed"),$AC$2*0.4%,IF(AND(AB142="Q",AA142="Wed"),$AC$2*0.5%,IF(AND(AB142="Ave",U142=100),$AC$2*0.5%,IF(AND(AB142="ave",U142="",N142=1,AG142="Bush"),$AC$2*1%,IF(AND(AB142="ave",U142="",Q142&gt;100),$AC$2*1.3%,IF(AND(AB142="ave",U142=""),$AC$2*1.2%,IF(AND(AB142="Ave",U142=200),$AC$2*1%,IF(AND(AB142="Best",U142=200),$AC$2*1.5%,IF(AND(AB142="Best",U142="",K142&lt;&gt;"Pro Syd"),$AC$2*0.5%,IF(AND(AB142="Best",U142=""),$AC$2*1%,IF(AND(AB142="Best",U142=100,Table1[[#This Row],[State]]="NSW"),$AC$2*0.4%,IF(AND(AB142="Best",U142=100),$AC$2*1%,IF(Table1[[#This Row],[Adj]]="Nat OK",$AC$2*0.5%,"xxx")))))))))))))))</f>
        <v/>
      </c>
      <c r="AD142" s="133" t="str">
        <f t="shared" si="37"/>
        <v/>
      </c>
      <c r="AE142" s="133" t="str">
        <f t="shared" si="38"/>
        <v/>
      </c>
      <c r="AF142" s="133" t="str">
        <f>VLOOKUP(Table1[[#This Row],[Track]],$F$2672:$H$2715,2,FALSE)</f>
        <v>Vic</v>
      </c>
      <c r="AG142" s="133" t="str">
        <f>VLOOKUP(Table1[[#This Row],[Track]],$F$2672:$H$2715,3,FALSE)</f>
        <v>-</v>
      </c>
      <c r="AH142" s="133" t="str">
        <f>IF(Table1[[#This Row],[Date]]&lt;$AH$2,"",IF(Table1[[#This Row],[Date]]&lt;$AH$3,"Edge","Elite Combo"))</f>
        <v/>
      </c>
      <c r="AI142" s="218">
        <f>Table1[[#This Row],[Time]]</f>
        <v>0.71875</v>
      </c>
      <c r="AJ142" s="219" t="str">
        <f>Table1[[#This Row],[Track]]</f>
        <v>Moonee Valley</v>
      </c>
      <c r="AK142" s="216">
        <f>Table1[[#This Row],[Race ]]</f>
        <v>9</v>
      </c>
      <c r="AL142" s="219">
        <f>Table1[[#This Row],[TAB]]</f>
        <v>6</v>
      </c>
      <c r="AM142" s="219" t="str">
        <f>Table1[[#This Row],[Selection]]</f>
        <v>Deny Knowledge</v>
      </c>
      <c r="AN142" s="220" t="str">
        <f>Table1[[#This Row],[Sources]]</f>
        <v/>
      </c>
      <c r="AO142" s="219" t="str">
        <f>Table1[[#This Row],[Scale Bet]]</f>
        <v/>
      </c>
    </row>
    <row r="143" spans="5:41" ht="16.5" customHeight="1" x14ac:dyDescent="0.25">
      <c r="E143" s="185">
        <v>45164</v>
      </c>
      <c r="F143" s="35">
        <v>0.71875</v>
      </c>
      <c r="G143" s="36" t="s">
        <v>100</v>
      </c>
      <c r="H143" s="36">
        <v>9</v>
      </c>
      <c r="I143" s="36">
        <v>6</v>
      </c>
      <c r="J143" s="36" t="s">
        <v>612</v>
      </c>
      <c r="K143" s="36" t="s">
        <v>13</v>
      </c>
      <c r="L143" s="165">
        <v>20</v>
      </c>
      <c r="M143" s="134" t="str">
        <f t="shared" si="26"/>
        <v/>
      </c>
      <c r="N143" s="36" t="str">
        <f t="shared" si="27"/>
        <v/>
      </c>
      <c r="O143" s="135" t="str">
        <f t="shared" si="28"/>
        <v/>
      </c>
      <c r="P143" s="186" t="str">
        <f t="shared" si="29"/>
        <v>OK</v>
      </c>
      <c r="Q143" s="187" t="str">
        <f t="shared" si="30"/>
        <v/>
      </c>
      <c r="R143" s="150">
        <v>5.0999999999999996</v>
      </c>
      <c r="S143" s="187" t="str">
        <f t="shared" si="31"/>
        <v/>
      </c>
      <c r="T143" s="136" t="str">
        <f t="shared" si="32"/>
        <v>Deny Knowledge</v>
      </c>
      <c r="U143" s="137" t="str">
        <f>IF(P143="","",IF(N143=1,"",IF(Q143="","",IF(Q143&lt;=100,100,IF(Table1[[#This Row],[Day]]="Wed",100,200)))))</f>
        <v/>
      </c>
      <c r="V143" s="137" t="str">
        <f t="shared" si="33"/>
        <v/>
      </c>
      <c r="W143" s="137" t="str">
        <f t="shared" si="34"/>
        <v/>
      </c>
      <c r="X143" s="133">
        <f>100</f>
        <v>100</v>
      </c>
      <c r="Y143" s="133">
        <f t="shared" si="35"/>
        <v>509.99999999999994</v>
      </c>
      <c r="Z143" s="133">
        <f t="shared" si="36"/>
        <v>409.99999999999994</v>
      </c>
      <c r="AA143" s="134" t="str">
        <f>TEXT(Table1[[#This Row],[Date]],"DDD")</f>
        <v>Sat</v>
      </c>
      <c r="AB143" s="133" t="str">
        <f>IF(OR(G143="Doomben",G143="Eagle Farm"),"Q",IF(AND(Q143&gt;1,Q143&lt;55,Table1[[#This Row],[Source]]="Nat"),"Nat OK",IF(AND(Table1[[#This Row],[Source]]&lt;&gt;"Nat",Q143&lt;55),"Poor &lt;55",IF(OR(G143="Randwick",G143="Flemington",G143="Caulfield",G143="Sandown Lake",G143="Sandown Hill"),"Best","ave"))))</f>
        <v>ave</v>
      </c>
      <c r="AC143" s="133" t="str">
        <f>IF(Q143="","",IF(AB143="Poor &lt;55",$AC$2*0.2%,IF(AND(AB143="Q",AA143&lt;&gt;"Wed"),$AC$2*0.4%,IF(AND(AB143="Q",AA143="Wed"),$AC$2*0.5%,IF(AND(AB143="Ave",U143=100),$AC$2*0.5%,IF(AND(AB143="ave",U143="",N143=1,AG143="Bush"),$AC$2*1%,IF(AND(AB143="ave",U143="",Q143&gt;100),$AC$2*1.3%,IF(AND(AB143="ave",U143=""),$AC$2*1.2%,IF(AND(AB143="Ave",U143=200),$AC$2*1%,IF(AND(AB143="Best",U143=200),$AC$2*1.5%,IF(AND(AB143="Best",U143="",K143&lt;&gt;"Pro Syd"),$AC$2*0.5%,IF(AND(AB143="Best",U143=""),$AC$2*1%,IF(AND(AB143="Best",U143=100,Table1[[#This Row],[State]]="NSW"),$AC$2*0.4%,IF(AND(AB143="Best",U143=100),$AC$2*1%,IF(Table1[[#This Row],[Adj]]="Nat OK",$AC$2*0.5%,"xxx")))))))))))))))</f>
        <v/>
      </c>
      <c r="AD143" s="133" t="str">
        <f t="shared" si="37"/>
        <v/>
      </c>
      <c r="AE143" s="133" t="str">
        <f t="shared" si="38"/>
        <v/>
      </c>
      <c r="AF143" s="133" t="str">
        <f>VLOOKUP(Table1[[#This Row],[Track]],$F$2672:$H$2715,2,FALSE)</f>
        <v>Vic</v>
      </c>
      <c r="AG143" s="133" t="str">
        <f>VLOOKUP(Table1[[#This Row],[Track]],$F$2672:$H$2715,3,FALSE)</f>
        <v>-</v>
      </c>
      <c r="AH143" s="133" t="str">
        <f>IF(Table1[[#This Row],[Date]]&lt;$AH$2,"",IF(Table1[[#This Row],[Date]]&lt;$AH$3,"Edge","Elite Combo"))</f>
        <v/>
      </c>
      <c r="AI143" s="218">
        <f>Table1[[#This Row],[Time]]</f>
        <v>0.71875</v>
      </c>
      <c r="AJ143" s="219" t="str">
        <f>Table1[[#This Row],[Track]]</f>
        <v>Moonee Valley</v>
      </c>
      <c r="AK143" s="216">
        <f>Table1[[#This Row],[Race ]]</f>
        <v>9</v>
      </c>
      <c r="AL143" s="219">
        <f>Table1[[#This Row],[TAB]]</f>
        <v>6</v>
      </c>
      <c r="AM143" s="219" t="str">
        <f>Table1[[#This Row],[Selection]]</f>
        <v>Deny Knowledge</v>
      </c>
      <c r="AN143" s="220" t="str">
        <f>Table1[[#This Row],[Sources]]</f>
        <v/>
      </c>
      <c r="AO143" s="219" t="str">
        <f>Table1[[#This Row],[Scale Bet]]</f>
        <v/>
      </c>
    </row>
    <row r="144" spans="5:41" ht="16.5" customHeight="1" x14ac:dyDescent="0.25">
      <c r="E144" s="185">
        <v>45164</v>
      </c>
      <c r="F144" s="35">
        <v>0.73958333333333337</v>
      </c>
      <c r="G144" s="36" t="s">
        <v>100</v>
      </c>
      <c r="H144" s="36">
        <v>10</v>
      </c>
      <c r="I144" s="36">
        <v>3</v>
      </c>
      <c r="J144" s="36" t="s">
        <v>835</v>
      </c>
      <c r="K144" s="36" t="s">
        <v>40</v>
      </c>
      <c r="L144" s="165">
        <v>12</v>
      </c>
      <c r="M144" s="134">
        <f t="shared" si="26"/>
        <v>32</v>
      </c>
      <c r="N144" s="36">
        <f t="shared" si="27"/>
        <v>2</v>
      </c>
      <c r="O144" s="135" t="str">
        <f t="shared" si="28"/>
        <v>Edge-12/Nat-20</v>
      </c>
      <c r="P144" s="186" t="str">
        <f t="shared" si="29"/>
        <v>OK</v>
      </c>
      <c r="Q144" s="187">
        <f t="shared" si="30"/>
        <v>128</v>
      </c>
      <c r="R144" s="150"/>
      <c r="S144" s="187" t="str">
        <f t="shared" si="31"/>
        <v/>
      </c>
      <c r="T144" s="136" t="str">
        <f t="shared" si="32"/>
        <v>Maximillius</v>
      </c>
      <c r="U144" s="137">
        <f>IF(P144="","",IF(N144=1,"",IF(Q144="","",IF(Q144&lt;=100,100,IF(Table1[[#This Row],[Day]]="Wed",100,200)))))</f>
        <v>200</v>
      </c>
      <c r="V144" s="137" t="str">
        <f t="shared" si="33"/>
        <v/>
      </c>
      <c r="W144" s="137">
        <f t="shared" si="34"/>
        <v>-200</v>
      </c>
      <c r="X144" s="133">
        <f>100</f>
        <v>100</v>
      </c>
      <c r="Y144" s="133" t="str">
        <f t="shared" si="35"/>
        <v/>
      </c>
      <c r="Z144" s="133">
        <f t="shared" si="36"/>
        <v>-100</v>
      </c>
      <c r="AA144" s="134" t="str">
        <f>TEXT(Table1[[#This Row],[Date]],"DDD")</f>
        <v>Sat</v>
      </c>
      <c r="AB144" s="133" t="str">
        <f>IF(OR(G144="Doomben",G144="Eagle Farm"),"Q",IF(AND(Q144&gt;1,Q144&lt;55,Table1[[#This Row],[Source]]="Nat"),"Nat OK",IF(AND(Table1[[#This Row],[Source]]&lt;&gt;"Nat",Q144&lt;55),"Poor &lt;55",IF(OR(G144="Randwick",G144="Flemington",G144="Caulfield",G144="Sandown Lake",G144="Sandown Hill"),"Best","ave"))))</f>
        <v>ave</v>
      </c>
      <c r="AC144" s="133">
        <f>IF(Q144="","",IF(AB144="Poor &lt;55",$AC$2*0.2%,IF(AND(AB144="Q",AA144&lt;&gt;"Wed"),$AC$2*0.4%,IF(AND(AB144="Q",AA144="Wed"),$AC$2*0.5%,IF(AND(AB144="Ave",U144=100),$AC$2*0.5%,IF(AND(AB144="ave",U144="",N144=1,AG144="Bush"),$AC$2*1%,IF(AND(AB144="ave",U144="",Q144&gt;100),$AC$2*1.3%,IF(AND(AB144="ave",U144=""),$AC$2*1.2%,IF(AND(AB144="Ave",U144=200),$AC$2*1%,IF(AND(AB144="Best",U144=200),$AC$2*1.5%,IF(AND(AB144="Best",U144="",K144&lt;&gt;"Pro Syd"),$AC$2*0.5%,IF(AND(AB144="Best",U144=""),$AC$2*1%,IF(AND(AB144="Best",U144=100,Table1[[#This Row],[State]]="NSW"),$AC$2*0.4%,IF(AND(AB144="Best",U144=100),$AC$2*1%,IF(Table1[[#This Row],[Adj]]="Nat OK",$AC$2*0.5%,"xxx")))))))))))))))</f>
        <v>100</v>
      </c>
      <c r="AD144" s="133" t="str">
        <f t="shared" si="37"/>
        <v/>
      </c>
      <c r="AE144" s="133">
        <f t="shared" si="38"/>
        <v>-100</v>
      </c>
      <c r="AF144" s="133" t="str">
        <f>VLOOKUP(Table1[[#This Row],[Track]],$F$2672:$H$2715,2,FALSE)</f>
        <v>Vic</v>
      </c>
      <c r="AG144" s="133" t="str">
        <f>VLOOKUP(Table1[[#This Row],[Track]],$F$2672:$H$2715,3,FALSE)</f>
        <v>-</v>
      </c>
      <c r="AH144" s="133" t="str">
        <f>IF(Table1[[#This Row],[Date]]&lt;$AH$2,"",IF(Table1[[#This Row],[Date]]&lt;$AH$3,"Edge","Elite Combo"))</f>
        <v/>
      </c>
      <c r="AI144" s="218">
        <f>Table1[[#This Row],[Time]]</f>
        <v>0.73958333333333337</v>
      </c>
      <c r="AJ144" s="219" t="str">
        <f>Table1[[#This Row],[Track]]</f>
        <v>Moonee Valley</v>
      </c>
      <c r="AK144" s="216">
        <f>Table1[[#This Row],[Race ]]</f>
        <v>10</v>
      </c>
      <c r="AL144" s="219">
        <f>Table1[[#This Row],[TAB]]</f>
        <v>3</v>
      </c>
      <c r="AM144" s="219" t="str">
        <f>Table1[[#This Row],[Selection]]</f>
        <v>Maximillius</v>
      </c>
      <c r="AN144" s="220" t="str">
        <f>Table1[[#This Row],[Sources]]</f>
        <v>Edge-12/Nat-20</v>
      </c>
      <c r="AO144" s="219">
        <f>Table1[[#This Row],[Scale Bet]]</f>
        <v>100</v>
      </c>
    </row>
    <row r="145" spans="5:41" ht="16.5" customHeight="1" x14ac:dyDescent="0.25">
      <c r="E145" s="185">
        <v>45164</v>
      </c>
      <c r="F145" s="35">
        <v>0.73958333333333337</v>
      </c>
      <c r="G145" s="36" t="s">
        <v>100</v>
      </c>
      <c r="H145" s="36">
        <v>10</v>
      </c>
      <c r="I145" s="36">
        <v>3</v>
      </c>
      <c r="J145" s="36" t="s">
        <v>835</v>
      </c>
      <c r="K145" s="36" t="s">
        <v>13</v>
      </c>
      <c r="L145" s="165">
        <v>20</v>
      </c>
      <c r="M145" s="134" t="str">
        <f t="shared" si="26"/>
        <v/>
      </c>
      <c r="N145" s="36" t="str">
        <f t="shared" si="27"/>
        <v/>
      </c>
      <c r="O145" s="135" t="str">
        <f t="shared" si="28"/>
        <v/>
      </c>
      <c r="P145" s="186" t="str">
        <f t="shared" si="29"/>
        <v>OK</v>
      </c>
      <c r="Q145" s="187" t="str">
        <f t="shared" si="30"/>
        <v/>
      </c>
      <c r="R145" s="150"/>
      <c r="S145" s="187" t="str">
        <f t="shared" si="31"/>
        <v/>
      </c>
      <c r="T145" s="136" t="str">
        <f t="shared" si="32"/>
        <v>Maximillius</v>
      </c>
      <c r="U145" s="137" t="str">
        <f>IF(P145="","",IF(N145=1,"",IF(Q145="","",IF(Q145&lt;=100,100,IF(Table1[[#This Row],[Day]]="Wed",100,200)))))</f>
        <v/>
      </c>
      <c r="V145" s="137" t="str">
        <f t="shared" si="33"/>
        <v/>
      </c>
      <c r="W145" s="137" t="str">
        <f t="shared" si="34"/>
        <v/>
      </c>
      <c r="X145" s="133">
        <f>100</f>
        <v>100</v>
      </c>
      <c r="Y145" s="133" t="str">
        <f t="shared" si="35"/>
        <v/>
      </c>
      <c r="Z145" s="133">
        <f t="shared" si="36"/>
        <v>-100</v>
      </c>
      <c r="AA145" s="134" t="str">
        <f>TEXT(Table1[[#This Row],[Date]],"DDD")</f>
        <v>Sat</v>
      </c>
      <c r="AB145" s="133" t="str">
        <f>IF(OR(G145="Doomben",G145="Eagle Farm"),"Q",IF(AND(Q145&gt;1,Q145&lt;55,Table1[[#This Row],[Source]]="Nat"),"Nat OK",IF(AND(Table1[[#This Row],[Source]]&lt;&gt;"Nat",Q145&lt;55),"Poor &lt;55",IF(OR(G145="Randwick",G145="Flemington",G145="Caulfield",G145="Sandown Lake",G145="Sandown Hill"),"Best","ave"))))</f>
        <v>ave</v>
      </c>
      <c r="AC145" s="133" t="str">
        <f>IF(Q145="","",IF(AB145="Poor &lt;55",$AC$2*0.2%,IF(AND(AB145="Q",AA145&lt;&gt;"Wed"),$AC$2*0.4%,IF(AND(AB145="Q",AA145="Wed"),$AC$2*0.5%,IF(AND(AB145="Ave",U145=100),$AC$2*0.5%,IF(AND(AB145="ave",U145="",N145=1,AG145="Bush"),$AC$2*1%,IF(AND(AB145="ave",U145="",Q145&gt;100),$AC$2*1.3%,IF(AND(AB145="ave",U145=""),$AC$2*1.2%,IF(AND(AB145="Ave",U145=200),$AC$2*1%,IF(AND(AB145="Best",U145=200),$AC$2*1.5%,IF(AND(AB145="Best",U145="",K145&lt;&gt;"Pro Syd"),$AC$2*0.5%,IF(AND(AB145="Best",U145=""),$AC$2*1%,IF(AND(AB145="Best",U145=100,Table1[[#This Row],[State]]="NSW"),$AC$2*0.4%,IF(AND(AB145="Best",U145=100),$AC$2*1%,IF(Table1[[#This Row],[Adj]]="Nat OK",$AC$2*0.5%,"xxx")))))))))))))))</f>
        <v/>
      </c>
      <c r="AD145" s="133" t="str">
        <f t="shared" si="37"/>
        <v/>
      </c>
      <c r="AE145" s="133" t="str">
        <f t="shared" si="38"/>
        <v/>
      </c>
      <c r="AF145" s="133" t="str">
        <f>VLOOKUP(Table1[[#This Row],[Track]],$F$2672:$H$2715,2,FALSE)</f>
        <v>Vic</v>
      </c>
      <c r="AG145" s="133" t="str">
        <f>VLOOKUP(Table1[[#This Row],[Track]],$F$2672:$H$2715,3,FALSE)</f>
        <v>-</v>
      </c>
      <c r="AH145" s="133" t="str">
        <f>IF(Table1[[#This Row],[Date]]&lt;$AH$2,"",IF(Table1[[#This Row],[Date]]&lt;$AH$3,"Edge","Elite Combo"))</f>
        <v/>
      </c>
      <c r="AI145" s="218">
        <f>Table1[[#This Row],[Time]]</f>
        <v>0.73958333333333337</v>
      </c>
      <c r="AJ145" s="219" t="str">
        <f>Table1[[#This Row],[Track]]</f>
        <v>Moonee Valley</v>
      </c>
      <c r="AK145" s="216">
        <f>Table1[[#This Row],[Race ]]</f>
        <v>10</v>
      </c>
      <c r="AL145" s="219">
        <f>Table1[[#This Row],[TAB]]</f>
        <v>3</v>
      </c>
      <c r="AM145" s="219" t="str">
        <f>Table1[[#This Row],[Selection]]</f>
        <v>Maximillius</v>
      </c>
      <c r="AN145" s="220" t="str">
        <f>Table1[[#This Row],[Sources]]</f>
        <v/>
      </c>
      <c r="AO145" s="219" t="str">
        <f>Table1[[#This Row],[Scale Bet]]</f>
        <v/>
      </c>
    </row>
    <row r="146" spans="5:41" ht="16.5" customHeight="1" x14ac:dyDescent="0.25">
      <c r="E146" s="185">
        <v>45171</v>
      </c>
      <c r="F146" s="35">
        <v>0.48958333333333331</v>
      </c>
      <c r="G146" s="36" t="s">
        <v>22</v>
      </c>
      <c r="H146" s="36">
        <v>1</v>
      </c>
      <c r="I146" s="36">
        <v>3</v>
      </c>
      <c r="J146" s="36" t="s">
        <v>1039</v>
      </c>
      <c r="K146" s="36" t="s">
        <v>60</v>
      </c>
      <c r="L146" s="165">
        <v>10</v>
      </c>
      <c r="M146" s="134">
        <f t="shared" si="26"/>
        <v>10</v>
      </c>
      <c r="N146" s="36">
        <f t="shared" si="27"/>
        <v>1</v>
      </c>
      <c r="O146" s="135" t="str">
        <f t="shared" si="28"/>
        <v>Pro Syd-10</v>
      </c>
      <c r="P146" s="186" t="str">
        <f t="shared" si="29"/>
        <v>OK</v>
      </c>
      <c r="Q146" s="187">
        <f t="shared" si="30"/>
        <v>40</v>
      </c>
      <c r="R146" s="150"/>
      <c r="S146" s="187" t="str">
        <f t="shared" si="31"/>
        <v/>
      </c>
      <c r="T146" s="136" t="str">
        <f t="shared" si="32"/>
        <v>Backrower</v>
      </c>
      <c r="U146" s="137" t="str">
        <f>IF(P146="","",IF(N146=1,"",IF(Q146="","",IF(Q146&lt;=100,100,IF(Table1[[#This Row],[Day]]="Wed",100,200)))))</f>
        <v/>
      </c>
      <c r="V146" s="137" t="str">
        <f t="shared" si="33"/>
        <v/>
      </c>
      <c r="W146" s="137" t="str">
        <f t="shared" si="34"/>
        <v/>
      </c>
      <c r="X146" s="133">
        <f>100</f>
        <v>100</v>
      </c>
      <c r="Y146" s="133" t="str">
        <f t="shared" si="35"/>
        <v/>
      </c>
      <c r="Z146" s="133">
        <f t="shared" si="36"/>
        <v>-100</v>
      </c>
      <c r="AA146" s="134" t="str">
        <f>TEXT(Table1[[#This Row],[Date]],"DDD")</f>
        <v>Sat</v>
      </c>
      <c r="AB146" s="133" t="str">
        <f>IF(OR(G146="Doomben",G146="Eagle Farm"),"Q",IF(AND(Q146&gt;1,Q146&lt;55,Table1[[#This Row],[Source]]="Nat"),"Nat OK",IF(AND(Table1[[#This Row],[Source]]&lt;&gt;"Nat",Q146&lt;55),"Poor &lt;55",IF(OR(G146="Randwick",G146="Flemington",G146="Caulfield",G146="Sandown Lake",G146="Sandown Hill"),"Best","ave"))))</f>
        <v>Poor &lt;55</v>
      </c>
      <c r="AC146" s="133">
        <f>IF(Q146="","",IF(AB146="Poor &lt;55",$AC$2*0.2%,IF(AND(AB146="Q",AA146&lt;&gt;"Wed"),$AC$2*0.4%,IF(AND(AB146="Q",AA146="Wed"),$AC$2*0.5%,IF(AND(AB146="Ave",U146=100),$AC$2*0.5%,IF(AND(AB146="ave",U146="",N146=1,AG146="Bush"),$AC$2*1%,IF(AND(AB146="ave",U146="",Q146&gt;100),$AC$2*1.3%,IF(AND(AB146="ave",U146=""),$AC$2*1.2%,IF(AND(AB146="Ave",U146=200),$AC$2*1%,IF(AND(AB146="Best",U146=200),$AC$2*1.5%,IF(AND(AB146="Best",U146="",K146&lt;&gt;"Pro Syd"),$AC$2*0.5%,IF(AND(AB146="Best",U146=""),$AC$2*1%,IF(AND(AB146="Best",U146=100,Table1[[#This Row],[State]]="NSW"),$AC$2*0.4%,IF(AND(AB146="Best",U146=100),$AC$2*1%,IF(Table1[[#This Row],[Adj]]="Nat OK",$AC$2*0.5%,"xxx")))))))))))))))</f>
        <v>20</v>
      </c>
      <c r="AD146" s="133" t="str">
        <f t="shared" si="37"/>
        <v/>
      </c>
      <c r="AE146" s="133">
        <f t="shared" si="38"/>
        <v>-20</v>
      </c>
      <c r="AF146" s="133" t="str">
        <f>VLOOKUP(Table1[[#This Row],[Track]],$F$2672:$H$2715,2,FALSE)</f>
        <v>NSW</v>
      </c>
      <c r="AG146" s="133" t="str">
        <f>VLOOKUP(Table1[[#This Row],[Track]],$F$2672:$H$2715,3,FALSE)</f>
        <v>-</v>
      </c>
      <c r="AH146" s="133" t="str">
        <f>IF(Table1[[#This Row],[Date]]&lt;$AH$2,"",IF(Table1[[#This Row],[Date]]&lt;$AH$3,"Edge","Elite Combo"))</f>
        <v/>
      </c>
      <c r="AI146" s="218">
        <f>Table1[[#This Row],[Time]]</f>
        <v>0.48958333333333331</v>
      </c>
      <c r="AJ146" s="219" t="str">
        <f>Table1[[#This Row],[Track]]</f>
        <v>Randwick</v>
      </c>
      <c r="AK146" s="216">
        <f>Table1[[#This Row],[Race ]]</f>
        <v>1</v>
      </c>
      <c r="AL146" s="219">
        <f>Table1[[#This Row],[TAB]]</f>
        <v>3</v>
      </c>
      <c r="AM146" s="219" t="str">
        <f>Table1[[#This Row],[Selection]]</f>
        <v>Backrower</v>
      </c>
      <c r="AN146" s="220" t="str">
        <f>Table1[[#This Row],[Sources]]</f>
        <v>Pro Syd-10</v>
      </c>
      <c r="AO146" s="219">
        <f>Table1[[#This Row],[Scale Bet]]</f>
        <v>20</v>
      </c>
    </row>
    <row r="147" spans="5:41" ht="16.5" customHeight="1" x14ac:dyDescent="0.25">
      <c r="E147" s="185">
        <v>45171</v>
      </c>
      <c r="F147" s="35">
        <v>0.48958333333333331</v>
      </c>
      <c r="G147" s="36" t="s">
        <v>22</v>
      </c>
      <c r="H147" s="36">
        <v>1</v>
      </c>
      <c r="I147" s="36">
        <v>11</v>
      </c>
      <c r="J147" s="36" t="s">
        <v>1038</v>
      </c>
      <c r="K147" s="36" t="s">
        <v>60</v>
      </c>
      <c r="L147" s="165">
        <v>10</v>
      </c>
      <c r="M147" s="134">
        <f t="shared" si="26"/>
        <v>10</v>
      </c>
      <c r="N147" s="36">
        <f t="shared" si="27"/>
        <v>1</v>
      </c>
      <c r="O147" s="135" t="str">
        <f t="shared" si="28"/>
        <v>Pro Syd-10</v>
      </c>
      <c r="P147" s="186" t="str">
        <f t="shared" si="29"/>
        <v>OK</v>
      </c>
      <c r="Q147" s="187">
        <f t="shared" si="30"/>
        <v>40</v>
      </c>
      <c r="R147" s="150"/>
      <c r="S147" s="187" t="str">
        <f t="shared" si="31"/>
        <v/>
      </c>
      <c r="T147" s="136" t="str">
        <f t="shared" si="32"/>
        <v>Eyeque</v>
      </c>
      <c r="U147" s="137" t="str">
        <f>IF(P147="","",IF(N147=1,"",IF(Q147="","",IF(Q147&lt;=100,100,IF(Table1[[#This Row],[Day]]="Wed",100,200)))))</f>
        <v/>
      </c>
      <c r="V147" s="137" t="str">
        <f t="shared" si="33"/>
        <v/>
      </c>
      <c r="W147" s="137" t="str">
        <f t="shared" si="34"/>
        <v/>
      </c>
      <c r="X147" s="133">
        <f>100</f>
        <v>100</v>
      </c>
      <c r="Y147" s="133" t="str">
        <f t="shared" si="35"/>
        <v/>
      </c>
      <c r="Z147" s="133">
        <f t="shared" si="36"/>
        <v>-100</v>
      </c>
      <c r="AA147" s="134" t="str">
        <f>TEXT(Table1[[#This Row],[Date]],"DDD")</f>
        <v>Sat</v>
      </c>
      <c r="AB147" s="133" t="str">
        <f>IF(OR(G147="Doomben",G147="Eagle Farm"),"Q",IF(AND(Q147&gt;1,Q147&lt;55,Table1[[#This Row],[Source]]="Nat"),"Nat OK",IF(AND(Table1[[#This Row],[Source]]&lt;&gt;"Nat",Q147&lt;55),"Poor &lt;55",IF(OR(G147="Randwick",G147="Flemington",G147="Caulfield",G147="Sandown Lake",G147="Sandown Hill"),"Best","ave"))))</f>
        <v>Poor &lt;55</v>
      </c>
      <c r="AC147" s="133">
        <f>IF(Q147="","",IF(AB147="Poor &lt;55",$AC$2*0.2%,IF(AND(AB147="Q",AA147&lt;&gt;"Wed"),$AC$2*0.4%,IF(AND(AB147="Q",AA147="Wed"),$AC$2*0.5%,IF(AND(AB147="Ave",U147=100),$AC$2*0.5%,IF(AND(AB147="ave",U147="",N147=1,AG147="Bush"),$AC$2*1%,IF(AND(AB147="ave",U147="",Q147&gt;100),$AC$2*1.3%,IF(AND(AB147="ave",U147=""),$AC$2*1.2%,IF(AND(AB147="Ave",U147=200),$AC$2*1%,IF(AND(AB147="Best",U147=200),$AC$2*1.5%,IF(AND(AB147="Best",U147="",K147&lt;&gt;"Pro Syd"),$AC$2*0.5%,IF(AND(AB147="Best",U147=""),$AC$2*1%,IF(AND(AB147="Best",U147=100,Table1[[#This Row],[State]]="NSW"),$AC$2*0.4%,IF(AND(AB147="Best",U147=100),$AC$2*1%,IF(Table1[[#This Row],[Adj]]="Nat OK",$AC$2*0.5%,"xxx")))))))))))))))</f>
        <v>20</v>
      </c>
      <c r="AD147" s="133" t="str">
        <f t="shared" si="37"/>
        <v/>
      </c>
      <c r="AE147" s="133">
        <f t="shared" si="38"/>
        <v>-20</v>
      </c>
      <c r="AF147" s="133" t="str">
        <f>VLOOKUP(Table1[[#This Row],[Track]],$F$2672:$H$2715,2,FALSE)</f>
        <v>NSW</v>
      </c>
      <c r="AG147" s="133" t="str">
        <f>VLOOKUP(Table1[[#This Row],[Track]],$F$2672:$H$2715,3,FALSE)</f>
        <v>-</v>
      </c>
      <c r="AH147" s="133" t="str">
        <f>IF(Table1[[#This Row],[Date]]&lt;$AH$2,"",IF(Table1[[#This Row],[Date]]&lt;$AH$3,"Edge","Elite Combo"))</f>
        <v/>
      </c>
      <c r="AI147" s="218">
        <f>Table1[[#This Row],[Time]]</f>
        <v>0.48958333333333331</v>
      </c>
      <c r="AJ147" s="219" t="str">
        <f>Table1[[#This Row],[Track]]</f>
        <v>Randwick</v>
      </c>
      <c r="AK147" s="216">
        <f>Table1[[#This Row],[Race ]]</f>
        <v>1</v>
      </c>
      <c r="AL147" s="219">
        <f>Table1[[#This Row],[TAB]]</f>
        <v>11</v>
      </c>
      <c r="AM147" s="219" t="str">
        <f>Table1[[#This Row],[Selection]]</f>
        <v>Eyeque</v>
      </c>
      <c r="AN147" s="220" t="str">
        <f>Table1[[#This Row],[Sources]]</f>
        <v>Pro Syd-10</v>
      </c>
      <c r="AO147" s="219">
        <f>Table1[[#This Row],[Scale Bet]]</f>
        <v>20</v>
      </c>
    </row>
    <row r="148" spans="5:41" ht="16.5" customHeight="1" x14ac:dyDescent="0.25">
      <c r="E148" s="185">
        <v>45171</v>
      </c>
      <c r="F148" s="35">
        <v>0.48958333333333331</v>
      </c>
      <c r="G148" s="36" t="s">
        <v>22</v>
      </c>
      <c r="H148" s="36">
        <v>1</v>
      </c>
      <c r="I148" s="36">
        <v>1</v>
      </c>
      <c r="J148" s="36" t="s">
        <v>593</v>
      </c>
      <c r="K148" s="36" t="s">
        <v>1</v>
      </c>
      <c r="L148" s="165">
        <v>10</v>
      </c>
      <c r="M148" s="134">
        <f t="shared" si="26"/>
        <v>10</v>
      </c>
      <c r="N148" s="36">
        <f t="shared" si="27"/>
        <v>1</v>
      </c>
      <c r="O148" s="135" t="str">
        <f t="shared" si="28"/>
        <v>E4-10</v>
      </c>
      <c r="P148" s="186" t="str">
        <f t="shared" si="29"/>
        <v>OK</v>
      </c>
      <c r="Q148" s="187">
        <f t="shared" si="30"/>
        <v>40</v>
      </c>
      <c r="R148" s="150">
        <v>4.8</v>
      </c>
      <c r="S148" s="187">
        <f t="shared" si="31"/>
        <v>192</v>
      </c>
      <c r="T148" s="136" t="str">
        <f t="shared" si="32"/>
        <v>Strait Acer</v>
      </c>
      <c r="U148" s="137" t="str">
        <f>IF(P148="","",IF(N148=1,"",IF(Q148="","",IF(Q148&lt;=100,100,IF(Table1[[#This Row],[Day]]="Wed",100,200)))))</f>
        <v/>
      </c>
      <c r="V148" s="137" t="str">
        <f t="shared" si="33"/>
        <v/>
      </c>
      <c r="W148" s="137" t="str">
        <f t="shared" si="34"/>
        <v/>
      </c>
      <c r="X148" s="133">
        <f>100</f>
        <v>100</v>
      </c>
      <c r="Y148" s="133">
        <f t="shared" si="35"/>
        <v>480</v>
      </c>
      <c r="Z148" s="133">
        <f t="shared" si="36"/>
        <v>380</v>
      </c>
      <c r="AA148" s="134" t="str">
        <f>TEXT(Table1[[#This Row],[Date]],"DDD")</f>
        <v>Sat</v>
      </c>
      <c r="AB148" s="133" t="str">
        <f>IF(OR(G148="Doomben",G148="Eagle Farm"),"Q",IF(AND(Q148&gt;1,Q148&lt;55,Table1[[#This Row],[Source]]="Nat"),"Nat OK",IF(AND(Table1[[#This Row],[Source]]&lt;&gt;"Nat",Q148&lt;55),"Poor &lt;55",IF(OR(G148="Randwick",G148="Flemington",G148="Caulfield",G148="Sandown Lake",G148="Sandown Hill"),"Best","ave"))))</f>
        <v>Poor &lt;55</v>
      </c>
      <c r="AC148" s="133">
        <f>IF(Q148="","",IF(AB148="Poor &lt;55",$AC$2*0.2%,IF(AND(AB148="Q",AA148&lt;&gt;"Wed"),$AC$2*0.4%,IF(AND(AB148="Q",AA148="Wed"),$AC$2*0.5%,IF(AND(AB148="Ave",U148=100),$AC$2*0.5%,IF(AND(AB148="ave",U148="",N148=1,AG148="Bush"),$AC$2*1%,IF(AND(AB148="ave",U148="",Q148&gt;100),$AC$2*1.3%,IF(AND(AB148="ave",U148=""),$AC$2*1.2%,IF(AND(AB148="Ave",U148=200),$AC$2*1%,IF(AND(AB148="Best",U148=200),$AC$2*1.5%,IF(AND(AB148="Best",U148="",K148&lt;&gt;"Pro Syd"),$AC$2*0.5%,IF(AND(AB148="Best",U148=""),$AC$2*1%,IF(AND(AB148="Best",U148=100,Table1[[#This Row],[State]]="NSW"),$AC$2*0.4%,IF(AND(AB148="Best",U148=100),$AC$2*1%,IF(Table1[[#This Row],[Adj]]="Nat OK",$AC$2*0.5%,"xxx")))))))))))))))</f>
        <v>20</v>
      </c>
      <c r="AD148" s="133">
        <f t="shared" si="37"/>
        <v>96</v>
      </c>
      <c r="AE148" s="133">
        <f t="shared" si="38"/>
        <v>76</v>
      </c>
      <c r="AF148" s="133" t="str">
        <f>VLOOKUP(Table1[[#This Row],[Track]],$F$2672:$H$2715,2,FALSE)</f>
        <v>NSW</v>
      </c>
      <c r="AG148" s="133" t="str">
        <f>VLOOKUP(Table1[[#This Row],[Track]],$F$2672:$H$2715,3,FALSE)</f>
        <v>-</v>
      </c>
      <c r="AH148" s="133" t="str">
        <f>IF(Table1[[#This Row],[Date]]&lt;$AH$2,"",IF(Table1[[#This Row],[Date]]&lt;$AH$3,"Edge","Elite Combo"))</f>
        <v/>
      </c>
      <c r="AI148" s="218">
        <f>Table1[[#This Row],[Time]]</f>
        <v>0.48958333333333331</v>
      </c>
      <c r="AJ148" s="219" t="str">
        <f>Table1[[#This Row],[Track]]</f>
        <v>Randwick</v>
      </c>
      <c r="AK148" s="216">
        <f>Table1[[#This Row],[Race ]]</f>
        <v>1</v>
      </c>
      <c r="AL148" s="219">
        <f>Table1[[#This Row],[TAB]]</f>
        <v>1</v>
      </c>
      <c r="AM148" s="219" t="str">
        <f>Table1[[#This Row],[Selection]]</f>
        <v>Strait Acer</v>
      </c>
      <c r="AN148" s="220" t="str">
        <f>Table1[[#This Row],[Sources]]</f>
        <v>E4-10</v>
      </c>
      <c r="AO148" s="219">
        <f>Table1[[#This Row],[Scale Bet]]</f>
        <v>20</v>
      </c>
    </row>
    <row r="149" spans="5:41" ht="16.5" customHeight="1" x14ac:dyDescent="0.25">
      <c r="E149" s="185">
        <v>45171</v>
      </c>
      <c r="F149" s="35">
        <v>0.50347222222222221</v>
      </c>
      <c r="G149" s="36" t="s">
        <v>201</v>
      </c>
      <c r="H149" s="36">
        <v>1</v>
      </c>
      <c r="I149" s="36">
        <v>2</v>
      </c>
      <c r="J149" s="36" t="s">
        <v>836</v>
      </c>
      <c r="K149" s="36" t="s">
        <v>13</v>
      </c>
      <c r="L149" s="165">
        <v>13</v>
      </c>
      <c r="M149" s="134">
        <f t="shared" si="26"/>
        <v>13</v>
      </c>
      <c r="N149" s="36">
        <f t="shared" si="27"/>
        <v>1</v>
      </c>
      <c r="O149" s="135" t="str">
        <f t="shared" si="28"/>
        <v>Nat-13</v>
      </c>
      <c r="P149" s="186" t="str">
        <f t="shared" si="29"/>
        <v>OK</v>
      </c>
      <c r="Q149" s="187">
        <f t="shared" si="30"/>
        <v>52</v>
      </c>
      <c r="R149" s="150"/>
      <c r="S149" s="187" t="str">
        <f t="shared" si="31"/>
        <v/>
      </c>
      <c r="T149" s="136" t="str">
        <f t="shared" si="32"/>
        <v>Aspen Colorado</v>
      </c>
      <c r="U149" s="137" t="str">
        <f>IF(P149="","",IF(N149=1,"",IF(Q149="","",IF(Q149&lt;=100,100,IF(Table1[[#This Row],[Day]]="Wed",100,200)))))</f>
        <v/>
      </c>
      <c r="V149" s="137" t="str">
        <f t="shared" si="33"/>
        <v/>
      </c>
      <c r="W149" s="137" t="str">
        <f t="shared" si="34"/>
        <v/>
      </c>
      <c r="X149" s="133">
        <f>100</f>
        <v>100</v>
      </c>
      <c r="Y149" s="133" t="str">
        <f t="shared" si="35"/>
        <v/>
      </c>
      <c r="Z149" s="133">
        <f t="shared" si="36"/>
        <v>-100</v>
      </c>
      <c r="AA149" s="134" t="str">
        <f>TEXT(Table1[[#This Row],[Date]],"DDD")</f>
        <v>Sat</v>
      </c>
      <c r="AB149" s="133" t="str">
        <f>IF(OR(G149="Doomben",G149="Eagle Farm"),"Q",IF(AND(Q149&gt;1,Q149&lt;55,Table1[[#This Row],[Source]]="Nat"),"Nat OK",IF(AND(Table1[[#This Row],[Source]]&lt;&gt;"Nat",Q149&lt;55),"Poor &lt;55",IF(OR(G149="Randwick",G149="Flemington",G149="Caulfield",G149="Sandown Lake",G149="Sandown Hill"),"Best","ave"))))</f>
        <v>Nat OK</v>
      </c>
      <c r="AC149" s="133">
        <f>IF(Q149="","",IF(AB149="Poor &lt;55",$AC$2*0.2%,IF(AND(AB149="Q",AA149&lt;&gt;"Wed"),$AC$2*0.4%,IF(AND(AB149="Q",AA149="Wed"),$AC$2*0.5%,IF(AND(AB149="Ave",U149=100),$AC$2*0.5%,IF(AND(AB149="ave",U149="",N149=1,AG149="Bush"),$AC$2*1%,IF(AND(AB149="ave",U149="",Q149&gt;100),$AC$2*1.3%,IF(AND(AB149="ave",U149=""),$AC$2*1.2%,IF(AND(AB149="Ave",U149=200),$AC$2*1%,IF(AND(AB149="Best",U149=200),$AC$2*1.5%,IF(AND(AB149="Best",U149="",K149&lt;&gt;"Pro Syd"),$AC$2*0.5%,IF(AND(AB149="Best",U149=""),$AC$2*1%,IF(AND(AB149="Best",U149=100,Table1[[#This Row],[State]]="NSW"),$AC$2*0.4%,IF(AND(AB149="Best",U149=100),$AC$2*1%,IF(Table1[[#This Row],[Adj]]="Nat OK",$AC$2*0.5%,"xxx")))))))))))))))</f>
        <v>50</v>
      </c>
      <c r="AD149" s="133" t="str">
        <f t="shared" si="37"/>
        <v/>
      </c>
      <c r="AE149" s="133">
        <f t="shared" si="38"/>
        <v>-50</v>
      </c>
      <c r="AF149" s="133" t="str">
        <f>VLOOKUP(Table1[[#This Row],[Track]],$F$2672:$H$2715,2,FALSE)</f>
        <v>Vic</v>
      </c>
      <c r="AG149" s="133" t="str">
        <f>VLOOKUP(Table1[[#This Row],[Track]],$F$2672:$H$2715,3,FALSE)</f>
        <v>-</v>
      </c>
      <c r="AH149" s="133" t="str">
        <f>IF(Table1[[#This Row],[Date]]&lt;$AH$2,"",IF(Table1[[#This Row],[Date]]&lt;$AH$3,"Edge","Elite Combo"))</f>
        <v/>
      </c>
      <c r="AI149" s="218">
        <f>Table1[[#This Row],[Time]]</f>
        <v>0.50347222222222221</v>
      </c>
      <c r="AJ149" s="219" t="str">
        <f>Table1[[#This Row],[Track]]</f>
        <v>Caulfield</v>
      </c>
      <c r="AK149" s="216">
        <f>Table1[[#This Row],[Race ]]</f>
        <v>1</v>
      </c>
      <c r="AL149" s="219">
        <f>Table1[[#This Row],[TAB]]</f>
        <v>2</v>
      </c>
      <c r="AM149" s="219" t="str">
        <f>Table1[[#This Row],[Selection]]</f>
        <v>Aspen Colorado</v>
      </c>
      <c r="AN149" s="220" t="str">
        <f>Table1[[#This Row],[Sources]]</f>
        <v>Nat-13</v>
      </c>
      <c r="AO149" s="219">
        <f>Table1[[#This Row],[Scale Bet]]</f>
        <v>50</v>
      </c>
    </row>
    <row r="150" spans="5:41" ht="16.5" customHeight="1" x14ac:dyDescent="0.25">
      <c r="E150" s="185">
        <v>45171</v>
      </c>
      <c r="F150" s="35">
        <v>0.51944444444444449</v>
      </c>
      <c r="G150" s="36" t="s">
        <v>28</v>
      </c>
      <c r="H150" s="36">
        <v>2</v>
      </c>
      <c r="I150" s="36">
        <v>8</v>
      </c>
      <c r="J150" s="36" t="s">
        <v>837</v>
      </c>
      <c r="K150" s="36" t="s">
        <v>13</v>
      </c>
      <c r="L150" s="165">
        <v>11</v>
      </c>
      <c r="M150" s="134">
        <f t="shared" si="26"/>
        <v>11</v>
      </c>
      <c r="N150" s="36">
        <f t="shared" si="27"/>
        <v>1</v>
      </c>
      <c r="O150" s="135" t="str">
        <f t="shared" si="28"/>
        <v>Nat-11</v>
      </c>
      <c r="P150" s="186" t="str">
        <f t="shared" si="29"/>
        <v/>
      </c>
      <c r="Q150" s="187">
        <f t="shared" si="30"/>
        <v>44</v>
      </c>
      <c r="R150" s="150">
        <v>2.2000000000000002</v>
      </c>
      <c r="S150" s="187">
        <f t="shared" si="31"/>
        <v>96.800000000000011</v>
      </c>
      <c r="T150" s="136" t="str">
        <f t="shared" si="32"/>
        <v>Kir Royale</v>
      </c>
      <c r="U150" s="137" t="str">
        <f>IF(P150="","",IF(N150=1,"",IF(Q150="","",IF(Q150&lt;=100,100,IF(Table1[[#This Row],[Day]]="Wed",100,200)))))</f>
        <v/>
      </c>
      <c r="V150" s="137" t="str">
        <f t="shared" si="33"/>
        <v/>
      </c>
      <c r="W150" s="137" t="str">
        <f t="shared" si="34"/>
        <v/>
      </c>
      <c r="X150" s="133">
        <f>100</f>
        <v>100</v>
      </c>
      <c r="Y150" s="133">
        <f t="shared" si="35"/>
        <v>220.00000000000003</v>
      </c>
      <c r="Z150" s="133">
        <f t="shared" si="36"/>
        <v>120.00000000000003</v>
      </c>
      <c r="AA150" s="134" t="str">
        <f>TEXT(Table1[[#This Row],[Date]],"DDD")</f>
        <v>Sat</v>
      </c>
      <c r="AB150" s="133" t="str">
        <f>IF(OR(G150="Doomben",G150="Eagle Farm"),"Q",IF(AND(Q150&gt;1,Q150&lt;55,Table1[[#This Row],[Source]]="Nat"),"Nat OK",IF(AND(Table1[[#This Row],[Source]]&lt;&gt;"Nat",Q150&lt;55),"Poor &lt;55",IF(OR(G150="Randwick",G150="Flemington",G150="Caulfield",G150="Sandown Lake",G150="Sandown Hill"),"Best","ave"))))</f>
        <v>Q</v>
      </c>
      <c r="AC150" s="133">
        <f>IF(Q150="","",IF(AB150="Poor &lt;55",$AC$2*0.2%,IF(AND(AB150="Q",AA150&lt;&gt;"Wed"),$AC$2*0.4%,IF(AND(AB150="Q",AA150="Wed"),$AC$2*0.5%,IF(AND(AB150="Ave",U150=100),$AC$2*0.5%,IF(AND(AB150="ave",U150="",N150=1,AG150="Bush"),$AC$2*1%,IF(AND(AB150="ave",U150="",Q150&gt;100),$AC$2*1.3%,IF(AND(AB150="ave",U150=""),$AC$2*1.2%,IF(AND(AB150="Ave",U150=200),$AC$2*1%,IF(AND(AB150="Best",U150=200),$AC$2*1.5%,IF(AND(AB150="Best",U150="",K150&lt;&gt;"Pro Syd"),$AC$2*0.5%,IF(AND(AB150="Best",U150=""),$AC$2*1%,IF(AND(AB150="Best",U150=100,Table1[[#This Row],[State]]="NSW"),$AC$2*0.4%,IF(AND(AB150="Best",U150=100),$AC$2*1%,IF(Table1[[#This Row],[Adj]]="Nat OK",$AC$2*0.5%,"xxx")))))))))))))))</f>
        <v>40</v>
      </c>
      <c r="AD150" s="133">
        <f t="shared" si="37"/>
        <v>88</v>
      </c>
      <c r="AE150" s="133">
        <f t="shared" si="38"/>
        <v>48</v>
      </c>
      <c r="AF150" s="133" t="str">
        <f>VLOOKUP(Table1[[#This Row],[Track]],$F$2672:$H$2715,2,FALSE)</f>
        <v>Qld</v>
      </c>
      <c r="AG150" s="133" t="str">
        <f>VLOOKUP(Table1[[#This Row],[Track]],$F$2672:$H$2715,3,FALSE)</f>
        <v>-</v>
      </c>
      <c r="AH150" s="133" t="str">
        <f>IF(Table1[[#This Row],[Date]]&lt;$AH$2,"",IF(Table1[[#This Row],[Date]]&lt;$AH$3,"Edge","Elite Combo"))</f>
        <v/>
      </c>
      <c r="AI150" s="218">
        <f>Table1[[#This Row],[Time]]</f>
        <v>0.51944444444444449</v>
      </c>
      <c r="AJ150" s="219" t="str">
        <f>Table1[[#This Row],[Track]]</f>
        <v>Eagle Farm</v>
      </c>
      <c r="AK150" s="216">
        <f>Table1[[#This Row],[Race ]]</f>
        <v>2</v>
      </c>
      <c r="AL150" s="219">
        <f>Table1[[#This Row],[TAB]]</f>
        <v>8</v>
      </c>
      <c r="AM150" s="219" t="str">
        <f>Table1[[#This Row],[Selection]]</f>
        <v>Kir Royale</v>
      </c>
      <c r="AN150" s="220" t="str">
        <f>Table1[[#This Row],[Sources]]</f>
        <v>Nat-11</v>
      </c>
      <c r="AO150" s="219">
        <f>Table1[[#This Row],[Scale Bet]]</f>
        <v>40</v>
      </c>
    </row>
    <row r="151" spans="5:41" ht="16.5" customHeight="1" x14ac:dyDescent="0.25">
      <c r="E151" s="185">
        <v>45171</v>
      </c>
      <c r="F151" s="35">
        <v>0.52430555555555558</v>
      </c>
      <c r="G151" s="36" t="s">
        <v>201</v>
      </c>
      <c r="H151" s="36">
        <v>2</v>
      </c>
      <c r="I151" s="36">
        <v>14</v>
      </c>
      <c r="J151" s="36" t="s">
        <v>582</v>
      </c>
      <c r="K151" s="36" t="s">
        <v>13</v>
      </c>
      <c r="L151" s="165">
        <v>16</v>
      </c>
      <c r="M151" s="134">
        <f t="shared" si="26"/>
        <v>16</v>
      </c>
      <c r="N151" s="36">
        <f t="shared" si="27"/>
        <v>1</v>
      </c>
      <c r="O151" s="135" t="str">
        <f t="shared" si="28"/>
        <v>Nat-16</v>
      </c>
      <c r="P151" s="186" t="str">
        <f t="shared" si="29"/>
        <v>OK</v>
      </c>
      <c r="Q151" s="187">
        <f t="shared" si="30"/>
        <v>64</v>
      </c>
      <c r="R151" s="150">
        <v>2.6</v>
      </c>
      <c r="S151" s="187">
        <f t="shared" si="31"/>
        <v>166.4</v>
      </c>
      <c r="T151" s="136" t="str">
        <f t="shared" si="32"/>
        <v>Rheinberg</v>
      </c>
      <c r="U151" s="137" t="str">
        <f>IF(P151="","",IF(N151=1,"",IF(Q151="","",IF(Q151&lt;=100,100,IF(Table1[[#This Row],[Day]]="Wed",100,200)))))</f>
        <v/>
      </c>
      <c r="V151" s="137" t="str">
        <f t="shared" si="33"/>
        <v/>
      </c>
      <c r="W151" s="137" t="str">
        <f t="shared" si="34"/>
        <v/>
      </c>
      <c r="X151" s="133">
        <f>100</f>
        <v>100</v>
      </c>
      <c r="Y151" s="133">
        <f t="shared" si="35"/>
        <v>260</v>
      </c>
      <c r="Z151" s="133">
        <f t="shared" si="36"/>
        <v>160</v>
      </c>
      <c r="AA151" s="134" t="str">
        <f>TEXT(Table1[[#This Row],[Date]],"DDD")</f>
        <v>Sat</v>
      </c>
      <c r="AB151" s="133" t="str">
        <f>IF(OR(G151="Doomben",G151="Eagle Farm"),"Q",IF(AND(Q151&gt;1,Q151&lt;55,Table1[[#This Row],[Source]]="Nat"),"Nat OK",IF(AND(Table1[[#This Row],[Source]]&lt;&gt;"Nat",Q151&lt;55),"Poor &lt;55",IF(OR(G151="Randwick",G151="Flemington",G151="Caulfield",G151="Sandown Lake",G151="Sandown Hill"),"Best","ave"))))</f>
        <v>Best</v>
      </c>
      <c r="AC151" s="133">
        <f>IF(Q151="","",IF(AB151="Poor &lt;55",$AC$2*0.2%,IF(AND(AB151="Q",AA151&lt;&gt;"Wed"),$AC$2*0.4%,IF(AND(AB151="Q",AA151="Wed"),$AC$2*0.5%,IF(AND(AB151="Ave",U151=100),$AC$2*0.5%,IF(AND(AB151="ave",U151="",N151=1,AG151="Bush"),$AC$2*1%,IF(AND(AB151="ave",U151="",Q151&gt;100),$AC$2*1.3%,IF(AND(AB151="ave",U151=""),$AC$2*1.2%,IF(AND(AB151="Ave",U151=200),$AC$2*1%,IF(AND(AB151="Best",U151=200),$AC$2*1.5%,IF(AND(AB151="Best",U151="",K151&lt;&gt;"Pro Syd"),$AC$2*0.5%,IF(AND(AB151="Best",U151=""),$AC$2*1%,IF(AND(AB151="Best",U151=100,Table1[[#This Row],[State]]="NSW"),$AC$2*0.4%,IF(AND(AB151="Best",U151=100),$AC$2*1%,IF(Table1[[#This Row],[Adj]]="Nat OK",$AC$2*0.5%,"xxx")))))))))))))))</f>
        <v>50</v>
      </c>
      <c r="AD151" s="133">
        <f t="shared" si="37"/>
        <v>130</v>
      </c>
      <c r="AE151" s="133">
        <f t="shared" si="38"/>
        <v>80</v>
      </c>
      <c r="AF151" s="133" t="str">
        <f>VLOOKUP(Table1[[#This Row],[Track]],$F$2672:$H$2715,2,FALSE)</f>
        <v>Vic</v>
      </c>
      <c r="AG151" s="133" t="str">
        <f>VLOOKUP(Table1[[#This Row],[Track]],$F$2672:$H$2715,3,FALSE)</f>
        <v>-</v>
      </c>
      <c r="AH151" s="133" t="str">
        <f>IF(Table1[[#This Row],[Date]]&lt;$AH$2,"",IF(Table1[[#This Row],[Date]]&lt;$AH$3,"Edge","Elite Combo"))</f>
        <v/>
      </c>
      <c r="AI151" s="218">
        <f>Table1[[#This Row],[Time]]</f>
        <v>0.52430555555555558</v>
      </c>
      <c r="AJ151" s="219" t="str">
        <f>Table1[[#This Row],[Track]]</f>
        <v>Caulfield</v>
      </c>
      <c r="AK151" s="216">
        <f>Table1[[#This Row],[Race ]]</f>
        <v>2</v>
      </c>
      <c r="AL151" s="219">
        <f>Table1[[#This Row],[TAB]]</f>
        <v>14</v>
      </c>
      <c r="AM151" s="219" t="str">
        <f>Table1[[#This Row],[Selection]]</f>
        <v>Rheinberg</v>
      </c>
      <c r="AN151" s="220" t="str">
        <f>Table1[[#This Row],[Sources]]</f>
        <v>Nat-16</v>
      </c>
      <c r="AO151" s="219">
        <f>Table1[[#This Row],[Scale Bet]]</f>
        <v>50</v>
      </c>
    </row>
    <row r="152" spans="5:41" ht="16.5" customHeight="1" x14ac:dyDescent="0.25">
      <c r="E152" s="185">
        <v>45171</v>
      </c>
      <c r="F152" s="35">
        <v>0.53819444444444442</v>
      </c>
      <c r="G152" s="36" t="s">
        <v>22</v>
      </c>
      <c r="H152" s="36">
        <v>3</v>
      </c>
      <c r="I152" s="36">
        <v>11</v>
      </c>
      <c r="J152" s="36" t="s">
        <v>346</v>
      </c>
      <c r="K152" s="36" t="s">
        <v>40</v>
      </c>
      <c r="L152" s="165">
        <v>15</v>
      </c>
      <c r="M152" s="134">
        <f t="shared" si="26"/>
        <v>30</v>
      </c>
      <c r="N152" s="36">
        <f t="shared" si="27"/>
        <v>2</v>
      </c>
      <c r="O152" s="135" t="str">
        <f t="shared" si="28"/>
        <v>Edge-15/Nat-15</v>
      </c>
      <c r="P152" s="186" t="str">
        <f t="shared" si="29"/>
        <v>OK</v>
      </c>
      <c r="Q152" s="187">
        <f t="shared" si="30"/>
        <v>120</v>
      </c>
      <c r="R152" s="150"/>
      <c r="S152" s="187" t="str">
        <f t="shared" si="31"/>
        <v/>
      </c>
      <c r="T152" s="136" t="str">
        <f t="shared" si="32"/>
        <v>Dancing Alone</v>
      </c>
      <c r="U152" s="137">
        <f>IF(P152="","",IF(N152=1,"",IF(Q152="","",IF(Q152&lt;=100,100,IF(Table1[[#This Row],[Day]]="Wed",100,200)))))</f>
        <v>200</v>
      </c>
      <c r="V152" s="137" t="str">
        <f t="shared" si="33"/>
        <v/>
      </c>
      <c r="W152" s="137">
        <f t="shared" si="34"/>
        <v>-200</v>
      </c>
      <c r="X152" s="133">
        <f>100</f>
        <v>100</v>
      </c>
      <c r="Y152" s="133" t="str">
        <f t="shared" si="35"/>
        <v/>
      </c>
      <c r="Z152" s="133">
        <f t="shared" si="36"/>
        <v>-100</v>
      </c>
      <c r="AA152" s="134" t="str">
        <f>TEXT(Table1[[#This Row],[Date]],"DDD")</f>
        <v>Sat</v>
      </c>
      <c r="AB152" s="133" t="str">
        <f>IF(OR(G152="Doomben",G152="Eagle Farm"),"Q",IF(AND(Q152&gt;1,Q152&lt;55,Table1[[#This Row],[Source]]="Nat"),"Nat OK",IF(AND(Table1[[#This Row],[Source]]&lt;&gt;"Nat",Q152&lt;55),"Poor &lt;55",IF(OR(G152="Randwick",G152="Flemington",G152="Caulfield",G152="Sandown Lake",G152="Sandown Hill"),"Best","ave"))))</f>
        <v>Best</v>
      </c>
      <c r="AC152" s="133">
        <f>IF(Q152="","",IF(AB152="Poor &lt;55",$AC$2*0.2%,IF(AND(AB152="Q",AA152&lt;&gt;"Wed"),$AC$2*0.4%,IF(AND(AB152="Q",AA152="Wed"),$AC$2*0.5%,IF(AND(AB152="Ave",U152=100),$AC$2*0.5%,IF(AND(AB152="ave",U152="",N152=1,AG152="Bush"),$AC$2*1%,IF(AND(AB152="ave",U152="",Q152&gt;100),$AC$2*1.3%,IF(AND(AB152="ave",U152=""),$AC$2*1.2%,IF(AND(AB152="Ave",U152=200),$AC$2*1%,IF(AND(AB152="Best",U152=200),$AC$2*1.5%,IF(AND(AB152="Best",U152="",K152&lt;&gt;"Pro Syd"),$AC$2*0.5%,IF(AND(AB152="Best",U152=""),$AC$2*1%,IF(AND(AB152="Best",U152=100,Table1[[#This Row],[State]]="NSW"),$AC$2*0.4%,IF(AND(AB152="Best",U152=100),$AC$2*1%,IF(Table1[[#This Row],[Adj]]="Nat OK",$AC$2*0.5%,"xxx")))))))))))))))</f>
        <v>150</v>
      </c>
      <c r="AD152" s="133" t="str">
        <f t="shared" si="37"/>
        <v/>
      </c>
      <c r="AE152" s="133">
        <f t="shared" si="38"/>
        <v>-150</v>
      </c>
      <c r="AF152" s="133" t="str">
        <f>VLOOKUP(Table1[[#This Row],[Track]],$F$2672:$H$2715,2,FALSE)</f>
        <v>NSW</v>
      </c>
      <c r="AG152" s="133" t="str">
        <f>VLOOKUP(Table1[[#This Row],[Track]],$F$2672:$H$2715,3,FALSE)</f>
        <v>-</v>
      </c>
      <c r="AH152" s="133" t="str">
        <f>IF(Table1[[#This Row],[Date]]&lt;$AH$2,"",IF(Table1[[#This Row],[Date]]&lt;$AH$3,"Edge","Elite Combo"))</f>
        <v/>
      </c>
      <c r="AI152" s="218">
        <f>Table1[[#This Row],[Time]]</f>
        <v>0.53819444444444442</v>
      </c>
      <c r="AJ152" s="219" t="str">
        <f>Table1[[#This Row],[Track]]</f>
        <v>Randwick</v>
      </c>
      <c r="AK152" s="216">
        <f>Table1[[#This Row],[Race ]]</f>
        <v>3</v>
      </c>
      <c r="AL152" s="219">
        <f>Table1[[#This Row],[TAB]]</f>
        <v>11</v>
      </c>
      <c r="AM152" s="219" t="str">
        <f>Table1[[#This Row],[Selection]]</f>
        <v>Dancing Alone</v>
      </c>
      <c r="AN152" s="220" t="str">
        <f>Table1[[#This Row],[Sources]]</f>
        <v>Edge-15/Nat-15</v>
      </c>
      <c r="AO152" s="219">
        <f>Table1[[#This Row],[Scale Bet]]</f>
        <v>150</v>
      </c>
    </row>
    <row r="153" spans="5:41" ht="16.5" customHeight="1" x14ac:dyDescent="0.25">
      <c r="E153" s="185">
        <v>45171</v>
      </c>
      <c r="F153" s="35">
        <v>0.53819444444444442</v>
      </c>
      <c r="G153" s="36" t="s">
        <v>22</v>
      </c>
      <c r="H153" s="36">
        <v>3</v>
      </c>
      <c r="I153" s="36">
        <v>11</v>
      </c>
      <c r="J153" s="36" t="s">
        <v>346</v>
      </c>
      <c r="K153" s="36" t="s">
        <v>13</v>
      </c>
      <c r="L153" s="165">
        <v>15</v>
      </c>
      <c r="M153" s="134" t="str">
        <f t="shared" si="26"/>
        <v/>
      </c>
      <c r="N153" s="36" t="str">
        <f t="shared" si="27"/>
        <v/>
      </c>
      <c r="O153" s="135" t="str">
        <f t="shared" si="28"/>
        <v/>
      </c>
      <c r="P153" s="186" t="str">
        <f t="shared" si="29"/>
        <v>OK</v>
      </c>
      <c r="Q153" s="187" t="str">
        <f t="shared" si="30"/>
        <v/>
      </c>
      <c r="R153" s="150"/>
      <c r="S153" s="187" t="str">
        <f t="shared" si="31"/>
        <v/>
      </c>
      <c r="T153" s="136" t="str">
        <f t="shared" si="32"/>
        <v>Dancing Alone</v>
      </c>
      <c r="U153" s="137" t="str">
        <f>IF(P153="","",IF(N153=1,"",IF(Q153="","",IF(Q153&lt;=100,100,IF(Table1[[#This Row],[Day]]="Wed",100,200)))))</f>
        <v/>
      </c>
      <c r="V153" s="137" t="str">
        <f t="shared" si="33"/>
        <v/>
      </c>
      <c r="W153" s="137" t="str">
        <f t="shared" si="34"/>
        <v/>
      </c>
      <c r="X153" s="133">
        <f>100</f>
        <v>100</v>
      </c>
      <c r="Y153" s="133" t="str">
        <f t="shared" si="35"/>
        <v/>
      </c>
      <c r="Z153" s="133">
        <f t="shared" si="36"/>
        <v>-100</v>
      </c>
      <c r="AA153" s="134" t="str">
        <f>TEXT(Table1[[#This Row],[Date]],"DDD")</f>
        <v>Sat</v>
      </c>
      <c r="AB153" s="133" t="str">
        <f>IF(OR(G153="Doomben",G153="Eagle Farm"),"Q",IF(AND(Q153&gt;1,Q153&lt;55,Table1[[#This Row],[Source]]="Nat"),"Nat OK",IF(AND(Table1[[#This Row],[Source]]&lt;&gt;"Nat",Q153&lt;55),"Poor &lt;55",IF(OR(G153="Randwick",G153="Flemington",G153="Caulfield",G153="Sandown Lake",G153="Sandown Hill"),"Best","ave"))))</f>
        <v>Best</v>
      </c>
      <c r="AC153" s="133" t="str">
        <f>IF(Q153="","",IF(AB153="Poor &lt;55",$AC$2*0.2%,IF(AND(AB153="Q",AA153&lt;&gt;"Wed"),$AC$2*0.4%,IF(AND(AB153="Q",AA153="Wed"),$AC$2*0.5%,IF(AND(AB153="Ave",U153=100),$AC$2*0.5%,IF(AND(AB153="ave",U153="",N153=1,AG153="Bush"),$AC$2*1%,IF(AND(AB153="ave",U153="",Q153&gt;100),$AC$2*1.3%,IF(AND(AB153="ave",U153=""),$AC$2*1.2%,IF(AND(AB153="Ave",U153=200),$AC$2*1%,IF(AND(AB153="Best",U153=200),$AC$2*1.5%,IF(AND(AB153="Best",U153="",K153&lt;&gt;"Pro Syd"),$AC$2*0.5%,IF(AND(AB153="Best",U153=""),$AC$2*1%,IF(AND(AB153="Best",U153=100,Table1[[#This Row],[State]]="NSW"),$AC$2*0.4%,IF(AND(AB153="Best",U153=100),$AC$2*1%,IF(Table1[[#This Row],[Adj]]="Nat OK",$AC$2*0.5%,"xxx")))))))))))))))</f>
        <v/>
      </c>
      <c r="AD153" s="133" t="str">
        <f t="shared" si="37"/>
        <v/>
      </c>
      <c r="AE153" s="133" t="str">
        <f t="shared" si="38"/>
        <v/>
      </c>
      <c r="AF153" s="133" t="str">
        <f>VLOOKUP(Table1[[#This Row],[Track]],$F$2672:$H$2715,2,FALSE)</f>
        <v>NSW</v>
      </c>
      <c r="AG153" s="133" t="str">
        <f>VLOOKUP(Table1[[#This Row],[Track]],$F$2672:$H$2715,3,FALSE)</f>
        <v>-</v>
      </c>
      <c r="AH153" s="133" t="str">
        <f>IF(Table1[[#This Row],[Date]]&lt;$AH$2,"",IF(Table1[[#This Row],[Date]]&lt;$AH$3,"Edge","Elite Combo"))</f>
        <v/>
      </c>
      <c r="AI153" s="218">
        <f>Table1[[#This Row],[Time]]</f>
        <v>0.53819444444444442</v>
      </c>
      <c r="AJ153" s="219" t="str">
        <f>Table1[[#This Row],[Track]]</f>
        <v>Randwick</v>
      </c>
      <c r="AK153" s="216">
        <f>Table1[[#This Row],[Race ]]</f>
        <v>3</v>
      </c>
      <c r="AL153" s="219">
        <f>Table1[[#This Row],[TAB]]</f>
        <v>11</v>
      </c>
      <c r="AM153" s="219" t="str">
        <f>Table1[[#This Row],[Selection]]</f>
        <v>Dancing Alone</v>
      </c>
      <c r="AN153" s="220" t="str">
        <f>Table1[[#This Row],[Sources]]</f>
        <v/>
      </c>
      <c r="AO153" s="219" t="str">
        <f>Table1[[#This Row],[Scale Bet]]</f>
        <v/>
      </c>
    </row>
    <row r="154" spans="5:41" ht="16.5" customHeight="1" x14ac:dyDescent="0.25">
      <c r="E154" s="185">
        <v>45171</v>
      </c>
      <c r="F154" s="35">
        <v>0.53819444444444442</v>
      </c>
      <c r="G154" s="36" t="s">
        <v>22</v>
      </c>
      <c r="H154" s="36">
        <v>3</v>
      </c>
      <c r="I154" s="36">
        <v>4</v>
      </c>
      <c r="J154" s="36" t="s">
        <v>589</v>
      </c>
      <c r="K154" s="36" t="s">
        <v>60</v>
      </c>
      <c r="L154" s="165">
        <v>15</v>
      </c>
      <c r="M154" s="134">
        <f t="shared" si="26"/>
        <v>15</v>
      </c>
      <c r="N154" s="36">
        <f t="shared" si="27"/>
        <v>1</v>
      </c>
      <c r="O154" s="135" t="str">
        <f t="shared" si="28"/>
        <v>Pro Syd-15</v>
      </c>
      <c r="P154" s="186" t="str">
        <f t="shared" si="29"/>
        <v>OK</v>
      </c>
      <c r="Q154" s="187">
        <f t="shared" si="30"/>
        <v>60</v>
      </c>
      <c r="R154" s="150">
        <v>5.4</v>
      </c>
      <c r="S154" s="187">
        <f t="shared" si="31"/>
        <v>324</v>
      </c>
      <c r="T154" s="136" t="str">
        <f t="shared" si="32"/>
        <v>Waverider Buoy</v>
      </c>
      <c r="U154" s="137" t="str">
        <f>IF(P154="","",IF(N154=1,"",IF(Q154="","",IF(Q154&lt;=100,100,IF(Table1[[#This Row],[Day]]="Wed",100,200)))))</f>
        <v/>
      </c>
      <c r="V154" s="137" t="str">
        <f t="shared" si="33"/>
        <v/>
      </c>
      <c r="W154" s="137" t="str">
        <f t="shared" si="34"/>
        <v/>
      </c>
      <c r="X154" s="133">
        <f>100</f>
        <v>100</v>
      </c>
      <c r="Y154" s="133">
        <f t="shared" si="35"/>
        <v>540</v>
      </c>
      <c r="Z154" s="133">
        <f t="shared" si="36"/>
        <v>440</v>
      </c>
      <c r="AA154" s="134" t="str">
        <f>TEXT(Table1[[#This Row],[Date]],"DDD")</f>
        <v>Sat</v>
      </c>
      <c r="AB154" s="133" t="str">
        <f>IF(OR(G154="Doomben",G154="Eagle Farm"),"Q",IF(AND(Q154&gt;1,Q154&lt;55,Table1[[#This Row],[Source]]="Nat"),"Nat OK",IF(AND(Table1[[#This Row],[Source]]&lt;&gt;"Nat",Q154&lt;55),"Poor &lt;55",IF(OR(G154="Randwick",G154="Flemington",G154="Caulfield",G154="Sandown Lake",G154="Sandown Hill"),"Best","ave"))))</f>
        <v>Best</v>
      </c>
      <c r="AC154" s="133">
        <f>IF(Q154="","",IF(AB154="Poor &lt;55",$AC$2*0.2%,IF(AND(AB154="Q",AA154&lt;&gt;"Wed"),$AC$2*0.4%,IF(AND(AB154="Q",AA154="Wed"),$AC$2*0.5%,IF(AND(AB154="Ave",U154=100),$AC$2*0.5%,IF(AND(AB154="ave",U154="",N154=1,AG154="Bush"),$AC$2*1%,IF(AND(AB154="ave",U154="",Q154&gt;100),$AC$2*1.3%,IF(AND(AB154="ave",U154=""),$AC$2*1.2%,IF(AND(AB154="Ave",U154=200),$AC$2*1%,IF(AND(AB154="Best",U154=200),$AC$2*1.5%,IF(AND(AB154="Best",U154="",K154&lt;&gt;"Pro Syd"),$AC$2*0.5%,IF(AND(AB154="Best",U154=""),$AC$2*1%,IF(AND(AB154="Best",U154=100,Table1[[#This Row],[State]]="NSW"),$AC$2*0.4%,IF(AND(AB154="Best",U154=100),$AC$2*1%,IF(Table1[[#This Row],[Adj]]="Nat OK",$AC$2*0.5%,"xxx")))))))))))))))</f>
        <v>100</v>
      </c>
      <c r="AD154" s="133">
        <f t="shared" si="37"/>
        <v>540</v>
      </c>
      <c r="AE154" s="133">
        <f t="shared" si="38"/>
        <v>440</v>
      </c>
      <c r="AF154" s="133" t="str">
        <f>VLOOKUP(Table1[[#This Row],[Track]],$F$2672:$H$2715,2,FALSE)</f>
        <v>NSW</v>
      </c>
      <c r="AG154" s="133" t="str">
        <f>VLOOKUP(Table1[[#This Row],[Track]],$F$2672:$H$2715,3,FALSE)</f>
        <v>-</v>
      </c>
      <c r="AH154" s="133" t="str">
        <f>IF(Table1[[#This Row],[Date]]&lt;$AH$2,"",IF(Table1[[#This Row],[Date]]&lt;$AH$3,"Edge","Elite Combo"))</f>
        <v/>
      </c>
      <c r="AI154" s="218">
        <f>Table1[[#This Row],[Time]]</f>
        <v>0.53819444444444442</v>
      </c>
      <c r="AJ154" s="219" t="str">
        <f>Table1[[#This Row],[Track]]</f>
        <v>Randwick</v>
      </c>
      <c r="AK154" s="216">
        <f>Table1[[#This Row],[Race ]]</f>
        <v>3</v>
      </c>
      <c r="AL154" s="219">
        <f>Table1[[#This Row],[TAB]]</f>
        <v>4</v>
      </c>
      <c r="AM154" s="219" t="str">
        <f>Table1[[#This Row],[Selection]]</f>
        <v>Waverider Buoy</v>
      </c>
      <c r="AN154" s="220" t="str">
        <f>Table1[[#This Row],[Sources]]</f>
        <v>Pro Syd-15</v>
      </c>
      <c r="AO154" s="219">
        <f>Table1[[#This Row],[Scale Bet]]</f>
        <v>100</v>
      </c>
    </row>
    <row r="155" spans="5:41" ht="16.5" customHeight="1" x14ac:dyDescent="0.25">
      <c r="E155" s="185">
        <v>45171</v>
      </c>
      <c r="F155" s="35">
        <v>0.54375000000000007</v>
      </c>
      <c r="G155" s="36" t="s">
        <v>28</v>
      </c>
      <c r="H155" s="36">
        <v>3</v>
      </c>
      <c r="I155" s="36">
        <v>4</v>
      </c>
      <c r="J155" s="36" t="s">
        <v>838</v>
      </c>
      <c r="K155" s="36" t="s">
        <v>13</v>
      </c>
      <c r="L155" s="165">
        <v>11</v>
      </c>
      <c r="M155" s="134">
        <f t="shared" si="26"/>
        <v>11</v>
      </c>
      <c r="N155" s="36">
        <f t="shared" si="27"/>
        <v>1</v>
      </c>
      <c r="O155" s="135" t="str">
        <f t="shared" si="28"/>
        <v>Nat-11</v>
      </c>
      <c r="P155" s="186" t="str">
        <f t="shared" si="29"/>
        <v/>
      </c>
      <c r="Q155" s="187">
        <f t="shared" si="30"/>
        <v>44</v>
      </c>
      <c r="R155" s="150"/>
      <c r="S155" s="187" t="str">
        <f t="shared" si="31"/>
        <v/>
      </c>
      <c r="T155" s="136" t="str">
        <f t="shared" si="32"/>
        <v>Lucky Exchange</v>
      </c>
      <c r="U155" s="137" t="str">
        <f>IF(P155="","",IF(N155=1,"",IF(Q155="","",IF(Q155&lt;=100,100,IF(Table1[[#This Row],[Day]]="Wed",100,200)))))</f>
        <v/>
      </c>
      <c r="V155" s="137" t="str">
        <f t="shared" si="33"/>
        <v/>
      </c>
      <c r="W155" s="137" t="str">
        <f t="shared" si="34"/>
        <v/>
      </c>
      <c r="X155" s="133">
        <f>100</f>
        <v>100</v>
      </c>
      <c r="Y155" s="133" t="str">
        <f t="shared" si="35"/>
        <v/>
      </c>
      <c r="Z155" s="133">
        <f t="shared" si="36"/>
        <v>-100</v>
      </c>
      <c r="AA155" s="134" t="str">
        <f>TEXT(Table1[[#This Row],[Date]],"DDD")</f>
        <v>Sat</v>
      </c>
      <c r="AB155" s="133" t="str">
        <f>IF(OR(G155="Doomben",G155="Eagle Farm"),"Q",IF(AND(Q155&gt;1,Q155&lt;55,Table1[[#This Row],[Source]]="Nat"),"Nat OK",IF(AND(Table1[[#This Row],[Source]]&lt;&gt;"Nat",Q155&lt;55),"Poor &lt;55",IF(OR(G155="Randwick",G155="Flemington",G155="Caulfield",G155="Sandown Lake",G155="Sandown Hill"),"Best","ave"))))</f>
        <v>Q</v>
      </c>
      <c r="AC155" s="133">
        <f>IF(Q155="","",IF(AB155="Poor &lt;55",$AC$2*0.2%,IF(AND(AB155="Q",AA155&lt;&gt;"Wed"),$AC$2*0.4%,IF(AND(AB155="Q",AA155="Wed"),$AC$2*0.5%,IF(AND(AB155="Ave",U155=100),$AC$2*0.5%,IF(AND(AB155="ave",U155="",N155=1,AG155="Bush"),$AC$2*1%,IF(AND(AB155="ave",U155="",Q155&gt;100),$AC$2*1.3%,IF(AND(AB155="ave",U155=""),$AC$2*1.2%,IF(AND(AB155="Ave",U155=200),$AC$2*1%,IF(AND(AB155="Best",U155=200),$AC$2*1.5%,IF(AND(AB155="Best",U155="",K155&lt;&gt;"Pro Syd"),$AC$2*0.5%,IF(AND(AB155="Best",U155=""),$AC$2*1%,IF(AND(AB155="Best",U155=100,Table1[[#This Row],[State]]="NSW"),$AC$2*0.4%,IF(AND(AB155="Best",U155=100),$AC$2*1%,IF(Table1[[#This Row],[Adj]]="Nat OK",$AC$2*0.5%,"xxx")))))))))))))))</f>
        <v>40</v>
      </c>
      <c r="AD155" s="133" t="str">
        <f t="shared" si="37"/>
        <v/>
      </c>
      <c r="AE155" s="133">
        <f t="shared" si="38"/>
        <v>-40</v>
      </c>
      <c r="AF155" s="133" t="str">
        <f>VLOOKUP(Table1[[#This Row],[Track]],$F$2672:$H$2715,2,FALSE)</f>
        <v>Qld</v>
      </c>
      <c r="AG155" s="133" t="str">
        <f>VLOOKUP(Table1[[#This Row],[Track]],$F$2672:$H$2715,3,FALSE)</f>
        <v>-</v>
      </c>
      <c r="AH155" s="133" t="str">
        <f>IF(Table1[[#This Row],[Date]]&lt;$AH$2,"",IF(Table1[[#This Row],[Date]]&lt;$AH$3,"Edge","Elite Combo"))</f>
        <v/>
      </c>
      <c r="AI155" s="218">
        <f>Table1[[#This Row],[Time]]</f>
        <v>0.54375000000000007</v>
      </c>
      <c r="AJ155" s="219" t="str">
        <f>Table1[[#This Row],[Track]]</f>
        <v>Eagle Farm</v>
      </c>
      <c r="AK155" s="216">
        <f>Table1[[#This Row],[Race ]]</f>
        <v>3</v>
      </c>
      <c r="AL155" s="219">
        <f>Table1[[#This Row],[TAB]]</f>
        <v>4</v>
      </c>
      <c r="AM155" s="219" t="str">
        <f>Table1[[#This Row],[Selection]]</f>
        <v>Lucky Exchange</v>
      </c>
      <c r="AN155" s="220" t="str">
        <f>Table1[[#This Row],[Sources]]</f>
        <v>Nat-11</v>
      </c>
      <c r="AO155" s="219">
        <f>Table1[[#This Row],[Scale Bet]]</f>
        <v>40</v>
      </c>
    </row>
    <row r="156" spans="5:41" ht="16.5" customHeight="1" x14ac:dyDescent="0.25">
      <c r="E156" s="185">
        <v>45171</v>
      </c>
      <c r="F156" s="35">
        <v>0.54861111111111105</v>
      </c>
      <c r="G156" s="36" t="s">
        <v>201</v>
      </c>
      <c r="H156" s="36">
        <v>3</v>
      </c>
      <c r="I156" s="36">
        <v>2</v>
      </c>
      <c r="J156" s="36" t="s">
        <v>613</v>
      </c>
      <c r="K156" s="36" t="s">
        <v>1</v>
      </c>
      <c r="L156" s="165">
        <v>12</v>
      </c>
      <c r="M156" s="134">
        <f t="shared" si="26"/>
        <v>35</v>
      </c>
      <c r="N156" s="36">
        <f t="shared" si="27"/>
        <v>3</v>
      </c>
      <c r="O156" s="135" t="str">
        <f t="shared" si="28"/>
        <v>E4-12/Edge-10/Pro Mel-13</v>
      </c>
      <c r="P156" s="186" t="str">
        <f t="shared" si="29"/>
        <v>OK</v>
      </c>
      <c r="Q156" s="187">
        <f t="shared" si="30"/>
        <v>140</v>
      </c>
      <c r="R156" s="150"/>
      <c r="S156" s="187" t="str">
        <f t="shared" si="31"/>
        <v/>
      </c>
      <c r="T156" s="136" t="str">
        <f t="shared" si="32"/>
        <v>Belle Et Riche</v>
      </c>
      <c r="U156" s="137">
        <f>IF(P156="","",IF(N156=1,"",IF(Q156="","",IF(Q156&lt;=100,100,IF(Table1[[#This Row],[Day]]="Wed",100,200)))))</f>
        <v>200</v>
      </c>
      <c r="V156" s="137" t="str">
        <f t="shared" si="33"/>
        <v/>
      </c>
      <c r="W156" s="137">
        <f t="shared" si="34"/>
        <v>-200</v>
      </c>
      <c r="X156" s="133">
        <f>100</f>
        <v>100</v>
      </c>
      <c r="Y156" s="133" t="str">
        <f t="shared" si="35"/>
        <v/>
      </c>
      <c r="Z156" s="133">
        <f t="shared" si="36"/>
        <v>-100</v>
      </c>
      <c r="AA156" s="134" t="str">
        <f>TEXT(Table1[[#This Row],[Date]],"DDD")</f>
        <v>Sat</v>
      </c>
      <c r="AB156" s="133" t="str">
        <f>IF(OR(G156="Doomben",G156="Eagle Farm"),"Q",IF(AND(Q156&gt;1,Q156&lt;55,Table1[[#This Row],[Source]]="Nat"),"Nat OK",IF(AND(Table1[[#This Row],[Source]]&lt;&gt;"Nat",Q156&lt;55),"Poor &lt;55",IF(OR(G156="Randwick",G156="Flemington",G156="Caulfield",G156="Sandown Lake",G156="Sandown Hill"),"Best","ave"))))</f>
        <v>Best</v>
      </c>
      <c r="AC156" s="133">
        <f>IF(Q156="","",IF(AB156="Poor &lt;55",$AC$2*0.2%,IF(AND(AB156="Q",AA156&lt;&gt;"Wed"),$AC$2*0.4%,IF(AND(AB156="Q",AA156="Wed"),$AC$2*0.5%,IF(AND(AB156="Ave",U156=100),$AC$2*0.5%,IF(AND(AB156="ave",U156="",N156=1,AG156="Bush"),$AC$2*1%,IF(AND(AB156="ave",U156="",Q156&gt;100),$AC$2*1.3%,IF(AND(AB156="ave",U156=""),$AC$2*1.2%,IF(AND(AB156="Ave",U156=200),$AC$2*1%,IF(AND(AB156="Best",U156=200),$AC$2*1.5%,IF(AND(AB156="Best",U156="",K156&lt;&gt;"Pro Syd"),$AC$2*0.5%,IF(AND(AB156="Best",U156=""),$AC$2*1%,IF(AND(AB156="Best",U156=100,Table1[[#This Row],[State]]="NSW"),$AC$2*0.4%,IF(AND(AB156="Best",U156=100),$AC$2*1%,IF(Table1[[#This Row],[Adj]]="Nat OK",$AC$2*0.5%,"xxx")))))))))))))))</f>
        <v>150</v>
      </c>
      <c r="AD156" s="133" t="str">
        <f t="shared" si="37"/>
        <v/>
      </c>
      <c r="AE156" s="133">
        <f t="shared" si="38"/>
        <v>-150</v>
      </c>
      <c r="AF156" s="133" t="str">
        <f>VLOOKUP(Table1[[#This Row],[Track]],$F$2672:$H$2715,2,FALSE)</f>
        <v>Vic</v>
      </c>
      <c r="AG156" s="133" t="str">
        <f>VLOOKUP(Table1[[#This Row],[Track]],$F$2672:$H$2715,3,FALSE)</f>
        <v>-</v>
      </c>
      <c r="AH156" s="133" t="str">
        <f>IF(Table1[[#This Row],[Date]]&lt;$AH$2,"",IF(Table1[[#This Row],[Date]]&lt;$AH$3,"Edge","Elite Combo"))</f>
        <v/>
      </c>
      <c r="AI156" s="218">
        <f>Table1[[#This Row],[Time]]</f>
        <v>0.54861111111111105</v>
      </c>
      <c r="AJ156" s="219" t="str">
        <f>Table1[[#This Row],[Track]]</f>
        <v>Caulfield</v>
      </c>
      <c r="AK156" s="216">
        <f>Table1[[#This Row],[Race ]]</f>
        <v>3</v>
      </c>
      <c r="AL156" s="219">
        <f>Table1[[#This Row],[TAB]]</f>
        <v>2</v>
      </c>
      <c r="AM156" s="219" t="str">
        <f>Table1[[#This Row],[Selection]]</f>
        <v>Belle Et Riche</v>
      </c>
      <c r="AN156" s="220" t="str">
        <f>Table1[[#This Row],[Sources]]</f>
        <v>E4-12/Edge-10/Pro Mel-13</v>
      </c>
      <c r="AO156" s="219">
        <f>Table1[[#This Row],[Scale Bet]]</f>
        <v>150</v>
      </c>
    </row>
    <row r="157" spans="5:41" ht="16.5" customHeight="1" x14ac:dyDescent="0.25">
      <c r="E157" s="185">
        <v>45171</v>
      </c>
      <c r="F157" s="35">
        <v>0.54861111111111105</v>
      </c>
      <c r="G157" s="36" t="s">
        <v>201</v>
      </c>
      <c r="H157" s="36">
        <v>3</v>
      </c>
      <c r="I157" s="36">
        <v>2</v>
      </c>
      <c r="J157" s="36" t="s">
        <v>613</v>
      </c>
      <c r="K157" s="36" t="s">
        <v>40</v>
      </c>
      <c r="L157" s="165">
        <v>10</v>
      </c>
      <c r="M157" s="134" t="str">
        <f t="shared" si="26"/>
        <v/>
      </c>
      <c r="N157" s="36" t="str">
        <f t="shared" si="27"/>
        <v/>
      </c>
      <c r="O157" s="135" t="str">
        <f t="shared" si="28"/>
        <v/>
      </c>
      <c r="P157" s="186" t="str">
        <f t="shared" si="29"/>
        <v>OK</v>
      </c>
      <c r="Q157" s="187" t="str">
        <f t="shared" si="30"/>
        <v/>
      </c>
      <c r="R157" s="150"/>
      <c r="S157" s="187" t="str">
        <f t="shared" si="31"/>
        <v/>
      </c>
      <c r="T157" s="136" t="str">
        <f t="shared" si="32"/>
        <v>Belle Et Riche</v>
      </c>
      <c r="U157" s="137" t="str">
        <f>IF(P157="","",IF(N157=1,"",IF(Q157="","",IF(Q157&lt;=100,100,IF(Table1[[#This Row],[Day]]="Wed",100,200)))))</f>
        <v/>
      </c>
      <c r="V157" s="137" t="str">
        <f t="shared" si="33"/>
        <v/>
      </c>
      <c r="W157" s="137" t="str">
        <f t="shared" si="34"/>
        <v/>
      </c>
      <c r="X157" s="133">
        <f>100</f>
        <v>100</v>
      </c>
      <c r="Y157" s="133" t="str">
        <f t="shared" si="35"/>
        <v/>
      </c>
      <c r="Z157" s="133">
        <f t="shared" si="36"/>
        <v>-100</v>
      </c>
      <c r="AA157" s="134" t="str">
        <f>TEXT(Table1[[#This Row],[Date]],"DDD")</f>
        <v>Sat</v>
      </c>
      <c r="AB157" s="133" t="str">
        <f>IF(OR(G157="Doomben",G157="Eagle Farm"),"Q",IF(AND(Q157&gt;1,Q157&lt;55,Table1[[#This Row],[Source]]="Nat"),"Nat OK",IF(AND(Table1[[#This Row],[Source]]&lt;&gt;"Nat",Q157&lt;55),"Poor &lt;55",IF(OR(G157="Randwick",G157="Flemington",G157="Caulfield",G157="Sandown Lake",G157="Sandown Hill"),"Best","ave"))))</f>
        <v>Best</v>
      </c>
      <c r="AC157" s="133" t="str">
        <f>IF(Q157="","",IF(AB157="Poor &lt;55",$AC$2*0.2%,IF(AND(AB157="Q",AA157&lt;&gt;"Wed"),$AC$2*0.4%,IF(AND(AB157="Q",AA157="Wed"),$AC$2*0.5%,IF(AND(AB157="Ave",U157=100),$AC$2*0.5%,IF(AND(AB157="ave",U157="",N157=1,AG157="Bush"),$AC$2*1%,IF(AND(AB157="ave",U157="",Q157&gt;100),$AC$2*1.3%,IF(AND(AB157="ave",U157=""),$AC$2*1.2%,IF(AND(AB157="Ave",U157=200),$AC$2*1%,IF(AND(AB157="Best",U157=200),$AC$2*1.5%,IF(AND(AB157="Best",U157="",K157&lt;&gt;"Pro Syd"),$AC$2*0.5%,IF(AND(AB157="Best",U157=""),$AC$2*1%,IF(AND(AB157="Best",U157=100,Table1[[#This Row],[State]]="NSW"),$AC$2*0.4%,IF(AND(AB157="Best",U157=100),$AC$2*1%,IF(Table1[[#This Row],[Adj]]="Nat OK",$AC$2*0.5%,"xxx")))))))))))))))</f>
        <v/>
      </c>
      <c r="AD157" s="133" t="str">
        <f t="shared" si="37"/>
        <v/>
      </c>
      <c r="AE157" s="133" t="str">
        <f t="shared" si="38"/>
        <v/>
      </c>
      <c r="AF157" s="133" t="str">
        <f>VLOOKUP(Table1[[#This Row],[Track]],$F$2672:$H$2715,2,FALSE)</f>
        <v>Vic</v>
      </c>
      <c r="AG157" s="133" t="str">
        <f>VLOOKUP(Table1[[#This Row],[Track]],$F$2672:$H$2715,3,FALSE)</f>
        <v>-</v>
      </c>
      <c r="AH157" s="133" t="str">
        <f>IF(Table1[[#This Row],[Date]]&lt;$AH$2,"",IF(Table1[[#This Row],[Date]]&lt;$AH$3,"Edge","Elite Combo"))</f>
        <v/>
      </c>
      <c r="AI157" s="218">
        <f>Table1[[#This Row],[Time]]</f>
        <v>0.54861111111111105</v>
      </c>
      <c r="AJ157" s="219" t="str">
        <f>Table1[[#This Row],[Track]]</f>
        <v>Caulfield</v>
      </c>
      <c r="AK157" s="216">
        <f>Table1[[#This Row],[Race ]]</f>
        <v>3</v>
      </c>
      <c r="AL157" s="219">
        <f>Table1[[#This Row],[TAB]]</f>
        <v>2</v>
      </c>
      <c r="AM157" s="219" t="str">
        <f>Table1[[#This Row],[Selection]]</f>
        <v>Belle Et Riche</v>
      </c>
      <c r="AN157" s="220" t="str">
        <f>Table1[[#This Row],[Sources]]</f>
        <v/>
      </c>
      <c r="AO157" s="219" t="str">
        <f>Table1[[#This Row],[Scale Bet]]</f>
        <v/>
      </c>
    </row>
    <row r="158" spans="5:41" ht="16.5" customHeight="1" x14ac:dyDescent="0.25">
      <c r="E158" s="185">
        <v>45171</v>
      </c>
      <c r="F158" s="35">
        <v>0.54861111111111105</v>
      </c>
      <c r="G158" s="36" t="s">
        <v>201</v>
      </c>
      <c r="H158" s="36">
        <v>3</v>
      </c>
      <c r="I158" s="36">
        <v>2</v>
      </c>
      <c r="J158" s="36" t="s">
        <v>613</v>
      </c>
      <c r="K158" s="36" t="s">
        <v>18</v>
      </c>
      <c r="L158" s="165">
        <v>13</v>
      </c>
      <c r="M158" s="134" t="str">
        <f t="shared" si="26"/>
        <v/>
      </c>
      <c r="N158" s="36" t="str">
        <f t="shared" si="27"/>
        <v/>
      </c>
      <c r="O158" s="135" t="str">
        <f t="shared" si="28"/>
        <v/>
      </c>
      <c r="P158" s="186" t="str">
        <f t="shared" si="29"/>
        <v>OK</v>
      </c>
      <c r="Q158" s="187" t="str">
        <f t="shared" si="30"/>
        <v/>
      </c>
      <c r="R158" s="150"/>
      <c r="S158" s="187" t="str">
        <f t="shared" si="31"/>
        <v/>
      </c>
      <c r="T158" s="136" t="str">
        <f t="shared" si="32"/>
        <v>Belle Et Riche</v>
      </c>
      <c r="U158" s="137" t="str">
        <f>IF(P158="","",IF(N158=1,"",IF(Q158="","",IF(Q158&lt;=100,100,IF(Table1[[#This Row],[Day]]="Wed",100,200)))))</f>
        <v/>
      </c>
      <c r="V158" s="137" t="str">
        <f t="shared" si="33"/>
        <v/>
      </c>
      <c r="W158" s="137" t="str">
        <f t="shared" si="34"/>
        <v/>
      </c>
      <c r="X158" s="133">
        <f>100</f>
        <v>100</v>
      </c>
      <c r="Y158" s="133" t="str">
        <f t="shared" si="35"/>
        <v/>
      </c>
      <c r="Z158" s="133">
        <f t="shared" si="36"/>
        <v>-100</v>
      </c>
      <c r="AA158" s="134" t="str">
        <f>TEXT(Table1[[#This Row],[Date]],"DDD")</f>
        <v>Sat</v>
      </c>
      <c r="AB158" s="133" t="str">
        <f>IF(OR(G158="Doomben",G158="Eagle Farm"),"Q",IF(AND(Q158&gt;1,Q158&lt;55,Table1[[#This Row],[Source]]="Nat"),"Nat OK",IF(AND(Table1[[#This Row],[Source]]&lt;&gt;"Nat",Q158&lt;55),"Poor &lt;55",IF(OR(G158="Randwick",G158="Flemington",G158="Caulfield",G158="Sandown Lake",G158="Sandown Hill"),"Best","ave"))))</f>
        <v>Best</v>
      </c>
      <c r="AC158" s="133" t="str">
        <f>IF(Q158="","",IF(AB158="Poor &lt;55",$AC$2*0.2%,IF(AND(AB158="Q",AA158&lt;&gt;"Wed"),$AC$2*0.4%,IF(AND(AB158="Q",AA158="Wed"),$AC$2*0.5%,IF(AND(AB158="Ave",U158=100),$AC$2*0.5%,IF(AND(AB158="ave",U158="",N158=1,AG158="Bush"),$AC$2*1%,IF(AND(AB158="ave",U158="",Q158&gt;100),$AC$2*1.3%,IF(AND(AB158="ave",U158=""),$AC$2*1.2%,IF(AND(AB158="Ave",U158=200),$AC$2*1%,IF(AND(AB158="Best",U158=200),$AC$2*1.5%,IF(AND(AB158="Best",U158="",K158&lt;&gt;"Pro Syd"),$AC$2*0.5%,IF(AND(AB158="Best",U158=""),$AC$2*1%,IF(AND(AB158="Best",U158=100,Table1[[#This Row],[State]]="NSW"),$AC$2*0.4%,IF(AND(AB158="Best",U158=100),$AC$2*1%,IF(Table1[[#This Row],[Adj]]="Nat OK",$AC$2*0.5%,"xxx")))))))))))))))</f>
        <v/>
      </c>
      <c r="AD158" s="133" t="str">
        <f t="shared" si="37"/>
        <v/>
      </c>
      <c r="AE158" s="133" t="str">
        <f t="shared" si="38"/>
        <v/>
      </c>
      <c r="AF158" s="133" t="str">
        <f>VLOOKUP(Table1[[#This Row],[Track]],$F$2672:$H$2715,2,FALSE)</f>
        <v>Vic</v>
      </c>
      <c r="AG158" s="133" t="str">
        <f>VLOOKUP(Table1[[#This Row],[Track]],$F$2672:$H$2715,3,FALSE)</f>
        <v>-</v>
      </c>
      <c r="AH158" s="133" t="str">
        <f>IF(Table1[[#This Row],[Date]]&lt;$AH$2,"",IF(Table1[[#This Row],[Date]]&lt;$AH$3,"Edge","Elite Combo"))</f>
        <v/>
      </c>
      <c r="AI158" s="218">
        <f>Table1[[#This Row],[Time]]</f>
        <v>0.54861111111111105</v>
      </c>
      <c r="AJ158" s="219" t="str">
        <f>Table1[[#This Row],[Track]]</f>
        <v>Caulfield</v>
      </c>
      <c r="AK158" s="216">
        <f>Table1[[#This Row],[Race ]]</f>
        <v>3</v>
      </c>
      <c r="AL158" s="219">
        <f>Table1[[#This Row],[TAB]]</f>
        <v>2</v>
      </c>
      <c r="AM158" s="219" t="str">
        <f>Table1[[#This Row],[Selection]]</f>
        <v>Belle Et Riche</v>
      </c>
      <c r="AN158" s="220" t="str">
        <f>Table1[[#This Row],[Sources]]</f>
        <v/>
      </c>
      <c r="AO158" s="219" t="str">
        <f>Table1[[#This Row],[Scale Bet]]</f>
        <v/>
      </c>
    </row>
    <row r="159" spans="5:41" ht="16.5" customHeight="1" x14ac:dyDescent="0.25">
      <c r="E159" s="185">
        <v>45171</v>
      </c>
      <c r="F159" s="35">
        <v>0.54861111111111105</v>
      </c>
      <c r="G159" s="36" t="s">
        <v>201</v>
      </c>
      <c r="H159" s="36">
        <v>3</v>
      </c>
      <c r="I159" s="36">
        <v>8</v>
      </c>
      <c r="J159" s="36" t="s">
        <v>592</v>
      </c>
      <c r="K159" s="36" t="s">
        <v>40</v>
      </c>
      <c r="L159" s="165">
        <v>10</v>
      </c>
      <c r="M159" s="134">
        <f t="shared" si="26"/>
        <v>40</v>
      </c>
      <c r="N159" s="36">
        <f t="shared" si="27"/>
        <v>3</v>
      </c>
      <c r="O159" s="135" t="str">
        <f t="shared" si="28"/>
        <v>Edge-10/Nat-20/Pro Mel-10</v>
      </c>
      <c r="P159" s="186" t="str">
        <f t="shared" si="29"/>
        <v>OK</v>
      </c>
      <c r="Q159" s="187">
        <f t="shared" si="30"/>
        <v>160</v>
      </c>
      <c r="R159" s="150">
        <v>3.8</v>
      </c>
      <c r="S159" s="187">
        <f t="shared" si="31"/>
        <v>608</v>
      </c>
      <c r="T159" s="136" t="str">
        <f t="shared" si="32"/>
        <v>Nunthorpe</v>
      </c>
      <c r="U159" s="137">
        <f>IF(P159="","",IF(N159=1,"",IF(Q159="","",IF(Q159&lt;=100,100,IF(Table1[[#This Row],[Day]]="Wed",100,200)))))</f>
        <v>200</v>
      </c>
      <c r="V159" s="137">
        <f t="shared" si="33"/>
        <v>760</v>
      </c>
      <c r="W159" s="137">
        <f t="shared" si="34"/>
        <v>560</v>
      </c>
      <c r="X159" s="133">
        <f>100</f>
        <v>100</v>
      </c>
      <c r="Y159" s="133">
        <f t="shared" si="35"/>
        <v>380</v>
      </c>
      <c r="Z159" s="133">
        <f t="shared" si="36"/>
        <v>280</v>
      </c>
      <c r="AA159" s="134" t="str">
        <f>TEXT(Table1[[#This Row],[Date]],"DDD")</f>
        <v>Sat</v>
      </c>
      <c r="AB159" s="133" t="str">
        <f>IF(OR(G159="Doomben",G159="Eagle Farm"),"Q",IF(AND(Q159&gt;1,Q159&lt;55,Table1[[#This Row],[Source]]="Nat"),"Nat OK",IF(AND(Table1[[#This Row],[Source]]&lt;&gt;"Nat",Q159&lt;55),"Poor &lt;55",IF(OR(G159="Randwick",G159="Flemington",G159="Caulfield",G159="Sandown Lake",G159="Sandown Hill"),"Best","ave"))))</f>
        <v>Best</v>
      </c>
      <c r="AC159" s="133">
        <f>IF(Q159="","",IF(AB159="Poor &lt;55",$AC$2*0.2%,IF(AND(AB159="Q",AA159&lt;&gt;"Wed"),$AC$2*0.4%,IF(AND(AB159="Q",AA159="Wed"),$AC$2*0.5%,IF(AND(AB159="Ave",U159=100),$AC$2*0.5%,IF(AND(AB159="ave",U159="",N159=1,AG159="Bush"),$AC$2*1%,IF(AND(AB159="ave",U159="",Q159&gt;100),$AC$2*1.3%,IF(AND(AB159="ave",U159=""),$AC$2*1.2%,IF(AND(AB159="Ave",U159=200),$AC$2*1%,IF(AND(AB159="Best",U159=200),$AC$2*1.5%,IF(AND(AB159="Best",U159="",K159&lt;&gt;"Pro Syd"),$AC$2*0.5%,IF(AND(AB159="Best",U159=""),$AC$2*1%,IF(AND(AB159="Best",U159=100,Table1[[#This Row],[State]]="NSW"),$AC$2*0.4%,IF(AND(AB159="Best",U159=100),$AC$2*1%,IF(Table1[[#This Row],[Adj]]="Nat OK",$AC$2*0.5%,"xxx")))))))))))))))</f>
        <v>150</v>
      </c>
      <c r="AD159" s="133">
        <f t="shared" si="37"/>
        <v>570</v>
      </c>
      <c r="AE159" s="133">
        <f t="shared" si="38"/>
        <v>420</v>
      </c>
      <c r="AF159" s="133" t="str">
        <f>VLOOKUP(Table1[[#This Row],[Track]],$F$2672:$H$2715,2,FALSE)</f>
        <v>Vic</v>
      </c>
      <c r="AG159" s="133" t="str">
        <f>VLOOKUP(Table1[[#This Row],[Track]],$F$2672:$H$2715,3,FALSE)</f>
        <v>-</v>
      </c>
      <c r="AH159" s="133" t="str">
        <f>IF(Table1[[#This Row],[Date]]&lt;$AH$2,"",IF(Table1[[#This Row],[Date]]&lt;$AH$3,"Edge","Elite Combo"))</f>
        <v/>
      </c>
      <c r="AI159" s="218">
        <f>Table1[[#This Row],[Time]]</f>
        <v>0.54861111111111105</v>
      </c>
      <c r="AJ159" s="219" t="str">
        <f>Table1[[#This Row],[Track]]</f>
        <v>Caulfield</v>
      </c>
      <c r="AK159" s="216">
        <f>Table1[[#This Row],[Race ]]</f>
        <v>3</v>
      </c>
      <c r="AL159" s="219">
        <f>Table1[[#This Row],[TAB]]</f>
        <v>8</v>
      </c>
      <c r="AM159" s="219" t="str">
        <f>Table1[[#This Row],[Selection]]</f>
        <v>Nunthorpe</v>
      </c>
      <c r="AN159" s="220" t="str">
        <f>Table1[[#This Row],[Sources]]</f>
        <v>Edge-10/Nat-20/Pro Mel-10</v>
      </c>
      <c r="AO159" s="219">
        <f>Table1[[#This Row],[Scale Bet]]</f>
        <v>150</v>
      </c>
    </row>
    <row r="160" spans="5:41" ht="16.5" customHeight="1" x14ac:dyDescent="0.25">
      <c r="E160" s="185">
        <v>45171</v>
      </c>
      <c r="F160" s="35">
        <v>0.54861111111111105</v>
      </c>
      <c r="G160" s="36" t="s">
        <v>201</v>
      </c>
      <c r="H160" s="36">
        <v>3</v>
      </c>
      <c r="I160" s="36">
        <v>8</v>
      </c>
      <c r="J160" s="36" t="s">
        <v>592</v>
      </c>
      <c r="K160" s="36" t="s">
        <v>13</v>
      </c>
      <c r="L160" s="165">
        <v>20</v>
      </c>
      <c r="M160" s="134" t="str">
        <f t="shared" si="26"/>
        <v/>
      </c>
      <c r="N160" s="36" t="str">
        <f t="shared" si="27"/>
        <v/>
      </c>
      <c r="O160" s="135" t="str">
        <f t="shared" si="28"/>
        <v/>
      </c>
      <c r="P160" s="186" t="str">
        <f t="shared" si="29"/>
        <v>OK</v>
      </c>
      <c r="Q160" s="187" t="str">
        <f t="shared" si="30"/>
        <v/>
      </c>
      <c r="R160" s="150">
        <v>3.8</v>
      </c>
      <c r="S160" s="187" t="str">
        <f t="shared" si="31"/>
        <v/>
      </c>
      <c r="T160" s="136" t="str">
        <f t="shared" si="32"/>
        <v>Nunthorpe</v>
      </c>
      <c r="U160" s="137" t="str">
        <f>IF(P160="","",IF(N160=1,"",IF(Q160="","",IF(Q160&lt;=100,100,IF(Table1[[#This Row],[Day]]="Wed",100,200)))))</f>
        <v/>
      </c>
      <c r="V160" s="137" t="str">
        <f t="shared" si="33"/>
        <v/>
      </c>
      <c r="W160" s="137" t="str">
        <f t="shared" si="34"/>
        <v/>
      </c>
      <c r="X160" s="133">
        <f>100</f>
        <v>100</v>
      </c>
      <c r="Y160" s="133">
        <f t="shared" si="35"/>
        <v>380</v>
      </c>
      <c r="Z160" s="133">
        <f t="shared" si="36"/>
        <v>280</v>
      </c>
      <c r="AA160" s="134" t="str">
        <f>TEXT(Table1[[#This Row],[Date]],"DDD")</f>
        <v>Sat</v>
      </c>
      <c r="AB160" s="133" t="str">
        <f>IF(OR(G160="Doomben",G160="Eagle Farm"),"Q",IF(AND(Q160&gt;1,Q160&lt;55,Table1[[#This Row],[Source]]="Nat"),"Nat OK",IF(AND(Table1[[#This Row],[Source]]&lt;&gt;"Nat",Q160&lt;55),"Poor &lt;55",IF(OR(G160="Randwick",G160="Flemington",G160="Caulfield",G160="Sandown Lake",G160="Sandown Hill"),"Best","ave"))))</f>
        <v>Best</v>
      </c>
      <c r="AC160" s="133" t="str">
        <f>IF(Q160="","",IF(AB160="Poor &lt;55",$AC$2*0.2%,IF(AND(AB160="Q",AA160&lt;&gt;"Wed"),$AC$2*0.4%,IF(AND(AB160="Q",AA160="Wed"),$AC$2*0.5%,IF(AND(AB160="Ave",U160=100),$AC$2*0.5%,IF(AND(AB160="ave",U160="",N160=1,AG160="Bush"),$AC$2*1%,IF(AND(AB160="ave",U160="",Q160&gt;100),$AC$2*1.3%,IF(AND(AB160="ave",U160=""),$AC$2*1.2%,IF(AND(AB160="Ave",U160=200),$AC$2*1%,IF(AND(AB160="Best",U160=200),$AC$2*1.5%,IF(AND(AB160="Best",U160="",K160&lt;&gt;"Pro Syd"),$AC$2*0.5%,IF(AND(AB160="Best",U160=""),$AC$2*1%,IF(AND(AB160="Best",U160=100,Table1[[#This Row],[State]]="NSW"),$AC$2*0.4%,IF(AND(AB160="Best",U160=100),$AC$2*1%,IF(Table1[[#This Row],[Adj]]="Nat OK",$AC$2*0.5%,"xxx")))))))))))))))</f>
        <v/>
      </c>
      <c r="AD160" s="133" t="str">
        <f t="shared" si="37"/>
        <v/>
      </c>
      <c r="AE160" s="133" t="str">
        <f t="shared" si="38"/>
        <v/>
      </c>
      <c r="AF160" s="133" t="str">
        <f>VLOOKUP(Table1[[#This Row],[Track]],$F$2672:$H$2715,2,FALSE)</f>
        <v>Vic</v>
      </c>
      <c r="AG160" s="133" t="str">
        <f>VLOOKUP(Table1[[#This Row],[Track]],$F$2672:$H$2715,3,FALSE)</f>
        <v>-</v>
      </c>
      <c r="AH160" s="133" t="str">
        <f>IF(Table1[[#This Row],[Date]]&lt;$AH$2,"",IF(Table1[[#This Row],[Date]]&lt;$AH$3,"Edge","Elite Combo"))</f>
        <v/>
      </c>
      <c r="AI160" s="218">
        <f>Table1[[#This Row],[Time]]</f>
        <v>0.54861111111111105</v>
      </c>
      <c r="AJ160" s="219" t="str">
        <f>Table1[[#This Row],[Track]]</f>
        <v>Caulfield</v>
      </c>
      <c r="AK160" s="216">
        <f>Table1[[#This Row],[Race ]]</f>
        <v>3</v>
      </c>
      <c r="AL160" s="219">
        <f>Table1[[#This Row],[TAB]]</f>
        <v>8</v>
      </c>
      <c r="AM160" s="219" t="str">
        <f>Table1[[#This Row],[Selection]]</f>
        <v>Nunthorpe</v>
      </c>
      <c r="AN160" s="220" t="str">
        <f>Table1[[#This Row],[Sources]]</f>
        <v/>
      </c>
      <c r="AO160" s="219" t="str">
        <f>Table1[[#This Row],[Scale Bet]]</f>
        <v/>
      </c>
    </row>
    <row r="161" spans="5:41" ht="16.5" customHeight="1" x14ac:dyDescent="0.25">
      <c r="E161" s="185">
        <v>45171</v>
      </c>
      <c r="F161" s="35">
        <v>0.54861111111111105</v>
      </c>
      <c r="G161" s="36" t="s">
        <v>201</v>
      </c>
      <c r="H161" s="36">
        <v>3</v>
      </c>
      <c r="I161" s="36">
        <v>8</v>
      </c>
      <c r="J161" s="36" t="s">
        <v>592</v>
      </c>
      <c r="K161" s="36" t="s">
        <v>18</v>
      </c>
      <c r="L161" s="165">
        <v>10</v>
      </c>
      <c r="M161" s="134" t="str">
        <f t="shared" si="26"/>
        <v/>
      </c>
      <c r="N161" s="36" t="str">
        <f t="shared" si="27"/>
        <v/>
      </c>
      <c r="O161" s="135" t="str">
        <f t="shared" si="28"/>
        <v/>
      </c>
      <c r="P161" s="186" t="str">
        <f t="shared" si="29"/>
        <v>OK</v>
      </c>
      <c r="Q161" s="187" t="str">
        <f t="shared" si="30"/>
        <v/>
      </c>
      <c r="R161" s="150">
        <v>3.8</v>
      </c>
      <c r="S161" s="187" t="str">
        <f t="shared" si="31"/>
        <v/>
      </c>
      <c r="T161" s="136" t="str">
        <f t="shared" si="32"/>
        <v>Nunthorpe</v>
      </c>
      <c r="U161" s="137" t="str">
        <f>IF(P161="","",IF(N161=1,"",IF(Q161="","",IF(Q161&lt;=100,100,IF(Table1[[#This Row],[Day]]="Wed",100,200)))))</f>
        <v/>
      </c>
      <c r="V161" s="137" t="str">
        <f t="shared" si="33"/>
        <v/>
      </c>
      <c r="W161" s="137" t="str">
        <f t="shared" si="34"/>
        <v/>
      </c>
      <c r="X161" s="133">
        <f>100</f>
        <v>100</v>
      </c>
      <c r="Y161" s="133">
        <f t="shared" si="35"/>
        <v>380</v>
      </c>
      <c r="Z161" s="133">
        <f t="shared" si="36"/>
        <v>280</v>
      </c>
      <c r="AA161" s="134" t="str">
        <f>TEXT(Table1[[#This Row],[Date]],"DDD")</f>
        <v>Sat</v>
      </c>
      <c r="AB161" s="133" t="str">
        <f>IF(OR(G161="Doomben",G161="Eagle Farm"),"Q",IF(AND(Q161&gt;1,Q161&lt;55,Table1[[#This Row],[Source]]="Nat"),"Nat OK",IF(AND(Table1[[#This Row],[Source]]&lt;&gt;"Nat",Q161&lt;55),"Poor &lt;55",IF(OR(G161="Randwick",G161="Flemington",G161="Caulfield",G161="Sandown Lake",G161="Sandown Hill"),"Best","ave"))))</f>
        <v>Best</v>
      </c>
      <c r="AC161" s="133" t="str">
        <f>IF(Q161="","",IF(AB161="Poor &lt;55",$AC$2*0.2%,IF(AND(AB161="Q",AA161&lt;&gt;"Wed"),$AC$2*0.4%,IF(AND(AB161="Q",AA161="Wed"),$AC$2*0.5%,IF(AND(AB161="Ave",U161=100),$AC$2*0.5%,IF(AND(AB161="ave",U161="",N161=1,AG161="Bush"),$AC$2*1%,IF(AND(AB161="ave",U161="",Q161&gt;100),$AC$2*1.3%,IF(AND(AB161="ave",U161=""),$AC$2*1.2%,IF(AND(AB161="Ave",U161=200),$AC$2*1%,IF(AND(AB161="Best",U161=200),$AC$2*1.5%,IF(AND(AB161="Best",U161="",K161&lt;&gt;"Pro Syd"),$AC$2*0.5%,IF(AND(AB161="Best",U161=""),$AC$2*1%,IF(AND(AB161="Best",U161=100,Table1[[#This Row],[State]]="NSW"),$AC$2*0.4%,IF(AND(AB161="Best",U161=100),$AC$2*1%,IF(Table1[[#This Row],[Adj]]="Nat OK",$AC$2*0.5%,"xxx")))))))))))))))</f>
        <v/>
      </c>
      <c r="AD161" s="133" t="str">
        <f t="shared" si="37"/>
        <v/>
      </c>
      <c r="AE161" s="133" t="str">
        <f t="shared" si="38"/>
        <v/>
      </c>
      <c r="AF161" s="133" t="str">
        <f>VLOOKUP(Table1[[#This Row],[Track]],$F$2672:$H$2715,2,FALSE)</f>
        <v>Vic</v>
      </c>
      <c r="AG161" s="133" t="str">
        <f>VLOOKUP(Table1[[#This Row],[Track]],$F$2672:$H$2715,3,FALSE)</f>
        <v>-</v>
      </c>
      <c r="AH161" s="133" t="str">
        <f>IF(Table1[[#This Row],[Date]]&lt;$AH$2,"",IF(Table1[[#This Row],[Date]]&lt;$AH$3,"Edge","Elite Combo"))</f>
        <v/>
      </c>
      <c r="AI161" s="218">
        <f>Table1[[#This Row],[Time]]</f>
        <v>0.54861111111111105</v>
      </c>
      <c r="AJ161" s="219" t="str">
        <f>Table1[[#This Row],[Track]]</f>
        <v>Caulfield</v>
      </c>
      <c r="AK161" s="216">
        <f>Table1[[#This Row],[Race ]]</f>
        <v>3</v>
      </c>
      <c r="AL161" s="219">
        <f>Table1[[#This Row],[TAB]]</f>
        <v>8</v>
      </c>
      <c r="AM161" s="219" t="str">
        <f>Table1[[#This Row],[Selection]]</f>
        <v>Nunthorpe</v>
      </c>
      <c r="AN161" s="220" t="str">
        <f>Table1[[#This Row],[Sources]]</f>
        <v/>
      </c>
      <c r="AO161" s="219" t="str">
        <f>Table1[[#This Row],[Scale Bet]]</f>
        <v/>
      </c>
    </row>
    <row r="162" spans="5:41" ht="16.5" customHeight="1" x14ac:dyDescent="0.25">
      <c r="E162" s="185">
        <v>45171</v>
      </c>
      <c r="F162" s="35">
        <v>0.5625</v>
      </c>
      <c r="G162" s="36" t="s">
        <v>22</v>
      </c>
      <c r="H162" s="36">
        <v>4</v>
      </c>
      <c r="I162" s="36">
        <v>8</v>
      </c>
      <c r="J162" s="36" t="s">
        <v>1040</v>
      </c>
      <c r="K162" s="36" t="s">
        <v>60</v>
      </c>
      <c r="L162" s="165">
        <v>15</v>
      </c>
      <c r="M162" s="134">
        <f t="shared" si="26"/>
        <v>15</v>
      </c>
      <c r="N162" s="36">
        <f t="shared" si="27"/>
        <v>1</v>
      </c>
      <c r="O162" s="135" t="str">
        <f t="shared" si="28"/>
        <v>Pro Syd-15</v>
      </c>
      <c r="P162" s="186" t="str">
        <f t="shared" si="29"/>
        <v>OK</v>
      </c>
      <c r="Q162" s="187">
        <f t="shared" si="30"/>
        <v>60</v>
      </c>
      <c r="R162" s="150"/>
      <c r="S162" s="187" t="str">
        <f t="shared" si="31"/>
        <v/>
      </c>
      <c r="T162" s="136" t="str">
        <f t="shared" si="32"/>
        <v>Logan Street Lion</v>
      </c>
      <c r="U162" s="137" t="str">
        <f>IF(P162="","",IF(N162=1,"",IF(Q162="","",IF(Q162&lt;=100,100,IF(Table1[[#This Row],[Day]]="Wed",100,200)))))</f>
        <v/>
      </c>
      <c r="V162" s="137" t="str">
        <f t="shared" si="33"/>
        <v/>
      </c>
      <c r="W162" s="137" t="str">
        <f t="shared" si="34"/>
        <v/>
      </c>
      <c r="X162" s="133">
        <f>100</f>
        <v>100</v>
      </c>
      <c r="Y162" s="133" t="str">
        <f t="shared" si="35"/>
        <v/>
      </c>
      <c r="Z162" s="133">
        <f t="shared" si="36"/>
        <v>-100</v>
      </c>
      <c r="AA162" s="134" t="str">
        <f>TEXT(Table1[[#This Row],[Date]],"DDD")</f>
        <v>Sat</v>
      </c>
      <c r="AB162" s="133" t="str">
        <f>IF(OR(G162="Doomben",G162="Eagle Farm"),"Q",IF(AND(Q162&gt;1,Q162&lt;55,Table1[[#This Row],[Source]]="Nat"),"Nat OK",IF(AND(Table1[[#This Row],[Source]]&lt;&gt;"Nat",Q162&lt;55),"Poor &lt;55",IF(OR(G162="Randwick",G162="Flemington",G162="Caulfield",G162="Sandown Lake",G162="Sandown Hill"),"Best","ave"))))</f>
        <v>Best</v>
      </c>
      <c r="AC162" s="133">
        <f>IF(Q162="","",IF(AB162="Poor &lt;55",$AC$2*0.2%,IF(AND(AB162="Q",AA162&lt;&gt;"Wed"),$AC$2*0.4%,IF(AND(AB162="Q",AA162="Wed"),$AC$2*0.5%,IF(AND(AB162="Ave",U162=100),$AC$2*0.5%,IF(AND(AB162="ave",U162="",N162=1,AG162="Bush"),$AC$2*1%,IF(AND(AB162="ave",U162="",Q162&gt;100),$AC$2*1.3%,IF(AND(AB162="ave",U162=""),$AC$2*1.2%,IF(AND(AB162="Ave",U162=200),$AC$2*1%,IF(AND(AB162="Best",U162=200),$AC$2*1.5%,IF(AND(AB162="Best",U162="",K162&lt;&gt;"Pro Syd"),$AC$2*0.5%,IF(AND(AB162="Best",U162=""),$AC$2*1%,IF(AND(AB162="Best",U162=100,Table1[[#This Row],[State]]="NSW"),$AC$2*0.4%,IF(AND(AB162="Best",U162=100),$AC$2*1%,IF(Table1[[#This Row],[Adj]]="Nat OK",$AC$2*0.5%,"xxx")))))))))))))))</f>
        <v>100</v>
      </c>
      <c r="AD162" s="133" t="str">
        <f t="shared" si="37"/>
        <v/>
      </c>
      <c r="AE162" s="133">
        <f t="shared" si="38"/>
        <v>-100</v>
      </c>
      <c r="AF162" s="133" t="str">
        <f>VLOOKUP(Table1[[#This Row],[Track]],$F$2672:$H$2715,2,FALSE)</f>
        <v>NSW</v>
      </c>
      <c r="AG162" s="133" t="str">
        <f>VLOOKUP(Table1[[#This Row],[Track]],$F$2672:$H$2715,3,FALSE)</f>
        <v>-</v>
      </c>
      <c r="AH162" s="133" t="str">
        <f>IF(Table1[[#This Row],[Date]]&lt;$AH$2,"",IF(Table1[[#This Row],[Date]]&lt;$AH$3,"Edge","Elite Combo"))</f>
        <v/>
      </c>
      <c r="AI162" s="218">
        <f>Table1[[#This Row],[Time]]</f>
        <v>0.5625</v>
      </c>
      <c r="AJ162" s="219" t="str">
        <f>Table1[[#This Row],[Track]]</f>
        <v>Randwick</v>
      </c>
      <c r="AK162" s="216">
        <f>Table1[[#This Row],[Race ]]</f>
        <v>4</v>
      </c>
      <c r="AL162" s="219">
        <f>Table1[[#This Row],[TAB]]</f>
        <v>8</v>
      </c>
      <c r="AM162" s="219" t="str">
        <f>Table1[[#This Row],[Selection]]</f>
        <v>Logan Street Lion</v>
      </c>
      <c r="AN162" s="220" t="str">
        <f>Table1[[#This Row],[Sources]]</f>
        <v>Pro Syd-15</v>
      </c>
      <c r="AO162" s="219">
        <f>Table1[[#This Row],[Scale Bet]]</f>
        <v>100</v>
      </c>
    </row>
    <row r="163" spans="5:41" ht="16.5" customHeight="1" x14ac:dyDescent="0.25">
      <c r="E163" s="185">
        <v>45171</v>
      </c>
      <c r="F163" s="35">
        <v>0.5625</v>
      </c>
      <c r="G163" s="36" t="s">
        <v>22</v>
      </c>
      <c r="H163" s="36">
        <v>4</v>
      </c>
      <c r="I163" s="36">
        <v>6</v>
      </c>
      <c r="J163" s="36" t="s">
        <v>614</v>
      </c>
      <c r="K163" s="36" t="s">
        <v>1</v>
      </c>
      <c r="L163" s="165">
        <v>10</v>
      </c>
      <c r="M163" s="134">
        <f t="shared" si="26"/>
        <v>10</v>
      </c>
      <c r="N163" s="36">
        <f t="shared" si="27"/>
        <v>1</v>
      </c>
      <c r="O163" s="135" t="str">
        <f t="shared" si="28"/>
        <v>E4-10</v>
      </c>
      <c r="P163" s="186" t="str">
        <f t="shared" si="29"/>
        <v>OK</v>
      </c>
      <c r="Q163" s="187">
        <f t="shared" si="30"/>
        <v>40</v>
      </c>
      <c r="R163" s="150"/>
      <c r="S163" s="187" t="str">
        <f t="shared" si="31"/>
        <v/>
      </c>
      <c r="T163" s="136" t="str">
        <f t="shared" si="32"/>
        <v>Perfect Thought</v>
      </c>
      <c r="U163" s="137" t="str">
        <f>IF(P163="","",IF(N163=1,"",IF(Q163="","",IF(Q163&lt;=100,100,IF(Table1[[#This Row],[Day]]="Wed",100,200)))))</f>
        <v/>
      </c>
      <c r="V163" s="137" t="str">
        <f t="shared" si="33"/>
        <v/>
      </c>
      <c r="W163" s="137" t="str">
        <f t="shared" si="34"/>
        <v/>
      </c>
      <c r="X163" s="133">
        <f>100</f>
        <v>100</v>
      </c>
      <c r="Y163" s="133" t="str">
        <f t="shared" si="35"/>
        <v/>
      </c>
      <c r="Z163" s="133">
        <f t="shared" si="36"/>
        <v>-100</v>
      </c>
      <c r="AA163" s="134" t="str">
        <f>TEXT(Table1[[#This Row],[Date]],"DDD")</f>
        <v>Sat</v>
      </c>
      <c r="AB163" s="133" t="str">
        <f>IF(OR(G163="Doomben",G163="Eagle Farm"),"Q",IF(AND(Q163&gt;1,Q163&lt;55,Table1[[#This Row],[Source]]="Nat"),"Nat OK",IF(AND(Table1[[#This Row],[Source]]&lt;&gt;"Nat",Q163&lt;55),"Poor &lt;55",IF(OR(G163="Randwick",G163="Flemington",G163="Caulfield",G163="Sandown Lake",G163="Sandown Hill"),"Best","ave"))))</f>
        <v>Poor &lt;55</v>
      </c>
      <c r="AC163" s="133">
        <f>IF(Q163="","",IF(AB163="Poor &lt;55",$AC$2*0.2%,IF(AND(AB163="Q",AA163&lt;&gt;"Wed"),$AC$2*0.4%,IF(AND(AB163="Q",AA163="Wed"),$AC$2*0.5%,IF(AND(AB163="Ave",U163=100),$AC$2*0.5%,IF(AND(AB163="ave",U163="",N163=1,AG163="Bush"),$AC$2*1%,IF(AND(AB163="ave",U163="",Q163&gt;100),$AC$2*1.3%,IF(AND(AB163="ave",U163=""),$AC$2*1.2%,IF(AND(AB163="Ave",U163=200),$AC$2*1%,IF(AND(AB163="Best",U163=200),$AC$2*1.5%,IF(AND(AB163="Best",U163="",K163&lt;&gt;"Pro Syd"),$AC$2*0.5%,IF(AND(AB163="Best",U163=""),$AC$2*1%,IF(AND(AB163="Best",U163=100,Table1[[#This Row],[State]]="NSW"),$AC$2*0.4%,IF(AND(AB163="Best",U163=100),$AC$2*1%,IF(Table1[[#This Row],[Adj]]="Nat OK",$AC$2*0.5%,"xxx")))))))))))))))</f>
        <v>20</v>
      </c>
      <c r="AD163" s="133" t="str">
        <f t="shared" si="37"/>
        <v/>
      </c>
      <c r="AE163" s="133">
        <f t="shared" si="38"/>
        <v>-20</v>
      </c>
      <c r="AF163" s="133" t="str">
        <f>VLOOKUP(Table1[[#This Row],[Track]],$F$2672:$H$2715,2,FALSE)</f>
        <v>NSW</v>
      </c>
      <c r="AG163" s="133" t="str">
        <f>VLOOKUP(Table1[[#This Row],[Track]],$F$2672:$H$2715,3,FALSE)</f>
        <v>-</v>
      </c>
      <c r="AH163" s="133" t="str">
        <f>IF(Table1[[#This Row],[Date]]&lt;$AH$2,"",IF(Table1[[#This Row],[Date]]&lt;$AH$3,"Edge","Elite Combo"))</f>
        <v/>
      </c>
      <c r="AI163" s="218">
        <f>Table1[[#This Row],[Time]]</f>
        <v>0.5625</v>
      </c>
      <c r="AJ163" s="219" t="str">
        <f>Table1[[#This Row],[Track]]</f>
        <v>Randwick</v>
      </c>
      <c r="AK163" s="216">
        <f>Table1[[#This Row],[Race ]]</f>
        <v>4</v>
      </c>
      <c r="AL163" s="219">
        <f>Table1[[#This Row],[TAB]]</f>
        <v>6</v>
      </c>
      <c r="AM163" s="219" t="str">
        <f>Table1[[#This Row],[Selection]]</f>
        <v>Perfect Thought</v>
      </c>
      <c r="AN163" s="220" t="str">
        <f>Table1[[#This Row],[Sources]]</f>
        <v>E4-10</v>
      </c>
      <c r="AO163" s="219">
        <f>Table1[[#This Row],[Scale Bet]]</f>
        <v>20</v>
      </c>
    </row>
    <row r="164" spans="5:41" ht="16.5" customHeight="1" x14ac:dyDescent="0.25">
      <c r="E164" s="185">
        <v>45171</v>
      </c>
      <c r="F164" s="35">
        <v>0.56805555555555554</v>
      </c>
      <c r="G164" s="36" t="s">
        <v>28</v>
      </c>
      <c r="H164" s="36">
        <v>4</v>
      </c>
      <c r="I164" s="36">
        <v>4</v>
      </c>
      <c r="J164" s="36" t="s">
        <v>819</v>
      </c>
      <c r="K164" s="36" t="s">
        <v>13</v>
      </c>
      <c r="L164" s="165">
        <v>11</v>
      </c>
      <c r="M164" s="134">
        <f t="shared" si="26"/>
        <v>11</v>
      </c>
      <c r="N164" s="36">
        <f t="shared" si="27"/>
        <v>1</v>
      </c>
      <c r="O164" s="135" t="str">
        <f t="shared" si="28"/>
        <v>Nat-11</v>
      </c>
      <c r="P164" s="186" t="str">
        <f t="shared" si="29"/>
        <v/>
      </c>
      <c r="Q164" s="187">
        <f t="shared" si="30"/>
        <v>44</v>
      </c>
      <c r="R164" s="150"/>
      <c r="S164" s="187" t="str">
        <f t="shared" si="31"/>
        <v/>
      </c>
      <c r="T164" s="136" t="str">
        <f t="shared" si="32"/>
        <v>Cash Me</v>
      </c>
      <c r="U164" s="137" t="str">
        <f>IF(P164="","",IF(N164=1,"",IF(Q164="","",IF(Q164&lt;=100,100,IF(Table1[[#This Row],[Day]]="Wed",100,200)))))</f>
        <v/>
      </c>
      <c r="V164" s="137" t="str">
        <f t="shared" si="33"/>
        <v/>
      </c>
      <c r="W164" s="137" t="str">
        <f t="shared" si="34"/>
        <v/>
      </c>
      <c r="X164" s="133">
        <f>100</f>
        <v>100</v>
      </c>
      <c r="Y164" s="133" t="str">
        <f t="shared" si="35"/>
        <v/>
      </c>
      <c r="Z164" s="133">
        <f t="shared" si="36"/>
        <v>-100</v>
      </c>
      <c r="AA164" s="134" t="str">
        <f>TEXT(Table1[[#This Row],[Date]],"DDD")</f>
        <v>Sat</v>
      </c>
      <c r="AB164" s="133" t="str">
        <f>IF(OR(G164="Doomben",G164="Eagle Farm"),"Q",IF(AND(Q164&gt;1,Q164&lt;55,Table1[[#This Row],[Source]]="Nat"),"Nat OK",IF(AND(Table1[[#This Row],[Source]]&lt;&gt;"Nat",Q164&lt;55),"Poor &lt;55",IF(OR(G164="Randwick",G164="Flemington",G164="Caulfield",G164="Sandown Lake",G164="Sandown Hill"),"Best","ave"))))</f>
        <v>Q</v>
      </c>
      <c r="AC164" s="133">
        <f>IF(Q164="","",IF(AB164="Poor &lt;55",$AC$2*0.2%,IF(AND(AB164="Q",AA164&lt;&gt;"Wed"),$AC$2*0.4%,IF(AND(AB164="Q",AA164="Wed"),$AC$2*0.5%,IF(AND(AB164="Ave",U164=100),$AC$2*0.5%,IF(AND(AB164="ave",U164="",N164=1,AG164="Bush"),$AC$2*1%,IF(AND(AB164="ave",U164="",Q164&gt;100),$AC$2*1.3%,IF(AND(AB164="ave",U164=""),$AC$2*1.2%,IF(AND(AB164="Ave",U164=200),$AC$2*1%,IF(AND(AB164="Best",U164=200),$AC$2*1.5%,IF(AND(AB164="Best",U164="",K164&lt;&gt;"Pro Syd"),$AC$2*0.5%,IF(AND(AB164="Best",U164=""),$AC$2*1%,IF(AND(AB164="Best",U164=100,Table1[[#This Row],[State]]="NSW"),$AC$2*0.4%,IF(AND(AB164="Best",U164=100),$AC$2*1%,IF(Table1[[#This Row],[Adj]]="Nat OK",$AC$2*0.5%,"xxx")))))))))))))))</f>
        <v>40</v>
      </c>
      <c r="AD164" s="133" t="str">
        <f t="shared" si="37"/>
        <v/>
      </c>
      <c r="AE164" s="133">
        <f t="shared" si="38"/>
        <v>-40</v>
      </c>
      <c r="AF164" s="133" t="str">
        <f>VLOOKUP(Table1[[#This Row],[Track]],$F$2672:$H$2715,2,FALSE)</f>
        <v>Qld</v>
      </c>
      <c r="AG164" s="133" t="str">
        <f>VLOOKUP(Table1[[#This Row],[Track]],$F$2672:$H$2715,3,FALSE)</f>
        <v>-</v>
      </c>
      <c r="AH164" s="133" t="str">
        <f>IF(Table1[[#This Row],[Date]]&lt;$AH$2,"",IF(Table1[[#This Row],[Date]]&lt;$AH$3,"Edge","Elite Combo"))</f>
        <v/>
      </c>
      <c r="AI164" s="218">
        <f>Table1[[#This Row],[Time]]</f>
        <v>0.56805555555555554</v>
      </c>
      <c r="AJ164" s="219" t="str">
        <f>Table1[[#This Row],[Track]]</f>
        <v>Eagle Farm</v>
      </c>
      <c r="AK164" s="216">
        <f>Table1[[#This Row],[Race ]]</f>
        <v>4</v>
      </c>
      <c r="AL164" s="219">
        <f>Table1[[#This Row],[TAB]]</f>
        <v>4</v>
      </c>
      <c r="AM164" s="219" t="str">
        <f>Table1[[#This Row],[Selection]]</f>
        <v>Cash Me</v>
      </c>
      <c r="AN164" s="220" t="str">
        <f>Table1[[#This Row],[Sources]]</f>
        <v>Nat-11</v>
      </c>
      <c r="AO164" s="219">
        <f>Table1[[#This Row],[Scale Bet]]</f>
        <v>40</v>
      </c>
    </row>
    <row r="165" spans="5:41" ht="16.5" customHeight="1" x14ac:dyDescent="0.25">
      <c r="E165" s="185">
        <v>45171</v>
      </c>
      <c r="F165" s="35">
        <v>0.57291666666666663</v>
      </c>
      <c r="G165" s="36" t="s">
        <v>201</v>
      </c>
      <c r="H165" s="36">
        <v>4</v>
      </c>
      <c r="I165" s="36">
        <v>11</v>
      </c>
      <c r="J165" s="36" t="s">
        <v>975</v>
      </c>
      <c r="K165" s="36" t="s">
        <v>40</v>
      </c>
      <c r="L165" s="165">
        <v>10</v>
      </c>
      <c r="M165" s="134">
        <f t="shared" si="26"/>
        <v>20</v>
      </c>
      <c r="N165" s="36">
        <f t="shared" si="27"/>
        <v>2</v>
      </c>
      <c r="O165" s="135" t="str">
        <f t="shared" si="28"/>
        <v>Edge-10/Pro Mel-10</v>
      </c>
      <c r="P165" s="186" t="str">
        <f t="shared" si="29"/>
        <v>OK</v>
      </c>
      <c r="Q165" s="187">
        <f t="shared" si="30"/>
        <v>80</v>
      </c>
      <c r="R165" s="150"/>
      <c r="S165" s="187" t="str">
        <f t="shared" si="31"/>
        <v/>
      </c>
      <c r="T165" s="136" t="str">
        <f t="shared" si="32"/>
        <v>Affordable</v>
      </c>
      <c r="U165" s="137">
        <f>IF(P165="","",IF(N165=1,"",IF(Q165="","",IF(Q165&lt;=100,100,IF(Table1[[#This Row],[Day]]="Wed",100,200)))))</f>
        <v>100</v>
      </c>
      <c r="V165" s="137" t="str">
        <f t="shared" si="33"/>
        <v/>
      </c>
      <c r="W165" s="137">
        <f t="shared" si="34"/>
        <v>-100</v>
      </c>
      <c r="X165" s="133">
        <f>100</f>
        <v>100</v>
      </c>
      <c r="Y165" s="133" t="str">
        <f t="shared" si="35"/>
        <v/>
      </c>
      <c r="Z165" s="133">
        <f t="shared" si="36"/>
        <v>-100</v>
      </c>
      <c r="AA165" s="134" t="str">
        <f>TEXT(Table1[[#This Row],[Date]],"DDD")</f>
        <v>Sat</v>
      </c>
      <c r="AB165" s="133" t="str">
        <f>IF(OR(G165="Doomben",G165="Eagle Farm"),"Q",IF(AND(Q165&gt;1,Q165&lt;55,Table1[[#This Row],[Source]]="Nat"),"Nat OK",IF(AND(Table1[[#This Row],[Source]]&lt;&gt;"Nat",Q165&lt;55),"Poor &lt;55",IF(OR(G165="Randwick",G165="Flemington",G165="Caulfield",G165="Sandown Lake",G165="Sandown Hill"),"Best","ave"))))</f>
        <v>Best</v>
      </c>
      <c r="AC165" s="133">
        <f>IF(Q165="","",IF(AB165="Poor &lt;55",$AC$2*0.2%,IF(AND(AB165="Q",AA165&lt;&gt;"Wed"),$AC$2*0.4%,IF(AND(AB165="Q",AA165="Wed"),$AC$2*0.5%,IF(AND(AB165="Ave",U165=100),$AC$2*0.5%,IF(AND(AB165="ave",U165="",N165=1,AG165="Bush"),$AC$2*1%,IF(AND(AB165="ave",U165="",Q165&gt;100),$AC$2*1.3%,IF(AND(AB165="ave",U165=""),$AC$2*1.2%,IF(AND(AB165="Ave",U165=200),$AC$2*1%,IF(AND(AB165="Best",U165=200),$AC$2*1.5%,IF(AND(AB165="Best",U165="",K165&lt;&gt;"Pro Syd"),$AC$2*0.5%,IF(AND(AB165="Best",U165=""),$AC$2*1%,IF(AND(AB165="Best",U165=100,Table1[[#This Row],[State]]="NSW"),$AC$2*0.4%,IF(AND(AB165="Best",U165=100),$AC$2*1%,IF(Table1[[#This Row],[Adj]]="Nat OK",$AC$2*0.5%,"xxx")))))))))))))))</f>
        <v>100</v>
      </c>
      <c r="AD165" s="133" t="str">
        <f t="shared" si="37"/>
        <v/>
      </c>
      <c r="AE165" s="133">
        <f t="shared" si="38"/>
        <v>-100</v>
      </c>
      <c r="AF165" s="133" t="str">
        <f>VLOOKUP(Table1[[#This Row],[Track]],$F$2672:$H$2715,2,FALSE)</f>
        <v>Vic</v>
      </c>
      <c r="AG165" s="133" t="str">
        <f>VLOOKUP(Table1[[#This Row],[Track]],$F$2672:$H$2715,3,FALSE)</f>
        <v>-</v>
      </c>
      <c r="AH165" s="133" t="str">
        <f>IF(Table1[[#This Row],[Date]]&lt;$AH$2,"",IF(Table1[[#This Row],[Date]]&lt;$AH$3,"Edge","Elite Combo"))</f>
        <v/>
      </c>
      <c r="AI165" s="218">
        <f>Table1[[#This Row],[Time]]</f>
        <v>0.57291666666666663</v>
      </c>
      <c r="AJ165" s="219" t="str">
        <f>Table1[[#This Row],[Track]]</f>
        <v>Caulfield</v>
      </c>
      <c r="AK165" s="216">
        <f>Table1[[#This Row],[Race ]]</f>
        <v>4</v>
      </c>
      <c r="AL165" s="219">
        <f>Table1[[#This Row],[TAB]]</f>
        <v>11</v>
      </c>
      <c r="AM165" s="219" t="str">
        <f>Table1[[#This Row],[Selection]]</f>
        <v>Affordable</v>
      </c>
      <c r="AN165" s="220" t="str">
        <f>Table1[[#This Row],[Sources]]</f>
        <v>Edge-10/Pro Mel-10</v>
      </c>
      <c r="AO165" s="219">
        <f>Table1[[#This Row],[Scale Bet]]</f>
        <v>100</v>
      </c>
    </row>
    <row r="166" spans="5:41" ht="16.5" customHeight="1" x14ac:dyDescent="0.25">
      <c r="E166" s="185">
        <v>45171</v>
      </c>
      <c r="F166" s="35">
        <v>0.57291666666666663</v>
      </c>
      <c r="G166" s="36" t="s">
        <v>201</v>
      </c>
      <c r="H166" s="36">
        <v>4</v>
      </c>
      <c r="I166" s="36">
        <v>11</v>
      </c>
      <c r="J166" s="36" t="s">
        <v>975</v>
      </c>
      <c r="K166" s="36" t="s">
        <v>18</v>
      </c>
      <c r="L166" s="165">
        <v>10</v>
      </c>
      <c r="M166" s="134" t="str">
        <f t="shared" si="26"/>
        <v/>
      </c>
      <c r="N166" s="36" t="str">
        <f t="shared" si="27"/>
        <v/>
      </c>
      <c r="O166" s="135" t="str">
        <f t="shared" si="28"/>
        <v/>
      </c>
      <c r="P166" s="186" t="str">
        <f t="shared" si="29"/>
        <v>OK</v>
      </c>
      <c r="Q166" s="187" t="str">
        <f t="shared" si="30"/>
        <v/>
      </c>
      <c r="R166" s="150"/>
      <c r="S166" s="187" t="str">
        <f t="shared" si="31"/>
        <v/>
      </c>
      <c r="T166" s="136" t="str">
        <f t="shared" si="32"/>
        <v>Affordable</v>
      </c>
      <c r="U166" s="137" t="str">
        <f>IF(P166="","",IF(N166=1,"",IF(Q166="","",IF(Q166&lt;=100,100,IF(Table1[[#This Row],[Day]]="Wed",100,200)))))</f>
        <v/>
      </c>
      <c r="V166" s="137" t="str">
        <f t="shared" si="33"/>
        <v/>
      </c>
      <c r="W166" s="137" t="str">
        <f t="shared" si="34"/>
        <v/>
      </c>
      <c r="X166" s="133">
        <f>100</f>
        <v>100</v>
      </c>
      <c r="Y166" s="133" t="str">
        <f t="shared" si="35"/>
        <v/>
      </c>
      <c r="Z166" s="133">
        <f t="shared" si="36"/>
        <v>-100</v>
      </c>
      <c r="AA166" s="134" t="str">
        <f>TEXT(Table1[[#This Row],[Date]],"DDD")</f>
        <v>Sat</v>
      </c>
      <c r="AB166" s="133" t="str">
        <f>IF(OR(G166="Doomben",G166="Eagle Farm"),"Q",IF(AND(Q166&gt;1,Q166&lt;55,Table1[[#This Row],[Source]]="Nat"),"Nat OK",IF(AND(Table1[[#This Row],[Source]]&lt;&gt;"Nat",Q166&lt;55),"Poor &lt;55",IF(OR(G166="Randwick",G166="Flemington",G166="Caulfield",G166="Sandown Lake",G166="Sandown Hill"),"Best","ave"))))</f>
        <v>Best</v>
      </c>
      <c r="AC166" s="133" t="str">
        <f>IF(Q166="","",IF(AB166="Poor &lt;55",$AC$2*0.2%,IF(AND(AB166="Q",AA166&lt;&gt;"Wed"),$AC$2*0.4%,IF(AND(AB166="Q",AA166="Wed"),$AC$2*0.5%,IF(AND(AB166="Ave",U166=100),$AC$2*0.5%,IF(AND(AB166="ave",U166="",N166=1,AG166="Bush"),$AC$2*1%,IF(AND(AB166="ave",U166="",Q166&gt;100),$AC$2*1.3%,IF(AND(AB166="ave",U166=""),$AC$2*1.2%,IF(AND(AB166="Ave",U166=200),$AC$2*1%,IF(AND(AB166="Best",U166=200),$AC$2*1.5%,IF(AND(AB166="Best",U166="",K166&lt;&gt;"Pro Syd"),$AC$2*0.5%,IF(AND(AB166="Best",U166=""),$AC$2*1%,IF(AND(AB166="Best",U166=100,Table1[[#This Row],[State]]="NSW"),$AC$2*0.4%,IF(AND(AB166="Best",U166=100),$AC$2*1%,IF(Table1[[#This Row],[Adj]]="Nat OK",$AC$2*0.5%,"xxx")))))))))))))))</f>
        <v/>
      </c>
      <c r="AD166" s="133" t="str">
        <f t="shared" si="37"/>
        <v/>
      </c>
      <c r="AE166" s="133" t="str">
        <f t="shared" si="38"/>
        <v/>
      </c>
      <c r="AF166" s="133" t="str">
        <f>VLOOKUP(Table1[[#This Row],[Track]],$F$2672:$H$2715,2,FALSE)</f>
        <v>Vic</v>
      </c>
      <c r="AG166" s="133" t="str">
        <f>VLOOKUP(Table1[[#This Row],[Track]],$F$2672:$H$2715,3,FALSE)</f>
        <v>-</v>
      </c>
      <c r="AH166" s="133" t="str">
        <f>IF(Table1[[#This Row],[Date]]&lt;$AH$2,"",IF(Table1[[#This Row],[Date]]&lt;$AH$3,"Edge","Elite Combo"))</f>
        <v/>
      </c>
      <c r="AI166" s="218">
        <f>Table1[[#This Row],[Time]]</f>
        <v>0.57291666666666663</v>
      </c>
      <c r="AJ166" s="219" t="str">
        <f>Table1[[#This Row],[Track]]</f>
        <v>Caulfield</v>
      </c>
      <c r="AK166" s="216">
        <f>Table1[[#This Row],[Race ]]</f>
        <v>4</v>
      </c>
      <c r="AL166" s="219">
        <f>Table1[[#This Row],[TAB]]</f>
        <v>11</v>
      </c>
      <c r="AM166" s="219" t="str">
        <f>Table1[[#This Row],[Selection]]</f>
        <v>Affordable</v>
      </c>
      <c r="AN166" s="220" t="str">
        <f>Table1[[#This Row],[Sources]]</f>
        <v/>
      </c>
      <c r="AO166" s="219" t="str">
        <f>Table1[[#This Row],[Scale Bet]]</f>
        <v/>
      </c>
    </row>
    <row r="167" spans="5:41" ht="16.5" customHeight="1" x14ac:dyDescent="0.25">
      <c r="E167" s="185">
        <v>45171</v>
      </c>
      <c r="F167" s="35">
        <v>0.57291666666666663</v>
      </c>
      <c r="G167" s="36" t="s">
        <v>201</v>
      </c>
      <c r="H167" s="36">
        <v>4</v>
      </c>
      <c r="I167" s="36">
        <v>14</v>
      </c>
      <c r="J167" s="36" t="s">
        <v>615</v>
      </c>
      <c r="K167" s="36" t="s">
        <v>1</v>
      </c>
      <c r="L167" s="165">
        <v>12</v>
      </c>
      <c r="M167" s="134">
        <f t="shared" si="26"/>
        <v>48</v>
      </c>
      <c r="N167" s="36">
        <f t="shared" si="27"/>
        <v>4</v>
      </c>
      <c r="O167" s="135" t="str">
        <f t="shared" si="28"/>
        <v>E4-12/Edge-10/Nat-13/Pro Mel-13</v>
      </c>
      <c r="P167" s="186" t="str">
        <f t="shared" si="29"/>
        <v>OK</v>
      </c>
      <c r="Q167" s="187">
        <f t="shared" si="30"/>
        <v>192</v>
      </c>
      <c r="R167" s="150">
        <v>4.5999999999999996</v>
      </c>
      <c r="S167" s="187">
        <f t="shared" si="31"/>
        <v>883.19999999999993</v>
      </c>
      <c r="T167" s="136" t="str">
        <f t="shared" si="32"/>
        <v>Frigid</v>
      </c>
      <c r="U167" s="137">
        <f>IF(P167="","",IF(N167=1,"",IF(Q167="","",IF(Q167&lt;=100,100,IF(Table1[[#This Row],[Day]]="Wed",100,200)))))</f>
        <v>200</v>
      </c>
      <c r="V167" s="137">
        <f t="shared" si="33"/>
        <v>919.99999999999989</v>
      </c>
      <c r="W167" s="137">
        <f t="shared" si="34"/>
        <v>719.99999999999989</v>
      </c>
      <c r="X167" s="133">
        <f>100</f>
        <v>100</v>
      </c>
      <c r="Y167" s="133">
        <f t="shared" si="35"/>
        <v>459.99999999999994</v>
      </c>
      <c r="Z167" s="133">
        <f t="shared" si="36"/>
        <v>359.99999999999994</v>
      </c>
      <c r="AA167" s="134" t="str">
        <f>TEXT(Table1[[#This Row],[Date]],"DDD")</f>
        <v>Sat</v>
      </c>
      <c r="AB167" s="133" t="str">
        <f>IF(OR(G167="Doomben",G167="Eagle Farm"),"Q",IF(AND(Q167&gt;1,Q167&lt;55,Table1[[#This Row],[Source]]="Nat"),"Nat OK",IF(AND(Table1[[#This Row],[Source]]&lt;&gt;"Nat",Q167&lt;55),"Poor &lt;55",IF(OR(G167="Randwick",G167="Flemington",G167="Caulfield",G167="Sandown Lake",G167="Sandown Hill"),"Best","ave"))))</f>
        <v>Best</v>
      </c>
      <c r="AC167" s="133">
        <f>IF(Q167="","",IF(AB167="Poor &lt;55",$AC$2*0.2%,IF(AND(AB167="Q",AA167&lt;&gt;"Wed"),$AC$2*0.4%,IF(AND(AB167="Q",AA167="Wed"),$AC$2*0.5%,IF(AND(AB167="Ave",U167=100),$AC$2*0.5%,IF(AND(AB167="ave",U167="",N167=1,AG167="Bush"),$AC$2*1%,IF(AND(AB167="ave",U167="",Q167&gt;100),$AC$2*1.3%,IF(AND(AB167="ave",U167=""),$AC$2*1.2%,IF(AND(AB167="Ave",U167=200),$AC$2*1%,IF(AND(AB167="Best",U167=200),$AC$2*1.5%,IF(AND(AB167="Best",U167="",K167&lt;&gt;"Pro Syd"),$AC$2*0.5%,IF(AND(AB167="Best",U167=""),$AC$2*1%,IF(AND(AB167="Best",U167=100,Table1[[#This Row],[State]]="NSW"),$AC$2*0.4%,IF(AND(AB167="Best",U167=100),$AC$2*1%,IF(Table1[[#This Row],[Adj]]="Nat OK",$AC$2*0.5%,"xxx")))))))))))))))</f>
        <v>150</v>
      </c>
      <c r="AD167" s="133">
        <f t="shared" si="37"/>
        <v>690</v>
      </c>
      <c r="AE167" s="133">
        <f t="shared" si="38"/>
        <v>540</v>
      </c>
      <c r="AF167" s="133" t="str">
        <f>VLOOKUP(Table1[[#This Row],[Track]],$F$2672:$H$2715,2,FALSE)</f>
        <v>Vic</v>
      </c>
      <c r="AG167" s="133" t="str">
        <f>VLOOKUP(Table1[[#This Row],[Track]],$F$2672:$H$2715,3,FALSE)</f>
        <v>-</v>
      </c>
      <c r="AH167" s="133" t="str">
        <f>IF(Table1[[#This Row],[Date]]&lt;$AH$2,"",IF(Table1[[#This Row],[Date]]&lt;$AH$3,"Edge","Elite Combo"))</f>
        <v/>
      </c>
      <c r="AI167" s="218">
        <f>Table1[[#This Row],[Time]]</f>
        <v>0.57291666666666663</v>
      </c>
      <c r="AJ167" s="219" t="str">
        <f>Table1[[#This Row],[Track]]</f>
        <v>Caulfield</v>
      </c>
      <c r="AK167" s="216">
        <f>Table1[[#This Row],[Race ]]</f>
        <v>4</v>
      </c>
      <c r="AL167" s="219">
        <f>Table1[[#This Row],[TAB]]</f>
        <v>14</v>
      </c>
      <c r="AM167" s="219" t="str">
        <f>Table1[[#This Row],[Selection]]</f>
        <v>Frigid</v>
      </c>
      <c r="AN167" s="220" t="str">
        <f>Table1[[#This Row],[Sources]]</f>
        <v>E4-12/Edge-10/Nat-13/Pro Mel-13</v>
      </c>
      <c r="AO167" s="219">
        <f>Table1[[#This Row],[Scale Bet]]</f>
        <v>150</v>
      </c>
    </row>
    <row r="168" spans="5:41" ht="16.5" customHeight="1" x14ac:dyDescent="0.25">
      <c r="E168" s="185">
        <v>45171</v>
      </c>
      <c r="F168" s="35">
        <v>0.57291666666666663</v>
      </c>
      <c r="G168" s="36" t="s">
        <v>201</v>
      </c>
      <c r="H168" s="36">
        <v>4</v>
      </c>
      <c r="I168" s="36">
        <v>14</v>
      </c>
      <c r="J168" s="36" t="s">
        <v>615</v>
      </c>
      <c r="K168" s="36" t="s">
        <v>40</v>
      </c>
      <c r="L168" s="165">
        <v>10</v>
      </c>
      <c r="M168" s="134" t="str">
        <f t="shared" si="26"/>
        <v/>
      </c>
      <c r="N168" s="36" t="str">
        <f t="shared" si="27"/>
        <v/>
      </c>
      <c r="O168" s="135" t="str">
        <f t="shared" si="28"/>
        <v/>
      </c>
      <c r="P168" s="186" t="str">
        <f t="shared" si="29"/>
        <v>OK</v>
      </c>
      <c r="Q168" s="187" t="str">
        <f t="shared" si="30"/>
        <v/>
      </c>
      <c r="R168" s="150">
        <v>4.5999999999999996</v>
      </c>
      <c r="S168" s="187" t="str">
        <f t="shared" si="31"/>
        <v/>
      </c>
      <c r="T168" s="136" t="str">
        <f t="shared" si="32"/>
        <v>Frigid</v>
      </c>
      <c r="U168" s="137" t="str">
        <f>IF(P168="","",IF(N168=1,"",IF(Q168="","",IF(Q168&lt;=100,100,IF(Table1[[#This Row],[Day]]="Wed",100,200)))))</f>
        <v/>
      </c>
      <c r="V168" s="137" t="str">
        <f t="shared" si="33"/>
        <v/>
      </c>
      <c r="W168" s="137" t="str">
        <f t="shared" si="34"/>
        <v/>
      </c>
      <c r="X168" s="133">
        <f>100</f>
        <v>100</v>
      </c>
      <c r="Y168" s="133">
        <f t="shared" si="35"/>
        <v>459.99999999999994</v>
      </c>
      <c r="Z168" s="133">
        <f t="shared" si="36"/>
        <v>359.99999999999994</v>
      </c>
      <c r="AA168" s="134" t="str">
        <f>TEXT(Table1[[#This Row],[Date]],"DDD")</f>
        <v>Sat</v>
      </c>
      <c r="AB168" s="133" t="str">
        <f>IF(OR(G168="Doomben",G168="Eagle Farm"),"Q",IF(AND(Q168&gt;1,Q168&lt;55,Table1[[#This Row],[Source]]="Nat"),"Nat OK",IF(AND(Table1[[#This Row],[Source]]&lt;&gt;"Nat",Q168&lt;55),"Poor &lt;55",IF(OR(G168="Randwick",G168="Flemington",G168="Caulfield",G168="Sandown Lake",G168="Sandown Hill"),"Best","ave"))))</f>
        <v>Best</v>
      </c>
      <c r="AC168" s="133" t="str">
        <f>IF(Q168="","",IF(AB168="Poor &lt;55",$AC$2*0.2%,IF(AND(AB168="Q",AA168&lt;&gt;"Wed"),$AC$2*0.4%,IF(AND(AB168="Q",AA168="Wed"),$AC$2*0.5%,IF(AND(AB168="Ave",U168=100),$AC$2*0.5%,IF(AND(AB168="ave",U168="",N168=1,AG168="Bush"),$AC$2*1%,IF(AND(AB168="ave",U168="",Q168&gt;100),$AC$2*1.3%,IF(AND(AB168="ave",U168=""),$AC$2*1.2%,IF(AND(AB168="Ave",U168=200),$AC$2*1%,IF(AND(AB168="Best",U168=200),$AC$2*1.5%,IF(AND(AB168="Best",U168="",K168&lt;&gt;"Pro Syd"),$AC$2*0.5%,IF(AND(AB168="Best",U168=""),$AC$2*1%,IF(AND(AB168="Best",U168=100,Table1[[#This Row],[State]]="NSW"),$AC$2*0.4%,IF(AND(AB168="Best",U168=100),$AC$2*1%,IF(Table1[[#This Row],[Adj]]="Nat OK",$AC$2*0.5%,"xxx")))))))))))))))</f>
        <v/>
      </c>
      <c r="AD168" s="133" t="str">
        <f t="shared" si="37"/>
        <v/>
      </c>
      <c r="AE168" s="133" t="str">
        <f t="shared" si="38"/>
        <v/>
      </c>
      <c r="AF168" s="133" t="str">
        <f>VLOOKUP(Table1[[#This Row],[Track]],$F$2672:$H$2715,2,FALSE)</f>
        <v>Vic</v>
      </c>
      <c r="AG168" s="133" t="str">
        <f>VLOOKUP(Table1[[#This Row],[Track]],$F$2672:$H$2715,3,FALSE)</f>
        <v>-</v>
      </c>
      <c r="AH168" s="133" t="str">
        <f>IF(Table1[[#This Row],[Date]]&lt;$AH$2,"",IF(Table1[[#This Row],[Date]]&lt;$AH$3,"Edge","Elite Combo"))</f>
        <v/>
      </c>
      <c r="AI168" s="218">
        <f>Table1[[#This Row],[Time]]</f>
        <v>0.57291666666666663</v>
      </c>
      <c r="AJ168" s="219" t="str">
        <f>Table1[[#This Row],[Track]]</f>
        <v>Caulfield</v>
      </c>
      <c r="AK168" s="216">
        <f>Table1[[#This Row],[Race ]]</f>
        <v>4</v>
      </c>
      <c r="AL168" s="219">
        <f>Table1[[#This Row],[TAB]]</f>
        <v>14</v>
      </c>
      <c r="AM168" s="219" t="str">
        <f>Table1[[#This Row],[Selection]]</f>
        <v>Frigid</v>
      </c>
      <c r="AN168" s="220" t="str">
        <f>Table1[[#This Row],[Sources]]</f>
        <v/>
      </c>
      <c r="AO168" s="219" t="str">
        <f>Table1[[#This Row],[Scale Bet]]</f>
        <v/>
      </c>
    </row>
    <row r="169" spans="5:41" ht="16.5" customHeight="1" x14ac:dyDescent="0.25">
      <c r="E169" s="185">
        <v>45171</v>
      </c>
      <c r="F169" s="35">
        <v>0.57291666666666663</v>
      </c>
      <c r="G169" s="36" t="s">
        <v>201</v>
      </c>
      <c r="H169" s="36">
        <v>4</v>
      </c>
      <c r="I169" s="36">
        <v>14</v>
      </c>
      <c r="J169" s="36" t="s">
        <v>615</v>
      </c>
      <c r="K169" s="36" t="s">
        <v>13</v>
      </c>
      <c r="L169" s="165">
        <v>13</v>
      </c>
      <c r="M169" s="134" t="str">
        <f t="shared" si="26"/>
        <v/>
      </c>
      <c r="N169" s="36" t="str">
        <f t="shared" si="27"/>
        <v/>
      </c>
      <c r="O169" s="135" t="str">
        <f t="shared" si="28"/>
        <v/>
      </c>
      <c r="P169" s="186" t="str">
        <f t="shared" si="29"/>
        <v>OK</v>
      </c>
      <c r="Q169" s="187" t="str">
        <f t="shared" si="30"/>
        <v/>
      </c>
      <c r="R169" s="150">
        <v>4.5999999999999996</v>
      </c>
      <c r="S169" s="187" t="str">
        <f t="shared" si="31"/>
        <v/>
      </c>
      <c r="T169" s="136" t="str">
        <f t="shared" si="32"/>
        <v>Frigid</v>
      </c>
      <c r="U169" s="137" t="str">
        <f>IF(P169="","",IF(N169=1,"",IF(Q169="","",IF(Q169&lt;=100,100,IF(Table1[[#This Row],[Day]]="Wed",100,200)))))</f>
        <v/>
      </c>
      <c r="V169" s="137" t="str">
        <f t="shared" si="33"/>
        <v/>
      </c>
      <c r="W169" s="137" t="str">
        <f t="shared" si="34"/>
        <v/>
      </c>
      <c r="X169" s="133">
        <f>100</f>
        <v>100</v>
      </c>
      <c r="Y169" s="133">
        <f t="shared" si="35"/>
        <v>459.99999999999994</v>
      </c>
      <c r="Z169" s="133">
        <f t="shared" si="36"/>
        <v>359.99999999999994</v>
      </c>
      <c r="AA169" s="134" t="str">
        <f>TEXT(Table1[[#This Row],[Date]],"DDD")</f>
        <v>Sat</v>
      </c>
      <c r="AB169" s="133" t="str">
        <f>IF(OR(G169="Doomben",G169="Eagle Farm"),"Q",IF(AND(Q169&gt;1,Q169&lt;55,Table1[[#This Row],[Source]]="Nat"),"Nat OK",IF(AND(Table1[[#This Row],[Source]]&lt;&gt;"Nat",Q169&lt;55),"Poor &lt;55",IF(OR(G169="Randwick",G169="Flemington",G169="Caulfield",G169="Sandown Lake",G169="Sandown Hill"),"Best","ave"))))</f>
        <v>Best</v>
      </c>
      <c r="AC169" s="133" t="str">
        <f>IF(Q169="","",IF(AB169="Poor &lt;55",$AC$2*0.2%,IF(AND(AB169="Q",AA169&lt;&gt;"Wed"),$AC$2*0.4%,IF(AND(AB169="Q",AA169="Wed"),$AC$2*0.5%,IF(AND(AB169="Ave",U169=100),$AC$2*0.5%,IF(AND(AB169="ave",U169="",N169=1,AG169="Bush"),$AC$2*1%,IF(AND(AB169="ave",U169="",Q169&gt;100),$AC$2*1.3%,IF(AND(AB169="ave",U169=""),$AC$2*1.2%,IF(AND(AB169="Ave",U169=200),$AC$2*1%,IF(AND(AB169="Best",U169=200),$AC$2*1.5%,IF(AND(AB169="Best",U169="",K169&lt;&gt;"Pro Syd"),$AC$2*0.5%,IF(AND(AB169="Best",U169=""),$AC$2*1%,IF(AND(AB169="Best",U169=100,Table1[[#This Row],[State]]="NSW"),$AC$2*0.4%,IF(AND(AB169="Best",U169=100),$AC$2*1%,IF(Table1[[#This Row],[Adj]]="Nat OK",$AC$2*0.5%,"xxx")))))))))))))))</f>
        <v/>
      </c>
      <c r="AD169" s="133" t="str">
        <f t="shared" si="37"/>
        <v/>
      </c>
      <c r="AE169" s="133" t="str">
        <f t="shared" si="38"/>
        <v/>
      </c>
      <c r="AF169" s="133" t="str">
        <f>VLOOKUP(Table1[[#This Row],[Track]],$F$2672:$H$2715,2,FALSE)</f>
        <v>Vic</v>
      </c>
      <c r="AG169" s="133" t="str">
        <f>VLOOKUP(Table1[[#This Row],[Track]],$F$2672:$H$2715,3,FALSE)</f>
        <v>-</v>
      </c>
      <c r="AH169" s="133" t="str">
        <f>IF(Table1[[#This Row],[Date]]&lt;$AH$2,"",IF(Table1[[#This Row],[Date]]&lt;$AH$3,"Edge","Elite Combo"))</f>
        <v/>
      </c>
      <c r="AI169" s="218">
        <f>Table1[[#This Row],[Time]]</f>
        <v>0.57291666666666663</v>
      </c>
      <c r="AJ169" s="219" t="str">
        <f>Table1[[#This Row],[Track]]</f>
        <v>Caulfield</v>
      </c>
      <c r="AK169" s="216">
        <f>Table1[[#This Row],[Race ]]</f>
        <v>4</v>
      </c>
      <c r="AL169" s="219">
        <f>Table1[[#This Row],[TAB]]</f>
        <v>14</v>
      </c>
      <c r="AM169" s="219" t="str">
        <f>Table1[[#This Row],[Selection]]</f>
        <v>Frigid</v>
      </c>
      <c r="AN169" s="220" t="str">
        <f>Table1[[#This Row],[Sources]]</f>
        <v/>
      </c>
      <c r="AO169" s="219" t="str">
        <f>Table1[[#This Row],[Scale Bet]]</f>
        <v/>
      </c>
    </row>
    <row r="170" spans="5:41" ht="16.5" customHeight="1" x14ac:dyDescent="0.25">
      <c r="E170" s="185">
        <v>45171</v>
      </c>
      <c r="F170" s="35">
        <v>0.57291666666666663</v>
      </c>
      <c r="G170" s="36" t="s">
        <v>201</v>
      </c>
      <c r="H170" s="36">
        <v>4</v>
      </c>
      <c r="I170" s="36">
        <v>14</v>
      </c>
      <c r="J170" s="36" t="s">
        <v>615</v>
      </c>
      <c r="K170" s="36" t="s">
        <v>18</v>
      </c>
      <c r="L170" s="165">
        <v>13</v>
      </c>
      <c r="M170" s="134" t="str">
        <f t="shared" si="26"/>
        <v/>
      </c>
      <c r="N170" s="36" t="str">
        <f t="shared" si="27"/>
        <v/>
      </c>
      <c r="O170" s="135" t="str">
        <f t="shared" si="28"/>
        <v/>
      </c>
      <c r="P170" s="186" t="str">
        <f t="shared" si="29"/>
        <v>OK</v>
      </c>
      <c r="Q170" s="187" t="str">
        <f t="shared" si="30"/>
        <v/>
      </c>
      <c r="R170" s="150">
        <v>4.5999999999999996</v>
      </c>
      <c r="S170" s="187" t="str">
        <f t="shared" si="31"/>
        <v/>
      </c>
      <c r="T170" s="136" t="str">
        <f t="shared" si="32"/>
        <v>Frigid</v>
      </c>
      <c r="U170" s="137" t="str">
        <f>IF(P170="","",IF(N170=1,"",IF(Q170="","",IF(Q170&lt;=100,100,IF(Table1[[#This Row],[Day]]="Wed",100,200)))))</f>
        <v/>
      </c>
      <c r="V170" s="137" t="str">
        <f t="shared" si="33"/>
        <v/>
      </c>
      <c r="W170" s="137" t="str">
        <f t="shared" si="34"/>
        <v/>
      </c>
      <c r="X170" s="133">
        <f>100</f>
        <v>100</v>
      </c>
      <c r="Y170" s="133">
        <f t="shared" si="35"/>
        <v>459.99999999999994</v>
      </c>
      <c r="Z170" s="133">
        <f t="shared" si="36"/>
        <v>359.99999999999994</v>
      </c>
      <c r="AA170" s="134" t="str">
        <f>TEXT(Table1[[#This Row],[Date]],"DDD")</f>
        <v>Sat</v>
      </c>
      <c r="AB170" s="133" t="str">
        <f>IF(OR(G170="Doomben",G170="Eagle Farm"),"Q",IF(AND(Q170&gt;1,Q170&lt;55,Table1[[#This Row],[Source]]="Nat"),"Nat OK",IF(AND(Table1[[#This Row],[Source]]&lt;&gt;"Nat",Q170&lt;55),"Poor &lt;55",IF(OR(G170="Randwick",G170="Flemington",G170="Caulfield",G170="Sandown Lake",G170="Sandown Hill"),"Best","ave"))))</f>
        <v>Best</v>
      </c>
      <c r="AC170" s="133" t="str">
        <f>IF(Q170="","",IF(AB170="Poor &lt;55",$AC$2*0.2%,IF(AND(AB170="Q",AA170&lt;&gt;"Wed"),$AC$2*0.4%,IF(AND(AB170="Q",AA170="Wed"),$AC$2*0.5%,IF(AND(AB170="Ave",U170=100),$AC$2*0.5%,IF(AND(AB170="ave",U170="",N170=1,AG170="Bush"),$AC$2*1%,IF(AND(AB170="ave",U170="",Q170&gt;100),$AC$2*1.3%,IF(AND(AB170="ave",U170=""),$AC$2*1.2%,IF(AND(AB170="Ave",U170=200),$AC$2*1%,IF(AND(AB170="Best",U170=200),$AC$2*1.5%,IF(AND(AB170="Best",U170="",K170&lt;&gt;"Pro Syd"),$AC$2*0.5%,IF(AND(AB170="Best",U170=""),$AC$2*1%,IF(AND(AB170="Best",U170=100,Table1[[#This Row],[State]]="NSW"),$AC$2*0.4%,IF(AND(AB170="Best",U170=100),$AC$2*1%,IF(Table1[[#This Row],[Adj]]="Nat OK",$AC$2*0.5%,"xxx")))))))))))))))</f>
        <v/>
      </c>
      <c r="AD170" s="133" t="str">
        <f t="shared" si="37"/>
        <v/>
      </c>
      <c r="AE170" s="133" t="str">
        <f t="shared" si="38"/>
        <v/>
      </c>
      <c r="AF170" s="133" t="str">
        <f>VLOOKUP(Table1[[#This Row],[Track]],$F$2672:$H$2715,2,FALSE)</f>
        <v>Vic</v>
      </c>
      <c r="AG170" s="133" t="str">
        <f>VLOOKUP(Table1[[#This Row],[Track]],$F$2672:$H$2715,3,FALSE)</f>
        <v>-</v>
      </c>
      <c r="AH170" s="133" t="str">
        <f>IF(Table1[[#This Row],[Date]]&lt;$AH$2,"",IF(Table1[[#This Row],[Date]]&lt;$AH$3,"Edge","Elite Combo"))</f>
        <v/>
      </c>
      <c r="AI170" s="218">
        <f>Table1[[#This Row],[Time]]</f>
        <v>0.57291666666666663</v>
      </c>
      <c r="AJ170" s="219" t="str">
        <f>Table1[[#This Row],[Track]]</f>
        <v>Caulfield</v>
      </c>
      <c r="AK170" s="216">
        <f>Table1[[#This Row],[Race ]]</f>
        <v>4</v>
      </c>
      <c r="AL170" s="219">
        <f>Table1[[#This Row],[TAB]]</f>
        <v>14</v>
      </c>
      <c r="AM170" s="219" t="str">
        <f>Table1[[#This Row],[Selection]]</f>
        <v>Frigid</v>
      </c>
      <c r="AN170" s="220" t="str">
        <f>Table1[[#This Row],[Sources]]</f>
        <v/>
      </c>
      <c r="AO170" s="219" t="str">
        <f>Table1[[#This Row],[Scale Bet]]</f>
        <v/>
      </c>
    </row>
    <row r="171" spans="5:41" ht="16.5" customHeight="1" x14ac:dyDescent="0.25">
      <c r="E171" s="185">
        <v>45171</v>
      </c>
      <c r="F171" s="35">
        <v>0.59722222222222221</v>
      </c>
      <c r="G171" s="36" t="s">
        <v>201</v>
      </c>
      <c r="H171" s="36">
        <v>5</v>
      </c>
      <c r="I171" s="36">
        <v>1</v>
      </c>
      <c r="J171" s="36" t="s">
        <v>839</v>
      </c>
      <c r="K171" s="36" t="s">
        <v>13</v>
      </c>
      <c r="L171" s="165">
        <v>13</v>
      </c>
      <c r="M171" s="134">
        <f t="shared" si="26"/>
        <v>13</v>
      </c>
      <c r="N171" s="36">
        <f t="shared" si="27"/>
        <v>1</v>
      </c>
      <c r="O171" s="135" t="str">
        <f t="shared" si="28"/>
        <v>Nat-13</v>
      </c>
      <c r="P171" s="186" t="str">
        <f t="shared" si="29"/>
        <v>OK</v>
      </c>
      <c r="Q171" s="187">
        <f t="shared" si="30"/>
        <v>52</v>
      </c>
      <c r="R171" s="150"/>
      <c r="S171" s="187" t="str">
        <f t="shared" si="31"/>
        <v/>
      </c>
      <c r="T171" s="136" t="str">
        <f t="shared" si="32"/>
        <v>Little Brose</v>
      </c>
      <c r="U171" s="137" t="str">
        <f>IF(P171="","",IF(N171=1,"",IF(Q171="","",IF(Q171&lt;=100,100,IF(Table1[[#This Row],[Day]]="Wed",100,200)))))</f>
        <v/>
      </c>
      <c r="V171" s="137" t="str">
        <f t="shared" si="33"/>
        <v/>
      </c>
      <c r="W171" s="137" t="str">
        <f t="shared" si="34"/>
        <v/>
      </c>
      <c r="X171" s="133">
        <f>100</f>
        <v>100</v>
      </c>
      <c r="Y171" s="133" t="str">
        <f t="shared" si="35"/>
        <v/>
      </c>
      <c r="Z171" s="133">
        <f t="shared" si="36"/>
        <v>-100</v>
      </c>
      <c r="AA171" s="134" t="str">
        <f>TEXT(Table1[[#This Row],[Date]],"DDD")</f>
        <v>Sat</v>
      </c>
      <c r="AB171" s="133" t="str">
        <f>IF(OR(G171="Doomben",G171="Eagle Farm"),"Q",IF(AND(Q171&gt;1,Q171&lt;55,Table1[[#This Row],[Source]]="Nat"),"Nat OK",IF(AND(Table1[[#This Row],[Source]]&lt;&gt;"Nat",Q171&lt;55),"Poor &lt;55",IF(OR(G171="Randwick",G171="Flemington",G171="Caulfield",G171="Sandown Lake",G171="Sandown Hill"),"Best","ave"))))</f>
        <v>Nat OK</v>
      </c>
      <c r="AC171" s="133">
        <f>IF(Q171="","",IF(AB171="Poor &lt;55",$AC$2*0.2%,IF(AND(AB171="Q",AA171&lt;&gt;"Wed"),$AC$2*0.4%,IF(AND(AB171="Q",AA171="Wed"),$AC$2*0.5%,IF(AND(AB171="Ave",U171=100),$AC$2*0.5%,IF(AND(AB171="ave",U171="",N171=1,AG171="Bush"),$AC$2*1%,IF(AND(AB171="ave",U171="",Q171&gt;100),$AC$2*1.3%,IF(AND(AB171="ave",U171=""),$AC$2*1.2%,IF(AND(AB171="Ave",U171=200),$AC$2*1%,IF(AND(AB171="Best",U171=200),$AC$2*1.5%,IF(AND(AB171="Best",U171="",K171&lt;&gt;"Pro Syd"),$AC$2*0.5%,IF(AND(AB171="Best",U171=""),$AC$2*1%,IF(AND(AB171="Best",U171=100,Table1[[#This Row],[State]]="NSW"),$AC$2*0.4%,IF(AND(AB171="Best",U171=100),$AC$2*1%,IF(Table1[[#This Row],[Adj]]="Nat OK",$AC$2*0.5%,"xxx")))))))))))))))</f>
        <v>50</v>
      </c>
      <c r="AD171" s="133" t="str">
        <f t="shared" si="37"/>
        <v/>
      </c>
      <c r="AE171" s="133">
        <f t="shared" si="38"/>
        <v>-50</v>
      </c>
      <c r="AF171" s="133" t="str">
        <f>VLOOKUP(Table1[[#This Row],[Track]],$F$2672:$H$2715,2,FALSE)</f>
        <v>Vic</v>
      </c>
      <c r="AG171" s="133" t="str">
        <f>VLOOKUP(Table1[[#This Row],[Track]],$F$2672:$H$2715,3,FALSE)</f>
        <v>-</v>
      </c>
      <c r="AH171" s="133" t="str">
        <f>IF(Table1[[#This Row],[Date]]&lt;$AH$2,"",IF(Table1[[#This Row],[Date]]&lt;$AH$3,"Edge","Elite Combo"))</f>
        <v/>
      </c>
      <c r="AI171" s="218">
        <f>Table1[[#This Row],[Time]]</f>
        <v>0.59722222222222221</v>
      </c>
      <c r="AJ171" s="219" t="str">
        <f>Table1[[#This Row],[Track]]</f>
        <v>Caulfield</v>
      </c>
      <c r="AK171" s="216">
        <f>Table1[[#This Row],[Race ]]</f>
        <v>5</v>
      </c>
      <c r="AL171" s="219">
        <f>Table1[[#This Row],[TAB]]</f>
        <v>1</v>
      </c>
      <c r="AM171" s="219" t="str">
        <f>Table1[[#This Row],[Selection]]</f>
        <v>Little Brose</v>
      </c>
      <c r="AN171" s="220" t="str">
        <f>Table1[[#This Row],[Sources]]</f>
        <v>Nat-13</v>
      </c>
      <c r="AO171" s="219">
        <f>Table1[[#This Row],[Scale Bet]]</f>
        <v>50</v>
      </c>
    </row>
    <row r="172" spans="5:41" ht="16.5" customHeight="1" x14ac:dyDescent="0.25">
      <c r="E172" s="185">
        <v>45171</v>
      </c>
      <c r="F172" s="35">
        <v>0.61111111111111105</v>
      </c>
      <c r="G172" s="36" t="s">
        <v>22</v>
      </c>
      <c r="H172" s="36">
        <v>6</v>
      </c>
      <c r="I172" s="36">
        <v>2</v>
      </c>
      <c r="J172" s="36" t="s">
        <v>840</v>
      </c>
      <c r="K172" s="36" t="s">
        <v>13</v>
      </c>
      <c r="L172" s="165">
        <v>13</v>
      </c>
      <c r="M172" s="134">
        <f t="shared" si="26"/>
        <v>13</v>
      </c>
      <c r="N172" s="36">
        <f t="shared" si="27"/>
        <v>1</v>
      </c>
      <c r="O172" s="135" t="str">
        <f t="shared" si="28"/>
        <v>Nat-13</v>
      </c>
      <c r="P172" s="186" t="str">
        <f t="shared" si="29"/>
        <v>OK</v>
      </c>
      <c r="Q172" s="187">
        <f t="shared" si="30"/>
        <v>52</v>
      </c>
      <c r="R172" s="150"/>
      <c r="S172" s="187" t="str">
        <f t="shared" si="31"/>
        <v/>
      </c>
      <c r="T172" s="136" t="str">
        <f t="shared" si="32"/>
        <v>Autumn Ballet</v>
      </c>
      <c r="U172" s="137" t="str">
        <f>IF(P172="","",IF(N172=1,"",IF(Q172="","",IF(Q172&lt;=100,100,IF(Table1[[#This Row],[Day]]="Wed",100,200)))))</f>
        <v/>
      </c>
      <c r="V172" s="137" t="str">
        <f t="shared" si="33"/>
        <v/>
      </c>
      <c r="W172" s="137" t="str">
        <f t="shared" si="34"/>
        <v/>
      </c>
      <c r="X172" s="133">
        <f>100</f>
        <v>100</v>
      </c>
      <c r="Y172" s="133" t="str">
        <f t="shared" si="35"/>
        <v/>
      </c>
      <c r="Z172" s="133">
        <f t="shared" si="36"/>
        <v>-100</v>
      </c>
      <c r="AA172" s="134" t="str">
        <f>TEXT(Table1[[#This Row],[Date]],"DDD")</f>
        <v>Sat</v>
      </c>
      <c r="AB172" s="133" t="str">
        <f>IF(OR(G172="Doomben",G172="Eagle Farm"),"Q",IF(AND(Q172&gt;1,Q172&lt;55,Table1[[#This Row],[Source]]="Nat"),"Nat OK",IF(AND(Table1[[#This Row],[Source]]&lt;&gt;"Nat",Q172&lt;55),"Poor &lt;55",IF(OR(G172="Randwick",G172="Flemington",G172="Caulfield",G172="Sandown Lake",G172="Sandown Hill"),"Best","ave"))))</f>
        <v>Nat OK</v>
      </c>
      <c r="AC172" s="133">
        <f>IF(Q172="","",IF(AB172="Poor &lt;55",$AC$2*0.2%,IF(AND(AB172="Q",AA172&lt;&gt;"Wed"),$AC$2*0.4%,IF(AND(AB172="Q",AA172="Wed"),$AC$2*0.5%,IF(AND(AB172="Ave",U172=100),$AC$2*0.5%,IF(AND(AB172="ave",U172="",N172=1,AG172="Bush"),$AC$2*1%,IF(AND(AB172="ave",U172="",Q172&gt;100),$AC$2*1.3%,IF(AND(AB172="ave",U172=""),$AC$2*1.2%,IF(AND(AB172="Ave",U172=200),$AC$2*1%,IF(AND(AB172="Best",U172=200),$AC$2*1.5%,IF(AND(AB172="Best",U172="",K172&lt;&gt;"Pro Syd"),$AC$2*0.5%,IF(AND(AB172="Best",U172=""),$AC$2*1%,IF(AND(AB172="Best",U172=100,Table1[[#This Row],[State]]="NSW"),$AC$2*0.4%,IF(AND(AB172="Best",U172=100),$AC$2*1%,IF(Table1[[#This Row],[Adj]]="Nat OK",$AC$2*0.5%,"xxx")))))))))))))))</f>
        <v>50</v>
      </c>
      <c r="AD172" s="133" t="str">
        <f t="shared" si="37"/>
        <v/>
      </c>
      <c r="AE172" s="133">
        <f t="shared" si="38"/>
        <v>-50</v>
      </c>
      <c r="AF172" s="133" t="str">
        <f>VLOOKUP(Table1[[#This Row],[Track]],$F$2672:$H$2715,2,FALSE)</f>
        <v>NSW</v>
      </c>
      <c r="AG172" s="133" t="str">
        <f>VLOOKUP(Table1[[#This Row],[Track]],$F$2672:$H$2715,3,FALSE)</f>
        <v>-</v>
      </c>
      <c r="AH172" s="133" t="str">
        <f>IF(Table1[[#This Row],[Date]]&lt;$AH$2,"",IF(Table1[[#This Row],[Date]]&lt;$AH$3,"Edge","Elite Combo"))</f>
        <v/>
      </c>
      <c r="AI172" s="218">
        <f>Table1[[#This Row],[Time]]</f>
        <v>0.61111111111111105</v>
      </c>
      <c r="AJ172" s="219" t="str">
        <f>Table1[[#This Row],[Track]]</f>
        <v>Randwick</v>
      </c>
      <c r="AK172" s="216">
        <f>Table1[[#This Row],[Race ]]</f>
        <v>6</v>
      </c>
      <c r="AL172" s="219">
        <f>Table1[[#This Row],[TAB]]</f>
        <v>2</v>
      </c>
      <c r="AM172" s="219" t="str">
        <f>Table1[[#This Row],[Selection]]</f>
        <v>Autumn Ballet</v>
      </c>
      <c r="AN172" s="220" t="str">
        <f>Table1[[#This Row],[Sources]]</f>
        <v>Nat-13</v>
      </c>
      <c r="AO172" s="219">
        <f>Table1[[#This Row],[Scale Bet]]</f>
        <v>50</v>
      </c>
    </row>
    <row r="173" spans="5:41" ht="16.5" customHeight="1" x14ac:dyDescent="0.25">
      <c r="E173" s="185">
        <v>45171</v>
      </c>
      <c r="F173" s="35">
        <v>0.6166666666666667</v>
      </c>
      <c r="G173" s="36" t="s">
        <v>28</v>
      </c>
      <c r="H173" s="36">
        <v>6</v>
      </c>
      <c r="I173" s="36">
        <v>4</v>
      </c>
      <c r="J173" s="36" t="s">
        <v>814</v>
      </c>
      <c r="K173" s="36" t="s">
        <v>13</v>
      </c>
      <c r="L173" s="165">
        <v>11</v>
      </c>
      <c r="M173" s="134">
        <f t="shared" si="26"/>
        <v>11</v>
      </c>
      <c r="N173" s="36">
        <f t="shared" si="27"/>
        <v>1</v>
      </c>
      <c r="O173" s="135" t="str">
        <f t="shared" si="28"/>
        <v>Nat-11</v>
      </c>
      <c r="P173" s="186" t="str">
        <f t="shared" si="29"/>
        <v/>
      </c>
      <c r="Q173" s="187">
        <f t="shared" si="30"/>
        <v>44</v>
      </c>
      <c r="R173" s="150"/>
      <c r="S173" s="187" t="str">
        <f t="shared" si="31"/>
        <v/>
      </c>
      <c r="T173" s="136" t="str">
        <f t="shared" si="32"/>
        <v>Hold On Honey</v>
      </c>
      <c r="U173" s="137" t="str">
        <f>IF(P173="","",IF(N173=1,"",IF(Q173="","",IF(Q173&lt;=100,100,IF(Table1[[#This Row],[Day]]="Wed",100,200)))))</f>
        <v/>
      </c>
      <c r="V173" s="137" t="str">
        <f t="shared" si="33"/>
        <v/>
      </c>
      <c r="W173" s="137" t="str">
        <f t="shared" si="34"/>
        <v/>
      </c>
      <c r="X173" s="133">
        <f>100</f>
        <v>100</v>
      </c>
      <c r="Y173" s="133" t="str">
        <f t="shared" si="35"/>
        <v/>
      </c>
      <c r="Z173" s="133">
        <f t="shared" si="36"/>
        <v>-100</v>
      </c>
      <c r="AA173" s="134" t="str">
        <f>TEXT(Table1[[#This Row],[Date]],"DDD")</f>
        <v>Sat</v>
      </c>
      <c r="AB173" s="133" t="str">
        <f>IF(OR(G173="Doomben",G173="Eagle Farm"),"Q",IF(AND(Q173&gt;1,Q173&lt;55,Table1[[#This Row],[Source]]="Nat"),"Nat OK",IF(AND(Table1[[#This Row],[Source]]&lt;&gt;"Nat",Q173&lt;55),"Poor &lt;55",IF(OR(G173="Randwick",G173="Flemington",G173="Caulfield",G173="Sandown Lake",G173="Sandown Hill"),"Best","ave"))))</f>
        <v>Q</v>
      </c>
      <c r="AC173" s="133">
        <f>IF(Q173="","",IF(AB173="Poor &lt;55",$AC$2*0.2%,IF(AND(AB173="Q",AA173&lt;&gt;"Wed"),$AC$2*0.4%,IF(AND(AB173="Q",AA173="Wed"),$AC$2*0.5%,IF(AND(AB173="Ave",U173=100),$AC$2*0.5%,IF(AND(AB173="ave",U173="",N173=1,AG173="Bush"),$AC$2*1%,IF(AND(AB173="ave",U173="",Q173&gt;100),$AC$2*1.3%,IF(AND(AB173="ave",U173=""),$AC$2*1.2%,IF(AND(AB173="Ave",U173=200),$AC$2*1%,IF(AND(AB173="Best",U173=200),$AC$2*1.5%,IF(AND(AB173="Best",U173="",K173&lt;&gt;"Pro Syd"),$AC$2*0.5%,IF(AND(AB173="Best",U173=""),$AC$2*1%,IF(AND(AB173="Best",U173=100,Table1[[#This Row],[State]]="NSW"),$AC$2*0.4%,IF(AND(AB173="Best",U173=100),$AC$2*1%,IF(Table1[[#This Row],[Adj]]="Nat OK",$AC$2*0.5%,"xxx")))))))))))))))</f>
        <v>40</v>
      </c>
      <c r="AD173" s="133" t="str">
        <f t="shared" si="37"/>
        <v/>
      </c>
      <c r="AE173" s="133">
        <f t="shared" si="38"/>
        <v>-40</v>
      </c>
      <c r="AF173" s="133" t="str">
        <f>VLOOKUP(Table1[[#This Row],[Track]],$F$2672:$H$2715,2,FALSE)</f>
        <v>Qld</v>
      </c>
      <c r="AG173" s="133" t="str">
        <f>VLOOKUP(Table1[[#This Row],[Track]],$F$2672:$H$2715,3,FALSE)</f>
        <v>-</v>
      </c>
      <c r="AH173" s="133" t="str">
        <f>IF(Table1[[#This Row],[Date]]&lt;$AH$2,"",IF(Table1[[#This Row],[Date]]&lt;$AH$3,"Edge","Elite Combo"))</f>
        <v/>
      </c>
      <c r="AI173" s="218">
        <f>Table1[[#This Row],[Time]]</f>
        <v>0.6166666666666667</v>
      </c>
      <c r="AJ173" s="219" t="str">
        <f>Table1[[#This Row],[Track]]</f>
        <v>Eagle Farm</v>
      </c>
      <c r="AK173" s="216">
        <f>Table1[[#This Row],[Race ]]</f>
        <v>6</v>
      </c>
      <c r="AL173" s="219">
        <f>Table1[[#This Row],[TAB]]</f>
        <v>4</v>
      </c>
      <c r="AM173" s="219" t="str">
        <f>Table1[[#This Row],[Selection]]</f>
        <v>Hold On Honey</v>
      </c>
      <c r="AN173" s="220" t="str">
        <f>Table1[[#This Row],[Sources]]</f>
        <v>Nat-11</v>
      </c>
      <c r="AO173" s="219">
        <f>Table1[[#This Row],[Scale Bet]]</f>
        <v>40</v>
      </c>
    </row>
    <row r="174" spans="5:41" ht="16.5" customHeight="1" x14ac:dyDescent="0.25">
      <c r="E174" s="185">
        <v>45171</v>
      </c>
      <c r="F174" s="35">
        <v>0.63541666666666663</v>
      </c>
      <c r="G174" s="36" t="s">
        <v>22</v>
      </c>
      <c r="H174" s="36">
        <v>7</v>
      </c>
      <c r="I174" s="36">
        <v>9</v>
      </c>
      <c r="J174" s="36" t="s">
        <v>616</v>
      </c>
      <c r="K174" s="36" t="s">
        <v>1</v>
      </c>
      <c r="L174" s="165">
        <v>10</v>
      </c>
      <c r="M174" s="134">
        <f t="shared" si="26"/>
        <v>10</v>
      </c>
      <c r="N174" s="36">
        <f t="shared" si="27"/>
        <v>1</v>
      </c>
      <c r="O174" s="135" t="str">
        <f t="shared" si="28"/>
        <v>E4-10</v>
      </c>
      <c r="P174" s="186" t="str">
        <f t="shared" si="29"/>
        <v>OK</v>
      </c>
      <c r="Q174" s="187">
        <f t="shared" si="30"/>
        <v>40</v>
      </c>
      <c r="R174" s="150">
        <v>5</v>
      </c>
      <c r="S174" s="187">
        <f t="shared" si="31"/>
        <v>200</v>
      </c>
      <c r="T174" s="136" t="str">
        <f t="shared" si="32"/>
        <v>Remarque</v>
      </c>
      <c r="U174" s="137" t="str">
        <f>IF(P174="","",IF(N174=1,"",IF(Q174="","",IF(Q174&lt;=100,100,IF(Table1[[#This Row],[Day]]="Wed",100,200)))))</f>
        <v/>
      </c>
      <c r="V174" s="137" t="str">
        <f t="shared" si="33"/>
        <v/>
      </c>
      <c r="W174" s="137" t="str">
        <f t="shared" si="34"/>
        <v/>
      </c>
      <c r="X174" s="133">
        <f>100</f>
        <v>100</v>
      </c>
      <c r="Y174" s="133">
        <f t="shared" si="35"/>
        <v>500</v>
      </c>
      <c r="Z174" s="133">
        <f t="shared" si="36"/>
        <v>400</v>
      </c>
      <c r="AA174" s="134" t="str">
        <f>TEXT(Table1[[#This Row],[Date]],"DDD")</f>
        <v>Sat</v>
      </c>
      <c r="AB174" s="133" t="str">
        <f>IF(OR(G174="Doomben",G174="Eagle Farm"),"Q",IF(AND(Q174&gt;1,Q174&lt;55,Table1[[#This Row],[Source]]="Nat"),"Nat OK",IF(AND(Table1[[#This Row],[Source]]&lt;&gt;"Nat",Q174&lt;55),"Poor &lt;55",IF(OR(G174="Randwick",G174="Flemington",G174="Caulfield",G174="Sandown Lake",G174="Sandown Hill"),"Best","ave"))))</f>
        <v>Poor &lt;55</v>
      </c>
      <c r="AC174" s="133">
        <f>IF(Q174="","",IF(AB174="Poor &lt;55",$AC$2*0.2%,IF(AND(AB174="Q",AA174&lt;&gt;"Wed"),$AC$2*0.4%,IF(AND(AB174="Q",AA174="Wed"),$AC$2*0.5%,IF(AND(AB174="Ave",U174=100),$AC$2*0.5%,IF(AND(AB174="ave",U174="",N174=1,AG174="Bush"),$AC$2*1%,IF(AND(AB174="ave",U174="",Q174&gt;100),$AC$2*1.3%,IF(AND(AB174="ave",U174=""),$AC$2*1.2%,IF(AND(AB174="Ave",U174=200),$AC$2*1%,IF(AND(AB174="Best",U174=200),$AC$2*1.5%,IF(AND(AB174="Best",U174="",K174&lt;&gt;"Pro Syd"),$AC$2*0.5%,IF(AND(AB174="Best",U174=""),$AC$2*1%,IF(AND(AB174="Best",U174=100,Table1[[#This Row],[State]]="NSW"),$AC$2*0.4%,IF(AND(AB174="Best",U174=100),$AC$2*1%,IF(Table1[[#This Row],[Adj]]="Nat OK",$AC$2*0.5%,"xxx")))))))))))))))</f>
        <v>20</v>
      </c>
      <c r="AD174" s="133">
        <f t="shared" si="37"/>
        <v>100</v>
      </c>
      <c r="AE174" s="133">
        <f t="shared" si="38"/>
        <v>80</v>
      </c>
      <c r="AF174" s="133" t="str">
        <f>VLOOKUP(Table1[[#This Row],[Track]],$F$2672:$H$2715,2,FALSE)</f>
        <v>NSW</v>
      </c>
      <c r="AG174" s="133" t="str">
        <f>VLOOKUP(Table1[[#This Row],[Track]],$F$2672:$H$2715,3,FALSE)</f>
        <v>-</v>
      </c>
      <c r="AH174" s="133" t="str">
        <f>IF(Table1[[#This Row],[Date]]&lt;$AH$2,"",IF(Table1[[#This Row],[Date]]&lt;$AH$3,"Edge","Elite Combo"))</f>
        <v/>
      </c>
      <c r="AI174" s="218">
        <f>Table1[[#This Row],[Time]]</f>
        <v>0.63541666666666663</v>
      </c>
      <c r="AJ174" s="219" t="str">
        <f>Table1[[#This Row],[Track]]</f>
        <v>Randwick</v>
      </c>
      <c r="AK174" s="216">
        <f>Table1[[#This Row],[Race ]]</f>
        <v>7</v>
      </c>
      <c r="AL174" s="219">
        <f>Table1[[#This Row],[TAB]]</f>
        <v>9</v>
      </c>
      <c r="AM174" s="219" t="str">
        <f>Table1[[#This Row],[Selection]]</f>
        <v>Remarque</v>
      </c>
      <c r="AN174" s="220" t="str">
        <f>Table1[[#This Row],[Sources]]</f>
        <v>E4-10</v>
      </c>
      <c r="AO174" s="219">
        <f>Table1[[#This Row],[Scale Bet]]</f>
        <v>20</v>
      </c>
    </row>
    <row r="175" spans="5:41" ht="16.5" customHeight="1" x14ac:dyDescent="0.25">
      <c r="E175" s="185">
        <v>45171</v>
      </c>
      <c r="F175" s="35">
        <v>0.64374999999999993</v>
      </c>
      <c r="G175" s="36" t="s">
        <v>28</v>
      </c>
      <c r="H175" s="36">
        <v>7</v>
      </c>
      <c r="I175" s="36">
        <v>10</v>
      </c>
      <c r="J175" s="36" t="s">
        <v>841</v>
      </c>
      <c r="K175" s="36" t="s">
        <v>13</v>
      </c>
      <c r="L175" s="165">
        <v>11</v>
      </c>
      <c r="M175" s="134">
        <f t="shared" si="26"/>
        <v>11</v>
      </c>
      <c r="N175" s="36">
        <f t="shared" si="27"/>
        <v>1</v>
      </c>
      <c r="O175" s="135" t="str">
        <f t="shared" si="28"/>
        <v>Nat-11</v>
      </c>
      <c r="P175" s="186" t="str">
        <f t="shared" si="29"/>
        <v/>
      </c>
      <c r="Q175" s="187">
        <f t="shared" si="30"/>
        <v>44</v>
      </c>
      <c r="R175" s="150">
        <v>2.2999999999999998</v>
      </c>
      <c r="S175" s="187">
        <f t="shared" si="31"/>
        <v>101.19999999999999</v>
      </c>
      <c r="T175" s="136" t="str">
        <f t="shared" si="32"/>
        <v>Zarastro</v>
      </c>
      <c r="U175" s="137" t="str">
        <f>IF(P175="","",IF(N175=1,"",IF(Q175="","",IF(Q175&lt;=100,100,IF(Table1[[#This Row],[Day]]="Wed",100,200)))))</f>
        <v/>
      </c>
      <c r="V175" s="137" t="str">
        <f t="shared" si="33"/>
        <v/>
      </c>
      <c r="W175" s="137" t="str">
        <f t="shared" si="34"/>
        <v/>
      </c>
      <c r="X175" s="133">
        <f>100</f>
        <v>100</v>
      </c>
      <c r="Y175" s="133">
        <f t="shared" si="35"/>
        <v>229.99999999999997</v>
      </c>
      <c r="Z175" s="133">
        <f t="shared" si="36"/>
        <v>129.99999999999997</v>
      </c>
      <c r="AA175" s="134" t="str">
        <f>TEXT(Table1[[#This Row],[Date]],"DDD")</f>
        <v>Sat</v>
      </c>
      <c r="AB175" s="133" t="str">
        <f>IF(OR(G175="Doomben",G175="Eagle Farm"),"Q",IF(AND(Q175&gt;1,Q175&lt;55,Table1[[#This Row],[Source]]="Nat"),"Nat OK",IF(AND(Table1[[#This Row],[Source]]&lt;&gt;"Nat",Q175&lt;55),"Poor &lt;55",IF(OR(G175="Randwick",G175="Flemington",G175="Caulfield",G175="Sandown Lake",G175="Sandown Hill"),"Best","ave"))))</f>
        <v>Q</v>
      </c>
      <c r="AC175" s="133">
        <f>IF(Q175="","",IF(AB175="Poor &lt;55",$AC$2*0.2%,IF(AND(AB175="Q",AA175&lt;&gt;"Wed"),$AC$2*0.4%,IF(AND(AB175="Q",AA175="Wed"),$AC$2*0.5%,IF(AND(AB175="Ave",U175=100),$AC$2*0.5%,IF(AND(AB175="ave",U175="",N175=1,AG175="Bush"),$AC$2*1%,IF(AND(AB175="ave",U175="",Q175&gt;100),$AC$2*1.3%,IF(AND(AB175="ave",U175=""),$AC$2*1.2%,IF(AND(AB175="Ave",U175=200),$AC$2*1%,IF(AND(AB175="Best",U175=200),$AC$2*1.5%,IF(AND(AB175="Best",U175="",K175&lt;&gt;"Pro Syd"),$AC$2*0.5%,IF(AND(AB175="Best",U175=""),$AC$2*1%,IF(AND(AB175="Best",U175=100,Table1[[#This Row],[State]]="NSW"),$AC$2*0.4%,IF(AND(AB175="Best",U175=100),$AC$2*1%,IF(Table1[[#This Row],[Adj]]="Nat OK",$AC$2*0.5%,"xxx")))))))))))))))</f>
        <v>40</v>
      </c>
      <c r="AD175" s="133">
        <f t="shared" si="37"/>
        <v>92</v>
      </c>
      <c r="AE175" s="133">
        <f t="shared" si="38"/>
        <v>52</v>
      </c>
      <c r="AF175" s="133" t="str">
        <f>VLOOKUP(Table1[[#This Row],[Track]],$F$2672:$H$2715,2,FALSE)</f>
        <v>Qld</v>
      </c>
      <c r="AG175" s="133" t="str">
        <f>VLOOKUP(Table1[[#This Row],[Track]],$F$2672:$H$2715,3,FALSE)</f>
        <v>-</v>
      </c>
      <c r="AH175" s="133" t="str">
        <f>IF(Table1[[#This Row],[Date]]&lt;$AH$2,"",IF(Table1[[#This Row],[Date]]&lt;$AH$3,"Edge","Elite Combo"))</f>
        <v/>
      </c>
      <c r="AI175" s="218">
        <f>Table1[[#This Row],[Time]]</f>
        <v>0.64374999999999993</v>
      </c>
      <c r="AJ175" s="219" t="str">
        <f>Table1[[#This Row],[Track]]</f>
        <v>Eagle Farm</v>
      </c>
      <c r="AK175" s="216">
        <f>Table1[[#This Row],[Race ]]</f>
        <v>7</v>
      </c>
      <c r="AL175" s="219">
        <f>Table1[[#This Row],[TAB]]</f>
        <v>10</v>
      </c>
      <c r="AM175" s="219" t="str">
        <f>Table1[[#This Row],[Selection]]</f>
        <v>Zarastro</v>
      </c>
      <c r="AN175" s="220" t="str">
        <f>Table1[[#This Row],[Sources]]</f>
        <v>Nat-11</v>
      </c>
      <c r="AO175" s="219">
        <f>Table1[[#This Row],[Scale Bet]]</f>
        <v>40</v>
      </c>
    </row>
    <row r="176" spans="5:41" ht="16.5" customHeight="1" x14ac:dyDescent="0.25">
      <c r="E176" s="185">
        <v>45171</v>
      </c>
      <c r="F176" s="35">
        <v>0.64930555555555558</v>
      </c>
      <c r="G176" s="36" t="s">
        <v>201</v>
      </c>
      <c r="H176" s="36">
        <v>7</v>
      </c>
      <c r="I176" s="36">
        <v>7</v>
      </c>
      <c r="J176" s="36" t="s">
        <v>627</v>
      </c>
      <c r="K176" s="36" t="s">
        <v>40</v>
      </c>
      <c r="L176" s="165">
        <v>12</v>
      </c>
      <c r="M176" s="134">
        <f t="shared" si="26"/>
        <v>35</v>
      </c>
      <c r="N176" s="36">
        <f t="shared" si="27"/>
        <v>3</v>
      </c>
      <c r="O176" s="135" t="str">
        <f t="shared" si="28"/>
        <v>Edge-12/Nat-13/Pro Mel-10</v>
      </c>
      <c r="P176" s="186" t="str">
        <f t="shared" si="29"/>
        <v>OK</v>
      </c>
      <c r="Q176" s="187">
        <f t="shared" si="30"/>
        <v>140</v>
      </c>
      <c r="R176" s="150">
        <v>3.2</v>
      </c>
      <c r="S176" s="187">
        <f t="shared" si="31"/>
        <v>448</v>
      </c>
      <c r="T176" s="136" t="str">
        <f t="shared" si="32"/>
        <v>Benedetta</v>
      </c>
      <c r="U176" s="137">
        <f>IF(P176="","",IF(N176=1,"",IF(Q176="","",IF(Q176&lt;=100,100,IF(Table1[[#This Row],[Day]]="Wed",100,200)))))</f>
        <v>200</v>
      </c>
      <c r="V176" s="137">
        <f t="shared" si="33"/>
        <v>640</v>
      </c>
      <c r="W176" s="137">
        <f t="shared" si="34"/>
        <v>440</v>
      </c>
      <c r="X176" s="133">
        <f>100</f>
        <v>100</v>
      </c>
      <c r="Y176" s="133">
        <f t="shared" si="35"/>
        <v>320</v>
      </c>
      <c r="Z176" s="133">
        <f t="shared" si="36"/>
        <v>220</v>
      </c>
      <c r="AA176" s="134" t="str">
        <f>TEXT(Table1[[#This Row],[Date]],"DDD")</f>
        <v>Sat</v>
      </c>
      <c r="AB176" s="133" t="str">
        <f>IF(OR(G176="Doomben",G176="Eagle Farm"),"Q",IF(AND(Q176&gt;1,Q176&lt;55,Table1[[#This Row],[Source]]="Nat"),"Nat OK",IF(AND(Table1[[#This Row],[Source]]&lt;&gt;"Nat",Q176&lt;55),"Poor &lt;55",IF(OR(G176="Randwick",G176="Flemington",G176="Caulfield",G176="Sandown Lake",G176="Sandown Hill"),"Best","ave"))))</f>
        <v>Best</v>
      </c>
      <c r="AC176" s="133">
        <f>IF(Q176="","",IF(AB176="Poor &lt;55",$AC$2*0.2%,IF(AND(AB176="Q",AA176&lt;&gt;"Wed"),$AC$2*0.4%,IF(AND(AB176="Q",AA176="Wed"),$AC$2*0.5%,IF(AND(AB176="Ave",U176=100),$AC$2*0.5%,IF(AND(AB176="ave",U176="",N176=1,AG176="Bush"),$AC$2*1%,IF(AND(AB176="ave",U176="",Q176&gt;100),$AC$2*1.3%,IF(AND(AB176="ave",U176=""),$AC$2*1.2%,IF(AND(AB176="Ave",U176=200),$AC$2*1%,IF(AND(AB176="Best",U176=200),$AC$2*1.5%,IF(AND(AB176="Best",U176="",K176&lt;&gt;"Pro Syd"),$AC$2*0.5%,IF(AND(AB176="Best",U176=""),$AC$2*1%,IF(AND(AB176="Best",U176=100,Table1[[#This Row],[State]]="NSW"),$AC$2*0.4%,IF(AND(AB176="Best",U176=100),$AC$2*1%,IF(Table1[[#This Row],[Adj]]="Nat OK",$AC$2*0.5%,"xxx")))))))))))))))</f>
        <v>150</v>
      </c>
      <c r="AD176" s="133">
        <f t="shared" si="37"/>
        <v>480</v>
      </c>
      <c r="AE176" s="133">
        <f t="shared" si="38"/>
        <v>330</v>
      </c>
      <c r="AF176" s="133" t="str">
        <f>VLOOKUP(Table1[[#This Row],[Track]],$F$2672:$H$2715,2,FALSE)</f>
        <v>Vic</v>
      </c>
      <c r="AG176" s="133" t="str">
        <f>VLOOKUP(Table1[[#This Row],[Track]],$F$2672:$H$2715,3,FALSE)</f>
        <v>-</v>
      </c>
      <c r="AH176" s="133" t="str">
        <f>IF(Table1[[#This Row],[Date]]&lt;$AH$2,"",IF(Table1[[#This Row],[Date]]&lt;$AH$3,"Edge","Elite Combo"))</f>
        <v/>
      </c>
      <c r="AI176" s="218">
        <f>Table1[[#This Row],[Time]]</f>
        <v>0.64930555555555558</v>
      </c>
      <c r="AJ176" s="219" t="str">
        <f>Table1[[#This Row],[Track]]</f>
        <v>Caulfield</v>
      </c>
      <c r="AK176" s="216">
        <f>Table1[[#This Row],[Race ]]</f>
        <v>7</v>
      </c>
      <c r="AL176" s="219">
        <f>Table1[[#This Row],[TAB]]</f>
        <v>7</v>
      </c>
      <c r="AM176" s="219" t="str">
        <f>Table1[[#This Row],[Selection]]</f>
        <v>Benedetta</v>
      </c>
      <c r="AN176" s="220" t="str">
        <f>Table1[[#This Row],[Sources]]</f>
        <v>Edge-12/Nat-13/Pro Mel-10</v>
      </c>
      <c r="AO176" s="219">
        <f>Table1[[#This Row],[Scale Bet]]</f>
        <v>150</v>
      </c>
    </row>
    <row r="177" spans="5:41" ht="16.5" customHeight="1" x14ac:dyDescent="0.25">
      <c r="E177" s="185">
        <v>45171</v>
      </c>
      <c r="F177" s="35">
        <v>0.64930555555555558</v>
      </c>
      <c r="G177" s="36" t="s">
        <v>201</v>
      </c>
      <c r="H177" s="36">
        <v>7</v>
      </c>
      <c r="I177" s="36">
        <v>7</v>
      </c>
      <c r="J177" s="36" t="s">
        <v>627</v>
      </c>
      <c r="K177" s="36" t="s">
        <v>13</v>
      </c>
      <c r="L177" s="165">
        <v>13</v>
      </c>
      <c r="M177" s="134" t="str">
        <f t="shared" si="26"/>
        <v/>
      </c>
      <c r="N177" s="36" t="str">
        <f t="shared" si="27"/>
        <v/>
      </c>
      <c r="O177" s="135" t="str">
        <f t="shared" si="28"/>
        <v/>
      </c>
      <c r="P177" s="186" t="str">
        <f t="shared" si="29"/>
        <v>OK</v>
      </c>
      <c r="Q177" s="187" t="str">
        <f t="shared" si="30"/>
        <v/>
      </c>
      <c r="R177" s="150">
        <v>3.2</v>
      </c>
      <c r="S177" s="187" t="str">
        <f t="shared" si="31"/>
        <v/>
      </c>
      <c r="T177" s="136" t="str">
        <f t="shared" si="32"/>
        <v>Benedetta</v>
      </c>
      <c r="U177" s="137" t="str">
        <f>IF(P177="","",IF(N177=1,"",IF(Q177="","",IF(Q177&lt;=100,100,IF(Table1[[#This Row],[Day]]="Wed",100,200)))))</f>
        <v/>
      </c>
      <c r="V177" s="137" t="str">
        <f t="shared" si="33"/>
        <v/>
      </c>
      <c r="W177" s="137" t="str">
        <f t="shared" si="34"/>
        <v/>
      </c>
      <c r="X177" s="133">
        <f>100</f>
        <v>100</v>
      </c>
      <c r="Y177" s="133">
        <f t="shared" si="35"/>
        <v>320</v>
      </c>
      <c r="Z177" s="133">
        <f t="shared" si="36"/>
        <v>220</v>
      </c>
      <c r="AA177" s="134" t="str">
        <f>TEXT(Table1[[#This Row],[Date]],"DDD")</f>
        <v>Sat</v>
      </c>
      <c r="AB177" s="133" t="str">
        <f>IF(OR(G177="Doomben",G177="Eagle Farm"),"Q",IF(AND(Q177&gt;1,Q177&lt;55,Table1[[#This Row],[Source]]="Nat"),"Nat OK",IF(AND(Table1[[#This Row],[Source]]&lt;&gt;"Nat",Q177&lt;55),"Poor &lt;55",IF(OR(G177="Randwick",G177="Flemington",G177="Caulfield",G177="Sandown Lake",G177="Sandown Hill"),"Best","ave"))))</f>
        <v>Best</v>
      </c>
      <c r="AC177" s="133" t="str">
        <f>IF(Q177="","",IF(AB177="Poor &lt;55",$AC$2*0.2%,IF(AND(AB177="Q",AA177&lt;&gt;"Wed"),$AC$2*0.4%,IF(AND(AB177="Q",AA177="Wed"),$AC$2*0.5%,IF(AND(AB177="Ave",U177=100),$AC$2*0.5%,IF(AND(AB177="ave",U177="",N177=1,AG177="Bush"),$AC$2*1%,IF(AND(AB177="ave",U177="",Q177&gt;100),$AC$2*1.3%,IF(AND(AB177="ave",U177=""),$AC$2*1.2%,IF(AND(AB177="Ave",U177=200),$AC$2*1%,IF(AND(AB177="Best",U177=200),$AC$2*1.5%,IF(AND(AB177="Best",U177="",K177&lt;&gt;"Pro Syd"),$AC$2*0.5%,IF(AND(AB177="Best",U177=""),$AC$2*1%,IF(AND(AB177="Best",U177=100,Table1[[#This Row],[State]]="NSW"),$AC$2*0.4%,IF(AND(AB177="Best",U177=100),$AC$2*1%,IF(Table1[[#This Row],[Adj]]="Nat OK",$AC$2*0.5%,"xxx")))))))))))))))</f>
        <v/>
      </c>
      <c r="AD177" s="133" t="str">
        <f t="shared" si="37"/>
        <v/>
      </c>
      <c r="AE177" s="133" t="str">
        <f t="shared" si="38"/>
        <v/>
      </c>
      <c r="AF177" s="133" t="str">
        <f>VLOOKUP(Table1[[#This Row],[Track]],$F$2672:$H$2715,2,FALSE)</f>
        <v>Vic</v>
      </c>
      <c r="AG177" s="133" t="str">
        <f>VLOOKUP(Table1[[#This Row],[Track]],$F$2672:$H$2715,3,FALSE)</f>
        <v>-</v>
      </c>
      <c r="AH177" s="133" t="str">
        <f>IF(Table1[[#This Row],[Date]]&lt;$AH$2,"",IF(Table1[[#This Row],[Date]]&lt;$AH$3,"Edge","Elite Combo"))</f>
        <v/>
      </c>
      <c r="AI177" s="218">
        <f>Table1[[#This Row],[Time]]</f>
        <v>0.64930555555555558</v>
      </c>
      <c r="AJ177" s="219" t="str">
        <f>Table1[[#This Row],[Track]]</f>
        <v>Caulfield</v>
      </c>
      <c r="AK177" s="216">
        <f>Table1[[#This Row],[Race ]]</f>
        <v>7</v>
      </c>
      <c r="AL177" s="219">
        <f>Table1[[#This Row],[TAB]]</f>
        <v>7</v>
      </c>
      <c r="AM177" s="219" t="str">
        <f>Table1[[#This Row],[Selection]]</f>
        <v>Benedetta</v>
      </c>
      <c r="AN177" s="220" t="str">
        <f>Table1[[#This Row],[Sources]]</f>
        <v/>
      </c>
      <c r="AO177" s="219" t="str">
        <f>Table1[[#This Row],[Scale Bet]]</f>
        <v/>
      </c>
    </row>
    <row r="178" spans="5:41" ht="16.5" customHeight="1" x14ac:dyDescent="0.25">
      <c r="E178" s="185">
        <v>45171</v>
      </c>
      <c r="F178" s="35">
        <v>0.64930555555555558</v>
      </c>
      <c r="G178" s="36" t="s">
        <v>201</v>
      </c>
      <c r="H178" s="36">
        <v>7</v>
      </c>
      <c r="I178" s="36">
        <v>7</v>
      </c>
      <c r="J178" s="36" t="s">
        <v>627</v>
      </c>
      <c r="K178" s="36" t="s">
        <v>18</v>
      </c>
      <c r="L178" s="165">
        <v>10</v>
      </c>
      <c r="M178" s="134" t="str">
        <f t="shared" si="26"/>
        <v/>
      </c>
      <c r="N178" s="36" t="str">
        <f t="shared" si="27"/>
        <v/>
      </c>
      <c r="O178" s="135" t="str">
        <f t="shared" si="28"/>
        <v/>
      </c>
      <c r="P178" s="186" t="str">
        <f t="shared" si="29"/>
        <v>OK</v>
      </c>
      <c r="Q178" s="187" t="str">
        <f t="shared" si="30"/>
        <v/>
      </c>
      <c r="R178" s="150">
        <v>3.2</v>
      </c>
      <c r="S178" s="187" t="str">
        <f t="shared" si="31"/>
        <v/>
      </c>
      <c r="T178" s="136" t="str">
        <f t="shared" si="32"/>
        <v>Benedetta</v>
      </c>
      <c r="U178" s="137" t="str">
        <f>IF(P178="","",IF(N178=1,"",IF(Q178="","",IF(Q178&lt;=100,100,IF(Table1[[#This Row],[Day]]="Wed",100,200)))))</f>
        <v/>
      </c>
      <c r="V178" s="137" t="str">
        <f t="shared" si="33"/>
        <v/>
      </c>
      <c r="W178" s="137" t="str">
        <f t="shared" si="34"/>
        <v/>
      </c>
      <c r="X178" s="133">
        <f>100</f>
        <v>100</v>
      </c>
      <c r="Y178" s="133">
        <f t="shared" si="35"/>
        <v>320</v>
      </c>
      <c r="Z178" s="133">
        <f t="shared" si="36"/>
        <v>220</v>
      </c>
      <c r="AA178" s="134" t="str">
        <f>TEXT(Table1[[#This Row],[Date]],"DDD")</f>
        <v>Sat</v>
      </c>
      <c r="AB178" s="133" t="str">
        <f>IF(OR(G178="Doomben",G178="Eagle Farm"),"Q",IF(AND(Q178&gt;1,Q178&lt;55,Table1[[#This Row],[Source]]="Nat"),"Nat OK",IF(AND(Table1[[#This Row],[Source]]&lt;&gt;"Nat",Q178&lt;55),"Poor &lt;55",IF(OR(G178="Randwick",G178="Flemington",G178="Caulfield",G178="Sandown Lake",G178="Sandown Hill"),"Best","ave"))))</f>
        <v>Best</v>
      </c>
      <c r="AC178" s="133" t="str">
        <f>IF(Q178="","",IF(AB178="Poor &lt;55",$AC$2*0.2%,IF(AND(AB178="Q",AA178&lt;&gt;"Wed"),$AC$2*0.4%,IF(AND(AB178="Q",AA178="Wed"),$AC$2*0.5%,IF(AND(AB178="Ave",U178=100),$AC$2*0.5%,IF(AND(AB178="ave",U178="",N178=1,AG178="Bush"),$AC$2*1%,IF(AND(AB178="ave",U178="",Q178&gt;100),$AC$2*1.3%,IF(AND(AB178="ave",U178=""),$AC$2*1.2%,IF(AND(AB178="Ave",U178=200),$AC$2*1%,IF(AND(AB178="Best",U178=200),$AC$2*1.5%,IF(AND(AB178="Best",U178="",K178&lt;&gt;"Pro Syd"),$AC$2*0.5%,IF(AND(AB178="Best",U178=""),$AC$2*1%,IF(AND(AB178="Best",U178=100,Table1[[#This Row],[State]]="NSW"),$AC$2*0.4%,IF(AND(AB178="Best",U178=100),$AC$2*1%,IF(Table1[[#This Row],[Adj]]="Nat OK",$AC$2*0.5%,"xxx")))))))))))))))</f>
        <v/>
      </c>
      <c r="AD178" s="133" t="str">
        <f t="shared" si="37"/>
        <v/>
      </c>
      <c r="AE178" s="133" t="str">
        <f t="shared" si="38"/>
        <v/>
      </c>
      <c r="AF178" s="133" t="str">
        <f>VLOOKUP(Table1[[#This Row],[Track]],$F$2672:$H$2715,2,FALSE)</f>
        <v>Vic</v>
      </c>
      <c r="AG178" s="133" t="str">
        <f>VLOOKUP(Table1[[#This Row],[Track]],$F$2672:$H$2715,3,FALSE)</f>
        <v>-</v>
      </c>
      <c r="AH178" s="133" t="str">
        <f>IF(Table1[[#This Row],[Date]]&lt;$AH$2,"",IF(Table1[[#This Row],[Date]]&lt;$AH$3,"Edge","Elite Combo"))</f>
        <v/>
      </c>
      <c r="AI178" s="218">
        <f>Table1[[#This Row],[Time]]</f>
        <v>0.64930555555555558</v>
      </c>
      <c r="AJ178" s="219" t="str">
        <f>Table1[[#This Row],[Track]]</f>
        <v>Caulfield</v>
      </c>
      <c r="AK178" s="216">
        <f>Table1[[#This Row],[Race ]]</f>
        <v>7</v>
      </c>
      <c r="AL178" s="219">
        <f>Table1[[#This Row],[TAB]]</f>
        <v>7</v>
      </c>
      <c r="AM178" s="219" t="str">
        <f>Table1[[#This Row],[Selection]]</f>
        <v>Benedetta</v>
      </c>
      <c r="AN178" s="220" t="str">
        <f>Table1[[#This Row],[Sources]]</f>
        <v/>
      </c>
      <c r="AO178" s="219" t="str">
        <f>Table1[[#This Row],[Scale Bet]]</f>
        <v/>
      </c>
    </row>
    <row r="179" spans="5:41" ht="16.5" customHeight="1" x14ac:dyDescent="0.25">
      <c r="E179" s="185">
        <v>45171</v>
      </c>
      <c r="F179" s="35">
        <v>0.67152777777777783</v>
      </c>
      <c r="G179" s="36" t="s">
        <v>28</v>
      </c>
      <c r="H179" s="36">
        <v>8</v>
      </c>
      <c r="I179" s="36">
        <v>5</v>
      </c>
      <c r="J179" s="36" t="s">
        <v>842</v>
      </c>
      <c r="K179" s="36" t="s">
        <v>13</v>
      </c>
      <c r="L179" s="165">
        <v>11</v>
      </c>
      <c r="M179" s="134">
        <f t="shared" si="26"/>
        <v>11</v>
      </c>
      <c r="N179" s="36">
        <f t="shared" si="27"/>
        <v>1</v>
      </c>
      <c r="O179" s="135" t="str">
        <f t="shared" si="28"/>
        <v>Nat-11</v>
      </c>
      <c r="P179" s="186" t="str">
        <f t="shared" si="29"/>
        <v/>
      </c>
      <c r="Q179" s="187">
        <f t="shared" si="30"/>
        <v>44</v>
      </c>
      <c r="R179" s="150"/>
      <c r="S179" s="187" t="str">
        <f t="shared" si="31"/>
        <v/>
      </c>
      <c r="T179" s="136" t="str">
        <f t="shared" si="32"/>
        <v>Fender</v>
      </c>
      <c r="U179" s="137" t="str">
        <f>IF(P179="","",IF(N179=1,"",IF(Q179="","",IF(Q179&lt;=100,100,IF(Table1[[#This Row],[Day]]="Wed",100,200)))))</f>
        <v/>
      </c>
      <c r="V179" s="137" t="str">
        <f t="shared" si="33"/>
        <v/>
      </c>
      <c r="W179" s="137" t="str">
        <f t="shared" si="34"/>
        <v/>
      </c>
      <c r="X179" s="133">
        <f>100</f>
        <v>100</v>
      </c>
      <c r="Y179" s="133" t="str">
        <f t="shared" si="35"/>
        <v/>
      </c>
      <c r="Z179" s="133">
        <f t="shared" si="36"/>
        <v>-100</v>
      </c>
      <c r="AA179" s="134" t="str">
        <f>TEXT(Table1[[#This Row],[Date]],"DDD")</f>
        <v>Sat</v>
      </c>
      <c r="AB179" s="133" t="str">
        <f>IF(OR(G179="Doomben",G179="Eagle Farm"),"Q",IF(AND(Q179&gt;1,Q179&lt;55,Table1[[#This Row],[Source]]="Nat"),"Nat OK",IF(AND(Table1[[#This Row],[Source]]&lt;&gt;"Nat",Q179&lt;55),"Poor &lt;55",IF(OR(G179="Randwick",G179="Flemington",G179="Caulfield",G179="Sandown Lake",G179="Sandown Hill"),"Best","ave"))))</f>
        <v>Q</v>
      </c>
      <c r="AC179" s="133">
        <f>IF(Q179="","",IF(AB179="Poor &lt;55",$AC$2*0.2%,IF(AND(AB179="Q",AA179&lt;&gt;"Wed"),$AC$2*0.4%,IF(AND(AB179="Q",AA179="Wed"),$AC$2*0.5%,IF(AND(AB179="Ave",U179=100),$AC$2*0.5%,IF(AND(AB179="ave",U179="",N179=1,AG179="Bush"),$AC$2*1%,IF(AND(AB179="ave",U179="",Q179&gt;100),$AC$2*1.3%,IF(AND(AB179="ave",U179=""),$AC$2*1.2%,IF(AND(AB179="Ave",U179=200),$AC$2*1%,IF(AND(AB179="Best",U179=200),$AC$2*1.5%,IF(AND(AB179="Best",U179="",K179&lt;&gt;"Pro Syd"),$AC$2*0.5%,IF(AND(AB179="Best",U179=""),$AC$2*1%,IF(AND(AB179="Best",U179=100,Table1[[#This Row],[State]]="NSW"),$AC$2*0.4%,IF(AND(AB179="Best",U179=100),$AC$2*1%,IF(Table1[[#This Row],[Adj]]="Nat OK",$AC$2*0.5%,"xxx")))))))))))))))</f>
        <v>40</v>
      </c>
      <c r="AD179" s="133" t="str">
        <f t="shared" si="37"/>
        <v/>
      </c>
      <c r="AE179" s="133">
        <f t="shared" si="38"/>
        <v>-40</v>
      </c>
      <c r="AF179" s="133" t="str">
        <f>VLOOKUP(Table1[[#This Row],[Track]],$F$2672:$H$2715,2,FALSE)</f>
        <v>Qld</v>
      </c>
      <c r="AG179" s="133" t="str">
        <f>VLOOKUP(Table1[[#This Row],[Track]],$F$2672:$H$2715,3,FALSE)</f>
        <v>-</v>
      </c>
      <c r="AH179" s="133" t="str">
        <f>IF(Table1[[#This Row],[Date]]&lt;$AH$2,"",IF(Table1[[#This Row],[Date]]&lt;$AH$3,"Edge","Elite Combo"))</f>
        <v/>
      </c>
      <c r="AI179" s="218">
        <f>Table1[[#This Row],[Time]]</f>
        <v>0.67152777777777783</v>
      </c>
      <c r="AJ179" s="219" t="str">
        <f>Table1[[#This Row],[Track]]</f>
        <v>Eagle Farm</v>
      </c>
      <c r="AK179" s="216">
        <f>Table1[[#This Row],[Race ]]</f>
        <v>8</v>
      </c>
      <c r="AL179" s="219">
        <f>Table1[[#This Row],[TAB]]</f>
        <v>5</v>
      </c>
      <c r="AM179" s="219" t="str">
        <f>Table1[[#This Row],[Selection]]</f>
        <v>Fender</v>
      </c>
      <c r="AN179" s="220" t="str">
        <f>Table1[[#This Row],[Sources]]</f>
        <v>Nat-11</v>
      </c>
      <c r="AO179" s="219">
        <f>Table1[[#This Row],[Scale Bet]]</f>
        <v>40</v>
      </c>
    </row>
    <row r="180" spans="5:41" ht="16.5" customHeight="1" x14ac:dyDescent="0.25">
      <c r="E180" s="185">
        <v>45171</v>
      </c>
      <c r="F180" s="35">
        <v>0.67708333333333337</v>
      </c>
      <c r="G180" s="36" t="s">
        <v>201</v>
      </c>
      <c r="H180" s="36">
        <v>8</v>
      </c>
      <c r="I180" s="36">
        <v>6</v>
      </c>
      <c r="J180" s="36" t="s">
        <v>641</v>
      </c>
      <c r="K180" s="36" t="s">
        <v>40</v>
      </c>
      <c r="L180" s="165">
        <v>10</v>
      </c>
      <c r="M180" s="134">
        <f t="shared" si="26"/>
        <v>20</v>
      </c>
      <c r="N180" s="36">
        <f t="shared" si="27"/>
        <v>2</v>
      </c>
      <c r="O180" s="135" t="str">
        <f t="shared" si="28"/>
        <v>Edge-10/Pro Mel-10</v>
      </c>
      <c r="P180" s="186" t="str">
        <f t="shared" si="29"/>
        <v>OK</v>
      </c>
      <c r="Q180" s="187">
        <f t="shared" si="30"/>
        <v>80</v>
      </c>
      <c r="R180" s="150">
        <v>2.8</v>
      </c>
      <c r="S180" s="187">
        <f t="shared" si="31"/>
        <v>224</v>
      </c>
      <c r="T180" s="136" t="str">
        <f t="shared" si="32"/>
        <v>Asfoora</v>
      </c>
      <c r="U180" s="137">
        <f>IF(P180="","",IF(N180=1,"",IF(Q180="","",IF(Q180&lt;=100,100,IF(Table1[[#This Row],[Day]]="Wed",100,200)))))</f>
        <v>100</v>
      </c>
      <c r="V180" s="137">
        <f t="shared" si="33"/>
        <v>280</v>
      </c>
      <c r="W180" s="137">
        <f t="shared" si="34"/>
        <v>180</v>
      </c>
      <c r="X180" s="133">
        <f>100</f>
        <v>100</v>
      </c>
      <c r="Y180" s="133">
        <f t="shared" si="35"/>
        <v>280</v>
      </c>
      <c r="Z180" s="133">
        <f t="shared" si="36"/>
        <v>180</v>
      </c>
      <c r="AA180" s="134" t="str">
        <f>TEXT(Table1[[#This Row],[Date]],"DDD")</f>
        <v>Sat</v>
      </c>
      <c r="AB180" s="133" t="str">
        <f>IF(OR(G180="Doomben",G180="Eagle Farm"),"Q",IF(AND(Q180&gt;1,Q180&lt;55,Table1[[#This Row],[Source]]="Nat"),"Nat OK",IF(AND(Table1[[#This Row],[Source]]&lt;&gt;"Nat",Q180&lt;55),"Poor &lt;55",IF(OR(G180="Randwick",G180="Flemington",G180="Caulfield",G180="Sandown Lake",G180="Sandown Hill"),"Best","ave"))))</f>
        <v>Best</v>
      </c>
      <c r="AC180" s="133">
        <f>IF(Q180="","",IF(AB180="Poor &lt;55",$AC$2*0.2%,IF(AND(AB180="Q",AA180&lt;&gt;"Wed"),$AC$2*0.4%,IF(AND(AB180="Q",AA180="Wed"),$AC$2*0.5%,IF(AND(AB180="Ave",U180=100),$AC$2*0.5%,IF(AND(AB180="ave",U180="",N180=1,AG180="Bush"),$AC$2*1%,IF(AND(AB180="ave",U180="",Q180&gt;100),$AC$2*1.3%,IF(AND(AB180="ave",U180=""),$AC$2*1.2%,IF(AND(AB180="Ave",U180=200),$AC$2*1%,IF(AND(AB180="Best",U180=200),$AC$2*1.5%,IF(AND(AB180="Best",U180="",K180&lt;&gt;"Pro Syd"),$AC$2*0.5%,IF(AND(AB180="Best",U180=""),$AC$2*1%,IF(AND(AB180="Best",U180=100,Table1[[#This Row],[State]]="NSW"),$AC$2*0.4%,IF(AND(AB180="Best",U180=100),$AC$2*1%,IF(Table1[[#This Row],[Adj]]="Nat OK",$AC$2*0.5%,"xxx")))))))))))))))</f>
        <v>100</v>
      </c>
      <c r="AD180" s="133">
        <f t="shared" si="37"/>
        <v>280</v>
      </c>
      <c r="AE180" s="133">
        <f t="shared" si="38"/>
        <v>180</v>
      </c>
      <c r="AF180" s="133" t="str">
        <f>VLOOKUP(Table1[[#This Row],[Track]],$F$2672:$H$2715,2,FALSE)</f>
        <v>Vic</v>
      </c>
      <c r="AG180" s="133" t="str">
        <f>VLOOKUP(Table1[[#This Row],[Track]],$F$2672:$H$2715,3,FALSE)</f>
        <v>-</v>
      </c>
      <c r="AH180" s="133" t="str">
        <f>IF(Table1[[#This Row],[Date]]&lt;$AH$2,"",IF(Table1[[#This Row],[Date]]&lt;$AH$3,"Edge","Elite Combo"))</f>
        <v/>
      </c>
      <c r="AI180" s="218">
        <f>Table1[[#This Row],[Time]]</f>
        <v>0.67708333333333337</v>
      </c>
      <c r="AJ180" s="219" t="str">
        <f>Table1[[#This Row],[Track]]</f>
        <v>Caulfield</v>
      </c>
      <c r="AK180" s="216">
        <f>Table1[[#This Row],[Race ]]</f>
        <v>8</v>
      </c>
      <c r="AL180" s="219">
        <f>Table1[[#This Row],[TAB]]</f>
        <v>6</v>
      </c>
      <c r="AM180" s="219" t="str">
        <f>Table1[[#This Row],[Selection]]</f>
        <v>Asfoora</v>
      </c>
      <c r="AN180" s="220" t="str">
        <f>Table1[[#This Row],[Sources]]</f>
        <v>Edge-10/Pro Mel-10</v>
      </c>
      <c r="AO180" s="219">
        <f>Table1[[#This Row],[Scale Bet]]</f>
        <v>100</v>
      </c>
    </row>
    <row r="181" spans="5:41" ht="16.5" customHeight="1" x14ac:dyDescent="0.25">
      <c r="E181" s="185">
        <v>45171</v>
      </c>
      <c r="F181" s="35">
        <v>0.67708333333333337</v>
      </c>
      <c r="G181" s="36" t="s">
        <v>201</v>
      </c>
      <c r="H181" s="36">
        <v>8</v>
      </c>
      <c r="I181" s="36">
        <v>6</v>
      </c>
      <c r="J181" s="36" t="s">
        <v>641</v>
      </c>
      <c r="K181" s="36" t="s">
        <v>18</v>
      </c>
      <c r="L181" s="165">
        <v>10</v>
      </c>
      <c r="M181" s="134" t="str">
        <f t="shared" si="26"/>
        <v/>
      </c>
      <c r="N181" s="36" t="str">
        <f t="shared" si="27"/>
        <v/>
      </c>
      <c r="O181" s="135" t="str">
        <f t="shared" si="28"/>
        <v/>
      </c>
      <c r="P181" s="186" t="str">
        <f t="shared" si="29"/>
        <v>OK</v>
      </c>
      <c r="Q181" s="187" t="str">
        <f t="shared" si="30"/>
        <v/>
      </c>
      <c r="R181" s="150">
        <v>2.8</v>
      </c>
      <c r="S181" s="187" t="str">
        <f t="shared" si="31"/>
        <v/>
      </c>
      <c r="T181" s="136" t="str">
        <f t="shared" si="32"/>
        <v>Asfoora</v>
      </c>
      <c r="U181" s="137" t="str">
        <f>IF(P181="","",IF(N181=1,"",IF(Q181="","",IF(Q181&lt;=100,100,IF(Table1[[#This Row],[Day]]="Wed",100,200)))))</f>
        <v/>
      </c>
      <c r="V181" s="137" t="str">
        <f t="shared" si="33"/>
        <v/>
      </c>
      <c r="W181" s="137" t="str">
        <f t="shared" si="34"/>
        <v/>
      </c>
      <c r="X181" s="133">
        <f>100</f>
        <v>100</v>
      </c>
      <c r="Y181" s="133">
        <f t="shared" si="35"/>
        <v>280</v>
      </c>
      <c r="Z181" s="133">
        <f t="shared" si="36"/>
        <v>180</v>
      </c>
      <c r="AA181" s="134" t="str">
        <f>TEXT(Table1[[#This Row],[Date]],"DDD")</f>
        <v>Sat</v>
      </c>
      <c r="AB181" s="133" t="str">
        <f>IF(OR(G181="Doomben",G181="Eagle Farm"),"Q",IF(AND(Q181&gt;1,Q181&lt;55,Table1[[#This Row],[Source]]="Nat"),"Nat OK",IF(AND(Table1[[#This Row],[Source]]&lt;&gt;"Nat",Q181&lt;55),"Poor &lt;55",IF(OR(G181="Randwick",G181="Flemington",G181="Caulfield",G181="Sandown Lake",G181="Sandown Hill"),"Best","ave"))))</f>
        <v>Best</v>
      </c>
      <c r="AC181" s="133" t="str">
        <f>IF(Q181="","",IF(AB181="Poor &lt;55",$AC$2*0.2%,IF(AND(AB181="Q",AA181&lt;&gt;"Wed"),$AC$2*0.4%,IF(AND(AB181="Q",AA181="Wed"),$AC$2*0.5%,IF(AND(AB181="Ave",U181=100),$AC$2*0.5%,IF(AND(AB181="ave",U181="",N181=1,AG181="Bush"),$AC$2*1%,IF(AND(AB181="ave",U181="",Q181&gt;100),$AC$2*1.3%,IF(AND(AB181="ave",U181=""),$AC$2*1.2%,IF(AND(AB181="Ave",U181=200),$AC$2*1%,IF(AND(AB181="Best",U181=200),$AC$2*1.5%,IF(AND(AB181="Best",U181="",K181&lt;&gt;"Pro Syd"),$AC$2*0.5%,IF(AND(AB181="Best",U181=""),$AC$2*1%,IF(AND(AB181="Best",U181=100,Table1[[#This Row],[State]]="NSW"),$AC$2*0.4%,IF(AND(AB181="Best",U181=100),$AC$2*1%,IF(Table1[[#This Row],[Adj]]="Nat OK",$AC$2*0.5%,"xxx")))))))))))))))</f>
        <v/>
      </c>
      <c r="AD181" s="133" t="str">
        <f t="shared" si="37"/>
        <v/>
      </c>
      <c r="AE181" s="133" t="str">
        <f t="shared" si="38"/>
        <v/>
      </c>
      <c r="AF181" s="133" t="str">
        <f>VLOOKUP(Table1[[#This Row],[Track]],$F$2672:$H$2715,2,FALSE)</f>
        <v>Vic</v>
      </c>
      <c r="AG181" s="133" t="str">
        <f>VLOOKUP(Table1[[#This Row],[Track]],$F$2672:$H$2715,3,FALSE)</f>
        <v>-</v>
      </c>
      <c r="AH181" s="133" t="str">
        <f>IF(Table1[[#This Row],[Date]]&lt;$AH$2,"",IF(Table1[[#This Row],[Date]]&lt;$AH$3,"Edge","Elite Combo"))</f>
        <v/>
      </c>
      <c r="AI181" s="218">
        <f>Table1[[#This Row],[Time]]</f>
        <v>0.67708333333333337</v>
      </c>
      <c r="AJ181" s="219" t="str">
        <f>Table1[[#This Row],[Track]]</f>
        <v>Caulfield</v>
      </c>
      <c r="AK181" s="216">
        <f>Table1[[#This Row],[Race ]]</f>
        <v>8</v>
      </c>
      <c r="AL181" s="219">
        <f>Table1[[#This Row],[TAB]]</f>
        <v>6</v>
      </c>
      <c r="AM181" s="219" t="str">
        <f>Table1[[#This Row],[Selection]]</f>
        <v>Asfoora</v>
      </c>
      <c r="AN181" s="220" t="str">
        <f>Table1[[#This Row],[Sources]]</f>
        <v/>
      </c>
      <c r="AO181" s="219" t="str">
        <f>Table1[[#This Row],[Scale Bet]]</f>
        <v/>
      </c>
    </row>
    <row r="182" spans="5:41" ht="16.5" customHeight="1" x14ac:dyDescent="0.25">
      <c r="E182" s="185">
        <v>45171</v>
      </c>
      <c r="F182" s="35">
        <v>0.67708333333333337</v>
      </c>
      <c r="G182" s="36" t="s">
        <v>201</v>
      </c>
      <c r="H182" s="36">
        <v>8</v>
      </c>
      <c r="I182" s="36">
        <v>13</v>
      </c>
      <c r="J182" s="36" t="s">
        <v>481</v>
      </c>
      <c r="K182" s="36" t="s">
        <v>40</v>
      </c>
      <c r="L182" s="165">
        <v>10</v>
      </c>
      <c r="M182" s="134">
        <f t="shared" si="26"/>
        <v>23</v>
      </c>
      <c r="N182" s="36">
        <f t="shared" si="27"/>
        <v>2</v>
      </c>
      <c r="O182" s="135" t="str">
        <f t="shared" si="28"/>
        <v>Edge-10/Pro Mel-13</v>
      </c>
      <c r="P182" s="186" t="str">
        <f t="shared" si="29"/>
        <v>OK</v>
      </c>
      <c r="Q182" s="187">
        <f t="shared" si="30"/>
        <v>92</v>
      </c>
      <c r="R182" s="150"/>
      <c r="S182" s="187" t="str">
        <f t="shared" si="31"/>
        <v/>
      </c>
      <c r="T182" s="136" t="str">
        <f t="shared" si="32"/>
        <v>Magic Time</v>
      </c>
      <c r="U182" s="137">
        <f>IF(P182="","",IF(N182=1,"",IF(Q182="","",IF(Q182&lt;=100,100,IF(Table1[[#This Row],[Day]]="Wed",100,200)))))</f>
        <v>100</v>
      </c>
      <c r="V182" s="137" t="str">
        <f t="shared" si="33"/>
        <v/>
      </c>
      <c r="W182" s="137">
        <f t="shared" si="34"/>
        <v>-100</v>
      </c>
      <c r="X182" s="133">
        <f>100</f>
        <v>100</v>
      </c>
      <c r="Y182" s="133" t="str">
        <f t="shared" si="35"/>
        <v/>
      </c>
      <c r="Z182" s="133">
        <f t="shared" si="36"/>
        <v>-100</v>
      </c>
      <c r="AA182" s="134" t="str">
        <f>TEXT(Table1[[#This Row],[Date]],"DDD")</f>
        <v>Sat</v>
      </c>
      <c r="AB182" s="133" t="str">
        <f>IF(OR(G182="Doomben",G182="Eagle Farm"),"Q",IF(AND(Q182&gt;1,Q182&lt;55,Table1[[#This Row],[Source]]="Nat"),"Nat OK",IF(AND(Table1[[#This Row],[Source]]&lt;&gt;"Nat",Q182&lt;55),"Poor &lt;55",IF(OR(G182="Randwick",G182="Flemington",G182="Caulfield",G182="Sandown Lake",G182="Sandown Hill"),"Best","ave"))))</f>
        <v>Best</v>
      </c>
      <c r="AC182" s="133">
        <f>IF(Q182="","",IF(AB182="Poor &lt;55",$AC$2*0.2%,IF(AND(AB182="Q",AA182&lt;&gt;"Wed"),$AC$2*0.4%,IF(AND(AB182="Q",AA182="Wed"),$AC$2*0.5%,IF(AND(AB182="Ave",U182=100),$AC$2*0.5%,IF(AND(AB182="ave",U182="",N182=1,AG182="Bush"),$AC$2*1%,IF(AND(AB182="ave",U182="",Q182&gt;100),$AC$2*1.3%,IF(AND(AB182="ave",U182=""),$AC$2*1.2%,IF(AND(AB182="Ave",U182=200),$AC$2*1%,IF(AND(AB182="Best",U182=200),$AC$2*1.5%,IF(AND(AB182="Best",U182="",K182&lt;&gt;"Pro Syd"),$AC$2*0.5%,IF(AND(AB182="Best",U182=""),$AC$2*1%,IF(AND(AB182="Best",U182=100,Table1[[#This Row],[State]]="NSW"),$AC$2*0.4%,IF(AND(AB182="Best",U182=100),$AC$2*1%,IF(Table1[[#This Row],[Adj]]="Nat OK",$AC$2*0.5%,"xxx")))))))))))))))</f>
        <v>100</v>
      </c>
      <c r="AD182" s="133" t="str">
        <f t="shared" si="37"/>
        <v/>
      </c>
      <c r="AE182" s="133">
        <f t="shared" si="38"/>
        <v>-100</v>
      </c>
      <c r="AF182" s="133" t="str">
        <f>VLOOKUP(Table1[[#This Row],[Track]],$F$2672:$H$2715,2,FALSE)</f>
        <v>Vic</v>
      </c>
      <c r="AG182" s="133" t="str">
        <f>VLOOKUP(Table1[[#This Row],[Track]],$F$2672:$H$2715,3,FALSE)</f>
        <v>-</v>
      </c>
      <c r="AH182" s="133" t="str">
        <f>IF(Table1[[#This Row],[Date]]&lt;$AH$2,"",IF(Table1[[#This Row],[Date]]&lt;$AH$3,"Edge","Elite Combo"))</f>
        <v/>
      </c>
      <c r="AI182" s="218">
        <f>Table1[[#This Row],[Time]]</f>
        <v>0.67708333333333337</v>
      </c>
      <c r="AJ182" s="219" t="str">
        <f>Table1[[#This Row],[Track]]</f>
        <v>Caulfield</v>
      </c>
      <c r="AK182" s="216">
        <f>Table1[[#This Row],[Race ]]</f>
        <v>8</v>
      </c>
      <c r="AL182" s="219">
        <f>Table1[[#This Row],[TAB]]</f>
        <v>13</v>
      </c>
      <c r="AM182" s="219" t="str">
        <f>Table1[[#This Row],[Selection]]</f>
        <v>Magic Time</v>
      </c>
      <c r="AN182" s="220" t="str">
        <f>Table1[[#This Row],[Sources]]</f>
        <v>Edge-10/Pro Mel-13</v>
      </c>
      <c r="AO182" s="219">
        <f>Table1[[#This Row],[Scale Bet]]</f>
        <v>100</v>
      </c>
    </row>
    <row r="183" spans="5:41" ht="16.5" customHeight="1" x14ac:dyDescent="0.25">
      <c r="E183" s="185">
        <v>45171</v>
      </c>
      <c r="F183" s="35">
        <v>0.67708333333333337</v>
      </c>
      <c r="G183" s="36" t="s">
        <v>201</v>
      </c>
      <c r="H183" s="36">
        <v>8</v>
      </c>
      <c r="I183" s="36">
        <v>13</v>
      </c>
      <c r="J183" s="36" t="s">
        <v>481</v>
      </c>
      <c r="K183" s="36" t="s">
        <v>18</v>
      </c>
      <c r="L183" s="165">
        <v>13</v>
      </c>
      <c r="M183" s="134" t="str">
        <f t="shared" si="26"/>
        <v/>
      </c>
      <c r="N183" s="36" t="str">
        <f t="shared" si="27"/>
        <v/>
      </c>
      <c r="O183" s="135" t="str">
        <f t="shared" si="28"/>
        <v/>
      </c>
      <c r="P183" s="186" t="str">
        <f t="shared" si="29"/>
        <v>OK</v>
      </c>
      <c r="Q183" s="187" t="str">
        <f t="shared" si="30"/>
        <v/>
      </c>
      <c r="R183" s="150"/>
      <c r="S183" s="187" t="str">
        <f t="shared" si="31"/>
        <v/>
      </c>
      <c r="T183" s="136" t="str">
        <f t="shared" si="32"/>
        <v>Magic Time</v>
      </c>
      <c r="U183" s="137" t="str">
        <f>IF(P183="","",IF(N183=1,"",IF(Q183="","",IF(Q183&lt;=100,100,IF(Table1[[#This Row],[Day]]="Wed",100,200)))))</f>
        <v/>
      </c>
      <c r="V183" s="137" t="str">
        <f t="shared" si="33"/>
        <v/>
      </c>
      <c r="W183" s="137" t="str">
        <f t="shared" si="34"/>
        <v/>
      </c>
      <c r="X183" s="133">
        <f>100</f>
        <v>100</v>
      </c>
      <c r="Y183" s="133" t="str">
        <f t="shared" si="35"/>
        <v/>
      </c>
      <c r="Z183" s="133">
        <f t="shared" si="36"/>
        <v>-100</v>
      </c>
      <c r="AA183" s="134" t="str">
        <f>TEXT(Table1[[#This Row],[Date]],"DDD")</f>
        <v>Sat</v>
      </c>
      <c r="AB183" s="133" t="str">
        <f>IF(OR(G183="Doomben",G183="Eagle Farm"),"Q",IF(AND(Q183&gt;1,Q183&lt;55,Table1[[#This Row],[Source]]="Nat"),"Nat OK",IF(AND(Table1[[#This Row],[Source]]&lt;&gt;"Nat",Q183&lt;55),"Poor &lt;55",IF(OR(G183="Randwick",G183="Flemington",G183="Caulfield",G183="Sandown Lake",G183="Sandown Hill"),"Best","ave"))))</f>
        <v>Best</v>
      </c>
      <c r="AC183" s="133" t="str">
        <f>IF(Q183="","",IF(AB183="Poor &lt;55",$AC$2*0.2%,IF(AND(AB183="Q",AA183&lt;&gt;"Wed"),$AC$2*0.4%,IF(AND(AB183="Q",AA183="Wed"),$AC$2*0.5%,IF(AND(AB183="Ave",U183=100),$AC$2*0.5%,IF(AND(AB183="ave",U183="",N183=1,AG183="Bush"),$AC$2*1%,IF(AND(AB183="ave",U183="",Q183&gt;100),$AC$2*1.3%,IF(AND(AB183="ave",U183=""),$AC$2*1.2%,IF(AND(AB183="Ave",U183=200),$AC$2*1%,IF(AND(AB183="Best",U183=200),$AC$2*1.5%,IF(AND(AB183="Best",U183="",K183&lt;&gt;"Pro Syd"),$AC$2*0.5%,IF(AND(AB183="Best",U183=""),$AC$2*1%,IF(AND(AB183="Best",U183=100,Table1[[#This Row],[State]]="NSW"),$AC$2*0.4%,IF(AND(AB183="Best",U183=100),$AC$2*1%,IF(Table1[[#This Row],[Adj]]="Nat OK",$AC$2*0.5%,"xxx")))))))))))))))</f>
        <v/>
      </c>
      <c r="AD183" s="133" t="str">
        <f t="shared" si="37"/>
        <v/>
      </c>
      <c r="AE183" s="133" t="str">
        <f t="shared" si="38"/>
        <v/>
      </c>
      <c r="AF183" s="133" t="str">
        <f>VLOOKUP(Table1[[#This Row],[Track]],$F$2672:$H$2715,2,FALSE)</f>
        <v>Vic</v>
      </c>
      <c r="AG183" s="133" t="str">
        <f>VLOOKUP(Table1[[#This Row],[Track]],$F$2672:$H$2715,3,FALSE)</f>
        <v>-</v>
      </c>
      <c r="AH183" s="133" t="str">
        <f>IF(Table1[[#This Row],[Date]]&lt;$AH$2,"",IF(Table1[[#This Row],[Date]]&lt;$AH$3,"Edge","Elite Combo"))</f>
        <v/>
      </c>
      <c r="AI183" s="218">
        <f>Table1[[#This Row],[Time]]</f>
        <v>0.67708333333333337</v>
      </c>
      <c r="AJ183" s="219" t="str">
        <f>Table1[[#This Row],[Track]]</f>
        <v>Caulfield</v>
      </c>
      <c r="AK183" s="216">
        <f>Table1[[#This Row],[Race ]]</f>
        <v>8</v>
      </c>
      <c r="AL183" s="219">
        <f>Table1[[#This Row],[TAB]]</f>
        <v>13</v>
      </c>
      <c r="AM183" s="219" t="str">
        <f>Table1[[#This Row],[Selection]]</f>
        <v>Magic Time</v>
      </c>
      <c r="AN183" s="220" t="str">
        <f>Table1[[#This Row],[Sources]]</f>
        <v/>
      </c>
      <c r="AO183" s="219" t="str">
        <f>Table1[[#This Row],[Scale Bet]]</f>
        <v/>
      </c>
    </row>
    <row r="184" spans="5:41" ht="16.5" customHeight="1" x14ac:dyDescent="0.25">
      <c r="E184" s="185">
        <v>45171</v>
      </c>
      <c r="F184" s="35">
        <v>0.71527777777777779</v>
      </c>
      <c r="G184" s="36" t="s">
        <v>22</v>
      </c>
      <c r="H184" s="36">
        <v>10</v>
      </c>
      <c r="I184" s="36">
        <v>8</v>
      </c>
      <c r="J184" s="36" t="s">
        <v>617</v>
      </c>
      <c r="K184" s="36" t="s">
        <v>1</v>
      </c>
      <c r="L184" s="165">
        <v>10</v>
      </c>
      <c r="M184" s="134">
        <f t="shared" si="26"/>
        <v>23</v>
      </c>
      <c r="N184" s="36">
        <f t="shared" si="27"/>
        <v>2</v>
      </c>
      <c r="O184" s="135" t="str">
        <f t="shared" si="28"/>
        <v>E4-10/Nat-13</v>
      </c>
      <c r="P184" s="186" t="str">
        <f t="shared" si="29"/>
        <v>OK</v>
      </c>
      <c r="Q184" s="187">
        <f t="shared" si="30"/>
        <v>92</v>
      </c>
      <c r="R184" s="150">
        <v>2.8</v>
      </c>
      <c r="S184" s="187">
        <f t="shared" si="31"/>
        <v>257.59999999999997</v>
      </c>
      <c r="T184" s="136" t="str">
        <f t="shared" si="32"/>
        <v>Garza Blanca</v>
      </c>
      <c r="U184" s="137">
        <f>IF(P184="","",IF(N184=1,"",IF(Q184="","",IF(Q184&lt;=100,100,IF(Table1[[#This Row],[Day]]="Wed",100,200)))))</f>
        <v>100</v>
      </c>
      <c r="V184" s="137">
        <f t="shared" si="33"/>
        <v>280</v>
      </c>
      <c r="W184" s="137">
        <f t="shared" si="34"/>
        <v>180</v>
      </c>
      <c r="X184" s="133">
        <f>100</f>
        <v>100</v>
      </c>
      <c r="Y184" s="133">
        <f t="shared" si="35"/>
        <v>280</v>
      </c>
      <c r="Z184" s="133">
        <f t="shared" si="36"/>
        <v>180</v>
      </c>
      <c r="AA184" s="134" t="str">
        <f>TEXT(Table1[[#This Row],[Date]],"DDD")</f>
        <v>Sat</v>
      </c>
      <c r="AB184" s="133" t="str">
        <f>IF(OR(G184="Doomben",G184="Eagle Farm"),"Q",IF(AND(Q184&gt;1,Q184&lt;55,Table1[[#This Row],[Source]]="Nat"),"Nat OK",IF(AND(Table1[[#This Row],[Source]]&lt;&gt;"Nat",Q184&lt;55),"Poor &lt;55",IF(OR(G184="Randwick",G184="Flemington",G184="Caulfield",G184="Sandown Lake",G184="Sandown Hill"),"Best","ave"))))</f>
        <v>Best</v>
      </c>
      <c r="AC184" s="133">
        <f>IF(Q184="","",IF(AB184="Poor &lt;55",$AC$2*0.2%,IF(AND(AB184="Q",AA184&lt;&gt;"Wed"),$AC$2*0.4%,IF(AND(AB184="Q",AA184="Wed"),$AC$2*0.5%,IF(AND(AB184="Ave",U184=100),$AC$2*0.5%,IF(AND(AB184="ave",U184="",N184=1,AG184="Bush"),$AC$2*1%,IF(AND(AB184="ave",U184="",Q184&gt;100),$AC$2*1.3%,IF(AND(AB184="ave",U184=""),$AC$2*1.2%,IF(AND(AB184="Ave",U184=200),$AC$2*1%,IF(AND(AB184="Best",U184=200),$AC$2*1.5%,IF(AND(AB184="Best",U184="",K184&lt;&gt;"Pro Syd"),$AC$2*0.5%,IF(AND(AB184="Best",U184=""),$AC$2*1%,IF(AND(AB184="Best",U184=100,Table1[[#This Row],[State]]="NSW"),$AC$2*0.4%,IF(AND(AB184="Best",U184=100),$AC$2*1%,IF(Table1[[#This Row],[Adj]]="Nat OK",$AC$2*0.5%,"xxx")))))))))))))))</f>
        <v>40</v>
      </c>
      <c r="AD184" s="133">
        <f t="shared" si="37"/>
        <v>112</v>
      </c>
      <c r="AE184" s="133">
        <f t="shared" si="38"/>
        <v>72</v>
      </c>
      <c r="AF184" s="133" t="str">
        <f>VLOOKUP(Table1[[#This Row],[Track]],$F$2672:$H$2715,2,FALSE)</f>
        <v>NSW</v>
      </c>
      <c r="AG184" s="133" t="str">
        <f>VLOOKUP(Table1[[#This Row],[Track]],$F$2672:$H$2715,3,FALSE)</f>
        <v>-</v>
      </c>
      <c r="AH184" s="133" t="str">
        <f>IF(Table1[[#This Row],[Date]]&lt;$AH$2,"",IF(Table1[[#This Row],[Date]]&lt;$AH$3,"Edge","Elite Combo"))</f>
        <v/>
      </c>
      <c r="AI184" s="218">
        <f>Table1[[#This Row],[Time]]</f>
        <v>0.71527777777777779</v>
      </c>
      <c r="AJ184" s="219" t="str">
        <f>Table1[[#This Row],[Track]]</f>
        <v>Randwick</v>
      </c>
      <c r="AK184" s="216">
        <f>Table1[[#This Row],[Race ]]</f>
        <v>10</v>
      </c>
      <c r="AL184" s="219">
        <f>Table1[[#This Row],[TAB]]</f>
        <v>8</v>
      </c>
      <c r="AM184" s="219" t="str">
        <f>Table1[[#This Row],[Selection]]</f>
        <v>Garza Blanca</v>
      </c>
      <c r="AN184" s="220" t="str">
        <f>Table1[[#This Row],[Sources]]</f>
        <v>E4-10/Nat-13</v>
      </c>
      <c r="AO184" s="219">
        <f>Table1[[#This Row],[Scale Bet]]</f>
        <v>40</v>
      </c>
    </row>
    <row r="185" spans="5:41" ht="16.5" customHeight="1" x14ac:dyDescent="0.25">
      <c r="E185" s="185">
        <v>45171</v>
      </c>
      <c r="F185" s="35">
        <v>0.71527777777777779</v>
      </c>
      <c r="G185" s="36" t="s">
        <v>22</v>
      </c>
      <c r="H185" s="36">
        <v>10</v>
      </c>
      <c r="I185" s="36">
        <v>8</v>
      </c>
      <c r="J185" s="36" t="s">
        <v>617</v>
      </c>
      <c r="K185" s="36" t="s">
        <v>13</v>
      </c>
      <c r="L185" s="165">
        <v>13</v>
      </c>
      <c r="M185" s="134" t="str">
        <f t="shared" si="26"/>
        <v/>
      </c>
      <c r="N185" s="36" t="str">
        <f t="shared" si="27"/>
        <v/>
      </c>
      <c r="O185" s="135" t="str">
        <f t="shared" si="28"/>
        <v/>
      </c>
      <c r="P185" s="186" t="str">
        <f t="shared" si="29"/>
        <v>OK</v>
      </c>
      <c r="Q185" s="187" t="str">
        <f t="shared" si="30"/>
        <v/>
      </c>
      <c r="R185" s="150">
        <v>2.8</v>
      </c>
      <c r="S185" s="187" t="str">
        <f t="shared" si="31"/>
        <v/>
      </c>
      <c r="T185" s="136" t="str">
        <f t="shared" si="32"/>
        <v>Garza Blanca</v>
      </c>
      <c r="U185" s="137" t="str">
        <f>IF(P185="","",IF(N185=1,"",IF(Q185="","",IF(Q185&lt;=100,100,IF(Table1[[#This Row],[Day]]="Wed",100,200)))))</f>
        <v/>
      </c>
      <c r="V185" s="137" t="str">
        <f t="shared" si="33"/>
        <v/>
      </c>
      <c r="W185" s="137" t="str">
        <f t="shared" si="34"/>
        <v/>
      </c>
      <c r="X185" s="133">
        <f>100</f>
        <v>100</v>
      </c>
      <c r="Y185" s="133">
        <f t="shared" si="35"/>
        <v>280</v>
      </c>
      <c r="Z185" s="133">
        <f t="shared" si="36"/>
        <v>180</v>
      </c>
      <c r="AA185" s="134" t="str">
        <f>TEXT(Table1[[#This Row],[Date]],"DDD")</f>
        <v>Sat</v>
      </c>
      <c r="AB185" s="133" t="str">
        <f>IF(OR(G185="Doomben",G185="Eagle Farm"),"Q",IF(AND(Q185&gt;1,Q185&lt;55,Table1[[#This Row],[Source]]="Nat"),"Nat OK",IF(AND(Table1[[#This Row],[Source]]&lt;&gt;"Nat",Q185&lt;55),"Poor &lt;55",IF(OR(G185="Randwick",G185="Flemington",G185="Caulfield",G185="Sandown Lake",G185="Sandown Hill"),"Best","ave"))))</f>
        <v>Best</v>
      </c>
      <c r="AC185" s="133" t="str">
        <f>IF(Q185="","",IF(AB185="Poor &lt;55",$AC$2*0.2%,IF(AND(AB185="Q",AA185&lt;&gt;"Wed"),$AC$2*0.4%,IF(AND(AB185="Q",AA185="Wed"),$AC$2*0.5%,IF(AND(AB185="Ave",U185=100),$AC$2*0.5%,IF(AND(AB185="ave",U185="",N185=1,AG185="Bush"),$AC$2*1%,IF(AND(AB185="ave",U185="",Q185&gt;100),$AC$2*1.3%,IF(AND(AB185="ave",U185=""),$AC$2*1.2%,IF(AND(AB185="Ave",U185=200),$AC$2*1%,IF(AND(AB185="Best",U185=200),$AC$2*1.5%,IF(AND(AB185="Best",U185="",K185&lt;&gt;"Pro Syd"),$AC$2*0.5%,IF(AND(AB185="Best",U185=""),$AC$2*1%,IF(AND(AB185="Best",U185=100,Table1[[#This Row],[State]]="NSW"),$AC$2*0.4%,IF(AND(AB185="Best",U185=100),$AC$2*1%,IF(Table1[[#This Row],[Adj]]="Nat OK",$AC$2*0.5%,"xxx")))))))))))))))</f>
        <v/>
      </c>
      <c r="AD185" s="133" t="str">
        <f t="shared" si="37"/>
        <v/>
      </c>
      <c r="AE185" s="133" t="str">
        <f t="shared" si="38"/>
        <v/>
      </c>
      <c r="AF185" s="133" t="str">
        <f>VLOOKUP(Table1[[#This Row],[Track]],$F$2672:$H$2715,2,FALSE)</f>
        <v>NSW</v>
      </c>
      <c r="AG185" s="133" t="str">
        <f>VLOOKUP(Table1[[#This Row],[Track]],$F$2672:$H$2715,3,FALSE)</f>
        <v>-</v>
      </c>
      <c r="AH185" s="133" t="str">
        <f>IF(Table1[[#This Row],[Date]]&lt;$AH$2,"",IF(Table1[[#This Row],[Date]]&lt;$AH$3,"Edge","Elite Combo"))</f>
        <v/>
      </c>
      <c r="AI185" s="218">
        <f>Table1[[#This Row],[Time]]</f>
        <v>0.71527777777777779</v>
      </c>
      <c r="AJ185" s="219" t="str">
        <f>Table1[[#This Row],[Track]]</f>
        <v>Randwick</v>
      </c>
      <c r="AK185" s="216">
        <f>Table1[[#This Row],[Race ]]</f>
        <v>10</v>
      </c>
      <c r="AL185" s="219">
        <f>Table1[[#This Row],[TAB]]</f>
        <v>8</v>
      </c>
      <c r="AM185" s="219" t="str">
        <f>Table1[[#This Row],[Selection]]</f>
        <v>Garza Blanca</v>
      </c>
      <c r="AN185" s="220" t="str">
        <f>Table1[[#This Row],[Sources]]</f>
        <v/>
      </c>
      <c r="AO185" s="219" t="str">
        <f>Table1[[#This Row],[Scale Bet]]</f>
        <v/>
      </c>
    </row>
    <row r="186" spans="5:41" ht="16.5" customHeight="1" x14ac:dyDescent="0.25">
      <c r="E186" s="185">
        <v>45171</v>
      </c>
      <c r="F186" s="35">
        <v>0.72569444444444453</v>
      </c>
      <c r="G186" s="36" t="s">
        <v>201</v>
      </c>
      <c r="H186" s="36">
        <v>10</v>
      </c>
      <c r="I186" s="36">
        <v>14</v>
      </c>
      <c r="J186" s="36" t="s">
        <v>618</v>
      </c>
      <c r="K186" s="36" t="s">
        <v>1</v>
      </c>
      <c r="L186" s="165">
        <v>12</v>
      </c>
      <c r="M186" s="134">
        <f t="shared" si="26"/>
        <v>37</v>
      </c>
      <c r="N186" s="36">
        <f t="shared" si="27"/>
        <v>3</v>
      </c>
      <c r="O186" s="135" t="str">
        <f t="shared" si="28"/>
        <v>E4-12/Edge-12/Nat-13</v>
      </c>
      <c r="P186" s="186" t="str">
        <f t="shared" si="29"/>
        <v>OK</v>
      </c>
      <c r="Q186" s="187">
        <f t="shared" si="30"/>
        <v>148</v>
      </c>
      <c r="R186" s="150">
        <v>2.6</v>
      </c>
      <c r="S186" s="187">
        <f t="shared" si="31"/>
        <v>384.8</v>
      </c>
      <c r="T186" s="136" t="str">
        <f t="shared" si="32"/>
        <v>Devoted</v>
      </c>
      <c r="U186" s="137">
        <f>IF(P186="","",IF(N186=1,"",IF(Q186="","",IF(Q186&lt;=100,100,IF(Table1[[#This Row],[Day]]="Wed",100,200)))))</f>
        <v>200</v>
      </c>
      <c r="V186" s="137">
        <f t="shared" si="33"/>
        <v>520</v>
      </c>
      <c r="W186" s="137">
        <f t="shared" si="34"/>
        <v>320</v>
      </c>
      <c r="X186" s="133">
        <f>100</f>
        <v>100</v>
      </c>
      <c r="Y186" s="133">
        <f t="shared" si="35"/>
        <v>260</v>
      </c>
      <c r="Z186" s="133">
        <f t="shared" si="36"/>
        <v>160</v>
      </c>
      <c r="AA186" s="134" t="str">
        <f>TEXT(Table1[[#This Row],[Date]],"DDD")</f>
        <v>Sat</v>
      </c>
      <c r="AB186" s="133" t="str">
        <f>IF(OR(G186="Doomben",G186="Eagle Farm"),"Q",IF(AND(Q186&gt;1,Q186&lt;55,Table1[[#This Row],[Source]]="Nat"),"Nat OK",IF(AND(Table1[[#This Row],[Source]]&lt;&gt;"Nat",Q186&lt;55),"Poor &lt;55",IF(OR(G186="Randwick",G186="Flemington",G186="Caulfield",G186="Sandown Lake",G186="Sandown Hill"),"Best","ave"))))</f>
        <v>Best</v>
      </c>
      <c r="AC186" s="133">
        <f>IF(Q186="","",IF(AB186="Poor &lt;55",$AC$2*0.2%,IF(AND(AB186="Q",AA186&lt;&gt;"Wed"),$AC$2*0.4%,IF(AND(AB186="Q",AA186="Wed"),$AC$2*0.5%,IF(AND(AB186="Ave",U186=100),$AC$2*0.5%,IF(AND(AB186="ave",U186="",N186=1,AG186="Bush"),$AC$2*1%,IF(AND(AB186="ave",U186="",Q186&gt;100),$AC$2*1.3%,IF(AND(AB186="ave",U186=""),$AC$2*1.2%,IF(AND(AB186="Ave",U186=200),$AC$2*1%,IF(AND(AB186="Best",U186=200),$AC$2*1.5%,IF(AND(AB186="Best",U186="",K186&lt;&gt;"Pro Syd"),$AC$2*0.5%,IF(AND(AB186="Best",U186=""),$AC$2*1%,IF(AND(AB186="Best",U186=100,Table1[[#This Row],[State]]="NSW"),$AC$2*0.4%,IF(AND(AB186="Best",U186=100),$AC$2*1%,IF(Table1[[#This Row],[Adj]]="Nat OK",$AC$2*0.5%,"xxx")))))))))))))))</f>
        <v>150</v>
      </c>
      <c r="AD186" s="133">
        <f t="shared" si="37"/>
        <v>390</v>
      </c>
      <c r="AE186" s="133">
        <f t="shared" si="38"/>
        <v>240</v>
      </c>
      <c r="AF186" s="133" t="str">
        <f>VLOOKUP(Table1[[#This Row],[Track]],$F$2672:$H$2715,2,FALSE)</f>
        <v>Vic</v>
      </c>
      <c r="AG186" s="133" t="str">
        <f>VLOOKUP(Table1[[#This Row],[Track]],$F$2672:$H$2715,3,FALSE)</f>
        <v>-</v>
      </c>
      <c r="AH186" s="133" t="str">
        <f>IF(Table1[[#This Row],[Date]]&lt;$AH$2,"",IF(Table1[[#This Row],[Date]]&lt;$AH$3,"Edge","Elite Combo"))</f>
        <v/>
      </c>
      <c r="AI186" s="218">
        <f>Table1[[#This Row],[Time]]</f>
        <v>0.72569444444444453</v>
      </c>
      <c r="AJ186" s="219" t="str">
        <f>Table1[[#This Row],[Track]]</f>
        <v>Caulfield</v>
      </c>
      <c r="AK186" s="216">
        <f>Table1[[#This Row],[Race ]]</f>
        <v>10</v>
      </c>
      <c r="AL186" s="219">
        <f>Table1[[#This Row],[TAB]]</f>
        <v>14</v>
      </c>
      <c r="AM186" s="219" t="str">
        <f>Table1[[#This Row],[Selection]]</f>
        <v>Devoted</v>
      </c>
      <c r="AN186" s="220" t="str">
        <f>Table1[[#This Row],[Sources]]</f>
        <v>E4-12/Edge-12/Nat-13</v>
      </c>
      <c r="AO186" s="219">
        <f>Table1[[#This Row],[Scale Bet]]</f>
        <v>150</v>
      </c>
    </row>
    <row r="187" spans="5:41" ht="16.5" customHeight="1" x14ac:dyDescent="0.25">
      <c r="E187" s="185">
        <v>45171</v>
      </c>
      <c r="F187" s="35">
        <v>0.72569444444444453</v>
      </c>
      <c r="G187" s="36" t="s">
        <v>201</v>
      </c>
      <c r="H187" s="36">
        <v>10</v>
      </c>
      <c r="I187" s="36">
        <v>14</v>
      </c>
      <c r="J187" s="36" t="s">
        <v>618</v>
      </c>
      <c r="K187" s="36" t="s">
        <v>40</v>
      </c>
      <c r="L187" s="165">
        <v>12</v>
      </c>
      <c r="M187" s="134" t="str">
        <f t="shared" si="26"/>
        <v/>
      </c>
      <c r="N187" s="36" t="str">
        <f t="shared" si="27"/>
        <v/>
      </c>
      <c r="O187" s="135" t="str">
        <f t="shared" si="28"/>
        <v/>
      </c>
      <c r="P187" s="186" t="str">
        <f t="shared" si="29"/>
        <v>OK</v>
      </c>
      <c r="Q187" s="187" t="str">
        <f t="shared" si="30"/>
        <v/>
      </c>
      <c r="R187" s="150">
        <v>2.6</v>
      </c>
      <c r="S187" s="187" t="str">
        <f t="shared" si="31"/>
        <v/>
      </c>
      <c r="T187" s="136" t="str">
        <f t="shared" si="32"/>
        <v>Devoted</v>
      </c>
      <c r="U187" s="137" t="str">
        <f>IF(P187="","",IF(N187=1,"",IF(Q187="","",IF(Q187&lt;=100,100,IF(Table1[[#This Row],[Day]]="Wed",100,200)))))</f>
        <v/>
      </c>
      <c r="V187" s="137" t="str">
        <f t="shared" si="33"/>
        <v/>
      </c>
      <c r="W187" s="137" t="str">
        <f t="shared" si="34"/>
        <v/>
      </c>
      <c r="X187" s="133">
        <f>100</f>
        <v>100</v>
      </c>
      <c r="Y187" s="133">
        <f t="shared" si="35"/>
        <v>260</v>
      </c>
      <c r="Z187" s="133">
        <f t="shared" si="36"/>
        <v>160</v>
      </c>
      <c r="AA187" s="134" t="str">
        <f>TEXT(Table1[[#This Row],[Date]],"DDD")</f>
        <v>Sat</v>
      </c>
      <c r="AB187" s="133" t="str">
        <f>IF(OR(G187="Doomben",G187="Eagle Farm"),"Q",IF(AND(Q187&gt;1,Q187&lt;55,Table1[[#This Row],[Source]]="Nat"),"Nat OK",IF(AND(Table1[[#This Row],[Source]]&lt;&gt;"Nat",Q187&lt;55),"Poor &lt;55",IF(OR(G187="Randwick",G187="Flemington",G187="Caulfield",G187="Sandown Lake",G187="Sandown Hill"),"Best","ave"))))</f>
        <v>Best</v>
      </c>
      <c r="AC187" s="133" t="str">
        <f>IF(Q187="","",IF(AB187="Poor &lt;55",$AC$2*0.2%,IF(AND(AB187="Q",AA187&lt;&gt;"Wed"),$AC$2*0.4%,IF(AND(AB187="Q",AA187="Wed"),$AC$2*0.5%,IF(AND(AB187="Ave",U187=100),$AC$2*0.5%,IF(AND(AB187="ave",U187="",N187=1,AG187="Bush"),$AC$2*1%,IF(AND(AB187="ave",U187="",Q187&gt;100),$AC$2*1.3%,IF(AND(AB187="ave",U187=""),$AC$2*1.2%,IF(AND(AB187="Ave",U187=200),$AC$2*1%,IF(AND(AB187="Best",U187=200),$AC$2*1.5%,IF(AND(AB187="Best",U187="",K187&lt;&gt;"Pro Syd"),$AC$2*0.5%,IF(AND(AB187="Best",U187=""),$AC$2*1%,IF(AND(AB187="Best",U187=100,Table1[[#This Row],[State]]="NSW"),$AC$2*0.4%,IF(AND(AB187="Best",U187=100),$AC$2*1%,IF(Table1[[#This Row],[Adj]]="Nat OK",$AC$2*0.5%,"xxx")))))))))))))))</f>
        <v/>
      </c>
      <c r="AD187" s="133" t="str">
        <f t="shared" si="37"/>
        <v/>
      </c>
      <c r="AE187" s="133" t="str">
        <f t="shared" si="38"/>
        <v/>
      </c>
      <c r="AF187" s="133" t="str">
        <f>VLOOKUP(Table1[[#This Row],[Track]],$F$2672:$H$2715,2,FALSE)</f>
        <v>Vic</v>
      </c>
      <c r="AG187" s="133" t="str">
        <f>VLOOKUP(Table1[[#This Row],[Track]],$F$2672:$H$2715,3,FALSE)</f>
        <v>-</v>
      </c>
      <c r="AH187" s="133" t="str">
        <f>IF(Table1[[#This Row],[Date]]&lt;$AH$2,"",IF(Table1[[#This Row],[Date]]&lt;$AH$3,"Edge","Elite Combo"))</f>
        <v/>
      </c>
      <c r="AI187" s="218">
        <f>Table1[[#This Row],[Time]]</f>
        <v>0.72569444444444453</v>
      </c>
      <c r="AJ187" s="219" t="str">
        <f>Table1[[#This Row],[Track]]</f>
        <v>Caulfield</v>
      </c>
      <c r="AK187" s="216">
        <f>Table1[[#This Row],[Race ]]</f>
        <v>10</v>
      </c>
      <c r="AL187" s="219">
        <f>Table1[[#This Row],[TAB]]</f>
        <v>14</v>
      </c>
      <c r="AM187" s="219" t="str">
        <f>Table1[[#This Row],[Selection]]</f>
        <v>Devoted</v>
      </c>
      <c r="AN187" s="220" t="str">
        <f>Table1[[#This Row],[Sources]]</f>
        <v/>
      </c>
      <c r="AO187" s="219" t="str">
        <f>Table1[[#This Row],[Scale Bet]]</f>
        <v/>
      </c>
    </row>
    <row r="188" spans="5:41" ht="16.5" customHeight="1" x14ac:dyDescent="0.25">
      <c r="E188" s="185">
        <v>45171</v>
      </c>
      <c r="F188" s="35">
        <v>0.72569444444444453</v>
      </c>
      <c r="G188" s="36" t="s">
        <v>201</v>
      </c>
      <c r="H188" s="36">
        <v>10</v>
      </c>
      <c r="I188" s="36">
        <v>14</v>
      </c>
      <c r="J188" s="36" t="s">
        <v>618</v>
      </c>
      <c r="K188" s="36" t="s">
        <v>13</v>
      </c>
      <c r="L188" s="165">
        <v>13</v>
      </c>
      <c r="M188" s="134" t="str">
        <f t="shared" si="26"/>
        <v/>
      </c>
      <c r="N188" s="36" t="str">
        <f t="shared" si="27"/>
        <v/>
      </c>
      <c r="O188" s="135" t="str">
        <f t="shared" si="28"/>
        <v/>
      </c>
      <c r="P188" s="186" t="str">
        <f t="shared" si="29"/>
        <v>OK</v>
      </c>
      <c r="Q188" s="187" t="str">
        <f t="shared" si="30"/>
        <v/>
      </c>
      <c r="R188" s="150">
        <v>2.6</v>
      </c>
      <c r="S188" s="187" t="str">
        <f t="shared" si="31"/>
        <v/>
      </c>
      <c r="T188" s="136" t="str">
        <f t="shared" si="32"/>
        <v>Devoted</v>
      </c>
      <c r="U188" s="137" t="str">
        <f>IF(P188="","",IF(N188=1,"",IF(Q188="","",IF(Q188&lt;=100,100,IF(Table1[[#This Row],[Day]]="Wed",100,200)))))</f>
        <v/>
      </c>
      <c r="V188" s="137" t="str">
        <f t="shared" si="33"/>
        <v/>
      </c>
      <c r="W188" s="137" t="str">
        <f t="shared" si="34"/>
        <v/>
      </c>
      <c r="X188" s="133">
        <f>100</f>
        <v>100</v>
      </c>
      <c r="Y188" s="133">
        <f t="shared" si="35"/>
        <v>260</v>
      </c>
      <c r="Z188" s="133">
        <f t="shared" si="36"/>
        <v>160</v>
      </c>
      <c r="AA188" s="134" t="str">
        <f>TEXT(Table1[[#This Row],[Date]],"DDD")</f>
        <v>Sat</v>
      </c>
      <c r="AB188" s="133" t="str">
        <f>IF(OR(G188="Doomben",G188="Eagle Farm"),"Q",IF(AND(Q188&gt;1,Q188&lt;55,Table1[[#This Row],[Source]]="Nat"),"Nat OK",IF(AND(Table1[[#This Row],[Source]]&lt;&gt;"Nat",Q188&lt;55),"Poor &lt;55",IF(OR(G188="Randwick",G188="Flemington",G188="Caulfield",G188="Sandown Lake",G188="Sandown Hill"),"Best","ave"))))</f>
        <v>Best</v>
      </c>
      <c r="AC188" s="133" t="str">
        <f>IF(Q188="","",IF(AB188="Poor &lt;55",$AC$2*0.2%,IF(AND(AB188="Q",AA188&lt;&gt;"Wed"),$AC$2*0.4%,IF(AND(AB188="Q",AA188="Wed"),$AC$2*0.5%,IF(AND(AB188="Ave",U188=100),$AC$2*0.5%,IF(AND(AB188="ave",U188="",N188=1,AG188="Bush"),$AC$2*1%,IF(AND(AB188="ave",U188="",Q188&gt;100),$AC$2*1.3%,IF(AND(AB188="ave",U188=""),$AC$2*1.2%,IF(AND(AB188="Ave",U188=200),$AC$2*1%,IF(AND(AB188="Best",U188=200),$AC$2*1.5%,IF(AND(AB188="Best",U188="",K188&lt;&gt;"Pro Syd"),$AC$2*0.5%,IF(AND(AB188="Best",U188=""),$AC$2*1%,IF(AND(AB188="Best",U188=100,Table1[[#This Row],[State]]="NSW"),$AC$2*0.4%,IF(AND(AB188="Best",U188=100),$AC$2*1%,IF(Table1[[#This Row],[Adj]]="Nat OK",$AC$2*0.5%,"xxx")))))))))))))))</f>
        <v/>
      </c>
      <c r="AD188" s="133" t="str">
        <f t="shared" si="37"/>
        <v/>
      </c>
      <c r="AE188" s="133" t="str">
        <f t="shared" si="38"/>
        <v/>
      </c>
      <c r="AF188" s="133" t="str">
        <f>VLOOKUP(Table1[[#This Row],[Track]],$F$2672:$H$2715,2,FALSE)</f>
        <v>Vic</v>
      </c>
      <c r="AG188" s="133" t="str">
        <f>VLOOKUP(Table1[[#This Row],[Track]],$F$2672:$H$2715,3,FALSE)</f>
        <v>-</v>
      </c>
      <c r="AH188" s="133" t="str">
        <f>IF(Table1[[#This Row],[Date]]&lt;$AH$2,"",IF(Table1[[#This Row],[Date]]&lt;$AH$3,"Edge","Elite Combo"))</f>
        <v/>
      </c>
      <c r="AI188" s="218">
        <f>Table1[[#This Row],[Time]]</f>
        <v>0.72569444444444453</v>
      </c>
      <c r="AJ188" s="219" t="str">
        <f>Table1[[#This Row],[Track]]</f>
        <v>Caulfield</v>
      </c>
      <c r="AK188" s="216">
        <f>Table1[[#This Row],[Race ]]</f>
        <v>10</v>
      </c>
      <c r="AL188" s="219">
        <f>Table1[[#This Row],[TAB]]</f>
        <v>14</v>
      </c>
      <c r="AM188" s="219" t="str">
        <f>Table1[[#This Row],[Selection]]</f>
        <v>Devoted</v>
      </c>
      <c r="AN188" s="220" t="str">
        <f>Table1[[#This Row],[Sources]]</f>
        <v/>
      </c>
      <c r="AO188" s="219" t="str">
        <f>Table1[[#This Row],[Scale Bet]]</f>
        <v/>
      </c>
    </row>
    <row r="189" spans="5:41" ht="16.5" customHeight="1" x14ac:dyDescent="0.25">
      <c r="E189" s="185">
        <v>45178</v>
      </c>
      <c r="F189" s="35">
        <v>0.49305555555555558</v>
      </c>
      <c r="G189" s="36" t="s">
        <v>17</v>
      </c>
      <c r="H189" s="36">
        <v>1</v>
      </c>
      <c r="I189" s="36">
        <v>8</v>
      </c>
      <c r="J189" s="36" t="s">
        <v>86</v>
      </c>
      <c r="K189" s="36" t="s">
        <v>1</v>
      </c>
      <c r="L189" s="165">
        <v>10</v>
      </c>
      <c r="M189" s="134">
        <f t="shared" si="26"/>
        <v>10</v>
      </c>
      <c r="N189" s="36">
        <f t="shared" si="27"/>
        <v>1</v>
      </c>
      <c r="O189" s="135" t="str">
        <f t="shared" si="28"/>
        <v>E4-10</v>
      </c>
      <c r="P189" s="186" t="str">
        <f t="shared" si="29"/>
        <v>OK</v>
      </c>
      <c r="Q189" s="187">
        <f t="shared" si="30"/>
        <v>40</v>
      </c>
      <c r="R189" s="150">
        <v>4.2</v>
      </c>
      <c r="S189" s="187">
        <f t="shared" si="31"/>
        <v>168</v>
      </c>
      <c r="T189" s="136" t="str">
        <f t="shared" si="32"/>
        <v>Bunker Hut</v>
      </c>
      <c r="U189" s="137" t="str">
        <f>IF(P189="","",IF(N189=1,"",IF(Q189="","",IF(Q189&lt;=100,100,IF(Table1[[#This Row],[Day]]="Wed",100,200)))))</f>
        <v/>
      </c>
      <c r="V189" s="137" t="str">
        <f t="shared" si="33"/>
        <v/>
      </c>
      <c r="W189" s="137" t="str">
        <f t="shared" si="34"/>
        <v/>
      </c>
      <c r="X189" s="133">
        <f>100</f>
        <v>100</v>
      </c>
      <c r="Y189" s="133">
        <f t="shared" si="35"/>
        <v>420</v>
      </c>
      <c r="Z189" s="133">
        <f t="shared" si="36"/>
        <v>320</v>
      </c>
      <c r="AA189" s="134" t="str">
        <f>TEXT(Table1[[#This Row],[Date]],"DDD")</f>
        <v>Sat</v>
      </c>
      <c r="AB189" s="133" t="str">
        <f>IF(OR(G189="Doomben",G189="Eagle Farm"),"Q",IF(AND(Q189&gt;1,Q189&lt;55,Table1[[#This Row],[Source]]="Nat"),"Nat OK",IF(AND(Table1[[#This Row],[Source]]&lt;&gt;"Nat",Q189&lt;55),"Poor &lt;55",IF(OR(G189="Randwick",G189="Flemington",G189="Caulfield",G189="Sandown Lake",G189="Sandown Hill"),"Best","ave"))))</f>
        <v>Poor &lt;55</v>
      </c>
      <c r="AC189" s="133">
        <f>IF(Q189="","",IF(AB189="Poor &lt;55",$AC$2*0.2%,IF(AND(AB189="Q",AA189&lt;&gt;"Wed"),$AC$2*0.4%,IF(AND(AB189="Q",AA189="Wed"),$AC$2*0.5%,IF(AND(AB189="Ave",U189=100),$AC$2*0.5%,IF(AND(AB189="ave",U189="",N189=1,AG189="Bush"),$AC$2*1%,IF(AND(AB189="ave",U189="",Q189&gt;100),$AC$2*1.3%,IF(AND(AB189="ave",U189=""),$AC$2*1.2%,IF(AND(AB189="Ave",U189=200),$AC$2*1%,IF(AND(AB189="Best",U189=200),$AC$2*1.5%,IF(AND(AB189="Best",U189="",K189&lt;&gt;"Pro Syd"),$AC$2*0.5%,IF(AND(AB189="Best",U189=""),$AC$2*1%,IF(AND(AB189="Best",U189=100,Table1[[#This Row],[State]]="NSW"),$AC$2*0.4%,IF(AND(AB189="Best",U189=100),$AC$2*1%,IF(Table1[[#This Row],[Adj]]="Nat OK",$AC$2*0.5%,"xxx")))))))))))))))</f>
        <v>20</v>
      </c>
      <c r="AD189" s="133">
        <f t="shared" si="37"/>
        <v>84</v>
      </c>
      <c r="AE189" s="133">
        <f t="shared" si="38"/>
        <v>64</v>
      </c>
      <c r="AF189" s="133" t="str">
        <f>VLOOKUP(Table1[[#This Row],[Track]],$F$2672:$H$2715,2,FALSE)</f>
        <v>NSW</v>
      </c>
      <c r="AG189" s="133" t="str">
        <f>VLOOKUP(Table1[[#This Row],[Track]],$F$2672:$H$2715,3,FALSE)</f>
        <v>-</v>
      </c>
      <c r="AH189" s="133" t="str">
        <f>IF(Table1[[#This Row],[Date]]&lt;$AH$2,"",IF(Table1[[#This Row],[Date]]&lt;$AH$3,"Edge","Elite Combo"))</f>
        <v/>
      </c>
      <c r="AI189" s="218">
        <f>Table1[[#This Row],[Time]]</f>
        <v>0.49305555555555558</v>
      </c>
      <c r="AJ189" s="219" t="str">
        <f>Table1[[#This Row],[Track]]</f>
        <v>Rosehill</v>
      </c>
      <c r="AK189" s="216">
        <f>Table1[[#This Row],[Race ]]</f>
        <v>1</v>
      </c>
      <c r="AL189" s="219">
        <f>Table1[[#This Row],[TAB]]</f>
        <v>8</v>
      </c>
      <c r="AM189" s="219" t="str">
        <f>Table1[[#This Row],[Selection]]</f>
        <v>Bunker Hut</v>
      </c>
      <c r="AN189" s="220" t="str">
        <f>Table1[[#This Row],[Sources]]</f>
        <v>E4-10</v>
      </c>
      <c r="AO189" s="219">
        <f>Table1[[#This Row],[Scale Bet]]</f>
        <v>20</v>
      </c>
    </row>
    <row r="190" spans="5:41" ht="16.5" customHeight="1" x14ac:dyDescent="0.25">
      <c r="E190" s="185">
        <v>45178</v>
      </c>
      <c r="F190" s="35">
        <v>0.49305555555555558</v>
      </c>
      <c r="G190" s="36" t="s">
        <v>17</v>
      </c>
      <c r="H190" s="36">
        <v>1</v>
      </c>
      <c r="I190" s="36">
        <v>3</v>
      </c>
      <c r="J190" s="36" t="s">
        <v>1041</v>
      </c>
      <c r="K190" s="36" t="s">
        <v>60</v>
      </c>
      <c r="L190" s="165">
        <v>15</v>
      </c>
      <c r="M190" s="134">
        <f t="shared" si="26"/>
        <v>15</v>
      </c>
      <c r="N190" s="36">
        <f t="shared" si="27"/>
        <v>1</v>
      </c>
      <c r="O190" s="135" t="str">
        <f t="shared" si="28"/>
        <v>Pro Syd-15</v>
      </c>
      <c r="P190" s="186" t="str">
        <f t="shared" si="29"/>
        <v>OK</v>
      </c>
      <c r="Q190" s="187">
        <f t="shared" si="30"/>
        <v>60</v>
      </c>
      <c r="R190" s="150"/>
      <c r="S190" s="187" t="str">
        <f t="shared" si="31"/>
        <v/>
      </c>
      <c r="T190" s="136" t="str">
        <f t="shared" si="32"/>
        <v>Defiant Heart</v>
      </c>
      <c r="U190" s="137" t="str">
        <f>IF(P190="","",IF(N190=1,"",IF(Q190="","",IF(Q190&lt;=100,100,IF(Table1[[#This Row],[Day]]="Wed",100,200)))))</f>
        <v/>
      </c>
      <c r="V190" s="137" t="str">
        <f t="shared" si="33"/>
        <v/>
      </c>
      <c r="W190" s="137" t="str">
        <f t="shared" si="34"/>
        <v/>
      </c>
      <c r="X190" s="133">
        <f>100</f>
        <v>100</v>
      </c>
      <c r="Y190" s="133" t="str">
        <f t="shared" si="35"/>
        <v/>
      </c>
      <c r="Z190" s="133">
        <f t="shared" si="36"/>
        <v>-100</v>
      </c>
      <c r="AA190" s="134" t="str">
        <f>TEXT(Table1[[#This Row],[Date]],"DDD")</f>
        <v>Sat</v>
      </c>
      <c r="AB190" s="133" t="str">
        <f>IF(OR(G190="Doomben",G190="Eagle Farm"),"Q",IF(AND(Q190&gt;1,Q190&lt;55,Table1[[#This Row],[Source]]="Nat"),"Nat OK",IF(AND(Table1[[#This Row],[Source]]&lt;&gt;"Nat",Q190&lt;55),"Poor &lt;55",IF(OR(G190="Randwick",G190="Flemington",G190="Caulfield",G190="Sandown Lake",G190="Sandown Hill"),"Best","ave"))))</f>
        <v>ave</v>
      </c>
      <c r="AC190" s="133">
        <f>IF(Q190="","",IF(AB190="Poor &lt;55",$AC$2*0.2%,IF(AND(AB190="Q",AA190&lt;&gt;"Wed"),$AC$2*0.4%,IF(AND(AB190="Q",AA190="Wed"),$AC$2*0.5%,IF(AND(AB190="Ave",U190=100),$AC$2*0.5%,IF(AND(AB190="ave",U190="",N190=1,AG190="Bush"),$AC$2*1%,IF(AND(AB190="ave",U190="",Q190&gt;100),$AC$2*1.3%,IF(AND(AB190="ave",U190=""),$AC$2*1.2%,IF(AND(AB190="Ave",U190=200),$AC$2*1%,IF(AND(AB190="Best",U190=200),$AC$2*1.5%,IF(AND(AB190="Best",U190="",K190&lt;&gt;"Pro Syd"),$AC$2*0.5%,IF(AND(AB190="Best",U190=""),$AC$2*1%,IF(AND(AB190="Best",U190=100,Table1[[#This Row],[State]]="NSW"),$AC$2*0.4%,IF(AND(AB190="Best",U190=100),$AC$2*1%,IF(Table1[[#This Row],[Adj]]="Nat OK",$AC$2*0.5%,"xxx")))))))))))))))</f>
        <v>120</v>
      </c>
      <c r="AD190" s="133" t="str">
        <f t="shared" si="37"/>
        <v/>
      </c>
      <c r="AE190" s="133">
        <f t="shared" si="38"/>
        <v>-120</v>
      </c>
      <c r="AF190" s="133" t="str">
        <f>VLOOKUP(Table1[[#This Row],[Track]],$F$2672:$H$2715,2,FALSE)</f>
        <v>NSW</v>
      </c>
      <c r="AG190" s="133" t="str">
        <f>VLOOKUP(Table1[[#This Row],[Track]],$F$2672:$H$2715,3,FALSE)</f>
        <v>-</v>
      </c>
      <c r="AH190" s="133" t="str">
        <f>IF(Table1[[#This Row],[Date]]&lt;$AH$2,"",IF(Table1[[#This Row],[Date]]&lt;$AH$3,"Edge","Elite Combo"))</f>
        <v/>
      </c>
      <c r="AI190" s="218">
        <f>Table1[[#This Row],[Time]]</f>
        <v>0.49305555555555558</v>
      </c>
      <c r="AJ190" s="219" t="str">
        <f>Table1[[#This Row],[Track]]</f>
        <v>Rosehill</v>
      </c>
      <c r="AK190" s="216">
        <f>Table1[[#This Row],[Race ]]</f>
        <v>1</v>
      </c>
      <c r="AL190" s="219">
        <f>Table1[[#This Row],[TAB]]</f>
        <v>3</v>
      </c>
      <c r="AM190" s="219" t="str">
        <f>Table1[[#This Row],[Selection]]</f>
        <v>Defiant Heart</v>
      </c>
      <c r="AN190" s="220" t="str">
        <f>Table1[[#This Row],[Sources]]</f>
        <v>Pro Syd-15</v>
      </c>
      <c r="AO190" s="219">
        <f>Table1[[#This Row],[Scale Bet]]</f>
        <v>120</v>
      </c>
    </row>
    <row r="191" spans="5:41" ht="16.5" customHeight="1" x14ac:dyDescent="0.25">
      <c r="E191" s="185">
        <v>45178</v>
      </c>
      <c r="F191" s="35">
        <v>0.49305555555555558</v>
      </c>
      <c r="G191" s="36" t="s">
        <v>17</v>
      </c>
      <c r="H191" s="36">
        <v>1</v>
      </c>
      <c r="I191" s="36">
        <v>11</v>
      </c>
      <c r="J191" s="36" t="s">
        <v>467</v>
      </c>
      <c r="K191" s="36" t="s">
        <v>60</v>
      </c>
      <c r="L191" s="165">
        <v>10</v>
      </c>
      <c r="M191" s="134">
        <f t="shared" si="26"/>
        <v>10</v>
      </c>
      <c r="N191" s="36">
        <f t="shared" si="27"/>
        <v>1</v>
      </c>
      <c r="O191" s="135" t="str">
        <f t="shared" si="28"/>
        <v>Pro Syd-10</v>
      </c>
      <c r="P191" s="186" t="str">
        <f t="shared" si="29"/>
        <v>OK</v>
      </c>
      <c r="Q191" s="187">
        <f t="shared" si="30"/>
        <v>40</v>
      </c>
      <c r="R191" s="150"/>
      <c r="S191" s="187" t="str">
        <f t="shared" si="31"/>
        <v/>
      </c>
      <c r="T191" s="136" t="str">
        <f t="shared" si="32"/>
        <v>Iron Man</v>
      </c>
      <c r="U191" s="137" t="str">
        <f>IF(P191="","",IF(N191=1,"",IF(Q191="","",IF(Q191&lt;=100,100,IF(Table1[[#This Row],[Day]]="Wed",100,200)))))</f>
        <v/>
      </c>
      <c r="V191" s="137" t="str">
        <f t="shared" si="33"/>
        <v/>
      </c>
      <c r="W191" s="137" t="str">
        <f t="shared" si="34"/>
        <v/>
      </c>
      <c r="X191" s="133">
        <f>100</f>
        <v>100</v>
      </c>
      <c r="Y191" s="133" t="str">
        <f t="shared" si="35"/>
        <v/>
      </c>
      <c r="Z191" s="133">
        <f t="shared" si="36"/>
        <v>-100</v>
      </c>
      <c r="AA191" s="134" t="str">
        <f>TEXT(Table1[[#This Row],[Date]],"DDD")</f>
        <v>Sat</v>
      </c>
      <c r="AB191" s="133" t="str">
        <f>IF(OR(G191="Doomben",G191="Eagle Farm"),"Q",IF(AND(Q191&gt;1,Q191&lt;55,Table1[[#This Row],[Source]]="Nat"),"Nat OK",IF(AND(Table1[[#This Row],[Source]]&lt;&gt;"Nat",Q191&lt;55),"Poor &lt;55",IF(OR(G191="Randwick",G191="Flemington",G191="Caulfield",G191="Sandown Lake",G191="Sandown Hill"),"Best","ave"))))</f>
        <v>Poor &lt;55</v>
      </c>
      <c r="AC191" s="133">
        <f>IF(Q191="","",IF(AB191="Poor &lt;55",$AC$2*0.2%,IF(AND(AB191="Q",AA191&lt;&gt;"Wed"),$AC$2*0.4%,IF(AND(AB191="Q",AA191="Wed"),$AC$2*0.5%,IF(AND(AB191="Ave",U191=100),$AC$2*0.5%,IF(AND(AB191="ave",U191="",N191=1,AG191="Bush"),$AC$2*1%,IF(AND(AB191="ave",U191="",Q191&gt;100),$AC$2*1.3%,IF(AND(AB191="ave",U191=""),$AC$2*1.2%,IF(AND(AB191="Ave",U191=200),$AC$2*1%,IF(AND(AB191="Best",U191=200),$AC$2*1.5%,IF(AND(AB191="Best",U191="",K191&lt;&gt;"Pro Syd"),$AC$2*0.5%,IF(AND(AB191="Best",U191=""),$AC$2*1%,IF(AND(AB191="Best",U191=100,Table1[[#This Row],[State]]="NSW"),$AC$2*0.4%,IF(AND(AB191="Best",U191=100),$AC$2*1%,IF(Table1[[#This Row],[Adj]]="Nat OK",$AC$2*0.5%,"xxx")))))))))))))))</f>
        <v>20</v>
      </c>
      <c r="AD191" s="133" t="str">
        <f t="shared" si="37"/>
        <v/>
      </c>
      <c r="AE191" s="133">
        <f t="shared" si="38"/>
        <v>-20</v>
      </c>
      <c r="AF191" s="133" t="str">
        <f>VLOOKUP(Table1[[#This Row],[Track]],$F$2672:$H$2715,2,FALSE)</f>
        <v>NSW</v>
      </c>
      <c r="AG191" s="133" t="str">
        <f>VLOOKUP(Table1[[#This Row],[Track]],$F$2672:$H$2715,3,FALSE)</f>
        <v>-</v>
      </c>
      <c r="AH191" s="133" t="str">
        <f>IF(Table1[[#This Row],[Date]]&lt;$AH$2,"",IF(Table1[[#This Row],[Date]]&lt;$AH$3,"Edge","Elite Combo"))</f>
        <v/>
      </c>
      <c r="AI191" s="218">
        <f>Table1[[#This Row],[Time]]</f>
        <v>0.49305555555555558</v>
      </c>
      <c r="AJ191" s="219" t="str">
        <f>Table1[[#This Row],[Track]]</f>
        <v>Rosehill</v>
      </c>
      <c r="AK191" s="216">
        <f>Table1[[#This Row],[Race ]]</f>
        <v>1</v>
      </c>
      <c r="AL191" s="219">
        <f>Table1[[#This Row],[TAB]]</f>
        <v>11</v>
      </c>
      <c r="AM191" s="219" t="str">
        <f>Table1[[#This Row],[Selection]]</f>
        <v>Iron Man</v>
      </c>
      <c r="AN191" s="220" t="str">
        <f>Table1[[#This Row],[Sources]]</f>
        <v>Pro Syd-10</v>
      </c>
      <c r="AO191" s="219">
        <f>Table1[[#This Row],[Scale Bet]]</f>
        <v>20</v>
      </c>
    </row>
    <row r="192" spans="5:41" ht="16.5" customHeight="1" x14ac:dyDescent="0.25">
      <c r="E192" s="185">
        <v>45178</v>
      </c>
      <c r="F192" s="35">
        <v>0.50694444444444442</v>
      </c>
      <c r="G192" s="36" t="s">
        <v>100</v>
      </c>
      <c r="H192" s="36">
        <v>1</v>
      </c>
      <c r="I192" s="36">
        <v>7</v>
      </c>
      <c r="J192" s="36" t="s">
        <v>843</v>
      </c>
      <c r="K192" s="36" t="s">
        <v>13</v>
      </c>
      <c r="L192" s="165">
        <v>13</v>
      </c>
      <c r="M192" s="134">
        <f t="shared" si="26"/>
        <v>13</v>
      </c>
      <c r="N192" s="36">
        <f t="shared" si="27"/>
        <v>1</v>
      </c>
      <c r="O192" s="135" t="str">
        <f t="shared" si="28"/>
        <v>Nat-13</v>
      </c>
      <c r="P192" s="186" t="str">
        <f t="shared" si="29"/>
        <v>OK</v>
      </c>
      <c r="Q192" s="187">
        <f t="shared" si="30"/>
        <v>52</v>
      </c>
      <c r="R192" s="150"/>
      <c r="S192" s="187" t="str">
        <f t="shared" si="31"/>
        <v/>
      </c>
      <c r="T192" s="136" t="str">
        <f t="shared" si="32"/>
        <v>Autumn Angel</v>
      </c>
      <c r="U192" s="137" t="str">
        <f>IF(P192="","",IF(N192=1,"",IF(Q192="","",IF(Q192&lt;=100,100,IF(Table1[[#This Row],[Day]]="Wed",100,200)))))</f>
        <v/>
      </c>
      <c r="V192" s="137" t="str">
        <f t="shared" si="33"/>
        <v/>
      </c>
      <c r="W192" s="137" t="str">
        <f t="shared" si="34"/>
        <v/>
      </c>
      <c r="X192" s="133">
        <f>100</f>
        <v>100</v>
      </c>
      <c r="Y192" s="133" t="str">
        <f t="shared" si="35"/>
        <v/>
      </c>
      <c r="Z192" s="133">
        <f t="shared" si="36"/>
        <v>-100</v>
      </c>
      <c r="AA192" s="134" t="str">
        <f>TEXT(Table1[[#This Row],[Date]],"DDD")</f>
        <v>Sat</v>
      </c>
      <c r="AB192" s="133" t="str">
        <f>IF(OR(G192="Doomben",G192="Eagle Farm"),"Q",IF(AND(Q192&gt;1,Q192&lt;55,Table1[[#This Row],[Source]]="Nat"),"Nat OK",IF(AND(Table1[[#This Row],[Source]]&lt;&gt;"Nat",Q192&lt;55),"Poor &lt;55",IF(OR(G192="Randwick",G192="Flemington",G192="Caulfield",G192="Sandown Lake",G192="Sandown Hill"),"Best","ave"))))</f>
        <v>Nat OK</v>
      </c>
      <c r="AC192" s="133">
        <f>IF(Q192="","",IF(AB192="Poor &lt;55",$AC$2*0.2%,IF(AND(AB192="Q",AA192&lt;&gt;"Wed"),$AC$2*0.4%,IF(AND(AB192="Q",AA192="Wed"),$AC$2*0.5%,IF(AND(AB192="Ave",U192=100),$AC$2*0.5%,IF(AND(AB192="ave",U192="",N192=1,AG192="Bush"),$AC$2*1%,IF(AND(AB192="ave",U192="",Q192&gt;100),$AC$2*1.3%,IF(AND(AB192="ave",U192=""),$AC$2*1.2%,IF(AND(AB192="Ave",U192=200),$AC$2*1%,IF(AND(AB192="Best",U192=200),$AC$2*1.5%,IF(AND(AB192="Best",U192="",K192&lt;&gt;"Pro Syd"),$AC$2*0.5%,IF(AND(AB192="Best",U192=""),$AC$2*1%,IF(AND(AB192="Best",U192=100,Table1[[#This Row],[State]]="NSW"),$AC$2*0.4%,IF(AND(AB192="Best",U192=100),$AC$2*1%,IF(Table1[[#This Row],[Adj]]="Nat OK",$AC$2*0.5%,"xxx")))))))))))))))</f>
        <v>50</v>
      </c>
      <c r="AD192" s="133" t="str">
        <f t="shared" si="37"/>
        <v/>
      </c>
      <c r="AE192" s="133">
        <f t="shared" si="38"/>
        <v>-50</v>
      </c>
      <c r="AF192" s="133" t="str">
        <f>VLOOKUP(Table1[[#This Row],[Track]],$F$2672:$H$2715,2,FALSE)</f>
        <v>Vic</v>
      </c>
      <c r="AG192" s="133" t="str">
        <f>VLOOKUP(Table1[[#This Row],[Track]],$F$2672:$H$2715,3,FALSE)</f>
        <v>-</v>
      </c>
      <c r="AH192" s="133" t="str">
        <f>IF(Table1[[#This Row],[Date]]&lt;$AH$2,"",IF(Table1[[#This Row],[Date]]&lt;$AH$3,"Edge","Elite Combo"))</f>
        <v/>
      </c>
      <c r="AI192" s="218">
        <f>Table1[[#This Row],[Time]]</f>
        <v>0.50694444444444442</v>
      </c>
      <c r="AJ192" s="219" t="str">
        <f>Table1[[#This Row],[Track]]</f>
        <v>Moonee Valley</v>
      </c>
      <c r="AK192" s="216">
        <f>Table1[[#This Row],[Race ]]</f>
        <v>1</v>
      </c>
      <c r="AL192" s="219">
        <f>Table1[[#This Row],[TAB]]</f>
        <v>7</v>
      </c>
      <c r="AM192" s="219" t="str">
        <f>Table1[[#This Row],[Selection]]</f>
        <v>Autumn Angel</v>
      </c>
      <c r="AN192" s="220" t="str">
        <f>Table1[[#This Row],[Sources]]</f>
        <v>Nat-13</v>
      </c>
      <c r="AO192" s="219">
        <f>Table1[[#This Row],[Scale Bet]]</f>
        <v>50</v>
      </c>
    </row>
    <row r="193" spans="5:41" ht="16.5" customHeight="1" x14ac:dyDescent="0.25">
      <c r="E193" s="185">
        <v>45178</v>
      </c>
      <c r="F193" s="35">
        <v>0.5229166666666667</v>
      </c>
      <c r="G193" s="36" t="s">
        <v>217</v>
      </c>
      <c r="H193" s="36">
        <v>2</v>
      </c>
      <c r="I193" s="36">
        <v>6</v>
      </c>
      <c r="J193" s="36" t="s">
        <v>844</v>
      </c>
      <c r="K193" s="36" t="s">
        <v>13</v>
      </c>
      <c r="L193" s="165">
        <v>11</v>
      </c>
      <c r="M193" s="134">
        <f t="shared" si="26"/>
        <v>11</v>
      </c>
      <c r="N193" s="36">
        <f t="shared" si="27"/>
        <v>1</v>
      </c>
      <c r="O193" s="135" t="str">
        <f t="shared" si="28"/>
        <v>Nat-11</v>
      </c>
      <c r="P193" s="186" t="str">
        <f t="shared" si="29"/>
        <v/>
      </c>
      <c r="Q193" s="187">
        <f t="shared" si="30"/>
        <v>44</v>
      </c>
      <c r="R193" s="150"/>
      <c r="S193" s="187" t="str">
        <f t="shared" si="31"/>
        <v/>
      </c>
      <c r="T193" s="136" t="str">
        <f t="shared" si="32"/>
        <v>Galifianakis</v>
      </c>
      <c r="U193" s="137" t="str">
        <f>IF(P193="","",IF(N193=1,"",IF(Q193="","",IF(Q193&lt;=100,100,IF(Table1[[#This Row],[Day]]="Wed",100,200)))))</f>
        <v/>
      </c>
      <c r="V193" s="137" t="str">
        <f t="shared" si="33"/>
        <v/>
      </c>
      <c r="W193" s="137" t="str">
        <f t="shared" si="34"/>
        <v/>
      </c>
      <c r="X193" s="133">
        <f>100</f>
        <v>100</v>
      </c>
      <c r="Y193" s="133" t="str">
        <f t="shared" si="35"/>
        <v/>
      </c>
      <c r="Z193" s="133">
        <f t="shared" si="36"/>
        <v>-100</v>
      </c>
      <c r="AA193" s="134" t="str">
        <f>TEXT(Table1[[#This Row],[Date]],"DDD")</f>
        <v>Sat</v>
      </c>
      <c r="AB193" s="133" t="str">
        <f>IF(OR(G193="Doomben",G193="Eagle Farm"),"Q",IF(AND(Q193&gt;1,Q193&lt;55,Table1[[#This Row],[Source]]="Nat"),"Nat OK",IF(AND(Table1[[#This Row],[Source]]&lt;&gt;"Nat",Q193&lt;55),"Poor &lt;55",IF(OR(G193="Randwick",G193="Flemington",G193="Caulfield",G193="Sandown Lake",G193="Sandown Hill"),"Best","ave"))))</f>
        <v>Q</v>
      </c>
      <c r="AC193" s="133">
        <f>IF(Q193="","",IF(AB193="Poor &lt;55",$AC$2*0.2%,IF(AND(AB193="Q",AA193&lt;&gt;"Wed"),$AC$2*0.4%,IF(AND(AB193="Q",AA193="Wed"),$AC$2*0.5%,IF(AND(AB193="Ave",U193=100),$AC$2*0.5%,IF(AND(AB193="ave",U193="",N193=1,AG193="Bush"),$AC$2*1%,IF(AND(AB193="ave",U193="",Q193&gt;100),$AC$2*1.3%,IF(AND(AB193="ave",U193=""),$AC$2*1.2%,IF(AND(AB193="Ave",U193=200),$AC$2*1%,IF(AND(AB193="Best",U193=200),$AC$2*1.5%,IF(AND(AB193="Best",U193="",K193&lt;&gt;"Pro Syd"),$AC$2*0.5%,IF(AND(AB193="Best",U193=""),$AC$2*1%,IF(AND(AB193="Best",U193=100,Table1[[#This Row],[State]]="NSW"),$AC$2*0.4%,IF(AND(AB193="Best",U193=100),$AC$2*1%,IF(Table1[[#This Row],[Adj]]="Nat OK",$AC$2*0.5%,"xxx")))))))))))))))</f>
        <v>40</v>
      </c>
      <c r="AD193" s="133" t="str">
        <f t="shared" si="37"/>
        <v/>
      </c>
      <c r="AE193" s="133">
        <f t="shared" si="38"/>
        <v>-40</v>
      </c>
      <c r="AF193" s="133" t="str">
        <f>VLOOKUP(Table1[[#This Row],[Track]],$F$2672:$H$2715,2,FALSE)</f>
        <v>Qld</v>
      </c>
      <c r="AG193" s="133" t="str">
        <f>VLOOKUP(Table1[[#This Row],[Track]],$F$2672:$H$2715,3,FALSE)</f>
        <v>-</v>
      </c>
      <c r="AH193" s="133" t="str">
        <f>IF(Table1[[#This Row],[Date]]&lt;$AH$2,"",IF(Table1[[#This Row],[Date]]&lt;$AH$3,"Edge","Elite Combo"))</f>
        <v/>
      </c>
      <c r="AI193" s="218">
        <f>Table1[[#This Row],[Time]]</f>
        <v>0.5229166666666667</v>
      </c>
      <c r="AJ193" s="219" t="str">
        <f>Table1[[#This Row],[Track]]</f>
        <v>Doomben</v>
      </c>
      <c r="AK193" s="216">
        <f>Table1[[#This Row],[Race ]]</f>
        <v>2</v>
      </c>
      <c r="AL193" s="219">
        <f>Table1[[#This Row],[TAB]]</f>
        <v>6</v>
      </c>
      <c r="AM193" s="219" t="str">
        <f>Table1[[#This Row],[Selection]]</f>
        <v>Galifianakis</v>
      </c>
      <c r="AN193" s="220" t="str">
        <f>Table1[[#This Row],[Sources]]</f>
        <v>Nat-11</v>
      </c>
      <c r="AO193" s="219">
        <f>Table1[[#This Row],[Scale Bet]]</f>
        <v>40</v>
      </c>
    </row>
    <row r="194" spans="5:41" ht="16.5" customHeight="1" x14ac:dyDescent="0.25">
      <c r="E194" s="185">
        <v>45178</v>
      </c>
      <c r="F194" s="35">
        <v>0.52777777777777779</v>
      </c>
      <c r="G194" s="36" t="s">
        <v>100</v>
      </c>
      <c r="H194" s="36">
        <v>2</v>
      </c>
      <c r="I194" s="36">
        <v>7</v>
      </c>
      <c r="J194" s="36" t="s">
        <v>621</v>
      </c>
      <c r="K194" s="36" t="s">
        <v>1</v>
      </c>
      <c r="L194" s="165">
        <v>12</v>
      </c>
      <c r="M194" s="134">
        <f t="shared" si="26"/>
        <v>22</v>
      </c>
      <c r="N194" s="36">
        <f t="shared" si="27"/>
        <v>2</v>
      </c>
      <c r="O194" s="135" t="str">
        <f t="shared" si="28"/>
        <v>E4-12/Edge-10</v>
      </c>
      <c r="P194" s="186" t="str">
        <f t="shared" si="29"/>
        <v>OK</v>
      </c>
      <c r="Q194" s="187">
        <f t="shared" si="30"/>
        <v>88</v>
      </c>
      <c r="R194" s="150">
        <v>5.5</v>
      </c>
      <c r="S194" s="187">
        <f t="shared" si="31"/>
        <v>484</v>
      </c>
      <c r="T194" s="136" t="str">
        <f t="shared" si="32"/>
        <v>Place Of Gold</v>
      </c>
      <c r="U194" s="137">
        <f>IF(P194="","",IF(N194=1,"",IF(Q194="","",IF(Q194&lt;=100,100,IF(Table1[[#This Row],[Day]]="Wed",100,200)))))</f>
        <v>100</v>
      </c>
      <c r="V194" s="137">
        <f t="shared" si="33"/>
        <v>550</v>
      </c>
      <c r="W194" s="137">
        <f t="shared" si="34"/>
        <v>450</v>
      </c>
      <c r="X194" s="133">
        <f>100</f>
        <v>100</v>
      </c>
      <c r="Y194" s="133">
        <f t="shared" si="35"/>
        <v>550</v>
      </c>
      <c r="Z194" s="133">
        <f t="shared" si="36"/>
        <v>450</v>
      </c>
      <c r="AA194" s="134" t="str">
        <f>TEXT(Table1[[#This Row],[Date]],"DDD")</f>
        <v>Sat</v>
      </c>
      <c r="AB194" s="133" t="str">
        <f>IF(OR(G194="Doomben",G194="Eagle Farm"),"Q",IF(AND(Q194&gt;1,Q194&lt;55,Table1[[#This Row],[Source]]="Nat"),"Nat OK",IF(AND(Table1[[#This Row],[Source]]&lt;&gt;"Nat",Q194&lt;55),"Poor &lt;55",IF(OR(G194="Randwick",G194="Flemington",G194="Caulfield",G194="Sandown Lake",G194="Sandown Hill"),"Best","ave"))))</f>
        <v>ave</v>
      </c>
      <c r="AC194" s="133">
        <f>IF(Q194="","",IF(AB194="Poor &lt;55",$AC$2*0.2%,IF(AND(AB194="Q",AA194&lt;&gt;"Wed"),$AC$2*0.4%,IF(AND(AB194="Q",AA194="Wed"),$AC$2*0.5%,IF(AND(AB194="Ave",U194=100),$AC$2*0.5%,IF(AND(AB194="ave",U194="",N194=1,AG194="Bush"),$AC$2*1%,IF(AND(AB194="ave",U194="",Q194&gt;100),$AC$2*1.3%,IF(AND(AB194="ave",U194=""),$AC$2*1.2%,IF(AND(AB194="Ave",U194=200),$AC$2*1%,IF(AND(AB194="Best",U194=200),$AC$2*1.5%,IF(AND(AB194="Best",U194="",K194&lt;&gt;"Pro Syd"),$AC$2*0.5%,IF(AND(AB194="Best",U194=""),$AC$2*1%,IF(AND(AB194="Best",U194=100,Table1[[#This Row],[State]]="NSW"),$AC$2*0.4%,IF(AND(AB194="Best",U194=100),$AC$2*1%,IF(Table1[[#This Row],[Adj]]="Nat OK",$AC$2*0.5%,"xxx")))))))))))))))</f>
        <v>50</v>
      </c>
      <c r="AD194" s="133">
        <f t="shared" si="37"/>
        <v>275</v>
      </c>
      <c r="AE194" s="133">
        <f t="shared" si="38"/>
        <v>225</v>
      </c>
      <c r="AF194" s="133" t="str">
        <f>VLOOKUP(Table1[[#This Row],[Track]],$F$2672:$H$2715,2,FALSE)</f>
        <v>Vic</v>
      </c>
      <c r="AG194" s="133" t="str">
        <f>VLOOKUP(Table1[[#This Row],[Track]],$F$2672:$H$2715,3,FALSE)</f>
        <v>-</v>
      </c>
      <c r="AH194" s="133" t="str">
        <f>IF(Table1[[#This Row],[Date]]&lt;$AH$2,"",IF(Table1[[#This Row],[Date]]&lt;$AH$3,"Edge","Elite Combo"))</f>
        <v/>
      </c>
      <c r="AI194" s="218">
        <f>Table1[[#This Row],[Time]]</f>
        <v>0.52777777777777779</v>
      </c>
      <c r="AJ194" s="219" t="str">
        <f>Table1[[#This Row],[Track]]</f>
        <v>Moonee Valley</v>
      </c>
      <c r="AK194" s="216">
        <f>Table1[[#This Row],[Race ]]</f>
        <v>2</v>
      </c>
      <c r="AL194" s="219">
        <f>Table1[[#This Row],[TAB]]</f>
        <v>7</v>
      </c>
      <c r="AM194" s="219" t="str">
        <f>Table1[[#This Row],[Selection]]</f>
        <v>Place Of Gold</v>
      </c>
      <c r="AN194" s="220" t="str">
        <f>Table1[[#This Row],[Sources]]</f>
        <v>E4-12/Edge-10</v>
      </c>
      <c r="AO194" s="219">
        <f>Table1[[#This Row],[Scale Bet]]</f>
        <v>50</v>
      </c>
    </row>
    <row r="195" spans="5:41" ht="16.5" customHeight="1" x14ac:dyDescent="0.25">
      <c r="E195" s="185">
        <v>45178</v>
      </c>
      <c r="F195" s="35">
        <v>0.52777777777777779</v>
      </c>
      <c r="G195" s="36" t="s">
        <v>100</v>
      </c>
      <c r="H195" s="36">
        <v>2</v>
      </c>
      <c r="I195" s="36">
        <v>7</v>
      </c>
      <c r="J195" s="36" t="s">
        <v>621</v>
      </c>
      <c r="K195" s="36" t="s">
        <v>40</v>
      </c>
      <c r="L195" s="165">
        <v>10</v>
      </c>
      <c r="M195" s="134" t="str">
        <f t="shared" si="26"/>
        <v/>
      </c>
      <c r="N195" s="36" t="str">
        <f t="shared" si="27"/>
        <v/>
      </c>
      <c r="O195" s="135" t="str">
        <f t="shared" si="28"/>
        <v/>
      </c>
      <c r="P195" s="186" t="str">
        <f t="shared" si="29"/>
        <v>OK</v>
      </c>
      <c r="Q195" s="187" t="str">
        <f t="shared" si="30"/>
        <v/>
      </c>
      <c r="R195" s="150">
        <v>5.5</v>
      </c>
      <c r="S195" s="187" t="str">
        <f t="shared" si="31"/>
        <v/>
      </c>
      <c r="T195" s="136" t="str">
        <f t="shared" si="32"/>
        <v>Place Of Gold</v>
      </c>
      <c r="U195" s="137" t="str">
        <f>IF(P195="","",IF(N195=1,"",IF(Q195="","",IF(Q195&lt;=100,100,IF(Table1[[#This Row],[Day]]="Wed",100,200)))))</f>
        <v/>
      </c>
      <c r="V195" s="137" t="str">
        <f t="shared" si="33"/>
        <v/>
      </c>
      <c r="W195" s="137" t="str">
        <f t="shared" si="34"/>
        <v/>
      </c>
      <c r="X195" s="133">
        <f>100</f>
        <v>100</v>
      </c>
      <c r="Y195" s="133">
        <f t="shared" si="35"/>
        <v>550</v>
      </c>
      <c r="Z195" s="133">
        <f t="shared" si="36"/>
        <v>450</v>
      </c>
      <c r="AA195" s="134" t="str">
        <f>TEXT(Table1[[#This Row],[Date]],"DDD")</f>
        <v>Sat</v>
      </c>
      <c r="AB195" s="133" t="str">
        <f>IF(OR(G195="Doomben",G195="Eagle Farm"),"Q",IF(AND(Q195&gt;1,Q195&lt;55,Table1[[#This Row],[Source]]="Nat"),"Nat OK",IF(AND(Table1[[#This Row],[Source]]&lt;&gt;"Nat",Q195&lt;55),"Poor &lt;55",IF(OR(G195="Randwick",G195="Flemington",G195="Caulfield",G195="Sandown Lake",G195="Sandown Hill"),"Best","ave"))))</f>
        <v>ave</v>
      </c>
      <c r="AC195" s="133" t="str">
        <f>IF(Q195="","",IF(AB195="Poor &lt;55",$AC$2*0.2%,IF(AND(AB195="Q",AA195&lt;&gt;"Wed"),$AC$2*0.4%,IF(AND(AB195="Q",AA195="Wed"),$AC$2*0.5%,IF(AND(AB195="Ave",U195=100),$AC$2*0.5%,IF(AND(AB195="ave",U195="",N195=1,AG195="Bush"),$AC$2*1%,IF(AND(AB195="ave",U195="",Q195&gt;100),$AC$2*1.3%,IF(AND(AB195="ave",U195=""),$AC$2*1.2%,IF(AND(AB195="Ave",U195=200),$AC$2*1%,IF(AND(AB195="Best",U195=200),$AC$2*1.5%,IF(AND(AB195="Best",U195="",K195&lt;&gt;"Pro Syd"),$AC$2*0.5%,IF(AND(AB195="Best",U195=""),$AC$2*1%,IF(AND(AB195="Best",U195=100,Table1[[#This Row],[State]]="NSW"),$AC$2*0.4%,IF(AND(AB195="Best",U195=100),$AC$2*1%,IF(Table1[[#This Row],[Adj]]="Nat OK",$AC$2*0.5%,"xxx")))))))))))))))</f>
        <v/>
      </c>
      <c r="AD195" s="133" t="str">
        <f t="shared" si="37"/>
        <v/>
      </c>
      <c r="AE195" s="133" t="str">
        <f t="shared" si="38"/>
        <v/>
      </c>
      <c r="AF195" s="133" t="str">
        <f>VLOOKUP(Table1[[#This Row],[Track]],$F$2672:$H$2715,2,FALSE)</f>
        <v>Vic</v>
      </c>
      <c r="AG195" s="133" t="str">
        <f>VLOOKUP(Table1[[#This Row],[Track]],$F$2672:$H$2715,3,FALSE)</f>
        <v>-</v>
      </c>
      <c r="AH195" s="133" t="str">
        <f>IF(Table1[[#This Row],[Date]]&lt;$AH$2,"",IF(Table1[[#This Row],[Date]]&lt;$AH$3,"Edge","Elite Combo"))</f>
        <v/>
      </c>
      <c r="AI195" s="218">
        <f>Table1[[#This Row],[Time]]</f>
        <v>0.52777777777777779</v>
      </c>
      <c r="AJ195" s="219" t="str">
        <f>Table1[[#This Row],[Track]]</f>
        <v>Moonee Valley</v>
      </c>
      <c r="AK195" s="216">
        <f>Table1[[#This Row],[Race ]]</f>
        <v>2</v>
      </c>
      <c r="AL195" s="219">
        <f>Table1[[#This Row],[TAB]]</f>
        <v>7</v>
      </c>
      <c r="AM195" s="219" t="str">
        <f>Table1[[#This Row],[Selection]]</f>
        <v>Place Of Gold</v>
      </c>
      <c r="AN195" s="220" t="str">
        <f>Table1[[#This Row],[Sources]]</f>
        <v/>
      </c>
      <c r="AO195" s="219" t="str">
        <f>Table1[[#This Row],[Scale Bet]]</f>
        <v/>
      </c>
    </row>
    <row r="196" spans="5:41" ht="16.5" customHeight="1" x14ac:dyDescent="0.25">
      <c r="E196" s="185">
        <v>45178</v>
      </c>
      <c r="F196" s="35">
        <v>0.54166666666666663</v>
      </c>
      <c r="G196" s="36" t="s">
        <v>17</v>
      </c>
      <c r="H196" s="36">
        <v>3</v>
      </c>
      <c r="I196" s="36">
        <v>1</v>
      </c>
      <c r="J196" s="36" t="s">
        <v>606</v>
      </c>
      <c r="K196" s="36" t="s">
        <v>13</v>
      </c>
      <c r="L196" s="165">
        <v>13</v>
      </c>
      <c r="M196" s="134">
        <f t="shared" si="26"/>
        <v>13</v>
      </c>
      <c r="N196" s="36">
        <f t="shared" si="27"/>
        <v>1</v>
      </c>
      <c r="O196" s="135" t="str">
        <f t="shared" si="28"/>
        <v>Nat-13</v>
      </c>
      <c r="P196" s="186" t="str">
        <f t="shared" si="29"/>
        <v>OK</v>
      </c>
      <c r="Q196" s="187">
        <f t="shared" si="30"/>
        <v>52</v>
      </c>
      <c r="R196" s="150"/>
      <c r="S196" s="187" t="str">
        <f t="shared" si="31"/>
        <v/>
      </c>
      <c r="T196" s="136" t="str">
        <f t="shared" si="32"/>
        <v>Too Much Caviar</v>
      </c>
      <c r="U196" s="137" t="str">
        <f>IF(P196="","",IF(N196=1,"",IF(Q196="","",IF(Q196&lt;=100,100,IF(Table1[[#This Row],[Day]]="Wed",100,200)))))</f>
        <v/>
      </c>
      <c r="V196" s="137" t="str">
        <f t="shared" si="33"/>
        <v/>
      </c>
      <c r="W196" s="137" t="str">
        <f t="shared" si="34"/>
        <v/>
      </c>
      <c r="X196" s="133">
        <f>100</f>
        <v>100</v>
      </c>
      <c r="Y196" s="133" t="str">
        <f t="shared" si="35"/>
        <v/>
      </c>
      <c r="Z196" s="133">
        <f t="shared" si="36"/>
        <v>-100</v>
      </c>
      <c r="AA196" s="134" t="str">
        <f>TEXT(Table1[[#This Row],[Date]],"DDD")</f>
        <v>Sat</v>
      </c>
      <c r="AB196" s="133" t="str">
        <f>IF(OR(G196="Doomben",G196="Eagle Farm"),"Q",IF(AND(Q196&gt;1,Q196&lt;55,Table1[[#This Row],[Source]]="Nat"),"Nat OK",IF(AND(Table1[[#This Row],[Source]]&lt;&gt;"Nat",Q196&lt;55),"Poor &lt;55",IF(OR(G196="Randwick",G196="Flemington",G196="Caulfield",G196="Sandown Lake",G196="Sandown Hill"),"Best","ave"))))</f>
        <v>Nat OK</v>
      </c>
      <c r="AC196" s="133">
        <f>IF(Q196="","",IF(AB196="Poor &lt;55",$AC$2*0.2%,IF(AND(AB196="Q",AA196&lt;&gt;"Wed"),$AC$2*0.4%,IF(AND(AB196="Q",AA196="Wed"),$AC$2*0.5%,IF(AND(AB196="Ave",U196=100),$AC$2*0.5%,IF(AND(AB196="ave",U196="",N196=1,AG196="Bush"),$AC$2*1%,IF(AND(AB196="ave",U196="",Q196&gt;100),$AC$2*1.3%,IF(AND(AB196="ave",U196=""),$AC$2*1.2%,IF(AND(AB196="Ave",U196=200),$AC$2*1%,IF(AND(AB196="Best",U196=200),$AC$2*1.5%,IF(AND(AB196="Best",U196="",K196&lt;&gt;"Pro Syd"),$AC$2*0.5%,IF(AND(AB196="Best",U196=""),$AC$2*1%,IF(AND(AB196="Best",U196=100,Table1[[#This Row],[State]]="NSW"),$AC$2*0.4%,IF(AND(AB196="Best",U196=100),$AC$2*1%,IF(Table1[[#This Row],[Adj]]="Nat OK",$AC$2*0.5%,"xxx")))))))))))))))</f>
        <v>50</v>
      </c>
      <c r="AD196" s="133" t="str">
        <f t="shared" si="37"/>
        <v/>
      </c>
      <c r="AE196" s="133">
        <f t="shared" si="38"/>
        <v>-50</v>
      </c>
      <c r="AF196" s="133" t="str">
        <f>VLOOKUP(Table1[[#This Row],[Track]],$F$2672:$H$2715,2,FALSE)</f>
        <v>NSW</v>
      </c>
      <c r="AG196" s="133" t="str">
        <f>VLOOKUP(Table1[[#This Row],[Track]],$F$2672:$H$2715,3,FALSE)</f>
        <v>-</v>
      </c>
      <c r="AH196" s="133" t="str">
        <f>IF(Table1[[#This Row],[Date]]&lt;$AH$2,"",IF(Table1[[#This Row],[Date]]&lt;$AH$3,"Edge","Elite Combo"))</f>
        <v/>
      </c>
      <c r="AI196" s="218">
        <f>Table1[[#This Row],[Time]]</f>
        <v>0.54166666666666663</v>
      </c>
      <c r="AJ196" s="219" t="str">
        <f>Table1[[#This Row],[Track]]</f>
        <v>Rosehill</v>
      </c>
      <c r="AK196" s="216">
        <f>Table1[[#This Row],[Race ]]</f>
        <v>3</v>
      </c>
      <c r="AL196" s="219">
        <f>Table1[[#This Row],[TAB]]</f>
        <v>1</v>
      </c>
      <c r="AM196" s="219" t="str">
        <f>Table1[[#This Row],[Selection]]</f>
        <v>Too Much Caviar</v>
      </c>
      <c r="AN196" s="220" t="str">
        <f>Table1[[#This Row],[Sources]]</f>
        <v>Nat-13</v>
      </c>
      <c r="AO196" s="219">
        <f>Table1[[#This Row],[Scale Bet]]</f>
        <v>50</v>
      </c>
    </row>
    <row r="197" spans="5:41" ht="16.5" customHeight="1" x14ac:dyDescent="0.25">
      <c r="E197" s="185">
        <v>45178</v>
      </c>
      <c r="F197" s="35">
        <v>0.54722222222222217</v>
      </c>
      <c r="G197" s="36" t="s">
        <v>217</v>
      </c>
      <c r="H197" s="36">
        <v>3</v>
      </c>
      <c r="I197" s="36">
        <v>3</v>
      </c>
      <c r="J197" s="36" t="s">
        <v>845</v>
      </c>
      <c r="K197" s="36" t="s">
        <v>13</v>
      </c>
      <c r="L197" s="165">
        <v>11</v>
      </c>
      <c r="M197" s="134">
        <f t="shared" si="26"/>
        <v>11</v>
      </c>
      <c r="N197" s="36">
        <f t="shared" si="27"/>
        <v>1</v>
      </c>
      <c r="O197" s="135" t="str">
        <f t="shared" si="28"/>
        <v>Nat-11</v>
      </c>
      <c r="P197" s="186" t="str">
        <f t="shared" si="29"/>
        <v/>
      </c>
      <c r="Q197" s="187">
        <f t="shared" si="30"/>
        <v>44</v>
      </c>
      <c r="R197" s="150"/>
      <c r="S197" s="187" t="str">
        <f t="shared" si="31"/>
        <v/>
      </c>
      <c r="T197" s="136" t="str">
        <f t="shared" si="32"/>
        <v>Smytzer</v>
      </c>
      <c r="U197" s="137" t="str">
        <f>IF(P197="","",IF(N197=1,"",IF(Q197="","",IF(Q197&lt;=100,100,IF(Table1[[#This Row],[Day]]="Wed",100,200)))))</f>
        <v/>
      </c>
      <c r="V197" s="137" t="str">
        <f t="shared" si="33"/>
        <v/>
      </c>
      <c r="W197" s="137" t="str">
        <f t="shared" si="34"/>
        <v/>
      </c>
      <c r="X197" s="133">
        <f>100</f>
        <v>100</v>
      </c>
      <c r="Y197" s="133" t="str">
        <f t="shared" si="35"/>
        <v/>
      </c>
      <c r="Z197" s="133">
        <f t="shared" si="36"/>
        <v>-100</v>
      </c>
      <c r="AA197" s="134" t="str">
        <f>TEXT(Table1[[#This Row],[Date]],"DDD")</f>
        <v>Sat</v>
      </c>
      <c r="AB197" s="133" t="str">
        <f>IF(OR(G197="Doomben",G197="Eagle Farm"),"Q",IF(AND(Q197&gt;1,Q197&lt;55,Table1[[#This Row],[Source]]="Nat"),"Nat OK",IF(AND(Table1[[#This Row],[Source]]&lt;&gt;"Nat",Q197&lt;55),"Poor &lt;55",IF(OR(G197="Randwick",G197="Flemington",G197="Caulfield",G197="Sandown Lake",G197="Sandown Hill"),"Best","ave"))))</f>
        <v>Q</v>
      </c>
      <c r="AC197" s="133">
        <f>IF(Q197="","",IF(AB197="Poor &lt;55",$AC$2*0.2%,IF(AND(AB197="Q",AA197&lt;&gt;"Wed"),$AC$2*0.4%,IF(AND(AB197="Q",AA197="Wed"),$AC$2*0.5%,IF(AND(AB197="Ave",U197=100),$AC$2*0.5%,IF(AND(AB197="ave",U197="",N197=1,AG197="Bush"),$AC$2*1%,IF(AND(AB197="ave",U197="",Q197&gt;100),$AC$2*1.3%,IF(AND(AB197="ave",U197=""),$AC$2*1.2%,IF(AND(AB197="Ave",U197=200),$AC$2*1%,IF(AND(AB197="Best",U197=200),$AC$2*1.5%,IF(AND(AB197="Best",U197="",K197&lt;&gt;"Pro Syd"),$AC$2*0.5%,IF(AND(AB197="Best",U197=""),$AC$2*1%,IF(AND(AB197="Best",U197=100,Table1[[#This Row],[State]]="NSW"),$AC$2*0.4%,IF(AND(AB197="Best",U197=100),$AC$2*1%,IF(Table1[[#This Row],[Adj]]="Nat OK",$AC$2*0.5%,"xxx")))))))))))))))</f>
        <v>40</v>
      </c>
      <c r="AD197" s="133" t="str">
        <f t="shared" si="37"/>
        <v/>
      </c>
      <c r="AE197" s="133">
        <f t="shared" si="38"/>
        <v>-40</v>
      </c>
      <c r="AF197" s="133" t="str">
        <f>VLOOKUP(Table1[[#This Row],[Track]],$F$2672:$H$2715,2,FALSE)</f>
        <v>Qld</v>
      </c>
      <c r="AG197" s="133" t="str">
        <f>VLOOKUP(Table1[[#This Row],[Track]],$F$2672:$H$2715,3,FALSE)</f>
        <v>-</v>
      </c>
      <c r="AH197" s="133" t="str">
        <f>IF(Table1[[#This Row],[Date]]&lt;$AH$2,"",IF(Table1[[#This Row],[Date]]&lt;$AH$3,"Edge","Elite Combo"))</f>
        <v/>
      </c>
      <c r="AI197" s="218">
        <f>Table1[[#This Row],[Time]]</f>
        <v>0.54722222222222217</v>
      </c>
      <c r="AJ197" s="219" t="str">
        <f>Table1[[#This Row],[Track]]</f>
        <v>Doomben</v>
      </c>
      <c r="AK197" s="216">
        <f>Table1[[#This Row],[Race ]]</f>
        <v>3</v>
      </c>
      <c r="AL197" s="219">
        <f>Table1[[#This Row],[TAB]]</f>
        <v>3</v>
      </c>
      <c r="AM197" s="219" t="str">
        <f>Table1[[#This Row],[Selection]]</f>
        <v>Smytzer</v>
      </c>
      <c r="AN197" s="220" t="str">
        <f>Table1[[#This Row],[Sources]]</f>
        <v>Nat-11</v>
      </c>
      <c r="AO197" s="219">
        <f>Table1[[#This Row],[Scale Bet]]</f>
        <v>40</v>
      </c>
    </row>
    <row r="198" spans="5:41" ht="16.5" customHeight="1" x14ac:dyDescent="0.25">
      <c r="E198" s="185">
        <v>45178</v>
      </c>
      <c r="F198" s="35">
        <v>0.56597222222222221</v>
      </c>
      <c r="G198" s="36" t="s">
        <v>17</v>
      </c>
      <c r="H198" s="36">
        <v>4</v>
      </c>
      <c r="I198" s="36">
        <v>3</v>
      </c>
      <c r="J198" s="36" t="s">
        <v>1042</v>
      </c>
      <c r="K198" s="36" t="s">
        <v>60</v>
      </c>
      <c r="L198" s="165">
        <v>15</v>
      </c>
      <c r="M198" s="134">
        <f t="shared" si="26"/>
        <v>15</v>
      </c>
      <c r="N198" s="36">
        <f t="shared" si="27"/>
        <v>1</v>
      </c>
      <c r="O198" s="135" t="str">
        <f t="shared" si="28"/>
        <v>Pro Syd-15</v>
      </c>
      <c r="P198" s="186" t="str">
        <f t="shared" si="29"/>
        <v>OK</v>
      </c>
      <c r="Q198" s="187">
        <f t="shared" si="30"/>
        <v>60</v>
      </c>
      <c r="R198" s="150"/>
      <c r="S198" s="187" t="str">
        <f t="shared" si="31"/>
        <v/>
      </c>
      <c r="T198" s="136" t="str">
        <f t="shared" si="32"/>
        <v>Gracilistyla</v>
      </c>
      <c r="U198" s="137" t="str">
        <f>IF(P198="","",IF(N198=1,"",IF(Q198="","",IF(Q198&lt;=100,100,IF(Table1[[#This Row],[Day]]="Wed",100,200)))))</f>
        <v/>
      </c>
      <c r="V198" s="137" t="str">
        <f t="shared" si="33"/>
        <v/>
      </c>
      <c r="W198" s="137" t="str">
        <f t="shared" si="34"/>
        <v/>
      </c>
      <c r="X198" s="133">
        <f>100</f>
        <v>100</v>
      </c>
      <c r="Y198" s="133" t="str">
        <f t="shared" si="35"/>
        <v/>
      </c>
      <c r="Z198" s="133">
        <f t="shared" si="36"/>
        <v>-100</v>
      </c>
      <c r="AA198" s="134" t="str">
        <f>TEXT(Table1[[#This Row],[Date]],"DDD")</f>
        <v>Sat</v>
      </c>
      <c r="AB198" s="133" t="str">
        <f>IF(OR(G198="Doomben",G198="Eagle Farm"),"Q",IF(AND(Q198&gt;1,Q198&lt;55,Table1[[#This Row],[Source]]="Nat"),"Nat OK",IF(AND(Table1[[#This Row],[Source]]&lt;&gt;"Nat",Q198&lt;55),"Poor &lt;55",IF(OR(G198="Randwick",G198="Flemington",G198="Caulfield",G198="Sandown Lake",G198="Sandown Hill"),"Best","ave"))))</f>
        <v>ave</v>
      </c>
      <c r="AC198" s="133">
        <f>IF(Q198="","",IF(AB198="Poor &lt;55",$AC$2*0.2%,IF(AND(AB198="Q",AA198&lt;&gt;"Wed"),$AC$2*0.4%,IF(AND(AB198="Q",AA198="Wed"),$AC$2*0.5%,IF(AND(AB198="Ave",U198=100),$AC$2*0.5%,IF(AND(AB198="ave",U198="",N198=1,AG198="Bush"),$AC$2*1%,IF(AND(AB198="ave",U198="",Q198&gt;100),$AC$2*1.3%,IF(AND(AB198="ave",U198=""),$AC$2*1.2%,IF(AND(AB198="Ave",U198=200),$AC$2*1%,IF(AND(AB198="Best",U198=200),$AC$2*1.5%,IF(AND(AB198="Best",U198="",K198&lt;&gt;"Pro Syd"),$AC$2*0.5%,IF(AND(AB198="Best",U198=""),$AC$2*1%,IF(AND(AB198="Best",U198=100,Table1[[#This Row],[State]]="NSW"),$AC$2*0.4%,IF(AND(AB198="Best",U198=100),$AC$2*1%,IF(Table1[[#This Row],[Adj]]="Nat OK",$AC$2*0.5%,"xxx")))))))))))))))</f>
        <v>120</v>
      </c>
      <c r="AD198" s="133" t="str">
        <f t="shared" si="37"/>
        <v/>
      </c>
      <c r="AE198" s="133">
        <f t="shared" si="38"/>
        <v>-120</v>
      </c>
      <c r="AF198" s="133" t="str">
        <f>VLOOKUP(Table1[[#This Row],[Track]],$F$2672:$H$2715,2,FALSE)</f>
        <v>NSW</v>
      </c>
      <c r="AG198" s="133" t="str">
        <f>VLOOKUP(Table1[[#This Row],[Track]],$F$2672:$H$2715,3,FALSE)</f>
        <v>-</v>
      </c>
      <c r="AH198" s="133" t="str">
        <f>IF(Table1[[#This Row],[Date]]&lt;$AH$2,"",IF(Table1[[#This Row],[Date]]&lt;$AH$3,"Edge","Elite Combo"))</f>
        <v/>
      </c>
      <c r="AI198" s="218">
        <f>Table1[[#This Row],[Time]]</f>
        <v>0.56597222222222221</v>
      </c>
      <c r="AJ198" s="219" t="str">
        <f>Table1[[#This Row],[Track]]</f>
        <v>Rosehill</v>
      </c>
      <c r="AK198" s="216">
        <f>Table1[[#This Row],[Race ]]</f>
        <v>4</v>
      </c>
      <c r="AL198" s="219">
        <f>Table1[[#This Row],[TAB]]</f>
        <v>3</v>
      </c>
      <c r="AM198" s="219" t="str">
        <f>Table1[[#This Row],[Selection]]</f>
        <v>Gracilistyla</v>
      </c>
      <c r="AN198" s="220" t="str">
        <f>Table1[[#This Row],[Sources]]</f>
        <v>Pro Syd-15</v>
      </c>
      <c r="AO198" s="219">
        <f>Table1[[#This Row],[Scale Bet]]</f>
        <v>120</v>
      </c>
    </row>
    <row r="199" spans="5:41" ht="16.5" customHeight="1" x14ac:dyDescent="0.25">
      <c r="E199" s="185">
        <v>45178</v>
      </c>
      <c r="F199" s="35">
        <v>0.57152777777777775</v>
      </c>
      <c r="G199" s="36" t="s">
        <v>217</v>
      </c>
      <c r="H199" s="36">
        <v>4</v>
      </c>
      <c r="I199" s="36">
        <v>2</v>
      </c>
      <c r="J199" s="36" t="s">
        <v>846</v>
      </c>
      <c r="K199" s="36" t="s">
        <v>13</v>
      </c>
      <c r="L199" s="165">
        <v>11</v>
      </c>
      <c r="M199" s="134">
        <f t="shared" ref="M199:M262" si="39">IF(AND(J199=J198,E199=E198),"",IF(AND(E199=E202,J199=J202),L199+L200+L201+L202,IF(AND(E199=E201,J199=J201),L199+L200+L201,IF(AND(E199=E200,J199=J200),L199+L200,L199))))</f>
        <v>11</v>
      </c>
      <c r="N199" s="36">
        <f t="shared" ref="N199:N262" si="40">IF(M199=L199,1,IF(M199="","",IF(AND(E199=E202,J199=J202),4,IF(AND(E199=E201,J199=J201),3,IF(AND(E199=E200,J199=J200),2,"XXX")))))</f>
        <v>1</v>
      </c>
      <c r="O199" s="135" t="str">
        <f t="shared" ref="O199:O262" si="41">IF(N199="","",IF(N199=4,K199&amp;"-"&amp;L199&amp;"/"&amp;K200&amp;"-"&amp;L200&amp;"/"&amp;K201&amp;"-"&amp;L201&amp;"/"&amp;K202&amp;"-"&amp;L202,IF(N199=3,K199&amp;"-"&amp;L199&amp;"/"&amp;K200&amp;"-"&amp;L200&amp;"/"&amp;K201&amp;"-"&amp;L201,IF(N199=2,K199&amp;"-"&amp;L199&amp;"/"&amp;K200&amp;"-"&amp;L200,IF(N199=1,K199&amp;"-"&amp;L199,"""""xxx")))))</f>
        <v>Nat-11</v>
      </c>
      <c r="P199" s="186" t="str">
        <f t="shared" ref="P199:P262" si="42">IF(OR(G199="Randwick",G199="Rosehill",G199="Flemington",G199="Caulfield",G199="Sandown Lake",G199="Sandown Hill",G199="Moonee Valley"),"OK","")</f>
        <v/>
      </c>
      <c r="Q199" s="187">
        <f t="shared" ref="Q199:Q262" si="43">IF(M199="","",(M199*($Q$1/1000)/$R$1)*$Q$2)</f>
        <v>44</v>
      </c>
      <c r="R199" s="150"/>
      <c r="S199" s="187" t="str">
        <f t="shared" ref="S199:S262" si="44">IF(Q199="","",IF(R199="","",R199*Q199))</f>
        <v/>
      </c>
      <c r="T199" s="136" t="str">
        <f t="shared" ref="T199:T262" si="45">TRIM(PROPER(J199))</f>
        <v>Be Water My Friend</v>
      </c>
      <c r="U199" s="137" t="str">
        <f>IF(P199="","",IF(N199=1,"",IF(Q199="","",IF(Q199&lt;=100,100,IF(Table1[[#This Row],[Day]]="Wed",100,200)))))</f>
        <v/>
      </c>
      <c r="V199" s="137" t="str">
        <f t="shared" ref="V199:V262" si="46">IF(U199="","",IF(R199="","",U199*R199))</f>
        <v/>
      </c>
      <c r="W199" s="137" t="str">
        <f t="shared" ref="W199:W262" si="47">IF(U199="","",IF(V199="",U199*-1,V199-U199))</f>
        <v/>
      </c>
      <c r="X199" s="133">
        <f>100</f>
        <v>100</v>
      </c>
      <c r="Y199" s="133" t="str">
        <f t="shared" ref="Y199:Y262" si="48">IF(R199="","",X199*R199)</f>
        <v/>
      </c>
      <c r="Z199" s="133">
        <f t="shared" ref="Z199:Z262" si="49">IF(Y199="",X199*-1,Y199-X198)</f>
        <v>-100</v>
      </c>
      <c r="AA199" s="134" t="str">
        <f>TEXT(Table1[[#This Row],[Date]],"DDD")</f>
        <v>Sat</v>
      </c>
      <c r="AB199" s="133" t="str">
        <f>IF(OR(G199="Doomben",G199="Eagle Farm"),"Q",IF(AND(Q199&gt;1,Q199&lt;55,Table1[[#This Row],[Source]]="Nat"),"Nat OK",IF(AND(Table1[[#This Row],[Source]]&lt;&gt;"Nat",Q199&lt;55),"Poor &lt;55",IF(OR(G199="Randwick",G199="Flemington",G199="Caulfield",G199="Sandown Lake",G199="Sandown Hill"),"Best","ave"))))</f>
        <v>Q</v>
      </c>
      <c r="AC199" s="133">
        <f>IF(Q199="","",IF(AB199="Poor &lt;55",$AC$2*0.2%,IF(AND(AB199="Q",AA199&lt;&gt;"Wed"),$AC$2*0.4%,IF(AND(AB199="Q",AA199="Wed"),$AC$2*0.5%,IF(AND(AB199="Ave",U199=100),$AC$2*0.5%,IF(AND(AB199="ave",U199="",N199=1,AG199="Bush"),$AC$2*1%,IF(AND(AB199="ave",U199="",Q199&gt;100),$AC$2*1.3%,IF(AND(AB199="ave",U199=""),$AC$2*1.2%,IF(AND(AB199="Ave",U199=200),$AC$2*1%,IF(AND(AB199="Best",U199=200),$AC$2*1.5%,IF(AND(AB199="Best",U199="",K199&lt;&gt;"Pro Syd"),$AC$2*0.5%,IF(AND(AB199="Best",U199=""),$AC$2*1%,IF(AND(AB199="Best",U199=100,Table1[[#This Row],[State]]="NSW"),$AC$2*0.4%,IF(AND(AB199="Best",U199=100),$AC$2*1%,IF(Table1[[#This Row],[Adj]]="Nat OK",$AC$2*0.5%,"xxx")))))))))))))))</f>
        <v>40</v>
      </c>
      <c r="AD199" s="133" t="str">
        <f t="shared" ref="AD199:AD262" si="50">IF(AC199="","",IF(R199="","",AC199*R199))</f>
        <v/>
      </c>
      <c r="AE199" s="133">
        <f t="shared" ref="AE199:AE262" si="51">IF(AC199="","",IF(AD199="",AC199*-1,AD199-AC199))</f>
        <v>-40</v>
      </c>
      <c r="AF199" s="133" t="str">
        <f>VLOOKUP(Table1[[#This Row],[Track]],$F$2672:$H$2715,2,FALSE)</f>
        <v>Qld</v>
      </c>
      <c r="AG199" s="133" t="str">
        <f>VLOOKUP(Table1[[#This Row],[Track]],$F$2672:$H$2715,3,FALSE)</f>
        <v>-</v>
      </c>
      <c r="AH199" s="133" t="str">
        <f>IF(Table1[[#This Row],[Date]]&lt;$AH$2,"",IF(Table1[[#This Row],[Date]]&lt;$AH$3,"Edge","Elite Combo"))</f>
        <v/>
      </c>
      <c r="AI199" s="218">
        <f>Table1[[#This Row],[Time]]</f>
        <v>0.57152777777777775</v>
      </c>
      <c r="AJ199" s="219" t="str">
        <f>Table1[[#This Row],[Track]]</f>
        <v>Doomben</v>
      </c>
      <c r="AK199" s="216">
        <f>Table1[[#This Row],[Race ]]</f>
        <v>4</v>
      </c>
      <c r="AL199" s="219">
        <f>Table1[[#This Row],[TAB]]</f>
        <v>2</v>
      </c>
      <c r="AM199" s="219" t="str">
        <f>Table1[[#This Row],[Selection]]</f>
        <v>Be Water My Friend</v>
      </c>
      <c r="AN199" s="220" t="str">
        <f>Table1[[#This Row],[Sources]]</f>
        <v>Nat-11</v>
      </c>
      <c r="AO199" s="219">
        <f>Table1[[#This Row],[Scale Bet]]</f>
        <v>40</v>
      </c>
    </row>
    <row r="200" spans="5:41" ht="16.5" customHeight="1" x14ac:dyDescent="0.25">
      <c r="E200" s="185">
        <v>45178</v>
      </c>
      <c r="F200" s="35">
        <v>0.57638888888888895</v>
      </c>
      <c r="G200" s="36" t="s">
        <v>100</v>
      </c>
      <c r="H200" s="36">
        <v>4</v>
      </c>
      <c r="I200" s="36">
        <v>5</v>
      </c>
      <c r="J200" s="36" t="s">
        <v>359</v>
      </c>
      <c r="K200" s="36" t="s">
        <v>1</v>
      </c>
      <c r="L200" s="165">
        <v>12</v>
      </c>
      <c r="M200" s="134">
        <f t="shared" si="39"/>
        <v>68</v>
      </c>
      <c r="N200" s="36">
        <f t="shared" si="40"/>
        <v>4</v>
      </c>
      <c r="O200" s="135" t="str">
        <f t="shared" si="41"/>
        <v>E4-12/Edge-20/Nat-20/Pro Mel-16</v>
      </c>
      <c r="P200" s="186" t="str">
        <f t="shared" si="42"/>
        <v>OK</v>
      </c>
      <c r="Q200" s="187">
        <f t="shared" si="43"/>
        <v>272</v>
      </c>
      <c r="R200" s="150">
        <v>1.55</v>
      </c>
      <c r="S200" s="187">
        <f t="shared" si="44"/>
        <v>421.6</v>
      </c>
      <c r="T200" s="136" t="str">
        <f t="shared" si="45"/>
        <v>Recommendation</v>
      </c>
      <c r="U200" s="137">
        <f>IF(P200="","",IF(N200=1,"",IF(Q200="","",IF(Q200&lt;=100,100,IF(Table1[[#This Row],[Day]]="Wed",100,200)))))</f>
        <v>200</v>
      </c>
      <c r="V200" s="137">
        <f t="shared" si="46"/>
        <v>310</v>
      </c>
      <c r="W200" s="137">
        <f t="shared" si="47"/>
        <v>110</v>
      </c>
      <c r="X200" s="133">
        <f>100</f>
        <v>100</v>
      </c>
      <c r="Y200" s="133">
        <f t="shared" si="48"/>
        <v>155</v>
      </c>
      <c r="Z200" s="133">
        <f t="shared" si="49"/>
        <v>55</v>
      </c>
      <c r="AA200" s="134" t="str">
        <f>TEXT(Table1[[#This Row],[Date]],"DDD")</f>
        <v>Sat</v>
      </c>
      <c r="AB200" s="133" t="str">
        <f>IF(OR(G200="Doomben",G200="Eagle Farm"),"Q",IF(AND(Q200&gt;1,Q200&lt;55,Table1[[#This Row],[Source]]="Nat"),"Nat OK",IF(AND(Table1[[#This Row],[Source]]&lt;&gt;"Nat",Q200&lt;55),"Poor &lt;55",IF(OR(G200="Randwick",G200="Flemington",G200="Caulfield",G200="Sandown Lake",G200="Sandown Hill"),"Best","ave"))))</f>
        <v>ave</v>
      </c>
      <c r="AC200" s="133">
        <f>IF(Q200="","",IF(AB200="Poor &lt;55",$AC$2*0.2%,IF(AND(AB200="Q",AA200&lt;&gt;"Wed"),$AC$2*0.4%,IF(AND(AB200="Q",AA200="Wed"),$AC$2*0.5%,IF(AND(AB200="Ave",U200=100),$AC$2*0.5%,IF(AND(AB200="ave",U200="",N200=1,AG200="Bush"),$AC$2*1%,IF(AND(AB200="ave",U200="",Q200&gt;100),$AC$2*1.3%,IF(AND(AB200="ave",U200=""),$AC$2*1.2%,IF(AND(AB200="Ave",U200=200),$AC$2*1%,IF(AND(AB200="Best",U200=200),$AC$2*1.5%,IF(AND(AB200="Best",U200="",K200&lt;&gt;"Pro Syd"),$AC$2*0.5%,IF(AND(AB200="Best",U200=""),$AC$2*1%,IF(AND(AB200="Best",U200=100,Table1[[#This Row],[State]]="NSW"),$AC$2*0.4%,IF(AND(AB200="Best",U200=100),$AC$2*1%,IF(Table1[[#This Row],[Adj]]="Nat OK",$AC$2*0.5%,"xxx")))))))))))))))</f>
        <v>100</v>
      </c>
      <c r="AD200" s="133">
        <f t="shared" si="50"/>
        <v>155</v>
      </c>
      <c r="AE200" s="133">
        <f t="shared" si="51"/>
        <v>55</v>
      </c>
      <c r="AF200" s="133" t="str">
        <f>VLOOKUP(Table1[[#This Row],[Track]],$F$2672:$H$2715,2,FALSE)</f>
        <v>Vic</v>
      </c>
      <c r="AG200" s="133" t="str">
        <f>VLOOKUP(Table1[[#This Row],[Track]],$F$2672:$H$2715,3,FALSE)</f>
        <v>-</v>
      </c>
      <c r="AH200" s="133" t="str">
        <f>IF(Table1[[#This Row],[Date]]&lt;$AH$2,"",IF(Table1[[#This Row],[Date]]&lt;$AH$3,"Edge","Elite Combo"))</f>
        <v/>
      </c>
      <c r="AI200" s="218">
        <f>Table1[[#This Row],[Time]]</f>
        <v>0.57638888888888895</v>
      </c>
      <c r="AJ200" s="219" t="str">
        <f>Table1[[#This Row],[Track]]</f>
        <v>Moonee Valley</v>
      </c>
      <c r="AK200" s="216">
        <f>Table1[[#This Row],[Race ]]</f>
        <v>4</v>
      </c>
      <c r="AL200" s="219">
        <f>Table1[[#This Row],[TAB]]</f>
        <v>5</v>
      </c>
      <c r="AM200" s="219" t="str">
        <f>Table1[[#This Row],[Selection]]</f>
        <v>Recommendation</v>
      </c>
      <c r="AN200" s="220" t="str">
        <f>Table1[[#This Row],[Sources]]</f>
        <v>E4-12/Edge-20/Nat-20/Pro Mel-16</v>
      </c>
      <c r="AO200" s="219">
        <f>Table1[[#This Row],[Scale Bet]]</f>
        <v>100</v>
      </c>
    </row>
    <row r="201" spans="5:41" ht="16.5" customHeight="1" x14ac:dyDescent="0.25">
      <c r="E201" s="185">
        <v>45178</v>
      </c>
      <c r="F201" s="35">
        <v>0.57638888888888895</v>
      </c>
      <c r="G201" s="36" t="s">
        <v>100</v>
      </c>
      <c r="H201" s="36">
        <v>4</v>
      </c>
      <c r="I201" s="36">
        <v>5</v>
      </c>
      <c r="J201" s="36" t="s">
        <v>359</v>
      </c>
      <c r="K201" s="36" t="s">
        <v>40</v>
      </c>
      <c r="L201" s="165">
        <v>20</v>
      </c>
      <c r="M201" s="134" t="str">
        <f t="shared" si="39"/>
        <v/>
      </c>
      <c r="N201" s="36" t="str">
        <f t="shared" si="40"/>
        <v/>
      </c>
      <c r="O201" s="135" t="str">
        <f t="shared" si="41"/>
        <v/>
      </c>
      <c r="P201" s="186" t="str">
        <f t="shared" si="42"/>
        <v>OK</v>
      </c>
      <c r="Q201" s="187" t="str">
        <f t="shared" si="43"/>
        <v/>
      </c>
      <c r="R201" s="150">
        <v>1.55</v>
      </c>
      <c r="S201" s="187" t="str">
        <f t="shared" si="44"/>
        <v/>
      </c>
      <c r="T201" s="136" t="str">
        <f t="shared" si="45"/>
        <v>Recommendation</v>
      </c>
      <c r="U201" s="137" t="str">
        <f>IF(P201="","",IF(N201=1,"",IF(Q201="","",IF(Q201&lt;=100,100,IF(Table1[[#This Row],[Day]]="Wed",100,200)))))</f>
        <v/>
      </c>
      <c r="V201" s="137" t="str">
        <f t="shared" si="46"/>
        <v/>
      </c>
      <c r="W201" s="137" t="str">
        <f t="shared" si="47"/>
        <v/>
      </c>
      <c r="X201" s="133">
        <f>100</f>
        <v>100</v>
      </c>
      <c r="Y201" s="133">
        <f t="shared" si="48"/>
        <v>155</v>
      </c>
      <c r="Z201" s="133">
        <f t="shared" si="49"/>
        <v>55</v>
      </c>
      <c r="AA201" s="134" t="str">
        <f>TEXT(Table1[[#This Row],[Date]],"DDD")</f>
        <v>Sat</v>
      </c>
      <c r="AB201" s="133" t="str">
        <f>IF(OR(G201="Doomben",G201="Eagle Farm"),"Q",IF(AND(Q201&gt;1,Q201&lt;55,Table1[[#This Row],[Source]]="Nat"),"Nat OK",IF(AND(Table1[[#This Row],[Source]]&lt;&gt;"Nat",Q201&lt;55),"Poor &lt;55",IF(OR(G201="Randwick",G201="Flemington",G201="Caulfield",G201="Sandown Lake",G201="Sandown Hill"),"Best","ave"))))</f>
        <v>ave</v>
      </c>
      <c r="AC201" s="133" t="str">
        <f>IF(Q201="","",IF(AB201="Poor &lt;55",$AC$2*0.2%,IF(AND(AB201="Q",AA201&lt;&gt;"Wed"),$AC$2*0.4%,IF(AND(AB201="Q",AA201="Wed"),$AC$2*0.5%,IF(AND(AB201="Ave",U201=100),$AC$2*0.5%,IF(AND(AB201="ave",U201="",N201=1,AG201="Bush"),$AC$2*1%,IF(AND(AB201="ave",U201="",Q201&gt;100),$AC$2*1.3%,IF(AND(AB201="ave",U201=""),$AC$2*1.2%,IF(AND(AB201="Ave",U201=200),$AC$2*1%,IF(AND(AB201="Best",U201=200),$AC$2*1.5%,IF(AND(AB201="Best",U201="",K201&lt;&gt;"Pro Syd"),$AC$2*0.5%,IF(AND(AB201="Best",U201=""),$AC$2*1%,IF(AND(AB201="Best",U201=100,Table1[[#This Row],[State]]="NSW"),$AC$2*0.4%,IF(AND(AB201="Best",U201=100),$AC$2*1%,IF(Table1[[#This Row],[Adj]]="Nat OK",$AC$2*0.5%,"xxx")))))))))))))))</f>
        <v/>
      </c>
      <c r="AD201" s="133" t="str">
        <f t="shared" si="50"/>
        <v/>
      </c>
      <c r="AE201" s="133" t="str">
        <f t="shared" si="51"/>
        <v/>
      </c>
      <c r="AF201" s="133" t="str">
        <f>VLOOKUP(Table1[[#This Row],[Track]],$F$2672:$H$2715,2,FALSE)</f>
        <v>Vic</v>
      </c>
      <c r="AG201" s="133" t="str">
        <f>VLOOKUP(Table1[[#This Row],[Track]],$F$2672:$H$2715,3,FALSE)</f>
        <v>-</v>
      </c>
      <c r="AH201" s="133" t="str">
        <f>IF(Table1[[#This Row],[Date]]&lt;$AH$2,"",IF(Table1[[#This Row],[Date]]&lt;$AH$3,"Edge","Elite Combo"))</f>
        <v/>
      </c>
      <c r="AI201" s="218">
        <f>Table1[[#This Row],[Time]]</f>
        <v>0.57638888888888895</v>
      </c>
      <c r="AJ201" s="219" t="str">
        <f>Table1[[#This Row],[Track]]</f>
        <v>Moonee Valley</v>
      </c>
      <c r="AK201" s="216">
        <f>Table1[[#This Row],[Race ]]</f>
        <v>4</v>
      </c>
      <c r="AL201" s="219">
        <f>Table1[[#This Row],[TAB]]</f>
        <v>5</v>
      </c>
      <c r="AM201" s="219" t="str">
        <f>Table1[[#This Row],[Selection]]</f>
        <v>Recommendation</v>
      </c>
      <c r="AN201" s="220" t="str">
        <f>Table1[[#This Row],[Sources]]</f>
        <v/>
      </c>
      <c r="AO201" s="219" t="str">
        <f>Table1[[#This Row],[Scale Bet]]</f>
        <v/>
      </c>
    </row>
    <row r="202" spans="5:41" ht="16.5" customHeight="1" x14ac:dyDescent="0.25">
      <c r="E202" s="185">
        <v>45178</v>
      </c>
      <c r="F202" s="35">
        <v>0.57638888888888895</v>
      </c>
      <c r="G202" s="36" t="s">
        <v>100</v>
      </c>
      <c r="H202" s="36">
        <v>4</v>
      </c>
      <c r="I202" s="36">
        <v>5</v>
      </c>
      <c r="J202" s="36" t="s">
        <v>359</v>
      </c>
      <c r="K202" s="36" t="s">
        <v>13</v>
      </c>
      <c r="L202" s="165">
        <v>20</v>
      </c>
      <c r="M202" s="134" t="str">
        <f t="shared" si="39"/>
        <v/>
      </c>
      <c r="N202" s="36" t="str">
        <f t="shared" si="40"/>
        <v/>
      </c>
      <c r="O202" s="135" t="str">
        <f t="shared" si="41"/>
        <v/>
      </c>
      <c r="P202" s="186" t="str">
        <f t="shared" si="42"/>
        <v>OK</v>
      </c>
      <c r="Q202" s="187" t="str">
        <f t="shared" si="43"/>
        <v/>
      </c>
      <c r="R202" s="150">
        <v>1.55</v>
      </c>
      <c r="S202" s="187" t="str">
        <f t="shared" si="44"/>
        <v/>
      </c>
      <c r="T202" s="136" t="str">
        <f t="shared" si="45"/>
        <v>Recommendation</v>
      </c>
      <c r="U202" s="137" t="str">
        <f>IF(P202="","",IF(N202=1,"",IF(Q202="","",IF(Q202&lt;=100,100,IF(Table1[[#This Row],[Day]]="Wed",100,200)))))</f>
        <v/>
      </c>
      <c r="V202" s="137" t="str">
        <f t="shared" si="46"/>
        <v/>
      </c>
      <c r="W202" s="137" t="str">
        <f t="shared" si="47"/>
        <v/>
      </c>
      <c r="X202" s="133">
        <f>100</f>
        <v>100</v>
      </c>
      <c r="Y202" s="133">
        <f t="shared" si="48"/>
        <v>155</v>
      </c>
      <c r="Z202" s="133">
        <f t="shared" si="49"/>
        <v>55</v>
      </c>
      <c r="AA202" s="134" t="str">
        <f>TEXT(Table1[[#This Row],[Date]],"DDD")</f>
        <v>Sat</v>
      </c>
      <c r="AB202" s="133" t="str">
        <f>IF(OR(G202="Doomben",G202="Eagle Farm"),"Q",IF(AND(Q202&gt;1,Q202&lt;55,Table1[[#This Row],[Source]]="Nat"),"Nat OK",IF(AND(Table1[[#This Row],[Source]]&lt;&gt;"Nat",Q202&lt;55),"Poor &lt;55",IF(OR(G202="Randwick",G202="Flemington",G202="Caulfield",G202="Sandown Lake",G202="Sandown Hill"),"Best","ave"))))</f>
        <v>ave</v>
      </c>
      <c r="AC202" s="133" t="str">
        <f>IF(Q202="","",IF(AB202="Poor &lt;55",$AC$2*0.2%,IF(AND(AB202="Q",AA202&lt;&gt;"Wed"),$AC$2*0.4%,IF(AND(AB202="Q",AA202="Wed"),$AC$2*0.5%,IF(AND(AB202="Ave",U202=100),$AC$2*0.5%,IF(AND(AB202="ave",U202="",N202=1,AG202="Bush"),$AC$2*1%,IF(AND(AB202="ave",U202="",Q202&gt;100),$AC$2*1.3%,IF(AND(AB202="ave",U202=""),$AC$2*1.2%,IF(AND(AB202="Ave",U202=200),$AC$2*1%,IF(AND(AB202="Best",U202=200),$AC$2*1.5%,IF(AND(AB202="Best",U202="",K202&lt;&gt;"Pro Syd"),$AC$2*0.5%,IF(AND(AB202="Best",U202=""),$AC$2*1%,IF(AND(AB202="Best",U202=100,Table1[[#This Row],[State]]="NSW"),$AC$2*0.4%,IF(AND(AB202="Best",U202=100),$AC$2*1%,IF(Table1[[#This Row],[Adj]]="Nat OK",$AC$2*0.5%,"xxx")))))))))))))))</f>
        <v/>
      </c>
      <c r="AD202" s="133" t="str">
        <f t="shared" si="50"/>
        <v/>
      </c>
      <c r="AE202" s="133" t="str">
        <f t="shared" si="51"/>
        <v/>
      </c>
      <c r="AF202" s="133" t="str">
        <f>VLOOKUP(Table1[[#This Row],[Track]],$F$2672:$H$2715,2,FALSE)</f>
        <v>Vic</v>
      </c>
      <c r="AG202" s="133" t="str">
        <f>VLOOKUP(Table1[[#This Row],[Track]],$F$2672:$H$2715,3,FALSE)</f>
        <v>-</v>
      </c>
      <c r="AH202" s="133" t="str">
        <f>IF(Table1[[#This Row],[Date]]&lt;$AH$2,"",IF(Table1[[#This Row],[Date]]&lt;$AH$3,"Edge","Elite Combo"))</f>
        <v/>
      </c>
      <c r="AI202" s="218">
        <f>Table1[[#This Row],[Time]]</f>
        <v>0.57638888888888895</v>
      </c>
      <c r="AJ202" s="219" t="str">
        <f>Table1[[#This Row],[Track]]</f>
        <v>Moonee Valley</v>
      </c>
      <c r="AK202" s="216">
        <f>Table1[[#This Row],[Race ]]</f>
        <v>4</v>
      </c>
      <c r="AL202" s="219">
        <f>Table1[[#This Row],[TAB]]</f>
        <v>5</v>
      </c>
      <c r="AM202" s="219" t="str">
        <f>Table1[[#This Row],[Selection]]</f>
        <v>Recommendation</v>
      </c>
      <c r="AN202" s="220" t="str">
        <f>Table1[[#This Row],[Sources]]</f>
        <v/>
      </c>
      <c r="AO202" s="219" t="str">
        <f>Table1[[#This Row],[Scale Bet]]</f>
        <v/>
      </c>
    </row>
    <row r="203" spans="5:41" ht="16.5" customHeight="1" x14ac:dyDescent="0.25">
      <c r="E203" s="185">
        <v>45178</v>
      </c>
      <c r="F203" s="35">
        <v>0.57638888888888895</v>
      </c>
      <c r="G203" s="36" t="s">
        <v>100</v>
      </c>
      <c r="H203" s="36">
        <v>4</v>
      </c>
      <c r="I203" s="36">
        <v>5</v>
      </c>
      <c r="J203" s="36" t="s">
        <v>359</v>
      </c>
      <c r="K203" s="36" t="s">
        <v>18</v>
      </c>
      <c r="L203" s="165">
        <v>16</v>
      </c>
      <c r="M203" s="134" t="str">
        <f t="shared" si="39"/>
        <v/>
      </c>
      <c r="N203" s="36" t="str">
        <f t="shared" si="40"/>
        <v/>
      </c>
      <c r="O203" s="135" t="str">
        <f t="shared" si="41"/>
        <v/>
      </c>
      <c r="P203" s="186" t="str">
        <f t="shared" si="42"/>
        <v>OK</v>
      </c>
      <c r="Q203" s="187" t="str">
        <f t="shared" si="43"/>
        <v/>
      </c>
      <c r="R203" s="150">
        <v>1.6</v>
      </c>
      <c r="S203" s="187" t="str">
        <f t="shared" si="44"/>
        <v/>
      </c>
      <c r="T203" s="136" t="str">
        <f t="shared" si="45"/>
        <v>Recommendation</v>
      </c>
      <c r="U203" s="137" t="str">
        <f>IF(P203="","",IF(N203=1,"",IF(Q203="","",IF(Q203&lt;=100,100,IF(Table1[[#This Row],[Day]]="Wed",100,200)))))</f>
        <v/>
      </c>
      <c r="V203" s="137" t="str">
        <f t="shared" si="46"/>
        <v/>
      </c>
      <c r="W203" s="137" t="str">
        <f t="shared" si="47"/>
        <v/>
      </c>
      <c r="X203" s="133">
        <f>100</f>
        <v>100</v>
      </c>
      <c r="Y203" s="133">
        <f t="shared" si="48"/>
        <v>160</v>
      </c>
      <c r="Z203" s="133">
        <f t="shared" si="49"/>
        <v>60</v>
      </c>
      <c r="AA203" s="134" t="str">
        <f>TEXT(Table1[[#This Row],[Date]],"DDD")</f>
        <v>Sat</v>
      </c>
      <c r="AB203" s="133" t="str">
        <f>IF(OR(G203="Doomben",G203="Eagle Farm"),"Q",IF(AND(Q203&gt;1,Q203&lt;55,Table1[[#This Row],[Source]]="Nat"),"Nat OK",IF(AND(Table1[[#This Row],[Source]]&lt;&gt;"Nat",Q203&lt;55),"Poor &lt;55",IF(OR(G203="Randwick",G203="Flemington",G203="Caulfield",G203="Sandown Lake",G203="Sandown Hill"),"Best","ave"))))</f>
        <v>ave</v>
      </c>
      <c r="AC203" s="133" t="str">
        <f>IF(Q203="","",IF(AB203="Poor &lt;55",$AC$2*0.2%,IF(AND(AB203="Q",AA203&lt;&gt;"Wed"),$AC$2*0.4%,IF(AND(AB203="Q",AA203="Wed"),$AC$2*0.5%,IF(AND(AB203="Ave",U203=100),$AC$2*0.5%,IF(AND(AB203="ave",U203="",N203=1,AG203="Bush"),$AC$2*1%,IF(AND(AB203="ave",U203="",Q203&gt;100),$AC$2*1.3%,IF(AND(AB203="ave",U203=""),$AC$2*1.2%,IF(AND(AB203="Ave",U203=200),$AC$2*1%,IF(AND(AB203="Best",U203=200),$AC$2*1.5%,IF(AND(AB203="Best",U203="",K203&lt;&gt;"Pro Syd"),$AC$2*0.5%,IF(AND(AB203="Best",U203=""),$AC$2*1%,IF(AND(AB203="Best",U203=100,Table1[[#This Row],[State]]="NSW"),$AC$2*0.4%,IF(AND(AB203="Best",U203=100),$AC$2*1%,IF(Table1[[#This Row],[Adj]]="Nat OK",$AC$2*0.5%,"xxx")))))))))))))))</f>
        <v/>
      </c>
      <c r="AD203" s="133" t="str">
        <f t="shared" si="50"/>
        <v/>
      </c>
      <c r="AE203" s="133" t="str">
        <f t="shared" si="51"/>
        <v/>
      </c>
      <c r="AF203" s="133" t="str">
        <f>VLOOKUP(Table1[[#This Row],[Track]],$F$2672:$H$2715,2,FALSE)</f>
        <v>Vic</v>
      </c>
      <c r="AG203" s="133" t="str">
        <f>VLOOKUP(Table1[[#This Row],[Track]],$F$2672:$H$2715,3,FALSE)</f>
        <v>-</v>
      </c>
      <c r="AH203" s="133" t="str">
        <f>IF(Table1[[#This Row],[Date]]&lt;$AH$2,"",IF(Table1[[#This Row],[Date]]&lt;$AH$3,"Edge","Elite Combo"))</f>
        <v/>
      </c>
      <c r="AI203" s="218">
        <f>Table1[[#This Row],[Time]]</f>
        <v>0.57638888888888895</v>
      </c>
      <c r="AJ203" s="219" t="str">
        <f>Table1[[#This Row],[Track]]</f>
        <v>Moonee Valley</v>
      </c>
      <c r="AK203" s="216">
        <f>Table1[[#This Row],[Race ]]</f>
        <v>4</v>
      </c>
      <c r="AL203" s="219">
        <f>Table1[[#This Row],[TAB]]</f>
        <v>5</v>
      </c>
      <c r="AM203" s="219" t="str">
        <f>Table1[[#This Row],[Selection]]</f>
        <v>Recommendation</v>
      </c>
      <c r="AN203" s="220" t="str">
        <f>Table1[[#This Row],[Sources]]</f>
        <v/>
      </c>
      <c r="AO203" s="219" t="str">
        <f>Table1[[#This Row],[Scale Bet]]</f>
        <v/>
      </c>
    </row>
    <row r="204" spans="5:41" ht="16.5" customHeight="1" x14ac:dyDescent="0.25">
      <c r="E204" s="185">
        <v>45178</v>
      </c>
      <c r="F204" s="35">
        <v>0.57638888888888895</v>
      </c>
      <c r="G204" s="36" t="s">
        <v>100</v>
      </c>
      <c r="H204" s="36">
        <v>4</v>
      </c>
      <c r="I204" s="36">
        <v>2</v>
      </c>
      <c r="J204" s="36" t="s">
        <v>727</v>
      </c>
      <c r="K204" s="36" t="s">
        <v>40</v>
      </c>
      <c r="L204" s="165">
        <v>10</v>
      </c>
      <c r="M204" s="134">
        <f t="shared" si="39"/>
        <v>23</v>
      </c>
      <c r="N204" s="36">
        <f t="shared" si="40"/>
        <v>2</v>
      </c>
      <c r="O204" s="135" t="str">
        <f t="shared" si="41"/>
        <v>Edge-10/Pro Mel-13</v>
      </c>
      <c r="P204" s="186" t="str">
        <f t="shared" si="42"/>
        <v>OK</v>
      </c>
      <c r="Q204" s="187">
        <f t="shared" si="43"/>
        <v>92</v>
      </c>
      <c r="R204" s="150"/>
      <c r="S204" s="187" t="str">
        <f t="shared" si="44"/>
        <v/>
      </c>
      <c r="T204" s="136" t="str">
        <f t="shared" si="45"/>
        <v>Savannah Cloud</v>
      </c>
      <c r="U204" s="137">
        <f>IF(P204="","",IF(N204=1,"",IF(Q204="","",IF(Q204&lt;=100,100,IF(Table1[[#This Row],[Day]]="Wed",100,200)))))</f>
        <v>100</v>
      </c>
      <c r="V204" s="137" t="str">
        <f t="shared" si="46"/>
        <v/>
      </c>
      <c r="W204" s="137">
        <f t="shared" si="47"/>
        <v>-100</v>
      </c>
      <c r="X204" s="133">
        <f>100</f>
        <v>100</v>
      </c>
      <c r="Y204" s="133" t="str">
        <f t="shared" si="48"/>
        <v/>
      </c>
      <c r="Z204" s="133">
        <f t="shared" si="49"/>
        <v>-100</v>
      </c>
      <c r="AA204" s="134" t="str">
        <f>TEXT(Table1[[#This Row],[Date]],"DDD")</f>
        <v>Sat</v>
      </c>
      <c r="AB204" s="133" t="str">
        <f>IF(OR(G204="Doomben",G204="Eagle Farm"),"Q",IF(AND(Q204&gt;1,Q204&lt;55,Table1[[#This Row],[Source]]="Nat"),"Nat OK",IF(AND(Table1[[#This Row],[Source]]&lt;&gt;"Nat",Q204&lt;55),"Poor &lt;55",IF(OR(G204="Randwick",G204="Flemington",G204="Caulfield",G204="Sandown Lake",G204="Sandown Hill"),"Best","ave"))))</f>
        <v>ave</v>
      </c>
      <c r="AC204" s="133">
        <f>IF(Q204="","",IF(AB204="Poor &lt;55",$AC$2*0.2%,IF(AND(AB204="Q",AA204&lt;&gt;"Wed"),$AC$2*0.4%,IF(AND(AB204="Q",AA204="Wed"),$AC$2*0.5%,IF(AND(AB204="Ave",U204=100),$AC$2*0.5%,IF(AND(AB204="ave",U204="",N204=1,AG204="Bush"),$AC$2*1%,IF(AND(AB204="ave",U204="",Q204&gt;100),$AC$2*1.3%,IF(AND(AB204="ave",U204=""),$AC$2*1.2%,IF(AND(AB204="Ave",U204=200),$AC$2*1%,IF(AND(AB204="Best",U204=200),$AC$2*1.5%,IF(AND(AB204="Best",U204="",K204&lt;&gt;"Pro Syd"),$AC$2*0.5%,IF(AND(AB204="Best",U204=""),$AC$2*1%,IF(AND(AB204="Best",U204=100,Table1[[#This Row],[State]]="NSW"),$AC$2*0.4%,IF(AND(AB204="Best",U204=100),$AC$2*1%,IF(Table1[[#This Row],[Adj]]="Nat OK",$AC$2*0.5%,"xxx")))))))))))))))</f>
        <v>50</v>
      </c>
      <c r="AD204" s="133" t="str">
        <f t="shared" si="50"/>
        <v/>
      </c>
      <c r="AE204" s="133">
        <f t="shared" si="51"/>
        <v>-50</v>
      </c>
      <c r="AF204" s="133" t="str">
        <f>VLOOKUP(Table1[[#This Row],[Track]],$F$2672:$H$2715,2,FALSE)</f>
        <v>Vic</v>
      </c>
      <c r="AG204" s="133" t="str">
        <f>VLOOKUP(Table1[[#This Row],[Track]],$F$2672:$H$2715,3,FALSE)</f>
        <v>-</v>
      </c>
      <c r="AH204" s="133" t="str">
        <f>IF(Table1[[#This Row],[Date]]&lt;$AH$2,"",IF(Table1[[#This Row],[Date]]&lt;$AH$3,"Edge","Elite Combo"))</f>
        <v/>
      </c>
      <c r="AI204" s="218">
        <f>Table1[[#This Row],[Time]]</f>
        <v>0.57638888888888895</v>
      </c>
      <c r="AJ204" s="219" t="str">
        <f>Table1[[#This Row],[Track]]</f>
        <v>Moonee Valley</v>
      </c>
      <c r="AK204" s="216">
        <f>Table1[[#This Row],[Race ]]</f>
        <v>4</v>
      </c>
      <c r="AL204" s="219">
        <f>Table1[[#This Row],[TAB]]</f>
        <v>2</v>
      </c>
      <c r="AM204" s="219" t="str">
        <f>Table1[[#This Row],[Selection]]</f>
        <v>Savannah Cloud</v>
      </c>
      <c r="AN204" s="220" t="str">
        <f>Table1[[#This Row],[Sources]]</f>
        <v>Edge-10/Pro Mel-13</v>
      </c>
      <c r="AO204" s="219">
        <f>Table1[[#This Row],[Scale Bet]]</f>
        <v>50</v>
      </c>
    </row>
    <row r="205" spans="5:41" ht="16.5" customHeight="1" x14ac:dyDescent="0.25">
      <c r="E205" s="185">
        <v>45178</v>
      </c>
      <c r="F205" s="35">
        <v>0.57638888888888895</v>
      </c>
      <c r="G205" s="36" t="s">
        <v>100</v>
      </c>
      <c r="H205" s="36">
        <v>4</v>
      </c>
      <c r="I205" s="36">
        <v>2</v>
      </c>
      <c r="J205" s="36" t="s">
        <v>727</v>
      </c>
      <c r="K205" s="36" t="s">
        <v>18</v>
      </c>
      <c r="L205" s="165">
        <v>13</v>
      </c>
      <c r="M205" s="134" t="str">
        <f t="shared" si="39"/>
        <v/>
      </c>
      <c r="N205" s="36" t="str">
        <f t="shared" si="40"/>
        <v/>
      </c>
      <c r="O205" s="135" t="str">
        <f t="shared" si="41"/>
        <v/>
      </c>
      <c r="P205" s="186" t="str">
        <f t="shared" si="42"/>
        <v>OK</v>
      </c>
      <c r="Q205" s="187" t="str">
        <f t="shared" si="43"/>
        <v/>
      </c>
      <c r="R205" s="150"/>
      <c r="S205" s="187" t="str">
        <f t="shared" si="44"/>
        <v/>
      </c>
      <c r="T205" s="136" t="str">
        <f t="shared" si="45"/>
        <v>Savannah Cloud</v>
      </c>
      <c r="U205" s="137" t="str">
        <f>IF(P205="","",IF(N205=1,"",IF(Q205="","",IF(Q205&lt;=100,100,IF(Table1[[#This Row],[Day]]="Wed",100,200)))))</f>
        <v/>
      </c>
      <c r="V205" s="137" t="str">
        <f t="shared" si="46"/>
        <v/>
      </c>
      <c r="W205" s="137" t="str">
        <f t="shared" si="47"/>
        <v/>
      </c>
      <c r="X205" s="133">
        <f>100</f>
        <v>100</v>
      </c>
      <c r="Y205" s="133" t="str">
        <f t="shared" si="48"/>
        <v/>
      </c>
      <c r="Z205" s="133">
        <f t="shared" si="49"/>
        <v>-100</v>
      </c>
      <c r="AA205" s="134" t="str">
        <f>TEXT(Table1[[#This Row],[Date]],"DDD")</f>
        <v>Sat</v>
      </c>
      <c r="AB205" s="133" t="str">
        <f>IF(OR(G205="Doomben",G205="Eagle Farm"),"Q",IF(AND(Q205&gt;1,Q205&lt;55,Table1[[#This Row],[Source]]="Nat"),"Nat OK",IF(AND(Table1[[#This Row],[Source]]&lt;&gt;"Nat",Q205&lt;55),"Poor &lt;55",IF(OR(G205="Randwick",G205="Flemington",G205="Caulfield",G205="Sandown Lake",G205="Sandown Hill"),"Best","ave"))))</f>
        <v>ave</v>
      </c>
      <c r="AC205" s="133" t="str">
        <f>IF(Q205="","",IF(AB205="Poor &lt;55",$AC$2*0.2%,IF(AND(AB205="Q",AA205&lt;&gt;"Wed"),$AC$2*0.4%,IF(AND(AB205="Q",AA205="Wed"),$AC$2*0.5%,IF(AND(AB205="Ave",U205=100),$AC$2*0.5%,IF(AND(AB205="ave",U205="",N205=1,AG205="Bush"),$AC$2*1%,IF(AND(AB205="ave",U205="",Q205&gt;100),$AC$2*1.3%,IF(AND(AB205="ave",U205=""),$AC$2*1.2%,IF(AND(AB205="Ave",U205=200),$AC$2*1%,IF(AND(AB205="Best",U205=200),$AC$2*1.5%,IF(AND(AB205="Best",U205="",K205&lt;&gt;"Pro Syd"),$AC$2*0.5%,IF(AND(AB205="Best",U205=""),$AC$2*1%,IF(AND(AB205="Best",U205=100,Table1[[#This Row],[State]]="NSW"),$AC$2*0.4%,IF(AND(AB205="Best",U205=100),$AC$2*1%,IF(Table1[[#This Row],[Adj]]="Nat OK",$AC$2*0.5%,"xxx")))))))))))))))</f>
        <v/>
      </c>
      <c r="AD205" s="133" t="str">
        <f t="shared" si="50"/>
        <v/>
      </c>
      <c r="AE205" s="133" t="str">
        <f t="shared" si="51"/>
        <v/>
      </c>
      <c r="AF205" s="133" t="str">
        <f>VLOOKUP(Table1[[#This Row],[Track]],$F$2672:$H$2715,2,FALSE)</f>
        <v>Vic</v>
      </c>
      <c r="AG205" s="133" t="str">
        <f>VLOOKUP(Table1[[#This Row],[Track]],$F$2672:$H$2715,3,FALSE)</f>
        <v>-</v>
      </c>
      <c r="AH205" s="133" t="str">
        <f>IF(Table1[[#This Row],[Date]]&lt;$AH$2,"",IF(Table1[[#This Row],[Date]]&lt;$AH$3,"Edge","Elite Combo"))</f>
        <v/>
      </c>
      <c r="AI205" s="218">
        <f>Table1[[#This Row],[Time]]</f>
        <v>0.57638888888888895</v>
      </c>
      <c r="AJ205" s="219" t="str">
        <f>Table1[[#This Row],[Track]]</f>
        <v>Moonee Valley</v>
      </c>
      <c r="AK205" s="216">
        <f>Table1[[#This Row],[Race ]]</f>
        <v>4</v>
      </c>
      <c r="AL205" s="219">
        <f>Table1[[#This Row],[TAB]]</f>
        <v>2</v>
      </c>
      <c r="AM205" s="219" t="str">
        <f>Table1[[#This Row],[Selection]]</f>
        <v>Savannah Cloud</v>
      </c>
      <c r="AN205" s="220" t="str">
        <f>Table1[[#This Row],[Sources]]</f>
        <v/>
      </c>
      <c r="AO205" s="219" t="str">
        <f>Table1[[#This Row],[Scale Bet]]</f>
        <v/>
      </c>
    </row>
    <row r="206" spans="5:41" ht="16.5" customHeight="1" x14ac:dyDescent="0.25">
      <c r="E206" s="185">
        <v>45178</v>
      </c>
      <c r="F206" s="35">
        <v>0.60069444444444442</v>
      </c>
      <c r="G206" s="36" t="s">
        <v>100</v>
      </c>
      <c r="H206" s="36">
        <v>5</v>
      </c>
      <c r="I206" s="36">
        <v>5</v>
      </c>
      <c r="J206" s="36" t="s">
        <v>847</v>
      </c>
      <c r="K206" s="36" t="s">
        <v>13</v>
      </c>
      <c r="L206" s="165">
        <v>13</v>
      </c>
      <c r="M206" s="134">
        <f t="shared" si="39"/>
        <v>13</v>
      </c>
      <c r="N206" s="36">
        <f t="shared" si="40"/>
        <v>1</v>
      </c>
      <c r="O206" s="135" t="str">
        <f t="shared" si="41"/>
        <v>Nat-13</v>
      </c>
      <c r="P206" s="186" t="str">
        <f t="shared" si="42"/>
        <v>OK</v>
      </c>
      <c r="Q206" s="187">
        <f t="shared" si="43"/>
        <v>52</v>
      </c>
      <c r="R206" s="150"/>
      <c r="S206" s="187" t="str">
        <f t="shared" si="44"/>
        <v/>
      </c>
      <c r="T206" s="136" t="str">
        <f t="shared" si="45"/>
        <v>Scentify</v>
      </c>
      <c r="U206" s="137" t="str">
        <f>IF(P206="","",IF(N206=1,"",IF(Q206="","",IF(Q206&lt;=100,100,IF(Table1[[#This Row],[Day]]="Wed",100,200)))))</f>
        <v/>
      </c>
      <c r="V206" s="137" t="str">
        <f t="shared" si="46"/>
        <v/>
      </c>
      <c r="W206" s="137" t="str">
        <f t="shared" si="47"/>
        <v/>
      </c>
      <c r="X206" s="133">
        <f>100</f>
        <v>100</v>
      </c>
      <c r="Y206" s="133" t="str">
        <f t="shared" si="48"/>
        <v/>
      </c>
      <c r="Z206" s="133">
        <f t="shared" si="49"/>
        <v>-100</v>
      </c>
      <c r="AA206" s="134" t="str">
        <f>TEXT(Table1[[#This Row],[Date]],"DDD")</f>
        <v>Sat</v>
      </c>
      <c r="AB206" s="133" t="str">
        <f>IF(OR(G206="Doomben",G206="Eagle Farm"),"Q",IF(AND(Q206&gt;1,Q206&lt;55,Table1[[#This Row],[Source]]="Nat"),"Nat OK",IF(AND(Table1[[#This Row],[Source]]&lt;&gt;"Nat",Q206&lt;55),"Poor &lt;55",IF(OR(G206="Randwick",G206="Flemington",G206="Caulfield",G206="Sandown Lake",G206="Sandown Hill"),"Best","ave"))))</f>
        <v>Nat OK</v>
      </c>
      <c r="AC206" s="133">
        <f>IF(Q206="","",IF(AB206="Poor &lt;55",$AC$2*0.2%,IF(AND(AB206="Q",AA206&lt;&gt;"Wed"),$AC$2*0.4%,IF(AND(AB206="Q",AA206="Wed"),$AC$2*0.5%,IF(AND(AB206="Ave",U206=100),$AC$2*0.5%,IF(AND(AB206="ave",U206="",N206=1,AG206="Bush"),$AC$2*1%,IF(AND(AB206="ave",U206="",Q206&gt;100),$AC$2*1.3%,IF(AND(AB206="ave",U206=""),$AC$2*1.2%,IF(AND(AB206="Ave",U206=200),$AC$2*1%,IF(AND(AB206="Best",U206=200),$AC$2*1.5%,IF(AND(AB206="Best",U206="",K206&lt;&gt;"Pro Syd"),$AC$2*0.5%,IF(AND(AB206="Best",U206=""),$AC$2*1%,IF(AND(AB206="Best",U206=100,Table1[[#This Row],[State]]="NSW"),$AC$2*0.4%,IF(AND(AB206="Best",U206=100),$AC$2*1%,IF(Table1[[#This Row],[Adj]]="Nat OK",$AC$2*0.5%,"xxx")))))))))))))))</f>
        <v>50</v>
      </c>
      <c r="AD206" s="133" t="str">
        <f t="shared" si="50"/>
        <v/>
      </c>
      <c r="AE206" s="133">
        <f t="shared" si="51"/>
        <v>-50</v>
      </c>
      <c r="AF206" s="133" t="str">
        <f>VLOOKUP(Table1[[#This Row],[Track]],$F$2672:$H$2715,2,FALSE)</f>
        <v>Vic</v>
      </c>
      <c r="AG206" s="133" t="str">
        <f>VLOOKUP(Table1[[#This Row],[Track]],$F$2672:$H$2715,3,FALSE)</f>
        <v>-</v>
      </c>
      <c r="AH206" s="133" t="str">
        <f>IF(Table1[[#This Row],[Date]]&lt;$AH$2,"",IF(Table1[[#This Row],[Date]]&lt;$AH$3,"Edge","Elite Combo"))</f>
        <v/>
      </c>
      <c r="AI206" s="218">
        <f>Table1[[#This Row],[Time]]</f>
        <v>0.60069444444444442</v>
      </c>
      <c r="AJ206" s="219" t="str">
        <f>Table1[[#This Row],[Track]]</f>
        <v>Moonee Valley</v>
      </c>
      <c r="AK206" s="216">
        <f>Table1[[#This Row],[Race ]]</f>
        <v>5</v>
      </c>
      <c r="AL206" s="219">
        <f>Table1[[#This Row],[TAB]]</f>
        <v>5</v>
      </c>
      <c r="AM206" s="219" t="str">
        <f>Table1[[#This Row],[Selection]]</f>
        <v>Scentify</v>
      </c>
      <c r="AN206" s="220" t="str">
        <f>Table1[[#This Row],[Sources]]</f>
        <v>Nat-13</v>
      </c>
      <c r="AO206" s="219">
        <f>Table1[[#This Row],[Scale Bet]]</f>
        <v>50</v>
      </c>
    </row>
    <row r="207" spans="5:41" ht="16.5" customHeight="1" x14ac:dyDescent="0.25">
      <c r="E207" s="185">
        <v>45178</v>
      </c>
      <c r="F207" s="35">
        <v>0.61458333333333337</v>
      </c>
      <c r="G207" s="36" t="s">
        <v>17</v>
      </c>
      <c r="H207" s="36">
        <v>6</v>
      </c>
      <c r="I207" s="36">
        <v>5</v>
      </c>
      <c r="J207" s="36" t="s">
        <v>848</v>
      </c>
      <c r="K207" s="36" t="s">
        <v>40</v>
      </c>
      <c r="L207" s="165">
        <v>15</v>
      </c>
      <c r="M207" s="134">
        <f t="shared" si="39"/>
        <v>30</v>
      </c>
      <c r="N207" s="36">
        <f t="shared" si="40"/>
        <v>2</v>
      </c>
      <c r="O207" s="135" t="str">
        <f t="shared" si="41"/>
        <v>Edge-15/Nat-15</v>
      </c>
      <c r="P207" s="186" t="str">
        <f t="shared" si="42"/>
        <v>OK</v>
      </c>
      <c r="Q207" s="187">
        <f t="shared" si="43"/>
        <v>120</v>
      </c>
      <c r="R207" s="150"/>
      <c r="S207" s="187" t="str">
        <f t="shared" si="44"/>
        <v/>
      </c>
      <c r="T207" s="136" t="str">
        <f t="shared" si="45"/>
        <v>Zapateo</v>
      </c>
      <c r="U207" s="137">
        <f>IF(P207="","",IF(N207=1,"",IF(Q207="","",IF(Q207&lt;=100,100,IF(Table1[[#This Row],[Day]]="Wed",100,200)))))</f>
        <v>200</v>
      </c>
      <c r="V207" s="137" t="str">
        <f t="shared" si="46"/>
        <v/>
      </c>
      <c r="W207" s="137">
        <f t="shared" si="47"/>
        <v>-200</v>
      </c>
      <c r="X207" s="133">
        <f>100</f>
        <v>100</v>
      </c>
      <c r="Y207" s="133" t="str">
        <f t="shared" si="48"/>
        <v/>
      </c>
      <c r="Z207" s="133">
        <f t="shared" si="49"/>
        <v>-100</v>
      </c>
      <c r="AA207" s="134" t="str">
        <f>TEXT(Table1[[#This Row],[Date]],"DDD")</f>
        <v>Sat</v>
      </c>
      <c r="AB207" s="133" t="str">
        <f>IF(OR(G207="Doomben",G207="Eagle Farm"),"Q",IF(AND(Q207&gt;1,Q207&lt;55,Table1[[#This Row],[Source]]="Nat"),"Nat OK",IF(AND(Table1[[#This Row],[Source]]&lt;&gt;"Nat",Q207&lt;55),"Poor &lt;55",IF(OR(G207="Randwick",G207="Flemington",G207="Caulfield",G207="Sandown Lake",G207="Sandown Hill"),"Best","ave"))))</f>
        <v>ave</v>
      </c>
      <c r="AC207" s="133">
        <f>IF(Q207="","",IF(AB207="Poor &lt;55",$AC$2*0.2%,IF(AND(AB207="Q",AA207&lt;&gt;"Wed"),$AC$2*0.4%,IF(AND(AB207="Q",AA207="Wed"),$AC$2*0.5%,IF(AND(AB207="Ave",U207=100),$AC$2*0.5%,IF(AND(AB207="ave",U207="",N207=1,AG207="Bush"),$AC$2*1%,IF(AND(AB207="ave",U207="",Q207&gt;100),$AC$2*1.3%,IF(AND(AB207="ave",U207=""),$AC$2*1.2%,IF(AND(AB207="Ave",U207=200),$AC$2*1%,IF(AND(AB207="Best",U207=200),$AC$2*1.5%,IF(AND(AB207="Best",U207="",K207&lt;&gt;"Pro Syd"),$AC$2*0.5%,IF(AND(AB207="Best",U207=""),$AC$2*1%,IF(AND(AB207="Best",U207=100,Table1[[#This Row],[State]]="NSW"),$AC$2*0.4%,IF(AND(AB207="Best",U207=100),$AC$2*1%,IF(Table1[[#This Row],[Adj]]="Nat OK",$AC$2*0.5%,"xxx")))))))))))))))</f>
        <v>100</v>
      </c>
      <c r="AD207" s="133" t="str">
        <f t="shared" si="50"/>
        <v/>
      </c>
      <c r="AE207" s="133">
        <f t="shared" si="51"/>
        <v>-100</v>
      </c>
      <c r="AF207" s="133" t="str">
        <f>VLOOKUP(Table1[[#This Row],[Track]],$F$2672:$H$2715,2,FALSE)</f>
        <v>NSW</v>
      </c>
      <c r="AG207" s="133" t="str">
        <f>VLOOKUP(Table1[[#This Row],[Track]],$F$2672:$H$2715,3,FALSE)</f>
        <v>-</v>
      </c>
      <c r="AH207" s="133" t="str">
        <f>IF(Table1[[#This Row],[Date]]&lt;$AH$2,"",IF(Table1[[#This Row],[Date]]&lt;$AH$3,"Edge","Elite Combo"))</f>
        <v/>
      </c>
      <c r="AI207" s="218">
        <f>Table1[[#This Row],[Time]]</f>
        <v>0.61458333333333337</v>
      </c>
      <c r="AJ207" s="219" t="str">
        <f>Table1[[#This Row],[Track]]</f>
        <v>Rosehill</v>
      </c>
      <c r="AK207" s="216">
        <f>Table1[[#This Row],[Race ]]</f>
        <v>6</v>
      </c>
      <c r="AL207" s="219">
        <f>Table1[[#This Row],[TAB]]</f>
        <v>5</v>
      </c>
      <c r="AM207" s="219" t="str">
        <f>Table1[[#This Row],[Selection]]</f>
        <v>Zapateo</v>
      </c>
      <c r="AN207" s="220" t="str">
        <f>Table1[[#This Row],[Sources]]</f>
        <v>Edge-15/Nat-15</v>
      </c>
      <c r="AO207" s="219">
        <f>Table1[[#This Row],[Scale Bet]]</f>
        <v>100</v>
      </c>
    </row>
    <row r="208" spans="5:41" ht="16.5" customHeight="1" x14ac:dyDescent="0.25">
      <c r="E208" s="185">
        <v>45178</v>
      </c>
      <c r="F208" s="35">
        <v>0.61458333333333337</v>
      </c>
      <c r="G208" s="36" t="s">
        <v>17</v>
      </c>
      <c r="H208" s="36">
        <v>6</v>
      </c>
      <c r="I208" s="36">
        <v>5</v>
      </c>
      <c r="J208" s="36" t="s">
        <v>848</v>
      </c>
      <c r="K208" s="36" t="s">
        <v>13</v>
      </c>
      <c r="L208" s="165">
        <v>15</v>
      </c>
      <c r="M208" s="134" t="str">
        <f t="shared" si="39"/>
        <v/>
      </c>
      <c r="N208" s="36" t="str">
        <f t="shared" si="40"/>
        <v/>
      </c>
      <c r="O208" s="135" t="str">
        <f t="shared" si="41"/>
        <v/>
      </c>
      <c r="P208" s="186" t="str">
        <f t="shared" si="42"/>
        <v>OK</v>
      </c>
      <c r="Q208" s="187" t="str">
        <f t="shared" si="43"/>
        <v/>
      </c>
      <c r="R208" s="150"/>
      <c r="S208" s="187" t="str">
        <f t="shared" si="44"/>
        <v/>
      </c>
      <c r="T208" s="136" t="str">
        <f t="shared" si="45"/>
        <v>Zapateo</v>
      </c>
      <c r="U208" s="137" t="str">
        <f>IF(P208="","",IF(N208=1,"",IF(Q208="","",IF(Q208&lt;=100,100,IF(Table1[[#This Row],[Day]]="Wed",100,200)))))</f>
        <v/>
      </c>
      <c r="V208" s="137" t="str">
        <f t="shared" si="46"/>
        <v/>
      </c>
      <c r="W208" s="137" t="str">
        <f t="shared" si="47"/>
        <v/>
      </c>
      <c r="X208" s="133">
        <f>100</f>
        <v>100</v>
      </c>
      <c r="Y208" s="133" t="str">
        <f t="shared" si="48"/>
        <v/>
      </c>
      <c r="Z208" s="133">
        <f t="shared" si="49"/>
        <v>-100</v>
      </c>
      <c r="AA208" s="134" t="str">
        <f>TEXT(Table1[[#This Row],[Date]],"DDD")</f>
        <v>Sat</v>
      </c>
      <c r="AB208" s="133" t="str">
        <f>IF(OR(G208="Doomben",G208="Eagle Farm"),"Q",IF(AND(Q208&gt;1,Q208&lt;55,Table1[[#This Row],[Source]]="Nat"),"Nat OK",IF(AND(Table1[[#This Row],[Source]]&lt;&gt;"Nat",Q208&lt;55),"Poor &lt;55",IF(OR(G208="Randwick",G208="Flemington",G208="Caulfield",G208="Sandown Lake",G208="Sandown Hill"),"Best","ave"))))</f>
        <v>ave</v>
      </c>
      <c r="AC208" s="133" t="str">
        <f>IF(Q208="","",IF(AB208="Poor &lt;55",$AC$2*0.2%,IF(AND(AB208="Q",AA208&lt;&gt;"Wed"),$AC$2*0.4%,IF(AND(AB208="Q",AA208="Wed"),$AC$2*0.5%,IF(AND(AB208="Ave",U208=100),$AC$2*0.5%,IF(AND(AB208="ave",U208="",N208=1,AG208="Bush"),$AC$2*1%,IF(AND(AB208="ave",U208="",Q208&gt;100),$AC$2*1.3%,IF(AND(AB208="ave",U208=""),$AC$2*1.2%,IF(AND(AB208="Ave",U208=200),$AC$2*1%,IF(AND(AB208="Best",U208=200),$AC$2*1.5%,IF(AND(AB208="Best",U208="",K208&lt;&gt;"Pro Syd"),$AC$2*0.5%,IF(AND(AB208="Best",U208=""),$AC$2*1%,IF(AND(AB208="Best",U208=100,Table1[[#This Row],[State]]="NSW"),$AC$2*0.4%,IF(AND(AB208="Best",U208=100),$AC$2*1%,IF(Table1[[#This Row],[Adj]]="Nat OK",$AC$2*0.5%,"xxx")))))))))))))))</f>
        <v/>
      </c>
      <c r="AD208" s="133" t="str">
        <f t="shared" si="50"/>
        <v/>
      </c>
      <c r="AE208" s="133" t="str">
        <f t="shared" si="51"/>
        <v/>
      </c>
      <c r="AF208" s="133" t="str">
        <f>VLOOKUP(Table1[[#This Row],[Track]],$F$2672:$H$2715,2,FALSE)</f>
        <v>NSW</v>
      </c>
      <c r="AG208" s="133" t="str">
        <f>VLOOKUP(Table1[[#This Row],[Track]],$F$2672:$H$2715,3,FALSE)</f>
        <v>-</v>
      </c>
      <c r="AH208" s="133" t="str">
        <f>IF(Table1[[#This Row],[Date]]&lt;$AH$2,"",IF(Table1[[#This Row],[Date]]&lt;$AH$3,"Edge","Elite Combo"))</f>
        <v/>
      </c>
      <c r="AI208" s="218">
        <f>Table1[[#This Row],[Time]]</f>
        <v>0.61458333333333337</v>
      </c>
      <c r="AJ208" s="219" t="str">
        <f>Table1[[#This Row],[Track]]</f>
        <v>Rosehill</v>
      </c>
      <c r="AK208" s="216">
        <f>Table1[[#This Row],[Race ]]</f>
        <v>6</v>
      </c>
      <c r="AL208" s="219">
        <f>Table1[[#This Row],[TAB]]</f>
        <v>5</v>
      </c>
      <c r="AM208" s="219" t="str">
        <f>Table1[[#This Row],[Selection]]</f>
        <v>Zapateo</v>
      </c>
      <c r="AN208" s="220" t="str">
        <f>Table1[[#This Row],[Sources]]</f>
        <v/>
      </c>
      <c r="AO208" s="219" t="str">
        <f>Table1[[#This Row],[Scale Bet]]</f>
        <v/>
      </c>
    </row>
    <row r="209" spans="5:41" ht="16.5" customHeight="1" x14ac:dyDescent="0.25">
      <c r="E209" s="185">
        <v>45178</v>
      </c>
      <c r="F209" s="35">
        <v>0.625</v>
      </c>
      <c r="G209" s="36" t="s">
        <v>100</v>
      </c>
      <c r="H209" s="36">
        <v>6</v>
      </c>
      <c r="I209" s="36">
        <v>10</v>
      </c>
      <c r="J209" s="36" t="s">
        <v>849</v>
      </c>
      <c r="K209" s="36" t="s">
        <v>13</v>
      </c>
      <c r="L209" s="165">
        <v>13</v>
      </c>
      <c r="M209" s="134">
        <f t="shared" si="39"/>
        <v>13</v>
      </c>
      <c r="N209" s="36">
        <f t="shared" si="40"/>
        <v>1</v>
      </c>
      <c r="O209" s="135" t="str">
        <f t="shared" si="41"/>
        <v>Nat-13</v>
      </c>
      <c r="P209" s="186" t="str">
        <f t="shared" si="42"/>
        <v>OK</v>
      </c>
      <c r="Q209" s="187">
        <f t="shared" si="43"/>
        <v>52</v>
      </c>
      <c r="R209" s="150"/>
      <c r="S209" s="187" t="str">
        <f t="shared" si="44"/>
        <v/>
      </c>
      <c r="T209" s="136" t="str">
        <f t="shared" si="45"/>
        <v>Pride Of Sullivan</v>
      </c>
      <c r="U209" s="137" t="str">
        <f>IF(P209="","",IF(N209=1,"",IF(Q209="","",IF(Q209&lt;=100,100,IF(Table1[[#This Row],[Day]]="Wed",100,200)))))</f>
        <v/>
      </c>
      <c r="V209" s="137" t="str">
        <f t="shared" si="46"/>
        <v/>
      </c>
      <c r="W209" s="137" t="str">
        <f t="shared" si="47"/>
        <v/>
      </c>
      <c r="X209" s="133">
        <f>100</f>
        <v>100</v>
      </c>
      <c r="Y209" s="133" t="str">
        <f t="shared" si="48"/>
        <v/>
      </c>
      <c r="Z209" s="133">
        <f t="shared" si="49"/>
        <v>-100</v>
      </c>
      <c r="AA209" s="134" t="str">
        <f>TEXT(Table1[[#This Row],[Date]],"DDD")</f>
        <v>Sat</v>
      </c>
      <c r="AB209" s="133" t="str">
        <f>IF(OR(G209="Doomben",G209="Eagle Farm"),"Q",IF(AND(Q209&gt;1,Q209&lt;55,Table1[[#This Row],[Source]]="Nat"),"Nat OK",IF(AND(Table1[[#This Row],[Source]]&lt;&gt;"Nat",Q209&lt;55),"Poor &lt;55",IF(OR(G209="Randwick",G209="Flemington",G209="Caulfield",G209="Sandown Lake",G209="Sandown Hill"),"Best","ave"))))</f>
        <v>Nat OK</v>
      </c>
      <c r="AC209" s="133">
        <f>IF(Q209="","",IF(AB209="Poor &lt;55",$AC$2*0.2%,IF(AND(AB209="Q",AA209&lt;&gt;"Wed"),$AC$2*0.4%,IF(AND(AB209="Q",AA209="Wed"),$AC$2*0.5%,IF(AND(AB209="Ave",U209=100),$AC$2*0.5%,IF(AND(AB209="ave",U209="",N209=1,AG209="Bush"),$AC$2*1%,IF(AND(AB209="ave",U209="",Q209&gt;100),$AC$2*1.3%,IF(AND(AB209="ave",U209=""),$AC$2*1.2%,IF(AND(AB209="Ave",U209=200),$AC$2*1%,IF(AND(AB209="Best",U209=200),$AC$2*1.5%,IF(AND(AB209="Best",U209="",K209&lt;&gt;"Pro Syd"),$AC$2*0.5%,IF(AND(AB209="Best",U209=""),$AC$2*1%,IF(AND(AB209="Best",U209=100,Table1[[#This Row],[State]]="NSW"),$AC$2*0.4%,IF(AND(AB209="Best",U209=100),$AC$2*1%,IF(Table1[[#This Row],[Adj]]="Nat OK",$AC$2*0.5%,"xxx")))))))))))))))</f>
        <v>50</v>
      </c>
      <c r="AD209" s="133" t="str">
        <f t="shared" si="50"/>
        <v/>
      </c>
      <c r="AE209" s="133">
        <f t="shared" si="51"/>
        <v>-50</v>
      </c>
      <c r="AF209" s="133" t="str">
        <f>VLOOKUP(Table1[[#This Row],[Track]],$F$2672:$H$2715,2,FALSE)</f>
        <v>Vic</v>
      </c>
      <c r="AG209" s="133" t="str">
        <f>VLOOKUP(Table1[[#This Row],[Track]],$F$2672:$H$2715,3,FALSE)</f>
        <v>-</v>
      </c>
      <c r="AH209" s="133" t="str">
        <f>IF(Table1[[#This Row],[Date]]&lt;$AH$2,"",IF(Table1[[#This Row],[Date]]&lt;$AH$3,"Edge","Elite Combo"))</f>
        <v/>
      </c>
      <c r="AI209" s="218">
        <f>Table1[[#This Row],[Time]]</f>
        <v>0.625</v>
      </c>
      <c r="AJ209" s="219" t="str">
        <f>Table1[[#This Row],[Track]]</f>
        <v>Moonee Valley</v>
      </c>
      <c r="AK209" s="216">
        <f>Table1[[#This Row],[Race ]]</f>
        <v>6</v>
      </c>
      <c r="AL209" s="219">
        <f>Table1[[#This Row],[TAB]]</f>
        <v>10</v>
      </c>
      <c r="AM209" s="219" t="str">
        <f>Table1[[#This Row],[Selection]]</f>
        <v>Pride Of Sullivan</v>
      </c>
      <c r="AN209" s="220" t="str">
        <f>Table1[[#This Row],[Sources]]</f>
        <v>Nat-13</v>
      </c>
      <c r="AO209" s="219">
        <f>Table1[[#This Row],[Scale Bet]]</f>
        <v>50</v>
      </c>
    </row>
    <row r="210" spans="5:41" ht="16.5" customHeight="1" x14ac:dyDescent="0.25">
      <c r="E210" s="185">
        <v>45178</v>
      </c>
      <c r="F210" s="35">
        <v>0.64930555555555558</v>
      </c>
      <c r="G210" s="36" t="s">
        <v>100</v>
      </c>
      <c r="H210" s="36">
        <v>7</v>
      </c>
      <c r="I210" s="36">
        <v>7</v>
      </c>
      <c r="J210" s="36" t="s">
        <v>632</v>
      </c>
      <c r="K210" s="36" t="s">
        <v>18</v>
      </c>
      <c r="L210" s="165">
        <v>10</v>
      </c>
      <c r="M210" s="134">
        <f t="shared" si="39"/>
        <v>10</v>
      </c>
      <c r="N210" s="36">
        <f t="shared" si="40"/>
        <v>1</v>
      </c>
      <c r="O210" s="135" t="str">
        <f t="shared" si="41"/>
        <v>Pro Mel-10</v>
      </c>
      <c r="P210" s="186" t="str">
        <f t="shared" si="42"/>
        <v>OK</v>
      </c>
      <c r="Q210" s="187">
        <f t="shared" si="43"/>
        <v>40</v>
      </c>
      <c r="R210" s="150"/>
      <c r="S210" s="187" t="str">
        <f t="shared" si="44"/>
        <v/>
      </c>
      <c r="T210" s="136" t="str">
        <f t="shared" si="45"/>
        <v>Berkeley Square</v>
      </c>
      <c r="U210" s="137" t="str">
        <f>IF(P210="","",IF(N210=1,"",IF(Q210="","",IF(Q210&lt;=100,100,IF(Table1[[#This Row],[Day]]="Wed",100,200)))))</f>
        <v/>
      </c>
      <c r="V210" s="137" t="str">
        <f t="shared" si="46"/>
        <v/>
      </c>
      <c r="W210" s="137" t="str">
        <f t="shared" si="47"/>
        <v/>
      </c>
      <c r="X210" s="133">
        <f>100</f>
        <v>100</v>
      </c>
      <c r="Y210" s="133" t="str">
        <f t="shared" si="48"/>
        <v/>
      </c>
      <c r="Z210" s="133">
        <f t="shared" si="49"/>
        <v>-100</v>
      </c>
      <c r="AA210" s="134" t="str">
        <f>TEXT(Table1[[#This Row],[Date]],"DDD")</f>
        <v>Sat</v>
      </c>
      <c r="AB210" s="133" t="str">
        <f>IF(OR(G210="Doomben",G210="Eagle Farm"),"Q",IF(AND(Q210&gt;1,Q210&lt;55,Table1[[#This Row],[Source]]="Nat"),"Nat OK",IF(AND(Table1[[#This Row],[Source]]&lt;&gt;"Nat",Q210&lt;55),"Poor &lt;55",IF(OR(G210="Randwick",G210="Flemington",G210="Caulfield",G210="Sandown Lake",G210="Sandown Hill"),"Best","ave"))))</f>
        <v>Poor &lt;55</v>
      </c>
      <c r="AC210" s="133">
        <f>IF(Q210="","",IF(AB210="Poor &lt;55",$AC$2*0.2%,IF(AND(AB210="Q",AA210&lt;&gt;"Wed"),$AC$2*0.4%,IF(AND(AB210="Q",AA210="Wed"),$AC$2*0.5%,IF(AND(AB210="Ave",U210=100),$AC$2*0.5%,IF(AND(AB210="ave",U210="",N210=1,AG210="Bush"),$AC$2*1%,IF(AND(AB210="ave",U210="",Q210&gt;100),$AC$2*1.3%,IF(AND(AB210="ave",U210=""),$AC$2*1.2%,IF(AND(AB210="Ave",U210=200),$AC$2*1%,IF(AND(AB210="Best",U210=200),$AC$2*1.5%,IF(AND(AB210="Best",U210="",K210&lt;&gt;"Pro Syd"),$AC$2*0.5%,IF(AND(AB210="Best",U210=""),$AC$2*1%,IF(AND(AB210="Best",U210=100,Table1[[#This Row],[State]]="NSW"),$AC$2*0.4%,IF(AND(AB210="Best",U210=100),$AC$2*1%,IF(Table1[[#This Row],[Adj]]="Nat OK",$AC$2*0.5%,"xxx")))))))))))))))</f>
        <v>20</v>
      </c>
      <c r="AD210" s="133" t="str">
        <f t="shared" si="50"/>
        <v/>
      </c>
      <c r="AE210" s="133">
        <f t="shared" si="51"/>
        <v>-20</v>
      </c>
      <c r="AF210" s="133" t="str">
        <f>VLOOKUP(Table1[[#This Row],[Track]],$F$2672:$H$2715,2,FALSE)</f>
        <v>Vic</v>
      </c>
      <c r="AG210" s="133" t="str">
        <f>VLOOKUP(Table1[[#This Row],[Track]],$F$2672:$H$2715,3,FALSE)</f>
        <v>-</v>
      </c>
      <c r="AH210" s="133" t="str">
        <f>IF(Table1[[#This Row],[Date]]&lt;$AH$2,"",IF(Table1[[#This Row],[Date]]&lt;$AH$3,"Edge","Elite Combo"))</f>
        <v/>
      </c>
      <c r="AI210" s="218">
        <f>Table1[[#This Row],[Time]]</f>
        <v>0.64930555555555558</v>
      </c>
      <c r="AJ210" s="219" t="str">
        <f>Table1[[#This Row],[Track]]</f>
        <v>Moonee Valley</v>
      </c>
      <c r="AK210" s="216">
        <f>Table1[[#This Row],[Race ]]</f>
        <v>7</v>
      </c>
      <c r="AL210" s="219">
        <f>Table1[[#This Row],[TAB]]</f>
        <v>7</v>
      </c>
      <c r="AM210" s="219" t="str">
        <f>Table1[[#This Row],[Selection]]</f>
        <v>Berkeley Square</v>
      </c>
      <c r="AN210" s="220" t="str">
        <f>Table1[[#This Row],[Sources]]</f>
        <v>Pro Mel-10</v>
      </c>
      <c r="AO210" s="219">
        <f>Table1[[#This Row],[Scale Bet]]</f>
        <v>20</v>
      </c>
    </row>
    <row r="211" spans="5:41" ht="16.5" customHeight="1" x14ac:dyDescent="0.25">
      <c r="E211" s="185">
        <v>45178</v>
      </c>
      <c r="F211" s="35">
        <v>0.66319444444444442</v>
      </c>
      <c r="G211" s="36" t="s">
        <v>17</v>
      </c>
      <c r="H211" s="36">
        <v>8</v>
      </c>
      <c r="I211" s="36">
        <v>3</v>
      </c>
      <c r="J211" s="36" t="s">
        <v>622</v>
      </c>
      <c r="K211" s="36" t="s">
        <v>1</v>
      </c>
      <c r="L211" s="165">
        <v>10</v>
      </c>
      <c r="M211" s="134">
        <f t="shared" si="39"/>
        <v>23</v>
      </c>
      <c r="N211" s="36">
        <f t="shared" si="40"/>
        <v>2</v>
      </c>
      <c r="O211" s="135" t="str">
        <f t="shared" si="41"/>
        <v>E4-10/Nat-13</v>
      </c>
      <c r="P211" s="186" t="str">
        <f t="shared" si="42"/>
        <v>OK</v>
      </c>
      <c r="Q211" s="187">
        <f t="shared" si="43"/>
        <v>92</v>
      </c>
      <c r="R211" s="150"/>
      <c r="S211" s="187" t="str">
        <f t="shared" si="44"/>
        <v/>
      </c>
      <c r="T211" s="136" t="str">
        <f t="shared" si="45"/>
        <v>Libertad</v>
      </c>
      <c r="U211" s="137">
        <f>IF(P211="","",IF(N211=1,"",IF(Q211="","",IF(Q211&lt;=100,100,IF(Table1[[#This Row],[Day]]="Wed",100,200)))))</f>
        <v>100</v>
      </c>
      <c r="V211" s="137" t="str">
        <f t="shared" si="46"/>
        <v/>
      </c>
      <c r="W211" s="137">
        <f t="shared" si="47"/>
        <v>-100</v>
      </c>
      <c r="X211" s="133">
        <f>100</f>
        <v>100</v>
      </c>
      <c r="Y211" s="133" t="str">
        <f t="shared" si="48"/>
        <v/>
      </c>
      <c r="Z211" s="133">
        <f t="shared" si="49"/>
        <v>-100</v>
      </c>
      <c r="AA211" s="134" t="str">
        <f>TEXT(Table1[[#This Row],[Date]],"DDD")</f>
        <v>Sat</v>
      </c>
      <c r="AB211" s="133" t="str">
        <f>IF(OR(G211="Doomben",G211="Eagle Farm"),"Q",IF(AND(Q211&gt;1,Q211&lt;55,Table1[[#This Row],[Source]]="Nat"),"Nat OK",IF(AND(Table1[[#This Row],[Source]]&lt;&gt;"Nat",Q211&lt;55),"Poor &lt;55",IF(OR(G211="Randwick",G211="Flemington",G211="Caulfield",G211="Sandown Lake",G211="Sandown Hill"),"Best","ave"))))</f>
        <v>ave</v>
      </c>
      <c r="AC211" s="133">
        <f>IF(Q211="","",IF(AB211="Poor &lt;55",$AC$2*0.2%,IF(AND(AB211="Q",AA211&lt;&gt;"Wed"),$AC$2*0.4%,IF(AND(AB211="Q",AA211="Wed"),$AC$2*0.5%,IF(AND(AB211="Ave",U211=100),$AC$2*0.5%,IF(AND(AB211="ave",U211="",N211=1,AG211="Bush"),$AC$2*1%,IF(AND(AB211="ave",U211="",Q211&gt;100),$AC$2*1.3%,IF(AND(AB211="ave",U211=""),$AC$2*1.2%,IF(AND(AB211="Ave",U211=200),$AC$2*1%,IF(AND(AB211="Best",U211=200),$AC$2*1.5%,IF(AND(AB211="Best",U211="",K211&lt;&gt;"Pro Syd"),$AC$2*0.5%,IF(AND(AB211="Best",U211=""),$AC$2*1%,IF(AND(AB211="Best",U211=100,Table1[[#This Row],[State]]="NSW"),$AC$2*0.4%,IF(AND(AB211="Best",U211=100),$AC$2*1%,IF(Table1[[#This Row],[Adj]]="Nat OK",$AC$2*0.5%,"xxx")))))))))))))))</f>
        <v>50</v>
      </c>
      <c r="AD211" s="133" t="str">
        <f t="shared" si="50"/>
        <v/>
      </c>
      <c r="AE211" s="133">
        <f t="shared" si="51"/>
        <v>-50</v>
      </c>
      <c r="AF211" s="133" t="str">
        <f>VLOOKUP(Table1[[#This Row],[Track]],$F$2672:$H$2715,2,FALSE)</f>
        <v>NSW</v>
      </c>
      <c r="AG211" s="133" t="str">
        <f>VLOOKUP(Table1[[#This Row],[Track]],$F$2672:$H$2715,3,FALSE)</f>
        <v>-</v>
      </c>
      <c r="AH211" s="133" t="str">
        <f>IF(Table1[[#This Row],[Date]]&lt;$AH$2,"",IF(Table1[[#This Row],[Date]]&lt;$AH$3,"Edge","Elite Combo"))</f>
        <v/>
      </c>
      <c r="AI211" s="218">
        <f>Table1[[#This Row],[Time]]</f>
        <v>0.66319444444444442</v>
      </c>
      <c r="AJ211" s="219" t="str">
        <f>Table1[[#This Row],[Track]]</f>
        <v>Rosehill</v>
      </c>
      <c r="AK211" s="216">
        <f>Table1[[#This Row],[Race ]]</f>
        <v>8</v>
      </c>
      <c r="AL211" s="219">
        <f>Table1[[#This Row],[TAB]]</f>
        <v>3</v>
      </c>
      <c r="AM211" s="219" t="str">
        <f>Table1[[#This Row],[Selection]]</f>
        <v>Libertad</v>
      </c>
      <c r="AN211" s="220" t="str">
        <f>Table1[[#This Row],[Sources]]</f>
        <v>E4-10/Nat-13</v>
      </c>
      <c r="AO211" s="219">
        <f>Table1[[#This Row],[Scale Bet]]</f>
        <v>50</v>
      </c>
    </row>
    <row r="212" spans="5:41" ht="16.5" customHeight="1" x14ac:dyDescent="0.25">
      <c r="E212" s="185">
        <v>45178</v>
      </c>
      <c r="F212" s="35">
        <v>0.66319444444444442</v>
      </c>
      <c r="G212" s="36" t="s">
        <v>17</v>
      </c>
      <c r="H212" s="36">
        <v>8</v>
      </c>
      <c r="I212" s="36">
        <v>3</v>
      </c>
      <c r="J212" s="36" t="s">
        <v>622</v>
      </c>
      <c r="K212" s="36" t="s">
        <v>13</v>
      </c>
      <c r="L212" s="165">
        <v>13</v>
      </c>
      <c r="M212" s="134" t="str">
        <f t="shared" si="39"/>
        <v/>
      </c>
      <c r="N212" s="36" t="str">
        <f t="shared" si="40"/>
        <v/>
      </c>
      <c r="O212" s="135" t="str">
        <f t="shared" si="41"/>
        <v/>
      </c>
      <c r="P212" s="186" t="str">
        <f t="shared" si="42"/>
        <v>OK</v>
      </c>
      <c r="Q212" s="187" t="str">
        <f t="shared" si="43"/>
        <v/>
      </c>
      <c r="R212" s="150"/>
      <c r="S212" s="187" t="str">
        <f t="shared" si="44"/>
        <v/>
      </c>
      <c r="T212" s="136" t="str">
        <f t="shared" si="45"/>
        <v>Libertad</v>
      </c>
      <c r="U212" s="137" t="str">
        <f>IF(P212="","",IF(N212=1,"",IF(Q212="","",IF(Q212&lt;=100,100,IF(Table1[[#This Row],[Day]]="Wed",100,200)))))</f>
        <v/>
      </c>
      <c r="V212" s="137" t="str">
        <f t="shared" si="46"/>
        <v/>
      </c>
      <c r="W212" s="137" t="str">
        <f t="shared" si="47"/>
        <v/>
      </c>
      <c r="X212" s="133">
        <f>100</f>
        <v>100</v>
      </c>
      <c r="Y212" s="133" t="str">
        <f t="shared" si="48"/>
        <v/>
      </c>
      <c r="Z212" s="133">
        <f t="shared" si="49"/>
        <v>-100</v>
      </c>
      <c r="AA212" s="134" t="str">
        <f>TEXT(Table1[[#This Row],[Date]],"DDD")</f>
        <v>Sat</v>
      </c>
      <c r="AB212" s="133" t="str">
        <f>IF(OR(G212="Doomben",G212="Eagle Farm"),"Q",IF(AND(Q212&gt;1,Q212&lt;55,Table1[[#This Row],[Source]]="Nat"),"Nat OK",IF(AND(Table1[[#This Row],[Source]]&lt;&gt;"Nat",Q212&lt;55),"Poor &lt;55",IF(OR(G212="Randwick",G212="Flemington",G212="Caulfield",G212="Sandown Lake",G212="Sandown Hill"),"Best","ave"))))</f>
        <v>ave</v>
      </c>
      <c r="AC212" s="133" t="str">
        <f>IF(Q212="","",IF(AB212="Poor &lt;55",$AC$2*0.2%,IF(AND(AB212="Q",AA212&lt;&gt;"Wed"),$AC$2*0.4%,IF(AND(AB212="Q",AA212="Wed"),$AC$2*0.5%,IF(AND(AB212="Ave",U212=100),$AC$2*0.5%,IF(AND(AB212="ave",U212="",N212=1,AG212="Bush"),$AC$2*1%,IF(AND(AB212="ave",U212="",Q212&gt;100),$AC$2*1.3%,IF(AND(AB212="ave",U212=""),$AC$2*1.2%,IF(AND(AB212="Ave",U212=200),$AC$2*1%,IF(AND(AB212="Best",U212=200),$AC$2*1.5%,IF(AND(AB212="Best",U212="",K212&lt;&gt;"Pro Syd"),$AC$2*0.5%,IF(AND(AB212="Best",U212=""),$AC$2*1%,IF(AND(AB212="Best",U212=100,Table1[[#This Row],[State]]="NSW"),$AC$2*0.4%,IF(AND(AB212="Best",U212=100),$AC$2*1%,IF(Table1[[#This Row],[Adj]]="Nat OK",$AC$2*0.5%,"xxx")))))))))))))))</f>
        <v/>
      </c>
      <c r="AD212" s="133" t="str">
        <f t="shared" si="50"/>
        <v/>
      </c>
      <c r="AE212" s="133" t="str">
        <f t="shared" si="51"/>
        <v/>
      </c>
      <c r="AF212" s="133" t="str">
        <f>VLOOKUP(Table1[[#This Row],[Track]],$F$2672:$H$2715,2,FALSE)</f>
        <v>NSW</v>
      </c>
      <c r="AG212" s="133" t="str">
        <f>VLOOKUP(Table1[[#This Row],[Track]],$F$2672:$H$2715,3,FALSE)</f>
        <v>-</v>
      </c>
      <c r="AH212" s="133" t="str">
        <f>IF(Table1[[#This Row],[Date]]&lt;$AH$2,"",IF(Table1[[#This Row],[Date]]&lt;$AH$3,"Edge","Elite Combo"))</f>
        <v/>
      </c>
      <c r="AI212" s="218">
        <f>Table1[[#This Row],[Time]]</f>
        <v>0.66319444444444442</v>
      </c>
      <c r="AJ212" s="219" t="str">
        <f>Table1[[#This Row],[Track]]</f>
        <v>Rosehill</v>
      </c>
      <c r="AK212" s="216">
        <f>Table1[[#This Row],[Race ]]</f>
        <v>8</v>
      </c>
      <c r="AL212" s="219">
        <f>Table1[[#This Row],[TAB]]</f>
        <v>3</v>
      </c>
      <c r="AM212" s="219" t="str">
        <f>Table1[[#This Row],[Selection]]</f>
        <v>Libertad</v>
      </c>
      <c r="AN212" s="220" t="str">
        <f>Table1[[#This Row],[Sources]]</f>
        <v/>
      </c>
      <c r="AO212" s="219" t="str">
        <f>Table1[[#This Row],[Scale Bet]]</f>
        <v/>
      </c>
    </row>
    <row r="213" spans="5:41" ht="16.5" customHeight="1" x14ac:dyDescent="0.25">
      <c r="E213" s="185">
        <v>45178</v>
      </c>
      <c r="F213" s="35">
        <v>0.69097222222222221</v>
      </c>
      <c r="G213" s="36" t="s">
        <v>17</v>
      </c>
      <c r="H213" s="36">
        <v>9</v>
      </c>
      <c r="I213" s="36">
        <v>9</v>
      </c>
      <c r="J213" s="36" t="s">
        <v>1043</v>
      </c>
      <c r="K213" s="36" t="s">
        <v>60</v>
      </c>
      <c r="L213" s="165">
        <v>15</v>
      </c>
      <c r="M213" s="134">
        <f t="shared" si="39"/>
        <v>15</v>
      </c>
      <c r="N213" s="36">
        <f t="shared" si="40"/>
        <v>1</v>
      </c>
      <c r="O213" s="135" t="str">
        <f t="shared" si="41"/>
        <v>Pro Syd-15</v>
      </c>
      <c r="P213" s="186" t="str">
        <f t="shared" si="42"/>
        <v>OK</v>
      </c>
      <c r="Q213" s="187">
        <f t="shared" si="43"/>
        <v>60</v>
      </c>
      <c r="R213" s="150"/>
      <c r="S213" s="187" t="str">
        <f t="shared" si="44"/>
        <v/>
      </c>
      <c r="T213" s="136" t="str">
        <f t="shared" si="45"/>
        <v>Argentia</v>
      </c>
      <c r="U213" s="137" t="str">
        <f>IF(P213="","",IF(N213=1,"",IF(Q213="","",IF(Q213&lt;=100,100,IF(Table1[[#This Row],[Day]]="Wed",100,200)))))</f>
        <v/>
      </c>
      <c r="V213" s="137" t="str">
        <f t="shared" si="46"/>
        <v/>
      </c>
      <c r="W213" s="137" t="str">
        <f t="shared" si="47"/>
        <v/>
      </c>
      <c r="X213" s="133">
        <f>100</f>
        <v>100</v>
      </c>
      <c r="Y213" s="133" t="str">
        <f t="shared" si="48"/>
        <v/>
      </c>
      <c r="Z213" s="133">
        <f t="shared" si="49"/>
        <v>-100</v>
      </c>
      <c r="AA213" s="134" t="str">
        <f>TEXT(Table1[[#This Row],[Date]],"DDD")</f>
        <v>Sat</v>
      </c>
      <c r="AB213" s="133" t="str">
        <f>IF(OR(G213="Doomben",G213="Eagle Farm"),"Q",IF(AND(Q213&gt;1,Q213&lt;55,Table1[[#This Row],[Source]]="Nat"),"Nat OK",IF(AND(Table1[[#This Row],[Source]]&lt;&gt;"Nat",Q213&lt;55),"Poor &lt;55",IF(OR(G213="Randwick",G213="Flemington",G213="Caulfield",G213="Sandown Lake",G213="Sandown Hill"),"Best","ave"))))</f>
        <v>ave</v>
      </c>
      <c r="AC213" s="133">
        <f>IF(Q213="","",IF(AB213="Poor &lt;55",$AC$2*0.2%,IF(AND(AB213="Q",AA213&lt;&gt;"Wed"),$AC$2*0.4%,IF(AND(AB213="Q",AA213="Wed"),$AC$2*0.5%,IF(AND(AB213="Ave",U213=100),$AC$2*0.5%,IF(AND(AB213="ave",U213="",N213=1,AG213="Bush"),$AC$2*1%,IF(AND(AB213="ave",U213="",Q213&gt;100),$AC$2*1.3%,IF(AND(AB213="ave",U213=""),$AC$2*1.2%,IF(AND(AB213="Ave",U213=200),$AC$2*1%,IF(AND(AB213="Best",U213=200),$AC$2*1.5%,IF(AND(AB213="Best",U213="",K213&lt;&gt;"Pro Syd"),$AC$2*0.5%,IF(AND(AB213="Best",U213=""),$AC$2*1%,IF(AND(AB213="Best",U213=100,Table1[[#This Row],[State]]="NSW"),$AC$2*0.4%,IF(AND(AB213="Best",U213=100),$AC$2*1%,IF(Table1[[#This Row],[Adj]]="Nat OK",$AC$2*0.5%,"xxx")))))))))))))))</f>
        <v>120</v>
      </c>
      <c r="AD213" s="133" t="str">
        <f t="shared" si="50"/>
        <v/>
      </c>
      <c r="AE213" s="133">
        <f t="shared" si="51"/>
        <v>-120</v>
      </c>
      <c r="AF213" s="133" t="str">
        <f>VLOOKUP(Table1[[#This Row],[Track]],$F$2672:$H$2715,2,FALSE)</f>
        <v>NSW</v>
      </c>
      <c r="AG213" s="133" t="str">
        <f>VLOOKUP(Table1[[#This Row],[Track]],$F$2672:$H$2715,3,FALSE)</f>
        <v>-</v>
      </c>
      <c r="AH213" s="133" t="str">
        <f>IF(Table1[[#This Row],[Date]]&lt;$AH$2,"",IF(Table1[[#This Row],[Date]]&lt;$AH$3,"Edge","Elite Combo"))</f>
        <v/>
      </c>
      <c r="AI213" s="218">
        <f>Table1[[#This Row],[Time]]</f>
        <v>0.69097222222222221</v>
      </c>
      <c r="AJ213" s="219" t="str">
        <f>Table1[[#This Row],[Track]]</f>
        <v>Rosehill</v>
      </c>
      <c r="AK213" s="216">
        <f>Table1[[#This Row],[Race ]]</f>
        <v>9</v>
      </c>
      <c r="AL213" s="219">
        <f>Table1[[#This Row],[TAB]]</f>
        <v>9</v>
      </c>
      <c r="AM213" s="219" t="str">
        <f>Table1[[#This Row],[Selection]]</f>
        <v>Argentia</v>
      </c>
      <c r="AN213" s="220" t="str">
        <f>Table1[[#This Row],[Sources]]</f>
        <v>Pro Syd-15</v>
      </c>
      <c r="AO213" s="219">
        <f>Table1[[#This Row],[Scale Bet]]</f>
        <v>120</v>
      </c>
    </row>
    <row r="214" spans="5:41" ht="16.5" customHeight="1" x14ac:dyDescent="0.25">
      <c r="E214" s="185">
        <v>45178</v>
      </c>
      <c r="F214" s="35">
        <v>0.70138888888888884</v>
      </c>
      <c r="G214" s="36" t="s">
        <v>100</v>
      </c>
      <c r="H214" s="36">
        <v>9</v>
      </c>
      <c r="I214" s="36">
        <v>1</v>
      </c>
      <c r="J214" s="36" t="s">
        <v>850</v>
      </c>
      <c r="K214" s="36" t="s">
        <v>13</v>
      </c>
      <c r="L214" s="165">
        <v>20</v>
      </c>
      <c r="M214" s="134">
        <f t="shared" si="39"/>
        <v>20</v>
      </c>
      <c r="N214" s="36">
        <f t="shared" si="40"/>
        <v>1</v>
      </c>
      <c r="O214" s="135" t="str">
        <f t="shared" si="41"/>
        <v>Nat-20</v>
      </c>
      <c r="P214" s="186" t="str">
        <f t="shared" si="42"/>
        <v>OK</v>
      </c>
      <c r="Q214" s="187">
        <f t="shared" si="43"/>
        <v>80</v>
      </c>
      <c r="R214" s="150"/>
      <c r="S214" s="187" t="str">
        <f t="shared" si="44"/>
        <v/>
      </c>
      <c r="T214" s="136" t="str">
        <f t="shared" si="45"/>
        <v>Tuvalu</v>
      </c>
      <c r="U214" s="137" t="str">
        <f>IF(P214="","",IF(N214=1,"",IF(Q214="","",IF(Q214&lt;=100,100,IF(Table1[[#This Row],[Day]]="Wed",100,200)))))</f>
        <v/>
      </c>
      <c r="V214" s="137" t="str">
        <f t="shared" si="46"/>
        <v/>
      </c>
      <c r="W214" s="137" t="str">
        <f t="shared" si="47"/>
        <v/>
      </c>
      <c r="X214" s="133">
        <f>100</f>
        <v>100</v>
      </c>
      <c r="Y214" s="133" t="str">
        <f t="shared" si="48"/>
        <v/>
      </c>
      <c r="Z214" s="133">
        <f t="shared" si="49"/>
        <v>-100</v>
      </c>
      <c r="AA214" s="134" t="str">
        <f>TEXT(Table1[[#This Row],[Date]],"DDD")</f>
        <v>Sat</v>
      </c>
      <c r="AB214" s="133" t="str">
        <f>IF(OR(G214="Doomben",G214="Eagle Farm"),"Q",IF(AND(Q214&gt;1,Q214&lt;55,Table1[[#This Row],[Source]]="Nat"),"Nat OK",IF(AND(Table1[[#This Row],[Source]]&lt;&gt;"Nat",Q214&lt;55),"Poor &lt;55",IF(OR(G214="Randwick",G214="Flemington",G214="Caulfield",G214="Sandown Lake",G214="Sandown Hill"),"Best","ave"))))</f>
        <v>ave</v>
      </c>
      <c r="AC214" s="133">
        <f>IF(Q214="","",IF(AB214="Poor &lt;55",$AC$2*0.2%,IF(AND(AB214="Q",AA214&lt;&gt;"Wed"),$AC$2*0.4%,IF(AND(AB214="Q",AA214="Wed"),$AC$2*0.5%,IF(AND(AB214="Ave",U214=100),$AC$2*0.5%,IF(AND(AB214="ave",U214="",N214=1,AG214="Bush"),$AC$2*1%,IF(AND(AB214="ave",U214="",Q214&gt;100),$AC$2*1.3%,IF(AND(AB214="ave",U214=""),$AC$2*1.2%,IF(AND(AB214="Ave",U214=200),$AC$2*1%,IF(AND(AB214="Best",U214=200),$AC$2*1.5%,IF(AND(AB214="Best",U214="",K214&lt;&gt;"Pro Syd"),$AC$2*0.5%,IF(AND(AB214="Best",U214=""),$AC$2*1%,IF(AND(AB214="Best",U214=100,Table1[[#This Row],[State]]="NSW"),$AC$2*0.4%,IF(AND(AB214="Best",U214=100),$AC$2*1%,IF(Table1[[#This Row],[Adj]]="Nat OK",$AC$2*0.5%,"xxx")))))))))))))))</f>
        <v>120</v>
      </c>
      <c r="AD214" s="133" t="str">
        <f t="shared" si="50"/>
        <v/>
      </c>
      <c r="AE214" s="133">
        <f t="shared" si="51"/>
        <v>-120</v>
      </c>
      <c r="AF214" s="133" t="str">
        <f>VLOOKUP(Table1[[#This Row],[Track]],$F$2672:$H$2715,2,FALSE)</f>
        <v>Vic</v>
      </c>
      <c r="AG214" s="133" t="str">
        <f>VLOOKUP(Table1[[#This Row],[Track]],$F$2672:$H$2715,3,FALSE)</f>
        <v>-</v>
      </c>
      <c r="AH214" s="133" t="str">
        <f>IF(Table1[[#This Row],[Date]]&lt;$AH$2,"",IF(Table1[[#This Row],[Date]]&lt;$AH$3,"Edge","Elite Combo"))</f>
        <v/>
      </c>
      <c r="AI214" s="218">
        <f>Table1[[#This Row],[Time]]</f>
        <v>0.70138888888888884</v>
      </c>
      <c r="AJ214" s="219" t="str">
        <f>Table1[[#This Row],[Track]]</f>
        <v>Moonee Valley</v>
      </c>
      <c r="AK214" s="216">
        <f>Table1[[#This Row],[Race ]]</f>
        <v>9</v>
      </c>
      <c r="AL214" s="219">
        <f>Table1[[#This Row],[TAB]]</f>
        <v>1</v>
      </c>
      <c r="AM214" s="219" t="str">
        <f>Table1[[#This Row],[Selection]]</f>
        <v>Tuvalu</v>
      </c>
      <c r="AN214" s="220" t="str">
        <f>Table1[[#This Row],[Sources]]</f>
        <v>Nat-20</v>
      </c>
      <c r="AO214" s="219">
        <f>Table1[[#This Row],[Scale Bet]]</f>
        <v>120</v>
      </c>
    </row>
    <row r="215" spans="5:41" ht="16.5" customHeight="1" x14ac:dyDescent="0.25">
      <c r="E215" s="185">
        <v>45178</v>
      </c>
      <c r="F215" s="35">
        <v>0.71875</v>
      </c>
      <c r="G215" s="36" t="s">
        <v>17</v>
      </c>
      <c r="H215" s="36">
        <v>10</v>
      </c>
      <c r="I215" s="36">
        <v>11</v>
      </c>
      <c r="J215" s="36" t="s">
        <v>860</v>
      </c>
      <c r="K215" s="36" t="s">
        <v>60</v>
      </c>
      <c r="L215" s="165">
        <v>10</v>
      </c>
      <c r="M215" s="134">
        <f t="shared" si="39"/>
        <v>10</v>
      </c>
      <c r="N215" s="36">
        <f t="shared" si="40"/>
        <v>1</v>
      </c>
      <c r="O215" s="135" t="str">
        <f t="shared" si="41"/>
        <v>Pro Syd-10</v>
      </c>
      <c r="P215" s="186" t="str">
        <f t="shared" si="42"/>
        <v>OK</v>
      </c>
      <c r="Q215" s="187">
        <f t="shared" si="43"/>
        <v>40</v>
      </c>
      <c r="R215" s="150"/>
      <c r="S215" s="187" t="str">
        <f t="shared" si="44"/>
        <v/>
      </c>
      <c r="T215" s="136" t="str">
        <f t="shared" si="45"/>
        <v>Airman</v>
      </c>
      <c r="U215" s="137" t="str">
        <f>IF(P215="","",IF(N215=1,"",IF(Q215="","",IF(Q215&lt;=100,100,IF(Table1[[#This Row],[Day]]="Wed",100,200)))))</f>
        <v/>
      </c>
      <c r="V215" s="137" t="str">
        <f t="shared" si="46"/>
        <v/>
      </c>
      <c r="W215" s="137" t="str">
        <f t="shared" si="47"/>
        <v/>
      </c>
      <c r="X215" s="133">
        <f>100</f>
        <v>100</v>
      </c>
      <c r="Y215" s="133" t="str">
        <f t="shared" si="48"/>
        <v/>
      </c>
      <c r="Z215" s="133">
        <f t="shared" si="49"/>
        <v>-100</v>
      </c>
      <c r="AA215" s="134" t="str">
        <f>TEXT(Table1[[#This Row],[Date]],"DDD")</f>
        <v>Sat</v>
      </c>
      <c r="AB215" s="133" t="str">
        <f>IF(OR(G215="Doomben",G215="Eagle Farm"),"Q",IF(AND(Q215&gt;1,Q215&lt;55,Table1[[#This Row],[Source]]="Nat"),"Nat OK",IF(AND(Table1[[#This Row],[Source]]&lt;&gt;"Nat",Q215&lt;55),"Poor &lt;55",IF(OR(G215="Randwick",G215="Flemington",G215="Caulfield",G215="Sandown Lake",G215="Sandown Hill"),"Best","ave"))))</f>
        <v>Poor &lt;55</v>
      </c>
      <c r="AC215" s="133">
        <f>IF(Q215="","",IF(AB215="Poor &lt;55",$AC$2*0.2%,IF(AND(AB215="Q",AA215&lt;&gt;"Wed"),$AC$2*0.4%,IF(AND(AB215="Q",AA215="Wed"),$AC$2*0.5%,IF(AND(AB215="Ave",U215=100),$AC$2*0.5%,IF(AND(AB215="ave",U215="",N215=1,AG215="Bush"),$AC$2*1%,IF(AND(AB215="ave",U215="",Q215&gt;100),$AC$2*1.3%,IF(AND(AB215="ave",U215=""),$AC$2*1.2%,IF(AND(AB215="Ave",U215=200),$AC$2*1%,IF(AND(AB215="Best",U215=200),$AC$2*1.5%,IF(AND(AB215="Best",U215="",K215&lt;&gt;"Pro Syd"),$AC$2*0.5%,IF(AND(AB215="Best",U215=""),$AC$2*1%,IF(AND(AB215="Best",U215=100,Table1[[#This Row],[State]]="NSW"),$AC$2*0.4%,IF(AND(AB215="Best",U215=100),$AC$2*1%,IF(Table1[[#This Row],[Adj]]="Nat OK",$AC$2*0.5%,"xxx")))))))))))))))</f>
        <v>20</v>
      </c>
      <c r="AD215" s="133" t="str">
        <f t="shared" si="50"/>
        <v/>
      </c>
      <c r="AE215" s="133">
        <f t="shared" si="51"/>
        <v>-20</v>
      </c>
      <c r="AF215" s="133" t="str">
        <f>VLOOKUP(Table1[[#This Row],[Track]],$F$2672:$H$2715,2,FALSE)</f>
        <v>NSW</v>
      </c>
      <c r="AG215" s="133" t="str">
        <f>VLOOKUP(Table1[[#This Row],[Track]],$F$2672:$H$2715,3,FALSE)</f>
        <v>-</v>
      </c>
      <c r="AH215" s="133" t="str">
        <f>IF(Table1[[#This Row],[Date]]&lt;$AH$2,"",IF(Table1[[#This Row],[Date]]&lt;$AH$3,"Edge","Elite Combo"))</f>
        <v/>
      </c>
      <c r="AI215" s="218">
        <f>Table1[[#This Row],[Time]]</f>
        <v>0.71875</v>
      </c>
      <c r="AJ215" s="219" t="str">
        <f>Table1[[#This Row],[Track]]</f>
        <v>Rosehill</v>
      </c>
      <c r="AK215" s="216">
        <f>Table1[[#This Row],[Race ]]</f>
        <v>10</v>
      </c>
      <c r="AL215" s="219">
        <f>Table1[[#This Row],[TAB]]</f>
        <v>11</v>
      </c>
      <c r="AM215" s="219" t="str">
        <f>Table1[[#This Row],[Selection]]</f>
        <v>Airman</v>
      </c>
      <c r="AN215" s="220" t="str">
        <f>Table1[[#This Row],[Sources]]</f>
        <v>Pro Syd-10</v>
      </c>
      <c r="AO215" s="219">
        <f>Table1[[#This Row],[Scale Bet]]</f>
        <v>20</v>
      </c>
    </row>
    <row r="216" spans="5:41" ht="16.5" customHeight="1" x14ac:dyDescent="0.25">
      <c r="E216" s="185">
        <v>45178</v>
      </c>
      <c r="F216" s="35">
        <v>0.71875</v>
      </c>
      <c r="G216" s="36" t="s">
        <v>17</v>
      </c>
      <c r="H216" s="36">
        <v>10</v>
      </c>
      <c r="I216" s="36">
        <v>4</v>
      </c>
      <c r="J216" s="36" t="s">
        <v>977</v>
      </c>
      <c r="K216" s="36" t="s">
        <v>60</v>
      </c>
      <c r="L216" s="165">
        <v>15</v>
      </c>
      <c r="M216" s="134">
        <f t="shared" si="39"/>
        <v>15</v>
      </c>
      <c r="N216" s="36">
        <f t="shared" si="40"/>
        <v>1</v>
      </c>
      <c r="O216" s="135" t="str">
        <f t="shared" si="41"/>
        <v>Pro Syd-15</v>
      </c>
      <c r="P216" s="186" t="str">
        <f t="shared" si="42"/>
        <v>OK</v>
      </c>
      <c r="Q216" s="187">
        <f t="shared" si="43"/>
        <v>60</v>
      </c>
      <c r="R216" s="150">
        <v>2.5</v>
      </c>
      <c r="S216" s="187">
        <f t="shared" si="44"/>
        <v>150</v>
      </c>
      <c r="T216" s="136" t="str">
        <f t="shared" si="45"/>
        <v>Red Card</v>
      </c>
      <c r="U216" s="137" t="str">
        <f>IF(P216="","",IF(N216=1,"",IF(Q216="","",IF(Q216&lt;=100,100,IF(Table1[[#This Row],[Day]]="Wed",100,200)))))</f>
        <v/>
      </c>
      <c r="V216" s="137" t="str">
        <f t="shared" si="46"/>
        <v/>
      </c>
      <c r="W216" s="137" t="str">
        <f t="shared" si="47"/>
        <v/>
      </c>
      <c r="X216" s="133">
        <f>100</f>
        <v>100</v>
      </c>
      <c r="Y216" s="133">
        <f t="shared" si="48"/>
        <v>250</v>
      </c>
      <c r="Z216" s="133">
        <f t="shared" si="49"/>
        <v>150</v>
      </c>
      <c r="AA216" s="134" t="str">
        <f>TEXT(Table1[[#This Row],[Date]],"DDD")</f>
        <v>Sat</v>
      </c>
      <c r="AB216" s="133" t="str">
        <f>IF(OR(G216="Doomben",G216="Eagle Farm"),"Q",IF(AND(Q216&gt;1,Q216&lt;55,Table1[[#This Row],[Source]]="Nat"),"Nat OK",IF(AND(Table1[[#This Row],[Source]]&lt;&gt;"Nat",Q216&lt;55),"Poor &lt;55",IF(OR(G216="Randwick",G216="Flemington",G216="Caulfield",G216="Sandown Lake",G216="Sandown Hill"),"Best","ave"))))</f>
        <v>ave</v>
      </c>
      <c r="AC216" s="133">
        <f>IF(Q216="","",IF(AB216="Poor &lt;55",$AC$2*0.2%,IF(AND(AB216="Q",AA216&lt;&gt;"Wed"),$AC$2*0.4%,IF(AND(AB216="Q",AA216="Wed"),$AC$2*0.5%,IF(AND(AB216="Ave",U216=100),$AC$2*0.5%,IF(AND(AB216="ave",U216="",N216=1,AG216="Bush"),$AC$2*1%,IF(AND(AB216="ave",U216="",Q216&gt;100),$AC$2*1.3%,IF(AND(AB216="ave",U216=""),$AC$2*1.2%,IF(AND(AB216="Ave",U216=200),$AC$2*1%,IF(AND(AB216="Best",U216=200),$AC$2*1.5%,IF(AND(AB216="Best",U216="",K216&lt;&gt;"Pro Syd"),$AC$2*0.5%,IF(AND(AB216="Best",U216=""),$AC$2*1%,IF(AND(AB216="Best",U216=100,Table1[[#This Row],[State]]="NSW"),$AC$2*0.4%,IF(AND(AB216="Best",U216=100),$AC$2*1%,IF(Table1[[#This Row],[Adj]]="Nat OK",$AC$2*0.5%,"xxx")))))))))))))))</f>
        <v>120</v>
      </c>
      <c r="AD216" s="133">
        <f t="shared" si="50"/>
        <v>300</v>
      </c>
      <c r="AE216" s="133">
        <f t="shared" si="51"/>
        <v>180</v>
      </c>
      <c r="AF216" s="133" t="str">
        <f>VLOOKUP(Table1[[#This Row],[Track]],$F$2672:$H$2715,2,FALSE)</f>
        <v>NSW</v>
      </c>
      <c r="AG216" s="133" t="str">
        <f>VLOOKUP(Table1[[#This Row],[Track]],$F$2672:$H$2715,3,FALSE)</f>
        <v>-</v>
      </c>
      <c r="AH216" s="133" t="str">
        <f>IF(Table1[[#This Row],[Date]]&lt;$AH$2,"",IF(Table1[[#This Row],[Date]]&lt;$AH$3,"Edge","Elite Combo"))</f>
        <v/>
      </c>
      <c r="AI216" s="218">
        <f>Table1[[#This Row],[Time]]</f>
        <v>0.71875</v>
      </c>
      <c r="AJ216" s="219" t="str">
        <f>Table1[[#This Row],[Track]]</f>
        <v>Rosehill</v>
      </c>
      <c r="AK216" s="216">
        <f>Table1[[#This Row],[Race ]]</f>
        <v>10</v>
      </c>
      <c r="AL216" s="219">
        <f>Table1[[#This Row],[TAB]]</f>
        <v>4</v>
      </c>
      <c r="AM216" s="219" t="str">
        <f>Table1[[#This Row],[Selection]]</f>
        <v>Red Card</v>
      </c>
      <c r="AN216" s="220" t="str">
        <f>Table1[[#This Row],[Sources]]</f>
        <v>Pro Syd-15</v>
      </c>
      <c r="AO216" s="219">
        <f>Table1[[#This Row],[Scale Bet]]</f>
        <v>120</v>
      </c>
    </row>
    <row r="217" spans="5:41" ht="16.5" customHeight="1" x14ac:dyDescent="0.25">
      <c r="E217" s="185">
        <v>45178</v>
      </c>
      <c r="F217" s="35">
        <v>0.71875</v>
      </c>
      <c r="G217" s="36" t="s">
        <v>17</v>
      </c>
      <c r="H217" s="36">
        <v>10</v>
      </c>
      <c r="I217" s="36">
        <v>13</v>
      </c>
      <c r="J217" s="36" t="s">
        <v>329</v>
      </c>
      <c r="K217" s="36" t="s">
        <v>13</v>
      </c>
      <c r="L217" s="165">
        <v>13</v>
      </c>
      <c r="M217" s="134">
        <f t="shared" si="39"/>
        <v>13</v>
      </c>
      <c r="N217" s="36">
        <f t="shared" si="40"/>
        <v>1</v>
      </c>
      <c r="O217" s="135" t="str">
        <f t="shared" si="41"/>
        <v>Nat-13</v>
      </c>
      <c r="P217" s="186" t="str">
        <f t="shared" si="42"/>
        <v>OK</v>
      </c>
      <c r="Q217" s="187">
        <f t="shared" si="43"/>
        <v>52</v>
      </c>
      <c r="R217" s="150"/>
      <c r="S217" s="187" t="str">
        <f t="shared" si="44"/>
        <v/>
      </c>
      <c r="T217" s="136" t="str">
        <f t="shared" si="45"/>
        <v>Smashing Eagle</v>
      </c>
      <c r="U217" s="137" t="str">
        <f>IF(P217="","",IF(N217=1,"",IF(Q217="","",IF(Q217&lt;=100,100,IF(Table1[[#This Row],[Day]]="Wed",100,200)))))</f>
        <v/>
      </c>
      <c r="V217" s="137" t="str">
        <f t="shared" si="46"/>
        <v/>
      </c>
      <c r="W217" s="137" t="str">
        <f t="shared" si="47"/>
        <v/>
      </c>
      <c r="X217" s="133">
        <f>100</f>
        <v>100</v>
      </c>
      <c r="Y217" s="133" t="str">
        <f t="shared" si="48"/>
        <v/>
      </c>
      <c r="Z217" s="133">
        <f t="shared" si="49"/>
        <v>-100</v>
      </c>
      <c r="AA217" s="134" t="str">
        <f>TEXT(Table1[[#This Row],[Date]],"DDD")</f>
        <v>Sat</v>
      </c>
      <c r="AB217" s="133" t="str">
        <f>IF(OR(G217="Doomben",G217="Eagle Farm"),"Q",IF(AND(Q217&gt;1,Q217&lt;55,Table1[[#This Row],[Source]]="Nat"),"Nat OK",IF(AND(Table1[[#This Row],[Source]]&lt;&gt;"Nat",Q217&lt;55),"Poor &lt;55",IF(OR(G217="Randwick",G217="Flemington",G217="Caulfield",G217="Sandown Lake",G217="Sandown Hill"),"Best","ave"))))</f>
        <v>Nat OK</v>
      </c>
      <c r="AC217" s="133">
        <f>IF(Q217="","",IF(AB217="Poor &lt;55",$AC$2*0.2%,IF(AND(AB217="Q",AA217&lt;&gt;"Wed"),$AC$2*0.4%,IF(AND(AB217="Q",AA217="Wed"),$AC$2*0.5%,IF(AND(AB217="Ave",U217=100),$AC$2*0.5%,IF(AND(AB217="ave",U217="",N217=1,AG217="Bush"),$AC$2*1%,IF(AND(AB217="ave",U217="",Q217&gt;100),$AC$2*1.3%,IF(AND(AB217="ave",U217=""),$AC$2*1.2%,IF(AND(AB217="Ave",U217=200),$AC$2*1%,IF(AND(AB217="Best",U217=200),$AC$2*1.5%,IF(AND(AB217="Best",U217="",K217&lt;&gt;"Pro Syd"),$AC$2*0.5%,IF(AND(AB217="Best",U217=""),$AC$2*1%,IF(AND(AB217="Best",U217=100,Table1[[#This Row],[State]]="NSW"),$AC$2*0.4%,IF(AND(AB217="Best",U217=100),$AC$2*1%,IF(Table1[[#This Row],[Adj]]="Nat OK",$AC$2*0.5%,"xxx")))))))))))))))</f>
        <v>50</v>
      </c>
      <c r="AD217" s="133" t="str">
        <f t="shared" si="50"/>
        <v/>
      </c>
      <c r="AE217" s="133">
        <f t="shared" si="51"/>
        <v>-50</v>
      </c>
      <c r="AF217" s="133" t="str">
        <f>VLOOKUP(Table1[[#This Row],[Track]],$F$2672:$H$2715,2,FALSE)</f>
        <v>NSW</v>
      </c>
      <c r="AG217" s="133" t="str">
        <f>VLOOKUP(Table1[[#This Row],[Track]],$F$2672:$H$2715,3,FALSE)</f>
        <v>-</v>
      </c>
      <c r="AH217" s="133" t="str">
        <f>IF(Table1[[#This Row],[Date]]&lt;$AH$2,"",IF(Table1[[#This Row],[Date]]&lt;$AH$3,"Edge","Elite Combo"))</f>
        <v/>
      </c>
      <c r="AI217" s="218">
        <f>Table1[[#This Row],[Time]]</f>
        <v>0.71875</v>
      </c>
      <c r="AJ217" s="219" t="str">
        <f>Table1[[#This Row],[Track]]</f>
        <v>Rosehill</v>
      </c>
      <c r="AK217" s="216">
        <f>Table1[[#This Row],[Race ]]</f>
        <v>10</v>
      </c>
      <c r="AL217" s="219">
        <f>Table1[[#This Row],[TAB]]</f>
        <v>13</v>
      </c>
      <c r="AM217" s="219" t="str">
        <f>Table1[[#This Row],[Selection]]</f>
        <v>Smashing Eagle</v>
      </c>
      <c r="AN217" s="220" t="str">
        <f>Table1[[#This Row],[Sources]]</f>
        <v>Nat-13</v>
      </c>
      <c r="AO217" s="219">
        <f>Table1[[#This Row],[Scale Bet]]</f>
        <v>50</v>
      </c>
    </row>
    <row r="218" spans="5:41" ht="16.5" customHeight="1" x14ac:dyDescent="0.25">
      <c r="E218" s="185">
        <v>45178</v>
      </c>
      <c r="F218" s="35">
        <v>0.72569444444444453</v>
      </c>
      <c r="G218" s="36" t="s">
        <v>100</v>
      </c>
      <c r="H218" s="36">
        <v>10</v>
      </c>
      <c r="I218" s="36">
        <v>10</v>
      </c>
      <c r="J218" s="36" t="s">
        <v>635</v>
      </c>
      <c r="K218" s="36" t="s">
        <v>13</v>
      </c>
      <c r="L218" s="165">
        <v>20</v>
      </c>
      <c r="M218" s="134">
        <f t="shared" si="39"/>
        <v>20</v>
      </c>
      <c r="N218" s="36">
        <f t="shared" si="40"/>
        <v>1</v>
      </c>
      <c r="O218" s="135" t="str">
        <f t="shared" si="41"/>
        <v>Nat-20</v>
      </c>
      <c r="P218" s="186" t="str">
        <f t="shared" si="42"/>
        <v>OK</v>
      </c>
      <c r="Q218" s="187">
        <f t="shared" si="43"/>
        <v>80</v>
      </c>
      <c r="R218" s="150"/>
      <c r="S218" s="187" t="str">
        <f t="shared" si="44"/>
        <v/>
      </c>
      <c r="T218" s="136" t="str">
        <f t="shared" si="45"/>
        <v>Hennessy Lad</v>
      </c>
      <c r="U218" s="137" t="str">
        <f>IF(P218="","",IF(N218=1,"",IF(Q218="","",IF(Q218&lt;=100,100,IF(Table1[[#This Row],[Day]]="Wed",100,200)))))</f>
        <v/>
      </c>
      <c r="V218" s="137" t="str">
        <f t="shared" si="46"/>
        <v/>
      </c>
      <c r="W218" s="137" t="str">
        <f t="shared" si="47"/>
        <v/>
      </c>
      <c r="X218" s="133">
        <f>100</f>
        <v>100</v>
      </c>
      <c r="Y218" s="133" t="str">
        <f t="shared" si="48"/>
        <v/>
      </c>
      <c r="Z218" s="133">
        <f t="shared" si="49"/>
        <v>-100</v>
      </c>
      <c r="AA218" s="134" t="str">
        <f>TEXT(Table1[[#This Row],[Date]],"DDD")</f>
        <v>Sat</v>
      </c>
      <c r="AB218" s="133" t="str">
        <f>IF(OR(G218="Doomben",G218="Eagle Farm"),"Q",IF(AND(Q218&gt;1,Q218&lt;55,Table1[[#This Row],[Source]]="Nat"),"Nat OK",IF(AND(Table1[[#This Row],[Source]]&lt;&gt;"Nat",Q218&lt;55),"Poor &lt;55",IF(OR(G218="Randwick",G218="Flemington",G218="Caulfield",G218="Sandown Lake",G218="Sandown Hill"),"Best","ave"))))</f>
        <v>ave</v>
      </c>
      <c r="AC218" s="133">
        <f>IF(Q218="","",IF(AB218="Poor &lt;55",$AC$2*0.2%,IF(AND(AB218="Q",AA218&lt;&gt;"Wed"),$AC$2*0.4%,IF(AND(AB218="Q",AA218="Wed"),$AC$2*0.5%,IF(AND(AB218="Ave",U218=100),$AC$2*0.5%,IF(AND(AB218="ave",U218="",N218=1,AG218="Bush"),$AC$2*1%,IF(AND(AB218="ave",U218="",Q218&gt;100),$AC$2*1.3%,IF(AND(AB218="ave",U218=""),$AC$2*1.2%,IF(AND(AB218="Ave",U218=200),$AC$2*1%,IF(AND(AB218="Best",U218=200),$AC$2*1.5%,IF(AND(AB218="Best",U218="",K218&lt;&gt;"Pro Syd"),$AC$2*0.5%,IF(AND(AB218="Best",U218=""),$AC$2*1%,IF(AND(AB218="Best",U218=100,Table1[[#This Row],[State]]="NSW"),$AC$2*0.4%,IF(AND(AB218="Best",U218=100),$AC$2*1%,IF(Table1[[#This Row],[Adj]]="Nat OK",$AC$2*0.5%,"xxx")))))))))))))))</f>
        <v>120</v>
      </c>
      <c r="AD218" s="133" t="str">
        <f t="shared" si="50"/>
        <v/>
      </c>
      <c r="AE218" s="133">
        <f t="shared" si="51"/>
        <v>-120</v>
      </c>
      <c r="AF218" s="133" t="str">
        <f>VLOOKUP(Table1[[#This Row],[Track]],$F$2672:$H$2715,2,FALSE)</f>
        <v>Vic</v>
      </c>
      <c r="AG218" s="133" t="str">
        <f>VLOOKUP(Table1[[#This Row],[Track]],$F$2672:$H$2715,3,FALSE)</f>
        <v>-</v>
      </c>
      <c r="AH218" s="133" t="str">
        <f>IF(Table1[[#This Row],[Date]]&lt;$AH$2,"",IF(Table1[[#This Row],[Date]]&lt;$AH$3,"Edge","Elite Combo"))</f>
        <v/>
      </c>
      <c r="AI218" s="218">
        <f>Table1[[#This Row],[Time]]</f>
        <v>0.72569444444444453</v>
      </c>
      <c r="AJ218" s="219" t="str">
        <f>Table1[[#This Row],[Track]]</f>
        <v>Moonee Valley</v>
      </c>
      <c r="AK218" s="216">
        <f>Table1[[#This Row],[Race ]]</f>
        <v>10</v>
      </c>
      <c r="AL218" s="219">
        <f>Table1[[#This Row],[TAB]]</f>
        <v>10</v>
      </c>
      <c r="AM218" s="219" t="str">
        <f>Table1[[#This Row],[Selection]]</f>
        <v>Hennessy Lad</v>
      </c>
      <c r="AN218" s="220" t="str">
        <f>Table1[[#This Row],[Sources]]</f>
        <v>Nat-20</v>
      </c>
      <c r="AO218" s="219">
        <f>Table1[[#This Row],[Scale Bet]]</f>
        <v>120</v>
      </c>
    </row>
    <row r="219" spans="5:41" ht="16.5" customHeight="1" x14ac:dyDescent="0.25">
      <c r="E219" s="185">
        <v>45185</v>
      </c>
      <c r="F219" s="35">
        <v>0.49305555555555558</v>
      </c>
      <c r="G219" s="36" t="s">
        <v>22</v>
      </c>
      <c r="H219" s="36">
        <v>1</v>
      </c>
      <c r="I219" s="36">
        <v>1</v>
      </c>
      <c r="J219" s="36" t="s">
        <v>82</v>
      </c>
      <c r="K219" s="36" t="s">
        <v>60</v>
      </c>
      <c r="L219" s="165">
        <v>10</v>
      </c>
      <c r="M219" s="134">
        <f t="shared" si="39"/>
        <v>10</v>
      </c>
      <c r="N219" s="36">
        <f t="shared" si="40"/>
        <v>1</v>
      </c>
      <c r="O219" s="135" t="str">
        <f t="shared" si="41"/>
        <v>Pro Syd-10</v>
      </c>
      <c r="P219" s="186" t="str">
        <f t="shared" si="42"/>
        <v>OK</v>
      </c>
      <c r="Q219" s="187">
        <f t="shared" si="43"/>
        <v>40</v>
      </c>
      <c r="R219" s="150"/>
      <c r="S219" s="187" t="str">
        <f t="shared" si="44"/>
        <v/>
      </c>
      <c r="T219" s="136" t="str">
        <f t="shared" si="45"/>
        <v>Elettrica</v>
      </c>
      <c r="U219" s="137" t="str">
        <f>IF(P219="","",IF(N219=1,"",IF(Q219="","",IF(Q219&lt;=100,100,IF(Table1[[#This Row],[Day]]="Wed",100,200)))))</f>
        <v/>
      </c>
      <c r="V219" s="137" t="str">
        <f t="shared" si="46"/>
        <v/>
      </c>
      <c r="W219" s="137" t="str">
        <f t="shared" si="47"/>
        <v/>
      </c>
      <c r="X219" s="133">
        <f>100</f>
        <v>100</v>
      </c>
      <c r="Y219" s="133" t="str">
        <f t="shared" si="48"/>
        <v/>
      </c>
      <c r="Z219" s="133">
        <f t="shared" si="49"/>
        <v>-100</v>
      </c>
      <c r="AA219" s="134" t="str">
        <f>TEXT(Table1[[#This Row],[Date]],"DDD")</f>
        <v>Sat</v>
      </c>
      <c r="AB219" s="133" t="str">
        <f>IF(OR(G219="Doomben",G219="Eagle Farm"),"Q",IF(AND(Q219&gt;1,Q219&lt;55,Table1[[#This Row],[Source]]="Nat"),"Nat OK",IF(AND(Table1[[#This Row],[Source]]&lt;&gt;"Nat",Q219&lt;55),"Poor &lt;55",IF(OR(G219="Randwick",G219="Flemington",G219="Caulfield",G219="Sandown Lake",G219="Sandown Hill"),"Best","ave"))))</f>
        <v>Poor &lt;55</v>
      </c>
      <c r="AC219" s="133">
        <f>IF(Q219="","",IF(AB219="Poor &lt;55",$AC$2*0.2%,IF(AND(AB219="Q",AA219&lt;&gt;"Wed"),$AC$2*0.4%,IF(AND(AB219="Q",AA219="Wed"),$AC$2*0.5%,IF(AND(AB219="Ave",U219=100),$AC$2*0.5%,IF(AND(AB219="ave",U219="",N219=1,AG219="Bush"),$AC$2*1%,IF(AND(AB219="ave",U219="",Q219&gt;100),$AC$2*1.3%,IF(AND(AB219="ave",U219=""),$AC$2*1.2%,IF(AND(AB219="Ave",U219=200),$AC$2*1%,IF(AND(AB219="Best",U219=200),$AC$2*1.5%,IF(AND(AB219="Best",U219="",K219&lt;&gt;"Pro Syd"),$AC$2*0.5%,IF(AND(AB219="Best",U219=""),$AC$2*1%,IF(AND(AB219="Best",U219=100,Table1[[#This Row],[State]]="NSW"),$AC$2*0.4%,IF(AND(AB219="Best",U219=100),$AC$2*1%,IF(Table1[[#This Row],[Adj]]="Nat OK",$AC$2*0.5%,"xxx")))))))))))))))</f>
        <v>20</v>
      </c>
      <c r="AD219" s="133" t="str">
        <f t="shared" si="50"/>
        <v/>
      </c>
      <c r="AE219" s="133">
        <f t="shared" si="51"/>
        <v>-20</v>
      </c>
      <c r="AF219" s="133" t="str">
        <f>VLOOKUP(Table1[[#This Row],[Track]],$F$2672:$H$2715,2,FALSE)</f>
        <v>NSW</v>
      </c>
      <c r="AG219" s="133" t="str">
        <f>VLOOKUP(Table1[[#This Row],[Track]],$F$2672:$H$2715,3,FALSE)</f>
        <v>-</v>
      </c>
      <c r="AH219" s="133" t="str">
        <f>IF(Table1[[#This Row],[Date]]&lt;$AH$2,"",IF(Table1[[#This Row],[Date]]&lt;$AH$3,"Edge","Elite Combo"))</f>
        <v/>
      </c>
      <c r="AI219" s="218">
        <f>Table1[[#This Row],[Time]]</f>
        <v>0.49305555555555558</v>
      </c>
      <c r="AJ219" s="219" t="str">
        <f>Table1[[#This Row],[Track]]</f>
        <v>Randwick</v>
      </c>
      <c r="AK219" s="216">
        <f>Table1[[#This Row],[Race ]]</f>
        <v>1</v>
      </c>
      <c r="AL219" s="219">
        <f>Table1[[#This Row],[TAB]]</f>
        <v>1</v>
      </c>
      <c r="AM219" s="219" t="str">
        <f>Table1[[#This Row],[Selection]]</f>
        <v>Elettrica</v>
      </c>
      <c r="AN219" s="220" t="str">
        <f>Table1[[#This Row],[Sources]]</f>
        <v>Pro Syd-10</v>
      </c>
      <c r="AO219" s="219">
        <f>Table1[[#This Row],[Scale Bet]]</f>
        <v>20</v>
      </c>
    </row>
    <row r="220" spans="5:41" ht="16.5" customHeight="1" x14ac:dyDescent="0.25">
      <c r="E220" s="185">
        <v>45185</v>
      </c>
      <c r="F220" s="35">
        <v>0.5229166666666667</v>
      </c>
      <c r="G220" s="36" t="s">
        <v>28</v>
      </c>
      <c r="H220" s="36">
        <v>2</v>
      </c>
      <c r="I220" s="36">
        <v>2</v>
      </c>
      <c r="J220" s="36" t="s">
        <v>851</v>
      </c>
      <c r="K220" s="36" t="s">
        <v>13</v>
      </c>
      <c r="L220" s="165">
        <v>11</v>
      </c>
      <c r="M220" s="134">
        <f t="shared" si="39"/>
        <v>11</v>
      </c>
      <c r="N220" s="36">
        <f t="shared" si="40"/>
        <v>1</v>
      </c>
      <c r="O220" s="135" t="str">
        <f t="shared" si="41"/>
        <v>Nat-11</v>
      </c>
      <c r="P220" s="186" t="str">
        <f t="shared" si="42"/>
        <v/>
      </c>
      <c r="Q220" s="187">
        <f t="shared" si="43"/>
        <v>44</v>
      </c>
      <c r="R220" s="150"/>
      <c r="S220" s="187" t="str">
        <f t="shared" si="44"/>
        <v/>
      </c>
      <c r="T220" s="136" t="str">
        <f t="shared" si="45"/>
        <v>Chernak</v>
      </c>
      <c r="U220" s="137" t="str">
        <f>IF(P220="","",IF(N220=1,"",IF(Q220="","",IF(Q220&lt;=100,100,IF(Table1[[#This Row],[Day]]="Wed",100,200)))))</f>
        <v/>
      </c>
      <c r="V220" s="137" t="str">
        <f t="shared" si="46"/>
        <v/>
      </c>
      <c r="W220" s="137" t="str">
        <f t="shared" si="47"/>
        <v/>
      </c>
      <c r="X220" s="133">
        <f>100</f>
        <v>100</v>
      </c>
      <c r="Y220" s="133" t="str">
        <f t="shared" si="48"/>
        <v/>
      </c>
      <c r="Z220" s="133">
        <f t="shared" si="49"/>
        <v>-100</v>
      </c>
      <c r="AA220" s="134" t="str">
        <f>TEXT(Table1[[#This Row],[Date]],"DDD")</f>
        <v>Sat</v>
      </c>
      <c r="AB220" s="133" t="str">
        <f>IF(OR(G220="Doomben",G220="Eagle Farm"),"Q",IF(AND(Q220&gt;1,Q220&lt;55,Table1[[#This Row],[Source]]="Nat"),"Nat OK",IF(AND(Table1[[#This Row],[Source]]&lt;&gt;"Nat",Q220&lt;55),"Poor &lt;55",IF(OR(G220="Randwick",G220="Flemington",G220="Caulfield",G220="Sandown Lake",G220="Sandown Hill"),"Best","ave"))))</f>
        <v>Q</v>
      </c>
      <c r="AC220" s="133">
        <f>IF(Q220="","",IF(AB220="Poor &lt;55",$AC$2*0.2%,IF(AND(AB220="Q",AA220&lt;&gt;"Wed"),$AC$2*0.4%,IF(AND(AB220="Q",AA220="Wed"),$AC$2*0.5%,IF(AND(AB220="Ave",U220=100),$AC$2*0.5%,IF(AND(AB220="ave",U220="",N220=1,AG220="Bush"),$AC$2*1%,IF(AND(AB220="ave",U220="",Q220&gt;100),$AC$2*1.3%,IF(AND(AB220="ave",U220=""),$AC$2*1.2%,IF(AND(AB220="Ave",U220=200),$AC$2*1%,IF(AND(AB220="Best",U220=200),$AC$2*1.5%,IF(AND(AB220="Best",U220="",K220&lt;&gt;"Pro Syd"),$AC$2*0.5%,IF(AND(AB220="Best",U220=""),$AC$2*1%,IF(AND(AB220="Best",U220=100,Table1[[#This Row],[State]]="NSW"),$AC$2*0.4%,IF(AND(AB220="Best",U220=100),$AC$2*1%,IF(Table1[[#This Row],[Adj]]="Nat OK",$AC$2*0.5%,"xxx")))))))))))))))</f>
        <v>40</v>
      </c>
      <c r="AD220" s="133" t="str">
        <f t="shared" si="50"/>
        <v/>
      </c>
      <c r="AE220" s="133">
        <f t="shared" si="51"/>
        <v>-40</v>
      </c>
      <c r="AF220" s="133" t="str">
        <f>VLOOKUP(Table1[[#This Row],[Track]],$F$2672:$H$2715,2,FALSE)</f>
        <v>Qld</v>
      </c>
      <c r="AG220" s="133" t="str">
        <f>VLOOKUP(Table1[[#This Row],[Track]],$F$2672:$H$2715,3,FALSE)</f>
        <v>-</v>
      </c>
      <c r="AH220" s="133" t="str">
        <f>IF(Table1[[#This Row],[Date]]&lt;$AH$2,"",IF(Table1[[#This Row],[Date]]&lt;$AH$3,"Edge","Elite Combo"))</f>
        <v/>
      </c>
      <c r="AI220" s="218">
        <f>Table1[[#This Row],[Time]]</f>
        <v>0.5229166666666667</v>
      </c>
      <c r="AJ220" s="219" t="str">
        <f>Table1[[#This Row],[Track]]</f>
        <v>Eagle Farm</v>
      </c>
      <c r="AK220" s="216">
        <f>Table1[[#This Row],[Race ]]</f>
        <v>2</v>
      </c>
      <c r="AL220" s="219">
        <f>Table1[[#This Row],[TAB]]</f>
        <v>2</v>
      </c>
      <c r="AM220" s="219" t="str">
        <f>Table1[[#This Row],[Selection]]</f>
        <v>Chernak</v>
      </c>
      <c r="AN220" s="220" t="str">
        <f>Table1[[#This Row],[Sources]]</f>
        <v>Nat-11</v>
      </c>
      <c r="AO220" s="219">
        <f>Table1[[#This Row],[Scale Bet]]</f>
        <v>40</v>
      </c>
    </row>
    <row r="221" spans="5:41" ht="16.5" customHeight="1" x14ac:dyDescent="0.25">
      <c r="E221" s="185">
        <v>45185</v>
      </c>
      <c r="F221" s="35">
        <v>0.52777777777777779</v>
      </c>
      <c r="G221" s="36" t="s">
        <v>157</v>
      </c>
      <c r="H221" s="36">
        <v>2</v>
      </c>
      <c r="I221" s="36">
        <v>2</v>
      </c>
      <c r="J221" s="36" t="s">
        <v>976</v>
      </c>
      <c r="K221" s="36" t="s">
        <v>40</v>
      </c>
      <c r="L221" s="165">
        <v>12</v>
      </c>
      <c r="M221" s="134">
        <f t="shared" si="39"/>
        <v>12</v>
      </c>
      <c r="N221" s="36">
        <f t="shared" si="40"/>
        <v>1</v>
      </c>
      <c r="O221" s="135" t="str">
        <f t="shared" si="41"/>
        <v>Edge-12</v>
      </c>
      <c r="P221" s="186" t="str">
        <f t="shared" si="42"/>
        <v>OK</v>
      </c>
      <c r="Q221" s="187">
        <f t="shared" si="43"/>
        <v>48</v>
      </c>
      <c r="R221" s="150"/>
      <c r="S221" s="187" t="str">
        <f t="shared" si="44"/>
        <v/>
      </c>
      <c r="T221" s="136" t="str">
        <f t="shared" si="45"/>
        <v>Interpretation</v>
      </c>
      <c r="U221" s="137" t="str">
        <f>IF(P221="","",IF(N221=1,"",IF(Q221="","",IF(Q221&lt;=100,100,IF(Table1[[#This Row],[Day]]="Wed",100,200)))))</f>
        <v/>
      </c>
      <c r="V221" s="137" t="str">
        <f t="shared" si="46"/>
        <v/>
      </c>
      <c r="W221" s="137" t="str">
        <f t="shared" si="47"/>
        <v/>
      </c>
      <c r="X221" s="133">
        <f>100</f>
        <v>100</v>
      </c>
      <c r="Y221" s="133" t="str">
        <f t="shared" si="48"/>
        <v/>
      </c>
      <c r="Z221" s="133">
        <f t="shared" si="49"/>
        <v>-100</v>
      </c>
      <c r="AA221" s="134" t="str">
        <f>TEXT(Table1[[#This Row],[Date]],"DDD")</f>
        <v>Sat</v>
      </c>
      <c r="AB221" s="133" t="str">
        <f>IF(OR(G221="Doomben",G221="Eagle Farm"),"Q",IF(AND(Q221&gt;1,Q221&lt;55,Table1[[#This Row],[Source]]="Nat"),"Nat OK",IF(AND(Table1[[#This Row],[Source]]&lt;&gt;"Nat",Q221&lt;55),"Poor &lt;55",IF(OR(G221="Randwick",G221="Flemington",G221="Caulfield",G221="Sandown Lake",G221="Sandown Hill"),"Best","ave"))))</f>
        <v>Poor &lt;55</v>
      </c>
      <c r="AC221" s="133">
        <f>IF(Q221="","",IF(AB221="Poor &lt;55",$AC$2*0.2%,IF(AND(AB221="Q",AA221&lt;&gt;"Wed"),$AC$2*0.4%,IF(AND(AB221="Q",AA221="Wed"),$AC$2*0.5%,IF(AND(AB221="Ave",U221=100),$AC$2*0.5%,IF(AND(AB221="ave",U221="",N221=1,AG221="Bush"),$AC$2*1%,IF(AND(AB221="ave",U221="",Q221&gt;100),$AC$2*1.3%,IF(AND(AB221="ave",U221=""),$AC$2*1.2%,IF(AND(AB221="Ave",U221=200),$AC$2*1%,IF(AND(AB221="Best",U221=200),$AC$2*1.5%,IF(AND(AB221="Best",U221="",K221&lt;&gt;"Pro Syd"),$AC$2*0.5%,IF(AND(AB221="Best",U221=""),$AC$2*1%,IF(AND(AB221="Best",U221=100,Table1[[#This Row],[State]]="NSW"),$AC$2*0.4%,IF(AND(AB221="Best",U221=100),$AC$2*1%,IF(Table1[[#This Row],[Adj]]="Nat OK",$AC$2*0.5%,"xxx")))))))))))))))</f>
        <v>20</v>
      </c>
      <c r="AD221" s="133" t="str">
        <f t="shared" si="50"/>
        <v/>
      </c>
      <c r="AE221" s="133">
        <f t="shared" si="51"/>
        <v>-20</v>
      </c>
      <c r="AF221" s="133" t="str">
        <f>VLOOKUP(Table1[[#This Row],[Track]],$F$2672:$H$2715,2,FALSE)</f>
        <v>Vic</v>
      </c>
      <c r="AG221" s="133" t="str">
        <f>VLOOKUP(Table1[[#This Row],[Track]],$F$2672:$H$2715,3,FALSE)</f>
        <v>-</v>
      </c>
      <c r="AH221" s="133" t="str">
        <f>IF(Table1[[#This Row],[Date]]&lt;$AH$2,"",IF(Table1[[#This Row],[Date]]&lt;$AH$3,"Edge","Elite Combo"))</f>
        <v/>
      </c>
      <c r="AI221" s="218">
        <f>Table1[[#This Row],[Time]]</f>
        <v>0.52777777777777779</v>
      </c>
      <c r="AJ221" s="219" t="str">
        <f>Table1[[#This Row],[Track]]</f>
        <v>Flemington</v>
      </c>
      <c r="AK221" s="216">
        <f>Table1[[#This Row],[Race ]]</f>
        <v>2</v>
      </c>
      <c r="AL221" s="219">
        <f>Table1[[#This Row],[TAB]]</f>
        <v>2</v>
      </c>
      <c r="AM221" s="219" t="str">
        <f>Table1[[#This Row],[Selection]]</f>
        <v>Interpretation</v>
      </c>
      <c r="AN221" s="220" t="str">
        <f>Table1[[#This Row],[Sources]]</f>
        <v>Edge-12</v>
      </c>
      <c r="AO221" s="219">
        <f>Table1[[#This Row],[Scale Bet]]</f>
        <v>20</v>
      </c>
    </row>
    <row r="222" spans="5:41" ht="16.5" customHeight="1" x14ac:dyDescent="0.25">
      <c r="E222" s="185">
        <v>45185</v>
      </c>
      <c r="F222" s="35">
        <v>0.52777777777777779</v>
      </c>
      <c r="G222" s="36" t="s">
        <v>157</v>
      </c>
      <c r="H222" s="36">
        <v>2</v>
      </c>
      <c r="I222" s="36">
        <v>1</v>
      </c>
      <c r="J222" s="36" t="s">
        <v>624</v>
      </c>
      <c r="K222" s="36" t="s">
        <v>1</v>
      </c>
      <c r="L222" s="165">
        <v>12</v>
      </c>
      <c r="M222" s="134">
        <f t="shared" si="39"/>
        <v>12</v>
      </c>
      <c r="N222" s="36">
        <f t="shared" si="40"/>
        <v>1</v>
      </c>
      <c r="O222" s="135" t="str">
        <f t="shared" si="41"/>
        <v>E4-12</v>
      </c>
      <c r="P222" s="186" t="str">
        <f t="shared" si="42"/>
        <v>OK</v>
      </c>
      <c r="Q222" s="187">
        <f t="shared" si="43"/>
        <v>48</v>
      </c>
      <c r="R222" s="150"/>
      <c r="S222" s="187" t="str">
        <f t="shared" si="44"/>
        <v/>
      </c>
      <c r="T222" s="136" t="str">
        <f t="shared" si="45"/>
        <v>Serpentine</v>
      </c>
      <c r="U222" s="137" t="str">
        <f>IF(P222="","",IF(N222=1,"",IF(Q222="","",IF(Q222&lt;=100,100,IF(Table1[[#This Row],[Day]]="Wed",100,200)))))</f>
        <v/>
      </c>
      <c r="V222" s="137" t="str">
        <f t="shared" si="46"/>
        <v/>
      </c>
      <c r="W222" s="137" t="str">
        <f t="shared" si="47"/>
        <v/>
      </c>
      <c r="X222" s="133">
        <f>100</f>
        <v>100</v>
      </c>
      <c r="Y222" s="133" t="str">
        <f t="shared" si="48"/>
        <v/>
      </c>
      <c r="Z222" s="133">
        <f t="shared" si="49"/>
        <v>-100</v>
      </c>
      <c r="AA222" s="134" t="str">
        <f>TEXT(Table1[[#This Row],[Date]],"DDD")</f>
        <v>Sat</v>
      </c>
      <c r="AB222" s="133" t="str">
        <f>IF(OR(G222="Doomben",G222="Eagle Farm"),"Q",IF(AND(Q222&gt;1,Q222&lt;55,Table1[[#This Row],[Source]]="Nat"),"Nat OK",IF(AND(Table1[[#This Row],[Source]]&lt;&gt;"Nat",Q222&lt;55),"Poor &lt;55",IF(OR(G222="Randwick",G222="Flemington",G222="Caulfield",G222="Sandown Lake",G222="Sandown Hill"),"Best","ave"))))</f>
        <v>Poor &lt;55</v>
      </c>
      <c r="AC222" s="133">
        <f>IF(Q222="","",IF(AB222="Poor &lt;55",$AC$2*0.2%,IF(AND(AB222="Q",AA222&lt;&gt;"Wed"),$AC$2*0.4%,IF(AND(AB222="Q",AA222="Wed"),$AC$2*0.5%,IF(AND(AB222="Ave",U222=100),$AC$2*0.5%,IF(AND(AB222="ave",U222="",N222=1,AG222="Bush"),$AC$2*1%,IF(AND(AB222="ave",U222="",Q222&gt;100),$AC$2*1.3%,IF(AND(AB222="ave",U222=""),$AC$2*1.2%,IF(AND(AB222="Ave",U222=200),$AC$2*1%,IF(AND(AB222="Best",U222=200),$AC$2*1.5%,IF(AND(AB222="Best",U222="",K222&lt;&gt;"Pro Syd"),$AC$2*0.5%,IF(AND(AB222="Best",U222=""),$AC$2*1%,IF(AND(AB222="Best",U222=100,Table1[[#This Row],[State]]="NSW"),$AC$2*0.4%,IF(AND(AB222="Best",U222=100),$AC$2*1%,IF(Table1[[#This Row],[Adj]]="Nat OK",$AC$2*0.5%,"xxx")))))))))))))))</f>
        <v>20</v>
      </c>
      <c r="AD222" s="133" t="str">
        <f t="shared" si="50"/>
        <v/>
      </c>
      <c r="AE222" s="133">
        <f t="shared" si="51"/>
        <v>-20</v>
      </c>
      <c r="AF222" s="133" t="str">
        <f>VLOOKUP(Table1[[#This Row],[Track]],$F$2672:$H$2715,2,FALSE)</f>
        <v>Vic</v>
      </c>
      <c r="AG222" s="133" t="str">
        <f>VLOOKUP(Table1[[#This Row],[Track]],$F$2672:$H$2715,3,FALSE)</f>
        <v>-</v>
      </c>
      <c r="AH222" s="133" t="str">
        <f>IF(Table1[[#This Row],[Date]]&lt;$AH$2,"",IF(Table1[[#This Row],[Date]]&lt;$AH$3,"Edge","Elite Combo"))</f>
        <v/>
      </c>
      <c r="AI222" s="218">
        <f>Table1[[#This Row],[Time]]</f>
        <v>0.52777777777777779</v>
      </c>
      <c r="AJ222" s="219" t="str">
        <f>Table1[[#This Row],[Track]]</f>
        <v>Flemington</v>
      </c>
      <c r="AK222" s="216">
        <f>Table1[[#This Row],[Race ]]</f>
        <v>2</v>
      </c>
      <c r="AL222" s="219">
        <f>Table1[[#This Row],[TAB]]</f>
        <v>1</v>
      </c>
      <c r="AM222" s="219" t="str">
        <f>Table1[[#This Row],[Selection]]</f>
        <v>Serpentine</v>
      </c>
      <c r="AN222" s="220" t="str">
        <f>Table1[[#This Row],[Sources]]</f>
        <v>E4-12</v>
      </c>
      <c r="AO222" s="219">
        <f>Table1[[#This Row],[Scale Bet]]</f>
        <v>20</v>
      </c>
    </row>
    <row r="223" spans="5:41" ht="16.5" customHeight="1" x14ac:dyDescent="0.25">
      <c r="E223" s="185">
        <v>45185</v>
      </c>
      <c r="F223" s="35">
        <v>0.52777777777777779</v>
      </c>
      <c r="G223" s="36" t="s">
        <v>157</v>
      </c>
      <c r="H223" s="36">
        <v>2</v>
      </c>
      <c r="I223" s="36">
        <v>8</v>
      </c>
      <c r="J223" s="36" t="s">
        <v>199</v>
      </c>
      <c r="K223" s="36" t="s">
        <v>13</v>
      </c>
      <c r="L223" s="165">
        <v>13</v>
      </c>
      <c r="M223" s="134">
        <f t="shared" si="39"/>
        <v>13</v>
      </c>
      <c r="N223" s="36">
        <f t="shared" si="40"/>
        <v>1</v>
      </c>
      <c r="O223" s="135" t="str">
        <f t="shared" si="41"/>
        <v>Nat-13</v>
      </c>
      <c r="P223" s="186" t="str">
        <f t="shared" si="42"/>
        <v>OK</v>
      </c>
      <c r="Q223" s="187">
        <f t="shared" si="43"/>
        <v>52</v>
      </c>
      <c r="R223" s="150"/>
      <c r="S223" s="187" t="str">
        <f t="shared" si="44"/>
        <v/>
      </c>
      <c r="T223" s="136" t="str">
        <f t="shared" si="45"/>
        <v>Shaiyhar</v>
      </c>
      <c r="U223" s="137" t="str">
        <f>IF(P223="","",IF(N223=1,"",IF(Q223="","",IF(Q223&lt;=100,100,IF(Table1[[#This Row],[Day]]="Wed",100,200)))))</f>
        <v/>
      </c>
      <c r="V223" s="137" t="str">
        <f t="shared" si="46"/>
        <v/>
      </c>
      <c r="W223" s="137" t="str">
        <f t="shared" si="47"/>
        <v/>
      </c>
      <c r="X223" s="133">
        <f>100</f>
        <v>100</v>
      </c>
      <c r="Y223" s="133" t="str">
        <f t="shared" si="48"/>
        <v/>
      </c>
      <c r="Z223" s="133">
        <f t="shared" si="49"/>
        <v>-100</v>
      </c>
      <c r="AA223" s="134" t="str">
        <f>TEXT(Table1[[#This Row],[Date]],"DDD")</f>
        <v>Sat</v>
      </c>
      <c r="AB223" s="133" t="str">
        <f>IF(OR(G223="Doomben",G223="Eagle Farm"),"Q",IF(AND(Q223&gt;1,Q223&lt;55,Table1[[#This Row],[Source]]="Nat"),"Nat OK",IF(AND(Table1[[#This Row],[Source]]&lt;&gt;"Nat",Q223&lt;55),"Poor &lt;55",IF(OR(G223="Randwick",G223="Flemington",G223="Caulfield",G223="Sandown Lake",G223="Sandown Hill"),"Best","ave"))))</f>
        <v>Nat OK</v>
      </c>
      <c r="AC223" s="133">
        <f>IF(Q223="","",IF(AB223="Poor &lt;55",$AC$2*0.2%,IF(AND(AB223="Q",AA223&lt;&gt;"Wed"),$AC$2*0.4%,IF(AND(AB223="Q",AA223="Wed"),$AC$2*0.5%,IF(AND(AB223="Ave",U223=100),$AC$2*0.5%,IF(AND(AB223="ave",U223="",N223=1,AG223="Bush"),$AC$2*1%,IF(AND(AB223="ave",U223="",Q223&gt;100),$AC$2*1.3%,IF(AND(AB223="ave",U223=""),$AC$2*1.2%,IF(AND(AB223="Ave",U223=200),$AC$2*1%,IF(AND(AB223="Best",U223=200),$AC$2*1.5%,IF(AND(AB223="Best",U223="",K223&lt;&gt;"Pro Syd"),$AC$2*0.5%,IF(AND(AB223="Best",U223=""),$AC$2*1%,IF(AND(AB223="Best",U223=100,Table1[[#This Row],[State]]="NSW"),$AC$2*0.4%,IF(AND(AB223="Best",U223=100),$AC$2*1%,IF(Table1[[#This Row],[Adj]]="Nat OK",$AC$2*0.5%,"xxx")))))))))))))))</f>
        <v>50</v>
      </c>
      <c r="AD223" s="133" t="str">
        <f t="shared" si="50"/>
        <v/>
      </c>
      <c r="AE223" s="133">
        <f t="shared" si="51"/>
        <v>-50</v>
      </c>
      <c r="AF223" s="133" t="str">
        <f>VLOOKUP(Table1[[#This Row],[Track]],$F$2672:$H$2715,2,FALSE)</f>
        <v>Vic</v>
      </c>
      <c r="AG223" s="133" t="str">
        <f>VLOOKUP(Table1[[#This Row],[Track]],$F$2672:$H$2715,3,FALSE)</f>
        <v>-</v>
      </c>
      <c r="AH223" s="133" t="str">
        <f>IF(Table1[[#This Row],[Date]]&lt;$AH$2,"",IF(Table1[[#This Row],[Date]]&lt;$AH$3,"Edge","Elite Combo"))</f>
        <v/>
      </c>
      <c r="AI223" s="218">
        <f>Table1[[#This Row],[Time]]</f>
        <v>0.52777777777777779</v>
      </c>
      <c r="AJ223" s="219" t="str">
        <f>Table1[[#This Row],[Track]]</f>
        <v>Flemington</v>
      </c>
      <c r="AK223" s="216">
        <f>Table1[[#This Row],[Race ]]</f>
        <v>2</v>
      </c>
      <c r="AL223" s="219">
        <f>Table1[[#This Row],[TAB]]</f>
        <v>8</v>
      </c>
      <c r="AM223" s="219" t="str">
        <f>Table1[[#This Row],[Selection]]</f>
        <v>Shaiyhar</v>
      </c>
      <c r="AN223" s="220" t="str">
        <f>Table1[[#This Row],[Sources]]</f>
        <v>Nat-13</v>
      </c>
      <c r="AO223" s="219">
        <f>Table1[[#This Row],[Scale Bet]]</f>
        <v>50</v>
      </c>
    </row>
    <row r="224" spans="5:41" ht="16.5" customHeight="1" x14ac:dyDescent="0.25">
      <c r="E224" s="185">
        <v>45185</v>
      </c>
      <c r="F224" s="35">
        <v>0.55208333333333337</v>
      </c>
      <c r="G224" s="36" t="s">
        <v>157</v>
      </c>
      <c r="H224" s="36">
        <v>3</v>
      </c>
      <c r="I224" s="36">
        <v>2</v>
      </c>
      <c r="J224" s="36" t="s">
        <v>439</v>
      </c>
      <c r="K224" s="36" t="s">
        <v>1</v>
      </c>
      <c r="L224" s="165">
        <v>12</v>
      </c>
      <c r="M224" s="134">
        <f t="shared" si="39"/>
        <v>61</v>
      </c>
      <c r="N224" s="36">
        <f t="shared" si="40"/>
        <v>4</v>
      </c>
      <c r="O224" s="135" t="str">
        <f t="shared" si="41"/>
        <v>E4-12/Edge-14/Nat-20/Pro Mel-15</v>
      </c>
      <c r="P224" s="186" t="str">
        <f t="shared" si="42"/>
        <v>OK</v>
      </c>
      <c r="Q224" s="187">
        <f t="shared" si="43"/>
        <v>244</v>
      </c>
      <c r="R224" s="150"/>
      <c r="S224" s="187" t="str">
        <f t="shared" si="44"/>
        <v/>
      </c>
      <c r="T224" s="136" t="str">
        <f t="shared" si="45"/>
        <v>Antino</v>
      </c>
      <c r="U224" s="137">
        <f>IF(P224="","",IF(N224=1,"",IF(Q224="","",IF(Q224&lt;=100,100,IF(Table1[[#This Row],[Day]]="Wed",100,200)))))</f>
        <v>200</v>
      </c>
      <c r="V224" s="137" t="str">
        <f t="shared" si="46"/>
        <v/>
      </c>
      <c r="W224" s="137">
        <f t="shared" si="47"/>
        <v>-200</v>
      </c>
      <c r="X224" s="133">
        <f>100</f>
        <v>100</v>
      </c>
      <c r="Y224" s="133" t="str">
        <f t="shared" si="48"/>
        <v/>
      </c>
      <c r="Z224" s="133">
        <f t="shared" si="49"/>
        <v>-100</v>
      </c>
      <c r="AA224" s="134" t="str">
        <f>TEXT(Table1[[#This Row],[Date]],"DDD")</f>
        <v>Sat</v>
      </c>
      <c r="AB224" s="133" t="str">
        <f>IF(OR(G224="Doomben",G224="Eagle Farm"),"Q",IF(AND(Q224&gt;1,Q224&lt;55,Table1[[#This Row],[Source]]="Nat"),"Nat OK",IF(AND(Table1[[#This Row],[Source]]&lt;&gt;"Nat",Q224&lt;55),"Poor &lt;55",IF(OR(G224="Randwick",G224="Flemington",G224="Caulfield",G224="Sandown Lake",G224="Sandown Hill"),"Best","ave"))))</f>
        <v>Best</v>
      </c>
      <c r="AC224" s="133">
        <f>IF(Q224="","",IF(AB224="Poor &lt;55",$AC$2*0.2%,IF(AND(AB224="Q",AA224&lt;&gt;"Wed"),$AC$2*0.4%,IF(AND(AB224="Q",AA224="Wed"),$AC$2*0.5%,IF(AND(AB224="Ave",U224=100),$AC$2*0.5%,IF(AND(AB224="ave",U224="",N224=1,AG224="Bush"),$AC$2*1%,IF(AND(AB224="ave",U224="",Q224&gt;100),$AC$2*1.3%,IF(AND(AB224="ave",U224=""),$AC$2*1.2%,IF(AND(AB224="Ave",U224=200),$AC$2*1%,IF(AND(AB224="Best",U224=200),$AC$2*1.5%,IF(AND(AB224="Best",U224="",K224&lt;&gt;"Pro Syd"),$AC$2*0.5%,IF(AND(AB224="Best",U224=""),$AC$2*1%,IF(AND(AB224="Best",U224=100,Table1[[#This Row],[State]]="NSW"),$AC$2*0.4%,IF(AND(AB224="Best",U224=100),$AC$2*1%,IF(Table1[[#This Row],[Adj]]="Nat OK",$AC$2*0.5%,"xxx")))))))))))))))</f>
        <v>150</v>
      </c>
      <c r="AD224" s="133" t="str">
        <f t="shared" si="50"/>
        <v/>
      </c>
      <c r="AE224" s="133">
        <f t="shared" si="51"/>
        <v>-150</v>
      </c>
      <c r="AF224" s="133" t="str">
        <f>VLOOKUP(Table1[[#This Row],[Track]],$F$2672:$H$2715,2,FALSE)</f>
        <v>Vic</v>
      </c>
      <c r="AG224" s="133" t="str">
        <f>VLOOKUP(Table1[[#This Row],[Track]],$F$2672:$H$2715,3,FALSE)</f>
        <v>-</v>
      </c>
      <c r="AH224" s="133" t="str">
        <f>IF(Table1[[#This Row],[Date]]&lt;$AH$2,"",IF(Table1[[#This Row],[Date]]&lt;$AH$3,"Edge","Elite Combo"))</f>
        <v/>
      </c>
      <c r="AI224" s="218">
        <f>Table1[[#This Row],[Time]]</f>
        <v>0.55208333333333337</v>
      </c>
      <c r="AJ224" s="219" t="str">
        <f>Table1[[#This Row],[Track]]</f>
        <v>Flemington</v>
      </c>
      <c r="AK224" s="216">
        <f>Table1[[#This Row],[Race ]]</f>
        <v>3</v>
      </c>
      <c r="AL224" s="219">
        <f>Table1[[#This Row],[TAB]]</f>
        <v>2</v>
      </c>
      <c r="AM224" s="219" t="str">
        <f>Table1[[#This Row],[Selection]]</f>
        <v>Antino</v>
      </c>
      <c r="AN224" s="220" t="str">
        <f>Table1[[#This Row],[Sources]]</f>
        <v>E4-12/Edge-14/Nat-20/Pro Mel-15</v>
      </c>
      <c r="AO224" s="219">
        <f>Table1[[#This Row],[Scale Bet]]</f>
        <v>150</v>
      </c>
    </row>
    <row r="225" spans="5:41" ht="16.5" customHeight="1" x14ac:dyDescent="0.25">
      <c r="E225" s="185">
        <v>45185</v>
      </c>
      <c r="F225" s="35">
        <v>0.55208333333333337</v>
      </c>
      <c r="G225" s="36" t="s">
        <v>157</v>
      </c>
      <c r="H225" s="36">
        <v>3</v>
      </c>
      <c r="I225" s="36">
        <v>2</v>
      </c>
      <c r="J225" s="36" t="s">
        <v>439</v>
      </c>
      <c r="K225" s="36" t="s">
        <v>40</v>
      </c>
      <c r="L225" s="165">
        <v>14</v>
      </c>
      <c r="M225" s="134" t="str">
        <f t="shared" si="39"/>
        <v/>
      </c>
      <c r="N225" s="36" t="str">
        <f t="shared" si="40"/>
        <v/>
      </c>
      <c r="O225" s="135" t="str">
        <f t="shared" si="41"/>
        <v/>
      </c>
      <c r="P225" s="186" t="str">
        <f t="shared" si="42"/>
        <v>OK</v>
      </c>
      <c r="Q225" s="187" t="str">
        <f t="shared" si="43"/>
        <v/>
      </c>
      <c r="R225" s="150"/>
      <c r="S225" s="187" t="str">
        <f t="shared" si="44"/>
        <v/>
      </c>
      <c r="T225" s="136" t="str">
        <f t="shared" si="45"/>
        <v>Antino</v>
      </c>
      <c r="U225" s="137" t="str">
        <f>IF(P225="","",IF(N225=1,"",IF(Q225="","",IF(Q225&lt;=100,100,IF(Table1[[#This Row],[Day]]="Wed",100,200)))))</f>
        <v/>
      </c>
      <c r="V225" s="137" t="str">
        <f t="shared" si="46"/>
        <v/>
      </c>
      <c r="W225" s="137" t="str">
        <f t="shared" si="47"/>
        <v/>
      </c>
      <c r="X225" s="133">
        <f>100</f>
        <v>100</v>
      </c>
      <c r="Y225" s="133" t="str">
        <f t="shared" si="48"/>
        <v/>
      </c>
      <c r="Z225" s="133">
        <f t="shared" si="49"/>
        <v>-100</v>
      </c>
      <c r="AA225" s="134" t="str">
        <f>TEXT(Table1[[#This Row],[Date]],"DDD")</f>
        <v>Sat</v>
      </c>
      <c r="AB225" s="133" t="str">
        <f>IF(OR(G225="Doomben",G225="Eagle Farm"),"Q",IF(AND(Q225&gt;1,Q225&lt;55,Table1[[#This Row],[Source]]="Nat"),"Nat OK",IF(AND(Table1[[#This Row],[Source]]&lt;&gt;"Nat",Q225&lt;55),"Poor &lt;55",IF(OR(G225="Randwick",G225="Flemington",G225="Caulfield",G225="Sandown Lake",G225="Sandown Hill"),"Best","ave"))))</f>
        <v>Best</v>
      </c>
      <c r="AC225" s="133" t="str">
        <f>IF(Q225="","",IF(AB225="Poor &lt;55",$AC$2*0.2%,IF(AND(AB225="Q",AA225&lt;&gt;"Wed"),$AC$2*0.4%,IF(AND(AB225="Q",AA225="Wed"),$AC$2*0.5%,IF(AND(AB225="Ave",U225=100),$AC$2*0.5%,IF(AND(AB225="ave",U225="",N225=1,AG225="Bush"),$AC$2*1%,IF(AND(AB225="ave",U225="",Q225&gt;100),$AC$2*1.3%,IF(AND(AB225="ave",U225=""),$AC$2*1.2%,IF(AND(AB225="Ave",U225=200),$AC$2*1%,IF(AND(AB225="Best",U225=200),$AC$2*1.5%,IF(AND(AB225="Best",U225="",K225&lt;&gt;"Pro Syd"),$AC$2*0.5%,IF(AND(AB225="Best",U225=""),$AC$2*1%,IF(AND(AB225="Best",U225=100,Table1[[#This Row],[State]]="NSW"),$AC$2*0.4%,IF(AND(AB225="Best",U225=100),$AC$2*1%,IF(Table1[[#This Row],[Adj]]="Nat OK",$AC$2*0.5%,"xxx")))))))))))))))</f>
        <v/>
      </c>
      <c r="AD225" s="133" t="str">
        <f t="shared" si="50"/>
        <v/>
      </c>
      <c r="AE225" s="133" t="str">
        <f t="shared" si="51"/>
        <v/>
      </c>
      <c r="AF225" s="133" t="str">
        <f>VLOOKUP(Table1[[#This Row],[Track]],$F$2672:$H$2715,2,FALSE)</f>
        <v>Vic</v>
      </c>
      <c r="AG225" s="133" t="str">
        <f>VLOOKUP(Table1[[#This Row],[Track]],$F$2672:$H$2715,3,FALSE)</f>
        <v>-</v>
      </c>
      <c r="AH225" s="133" t="str">
        <f>IF(Table1[[#This Row],[Date]]&lt;$AH$2,"",IF(Table1[[#This Row],[Date]]&lt;$AH$3,"Edge","Elite Combo"))</f>
        <v/>
      </c>
      <c r="AI225" s="218">
        <f>Table1[[#This Row],[Time]]</f>
        <v>0.55208333333333337</v>
      </c>
      <c r="AJ225" s="219" t="str">
        <f>Table1[[#This Row],[Track]]</f>
        <v>Flemington</v>
      </c>
      <c r="AK225" s="216">
        <f>Table1[[#This Row],[Race ]]</f>
        <v>3</v>
      </c>
      <c r="AL225" s="219">
        <f>Table1[[#This Row],[TAB]]</f>
        <v>2</v>
      </c>
      <c r="AM225" s="219" t="str">
        <f>Table1[[#This Row],[Selection]]</f>
        <v>Antino</v>
      </c>
      <c r="AN225" s="220" t="str">
        <f>Table1[[#This Row],[Sources]]</f>
        <v/>
      </c>
      <c r="AO225" s="219" t="str">
        <f>Table1[[#This Row],[Scale Bet]]</f>
        <v/>
      </c>
    </row>
    <row r="226" spans="5:41" ht="16.5" customHeight="1" x14ac:dyDescent="0.25">
      <c r="E226" s="185">
        <v>45185</v>
      </c>
      <c r="F226" s="35">
        <v>0.55208333333333337</v>
      </c>
      <c r="G226" s="36" t="s">
        <v>157</v>
      </c>
      <c r="H226" s="36">
        <v>3</v>
      </c>
      <c r="I226" s="36">
        <v>2</v>
      </c>
      <c r="J226" s="36" t="s">
        <v>439</v>
      </c>
      <c r="K226" s="36" t="s">
        <v>13</v>
      </c>
      <c r="L226" s="165">
        <v>20</v>
      </c>
      <c r="M226" s="134" t="str">
        <f t="shared" si="39"/>
        <v/>
      </c>
      <c r="N226" s="36" t="str">
        <f t="shared" si="40"/>
        <v/>
      </c>
      <c r="O226" s="135" t="str">
        <f t="shared" si="41"/>
        <v/>
      </c>
      <c r="P226" s="186" t="str">
        <f t="shared" si="42"/>
        <v>OK</v>
      </c>
      <c r="Q226" s="187" t="str">
        <f t="shared" si="43"/>
        <v/>
      </c>
      <c r="R226" s="150"/>
      <c r="S226" s="187" t="str">
        <f t="shared" si="44"/>
        <v/>
      </c>
      <c r="T226" s="136" t="str">
        <f t="shared" si="45"/>
        <v>Antino</v>
      </c>
      <c r="U226" s="137" t="str">
        <f>IF(P226="","",IF(N226=1,"",IF(Q226="","",IF(Q226&lt;=100,100,IF(Table1[[#This Row],[Day]]="Wed",100,200)))))</f>
        <v/>
      </c>
      <c r="V226" s="137" t="str">
        <f t="shared" si="46"/>
        <v/>
      </c>
      <c r="W226" s="137" t="str">
        <f t="shared" si="47"/>
        <v/>
      </c>
      <c r="X226" s="133">
        <f>100</f>
        <v>100</v>
      </c>
      <c r="Y226" s="133" t="str">
        <f t="shared" si="48"/>
        <v/>
      </c>
      <c r="Z226" s="133">
        <f t="shared" si="49"/>
        <v>-100</v>
      </c>
      <c r="AA226" s="134" t="str">
        <f>TEXT(Table1[[#This Row],[Date]],"DDD")</f>
        <v>Sat</v>
      </c>
      <c r="AB226" s="133" t="str">
        <f>IF(OR(G226="Doomben",G226="Eagle Farm"),"Q",IF(AND(Q226&gt;1,Q226&lt;55,Table1[[#This Row],[Source]]="Nat"),"Nat OK",IF(AND(Table1[[#This Row],[Source]]&lt;&gt;"Nat",Q226&lt;55),"Poor &lt;55",IF(OR(G226="Randwick",G226="Flemington",G226="Caulfield",G226="Sandown Lake",G226="Sandown Hill"),"Best","ave"))))</f>
        <v>Best</v>
      </c>
      <c r="AC226" s="133" t="str">
        <f>IF(Q226="","",IF(AB226="Poor &lt;55",$AC$2*0.2%,IF(AND(AB226="Q",AA226&lt;&gt;"Wed"),$AC$2*0.4%,IF(AND(AB226="Q",AA226="Wed"),$AC$2*0.5%,IF(AND(AB226="Ave",U226=100),$AC$2*0.5%,IF(AND(AB226="ave",U226="",N226=1,AG226="Bush"),$AC$2*1%,IF(AND(AB226="ave",U226="",Q226&gt;100),$AC$2*1.3%,IF(AND(AB226="ave",U226=""),$AC$2*1.2%,IF(AND(AB226="Ave",U226=200),$AC$2*1%,IF(AND(AB226="Best",U226=200),$AC$2*1.5%,IF(AND(AB226="Best",U226="",K226&lt;&gt;"Pro Syd"),$AC$2*0.5%,IF(AND(AB226="Best",U226=""),$AC$2*1%,IF(AND(AB226="Best",U226=100,Table1[[#This Row],[State]]="NSW"),$AC$2*0.4%,IF(AND(AB226="Best",U226=100),$AC$2*1%,IF(Table1[[#This Row],[Adj]]="Nat OK",$AC$2*0.5%,"xxx")))))))))))))))</f>
        <v/>
      </c>
      <c r="AD226" s="133" t="str">
        <f t="shared" si="50"/>
        <v/>
      </c>
      <c r="AE226" s="133" t="str">
        <f t="shared" si="51"/>
        <v/>
      </c>
      <c r="AF226" s="133" t="str">
        <f>VLOOKUP(Table1[[#This Row],[Track]],$F$2672:$H$2715,2,FALSE)</f>
        <v>Vic</v>
      </c>
      <c r="AG226" s="133" t="str">
        <f>VLOOKUP(Table1[[#This Row],[Track]],$F$2672:$H$2715,3,FALSE)</f>
        <v>-</v>
      </c>
      <c r="AH226" s="133" t="str">
        <f>IF(Table1[[#This Row],[Date]]&lt;$AH$2,"",IF(Table1[[#This Row],[Date]]&lt;$AH$3,"Edge","Elite Combo"))</f>
        <v/>
      </c>
      <c r="AI226" s="218">
        <f>Table1[[#This Row],[Time]]</f>
        <v>0.55208333333333337</v>
      </c>
      <c r="AJ226" s="219" t="str">
        <f>Table1[[#This Row],[Track]]</f>
        <v>Flemington</v>
      </c>
      <c r="AK226" s="216">
        <f>Table1[[#This Row],[Race ]]</f>
        <v>3</v>
      </c>
      <c r="AL226" s="219">
        <f>Table1[[#This Row],[TAB]]</f>
        <v>2</v>
      </c>
      <c r="AM226" s="219" t="str">
        <f>Table1[[#This Row],[Selection]]</f>
        <v>Antino</v>
      </c>
      <c r="AN226" s="220" t="str">
        <f>Table1[[#This Row],[Sources]]</f>
        <v/>
      </c>
      <c r="AO226" s="219" t="str">
        <f>Table1[[#This Row],[Scale Bet]]</f>
        <v/>
      </c>
    </row>
    <row r="227" spans="5:41" ht="16.5" customHeight="1" x14ac:dyDescent="0.25">
      <c r="E227" s="185">
        <v>45185</v>
      </c>
      <c r="F227" s="35">
        <v>0.55208333333333337</v>
      </c>
      <c r="G227" s="36" t="s">
        <v>157</v>
      </c>
      <c r="H227" s="36">
        <v>3</v>
      </c>
      <c r="I227" s="36">
        <v>2</v>
      </c>
      <c r="J227" s="36" t="s">
        <v>439</v>
      </c>
      <c r="K227" s="36" t="s">
        <v>18</v>
      </c>
      <c r="L227" s="165">
        <v>15</v>
      </c>
      <c r="M227" s="134" t="str">
        <f t="shared" si="39"/>
        <v/>
      </c>
      <c r="N227" s="36" t="str">
        <f t="shared" si="40"/>
        <v/>
      </c>
      <c r="O227" s="135" t="str">
        <f t="shared" si="41"/>
        <v/>
      </c>
      <c r="P227" s="186" t="str">
        <f t="shared" si="42"/>
        <v>OK</v>
      </c>
      <c r="Q227" s="187" t="str">
        <f t="shared" si="43"/>
        <v/>
      </c>
      <c r="R227" s="150"/>
      <c r="S227" s="187" t="str">
        <f t="shared" si="44"/>
        <v/>
      </c>
      <c r="T227" s="136" t="str">
        <f t="shared" si="45"/>
        <v>Antino</v>
      </c>
      <c r="U227" s="137" t="str">
        <f>IF(P227="","",IF(N227=1,"",IF(Q227="","",IF(Q227&lt;=100,100,IF(Table1[[#This Row],[Day]]="Wed",100,200)))))</f>
        <v/>
      </c>
      <c r="V227" s="137" t="str">
        <f t="shared" si="46"/>
        <v/>
      </c>
      <c r="W227" s="137" t="str">
        <f t="shared" si="47"/>
        <v/>
      </c>
      <c r="X227" s="133">
        <f>100</f>
        <v>100</v>
      </c>
      <c r="Y227" s="133" t="str">
        <f t="shared" si="48"/>
        <v/>
      </c>
      <c r="Z227" s="133">
        <f t="shared" si="49"/>
        <v>-100</v>
      </c>
      <c r="AA227" s="134" t="str">
        <f>TEXT(Table1[[#This Row],[Date]],"DDD")</f>
        <v>Sat</v>
      </c>
      <c r="AB227" s="133" t="str">
        <f>IF(OR(G227="Doomben",G227="Eagle Farm"),"Q",IF(AND(Q227&gt;1,Q227&lt;55,Table1[[#This Row],[Source]]="Nat"),"Nat OK",IF(AND(Table1[[#This Row],[Source]]&lt;&gt;"Nat",Q227&lt;55),"Poor &lt;55",IF(OR(G227="Randwick",G227="Flemington",G227="Caulfield",G227="Sandown Lake",G227="Sandown Hill"),"Best","ave"))))</f>
        <v>Best</v>
      </c>
      <c r="AC227" s="133" t="str">
        <f>IF(Q227="","",IF(AB227="Poor &lt;55",$AC$2*0.2%,IF(AND(AB227="Q",AA227&lt;&gt;"Wed"),$AC$2*0.4%,IF(AND(AB227="Q",AA227="Wed"),$AC$2*0.5%,IF(AND(AB227="Ave",U227=100),$AC$2*0.5%,IF(AND(AB227="ave",U227="",N227=1,AG227="Bush"),$AC$2*1%,IF(AND(AB227="ave",U227="",Q227&gt;100),$AC$2*1.3%,IF(AND(AB227="ave",U227=""),$AC$2*1.2%,IF(AND(AB227="Ave",U227=200),$AC$2*1%,IF(AND(AB227="Best",U227=200),$AC$2*1.5%,IF(AND(AB227="Best",U227="",K227&lt;&gt;"Pro Syd"),$AC$2*0.5%,IF(AND(AB227="Best",U227=""),$AC$2*1%,IF(AND(AB227="Best",U227=100,Table1[[#This Row],[State]]="NSW"),$AC$2*0.4%,IF(AND(AB227="Best",U227=100),$AC$2*1%,IF(Table1[[#This Row],[Adj]]="Nat OK",$AC$2*0.5%,"xxx")))))))))))))))</f>
        <v/>
      </c>
      <c r="AD227" s="133" t="str">
        <f t="shared" si="50"/>
        <v/>
      </c>
      <c r="AE227" s="133" t="str">
        <f t="shared" si="51"/>
        <v/>
      </c>
      <c r="AF227" s="133" t="str">
        <f>VLOOKUP(Table1[[#This Row],[Track]],$F$2672:$H$2715,2,FALSE)</f>
        <v>Vic</v>
      </c>
      <c r="AG227" s="133" t="str">
        <f>VLOOKUP(Table1[[#This Row],[Track]],$F$2672:$H$2715,3,FALSE)</f>
        <v>-</v>
      </c>
      <c r="AH227" s="133" t="str">
        <f>IF(Table1[[#This Row],[Date]]&lt;$AH$2,"",IF(Table1[[#This Row],[Date]]&lt;$AH$3,"Edge","Elite Combo"))</f>
        <v/>
      </c>
      <c r="AI227" s="218">
        <f>Table1[[#This Row],[Time]]</f>
        <v>0.55208333333333337</v>
      </c>
      <c r="AJ227" s="219" t="str">
        <f>Table1[[#This Row],[Track]]</f>
        <v>Flemington</v>
      </c>
      <c r="AK227" s="216">
        <f>Table1[[#This Row],[Race ]]</f>
        <v>3</v>
      </c>
      <c r="AL227" s="219">
        <f>Table1[[#This Row],[TAB]]</f>
        <v>2</v>
      </c>
      <c r="AM227" s="219" t="str">
        <f>Table1[[#This Row],[Selection]]</f>
        <v>Antino</v>
      </c>
      <c r="AN227" s="220" t="str">
        <f>Table1[[#This Row],[Sources]]</f>
        <v/>
      </c>
      <c r="AO227" s="219" t="str">
        <f>Table1[[#This Row],[Scale Bet]]</f>
        <v/>
      </c>
    </row>
    <row r="228" spans="5:41" ht="16.5" customHeight="1" x14ac:dyDescent="0.25">
      <c r="E228" s="185">
        <v>45185</v>
      </c>
      <c r="F228" s="35">
        <v>0.55208333333333337</v>
      </c>
      <c r="G228" s="36" t="s">
        <v>157</v>
      </c>
      <c r="H228" s="36">
        <v>3</v>
      </c>
      <c r="I228" s="36">
        <v>4</v>
      </c>
      <c r="J228" s="36" t="s">
        <v>603</v>
      </c>
      <c r="K228" s="36" t="s">
        <v>18</v>
      </c>
      <c r="L228" s="165">
        <v>13</v>
      </c>
      <c r="M228" s="134">
        <f t="shared" si="39"/>
        <v>13</v>
      </c>
      <c r="N228" s="36">
        <f t="shared" si="40"/>
        <v>1</v>
      </c>
      <c r="O228" s="135" t="str">
        <f t="shared" si="41"/>
        <v>Pro Mel-13</v>
      </c>
      <c r="P228" s="186" t="str">
        <f t="shared" si="42"/>
        <v>OK</v>
      </c>
      <c r="Q228" s="187">
        <f t="shared" si="43"/>
        <v>52</v>
      </c>
      <c r="R228" s="150">
        <v>9</v>
      </c>
      <c r="S228" s="187">
        <f t="shared" si="44"/>
        <v>468</v>
      </c>
      <c r="T228" s="136" t="str">
        <f t="shared" si="45"/>
        <v>Kalino</v>
      </c>
      <c r="U228" s="137" t="str">
        <f>IF(P228="","",IF(N228=1,"",IF(Q228="","",IF(Q228&lt;=100,100,IF(Table1[[#This Row],[Day]]="Wed",100,200)))))</f>
        <v/>
      </c>
      <c r="V228" s="137" t="str">
        <f t="shared" si="46"/>
        <v/>
      </c>
      <c r="W228" s="137" t="str">
        <f t="shared" si="47"/>
        <v/>
      </c>
      <c r="X228" s="133">
        <f>100</f>
        <v>100</v>
      </c>
      <c r="Y228" s="133">
        <f t="shared" si="48"/>
        <v>900</v>
      </c>
      <c r="Z228" s="133">
        <f t="shared" si="49"/>
        <v>800</v>
      </c>
      <c r="AA228" s="134" t="str">
        <f>TEXT(Table1[[#This Row],[Date]],"DDD")</f>
        <v>Sat</v>
      </c>
      <c r="AB228" s="133" t="str">
        <f>IF(OR(G228="Doomben",G228="Eagle Farm"),"Q",IF(AND(Q228&gt;1,Q228&lt;55,Table1[[#This Row],[Source]]="Nat"),"Nat OK",IF(AND(Table1[[#This Row],[Source]]&lt;&gt;"Nat",Q228&lt;55),"Poor &lt;55",IF(OR(G228="Randwick",G228="Flemington",G228="Caulfield",G228="Sandown Lake",G228="Sandown Hill"),"Best","ave"))))</f>
        <v>Poor &lt;55</v>
      </c>
      <c r="AC228" s="133">
        <f>IF(Q228="","",IF(AB228="Poor &lt;55",$AC$2*0.2%,IF(AND(AB228="Q",AA228&lt;&gt;"Wed"),$AC$2*0.4%,IF(AND(AB228="Q",AA228="Wed"),$AC$2*0.5%,IF(AND(AB228="Ave",U228=100),$AC$2*0.5%,IF(AND(AB228="ave",U228="",N228=1,AG228="Bush"),$AC$2*1%,IF(AND(AB228="ave",U228="",Q228&gt;100),$AC$2*1.3%,IF(AND(AB228="ave",U228=""),$AC$2*1.2%,IF(AND(AB228="Ave",U228=200),$AC$2*1%,IF(AND(AB228="Best",U228=200),$AC$2*1.5%,IF(AND(AB228="Best",U228="",K228&lt;&gt;"Pro Syd"),$AC$2*0.5%,IF(AND(AB228="Best",U228=""),$AC$2*1%,IF(AND(AB228="Best",U228=100,Table1[[#This Row],[State]]="NSW"),$AC$2*0.4%,IF(AND(AB228="Best",U228=100),$AC$2*1%,IF(Table1[[#This Row],[Adj]]="Nat OK",$AC$2*0.5%,"xxx")))))))))))))))</f>
        <v>20</v>
      </c>
      <c r="AD228" s="133">
        <f t="shared" si="50"/>
        <v>180</v>
      </c>
      <c r="AE228" s="133">
        <f t="shared" si="51"/>
        <v>160</v>
      </c>
      <c r="AF228" s="133" t="str">
        <f>VLOOKUP(Table1[[#This Row],[Track]],$F$2672:$H$2715,2,FALSE)</f>
        <v>Vic</v>
      </c>
      <c r="AG228" s="133" t="str">
        <f>VLOOKUP(Table1[[#This Row],[Track]],$F$2672:$H$2715,3,FALSE)</f>
        <v>-</v>
      </c>
      <c r="AH228" s="133" t="str">
        <f>IF(Table1[[#This Row],[Date]]&lt;$AH$2,"",IF(Table1[[#This Row],[Date]]&lt;$AH$3,"Edge","Elite Combo"))</f>
        <v/>
      </c>
      <c r="AI228" s="218">
        <f>Table1[[#This Row],[Time]]</f>
        <v>0.55208333333333337</v>
      </c>
      <c r="AJ228" s="219" t="str">
        <f>Table1[[#This Row],[Track]]</f>
        <v>Flemington</v>
      </c>
      <c r="AK228" s="216">
        <f>Table1[[#This Row],[Race ]]</f>
        <v>3</v>
      </c>
      <c r="AL228" s="219">
        <f>Table1[[#This Row],[TAB]]</f>
        <v>4</v>
      </c>
      <c r="AM228" s="219" t="str">
        <f>Table1[[#This Row],[Selection]]</f>
        <v>Kalino</v>
      </c>
      <c r="AN228" s="220" t="str">
        <f>Table1[[#This Row],[Sources]]</f>
        <v>Pro Mel-13</v>
      </c>
      <c r="AO228" s="219">
        <f>Table1[[#This Row],[Scale Bet]]</f>
        <v>20</v>
      </c>
    </row>
    <row r="229" spans="5:41" ht="16.5" customHeight="1" x14ac:dyDescent="0.25">
      <c r="E229" s="185">
        <v>45185</v>
      </c>
      <c r="F229" s="35">
        <v>0.56597222222222221</v>
      </c>
      <c r="G229" s="36" t="s">
        <v>22</v>
      </c>
      <c r="H229" s="36">
        <v>4</v>
      </c>
      <c r="I229" s="36">
        <v>6</v>
      </c>
      <c r="J229" s="36" t="s">
        <v>405</v>
      </c>
      <c r="K229" s="36" t="s">
        <v>1</v>
      </c>
      <c r="L229" s="165">
        <v>10</v>
      </c>
      <c r="M229" s="134">
        <f t="shared" si="39"/>
        <v>10</v>
      </c>
      <c r="N229" s="36">
        <f t="shared" si="40"/>
        <v>1</v>
      </c>
      <c r="O229" s="135" t="str">
        <f t="shared" si="41"/>
        <v>E4-10</v>
      </c>
      <c r="P229" s="186" t="str">
        <f t="shared" si="42"/>
        <v>OK</v>
      </c>
      <c r="Q229" s="187">
        <f t="shared" si="43"/>
        <v>40</v>
      </c>
      <c r="R229" s="150"/>
      <c r="S229" s="187" t="str">
        <f t="shared" si="44"/>
        <v/>
      </c>
      <c r="T229" s="136" t="str">
        <f t="shared" si="45"/>
        <v>Gringotts</v>
      </c>
      <c r="U229" s="137" t="str">
        <f>IF(P229="","",IF(N229=1,"",IF(Q229="","",IF(Q229&lt;=100,100,IF(Table1[[#This Row],[Day]]="Wed",100,200)))))</f>
        <v/>
      </c>
      <c r="V229" s="137" t="str">
        <f t="shared" si="46"/>
        <v/>
      </c>
      <c r="W229" s="137" t="str">
        <f t="shared" si="47"/>
        <v/>
      </c>
      <c r="X229" s="133">
        <f>100</f>
        <v>100</v>
      </c>
      <c r="Y229" s="133" t="str">
        <f t="shared" si="48"/>
        <v/>
      </c>
      <c r="Z229" s="133">
        <f t="shared" si="49"/>
        <v>-100</v>
      </c>
      <c r="AA229" s="134" t="str">
        <f>TEXT(Table1[[#This Row],[Date]],"DDD")</f>
        <v>Sat</v>
      </c>
      <c r="AB229" s="133" t="str">
        <f>IF(OR(G229="Doomben",G229="Eagle Farm"),"Q",IF(AND(Q229&gt;1,Q229&lt;55,Table1[[#This Row],[Source]]="Nat"),"Nat OK",IF(AND(Table1[[#This Row],[Source]]&lt;&gt;"Nat",Q229&lt;55),"Poor &lt;55",IF(OR(G229="Randwick",G229="Flemington",G229="Caulfield",G229="Sandown Lake",G229="Sandown Hill"),"Best","ave"))))</f>
        <v>Poor &lt;55</v>
      </c>
      <c r="AC229" s="133">
        <f>IF(Q229="","",IF(AB229="Poor &lt;55",$AC$2*0.2%,IF(AND(AB229="Q",AA229&lt;&gt;"Wed"),$AC$2*0.4%,IF(AND(AB229="Q",AA229="Wed"),$AC$2*0.5%,IF(AND(AB229="Ave",U229=100),$AC$2*0.5%,IF(AND(AB229="ave",U229="",N229=1,AG229="Bush"),$AC$2*1%,IF(AND(AB229="ave",U229="",Q229&gt;100),$AC$2*1.3%,IF(AND(AB229="ave",U229=""),$AC$2*1.2%,IF(AND(AB229="Ave",U229=200),$AC$2*1%,IF(AND(AB229="Best",U229=200),$AC$2*1.5%,IF(AND(AB229="Best",U229="",K229&lt;&gt;"Pro Syd"),$AC$2*0.5%,IF(AND(AB229="Best",U229=""),$AC$2*1%,IF(AND(AB229="Best",U229=100,Table1[[#This Row],[State]]="NSW"),$AC$2*0.4%,IF(AND(AB229="Best",U229=100),$AC$2*1%,IF(Table1[[#This Row],[Adj]]="Nat OK",$AC$2*0.5%,"xxx")))))))))))))))</f>
        <v>20</v>
      </c>
      <c r="AD229" s="133" t="str">
        <f t="shared" si="50"/>
        <v/>
      </c>
      <c r="AE229" s="133">
        <f t="shared" si="51"/>
        <v>-20</v>
      </c>
      <c r="AF229" s="133" t="str">
        <f>VLOOKUP(Table1[[#This Row],[Track]],$F$2672:$H$2715,2,FALSE)</f>
        <v>NSW</v>
      </c>
      <c r="AG229" s="133" t="str">
        <f>VLOOKUP(Table1[[#This Row],[Track]],$F$2672:$H$2715,3,FALSE)</f>
        <v>-</v>
      </c>
      <c r="AH229" s="133" t="str">
        <f>IF(Table1[[#This Row],[Date]]&lt;$AH$2,"",IF(Table1[[#This Row],[Date]]&lt;$AH$3,"Edge","Elite Combo"))</f>
        <v/>
      </c>
      <c r="AI229" s="218">
        <f>Table1[[#This Row],[Time]]</f>
        <v>0.56597222222222221</v>
      </c>
      <c r="AJ229" s="219" t="str">
        <f>Table1[[#This Row],[Track]]</f>
        <v>Randwick</v>
      </c>
      <c r="AK229" s="216">
        <f>Table1[[#This Row],[Race ]]</f>
        <v>4</v>
      </c>
      <c r="AL229" s="219">
        <f>Table1[[#This Row],[TAB]]</f>
        <v>6</v>
      </c>
      <c r="AM229" s="219" t="str">
        <f>Table1[[#This Row],[Selection]]</f>
        <v>Gringotts</v>
      </c>
      <c r="AN229" s="220" t="str">
        <f>Table1[[#This Row],[Sources]]</f>
        <v>E4-10</v>
      </c>
      <c r="AO229" s="219">
        <f>Table1[[#This Row],[Scale Bet]]</f>
        <v>20</v>
      </c>
    </row>
    <row r="230" spans="5:41" ht="16.5" customHeight="1" x14ac:dyDescent="0.25">
      <c r="E230" s="185">
        <v>45185</v>
      </c>
      <c r="F230" s="35">
        <v>0.56597222222222221</v>
      </c>
      <c r="G230" s="36" t="s">
        <v>22</v>
      </c>
      <c r="H230" s="36">
        <v>4</v>
      </c>
      <c r="I230" s="36">
        <v>4</v>
      </c>
      <c r="J230" s="36" t="s">
        <v>684</v>
      </c>
      <c r="K230" s="36" t="s">
        <v>60</v>
      </c>
      <c r="L230" s="165">
        <v>10</v>
      </c>
      <c r="M230" s="134">
        <f t="shared" si="39"/>
        <v>10</v>
      </c>
      <c r="N230" s="36">
        <f t="shared" si="40"/>
        <v>1</v>
      </c>
      <c r="O230" s="135" t="str">
        <f t="shared" si="41"/>
        <v>Pro Syd-10</v>
      </c>
      <c r="P230" s="186" t="str">
        <f t="shared" si="42"/>
        <v>OK</v>
      </c>
      <c r="Q230" s="187">
        <f t="shared" si="43"/>
        <v>40</v>
      </c>
      <c r="R230" s="150"/>
      <c r="S230" s="187" t="str">
        <f t="shared" si="44"/>
        <v/>
      </c>
      <c r="T230" s="136" t="str">
        <f t="shared" si="45"/>
        <v>Holymanz</v>
      </c>
      <c r="U230" s="137" t="str">
        <f>IF(P230="","",IF(N230=1,"",IF(Q230="","",IF(Q230&lt;=100,100,IF(Table1[[#This Row],[Day]]="Wed",100,200)))))</f>
        <v/>
      </c>
      <c r="V230" s="137" t="str">
        <f t="shared" si="46"/>
        <v/>
      </c>
      <c r="W230" s="137" t="str">
        <f t="shared" si="47"/>
        <v/>
      </c>
      <c r="X230" s="133">
        <f>100</f>
        <v>100</v>
      </c>
      <c r="Y230" s="133" t="str">
        <f t="shared" si="48"/>
        <v/>
      </c>
      <c r="Z230" s="133">
        <f t="shared" si="49"/>
        <v>-100</v>
      </c>
      <c r="AA230" s="134" t="str">
        <f>TEXT(Table1[[#This Row],[Date]],"DDD")</f>
        <v>Sat</v>
      </c>
      <c r="AB230" s="133" t="str">
        <f>IF(OR(G230="Doomben",G230="Eagle Farm"),"Q",IF(AND(Q230&gt;1,Q230&lt;55,Table1[[#This Row],[Source]]="Nat"),"Nat OK",IF(AND(Table1[[#This Row],[Source]]&lt;&gt;"Nat",Q230&lt;55),"Poor &lt;55",IF(OR(G230="Randwick",G230="Flemington",G230="Caulfield",G230="Sandown Lake",G230="Sandown Hill"),"Best","ave"))))</f>
        <v>Poor &lt;55</v>
      </c>
      <c r="AC230" s="133">
        <f>IF(Q230="","",IF(AB230="Poor &lt;55",$AC$2*0.2%,IF(AND(AB230="Q",AA230&lt;&gt;"Wed"),$AC$2*0.4%,IF(AND(AB230="Q",AA230="Wed"),$AC$2*0.5%,IF(AND(AB230="Ave",U230=100),$AC$2*0.5%,IF(AND(AB230="ave",U230="",N230=1,AG230="Bush"),$AC$2*1%,IF(AND(AB230="ave",U230="",Q230&gt;100),$AC$2*1.3%,IF(AND(AB230="ave",U230=""),$AC$2*1.2%,IF(AND(AB230="Ave",U230=200),$AC$2*1%,IF(AND(AB230="Best",U230=200),$AC$2*1.5%,IF(AND(AB230="Best",U230="",K230&lt;&gt;"Pro Syd"),$AC$2*0.5%,IF(AND(AB230="Best",U230=""),$AC$2*1%,IF(AND(AB230="Best",U230=100,Table1[[#This Row],[State]]="NSW"),$AC$2*0.4%,IF(AND(AB230="Best",U230=100),$AC$2*1%,IF(Table1[[#This Row],[Adj]]="Nat OK",$AC$2*0.5%,"xxx")))))))))))))))</f>
        <v>20</v>
      </c>
      <c r="AD230" s="133" t="str">
        <f t="shared" si="50"/>
        <v/>
      </c>
      <c r="AE230" s="133">
        <f t="shared" si="51"/>
        <v>-20</v>
      </c>
      <c r="AF230" s="133" t="str">
        <f>VLOOKUP(Table1[[#This Row],[Track]],$F$2672:$H$2715,2,FALSE)</f>
        <v>NSW</v>
      </c>
      <c r="AG230" s="133" t="str">
        <f>VLOOKUP(Table1[[#This Row],[Track]],$F$2672:$H$2715,3,FALSE)</f>
        <v>-</v>
      </c>
      <c r="AH230" s="133" t="str">
        <f>IF(Table1[[#This Row],[Date]]&lt;$AH$2,"",IF(Table1[[#This Row],[Date]]&lt;$AH$3,"Edge","Elite Combo"))</f>
        <v/>
      </c>
      <c r="AI230" s="218">
        <f>Table1[[#This Row],[Time]]</f>
        <v>0.56597222222222221</v>
      </c>
      <c r="AJ230" s="219" t="str">
        <f>Table1[[#This Row],[Track]]</f>
        <v>Randwick</v>
      </c>
      <c r="AK230" s="216">
        <f>Table1[[#This Row],[Race ]]</f>
        <v>4</v>
      </c>
      <c r="AL230" s="219">
        <f>Table1[[#This Row],[TAB]]</f>
        <v>4</v>
      </c>
      <c r="AM230" s="219" t="str">
        <f>Table1[[#This Row],[Selection]]</f>
        <v>Holymanz</v>
      </c>
      <c r="AN230" s="220" t="str">
        <f>Table1[[#This Row],[Sources]]</f>
        <v>Pro Syd-10</v>
      </c>
      <c r="AO230" s="219">
        <f>Table1[[#This Row],[Scale Bet]]</f>
        <v>20</v>
      </c>
    </row>
    <row r="231" spans="5:41" ht="16.5" customHeight="1" x14ac:dyDescent="0.25">
      <c r="E231" s="185">
        <v>45185</v>
      </c>
      <c r="F231" s="35">
        <v>0.57152777777777775</v>
      </c>
      <c r="G231" s="36" t="s">
        <v>28</v>
      </c>
      <c r="H231" s="36">
        <v>4</v>
      </c>
      <c r="I231" s="36">
        <v>4</v>
      </c>
      <c r="J231" s="36" t="s">
        <v>852</v>
      </c>
      <c r="K231" s="36" t="s">
        <v>13</v>
      </c>
      <c r="L231" s="165">
        <v>11</v>
      </c>
      <c r="M231" s="134">
        <f t="shared" si="39"/>
        <v>11</v>
      </c>
      <c r="N231" s="36">
        <f t="shared" si="40"/>
        <v>1</v>
      </c>
      <c r="O231" s="135" t="str">
        <f t="shared" si="41"/>
        <v>Nat-11</v>
      </c>
      <c r="P231" s="186" t="str">
        <f t="shared" si="42"/>
        <v/>
      </c>
      <c r="Q231" s="187">
        <f t="shared" si="43"/>
        <v>44</v>
      </c>
      <c r="R231" s="150"/>
      <c r="S231" s="187" t="str">
        <f t="shared" si="44"/>
        <v/>
      </c>
      <c r="T231" s="136" t="str">
        <f t="shared" si="45"/>
        <v>Gaius</v>
      </c>
      <c r="U231" s="137" t="str">
        <f>IF(P231="","",IF(N231=1,"",IF(Q231="","",IF(Q231&lt;=100,100,IF(Table1[[#This Row],[Day]]="Wed",100,200)))))</f>
        <v/>
      </c>
      <c r="V231" s="137" t="str">
        <f t="shared" si="46"/>
        <v/>
      </c>
      <c r="W231" s="137" t="str">
        <f t="shared" si="47"/>
        <v/>
      </c>
      <c r="X231" s="133">
        <f>100</f>
        <v>100</v>
      </c>
      <c r="Y231" s="133" t="str">
        <f t="shared" si="48"/>
        <v/>
      </c>
      <c r="Z231" s="133">
        <f t="shared" si="49"/>
        <v>-100</v>
      </c>
      <c r="AA231" s="134" t="str">
        <f>TEXT(Table1[[#This Row],[Date]],"DDD")</f>
        <v>Sat</v>
      </c>
      <c r="AB231" s="133" t="str">
        <f>IF(OR(G231="Doomben",G231="Eagle Farm"),"Q",IF(AND(Q231&gt;1,Q231&lt;55,Table1[[#This Row],[Source]]="Nat"),"Nat OK",IF(AND(Table1[[#This Row],[Source]]&lt;&gt;"Nat",Q231&lt;55),"Poor &lt;55",IF(OR(G231="Randwick",G231="Flemington",G231="Caulfield",G231="Sandown Lake",G231="Sandown Hill"),"Best","ave"))))</f>
        <v>Q</v>
      </c>
      <c r="AC231" s="133">
        <f>IF(Q231="","",IF(AB231="Poor &lt;55",$AC$2*0.2%,IF(AND(AB231="Q",AA231&lt;&gt;"Wed"),$AC$2*0.4%,IF(AND(AB231="Q",AA231="Wed"),$AC$2*0.5%,IF(AND(AB231="Ave",U231=100),$AC$2*0.5%,IF(AND(AB231="ave",U231="",N231=1,AG231="Bush"),$AC$2*1%,IF(AND(AB231="ave",U231="",Q231&gt;100),$AC$2*1.3%,IF(AND(AB231="ave",U231=""),$AC$2*1.2%,IF(AND(AB231="Ave",U231=200),$AC$2*1%,IF(AND(AB231="Best",U231=200),$AC$2*1.5%,IF(AND(AB231="Best",U231="",K231&lt;&gt;"Pro Syd"),$AC$2*0.5%,IF(AND(AB231="Best",U231=""),$AC$2*1%,IF(AND(AB231="Best",U231=100,Table1[[#This Row],[State]]="NSW"),$AC$2*0.4%,IF(AND(AB231="Best",U231=100),$AC$2*1%,IF(Table1[[#This Row],[Adj]]="Nat OK",$AC$2*0.5%,"xxx")))))))))))))))</f>
        <v>40</v>
      </c>
      <c r="AD231" s="133" t="str">
        <f t="shared" si="50"/>
        <v/>
      </c>
      <c r="AE231" s="133">
        <f t="shared" si="51"/>
        <v>-40</v>
      </c>
      <c r="AF231" s="133" t="str">
        <f>VLOOKUP(Table1[[#This Row],[Track]],$F$2672:$H$2715,2,FALSE)</f>
        <v>Qld</v>
      </c>
      <c r="AG231" s="133" t="str">
        <f>VLOOKUP(Table1[[#This Row],[Track]],$F$2672:$H$2715,3,FALSE)</f>
        <v>-</v>
      </c>
      <c r="AH231" s="133" t="str">
        <f>IF(Table1[[#This Row],[Date]]&lt;$AH$2,"",IF(Table1[[#This Row],[Date]]&lt;$AH$3,"Edge","Elite Combo"))</f>
        <v/>
      </c>
      <c r="AI231" s="218">
        <f>Table1[[#This Row],[Time]]</f>
        <v>0.57152777777777775</v>
      </c>
      <c r="AJ231" s="219" t="str">
        <f>Table1[[#This Row],[Track]]</f>
        <v>Eagle Farm</v>
      </c>
      <c r="AK231" s="216">
        <f>Table1[[#This Row],[Race ]]</f>
        <v>4</v>
      </c>
      <c r="AL231" s="219">
        <f>Table1[[#This Row],[TAB]]</f>
        <v>4</v>
      </c>
      <c r="AM231" s="219" t="str">
        <f>Table1[[#This Row],[Selection]]</f>
        <v>Gaius</v>
      </c>
      <c r="AN231" s="220" t="str">
        <f>Table1[[#This Row],[Sources]]</f>
        <v>Nat-11</v>
      </c>
      <c r="AO231" s="219">
        <f>Table1[[#This Row],[Scale Bet]]</f>
        <v>40</v>
      </c>
    </row>
    <row r="232" spans="5:41" ht="16.5" customHeight="1" x14ac:dyDescent="0.25">
      <c r="E232" s="185">
        <v>45185</v>
      </c>
      <c r="F232" s="35">
        <v>0.59930555555555554</v>
      </c>
      <c r="G232" s="36" t="s">
        <v>28</v>
      </c>
      <c r="H232" s="36">
        <v>5</v>
      </c>
      <c r="I232" s="36">
        <v>6</v>
      </c>
      <c r="J232" s="36" t="s">
        <v>853</v>
      </c>
      <c r="K232" s="36" t="s">
        <v>13</v>
      </c>
      <c r="L232" s="165">
        <v>11</v>
      </c>
      <c r="M232" s="134">
        <f t="shared" si="39"/>
        <v>11</v>
      </c>
      <c r="N232" s="36">
        <f t="shared" si="40"/>
        <v>1</v>
      </c>
      <c r="O232" s="135" t="str">
        <f t="shared" si="41"/>
        <v>Nat-11</v>
      </c>
      <c r="P232" s="186" t="str">
        <f t="shared" si="42"/>
        <v/>
      </c>
      <c r="Q232" s="187">
        <f t="shared" si="43"/>
        <v>44</v>
      </c>
      <c r="R232" s="150"/>
      <c r="S232" s="187" t="str">
        <f t="shared" si="44"/>
        <v/>
      </c>
      <c r="T232" s="136" t="str">
        <f t="shared" si="45"/>
        <v>Wolf Moon</v>
      </c>
      <c r="U232" s="137" t="str">
        <f>IF(P232="","",IF(N232=1,"",IF(Q232="","",IF(Q232&lt;=100,100,IF(Table1[[#This Row],[Day]]="Wed",100,200)))))</f>
        <v/>
      </c>
      <c r="V232" s="137" t="str">
        <f t="shared" si="46"/>
        <v/>
      </c>
      <c r="W232" s="137" t="str">
        <f t="shared" si="47"/>
        <v/>
      </c>
      <c r="X232" s="133">
        <f>100</f>
        <v>100</v>
      </c>
      <c r="Y232" s="133" t="str">
        <f t="shared" si="48"/>
        <v/>
      </c>
      <c r="Z232" s="133">
        <f t="shared" si="49"/>
        <v>-100</v>
      </c>
      <c r="AA232" s="134" t="str">
        <f>TEXT(Table1[[#This Row],[Date]],"DDD")</f>
        <v>Sat</v>
      </c>
      <c r="AB232" s="133" t="str">
        <f>IF(OR(G232="Doomben",G232="Eagle Farm"),"Q",IF(AND(Q232&gt;1,Q232&lt;55,Table1[[#This Row],[Source]]="Nat"),"Nat OK",IF(AND(Table1[[#This Row],[Source]]&lt;&gt;"Nat",Q232&lt;55),"Poor &lt;55",IF(OR(G232="Randwick",G232="Flemington",G232="Caulfield",G232="Sandown Lake",G232="Sandown Hill"),"Best","ave"))))</f>
        <v>Q</v>
      </c>
      <c r="AC232" s="133">
        <f>IF(Q232="","",IF(AB232="Poor &lt;55",$AC$2*0.2%,IF(AND(AB232="Q",AA232&lt;&gt;"Wed"),$AC$2*0.4%,IF(AND(AB232="Q",AA232="Wed"),$AC$2*0.5%,IF(AND(AB232="Ave",U232=100),$AC$2*0.5%,IF(AND(AB232="ave",U232="",N232=1,AG232="Bush"),$AC$2*1%,IF(AND(AB232="ave",U232="",Q232&gt;100),$AC$2*1.3%,IF(AND(AB232="ave",U232=""),$AC$2*1.2%,IF(AND(AB232="Ave",U232=200),$AC$2*1%,IF(AND(AB232="Best",U232=200),$AC$2*1.5%,IF(AND(AB232="Best",U232="",K232&lt;&gt;"Pro Syd"),$AC$2*0.5%,IF(AND(AB232="Best",U232=""),$AC$2*1%,IF(AND(AB232="Best",U232=100,Table1[[#This Row],[State]]="NSW"),$AC$2*0.4%,IF(AND(AB232="Best",U232=100),$AC$2*1%,IF(Table1[[#This Row],[Adj]]="Nat OK",$AC$2*0.5%,"xxx")))))))))))))))</f>
        <v>40</v>
      </c>
      <c r="AD232" s="133" t="str">
        <f t="shared" si="50"/>
        <v/>
      </c>
      <c r="AE232" s="133">
        <f t="shared" si="51"/>
        <v>-40</v>
      </c>
      <c r="AF232" s="133" t="str">
        <f>VLOOKUP(Table1[[#This Row],[Track]],$F$2672:$H$2715,2,FALSE)</f>
        <v>Qld</v>
      </c>
      <c r="AG232" s="133" t="str">
        <f>VLOOKUP(Table1[[#This Row],[Track]],$F$2672:$H$2715,3,FALSE)</f>
        <v>-</v>
      </c>
      <c r="AH232" s="133" t="str">
        <f>IF(Table1[[#This Row],[Date]]&lt;$AH$2,"",IF(Table1[[#This Row],[Date]]&lt;$AH$3,"Edge","Elite Combo"))</f>
        <v/>
      </c>
      <c r="AI232" s="218">
        <f>Table1[[#This Row],[Time]]</f>
        <v>0.59930555555555554</v>
      </c>
      <c r="AJ232" s="219" t="str">
        <f>Table1[[#This Row],[Track]]</f>
        <v>Eagle Farm</v>
      </c>
      <c r="AK232" s="216">
        <f>Table1[[#This Row],[Race ]]</f>
        <v>5</v>
      </c>
      <c r="AL232" s="219">
        <f>Table1[[#This Row],[TAB]]</f>
        <v>6</v>
      </c>
      <c r="AM232" s="219" t="str">
        <f>Table1[[#This Row],[Selection]]</f>
        <v>Wolf Moon</v>
      </c>
      <c r="AN232" s="220" t="str">
        <f>Table1[[#This Row],[Sources]]</f>
        <v>Nat-11</v>
      </c>
      <c r="AO232" s="219">
        <f>Table1[[#This Row],[Scale Bet]]</f>
        <v>40</v>
      </c>
    </row>
    <row r="233" spans="5:41" ht="16.5" customHeight="1" x14ac:dyDescent="0.25">
      <c r="E233" s="185">
        <v>45185</v>
      </c>
      <c r="F233" s="35">
        <v>0.60416666666666663</v>
      </c>
      <c r="G233" s="36" t="s">
        <v>157</v>
      </c>
      <c r="H233" s="36">
        <v>5</v>
      </c>
      <c r="I233" s="36">
        <v>15</v>
      </c>
      <c r="J233" s="36" t="s">
        <v>854</v>
      </c>
      <c r="K233" s="36" t="s">
        <v>13</v>
      </c>
      <c r="L233" s="165">
        <v>13</v>
      </c>
      <c r="M233" s="134">
        <f t="shared" si="39"/>
        <v>13</v>
      </c>
      <c r="N233" s="36">
        <f t="shared" si="40"/>
        <v>1</v>
      </c>
      <c r="O233" s="135" t="str">
        <f t="shared" si="41"/>
        <v>Nat-13</v>
      </c>
      <c r="P233" s="186" t="str">
        <f t="shared" si="42"/>
        <v>OK</v>
      </c>
      <c r="Q233" s="187">
        <f t="shared" si="43"/>
        <v>52</v>
      </c>
      <c r="R233" s="150"/>
      <c r="S233" s="187" t="str">
        <f t="shared" si="44"/>
        <v/>
      </c>
      <c r="T233" s="136" t="str">
        <f t="shared" si="45"/>
        <v>Legacies</v>
      </c>
      <c r="U233" s="137" t="str">
        <f>IF(P233="","",IF(N233=1,"",IF(Q233="","",IF(Q233&lt;=100,100,IF(Table1[[#This Row],[Day]]="Wed",100,200)))))</f>
        <v/>
      </c>
      <c r="V233" s="137" t="str">
        <f t="shared" si="46"/>
        <v/>
      </c>
      <c r="W233" s="137" t="str">
        <f t="shared" si="47"/>
        <v/>
      </c>
      <c r="X233" s="133">
        <f>100</f>
        <v>100</v>
      </c>
      <c r="Y233" s="133" t="str">
        <f t="shared" si="48"/>
        <v/>
      </c>
      <c r="Z233" s="133">
        <f t="shared" si="49"/>
        <v>-100</v>
      </c>
      <c r="AA233" s="134" t="str">
        <f>TEXT(Table1[[#This Row],[Date]],"DDD")</f>
        <v>Sat</v>
      </c>
      <c r="AB233" s="133" t="str">
        <f>IF(OR(G233="Doomben",G233="Eagle Farm"),"Q",IF(AND(Q233&gt;1,Q233&lt;55,Table1[[#This Row],[Source]]="Nat"),"Nat OK",IF(AND(Table1[[#This Row],[Source]]&lt;&gt;"Nat",Q233&lt;55),"Poor &lt;55",IF(OR(G233="Randwick",G233="Flemington",G233="Caulfield",G233="Sandown Lake",G233="Sandown Hill"),"Best","ave"))))</f>
        <v>Nat OK</v>
      </c>
      <c r="AC233" s="133">
        <f>IF(Q233="","",IF(AB233="Poor &lt;55",$AC$2*0.2%,IF(AND(AB233="Q",AA233&lt;&gt;"Wed"),$AC$2*0.4%,IF(AND(AB233="Q",AA233="Wed"),$AC$2*0.5%,IF(AND(AB233="Ave",U233=100),$AC$2*0.5%,IF(AND(AB233="ave",U233="",N233=1,AG233="Bush"),$AC$2*1%,IF(AND(AB233="ave",U233="",Q233&gt;100),$AC$2*1.3%,IF(AND(AB233="ave",U233=""),$AC$2*1.2%,IF(AND(AB233="Ave",U233=200),$AC$2*1%,IF(AND(AB233="Best",U233=200),$AC$2*1.5%,IF(AND(AB233="Best",U233="",K233&lt;&gt;"Pro Syd"),$AC$2*0.5%,IF(AND(AB233="Best",U233=""),$AC$2*1%,IF(AND(AB233="Best",U233=100,Table1[[#This Row],[State]]="NSW"),$AC$2*0.4%,IF(AND(AB233="Best",U233=100),$AC$2*1%,IF(Table1[[#This Row],[Adj]]="Nat OK",$AC$2*0.5%,"xxx")))))))))))))))</f>
        <v>50</v>
      </c>
      <c r="AD233" s="133" t="str">
        <f t="shared" si="50"/>
        <v/>
      </c>
      <c r="AE233" s="133">
        <f t="shared" si="51"/>
        <v>-50</v>
      </c>
      <c r="AF233" s="133" t="str">
        <f>VLOOKUP(Table1[[#This Row],[Track]],$F$2672:$H$2715,2,FALSE)</f>
        <v>Vic</v>
      </c>
      <c r="AG233" s="133" t="str">
        <f>VLOOKUP(Table1[[#This Row],[Track]],$F$2672:$H$2715,3,FALSE)</f>
        <v>-</v>
      </c>
      <c r="AH233" s="133" t="str">
        <f>IF(Table1[[#This Row],[Date]]&lt;$AH$2,"",IF(Table1[[#This Row],[Date]]&lt;$AH$3,"Edge","Elite Combo"))</f>
        <v/>
      </c>
      <c r="AI233" s="218">
        <f>Table1[[#This Row],[Time]]</f>
        <v>0.60416666666666663</v>
      </c>
      <c r="AJ233" s="219" t="str">
        <f>Table1[[#This Row],[Track]]</f>
        <v>Flemington</v>
      </c>
      <c r="AK233" s="216">
        <f>Table1[[#This Row],[Race ]]</f>
        <v>5</v>
      </c>
      <c r="AL233" s="219">
        <f>Table1[[#This Row],[TAB]]</f>
        <v>15</v>
      </c>
      <c r="AM233" s="219" t="str">
        <f>Table1[[#This Row],[Selection]]</f>
        <v>Legacies</v>
      </c>
      <c r="AN233" s="220" t="str">
        <f>Table1[[#This Row],[Sources]]</f>
        <v>Nat-13</v>
      </c>
      <c r="AO233" s="219">
        <f>Table1[[#This Row],[Scale Bet]]</f>
        <v>50</v>
      </c>
    </row>
    <row r="234" spans="5:41" ht="16.5" customHeight="1" x14ac:dyDescent="0.25">
      <c r="E234" s="185">
        <v>45185</v>
      </c>
      <c r="F234" s="35">
        <v>0.62361111111111112</v>
      </c>
      <c r="G234" s="36" t="s">
        <v>28</v>
      </c>
      <c r="H234" s="36">
        <v>6</v>
      </c>
      <c r="I234" s="36">
        <v>4</v>
      </c>
      <c r="J234" s="36" t="s">
        <v>855</v>
      </c>
      <c r="K234" s="36" t="s">
        <v>13</v>
      </c>
      <c r="L234" s="165">
        <v>11</v>
      </c>
      <c r="M234" s="134">
        <f t="shared" si="39"/>
        <v>11</v>
      </c>
      <c r="N234" s="36">
        <f t="shared" si="40"/>
        <v>1</v>
      </c>
      <c r="O234" s="135" t="str">
        <f t="shared" si="41"/>
        <v>Nat-11</v>
      </c>
      <c r="P234" s="186" t="str">
        <f t="shared" si="42"/>
        <v/>
      </c>
      <c r="Q234" s="187">
        <f t="shared" si="43"/>
        <v>44</v>
      </c>
      <c r="R234" s="150">
        <v>5.5</v>
      </c>
      <c r="S234" s="187">
        <f t="shared" si="44"/>
        <v>242</v>
      </c>
      <c r="T234" s="136" t="str">
        <f t="shared" si="45"/>
        <v>Le Melody</v>
      </c>
      <c r="U234" s="137" t="str">
        <f>IF(P234="","",IF(N234=1,"",IF(Q234="","",IF(Q234&lt;=100,100,IF(Table1[[#This Row],[Day]]="Wed",100,200)))))</f>
        <v/>
      </c>
      <c r="V234" s="137" t="str">
        <f t="shared" si="46"/>
        <v/>
      </c>
      <c r="W234" s="137" t="str">
        <f t="shared" si="47"/>
        <v/>
      </c>
      <c r="X234" s="133">
        <f>100</f>
        <v>100</v>
      </c>
      <c r="Y234" s="133">
        <f t="shared" si="48"/>
        <v>550</v>
      </c>
      <c r="Z234" s="133">
        <f t="shared" si="49"/>
        <v>450</v>
      </c>
      <c r="AA234" s="134" t="str">
        <f>TEXT(Table1[[#This Row],[Date]],"DDD")</f>
        <v>Sat</v>
      </c>
      <c r="AB234" s="133" t="str">
        <f>IF(OR(G234="Doomben",G234="Eagle Farm"),"Q",IF(AND(Q234&gt;1,Q234&lt;55,Table1[[#This Row],[Source]]="Nat"),"Nat OK",IF(AND(Table1[[#This Row],[Source]]&lt;&gt;"Nat",Q234&lt;55),"Poor &lt;55",IF(OR(G234="Randwick",G234="Flemington",G234="Caulfield",G234="Sandown Lake",G234="Sandown Hill"),"Best","ave"))))</f>
        <v>Q</v>
      </c>
      <c r="AC234" s="133">
        <f>IF(Q234="","",IF(AB234="Poor &lt;55",$AC$2*0.2%,IF(AND(AB234="Q",AA234&lt;&gt;"Wed"),$AC$2*0.4%,IF(AND(AB234="Q",AA234="Wed"),$AC$2*0.5%,IF(AND(AB234="Ave",U234=100),$AC$2*0.5%,IF(AND(AB234="ave",U234="",N234=1,AG234="Bush"),$AC$2*1%,IF(AND(AB234="ave",U234="",Q234&gt;100),$AC$2*1.3%,IF(AND(AB234="ave",U234=""),$AC$2*1.2%,IF(AND(AB234="Ave",U234=200),$AC$2*1%,IF(AND(AB234="Best",U234=200),$AC$2*1.5%,IF(AND(AB234="Best",U234="",K234&lt;&gt;"Pro Syd"),$AC$2*0.5%,IF(AND(AB234="Best",U234=""),$AC$2*1%,IF(AND(AB234="Best",U234=100,Table1[[#This Row],[State]]="NSW"),$AC$2*0.4%,IF(AND(AB234="Best",U234=100),$AC$2*1%,IF(Table1[[#This Row],[Adj]]="Nat OK",$AC$2*0.5%,"xxx")))))))))))))))</f>
        <v>40</v>
      </c>
      <c r="AD234" s="133">
        <f t="shared" si="50"/>
        <v>220</v>
      </c>
      <c r="AE234" s="133">
        <f t="shared" si="51"/>
        <v>180</v>
      </c>
      <c r="AF234" s="133" t="str">
        <f>VLOOKUP(Table1[[#This Row],[Track]],$F$2672:$H$2715,2,FALSE)</f>
        <v>Qld</v>
      </c>
      <c r="AG234" s="133" t="str">
        <f>VLOOKUP(Table1[[#This Row],[Track]],$F$2672:$H$2715,3,FALSE)</f>
        <v>-</v>
      </c>
      <c r="AH234" s="133" t="str">
        <f>IF(Table1[[#This Row],[Date]]&lt;$AH$2,"",IF(Table1[[#This Row],[Date]]&lt;$AH$3,"Edge","Elite Combo"))</f>
        <v/>
      </c>
      <c r="AI234" s="218">
        <f>Table1[[#This Row],[Time]]</f>
        <v>0.62361111111111112</v>
      </c>
      <c r="AJ234" s="219" t="str">
        <f>Table1[[#This Row],[Track]]</f>
        <v>Eagle Farm</v>
      </c>
      <c r="AK234" s="216">
        <f>Table1[[#This Row],[Race ]]</f>
        <v>6</v>
      </c>
      <c r="AL234" s="219">
        <f>Table1[[#This Row],[TAB]]</f>
        <v>4</v>
      </c>
      <c r="AM234" s="219" t="str">
        <f>Table1[[#This Row],[Selection]]</f>
        <v>Le Melody</v>
      </c>
      <c r="AN234" s="220" t="str">
        <f>Table1[[#This Row],[Sources]]</f>
        <v>Nat-11</v>
      </c>
      <c r="AO234" s="219">
        <f>Table1[[#This Row],[Scale Bet]]</f>
        <v>40</v>
      </c>
    </row>
    <row r="235" spans="5:41" ht="16.5" customHeight="1" x14ac:dyDescent="0.25">
      <c r="E235" s="185">
        <v>45185</v>
      </c>
      <c r="F235" s="35">
        <v>0.65277777777777779</v>
      </c>
      <c r="G235" s="36" t="s">
        <v>157</v>
      </c>
      <c r="H235" s="36">
        <v>7</v>
      </c>
      <c r="I235" s="36">
        <v>1</v>
      </c>
      <c r="J235" s="36" t="s">
        <v>202</v>
      </c>
      <c r="K235" s="36" t="s">
        <v>1</v>
      </c>
      <c r="L235" s="165">
        <v>12</v>
      </c>
      <c r="M235" s="134">
        <f t="shared" si="39"/>
        <v>68</v>
      </c>
      <c r="N235" s="36">
        <f t="shared" si="40"/>
        <v>4</v>
      </c>
      <c r="O235" s="135" t="str">
        <f t="shared" si="41"/>
        <v>E4-12/Edge-20/Nat-20/Pro Mel-16</v>
      </c>
      <c r="P235" s="186" t="str">
        <f t="shared" si="42"/>
        <v>OK</v>
      </c>
      <c r="Q235" s="187">
        <f t="shared" si="43"/>
        <v>272</v>
      </c>
      <c r="R235" s="150">
        <v>1.9</v>
      </c>
      <c r="S235" s="187">
        <f t="shared" si="44"/>
        <v>516.79999999999995</v>
      </c>
      <c r="T235" s="136" t="str">
        <f t="shared" si="45"/>
        <v>Mr Brightside</v>
      </c>
      <c r="U235" s="137">
        <f>IF(P235="","",IF(N235=1,"",IF(Q235="","",IF(Q235&lt;=100,100,IF(Table1[[#This Row],[Day]]="Wed",100,200)))))</f>
        <v>200</v>
      </c>
      <c r="V235" s="137">
        <f t="shared" si="46"/>
        <v>380</v>
      </c>
      <c r="W235" s="137">
        <f t="shared" si="47"/>
        <v>180</v>
      </c>
      <c r="X235" s="133">
        <f>100</f>
        <v>100</v>
      </c>
      <c r="Y235" s="133">
        <f t="shared" si="48"/>
        <v>190</v>
      </c>
      <c r="Z235" s="133">
        <f t="shared" si="49"/>
        <v>90</v>
      </c>
      <c r="AA235" s="134" t="str">
        <f>TEXT(Table1[[#This Row],[Date]],"DDD")</f>
        <v>Sat</v>
      </c>
      <c r="AB235" s="133" t="str">
        <f>IF(OR(G235="Doomben",G235="Eagle Farm"),"Q",IF(AND(Q235&gt;1,Q235&lt;55,Table1[[#This Row],[Source]]="Nat"),"Nat OK",IF(AND(Table1[[#This Row],[Source]]&lt;&gt;"Nat",Q235&lt;55),"Poor &lt;55",IF(OR(G235="Randwick",G235="Flemington",G235="Caulfield",G235="Sandown Lake",G235="Sandown Hill"),"Best","ave"))))</f>
        <v>Best</v>
      </c>
      <c r="AC235" s="133">
        <f>IF(Q235="","",IF(AB235="Poor &lt;55",$AC$2*0.2%,IF(AND(AB235="Q",AA235&lt;&gt;"Wed"),$AC$2*0.4%,IF(AND(AB235="Q",AA235="Wed"),$AC$2*0.5%,IF(AND(AB235="Ave",U235=100),$AC$2*0.5%,IF(AND(AB235="ave",U235="",N235=1,AG235="Bush"),$AC$2*1%,IF(AND(AB235="ave",U235="",Q235&gt;100),$AC$2*1.3%,IF(AND(AB235="ave",U235=""),$AC$2*1.2%,IF(AND(AB235="Ave",U235=200),$AC$2*1%,IF(AND(AB235="Best",U235=200),$AC$2*1.5%,IF(AND(AB235="Best",U235="",K235&lt;&gt;"Pro Syd"),$AC$2*0.5%,IF(AND(AB235="Best",U235=""),$AC$2*1%,IF(AND(AB235="Best",U235=100,Table1[[#This Row],[State]]="NSW"),$AC$2*0.4%,IF(AND(AB235="Best",U235=100),$AC$2*1%,IF(Table1[[#This Row],[Adj]]="Nat OK",$AC$2*0.5%,"xxx")))))))))))))))</f>
        <v>150</v>
      </c>
      <c r="AD235" s="133">
        <f t="shared" si="50"/>
        <v>285</v>
      </c>
      <c r="AE235" s="133">
        <f t="shared" si="51"/>
        <v>135</v>
      </c>
      <c r="AF235" s="133" t="str">
        <f>VLOOKUP(Table1[[#This Row],[Track]],$F$2672:$H$2715,2,FALSE)</f>
        <v>Vic</v>
      </c>
      <c r="AG235" s="133" t="str">
        <f>VLOOKUP(Table1[[#This Row],[Track]],$F$2672:$H$2715,3,FALSE)</f>
        <v>-</v>
      </c>
      <c r="AH235" s="133" t="str">
        <f>IF(Table1[[#This Row],[Date]]&lt;$AH$2,"",IF(Table1[[#This Row],[Date]]&lt;$AH$3,"Edge","Elite Combo"))</f>
        <v/>
      </c>
      <c r="AI235" s="218">
        <f>Table1[[#This Row],[Time]]</f>
        <v>0.65277777777777779</v>
      </c>
      <c r="AJ235" s="219" t="str">
        <f>Table1[[#This Row],[Track]]</f>
        <v>Flemington</v>
      </c>
      <c r="AK235" s="216">
        <f>Table1[[#This Row],[Race ]]</f>
        <v>7</v>
      </c>
      <c r="AL235" s="219">
        <f>Table1[[#This Row],[TAB]]</f>
        <v>1</v>
      </c>
      <c r="AM235" s="219" t="str">
        <f>Table1[[#This Row],[Selection]]</f>
        <v>Mr Brightside</v>
      </c>
      <c r="AN235" s="220" t="str">
        <f>Table1[[#This Row],[Sources]]</f>
        <v>E4-12/Edge-20/Nat-20/Pro Mel-16</v>
      </c>
      <c r="AO235" s="219">
        <f>Table1[[#This Row],[Scale Bet]]</f>
        <v>150</v>
      </c>
    </row>
    <row r="236" spans="5:41" ht="16.5" customHeight="1" x14ac:dyDescent="0.25">
      <c r="E236" s="185">
        <v>45185</v>
      </c>
      <c r="F236" s="35">
        <v>0.65277777777777779</v>
      </c>
      <c r="G236" s="36" t="s">
        <v>157</v>
      </c>
      <c r="H236" s="36">
        <v>7</v>
      </c>
      <c r="I236" s="36">
        <v>1</v>
      </c>
      <c r="J236" s="36" t="s">
        <v>202</v>
      </c>
      <c r="K236" s="36" t="s">
        <v>40</v>
      </c>
      <c r="L236" s="165">
        <v>20</v>
      </c>
      <c r="M236" s="134" t="str">
        <f t="shared" si="39"/>
        <v/>
      </c>
      <c r="N236" s="36" t="str">
        <f t="shared" si="40"/>
        <v/>
      </c>
      <c r="O236" s="135" t="str">
        <f t="shared" si="41"/>
        <v/>
      </c>
      <c r="P236" s="186" t="str">
        <f t="shared" si="42"/>
        <v>OK</v>
      </c>
      <c r="Q236" s="187" t="str">
        <f t="shared" si="43"/>
        <v/>
      </c>
      <c r="R236" s="150">
        <v>1.9</v>
      </c>
      <c r="S236" s="187" t="str">
        <f t="shared" si="44"/>
        <v/>
      </c>
      <c r="T236" s="136" t="str">
        <f t="shared" si="45"/>
        <v>Mr Brightside</v>
      </c>
      <c r="U236" s="137" t="str">
        <f>IF(P236="","",IF(N236=1,"",IF(Q236="","",IF(Q236&lt;=100,100,IF(Table1[[#This Row],[Day]]="Wed",100,200)))))</f>
        <v/>
      </c>
      <c r="V236" s="137" t="str">
        <f t="shared" si="46"/>
        <v/>
      </c>
      <c r="W236" s="137" t="str">
        <f t="shared" si="47"/>
        <v/>
      </c>
      <c r="X236" s="133">
        <f>100</f>
        <v>100</v>
      </c>
      <c r="Y236" s="133">
        <f t="shared" si="48"/>
        <v>190</v>
      </c>
      <c r="Z236" s="133">
        <f t="shared" si="49"/>
        <v>90</v>
      </c>
      <c r="AA236" s="134" t="str">
        <f>TEXT(Table1[[#This Row],[Date]],"DDD")</f>
        <v>Sat</v>
      </c>
      <c r="AB236" s="133" t="str">
        <f>IF(OR(G236="Doomben",G236="Eagle Farm"),"Q",IF(AND(Q236&gt;1,Q236&lt;55,Table1[[#This Row],[Source]]="Nat"),"Nat OK",IF(AND(Table1[[#This Row],[Source]]&lt;&gt;"Nat",Q236&lt;55),"Poor &lt;55",IF(OR(G236="Randwick",G236="Flemington",G236="Caulfield",G236="Sandown Lake",G236="Sandown Hill"),"Best","ave"))))</f>
        <v>Best</v>
      </c>
      <c r="AC236" s="133" t="str">
        <f>IF(Q236="","",IF(AB236="Poor &lt;55",$AC$2*0.2%,IF(AND(AB236="Q",AA236&lt;&gt;"Wed"),$AC$2*0.4%,IF(AND(AB236="Q",AA236="Wed"),$AC$2*0.5%,IF(AND(AB236="Ave",U236=100),$AC$2*0.5%,IF(AND(AB236="ave",U236="",N236=1,AG236="Bush"),$AC$2*1%,IF(AND(AB236="ave",U236="",Q236&gt;100),$AC$2*1.3%,IF(AND(AB236="ave",U236=""),$AC$2*1.2%,IF(AND(AB236="Ave",U236=200),$AC$2*1%,IF(AND(AB236="Best",U236=200),$AC$2*1.5%,IF(AND(AB236="Best",U236="",K236&lt;&gt;"Pro Syd"),$AC$2*0.5%,IF(AND(AB236="Best",U236=""),$AC$2*1%,IF(AND(AB236="Best",U236=100,Table1[[#This Row],[State]]="NSW"),$AC$2*0.4%,IF(AND(AB236="Best",U236=100),$AC$2*1%,IF(Table1[[#This Row],[Adj]]="Nat OK",$AC$2*0.5%,"xxx")))))))))))))))</f>
        <v/>
      </c>
      <c r="AD236" s="133" t="str">
        <f t="shared" si="50"/>
        <v/>
      </c>
      <c r="AE236" s="133" t="str">
        <f t="shared" si="51"/>
        <v/>
      </c>
      <c r="AF236" s="133" t="str">
        <f>VLOOKUP(Table1[[#This Row],[Track]],$F$2672:$H$2715,2,FALSE)</f>
        <v>Vic</v>
      </c>
      <c r="AG236" s="133" t="str">
        <f>VLOOKUP(Table1[[#This Row],[Track]],$F$2672:$H$2715,3,FALSE)</f>
        <v>-</v>
      </c>
      <c r="AH236" s="133" t="str">
        <f>IF(Table1[[#This Row],[Date]]&lt;$AH$2,"",IF(Table1[[#This Row],[Date]]&lt;$AH$3,"Edge","Elite Combo"))</f>
        <v/>
      </c>
      <c r="AI236" s="218">
        <f>Table1[[#This Row],[Time]]</f>
        <v>0.65277777777777779</v>
      </c>
      <c r="AJ236" s="219" t="str">
        <f>Table1[[#This Row],[Track]]</f>
        <v>Flemington</v>
      </c>
      <c r="AK236" s="216">
        <f>Table1[[#This Row],[Race ]]</f>
        <v>7</v>
      </c>
      <c r="AL236" s="219">
        <f>Table1[[#This Row],[TAB]]</f>
        <v>1</v>
      </c>
      <c r="AM236" s="219" t="str">
        <f>Table1[[#This Row],[Selection]]</f>
        <v>Mr Brightside</v>
      </c>
      <c r="AN236" s="220" t="str">
        <f>Table1[[#This Row],[Sources]]</f>
        <v/>
      </c>
      <c r="AO236" s="219" t="str">
        <f>Table1[[#This Row],[Scale Bet]]</f>
        <v/>
      </c>
    </row>
    <row r="237" spans="5:41" ht="16.5" customHeight="1" x14ac:dyDescent="0.25">
      <c r="E237" s="185">
        <v>45185</v>
      </c>
      <c r="F237" s="35">
        <v>0.65277777777777779</v>
      </c>
      <c r="G237" s="36" t="s">
        <v>157</v>
      </c>
      <c r="H237" s="36">
        <v>7</v>
      </c>
      <c r="I237" s="36">
        <v>1</v>
      </c>
      <c r="J237" s="36" t="s">
        <v>202</v>
      </c>
      <c r="K237" s="36" t="s">
        <v>13</v>
      </c>
      <c r="L237" s="165">
        <v>20</v>
      </c>
      <c r="M237" s="134" t="str">
        <f t="shared" si="39"/>
        <v/>
      </c>
      <c r="N237" s="36" t="str">
        <f t="shared" si="40"/>
        <v/>
      </c>
      <c r="O237" s="135" t="str">
        <f t="shared" si="41"/>
        <v/>
      </c>
      <c r="P237" s="186" t="str">
        <f t="shared" si="42"/>
        <v>OK</v>
      </c>
      <c r="Q237" s="187" t="str">
        <f t="shared" si="43"/>
        <v/>
      </c>
      <c r="R237" s="150">
        <v>1.9</v>
      </c>
      <c r="S237" s="187" t="str">
        <f t="shared" si="44"/>
        <v/>
      </c>
      <c r="T237" s="136" t="str">
        <f t="shared" si="45"/>
        <v>Mr Brightside</v>
      </c>
      <c r="U237" s="137" t="str">
        <f>IF(P237="","",IF(N237=1,"",IF(Q237="","",IF(Q237&lt;=100,100,IF(Table1[[#This Row],[Day]]="Wed",100,200)))))</f>
        <v/>
      </c>
      <c r="V237" s="137" t="str">
        <f t="shared" si="46"/>
        <v/>
      </c>
      <c r="W237" s="137" t="str">
        <f t="shared" si="47"/>
        <v/>
      </c>
      <c r="X237" s="133">
        <f>100</f>
        <v>100</v>
      </c>
      <c r="Y237" s="133">
        <f t="shared" si="48"/>
        <v>190</v>
      </c>
      <c r="Z237" s="133">
        <f t="shared" si="49"/>
        <v>90</v>
      </c>
      <c r="AA237" s="134" t="str">
        <f>TEXT(Table1[[#This Row],[Date]],"DDD")</f>
        <v>Sat</v>
      </c>
      <c r="AB237" s="133" t="str">
        <f>IF(OR(G237="Doomben",G237="Eagle Farm"),"Q",IF(AND(Q237&gt;1,Q237&lt;55,Table1[[#This Row],[Source]]="Nat"),"Nat OK",IF(AND(Table1[[#This Row],[Source]]&lt;&gt;"Nat",Q237&lt;55),"Poor &lt;55",IF(OR(G237="Randwick",G237="Flemington",G237="Caulfield",G237="Sandown Lake",G237="Sandown Hill"),"Best","ave"))))</f>
        <v>Best</v>
      </c>
      <c r="AC237" s="133" t="str">
        <f>IF(Q237="","",IF(AB237="Poor &lt;55",$AC$2*0.2%,IF(AND(AB237="Q",AA237&lt;&gt;"Wed"),$AC$2*0.4%,IF(AND(AB237="Q",AA237="Wed"),$AC$2*0.5%,IF(AND(AB237="Ave",U237=100),$AC$2*0.5%,IF(AND(AB237="ave",U237="",N237=1,AG237="Bush"),$AC$2*1%,IF(AND(AB237="ave",U237="",Q237&gt;100),$AC$2*1.3%,IF(AND(AB237="ave",U237=""),$AC$2*1.2%,IF(AND(AB237="Ave",U237=200),$AC$2*1%,IF(AND(AB237="Best",U237=200),$AC$2*1.5%,IF(AND(AB237="Best",U237="",K237&lt;&gt;"Pro Syd"),$AC$2*0.5%,IF(AND(AB237="Best",U237=""),$AC$2*1%,IF(AND(AB237="Best",U237=100,Table1[[#This Row],[State]]="NSW"),$AC$2*0.4%,IF(AND(AB237="Best",U237=100),$AC$2*1%,IF(Table1[[#This Row],[Adj]]="Nat OK",$AC$2*0.5%,"xxx")))))))))))))))</f>
        <v/>
      </c>
      <c r="AD237" s="133" t="str">
        <f t="shared" si="50"/>
        <v/>
      </c>
      <c r="AE237" s="133" t="str">
        <f t="shared" si="51"/>
        <v/>
      </c>
      <c r="AF237" s="133" t="str">
        <f>VLOOKUP(Table1[[#This Row],[Track]],$F$2672:$H$2715,2,FALSE)</f>
        <v>Vic</v>
      </c>
      <c r="AG237" s="133" t="str">
        <f>VLOOKUP(Table1[[#This Row],[Track]],$F$2672:$H$2715,3,FALSE)</f>
        <v>-</v>
      </c>
      <c r="AH237" s="133" t="str">
        <f>IF(Table1[[#This Row],[Date]]&lt;$AH$2,"",IF(Table1[[#This Row],[Date]]&lt;$AH$3,"Edge","Elite Combo"))</f>
        <v/>
      </c>
      <c r="AI237" s="218">
        <f>Table1[[#This Row],[Time]]</f>
        <v>0.65277777777777779</v>
      </c>
      <c r="AJ237" s="219" t="str">
        <f>Table1[[#This Row],[Track]]</f>
        <v>Flemington</v>
      </c>
      <c r="AK237" s="216">
        <f>Table1[[#This Row],[Race ]]</f>
        <v>7</v>
      </c>
      <c r="AL237" s="219">
        <f>Table1[[#This Row],[TAB]]</f>
        <v>1</v>
      </c>
      <c r="AM237" s="219" t="str">
        <f>Table1[[#This Row],[Selection]]</f>
        <v>Mr Brightside</v>
      </c>
      <c r="AN237" s="220" t="str">
        <f>Table1[[#This Row],[Sources]]</f>
        <v/>
      </c>
      <c r="AO237" s="219" t="str">
        <f>Table1[[#This Row],[Scale Bet]]</f>
        <v/>
      </c>
    </row>
    <row r="238" spans="5:41" ht="16.5" customHeight="1" x14ac:dyDescent="0.25">
      <c r="E238" s="185">
        <v>45185</v>
      </c>
      <c r="F238" s="35">
        <v>0.65277777777777779</v>
      </c>
      <c r="G238" s="36" t="s">
        <v>157</v>
      </c>
      <c r="H238" s="36">
        <v>7</v>
      </c>
      <c r="I238" s="36">
        <v>1</v>
      </c>
      <c r="J238" s="36" t="s">
        <v>202</v>
      </c>
      <c r="K238" s="36" t="s">
        <v>18</v>
      </c>
      <c r="L238" s="165">
        <v>16</v>
      </c>
      <c r="M238" s="134" t="str">
        <f t="shared" si="39"/>
        <v/>
      </c>
      <c r="N238" s="36" t="str">
        <f t="shared" si="40"/>
        <v/>
      </c>
      <c r="O238" s="135" t="str">
        <f t="shared" si="41"/>
        <v/>
      </c>
      <c r="P238" s="186" t="str">
        <f t="shared" si="42"/>
        <v>OK</v>
      </c>
      <c r="Q238" s="187" t="str">
        <f t="shared" si="43"/>
        <v/>
      </c>
      <c r="R238" s="150">
        <v>1.9</v>
      </c>
      <c r="S238" s="187" t="str">
        <f t="shared" si="44"/>
        <v/>
      </c>
      <c r="T238" s="136" t="str">
        <f t="shared" si="45"/>
        <v>Mr Brightside</v>
      </c>
      <c r="U238" s="137" t="str">
        <f>IF(P238="","",IF(N238=1,"",IF(Q238="","",IF(Q238&lt;=100,100,IF(Table1[[#This Row],[Day]]="Wed",100,200)))))</f>
        <v/>
      </c>
      <c r="V238" s="137" t="str">
        <f t="shared" si="46"/>
        <v/>
      </c>
      <c r="W238" s="137" t="str">
        <f t="shared" si="47"/>
        <v/>
      </c>
      <c r="X238" s="133">
        <f>100</f>
        <v>100</v>
      </c>
      <c r="Y238" s="133">
        <f t="shared" si="48"/>
        <v>190</v>
      </c>
      <c r="Z238" s="133">
        <f t="shared" si="49"/>
        <v>90</v>
      </c>
      <c r="AA238" s="134" t="str">
        <f>TEXT(Table1[[#This Row],[Date]],"DDD")</f>
        <v>Sat</v>
      </c>
      <c r="AB238" s="133" t="str">
        <f>IF(OR(G238="Doomben",G238="Eagle Farm"),"Q",IF(AND(Q238&gt;1,Q238&lt;55,Table1[[#This Row],[Source]]="Nat"),"Nat OK",IF(AND(Table1[[#This Row],[Source]]&lt;&gt;"Nat",Q238&lt;55),"Poor &lt;55",IF(OR(G238="Randwick",G238="Flemington",G238="Caulfield",G238="Sandown Lake",G238="Sandown Hill"),"Best","ave"))))</f>
        <v>Best</v>
      </c>
      <c r="AC238" s="133" t="str">
        <f>IF(Q238="","",IF(AB238="Poor &lt;55",$AC$2*0.2%,IF(AND(AB238="Q",AA238&lt;&gt;"Wed"),$AC$2*0.4%,IF(AND(AB238="Q",AA238="Wed"),$AC$2*0.5%,IF(AND(AB238="Ave",U238=100),$AC$2*0.5%,IF(AND(AB238="ave",U238="",N238=1,AG238="Bush"),$AC$2*1%,IF(AND(AB238="ave",U238="",Q238&gt;100),$AC$2*1.3%,IF(AND(AB238="ave",U238=""),$AC$2*1.2%,IF(AND(AB238="Ave",U238=200),$AC$2*1%,IF(AND(AB238="Best",U238=200),$AC$2*1.5%,IF(AND(AB238="Best",U238="",K238&lt;&gt;"Pro Syd"),$AC$2*0.5%,IF(AND(AB238="Best",U238=""),$AC$2*1%,IF(AND(AB238="Best",U238=100,Table1[[#This Row],[State]]="NSW"),$AC$2*0.4%,IF(AND(AB238="Best",U238=100),$AC$2*1%,IF(Table1[[#This Row],[Adj]]="Nat OK",$AC$2*0.5%,"xxx")))))))))))))))</f>
        <v/>
      </c>
      <c r="AD238" s="133" t="str">
        <f t="shared" si="50"/>
        <v/>
      </c>
      <c r="AE238" s="133" t="str">
        <f t="shared" si="51"/>
        <v/>
      </c>
      <c r="AF238" s="133" t="str">
        <f>VLOOKUP(Table1[[#This Row],[Track]],$F$2672:$H$2715,2,FALSE)</f>
        <v>Vic</v>
      </c>
      <c r="AG238" s="133" t="str">
        <f>VLOOKUP(Table1[[#This Row],[Track]],$F$2672:$H$2715,3,FALSE)</f>
        <v>-</v>
      </c>
      <c r="AH238" s="133" t="str">
        <f>IF(Table1[[#This Row],[Date]]&lt;$AH$2,"",IF(Table1[[#This Row],[Date]]&lt;$AH$3,"Edge","Elite Combo"))</f>
        <v/>
      </c>
      <c r="AI238" s="218">
        <f>Table1[[#This Row],[Time]]</f>
        <v>0.65277777777777779</v>
      </c>
      <c r="AJ238" s="219" t="str">
        <f>Table1[[#This Row],[Track]]</f>
        <v>Flemington</v>
      </c>
      <c r="AK238" s="216">
        <f>Table1[[#This Row],[Race ]]</f>
        <v>7</v>
      </c>
      <c r="AL238" s="219">
        <f>Table1[[#This Row],[TAB]]</f>
        <v>1</v>
      </c>
      <c r="AM238" s="219" t="str">
        <f>Table1[[#This Row],[Selection]]</f>
        <v>Mr Brightside</v>
      </c>
      <c r="AN238" s="220" t="str">
        <f>Table1[[#This Row],[Sources]]</f>
        <v/>
      </c>
      <c r="AO238" s="219" t="str">
        <f>Table1[[#This Row],[Scale Bet]]</f>
        <v/>
      </c>
    </row>
    <row r="239" spans="5:41" ht="16.5" customHeight="1" x14ac:dyDescent="0.25">
      <c r="E239" s="185">
        <v>45185</v>
      </c>
      <c r="F239" s="35">
        <v>0.66666666666666663</v>
      </c>
      <c r="G239" s="36" t="s">
        <v>22</v>
      </c>
      <c r="H239" s="36">
        <v>8</v>
      </c>
      <c r="I239" s="36">
        <v>5</v>
      </c>
      <c r="J239" s="36" t="s">
        <v>625</v>
      </c>
      <c r="K239" s="36" t="s">
        <v>1</v>
      </c>
      <c r="L239" s="165">
        <v>11.000000000000002</v>
      </c>
      <c r="M239" s="134">
        <f t="shared" si="39"/>
        <v>24</v>
      </c>
      <c r="N239" s="36">
        <f t="shared" si="40"/>
        <v>2</v>
      </c>
      <c r="O239" s="135" t="str">
        <f t="shared" si="41"/>
        <v>E4-11/Nat-13</v>
      </c>
      <c r="P239" s="186" t="str">
        <f t="shared" si="42"/>
        <v>OK</v>
      </c>
      <c r="Q239" s="187">
        <f t="shared" si="43"/>
        <v>96</v>
      </c>
      <c r="R239" s="150"/>
      <c r="S239" s="187" t="str">
        <f t="shared" si="44"/>
        <v/>
      </c>
      <c r="T239" s="136" t="str">
        <f t="shared" si="45"/>
        <v>In Secret</v>
      </c>
      <c r="U239" s="137">
        <f>IF(P239="","",IF(N239=1,"",IF(Q239="","",IF(Q239&lt;=100,100,IF(Table1[[#This Row],[Day]]="Wed",100,200)))))</f>
        <v>100</v>
      </c>
      <c r="V239" s="137" t="str">
        <f t="shared" si="46"/>
        <v/>
      </c>
      <c r="W239" s="137">
        <f t="shared" si="47"/>
        <v>-100</v>
      </c>
      <c r="X239" s="133">
        <f>100</f>
        <v>100</v>
      </c>
      <c r="Y239" s="133" t="str">
        <f t="shared" si="48"/>
        <v/>
      </c>
      <c r="Z239" s="133">
        <f t="shared" si="49"/>
        <v>-100</v>
      </c>
      <c r="AA239" s="134" t="str">
        <f>TEXT(Table1[[#This Row],[Date]],"DDD")</f>
        <v>Sat</v>
      </c>
      <c r="AB239" s="133" t="str">
        <f>IF(OR(G239="Doomben",G239="Eagle Farm"),"Q",IF(AND(Q239&gt;1,Q239&lt;55,Table1[[#This Row],[Source]]="Nat"),"Nat OK",IF(AND(Table1[[#This Row],[Source]]&lt;&gt;"Nat",Q239&lt;55),"Poor &lt;55",IF(OR(G239="Randwick",G239="Flemington",G239="Caulfield",G239="Sandown Lake",G239="Sandown Hill"),"Best","ave"))))</f>
        <v>Best</v>
      </c>
      <c r="AC239" s="133">
        <f>IF(Q239="","",IF(AB239="Poor &lt;55",$AC$2*0.2%,IF(AND(AB239="Q",AA239&lt;&gt;"Wed"),$AC$2*0.4%,IF(AND(AB239="Q",AA239="Wed"),$AC$2*0.5%,IF(AND(AB239="Ave",U239=100),$AC$2*0.5%,IF(AND(AB239="ave",U239="",N239=1,AG239="Bush"),$AC$2*1%,IF(AND(AB239="ave",U239="",Q239&gt;100),$AC$2*1.3%,IF(AND(AB239="ave",U239=""),$AC$2*1.2%,IF(AND(AB239="Ave",U239=200),$AC$2*1%,IF(AND(AB239="Best",U239=200),$AC$2*1.5%,IF(AND(AB239="Best",U239="",K239&lt;&gt;"Pro Syd"),$AC$2*0.5%,IF(AND(AB239="Best",U239=""),$AC$2*1%,IF(AND(AB239="Best",U239=100,Table1[[#This Row],[State]]="NSW"),$AC$2*0.4%,IF(AND(AB239="Best",U239=100),$AC$2*1%,IF(Table1[[#This Row],[Adj]]="Nat OK",$AC$2*0.5%,"xxx")))))))))))))))</f>
        <v>40</v>
      </c>
      <c r="AD239" s="133" t="str">
        <f t="shared" si="50"/>
        <v/>
      </c>
      <c r="AE239" s="133">
        <f t="shared" si="51"/>
        <v>-40</v>
      </c>
      <c r="AF239" s="133" t="str">
        <f>VLOOKUP(Table1[[#This Row],[Track]],$F$2672:$H$2715,2,FALSE)</f>
        <v>NSW</v>
      </c>
      <c r="AG239" s="133" t="str">
        <f>VLOOKUP(Table1[[#This Row],[Track]],$F$2672:$H$2715,3,FALSE)</f>
        <v>-</v>
      </c>
      <c r="AH239" s="133" t="str">
        <f>IF(Table1[[#This Row],[Date]]&lt;$AH$2,"",IF(Table1[[#This Row],[Date]]&lt;$AH$3,"Edge","Elite Combo"))</f>
        <v/>
      </c>
      <c r="AI239" s="218">
        <f>Table1[[#This Row],[Time]]</f>
        <v>0.66666666666666663</v>
      </c>
      <c r="AJ239" s="219" t="str">
        <f>Table1[[#This Row],[Track]]</f>
        <v>Randwick</v>
      </c>
      <c r="AK239" s="216">
        <f>Table1[[#This Row],[Race ]]</f>
        <v>8</v>
      </c>
      <c r="AL239" s="219">
        <f>Table1[[#This Row],[TAB]]</f>
        <v>5</v>
      </c>
      <c r="AM239" s="219" t="str">
        <f>Table1[[#This Row],[Selection]]</f>
        <v>In Secret</v>
      </c>
      <c r="AN239" s="220" t="str">
        <f>Table1[[#This Row],[Sources]]</f>
        <v>E4-11/Nat-13</v>
      </c>
      <c r="AO239" s="219">
        <f>Table1[[#This Row],[Scale Bet]]</f>
        <v>40</v>
      </c>
    </row>
    <row r="240" spans="5:41" ht="16.5" customHeight="1" x14ac:dyDescent="0.25">
      <c r="E240" s="185">
        <v>45185</v>
      </c>
      <c r="F240" s="35">
        <v>0.66666666666666663</v>
      </c>
      <c r="G240" s="36" t="s">
        <v>22</v>
      </c>
      <c r="H240" s="36">
        <v>8</v>
      </c>
      <c r="I240" s="36">
        <v>5</v>
      </c>
      <c r="J240" s="36" t="s">
        <v>625</v>
      </c>
      <c r="K240" s="36" t="s">
        <v>13</v>
      </c>
      <c r="L240" s="165">
        <v>13</v>
      </c>
      <c r="M240" s="134" t="str">
        <f t="shared" si="39"/>
        <v/>
      </c>
      <c r="N240" s="36" t="str">
        <f t="shared" si="40"/>
        <v/>
      </c>
      <c r="O240" s="135" t="str">
        <f t="shared" si="41"/>
        <v/>
      </c>
      <c r="P240" s="186" t="str">
        <f t="shared" si="42"/>
        <v>OK</v>
      </c>
      <c r="Q240" s="187" t="str">
        <f t="shared" si="43"/>
        <v/>
      </c>
      <c r="R240" s="150"/>
      <c r="S240" s="187" t="str">
        <f t="shared" si="44"/>
        <v/>
      </c>
      <c r="T240" s="136" t="str">
        <f t="shared" si="45"/>
        <v>In Secret</v>
      </c>
      <c r="U240" s="137" t="str">
        <f>IF(P240="","",IF(N240=1,"",IF(Q240="","",IF(Q240&lt;=100,100,IF(Table1[[#This Row],[Day]]="Wed",100,200)))))</f>
        <v/>
      </c>
      <c r="V240" s="137" t="str">
        <f t="shared" si="46"/>
        <v/>
      </c>
      <c r="W240" s="137" t="str">
        <f t="shared" si="47"/>
        <v/>
      </c>
      <c r="X240" s="133">
        <f>100</f>
        <v>100</v>
      </c>
      <c r="Y240" s="133" t="str">
        <f t="shared" si="48"/>
        <v/>
      </c>
      <c r="Z240" s="133">
        <f t="shared" si="49"/>
        <v>-100</v>
      </c>
      <c r="AA240" s="134" t="str">
        <f>TEXT(Table1[[#This Row],[Date]],"DDD")</f>
        <v>Sat</v>
      </c>
      <c r="AB240" s="133" t="str">
        <f>IF(OR(G240="Doomben",G240="Eagle Farm"),"Q",IF(AND(Q240&gt;1,Q240&lt;55,Table1[[#This Row],[Source]]="Nat"),"Nat OK",IF(AND(Table1[[#This Row],[Source]]&lt;&gt;"Nat",Q240&lt;55),"Poor &lt;55",IF(OR(G240="Randwick",G240="Flemington",G240="Caulfield",G240="Sandown Lake",G240="Sandown Hill"),"Best","ave"))))</f>
        <v>Best</v>
      </c>
      <c r="AC240" s="133" t="str">
        <f>IF(Q240="","",IF(AB240="Poor &lt;55",$AC$2*0.2%,IF(AND(AB240="Q",AA240&lt;&gt;"Wed"),$AC$2*0.4%,IF(AND(AB240="Q",AA240="Wed"),$AC$2*0.5%,IF(AND(AB240="Ave",U240=100),$AC$2*0.5%,IF(AND(AB240="ave",U240="",N240=1,AG240="Bush"),$AC$2*1%,IF(AND(AB240="ave",U240="",Q240&gt;100),$AC$2*1.3%,IF(AND(AB240="ave",U240=""),$AC$2*1.2%,IF(AND(AB240="Ave",U240=200),$AC$2*1%,IF(AND(AB240="Best",U240=200),$AC$2*1.5%,IF(AND(AB240="Best",U240="",K240&lt;&gt;"Pro Syd"),$AC$2*0.5%,IF(AND(AB240="Best",U240=""),$AC$2*1%,IF(AND(AB240="Best",U240=100,Table1[[#This Row],[State]]="NSW"),$AC$2*0.4%,IF(AND(AB240="Best",U240=100),$AC$2*1%,IF(Table1[[#This Row],[Adj]]="Nat OK",$AC$2*0.5%,"xxx")))))))))))))))</f>
        <v/>
      </c>
      <c r="AD240" s="133" t="str">
        <f t="shared" si="50"/>
        <v/>
      </c>
      <c r="AE240" s="133" t="str">
        <f t="shared" si="51"/>
        <v/>
      </c>
      <c r="AF240" s="133" t="str">
        <f>VLOOKUP(Table1[[#This Row],[Track]],$F$2672:$H$2715,2,FALSE)</f>
        <v>NSW</v>
      </c>
      <c r="AG240" s="133" t="str">
        <f>VLOOKUP(Table1[[#This Row],[Track]],$F$2672:$H$2715,3,FALSE)</f>
        <v>-</v>
      </c>
      <c r="AH240" s="133" t="str">
        <f>IF(Table1[[#This Row],[Date]]&lt;$AH$2,"",IF(Table1[[#This Row],[Date]]&lt;$AH$3,"Edge","Elite Combo"))</f>
        <v/>
      </c>
      <c r="AI240" s="218">
        <f>Table1[[#This Row],[Time]]</f>
        <v>0.66666666666666663</v>
      </c>
      <c r="AJ240" s="219" t="str">
        <f>Table1[[#This Row],[Track]]</f>
        <v>Randwick</v>
      </c>
      <c r="AK240" s="216">
        <f>Table1[[#This Row],[Race ]]</f>
        <v>8</v>
      </c>
      <c r="AL240" s="219">
        <f>Table1[[#This Row],[TAB]]</f>
        <v>5</v>
      </c>
      <c r="AM240" s="219" t="str">
        <f>Table1[[#This Row],[Selection]]</f>
        <v>In Secret</v>
      </c>
      <c r="AN240" s="220" t="str">
        <f>Table1[[#This Row],[Sources]]</f>
        <v/>
      </c>
      <c r="AO240" s="219" t="str">
        <f>Table1[[#This Row],[Scale Bet]]</f>
        <v/>
      </c>
    </row>
    <row r="241" spans="5:41" ht="16.5" customHeight="1" x14ac:dyDescent="0.25">
      <c r="E241" s="185">
        <v>45185</v>
      </c>
      <c r="F241" s="35">
        <v>0.67499999999999993</v>
      </c>
      <c r="G241" s="36" t="s">
        <v>28</v>
      </c>
      <c r="H241" s="36">
        <v>8</v>
      </c>
      <c r="I241" s="36">
        <v>7</v>
      </c>
      <c r="J241" s="36" t="s">
        <v>814</v>
      </c>
      <c r="K241" s="36" t="s">
        <v>13</v>
      </c>
      <c r="L241" s="165">
        <v>11</v>
      </c>
      <c r="M241" s="134">
        <f t="shared" si="39"/>
        <v>11</v>
      </c>
      <c r="N241" s="36">
        <f t="shared" si="40"/>
        <v>1</v>
      </c>
      <c r="O241" s="135" t="str">
        <f t="shared" si="41"/>
        <v>Nat-11</v>
      </c>
      <c r="P241" s="186" t="str">
        <f t="shared" si="42"/>
        <v/>
      </c>
      <c r="Q241" s="187">
        <f t="shared" si="43"/>
        <v>44</v>
      </c>
      <c r="R241" s="150"/>
      <c r="S241" s="187" t="str">
        <f t="shared" si="44"/>
        <v/>
      </c>
      <c r="T241" s="136" t="str">
        <f t="shared" si="45"/>
        <v>Hold On Honey</v>
      </c>
      <c r="U241" s="137" t="str">
        <f>IF(P241="","",IF(N241=1,"",IF(Q241="","",IF(Q241&lt;=100,100,IF(Table1[[#This Row],[Day]]="Wed",100,200)))))</f>
        <v/>
      </c>
      <c r="V241" s="137" t="str">
        <f t="shared" si="46"/>
        <v/>
      </c>
      <c r="W241" s="137" t="str">
        <f t="shared" si="47"/>
        <v/>
      </c>
      <c r="X241" s="133">
        <f>100</f>
        <v>100</v>
      </c>
      <c r="Y241" s="133" t="str">
        <f t="shared" si="48"/>
        <v/>
      </c>
      <c r="Z241" s="133">
        <f t="shared" si="49"/>
        <v>-100</v>
      </c>
      <c r="AA241" s="134" t="str">
        <f>TEXT(Table1[[#This Row],[Date]],"DDD")</f>
        <v>Sat</v>
      </c>
      <c r="AB241" s="133" t="str">
        <f>IF(OR(G241="Doomben",G241="Eagle Farm"),"Q",IF(AND(Q241&gt;1,Q241&lt;55,Table1[[#This Row],[Source]]="Nat"),"Nat OK",IF(AND(Table1[[#This Row],[Source]]&lt;&gt;"Nat",Q241&lt;55),"Poor &lt;55",IF(OR(G241="Randwick",G241="Flemington",G241="Caulfield",G241="Sandown Lake",G241="Sandown Hill"),"Best","ave"))))</f>
        <v>Q</v>
      </c>
      <c r="AC241" s="133">
        <f>IF(Q241="","",IF(AB241="Poor &lt;55",$AC$2*0.2%,IF(AND(AB241="Q",AA241&lt;&gt;"Wed"),$AC$2*0.4%,IF(AND(AB241="Q",AA241="Wed"),$AC$2*0.5%,IF(AND(AB241="Ave",U241=100),$AC$2*0.5%,IF(AND(AB241="ave",U241="",N241=1,AG241="Bush"),$AC$2*1%,IF(AND(AB241="ave",U241="",Q241&gt;100),$AC$2*1.3%,IF(AND(AB241="ave",U241=""),$AC$2*1.2%,IF(AND(AB241="Ave",U241=200),$AC$2*1%,IF(AND(AB241="Best",U241=200),$AC$2*1.5%,IF(AND(AB241="Best",U241="",K241&lt;&gt;"Pro Syd"),$AC$2*0.5%,IF(AND(AB241="Best",U241=""),$AC$2*1%,IF(AND(AB241="Best",U241=100,Table1[[#This Row],[State]]="NSW"),$AC$2*0.4%,IF(AND(AB241="Best",U241=100),$AC$2*1%,IF(Table1[[#This Row],[Adj]]="Nat OK",$AC$2*0.5%,"xxx")))))))))))))))</f>
        <v>40</v>
      </c>
      <c r="AD241" s="133" t="str">
        <f t="shared" si="50"/>
        <v/>
      </c>
      <c r="AE241" s="133">
        <f t="shared" si="51"/>
        <v>-40</v>
      </c>
      <c r="AF241" s="133" t="str">
        <f>VLOOKUP(Table1[[#This Row],[Track]],$F$2672:$H$2715,2,FALSE)</f>
        <v>Qld</v>
      </c>
      <c r="AG241" s="133" t="str">
        <f>VLOOKUP(Table1[[#This Row],[Track]],$F$2672:$H$2715,3,FALSE)</f>
        <v>-</v>
      </c>
      <c r="AH241" s="133" t="str">
        <f>IF(Table1[[#This Row],[Date]]&lt;$AH$2,"",IF(Table1[[#This Row],[Date]]&lt;$AH$3,"Edge","Elite Combo"))</f>
        <v/>
      </c>
      <c r="AI241" s="218">
        <f>Table1[[#This Row],[Time]]</f>
        <v>0.67499999999999993</v>
      </c>
      <c r="AJ241" s="219" t="str">
        <f>Table1[[#This Row],[Track]]</f>
        <v>Eagle Farm</v>
      </c>
      <c r="AK241" s="216">
        <f>Table1[[#This Row],[Race ]]</f>
        <v>8</v>
      </c>
      <c r="AL241" s="219">
        <f>Table1[[#This Row],[TAB]]</f>
        <v>7</v>
      </c>
      <c r="AM241" s="219" t="str">
        <f>Table1[[#This Row],[Selection]]</f>
        <v>Hold On Honey</v>
      </c>
      <c r="AN241" s="220" t="str">
        <f>Table1[[#This Row],[Sources]]</f>
        <v>Nat-11</v>
      </c>
      <c r="AO241" s="219">
        <f>Table1[[#This Row],[Scale Bet]]</f>
        <v>40</v>
      </c>
    </row>
    <row r="242" spans="5:41" ht="16.5" customHeight="1" x14ac:dyDescent="0.25">
      <c r="E242" s="185">
        <v>45185</v>
      </c>
      <c r="F242" s="35">
        <v>0.68055555555555547</v>
      </c>
      <c r="G242" s="36" t="s">
        <v>157</v>
      </c>
      <c r="H242" s="36">
        <v>8</v>
      </c>
      <c r="I242" s="36">
        <v>1</v>
      </c>
      <c r="J242" s="36" t="s">
        <v>229</v>
      </c>
      <c r="K242" s="36" t="s">
        <v>13</v>
      </c>
      <c r="L242" s="165">
        <v>13</v>
      </c>
      <c r="M242" s="134">
        <f t="shared" si="39"/>
        <v>13</v>
      </c>
      <c r="N242" s="36">
        <f t="shared" si="40"/>
        <v>1</v>
      </c>
      <c r="O242" s="135" t="str">
        <f t="shared" si="41"/>
        <v>Nat-13</v>
      </c>
      <c r="P242" s="186" t="str">
        <f t="shared" si="42"/>
        <v>OK</v>
      </c>
      <c r="Q242" s="187">
        <f t="shared" si="43"/>
        <v>52</v>
      </c>
      <c r="R242" s="150">
        <v>1.95</v>
      </c>
      <c r="S242" s="187">
        <f t="shared" si="44"/>
        <v>101.39999999999999</v>
      </c>
      <c r="T242" s="136" t="str">
        <f t="shared" si="45"/>
        <v>Amelias Jewel</v>
      </c>
      <c r="U242" s="137" t="str">
        <f>IF(P242="","",IF(N242=1,"",IF(Q242="","",IF(Q242&lt;=100,100,IF(Table1[[#This Row],[Day]]="Wed",100,200)))))</f>
        <v/>
      </c>
      <c r="V242" s="137" t="str">
        <f t="shared" si="46"/>
        <v/>
      </c>
      <c r="W242" s="137" t="str">
        <f t="shared" si="47"/>
        <v/>
      </c>
      <c r="X242" s="133">
        <f>100</f>
        <v>100</v>
      </c>
      <c r="Y242" s="133">
        <f t="shared" si="48"/>
        <v>195</v>
      </c>
      <c r="Z242" s="133">
        <f t="shared" si="49"/>
        <v>95</v>
      </c>
      <c r="AA242" s="134" t="str">
        <f>TEXT(Table1[[#This Row],[Date]],"DDD")</f>
        <v>Sat</v>
      </c>
      <c r="AB242" s="133" t="str">
        <f>IF(OR(G242="Doomben",G242="Eagle Farm"),"Q",IF(AND(Q242&gt;1,Q242&lt;55,Table1[[#This Row],[Source]]="Nat"),"Nat OK",IF(AND(Table1[[#This Row],[Source]]&lt;&gt;"Nat",Q242&lt;55),"Poor &lt;55",IF(OR(G242="Randwick",G242="Flemington",G242="Caulfield",G242="Sandown Lake",G242="Sandown Hill"),"Best","ave"))))</f>
        <v>Nat OK</v>
      </c>
      <c r="AC242" s="133">
        <f>IF(Q242="","",IF(AB242="Poor &lt;55",$AC$2*0.2%,IF(AND(AB242="Q",AA242&lt;&gt;"Wed"),$AC$2*0.4%,IF(AND(AB242="Q",AA242="Wed"),$AC$2*0.5%,IF(AND(AB242="Ave",U242=100),$AC$2*0.5%,IF(AND(AB242="ave",U242="",N242=1,AG242="Bush"),$AC$2*1%,IF(AND(AB242="ave",U242="",Q242&gt;100),$AC$2*1.3%,IF(AND(AB242="ave",U242=""),$AC$2*1.2%,IF(AND(AB242="Ave",U242=200),$AC$2*1%,IF(AND(AB242="Best",U242=200),$AC$2*1.5%,IF(AND(AB242="Best",U242="",K242&lt;&gt;"Pro Syd"),$AC$2*0.5%,IF(AND(AB242="Best",U242=""),$AC$2*1%,IF(AND(AB242="Best",U242=100,Table1[[#This Row],[State]]="NSW"),$AC$2*0.4%,IF(AND(AB242="Best",U242=100),$AC$2*1%,IF(Table1[[#This Row],[Adj]]="Nat OK",$AC$2*0.5%,"xxx")))))))))))))))</f>
        <v>50</v>
      </c>
      <c r="AD242" s="133">
        <f t="shared" si="50"/>
        <v>97.5</v>
      </c>
      <c r="AE242" s="133">
        <f t="shared" si="51"/>
        <v>47.5</v>
      </c>
      <c r="AF242" s="133" t="str">
        <f>VLOOKUP(Table1[[#This Row],[Track]],$F$2672:$H$2715,2,FALSE)</f>
        <v>Vic</v>
      </c>
      <c r="AG242" s="133" t="str">
        <f>VLOOKUP(Table1[[#This Row],[Track]],$F$2672:$H$2715,3,FALSE)</f>
        <v>-</v>
      </c>
      <c r="AH242" s="133" t="str">
        <f>IF(Table1[[#This Row],[Date]]&lt;$AH$2,"",IF(Table1[[#This Row],[Date]]&lt;$AH$3,"Edge","Elite Combo"))</f>
        <v/>
      </c>
      <c r="AI242" s="218">
        <f>Table1[[#This Row],[Time]]</f>
        <v>0.68055555555555547</v>
      </c>
      <c r="AJ242" s="219" t="str">
        <f>Table1[[#This Row],[Track]]</f>
        <v>Flemington</v>
      </c>
      <c r="AK242" s="216">
        <f>Table1[[#This Row],[Race ]]</f>
        <v>8</v>
      </c>
      <c r="AL242" s="219">
        <f>Table1[[#This Row],[TAB]]</f>
        <v>1</v>
      </c>
      <c r="AM242" s="219" t="str">
        <f>Table1[[#This Row],[Selection]]</f>
        <v>Amelias Jewel</v>
      </c>
      <c r="AN242" s="220" t="str">
        <f>Table1[[#This Row],[Sources]]</f>
        <v>Nat-13</v>
      </c>
      <c r="AO242" s="219">
        <f>Table1[[#This Row],[Scale Bet]]</f>
        <v>50</v>
      </c>
    </row>
    <row r="243" spans="5:41" ht="16.5" customHeight="1" x14ac:dyDescent="0.25">
      <c r="E243" s="185">
        <v>45185</v>
      </c>
      <c r="F243" s="35">
        <v>0.69444444444444453</v>
      </c>
      <c r="G243" s="36" t="s">
        <v>22</v>
      </c>
      <c r="H243" s="36">
        <v>9</v>
      </c>
      <c r="I243" s="36">
        <v>1</v>
      </c>
      <c r="J243" s="36" t="s">
        <v>626</v>
      </c>
      <c r="K243" s="36" t="s">
        <v>1</v>
      </c>
      <c r="L243" s="165">
        <v>10</v>
      </c>
      <c r="M243" s="134">
        <f t="shared" si="39"/>
        <v>10</v>
      </c>
      <c r="N243" s="36">
        <f t="shared" si="40"/>
        <v>1</v>
      </c>
      <c r="O243" s="135" t="str">
        <f t="shared" si="41"/>
        <v>E4-10</v>
      </c>
      <c r="P243" s="186" t="str">
        <f t="shared" si="42"/>
        <v>OK</v>
      </c>
      <c r="Q243" s="187">
        <f t="shared" si="43"/>
        <v>40</v>
      </c>
      <c r="R243" s="150"/>
      <c r="S243" s="187" t="str">
        <f t="shared" si="44"/>
        <v/>
      </c>
      <c r="T243" s="136" t="str">
        <f t="shared" si="45"/>
        <v>Converge</v>
      </c>
      <c r="U243" s="137" t="str">
        <f>IF(P243="","",IF(N243=1,"",IF(Q243="","",IF(Q243&lt;=100,100,IF(Table1[[#This Row],[Day]]="Wed",100,200)))))</f>
        <v/>
      </c>
      <c r="V243" s="137" t="str">
        <f t="shared" si="46"/>
        <v/>
      </c>
      <c r="W243" s="137" t="str">
        <f t="shared" si="47"/>
        <v/>
      </c>
      <c r="X243" s="133">
        <f>100</f>
        <v>100</v>
      </c>
      <c r="Y243" s="133" t="str">
        <f t="shared" si="48"/>
        <v/>
      </c>
      <c r="Z243" s="133">
        <f t="shared" si="49"/>
        <v>-100</v>
      </c>
      <c r="AA243" s="134" t="str">
        <f>TEXT(Table1[[#This Row],[Date]],"DDD")</f>
        <v>Sat</v>
      </c>
      <c r="AB243" s="133" t="str">
        <f>IF(OR(G243="Doomben",G243="Eagle Farm"),"Q",IF(AND(Q243&gt;1,Q243&lt;55,Table1[[#This Row],[Source]]="Nat"),"Nat OK",IF(AND(Table1[[#This Row],[Source]]&lt;&gt;"Nat",Q243&lt;55),"Poor &lt;55",IF(OR(G243="Randwick",G243="Flemington",G243="Caulfield",G243="Sandown Lake",G243="Sandown Hill"),"Best","ave"))))</f>
        <v>Poor &lt;55</v>
      </c>
      <c r="AC243" s="133">
        <f>IF(Q243="","",IF(AB243="Poor &lt;55",$AC$2*0.2%,IF(AND(AB243="Q",AA243&lt;&gt;"Wed"),$AC$2*0.4%,IF(AND(AB243="Q",AA243="Wed"),$AC$2*0.5%,IF(AND(AB243="Ave",U243=100),$AC$2*0.5%,IF(AND(AB243="ave",U243="",N243=1,AG243="Bush"),$AC$2*1%,IF(AND(AB243="ave",U243="",Q243&gt;100),$AC$2*1.3%,IF(AND(AB243="ave",U243=""),$AC$2*1.2%,IF(AND(AB243="Ave",U243=200),$AC$2*1%,IF(AND(AB243="Best",U243=200),$AC$2*1.5%,IF(AND(AB243="Best",U243="",K243&lt;&gt;"Pro Syd"),$AC$2*0.5%,IF(AND(AB243="Best",U243=""),$AC$2*1%,IF(AND(AB243="Best",U243=100,Table1[[#This Row],[State]]="NSW"),$AC$2*0.4%,IF(AND(AB243="Best",U243=100),$AC$2*1%,IF(Table1[[#This Row],[Adj]]="Nat OK",$AC$2*0.5%,"xxx")))))))))))))))</f>
        <v>20</v>
      </c>
      <c r="AD243" s="133" t="str">
        <f t="shared" si="50"/>
        <v/>
      </c>
      <c r="AE243" s="133">
        <f t="shared" si="51"/>
        <v>-20</v>
      </c>
      <c r="AF243" s="133" t="str">
        <f>VLOOKUP(Table1[[#This Row],[Track]],$F$2672:$H$2715,2,FALSE)</f>
        <v>NSW</v>
      </c>
      <c r="AG243" s="133" t="str">
        <f>VLOOKUP(Table1[[#This Row],[Track]],$F$2672:$H$2715,3,FALSE)</f>
        <v>-</v>
      </c>
      <c r="AH243" s="133" t="str">
        <f>IF(Table1[[#This Row],[Date]]&lt;$AH$2,"",IF(Table1[[#This Row],[Date]]&lt;$AH$3,"Edge","Elite Combo"))</f>
        <v/>
      </c>
      <c r="AI243" s="218">
        <f>Table1[[#This Row],[Time]]</f>
        <v>0.69444444444444453</v>
      </c>
      <c r="AJ243" s="219" t="str">
        <f>Table1[[#This Row],[Track]]</f>
        <v>Randwick</v>
      </c>
      <c r="AK243" s="216">
        <f>Table1[[#This Row],[Race ]]</f>
        <v>9</v>
      </c>
      <c r="AL243" s="219">
        <f>Table1[[#This Row],[TAB]]</f>
        <v>1</v>
      </c>
      <c r="AM243" s="219" t="str">
        <f>Table1[[#This Row],[Selection]]</f>
        <v>Converge</v>
      </c>
      <c r="AN243" s="220" t="str">
        <f>Table1[[#This Row],[Sources]]</f>
        <v>E4-10</v>
      </c>
      <c r="AO243" s="219">
        <f>Table1[[#This Row],[Scale Bet]]</f>
        <v>20</v>
      </c>
    </row>
    <row r="244" spans="5:41" ht="16.5" customHeight="1" x14ac:dyDescent="0.25">
      <c r="E244" s="185">
        <v>45185</v>
      </c>
      <c r="F244" s="35">
        <v>0.69444444444444453</v>
      </c>
      <c r="G244" s="36" t="s">
        <v>22</v>
      </c>
      <c r="H244" s="36">
        <v>9</v>
      </c>
      <c r="I244" s="36">
        <v>11</v>
      </c>
      <c r="J244" s="36" t="s">
        <v>225</v>
      </c>
      <c r="K244" s="36" t="s">
        <v>60</v>
      </c>
      <c r="L244" s="165">
        <v>10</v>
      </c>
      <c r="M244" s="134">
        <f t="shared" si="39"/>
        <v>10</v>
      </c>
      <c r="N244" s="36">
        <f t="shared" si="40"/>
        <v>1</v>
      </c>
      <c r="O244" s="135" t="str">
        <f t="shared" si="41"/>
        <v>Pro Syd-10</v>
      </c>
      <c r="P244" s="186" t="str">
        <f t="shared" si="42"/>
        <v>OK</v>
      </c>
      <c r="Q244" s="187">
        <f t="shared" si="43"/>
        <v>40</v>
      </c>
      <c r="R244" s="150"/>
      <c r="S244" s="187" t="str">
        <f t="shared" si="44"/>
        <v/>
      </c>
      <c r="T244" s="136" t="str">
        <f t="shared" si="45"/>
        <v>Olentia</v>
      </c>
      <c r="U244" s="137" t="str">
        <f>IF(P244="","",IF(N244=1,"",IF(Q244="","",IF(Q244&lt;=100,100,IF(Table1[[#This Row],[Day]]="Wed",100,200)))))</f>
        <v/>
      </c>
      <c r="V244" s="137" t="str">
        <f t="shared" si="46"/>
        <v/>
      </c>
      <c r="W244" s="137" t="str">
        <f t="shared" si="47"/>
        <v/>
      </c>
      <c r="X244" s="133">
        <f>100</f>
        <v>100</v>
      </c>
      <c r="Y244" s="133" t="str">
        <f t="shared" si="48"/>
        <v/>
      </c>
      <c r="Z244" s="133">
        <f t="shared" si="49"/>
        <v>-100</v>
      </c>
      <c r="AA244" s="134" t="str">
        <f>TEXT(Table1[[#This Row],[Date]],"DDD")</f>
        <v>Sat</v>
      </c>
      <c r="AB244" s="133" t="str">
        <f>IF(OR(G244="Doomben",G244="Eagle Farm"),"Q",IF(AND(Q244&gt;1,Q244&lt;55,Table1[[#This Row],[Source]]="Nat"),"Nat OK",IF(AND(Table1[[#This Row],[Source]]&lt;&gt;"Nat",Q244&lt;55),"Poor &lt;55",IF(OR(G244="Randwick",G244="Flemington",G244="Caulfield",G244="Sandown Lake",G244="Sandown Hill"),"Best","ave"))))</f>
        <v>Poor &lt;55</v>
      </c>
      <c r="AC244" s="133">
        <f>IF(Q244="","",IF(AB244="Poor &lt;55",$AC$2*0.2%,IF(AND(AB244="Q",AA244&lt;&gt;"Wed"),$AC$2*0.4%,IF(AND(AB244="Q",AA244="Wed"),$AC$2*0.5%,IF(AND(AB244="Ave",U244=100),$AC$2*0.5%,IF(AND(AB244="ave",U244="",N244=1,AG244="Bush"),$AC$2*1%,IF(AND(AB244="ave",U244="",Q244&gt;100),$AC$2*1.3%,IF(AND(AB244="ave",U244=""),$AC$2*1.2%,IF(AND(AB244="Ave",U244=200),$AC$2*1%,IF(AND(AB244="Best",U244=200),$AC$2*1.5%,IF(AND(AB244="Best",U244="",K244&lt;&gt;"Pro Syd"),$AC$2*0.5%,IF(AND(AB244="Best",U244=""),$AC$2*1%,IF(AND(AB244="Best",U244=100,Table1[[#This Row],[State]]="NSW"),$AC$2*0.4%,IF(AND(AB244="Best",U244=100),$AC$2*1%,IF(Table1[[#This Row],[Adj]]="Nat OK",$AC$2*0.5%,"xxx")))))))))))))))</f>
        <v>20</v>
      </c>
      <c r="AD244" s="133" t="str">
        <f t="shared" si="50"/>
        <v/>
      </c>
      <c r="AE244" s="133">
        <f t="shared" si="51"/>
        <v>-20</v>
      </c>
      <c r="AF244" s="133" t="str">
        <f>VLOOKUP(Table1[[#This Row],[Track]],$F$2672:$H$2715,2,FALSE)</f>
        <v>NSW</v>
      </c>
      <c r="AG244" s="133" t="str">
        <f>VLOOKUP(Table1[[#This Row],[Track]],$F$2672:$H$2715,3,FALSE)</f>
        <v>-</v>
      </c>
      <c r="AH244" s="133" t="str">
        <f>IF(Table1[[#This Row],[Date]]&lt;$AH$2,"",IF(Table1[[#This Row],[Date]]&lt;$AH$3,"Edge","Elite Combo"))</f>
        <v/>
      </c>
      <c r="AI244" s="218">
        <f>Table1[[#This Row],[Time]]</f>
        <v>0.69444444444444453</v>
      </c>
      <c r="AJ244" s="219" t="str">
        <f>Table1[[#This Row],[Track]]</f>
        <v>Randwick</v>
      </c>
      <c r="AK244" s="216">
        <f>Table1[[#This Row],[Race ]]</f>
        <v>9</v>
      </c>
      <c r="AL244" s="219">
        <f>Table1[[#This Row],[TAB]]</f>
        <v>11</v>
      </c>
      <c r="AM244" s="219" t="str">
        <f>Table1[[#This Row],[Selection]]</f>
        <v>Olentia</v>
      </c>
      <c r="AN244" s="220" t="str">
        <f>Table1[[#This Row],[Sources]]</f>
        <v>Pro Syd-10</v>
      </c>
      <c r="AO244" s="219">
        <f>Table1[[#This Row],[Scale Bet]]</f>
        <v>20</v>
      </c>
    </row>
    <row r="245" spans="5:41" ht="16.5" customHeight="1" x14ac:dyDescent="0.25">
      <c r="E245" s="185">
        <v>45185</v>
      </c>
      <c r="F245" s="35">
        <v>0.70000000000000007</v>
      </c>
      <c r="G245" s="36" t="s">
        <v>28</v>
      </c>
      <c r="H245" s="36">
        <v>9</v>
      </c>
      <c r="I245" s="36">
        <v>11</v>
      </c>
      <c r="J245" s="36" t="s">
        <v>834</v>
      </c>
      <c r="K245" s="36" t="s">
        <v>13</v>
      </c>
      <c r="L245" s="165">
        <v>11</v>
      </c>
      <c r="M245" s="134">
        <f t="shared" si="39"/>
        <v>11</v>
      </c>
      <c r="N245" s="36">
        <f t="shared" si="40"/>
        <v>1</v>
      </c>
      <c r="O245" s="135" t="str">
        <f t="shared" si="41"/>
        <v>Nat-11</v>
      </c>
      <c r="P245" s="186" t="str">
        <f t="shared" si="42"/>
        <v/>
      </c>
      <c r="Q245" s="187">
        <f t="shared" si="43"/>
        <v>44</v>
      </c>
      <c r="R245" s="150"/>
      <c r="S245" s="187" t="str">
        <f t="shared" si="44"/>
        <v/>
      </c>
      <c r="T245" s="136" t="str">
        <f t="shared" si="45"/>
        <v>Viminele</v>
      </c>
      <c r="U245" s="137" t="str">
        <f>IF(P245="","",IF(N245=1,"",IF(Q245="","",IF(Q245&lt;=100,100,IF(Table1[[#This Row],[Day]]="Wed",100,200)))))</f>
        <v/>
      </c>
      <c r="V245" s="137" t="str">
        <f t="shared" si="46"/>
        <v/>
      </c>
      <c r="W245" s="137" t="str">
        <f t="shared" si="47"/>
        <v/>
      </c>
      <c r="X245" s="133">
        <f>100</f>
        <v>100</v>
      </c>
      <c r="Y245" s="133" t="str">
        <f t="shared" si="48"/>
        <v/>
      </c>
      <c r="Z245" s="133">
        <f t="shared" si="49"/>
        <v>-100</v>
      </c>
      <c r="AA245" s="134" t="str">
        <f>TEXT(Table1[[#This Row],[Date]],"DDD")</f>
        <v>Sat</v>
      </c>
      <c r="AB245" s="133" t="str">
        <f>IF(OR(G245="Doomben",G245="Eagle Farm"),"Q",IF(AND(Q245&gt;1,Q245&lt;55,Table1[[#This Row],[Source]]="Nat"),"Nat OK",IF(AND(Table1[[#This Row],[Source]]&lt;&gt;"Nat",Q245&lt;55),"Poor &lt;55",IF(OR(G245="Randwick",G245="Flemington",G245="Caulfield",G245="Sandown Lake",G245="Sandown Hill"),"Best","ave"))))</f>
        <v>Q</v>
      </c>
      <c r="AC245" s="133">
        <f>IF(Q245="","",IF(AB245="Poor &lt;55",$AC$2*0.2%,IF(AND(AB245="Q",AA245&lt;&gt;"Wed"),$AC$2*0.4%,IF(AND(AB245="Q",AA245="Wed"),$AC$2*0.5%,IF(AND(AB245="Ave",U245=100),$AC$2*0.5%,IF(AND(AB245="ave",U245="",N245=1,AG245="Bush"),$AC$2*1%,IF(AND(AB245="ave",U245="",Q245&gt;100),$AC$2*1.3%,IF(AND(AB245="ave",U245=""),$AC$2*1.2%,IF(AND(AB245="Ave",U245=200),$AC$2*1%,IF(AND(AB245="Best",U245=200),$AC$2*1.5%,IF(AND(AB245="Best",U245="",K245&lt;&gt;"Pro Syd"),$AC$2*0.5%,IF(AND(AB245="Best",U245=""),$AC$2*1%,IF(AND(AB245="Best",U245=100,Table1[[#This Row],[State]]="NSW"),$AC$2*0.4%,IF(AND(AB245="Best",U245=100),$AC$2*1%,IF(Table1[[#This Row],[Adj]]="Nat OK",$AC$2*0.5%,"xxx")))))))))))))))</f>
        <v>40</v>
      </c>
      <c r="AD245" s="133" t="str">
        <f t="shared" si="50"/>
        <v/>
      </c>
      <c r="AE245" s="133">
        <f t="shared" si="51"/>
        <v>-40</v>
      </c>
      <c r="AF245" s="133" t="str">
        <f>VLOOKUP(Table1[[#This Row],[Track]],$F$2672:$H$2715,2,FALSE)</f>
        <v>Qld</v>
      </c>
      <c r="AG245" s="133" t="str">
        <f>VLOOKUP(Table1[[#This Row],[Track]],$F$2672:$H$2715,3,FALSE)</f>
        <v>-</v>
      </c>
      <c r="AH245" s="133" t="str">
        <f>IF(Table1[[#This Row],[Date]]&lt;$AH$2,"",IF(Table1[[#This Row],[Date]]&lt;$AH$3,"Edge","Elite Combo"))</f>
        <v/>
      </c>
      <c r="AI245" s="218">
        <f>Table1[[#This Row],[Time]]</f>
        <v>0.70000000000000007</v>
      </c>
      <c r="AJ245" s="219" t="str">
        <f>Table1[[#This Row],[Track]]</f>
        <v>Eagle Farm</v>
      </c>
      <c r="AK245" s="216">
        <f>Table1[[#This Row],[Race ]]</f>
        <v>9</v>
      </c>
      <c r="AL245" s="219">
        <f>Table1[[#This Row],[TAB]]</f>
        <v>11</v>
      </c>
      <c r="AM245" s="219" t="str">
        <f>Table1[[#This Row],[Selection]]</f>
        <v>Viminele</v>
      </c>
      <c r="AN245" s="220" t="str">
        <f>Table1[[#This Row],[Sources]]</f>
        <v>Nat-11</v>
      </c>
      <c r="AO245" s="219">
        <f>Table1[[#This Row],[Scale Bet]]</f>
        <v>40</v>
      </c>
    </row>
    <row r="246" spans="5:41" ht="16.5" customHeight="1" x14ac:dyDescent="0.25">
      <c r="E246" s="185">
        <v>45185</v>
      </c>
      <c r="F246" s="35">
        <v>0.70486111111111116</v>
      </c>
      <c r="G246" s="36" t="s">
        <v>157</v>
      </c>
      <c r="H246" s="36">
        <v>9</v>
      </c>
      <c r="I246" s="36">
        <v>8</v>
      </c>
      <c r="J246" s="36" t="s">
        <v>627</v>
      </c>
      <c r="K246" s="36" t="s">
        <v>1</v>
      </c>
      <c r="L246" s="165">
        <v>12</v>
      </c>
      <c r="M246" s="134">
        <f t="shared" si="39"/>
        <v>68</v>
      </c>
      <c r="N246" s="36">
        <f t="shared" si="40"/>
        <v>4</v>
      </c>
      <c r="O246" s="135" t="str">
        <f t="shared" si="41"/>
        <v>E4-12/Edge-20/Nat-20/Pro Mel-16</v>
      </c>
      <c r="P246" s="186" t="str">
        <f t="shared" si="42"/>
        <v>OK</v>
      </c>
      <c r="Q246" s="187">
        <f t="shared" si="43"/>
        <v>272</v>
      </c>
      <c r="R246" s="150"/>
      <c r="S246" s="187" t="str">
        <f t="shared" si="44"/>
        <v/>
      </c>
      <c r="T246" s="136" t="str">
        <f t="shared" si="45"/>
        <v>Benedetta</v>
      </c>
      <c r="U246" s="137">
        <f>IF(P246="","",IF(N246=1,"",IF(Q246="","",IF(Q246&lt;=100,100,IF(Table1[[#This Row],[Day]]="Wed",100,200)))))</f>
        <v>200</v>
      </c>
      <c r="V246" s="137" t="str">
        <f t="shared" si="46"/>
        <v/>
      </c>
      <c r="W246" s="137">
        <f t="shared" si="47"/>
        <v>-200</v>
      </c>
      <c r="X246" s="133">
        <f>100</f>
        <v>100</v>
      </c>
      <c r="Y246" s="133" t="str">
        <f t="shared" si="48"/>
        <v/>
      </c>
      <c r="Z246" s="133">
        <f t="shared" si="49"/>
        <v>-100</v>
      </c>
      <c r="AA246" s="134" t="str">
        <f>TEXT(Table1[[#This Row],[Date]],"DDD")</f>
        <v>Sat</v>
      </c>
      <c r="AB246" s="133" t="str">
        <f>IF(OR(G246="Doomben",G246="Eagle Farm"),"Q",IF(AND(Q246&gt;1,Q246&lt;55,Table1[[#This Row],[Source]]="Nat"),"Nat OK",IF(AND(Table1[[#This Row],[Source]]&lt;&gt;"Nat",Q246&lt;55),"Poor &lt;55",IF(OR(G246="Randwick",G246="Flemington",G246="Caulfield",G246="Sandown Lake",G246="Sandown Hill"),"Best","ave"))))</f>
        <v>Best</v>
      </c>
      <c r="AC246" s="133">
        <f>IF(Q246="","",IF(AB246="Poor &lt;55",$AC$2*0.2%,IF(AND(AB246="Q",AA246&lt;&gt;"Wed"),$AC$2*0.4%,IF(AND(AB246="Q",AA246="Wed"),$AC$2*0.5%,IF(AND(AB246="Ave",U246=100),$AC$2*0.5%,IF(AND(AB246="ave",U246="",N246=1,AG246="Bush"),$AC$2*1%,IF(AND(AB246="ave",U246="",Q246&gt;100),$AC$2*1.3%,IF(AND(AB246="ave",U246=""),$AC$2*1.2%,IF(AND(AB246="Ave",U246=200),$AC$2*1%,IF(AND(AB246="Best",U246=200),$AC$2*1.5%,IF(AND(AB246="Best",U246="",K246&lt;&gt;"Pro Syd"),$AC$2*0.5%,IF(AND(AB246="Best",U246=""),$AC$2*1%,IF(AND(AB246="Best",U246=100,Table1[[#This Row],[State]]="NSW"),$AC$2*0.4%,IF(AND(AB246="Best",U246=100),$AC$2*1%,IF(Table1[[#This Row],[Adj]]="Nat OK",$AC$2*0.5%,"xxx")))))))))))))))</f>
        <v>150</v>
      </c>
      <c r="AD246" s="133" t="str">
        <f t="shared" si="50"/>
        <v/>
      </c>
      <c r="AE246" s="133">
        <f t="shared" si="51"/>
        <v>-150</v>
      </c>
      <c r="AF246" s="133" t="str">
        <f>VLOOKUP(Table1[[#This Row],[Track]],$F$2672:$H$2715,2,FALSE)</f>
        <v>Vic</v>
      </c>
      <c r="AG246" s="133" t="str">
        <f>VLOOKUP(Table1[[#This Row],[Track]],$F$2672:$H$2715,3,FALSE)</f>
        <v>-</v>
      </c>
      <c r="AH246" s="133" t="str">
        <f>IF(Table1[[#This Row],[Date]]&lt;$AH$2,"",IF(Table1[[#This Row],[Date]]&lt;$AH$3,"Edge","Elite Combo"))</f>
        <v/>
      </c>
      <c r="AI246" s="218">
        <f>Table1[[#This Row],[Time]]</f>
        <v>0.70486111111111116</v>
      </c>
      <c r="AJ246" s="219" t="str">
        <f>Table1[[#This Row],[Track]]</f>
        <v>Flemington</v>
      </c>
      <c r="AK246" s="216">
        <f>Table1[[#This Row],[Race ]]</f>
        <v>9</v>
      </c>
      <c r="AL246" s="219">
        <f>Table1[[#This Row],[TAB]]</f>
        <v>8</v>
      </c>
      <c r="AM246" s="219" t="str">
        <f>Table1[[#This Row],[Selection]]</f>
        <v>Benedetta</v>
      </c>
      <c r="AN246" s="220" t="str">
        <f>Table1[[#This Row],[Sources]]</f>
        <v>E4-12/Edge-20/Nat-20/Pro Mel-16</v>
      </c>
      <c r="AO246" s="219">
        <f>Table1[[#This Row],[Scale Bet]]</f>
        <v>150</v>
      </c>
    </row>
    <row r="247" spans="5:41" ht="16.5" customHeight="1" x14ac:dyDescent="0.25">
      <c r="E247" s="185">
        <v>45185</v>
      </c>
      <c r="F247" s="35">
        <v>0.70486111111111116</v>
      </c>
      <c r="G247" s="36" t="s">
        <v>157</v>
      </c>
      <c r="H247" s="36">
        <v>9</v>
      </c>
      <c r="I247" s="36">
        <v>8</v>
      </c>
      <c r="J247" s="36" t="s">
        <v>627</v>
      </c>
      <c r="K247" s="36" t="s">
        <v>40</v>
      </c>
      <c r="L247" s="165">
        <v>20</v>
      </c>
      <c r="M247" s="134" t="str">
        <f t="shared" si="39"/>
        <v/>
      </c>
      <c r="N247" s="36" t="str">
        <f t="shared" si="40"/>
        <v/>
      </c>
      <c r="O247" s="135" t="str">
        <f t="shared" si="41"/>
        <v/>
      </c>
      <c r="P247" s="186" t="str">
        <f t="shared" si="42"/>
        <v>OK</v>
      </c>
      <c r="Q247" s="187" t="str">
        <f t="shared" si="43"/>
        <v/>
      </c>
      <c r="R247" s="150"/>
      <c r="S247" s="187" t="str">
        <f t="shared" si="44"/>
        <v/>
      </c>
      <c r="T247" s="136" t="str">
        <f t="shared" si="45"/>
        <v>Benedetta</v>
      </c>
      <c r="U247" s="137" t="str">
        <f>IF(P247="","",IF(N247=1,"",IF(Q247="","",IF(Q247&lt;=100,100,IF(Table1[[#This Row],[Day]]="Wed",100,200)))))</f>
        <v/>
      </c>
      <c r="V247" s="137" t="str">
        <f t="shared" si="46"/>
        <v/>
      </c>
      <c r="W247" s="137" t="str">
        <f t="shared" si="47"/>
        <v/>
      </c>
      <c r="X247" s="133">
        <f>100</f>
        <v>100</v>
      </c>
      <c r="Y247" s="133" t="str">
        <f t="shared" si="48"/>
        <v/>
      </c>
      <c r="Z247" s="133">
        <f t="shared" si="49"/>
        <v>-100</v>
      </c>
      <c r="AA247" s="134" t="str">
        <f>TEXT(Table1[[#This Row],[Date]],"DDD")</f>
        <v>Sat</v>
      </c>
      <c r="AB247" s="133" t="str">
        <f>IF(OR(G247="Doomben",G247="Eagle Farm"),"Q",IF(AND(Q247&gt;1,Q247&lt;55,Table1[[#This Row],[Source]]="Nat"),"Nat OK",IF(AND(Table1[[#This Row],[Source]]&lt;&gt;"Nat",Q247&lt;55),"Poor &lt;55",IF(OR(G247="Randwick",G247="Flemington",G247="Caulfield",G247="Sandown Lake",G247="Sandown Hill"),"Best","ave"))))</f>
        <v>Best</v>
      </c>
      <c r="AC247" s="133" t="str">
        <f>IF(Q247="","",IF(AB247="Poor &lt;55",$AC$2*0.2%,IF(AND(AB247="Q",AA247&lt;&gt;"Wed"),$AC$2*0.4%,IF(AND(AB247="Q",AA247="Wed"),$AC$2*0.5%,IF(AND(AB247="Ave",U247=100),$AC$2*0.5%,IF(AND(AB247="ave",U247="",N247=1,AG247="Bush"),$AC$2*1%,IF(AND(AB247="ave",U247="",Q247&gt;100),$AC$2*1.3%,IF(AND(AB247="ave",U247=""),$AC$2*1.2%,IF(AND(AB247="Ave",U247=200),$AC$2*1%,IF(AND(AB247="Best",U247=200),$AC$2*1.5%,IF(AND(AB247="Best",U247="",K247&lt;&gt;"Pro Syd"),$AC$2*0.5%,IF(AND(AB247="Best",U247=""),$AC$2*1%,IF(AND(AB247="Best",U247=100,Table1[[#This Row],[State]]="NSW"),$AC$2*0.4%,IF(AND(AB247="Best",U247=100),$AC$2*1%,IF(Table1[[#This Row],[Adj]]="Nat OK",$AC$2*0.5%,"xxx")))))))))))))))</f>
        <v/>
      </c>
      <c r="AD247" s="133" t="str">
        <f t="shared" si="50"/>
        <v/>
      </c>
      <c r="AE247" s="133" t="str">
        <f t="shared" si="51"/>
        <v/>
      </c>
      <c r="AF247" s="133" t="str">
        <f>VLOOKUP(Table1[[#This Row],[Track]],$F$2672:$H$2715,2,FALSE)</f>
        <v>Vic</v>
      </c>
      <c r="AG247" s="133" t="str">
        <f>VLOOKUP(Table1[[#This Row],[Track]],$F$2672:$H$2715,3,FALSE)</f>
        <v>-</v>
      </c>
      <c r="AH247" s="133" t="str">
        <f>IF(Table1[[#This Row],[Date]]&lt;$AH$2,"",IF(Table1[[#This Row],[Date]]&lt;$AH$3,"Edge","Elite Combo"))</f>
        <v/>
      </c>
      <c r="AI247" s="218">
        <f>Table1[[#This Row],[Time]]</f>
        <v>0.70486111111111116</v>
      </c>
      <c r="AJ247" s="219" t="str">
        <f>Table1[[#This Row],[Track]]</f>
        <v>Flemington</v>
      </c>
      <c r="AK247" s="216">
        <f>Table1[[#This Row],[Race ]]</f>
        <v>9</v>
      </c>
      <c r="AL247" s="219">
        <f>Table1[[#This Row],[TAB]]</f>
        <v>8</v>
      </c>
      <c r="AM247" s="219" t="str">
        <f>Table1[[#This Row],[Selection]]</f>
        <v>Benedetta</v>
      </c>
      <c r="AN247" s="220" t="str">
        <f>Table1[[#This Row],[Sources]]</f>
        <v/>
      </c>
      <c r="AO247" s="219" t="str">
        <f>Table1[[#This Row],[Scale Bet]]</f>
        <v/>
      </c>
    </row>
    <row r="248" spans="5:41" ht="16.5" customHeight="1" x14ac:dyDescent="0.25">
      <c r="E248" s="185">
        <v>45185</v>
      </c>
      <c r="F248" s="35">
        <v>0.70486111111111116</v>
      </c>
      <c r="G248" s="36" t="s">
        <v>157</v>
      </c>
      <c r="H248" s="36">
        <v>9</v>
      </c>
      <c r="I248" s="36">
        <v>8</v>
      </c>
      <c r="J248" s="36" t="s">
        <v>627</v>
      </c>
      <c r="K248" s="36" t="s">
        <v>13</v>
      </c>
      <c r="L248" s="165">
        <v>20</v>
      </c>
      <c r="M248" s="134" t="str">
        <f t="shared" si="39"/>
        <v/>
      </c>
      <c r="N248" s="36" t="str">
        <f t="shared" si="40"/>
        <v/>
      </c>
      <c r="O248" s="135" t="str">
        <f t="shared" si="41"/>
        <v/>
      </c>
      <c r="P248" s="186" t="str">
        <f t="shared" si="42"/>
        <v>OK</v>
      </c>
      <c r="Q248" s="187" t="str">
        <f t="shared" si="43"/>
        <v/>
      </c>
      <c r="R248" s="150"/>
      <c r="S248" s="187" t="str">
        <f t="shared" si="44"/>
        <v/>
      </c>
      <c r="T248" s="136" t="str">
        <f t="shared" si="45"/>
        <v>Benedetta</v>
      </c>
      <c r="U248" s="137" t="str">
        <f>IF(P248="","",IF(N248=1,"",IF(Q248="","",IF(Q248&lt;=100,100,IF(Table1[[#This Row],[Day]]="Wed",100,200)))))</f>
        <v/>
      </c>
      <c r="V248" s="137" t="str">
        <f t="shared" si="46"/>
        <v/>
      </c>
      <c r="W248" s="137" t="str">
        <f t="shared" si="47"/>
        <v/>
      </c>
      <c r="X248" s="133">
        <f>100</f>
        <v>100</v>
      </c>
      <c r="Y248" s="133" t="str">
        <f t="shared" si="48"/>
        <v/>
      </c>
      <c r="Z248" s="133">
        <f t="shared" si="49"/>
        <v>-100</v>
      </c>
      <c r="AA248" s="134" t="str">
        <f>TEXT(Table1[[#This Row],[Date]],"DDD")</f>
        <v>Sat</v>
      </c>
      <c r="AB248" s="133" t="str">
        <f>IF(OR(G248="Doomben",G248="Eagle Farm"),"Q",IF(AND(Q248&gt;1,Q248&lt;55,Table1[[#This Row],[Source]]="Nat"),"Nat OK",IF(AND(Table1[[#This Row],[Source]]&lt;&gt;"Nat",Q248&lt;55),"Poor &lt;55",IF(OR(G248="Randwick",G248="Flemington",G248="Caulfield",G248="Sandown Lake",G248="Sandown Hill"),"Best","ave"))))</f>
        <v>Best</v>
      </c>
      <c r="AC248" s="133" t="str">
        <f>IF(Q248="","",IF(AB248="Poor &lt;55",$AC$2*0.2%,IF(AND(AB248="Q",AA248&lt;&gt;"Wed"),$AC$2*0.4%,IF(AND(AB248="Q",AA248="Wed"),$AC$2*0.5%,IF(AND(AB248="Ave",U248=100),$AC$2*0.5%,IF(AND(AB248="ave",U248="",N248=1,AG248="Bush"),$AC$2*1%,IF(AND(AB248="ave",U248="",Q248&gt;100),$AC$2*1.3%,IF(AND(AB248="ave",U248=""),$AC$2*1.2%,IF(AND(AB248="Ave",U248=200),$AC$2*1%,IF(AND(AB248="Best",U248=200),$AC$2*1.5%,IF(AND(AB248="Best",U248="",K248&lt;&gt;"Pro Syd"),$AC$2*0.5%,IF(AND(AB248="Best",U248=""),$AC$2*1%,IF(AND(AB248="Best",U248=100,Table1[[#This Row],[State]]="NSW"),$AC$2*0.4%,IF(AND(AB248="Best",U248=100),$AC$2*1%,IF(Table1[[#This Row],[Adj]]="Nat OK",$AC$2*0.5%,"xxx")))))))))))))))</f>
        <v/>
      </c>
      <c r="AD248" s="133" t="str">
        <f t="shared" si="50"/>
        <v/>
      </c>
      <c r="AE248" s="133" t="str">
        <f t="shared" si="51"/>
        <v/>
      </c>
      <c r="AF248" s="133" t="str">
        <f>VLOOKUP(Table1[[#This Row],[Track]],$F$2672:$H$2715,2,FALSE)</f>
        <v>Vic</v>
      </c>
      <c r="AG248" s="133" t="str">
        <f>VLOOKUP(Table1[[#This Row],[Track]],$F$2672:$H$2715,3,FALSE)</f>
        <v>-</v>
      </c>
      <c r="AH248" s="133" t="str">
        <f>IF(Table1[[#This Row],[Date]]&lt;$AH$2,"",IF(Table1[[#This Row],[Date]]&lt;$AH$3,"Edge","Elite Combo"))</f>
        <v/>
      </c>
      <c r="AI248" s="218">
        <f>Table1[[#This Row],[Time]]</f>
        <v>0.70486111111111116</v>
      </c>
      <c r="AJ248" s="219" t="str">
        <f>Table1[[#This Row],[Track]]</f>
        <v>Flemington</v>
      </c>
      <c r="AK248" s="216">
        <f>Table1[[#This Row],[Race ]]</f>
        <v>9</v>
      </c>
      <c r="AL248" s="219">
        <f>Table1[[#This Row],[TAB]]</f>
        <v>8</v>
      </c>
      <c r="AM248" s="219" t="str">
        <f>Table1[[#This Row],[Selection]]</f>
        <v>Benedetta</v>
      </c>
      <c r="AN248" s="220" t="str">
        <f>Table1[[#This Row],[Sources]]</f>
        <v/>
      </c>
      <c r="AO248" s="219" t="str">
        <f>Table1[[#This Row],[Scale Bet]]</f>
        <v/>
      </c>
    </row>
    <row r="249" spans="5:41" ht="16.5" customHeight="1" x14ac:dyDescent="0.25">
      <c r="E249" s="185">
        <v>45185</v>
      </c>
      <c r="F249" s="35">
        <v>0.70486111111111116</v>
      </c>
      <c r="G249" s="36" t="s">
        <v>157</v>
      </c>
      <c r="H249" s="36">
        <v>9</v>
      </c>
      <c r="I249" s="36">
        <v>8</v>
      </c>
      <c r="J249" s="36" t="s">
        <v>627</v>
      </c>
      <c r="K249" s="36" t="s">
        <v>18</v>
      </c>
      <c r="L249" s="165">
        <v>16</v>
      </c>
      <c r="M249" s="134" t="str">
        <f t="shared" si="39"/>
        <v/>
      </c>
      <c r="N249" s="36" t="str">
        <f t="shared" si="40"/>
        <v/>
      </c>
      <c r="O249" s="135" t="str">
        <f t="shared" si="41"/>
        <v/>
      </c>
      <c r="P249" s="186" t="str">
        <f t="shared" si="42"/>
        <v>OK</v>
      </c>
      <c r="Q249" s="187" t="str">
        <f t="shared" si="43"/>
        <v/>
      </c>
      <c r="R249" s="150"/>
      <c r="S249" s="187" t="str">
        <f t="shared" si="44"/>
        <v/>
      </c>
      <c r="T249" s="136" t="str">
        <f t="shared" si="45"/>
        <v>Benedetta</v>
      </c>
      <c r="U249" s="137" t="str">
        <f>IF(P249="","",IF(N249=1,"",IF(Q249="","",IF(Q249&lt;=100,100,IF(Table1[[#This Row],[Day]]="Wed",100,200)))))</f>
        <v/>
      </c>
      <c r="V249" s="137" t="str">
        <f t="shared" si="46"/>
        <v/>
      </c>
      <c r="W249" s="137" t="str">
        <f t="shared" si="47"/>
        <v/>
      </c>
      <c r="X249" s="133">
        <f>100</f>
        <v>100</v>
      </c>
      <c r="Y249" s="133" t="str">
        <f t="shared" si="48"/>
        <v/>
      </c>
      <c r="Z249" s="133">
        <f t="shared" si="49"/>
        <v>-100</v>
      </c>
      <c r="AA249" s="134" t="str">
        <f>TEXT(Table1[[#This Row],[Date]],"DDD")</f>
        <v>Sat</v>
      </c>
      <c r="AB249" s="133" t="str">
        <f>IF(OR(G249="Doomben",G249="Eagle Farm"),"Q",IF(AND(Q249&gt;1,Q249&lt;55,Table1[[#This Row],[Source]]="Nat"),"Nat OK",IF(AND(Table1[[#This Row],[Source]]&lt;&gt;"Nat",Q249&lt;55),"Poor &lt;55",IF(OR(G249="Randwick",G249="Flemington",G249="Caulfield",G249="Sandown Lake",G249="Sandown Hill"),"Best","ave"))))</f>
        <v>Best</v>
      </c>
      <c r="AC249" s="133" t="str">
        <f>IF(Q249="","",IF(AB249="Poor &lt;55",$AC$2*0.2%,IF(AND(AB249="Q",AA249&lt;&gt;"Wed"),$AC$2*0.4%,IF(AND(AB249="Q",AA249="Wed"),$AC$2*0.5%,IF(AND(AB249="Ave",U249=100),$AC$2*0.5%,IF(AND(AB249="ave",U249="",N249=1,AG249="Bush"),$AC$2*1%,IF(AND(AB249="ave",U249="",Q249&gt;100),$AC$2*1.3%,IF(AND(AB249="ave",U249=""),$AC$2*1.2%,IF(AND(AB249="Ave",U249=200),$AC$2*1%,IF(AND(AB249="Best",U249=200),$AC$2*1.5%,IF(AND(AB249="Best",U249="",K249&lt;&gt;"Pro Syd"),$AC$2*0.5%,IF(AND(AB249="Best",U249=""),$AC$2*1%,IF(AND(AB249="Best",U249=100,Table1[[#This Row],[State]]="NSW"),$AC$2*0.4%,IF(AND(AB249="Best",U249=100),$AC$2*1%,IF(Table1[[#This Row],[Adj]]="Nat OK",$AC$2*0.5%,"xxx")))))))))))))))</f>
        <v/>
      </c>
      <c r="AD249" s="133" t="str">
        <f t="shared" si="50"/>
        <v/>
      </c>
      <c r="AE249" s="133" t="str">
        <f t="shared" si="51"/>
        <v/>
      </c>
      <c r="AF249" s="133" t="str">
        <f>VLOOKUP(Table1[[#This Row],[Track]],$F$2672:$H$2715,2,FALSE)</f>
        <v>Vic</v>
      </c>
      <c r="AG249" s="133" t="str">
        <f>VLOOKUP(Table1[[#This Row],[Track]],$F$2672:$H$2715,3,FALSE)</f>
        <v>-</v>
      </c>
      <c r="AH249" s="133" t="str">
        <f>IF(Table1[[#This Row],[Date]]&lt;$AH$2,"",IF(Table1[[#This Row],[Date]]&lt;$AH$3,"Edge","Elite Combo"))</f>
        <v/>
      </c>
      <c r="AI249" s="218">
        <f>Table1[[#This Row],[Time]]</f>
        <v>0.70486111111111116</v>
      </c>
      <c r="AJ249" s="219" t="str">
        <f>Table1[[#This Row],[Track]]</f>
        <v>Flemington</v>
      </c>
      <c r="AK249" s="216">
        <f>Table1[[#This Row],[Race ]]</f>
        <v>9</v>
      </c>
      <c r="AL249" s="219">
        <f>Table1[[#This Row],[TAB]]</f>
        <v>8</v>
      </c>
      <c r="AM249" s="219" t="str">
        <f>Table1[[#This Row],[Selection]]</f>
        <v>Benedetta</v>
      </c>
      <c r="AN249" s="220" t="str">
        <f>Table1[[#This Row],[Sources]]</f>
        <v/>
      </c>
      <c r="AO249" s="219" t="str">
        <f>Table1[[#This Row],[Scale Bet]]</f>
        <v/>
      </c>
    </row>
    <row r="250" spans="5:41" ht="16.5" customHeight="1" x14ac:dyDescent="0.25">
      <c r="E250" s="185">
        <v>45185</v>
      </c>
      <c r="F250" s="35">
        <v>0.70486111111111116</v>
      </c>
      <c r="G250" s="36" t="s">
        <v>157</v>
      </c>
      <c r="H250" s="36">
        <v>9</v>
      </c>
      <c r="I250" s="36">
        <v>1</v>
      </c>
      <c r="J250" s="36" t="s">
        <v>1026</v>
      </c>
      <c r="K250" s="36" t="s">
        <v>18</v>
      </c>
      <c r="L250" s="165">
        <v>13</v>
      </c>
      <c r="M250" s="134">
        <f t="shared" si="39"/>
        <v>13</v>
      </c>
      <c r="N250" s="36">
        <f t="shared" si="40"/>
        <v>1</v>
      </c>
      <c r="O250" s="135" t="str">
        <f t="shared" si="41"/>
        <v>Pro Mel-13</v>
      </c>
      <c r="P250" s="186" t="str">
        <f t="shared" si="42"/>
        <v>OK</v>
      </c>
      <c r="Q250" s="187">
        <f t="shared" si="43"/>
        <v>52</v>
      </c>
      <c r="R250" s="150"/>
      <c r="S250" s="187" t="str">
        <f t="shared" si="44"/>
        <v/>
      </c>
      <c r="T250" s="136" t="str">
        <f t="shared" si="45"/>
        <v>King Of Sparta</v>
      </c>
      <c r="U250" s="137" t="str">
        <f>IF(P250="","",IF(N250=1,"",IF(Q250="","",IF(Q250&lt;=100,100,IF(Table1[[#This Row],[Day]]="Wed",100,200)))))</f>
        <v/>
      </c>
      <c r="V250" s="137" t="str">
        <f t="shared" si="46"/>
        <v/>
      </c>
      <c r="W250" s="137" t="str">
        <f t="shared" si="47"/>
        <v/>
      </c>
      <c r="X250" s="133">
        <f>100</f>
        <v>100</v>
      </c>
      <c r="Y250" s="133" t="str">
        <f t="shared" si="48"/>
        <v/>
      </c>
      <c r="Z250" s="133">
        <f t="shared" si="49"/>
        <v>-100</v>
      </c>
      <c r="AA250" s="134" t="str">
        <f>TEXT(Table1[[#This Row],[Date]],"DDD")</f>
        <v>Sat</v>
      </c>
      <c r="AB250" s="133" t="str">
        <f>IF(OR(G250="Doomben",G250="Eagle Farm"),"Q",IF(AND(Q250&gt;1,Q250&lt;55,Table1[[#This Row],[Source]]="Nat"),"Nat OK",IF(AND(Table1[[#This Row],[Source]]&lt;&gt;"Nat",Q250&lt;55),"Poor &lt;55",IF(OR(G250="Randwick",G250="Flemington",G250="Caulfield",G250="Sandown Lake",G250="Sandown Hill"),"Best","ave"))))</f>
        <v>Poor &lt;55</v>
      </c>
      <c r="AC250" s="133">
        <f>IF(Q250="","",IF(AB250="Poor &lt;55",$AC$2*0.2%,IF(AND(AB250="Q",AA250&lt;&gt;"Wed"),$AC$2*0.4%,IF(AND(AB250="Q",AA250="Wed"),$AC$2*0.5%,IF(AND(AB250="Ave",U250=100),$AC$2*0.5%,IF(AND(AB250="ave",U250="",N250=1,AG250="Bush"),$AC$2*1%,IF(AND(AB250="ave",U250="",Q250&gt;100),$AC$2*1.3%,IF(AND(AB250="ave",U250=""),$AC$2*1.2%,IF(AND(AB250="Ave",U250=200),$AC$2*1%,IF(AND(AB250="Best",U250=200),$AC$2*1.5%,IF(AND(AB250="Best",U250="",K250&lt;&gt;"Pro Syd"),$AC$2*0.5%,IF(AND(AB250="Best",U250=""),$AC$2*1%,IF(AND(AB250="Best",U250=100,Table1[[#This Row],[State]]="NSW"),$AC$2*0.4%,IF(AND(AB250="Best",U250=100),$AC$2*1%,IF(Table1[[#This Row],[Adj]]="Nat OK",$AC$2*0.5%,"xxx")))))))))))))))</f>
        <v>20</v>
      </c>
      <c r="AD250" s="133" t="str">
        <f t="shared" si="50"/>
        <v/>
      </c>
      <c r="AE250" s="133">
        <f t="shared" si="51"/>
        <v>-20</v>
      </c>
      <c r="AF250" s="133" t="str">
        <f>VLOOKUP(Table1[[#This Row],[Track]],$F$2672:$H$2715,2,FALSE)</f>
        <v>Vic</v>
      </c>
      <c r="AG250" s="133" t="str">
        <f>VLOOKUP(Table1[[#This Row],[Track]],$F$2672:$H$2715,3,FALSE)</f>
        <v>-</v>
      </c>
      <c r="AH250" s="133" t="str">
        <f>IF(Table1[[#This Row],[Date]]&lt;$AH$2,"",IF(Table1[[#This Row],[Date]]&lt;$AH$3,"Edge","Elite Combo"))</f>
        <v/>
      </c>
      <c r="AI250" s="218">
        <f>Table1[[#This Row],[Time]]</f>
        <v>0.70486111111111116</v>
      </c>
      <c r="AJ250" s="219" t="str">
        <f>Table1[[#This Row],[Track]]</f>
        <v>Flemington</v>
      </c>
      <c r="AK250" s="216">
        <f>Table1[[#This Row],[Race ]]</f>
        <v>9</v>
      </c>
      <c r="AL250" s="219">
        <f>Table1[[#This Row],[TAB]]</f>
        <v>1</v>
      </c>
      <c r="AM250" s="219" t="str">
        <f>Table1[[#This Row],[Selection]]</f>
        <v>King Of Sparta</v>
      </c>
      <c r="AN250" s="220" t="str">
        <f>Table1[[#This Row],[Sources]]</f>
        <v>Pro Mel-13</v>
      </c>
      <c r="AO250" s="219">
        <f>Table1[[#This Row],[Scale Bet]]</f>
        <v>20</v>
      </c>
    </row>
    <row r="251" spans="5:41" ht="16.5" customHeight="1" x14ac:dyDescent="0.25">
      <c r="E251" s="185">
        <v>45185</v>
      </c>
      <c r="F251" s="35">
        <v>0.72569444444444453</v>
      </c>
      <c r="G251" s="36" t="s">
        <v>157</v>
      </c>
      <c r="H251" s="36">
        <v>10</v>
      </c>
      <c r="I251" s="36">
        <v>16</v>
      </c>
      <c r="J251" s="36" t="s">
        <v>628</v>
      </c>
      <c r="K251" s="36" t="s">
        <v>1</v>
      </c>
      <c r="L251" s="165">
        <v>12</v>
      </c>
      <c r="M251" s="134">
        <f t="shared" si="39"/>
        <v>27</v>
      </c>
      <c r="N251" s="36">
        <f t="shared" si="40"/>
        <v>2</v>
      </c>
      <c r="O251" s="135" t="str">
        <f t="shared" si="41"/>
        <v>E4-12/Edge-15</v>
      </c>
      <c r="P251" s="186" t="str">
        <f t="shared" si="42"/>
        <v>OK</v>
      </c>
      <c r="Q251" s="187">
        <f t="shared" si="43"/>
        <v>108</v>
      </c>
      <c r="R251" s="150">
        <v>3.2</v>
      </c>
      <c r="S251" s="187">
        <f t="shared" si="44"/>
        <v>345.6</v>
      </c>
      <c r="T251" s="136" t="str">
        <f t="shared" si="45"/>
        <v>Carini</v>
      </c>
      <c r="U251" s="137">
        <f>IF(P251="","",IF(N251=1,"",IF(Q251="","",IF(Q251&lt;=100,100,IF(Table1[[#This Row],[Day]]="Wed",100,200)))))</f>
        <v>200</v>
      </c>
      <c r="V251" s="137">
        <f t="shared" si="46"/>
        <v>640</v>
      </c>
      <c r="W251" s="137">
        <f t="shared" si="47"/>
        <v>440</v>
      </c>
      <c r="X251" s="133">
        <f>100</f>
        <v>100</v>
      </c>
      <c r="Y251" s="133">
        <f t="shared" si="48"/>
        <v>320</v>
      </c>
      <c r="Z251" s="133">
        <f t="shared" si="49"/>
        <v>220</v>
      </c>
      <c r="AA251" s="134" t="str">
        <f>TEXT(Table1[[#This Row],[Date]],"DDD")</f>
        <v>Sat</v>
      </c>
      <c r="AB251" s="133" t="str">
        <f>IF(OR(G251="Doomben",G251="Eagle Farm"),"Q",IF(AND(Q251&gt;1,Q251&lt;55,Table1[[#This Row],[Source]]="Nat"),"Nat OK",IF(AND(Table1[[#This Row],[Source]]&lt;&gt;"Nat",Q251&lt;55),"Poor &lt;55",IF(OR(G251="Randwick",G251="Flemington",G251="Caulfield",G251="Sandown Lake",G251="Sandown Hill"),"Best","ave"))))</f>
        <v>Best</v>
      </c>
      <c r="AC251" s="133">
        <f>IF(Q251="","",IF(AB251="Poor &lt;55",$AC$2*0.2%,IF(AND(AB251="Q",AA251&lt;&gt;"Wed"),$AC$2*0.4%,IF(AND(AB251="Q",AA251="Wed"),$AC$2*0.5%,IF(AND(AB251="Ave",U251=100),$AC$2*0.5%,IF(AND(AB251="ave",U251="",N251=1,AG251="Bush"),$AC$2*1%,IF(AND(AB251="ave",U251="",Q251&gt;100),$AC$2*1.3%,IF(AND(AB251="ave",U251=""),$AC$2*1.2%,IF(AND(AB251="Ave",U251=200),$AC$2*1%,IF(AND(AB251="Best",U251=200),$AC$2*1.5%,IF(AND(AB251="Best",U251="",K251&lt;&gt;"Pro Syd"),$AC$2*0.5%,IF(AND(AB251="Best",U251=""),$AC$2*1%,IF(AND(AB251="Best",U251=100,Table1[[#This Row],[State]]="NSW"),$AC$2*0.4%,IF(AND(AB251="Best",U251=100),$AC$2*1%,IF(Table1[[#This Row],[Adj]]="Nat OK",$AC$2*0.5%,"xxx")))))))))))))))</f>
        <v>150</v>
      </c>
      <c r="AD251" s="133">
        <f t="shared" si="50"/>
        <v>480</v>
      </c>
      <c r="AE251" s="133">
        <f t="shared" si="51"/>
        <v>330</v>
      </c>
      <c r="AF251" s="133" t="str">
        <f>VLOOKUP(Table1[[#This Row],[Track]],$F$2672:$H$2715,2,FALSE)</f>
        <v>Vic</v>
      </c>
      <c r="AG251" s="133" t="str">
        <f>VLOOKUP(Table1[[#This Row],[Track]],$F$2672:$H$2715,3,FALSE)</f>
        <v>-</v>
      </c>
      <c r="AH251" s="133" t="str">
        <f>IF(Table1[[#This Row],[Date]]&lt;$AH$2,"",IF(Table1[[#This Row],[Date]]&lt;$AH$3,"Edge","Elite Combo"))</f>
        <v/>
      </c>
      <c r="AI251" s="218">
        <f>Table1[[#This Row],[Time]]</f>
        <v>0.72569444444444453</v>
      </c>
      <c r="AJ251" s="219" t="str">
        <f>Table1[[#This Row],[Track]]</f>
        <v>Flemington</v>
      </c>
      <c r="AK251" s="216">
        <f>Table1[[#This Row],[Race ]]</f>
        <v>10</v>
      </c>
      <c r="AL251" s="219">
        <f>Table1[[#This Row],[TAB]]</f>
        <v>16</v>
      </c>
      <c r="AM251" s="219" t="str">
        <f>Table1[[#This Row],[Selection]]</f>
        <v>Carini</v>
      </c>
      <c r="AN251" s="220" t="str">
        <f>Table1[[#This Row],[Sources]]</f>
        <v>E4-12/Edge-15</v>
      </c>
      <c r="AO251" s="219">
        <f>Table1[[#This Row],[Scale Bet]]</f>
        <v>150</v>
      </c>
    </row>
    <row r="252" spans="5:41" ht="16.5" customHeight="1" x14ac:dyDescent="0.25">
      <c r="E252" s="185">
        <v>45185</v>
      </c>
      <c r="F252" s="35">
        <v>0.72569444444444453</v>
      </c>
      <c r="G252" s="36" t="s">
        <v>157</v>
      </c>
      <c r="H252" s="36">
        <v>10</v>
      </c>
      <c r="I252" s="36">
        <v>16</v>
      </c>
      <c r="J252" s="36" t="s">
        <v>628</v>
      </c>
      <c r="K252" s="36" t="s">
        <v>40</v>
      </c>
      <c r="L252" s="165">
        <v>15</v>
      </c>
      <c r="M252" s="134" t="str">
        <f t="shared" si="39"/>
        <v/>
      </c>
      <c r="N252" s="36" t="str">
        <f t="shared" si="40"/>
        <v/>
      </c>
      <c r="O252" s="135" t="str">
        <f t="shared" si="41"/>
        <v/>
      </c>
      <c r="P252" s="186" t="str">
        <f t="shared" si="42"/>
        <v>OK</v>
      </c>
      <c r="Q252" s="187" t="str">
        <f t="shared" si="43"/>
        <v/>
      </c>
      <c r="R252" s="150">
        <v>3.2</v>
      </c>
      <c r="S252" s="187" t="str">
        <f t="shared" si="44"/>
        <v/>
      </c>
      <c r="T252" s="136" t="str">
        <f t="shared" si="45"/>
        <v>Carini</v>
      </c>
      <c r="U252" s="137" t="str">
        <f>IF(P252="","",IF(N252=1,"",IF(Q252="","",IF(Q252&lt;=100,100,IF(Table1[[#This Row],[Day]]="Wed",100,200)))))</f>
        <v/>
      </c>
      <c r="V252" s="137" t="str">
        <f t="shared" si="46"/>
        <v/>
      </c>
      <c r="W252" s="137" t="str">
        <f t="shared" si="47"/>
        <v/>
      </c>
      <c r="X252" s="133">
        <f>100</f>
        <v>100</v>
      </c>
      <c r="Y252" s="133">
        <f t="shared" si="48"/>
        <v>320</v>
      </c>
      <c r="Z252" s="133">
        <f t="shared" si="49"/>
        <v>220</v>
      </c>
      <c r="AA252" s="134" t="str">
        <f>TEXT(Table1[[#This Row],[Date]],"DDD")</f>
        <v>Sat</v>
      </c>
      <c r="AB252" s="133" t="str">
        <f>IF(OR(G252="Doomben",G252="Eagle Farm"),"Q",IF(AND(Q252&gt;1,Q252&lt;55,Table1[[#This Row],[Source]]="Nat"),"Nat OK",IF(AND(Table1[[#This Row],[Source]]&lt;&gt;"Nat",Q252&lt;55),"Poor &lt;55",IF(OR(G252="Randwick",G252="Flemington",G252="Caulfield",G252="Sandown Lake",G252="Sandown Hill"),"Best","ave"))))</f>
        <v>Best</v>
      </c>
      <c r="AC252" s="133" t="str">
        <f>IF(Q252="","",IF(AB252="Poor &lt;55",$AC$2*0.2%,IF(AND(AB252="Q",AA252&lt;&gt;"Wed"),$AC$2*0.4%,IF(AND(AB252="Q",AA252="Wed"),$AC$2*0.5%,IF(AND(AB252="Ave",U252=100),$AC$2*0.5%,IF(AND(AB252="ave",U252="",N252=1,AG252="Bush"),$AC$2*1%,IF(AND(AB252="ave",U252="",Q252&gt;100),$AC$2*1.3%,IF(AND(AB252="ave",U252=""),$AC$2*1.2%,IF(AND(AB252="Ave",U252=200),$AC$2*1%,IF(AND(AB252="Best",U252=200),$AC$2*1.5%,IF(AND(AB252="Best",U252="",K252&lt;&gt;"Pro Syd"),$AC$2*0.5%,IF(AND(AB252="Best",U252=""),$AC$2*1%,IF(AND(AB252="Best",U252=100,Table1[[#This Row],[State]]="NSW"),$AC$2*0.4%,IF(AND(AB252="Best",U252=100),$AC$2*1%,IF(Table1[[#This Row],[Adj]]="Nat OK",$AC$2*0.5%,"xxx")))))))))))))))</f>
        <v/>
      </c>
      <c r="AD252" s="133" t="str">
        <f t="shared" si="50"/>
        <v/>
      </c>
      <c r="AE252" s="133" t="str">
        <f t="shared" si="51"/>
        <v/>
      </c>
      <c r="AF252" s="133" t="str">
        <f>VLOOKUP(Table1[[#This Row],[Track]],$F$2672:$H$2715,2,FALSE)</f>
        <v>Vic</v>
      </c>
      <c r="AG252" s="133" t="str">
        <f>VLOOKUP(Table1[[#This Row],[Track]],$F$2672:$H$2715,3,FALSE)</f>
        <v>-</v>
      </c>
      <c r="AH252" s="133" t="str">
        <f>IF(Table1[[#This Row],[Date]]&lt;$AH$2,"",IF(Table1[[#This Row],[Date]]&lt;$AH$3,"Edge","Elite Combo"))</f>
        <v/>
      </c>
      <c r="AI252" s="218">
        <f>Table1[[#This Row],[Time]]</f>
        <v>0.72569444444444453</v>
      </c>
      <c r="AJ252" s="219" t="str">
        <f>Table1[[#This Row],[Track]]</f>
        <v>Flemington</v>
      </c>
      <c r="AK252" s="216">
        <f>Table1[[#This Row],[Race ]]</f>
        <v>10</v>
      </c>
      <c r="AL252" s="219">
        <f>Table1[[#This Row],[TAB]]</f>
        <v>16</v>
      </c>
      <c r="AM252" s="219" t="str">
        <f>Table1[[#This Row],[Selection]]</f>
        <v>Carini</v>
      </c>
      <c r="AN252" s="220" t="str">
        <f>Table1[[#This Row],[Sources]]</f>
        <v/>
      </c>
      <c r="AO252" s="219" t="str">
        <f>Table1[[#This Row],[Scale Bet]]</f>
        <v/>
      </c>
    </row>
    <row r="253" spans="5:41" ht="16.5" customHeight="1" x14ac:dyDescent="0.25">
      <c r="E253" s="185">
        <v>45185</v>
      </c>
      <c r="F253" s="35">
        <v>0.72569444444444453</v>
      </c>
      <c r="G253" s="36" t="s">
        <v>157</v>
      </c>
      <c r="H253" s="36">
        <v>10</v>
      </c>
      <c r="I253" s="36">
        <v>10</v>
      </c>
      <c r="J253" s="36" t="s">
        <v>618</v>
      </c>
      <c r="K253" s="36" t="s">
        <v>13</v>
      </c>
      <c r="L253" s="165">
        <v>13</v>
      </c>
      <c r="M253" s="134">
        <f t="shared" si="39"/>
        <v>13</v>
      </c>
      <c r="N253" s="36">
        <f t="shared" si="40"/>
        <v>1</v>
      </c>
      <c r="O253" s="135" t="str">
        <f t="shared" si="41"/>
        <v>Nat-13</v>
      </c>
      <c r="P253" s="186" t="str">
        <f t="shared" si="42"/>
        <v>OK</v>
      </c>
      <c r="Q253" s="187">
        <f t="shared" si="43"/>
        <v>52</v>
      </c>
      <c r="R253" s="150"/>
      <c r="S253" s="187" t="str">
        <f t="shared" si="44"/>
        <v/>
      </c>
      <c r="T253" s="136" t="str">
        <f t="shared" si="45"/>
        <v>Devoted</v>
      </c>
      <c r="U253" s="137" t="str">
        <f>IF(P253="","",IF(N253=1,"",IF(Q253="","",IF(Q253&lt;=100,100,IF(Table1[[#This Row],[Day]]="Wed",100,200)))))</f>
        <v/>
      </c>
      <c r="V253" s="137" t="str">
        <f t="shared" si="46"/>
        <v/>
      </c>
      <c r="W253" s="137" t="str">
        <f t="shared" si="47"/>
        <v/>
      </c>
      <c r="X253" s="133">
        <f>100</f>
        <v>100</v>
      </c>
      <c r="Y253" s="133" t="str">
        <f t="shared" si="48"/>
        <v/>
      </c>
      <c r="Z253" s="133">
        <f t="shared" si="49"/>
        <v>-100</v>
      </c>
      <c r="AA253" s="134" t="str">
        <f>TEXT(Table1[[#This Row],[Date]],"DDD")</f>
        <v>Sat</v>
      </c>
      <c r="AB253" s="133" t="str">
        <f>IF(OR(G253="Doomben",G253="Eagle Farm"),"Q",IF(AND(Q253&gt;1,Q253&lt;55,Table1[[#This Row],[Source]]="Nat"),"Nat OK",IF(AND(Table1[[#This Row],[Source]]&lt;&gt;"Nat",Q253&lt;55),"Poor &lt;55",IF(OR(G253="Randwick",G253="Flemington",G253="Caulfield",G253="Sandown Lake",G253="Sandown Hill"),"Best","ave"))))</f>
        <v>Nat OK</v>
      </c>
      <c r="AC253" s="133">
        <f>IF(Q253="","",IF(AB253="Poor &lt;55",$AC$2*0.2%,IF(AND(AB253="Q",AA253&lt;&gt;"Wed"),$AC$2*0.4%,IF(AND(AB253="Q",AA253="Wed"),$AC$2*0.5%,IF(AND(AB253="Ave",U253=100),$AC$2*0.5%,IF(AND(AB253="ave",U253="",N253=1,AG253="Bush"),$AC$2*1%,IF(AND(AB253="ave",U253="",Q253&gt;100),$AC$2*1.3%,IF(AND(AB253="ave",U253=""),$AC$2*1.2%,IF(AND(AB253="Ave",U253=200),$AC$2*1%,IF(AND(AB253="Best",U253=200),$AC$2*1.5%,IF(AND(AB253="Best",U253="",K253&lt;&gt;"Pro Syd"),$AC$2*0.5%,IF(AND(AB253="Best",U253=""),$AC$2*1%,IF(AND(AB253="Best",U253=100,Table1[[#This Row],[State]]="NSW"),$AC$2*0.4%,IF(AND(AB253="Best",U253=100),$AC$2*1%,IF(Table1[[#This Row],[Adj]]="Nat OK",$AC$2*0.5%,"xxx")))))))))))))))</f>
        <v>50</v>
      </c>
      <c r="AD253" s="133" t="str">
        <f t="shared" si="50"/>
        <v/>
      </c>
      <c r="AE253" s="133">
        <f t="shared" si="51"/>
        <v>-50</v>
      </c>
      <c r="AF253" s="133" t="str">
        <f>VLOOKUP(Table1[[#This Row],[Track]],$F$2672:$H$2715,2,FALSE)</f>
        <v>Vic</v>
      </c>
      <c r="AG253" s="133" t="str">
        <f>VLOOKUP(Table1[[#This Row],[Track]],$F$2672:$H$2715,3,FALSE)</f>
        <v>-</v>
      </c>
      <c r="AH253" s="133" t="str">
        <f>IF(Table1[[#This Row],[Date]]&lt;$AH$2,"",IF(Table1[[#This Row],[Date]]&lt;$AH$3,"Edge","Elite Combo"))</f>
        <v/>
      </c>
      <c r="AI253" s="218">
        <f>Table1[[#This Row],[Time]]</f>
        <v>0.72569444444444453</v>
      </c>
      <c r="AJ253" s="219" t="str">
        <f>Table1[[#This Row],[Track]]</f>
        <v>Flemington</v>
      </c>
      <c r="AK253" s="216">
        <f>Table1[[#This Row],[Race ]]</f>
        <v>10</v>
      </c>
      <c r="AL253" s="219">
        <f>Table1[[#This Row],[TAB]]</f>
        <v>10</v>
      </c>
      <c r="AM253" s="219" t="str">
        <f>Table1[[#This Row],[Selection]]</f>
        <v>Devoted</v>
      </c>
      <c r="AN253" s="220" t="str">
        <f>Table1[[#This Row],[Sources]]</f>
        <v>Nat-13</v>
      </c>
      <c r="AO253" s="219">
        <f>Table1[[#This Row],[Scale Bet]]</f>
        <v>50</v>
      </c>
    </row>
    <row r="254" spans="5:41" ht="16.5" customHeight="1" x14ac:dyDescent="0.25">
      <c r="E254" s="185">
        <v>45192</v>
      </c>
      <c r="F254" s="35">
        <v>0.50694444444444442</v>
      </c>
      <c r="G254" s="36" t="s">
        <v>201</v>
      </c>
      <c r="H254" s="36">
        <v>1</v>
      </c>
      <c r="I254" s="36">
        <v>3</v>
      </c>
      <c r="J254" s="36" t="s">
        <v>856</v>
      </c>
      <c r="K254" s="36" t="s">
        <v>13</v>
      </c>
      <c r="L254" s="165">
        <v>13</v>
      </c>
      <c r="M254" s="134">
        <f t="shared" si="39"/>
        <v>13</v>
      </c>
      <c r="N254" s="36">
        <f t="shared" si="40"/>
        <v>1</v>
      </c>
      <c r="O254" s="135" t="str">
        <f t="shared" si="41"/>
        <v>Nat-13</v>
      </c>
      <c r="P254" s="186" t="str">
        <f t="shared" si="42"/>
        <v>OK</v>
      </c>
      <c r="Q254" s="187">
        <f t="shared" si="43"/>
        <v>52</v>
      </c>
      <c r="R254" s="150">
        <v>2</v>
      </c>
      <c r="S254" s="187">
        <f t="shared" si="44"/>
        <v>104</v>
      </c>
      <c r="T254" s="136" t="str">
        <f t="shared" si="45"/>
        <v>Shock Em Ova</v>
      </c>
      <c r="U254" s="137" t="str">
        <f>IF(P254="","",IF(N254=1,"",IF(Q254="","",IF(Q254&lt;=100,100,IF(Table1[[#This Row],[Day]]="Wed",100,200)))))</f>
        <v/>
      </c>
      <c r="V254" s="137" t="str">
        <f t="shared" si="46"/>
        <v/>
      </c>
      <c r="W254" s="137" t="str">
        <f t="shared" si="47"/>
        <v/>
      </c>
      <c r="X254" s="133">
        <f>100</f>
        <v>100</v>
      </c>
      <c r="Y254" s="133">
        <f t="shared" si="48"/>
        <v>200</v>
      </c>
      <c r="Z254" s="133">
        <f t="shared" si="49"/>
        <v>100</v>
      </c>
      <c r="AA254" s="134" t="str">
        <f>TEXT(Table1[[#This Row],[Date]],"DDD")</f>
        <v>Sat</v>
      </c>
      <c r="AB254" s="133" t="str">
        <f>IF(OR(G254="Doomben",G254="Eagle Farm"),"Q",IF(AND(Q254&gt;1,Q254&lt;55,Table1[[#This Row],[Source]]="Nat"),"Nat OK",IF(AND(Table1[[#This Row],[Source]]&lt;&gt;"Nat",Q254&lt;55),"Poor &lt;55",IF(OR(G254="Randwick",G254="Flemington",G254="Caulfield",G254="Sandown Lake",G254="Sandown Hill"),"Best","ave"))))</f>
        <v>Nat OK</v>
      </c>
      <c r="AC254" s="133">
        <f>IF(Q254="","",IF(AB254="Poor &lt;55",$AC$2*0.2%,IF(AND(AB254="Q",AA254&lt;&gt;"Wed"),$AC$2*0.4%,IF(AND(AB254="Q",AA254="Wed"),$AC$2*0.5%,IF(AND(AB254="Ave",U254=100),$AC$2*0.5%,IF(AND(AB254="ave",U254="",N254=1,AG254="Bush"),$AC$2*1%,IF(AND(AB254="ave",U254="",Q254&gt;100),$AC$2*1.3%,IF(AND(AB254="ave",U254=""),$AC$2*1.2%,IF(AND(AB254="Ave",U254=200),$AC$2*1%,IF(AND(AB254="Best",U254=200),$AC$2*1.5%,IF(AND(AB254="Best",U254="",K254&lt;&gt;"Pro Syd"),$AC$2*0.5%,IF(AND(AB254="Best",U254=""),$AC$2*1%,IF(AND(AB254="Best",U254=100,Table1[[#This Row],[State]]="NSW"),$AC$2*0.4%,IF(AND(AB254="Best",U254=100),$AC$2*1%,IF(Table1[[#This Row],[Adj]]="Nat OK",$AC$2*0.5%,"xxx")))))))))))))))</f>
        <v>50</v>
      </c>
      <c r="AD254" s="133">
        <f t="shared" si="50"/>
        <v>100</v>
      </c>
      <c r="AE254" s="133">
        <f t="shared" si="51"/>
        <v>50</v>
      </c>
      <c r="AF254" s="133" t="str">
        <f>VLOOKUP(Table1[[#This Row],[Track]],$F$2672:$H$2715,2,FALSE)</f>
        <v>Vic</v>
      </c>
      <c r="AG254" s="133" t="str">
        <f>VLOOKUP(Table1[[#This Row],[Track]],$F$2672:$H$2715,3,FALSE)</f>
        <v>-</v>
      </c>
      <c r="AH254" s="133" t="str">
        <f>IF(Table1[[#This Row],[Date]]&lt;$AH$2,"",IF(Table1[[#This Row],[Date]]&lt;$AH$3,"Edge","Elite Combo"))</f>
        <v/>
      </c>
      <c r="AI254" s="218">
        <f>Table1[[#This Row],[Time]]</f>
        <v>0.50694444444444442</v>
      </c>
      <c r="AJ254" s="219" t="str">
        <f>Table1[[#This Row],[Track]]</f>
        <v>Caulfield</v>
      </c>
      <c r="AK254" s="216">
        <f>Table1[[#This Row],[Race ]]</f>
        <v>1</v>
      </c>
      <c r="AL254" s="219">
        <f>Table1[[#This Row],[TAB]]</f>
        <v>3</v>
      </c>
      <c r="AM254" s="219" t="str">
        <f>Table1[[#This Row],[Selection]]</f>
        <v>Shock Em Ova</v>
      </c>
      <c r="AN254" s="220" t="str">
        <f>Table1[[#This Row],[Sources]]</f>
        <v>Nat-13</v>
      </c>
      <c r="AO254" s="219">
        <f>Table1[[#This Row],[Scale Bet]]</f>
        <v>50</v>
      </c>
    </row>
    <row r="255" spans="5:41" ht="16.5" customHeight="1" x14ac:dyDescent="0.25">
      <c r="E255" s="185">
        <v>45192</v>
      </c>
      <c r="F255" s="35">
        <v>0.52777777777777779</v>
      </c>
      <c r="G255" s="36" t="s">
        <v>201</v>
      </c>
      <c r="H255" s="36">
        <v>2</v>
      </c>
      <c r="I255" s="36">
        <v>2</v>
      </c>
      <c r="J255" s="36" t="s">
        <v>194</v>
      </c>
      <c r="K255" s="36" t="s">
        <v>13</v>
      </c>
      <c r="L255" s="165">
        <v>16</v>
      </c>
      <c r="M255" s="134">
        <f t="shared" si="39"/>
        <v>16</v>
      </c>
      <c r="N255" s="36">
        <f t="shared" si="40"/>
        <v>1</v>
      </c>
      <c r="O255" s="135" t="str">
        <f t="shared" si="41"/>
        <v>Nat-16</v>
      </c>
      <c r="P255" s="186" t="str">
        <f t="shared" si="42"/>
        <v>OK</v>
      </c>
      <c r="Q255" s="187">
        <f t="shared" si="43"/>
        <v>64</v>
      </c>
      <c r="R255" s="150">
        <v>2.4</v>
      </c>
      <c r="S255" s="187">
        <f t="shared" si="44"/>
        <v>153.6</v>
      </c>
      <c r="T255" s="136" t="str">
        <f t="shared" si="45"/>
        <v>First Immortal</v>
      </c>
      <c r="U255" s="137" t="str">
        <f>IF(P255="","",IF(N255=1,"",IF(Q255="","",IF(Q255&lt;=100,100,IF(Table1[[#This Row],[Day]]="Wed",100,200)))))</f>
        <v/>
      </c>
      <c r="V255" s="137" t="str">
        <f t="shared" si="46"/>
        <v/>
      </c>
      <c r="W255" s="137" t="str">
        <f t="shared" si="47"/>
        <v/>
      </c>
      <c r="X255" s="133">
        <f>100</f>
        <v>100</v>
      </c>
      <c r="Y255" s="133">
        <f t="shared" si="48"/>
        <v>240</v>
      </c>
      <c r="Z255" s="133">
        <f t="shared" si="49"/>
        <v>140</v>
      </c>
      <c r="AA255" s="134" t="str">
        <f>TEXT(Table1[[#This Row],[Date]],"DDD")</f>
        <v>Sat</v>
      </c>
      <c r="AB255" s="133" t="str">
        <f>IF(OR(G255="Doomben",G255="Eagle Farm"),"Q",IF(AND(Q255&gt;1,Q255&lt;55,Table1[[#This Row],[Source]]="Nat"),"Nat OK",IF(AND(Table1[[#This Row],[Source]]&lt;&gt;"Nat",Q255&lt;55),"Poor &lt;55",IF(OR(G255="Randwick",G255="Flemington",G255="Caulfield",G255="Sandown Lake",G255="Sandown Hill"),"Best","ave"))))</f>
        <v>Best</v>
      </c>
      <c r="AC255" s="133">
        <f>IF(Q255="","",IF(AB255="Poor &lt;55",$AC$2*0.2%,IF(AND(AB255="Q",AA255&lt;&gt;"Wed"),$AC$2*0.4%,IF(AND(AB255="Q",AA255="Wed"),$AC$2*0.5%,IF(AND(AB255="Ave",U255=100),$AC$2*0.5%,IF(AND(AB255="ave",U255="",N255=1,AG255="Bush"),$AC$2*1%,IF(AND(AB255="ave",U255="",Q255&gt;100),$AC$2*1.3%,IF(AND(AB255="ave",U255=""),$AC$2*1.2%,IF(AND(AB255="Ave",U255=200),$AC$2*1%,IF(AND(AB255="Best",U255=200),$AC$2*1.5%,IF(AND(AB255="Best",U255="",K255&lt;&gt;"Pro Syd"),$AC$2*0.5%,IF(AND(AB255="Best",U255=""),$AC$2*1%,IF(AND(AB255="Best",U255=100,Table1[[#This Row],[State]]="NSW"),$AC$2*0.4%,IF(AND(AB255="Best",U255=100),$AC$2*1%,IF(Table1[[#This Row],[Adj]]="Nat OK",$AC$2*0.5%,"xxx")))))))))))))))</f>
        <v>50</v>
      </c>
      <c r="AD255" s="133">
        <f t="shared" si="50"/>
        <v>120</v>
      </c>
      <c r="AE255" s="133">
        <f t="shared" si="51"/>
        <v>70</v>
      </c>
      <c r="AF255" s="133" t="str">
        <f>VLOOKUP(Table1[[#This Row],[Track]],$F$2672:$H$2715,2,FALSE)</f>
        <v>Vic</v>
      </c>
      <c r="AG255" s="133" t="str">
        <f>VLOOKUP(Table1[[#This Row],[Track]],$F$2672:$H$2715,3,FALSE)</f>
        <v>-</v>
      </c>
      <c r="AH255" s="133" t="str">
        <f>IF(Table1[[#This Row],[Date]]&lt;$AH$2,"",IF(Table1[[#This Row],[Date]]&lt;$AH$3,"Edge","Elite Combo"))</f>
        <v/>
      </c>
      <c r="AI255" s="218">
        <f>Table1[[#This Row],[Time]]</f>
        <v>0.52777777777777779</v>
      </c>
      <c r="AJ255" s="219" t="str">
        <f>Table1[[#This Row],[Track]]</f>
        <v>Caulfield</v>
      </c>
      <c r="AK255" s="216">
        <f>Table1[[#This Row],[Race ]]</f>
        <v>2</v>
      </c>
      <c r="AL255" s="219">
        <f>Table1[[#This Row],[TAB]]</f>
        <v>2</v>
      </c>
      <c r="AM255" s="219" t="str">
        <f>Table1[[#This Row],[Selection]]</f>
        <v>First Immortal</v>
      </c>
      <c r="AN255" s="220" t="str">
        <f>Table1[[#This Row],[Sources]]</f>
        <v>Nat-16</v>
      </c>
      <c r="AO255" s="219">
        <f>Table1[[#This Row],[Scale Bet]]</f>
        <v>50</v>
      </c>
    </row>
    <row r="256" spans="5:41" ht="16.5" customHeight="1" x14ac:dyDescent="0.25">
      <c r="E256" s="185">
        <v>45192</v>
      </c>
      <c r="F256" s="35">
        <v>0.54166666666666663</v>
      </c>
      <c r="G256" s="36" t="s">
        <v>17</v>
      </c>
      <c r="H256" s="36">
        <v>3</v>
      </c>
      <c r="I256" s="36">
        <v>9</v>
      </c>
      <c r="J256" s="36" t="s">
        <v>629</v>
      </c>
      <c r="K256" s="36" t="s">
        <v>1</v>
      </c>
      <c r="L256" s="165">
        <v>11.000000000000002</v>
      </c>
      <c r="M256" s="134">
        <f t="shared" si="39"/>
        <v>41</v>
      </c>
      <c r="N256" s="36">
        <f t="shared" si="40"/>
        <v>3</v>
      </c>
      <c r="O256" s="135" t="str">
        <f t="shared" si="41"/>
        <v>E4-11/Edge-15/Nat-15</v>
      </c>
      <c r="P256" s="186" t="str">
        <f t="shared" si="42"/>
        <v>OK</v>
      </c>
      <c r="Q256" s="187">
        <f t="shared" si="43"/>
        <v>164</v>
      </c>
      <c r="R256" s="150"/>
      <c r="S256" s="187" t="str">
        <f t="shared" si="44"/>
        <v/>
      </c>
      <c r="T256" s="136" t="str">
        <f t="shared" si="45"/>
        <v>Howgoodareyou</v>
      </c>
      <c r="U256" s="137">
        <f>IF(P256="","",IF(N256=1,"",IF(Q256="","",IF(Q256&lt;=100,100,IF(Table1[[#This Row],[Day]]="Wed",100,200)))))</f>
        <v>200</v>
      </c>
      <c r="V256" s="137" t="str">
        <f t="shared" si="46"/>
        <v/>
      </c>
      <c r="W256" s="137">
        <f t="shared" si="47"/>
        <v>-200</v>
      </c>
      <c r="X256" s="133">
        <f>100</f>
        <v>100</v>
      </c>
      <c r="Y256" s="133" t="str">
        <f t="shared" si="48"/>
        <v/>
      </c>
      <c r="Z256" s="133">
        <f t="shared" si="49"/>
        <v>-100</v>
      </c>
      <c r="AA256" s="134" t="str">
        <f>TEXT(Table1[[#This Row],[Date]],"DDD")</f>
        <v>Sat</v>
      </c>
      <c r="AB256" s="133" t="str">
        <f>IF(OR(G256="Doomben",G256="Eagle Farm"),"Q",IF(AND(Q256&gt;1,Q256&lt;55,Table1[[#This Row],[Source]]="Nat"),"Nat OK",IF(AND(Table1[[#This Row],[Source]]&lt;&gt;"Nat",Q256&lt;55),"Poor &lt;55",IF(OR(G256="Randwick",G256="Flemington",G256="Caulfield",G256="Sandown Lake",G256="Sandown Hill"),"Best","ave"))))</f>
        <v>ave</v>
      </c>
      <c r="AC256" s="133">
        <f>IF(Q256="","",IF(AB256="Poor &lt;55",$AC$2*0.2%,IF(AND(AB256="Q",AA256&lt;&gt;"Wed"),$AC$2*0.4%,IF(AND(AB256="Q",AA256="Wed"),$AC$2*0.5%,IF(AND(AB256="Ave",U256=100),$AC$2*0.5%,IF(AND(AB256="ave",U256="",N256=1,AG256="Bush"),$AC$2*1%,IF(AND(AB256="ave",U256="",Q256&gt;100),$AC$2*1.3%,IF(AND(AB256="ave",U256=""),$AC$2*1.2%,IF(AND(AB256="Ave",U256=200),$AC$2*1%,IF(AND(AB256="Best",U256=200),$AC$2*1.5%,IF(AND(AB256="Best",U256="",K256&lt;&gt;"Pro Syd"),$AC$2*0.5%,IF(AND(AB256="Best",U256=""),$AC$2*1%,IF(AND(AB256="Best",U256=100,Table1[[#This Row],[State]]="NSW"),$AC$2*0.4%,IF(AND(AB256="Best",U256=100),$AC$2*1%,IF(Table1[[#This Row],[Adj]]="Nat OK",$AC$2*0.5%,"xxx")))))))))))))))</f>
        <v>100</v>
      </c>
      <c r="AD256" s="133" t="str">
        <f t="shared" si="50"/>
        <v/>
      </c>
      <c r="AE256" s="133">
        <f t="shared" si="51"/>
        <v>-100</v>
      </c>
      <c r="AF256" s="133" t="str">
        <f>VLOOKUP(Table1[[#This Row],[Track]],$F$2672:$H$2715,2,FALSE)</f>
        <v>NSW</v>
      </c>
      <c r="AG256" s="133" t="str">
        <f>VLOOKUP(Table1[[#This Row],[Track]],$F$2672:$H$2715,3,FALSE)</f>
        <v>-</v>
      </c>
      <c r="AH256" s="133" t="str">
        <f>IF(Table1[[#This Row],[Date]]&lt;$AH$2,"",IF(Table1[[#This Row],[Date]]&lt;$AH$3,"Edge","Elite Combo"))</f>
        <v/>
      </c>
      <c r="AI256" s="218">
        <f>Table1[[#This Row],[Time]]</f>
        <v>0.54166666666666663</v>
      </c>
      <c r="AJ256" s="219" t="str">
        <f>Table1[[#This Row],[Track]]</f>
        <v>Rosehill</v>
      </c>
      <c r="AK256" s="216">
        <f>Table1[[#This Row],[Race ]]</f>
        <v>3</v>
      </c>
      <c r="AL256" s="219">
        <f>Table1[[#This Row],[TAB]]</f>
        <v>9</v>
      </c>
      <c r="AM256" s="219" t="str">
        <f>Table1[[#This Row],[Selection]]</f>
        <v>Howgoodareyou</v>
      </c>
      <c r="AN256" s="220" t="str">
        <f>Table1[[#This Row],[Sources]]</f>
        <v>E4-11/Edge-15/Nat-15</v>
      </c>
      <c r="AO256" s="219">
        <f>Table1[[#This Row],[Scale Bet]]</f>
        <v>100</v>
      </c>
    </row>
    <row r="257" spans="5:41" ht="16.5" customHeight="1" x14ac:dyDescent="0.25">
      <c r="E257" s="185">
        <v>45192</v>
      </c>
      <c r="F257" s="35">
        <v>0.54166666666666663</v>
      </c>
      <c r="G257" s="36" t="s">
        <v>17</v>
      </c>
      <c r="H257" s="36">
        <v>3</v>
      </c>
      <c r="I257" s="36">
        <v>9</v>
      </c>
      <c r="J257" s="36" t="s">
        <v>629</v>
      </c>
      <c r="K257" s="36" t="s">
        <v>40</v>
      </c>
      <c r="L257" s="165">
        <v>15</v>
      </c>
      <c r="M257" s="134" t="str">
        <f t="shared" si="39"/>
        <v/>
      </c>
      <c r="N257" s="36" t="str">
        <f t="shared" si="40"/>
        <v/>
      </c>
      <c r="O257" s="135" t="str">
        <f t="shared" si="41"/>
        <v/>
      </c>
      <c r="P257" s="186" t="str">
        <f t="shared" si="42"/>
        <v>OK</v>
      </c>
      <c r="Q257" s="187" t="str">
        <f t="shared" si="43"/>
        <v/>
      </c>
      <c r="R257" s="150"/>
      <c r="S257" s="187" t="str">
        <f t="shared" si="44"/>
        <v/>
      </c>
      <c r="T257" s="136" t="str">
        <f t="shared" si="45"/>
        <v>Howgoodareyou</v>
      </c>
      <c r="U257" s="137" t="str">
        <f>IF(P257="","",IF(N257=1,"",IF(Q257="","",IF(Q257&lt;=100,100,IF(Table1[[#This Row],[Day]]="Wed",100,200)))))</f>
        <v/>
      </c>
      <c r="V257" s="137" t="str">
        <f t="shared" si="46"/>
        <v/>
      </c>
      <c r="W257" s="137" t="str">
        <f t="shared" si="47"/>
        <v/>
      </c>
      <c r="X257" s="133">
        <f>100</f>
        <v>100</v>
      </c>
      <c r="Y257" s="133" t="str">
        <f t="shared" si="48"/>
        <v/>
      </c>
      <c r="Z257" s="133">
        <f t="shared" si="49"/>
        <v>-100</v>
      </c>
      <c r="AA257" s="134" t="str">
        <f>TEXT(Table1[[#This Row],[Date]],"DDD")</f>
        <v>Sat</v>
      </c>
      <c r="AB257" s="133" t="str">
        <f>IF(OR(G257="Doomben",G257="Eagle Farm"),"Q",IF(AND(Q257&gt;1,Q257&lt;55,Table1[[#This Row],[Source]]="Nat"),"Nat OK",IF(AND(Table1[[#This Row],[Source]]&lt;&gt;"Nat",Q257&lt;55),"Poor &lt;55",IF(OR(G257="Randwick",G257="Flemington",G257="Caulfield",G257="Sandown Lake",G257="Sandown Hill"),"Best","ave"))))</f>
        <v>ave</v>
      </c>
      <c r="AC257" s="133" t="str">
        <f>IF(Q257="","",IF(AB257="Poor &lt;55",$AC$2*0.2%,IF(AND(AB257="Q",AA257&lt;&gt;"Wed"),$AC$2*0.4%,IF(AND(AB257="Q",AA257="Wed"),$AC$2*0.5%,IF(AND(AB257="Ave",U257=100),$AC$2*0.5%,IF(AND(AB257="ave",U257="",N257=1,AG257="Bush"),$AC$2*1%,IF(AND(AB257="ave",U257="",Q257&gt;100),$AC$2*1.3%,IF(AND(AB257="ave",U257=""),$AC$2*1.2%,IF(AND(AB257="Ave",U257=200),$AC$2*1%,IF(AND(AB257="Best",U257=200),$AC$2*1.5%,IF(AND(AB257="Best",U257="",K257&lt;&gt;"Pro Syd"),$AC$2*0.5%,IF(AND(AB257="Best",U257=""),$AC$2*1%,IF(AND(AB257="Best",U257=100,Table1[[#This Row],[State]]="NSW"),$AC$2*0.4%,IF(AND(AB257="Best",U257=100),$AC$2*1%,IF(Table1[[#This Row],[Adj]]="Nat OK",$AC$2*0.5%,"xxx")))))))))))))))</f>
        <v/>
      </c>
      <c r="AD257" s="133" t="str">
        <f t="shared" si="50"/>
        <v/>
      </c>
      <c r="AE257" s="133" t="str">
        <f t="shared" si="51"/>
        <v/>
      </c>
      <c r="AF257" s="133" t="str">
        <f>VLOOKUP(Table1[[#This Row],[Track]],$F$2672:$H$2715,2,FALSE)</f>
        <v>NSW</v>
      </c>
      <c r="AG257" s="133" t="str">
        <f>VLOOKUP(Table1[[#This Row],[Track]],$F$2672:$H$2715,3,FALSE)</f>
        <v>-</v>
      </c>
      <c r="AH257" s="133" t="str">
        <f>IF(Table1[[#This Row],[Date]]&lt;$AH$2,"",IF(Table1[[#This Row],[Date]]&lt;$AH$3,"Edge","Elite Combo"))</f>
        <v/>
      </c>
      <c r="AI257" s="218">
        <f>Table1[[#This Row],[Time]]</f>
        <v>0.54166666666666663</v>
      </c>
      <c r="AJ257" s="219" t="str">
        <f>Table1[[#This Row],[Track]]</f>
        <v>Rosehill</v>
      </c>
      <c r="AK257" s="216">
        <f>Table1[[#This Row],[Race ]]</f>
        <v>3</v>
      </c>
      <c r="AL257" s="219">
        <f>Table1[[#This Row],[TAB]]</f>
        <v>9</v>
      </c>
      <c r="AM257" s="219" t="str">
        <f>Table1[[#This Row],[Selection]]</f>
        <v>Howgoodareyou</v>
      </c>
      <c r="AN257" s="220" t="str">
        <f>Table1[[#This Row],[Sources]]</f>
        <v/>
      </c>
      <c r="AO257" s="219" t="str">
        <f>Table1[[#This Row],[Scale Bet]]</f>
        <v/>
      </c>
    </row>
    <row r="258" spans="5:41" ht="16.5" customHeight="1" x14ac:dyDescent="0.25">
      <c r="E258" s="185">
        <v>45192</v>
      </c>
      <c r="F258" s="35">
        <v>0.54166666666666663</v>
      </c>
      <c r="G258" s="36" t="s">
        <v>17</v>
      </c>
      <c r="H258" s="36">
        <v>3</v>
      </c>
      <c r="I258" s="36">
        <v>9</v>
      </c>
      <c r="J258" s="36" t="s">
        <v>629</v>
      </c>
      <c r="K258" s="36" t="s">
        <v>13</v>
      </c>
      <c r="L258" s="165">
        <v>15</v>
      </c>
      <c r="M258" s="134" t="str">
        <f t="shared" si="39"/>
        <v/>
      </c>
      <c r="N258" s="36" t="str">
        <f t="shared" si="40"/>
        <v/>
      </c>
      <c r="O258" s="135" t="str">
        <f t="shared" si="41"/>
        <v/>
      </c>
      <c r="P258" s="186" t="str">
        <f t="shared" si="42"/>
        <v>OK</v>
      </c>
      <c r="Q258" s="187" t="str">
        <f t="shared" si="43"/>
        <v/>
      </c>
      <c r="R258" s="150"/>
      <c r="S258" s="187" t="str">
        <f t="shared" si="44"/>
        <v/>
      </c>
      <c r="T258" s="136" t="str">
        <f t="shared" si="45"/>
        <v>Howgoodareyou</v>
      </c>
      <c r="U258" s="137" t="str">
        <f>IF(P258="","",IF(N258=1,"",IF(Q258="","",IF(Q258&lt;=100,100,IF(Table1[[#This Row],[Day]]="Wed",100,200)))))</f>
        <v/>
      </c>
      <c r="V258" s="137" t="str">
        <f t="shared" si="46"/>
        <v/>
      </c>
      <c r="W258" s="137" t="str">
        <f t="shared" si="47"/>
        <v/>
      </c>
      <c r="X258" s="133">
        <f>100</f>
        <v>100</v>
      </c>
      <c r="Y258" s="133" t="str">
        <f t="shared" si="48"/>
        <v/>
      </c>
      <c r="Z258" s="133">
        <f t="shared" si="49"/>
        <v>-100</v>
      </c>
      <c r="AA258" s="134" t="str">
        <f>TEXT(Table1[[#This Row],[Date]],"DDD")</f>
        <v>Sat</v>
      </c>
      <c r="AB258" s="133" t="str">
        <f>IF(OR(G258="Doomben",G258="Eagle Farm"),"Q",IF(AND(Q258&gt;1,Q258&lt;55,Table1[[#This Row],[Source]]="Nat"),"Nat OK",IF(AND(Table1[[#This Row],[Source]]&lt;&gt;"Nat",Q258&lt;55),"Poor &lt;55",IF(OR(G258="Randwick",G258="Flemington",G258="Caulfield",G258="Sandown Lake",G258="Sandown Hill"),"Best","ave"))))</f>
        <v>ave</v>
      </c>
      <c r="AC258" s="133" t="str">
        <f>IF(Q258="","",IF(AB258="Poor &lt;55",$AC$2*0.2%,IF(AND(AB258="Q",AA258&lt;&gt;"Wed"),$AC$2*0.4%,IF(AND(AB258="Q",AA258="Wed"),$AC$2*0.5%,IF(AND(AB258="Ave",U258=100),$AC$2*0.5%,IF(AND(AB258="ave",U258="",N258=1,AG258="Bush"),$AC$2*1%,IF(AND(AB258="ave",U258="",Q258&gt;100),$AC$2*1.3%,IF(AND(AB258="ave",U258=""),$AC$2*1.2%,IF(AND(AB258="Ave",U258=200),$AC$2*1%,IF(AND(AB258="Best",U258=200),$AC$2*1.5%,IF(AND(AB258="Best",U258="",K258&lt;&gt;"Pro Syd"),$AC$2*0.5%,IF(AND(AB258="Best",U258=""),$AC$2*1%,IF(AND(AB258="Best",U258=100,Table1[[#This Row],[State]]="NSW"),$AC$2*0.4%,IF(AND(AB258="Best",U258=100),$AC$2*1%,IF(Table1[[#This Row],[Adj]]="Nat OK",$AC$2*0.5%,"xxx")))))))))))))))</f>
        <v/>
      </c>
      <c r="AD258" s="133" t="str">
        <f t="shared" si="50"/>
        <v/>
      </c>
      <c r="AE258" s="133" t="str">
        <f t="shared" si="51"/>
        <v/>
      </c>
      <c r="AF258" s="133" t="str">
        <f>VLOOKUP(Table1[[#This Row],[Track]],$F$2672:$H$2715,2,FALSE)</f>
        <v>NSW</v>
      </c>
      <c r="AG258" s="133" t="str">
        <f>VLOOKUP(Table1[[#This Row],[Track]],$F$2672:$H$2715,3,FALSE)</f>
        <v>-</v>
      </c>
      <c r="AH258" s="133" t="str">
        <f>IF(Table1[[#This Row],[Date]]&lt;$AH$2,"",IF(Table1[[#This Row],[Date]]&lt;$AH$3,"Edge","Elite Combo"))</f>
        <v/>
      </c>
      <c r="AI258" s="218">
        <f>Table1[[#This Row],[Time]]</f>
        <v>0.54166666666666663</v>
      </c>
      <c r="AJ258" s="219" t="str">
        <f>Table1[[#This Row],[Track]]</f>
        <v>Rosehill</v>
      </c>
      <c r="AK258" s="216">
        <f>Table1[[#This Row],[Race ]]</f>
        <v>3</v>
      </c>
      <c r="AL258" s="219">
        <f>Table1[[#This Row],[TAB]]</f>
        <v>9</v>
      </c>
      <c r="AM258" s="219" t="str">
        <f>Table1[[#This Row],[Selection]]</f>
        <v>Howgoodareyou</v>
      </c>
      <c r="AN258" s="220" t="str">
        <f>Table1[[#This Row],[Sources]]</f>
        <v/>
      </c>
      <c r="AO258" s="219" t="str">
        <f>Table1[[#This Row],[Scale Bet]]</f>
        <v/>
      </c>
    </row>
    <row r="259" spans="5:41" ht="16.5" customHeight="1" x14ac:dyDescent="0.25">
      <c r="E259" s="185">
        <v>45192</v>
      </c>
      <c r="F259" s="35">
        <v>0.54166666666666663</v>
      </c>
      <c r="G259" s="36" t="s">
        <v>17</v>
      </c>
      <c r="H259" s="36">
        <v>3</v>
      </c>
      <c r="I259" s="36">
        <v>8</v>
      </c>
      <c r="J259" s="36" t="s">
        <v>644</v>
      </c>
      <c r="K259" s="36" t="s">
        <v>60</v>
      </c>
      <c r="L259" s="165">
        <v>15</v>
      </c>
      <c r="M259" s="134">
        <f t="shared" si="39"/>
        <v>15</v>
      </c>
      <c r="N259" s="36">
        <f t="shared" si="40"/>
        <v>1</v>
      </c>
      <c r="O259" s="135" t="str">
        <f t="shared" si="41"/>
        <v>Pro Syd-15</v>
      </c>
      <c r="P259" s="186" t="str">
        <f t="shared" si="42"/>
        <v>OK</v>
      </c>
      <c r="Q259" s="187">
        <f t="shared" si="43"/>
        <v>60</v>
      </c>
      <c r="R259" s="150">
        <v>2.7</v>
      </c>
      <c r="S259" s="187">
        <f t="shared" si="44"/>
        <v>162</v>
      </c>
      <c r="T259" s="136" t="str">
        <f t="shared" si="45"/>
        <v>Marquess</v>
      </c>
      <c r="U259" s="137" t="str">
        <f>IF(P259="","",IF(N259=1,"",IF(Q259="","",IF(Q259&lt;=100,100,IF(Table1[[#This Row],[Day]]="Wed",100,200)))))</f>
        <v/>
      </c>
      <c r="V259" s="137" t="str">
        <f t="shared" si="46"/>
        <v/>
      </c>
      <c r="W259" s="137" t="str">
        <f t="shared" si="47"/>
        <v/>
      </c>
      <c r="X259" s="133">
        <f>100</f>
        <v>100</v>
      </c>
      <c r="Y259" s="133">
        <f t="shared" si="48"/>
        <v>270</v>
      </c>
      <c r="Z259" s="133">
        <f t="shared" si="49"/>
        <v>170</v>
      </c>
      <c r="AA259" s="134" t="str">
        <f>TEXT(Table1[[#This Row],[Date]],"DDD")</f>
        <v>Sat</v>
      </c>
      <c r="AB259" s="133" t="str">
        <f>IF(OR(G259="Doomben",G259="Eagle Farm"),"Q",IF(AND(Q259&gt;1,Q259&lt;55,Table1[[#This Row],[Source]]="Nat"),"Nat OK",IF(AND(Table1[[#This Row],[Source]]&lt;&gt;"Nat",Q259&lt;55),"Poor &lt;55",IF(OR(G259="Randwick",G259="Flemington",G259="Caulfield",G259="Sandown Lake",G259="Sandown Hill"),"Best","ave"))))</f>
        <v>ave</v>
      </c>
      <c r="AC259" s="133">
        <f>IF(Q259="","",IF(AB259="Poor &lt;55",$AC$2*0.2%,IF(AND(AB259="Q",AA259&lt;&gt;"Wed"),$AC$2*0.4%,IF(AND(AB259="Q",AA259="Wed"),$AC$2*0.5%,IF(AND(AB259="Ave",U259=100),$AC$2*0.5%,IF(AND(AB259="ave",U259="",N259=1,AG259="Bush"),$AC$2*1%,IF(AND(AB259="ave",U259="",Q259&gt;100),$AC$2*1.3%,IF(AND(AB259="ave",U259=""),$AC$2*1.2%,IF(AND(AB259="Ave",U259=200),$AC$2*1%,IF(AND(AB259="Best",U259=200),$AC$2*1.5%,IF(AND(AB259="Best",U259="",K259&lt;&gt;"Pro Syd"),$AC$2*0.5%,IF(AND(AB259="Best",U259=""),$AC$2*1%,IF(AND(AB259="Best",U259=100,Table1[[#This Row],[State]]="NSW"),$AC$2*0.4%,IF(AND(AB259="Best",U259=100),$AC$2*1%,IF(Table1[[#This Row],[Adj]]="Nat OK",$AC$2*0.5%,"xxx")))))))))))))))</f>
        <v>120</v>
      </c>
      <c r="AD259" s="133">
        <f t="shared" si="50"/>
        <v>324</v>
      </c>
      <c r="AE259" s="133">
        <f t="shared" si="51"/>
        <v>204</v>
      </c>
      <c r="AF259" s="133" t="str">
        <f>VLOOKUP(Table1[[#This Row],[Track]],$F$2672:$H$2715,2,FALSE)</f>
        <v>NSW</v>
      </c>
      <c r="AG259" s="133" t="str">
        <f>VLOOKUP(Table1[[#This Row],[Track]],$F$2672:$H$2715,3,FALSE)</f>
        <v>-</v>
      </c>
      <c r="AH259" s="133" t="str">
        <f>IF(Table1[[#This Row],[Date]]&lt;$AH$2,"",IF(Table1[[#This Row],[Date]]&lt;$AH$3,"Edge","Elite Combo"))</f>
        <v/>
      </c>
      <c r="AI259" s="218">
        <f>Table1[[#This Row],[Time]]</f>
        <v>0.54166666666666663</v>
      </c>
      <c r="AJ259" s="219" t="str">
        <f>Table1[[#This Row],[Track]]</f>
        <v>Rosehill</v>
      </c>
      <c r="AK259" s="216">
        <f>Table1[[#This Row],[Race ]]</f>
        <v>3</v>
      </c>
      <c r="AL259" s="219">
        <f>Table1[[#This Row],[TAB]]</f>
        <v>8</v>
      </c>
      <c r="AM259" s="219" t="str">
        <f>Table1[[#This Row],[Selection]]</f>
        <v>Marquess</v>
      </c>
      <c r="AN259" s="220" t="str">
        <f>Table1[[#This Row],[Sources]]</f>
        <v>Pro Syd-15</v>
      </c>
      <c r="AO259" s="219">
        <f>Table1[[#This Row],[Scale Bet]]</f>
        <v>120</v>
      </c>
    </row>
    <row r="260" spans="5:41" ht="16.5" customHeight="1" x14ac:dyDescent="0.25">
      <c r="E260" s="185">
        <v>45192</v>
      </c>
      <c r="F260" s="35">
        <v>0.55208333333333337</v>
      </c>
      <c r="G260" s="36" t="s">
        <v>201</v>
      </c>
      <c r="H260" s="36">
        <v>3</v>
      </c>
      <c r="I260" s="36">
        <v>1</v>
      </c>
      <c r="J260" s="36" t="s">
        <v>977</v>
      </c>
      <c r="K260" s="36" t="s">
        <v>40</v>
      </c>
      <c r="L260" s="165">
        <v>14</v>
      </c>
      <c r="M260" s="134">
        <f t="shared" si="39"/>
        <v>30</v>
      </c>
      <c r="N260" s="36">
        <f t="shared" si="40"/>
        <v>2</v>
      </c>
      <c r="O260" s="135" t="str">
        <f t="shared" si="41"/>
        <v>Edge-14/Pro Mel-16</v>
      </c>
      <c r="P260" s="186" t="str">
        <f t="shared" si="42"/>
        <v>OK</v>
      </c>
      <c r="Q260" s="187">
        <f t="shared" si="43"/>
        <v>120</v>
      </c>
      <c r="R260" s="150"/>
      <c r="S260" s="187" t="str">
        <f t="shared" si="44"/>
        <v/>
      </c>
      <c r="T260" s="136" t="str">
        <f t="shared" si="45"/>
        <v>Red Card</v>
      </c>
      <c r="U260" s="137">
        <f>IF(P260="","",IF(N260=1,"",IF(Q260="","",IF(Q260&lt;=100,100,IF(Table1[[#This Row],[Day]]="Wed",100,200)))))</f>
        <v>200</v>
      </c>
      <c r="V260" s="137" t="str">
        <f t="shared" si="46"/>
        <v/>
      </c>
      <c r="W260" s="137">
        <f t="shared" si="47"/>
        <v>-200</v>
      </c>
      <c r="X260" s="133">
        <f>100</f>
        <v>100</v>
      </c>
      <c r="Y260" s="133" t="str">
        <f t="shared" si="48"/>
        <v/>
      </c>
      <c r="Z260" s="133">
        <f t="shared" si="49"/>
        <v>-100</v>
      </c>
      <c r="AA260" s="134" t="str">
        <f>TEXT(Table1[[#This Row],[Date]],"DDD")</f>
        <v>Sat</v>
      </c>
      <c r="AB260" s="133" t="str">
        <f>IF(OR(G260="Doomben",G260="Eagle Farm"),"Q",IF(AND(Q260&gt;1,Q260&lt;55,Table1[[#This Row],[Source]]="Nat"),"Nat OK",IF(AND(Table1[[#This Row],[Source]]&lt;&gt;"Nat",Q260&lt;55),"Poor &lt;55",IF(OR(G260="Randwick",G260="Flemington",G260="Caulfield",G260="Sandown Lake",G260="Sandown Hill"),"Best","ave"))))</f>
        <v>Best</v>
      </c>
      <c r="AC260" s="133">
        <f>IF(Q260="","",IF(AB260="Poor &lt;55",$AC$2*0.2%,IF(AND(AB260="Q",AA260&lt;&gt;"Wed"),$AC$2*0.4%,IF(AND(AB260="Q",AA260="Wed"),$AC$2*0.5%,IF(AND(AB260="Ave",U260=100),$AC$2*0.5%,IF(AND(AB260="ave",U260="",N260=1,AG260="Bush"),$AC$2*1%,IF(AND(AB260="ave",U260="",Q260&gt;100),$AC$2*1.3%,IF(AND(AB260="ave",U260=""),$AC$2*1.2%,IF(AND(AB260="Ave",U260=200),$AC$2*1%,IF(AND(AB260="Best",U260=200),$AC$2*1.5%,IF(AND(AB260="Best",U260="",K260&lt;&gt;"Pro Syd"),$AC$2*0.5%,IF(AND(AB260="Best",U260=""),$AC$2*1%,IF(AND(AB260="Best",U260=100,Table1[[#This Row],[State]]="NSW"),$AC$2*0.4%,IF(AND(AB260="Best",U260=100),$AC$2*1%,IF(Table1[[#This Row],[Adj]]="Nat OK",$AC$2*0.5%,"xxx")))))))))))))))</f>
        <v>150</v>
      </c>
      <c r="AD260" s="133" t="str">
        <f t="shared" si="50"/>
        <v/>
      </c>
      <c r="AE260" s="133">
        <f t="shared" si="51"/>
        <v>-150</v>
      </c>
      <c r="AF260" s="133" t="str">
        <f>VLOOKUP(Table1[[#This Row],[Track]],$F$2672:$H$2715,2,FALSE)</f>
        <v>Vic</v>
      </c>
      <c r="AG260" s="133" t="str">
        <f>VLOOKUP(Table1[[#This Row],[Track]],$F$2672:$H$2715,3,FALSE)</f>
        <v>-</v>
      </c>
      <c r="AH260" s="133" t="str">
        <f>IF(Table1[[#This Row],[Date]]&lt;$AH$2,"",IF(Table1[[#This Row],[Date]]&lt;$AH$3,"Edge","Elite Combo"))</f>
        <v/>
      </c>
      <c r="AI260" s="218">
        <f>Table1[[#This Row],[Time]]</f>
        <v>0.55208333333333337</v>
      </c>
      <c r="AJ260" s="219" t="str">
        <f>Table1[[#This Row],[Track]]</f>
        <v>Caulfield</v>
      </c>
      <c r="AK260" s="216">
        <f>Table1[[#This Row],[Race ]]</f>
        <v>3</v>
      </c>
      <c r="AL260" s="219">
        <f>Table1[[#This Row],[TAB]]</f>
        <v>1</v>
      </c>
      <c r="AM260" s="219" t="str">
        <f>Table1[[#This Row],[Selection]]</f>
        <v>Red Card</v>
      </c>
      <c r="AN260" s="220" t="str">
        <f>Table1[[#This Row],[Sources]]</f>
        <v>Edge-14/Pro Mel-16</v>
      </c>
      <c r="AO260" s="219">
        <f>Table1[[#This Row],[Scale Bet]]</f>
        <v>150</v>
      </c>
    </row>
    <row r="261" spans="5:41" ht="16.5" customHeight="1" x14ac:dyDescent="0.25">
      <c r="E261" s="185">
        <v>45192</v>
      </c>
      <c r="F261" s="35">
        <v>0.55208333333333337</v>
      </c>
      <c r="G261" s="36" t="s">
        <v>201</v>
      </c>
      <c r="H261" s="36">
        <v>3</v>
      </c>
      <c r="I261" s="36">
        <v>1</v>
      </c>
      <c r="J261" s="36" t="s">
        <v>977</v>
      </c>
      <c r="K261" s="36" t="s">
        <v>18</v>
      </c>
      <c r="L261" s="165">
        <v>16</v>
      </c>
      <c r="M261" s="134" t="str">
        <f t="shared" si="39"/>
        <v/>
      </c>
      <c r="N261" s="36" t="str">
        <f t="shared" si="40"/>
        <v/>
      </c>
      <c r="O261" s="135" t="str">
        <f t="shared" si="41"/>
        <v/>
      </c>
      <c r="P261" s="186" t="str">
        <f t="shared" si="42"/>
        <v>OK</v>
      </c>
      <c r="Q261" s="187" t="str">
        <f t="shared" si="43"/>
        <v/>
      </c>
      <c r="R261" s="150"/>
      <c r="S261" s="187" t="str">
        <f t="shared" si="44"/>
        <v/>
      </c>
      <c r="T261" s="136" t="str">
        <f t="shared" si="45"/>
        <v>Red Card</v>
      </c>
      <c r="U261" s="137" t="str">
        <f>IF(P261="","",IF(N261=1,"",IF(Q261="","",IF(Q261&lt;=100,100,IF(Table1[[#This Row],[Day]]="Wed",100,200)))))</f>
        <v/>
      </c>
      <c r="V261" s="137" t="str">
        <f t="shared" si="46"/>
        <v/>
      </c>
      <c r="W261" s="137" t="str">
        <f t="shared" si="47"/>
        <v/>
      </c>
      <c r="X261" s="133">
        <f>100</f>
        <v>100</v>
      </c>
      <c r="Y261" s="133" t="str">
        <f t="shared" si="48"/>
        <v/>
      </c>
      <c r="Z261" s="133">
        <f t="shared" si="49"/>
        <v>-100</v>
      </c>
      <c r="AA261" s="134" t="str">
        <f>TEXT(Table1[[#This Row],[Date]],"DDD")</f>
        <v>Sat</v>
      </c>
      <c r="AB261" s="133" t="str">
        <f>IF(OR(G261="Doomben",G261="Eagle Farm"),"Q",IF(AND(Q261&gt;1,Q261&lt;55,Table1[[#This Row],[Source]]="Nat"),"Nat OK",IF(AND(Table1[[#This Row],[Source]]&lt;&gt;"Nat",Q261&lt;55),"Poor &lt;55",IF(OR(G261="Randwick",G261="Flemington",G261="Caulfield",G261="Sandown Lake",G261="Sandown Hill"),"Best","ave"))))</f>
        <v>Best</v>
      </c>
      <c r="AC261" s="133" t="str">
        <f>IF(Q261="","",IF(AB261="Poor &lt;55",$AC$2*0.2%,IF(AND(AB261="Q",AA261&lt;&gt;"Wed"),$AC$2*0.4%,IF(AND(AB261="Q",AA261="Wed"),$AC$2*0.5%,IF(AND(AB261="Ave",U261=100),$AC$2*0.5%,IF(AND(AB261="ave",U261="",N261=1,AG261="Bush"),$AC$2*1%,IF(AND(AB261="ave",U261="",Q261&gt;100),$AC$2*1.3%,IF(AND(AB261="ave",U261=""),$AC$2*1.2%,IF(AND(AB261="Ave",U261=200),$AC$2*1%,IF(AND(AB261="Best",U261=200),$AC$2*1.5%,IF(AND(AB261="Best",U261="",K261&lt;&gt;"Pro Syd"),$AC$2*0.5%,IF(AND(AB261="Best",U261=""),$AC$2*1%,IF(AND(AB261="Best",U261=100,Table1[[#This Row],[State]]="NSW"),$AC$2*0.4%,IF(AND(AB261="Best",U261=100),$AC$2*1%,IF(Table1[[#This Row],[Adj]]="Nat OK",$AC$2*0.5%,"xxx")))))))))))))))</f>
        <v/>
      </c>
      <c r="AD261" s="133" t="str">
        <f t="shared" si="50"/>
        <v/>
      </c>
      <c r="AE261" s="133" t="str">
        <f t="shared" si="51"/>
        <v/>
      </c>
      <c r="AF261" s="133" t="str">
        <f>VLOOKUP(Table1[[#This Row],[Track]],$F$2672:$H$2715,2,FALSE)</f>
        <v>Vic</v>
      </c>
      <c r="AG261" s="133" t="str">
        <f>VLOOKUP(Table1[[#This Row],[Track]],$F$2672:$H$2715,3,FALSE)</f>
        <v>-</v>
      </c>
      <c r="AH261" s="133" t="str">
        <f>IF(Table1[[#This Row],[Date]]&lt;$AH$2,"",IF(Table1[[#This Row],[Date]]&lt;$AH$3,"Edge","Elite Combo"))</f>
        <v/>
      </c>
      <c r="AI261" s="218">
        <f>Table1[[#This Row],[Time]]</f>
        <v>0.55208333333333337</v>
      </c>
      <c r="AJ261" s="219" t="str">
        <f>Table1[[#This Row],[Track]]</f>
        <v>Caulfield</v>
      </c>
      <c r="AK261" s="216">
        <f>Table1[[#This Row],[Race ]]</f>
        <v>3</v>
      </c>
      <c r="AL261" s="219">
        <f>Table1[[#This Row],[TAB]]</f>
        <v>1</v>
      </c>
      <c r="AM261" s="219" t="str">
        <f>Table1[[#This Row],[Selection]]</f>
        <v>Red Card</v>
      </c>
      <c r="AN261" s="220" t="str">
        <f>Table1[[#This Row],[Sources]]</f>
        <v/>
      </c>
      <c r="AO261" s="219" t="str">
        <f>Table1[[#This Row],[Scale Bet]]</f>
        <v/>
      </c>
    </row>
    <row r="262" spans="5:41" ht="16.5" customHeight="1" x14ac:dyDescent="0.25">
      <c r="E262" s="185">
        <v>45192</v>
      </c>
      <c r="F262" s="35">
        <v>0.57638888888888895</v>
      </c>
      <c r="G262" s="36" t="s">
        <v>201</v>
      </c>
      <c r="H262" s="36">
        <v>4</v>
      </c>
      <c r="I262" s="36">
        <v>8</v>
      </c>
      <c r="J262" s="36" t="s">
        <v>630</v>
      </c>
      <c r="K262" s="36" t="s">
        <v>1</v>
      </c>
      <c r="L262" s="165">
        <v>12</v>
      </c>
      <c r="M262" s="134">
        <f t="shared" si="39"/>
        <v>12</v>
      </c>
      <c r="N262" s="36">
        <f t="shared" si="40"/>
        <v>1</v>
      </c>
      <c r="O262" s="135" t="str">
        <f t="shared" si="41"/>
        <v>E4-12</v>
      </c>
      <c r="P262" s="186" t="str">
        <f t="shared" si="42"/>
        <v>OK</v>
      </c>
      <c r="Q262" s="187">
        <f t="shared" si="43"/>
        <v>48</v>
      </c>
      <c r="R262" s="150"/>
      <c r="S262" s="187" t="str">
        <f t="shared" si="44"/>
        <v/>
      </c>
      <c r="T262" s="136" t="str">
        <f t="shared" si="45"/>
        <v>Our Red Morning</v>
      </c>
      <c r="U262" s="137" t="str">
        <f>IF(P262="","",IF(N262=1,"",IF(Q262="","",IF(Q262&lt;=100,100,IF(Table1[[#This Row],[Day]]="Wed",100,200)))))</f>
        <v/>
      </c>
      <c r="V262" s="137" t="str">
        <f t="shared" si="46"/>
        <v/>
      </c>
      <c r="W262" s="137" t="str">
        <f t="shared" si="47"/>
        <v/>
      </c>
      <c r="X262" s="133">
        <f>100</f>
        <v>100</v>
      </c>
      <c r="Y262" s="133" t="str">
        <f t="shared" si="48"/>
        <v/>
      </c>
      <c r="Z262" s="133">
        <f t="shared" si="49"/>
        <v>-100</v>
      </c>
      <c r="AA262" s="134" t="str">
        <f>TEXT(Table1[[#This Row],[Date]],"DDD")</f>
        <v>Sat</v>
      </c>
      <c r="AB262" s="133" t="str">
        <f>IF(OR(G262="Doomben",G262="Eagle Farm"),"Q",IF(AND(Q262&gt;1,Q262&lt;55,Table1[[#This Row],[Source]]="Nat"),"Nat OK",IF(AND(Table1[[#This Row],[Source]]&lt;&gt;"Nat",Q262&lt;55),"Poor &lt;55",IF(OR(G262="Randwick",G262="Flemington",G262="Caulfield",G262="Sandown Lake",G262="Sandown Hill"),"Best","ave"))))</f>
        <v>Poor &lt;55</v>
      </c>
      <c r="AC262" s="133">
        <f>IF(Q262="","",IF(AB262="Poor &lt;55",$AC$2*0.2%,IF(AND(AB262="Q",AA262&lt;&gt;"Wed"),$AC$2*0.4%,IF(AND(AB262="Q",AA262="Wed"),$AC$2*0.5%,IF(AND(AB262="Ave",U262=100),$AC$2*0.5%,IF(AND(AB262="ave",U262="",N262=1,AG262="Bush"),$AC$2*1%,IF(AND(AB262="ave",U262="",Q262&gt;100),$AC$2*1.3%,IF(AND(AB262="ave",U262=""),$AC$2*1.2%,IF(AND(AB262="Ave",U262=200),$AC$2*1%,IF(AND(AB262="Best",U262=200),$AC$2*1.5%,IF(AND(AB262="Best",U262="",K262&lt;&gt;"Pro Syd"),$AC$2*0.5%,IF(AND(AB262="Best",U262=""),$AC$2*1%,IF(AND(AB262="Best",U262=100,Table1[[#This Row],[State]]="NSW"),$AC$2*0.4%,IF(AND(AB262="Best",U262=100),$AC$2*1%,IF(Table1[[#This Row],[Adj]]="Nat OK",$AC$2*0.5%,"xxx")))))))))))))))</f>
        <v>20</v>
      </c>
      <c r="AD262" s="133" t="str">
        <f t="shared" si="50"/>
        <v/>
      </c>
      <c r="AE262" s="133">
        <f t="shared" si="51"/>
        <v>-20</v>
      </c>
      <c r="AF262" s="133" t="str">
        <f>VLOOKUP(Table1[[#This Row],[Track]],$F$2672:$H$2715,2,FALSE)</f>
        <v>Vic</v>
      </c>
      <c r="AG262" s="133" t="str">
        <f>VLOOKUP(Table1[[#This Row],[Track]],$F$2672:$H$2715,3,FALSE)</f>
        <v>-</v>
      </c>
      <c r="AH262" s="133" t="str">
        <f>IF(Table1[[#This Row],[Date]]&lt;$AH$2,"",IF(Table1[[#This Row],[Date]]&lt;$AH$3,"Edge","Elite Combo"))</f>
        <v/>
      </c>
      <c r="AI262" s="218">
        <f>Table1[[#This Row],[Time]]</f>
        <v>0.57638888888888895</v>
      </c>
      <c r="AJ262" s="219" t="str">
        <f>Table1[[#This Row],[Track]]</f>
        <v>Caulfield</v>
      </c>
      <c r="AK262" s="216">
        <f>Table1[[#This Row],[Race ]]</f>
        <v>4</v>
      </c>
      <c r="AL262" s="219">
        <f>Table1[[#This Row],[TAB]]</f>
        <v>8</v>
      </c>
      <c r="AM262" s="219" t="str">
        <f>Table1[[#This Row],[Selection]]</f>
        <v>Our Red Morning</v>
      </c>
      <c r="AN262" s="220" t="str">
        <f>Table1[[#This Row],[Sources]]</f>
        <v>E4-12</v>
      </c>
      <c r="AO262" s="219">
        <f>Table1[[#This Row],[Scale Bet]]</f>
        <v>20</v>
      </c>
    </row>
    <row r="263" spans="5:41" ht="16.5" customHeight="1" x14ac:dyDescent="0.25">
      <c r="E263" s="185">
        <v>45192</v>
      </c>
      <c r="F263" s="35">
        <v>0.57638888888888895</v>
      </c>
      <c r="G263" s="36" t="s">
        <v>201</v>
      </c>
      <c r="H263" s="36">
        <v>4</v>
      </c>
      <c r="I263" s="36">
        <v>11</v>
      </c>
      <c r="J263" s="36" t="s">
        <v>978</v>
      </c>
      <c r="K263" s="36" t="s">
        <v>40</v>
      </c>
      <c r="L263" s="165">
        <v>12</v>
      </c>
      <c r="M263" s="134">
        <f t="shared" ref="M263:M326" si="52">IF(AND(J263=J262,E263=E262),"",IF(AND(E263=E266,J263=J266),L263+L264+L265+L266,IF(AND(E263=E265,J263=J265),L263+L264+L265,IF(AND(E263=E264,J263=J264),L263+L264,L263))))</f>
        <v>25</v>
      </c>
      <c r="N263" s="36">
        <f t="shared" ref="N263:N326" si="53">IF(M263=L263,1,IF(M263="","",IF(AND(E263=E266,J263=J266),4,IF(AND(E263=E265,J263=J265),3,IF(AND(E263=E264,J263=J264),2,"XXX")))))</f>
        <v>2</v>
      </c>
      <c r="O263" s="135" t="str">
        <f t="shared" ref="O263:O326" si="54">IF(N263="","",IF(N263=4,K263&amp;"-"&amp;L263&amp;"/"&amp;K264&amp;"-"&amp;L264&amp;"/"&amp;K265&amp;"-"&amp;L265&amp;"/"&amp;K266&amp;"-"&amp;L266,IF(N263=3,K263&amp;"-"&amp;L263&amp;"/"&amp;K264&amp;"-"&amp;L264&amp;"/"&amp;K265&amp;"-"&amp;L265,IF(N263=2,K263&amp;"-"&amp;L263&amp;"/"&amp;K264&amp;"-"&amp;L264,IF(N263=1,K263&amp;"-"&amp;L263,"""""xxx")))))</f>
        <v>Edge-12/Pro Mel-13</v>
      </c>
      <c r="P263" s="186" t="str">
        <f t="shared" ref="P263:P326" si="55">IF(OR(G263="Randwick",G263="Rosehill",G263="Flemington",G263="Caulfield",G263="Sandown Lake",G263="Sandown Hill",G263="Moonee Valley"),"OK","")</f>
        <v>OK</v>
      </c>
      <c r="Q263" s="187">
        <f t="shared" ref="Q263:Q326" si="56">IF(M263="","",(M263*($Q$1/1000)/$R$1)*$Q$2)</f>
        <v>100</v>
      </c>
      <c r="R263" s="150"/>
      <c r="S263" s="187" t="str">
        <f t="shared" ref="S263:S326" si="57">IF(Q263="","",IF(R263="","",R263*Q263))</f>
        <v/>
      </c>
      <c r="T263" s="136" t="str">
        <f t="shared" ref="T263:T326" si="58">TRIM(PROPER(J263))</f>
        <v>Yellow Sam</v>
      </c>
      <c r="U263" s="137">
        <f>IF(P263="","",IF(N263=1,"",IF(Q263="","",IF(Q263&lt;=100,100,IF(Table1[[#This Row],[Day]]="Wed",100,200)))))</f>
        <v>100</v>
      </c>
      <c r="V263" s="137" t="str">
        <f t="shared" ref="V263:V326" si="59">IF(U263="","",IF(R263="","",U263*R263))</f>
        <v/>
      </c>
      <c r="W263" s="137">
        <f t="shared" ref="W263:W326" si="60">IF(U263="","",IF(V263="",U263*-1,V263-U263))</f>
        <v>-100</v>
      </c>
      <c r="X263" s="133">
        <f>100</f>
        <v>100</v>
      </c>
      <c r="Y263" s="133" t="str">
        <f t="shared" ref="Y263:Y326" si="61">IF(R263="","",X263*R263)</f>
        <v/>
      </c>
      <c r="Z263" s="133">
        <f t="shared" ref="Z263:Z326" si="62">IF(Y263="",X263*-1,Y263-X262)</f>
        <v>-100</v>
      </c>
      <c r="AA263" s="134" t="str">
        <f>TEXT(Table1[[#This Row],[Date]],"DDD")</f>
        <v>Sat</v>
      </c>
      <c r="AB263" s="133" t="str">
        <f>IF(OR(G263="Doomben",G263="Eagle Farm"),"Q",IF(AND(Q263&gt;1,Q263&lt;55,Table1[[#This Row],[Source]]="Nat"),"Nat OK",IF(AND(Table1[[#This Row],[Source]]&lt;&gt;"Nat",Q263&lt;55),"Poor &lt;55",IF(OR(G263="Randwick",G263="Flemington",G263="Caulfield",G263="Sandown Lake",G263="Sandown Hill"),"Best","ave"))))</f>
        <v>Best</v>
      </c>
      <c r="AC263" s="133">
        <f>IF(Q263="","",IF(AB263="Poor &lt;55",$AC$2*0.2%,IF(AND(AB263="Q",AA263&lt;&gt;"Wed"),$AC$2*0.4%,IF(AND(AB263="Q",AA263="Wed"),$AC$2*0.5%,IF(AND(AB263="Ave",U263=100),$AC$2*0.5%,IF(AND(AB263="ave",U263="",N263=1,AG263="Bush"),$AC$2*1%,IF(AND(AB263="ave",U263="",Q263&gt;100),$AC$2*1.3%,IF(AND(AB263="ave",U263=""),$AC$2*1.2%,IF(AND(AB263="Ave",U263=200),$AC$2*1%,IF(AND(AB263="Best",U263=200),$AC$2*1.5%,IF(AND(AB263="Best",U263="",K263&lt;&gt;"Pro Syd"),$AC$2*0.5%,IF(AND(AB263="Best",U263=""),$AC$2*1%,IF(AND(AB263="Best",U263=100,Table1[[#This Row],[State]]="NSW"),$AC$2*0.4%,IF(AND(AB263="Best",U263=100),$AC$2*1%,IF(Table1[[#This Row],[Adj]]="Nat OK",$AC$2*0.5%,"xxx")))))))))))))))</f>
        <v>100</v>
      </c>
      <c r="AD263" s="133" t="str">
        <f t="shared" ref="AD263:AD326" si="63">IF(AC263="","",IF(R263="","",AC263*R263))</f>
        <v/>
      </c>
      <c r="AE263" s="133">
        <f t="shared" ref="AE263:AE326" si="64">IF(AC263="","",IF(AD263="",AC263*-1,AD263-AC263))</f>
        <v>-100</v>
      </c>
      <c r="AF263" s="133" t="str">
        <f>VLOOKUP(Table1[[#This Row],[Track]],$F$2672:$H$2715,2,FALSE)</f>
        <v>Vic</v>
      </c>
      <c r="AG263" s="133" t="str">
        <f>VLOOKUP(Table1[[#This Row],[Track]],$F$2672:$H$2715,3,FALSE)</f>
        <v>-</v>
      </c>
      <c r="AH263" s="133" t="str">
        <f>IF(Table1[[#This Row],[Date]]&lt;$AH$2,"",IF(Table1[[#This Row],[Date]]&lt;$AH$3,"Edge","Elite Combo"))</f>
        <v/>
      </c>
      <c r="AI263" s="218">
        <f>Table1[[#This Row],[Time]]</f>
        <v>0.57638888888888895</v>
      </c>
      <c r="AJ263" s="219" t="str">
        <f>Table1[[#This Row],[Track]]</f>
        <v>Caulfield</v>
      </c>
      <c r="AK263" s="216">
        <f>Table1[[#This Row],[Race ]]</f>
        <v>4</v>
      </c>
      <c r="AL263" s="219">
        <f>Table1[[#This Row],[TAB]]</f>
        <v>11</v>
      </c>
      <c r="AM263" s="219" t="str">
        <f>Table1[[#This Row],[Selection]]</f>
        <v>Yellow Sam</v>
      </c>
      <c r="AN263" s="220" t="str">
        <f>Table1[[#This Row],[Sources]]</f>
        <v>Edge-12/Pro Mel-13</v>
      </c>
      <c r="AO263" s="219">
        <f>Table1[[#This Row],[Scale Bet]]</f>
        <v>100</v>
      </c>
    </row>
    <row r="264" spans="5:41" ht="16.5" customHeight="1" x14ac:dyDescent="0.25">
      <c r="E264" s="185">
        <v>45192</v>
      </c>
      <c r="F264" s="35">
        <v>0.57638888888888895</v>
      </c>
      <c r="G264" s="36" t="s">
        <v>201</v>
      </c>
      <c r="H264" s="36">
        <v>4</v>
      </c>
      <c r="I264" s="36">
        <v>11</v>
      </c>
      <c r="J264" s="36" t="s">
        <v>978</v>
      </c>
      <c r="K264" s="36" t="s">
        <v>18</v>
      </c>
      <c r="L264" s="165">
        <v>13</v>
      </c>
      <c r="M264" s="134" t="str">
        <f t="shared" si="52"/>
        <v/>
      </c>
      <c r="N264" s="36" t="str">
        <f t="shared" si="53"/>
        <v/>
      </c>
      <c r="O264" s="135" t="str">
        <f t="shared" si="54"/>
        <v/>
      </c>
      <c r="P264" s="186" t="str">
        <f t="shared" si="55"/>
        <v>OK</v>
      </c>
      <c r="Q264" s="187" t="str">
        <f t="shared" si="56"/>
        <v/>
      </c>
      <c r="R264" s="150"/>
      <c r="S264" s="187" t="str">
        <f t="shared" si="57"/>
        <v/>
      </c>
      <c r="T264" s="136" t="str">
        <f t="shared" si="58"/>
        <v>Yellow Sam</v>
      </c>
      <c r="U264" s="137" t="str">
        <f>IF(P264="","",IF(N264=1,"",IF(Q264="","",IF(Q264&lt;=100,100,IF(Table1[[#This Row],[Day]]="Wed",100,200)))))</f>
        <v/>
      </c>
      <c r="V264" s="137" t="str">
        <f t="shared" si="59"/>
        <v/>
      </c>
      <c r="W264" s="137" t="str">
        <f t="shared" si="60"/>
        <v/>
      </c>
      <c r="X264" s="133">
        <f>100</f>
        <v>100</v>
      </c>
      <c r="Y264" s="133" t="str">
        <f t="shared" si="61"/>
        <v/>
      </c>
      <c r="Z264" s="133">
        <f t="shared" si="62"/>
        <v>-100</v>
      </c>
      <c r="AA264" s="134" t="str">
        <f>TEXT(Table1[[#This Row],[Date]],"DDD")</f>
        <v>Sat</v>
      </c>
      <c r="AB264" s="133" t="str">
        <f>IF(OR(G264="Doomben",G264="Eagle Farm"),"Q",IF(AND(Q264&gt;1,Q264&lt;55,Table1[[#This Row],[Source]]="Nat"),"Nat OK",IF(AND(Table1[[#This Row],[Source]]&lt;&gt;"Nat",Q264&lt;55),"Poor &lt;55",IF(OR(G264="Randwick",G264="Flemington",G264="Caulfield",G264="Sandown Lake",G264="Sandown Hill"),"Best","ave"))))</f>
        <v>Best</v>
      </c>
      <c r="AC264" s="133" t="str">
        <f>IF(Q264="","",IF(AB264="Poor &lt;55",$AC$2*0.2%,IF(AND(AB264="Q",AA264&lt;&gt;"Wed"),$AC$2*0.4%,IF(AND(AB264="Q",AA264="Wed"),$AC$2*0.5%,IF(AND(AB264="Ave",U264=100),$AC$2*0.5%,IF(AND(AB264="ave",U264="",N264=1,AG264="Bush"),$AC$2*1%,IF(AND(AB264="ave",U264="",Q264&gt;100),$AC$2*1.3%,IF(AND(AB264="ave",U264=""),$AC$2*1.2%,IF(AND(AB264="Ave",U264=200),$AC$2*1%,IF(AND(AB264="Best",U264=200),$AC$2*1.5%,IF(AND(AB264="Best",U264="",K264&lt;&gt;"Pro Syd"),$AC$2*0.5%,IF(AND(AB264="Best",U264=""),$AC$2*1%,IF(AND(AB264="Best",U264=100,Table1[[#This Row],[State]]="NSW"),$AC$2*0.4%,IF(AND(AB264="Best",U264=100),$AC$2*1%,IF(Table1[[#This Row],[Adj]]="Nat OK",$AC$2*0.5%,"xxx")))))))))))))))</f>
        <v/>
      </c>
      <c r="AD264" s="133" t="str">
        <f t="shared" si="63"/>
        <v/>
      </c>
      <c r="AE264" s="133" t="str">
        <f t="shared" si="64"/>
        <v/>
      </c>
      <c r="AF264" s="133" t="str">
        <f>VLOOKUP(Table1[[#This Row],[Track]],$F$2672:$H$2715,2,FALSE)</f>
        <v>Vic</v>
      </c>
      <c r="AG264" s="133" t="str">
        <f>VLOOKUP(Table1[[#This Row],[Track]],$F$2672:$H$2715,3,FALSE)</f>
        <v>-</v>
      </c>
      <c r="AH264" s="133" t="str">
        <f>IF(Table1[[#This Row],[Date]]&lt;$AH$2,"",IF(Table1[[#This Row],[Date]]&lt;$AH$3,"Edge","Elite Combo"))</f>
        <v/>
      </c>
      <c r="AI264" s="218">
        <f>Table1[[#This Row],[Time]]</f>
        <v>0.57638888888888895</v>
      </c>
      <c r="AJ264" s="219" t="str">
        <f>Table1[[#This Row],[Track]]</f>
        <v>Caulfield</v>
      </c>
      <c r="AK264" s="216">
        <f>Table1[[#This Row],[Race ]]</f>
        <v>4</v>
      </c>
      <c r="AL264" s="219">
        <f>Table1[[#This Row],[TAB]]</f>
        <v>11</v>
      </c>
      <c r="AM264" s="219" t="str">
        <f>Table1[[#This Row],[Selection]]</f>
        <v>Yellow Sam</v>
      </c>
      <c r="AN264" s="220" t="str">
        <f>Table1[[#This Row],[Sources]]</f>
        <v/>
      </c>
      <c r="AO264" s="219" t="str">
        <f>Table1[[#This Row],[Scale Bet]]</f>
        <v/>
      </c>
    </row>
    <row r="265" spans="5:41" ht="16.5" customHeight="1" x14ac:dyDescent="0.25">
      <c r="E265" s="185">
        <v>45192</v>
      </c>
      <c r="F265" s="35">
        <v>0.59027777777777779</v>
      </c>
      <c r="G265" s="36" t="s">
        <v>17</v>
      </c>
      <c r="H265" s="36">
        <v>5</v>
      </c>
      <c r="I265" s="36">
        <v>6</v>
      </c>
      <c r="J265" s="36" t="s">
        <v>1044</v>
      </c>
      <c r="K265" s="36" t="s">
        <v>60</v>
      </c>
      <c r="L265" s="165">
        <v>15</v>
      </c>
      <c r="M265" s="134">
        <f t="shared" si="52"/>
        <v>15</v>
      </c>
      <c r="N265" s="36">
        <f t="shared" si="53"/>
        <v>1</v>
      </c>
      <c r="O265" s="135" t="str">
        <f t="shared" si="54"/>
        <v>Pro Syd-15</v>
      </c>
      <c r="P265" s="186" t="str">
        <f t="shared" si="55"/>
        <v>OK</v>
      </c>
      <c r="Q265" s="187">
        <f t="shared" si="56"/>
        <v>60</v>
      </c>
      <c r="R265" s="150">
        <v>4.8</v>
      </c>
      <c r="S265" s="187">
        <f t="shared" si="57"/>
        <v>288</v>
      </c>
      <c r="T265" s="136" t="str">
        <f t="shared" si="58"/>
        <v>Athabascan</v>
      </c>
      <c r="U265" s="137" t="str">
        <f>IF(P265="","",IF(N265=1,"",IF(Q265="","",IF(Q265&lt;=100,100,IF(Table1[[#This Row],[Day]]="Wed",100,200)))))</f>
        <v/>
      </c>
      <c r="V265" s="137" t="str">
        <f t="shared" si="59"/>
        <v/>
      </c>
      <c r="W265" s="137" t="str">
        <f t="shared" si="60"/>
        <v/>
      </c>
      <c r="X265" s="133">
        <f>100</f>
        <v>100</v>
      </c>
      <c r="Y265" s="133">
        <f t="shared" si="61"/>
        <v>480</v>
      </c>
      <c r="Z265" s="133">
        <f t="shared" si="62"/>
        <v>380</v>
      </c>
      <c r="AA265" s="134" t="str">
        <f>TEXT(Table1[[#This Row],[Date]],"DDD")</f>
        <v>Sat</v>
      </c>
      <c r="AB265" s="133" t="str">
        <f>IF(OR(G265="Doomben",G265="Eagle Farm"),"Q",IF(AND(Q265&gt;1,Q265&lt;55,Table1[[#This Row],[Source]]="Nat"),"Nat OK",IF(AND(Table1[[#This Row],[Source]]&lt;&gt;"Nat",Q265&lt;55),"Poor &lt;55",IF(OR(G265="Randwick",G265="Flemington",G265="Caulfield",G265="Sandown Lake",G265="Sandown Hill"),"Best","ave"))))</f>
        <v>ave</v>
      </c>
      <c r="AC265" s="133">
        <f>IF(Q265="","",IF(AB265="Poor &lt;55",$AC$2*0.2%,IF(AND(AB265="Q",AA265&lt;&gt;"Wed"),$AC$2*0.4%,IF(AND(AB265="Q",AA265="Wed"),$AC$2*0.5%,IF(AND(AB265="Ave",U265=100),$AC$2*0.5%,IF(AND(AB265="ave",U265="",N265=1,AG265="Bush"),$AC$2*1%,IF(AND(AB265="ave",U265="",Q265&gt;100),$AC$2*1.3%,IF(AND(AB265="ave",U265=""),$AC$2*1.2%,IF(AND(AB265="Ave",U265=200),$AC$2*1%,IF(AND(AB265="Best",U265=200),$AC$2*1.5%,IF(AND(AB265="Best",U265="",K265&lt;&gt;"Pro Syd"),$AC$2*0.5%,IF(AND(AB265="Best",U265=""),$AC$2*1%,IF(AND(AB265="Best",U265=100,Table1[[#This Row],[State]]="NSW"),$AC$2*0.4%,IF(AND(AB265="Best",U265=100),$AC$2*1%,IF(Table1[[#This Row],[Adj]]="Nat OK",$AC$2*0.5%,"xxx")))))))))))))))</f>
        <v>120</v>
      </c>
      <c r="AD265" s="133">
        <f t="shared" si="63"/>
        <v>576</v>
      </c>
      <c r="AE265" s="133">
        <f t="shared" si="64"/>
        <v>456</v>
      </c>
      <c r="AF265" s="133" t="str">
        <f>VLOOKUP(Table1[[#This Row],[Track]],$F$2672:$H$2715,2,FALSE)</f>
        <v>NSW</v>
      </c>
      <c r="AG265" s="133" t="str">
        <f>VLOOKUP(Table1[[#This Row],[Track]],$F$2672:$H$2715,3,FALSE)</f>
        <v>-</v>
      </c>
      <c r="AH265" s="133" t="str">
        <f>IF(Table1[[#This Row],[Date]]&lt;$AH$2,"",IF(Table1[[#This Row],[Date]]&lt;$AH$3,"Edge","Elite Combo"))</f>
        <v/>
      </c>
      <c r="AI265" s="218">
        <f>Table1[[#This Row],[Time]]</f>
        <v>0.59027777777777779</v>
      </c>
      <c r="AJ265" s="219" t="str">
        <f>Table1[[#This Row],[Track]]</f>
        <v>Rosehill</v>
      </c>
      <c r="AK265" s="216">
        <f>Table1[[#This Row],[Race ]]</f>
        <v>5</v>
      </c>
      <c r="AL265" s="219">
        <f>Table1[[#This Row],[TAB]]</f>
        <v>6</v>
      </c>
      <c r="AM265" s="219" t="str">
        <f>Table1[[#This Row],[Selection]]</f>
        <v>Athabascan</v>
      </c>
      <c r="AN265" s="220" t="str">
        <f>Table1[[#This Row],[Sources]]</f>
        <v>Pro Syd-15</v>
      </c>
      <c r="AO265" s="219">
        <f>Table1[[#This Row],[Scale Bet]]</f>
        <v>120</v>
      </c>
    </row>
    <row r="266" spans="5:41" ht="16.5" customHeight="1" x14ac:dyDescent="0.25">
      <c r="E266" s="185">
        <v>45192</v>
      </c>
      <c r="F266" s="35">
        <v>0.59027777777777779</v>
      </c>
      <c r="G266" s="36" t="s">
        <v>17</v>
      </c>
      <c r="H266" s="36">
        <v>5</v>
      </c>
      <c r="I266" s="36">
        <v>9</v>
      </c>
      <c r="J266" s="36" t="s">
        <v>1045</v>
      </c>
      <c r="K266" s="36" t="s">
        <v>60</v>
      </c>
      <c r="L266" s="165">
        <v>10</v>
      </c>
      <c r="M266" s="134">
        <f t="shared" si="52"/>
        <v>10</v>
      </c>
      <c r="N266" s="36">
        <f t="shared" si="53"/>
        <v>1</v>
      </c>
      <c r="O266" s="135" t="str">
        <f t="shared" si="54"/>
        <v>Pro Syd-10</v>
      </c>
      <c r="P266" s="186" t="str">
        <f t="shared" si="55"/>
        <v>OK</v>
      </c>
      <c r="Q266" s="187">
        <f t="shared" si="56"/>
        <v>40</v>
      </c>
      <c r="R266" s="150"/>
      <c r="S266" s="187" t="str">
        <f t="shared" si="57"/>
        <v/>
      </c>
      <c r="T266" s="136" t="str">
        <f t="shared" si="58"/>
        <v>Verona</v>
      </c>
      <c r="U266" s="137" t="str">
        <f>IF(P266="","",IF(N266=1,"",IF(Q266="","",IF(Q266&lt;=100,100,IF(Table1[[#This Row],[Day]]="Wed",100,200)))))</f>
        <v/>
      </c>
      <c r="V266" s="137" t="str">
        <f t="shared" si="59"/>
        <v/>
      </c>
      <c r="W266" s="137" t="str">
        <f t="shared" si="60"/>
        <v/>
      </c>
      <c r="X266" s="133">
        <f>100</f>
        <v>100</v>
      </c>
      <c r="Y266" s="133" t="str">
        <f t="shared" si="61"/>
        <v/>
      </c>
      <c r="Z266" s="133">
        <f t="shared" si="62"/>
        <v>-100</v>
      </c>
      <c r="AA266" s="134" t="str">
        <f>TEXT(Table1[[#This Row],[Date]],"DDD")</f>
        <v>Sat</v>
      </c>
      <c r="AB266" s="133" t="str">
        <f>IF(OR(G266="Doomben",G266="Eagle Farm"),"Q",IF(AND(Q266&gt;1,Q266&lt;55,Table1[[#This Row],[Source]]="Nat"),"Nat OK",IF(AND(Table1[[#This Row],[Source]]&lt;&gt;"Nat",Q266&lt;55),"Poor &lt;55",IF(OR(G266="Randwick",G266="Flemington",G266="Caulfield",G266="Sandown Lake",G266="Sandown Hill"),"Best","ave"))))</f>
        <v>Poor &lt;55</v>
      </c>
      <c r="AC266" s="133">
        <f>IF(Q266="","",IF(AB266="Poor &lt;55",$AC$2*0.2%,IF(AND(AB266="Q",AA266&lt;&gt;"Wed"),$AC$2*0.4%,IF(AND(AB266="Q",AA266="Wed"),$AC$2*0.5%,IF(AND(AB266="Ave",U266=100),$AC$2*0.5%,IF(AND(AB266="ave",U266="",N266=1,AG266="Bush"),$AC$2*1%,IF(AND(AB266="ave",U266="",Q266&gt;100),$AC$2*1.3%,IF(AND(AB266="ave",U266=""),$AC$2*1.2%,IF(AND(AB266="Ave",U266=200),$AC$2*1%,IF(AND(AB266="Best",U266=200),$AC$2*1.5%,IF(AND(AB266="Best",U266="",K266&lt;&gt;"Pro Syd"),$AC$2*0.5%,IF(AND(AB266="Best",U266=""),$AC$2*1%,IF(AND(AB266="Best",U266=100,Table1[[#This Row],[State]]="NSW"),$AC$2*0.4%,IF(AND(AB266="Best",U266=100),$AC$2*1%,IF(Table1[[#This Row],[Adj]]="Nat OK",$AC$2*0.5%,"xxx")))))))))))))))</f>
        <v>20</v>
      </c>
      <c r="AD266" s="133" t="str">
        <f t="shared" si="63"/>
        <v/>
      </c>
      <c r="AE266" s="133">
        <f t="shared" si="64"/>
        <v>-20</v>
      </c>
      <c r="AF266" s="133" t="str">
        <f>VLOOKUP(Table1[[#This Row],[Track]],$F$2672:$H$2715,2,FALSE)</f>
        <v>NSW</v>
      </c>
      <c r="AG266" s="133" t="str">
        <f>VLOOKUP(Table1[[#This Row],[Track]],$F$2672:$H$2715,3,FALSE)</f>
        <v>-</v>
      </c>
      <c r="AH266" s="133" t="str">
        <f>IF(Table1[[#This Row],[Date]]&lt;$AH$2,"",IF(Table1[[#This Row],[Date]]&lt;$AH$3,"Edge","Elite Combo"))</f>
        <v/>
      </c>
      <c r="AI266" s="218">
        <f>Table1[[#This Row],[Time]]</f>
        <v>0.59027777777777779</v>
      </c>
      <c r="AJ266" s="219" t="str">
        <f>Table1[[#This Row],[Track]]</f>
        <v>Rosehill</v>
      </c>
      <c r="AK266" s="216">
        <f>Table1[[#This Row],[Race ]]</f>
        <v>5</v>
      </c>
      <c r="AL266" s="219">
        <f>Table1[[#This Row],[TAB]]</f>
        <v>9</v>
      </c>
      <c r="AM266" s="219" t="str">
        <f>Table1[[#This Row],[Selection]]</f>
        <v>Verona</v>
      </c>
      <c r="AN266" s="220" t="str">
        <f>Table1[[#This Row],[Sources]]</f>
        <v>Pro Syd-10</v>
      </c>
      <c r="AO266" s="219">
        <f>Table1[[#This Row],[Scale Bet]]</f>
        <v>20</v>
      </c>
    </row>
    <row r="267" spans="5:41" ht="16.5" customHeight="1" x14ac:dyDescent="0.25">
      <c r="E267" s="185">
        <v>45192</v>
      </c>
      <c r="F267" s="35">
        <v>0.60069444444444442</v>
      </c>
      <c r="G267" s="36" t="s">
        <v>201</v>
      </c>
      <c r="H267" s="36">
        <v>5</v>
      </c>
      <c r="I267" s="36">
        <v>4</v>
      </c>
      <c r="J267" s="36" t="s">
        <v>857</v>
      </c>
      <c r="K267" s="36" t="s">
        <v>13</v>
      </c>
      <c r="L267" s="165">
        <v>13</v>
      </c>
      <c r="M267" s="134">
        <f t="shared" si="52"/>
        <v>13</v>
      </c>
      <c r="N267" s="36">
        <f t="shared" si="53"/>
        <v>1</v>
      </c>
      <c r="O267" s="135" t="str">
        <f t="shared" si="54"/>
        <v>Nat-13</v>
      </c>
      <c r="P267" s="186" t="str">
        <f t="shared" si="55"/>
        <v>OK</v>
      </c>
      <c r="Q267" s="187">
        <f t="shared" si="56"/>
        <v>52</v>
      </c>
      <c r="R267" s="150"/>
      <c r="S267" s="187" t="str">
        <f t="shared" si="57"/>
        <v/>
      </c>
      <c r="T267" s="136" t="str">
        <f t="shared" si="58"/>
        <v>Zoukerette</v>
      </c>
      <c r="U267" s="137" t="str">
        <f>IF(P267="","",IF(N267=1,"",IF(Q267="","",IF(Q267&lt;=100,100,IF(Table1[[#This Row],[Day]]="Wed",100,200)))))</f>
        <v/>
      </c>
      <c r="V267" s="137" t="str">
        <f t="shared" si="59"/>
        <v/>
      </c>
      <c r="W267" s="137" t="str">
        <f t="shared" si="60"/>
        <v/>
      </c>
      <c r="X267" s="133">
        <f>100</f>
        <v>100</v>
      </c>
      <c r="Y267" s="133" t="str">
        <f t="shared" si="61"/>
        <v/>
      </c>
      <c r="Z267" s="133">
        <f t="shared" si="62"/>
        <v>-100</v>
      </c>
      <c r="AA267" s="134" t="str">
        <f>TEXT(Table1[[#This Row],[Date]],"DDD")</f>
        <v>Sat</v>
      </c>
      <c r="AB267" s="133" t="str">
        <f>IF(OR(G267="Doomben",G267="Eagle Farm"),"Q",IF(AND(Q267&gt;1,Q267&lt;55,Table1[[#This Row],[Source]]="Nat"),"Nat OK",IF(AND(Table1[[#This Row],[Source]]&lt;&gt;"Nat",Q267&lt;55),"Poor &lt;55",IF(OR(G267="Randwick",G267="Flemington",G267="Caulfield",G267="Sandown Lake",G267="Sandown Hill"),"Best","ave"))))</f>
        <v>Nat OK</v>
      </c>
      <c r="AC267" s="133">
        <f>IF(Q267="","",IF(AB267="Poor &lt;55",$AC$2*0.2%,IF(AND(AB267="Q",AA267&lt;&gt;"Wed"),$AC$2*0.4%,IF(AND(AB267="Q",AA267="Wed"),$AC$2*0.5%,IF(AND(AB267="Ave",U267=100),$AC$2*0.5%,IF(AND(AB267="ave",U267="",N267=1,AG267="Bush"),$AC$2*1%,IF(AND(AB267="ave",U267="",Q267&gt;100),$AC$2*1.3%,IF(AND(AB267="ave",U267=""),$AC$2*1.2%,IF(AND(AB267="Ave",U267=200),$AC$2*1%,IF(AND(AB267="Best",U267=200),$AC$2*1.5%,IF(AND(AB267="Best",U267="",K267&lt;&gt;"Pro Syd"),$AC$2*0.5%,IF(AND(AB267="Best",U267=""),$AC$2*1%,IF(AND(AB267="Best",U267=100,Table1[[#This Row],[State]]="NSW"),$AC$2*0.4%,IF(AND(AB267="Best",U267=100),$AC$2*1%,IF(Table1[[#This Row],[Adj]]="Nat OK",$AC$2*0.5%,"xxx")))))))))))))))</f>
        <v>50</v>
      </c>
      <c r="AD267" s="133" t="str">
        <f t="shared" si="63"/>
        <v/>
      </c>
      <c r="AE267" s="133">
        <f t="shared" si="64"/>
        <v>-50</v>
      </c>
      <c r="AF267" s="133" t="str">
        <f>VLOOKUP(Table1[[#This Row],[Track]],$F$2672:$H$2715,2,FALSE)</f>
        <v>Vic</v>
      </c>
      <c r="AG267" s="133" t="str">
        <f>VLOOKUP(Table1[[#This Row],[Track]],$F$2672:$H$2715,3,FALSE)</f>
        <v>-</v>
      </c>
      <c r="AH267" s="133" t="str">
        <f>IF(Table1[[#This Row],[Date]]&lt;$AH$2,"",IF(Table1[[#This Row],[Date]]&lt;$AH$3,"Edge","Elite Combo"))</f>
        <v/>
      </c>
      <c r="AI267" s="218">
        <f>Table1[[#This Row],[Time]]</f>
        <v>0.60069444444444442</v>
      </c>
      <c r="AJ267" s="219" t="str">
        <f>Table1[[#This Row],[Track]]</f>
        <v>Caulfield</v>
      </c>
      <c r="AK267" s="216">
        <f>Table1[[#This Row],[Race ]]</f>
        <v>5</v>
      </c>
      <c r="AL267" s="219">
        <f>Table1[[#This Row],[TAB]]</f>
        <v>4</v>
      </c>
      <c r="AM267" s="219" t="str">
        <f>Table1[[#This Row],[Selection]]</f>
        <v>Zoukerette</v>
      </c>
      <c r="AN267" s="220" t="str">
        <f>Table1[[#This Row],[Sources]]</f>
        <v>Nat-13</v>
      </c>
      <c r="AO267" s="219">
        <f>Table1[[#This Row],[Scale Bet]]</f>
        <v>50</v>
      </c>
    </row>
    <row r="268" spans="5:41" ht="16.5" customHeight="1" x14ac:dyDescent="0.25">
      <c r="E268" s="185">
        <v>45192</v>
      </c>
      <c r="F268" s="35">
        <v>0.625</v>
      </c>
      <c r="G268" s="36" t="s">
        <v>201</v>
      </c>
      <c r="H268" s="36">
        <v>6</v>
      </c>
      <c r="I268" s="36">
        <v>10</v>
      </c>
      <c r="J268" s="36" t="s">
        <v>604</v>
      </c>
      <c r="K268" s="36" t="s">
        <v>13</v>
      </c>
      <c r="L268" s="165">
        <v>13</v>
      </c>
      <c r="M268" s="134">
        <f t="shared" si="52"/>
        <v>13</v>
      </c>
      <c r="N268" s="36">
        <f t="shared" si="53"/>
        <v>1</v>
      </c>
      <c r="O268" s="135" t="str">
        <f t="shared" si="54"/>
        <v>Nat-13</v>
      </c>
      <c r="P268" s="186" t="str">
        <f t="shared" si="55"/>
        <v>OK</v>
      </c>
      <c r="Q268" s="187">
        <f t="shared" si="56"/>
        <v>52</v>
      </c>
      <c r="R268" s="150"/>
      <c r="S268" s="187" t="str">
        <f t="shared" si="57"/>
        <v/>
      </c>
      <c r="T268" s="136" t="str">
        <f t="shared" si="58"/>
        <v>Amenable</v>
      </c>
      <c r="U268" s="137" t="str">
        <f>IF(P268="","",IF(N268=1,"",IF(Q268="","",IF(Q268&lt;=100,100,IF(Table1[[#This Row],[Day]]="Wed",100,200)))))</f>
        <v/>
      </c>
      <c r="V268" s="137" t="str">
        <f t="shared" si="59"/>
        <v/>
      </c>
      <c r="W268" s="137" t="str">
        <f t="shared" si="60"/>
        <v/>
      </c>
      <c r="X268" s="133">
        <f>100</f>
        <v>100</v>
      </c>
      <c r="Y268" s="133" t="str">
        <f t="shared" si="61"/>
        <v/>
      </c>
      <c r="Z268" s="133">
        <f t="shared" si="62"/>
        <v>-100</v>
      </c>
      <c r="AA268" s="134" t="str">
        <f>TEXT(Table1[[#This Row],[Date]],"DDD")</f>
        <v>Sat</v>
      </c>
      <c r="AB268" s="133" t="str">
        <f>IF(OR(G268="Doomben",G268="Eagle Farm"),"Q",IF(AND(Q268&gt;1,Q268&lt;55,Table1[[#This Row],[Source]]="Nat"),"Nat OK",IF(AND(Table1[[#This Row],[Source]]&lt;&gt;"Nat",Q268&lt;55),"Poor &lt;55",IF(OR(G268="Randwick",G268="Flemington",G268="Caulfield",G268="Sandown Lake",G268="Sandown Hill"),"Best","ave"))))</f>
        <v>Nat OK</v>
      </c>
      <c r="AC268" s="133">
        <f>IF(Q268="","",IF(AB268="Poor &lt;55",$AC$2*0.2%,IF(AND(AB268="Q",AA268&lt;&gt;"Wed"),$AC$2*0.4%,IF(AND(AB268="Q",AA268="Wed"),$AC$2*0.5%,IF(AND(AB268="Ave",U268=100),$AC$2*0.5%,IF(AND(AB268="ave",U268="",N268=1,AG268="Bush"),$AC$2*1%,IF(AND(AB268="ave",U268="",Q268&gt;100),$AC$2*1.3%,IF(AND(AB268="ave",U268=""),$AC$2*1.2%,IF(AND(AB268="Ave",U268=200),$AC$2*1%,IF(AND(AB268="Best",U268=200),$AC$2*1.5%,IF(AND(AB268="Best",U268="",K268&lt;&gt;"Pro Syd"),$AC$2*0.5%,IF(AND(AB268="Best",U268=""),$AC$2*1%,IF(AND(AB268="Best",U268=100,Table1[[#This Row],[State]]="NSW"),$AC$2*0.4%,IF(AND(AB268="Best",U268=100),$AC$2*1%,IF(Table1[[#This Row],[Adj]]="Nat OK",$AC$2*0.5%,"xxx")))))))))))))))</f>
        <v>50</v>
      </c>
      <c r="AD268" s="133" t="str">
        <f t="shared" si="63"/>
        <v/>
      </c>
      <c r="AE268" s="133">
        <f t="shared" si="64"/>
        <v>-50</v>
      </c>
      <c r="AF268" s="133" t="str">
        <f>VLOOKUP(Table1[[#This Row],[Track]],$F$2672:$H$2715,2,FALSE)</f>
        <v>Vic</v>
      </c>
      <c r="AG268" s="133" t="str">
        <f>VLOOKUP(Table1[[#This Row],[Track]],$F$2672:$H$2715,3,FALSE)</f>
        <v>-</v>
      </c>
      <c r="AH268" s="133" t="str">
        <f>IF(Table1[[#This Row],[Date]]&lt;$AH$2,"",IF(Table1[[#This Row],[Date]]&lt;$AH$3,"Edge","Elite Combo"))</f>
        <v/>
      </c>
      <c r="AI268" s="218">
        <f>Table1[[#This Row],[Time]]</f>
        <v>0.625</v>
      </c>
      <c r="AJ268" s="219" t="str">
        <f>Table1[[#This Row],[Track]]</f>
        <v>Caulfield</v>
      </c>
      <c r="AK268" s="216">
        <f>Table1[[#This Row],[Race ]]</f>
        <v>6</v>
      </c>
      <c r="AL268" s="219">
        <f>Table1[[#This Row],[TAB]]</f>
        <v>10</v>
      </c>
      <c r="AM268" s="219" t="str">
        <f>Table1[[#This Row],[Selection]]</f>
        <v>Amenable</v>
      </c>
      <c r="AN268" s="220" t="str">
        <f>Table1[[#This Row],[Sources]]</f>
        <v>Nat-13</v>
      </c>
      <c r="AO268" s="219">
        <f>Table1[[#This Row],[Scale Bet]]</f>
        <v>50</v>
      </c>
    </row>
    <row r="269" spans="5:41" ht="16.5" customHeight="1" x14ac:dyDescent="0.25">
      <c r="E269" s="185">
        <v>45192</v>
      </c>
      <c r="F269" s="35">
        <v>0.625</v>
      </c>
      <c r="G269" s="36" t="s">
        <v>201</v>
      </c>
      <c r="H269" s="36">
        <v>6</v>
      </c>
      <c r="I269" s="36">
        <v>1</v>
      </c>
      <c r="J269" s="36" t="s">
        <v>1027</v>
      </c>
      <c r="K269" s="36" t="s">
        <v>18</v>
      </c>
      <c r="L269" s="165">
        <v>13</v>
      </c>
      <c r="M269" s="134">
        <f t="shared" si="52"/>
        <v>13</v>
      </c>
      <c r="N269" s="36">
        <f t="shared" si="53"/>
        <v>1</v>
      </c>
      <c r="O269" s="135" t="str">
        <f t="shared" si="54"/>
        <v>Pro Mel-13</v>
      </c>
      <c r="P269" s="186" t="str">
        <f t="shared" si="55"/>
        <v>OK</v>
      </c>
      <c r="Q269" s="187">
        <f t="shared" si="56"/>
        <v>52</v>
      </c>
      <c r="R269" s="150"/>
      <c r="S269" s="187" t="str">
        <f t="shared" si="57"/>
        <v/>
      </c>
      <c r="T269" s="136" t="str">
        <f t="shared" si="58"/>
        <v>Bandersnatch</v>
      </c>
      <c r="U269" s="137" t="str">
        <f>IF(P269="","",IF(N269=1,"",IF(Q269="","",IF(Q269&lt;=100,100,IF(Table1[[#This Row],[Day]]="Wed",100,200)))))</f>
        <v/>
      </c>
      <c r="V269" s="137" t="str">
        <f t="shared" si="59"/>
        <v/>
      </c>
      <c r="W269" s="137" t="str">
        <f t="shared" si="60"/>
        <v/>
      </c>
      <c r="X269" s="133">
        <f>100</f>
        <v>100</v>
      </c>
      <c r="Y269" s="133" t="str">
        <f t="shared" si="61"/>
        <v/>
      </c>
      <c r="Z269" s="133">
        <f t="shared" si="62"/>
        <v>-100</v>
      </c>
      <c r="AA269" s="134" t="str">
        <f>TEXT(Table1[[#This Row],[Date]],"DDD")</f>
        <v>Sat</v>
      </c>
      <c r="AB269" s="133" t="str">
        <f>IF(OR(G269="Doomben",G269="Eagle Farm"),"Q",IF(AND(Q269&gt;1,Q269&lt;55,Table1[[#This Row],[Source]]="Nat"),"Nat OK",IF(AND(Table1[[#This Row],[Source]]&lt;&gt;"Nat",Q269&lt;55),"Poor &lt;55",IF(OR(G269="Randwick",G269="Flemington",G269="Caulfield",G269="Sandown Lake",G269="Sandown Hill"),"Best","ave"))))</f>
        <v>Poor &lt;55</v>
      </c>
      <c r="AC269" s="133">
        <f>IF(Q269="","",IF(AB269="Poor &lt;55",$AC$2*0.2%,IF(AND(AB269="Q",AA269&lt;&gt;"Wed"),$AC$2*0.4%,IF(AND(AB269="Q",AA269="Wed"),$AC$2*0.5%,IF(AND(AB269="Ave",U269=100),$AC$2*0.5%,IF(AND(AB269="ave",U269="",N269=1,AG269="Bush"),$AC$2*1%,IF(AND(AB269="ave",U269="",Q269&gt;100),$AC$2*1.3%,IF(AND(AB269="ave",U269=""),$AC$2*1.2%,IF(AND(AB269="Ave",U269=200),$AC$2*1%,IF(AND(AB269="Best",U269=200),$AC$2*1.5%,IF(AND(AB269="Best",U269="",K269&lt;&gt;"Pro Syd"),$AC$2*0.5%,IF(AND(AB269="Best",U269=""),$AC$2*1%,IF(AND(AB269="Best",U269=100,Table1[[#This Row],[State]]="NSW"),$AC$2*0.4%,IF(AND(AB269="Best",U269=100),$AC$2*1%,IF(Table1[[#This Row],[Adj]]="Nat OK",$AC$2*0.5%,"xxx")))))))))))))))</f>
        <v>20</v>
      </c>
      <c r="AD269" s="133" t="str">
        <f t="shared" si="63"/>
        <v/>
      </c>
      <c r="AE269" s="133">
        <f t="shared" si="64"/>
        <v>-20</v>
      </c>
      <c r="AF269" s="133" t="str">
        <f>VLOOKUP(Table1[[#This Row],[Track]],$F$2672:$H$2715,2,FALSE)</f>
        <v>Vic</v>
      </c>
      <c r="AG269" s="133" t="str">
        <f>VLOOKUP(Table1[[#This Row],[Track]],$F$2672:$H$2715,3,FALSE)</f>
        <v>-</v>
      </c>
      <c r="AH269" s="133" t="str">
        <f>IF(Table1[[#This Row],[Date]]&lt;$AH$2,"",IF(Table1[[#This Row],[Date]]&lt;$AH$3,"Edge","Elite Combo"))</f>
        <v/>
      </c>
      <c r="AI269" s="218">
        <f>Table1[[#This Row],[Time]]</f>
        <v>0.625</v>
      </c>
      <c r="AJ269" s="219" t="str">
        <f>Table1[[#This Row],[Track]]</f>
        <v>Caulfield</v>
      </c>
      <c r="AK269" s="216">
        <f>Table1[[#This Row],[Race ]]</f>
        <v>6</v>
      </c>
      <c r="AL269" s="219">
        <f>Table1[[#This Row],[TAB]]</f>
        <v>1</v>
      </c>
      <c r="AM269" s="219" t="str">
        <f>Table1[[#This Row],[Selection]]</f>
        <v>Bandersnatch</v>
      </c>
      <c r="AN269" s="220" t="str">
        <f>Table1[[#This Row],[Sources]]</f>
        <v>Pro Mel-13</v>
      </c>
      <c r="AO269" s="219">
        <f>Table1[[#This Row],[Scale Bet]]</f>
        <v>20</v>
      </c>
    </row>
    <row r="270" spans="5:41" ht="16.5" customHeight="1" x14ac:dyDescent="0.25">
      <c r="E270" s="185">
        <v>45192</v>
      </c>
      <c r="F270" s="35">
        <v>0.65277777777777779</v>
      </c>
      <c r="G270" s="36" t="s">
        <v>201</v>
      </c>
      <c r="H270" s="36">
        <v>7</v>
      </c>
      <c r="I270" s="36">
        <v>2</v>
      </c>
      <c r="J270" s="36" t="s">
        <v>447</v>
      </c>
      <c r="K270" s="36" t="s">
        <v>13</v>
      </c>
      <c r="L270" s="165">
        <v>13</v>
      </c>
      <c r="M270" s="134">
        <f t="shared" si="52"/>
        <v>13</v>
      </c>
      <c r="N270" s="36">
        <f t="shared" si="53"/>
        <v>1</v>
      </c>
      <c r="O270" s="135" t="str">
        <f t="shared" si="54"/>
        <v>Nat-13</v>
      </c>
      <c r="P270" s="186" t="str">
        <f t="shared" si="55"/>
        <v>OK</v>
      </c>
      <c r="Q270" s="187">
        <f t="shared" si="56"/>
        <v>52</v>
      </c>
      <c r="R270" s="150"/>
      <c r="S270" s="187" t="str">
        <f t="shared" si="57"/>
        <v/>
      </c>
      <c r="T270" s="136" t="str">
        <f t="shared" si="58"/>
        <v>Veight</v>
      </c>
      <c r="U270" s="137" t="str">
        <f>IF(P270="","",IF(N270=1,"",IF(Q270="","",IF(Q270&lt;=100,100,IF(Table1[[#This Row],[Day]]="Wed",100,200)))))</f>
        <v/>
      </c>
      <c r="V270" s="137" t="str">
        <f t="shared" si="59"/>
        <v/>
      </c>
      <c r="W270" s="137" t="str">
        <f t="shared" si="60"/>
        <v/>
      </c>
      <c r="X270" s="133">
        <f>100</f>
        <v>100</v>
      </c>
      <c r="Y270" s="133" t="str">
        <f t="shared" si="61"/>
        <v/>
      </c>
      <c r="Z270" s="133">
        <f t="shared" si="62"/>
        <v>-100</v>
      </c>
      <c r="AA270" s="134" t="str">
        <f>TEXT(Table1[[#This Row],[Date]],"DDD")</f>
        <v>Sat</v>
      </c>
      <c r="AB270" s="133" t="str">
        <f>IF(OR(G270="Doomben",G270="Eagle Farm"),"Q",IF(AND(Q270&gt;1,Q270&lt;55,Table1[[#This Row],[Source]]="Nat"),"Nat OK",IF(AND(Table1[[#This Row],[Source]]&lt;&gt;"Nat",Q270&lt;55),"Poor &lt;55",IF(OR(G270="Randwick",G270="Flemington",G270="Caulfield",G270="Sandown Lake",G270="Sandown Hill"),"Best","ave"))))</f>
        <v>Nat OK</v>
      </c>
      <c r="AC270" s="133">
        <f>IF(Q270="","",IF(AB270="Poor &lt;55",$AC$2*0.2%,IF(AND(AB270="Q",AA270&lt;&gt;"Wed"),$AC$2*0.4%,IF(AND(AB270="Q",AA270="Wed"),$AC$2*0.5%,IF(AND(AB270="Ave",U270=100),$AC$2*0.5%,IF(AND(AB270="ave",U270="",N270=1,AG270="Bush"),$AC$2*1%,IF(AND(AB270="ave",U270="",Q270&gt;100),$AC$2*1.3%,IF(AND(AB270="ave",U270=""),$AC$2*1.2%,IF(AND(AB270="Ave",U270=200),$AC$2*1%,IF(AND(AB270="Best",U270=200),$AC$2*1.5%,IF(AND(AB270="Best",U270="",K270&lt;&gt;"Pro Syd"),$AC$2*0.5%,IF(AND(AB270="Best",U270=""),$AC$2*1%,IF(AND(AB270="Best",U270=100,Table1[[#This Row],[State]]="NSW"),$AC$2*0.4%,IF(AND(AB270="Best",U270=100),$AC$2*1%,IF(Table1[[#This Row],[Adj]]="Nat OK",$AC$2*0.5%,"xxx")))))))))))))))</f>
        <v>50</v>
      </c>
      <c r="AD270" s="133" t="str">
        <f t="shared" si="63"/>
        <v/>
      </c>
      <c r="AE270" s="133">
        <f t="shared" si="64"/>
        <v>-50</v>
      </c>
      <c r="AF270" s="133" t="str">
        <f>VLOOKUP(Table1[[#This Row],[Track]],$F$2672:$H$2715,2,FALSE)</f>
        <v>Vic</v>
      </c>
      <c r="AG270" s="133" t="str">
        <f>VLOOKUP(Table1[[#This Row],[Track]],$F$2672:$H$2715,3,FALSE)</f>
        <v>-</v>
      </c>
      <c r="AH270" s="133" t="str">
        <f>IF(Table1[[#This Row],[Date]]&lt;$AH$2,"",IF(Table1[[#This Row],[Date]]&lt;$AH$3,"Edge","Elite Combo"))</f>
        <v/>
      </c>
      <c r="AI270" s="218">
        <f>Table1[[#This Row],[Time]]</f>
        <v>0.65277777777777779</v>
      </c>
      <c r="AJ270" s="219" t="str">
        <f>Table1[[#This Row],[Track]]</f>
        <v>Caulfield</v>
      </c>
      <c r="AK270" s="216">
        <f>Table1[[#This Row],[Race ]]</f>
        <v>7</v>
      </c>
      <c r="AL270" s="219">
        <f>Table1[[#This Row],[TAB]]</f>
        <v>2</v>
      </c>
      <c r="AM270" s="219" t="str">
        <f>Table1[[#This Row],[Selection]]</f>
        <v>Veight</v>
      </c>
      <c r="AN270" s="220" t="str">
        <f>Table1[[#This Row],[Sources]]</f>
        <v>Nat-13</v>
      </c>
      <c r="AO270" s="219">
        <f>Table1[[#This Row],[Scale Bet]]</f>
        <v>50</v>
      </c>
    </row>
    <row r="271" spans="5:41" ht="16.5" customHeight="1" x14ac:dyDescent="0.25">
      <c r="E271" s="185">
        <v>45192</v>
      </c>
      <c r="F271" s="35">
        <v>0.66666666666666663</v>
      </c>
      <c r="G271" s="36" t="s">
        <v>17</v>
      </c>
      <c r="H271" s="36">
        <v>8</v>
      </c>
      <c r="I271" s="36">
        <v>3</v>
      </c>
      <c r="J271" s="36" t="s">
        <v>631</v>
      </c>
      <c r="K271" s="36" t="s">
        <v>1</v>
      </c>
      <c r="L271" s="165">
        <v>10</v>
      </c>
      <c r="M271" s="134">
        <f t="shared" si="52"/>
        <v>10</v>
      </c>
      <c r="N271" s="36">
        <f t="shared" si="53"/>
        <v>1</v>
      </c>
      <c r="O271" s="135" t="str">
        <f t="shared" si="54"/>
        <v>E4-10</v>
      </c>
      <c r="P271" s="186" t="str">
        <f t="shared" si="55"/>
        <v>OK</v>
      </c>
      <c r="Q271" s="187">
        <f t="shared" si="56"/>
        <v>40</v>
      </c>
      <c r="R271" s="150"/>
      <c r="S271" s="187" t="str">
        <f t="shared" si="57"/>
        <v/>
      </c>
      <c r="T271" s="136" t="str">
        <f t="shared" si="58"/>
        <v>Cylinder</v>
      </c>
      <c r="U271" s="137" t="str">
        <f>IF(P271="","",IF(N271=1,"",IF(Q271="","",IF(Q271&lt;=100,100,IF(Table1[[#This Row],[Day]]="Wed",100,200)))))</f>
        <v/>
      </c>
      <c r="V271" s="137" t="str">
        <f t="shared" si="59"/>
        <v/>
      </c>
      <c r="W271" s="137" t="str">
        <f t="shared" si="60"/>
        <v/>
      </c>
      <c r="X271" s="133">
        <f>100</f>
        <v>100</v>
      </c>
      <c r="Y271" s="133" t="str">
        <f t="shared" si="61"/>
        <v/>
      </c>
      <c r="Z271" s="133">
        <f t="shared" si="62"/>
        <v>-100</v>
      </c>
      <c r="AA271" s="134" t="str">
        <f>TEXT(Table1[[#This Row],[Date]],"DDD")</f>
        <v>Sat</v>
      </c>
      <c r="AB271" s="133" t="str">
        <f>IF(OR(G271="Doomben",G271="Eagle Farm"),"Q",IF(AND(Q271&gt;1,Q271&lt;55,Table1[[#This Row],[Source]]="Nat"),"Nat OK",IF(AND(Table1[[#This Row],[Source]]&lt;&gt;"Nat",Q271&lt;55),"Poor &lt;55",IF(OR(G271="Randwick",G271="Flemington",G271="Caulfield",G271="Sandown Lake",G271="Sandown Hill"),"Best","ave"))))</f>
        <v>Poor &lt;55</v>
      </c>
      <c r="AC271" s="133">
        <f>IF(Q271="","",IF(AB271="Poor &lt;55",$AC$2*0.2%,IF(AND(AB271="Q",AA271&lt;&gt;"Wed"),$AC$2*0.4%,IF(AND(AB271="Q",AA271="Wed"),$AC$2*0.5%,IF(AND(AB271="Ave",U271=100),$AC$2*0.5%,IF(AND(AB271="ave",U271="",N271=1,AG271="Bush"),$AC$2*1%,IF(AND(AB271="ave",U271="",Q271&gt;100),$AC$2*1.3%,IF(AND(AB271="ave",U271=""),$AC$2*1.2%,IF(AND(AB271="Ave",U271=200),$AC$2*1%,IF(AND(AB271="Best",U271=200),$AC$2*1.5%,IF(AND(AB271="Best",U271="",K271&lt;&gt;"Pro Syd"),$AC$2*0.5%,IF(AND(AB271="Best",U271=""),$AC$2*1%,IF(AND(AB271="Best",U271=100,Table1[[#This Row],[State]]="NSW"),$AC$2*0.4%,IF(AND(AB271="Best",U271=100),$AC$2*1%,IF(Table1[[#This Row],[Adj]]="Nat OK",$AC$2*0.5%,"xxx")))))))))))))))</f>
        <v>20</v>
      </c>
      <c r="AD271" s="133" t="str">
        <f t="shared" si="63"/>
        <v/>
      </c>
      <c r="AE271" s="133">
        <f t="shared" si="64"/>
        <v>-20</v>
      </c>
      <c r="AF271" s="133" t="str">
        <f>VLOOKUP(Table1[[#This Row],[Track]],$F$2672:$H$2715,2,FALSE)</f>
        <v>NSW</v>
      </c>
      <c r="AG271" s="133" t="str">
        <f>VLOOKUP(Table1[[#This Row],[Track]],$F$2672:$H$2715,3,FALSE)</f>
        <v>-</v>
      </c>
      <c r="AH271" s="133" t="str">
        <f>IF(Table1[[#This Row],[Date]]&lt;$AH$2,"",IF(Table1[[#This Row],[Date]]&lt;$AH$3,"Edge","Elite Combo"))</f>
        <v/>
      </c>
      <c r="AI271" s="218">
        <f>Table1[[#This Row],[Time]]</f>
        <v>0.66666666666666663</v>
      </c>
      <c r="AJ271" s="219" t="str">
        <f>Table1[[#This Row],[Track]]</f>
        <v>Rosehill</v>
      </c>
      <c r="AK271" s="216">
        <f>Table1[[#This Row],[Race ]]</f>
        <v>8</v>
      </c>
      <c r="AL271" s="219">
        <f>Table1[[#This Row],[TAB]]</f>
        <v>3</v>
      </c>
      <c r="AM271" s="219" t="str">
        <f>Table1[[#This Row],[Selection]]</f>
        <v>Cylinder</v>
      </c>
      <c r="AN271" s="220" t="str">
        <f>Table1[[#This Row],[Sources]]</f>
        <v>E4-10</v>
      </c>
      <c r="AO271" s="219">
        <f>Table1[[#This Row],[Scale Bet]]</f>
        <v>20</v>
      </c>
    </row>
    <row r="272" spans="5:41" ht="16.5" customHeight="1" x14ac:dyDescent="0.25">
      <c r="E272" s="185">
        <v>45192</v>
      </c>
      <c r="F272" s="35">
        <v>0.68055555555555547</v>
      </c>
      <c r="G272" s="36" t="s">
        <v>201</v>
      </c>
      <c r="H272" s="36">
        <v>8</v>
      </c>
      <c r="I272" s="36">
        <v>12</v>
      </c>
      <c r="J272" s="36" t="s">
        <v>632</v>
      </c>
      <c r="K272" s="36" t="s">
        <v>1</v>
      </c>
      <c r="L272" s="165">
        <v>12</v>
      </c>
      <c r="M272" s="134">
        <f t="shared" si="52"/>
        <v>26</v>
      </c>
      <c r="N272" s="36">
        <f t="shared" si="53"/>
        <v>2</v>
      </c>
      <c r="O272" s="135" t="str">
        <f t="shared" si="54"/>
        <v>E4-12/Edge-14</v>
      </c>
      <c r="P272" s="186" t="str">
        <f t="shared" si="55"/>
        <v>OK</v>
      </c>
      <c r="Q272" s="187">
        <f t="shared" si="56"/>
        <v>104</v>
      </c>
      <c r="R272" s="150"/>
      <c r="S272" s="187" t="str">
        <f t="shared" si="57"/>
        <v/>
      </c>
      <c r="T272" s="136" t="str">
        <f t="shared" si="58"/>
        <v>Berkeley Square</v>
      </c>
      <c r="U272" s="137">
        <f>IF(P272="","",IF(N272=1,"",IF(Q272="","",IF(Q272&lt;=100,100,IF(Table1[[#This Row],[Day]]="Wed",100,200)))))</f>
        <v>200</v>
      </c>
      <c r="V272" s="137" t="str">
        <f t="shared" si="59"/>
        <v/>
      </c>
      <c r="W272" s="137">
        <f t="shared" si="60"/>
        <v>-200</v>
      </c>
      <c r="X272" s="133">
        <f>100</f>
        <v>100</v>
      </c>
      <c r="Y272" s="133" t="str">
        <f t="shared" si="61"/>
        <v/>
      </c>
      <c r="Z272" s="133">
        <f t="shared" si="62"/>
        <v>-100</v>
      </c>
      <c r="AA272" s="134" t="str">
        <f>TEXT(Table1[[#This Row],[Date]],"DDD")</f>
        <v>Sat</v>
      </c>
      <c r="AB272" s="133" t="str">
        <f>IF(OR(G272="Doomben",G272="Eagle Farm"),"Q",IF(AND(Q272&gt;1,Q272&lt;55,Table1[[#This Row],[Source]]="Nat"),"Nat OK",IF(AND(Table1[[#This Row],[Source]]&lt;&gt;"Nat",Q272&lt;55),"Poor &lt;55",IF(OR(G272="Randwick",G272="Flemington",G272="Caulfield",G272="Sandown Lake",G272="Sandown Hill"),"Best","ave"))))</f>
        <v>Best</v>
      </c>
      <c r="AC272" s="133">
        <f>IF(Q272="","",IF(AB272="Poor &lt;55",$AC$2*0.2%,IF(AND(AB272="Q",AA272&lt;&gt;"Wed"),$AC$2*0.4%,IF(AND(AB272="Q",AA272="Wed"),$AC$2*0.5%,IF(AND(AB272="Ave",U272=100),$AC$2*0.5%,IF(AND(AB272="ave",U272="",N272=1,AG272="Bush"),$AC$2*1%,IF(AND(AB272="ave",U272="",Q272&gt;100),$AC$2*1.3%,IF(AND(AB272="ave",U272=""),$AC$2*1.2%,IF(AND(AB272="Ave",U272=200),$AC$2*1%,IF(AND(AB272="Best",U272=200),$AC$2*1.5%,IF(AND(AB272="Best",U272="",K272&lt;&gt;"Pro Syd"),$AC$2*0.5%,IF(AND(AB272="Best",U272=""),$AC$2*1%,IF(AND(AB272="Best",U272=100,Table1[[#This Row],[State]]="NSW"),$AC$2*0.4%,IF(AND(AB272="Best",U272=100),$AC$2*1%,IF(Table1[[#This Row],[Adj]]="Nat OK",$AC$2*0.5%,"xxx")))))))))))))))</f>
        <v>150</v>
      </c>
      <c r="AD272" s="133" t="str">
        <f t="shared" si="63"/>
        <v/>
      </c>
      <c r="AE272" s="133">
        <f t="shared" si="64"/>
        <v>-150</v>
      </c>
      <c r="AF272" s="133" t="str">
        <f>VLOOKUP(Table1[[#This Row],[Track]],$F$2672:$H$2715,2,FALSE)</f>
        <v>Vic</v>
      </c>
      <c r="AG272" s="133" t="str">
        <f>VLOOKUP(Table1[[#This Row],[Track]],$F$2672:$H$2715,3,FALSE)</f>
        <v>-</v>
      </c>
      <c r="AH272" s="133" t="str">
        <f>IF(Table1[[#This Row],[Date]]&lt;$AH$2,"",IF(Table1[[#This Row],[Date]]&lt;$AH$3,"Edge","Elite Combo"))</f>
        <v/>
      </c>
      <c r="AI272" s="218">
        <f>Table1[[#This Row],[Time]]</f>
        <v>0.68055555555555547</v>
      </c>
      <c r="AJ272" s="219" t="str">
        <f>Table1[[#This Row],[Track]]</f>
        <v>Caulfield</v>
      </c>
      <c r="AK272" s="216">
        <f>Table1[[#This Row],[Race ]]</f>
        <v>8</v>
      </c>
      <c r="AL272" s="219">
        <f>Table1[[#This Row],[TAB]]</f>
        <v>12</v>
      </c>
      <c r="AM272" s="219" t="str">
        <f>Table1[[#This Row],[Selection]]</f>
        <v>Berkeley Square</v>
      </c>
      <c r="AN272" s="220" t="str">
        <f>Table1[[#This Row],[Sources]]</f>
        <v>E4-12/Edge-14</v>
      </c>
      <c r="AO272" s="219">
        <f>Table1[[#This Row],[Scale Bet]]</f>
        <v>150</v>
      </c>
    </row>
    <row r="273" spans="5:41" ht="16.5" customHeight="1" x14ac:dyDescent="0.25">
      <c r="E273" s="185">
        <v>45192</v>
      </c>
      <c r="F273" s="35">
        <v>0.68055555555555547</v>
      </c>
      <c r="G273" s="36" t="s">
        <v>201</v>
      </c>
      <c r="H273" s="36">
        <v>8</v>
      </c>
      <c r="I273" s="36">
        <v>12</v>
      </c>
      <c r="J273" s="36" t="s">
        <v>632</v>
      </c>
      <c r="K273" s="36" t="s">
        <v>40</v>
      </c>
      <c r="L273" s="165">
        <v>14</v>
      </c>
      <c r="M273" s="134" t="str">
        <f t="shared" si="52"/>
        <v/>
      </c>
      <c r="N273" s="36" t="str">
        <f t="shared" si="53"/>
        <v/>
      </c>
      <c r="O273" s="135" t="str">
        <f t="shared" si="54"/>
        <v/>
      </c>
      <c r="P273" s="186" t="str">
        <f t="shared" si="55"/>
        <v>OK</v>
      </c>
      <c r="Q273" s="187" t="str">
        <f t="shared" si="56"/>
        <v/>
      </c>
      <c r="R273" s="150"/>
      <c r="S273" s="187" t="str">
        <f t="shared" si="57"/>
        <v/>
      </c>
      <c r="T273" s="136" t="str">
        <f t="shared" si="58"/>
        <v>Berkeley Square</v>
      </c>
      <c r="U273" s="137" t="str">
        <f>IF(P273="","",IF(N273=1,"",IF(Q273="","",IF(Q273&lt;=100,100,IF(Table1[[#This Row],[Day]]="Wed",100,200)))))</f>
        <v/>
      </c>
      <c r="V273" s="137" t="str">
        <f t="shared" si="59"/>
        <v/>
      </c>
      <c r="W273" s="137" t="str">
        <f t="shared" si="60"/>
        <v/>
      </c>
      <c r="X273" s="133">
        <f>100</f>
        <v>100</v>
      </c>
      <c r="Y273" s="133" t="str">
        <f t="shared" si="61"/>
        <v/>
      </c>
      <c r="Z273" s="133">
        <f t="shared" si="62"/>
        <v>-100</v>
      </c>
      <c r="AA273" s="134" t="str">
        <f>TEXT(Table1[[#This Row],[Date]],"DDD")</f>
        <v>Sat</v>
      </c>
      <c r="AB273" s="133" t="str">
        <f>IF(OR(G273="Doomben",G273="Eagle Farm"),"Q",IF(AND(Q273&gt;1,Q273&lt;55,Table1[[#This Row],[Source]]="Nat"),"Nat OK",IF(AND(Table1[[#This Row],[Source]]&lt;&gt;"Nat",Q273&lt;55),"Poor &lt;55",IF(OR(G273="Randwick",G273="Flemington",G273="Caulfield",G273="Sandown Lake",G273="Sandown Hill"),"Best","ave"))))</f>
        <v>Best</v>
      </c>
      <c r="AC273" s="133" t="str">
        <f>IF(Q273="","",IF(AB273="Poor &lt;55",$AC$2*0.2%,IF(AND(AB273="Q",AA273&lt;&gt;"Wed"),$AC$2*0.4%,IF(AND(AB273="Q",AA273="Wed"),$AC$2*0.5%,IF(AND(AB273="Ave",U273=100),$AC$2*0.5%,IF(AND(AB273="ave",U273="",N273=1,AG273="Bush"),$AC$2*1%,IF(AND(AB273="ave",U273="",Q273&gt;100),$AC$2*1.3%,IF(AND(AB273="ave",U273=""),$AC$2*1.2%,IF(AND(AB273="Ave",U273=200),$AC$2*1%,IF(AND(AB273="Best",U273=200),$AC$2*1.5%,IF(AND(AB273="Best",U273="",K273&lt;&gt;"Pro Syd"),$AC$2*0.5%,IF(AND(AB273="Best",U273=""),$AC$2*1%,IF(AND(AB273="Best",U273=100,Table1[[#This Row],[State]]="NSW"),$AC$2*0.4%,IF(AND(AB273="Best",U273=100),$AC$2*1%,IF(Table1[[#This Row],[Adj]]="Nat OK",$AC$2*0.5%,"xxx")))))))))))))))</f>
        <v/>
      </c>
      <c r="AD273" s="133" t="str">
        <f t="shared" si="63"/>
        <v/>
      </c>
      <c r="AE273" s="133" t="str">
        <f t="shared" si="64"/>
        <v/>
      </c>
      <c r="AF273" s="133" t="str">
        <f>VLOOKUP(Table1[[#This Row],[Track]],$F$2672:$H$2715,2,FALSE)</f>
        <v>Vic</v>
      </c>
      <c r="AG273" s="133" t="str">
        <f>VLOOKUP(Table1[[#This Row],[Track]],$F$2672:$H$2715,3,FALSE)</f>
        <v>-</v>
      </c>
      <c r="AH273" s="133" t="str">
        <f>IF(Table1[[#This Row],[Date]]&lt;$AH$2,"",IF(Table1[[#This Row],[Date]]&lt;$AH$3,"Edge","Elite Combo"))</f>
        <v/>
      </c>
      <c r="AI273" s="218">
        <f>Table1[[#This Row],[Time]]</f>
        <v>0.68055555555555547</v>
      </c>
      <c r="AJ273" s="219" t="str">
        <f>Table1[[#This Row],[Track]]</f>
        <v>Caulfield</v>
      </c>
      <c r="AK273" s="216">
        <f>Table1[[#This Row],[Race ]]</f>
        <v>8</v>
      </c>
      <c r="AL273" s="219">
        <f>Table1[[#This Row],[TAB]]</f>
        <v>12</v>
      </c>
      <c r="AM273" s="219" t="str">
        <f>Table1[[#This Row],[Selection]]</f>
        <v>Berkeley Square</v>
      </c>
      <c r="AN273" s="220" t="str">
        <f>Table1[[#This Row],[Sources]]</f>
        <v/>
      </c>
      <c r="AO273" s="219" t="str">
        <f>Table1[[#This Row],[Scale Bet]]</f>
        <v/>
      </c>
    </row>
    <row r="274" spans="5:41" ht="16.5" customHeight="1" x14ac:dyDescent="0.25">
      <c r="E274" s="185">
        <v>45192</v>
      </c>
      <c r="F274" s="35">
        <v>0.68055555555555547</v>
      </c>
      <c r="G274" s="36" t="s">
        <v>201</v>
      </c>
      <c r="H274" s="36">
        <v>8</v>
      </c>
      <c r="I274" s="36">
        <v>3</v>
      </c>
      <c r="J274" s="36" t="s">
        <v>633</v>
      </c>
      <c r="K274" s="36" t="s">
        <v>1</v>
      </c>
      <c r="L274" s="165">
        <v>12</v>
      </c>
      <c r="M274" s="134">
        <f t="shared" si="52"/>
        <v>12</v>
      </c>
      <c r="N274" s="36">
        <f t="shared" si="53"/>
        <v>1</v>
      </c>
      <c r="O274" s="135" t="str">
        <f t="shared" si="54"/>
        <v>E4-12</v>
      </c>
      <c r="P274" s="186" t="str">
        <f t="shared" si="55"/>
        <v>OK</v>
      </c>
      <c r="Q274" s="187">
        <f t="shared" si="56"/>
        <v>48</v>
      </c>
      <c r="R274" s="150"/>
      <c r="S274" s="187" t="str">
        <f t="shared" si="57"/>
        <v/>
      </c>
      <c r="T274" s="136" t="str">
        <f t="shared" si="58"/>
        <v>Floating Artist</v>
      </c>
      <c r="U274" s="137" t="str">
        <f>IF(P274="","",IF(N274=1,"",IF(Q274="","",IF(Q274&lt;=100,100,IF(Table1[[#This Row],[Day]]="Wed",100,200)))))</f>
        <v/>
      </c>
      <c r="V274" s="137" t="str">
        <f t="shared" si="59"/>
        <v/>
      </c>
      <c r="W274" s="137" t="str">
        <f t="shared" si="60"/>
        <v/>
      </c>
      <c r="X274" s="133">
        <f>100</f>
        <v>100</v>
      </c>
      <c r="Y274" s="133" t="str">
        <f t="shared" si="61"/>
        <v/>
      </c>
      <c r="Z274" s="133">
        <f t="shared" si="62"/>
        <v>-100</v>
      </c>
      <c r="AA274" s="134" t="str">
        <f>TEXT(Table1[[#This Row],[Date]],"DDD")</f>
        <v>Sat</v>
      </c>
      <c r="AB274" s="133" t="str">
        <f>IF(OR(G274="Doomben",G274="Eagle Farm"),"Q",IF(AND(Q274&gt;1,Q274&lt;55,Table1[[#This Row],[Source]]="Nat"),"Nat OK",IF(AND(Table1[[#This Row],[Source]]&lt;&gt;"Nat",Q274&lt;55),"Poor &lt;55",IF(OR(G274="Randwick",G274="Flemington",G274="Caulfield",G274="Sandown Lake",G274="Sandown Hill"),"Best","ave"))))</f>
        <v>Poor &lt;55</v>
      </c>
      <c r="AC274" s="133">
        <f>IF(Q274="","",IF(AB274="Poor &lt;55",$AC$2*0.2%,IF(AND(AB274="Q",AA274&lt;&gt;"Wed"),$AC$2*0.4%,IF(AND(AB274="Q",AA274="Wed"),$AC$2*0.5%,IF(AND(AB274="Ave",U274=100),$AC$2*0.5%,IF(AND(AB274="ave",U274="",N274=1,AG274="Bush"),$AC$2*1%,IF(AND(AB274="ave",U274="",Q274&gt;100),$AC$2*1.3%,IF(AND(AB274="ave",U274=""),$AC$2*1.2%,IF(AND(AB274="Ave",U274=200),$AC$2*1%,IF(AND(AB274="Best",U274=200),$AC$2*1.5%,IF(AND(AB274="Best",U274="",K274&lt;&gt;"Pro Syd"),$AC$2*0.5%,IF(AND(AB274="Best",U274=""),$AC$2*1%,IF(AND(AB274="Best",U274=100,Table1[[#This Row],[State]]="NSW"),$AC$2*0.4%,IF(AND(AB274="Best",U274=100),$AC$2*1%,IF(Table1[[#This Row],[Adj]]="Nat OK",$AC$2*0.5%,"xxx")))))))))))))))</f>
        <v>20</v>
      </c>
      <c r="AD274" s="133" t="str">
        <f t="shared" si="63"/>
        <v/>
      </c>
      <c r="AE274" s="133">
        <f t="shared" si="64"/>
        <v>-20</v>
      </c>
      <c r="AF274" s="133" t="str">
        <f>VLOOKUP(Table1[[#This Row],[Track]],$F$2672:$H$2715,2,FALSE)</f>
        <v>Vic</v>
      </c>
      <c r="AG274" s="133" t="str">
        <f>VLOOKUP(Table1[[#This Row],[Track]],$F$2672:$H$2715,3,FALSE)</f>
        <v>-</v>
      </c>
      <c r="AH274" s="133" t="str">
        <f>IF(Table1[[#This Row],[Date]]&lt;$AH$2,"",IF(Table1[[#This Row],[Date]]&lt;$AH$3,"Edge","Elite Combo"))</f>
        <v/>
      </c>
      <c r="AI274" s="218">
        <f>Table1[[#This Row],[Time]]</f>
        <v>0.68055555555555547</v>
      </c>
      <c r="AJ274" s="219" t="str">
        <f>Table1[[#This Row],[Track]]</f>
        <v>Caulfield</v>
      </c>
      <c r="AK274" s="216">
        <f>Table1[[#This Row],[Race ]]</f>
        <v>8</v>
      </c>
      <c r="AL274" s="219">
        <f>Table1[[#This Row],[TAB]]</f>
        <v>3</v>
      </c>
      <c r="AM274" s="219" t="str">
        <f>Table1[[#This Row],[Selection]]</f>
        <v>Floating Artist</v>
      </c>
      <c r="AN274" s="220" t="str">
        <f>Table1[[#This Row],[Sources]]</f>
        <v>E4-12</v>
      </c>
      <c r="AO274" s="219">
        <f>Table1[[#This Row],[Scale Bet]]</f>
        <v>20</v>
      </c>
    </row>
    <row r="275" spans="5:41" ht="16.5" customHeight="1" x14ac:dyDescent="0.25">
      <c r="E275" s="185">
        <v>45192</v>
      </c>
      <c r="F275" s="35">
        <v>0.71875</v>
      </c>
      <c r="G275" s="36" t="s">
        <v>17</v>
      </c>
      <c r="H275" s="36">
        <v>10</v>
      </c>
      <c r="I275" s="36">
        <v>18</v>
      </c>
      <c r="J275" s="36" t="s">
        <v>619</v>
      </c>
      <c r="K275" s="36" t="s">
        <v>13</v>
      </c>
      <c r="L275" s="165">
        <v>13</v>
      </c>
      <c r="M275" s="134">
        <f t="shared" si="52"/>
        <v>13</v>
      </c>
      <c r="N275" s="36">
        <f t="shared" si="53"/>
        <v>1</v>
      </c>
      <c r="O275" s="135" t="str">
        <f t="shared" si="54"/>
        <v>Nat-13</v>
      </c>
      <c r="P275" s="186" t="str">
        <f t="shared" si="55"/>
        <v>OK</v>
      </c>
      <c r="Q275" s="187">
        <f t="shared" si="56"/>
        <v>52</v>
      </c>
      <c r="R275" s="150"/>
      <c r="S275" s="187" t="str">
        <f t="shared" si="57"/>
        <v/>
      </c>
      <c r="T275" s="136" t="str">
        <f t="shared" si="58"/>
        <v>Lavish Empire</v>
      </c>
      <c r="U275" s="137" t="str">
        <f>IF(P275="","",IF(N275=1,"",IF(Q275="","",IF(Q275&lt;=100,100,IF(Table1[[#This Row],[Day]]="Wed",100,200)))))</f>
        <v/>
      </c>
      <c r="V275" s="137" t="str">
        <f t="shared" si="59"/>
        <v/>
      </c>
      <c r="W275" s="137" t="str">
        <f t="shared" si="60"/>
        <v/>
      </c>
      <c r="X275" s="133">
        <f>100</f>
        <v>100</v>
      </c>
      <c r="Y275" s="133" t="str">
        <f t="shared" si="61"/>
        <v/>
      </c>
      <c r="Z275" s="133">
        <f t="shared" si="62"/>
        <v>-100</v>
      </c>
      <c r="AA275" s="134" t="str">
        <f>TEXT(Table1[[#This Row],[Date]],"DDD")</f>
        <v>Sat</v>
      </c>
      <c r="AB275" s="133" t="str">
        <f>IF(OR(G275="Doomben",G275="Eagle Farm"),"Q",IF(AND(Q275&gt;1,Q275&lt;55,Table1[[#This Row],[Source]]="Nat"),"Nat OK",IF(AND(Table1[[#This Row],[Source]]&lt;&gt;"Nat",Q275&lt;55),"Poor &lt;55",IF(OR(G275="Randwick",G275="Flemington",G275="Caulfield",G275="Sandown Lake",G275="Sandown Hill"),"Best","ave"))))</f>
        <v>Nat OK</v>
      </c>
      <c r="AC275" s="133">
        <f>IF(Q275="","",IF(AB275="Poor &lt;55",$AC$2*0.2%,IF(AND(AB275="Q",AA275&lt;&gt;"Wed"),$AC$2*0.4%,IF(AND(AB275="Q",AA275="Wed"),$AC$2*0.5%,IF(AND(AB275="Ave",U275=100),$AC$2*0.5%,IF(AND(AB275="ave",U275="",N275=1,AG275="Bush"),$AC$2*1%,IF(AND(AB275="ave",U275="",Q275&gt;100),$AC$2*1.3%,IF(AND(AB275="ave",U275=""),$AC$2*1.2%,IF(AND(AB275="Ave",U275=200),$AC$2*1%,IF(AND(AB275="Best",U275=200),$AC$2*1.5%,IF(AND(AB275="Best",U275="",K275&lt;&gt;"Pro Syd"),$AC$2*0.5%,IF(AND(AB275="Best",U275=""),$AC$2*1%,IF(AND(AB275="Best",U275=100,Table1[[#This Row],[State]]="NSW"),$AC$2*0.4%,IF(AND(AB275="Best",U275=100),$AC$2*1%,IF(Table1[[#This Row],[Adj]]="Nat OK",$AC$2*0.5%,"xxx")))))))))))))))</f>
        <v>50</v>
      </c>
      <c r="AD275" s="133" t="str">
        <f t="shared" si="63"/>
        <v/>
      </c>
      <c r="AE275" s="133">
        <f t="shared" si="64"/>
        <v>-50</v>
      </c>
      <c r="AF275" s="133" t="str">
        <f>VLOOKUP(Table1[[#This Row],[Track]],$F$2672:$H$2715,2,FALSE)</f>
        <v>NSW</v>
      </c>
      <c r="AG275" s="133" t="str">
        <f>VLOOKUP(Table1[[#This Row],[Track]],$F$2672:$H$2715,3,FALSE)</f>
        <v>-</v>
      </c>
      <c r="AH275" s="133" t="str">
        <f>IF(Table1[[#This Row],[Date]]&lt;$AH$2,"",IF(Table1[[#This Row],[Date]]&lt;$AH$3,"Edge","Elite Combo"))</f>
        <v/>
      </c>
      <c r="AI275" s="218">
        <f>Table1[[#This Row],[Time]]</f>
        <v>0.71875</v>
      </c>
      <c r="AJ275" s="219" t="str">
        <f>Table1[[#This Row],[Track]]</f>
        <v>Rosehill</v>
      </c>
      <c r="AK275" s="216">
        <f>Table1[[#This Row],[Race ]]</f>
        <v>10</v>
      </c>
      <c r="AL275" s="219">
        <f>Table1[[#This Row],[TAB]]</f>
        <v>18</v>
      </c>
      <c r="AM275" s="219" t="str">
        <f>Table1[[#This Row],[Selection]]</f>
        <v>Lavish Empire</v>
      </c>
      <c r="AN275" s="220" t="str">
        <f>Table1[[#This Row],[Sources]]</f>
        <v>Nat-13</v>
      </c>
      <c r="AO275" s="219">
        <f>Table1[[#This Row],[Scale Bet]]</f>
        <v>50</v>
      </c>
    </row>
    <row r="276" spans="5:41" ht="16.5" customHeight="1" x14ac:dyDescent="0.25">
      <c r="E276" s="185">
        <v>45192</v>
      </c>
      <c r="F276" s="35">
        <v>0.72569444444444453</v>
      </c>
      <c r="G276" s="36" t="s">
        <v>201</v>
      </c>
      <c r="H276" s="36">
        <v>10</v>
      </c>
      <c r="I276" s="36">
        <v>16</v>
      </c>
      <c r="J276" s="36" t="s">
        <v>66</v>
      </c>
      <c r="K276" s="36" t="s">
        <v>18</v>
      </c>
      <c r="L276" s="165">
        <v>13</v>
      </c>
      <c r="M276" s="134">
        <f t="shared" si="52"/>
        <v>13</v>
      </c>
      <c r="N276" s="36">
        <f t="shared" si="53"/>
        <v>1</v>
      </c>
      <c r="O276" s="135" t="str">
        <f t="shared" si="54"/>
        <v>Pro Mel-13</v>
      </c>
      <c r="P276" s="186" t="str">
        <f t="shared" si="55"/>
        <v>OK</v>
      </c>
      <c r="Q276" s="187">
        <f t="shared" si="56"/>
        <v>52</v>
      </c>
      <c r="R276" s="150"/>
      <c r="S276" s="187" t="str">
        <f t="shared" si="57"/>
        <v/>
      </c>
      <c r="T276" s="136" t="str">
        <f t="shared" si="58"/>
        <v>She Dances</v>
      </c>
      <c r="U276" s="137" t="str">
        <f>IF(P276="","",IF(N276=1,"",IF(Q276="","",IF(Q276&lt;=100,100,IF(Table1[[#This Row],[Day]]="Wed",100,200)))))</f>
        <v/>
      </c>
      <c r="V276" s="137" t="str">
        <f t="shared" si="59"/>
        <v/>
      </c>
      <c r="W276" s="137" t="str">
        <f t="shared" si="60"/>
        <v/>
      </c>
      <c r="X276" s="133">
        <f>100</f>
        <v>100</v>
      </c>
      <c r="Y276" s="133" t="str">
        <f t="shared" si="61"/>
        <v/>
      </c>
      <c r="Z276" s="133">
        <f t="shared" si="62"/>
        <v>-100</v>
      </c>
      <c r="AA276" s="134" t="str">
        <f>TEXT(Table1[[#This Row],[Date]],"DDD")</f>
        <v>Sat</v>
      </c>
      <c r="AB276" s="133" t="str">
        <f>IF(OR(G276="Doomben",G276="Eagle Farm"),"Q",IF(AND(Q276&gt;1,Q276&lt;55,Table1[[#This Row],[Source]]="Nat"),"Nat OK",IF(AND(Table1[[#This Row],[Source]]&lt;&gt;"Nat",Q276&lt;55),"Poor &lt;55",IF(OR(G276="Randwick",G276="Flemington",G276="Caulfield",G276="Sandown Lake",G276="Sandown Hill"),"Best","ave"))))</f>
        <v>Poor &lt;55</v>
      </c>
      <c r="AC276" s="133">
        <f>IF(Q276="","",IF(AB276="Poor &lt;55",$AC$2*0.2%,IF(AND(AB276="Q",AA276&lt;&gt;"Wed"),$AC$2*0.4%,IF(AND(AB276="Q",AA276="Wed"),$AC$2*0.5%,IF(AND(AB276="Ave",U276=100),$AC$2*0.5%,IF(AND(AB276="ave",U276="",N276=1,AG276="Bush"),$AC$2*1%,IF(AND(AB276="ave",U276="",Q276&gt;100),$AC$2*1.3%,IF(AND(AB276="ave",U276=""),$AC$2*1.2%,IF(AND(AB276="Ave",U276=200),$AC$2*1%,IF(AND(AB276="Best",U276=200),$AC$2*1.5%,IF(AND(AB276="Best",U276="",K276&lt;&gt;"Pro Syd"),$AC$2*0.5%,IF(AND(AB276="Best",U276=""),$AC$2*1%,IF(AND(AB276="Best",U276=100,Table1[[#This Row],[State]]="NSW"),$AC$2*0.4%,IF(AND(AB276="Best",U276=100),$AC$2*1%,IF(Table1[[#This Row],[Adj]]="Nat OK",$AC$2*0.5%,"xxx")))))))))))))))</f>
        <v>20</v>
      </c>
      <c r="AD276" s="133" t="str">
        <f t="shared" si="63"/>
        <v/>
      </c>
      <c r="AE276" s="133">
        <f t="shared" si="64"/>
        <v>-20</v>
      </c>
      <c r="AF276" s="133" t="str">
        <f>VLOOKUP(Table1[[#This Row],[Track]],$F$2672:$H$2715,2,FALSE)</f>
        <v>Vic</v>
      </c>
      <c r="AG276" s="133" t="str">
        <f>VLOOKUP(Table1[[#This Row],[Track]],$F$2672:$H$2715,3,FALSE)</f>
        <v>-</v>
      </c>
      <c r="AH276" s="133" t="str">
        <f>IF(Table1[[#This Row],[Date]]&lt;$AH$2,"",IF(Table1[[#This Row],[Date]]&lt;$AH$3,"Edge","Elite Combo"))</f>
        <v/>
      </c>
      <c r="AI276" s="218">
        <f>Table1[[#This Row],[Time]]</f>
        <v>0.72569444444444453</v>
      </c>
      <c r="AJ276" s="219" t="str">
        <f>Table1[[#This Row],[Track]]</f>
        <v>Caulfield</v>
      </c>
      <c r="AK276" s="216">
        <f>Table1[[#This Row],[Race ]]</f>
        <v>10</v>
      </c>
      <c r="AL276" s="219">
        <f>Table1[[#This Row],[TAB]]</f>
        <v>16</v>
      </c>
      <c r="AM276" s="219" t="str">
        <f>Table1[[#This Row],[Selection]]</f>
        <v>She Dances</v>
      </c>
      <c r="AN276" s="220" t="str">
        <f>Table1[[#This Row],[Sources]]</f>
        <v>Pro Mel-13</v>
      </c>
      <c r="AO276" s="219">
        <f>Table1[[#This Row],[Scale Bet]]</f>
        <v>20</v>
      </c>
    </row>
    <row r="277" spans="5:41" ht="16.5" customHeight="1" x14ac:dyDescent="0.25">
      <c r="E277" s="185">
        <v>45198</v>
      </c>
      <c r="F277" s="35">
        <v>0.76041666666666663</v>
      </c>
      <c r="G277" s="36" t="s">
        <v>100</v>
      </c>
      <c r="H277" s="36">
        <v>1</v>
      </c>
      <c r="I277" s="36">
        <v>8</v>
      </c>
      <c r="J277" s="36" t="s">
        <v>979</v>
      </c>
      <c r="K277" s="36" t="s">
        <v>40</v>
      </c>
      <c r="L277" s="165">
        <v>14</v>
      </c>
      <c r="M277" s="134">
        <f t="shared" si="52"/>
        <v>27</v>
      </c>
      <c r="N277" s="36">
        <f t="shared" si="53"/>
        <v>2</v>
      </c>
      <c r="O277" s="135" t="str">
        <f t="shared" si="54"/>
        <v>Edge-14/Pro Mel-13</v>
      </c>
      <c r="P277" s="186" t="str">
        <f t="shared" si="55"/>
        <v>OK</v>
      </c>
      <c r="Q277" s="187">
        <f t="shared" si="56"/>
        <v>108</v>
      </c>
      <c r="R277" s="150">
        <v>7.8</v>
      </c>
      <c r="S277" s="187">
        <f t="shared" si="57"/>
        <v>842.4</v>
      </c>
      <c r="T277" s="136" t="str">
        <f t="shared" si="58"/>
        <v>Farhh Flung</v>
      </c>
      <c r="U277" s="137">
        <f>IF(P277="","",IF(N277=1,"",IF(Q277="","",IF(Q277&lt;=100,100,IF(Table1[[#This Row],[Day]]="Wed",100,200)))))</f>
        <v>200</v>
      </c>
      <c r="V277" s="137">
        <f t="shared" si="59"/>
        <v>1560</v>
      </c>
      <c r="W277" s="137">
        <f t="shared" si="60"/>
        <v>1360</v>
      </c>
      <c r="X277" s="133">
        <f>100</f>
        <v>100</v>
      </c>
      <c r="Y277" s="133">
        <f t="shared" si="61"/>
        <v>780</v>
      </c>
      <c r="Z277" s="133">
        <f t="shared" si="62"/>
        <v>680</v>
      </c>
      <c r="AA277" s="134" t="str">
        <f>TEXT(Table1[[#This Row],[Date]],"DDD")</f>
        <v>Fri</v>
      </c>
      <c r="AB277" s="133" t="str">
        <f>IF(OR(G277="Doomben",G277="Eagle Farm"),"Q",IF(AND(Q277&gt;1,Q277&lt;55,Table1[[#This Row],[Source]]="Nat"),"Nat OK",IF(AND(Table1[[#This Row],[Source]]&lt;&gt;"Nat",Q277&lt;55),"Poor &lt;55",IF(OR(G277="Randwick",G277="Flemington",G277="Caulfield",G277="Sandown Lake",G277="Sandown Hill"),"Best","ave"))))</f>
        <v>ave</v>
      </c>
      <c r="AC277" s="133">
        <f>IF(Q277="","",IF(AB277="Poor &lt;55",$AC$2*0.2%,IF(AND(AB277="Q",AA277&lt;&gt;"Wed"),$AC$2*0.4%,IF(AND(AB277="Q",AA277="Wed"),$AC$2*0.5%,IF(AND(AB277="Ave",U277=100),$AC$2*0.5%,IF(AND(AB277="ave",U277="",N277=1,AG277="Bush"),$AC$2*1%,IF(AND(AB277="ave",U277="",Q277&gt;100),$AC$2*1.3%,IF(AND(AB277="ave",U277=""),$AC$2*1.2%,IF(AND(AB277="Ave",U277=200),$AC$2*1%,IF(AND(AB277="Best",U277=200),$AC$2*1.5%,IF(AND(AB277="Best",U277="",K277&lt;&gt;"Pro Syd"),$AC$2*0.5%,IF(AND(AB277="Best",U277=""),$AC$2*1%,IF(AND(AB277="Best",U277=100,Table1[[#This Row],[State]]="NSW"),$AC$2*0.4%,IF(AND(AB277="Best",U277=100),$AC$2*1%,IF(Table1[[#This Row],[Adj]]="Nat OK",$AC$2*0.5%,"xxx")))))))))))))))</f>
        <v>100</v>
      </c>
      <c r="AD277" s="133">
        <f t="shared" si="63"/>
        <v>780</v>
      </c>
      <c r="AE277" s="133">
        <f t="shared" si="64"/>
        <v>680</v>
      </c>
      <c r="AF277" s="133" t="str">
        <f>VLOOKUP(Table1[[#This Row],[Track]],$F$2672:$H$2715,2,FALSE)</f>
        <v>Vic</v>
      </c>
      <c r="AG277" s="133" t="str">
        <f>VLOOKUP(Table1[[#This Row],[Track]],$F$2672:$H$2715,3,FALSE)</f>
        <v>-</v>
      </c>
      <c r="AH277" s="133" t="str">
        <f>IF(Table1[[#This Row],[Date]]&lt;$AH$2,"",IF(Table1[[#This Row],[Date]]&lt;$AH$3,"Edge","Elite Combo"))</f>
        <v/>
      </c>
      <c r="AI277" s="218">
        <f>Table1[[#This Row],[Time]]</f>
        <v>0.76041666666666663</v>
      </c>
      <c r="AJ277" s="219" t="str">
        <f>Table1[[#This Row],[Track]]</f>
        <v>Moonee Valley</v>
      </c>
      <c r="AK277" s="216">
        <f>Table1[[#This Row],[Race ]]</f>
        <v>1</v>
      </c>
      <c r="AL277" s="219">
        <f>Table1[[#This Row],[TAB]]</f>
        <v>8</v>
      </c>
      <c r="AM277" s="219" t="str">
        <f>Table1[[#This Row],[Selection]]</f>
        <v>Farhh Flung</v>
      </c>
      <c r="AN277" s="220" t="str">
        <f>Table1[[#This Row],[Sources]]</f>
        <v>Edge-14/Pro Mel-13</v>
      </c>
      <c r="AO277" s="219">
        <f>Table1[[#This Row],[Scale Bet]]</f>
        <v>100</v>
      </c>
    </row>
    <row r="278" spans="5:41" ht="16.5" customHeight="1" x14ac:dyDescent="0.25">
      <c r="E278" s="185">
        <v>45198</v>
      </c>
      <c r="F278" s="35">
        <v>0.76041666666666663</v>
      </c>
      <c r="G278" s="36" t="s">
        <v>100</v>
      </c>
      <c r="H278" s="36">
        <v>1</v>
      </c>
      <c r="I278" s="36">
        <v>8</v>
      </c>
      <c r="J278" s="36" t="s">
        <v>979</v>
      </c>
      <c r="K278" s="36" t="s">
        <v>18</v>
      </c>
      <c r="L278" s="165">
        <v>13</v>
      </c>
      <c r="M278" s="134" t="str">
        <f t="shared" si="52"/>
        <v/>
      </c>
      <c r="N278" s="36" t="str">
        <f t="shared" si="53"/>
        <v/>
      </c>
      <c r="O278" s="135" t="str">
        <f t="shared" si="54"/>
        <v/>
      </c>
      <c r="P278" s="186" t="str">
        <f t="shared" si="55"/>
        <v>OK</v>
      </c>
      <c r="Q278" s="187" t="str">
        <f t="shared" si="56"/>
        <v/>
      </c>
      <c r="R278" s="150">
        <v>7.8</v>
      </c>
      <c r="S278" s="187" t="str">
        <f t="shared" si="57"/>
        <v/>
      </c>
      <c r="T278" s="136" t="str">
        <f t="shared" si="58"/>
        <v>Farhh Flung</v>
      </c>
      <c r="U278" s="137" t="str">
        <f>IF(P278="","",IF(N278=1,"",IF(Q278="","",IF(Q278&lt;=100,100,IF(Table1[[#This Row],[Day]]="Wed",100,200)))))</f>
        <v/>
      </c>
      <c r="V278" s="137" t="str">
        <f t="shared" si="59"/>
        <v/>
      </c>
      <c r="W278" s="137" t="str">
        <f t="shared" si="60"/>
        <v/>
      </c>
      <c r="X278" s="133">
        <f>100</f>
        <v>100</v>
      </c>
      <c r="Y278" s="133">
        <f t="shared" si="61"/>
        <v>780</v>
      </c>
      <c r="Z278" s="133">
        <f t="shared" si="62"/>
        <v>680</v>
      </c>
      <c r="AA278" s="134" t="str">
        <f>TEXT(Table1[[#This Row],[Date]],"DDD")</f>
        <v>Fri</v>
      </c>
      <c r="AB278" s="133" t="str">
        <f>IF(OR(G278="Doomben",G278="Eagle Farm"),"Q",IF(AND(Q278&gt;1,Q278&lt;55,Table1[[#This Row],[Source]]="Nat"),"Nat OK",IF(AND(Table1[[#This Row],[Source]]&lt;&gt;"Nat",Q278&lt;55),"Poor &lt;55",IF(OR(G278="Randwick",G278="Flemington",G278="Caulfield",G278="Sandown Lake",G278="Sandown Hill"),"Best","ave"))))</f>
        <v>ave</v>
      </c>
      <c r="AC278" s="133" t="str">
        <f>IF(Q278="","",IF(AB278="Poor &lt;55",$AC$2*0.2%,IF(AND(AB278="Q",AA278&lt;&gt;"Wed"),$AC$2*0.4%,IF(AND(AB278="Q",AA278="Wed"),$AC$2*0.5%,IF(AND(AB278="Ave",U278=100),$AC$2*0.5%,IF(AND(AB278="ave",U278="",N278=1,AG278="Bush"),$AC$2*1%,IF(AND(AB278="ave",U278="",Q278&gt;100),$AC$2*1.3%,IF(AND(AB278="ave",U278=""),$AC$2*1.2%,IF(AND(AB278="Ave",U278=200),$AC$2*1%,IF(AND(AB278="Best",U278=200),$AC$2*1.5%,IF(AND(AB278="Best",U278="",K278&lt;&gt;"Pro Syd"),$AC$2*0.5%,IF(AND(AB278="Best",U278=""),$AC$2*1%,IF(AND(AB278="Best",U278=100,Table1[[#This Row],[State]]="NSW"),$AC$2*0.4%,IF(AND(AB278="Best",U278=100),$AC$2*1%,IF(Table1[[#This Row],[Adj]]="Nat OK",$AC$2*0.5%,"xxx")))))))))))))))</f>
        <v/>
      </c>
      <c r="AD278" s="133" t="str">
        <f t="shared" si="63"/>
        <v/>
      </c>
      <c r="AE278" s="133" t="str">
        <f t="shared" si="64"/>
        <v/>
      </c>
      <c r="AF278" s="133" t="str">
        <f>VLOOKUP(Table1[[#This Row],[Track]],$F$2672:$H$2715,2,FALSE)</f>
        <v>Vic</v>
      </c>
      <c r="AG278" s="133" t="str">
        <f>VLOOKUP(Table1[[#This Row],[Track]],$F$2672:$H$2715,3,FALSE)</f>
        <v>-</v>
      </c>
      <c r="AH278" s="133" t="str">
        <f>IF(Table1[[#This Row],[Date]]&lt;$AH$2,"",IF(Table1[[#This Row],[Date]]&lt;$AH$3,"Edge","Elite Combo"))</f>
        <v/>
      </c>
      <c r="AI278" s="218">
        <f>Table1[[#This Row],[Time]]</f>
        <v>0.76041666666666663</v>
      </c>
      <c r="AJ278" s="219" t="str">
        <f>Table1[[#This Row],[Track]]</f>
        <v>Moonee Valley</v>
      </c>
      <c r="AK278" s="216">
        <f>Table1[[#This Row],[Race ]]</f>
        <v>1</v>
      </c>
      <c r="AL278" s="219">
        <f>Table1[[#This Row],[TAB]]</f>
        <v>8</v>
      </c>
      <c r="AM278" s="219" t="str">
        <f>Table1[[#This Row],[Selection]]</f>
        <v>Farhh Flung</v>
      </c>
      <c r="AN278" s="220" t="str">
        <f>Table1[[#This Row],[Sources]]</f>
        <v/>
      </c>
      <c r="AO278" s="219" t="str">
        <f>Table1[[#This Row],[Scale Bet]]</f>
        <v/>
      </c>
    </row>
    <row r="279" spans="5:41" ht="16.5" customHeight="1" x14ac:dyDescent="0.25">
      <c r="E279" s="185">
        <v>45198</v>
      </c>
      <c r="F279" s="35">
        <v>0.80208333333333337</v>
      </c>
      <c r="G279" s="36" t="s">
        <v>100</v>
      </c>
      <c r="H279" s="36">
        <v>3</v>
      </c>
      <c r="I279" s="36">
        <v>9</v>
      </c>
      <c r="J279" s="36" t="s">
        <v>980</v>
      </c>
      <c r="K279" s="36" t="s">
        <v>40</v>
      </c>
      <c r="L279" s="165">
        <v>12</v>
      </c>
      <c r="M279" s="134">
        <f t="shared" si="52"/>
        <v>25</v>
      </c>
      <c r="N279" s="36">
        <f t="shared" si="53"/>
        <v>2</v>
      </c>
      <c r="O279" s="135" t="str">
        <f t="shared" si="54"/>
        <v>Edge-12/Pro Mel-13</v>
      </c>
      <c r="P279" s="186" t="str">
        <f t="shared" si="55"/>
        <v>OK</v>
      </c>
      <c r="Q279" s="187">
        <f t="shared" si="56"/>
        <v>100</v>
      </c>
      <c r="R279" s="150"/>
      <c r="S279" s="187" t="str">
        <f t="shared" si="57"/>
        <v/>
      </c>
      <c r="T279" s="136" t="str">
        <f t="shared" si="58"/>
        <v>Sandpaper</v>
      </c>
      <c r="U279" s="137">
        <f>IF(P279="","",IF(N279=1,"",IF(Q279="","",IF(Q279&lt;=100,100,IF(Table1[[#This Row],[Day]]="Wed",100,200)))))</f>
        <v>100</v>
      </c>
      <c r="V279" s="137" t="str">
        <f t="shared" si="59"/>
        <v/>
      </c>
      <c r="W279" s="137">
        <f t="shared" si="60"/>
        <v>-100</v>
      </c>
      <c r="X279" s="133">
        <f>100</f>
        <v>100</v>
      </c>
      <c r="Y279" s="133" t="str">
        <f t="shared" si="61"/>
        <v/>
      </c>
      <c r="Z279" s="133">
        <f t="shared" si="62"/>
        <v>-100</v>
      </c>
      <c r="AA279" s="134" t="str">
        <f>TEXT(Table1[[#This Row],[Date]],"DDD")</f>
        <v>Fri</v>
      </c>
      <c r="AB279" s="133" t="str">
        <f>IF(OR(G279="Doomben",G279="Eagle Farm"),"Q",IF(AND(Q279&gt;1,Q279&lt;55,Table1[[#This Row],[Source]]="Nat"),"Nat OK",IF(AND(Table1[[#This Row],[Source]]&lt;&gt;"Nat",Q279&lt;55),"Poor &lt;55",IF(OR(G279="Randwick",G279="Flemington",G279="Caulfield",G279="Sandown Lake",G279="Sandown Hill"),"Best","ave"))))</f>
        <v>ave</v>
      </c>
      <c r="AC279" s="133">
        <f>IF(Q279="","",IF(AB279="Poor &lt;55",$AC$2*0.2%,IF(AND(AB279="Q",AA279&lt;&gt;"Wed"),$AC$2*0.4%,IF(AND(AB279="Q",AA279="Wed"),$AC$2*0.5%,IF(AND(AB279="Ave",U279=100),$AC$2*0.5%,IF(AND(AB279="ave",U279="",N279=1,AG279="Bush"),$AC$2*1%,IF(AND(AB279="ave",U279="",Q279&gt;100),$AC$2*1.3%,IF(AND(AB279="ave",U279=""),$AC$2*1.2%,IF(AND(AB279="Ave",U279=200),$AC$2*1%,IF(AND(AB279="Best",U279=200),$AC$2*1.5%,IF(AND(AB279="Best",U279="",K279&lt;&gt;"Pro Syd"),$AC$2*0.5%,IF(AND(AB279="Best",U279=""),$AC$2*1%,IF(AND(AB279="Best",U279=100,Table1[[#This Row],[State]]="NSW"),$AC$2*0.4%,IF(AND(AB279="Best",U279=100),$AC$2*1%,IF(Table1[[#This Row],[Adj]]="Nat OK",$AC$2*0.5%,"xxx")))))))))))))))</f>
        <v>50</v>
      </c>
      <c r="AD279" s="133" t="str">
        <f t="shared" si="63"/>
        <v/>
      </c>
      <c r="AE279" s="133">
        <f t="shared" si="64"/>
        <v>-50</v>
      </c>
      <c r="AF279" s="133" t="str">
        <f>VLOOKUP(Table1[[#This Row],[Track]],$F$2672:$H$2715,2,FALSE)</f>
        <v>Vic</v>
      </c>
      <c r="AG279" s="133" t="str">
        <f>VLOOKUP(Table1[[#This Row],[Track]],$F$2672:$H$2715,3,FALSE)</f>
        <v>-</v>
      </c>
      <c r="AH279" s="133" t="str">
        <f>IF(Table1[[#This Row],[Date]]&lt;$AH$2,"",IF(Table1[[#This Row],[Date]]&lt;$AH$3,"Edge","Elite Combo"))</f>
        <v/>
      </c>
      <c r="AI279" s="218">
        <f>Table1[[#This Row],[Time]]</f>
        <v>0.80208333333333337</v>
      </c>
      <c r="AJ279" s="219" t="str">
        <f>Table1[[#This Row],[Track]]</f>
        <v>Moonee Valley</v>
      </c>
      <c r="AK279" s="216">
        <f>Table1[[#This Row],[Race ]]</f>
        <v>3</v>
      </c>
      <c r="AL279" s="219">
        <f>Table1[[#This Row],[TAB]]</f>
        <v>9</v>
      </c>
      <c r="AM279" s="219" t="str">
        <f>Table1[[#This Row],[Selection]]</f>
        <v>Sandpaper</v>
      </c>
      <c r="AN279" s="220" t="str">
        <f>Table1[[#This Row],[Sources]]</f>
        <v>Edge-12/Pro Mel-13</v>
      </c>
      <c r="AO279" s="219">
        <f>Table1[[#This Row],[Scale Bet]]</f>
        <v>50</v>
      </c>
    </row>
    <row r="280" spans="5:41" ht="16.5" customHeight="1" x14ac:dyDescent="0.25">
      <c r="E280" s="185">
        <v>45198</v>
      </c>
      <c r="F280" s="35">
        <v>0.80208333333333337</v>
      </c>
      <c r="G280" s="36" t="s">
        <v>100</v>
      </c>
      <c r="H280" s="36">
        <v>3</v>
      </c>
      <c r="I280" s="36">
        <v>9</v>
      </c>
      <c r="J280" s="36" t="s">
        <v>980</v>
      </c>
      <c r="K280" s="36" t="s">
        <v>18</v>
      </c>
      <c r="L280" s="165">
        <v>13</v>
      </c>
      <c r="M280" s="134" t="str">
        <f t="shared" si="52"/>
        <v/>
      </c>
      <c r="N280" s="36" t="str">
        <f t="shared" si="53"/>
        <v/>
      </c>
      <c r="O280" s="135" t="str">
        <f t="shared" si="54"/>
        <v/>
      </c>
      <c r="P280" s="186" t="str">
        <f t="shared" si="55"/>
        <v>OK</v>
      </c>
      <c r="Q280" s="187" t="str">
        <f t="shared" si="56"/>
        <v/>
      </c>
      <c r="R280" s="150"/>
      <c r="S280" s="187" t="str">
        <f t="shared" si="57"/>
        <v/>
      </c>
      <c r="T280" s="136" t="str">
        <f t="shared" si="58"/>
        <v>Sandpaper</v>
      </c>
      <c r="U280" s="137" t="str">
        <f>IF(P280="","",IF(N280=1,"",IF(Q280="","",IF(Q280&lt;=100,100,IF(Table1[[#This Row],[Day]]="Wed",100,200)))))</f>
        <v/>
      </c>
      <c r="V280" s="137" t="str">
        <f t="shared" si="59"/>
        <v/>
      </c>
      <c r="W280" s="137" t="str">
        <f t="shared" si="60"/>
        <v/>
      </c>
      <c r="X280" s="133">
        <f>100</f>
        <v>100</v>
      </c>
      <c r="Y280" s="133" t="str">
        <f t="shared" si="61"/>
        <v/>
      </c>
      <c r="Z280" s="133">
        <f t="shared" si="62"/>
        <v>-100</v>
      </c>
      <c r="AA280" s="134" t="str">
        <f>TEXT(Table1[[#This Row],[Date]],"DDD")</f>
        <v>Fri</v>
      </c>
      <c r="AB280" s="133" t="str">
        <f>IF(OR(G280="Doomben",G280="Eagle Farm"),"Q",IF(AND(Q280&gt;1,Q280&lt;55,Table1[[#This Row],[Source]]="Nat"),"Nat OK",IF(AND(Table1[[#This Row],[Source]]&lt;&gt;"Nat",Q280&lt;55),"Poor &lt;55",IF(OR(G280="Randwick",G280="Flemington",G280="Caulfield",G280="Sandown Lake",G280="Sandown Hill"),"Best","ave"))))</f>
        <v>ave</v>
      </c>
      <c r="AC280" s="133" t="str">
        <f>IF(Q280="","",IF(AB280="Poor &lt;55",$AC$2*0.2%,IF(AND(AB280="Q",AA280&lt;&gt;"Wed"),$AC$2*0.4%,IF(AND(AB280="Q",AA280="Wed"),$AC$2*0.5%,IF(AND(AB280="Ave",U280=100),$AC$2*0.5%,IF(AND(AB280="ave",U280="",N280=1,AG280="Bush"),$AC$2*1%,IF(AND(AB280="ave",U280="",Q280&gt;100),$AC$2*1.3%,IF(AND(AB280="ave",U280=""),$AC$2*1.2%,IF(AND(AB280="Ave",U280=200),$AC$2*1%,IF(AND(AB280="Best",U280=200),$AC$2*1.5%,IF(AND(AB280="Best",U280="",K280&lt;&gt;"Pro Syd"),$AC$2*0.5%,IF(AND(AB280="Best",U280=""),$AC$2*1%,IF(AND(AB280="Best",U280=100,Table1[[#This Row],[State]]="NSW"),$AC$2*0.4%,IF(AND(AB280="Best",U280=100),$AC$2*1%,IF(Table1[[#This Row],[Adj]]="Nat OK",$AC$2*0.5%,"xxx")))))))))))))))</f>
        <v/>
      </c>
      <c r="AD280" s="133" t="str">
        <f t="shared" si="63"/>
        <v/>
      </c>
      <c r="AE280" s="133" t="str">
        <f t="shared" si="64"/>
        <v/>
      </c>
      <c r="AF280" s="133" t="str">
        <f>VLOOKUP(Table1[[#This Row],[Track]],$F$2672:$H$2715,2,FALSE)</f>
        <v>Vic</v>
      </c>
      <c r="AG280" s="133" t="str">
        <f>VLOOKUP(Table1[[#This Row],[Track]],$F$2672:$H$2715,3,FALSE)</f>
        <v>-</v>
      </c>
      <c r="AH280" s="133" t="str">
        <f>IF(Table1[[#This Row],[Date]]&lt;$AH$2,"",IF(Table1[[#This Row],[Date]]&lt;$AH$3,"Edge","Elite Combo"))</f>
        <v/>
      </c>
      <c r="AI280" s="218">
        <f>Table1[[#This Row],[Time]]</f>
        <v>0.80208333333333337</v>
      </c>
      <c r="AJ280" s="219" t="str">
        <f>Table1[[#This Row],[Track]]</f>
        <v>Moonee Valley</v>
      </c>
      <c r="AK280" s="216">
        <f>Table1[[#This Row],[Race ]]</f>
        <v>3</v>
      </c>
      <c r="AL280" s="219">
        <f>Table1[[#This Row],[TAB]]</f>
        <v>9</v>
      </c>
      <c r="AM280" s="219" t="str">
        <f>Table1[[#This Row],[Selection]]</f>
        <v>Sandpaper</v>
      </c>
      <c r="AN280" s="220" t="str">
        <f>Table1[[#This Row],[Sources]]</f>
        <v/>
      </c>
      <c r="AO280" s="219" t="str">
        <f>Table1[[#This Row],[Scale Bet]]</f>
        <v/>
      </c>
    </row>
    <row r="281" spans="5:41" ht="16.5" customHeight="1" x14ac:dyDescent="0.25">
      <c r="E281" s="185">
        <v>45198</v>
      </c>
      <c r="F281" s="35">
        <v>0.80208333333333337</v>
      </c>
      <c r="G281" s="36" t="s">
        <v>100</v>
      </c>
      <c r="H281" s="36">
        <v>3</v>
      </c>
      <c r="I281" s="36">
        <v>4</v>
      </c>
      <c r="J281" s="36" t="s">
        <v>858</v>
      </c>
      <c r="K281" s="36" t="s">
        <v>13</v>
      </c>
      <c r="L281" s="165">
        <v>13</v>
      </c>
      <c r="M281" s="134">
        <f t="shared" si="52"/>
        <v>13</v>
      </c>
      <c r="N281" s="36">
        <f t="shared" si="53"/>
        <v>1</v>
      </c>
      <c r="O281" s="135" t="str">
        <f t="shared" si="54"/>
        <v>Nat-13</v>
      </c>
      <c r="P281" s="186" t="str">
        <f t="shared" si="55"/>
        <v>OK</v>
      </c>
      <c r="Q281" s="187">
        <f t="shared" si="56"/>
        <v>52</v>
      </c>
      <c r="R281" s="150"/>
      <c r="S281" s="187" t="str">
        <f t="shared" si="57"/>
        <v/>
      </c>
      <c r="T281" s="136" t="str">
        <f t="shared" si="58"/>
        <v>Zac De Boss</v>
      </c>
      <c r="U281" s="137" t="str">
        <f>IF(P281="","",IF(N281=1,"",IF(Q281="","",IF(Q281&lt;=100,100,IF(Table1[[#This Row],[Day]]="Wed",100,200)))))</f>
        <v/>
      </c>
      <c r="V281" s="137" t="str">
        <f t="shared" si="59"/>
        <v/>
      </c>
      <c r="W281" s="137" t="str">
        <f t="shared" si="60"/>
        <v/>
      </c>
      <c r="X281" s="133">
        <f>100</f>
        <v>100</v>
      </c>
      <c r="Y281" s="133" t="str">
        <f t="shared" si="61"/>
        <v/>
      </c>
      <c r="Z281" s="133">
        <f t="shared" si="62"/>
        <v>-100</v>
      </c>
      <c r="AA281" s="134" t="str">
        <f>TEXT(Table1[[#This Row],[Date]],"DDD")</f>
        <v>Fri</v>
      </c>
      <c r="AB281" s="133" t="str">
        <f>IF(OR(G281="Doomben",G281="Eagle Farm"),"Q",IF(AND(Q281&gt;1,Q281&lt;55,Table1[[#This Row],[Source]]="Nat"),"Nat OK",IF(AND(Table1[[#This Row],[Source]]&lt;&gt;"Nat",Q281&lt;55),"Poor &lt;55",IF(OR(G281="Randwick",G281="Flemington",G281="Caulfield",G281="Sandown Lake",G281="Sandown Hill"),"Best","ave"))))</f>
        <v>Nat OK</v>
      </c>
      <c r="AC281" s="133">
        <f>IF(Q281="","",IF(AB281="Poor &lt;55",$AC$2*0.2%,IF(AND(AB281="Q",AA281&lt;&gt;"Wed"),$AC$2*0.4%,IF(AND(AB281="Q",AA281="Wed"),$AC$2*0.5%,IF(AND(AB281="Ave",U281=100),$AC$2*0.5%,IF(AND(AB281="ave",U281="",N281=1,AG281="Bush"),$AC$2*1%,IF(AND(AB281="ave",U281="",Q281&gt;100),$AC$2*1.3%,IF(AND(AB281="ave",U281=""),$AC$2*1.2%,IF(AND(AB281="Ave",U281=200),$AC$2*1%,IF(AND(AB281="Best",U281=200),$AC$2*1.5%,IF(AND(AB281="Best",U281="",K281&lt;&gt;"Pro Syd"),$AC$2*0.5%,IF(AND(AB281="Best",U281=""),$AC$2*1%,IF(AND(AB281="Best",U281=100,Table1[[#This Row],[State]]="NSW"),$AC$2*0.4%,IF(AND(AB281="Best",U281=100),$AC$2*1%,IF(Table1[[#This Row],[Adj]]="Nat OK",$AC$2*0.5%,"xxx")))))))))))))))</f>
        <v>50</v>
      </c>
      <c r="AD281" s="133" t="str">
        <f t="shared" si="63"/>
        <v/>
      </c>
      <c r="AE281" s="133">
        <f t="shared" si="64"/>
        <v>-50</v>
      </c>
      <c r="AF281" s="133" t="str">
        <f>VLOOKUP(Table1[[#This Row],[Track]],$F$2672:$H$2715,2,FALSE)</f>
        <v>Vic</v>
      </c>
      <c r="AG281" s="133" t="str">
        <f>VLOOKUP(Table1[[#This Row],[Track]],$F$2672:$H$2715,3,FALSE)</f>
        <v>-</v>
      </c>
      <c r="AH281" s="133" t="str">
        <f>IF(Table1[[#This Row],[Date]]&lt;$AH$2,"",IF(Table1[[#This Row],[Date]]&lt;$AH$3,"Edge","Elite Combo"))</f>
        <v/>
      </c>
      <c r="AI281" s="218">
        <f>Table1[[#This Row],[Time]]</f>
        <v>0.80208333333333337</v>
      </c>
      <c r="AJ281" s="219" t="str">
        <f>Table1[[#This Row],[Track]]</f>
        <v>Moonee Valley</v>
      </c>
      <c r="AK281" s="216">
        <f>Table1[[#This Row],[Race ]]</f>
        <v>3</v>
      </c>
      <c r="AL281" s="219">
        <f>Table1[[#This Row],[TAB]]</f>
        <v>4</v>
      </c>
      <c r="AM281" s="219" t="str">
        <f>Table1[[#This Row],[Selection]]</f>
        <v>Zac De Boss</v>
      </c>
      <c r="AN281" s="220" t="str">
        <f>Table1[[#This Row],[Sources]]</f>
        <v>Nat-13</v>
      </c>
      <c r="AO281" s="219">
        <f>Table1[[#This Row],[Scale Bet]]</f>
        <v>50</v>
      </c>
    </row>
    <row r="282" spans="5:41" ht="16.5" customHeight="1" x14ac:dyDescent="0.25">
      <c r="E282" s="185">
        <v>45198</v>
      </c>
      <c r="F282" s="35">
        <v>0.82291666666666663</v>
      </c>
      <c r="G282" s="36" t="s">
        <v>100</v>
      </c>
      <c r="H282" s="36">
        <v>4</v>
      </c>
      <c r="I282" s="36">
        <v>5</v>
      </c>
      <c r="J282" s="36" t="s">
        <v>981</v>
      </c>
      <c r="K282" s="36" t="s">
        <v>40</v>
      </c>
      <c r="L282" s="165">
        <v>10</v>
      </c>
      <c r="M282" s="134">
        <f t="shared" si="52"/>
        <v>23</v>
      </c>
      <c r="N282" s="36">
        <f t="shared" si="53"/>
        <v>2</v>
      </c>
      <c r="O282" s="135" t="str">
        <f t="shared" si="54"/>
        <v>Edge-10/Pro Mel-13</v>
      </c>
      <c r="P282" s="186" t="str">
        <f t="shared" si="55"/>
        <v>OK</v>
      </c>
      <c r="Q282" s="187">
        <f t="shared" si="56"/>
        <v>92</v>
      </c>
      <c r="R282" s="150"/>
      <c r="S282" s="187" t="str">
        <f t="shared" si="57"/>
        <v/>
      </c>
      <c r="T282" s="136" t="str">
        <f t="shared" si="58"/>
        <v>Rattle And Bang</v>
      </c>
      <c r="U282" s="137">
        <f>IF(P282="","",IF(N282=1,"",IF(Q282="","",IF(Q282&lt;=100,100,IF(Table1[[#This Row],[Day]]="Wed",100,200)))))</f>
        <v>100</v>
      </c>
      <c r="V282" s="137" t="str">
        <f t="shared" si="59"/>
        <v/>
      </c>
      <c r="W282" s="137">
        <f t="shared" si="60"/>
        <v>-100</v>
      </c>
      <c r="X282" s="133">
        <f>100</f>
        <v>100</v>
      </c>
      <c r="Y282" s="133" t="str">
        <f t="shared" si="61"/>
        <v/>
      </c>
      <c r="Z282" s="133">
        <f t="shared" si="62"/>
        <v>-100</v>
      </c>
      <c r="AA282" s="134" t="str">
        <f>TEXT(Table1[[#This Row],[Date]],"DDD")</f>
        <v>Fri</v>
      </c>
      <c r="AB282" s="133" t="str">
        <f>IF(OR(G282="Doomben",G282="Eagle Farm"),"Q",IF(AND(Q282&gt;1,Q282&lt;55,Table1[[#This Row],[Source]]="Nat"),"Nat OK",IF(AND(Table1[[#This Row],[Source]]&lt;&gt;"Nat",Q282&lt;55),"Poor &lt;55",IF(OR(G282="Randwick",G282="Flemington",G282="Caulfield",G282="Sandown Lake",G282="Sandown Hill"),"Best","ave"))))</f>
        <v>ave</v>
      </c>
      <c r="AC282" s="133">
        <f>IF(Q282="","",IF(AB282="Poor &lt;55",$AC$2*0.2%,IF(AND(AB282="Q",AA282&lt;&gt;"Wed"),$AC$2*0.4%,IF(AND(AB282="Q",AA282="Wed"),$AC$2*0.5%,IF(AND(AB282="Ave",U282=100),$AC$2*0.5%,IF(AND(AB282="ave",U282="",N282=1,AG282="Bush"),$AC$2*1%,IF(AND(AB282="ave",U282="",Q282&gt;100),$AC$2*1.3%,IF(AND(AB282="ave",U282=""),$AC$2*1.2%,IF(AND(AB282="Ave",U282=200),$AC$2*1%,IF(AND(AB282="Best",U282=200),$AC$2*1.5%,IF(AND(AB282="Best",U282="",K282&lt;&gt;"Pro Syd"),$AC$2*0.5%,IF(AND(AB282="Best",U282=""),$AC$2*1%,IF(AND(AB282="Best",U282=100,Table1[[#This Row],[State]]="NSW"),$AC$2*0.4%,IF(AND(AB282="Best",U282=100),$AC$2*1%,IF(Table1[[#This Row],[Adj]]="Nat OK",$AC$2*0.5%,"xxx")))))))))))))))</f>
        <v>50</v>
      </c>
      <c r="AD282" s="133" t="str">
        <f t="shared" si="63"/>
        <v/>
      </c>
      <c r="AE282" s="133">
        <f t="shared" si="64"/>
        <v>-50</v>
      </c>
      <c r="AF282" s="133" t="str">
        <f>VLOOKUP(Table1[[#This Row],[Track]],$F$2672:$H$2715,2,FALSE)</f>
        <v>Vic</v>
      </c>
      <c r="AG282" s="133" t="str">
        <f>VLOOKUP(Table1[[#This Row],[Track]],$F$2672:$H$2715,3,FALSE)</f>
        <v>-</v>
      </c>
      <c r="AH282" s="133" t="str">
        <f>IF(Table1[[#This Row],[Date]]&lt;$AH$2,"",IF(Table1[[#This Row],[Date]]&lt;$AH$3,"Edge","Elite Combo"))</f>
        <v/>
      </c>
      <c r="AI282" s="218">
        <f>Table1[[#This Row],[Time]]</f>
        <v>0.82291666666666663</v>
      </c>
      <c r="AJ282" s="219" t="str">
        <f>Table1[[#This Row],[Track]]</f>
        <v>Moonee Valley</v>
      </c>
      <c r="AK282" s="216">
        <f>Table1[[#This Row],[Race ]]</f>
        <v>4</v>
      </c>
      <c r="AL282" s="219">
        <f>Table1[[#This Row],[TAB]]</f>
        <v>5</v>
      </c>
      <c r="AM282" s="219" t="str">
        <f>Table1[[#This Row],[Selection]]</f>
        <v>Rattle And Bang</v>
      </c>
      <c r="AN282" s="220" t="str">
        <f>Table1[[#This Row],[Sources]]</f>
        <v>Edge-10/Pro Mel-13</v>
      </c>
      <c r="AO282" s="219">
        <f>Table1[[#This Row],[Scale Bet]]</f>
        <v>50</v>
      </c>
    </row>
    <row r="283" spans="5:41" ht="16.5" customHeight="1" x14ac:dyDescent="0.25">
      <c r="E283" s="185">
        <v>45198</v>
      </c>
      <c r="F283" s="35">
        <v>0.82291666666666663</v>
      </c>
      <c r="G283" s="36" t="s">
        <v>100</v>
      </c>
      <c r="H283" s="36">
        <v>4</v>
      </c>
      <c r="I283" s="36">
        <v>5</v>
      </c>
      <c r="J283" s="36" t="s">
        <v>981</v>
      </c>
      <c r="K283" s="36" t="s">
        <v>18</v>
      </c>
      <c r="L283" s="165">
        <v>13</v>
      </c>
      <c r="M283" s="134" t="str">
        <f t="shared" si="52"/>
        <v/>
      </c>
      <c r="N283" s="36" t="str">
        <f t="shared" si="53"/>
        <v/>
      </c>
      <c r="O283" s="135" t="str">
        <f t="shared" si="54"/>
        <v/>
      </c>
      <c r="P283" s="186" t="str">
        <f t="shared" si="55"/>
        <v>OK</v>
      </c>
      <c r="Q283" s="187" t="str">
        <f t="shared" si="56"/>
        <v/>
      </c>
      <c r="R283" s="150"/>
      <c r="S283" s="187" t="str">
        <f t="shared" si="57"/>
        <v/>
      </c>
      <c r="T283" s="136" t="str">
        <f t="shared" si="58"/>
        <v>Rattle And Bang</v>
      </c>
      <c r="U283" s="137" t="str">
        <f>IF(P283="","",IF(N283=1,"",IF(Q283="","",IF(Q283&lt;=100,100,IF(Table1[[#This Row],[Day]]="Wed",100,200)))))</f>
        <v/>
      </c>
      <c r="V283" s="137" t="str">
        <f t="shared" si="59"/>
        <v/>
      </c>
      <c r="W283" s="137" t="str">
        <f t="shared" si="60"/>
        <v/>
      </c>
      <c r="X283" s="133">
        <f>100</f>
        <v>100</v>
      </c>
      <c r="Y283" s="133" t="str">
        <f t="shared" si="61"/>
        <v/>
      </c>
      <c r="Z283" s="133">
        <f t="shared" si="62"/>
        <v>-100</v>
      </c>
      <c r="AA283" s="134" t="str">
        <f>TEXT(Table1[[#This Row],[Date]],"DDD")</f>
        <v>Fri</v>
      </c>
      <c r="AB283" s="133" t="str">
        <f>IF(OR(G283="Doomben",G283="Eagle Farm"),"Q",IF(AND(Q283&gt;1,Q283&lt;55,Table1[[#This Row],[Source]]="Nat"),"Nat OK",IF(AND(Table1[[#This Row],[Source]]&lt;&gt;"Nat",Q283&lt;55),"Poor &lt;55",IF(OR(G283="Randwick",G283="Flemington",G283="Caulfield",G283="Sandown Lake",G283="Sandown Hill"),"Best","ave"))))</f>
        <v>ave</v>
      </c>
      <c r="AC283" s="133" t="str">
        <f>IF(Q283="","",IF(AB283="Poor &lt;55",$AC$2*0.2%,IF(AND(AB283="Q",AA283&lt;&gt;"Wed"),$AC$2*0.4%,IF(AND(AB283="Q",AA283="Wed"),$AC$2*0.5%,IF(AND(AB283="Ave",U283=100),$AC$2*0.5%,IF(AND(AB283="ave",U283="",N283=1,AG283="Bush"),$AC$2*1%,IF(AND(AB283="ave",U283="",Q283&gt;100),$AC$2*1.3%,IF(AND(AB283="ave",U283=""),$AC$2*1.2%,IF(AND(AB283="Ave",U283=200),$AC$2*1%,IF(AND(AB283="Best",U283=200),$AC$2*1.5%,IF(AND(AB283="Best",U283="",K283&lt;&gt;"Pro Syd"),$AC$2*0.5%,IF(AND(AB283="Best",U283=""),$AC$2*1%,IF(AND(AB283="Best",U283=100,Table1[[#This Row],[State]]="NSW"),$AC$2*0.4%,IF(AND(AB283="Best",U283=100),$AC$2*1%,IF(Table1[[#This Row],[Adj]]="Nat OK",$AC$2*0.5%,"xxx")))))))))))))))</f>
        <v/>
      </c>
      <c r="AD283" s="133" t="str">
        <f t="shared" si="63"/>
        <v/>
      </c>
      <c r="AE283" s="133" t="str">
        <f t="shared" si="64"/>
        <v/>
      </c>
      <c r="AF283" s="133" t="str">
        <f>VLOOKUP(Table1[[#This Row],[Track]],$F$2672:$H$2715,2,FALSE)</f>
        <v>Vic</v>
      </c>
      <c r="AG283" s="133" t="str">
        <f>VLOOKUP(Table1[[#This Row],[Track]],$F$2672:$H$2715,3,FALSE)</f>
        <v>-</v>
      </c>
      <c r="AH283" s="133" t="str">
        <f>IF(Table1[[#This Row],[Date]]&lt;$AH$2,"",IF(Table1[[#This Row],[Date]]&lt;$AH$3,"Edge","Elite Combo"))</f>
        <v/>
      </c>
      <c r="AI283" s="218">
        <f>Table1[[#This Row],[Time]]</f>
        <v>0.82291666666666663</v>
      </c>
      <c r="AJ283" s="219" t="str">
        <f>Table1[[#This Row],[Track]]</f>
        <v>Moonee Valley</v>
      </c>
      <c r="AK283" s="216">
        <f>Table1[[#This Row],[Race ]]</f>
        <v>4</v>
      </c>
      <c r="AL283" s="219">
        <f>Table1[[#This Row],[TAB]]</f>
        <v>5</v>
      </c>
      <c r="AM283" s="219" t="str">
        <f>Table1[[#This Row],[Selection]]</f>
        <v>Rattle And Bang</v>
      </c>
      <c r="AN283" s="220" t="str">
        <f>Table1[[#This Row],[Sources]]</f>
        <v/>
      </c>
      <c r="AO283" s="219" t="str">
        <f>Table1[[#This Row],[Scale Bet]]</f>
        <v/>
      </c>
    </row>
    <row r="284" spans="5:41" ht="16.5" customHeight="1" x14ac:dyDescent="0.25">
      <c r="E284" s="185">
        <v>45198</v>
      </c>
      <c r="F284" s="35">
        <v>0.82291666666666663</v>
      </c>
      <c r="G284" s="36" t="s">
        <v>100</v>
      </c>
      <c r="H284" s="36">
        <v>4</v>
      </c>
      <c r="I284" s="36">
        <v>10</v>
      </c>
      <c r="J284" s="36" t="s">
        <v>982</v>
      </c>
      <c r="K284" s="36" t="s">
        <v>40</v>
      </c>
      <c r="L284" s="165">
        <v>10</v>
      </c>
      <c r="M284" s="134">
        <f t="shared" si="52"/>
        <v>20</v>
      </c>
      <c r="N284" s="36">
        <f t="shared" si="53"/>
        <v>2</v>
      </c>
      <c r="O284" s="135" t="str">
        <f t="shared" si="54"/>
        <v>Edge-10/Pro Mel-10</v>
      </c>
      <c r="P284" s="186" t="str">
        <f t="shared" si="55"/>
        <v>OK</v>
      </c>
      <c r="Q284" s="187">
        <f t="shared" si="56"/>
        <v>80</v>
      </c>
      <c r="R284" s="150">
        <v>21</v>
      </c>
      <c r="S284" s="187">
        <f t="shared" si="57"/>
        <v>1680</v>
      </c>
      <c r="T284" s="136" t="str">
        <f t="shared" si="58"/>
        <v>Shirshov</v>
      </c>
      <c r="U284" s="137">
        <f>IF(P284="","",IF(N284=1,"",IF(Q284="","",IF(Q284&lt;=100,100,IF(Table1[[#This Row],[Day]]="Wed",100,200)))))</f>
        <v>100</v>
      </c>
      <c r="V284" s="137">
        <f t="shared" si="59"/>
        <v>2100</v>
      </c>
      <c r="W284" s="137">
        <f t="shared" si="60"/>
        <v>2000</v>
      </c>
      <c r="X284" s="133">
        <f>100</f>
        <v>100</v>
      </c>
      <c r="Y284" s="133">
        <f t="shared" si="61"/>
        <v>2100</v>
      </c>
      <c r="Z284" s="133">
        <f t="shared" si="62"/>
        <v>2000</v>
      </c>
      <c r="AA284" s="134" t="str">
        <f>TEXT(Table1[[#This Row],[Date]],"DDD")</f>
        <v>Fri</v>
      </c>
      <c r="AB284" s="133" t="str">
        <f>IF(OR(G284="Doomben",G284="Eagle Farm"),"Q",IF(AND(Q284&gt;1,Q284&lt;55,Table1[[#This Row],[Source]]="Nat"),"Nat OK",IF(AND(Table1[[#This Row],[Source]]&lt;&gt;"Nat",Q284&lt;55),"Poor &lt;55",IF(OR(G284="Randwick",G284="Flemington",G284="Caulfield",G284="Sandown Lake",G284="Sandown Hill"),"Best","ave"))))</f>
        <v>ave</v>
      </c>
      <c r="AC284" s="133">
        <f>IF(Q284="","",IF(AB284="Poor &lt;55",$AC$2*0.2%,IF(AND(AB284="Q",AA284&lt;&gt;"Wed"),$AC$2*0.4%,IF(AND(AB284="Q",AA284="Wed"),$AC$2*0.5%,IF(AND(AB284="Ave",U284=100),$AC$2*0.5%,IF(AND(AB284="ave",U284="",N284=1,AG284="Bush"),$AC$2*1%,IF(AND(AB284="ave",U284="",Q284&gt;100),$AC$2*1.3%,IF(AND(AB284="ave",U284=""),$AC$2*1.2%,IF(AND(AB284="Ave",U284=200),$AC$2*1%,IF(AND(AB284="Best",U284=200),$AC$2*1.5%,IF(AND(AB284="Best",U284="",K284&lt;&gt;"Pro Syd"),$AC$2*0.5%,IF(AND(AB284="Best",U284=""),$AC$2*1%,IF(AND(AB284="Best",U284=100,Table1[[#This Row],[State]]="NSW"),$AC$2*0.4%,IF(AND(AB284="Best",U284=100),$AC$2*1%,IF(Table1[[#This Row],[Adj]]="Nat OK",$AC$2*0.5%,"xxx")))))))))))))))</f>
        <v>50</v>
      </c>
      <c r="AD284" s="133">
        <f t="shared" si="63"/>
        <v>1050</v>
      </c>
      <c r="AE284" s="133">
        <f t="shared" si="64"/>
        <v>1000</v>
      </c>
      <c r="AF284" s="133" t="str">
        <f>VLOOKUP(Table1[[#This Row],[Track]],$F$2672:$H$2715,2,FALSE)</f>
        <v>Vic</v>
      </c>
      <c r="AG284" s="133" t="str">
        <f>VLOOKUP(Table1[[#This Row],[Track]],$F$2672:$H$2715,3,FALSE)</f>
        <v>-</v>
      </c>
      <c r="AH284" s="133" t="str">
        <f>IF(Table1[[#This Row],[Date]]&lt;$AH$2,"",IF(Table1[[#This Row],[Date]]&lt;$AH$3,"Edge","Elite Combo"))</f>
        <v/>
      </c>
      <c r="AI284" s="218">
        <f>Table1[[#This Row],[Time]]</f>
        <v>0.82291666666666663</v>
      </c>
      <c r="AJ284" s="219" t="str">
        <f>Table1[[#This Row],[Track]]</f>
        <v>Moonee Valley</v>
      </c>
      <c r="AK284" s="216">
        <f>Table1[[#This Row],[Race ]]</f>
        <v>4</v>
      </c>
      <c r="AL284" s="219">
        <f>Table1[[#This Row],[TAB]]</f>
        <v>10</v>
      </c>
      <c r="AM284" s="219" t="str">
        <f>Table1[[#This Row],[Selection]]</f>
        <v>Shirshov</v>
      </c>
      <c r="AN284" s="220" t="str">
        <f>Table1[[#This Row],[Sources]]</f>
        <v>Edge-10/Pro Mel-10</v>
      </c>
      <c r="AO284" s="219">
        <f>Table1[[#This Row],[Scale Bet]]</f>
        <v>50</v>
      </c>
    </row>
    <row r="285" spans="5:41" ht="16.5" customHeight="1" x14ac:dyDescent="0.25">
      <c r="E285" s="185">
        <v>45198</v>
      </c>
      <c r="F285" s="35">
        <v>0.82291666666666663</v>
      </c>
      <c r="G285" s="36" t="s">
        <v>100</v>
      </c>
      <c r="H285" s="36">
        <v>4</v>
      </c>
      <c r="I285" s="36">
        <v>10</v>
      </c>
      <c r="J285" s="36" t="s">
        <v>982</v>
      </c>
      <c r="K285" s="36" t="s">
        <v>18</v>
      </c>
      <c r="L285" s="165">
        <v>10</v>
      </c>
      <c r="M285" s="134" t="str">
        <f t="shared" si="52"/>
        <v/>
      </c>
      <c r="N285" s="36" t="str">
        <f t="shared" si="53"/>
        <v/>
      </c>
      <c r="O285" s="135" t="str">
        <f t="shared" si="54"/>
        <v/>
      </c>
      <c r="P285" s="186" t="str">
        <f t="shared" si="55"/>
        <v>OK</v>
      </c>
      <c r="Q285" s="187" t="str">
        <f t="shared" si="56"/>
        <v/>
      </c>
      <c r="R285" s="150">
        <v>21</v>
      </c>
      <c r="S285" s="187" t="str">
        <f t="shared" si="57"/>
        <v/>
      </c>
      <c r="T285" s="136" t="str">
        <f t="shared" si="58"/>
        <v>Shirshov</v>
      </c>
      <c r="U285" s="137" t="str">
        <f>IF(P285="","",IF(N285=1,"",IF(Q285="","",IF(Q285&lt;=100,100,IF(Table1[[#This Row],[Day]]="Wed",100,200)))))</f>
        <v/>
      </c>
      <c r="V285" s="137" t="str">
        <f t="shared" si="59"/>
        <v/>
      </c>
      <c r="W285" s="137" t="str">
        <f t="shared" si="60"/>
        <v/>
      </c>
      <c r="X285" s="133">
        <f>100</f>
        <v>100</v>
      </c>
      <c r="Y285" s="133">
        <f t="shared" si="61"/>
        <v>2100</v>
      </c>
      <c r="Z285" s="133">
        <f t="shared" si="62"/>
        <v>2000</v>
      </c>
      <c r="AA285" s="134" t="str">
        <f>TEXT(Table1[[#This Row],[Date]],"DDD")</f>
        <v>Fri</v>
      </c>
      <c r="AB285" s="133" t="str">
        <f>IF(OR(G285="Doomben",G285="Eagle Farm"),"Q",IF(AND(Q285&gt;1,Q285&lt;55,Table1[[#This Row],[Source]]="Nat"),"Nat OK",IF(AND(Table1[[#This Row],[Source]]&lt;&gt;"Nat",Q285&lt;55),"Poor &lt;55",IF(OR(G285="Randwick",G285="Flemington",G285="Caulfield",G285="Sandown Lake",G285="Sandown Hill"),"Best","ave"))))</f>
        <v>ave</v>
      </c>
      <c r="AC285" s="133" t="str">
        <f>IF(Q285="","",IF(AB285="Poor &lt;55",$AC$2*0.2%,IF(AND(AB285="Q",AA285&lt;&gt;"Wed"),$AC$2*0.4%,IF(AND(AB285="Q",AA285="Wed"),$AC$2*0.5%,IF(AND(AB285="Ave",U285=100),$AC$2*0.5%,IF(AND(AB285="ave",U285="",N285=1,AG285="Bush"),$AC$2*1%,IF(AND(AB285="ave",U285="",Q285&gt;100),$AC$2*1.3%,IF(AND(AB285="ave",U285=""),$AC$2*1.2%,IF(AND(AB285="Ave",U285=200),$AC$2*1%,IF(AND(AB285="Best",U285=200),$AC$2*1.5%,IF(AND(AB285="Best",U285="",K285&lt;&gt;"Pro Syd"),$AC$2*0.5%,IF(AND(AB285="Best",U285=""),$AC$2*1%,IF(AND(AB285="Best",U285=100,Table1[[#This Row],[State]]="NSW"),$AC$2*0.4%,IF(AND(AB285="Best",U285=100),$AC$2*1%,IF(Table1[[#This Row],[Adj]]="Nat OK",$AC$2*0.5%,"xxx")))))))))))))))</f>
        <v/>
      </c>
      <c r="AD285" s="133" t="str">
        <f t="shared" si="63"/>
        <v/>
      </c>
      <c r="AE285" s="133" t="str">
        <f t="shared" si="64"/>
        <v/>
      </c>
      <c r="AF285" s="133" t="str">
        <f>VLOOKUP(Table1[[#This Row],[Track]],$F$2672:$H$2715,2,FALSE)</f>
        <v>Vic</v>
      </c>
      <c r="AG285" s="133" t="str">
        <f>VLOOKUP(Table1[[#This Row],[Track]],$F$2672:$H$2715,3,FALSE)</f>
        <v>-</v>
      </c>
      <c r="AH285" s="133" t="str">
        <f>IF(Table1[[#This Row],[Date]]&lt;$AH$2,"",IF(Table1[[#This Row],[Date]]&lt;$AH$3,"Edge","Elite Combo"))</f>
        <v/>
      </c>
      <c r="AI285" s="218">
        <f>Table1[[#This Row],[Time]]</f>
        <v>0.82291666666666663</v>
      </c>
      <c r="AJ285" s="219" t="str">
        <f>Table1[[#This Row],[Track]]</f>
        <v>Moonee Valley</v>
      </c>
      <c r="AK285" s="216">
        <f>Table1[[#This Row],[Race ]]</f>
        <v>4</v>
      </c>
      <c r="AL285" s="219">
        <f>Table1[[#This Row],[TAB]]</f>
        <v>10</v>
      </c>
      <c r="AM285" s="219" t="str">
        <f>Table1[[#This Row],[Selection]]</f>
        <v>Shirshov</v>
      </c>
      <c r="AN285" s="220" t="str">
        <f>Table1[[#This Row],[Sources]]</f>
        <v/>
      </c>
      <c r="AO285" s="219" t="str">
        <f>Table1[[#This Row],[Scale Bet]]</f>
        <v/>
      </c>
    </row>
    <row r="286" spans="5:41" ht="16.5" customHeight="1" x14ac:dyDescent="0.25">
      <c r="E286" s="185">
        <v>45198</v>
      </c>
      <c r="F286" s="35">
        <v>0.84375</v>
      </c>
      <c r="G286" s="36" t="s">
        <v>100</v>
      </c>
      <c r="H286" s="36">
        <v>5</v>
      </c>
      <c r="I286" s="36">
        <v>1</v>
      </c>
      <c r="J286" s="36" t="s">
        <v>859</v>
      </c>
      <c r="K286" s="36" t="s">
        <v>13</v>
      </c>
      <c r="L286" s="165">
        <v>13</v>
      </c>
      <c r="M286" s="134">
        <f t="shared" si="52"/>
        <v>13</v>
      </c>
      <c r="N286" s="36">
        <f t="shared" si="53"/>
        <v>1</v>
      </c>
      <c r="O286" s="135" t="str">
        <f t="shared" si="54"/>
        <v>Nat-13</v>
      </c>
      <c r="P286" s="186" t="str">
        <f t="shared" si="55"/>
        <v>OK</v>
      </c>
      <c r="Q286" s="187">
        <f t="shared" si="56"/>
        <v>52</v>
      </c>
      <c r="R286" s="150">
        <v>5.5</v>
      </c>
      <c r="S286" s="187">
        <f t="shared" si="57"/>
        <v>286</v>
      </c>
      <c r="T286" s="136" t="str">
        <f t="shared" si="58"/>
        <v>Griff</v>
      </c>
      <c r="U286" s="137" t="str">
        <f>IF(P286="","",IF(N286=1,"",IF(Q286="","",IF(Q286&lt;=100,100,IF(Table1[[#This Row],[Day]]="Wed",100,200)))))</f>
        <v/>
      </c>
      <c r="V286" s="137" t="str">
        <f t="shared" si="59"/>
        <v/>
      </c>
      <c r="W286" s="137" t="str">
        <f t="shared" si="60"/>
        <v/>
      </c>
      <c r="X286" s="133">
        <f>100</f>
        <v>100</v>
      </c>
      <c r="Y286" s="133">
        <f t="shared" si="61"/>
        <v>550</v>
      </c>
      <c r="Z286" s="133">
        <f t="shared" si="62"/>
        <v>450</v>
      </c>
      <c r="AA286" s="134" t="str">
        <f>TEXT(Table1[[#This Row],[Date]],"DDD")</f>
        <v>Fri</v>
      </c>
      <c r="AB286" s="133" t="str">
        <f>IF(OR(G286="Doomben",G286="Eagle Farm"),"Q",IF(AND(Q286&gt;1,Q286&lt;55,Table1[[#This Row],[Source]]="Nat"),"Nat OK",IF(AND(Table1[[#This Row],[Source]]&lt;&gt;"Nat",Q286&lt;55),"Poor &lt;55",IF(OR(G286="Randwick",G286="Flemington",G286="Caulfield",G286="Sandown Lake",G286="Sandown Hill"),"Best","ave"))))</f>
        <v>Nat OK</v>
      </c>
      <c r="AC286" s="133">
        <f>IF(Q286="","",IF(AB286="Poor &lt;55",$AC$2*0.2%,IF(AND(AB286="Q",AA286&lt;&gt;"Wed"),$AC$2*0.4%,IF(AND(AB286="Q",AA286="Wed"),$AC$2*0.5%,IF(AND(AB286="Ave",U286=100),$AC$2*0.5%,IF(AND(AB286="ave",U286="",N286=1,AG286="Bush"),$AC$2*1%,IF(AND(AB286="ave",U286="",Q286&gt;100),$AC$2*1.3%,IF(AND(AB286="ave",U286=""),$AC$2*1.2%,IF(AND(AB286="Ave",U286=200),$AC$2*1%,IF(AND(AB286="Best",U286=200),$AC$2*1.5%,IF(AND(AB286="Best",U286="",K286&lt;&gt;"Pro Syd"),$AC$2*0.5%,IF(AND(AB286="Best",U286=""),$AC$2*1%,IF(AND(AB286="Best",U286=100,Table1[[#This Row],[State]]="NSW"),$AC$2*0.4%,IF(AND(AB286="Best",U286=100),$AC$2*1%,IF(Table1[[#This Row],[Adj]]="Nat OK",$AC$2*0.5%,"xxx")))))))))))))))</f>
        <v>50</v>
      </c>
      <c r="AD286" s="133">
        <f t="shared" si="63"/>
        <v>275</v>
      </c>
      <c r="AE286" s="133">
        <f t="shared" si="64"/>
        <v>225</v>
      </c>
      <c r="AF286" s="133" t="str">
        <f>VLOOKUP(Table1[[#This Row],[Track]],$F$2672:$H$2715,2,FALSE)</f>
        <v>Vic</v>
      </c>
      <c r="AG286" s="133" t="str">
        <f>VLOOKUP(Table1[[#This Row],[Track]],$F$2672:$H$2715,3,FALSE)</f>
        <v>-</v>
      </c>
      <c r="AH286" s="133" t="str">
        <f>IF(Table1[[#This Row],[Date]]&lt;$AH$2,"",IF(Table1[[#This Row],[Date]]&lt;$AH$3,"Edge","Elite Combo"))</f>
        <v/>
      </c>
      <c r="AI286" s="218">
        <f>Table1[[#This Row],[Time]]</f>
        <v>0.84375</v>
      </c>
      <c r="AJ286" s="219" t="str">
        <f>Table1[[#This Row],[Track]]</f>
        <v>Moonee Valley</v>
      </c>
      <c r="AK286" s="216">
        <f>Table1[[#This Row],[Race ]]</f>
        <v>5</v>
      </c>
      <c r="AL286" s="219">
        <f>Table1[[#This Row],[TAB]]</f>
        <v>1</v>
      </c>
      <c r="AM286" s="219" t="str">
        <f>Table1[[#This Row],[Selection]]</f>
        <v>Griff</v>
      </c>
      <c r="AN286" s="220" t="str">
        <f>Table1[[#This Row],[Sources]]</f>
        <v>Nat-13</v>
      </c>
      <c r="AO286" s="219">
        <f>Table1[[#This Row],[Scale Bet]]</f>
        <v>50</v>
      </c>
    </row>
    <row r="287" spans="5:41" ht="16.5" customHeight="1" x14ac:dyDescent="0.25">
      <c r="E287" s="185">
        <v>45199</v>
      </c>
      <c r="F287" s="35">
        <v>0.49652777777777773</v>
      </c>
      <c r="G287" s="36" t="s">
        <v>22</v>
      </c>
      <c r="H287" s="36">
        <v>1</v>
      </c>
      <c r="I287" s="36">
        <v>4</v>
      </c>
      <c r="J287" s="36" t="s">
        <v>1046</v>
      </c>
      <c r="K287" s="36" t="s">
        <v>60</v>
      </c>
      <c r="L287" s="165">
        <v>10</v>
      </c>
      <c r="M287" s="134">
        <f t="shared" si="52"/>
        <v>10</v>
      </c>
      <c r="N287" s="36">
        <f t="shared" si="53"/>
        <v>1</v>
      </c>
      <c r="O287" s="135" t="str">
        <f t="shared" si="54"/>
        <v>Pro Syd-10</v>
      </c>
      <c r="P287" s="186" t="str">
        <f t="shared" si="55"/>
        <v>OK</v>
      </c>
      <c r="Q287" s="187">
        <f t="shared" si="56"/>
        <v>40</v>
      </c>
      <c r="R287" s="150"/>
      <c r="S287" s="187" t="str">
        <f t="shared" si="57"/>
        <v/>
      </c>
      <c r="T287" s="136" t="str">
        <f t="shared" si="58"/>
        <v>Philipsburg</v>
      </c>
      <c r="U287" s="137" t="str">
        <f>IF(P287="","",IF(N287=1,"",IF(Q287="","",IF(Q287&lt;=100,100,IF(Table1[[#This Row],[Day]]="Wed",100,200)))))</f>
        <v/>
      </c>
      <c r="V287" s="137" t="str">
        <f t="shared" si="59"/>
        <v/>
      </c>
      <c r="W287" s="137" t="str">
        <f t="shared" si="60"/>
        <v/>
      </c>
      <c r="X287" s="133">
        <f>100</f>
        <v>100</v>
      </c>
      <c r="Y287" s="133" t="str">
        <f t="shared" si="61"/>
        <v/>
      </c>
      <c r="Z287" s="133">
        <f t="shared" si="62"/>
        <v>-100</v>
      </c>
      <c r="AA287" s="134" t="str">
        <f>TEXT(Table1[[#This Row],[Date]],"DDD")</f>
        <v>Sat</v>
      </c>
      <c r="AB287" s="133" t="str">
        <f>IF(OR(G287="Doomben",G287="Eagle Farm"),"Q",IF(AND(Q287&gt;1,Q287&lt;55,Table1[[#This Row],[Source]]="Nat"),"Nat OK",IF(AND(Table1[[#This Row],[Source]]&lt;&gt;"Nat",Q287&lt;55),"Poor &lt;55",IF(OR(G287="Randwick",G287="Flemington",G287="Caulfield",G287="Sandown Lake",G287="Sandown Hill"),"Best","ave"))))</f>
        <v>Poor &lt;55</v>
      </c>
      <c r="AC287" s="133">
        <f>IF(Q287="","",IF(AB287="Poor &lt;55",$AC$2*0.2%,IF(AND(AB287="Q",AA287&lt;&gt;"Wed"),$AC$2*0.4%,IF(AND(AB287="Q",AA287="Wed"),$AC$2*0.5%,IF(AND(AB287="Ave",U287=100),$AC$2*0.5%,IF(AND(AB287="ave",U287="",N287=1,AG287="Bush"),$AC$2*1%,IF(AND(AB287="ave",U287="",Q287&gt;100),$AC$2*1.3%,IF(AND(AB287="ave",U287=""),$AC$2*1.2%,IF(AND(AB287="Ave",U287=200),$AC$2*1%,IF(AND(AB287="Best",U287=200),$AC$2*1.5%,IF(AND(AB287="Best",U287="",K287&lt;&gt;"Pro Syd"),$AC$2*0.5%,IF(AND(AB287="Best",U287=""),$AC$2*1%,IF(AND(AB287="Best",U287=100,Table1[[#This Row],[State]]="NSW"),$AC$2*0.4%,IF(AND(AB287="Best",U287=100),$AC$2*1%,IF(Table1[[#This Row],[Adj]]="Nat OK",$AC$2*0.5%,"xxx")))))))))))))))</f>
        <v>20</v>
      </c>
      <c r="AD287" s="133" t="str">
        <f t="shared" si="63"/>
        <v/>
      </c>
      <c r="AE287" s="133">
        <f t="shared" si="64"/>
        <v>-20</v>
      </c>
      <c r="AF287" s="133" t="str">
        <f>VLOOKUP(Table1[[#This Row],[Track]],$F$2672:$H$2715,2,FALSE)</f>
        <v>NSW</v>
      </c>
      <c r="AG287" s="133" t="str">
        <f>VLOOKUP(Table1[[#This Row],[Track]],$F$2672:$H$2715,3,FALSE)</f>
        <v>-</v>
      </c>
      <c r="AH287" s="133" t="str">
        <f>IF(Table1[[#This Row],[Date]]&lt;$AH$2,"",IF(Table1[[#This Row],[Date]]&lt;$AH$3,"Edge","Elite Combo"))</f>
        <v/>
      </c>
      <c r="AI287" s="218">
        <f>Table1[[#This Row],[Time]]</f>
        <v>0.49652777777777773</v>
      </c>
      <c r="AJ287" s="219" t="str">
        <f>Table1[[#This Row],[Track]]</f>
        <v>Randwick</v>
      </c>
      <c r="AK287" s="216">
        <f>Table1[[#This Row],[Race ]]</f>
        <v>1</v>
      </c>
      <c r="AL287" s="219">
        <f>Table1[[#This Row],[TAB]]</f>
        <v>4</v>
      </c>
      <c r="AM287" s="219" t="str">
        <f>Table1[[#This Row],[Selection]]</f>
        <v>Philipsburg</v>
      </c>
      <c r="AN287" s="220" t="str">
        <f>Table1[[#This Row],[Sources]]</f>
        <v>Pro Syd-10</v>
      </c>
      <c r="AO287" s="219">
        <f>Table1[[#This Row],[Scale Bet]]</f>
        <v>20</v>
      </c>
    </row>
    <row r="288" spans="5:41" ht="16.5" customHeight="1" x14ac:dyDescent="0.25">
      <c r="E288" s="185">
        <v>45199</v>
      </c>
      <c r="F288" s="35">
        <v>0.50208333333333333</v>
      </c>
      <c r="G288" s="36" t="s">
        <v>28</v>
      </c>
      <c r="H288" s="36">
        <v>1</v>
      </c>
      <c r="I288" s="36">
        <v>2</v>
      </c>
      <c r="J288" s="36" t="s">
        <v>844</v>
      </c>
      <c r="K288" s="36" t="s">
        <v>13</v>
      </c>
      <c r="L288" s="165">
        <v>11</v>
      </c>
      <c r="M288" s="134">
        <f t="shared" si="52"/>
        <v>11</v>
      </c>
      <c r="N288" s="36">
        <f t="shared" si="53"/>
        <v>1</v>
      </c>
      <c r="O288" s="135" t="str">
        <f t="shared" si="54"/>
        <v>Nat-11</v>
      </c>
      <c r="P288" s="186" t="str">
        <f t="shared" si="55"/>
        <v/>
      </c>
      <c r="Q288" s="187">
        <f t="shared" si="56"/>
        <v>44</v>
      </c>
      <c r="R288" s="150"/>
      <c r="S288" s="187" t="str">
        <f t="shared" si="57"/>
        <v/>
      </c>
      <c r="T288" s="136" t="str">
        <f t="shared" si="58"/>
        <v>Galifianakis</v>
      </c>
      <c r="U288" s="137" t="str">
        <f>IF(P288="","",IF(N288=1,"",IF(Q288="","",IF(Q288&lt;=100,100,IF(Table1[[#This Row],[Day]]="Wed",100,200)))))</f>
        <v/>
      </c>
      <c r="V288" s="137" t="str">
        <f t="shared" si="59"/>
        <v/>
      </c>
      <c r="W288" s="137" t="str">
        <f t="shared" si="60"/>
        <v/>
      </c>
      <c r="X288" s="133">
        <f>100</f>
        <v>100</v>
      </c>
      <c r="Y288" s="133" t="str">
        <f t="shared" si="61"/>
        <v/>
      </c>
      <c r="Z288" s="133">
        <f t="shared" si="62"/>
        <v>-100</v>
      </c>
      <c r="AA288" s="134" t="str">
        <f>TEXT(Table1[[#This Row],[Date]],"DDD")</f>
        <v>Sat</v>
      </c>
      <c r="AB288" s="133" t="str">
        <f>IF(OR(G288="Doomben",G288="Eagle Farm"),"Q",IF(AND(Q288&gt;1,Q288&lt;55,Table1[[#This Row],[Source]]="Nat"),"Nat OK",IF(AND(Table1[[#This Row],[Source]]&lt;&gt;"Nat",Q288&lt;55),"Poor &lt;55",IF(OR(G288="Randwick",G288="Flemington",G288="Caulfield",G288="Sandown Lake",G288="Sandown Hill"),"Best","ave"))))</f>
        <v>Q</v>
      </c>
      <c r="AC288" s="133">
        <f>IF(Q288="","",IF(AB288="Poor &lt;55",$AC$2*0.2%,IF(AND(AB288="Q",AA288&lt;&gt;"Wed"),$AC$2*0.4%,IF(AND(AB288="Q",AA288="Wed"),$AC$2*0.5%,IF(AND(AB288="Ave",U288=100),$AC$2*0.5%,IF(AND(AB288="ave",U288="",N288=1,AG288="Bush"),$AC$2*1%,IF(AND(AB288="ave",U288="",Q288&gt;100),$AC$2*1.3%,IF(AND(AB288="ave",U288=""),$AC$2*1.2%,IF(AND(AB288="Ave",U288=200),$AC$2*1%,IF(AND(AB288="Best",U288=200),$AC$2*1.5%,IF(AND(AB288="Best",U288="",K288&lt;&gt;"Pro Syd"),$AC$2*0.5%,IF(AND(AB288="Best",U288=""),$AC$2*1%,IF(AND(AB288="Best",U288=100,Table1[[#This Row],[State]]="NSW"),$AC$2*0.4%,IF(AND(AB288="Best",U288=100),$AC$2*1%,IF(Table1[[#This Row],[Adj]]="Nat OK",$AC$2*0.5%,"xxx")))))))))))))))</f>
        <v>40</v>
      </c>
      <c r="AD288" s="133" t="str">
        <f t="shared" si="63"/>
        <v/>
      </c>
      <c r="AE288" s="133">
        <f t="shared" si="64"/>
        <v>-40</v>
      </c>
      <c r="AF288" s="133" t="str">
        <f>VLOOKUP(Table1[[#This Row],[Track]],$F$2672:$H$2715,2,FALSE)</f>
        <v>Qld</v>
      </c>
      <c r="AG288" s="133" t="str">
        <f>VLOOKUP(Table1[[#This Row],[Track]],$F$2672:$H$2715,3,FALSE)</f>
        <v>-</v>
      </c>
      <c r="AH288" s="133" t="str">
        <f>IF(Table1[[#This Row],[Date]]&lt;$AH$2,"",IF(Table1[[#This Row],[Date]]&lt;$AH$3,"Edge","Elite Combo"))</f>
        <v/>
      </c>
      <c r="AI288" s="218">
        <f>Table1[[#This Row],[Time]]</f>
        <v>0.50208333333333333</v>
      </c>
      <c r="AJ288" s="219" t="str">
        <f>Table1[[#This Row],[Track]]</f>
        <v>Eagle Farm</v>
      </c>
      <c r="AK288" s="216">
        <f>Table1[[#This Row],[Race ]]</f>
        <v>1</v>
      </c>
      <c r="AL288" s="219">
        <f>Table1[[#This Row],[TAB]]</f>
        <v>2</v>
      </c>
      <c r="AM288" s="219" t="str">
        <f>Table1[[#This Row],[Selection]]</f>
        <v>Galifianakis</v>
      </c>
      <c r="AN288" s="220" t="str">
        <f>Table1[[#This Row],[Sources]]</f>
        <v>Nat-11</v>
      </c>
      <c r="AO288" s="219">
        <f>Table1[[#This Row],[Scale Bet]]</f>
        <v>40</v>
      </c>
    </row>
    <row r="289" spans="5:41" ht="16.5" customHeight="1" x14ac:dyDescent="0.25">
      <c r="E289" s="185">
        <v>45199</v>
      </c>
      <c r="F289" s="35">
        <v>0.56944444444444442</v>
      </c>
      <c r="G289" s="36" t="s">
        <v>22</v>
      </c>
      <c r="H289" s="36">
        <v>4</v>
      </c>
      <c r="I289" s="36">
        <v>13</v>
      </c>
      <c r="J289" s="36" t="s">
        <v>634</v>
      </c>
      <c r="K289" s="36" t="s">
        <v>1</v>
      </c>
      <c r="L289" s="165">
        <v>10</v>
      </c>
      <c r="M289" s="134">
        <f t="shared" si="52"/>
        <v>10</v>
      </c>
      <c r="N289" s="36">
        <f t="shared" si="53"/>
        <v>1</v>
      </c>
      <c r="O289" s="135" t="str">
        <f t="shared" si="54"/>
        <v>E4-10</v>
      </c>
      <c r="P289" s="186" t="str">
        <f t="shared" si="55"/>
        <v>OK</v>
      </c>
      <c r="Q289" s="187">
        <f t="shared" si="56"/>
        <v>40</v>
      </c>
      <c r="R289" s="150"/>
      <c r="S289" s="187" t="str">
        <f t="shared" si="57"/>
        <v/>
      </c>
      <c r="T289" s="136" t="str">
        <f t="shared" si="58"/>
        <v>Altivo</v>
      </c>
      <c r="U289" s="137" t="str">
        <f>IF(P289="","",IF(N289=1,"",IF(Q289="","",IF(Q289&lt;=100,100,IF(Table1[[#This Row],[Day]]="Wed",100,200)))))</f>
        <v/>
      </c>
      <c r="V289" s="137" t="str">
        <f t="shared" si="59"/>
        <v/>
      </c>
      <c r="W289" s="137" t="str">
        <f t="shared" si="60"/>
        <v/>
      </c>
      <c r="X289" s="133">
        <f>100</f>
        <v>100</v>
      </c>
      <c r="Y289" s="133" t="str">
        <f t="shared" si="61"/>
        <v/>
      </c>
      <c r="Z289" s="133">
        <f t="shared" si="62"/>
        <v>-100</v>
      </c>
      <c r="AA289" s="134" t="str">
        <f>TEXT(Table1[[#This Row],[Date]],"DDD")</f>
        <v>Sat</v>
      </c>
      <c r="AB289" s="133" t="str">
        <f>IF(OR(G289="Doomben",G289="Eagle Farm"),"Q",IF(AND(Q289&gt;1,Q289&lt;55,Table1[[#This Row],[Source]]="Nat"),"Nat OK",IF(AND(Table1[[#This Row],[Source]]&lt;&gt;"Nat",Q289&lt;55),"Poor &lt;55",IF(OR(G289="Randwick",G289="Flemington",G289="Caulfield",G289="Sandown Lake",G289="Sandown Hill"),"Best","ave"))))</f>
        <v>Poor &lt;55</v>
      </c>
      <c r="AC289" s="133">
        <f>IF(Q289="","",IF(AB289="Poor &lt;55",$AC$2*0.2%,IF(AND(AB289="Q",AA289&lt;&gt;"Wed"),$AC$2*0.4%,IF(AND(AB289="Q",AA289="Wed"),$AC$2*0.5%,IF(AND(AB289="Ave",U289=100),$AC$2*0.5%,IF(AND(AB289="ave",U289="",N289=1,AG289="Bush"),$AC$2*1%,IF(AND(AB289="ave",U289="",Q289&gt;100),$AC$2*1.3%,IF(AND(AB289="ave",U289=""),$AC$2*1.2%,IF(AND(AB289="Ave",U289=200),$AC$2*1%,IF(AND(AB289="Best",U289=200),$AC$2*1.5%,IF(AND(AB289="Best",U289="",K289&lt;&gt;"Pro Syd"),$AC$2*0.5%,IF(AND(AB289="Best",U289=""),$AC$2*1%,IF(AND(AB289="Best",U289=100,Table1[[#This Row],[State]]="NSW"),$AC$2*0.4%,IF(AND(AB289="Best",U289=100),$AC$2*1%,IF(Table1[[#This Row],[Adj]]="Nat OK",$AC$2*0.5%,"xxx")))))))))))))))</f>
        <v>20</v>
      </c>
      <c r="AD289" s="133" t="str">
        <f t="shared" si="63"/>
        <v/>
      </c>
      <c r="AE289" s="133">
        <f t="shared" si="64"/>
        <v>-20</v>
      </c>
      <c r="AF289" s="133" t="str">
        <f>VLOOKUP(Table1[[#This Row],[Track]],$F$2672:$H$2715,2,FALSE)</f>
        <v>NSW</v>
      </c>
      <c r="AG289" s="133" t="str">
        <f>VLOOKUP(Table1[[#This Row],[Track]],$F$2672:$H$2715,3,FALSE)</f>
        <v>-</v>
      </c>
      <c r="AH289" s="133" t="str">
        <f>IF(Table1[[#This Row],[Date]]&lt;$AH$2,"",IF(Table1[[#This Row],[Date]]&lt;$AH$3,"Edge","Elite Combo"))</f>
        <v/>
      </c>
      <c r="AI289" s="218">
        <f>Table1[[#This Row],[Time]]</f>
        <v>0.56944444444444442</v>
      </c>
      <c r="AJ289" s="219" t="str">
        <f>Table1[[#This Row],[Track]]</f>
        <v>Randwick</v>
      </c>
      <c r="AK289" s="216">
        <f>Table1[[#This Row],[Race ]]</f>
        <v>4</v>
      </c>
      <c r="AL289" s="219">
        <f>Table1[[#This Row],[TAB]]</f>
        <v>13</v>
      </c>
      <c r="AM289" s="219" t="str">
        <f>Table1[[#This Row],[Selection]]</f>
        <v>Altivo</v>
      </c>
      <c r="AN289" s="220" t="str">
        <f>Table1[[#This Row],[Sources]]</f>
        <v>E4-10</v>
      </c>
      <c r="AO289" s="219">
        <f>Table1[[#This Row],[Scale Bet]]</f>
        <v>20</v>
      </c>
    </row>
    <row r="290" spans="5:41" ht="16.5" customHeight="1" x14ac:dyDescent="0.25">
      <c r="E290" s="185">
        <v>45199</v>
      </c>
      <c r="F290" s="35">
        <v>0.65069444444444446</v>
      </c>
      <c r="G290" s="36" t="s">
        <v>28</v>
      </c>
      <c r="H290" s="36">
        <v>7</v>
      </c>
      <c r="I290" s="36">
        <v>6</v>
      </c>
      <c r="J290" s="36" t="s">
        <v>384</v>
      </c>
      <c r="K290" s="36" t="s">
        <v>13</v>
      </c>
      <c r="L290" s="165">
        <v>11</v>
      </c>
      <c r="M290" s="134">
        <f t="shared" si="52"/>
        <v>11</v>
      </c>
      <c r="N290" s="36">
        <f t="shared" si="53"/>
        <v>1</v>
      </c>
      <c r="O290" s="135" t="str">
        <f t="shared" si="54"/>
        <v>Nat-11</v>
      </c>
      <c r="P290" s="186" t="str">
        <f t="shared" si="55"/>
        <v/>
      </c>
      <c r="Q290" s="187">
        <f t="shared" si="56"/>
        <v>44</v>
      </c>
      <c r="R290" s="150"/>
      <c r="S290" s="187" t="str">
        <f t="shared" si="57"/>
        <v/>
      </c>
      <c r="T290" s="136" t="str">
        <f t="shared" si="58"/>
        <v>Beast Mode</v>
      </c>
      <c r="U290" s="137" t="str">
        <f>IF(P290="","",IF(N290=1,"",IF(Q290="","",IF(Q290&lt;=100,100,IF(Table1[[#This Row],[Day]]="Wed",100,200)))))</f>
        <v/>
      </c>
      <c r="V290" s="137" t="str">
        <f t="shared" si="59"/>
        <v/>
      </c>
      <c r="W290" s="137" t="str">
        <f t="shared" si="60"/>
        <v/>
      </c>
      <c r="X290" s="133">
        <f>100</f>
        <v>100</v>
      </c>
      <c r="Y290" s="133" t="str">
        <f t="shared" si="61"/>
        <v/>
      </c>
      <c r="Z290" s="133">
        <f t="shared" si="62"/>
        <v>-100</v>
      </c>
      <c r="AA290" s="134" t="str">
        <f>TEXT(Table1[[#This Row],[Date]],"DDD")</f>
        <v>Sat</v>
      </c>
      <c r="AB290" s="133" t="str">
        <f>IF(OR(G290="Doomben",G290="Eagle Farm"),"Q",IF(AND(Q290&gt;1,Q290&lt;55,Table1[[#This Row],[Source]]="Nat"),"Nat OK",IF(AND(Table1[[#This Row],[Source]]&lt;&gt;"Nat",Q290&lt;55),"Poor &lt;55",IF(OR(G290="Randwick",G290="Flemington",G290="Caulfield",G290="Sandown Lake",G290="Sandown Hill"),"Best","ave"))))</f>
        <v>Q</v>
      </c>
      <c r="AC290" s="133">
        <f>IF(Q290="","",IF(AB290="Poor &lt;55",$AC$2*0.2%,IF(AND(AB290="Q",AA290&lt;&gt;"Wed"),$AC$2*0.4%,IF(AND(AB290="Q",AA290="Wed"),$AC$2*0.5%,IF(AND(AB290="Ave",U290=100),$AC$2*0.5%,IF(AND(AB290="ave",U290="",N290=1,AG290="Bush"),$AC$2*1%,IF(AND(AB290="ave",U290="",Q290&gt;100),$AC$2*1.3%,IF(AND(AB290="ave",U290=""),$AC$2*1.2%,IF(AND(AB290="Ave",U290=200),$AC$2*1%,IF(AND(AB290="Best",U290=200),$AC$2*1.5%,IF(AND(AB290="Best",U290="",K290&lt;&gt;"Pro Syd"),$AC$2*0.5%,IF(AND(AB290="Best",U290=""),$AC$2*1%,IF(AND(AB290="Best",U290=100,Table1[[#This Row],[State]]="NSW"),$AC$2*0.4%,IF(AND(AB290="Best",U290=100),$AC$2*1%,IF(Table1[[#This Row],[Adj]]="Nat OK",$AC$2*0.5%,"xxx")))))))))))))))</f>
        <v>40</v>
      </c>
      <c r="AD290" s="133" t="str">
        <f t="shared" si="63"/>
        <v/>
      </c>
      <c r="AE290" s="133">
        <f t="shared" si="64"/>
        <v>-40</v>
      </c>
      <c r="AF290" s="133" t="str">
        <f>VLOOKUP(Table1[[#This Row],[Track]],$F$2672:$H$2715,2,FALSE)</f>
        <v>Qld</v>
      </c>
      <c r="AG290" s="133" t="str">
        <f>VLOOKUP(Table1[[#This Row],[Track]],$F$2672:$H$2715,3,FALSE)</f>
        <v>-</v>
      </c>
      <c r="AH290" s="133" t="str">
        <f>IF(Table1[[#This Row],[Date]]&lt;$AH$2,"",IF(Table1[[#This Row],[Date]]&lt;$AH$3,"Edge","Elite Combo"))</f>
        <v/>
      </c>
      <c r="AI290" s="218">
        <f>Table1[[#This Row],[Time]]</f>
        <v>0.65069444444444446</v>
      </c>
      <c r="AJ290" s="219" t="str">
        <f>Table1[[#This Row],[Track]]</f>
        <v>Eagle Farm</v>
      </c>
      <c r="AK290" s="216">
        <f>Table1[[#This Row],[Race ]]</f>
        <v>7</v>
      </c>
      <c r="AL290" s="219">
        <f>Table1[[#This Row],[TAB]]</f>
        <v>6</v>
      </c>
      <c r="AM290" s="219" t="str">
        <f>Table1[[#This Row],[Selection]]</f>
        <v>Beast Mode</v>
      </c>
      <c r="AN290" s="220" t="str">
        <f>Table1[[#This Row],[Sources]]</f>
        <v>Nat-11</v>
      </c>
      <c r="AO290" s="219">
        <f>Table1[[#This Row],[Scale Bet]]</f>
        <v>40</v>
      </c>
    </row>
    <row r="291" spans="5:41" ht="16.5" customHeight="1" x14ac:dyDescent="0.25">
      <c r="E291" s="185">
        <v>45199</v>
      </c>
      <c r="F291" s="35">
        <v>0.70624999999999993</v>
      </c>
      <c r="G291" s="36" t="s">
        <v>28</v>
      </c>
      <c r="H291" s="36">
        <v>9</v>
      </c>
      <c r="I291" s="36">
        <v>4</v>
      </c>
      <c r="J291" s="36" t="s">
        <v>841</v>
      </c>
      <c r="K291" s="36" t="s">
        <v>13</v>
      </c>
      <c r="L291" s="165">
        <v>11</v>
      </c>
      <c r="M291" s="134">
        <f t="shared" si="52"/>
        <v>11</v>
      </c>
      <c r="N291" s="36">
        <f t="shared" si="53"/>
        <v>1</v>
      </c>
      <c r="O291" s="135" t="str">
        <f t="shared" si="54"/>
        <v>Nat-11</v>
      </c>
      <c r="P291" s="186" t="str">
        <f t="shared" si="55"/>
        <v/>
      </c>
      <c r="Q291" s="187">
        <f t="shared" si="56"/>
        <v>44</v>
      </c>
      <c r="R291" s="150">
        <v>1.8</v>
      </c>
      <c r="S291" s="187">
        <f t="shared" si="57"/>
        <v>79.2</v>
      </c>
      <c r="T291" s="136" t="str">
        <f t="shared" si="58"/>
        <v>Zarastro</v>
      </c>
      <c r="U291" s="137" t="str">
        <f>IF(P291="","",IF(N291=1,"",IF(Q291="","",IF(Q291&lt;=100,100,IF(Table1[[#This Row],[Day]]="Wed",100,200)))))</f>
        <v/>
      </c>
      <c r="V291" s="137" t="str">
        <f t="shared" si="59"/>
        <v/>
      </c>
      <c r="W291" s="137" t="str">
        <f t="shared" si="60"/>
        <v/>
      </c>
      <c r="X291" s="133">
        <f>100</f>
        <v>100</v>
      </c>
      <c r="Y291" s="133">
        <f t="shared" si="61"/>
        <v>180</v>
      </c>
      <c r="Z291" s="133">
        <f t="shared" si="62"/>
        <v>80</v>
      </c>
      <c r="AA291" s="134" t="str">
        <f>TEXT(Table1[[#This Row],[Date]],"DDD")</f>
        <v>Sat</v>
      </c>
      <c r="AB291" s="133" t="str">
        <f>IF(OR(G291="Doomben",G291="Eagle Farm"),"Q",IF(AND(Q291&gt;1,Q291&lt;55,Table1[[#This Row],[Source]]="Nat"),"Nat OK",IF(AND(Table1[[#This Row],[Source]]&lt;&gt;"Nat",Q291&lt;55),"Poor &lt;55",IF(OR(G291="Randwick",G291="Flemington",G291="Caulfield",G291="Sandown Lake",G291="Sandown Hill"),"Best","ave"))))</f>
        <v>Q</v>
      </c>
      <c r="AC291" s="133">
        <f>IF(Q291="","",IF(AB291="Poor &lt;55",$AC$2*0.2%,IF(AND(AB291="Q",AA291&lt;&gt;"Wed"),$AC$2*0.4%,IF(AND(AB291="Q",AA291="Wed"),$AC$2*0.5%,IF(AND(AB291="Ave",U291=100),$AC$2*0.5%,IF(AND(AB291="ave",U291="",N291=1,AG291="Bush"),$AC$2*1%,IF(AND(AB291="ave",U291="",Q291&gt;100),$AC$2*1.3%,IF(AND(AB291="ave",U291=""),$AC$2*1.2%,IF(AND(AB291="Ave",U291=200),$AC$2*1%,IF(AND(AB291="Best",U291=200),$AC$2*1.5%,IF(AND(AB291="Best",U291="",K291&lt;&gt;"Pro Syd"),$AC$2*0.5%,IF(AND(AB291="Best",U291=""),$AC$2*1%,IF(AND(AB291="Best",U291=100,Table1[[#This Row],[State]]="NSW"),$AC$2*0.4%,IF(AND(AB291="Best",U291=100),$AC$2*1%,IF(Table1[[#This Row],[Adj]]="Nat OK",$AC$2*0.5%,"xxx")))))))))))))))</f>
        <v>40</v>
      </c>
      <c r="AD291" s="133">
        <f t="shared" si="63"/>
        <v>72</v>
      </c>
      <c r="AE291" s="133">
        <f t="shared" si="64"/>
        <v>32</v>
      </c>
      <c r="AF291" s="133" t="str">
        <f>VLOOKUP(Table1[[#This Row],[Track]],$F$2672:$H$2715,2,FALSE)</f>
        <v>Qld</v>
      </c>
      <c r="AG291" s="133" t="str">
        <f>VLOOKUP(Table1[[#This Row],[Track]],$F$2672:$H$2715,3,FALSE)</f>
        <v>-</v>
      </c>
      <c r="AH291" s="133" t="str">
        <f>IF(Table1[[#This Row],[Date]]&lt;$AH$2,"",IF(Table1[[#This Row],[Date]]&lt;$AH$3,"Edge","Elite Combo"))</f>
        <v/>
      </c>
      <c r="AI291" s="218">
        <f>Table1[[#This Row],[Time]]</f>
        <v>0.70624999999999993</v>
      </c>
      <c r="AJ291" s="219" t="str">
        <f>Table1[[#This Row],[Track]]</f>
        <v>Eagle Farm</v>
      </c>
      <c r="AK291" s="216">
        <f>Table1[[#This Row],[Race ]]</f>
        <v>9</v>
      </c>
      <c r="AL291" s="219">
        <f>Table1[[#This Row],[TAB]]</f>
        <v>4</v>
      </c>
      <c r="AM291" s="219" t="str">
        <f>Table1[[#This Row],[Selection]]</f>
        <v>Zarastro</v>
      </c>
      <c r="AN291" s="220" t="str">
        <f>Table1[[#This Row],[Sources]]</f>
        <v>Nat-11</v>
      </c>
      <c r="AO291" s="219">
        <f>Table1[[#This Row],[Scale Bet]]</f>
        <v>40</v>
      </c>
    </row>
    <row r="292" spans="5:41" ht="16.5" customHeight="1" x14ac:dyDescent="0.25">
      <c r="E292" s="185">
        <v>45199</v>
      </c>
      <c r="F292" s="35">
        <v>0.72569444444444453</v>
      </c>
      <c r="G292" s="36" t="s">
        <v>22</v>
      </c>
      <c r="H292" s="36">
        <v>10</v>
      </c>
      <c r="I292" s="36">
        <v>18</v>
      </c>
      <c r="J292" s="36" t="s">
        <v>860</v>
      </c>
      <c r="K292" s="36" t="s">
        <v>13</v>
      </c>
      <c r="L292" s="165">
        <v>13</v>
      </c>
      <c r="M292" s="134">
        <f t="shared" si="52"/>
        <v>13</v>
      </c>
      <c r="N292" s="36">
        <f t="shared" si="53"/>
        <v>1</v>
      </c>
      <c r="O292" s="135" t="str">
        <f t="shared" si="54"/>
        <v>Nat-13</v>
      </c>
      <c r="P292" s="186" t="str">
        <f t="shared" si="55"/>
        <v>OK</v>
      </c>
      <c r="Q292" s="187">
        <f t="shared" si="56"/>
        <v>52</v>
      </c>
      <c r="R292" s="150">
        <v>4.2</v>
      </c>
      <c r="S292" s="187">
        <f t="shared" si="57"/>
        <v>218.4</v>
      </c>
      <c r="T292" s="136" t="str">
        <f t="shared" si="58"/>
        <v>Airman</v>
      </c>
      <c r="U292" s="137" t="str">
        <f>IF(P292="","",IF(N292=1,"",IF(Q292="","",IF(Q292&lt;=100,100,IF(Table1[[#This Row],[Day]]="Wed",100,200)))))</f>
        <v/>
      </c>
      <c r="V292" s="137" t="str">
        <f t="shared" si="59"/>
        <v/>
      </c>
      <c r="W292" s="137" t="str">
        <f t="shared" si="60"/>
        <v/>
      </c>
      <c r="X292" s="133">
        <f>100</f>
        <v>100</v>
      </c>
      <c r="Y292" s="133">
        <f t="shared" si="61"/>
        <v>420</v>
      </c>
      <c r="Z292" s="133">
        <f t="shared" si="62"/>
        <v>320</v>
      </c>
      <c r="AA292" s="134" t="str">
        <f>TEXT(Table1[[#This Row],[Date]],"DDD")</f>
        <v>Sat</v>
      </c>
      <c r="AB292" s="133" t="str">
        <f>IF(OR(G292="Doomben",G292="Eagle Farm"),"Q",IF(AND(Q292&gt;1,Q292&lt;55,Table1[[#This Row],[Source]]="Nat"),"Nat OK",IF(AND(Table1[[#This Row],[Source]]&lt;&gt;"Nat",Q292&lt;55),"Poor &lt;55",IF(OR(G292="Randwick",G292="Flemington",G292="Caulfield",G292="Sandown Lake",G292="Sandown Hill"),"Best","ave"))))</f>
        <v>Nat OK</v>
      </c>
      <c r="AC292" s="133">
        <f>IF(Q292="","",IF(AB292="Poor &lt;55",$AC$2*0.2%,IF(AND(AB292="Q",AA292&lt;&gt;"Wed"),$AC$2*0.4%,IF(AND(AB292="Q",AA292="Wed"),$AC$2*0.5%,IF(AND(AB292="Ave",U292=100),$AC$2*0.5%,IF(AND(AB292="ave",U292="",N292=1,AG292="Bush"),$AC$2*1%,IF(AND(AB292="ave",U292="",Q292&gt;100),$AC$2*1.3%,IF(AND(AB292="ave",U292=""),$AC$2*1.2%,IF(AND(AB292="Ave",U292=200),$AC$2*1%,IF(AND(AB292="Best",U292=200),$AC$2*1.5%,IF(AND(AB292="Best",U292="",K292&lt;&gt;"Pro Syd"),$AC$2*0.5%,IF(AND(AB292="Best",U292=""),$AC$2*1%,IF(AND(AB292="Best",U292=100,Table1[[#This Row],[State]]="NSW"),$AC$2*0.4%,IF(AND(AB292="Best",U292=100),$AC$2*1%,IF(Table1[[#This Row],[Adj]]="Nat OK",$AC$2*0.5%,"xxx")))))))))))))))</f>
        <v>50</v>
      </c>
      <c r="AD292" s="133">
        <f t="shared" si="63"/>
        <v>210</v>
      </c>
      <c r="AE292" s="133">
        <f t="shared" si="64"/>
        <v>160</v>
      </c>
      <c r="AF292" s="133" t="str">
        <f>VLOOKUP(Table1[[#This Row],[Track]],$F$2672:$H$2715,2,FALSE)</f>
        <v>NSW</v>
      </c>
      <c r="AG292" s="133" t="str">
        <f>VLOOKUP(Table1[[#This Row],[Track]],$F$2672:$H$2715,3,FALSE)</f>
        <v>-</v>
      </c>
      <c r="AH292" s="133" t="str">
        <f>IF(Table1[[#This Row],[Date]]&lt;$AH$2,"",IF(Table1[[#This Row],[Date]]&lt;$AH$3,"Edge","Elite Combo"))</f>
        <v/>
      </c>
      <c r="AI292" s="218">
        <f>Table1[[#This Row],[Time]]</f>
        <v>0.72569444444444453</v>
      </c>
      <c r="AJ292" s="219" t="str">
        <f>Table1[[#This Row],[Track]]</f>
        <v>Randwick</v>
      </c>
      <c r="AK292" s="216">
        <f>Table1[[#This Row],[Race ]]</f>
        <v>10</v>
      </c>
      <c r="AL292" s="219">
        <f>Table1[[#This Row],[TAB]]</f>
        <v>18</v>
      </c>
      <c r="AM292" s="219" t="str">
        <f>Table1[[#This Row],[Selection]]</f>
        <v>Airman</v>
      </c>
      <c r="AN292" s="220" t="str">
        <f>Table1[[#This Row],[Sources]]</f>
        <v>Nat-13</v>
      </c>
      <c r="AO292" s="219">
        <f>Table1[[#This Row],[Scale Bet]]</f>
        <v>50</v>
      </c>
    </row>
    <row r="293" spans="5:41" ht="16.5" customHeight="1" x14ac:dyDescent="0.25">
      <c r="E293" s="185">
        <v>45200</v>
      </c>
      <c r="F293" s="35">
        <v>0.65277777777777779</v>
      </c>
      <c r="G293" s="36" t="s">
        <v>538</v>
      </c>
      <c r="H293" s="36">
        <v>5</v>
      </c>
      <c r="I293" s="36">
        <v>10</v>
      </c>
      <c r="J293" s="36" t="s">
        <v>798</v>
      </c>
      <c r="K293" s="36" t="s">
        <v>40</v>
      </c>
      <c r="L293" s="165">
        <v>10</v>
      </c>
      <c r="M293" s="134">
        <f t="shared" si="52"/>
        <v>23</v>
      </c>
      <c r="N293" s="36">
        <f t="shared" si="53"/>
        <v>2</v>
      </c>
      <c r="O293" s="135" t="str">
        <f t="shared" si="54"/>
        <v>Edge-10/Pro Mel-13</v>
      </c>
      <c r="P293" s="186" t="str">
        <f t="shared" si="55"/>
        <v>OK</v>
      </c>
      <c r="Q293" s="187">
        <f t="shared" si="56"/>
        <v>92</v>
      </c>
      <c r="R293" s="150">
        <v>4</v>
      </c>
      <c r="S293" s="187">
        <f t="shared" si="57"/>
        <v>368</v>
      </c>
      <c r="T293" s="136" t="str">
        <f t="shared" si="58"/>
        <v>Foujita San</v>
      </c>
      <c r="U293" s="137">
        <f>IF(P293="","",IF(N293=1,"",IF(Q293="","",IF(Q293&lt;=100,100,IF(Table1[[#This Row],[Day]]="Wed",100,200)))))</f>
        <v>100</v>
      </c>
      <c r="V293" s="137">
        <f t="shared" si="59"/>
        <v>400</v>
      </c>
      <c r="W293" s="137">
        <f t="shared" si="60"/>
        <v>300</v>
      </c>
      <c r="X293" s="133">
        <f>100</f>
        <v>100</v>
      </c>
      <c r="Y293" s="133">
        <f t="shared" si="61"/>
        <v>400</v>
      </c>
      <c r="Z293" s="133">
        <f t="shared" si="62"/>
        <v>300</v>
      </c>
      <c r="AA293" s="134" t="str">
        <f>TEXT(Table1[[#This Row],[Date]],"DDD")</f>
        <v>Sun</v>
      </c>
      <c r="AB293" s="133" t="str">
        <f>IF(OR(G293="Doomben",G293="Eagle Farm"),"Q",IF(AND(Q293&gt;1,Q293&lt;55,Table1[[#This Row],[Source]]="Nat"),"Nat OK",IF(AND(Table1[[#This Row],[Source]]&lt;&gt;"Nat",Q293&lt;55),"Poor &lt;55",IF(OR(G293="Randwick",G293="Flemington",G293="Caulfield",G293="Sandown Lake",G293="Sandown Hill"),"Best","ave"))))</f>
        <v>Best</v>
      </c>
      <c r="AC293" s="133">
        <f>IF(Q293="","",IF(AB293="Poor &lt;55",$AC$2*0.2%,IF(AND(AB293="Q",AA293&lt;&gt;"Wed"),$AC$2*0.4%,IF(AND(AB293="Q",AA293="Wed"),$AC$2*0.5%,IF(AND(AB293="Ave",U293=100),$AC$2*0.5%,IF(AND(AB293="ave",U293="",N293=1,AG293="Bush"),$AC$2*1%,IF(AND(AB293="ave",U293="",Q293&gt;100),$AC$2*1.3%,IF(AND(AB293="ave",U293=""),$AC$2*1.2%,IF(AND(AB293="Ave",U293=200),$AC$2*1%,IF(AND(AB293="Best",U293=200),$AC$2*1.5%,IF(AND(AB293="Best",U293="",K293&lt;&gt;"Pro Syd"),$AC$2*0.5%,IF(AND(AB293="Best",U293=""),$AC$2*1%,IF(AND(AB293="Best",U293=100,Table1[[#This Row],[State]]="NSW"),$AC$2*0.4%,IF(AND(AB293="Best",U293=100),$AC$2*1%,IF(Table1[[#This Row],[Adj]]="Nat OK",$AC$2*0.5%,"xxx")))))))))))))))</f>
        <v>100</v>
      </c>
      <c r="AD293" s="133">
        <f t="shared" si="63"/>
        <v>400</v>
      </c>
      <c r="AE293" s="133">
        <f t="shared" si="64"/>
        <v>300</v>
      </c>
      <c r="AF293" s="133" t="str">
        <f>VLOOKUP(Table1[[#This Row],[Track]],$F$2672:$H$2715,2,FALSE)</f>
        <v>Vic</v>
      </c>
      <c r="AG293" s="133" t="str">
        <f>VLOOKUP(Table1[[#This Row],[Track]],$F$2672:$H$2715,3,FALSE)</f>
        <v>-</v>
      </c>
      <c r="AH293" s="133" t="str">
        <f>IF(Table1[[#This Row],[Date]]&lt;$AH$2,"",IF(Table1[[#This Row],[Date]]&lt;$AH$3,"Edge","Elite Combo"))</f>
        <v/>
      </c>
      <c r="AI293" s="218">
        <f>Table1[[#This Row],[Time]]</f>
        <v>0.65277777777777779</v>
      </c>
      <c r="AJ293" s="219" t="str">
        <f>Table1[[#This Row],[Track]]</f>
        <v>Sandown Hill</v>
      </c>
      <c r="AK293" s="216">
        <f>Table1[[#This Row],[Race ]]</f>
        <v>5</v>
      </c>
      <c r="AL293" s="219">
        <f>Table1[[#This Row],[TAB]]</f>
        <v>10</v>
      </c>
      <c r="AM293" s="219" t="str">
        <f>Table1[[#This Row],[Selection]]</f>
        <v>Foujita San</v>
      </c>
      <c r="AN293" s="220" t="str">
        <f>Table1[[#This Row],[Sources]]</f>
        <v>Edge-10/Pro Mel-13</v>
      </c>
      <c r="AO293" s="219">
        <f>Table1[[#This Row],[Scale Bet]]</f>
        <v>100</v>
      </c>
    </row>
    <row r="294" spans="5:41" ht="16.5" customHeight="1" x14ac:dyDescent="0.25">
      <c r="E294" s="185">
        <v>45200</v>
      </c>
      <c r="F294" s="35">
        <v>0.65277777777777779</v>
      </c>
      <c r="G294" s="36" t="s">
        <v>538</v>
      </c>
      <c r="H294" s="36">
        <v>5</v>
      </c>
      <c r="I294" s="36">
        <v>10</v>
      </c>
      <c r="J294" s="36" t="s">
        <v>798</v>
      </c>
      <c r="K294" s="36" t="s">
        <v>18</v>
      </c>
      <c r="L294" s="165">
        <v>13</v>
      </c>
      <c r="M294" s="134" t="str">
        <f t="shared" si="52"/>
        <v/>
      </c>
      <c r="N294" s="36" t="str">
        <f t="shared" si="53"/>
        <v/>
      </c>
      <c r="O294" s="135" t="str">
        <f t="shared" si="54"/>
        <v/>
      </c>
      <c r="P294" s="186" t="str">
        <f t="shared" si="55"/>
        <v>OK</v>
      </c>
      <c r="Q294" s="187" t="str">
        <f t="shared" si="56"/>
        <v/>
      </c>
      <c r="R294" s="150">
        <v>4</v>
      </c>
      <c r="S294" s="187" t="str">
        <f t="shared" si="57"/>
        <v/>
      </c>
      <c r="T294" s="136" t="str">
        <f t="shared" si="58"/>
        <v>Foujita San</v>
      </c>
      <c r="U294" s="137" t="str">
        <f>IF(P294="","",IF(N294=1,"",IF(Q294="","",IF(Q294&lt;=100,100,IF(Table1[[#This Row],[Day]]="Wed",100,200)))))</f>
        <v/>
      </c>
      <c r="V294" s="137" t="str">
        <f t="shared" si="59"/>
        <v/>
      </c>
      <c r="W294" s="137" t="str">
        <f t="shared" si="60"/>
        <v/>
      </c>
      <c r="X294" s="133">
        <f>100</f>
        <v>100</v>
      </c>
      <c r="Y294" s="133">
        <f t="shared" si="61"/>
        <v>400</v>
      </c>
      <c r="Z294" s="133">
        <f t="shared" si="62"/>
        <v>300</v>
      </c>
      <c r="AA294" s="134" t="str">
        <f>TEXT(Table1[[#This Row],[Date]],"DDD")</f>
        <v>Sun</v>
      </c>
      <c r="AB294" s="133" t="str">
        <f>IF(OR(G294="Doomben",G294="Eagle Farm"),"Q",IF(AND(Q294&gt;1,Q294&lt;55,Table1[[#This Row],[Source]]="Nat"),"Nat OK",IF(AND(Table1[[#This Row],[Source]]&lt;&gt;"Nat",Q294&lt;55),"Poor &lt;55",IF(OR(G294="Randwick",G294="Flemington",G294="Caulfield",G294="Sandown Lake",G294="Sandown Hill"),"Best","ave"))))</f>
        <v>Best</v>
      </c>
      <c r="AC294" s="133" t="str">
        <f>IF(Q294="","",IF(AB294="Poor &lt;55",$AC$2*0.2%,IF(AND(AB294="Q",AA294&lt;&gt;"Wed"),$AC$2*0.4%,IF(AND(AB294="Q",AA294="Wed"),$AC$2*0.5%,IF(AND(AB294="Ave",U294=100),$AC$2*0.5%,IF(AND(AB294="ave",U294="",N294=1,AG294="Bush"),$AC$2*1%,IF(AND(AB294="ave",U294="",Q294&gt;100),$AC$2*1.3%,IF(AND(AB294="ave",U294=""),$AC$2*1.2%,IF(AND(AB294="Ave",U294=200),$AC$2*1%,IF(AND(AB294="Best",U294=200),$AC$2*1.5%,IF(AND(AB294="Best",U294="",K294&lt;&gt;"Pro Syd"),$AC$2*0.5%,IF(AND(AB294="Best",U294=""),$AC$2*1%,IF(AND(AB294="Best",U294=100,Table1[[#This Row],[State]]="NSW"),$AC$2*0.4%,IF(AND(AB294="Best",U294=100),$AC$2*1%,IF(Table1[[#This Row],[Adj]]="Nat OK",$AC$2*0.5%,"xxx")))))))))))))))</f>
        <v/>
      </c>
      <c r="AD294" s="133" t="str">
        <f t="shared" si="63"/>
        <v/>
      </c>
      <c r="AE294" s="133" t="str">
        <f t="shared" si="64"/>
        <v/>
      </c>
      <c r="AF294" s="133" t="str">
        <f>VLOOKUP(Table1[[#This Row],[Track]],$F$2672:$H$2715,2,FALSE)</f>
        <v>Vic</v>
      </c>
      <c r="AG294" s="133" t="str">
        <f>VLOOKUP(Table1[[#This Row],[Track]],$F$2672:$H$2715,3,FALSE)</f>
        <v>-</v>
      </c>
      <c r="AH294" s="133" t="str">
        <f>IF(Table1[[#This Row],[Date]]&lt;$AH$2,"",IF(Table1[[#This Row],[Date]]&lt;$AH$3,"Edge","Elite Combo"))</f>
        <v/>
      </c>
      <c r="AI294" s="218">
        <f>Table1[[#This Row],[Time]]</f>
        <v>0.65277777777777779</v>
      </c>
      <c r="AJ294" s="219" t="str">
        <f>Table1[[#This Row],[Track]]</f>
        <v>Sandown Hill</v>
      </c>
      <c r="AK294" s="216">
        <f>Table1[[#This Row],[Race ]]</f>
        <v>5</v>
      </c>
      <c r="AL294" s="219">
        <f>Table1[[#This Row],[TAB]]</f>
        <v>10</v>
      </c>
      <c r="AM294" s="219" t="str">
        <f>Table1[[#This Row],[Selection]]</f>
        <v>Foujita San</v>
      </c>
      <c r="AN294" s="220" t="str">
        <f>Table1[[#This Row],[Sources]]</f>
        <v/>
      </c>
      <c r="AO294" s="219" t="str">
        <f>Table1[[#This Row],[Scale Bet]]</f>
        <v/>
      </c>
    </row>
    <row r="295" spans="5:41" ht="16.5" customHeight="1" x14ac:dyDescent="0.25">
      <c r="E295" s="185">
        <v>45200</v>
      </c>
      <c r="F295" s="35">
        <v>0.65277777777777779</v>
      </c>
      <c r="G295" s="36" t="s">
        <v>538</v>
      </c>
      <c r="H295" s="36">
        <v>5</v>
      </c>
      <c r="I295" s="36">
        <v>2</v>
      </c>
      <c r="J295" s="36" t="s">
        <v>635</v>
      </c>
      <c r="K295" s="36" t="s">
        <v>1</v>
      </c>
      <c r="L295" s="165">
        <v>20</v>
      </c>
      <c r="M295" s="134">
        <f t="shared" si="52"/>
        <v>60</v>
      </c>
      <c r="N295" s="36">
        <f t="shared" si="53"/>
        <v>3</v>
      </c>
      <c r="O295" s="135" t="str">
        <f t="shared" si="54"/>
        <v>E4-20/Edge-20/Nat-20</v>
      </c>
      <c r="P295" s="186" t="str">
        <f t="shared" si="55"/>
        <v>OK</v>
      </c>
      <c r="Q295" s="187">
        <f t="shared" si="56"/>
        <v>240</v>
      </c>
      <c r="R295" s="150"/>
      <c r="S295" s="187" t="str">
        <f t="shared" si="57"/>
        <v/>
      </c>
      <c r="T295" s="136" t="str">
        <f t="shared" si="58"/>
        <v>Hennessy Lad</v>
      </c>
      <c r="U295" s="137">
        <f>IF(P295="","",IF(N295=1,"",IF(Q295="","",IF(Q295&lt;=100,100,IF(Table1[[#This Row],[Day]]="Wed",100,200)))))</f>
        <v>200</v>
      </c>
      <c r="V295" s="137" t="str">
        <f t="shared" si="59"/>
        <v/>
      </c>
      <c r="W295" s="137">
        <f t="shared" si="60"/>
        <v>-200</v>
      </c>
      <c r="X295" s="133">
        <f>100</f>
        <v>100</v>
      </c>
      <c r="Y295" s="133" t="str">
        <f t="shared" si="61"/>
        <v/>
      </c>
      <c r="Z295" s="133">
        <f t="shared" si="62"/>
        <v>-100</v>
      </c>
      <c r="AA295" s="134" t="str">
        <f>TEXT(Table1[[#This Row],[Date]],"DDD")</f>
        <v>Sun</v>
      </c>
      <c r="AB295" s="133" t="str">
        <f>IF(OR(G295="Doomben",G295="Eagle Farm"),"Q",IF(AND(Q295&gt;1,Q295&lt;55,Table1[[#This Row],[Source]]="Nat"),"Nat OK",IF(AND(Table1[[#This Row],[Source]]&lt;&gt;"Nat",Q295&lt;55),"Poor &lt;55",IF(OR(G295="Randwick",G295="Flemington",G295="Caulfield",G295="Sandown Lake",G295="Sandown Hill"),"Best","ave"))))</f>
        <v>Best</v>
      </c>
      <c r="AC295" s="133">
        <f>IF(Q295="","",IF(AB295="Poor &lt;55",$AC$2*0.2%,IF(AND(AB295="Q",AA295&lt;&gt;"Wed"),$AC$2*0.4%,IF(AND(AB295="Q",AA295="Wed"),$AC$2*0.5%,IF(AND(AB295="Ave",U295=100),$AC$2*0.5%,IF(AND(AB295="ave",U295="",N295=1,AG295="Bush"),$AC$2*1%,IF(AND(AB295="ave",U295="",Q295&gt;100),$AC$2*1.3%,IF(AND(AB295="ave",U295=""),$AC$2*1.2%,IF(AND(AB295="Ave",U295=200),$AC$2*1%,IF(AND(AB295="Best",U295=200),$AC$2*1.5%,IF(AND(AB295="Best",U295="",K295&lt;&gt;"Pro Syd"),$AC$2*0.5%,IF(AND(AB295="Best",U295=""),$AC$2*1%,IF(AND(AB295="Best",U295=100,Table1[[#This Row],[State]]="NSW"),$AC$2*0.4%,IF(AND(AB295="Best",U295=100),$AC$2*1%,IF(Table1[[#This Row],[Adj]]="Nat OK",$AC$2*0.5%,"xxx")))))))))))))))</f>
        <v>150</v>
      </c>
      <c r="AD295" s="133" t="str">
        <f t="shared" si="63"/>
        <v/>
      </c>
      <c r="AE295" s="133">
        <f t="shared" si="64"/>
        <v>-150</v>
      </c>
      <c r="AF295" s="133" t="str">
        <f>VLOOKUP(Table1[[#This Row],[Track]],$F$2672:$H$2715,2,FALSE)</f>
        <v>Vic</v>
      </c>
      <c r="AG295" s="133" t="str">
        <f>VLOOKUP(Table1[[#This Row],[Track]],$F$2672:$H$2715,3,FALSE)</f>
        <v>-</v>
      </c>
      <c r="AH295" s="133" t="str">
        <f>IF(Table1[[#This Row],[Date]]&lt;$AH$2,"",IF(Table1[[#This Row],[Date]]&lt;$AH$3,"Edge","Elite Combo"))</f>
        <v/>
      </c>
      <c r="AI295" s="218">
        <f>Table1[[#This Row],[Time]]</f>
        <v>0.65277777777777779</v>
      </c>
      <c r="AJ295" s="219" t="str">
        <f>Table1[[#This Row],[Track]]</f>
        <v>Sandown Hill</v>
      </c>
      <c r="AK295" s="216">
        <f>Table1[[#This Row],[Race ]]</f>
        <v>5</v>
      </c>
      <c r="AL295" s="219">
        <f>Table1[[#This Row],[TAB]]</f>
        <v>2</v>
      </c>
      <c r="AM295" s="219" t="str">
        <f>Table1[[#This Row],[Selection]]</f>
        <v>Hennessy Lad</v>
      </c>
      <c r="AN295" s="220" t="str">
        <f>Table1[[#This Row],[Sources]]</f>
        <v>E4-20/Edge-20/Nat-20</v>
      </c>
      <c r="AO295" s="219">
        <f>Table1[[#This Row],[Scale Bet]]</f>
        <v>150</v>
      </c>
    </row>
    <row r="296" spans="5:41" ht="16.5" customHeight="1" x14ac:dyDescent="0.25">
      <c r="E296" s="185">
        <v>45200</v>
      </c>
      <c r="F296" s="35">
        <v>0.65277777777777779</v>
      </c>
      <c r="G296" s="36" t="s">
        <v>538</v>
      </c>
      <c r="H296" s="36">
        <v>5</v>
      </c>
      <c r="I296" s="36">
        <v>2</v>
      </c>
      <c r="J296" s="36" t="s">
        <v>635</v>
      </c>
      <c r="K296" s="36" t="s">
        <v>40</v>
      </c>
      <c r="L296" s="165">
        <v>20</v>
      </c>
      <c r="M296" s="134" t="str">
        <f t="shared" si="52"/>
        <v/>
      </c>
      <c r="N296" s="36" t="str">
        <f t="shared" si="53"/>
        <v/>
      </c>
      <c r="O296" s="135" t="str">
        <f t="shared" si="54"/>
        <v/>
      </c>
      <c r="P296" s="186" t="str">
        <f t="shared" si="55"/>
        <v>OK</v>
      </c>
      <c r="Q296" s="187" t="str">
        <f t="shared" si="56"/>
        <v/>
      </c>
      <c r="R296" s="150"/>
      <c r="S296" s="187" t="str">
        <f t="shared" si="57"/>
        <v/>
      </c>
      <c r="T296" s="136" t="str">
        <f t="shared" si="58"/>
        <v>Hennessy Lad</v>
      </c>
      <c r="U296" s="137" t="str">
        <f>IF(P296="","",IF(N296=1,"",IF(Q296="","",IF(Q296&lt;=100,100,IF(Table1[[#This Row],[Day]]="Wed",100,200)))))</f>
        <v/>
      </c>
      <c r="V296" s="137" t="str">
        <f t="shared" si="59"/>
        <v/>
      </c>
      <c r="W296" s="137" t="str">
        <f t="shared" si="60"/>
        <v/>
      </c>
      <c r="X296" s="133">
        <f>100</f>
        <v>100</v>
      </c>
      <c r="Y296" s="133" t="str">
        <f t="shared" si="61"/>
        <v/>
      </c>
      <c r="Z296" s="133">
        <f t="shared" si="62"/>
        <v>-100</v>
      </c>
      <c r="AA296" s="134" t="str">
        <f>TEXT(Table1[[#This Row],[Date]],"DDD")</f>
        <v>Sun</v>
      </c>
      <c r="AB296" s="133" t="str">
        <f>IF(OR(G296="Doomben",G296="Eagle Farm"),"Q",IF(AND(Q296&gt;1,Q296&lt;55,Table1[[#This Row],[Source]]="Nat"),"Nat OK",IF(AND(Table1[[#This Row],[Source]]&lt;&gt;"Nat",Q296&lt;55),"Poor &lt;55",IF(OR(G296="Randwick",G296="Flemington",G296="Caulfield",G296="Sandown Lake",G296="Sandown Hill"),"Best","ave"))))</f>
        <v>Best</v>
      </c>
      <c r="AC296" s="133" t="str">
        <f>IF(Q296="","",IF(AB296="Poor &lt;55",$AC$2*0.2%,IF(AND(AB296="Q",AA296&lt;&gt;"Wed"),$AC$2*0.4%,IF(AND(AB296="Q",AA296="Wed"),$AC$2*0.5%,IF(AND(AB296="Ave",U296=100),$AC$2*0.5%,IF(AND(AB296="ave",U296="",N296=1,AG296="Bush"),$AC$2*1%,IF(AND(AB296="ave",U296="",Q296&gt;100),$AC$2*1.3%,IF(AND(AB296="ave",U296=""),$AC$2*1.2%,IF(AND(AB296="Ave",U296=200),$AC$2*1%,IF(AND(AB296="Best",U296=200),$AC$2*1.5%,IF(AND(AB296="Best",U296="",K296&lt;&gt;"Pro Syd"),$AC$2*0.5%,IF(AND(AB296="Best",U296=""),$AC$2*1%,IF(AND(AB296="Best",U296=100,Table1[[#This Row],[State]]="NSW"),$AC$2*0.4%,IF(AND(AB296="Best",U296=100),$AC$2*1%,IF(Table1[[#This Row],[Adj]]="Nat OK",$AC$2*0.5%,"xxx")))))))))))))))</f>
        <v/>
      </c>
      <c r="AD296" s="133" t="str">
        <f t="shared" si="63"/>
        <v/>
      </c>
      <c r="AE296" s="133" t="str">
        <f t="shared" si="64"/>
        <v/>
      </c>
      <c r="AF296" s="133" t="str">
        <f>VLOOKUP(Table1[[#This Row],[Track]],$F$2672:$H$2715,2,FALSE)</f>
        <v>Vic</v>
      </c>
      <c r="AG296" s="133" t="str">
        <f>VLOOKUP(Table1[[#This Row],[Track]],$F$2672:$H$2715,3,FALSE)</f>
        <v>-</v>
      </c>
      <c r="AH296" s="133" t="str">
        <f>IF(Table1[[#This Row],[Date]]&lt;$AH$2,"",IF(Table1[[#This Row],[Date]]&lt;$AH$3,"Edge","Elite Combo"))</f>
        <v/>
      </c>
      <c r="AI296" s="218">
        <f>Table1[[#This Row],[Time]]</f>
        <v>0.65277777777777779</v>
      </c>
      <c r="AJ296" s="219" t="str">
        <f>Table1[[#This Row],[Track]]</f>
        <v>Sandown Hill</v>
      </c>
      <c r="AK296" s="216">
        <f>Table1[[#This Row],[Race ]]</f>
        <v>5</v>
      </c>
      <c r="AL296" s="219">
        <f>Table1[[#This Row],[TAB]]</f>
        <v>2</v>
      </c>
      <c r="AM296" s="219" t="str">
        <f>Table1[[#This Row],[Selection]]</f>
        <v>Hennessy Lad</v>
      </c>
      <c r="AN296" s="220" t="str">
        <f>Table1[[#This Row],[Sources]]</f>
        <v/>
      </c>
      <c r="AO296" s="219" t="str">
        <f>Table1[[#This Row],[Scale Bet]]</f>
        <v/>
      </c>
    </row>
    <row r="297" spans="5:41" ht="16.5" customHeight="1" x14ac:dyDescent="0.25">
      <c r="E297" s="185">
        <v>45200</v>
      </c>
      <c r="F297" s="35">
        <v>0.65277777777777779</v>
      </c>
      <c r="G297" s="36" t="s">
        <v>538</v>
      </c>
      <c r="H297" s="36">
        <v>5</v>
      </c>
      <c r="I297" s="36">
        <v>2</v>
      </c>
      <c r="J297" s="36" t="s">
        <v>635</v>
      </c>
      <c r="K297" s="36" t="s">
        <v>13</v>
      </c>
      <c r="L297" s="165">
        <v>20</v>
      </c>
      <c r="M297" s="134" t="str">
        <f t="shared" si="52"/>
        <v/>
      </c>
      <c r="N297" s="36" t="str">
        <f t="shared" si="53"/>
        <v/>
      </c>
      <c r="O297" s="135" t="str">
        <f t="shared" si="54"/>
        <v/>
      </c>
      <c r="P297" s="186" t="str">
        <f t="shared" si="55"/>
        <v>OK</v>
      </c>
      <c r="Q297" s="187" t="str">
        <f t="shared" si="56"/>
        <v/>
      </c>
      <c r="R297" s="150"/>
      <c r="S297" s="187" t="str">
        <f t="shared" si="57"/>
        <v/>
      </c>
      <c r="T297" s="136" t="str">
        <f t="shared" si="58"/>
        <v>Hennessy Lad</v>
      </c>
      <c r="U297" s="137" t="str">
        <f>IF(P297="","",IF(N297=1,"",IF(Q297="","",IF(Q297&lt;=100,100,IF(Table1[[#This Row],[Day]]="Wed",100,200)))))</f>
        <v/>
      </c>
      <c r="V297" s="137" t="str">
        <f t="shared" si="59"/>
        <v/>
      </c>
      <c r="W297" s="137" t="str">
        <f t="shared" si="60"/>
        <v/>
      </c>
      <c r="X297" s="133">
        <f>100</f>
        <v>100</v>
      </c>
      <c r="Y297" s="133" t="str">
        <f t="shared" si="61"/>
        <v/>
      </c>
      <c r="Z297" s="133">
        <f t="shared" si="62"/>
        <v>-100</v>
      </c>
      <c r="AA297" s="134" t="str">
        <f>TEXT(Table1[[#This Row],[Date]],"DDD")</f>
        <v>Sun</v>
      </c>
      <c r="AB297" s="133" t="str">
        <f>IF(OR(G297="Doomben",G297="Eagle Farm"),"Q",IF(AND(Q297&gt;1,Q297&lt;55,Table1[[#This Row],[Source]]="Nat"),"Nat OK",IF(AND(Table1[[#This Row],[Source]]&lt;&gt;"Nat",Q297&lt;55),"Poor &lt;55",IF(OR(G297="Randwick",G297="Flemington",G297="Caulfield",G297="Sandown Lake",G297="Sandown Hill"),"Best","ave"))))</f>
        <v>Best</v>
      </c>
      <c r="AC297" s="133" t="str">
        <f>IF(Q297="","",IF(AB297="Poor &lt;55",$AC$2*0.2%,IF(AND(AB297="Q",AA297&lt;&gt;"Wed"),$AC$2*0.4%,IF(AND(AB297="Q",AA297="Wed"),$AC$2*0.5%,IF(AND(AB297="Ave",U297=100),$AC$2*0.5%,IF(AND(AB297="ave",U297="",N297=1,AG297="Bush"),$AC$2*1%,IF(AND(AB297="ave",U297="",Q297&gt;100),$AC$2*1.3%,IF(AND(AB297="ave",U297=""),$AC$2*1.2%,IF(AND(AB297="Ave",U297=200),$AC$2*1%,IF(AND(AB297="Best",U297=200),$AC$2*1.5%,IF(AND(AB297="Best",U297="",K297&lt;&gt;"Pro Syd"),$AC$2*0.5%,IF(AND(AB297="Best",U297=""),$AC$2*1%,IF(AND(AB297="Best",U297=100,Table1[[#This Row],[State]]="NSW"),$AC$2*0.4%,IF(AND(AB297="Best",U297=100),$AC$2*1%,IF(Table1[[#This Row],[Adj]]="Nat OK",$AC$2*0.5%,"xxx")))))))))))))))</f>
        <v/>
      </c>
      <c r="AD297" s="133" t="str">
        <f t="shared" si="63"/>
        <v/>
      </c>
      <c r="AE297" s="133" t="str">
        <f t="shared" si="64"/>
        <v/>
      </c>
      <c r="AF297" s="133" t="str">
        <f>VLOOKUP(Table1[[#This Row],[Track]],$F$2672:$H$2715,2,FALSE)</f>
        <v>Vic</v>
      </c>
      <c r="AG297" s="133" t="str">
        <f>VLOOKUP(Table1[[#This Row],[Track]],$F$2672:$H$2715,3,FALSE)</f>
        <v>-</v>
      </c>
      <c r="AH297" s="133" t="str">
        <f>IF(Table1[[#This Row],[Date]]&lt;$AH$2,"",IF(Table1[[#This Row],[Date]]&lt;$AH$3,"Edge","Elite Combo"))</f>
        <v/>
      </c>
      <c r="AI297" s="218">
        <f>Table1[[#This Row],[Time]]</f>
        <v>0.65277777777777779</v>
      </c>
      <c r="AJ297" s="219" t="str">
        <f>Table1[[#This Row],[Track]]</f>
        <v>Sandown Hill</v>
      </c>
      <c r="AK297" s="216">
        <f>Table1[[#This Row],[Race ]]</f>
        <v>5</v>
      </c>
      <c r="AL297" s="219">
        <f>Table1[[#This Row],[TAB]]</f>
        <v>2</v>
      </c>
      <c r="AM297" s="219" t="str">
        <f>Table1[[#This Row],[Selection]]</f>
        <v>Hennessy Lad</v>
      </c>
      <c r="AN297" s="220" t="str">
        <f>Table1[[#This Row],[Sources]]</f>
        <v/>
      </c>
      <c r="AO297" s="219" t="str">
        <f>Table1[[#This Row],[Scale Bet]]</f>
        <v/>
      </c>
    </row>
    <row r="298" spans="5:41" ht="16.5" customHeight="1" x14ac:dyDescent="0.25">
      <c r="E298" s="185">
        <v>45200</v>
      </c>
      <c r="F298" s="35">
        <v>0.67708333333333337</v>
      </c>
      <c r="G298" s="36" t="s">
        <v>538</v>
      </c>
      <c r="H298" s="36">
        <v>6</v>
      </c>
      <c r="I298" s="36">
        <v>1</v>
      </c>
      <c r="J298" s="36" t="s">
        <v>439</v>
      </c>
      <c r="K298" s="36" t="s">
        <v>13</v>
      </c>
      <c r="L298" s="165">
        <v>13</v>
      </c>
      <c r="M298" s="134">
        <f t="shared" si="52"/>
        <v>13</v>
      </c>
      <c r="N298" s="36">
        <f t="shared" si="53"/>
        <v>1</v>
      </c>
      <c r="O298" s="135" t="str">
        <f t="shared" si="54"/>
        <v>Nat-13</v>
      </c>
      <c r="P298" s="186" t="str">
        <f t="shared" si="55"/>
        <v>OK</v>
      </c>
      <c r="Q298" s="187">
        <f t="shared" si="56"/>
        <v>52</v>
      </c>
      <c r="R298" s="150">
        <v>1.4</v>
      </c>
      <c r="S298" s="187">
        <f t="shared" si="57"/>
        <v>72.8</v>
      </c>
      <c r="T298" s="136" t="str">
        <f t="shared" si="58"/>
        <v>Antino</v>
      </c>
      <c r="U298" s="137" t="str">
        <f>IF(P298="","",IF(N298=1,"",IF(Q298="","",IF(Q298&lt;=100,100,IF(Table1[[#This Row],[Day]]="Wed",100,200)))))</f>
        <v/>
      </c>
      <c r="V298" s="137" t="str">
        <f t="shared" si="59"/>
        <v/>
      </c>
      <c r="W298" s="137" t="str">
        <f t="shared" si="60"/>
        <v/>
      </c>
      <c r="X298" s="133">
        <f>100</f>
        <v>100</v>
      </c>
      <c r="Y298" s="133">
        <f t="shared" si="61"/>
        <v>140</v>
      </c>
      <c r="Z298" s="133">
        <f t="shared" si="62"/>
        <v>40</v>
      </c>
      <c r="AA298" s="134" t="str">
        <f>TEXT(Table1[[#This Row],[Date]],"DDD")</f>
        <v>Sun</v>
      </c>
      <c r="AB298" s="133" t="str">
        <f>IF(OR(G298="Doomben",G298="Eagle Farm"),"Q",IF(AND(Q298&gt;1,Q298&lt;55,Table1[[#This Row],[Source]]="Nat"),"Nat OK",IF(AND(Table1[[#This Row],[Source]]&lt;&gt;"Nat",Q298&lt;55),"Poor &lt;55",IF(OR(G298="Randwick",G298="Flemington",G298="Caulfield",G298="Sandown Lake",G298="Sandown Hill"),"Best","ave"))))</f>
        <v>Nat OK</v>
      </c>
      <c r="AC298" s="133">
        <f>IF(Q298="","",IF(AB298="Poor &lt;55",$AC$2*0.2%,IF(AND(AB298="Q",AA298&lt;&gt;"Wed"),$AC$2*0.4%,IF(AND(AB298="Q",AA298="Wed"),$AC$2*0.5%,IF(AND(AB298="Ave",U298=100),$AC$2*0.5%,IF(AND(AB298="ave",U298="",N298=1,AG298="Bush"),$AC$2*1%,IF(AND(AB298="ave",U298="",Q298&gt;100),$AC$2*1.3%,IF(AND(AB298="ave",U298=""),$AC$2*1.2%,IF(AND(AB298="Ave",U298=200),$AC$2*1%,IF(AND(AB298="Best",U298=200),$AC$2*1.5%,IF(AND(AB298="Best",U298="",K298&lt;&gt;"Pro Syd"),$AC$2*0.5%,IF(AND(AB298="Best",U298=""),$AC$2*1%,IF(AND(AB298="Best",U298=100,Table1[[#This Row],[State]]="NSW"),$AC$2*0.4%,IF(AND(AB298="Best",U298=100),$AC$2*1%,IF(Table1[[#This Row],[Adj]]="Nat OK",$AC$2*0.5%,"xxx")))))))))))))))</f>
        <v>50</v>
      </c>
      <c r="AD298" s="133">
        <f t="shared" si="63"/>
        <v>70</v>
      </c>
      <c r="AE298" s="133">
        <f t="shared" si="64"/>
        <v>20</v>
      </c>
      <c r="AF298" s="133" t="str">
        <f>VLOOKUP(Table1[[#This Row],[Track]],$F$2672:$H$2715,2,FALSE)</f>
        <v>Vic</v>
      </c>
      <c r="AG298" s="133" t="str">
        <f>VLOOKUP(Table1[[#This Row],[Track]],$F$2672:$H$2715,3,FALSE)</f>
        <v>-</v>
      </c>
      <c r="AH298" s="133" t="str">
        <f>IF(Table1[[#This Row],[Date]]&lt;$AH$2,"",IF(Table1[[#This Row],[Date]]&lt;$AH$3,"Edge","Elite Combo"))</f>
        <v/>
      </c>
      <c r="AI298" s="218">
        <f>Table1[[#This Row],[Time]]</f>
        <v>0.67708333333333337</v>
      </c>
      <c r="AJ298" s="219" t="str">
        <f>Table1[[#This Row],[Track]]</f>
        <v>Sandown Hill</v>
      </c>
      <c r="AK298" s="216">
        <f>Table1[[#This Row],[Race ]]</f>
        <v>6</v>
      </c>
      <c r="AL298" s="219">
        <f>Table1[[#This Row],[TAB]]</f>
        <v>1</v>
      </c>
      <c r="AM298" s="219" t="str">
        <f>Table1[[#This Row],[Selection]]</f>
        <v>Antino</v>
      </c>
      <c r="AN298" s="220" t="str">
        <f>Table1[[#This Row],[Sources]]</f>
        <v>Nat-13</v>
      </c>
      <c r="AO298" s="219">
        <f>Table1[[#This Row],[Scale Bet]]</f>
        <v>50</v>
      </c>
    </row>
    <row r="299" spans="5:41" ht="16.5" customHeight="1" x14ac:dyDescent="0.25">
      <c r="E299" s="185">
        <v>45200</v>
      </c>
      <c r="F299" s="35">
        <v>0.67708333333333337</v>
      </c>
      <c r="G299" s="36" t="s">
        <v>538</v>
      </c>
      <c r="H299" s="36">
        <v>6</v>
      </c>
      <c r="I299" s="36">
        <v>3</v>
      </c>
      <c r="J299" s="36" t="s">
        <v>37</v>
      </c>
      <c r="K299" s="36" t="s">
        <v>1</v>
      </c>
      <c r="L299" s="165">
        <v>12</v>
      </c>
      <c r="M299" s="134">
        <f t="shared" si="52"/>
        <v>38</v>
      </c>
      <c r="N299" s="36">
        <f t="shared" si="53"/>
        <v>3</v>
      </c>
      <c r="O299" s="135" t="str">
        <f t="shared" si="54"/>
        <v>E4-12/Edge-13/Pro Mel-13</v>
      </c>
      <c r="P299" s="186" t="str">
        <f t="shared" si="55"/>
        <v>OK</v>
      </c>
      <c r="Q299" s="187">
        <f t="shared" si="56"/>
        <v>152</v>
      </c>
      <c r="R299" s="150"/>
      <c r="S299" s="187" t="str">
        <f t="shared" si="57"/>
        <v/>
      </c>
      <c r="T299" s="136" t="str">
        <f t="shared" si="58"/>
        <v>Here To Shock</v>
      </c>
      <c r="U299" s="137">
        <f>IF(P299="","",IF(N299=1,"",IF(Q299="","",IF(Q299&lt;=100,100,IF(Table1[[#This Row],[Day]]="Wed",100,200)))))</f>
        <v>200</v>
      </c>
      <c r="V299" s="137" t="str">
        <f t="shared" si="59"/>
        <v/>
      </c>
      <c r="W299" s="137">
        <f t="shared" si="60"/>
        <v>-200</v>
      </c>
      <c r="X299" s="133">
        <f>100</f>
        <v>100</v>
      </c>
      <c r="Y299" s="133" t="str">
        <f t="shared" si="61"/>
        <v/>
      </c>
      <c r="Z299" s="133">
        <f t="shared" si="62"/>
        <v>-100</v>
      </c>
      <c r="AA299" s="134" t="str">
        <f>TEXT(Table1[[#This Row],[Date]],"DDD")</f>
        <v>Sun</v>
      </c>
      <c r="AB299" s="133" t="str">
        <f>IF(OR(G299="Doomben",G299="Eagle Farm"),"Q",IF(AND(Q299&gt;1,Q299&lt;55,Table1[[#This Row],[Source]]="Nat"),"Nat OK",IF(AND(Table1[[#This Row],[Source]]&lt;&gt;"Nat",Q299&lt;55),"Poor &lt;55",IF(OR(G299="Randwick",G299="Flemington",G299="Caulfield",G299="Sandown Lake",G299="Sandown Hill"),"Best","ave"))))</f>
        <v>Best</v>
      </c>
      <c r="AC299" s="133">
        <f>IF(Q299="","",IF(AB299="Poor &lt;55",$AC$2*0.2%,IF(AND(AB299="Q",AA299&lt;&gt;"Wed"),$AC$2*0.4%,IF(AND(AB299="Q",AA299="Wed"),$AC$2*0.5%,IF(AND(AB299="Ave",U299=100),$AC$2*0.5%,IF(AND(AB299="ave",U299="",N299=1,AG299="Bush"),$AC$2*1%,IF(AND(AB299="ave",U299="",Q299&gt;100),$AC$2*1.3%,IF(AND(AB299="ave",U299=""),$AC$2*1.2%,IF(AND(AB299="Ave",U299=200),$AC$2*1%,IF(AND(AB299="Best",U299=200),$AC$2*1.5%,IF(AND(AB299="Best",U299="",K299&lt;&gt;"Pro Syd"),$AC$2*0.5%,IF(AND(AB299="Best",U299=""),$AC$2*1%,IF(AND(AB299="Best",U299=100,Table1[[#This Row],[State]]="NSW"),$AC$2*0.4%,IF(AND(AB299="Best",U299=100),$AC$2*1%,IF(Table1[[#This Row],[Adj]]="Nat OK",$AC$2*0.5%,"xxx")))))))))))))))</f>
        <v>150</v>
      </c>
      <c r="AD299" s="133" t="str">
        <f t="shared" si="63"/>
        <v/>
      </c>
      <c r="AE299" s="133">
        <f t="shared" si="64"/>
        <v>-150</v>
      </c>
      <c r="AF299" s="133" t="str">
        <f>VLOOKUP(Table1[[#This Row],[Track]],$F$2672:$H$2715,2,FALSE)</f>
        <v>Vic</v>
      </c>
      <c r="AG299" s="133" t="str">
        <f>VLOOKUP(Table1[[#This Row],[Track]],$F$2672:$H$2715,3,FALSE)</f>
        <v>-</v>
      </c>
      <c r="AH299" s="133" t="str">
        <f>IF(Table1[[#This Row],[Date]]&lt;$AH$2,"",IF(Table1[[#This Row],[Date]]&lt;$AH$3,"Edge","Elite Combo"))</f>
        <v/>
      </c>
      <c r="AI299" s="218">
        <f>Table1[[#This Row],[Time]]</f>
        <v>0.67708333333333337</v>
      </c>
      <c r="AJ299" s="219" t="str">
        <f>Table1[[#This Row],[Track]]</f>
        <v>Sandown Hill</v>
      </c>
      <c r="AK299" s="216">
        <f>Table1[[#This Row],[Race ]]</f>
        <v>6</v>
      </c>
      <c r="AL299" s="219">
        <f>Table1[[#This Row],[TAB]]</f>
        <v>3</v>
      </c>
      <c r="AM299" s="219" t="str">
        <f>Table1[[#This Row],[Selection]]</f>
        <v>Here To Shock</v>
      </c>
      <c r="AN299" s="220" t="str">
        <f>Table1[[#This Row],[Sources]]</f>
        <v>E4-12/Edge-13/Pro Mel-13</v>
      </c>
      <c r="AO299" s="219">
        <f>Table1[[#This Row],[Scale Bet]]</f>
        <v>150</v>
      </c>
    </row>
    <row r="300" spans="5:41" ht="16.5" customHeight="1" x14ac:dyDescent="0.25">
      <c r="E300" s="185">
        <v>45200</v>
      </c>
      <c r="F300" s="35">
        <v>0.67708333333333337</v>
      </c>
      <c r="G300" s="36" t="s">
        <v>538</v>
      </c>
      <c r="H300" s="36">
        <v>6</v>
      </c>
      <c r="I300" s="36">
        <v>3</v>
      </c>
      <c r="J300" s="36" t="s">
        <v>37</v>
      </c>
      <c r="K300" s="36" t="s">
        <v>40</v>
      </c>
      <c r="L300" s="165">
        <v>13</v>
      </c>
      <c r="M300" s="134" t="str">
        <f t="shared" si="52"/>
        <v/>
      </c>
      <c r="N300" s="36" t="str">
        <f t="shared" si="53"/>
        <v/>
      </c>
      <c r="O300" s="135" t="str">
        <f t="shared" si="54"/>
        <v/>
      </c>
      <c r="P300" s="186" t="str">
        <f t="shared" si="55"/>
        <v>OK</v>
      </c>
      <c r="Q300" s="187" t="str">
        <f t="shared" si="56"/>
        <v/>
      </c>
      <c r="R300" s="150"/>
      <c r="S300" s="187" t="str">
        <f t="shared" si="57"/>
        <v/>
      </c>
      <c r="T300" s="136" t="str">
        <f t="shared" si="58"/>
        <v>Here To Shock</v>
      </c>
      <c r="U300" s="137" t="str">
        <f>IF(P300="","",IF(N300=1,"",IF(Q300="","",IF(Q300&lt;=100,100,IF(Table1[[#This Row],[Day]]="Wed",100,200)))))</f>
        <v/>
      </c>
      <c r="V300" s="137" t="str">
        <f t="shared" si="59"/>
        <v/>
      </c>
      <c r="W300" s="137" t="str">
        <f t="shared" si="60"/>
        <v/>
      </c>
      <c r="X300" s="133">
        <f>100</f>
        <v>100</v>
      </c>
      <c r="Y300" s="133" t="str">
        <f t="shared" si="61"/>
        <v/>
      </c>
      <c r="Z300" s="133">
        <f t="shared" si="62"/>
        <v>-100</v>
      </c>
      <c r="AA300" s="134" t="str">
        <f>TEXT(Table1[[#This Row],[Date]],"DDD")</f>
        <v>Sun</v>
      </c>
      <c r="AB300" s="133" t="str">
        <f>IF(OR(G300="Doomben",G300="Eagle Farm"),"Q",IF(AND(Q300&gt;1,Q300&lt;55,Table1[[#This Row],[Source]]="Nat"),"Nat OK",IF(AND(Table1[[#This Row],[Source]]&lt;&gt;"Nat",Q300&lt;55),"Poor &lt;55",IF(OR(G300="Randwick",G300="Flemington",G300="Caulfield",G300="Sandown Lake",G300="Sandown Hill"),"Best","ave"))))</f>
        <v>Best</v>
      </c>
      <c r="AC300" s="133" t="str">
        <f>IF(Q300="","",IF(AB300="Poor &lt;55",$AC$2*0.2%,IF(AND(AB300="Q",AA300&lt;&gt;"Wed"),$AC$2*0.4%,IF(AND(AB300="Q",AA300="Wed"),$AC$2*0.5%,IF(AND(AB300="Ave",U300=100),$AC$2*0.5%,IF(AND(AB300="ave",U300="",N300=1,AG300="Bush"),$AC$2*1%,IF(AND(AB300="ave",U300="",Q300&gt;100),$AC$2*1.3%,IF(AND(AB300="ave",U300=""),$AC$2*1.2%,IF(AND(AB300="Ave",U300=200),$AC$2*1%,IF(AND(AB300="Best",U300=200),$AC$2*1.5%,IF(AND(AB300="Best",U300="",K300&lt;&gt;"Pro Syd"),$AC$2*0.5%,IF(AND(AB300="Best",U300=""),$AC$2*1%,IF(AND(AB300="Best",U300=100,Table1[[#This Row],[State]]="NSW"),$AC$2*0.4%,IF(AND(AB300="Best",U300=100),$AC$2*1%,IF(Table1[[#This Row],[Adj]]="Nat OK",$AC$2*0.5%,"xxx")))))))))))))))</f>
        <v/>
      </c>
      <c r="AD300" s="133" t="str">
        <f t="shared" si="63"/>
        <v/>
      </c>
      <c r="AE300" s="133" t="str">
        <f t="shared" si="64"/>
        <v/>
      </c>
      <c r="AF300" s="133" t="str">
        <f>VLOOKUP(Table1[[#This Row],[Track]],$F$2672:$H$2715,2,FALSE)</f>
        <v>Vic</v>
      </c>
      <c r="AG300" s="133" t="str">
        <f>VLOOKUP(Table1[[#This Row],[Track]],$F$2672:$H$2715,3,FALSE)</f>
        <v>-</v>
      </c>
      <c r="AH300" s="133" t="str">
        <f>IF(Table1[[#This Row],[Date]]&lt;$AH$2,"",IF(Table1[[#This Row],[Date]]&lt;$AH$3,"Edge","Elite Combo"))</f>
        <v/>
      </c>
      <c r="AI300" s="218">
        <f>Table1[[#This Row],[Time]]</f>
        <v>0.67708333333333337</v>
      </c>
      <c r="AJ300" s="219" t="str">
        <f>Table1[[#This Row],[Track]]</f>
        <v>Sandown Hill</v>
      </c>
      <c r="AK300" s="216">
        <f>Table1[[#This Row],[Race ]]</f>
        <v>6</v>
      </c>
      <c r="AL300" s="219">
        <f>Table1[[#This Row],[TAB]]</f>
        <v>3</v>
      </c>
      <c r="AM300" s="219" t="str">
        <f>Table1[[#This Row],[Selection]]</f>
        <v>Here To Shock</v>
      </c>
      <c r="AN300" s="220" t="str">
        <f>Table1[[#This Row],[Sources]]</f>
        <v/>
      </c>
      <c r="AO300" s="219" t="str">
        <f>Table1[[#This Row],[Scale Bet]]</f>
        <v/>
      </c>
    </row>
    <row r="301" spans="5:41" ht="16.5" customHeight="1" x14ac:dyDescent="0.25">
      <c r="E301" s="185">
        <v>45200</v>
      </c>
      <c r="F301" s="35">
        <v>0.67708333333333337</v>
      </c>
      <c r="G301" s="36" t="s">
        <v>538</v>
      </c>
      <c r="H301" s="36">
        <v>6</v>
      </c>
      <c r="I301" s="36">
        <v>3</v>
      </c>
      <c r="J301" s="36" t="s">
        <v>37</v>
      </c>
      <c r="K301" s="36" t="s">
        <v>18</v>
      </c>
      <c r="L301" s="165">
        <v>13</v>
      </c>
      <c r="M301" s="134" t="str">
        <f t="shared" si="52"/>
        <v/>
      </c>
      <c r="N301" s="36" t="str">
        <f t="shared" si="53"/>
        <v/>
      </c>
      <c r="O301" s="135" t="str">
        <f t="shared" si="54"/>
        <v/>
      </c>
      <c r="P301" s="186" t="str">
        <f t="shared" si="55"/>
        <v>OK</v>
      </c>
      <c r="Q301" s="187" t="str">
        <f t="shared" si="56"/>
        <v/>
      </c>
      <c r="R301" s="150"/>
      <c r="S301" s="187" t="str">
        <f t="shared" si="57"/>
        <v/>
      </c>
      <c r="T301" s="136" t="str">
        <f t="shared" si="58"/>
        <v>Here To Shock</v>
      </c>
      <c r="U301" s="137" t="str">
        <f>IF(P301="","",IF(N301=1,"",IF(Q301="","",IF(Q301&lt;=100,100,IF(Table1[[#This Row],[Day]]="Wed",100,200)))))</f>
        <v/>
      </c>
      <c r="V301" s="137" t="str">
        <f t="shared" si="59"/>
        <v/>
      </c>
      <c r="W301" s="137" t="str">
        <f t="shared" si="60"/>
        <v/>
      </c>
      <c r="X301" s="133">
        <f>100</f>
        <v>100</v>
      </c>
      <c r="Y301" s="133" t="str">
        <f t="shared" si="61"/>
        <v/>
      </c>
      <c r="Z301" s="133">
        <f t="shared" si="62"/>
        <v>-100</v>
      </c>
      <c r="AA301" s="134" t="str">
        <f>TEXT(Table1[[#This Row],[Date]],"DDD")</f>
        <v>Sun</v>
      </c>
      <c r="AB301" s="133" t="str">
        <f>IF(OR(G301="Doomben",G301="Eagle Farm"),"Q",IF(AND(Q301&gt;1,Q301&lt;55,Table1[[#This Row],[Source]]="Nat"),"Nat OK",IF(AND(Table1[[#This Row],[Source]]&lt;&gt;"Nat",Q301&lt;55),"Poor &lt;55",IF(OR(G301="Randwick",G301="Flemington",G301="Caulfield",G301="Sandown Lake",G301="Sandown Hill"),"Best","ave"))))</f>
        <v>Best</v>
      </c>
      <c r="AC301" s="133" t="str">
        <f>IF(Q301="","",IF(AB301="Poor &lt;55",$AC$2*0.2%,IF(AND(AB301="Q",AA301&lt;&gt;"Wed"),$AC$2*0.4%,IF(AND(AB301="Q",AA301="Wed"),$AC$2*0.5%,IF(AND(AB301="Ave",U301=100),$AC$2*0.5%,IF(AND(AB301="ave",U301="",N301=1,AG301="Bush"),$AC$2*1%,IF(AND(AB301="ave",U301="",Q301&gt;100),$AC$2*1.3%,IF(AND(AB301="ave",U301=""),$AC$2*1.2%,IF(AND(AB301="Ave",U301=200),$AC$2*1%,IF(AND(AB301="Best",U301=200),$AC$2*1.5%,IF(AND(AB301="Best",U301="",K301&lt;&gt;"Pro Syd"),$AC$2*0.5%,IF(AND(AB301="Best",U301=""),$AC$2*1%,IF(AND(AB301="Best",U301=100,Table1[[#This Row],[State]]="NSW"),$AC$2*0.4%,IF(AND(AB301="Best",U301=100),$AC$2*1%,IF(Table1[[#This Row],[Adj]]="Nat OK",$AC$2*0.5%,"xxx")))))))))))))))</f>
        <v/>
      </c>
      <c r="AD301" s="133" t="str">
        <f t="shared" si="63"/>
        <v/>
      </c>
      <c r="AE301" s="133" t="str">
        <f t="shared" si="64"/>
        <v/>
      </c>
      <c r="AF301" s="133" t="str">
        <f>VLOOKUP(Table1[[#This Row],[Track]],$F$2672:$H$2715,2,FALSE)</f>
        <v>Vic</v>
      </c>
      <c r="AG301" s="133" t="str">
        <f>VLOOKUP(Table1[[#This Row],[Track]],$F$2672:$H$2715,3,FALSE)</f>
        <v>-</v>
      </c>
      <c r="AH301" s="133" t="str">
        <f>IF(Table1[[#This Row],[Date]]&lt;$AH$2,"",IF(Table1[[#This Row],[Date]]&lt;$AH$3,"Edge","Elite Combo"))</f>
        <v/>
      </c>
      <c r="AI301" s="218">
        <f>Table1[[#This Row],[Time]]</f>
        <v>0.67708333333333337</v>
      </c>
      <c r="AJ301" s="219" t="str">
        <f>Table1[[#This Row],[Track]]</f>
        <v>Sandown Hill</v>
      </c>
      <c r="AK301" s="216">
        <f>Table1[[#This Row],[Race ]]</f>
        <v>6</v>
      </c>
      <c r="AL301" s="219">
        <f>Table1[[#This Row],[TAB]]</f>
        <v>3</v>
      </c>
      <c r="AM301" s="219" t="str">
        <f>Table1[[#This Row],[Selection]]</f>
        <v>Here To Shock</v>
      </c>
      <c r="AN301" s="220" t="str">
        <f>Table1[[#This Row],[Sources]]</f>
        <v/>
      </c>
      <c r="AO301" s="219" t="str">
        <f>Table1[[#This Row],[Scale Bet]]</f>
        <v/>
      </c>
    </row>
    <row r="302" spans="5:41" ht="16.5" customHeight="1" x14ac:dyDescent="0.25">
      <c r="E302" s="185">
        <v>45200</v>
      </c>
      <c r="F302" s="35">
        <v>0.70138888888888884</v>
      </c>
      <c r="G302" s="36" t="s">
        <v>538</v>
      </c>
      <c r="H302" s="36">
        <v>7</v>
      </c>
      <c r="I302" s="36">
        <v>9</v>
      </c>
      <c r="J302" s="36" t="s">
        <v>983</v>
      </c>
      <c r="K302" s="36" t="s">
        <v>40</v>
      </c>
      <c r="L302" s="165">
        <v>15</v>
      </c>
      <c r="M302" s="134">
        <f t="shared" si="52"/>
        <v>25</v>
      </c>
      <c r="N302" s="36">
        <f t="shared" si="53"/>
        <v>2</v>
      </c>
      <c r="O302" s="135" t="str">
        <f t="shared" si="54"/>
        <v>Edge-15/Pro Mel-10</v>
      </c>
      <c r="P302" s="186" t="str">
        <f t="shared" si="55"/>
        <v>OK</v>
      </c>
      <c r="Q302" s="187">
        <f t="shared" si="56"/>
        <v>100</v>
      </c>
      <c r="R302" s="150"/>
      <c r="S302" s="187" t="str">
        <f t="shared" si="57"/>
        <v/>
      </c>
      <c r="T302" s="136" t="str">
        <f t="shared" si="58"/>
        <v>Aberfeldie Boy</v>
      </c>
      <c r="U302" s="137">
        <f>IF(P302="","",IF(N302=1,"",IF(Q302="","",IF(Q302&lt;=100,100,IF(Table1[[#This Row],[Day]]="Wed",100,200)))))</f>
        <v>100</v>
      </c>
      <c r="V302" s="137" t="str">
        <f t="shared" si="59"/>
        <v/>
      </c>
      <c r="W302" s="137">
        <f t="shared" si="60"/>
        <v>-100</v>
      </c>
      <c r="X302" s="133">
        <f>100</f>
        <v>100</v>
      </c>
      <c r="Y302" s="133" t="str">
        <f t="shared" si="61"/>
        <v/>
      </c>
      <c r="Z302" s="133">
        <f t="shared" si="62"/>
        <v>-100</v>
      </c>
      <c r="AA302" s="134" t="str">
        <f>TEXT(Table1[[#This Row],[Date]],"DDD")</f>
        <v>Sun</v>
      </c>
      <c r="AB302" s="133" t="str">
        <f>IF(OR(G302="Doomben",G302="Eagle Farm"),"Q",IF(AND(Q302&gt;1,Q302&lt;55,Table1[[#This Row],[Source]]="Nat"),"Nat OK",IF(AND(Table1[[#This Row],[Source]]&lt;&gt;"Nat",Q302&lt;55),"Poor &lt;55",IF(OR(G302="Randwick",G302="Flemington",G302="Caulfield",G302="Sandown Lake",G302="Sandown Hill"),"Best","ave"))))</f>
        <v>Best</v>
      </c>
      <c r="AC302" s="133">
        <f>IF(Q302="","",IF(AB302="Poor &lt;55",$AC$2*0.2%,IF(AND(AB302="Q",AA302&lt;&gt;"Wed"),$AC$2*0.4%,IF(AND(AB302="Q",AA302="Wed"),$AC$2*0.5%,IF(AND(AB302="Ave",U302=100),$AC$2*0.5%,IF(AND(AB302="ave",U302="",N302=1,AG302="Bush"),$AC$2*1%,IF(AND(AB302="ave",U302="",Q302&gt;100),$AC$2*1.3%,IF(AND(AB302="ave",U302=""),$AC$2*1.2%,IF(AND(AB302="Ave",U302=200),$AC$2*1%,IF(AND(AB302="Best",U302=200),$AC$2*1.5%,IF(AND(AB302="Best",U302="",K302&lt;&gt;"Pro Syd"),$AC$2*0.5%,IF(AND(AB302="Best",U302=""),$AC$2*1%,IF(AND(AB302="Best",U302=100,Table1[[#This Row],[State]]="NSW"),$AC$2*0.4%,IF(AND(AB302="Best",U302=100),$AC$2*1%,IF(Table1[[#This Row],[Adj]]="Nat OK",$AC$2*0.5%,"xxx")))))))))))))))</f>
        <v>100</v>
      </c>
      <c r="AD302" s="133" t="str">
        <f t="shared" si="63"/>
        <v/>
      </c>
      <c r="AE302" s="133">
        <f t="shared" si="64"/>
        <v>-100</v>
      </c>
      <c r="AF302" s="133" t="str">
        <f>VLOOKUP(Table1[[#This Row],[Track]],$F$2672:$H$2715,2,FALSE)</f>
        <v>Vic</v>
      </c>
      <c r="AG302" s="133" t="str">
        <f>VLOOKUP(Table1[[#This Row],[Track]],$F$2672:$H$2715,3,FALSE)</f>
        <v>-</v>
      </c>
      <c r="AH302" s="133" t="str">
        <f>IF(Table1[[#This Row],[Date]]&lt;$AH$2,"",IF(Table1[[#This Row],[Date]]&lt;$AH$3,"Edge","Elite Combo"))</f>
        <v/>
      </c>
      <c r="AI302" s="218">
        <f>Table1[[#This Row],[Time]]</f>
        <v>0.70138888888888884</v>
      </c>
      <c r="AJ302" s="219" t="str">
        <f>Table1[[#This Row],[Track]]</f>
        <v>Sandown Hill</v>
      </c>
      <c r="AK302" s="216">
        <f>Table1[[#This Row],[Race ]]</f>
        <v>7</v>
      </c>
      <c r="AL302" s="219">
        <f>Table1[[#This Row],[TAB]]</f>
        <v>9</v>
      </c>
      <c r="AM302" s="219" t="str">
        <f>Table1[[#This Row],[Selection]]</f>
        <v>Aberfeldie Boy</v>
      </c>
      <c r="AN302" s="220" t="str">
        <f>Table1[[#This Row],[Sources]]</f>
        <v>Edge-15/Pro Mel-10</v>
      </c>
      <c r="AO302" s="219">
        <f>Table1[[#This Row],[Scale Bet]]</f>
        <v>100</v>
      </c>
    </row>
    <row r="303" spans="5:41" ht="16.5" customHeight="1" x14ac:dyDescent="0.25">
      <c r="E303" s="185">
        <v>45200</v>
      </c>
      <c r="F303" s="35">
        <v>0.70138888888888884</v>
      </c>
      <c r="G303" s="36" t="s">
        <v>538</v>
      </c>
      <c r="H303" s="36">
        <v>7</v>
      </c>
      <c r="I303" s="36">
        <v>9</v>
      </c>
      <c r="J303" s="36" t="s">
        <v>983</v>
      </c>
      <c r="K303" s="36" t="s">
        <v>18</v>
      </c>
      <c r="L303" s="165">
        <v>10</v>
      </c>
      <c r="M303" s="134" t="str">
        <f t="shared" si="52"/>
        <v/>
      </c>
      <c r="N303" s="36" t="str">
        <f t="shared" si="53"/>
        <v/>
      </c>
      <c r="O303" s="135" t="str">
        <f t="shared" si="54"/>
        <v/>
      </c>
      <c r="P303" s="186" t="str">
        <f t="shared" si="55"/>
        <v>OK</v>
      </c>
      <c r="Q303" s="187" t="str">
        <f t="shared" si="56"/>
        <v/>
      </c>
      <c r="R303" s="150"/>
      <c r="S303" s="187" t="str">
        <f t="shared" si="57"/>
        <v/>
      </c>
      <c r="T303" s="136" t="str">
        <f t="shared" si="58"/>
        <v>Aberfeldie Boy</v>
      </c>
      <c r="U303" s="137" t="str">
        <f>IF(P303="","",IF(N303=1,"",IF(Q303="","",IF(Q303&lt;=100,100,IF(Table1[[#This Row],[Day]]="Wed",100,200)))))</f>
        <v/>
      </c>
      <c r="V303" s="137" t="str">
        <f t="shared" si="59"/>
        <v/>
      </c>
      <c r="W303" s="137" t="str">
        <f t="shared" si="60"/>
        <v/>
      </c>
      <c r="X303" s="133">
        <f>100</f>
        <v>100</v>
      </c>
      <c r="Y303" s="133" t="str">
        <f t="shared" si="61"/>
        <v/>
      </c>
      <c r="Z303" s="133">
        <f t="shared" si="62"/>
        <v>-100</v>
      </c>
      <c r="AA303" s="134" t="str">
        <f>TEXT(Table1[[#This Row],[Date]],"DDD")</f>
        <v>Sun</v>
      </c>
      <c r="AB303" s="133" t="str">
        <f>IF(OR(G303="Doomben",G303="Eagle Farm"),"Q",IF(AND(Q303&gt;1,Q303&lt;55,Table1[[#This Row],[Source]]="Nat"),"Nat OK",IF(AND(Table1[[#This Row],[Source]]&lt;&gt;"Nat",Q303&lt;55),"Poor &lt;55",IF(OR(G303="Randwick",G303="Flemington",G303="Caulfield",G303="Sandown Lake",G303="Sandown Hill"),"Best","ave"))))</f>
        <v>Best</v>
      </c>
      <c r="AC303" s="133" t="str">
        <f>IF(Q303="","",IF(AB303="Poor &lt;55",$AC$2*0.2%,IF(AND(AB303="Q",AA303&lt;&gt;"Wed"),$AC$2*0.4%,IF(AND(AB303="Q",AA303="Wed"),$AC$2*0.5%,IF(AND(AB303="Ave",U303=100),$AC$2*0.5%,IF(AND(AB303="ave",U303="",N303=1,AG303="Bush"),$AC$2*1%,IF(AND(AB303="ave",U303="",Q303&gt;100),$AC$2*1.3%,IF(AND(AB303="ave",U303=""),$AC$2*1.2%,IF(AND(AB303="Ave",U303=200),$AC$2*1%,IF(AND(AB303="Best",U303=200),$AC$2*1.5%,IF(AND(AB303="Best",U303="",K303&lt;&gt;"Pro Syd"),$AC$2*0.5%,IF(AND(AB303="Best",U303=""),$AC$2*1%,IF(AND(AB303="Best",U303=100,Table1[[#This Row],[State]]="NSW"),$AC$2*0.4%,IF(AND(AB303="Best",U303=100),$AC$2*1%,IF(Table1[[#This Row],[Adj]]="Nat OK",$AC$2*0.5%,"xxx")))))))))))))))</f>
        <v/>
      </c>
      <c r="AD303" s="133" t="str">
        <f t="shared" si="63"/>
        <v/>
      </c>
      <c r="AE303" s="133" t="str">
        <f t="shared" si="64"/>
        <v/>
      </c>
      <c r="AF303" s="133" t="str">
        <f>VLOOKUP(Table1[[#This Row],[Track]],$F$2672:$H$2715,2,FALSE)</f>
        <v>Vic</v>
      </c>
      <c r="AG303" s="133" t="str">
        <f>VLOOKUP(Table1[[#This Row],[Track]],$F$2672:$H$2715,3,FALSE)</f>
        <v>-</v>
      </c>
      <c r="AH303" s="133" t="str">
        <f>IF(Table1[[#This Row],[Date]]&lt;$AH$2,"",IF(Table1[[#This Row],[Date]]&lt;$AH$3,"Edge","Elite Combo"))</f>
        <v/>
      </c>
      <c r="AI303" s="218">
        <f>Table1[[#This Row],[Time]]</f>
        <v>0.70138888888888884</v>
      </c>
      <c r="AJ303" s="219" t="str">
        <f>Table1[[#This Row],[Track]]</f>
        <v>Sandown Hill</v>
      </c>
      <c r="AK303" s="216">
        <f>Table1[[#This Row],[Race ]]</f>
        <v>7</v>
      </c>
      <c r="AL303" s="219">
        <f>Table1[[#This Row],[TAB]]</f>
        <v>9</v>
      </c>
      <c r="AM303" s="219" t="str">
        <f>Table1[[#This Row],[Selection]]</f>
        <v>Aberfeldie Boy</v>
      </c>
      <c r="AN303" s="220" t="str">
        <f>Table1[[#This Row],[Sources]]</f>
        <v/>
      </c>
      <c r="AO303" s="219" t="str">
        <f>Table1[[#This Row],[Scale Bet]]</f>
        <v/>
      </c>
    </row>
    <row r="304" spans="5:41" ht="16.5" customHeight="1" x14ac:dyDescent="0.25">
      <c r="E304" s="185">
        <v>45200</v>
      </c>
      <c r="F304" s="35">
        <v>0.70138888888888884</v>
      </c>
      <c r="G304" s="36" t="s">
        <v>538</v>
      </c>
      <c r="H304" s="36">
        <v>7</v>
      </c>
      <c r="I304" s="36">
        <v>10</v>
      </c>
      <c r="J304" s="36" t="s">
        <v>861</v>
      </c>
      <c r="K304" s="36" t="s">
        <v>13</v>
      </c>
      <c r="L304" s="165">
        <v>13</v>
      </c>
      <c r="M304" s="134">
        <f t="shared" si="52"/>
        <v>13</v>
      </c>
      <c r="N304" s="36">
        <f t="shared" si="53"/>
        <v>1</v>
      </c>
      <c r="O304" s="135" t="str">
        <f t="shared" si="54"/>
        <v>Nat-13</v>
      </c>
      <c r="P304" s="186" t="str">
        <f t="shared" si="55"/>
        <v>OK</v>
      </c>
      <c r="Q304" s="187">
        <f t="shared" si="56"/>
        <v>52</v>
      </c>
      <c r="R304" s="150">
        <v>5.5</v>
      </c>
      <c r="S304" s="187">
        <f t="shared" si="57"/>
        <v>286</v>
      </c>
      <c r="T304" s="136" t="str">
        <f t="shared" si="58"/>
        <v>Aintnodeeldun</v>
      </c>
      <c r="U304" s="137" t="str">
        <f>IF(P304="","",IF(N304=1,"",IF(Q304="","",IF(Q304&lt;=100,100,IF(Table1[[#This Row],[Day]]="Wed",100,200)))))</f>
        <v/>
      </c>
      <c r="V304" s="137" t="str">
        <f t="shared" si="59"/>
        <v/>
      </c>
      <c r="W304" s="137" t="str">
        <f t="shared" si="60"/>
        <v/>
      </c>
      <c r="X304" s="133">
        <f>100</f>
        <v>100</v>
      </c>
      <c r="Y304" s="133">
        <f t="shared" si="61"/>
        <v>550</v>
      </c>
      <c r="Z304" s="133">
        <f t="shared" si="62"/>
        <v>450</v>
      </c>
      <c r="AA304" s="134" t="str">
        <f>TEXT(Table1[[#This Row],[Date]],"DDD")</f>
        <v>Sun</v>
      </c>
      <c r="AB304" s="133" t="str">
        <f>IF(OR(G304="Doomben",G304="Eagle Farm"),"Q",IF(AND(Q304&gt;1,Q304&lt;55,Table1[[#This Row],[Source]]="Nat"),"Nat OK",IF(AND(Table1[[#This Row],[Source]]&lt;&gt;"Nat",Q304&lt;55),"Poor &lt;55",IF(OR(G304="Randwick",G304="Flemington",G304="Caulfield",G304="Sandown Lake",G304="Sandown Hill"),"Best","ave"))))</f>
        <v>Nat OK</v>
      </c>
      <c r="AC304" s="133">
        <f>IF(Q304="","",IF(AB304="Poor &lt;55",$AC$2*0.2%,IF(AND(AB304="Q",AA304&lt;&gt;"Wed"),$AC$2*0.4%,IF(AND(AB304="Q",AA304="Wed"),$AC$2*0.5%,IF(AND(AB304="Ave",U304=100),$AC$2*0.5%,IF(AND(AB304="ave",U304="",N304=1,AG304="Bush"),$AC$2*1%,IF(AND(AB304="ave",U304="",Q304&gt;100),$AC$2*1.3%,IF(AND(AB304="ave",U304=""),$AC$2*1.2%,IF(AND(AB304="Ave",U304=200),$AC$2*1%,IF(AND(AB304="Best",U304=200),$AC$2*1.5%,IF(AND(AB304="Best",U304="",K304&lt;&gt;"Pro Syd"),$AC$2*0.5%,IF(AND(AB304="Best",U304=""),$AC$2*1%,IF(AND(AB304="Best",U304=100,Table1[[#This Row],[State]]="NSW"),$AC$2*0.4%,IF(AND(AB304="Best",U304=100),$AC$2*1%,IF(Table1[[#This Row],[Adj]]="Nat OK",$AC$2*0.5%,"xxx")))))))))))))))</f>
        <v>50</v>
      </c>
      <c r="AD304" s="133">
        <f t="shared" si="63"/>
        <v>275</v>
      </c>
      <c r="AE304" s="133">
        <f t="shared" si="64"/>
        <v>225</v>
      </c>
      <c r="AF304" s="133" t="str">
        <f>VLOOKUP(Table1[[#This Row],[Track]],$F$2672:$H$2715,2,FALSE)</f>
        <v>Vic</v>
      </c>
      <c r="AG304" s="133" t="str">
        <f>VLOOKUP(Table1[[#This Row],[Track]],$F$2672:$H$2715,3,FALSE)</f>
        <v>-</v>
      </c>
      <c r="AH304" s="133" t="str">
        <f>IF(Table1[[#This Row],[Date]]&lt;$AH$2,"",IF(Table1[[#This Row],[Date]]&lt;$AH$3,"Edge","Elite Combo"))</f>
        <v/>
      </c>
      <c r="AI304" s="218">
        <f>Table1[[#This Row],[Time]]</f>
        <v>0.70138888888888884</v>
      </c>
      <c r="AJ304" s="219" t="str">
        <f>Table1[[#This Row],[Track]]</f>
        <v>Sandown Hill</v>
      </c>
      <c r="AK304" s="216">
        <f>Table1[[#This Row],[Race ]]</f>
        <v>7</v>
      </c>
      <c r="AL304" s="219">
        <f>Table1[[#This Row],[TAB]]</f>
        <v>10</v>
      </c>
      <c r="AM304" s="219" t="str">
        <f>Table1[[#This Row],[Selection]]</f>
        <v>Aintnodeeldun</v>
      </c>
      <c r="AN304" s="220" t="str">
        <f>Table1[[#This Row],[Sources]]</f>
        <v>Nat-13</v>
      </c>
      <c r="AO304" s="219">
        <f>Table1[[#This Row],[Scale Bet]]</f>
        <v>50</v>
      </c>
    </row>
    <row r="305" spans="5:41" ht="16.5" customHeight="1" x14ac:dyDescent="0.25">
      <c r="E305" s="185">
        <v>45200</v>
      </c>
      <c r="F305" s="35">
        <v>0.70138888888888884</v>
      </c>
      <c r="G305" s="36" t="s">
        <v>538</v>
      </c>
      <c r="H305" s="36">
        <v>7</v>
      </c>
      <c r="I305" s="36">
        <v>8</v>
      </c>
      <c r="J305" s="36" t="s">
        <v>179</v>
      </c>
      <c r="K305" s="36" t="s">
        <v>18</v>
      </c>
      <c r="L305" s="165">
        <v>13</v>
      </c>
      <c r="M305" s="134">
        <f t="shared" si="52"/>
        <v>13</v>
      </c>
      <c r="N305" s="36">
        <f t="shared" si="53"/>
        <v>1</v>
      </c>
      <c r="O305" s="135" t="str">
        <f t="shared" si="54"/>
        <v>Pro Mel-13</v>
      </c>
      <c r="P305" s="186" t="str">
        <f t="shared" si="55"/>
        <v>OK</v>
      </c>
      <c r="Q305" s="187">
        <f t="shared" si="56"/>
        <v>52</v>
      </c>
      <c r="R305" s="150"/>
      <c r="S305" s="187" t="str">
        <f t="shared" si="57"/>
        <v/>
      </c>
      <c r="T305" s="136" t="str">
        <f t="shared" si="58"/>
        <v>Flash Flood</v>
      </c>
      <c r="U305" s="137" t="str">
        <f>IF(P305="","",IF(N305=1,"",IF(Q305="","",IF(Q305&lt;=100,100,IF(Table1[[#This Row],[Day]]="Wed",100,200)))))</f>
        <v/>
      </c>
      <c r="V305" s="137" t="str">
        <f t="shared" si="59"/>
        <v/>
      </c>
      <c r="W305" s="137" t="str">
        <f t="shared" si="60"/>
        <v/>
      </c>
      <c r="X305" s="133">
        <f>100</f>
        <v>100</v>
      </c>
      <c r="Y305" s="133" t="str">
        <f t="shared" si="61"/>
        <v/>
      </c>
      <c r="Z305" s="133">
        <f t="shared" si="62"/>
        <v>-100</v>
      </c>
      <c r="AA305" s="134" t="str">
        <f>TEXT(Table1[[#This Row],[Date]],"DDD")</f>
        <v>Sun</v>
      </c>
      <c r="AB305" s="133" t="str">
        <f>IF(OR(G305="Doomben",G305="Eagle Farm"),"Q",IF(AND(Q305&gt;1,Q305&lt;55,Table1[[#This Row],[Source]]="Nat"),"Nat OK",IF(AND(Table1[[#This Row],[Source]]&lt;&gt;"Nat",Q305&lt;55),"Poor &lt;55",IF(OR(G305="Randwick",G305="Flemington",G305="Caulfield",G305="Sandown Lake",G305="Sandown Hill"),"Best","ave"))))</f>
        <v>Poor &lt;55</v>
      </c>
      <c r="AC305" s="133">
        <f>IF(Q305="","",IF(AB305="Poor &lt;55",$AC$2*0.2%,IF(AND(AB305="Q",AA305&lt;&gt;"Wed"),$AC$2*0.4%,IF(AND(AB305="Q",AA305="Wed"),$AC$2*0.5%,IF(AND(AB305="Ave",U305=100),$AC$2*0.5%,IF(AND(AB305="ave",U305="",N305=1,AG305="Bush"),$AC$2*1%,IF(AND(AB305="ave",U305="",Q305&gt;100),$AC$2*1.3%,IF(AND(AB305="ave",U305=""),$AC$2*1.2%,IF(AND(AB305="Ave",U305=200),$AC$2*1%,IF(AND(AB305="Best",U305=200),$AC$2*1.5%,IF(AND(AB305="Best",U305="",K305&lt;&gt;"Pro Syd"),$AC$2*0.5%,IF(AND(AB305="Best",U305=""),$AC$2*1%,IF(AND(AB305="Best",U305=100,Table1[[#This Row],[State]]="NSW"),$AC$2*0.4%,IF(AND(AB305="Best",U305=100),$AC$2*1%,IF(Table1[[#This Row],[Adj]]="Nat OK",$AC$2*0.5%,"xxx")))))))))))))))</f>
        <v>20</v>
      </c>
      <c r="AD305" s="133" t="str">
        <f t="shared" si="63"/>
        <v/>
      </c>
      <c r="AE305" s="133">
        <f t="shared" si="64"/>
        <v>-20</v>
      </c>
      <c r="AF305" s="133" t="str">
        <f>VLOOKUP(Table1[[#This Row],[Track]],$F$2672:$H$2715,2,FALSE)</f>
        <v>Vic</v>
      </c>
      <c r="AG305" s="133" t="str">
        <f>VLOOKUP(Table1[[#This Row],[Track]],$F$2672:$H$2715,3,FALSE)</f>
        <v>-</v>
      </c>
      <c r="AH305" s="133" t="str">
        <f>IF(Table1[[#This Row],[Date]]&lt;$AH$2,"",IF(Table1[[#This Row],[Date]]&lt;$AH$3,"Edge","Elite Combo"))</f>
        <v/>
      </c>
      <c r="AI305" s="218">
        <f>Table1[[#This Row],[Time]]</f>
        <v>0.70138888888888884</v>
      </c>
      <c r="AJ305" s="219" t="str">
        <f>Table1[[#This Row],[Track]]</f>
        <v>Sandown Hill</v>
      </c>
      <c r="AK305" s="216">
        <f>Table1[[#This Row],[Race ]]</f>
        <v>7</v>
      </c>
      <c r="AL305" s="219">
        <f>Table1[[#This Row],[TAB]]</f>
        <v>8</v>
      </c>
      <c r="AM305" s="219" t="str">
        <f>Table1[[#This Row],[Selection]]</f>
        <v>Flash Flood</v>
      </c>
      <c r="AN305" s="220" t="str">
        <f>Table1[[#This Row],[Sources]]</f>
        <v>Pro Mel-13</v>
      </c>
      <c r="AO305" s="219">
        <f>Table1[[#This Row],[Scale Bet]]</f>
        <v>20</v>
      </c>
    </row>
    <row r="306" spans="5:41" ht="16.5" customHeight="1" x14ac:dyDescent="0.25">
      <c r="E306" s="185">
        <v>45200</v>
      </c>
      <c r="F306" s="35">
        <v>0.70138888888888884</v>
      </c>
      <c r="G306" s="36" t="s">
        <v>538</v>
      </c>
      <c r="H306" s="36">
        <v>7</v>
      </c>
      <c r="I306" s="36">
        <v>2</v>
      </c>
      <c r="J306" s="36" t="s">
        <v>636</v>
      </c>
      <c r="K306" s="36" t="s">
        <v>1</v>
      </c>
      <c r="L306" s="165">
        <v>12</v>
      </c>
      <c r="M306" s="134">
        <f t="shared" si="52"/>
        <v>12</v>
      </c>
      <c r="N306" s="36">
        <f t="shared" si="53"/>
        <v>1</v>
      </c>
      <c r="O306" s="135" t="str">
        <f t="shared" si="54"/>
        <v>E4-12</v>
      </c>
      <c r="P306" s="186" t="str">
        <f t="shared" si="55"/>
        <v>OK</v>
      </c>
      <c r="Q306" s="187">
        <f t="shared" si="56"/>
        <v>48</v>
      </c>
      <c r="R306" s="150"/>
      <c r="S306" s="187" t="str">
        <f t="shared" si="57"/>
        <v/>
      </c>
      <c r="T306" s="136" t="str">
        <f t="shared" si="58"/>
        <v>Sibaaq</v>
      </c>
      <c r="U306" s="137" t="str">
        <f>IF(P306="","",IF(N306=1,"",IF(Q306="","",IF(Q306&lt;=100,100,IF(Table1[[#This Row],[Day]]="Wed",100,200)))))</f>
        <v/>
      </c>
      <c r="V306" s="137" t="str">
        <f t="shared" si="59"/>
        <v/>
      </c>
      <c r="W306" s="137" t="str">
        <f t="shared" si="60"/>
        <v/>
      </c>
      <c r="X306" s="133">
        <f>100</f>
        <v>100</v>
      </c>
      <c r="Y306" s="133" t="str">
        <f t="shared" si="61"/>
        <v/>
      </c>
      <c r="Z306" s="133">
        <f t="shared" si="62"/>
        <v>-100</v>
      </c>
      <c r="AA306" s="134" t="str">
        <f>TEXT(Table1[[#This Row],[Date]],"DDD")</f>
        <v>Sun</v>
      </c>
      <c r="AB306" s="133" t="str">
        <f>IF(OR(G306="Doomben",G306="Eagle Farm"),"Q",IF(AND(Q306&gt;1,Q306&lt;55,Table1[[#This Row],[Source]]="Nat"),"Nat OK",IF(AND(Table1[[#This Row],[Source]]&lt;&gt;"Nat",Q306&lt;55),"Poor &lt;55",IF(OR(G306="Randwick",G306="Flemington",G306="Caulfield",G306="Sandown Lake",G306="Sandown Hill"),"Best","ave"))))</f>
        <v>Poor &lt;55</v>
      </c>
      <c r="AC306" s="133">
        <f>IF(Q306="","",IF(AB306="Poor &lt;55",$AC$2*0.2%,IF(AND(AB306="Q",AA306&lt;&gt;"Wed"),$AC$2*0.4%,IF(AND(AB306="Q",AA306="Wed"),$AC$2*0.5%,IF(AND(AB306="Ave",U306=100),$AC$2*0.5%,IF(AND(AB306="ave",U306="",N306=1,AG306="Bush"),$AC$2*1%,IF(AND(AB306="ave",U306="",Q306&gt;100),$AC$2*1.3%,IF(AND(AB306="ave",U306=""),$AC$2*1.2%,IF(AND(AB306="Ave",U306=200),$AC$2*1%,IF(AND(AB306="Best",U306=200),$AC$2*1.5%,IF(AND(AB306="Best",U306="",K306&lt;&gt;"Pro Syd"),$AC$2*0.5%,IF(AND(AB306="Best",U306=""),$AC$2*1%,IF(AND(AB306="Best",U306=100,Table1[[#This Row],[State]]="NSW"),$AC$2*0.4%,IF(AND(AB306="Best",U306=100),$AC$2*1%,IF(Table1[[#This Row],[Adj]]="Nat OK",$AC$2*0.5%,"xxx")))))))))))))))</f>
        <v>20</v>
      </c>
      <c r="AD306" s="133" t="str">
        <f t="shared" si="63"/>
        <v/>
      </c>
      <c r="AE306" s="133">
        <f t="shared" si="64"/>
        <v>-20</v>
      </c>
      <c r="AF306" s="133" t="str">
        <f>VLOOKUP(Table1[[#This Row],[Track]],$F$2672:$H$2715,2,FALSE)</f>
        <v>Vic</v>
      </c>
      <c r="AG306" s="133" t="str">
        <f>VLOOKUP(Table1[[#This Row],[Track]],$F$2672:$H$2715,3,FALSE)</f>
        <v>-</v>
      </c>
      <c r="AH306" s="133" t="str">
        <f>IF(Table1[[#This Row],[Date]]&lt;$AH$2,"",IF(Table1[[#This Row],[Date]]&lt;$AH$3,"Edge","Elite Combo"))</f>
        <v/>
      </c>
      <c r="AI306" s="218">
        <f>Table1[[#This Row],[Time]]</f>
        <v>0.70138888888888884</v>
      </c>
      <c r="AJ306" s="219" t="str">
        <f>Table1[[#This Row],[Track]]</f>
        <v>Sandown Hill</v>
      </c>
      <c r="AK306" s="216">
        <f>Table1[[#This Row],[Race ]]</f>
        <v>7</v>
      </c>
      <c r="AL306" s="219">
        <f>Table1[[#This Row],[TAB]]</f>
        <v>2</v>
      </c>
      <c r="AM306" s="219" t="str">
        <f>Table1[[#This Row],[Selection]]</f>
        <v>Sibaaq</v>
      </c>
      <c r="AN306" s="220" t="str">
        <f>Table1[[#This Row],[Sources]]</f>
        <v>E4-12</v>
      </c>
      <c r="AO306" s="219">
        <f>Table1[[#This Row],[Scale Bet]]</f>
        <v>20</v>
      </c>
    </row>
    <row r="307" spans="5:41" ht="16.5" customHeight="1" x14ac:dyDescent="0.25">
      <c r="E307" s="185">
        <v>45200</v>
      </c>
      <c r="F307" s="35">
        <v>0.72569444444444453</v>
      </c>
      <c r="G307" s="36" t="s">
        <v>538</v>
      </c>
      <c r="H307" s="36">
        <v>8</v>
      </c>
      <c r="I307" s="36">
        <v>11</v>
      </c>
      <c r="J307" s="36" t="s">
        <v>582</v>
      </c>
      <c r="K307" s="36" t="s">
        <v>1</v>
      </c>
      <c r="L307" s="165">
        <v>20</v>
      </c>
      <c r="M307" s="134">
        <f t="shared" si="52"/>
        <v>73</v>
      </c>
      <c r="N307" s="36">
        <f t="shared" si="53"/>
        <v>4</v>
      </c>
      <c r="O307" s="135" t="str">
        <f t="shared" si="54"/>
        <v>E4-20/Edge-20/Nat-20/Pro Mel-13</v>
      </c>
      <c r="P307" s="186" t="str">
        <f t="shared" si="55"/>
        <v>OK</v>
      </c>
      <c r="Q307" s="187">
        <f t="shared" si="56"/>
        <v>292</v>
      </c>
      <c r="R307" s="150">
        <v>2.7</v>
      </c>
      <c r="S307" s="187">
        <f t="shared" si="57"/>
        <v>788.40000000000009</v>
      </c>
      <c r="T307" s="136" t="str">
        <f t="shared" si="58"/>
        <v>Rheinberg</v>
      </c>
      <c r="U307" s="137">
        <f>IF(P307="","",IF(N307=1,"",IF(Q307="","",IF(Q307&lt;=100,100,IF(Table1[[#This Row],[Day]]="Wed",100,200)))))</f>
        <v>200</v>
      </c>
      <c r="V307" s="137">
        <f t="shared" si="59"/>
        <v>540</v>
      </c>
      <c r="W307" s="137">
        <f t="shared" si="60"/>
        <v>340</v>
      </c>
      <c r="X307" s="133">
        <f>100</f>
        <v>100</v>
      </c>
      <c r="Y307" s="133">
        <f t="shared" si="61"/>
        <v>270</v>
      </c>
      <c r="Z307" s="133">
        <f t="shared" si="62"/>
        <v>170</v>
      </c>
      <c r="AA307" s="134" t="str">
        <f>TEXT(Table1[[#This Row],[Date]],"DDD")</f>
        <v>Sun</v>
      </c>
      <c r="AB307" s="133" t="str">
        <f>IF(OR(G307="Doomben",G307="Eagle Farm"),"Q",IF(AND(Q307&gt;1,Q307&lt;55,Table1[[#This Row],[Source]]="Nat"),"Nat OK",IF(AND(Table1[[#This Row],[Source]]&lt;&gt;"Nat",Q307&lt;55),"Poor &lt;55",IF(OR(G307="Randwick",G307="Flemington",G307="Caulfield",G307="Sandown Lake",G307="Sandown Hill"),"Best","ave"))))</f>
        <v>Best</v>
      </c>
      <c r="AC307" s="133">
        <f>IF(Q307="","",IF(AB307="Poor &lt;55",$AC$2*0.2%,IF(AND(AB307="Q",AA307&lt;&gt;"Wed"),$AC$2*0.4%,IF(AND(AB307="Q",AA307="Wed"),$AC$2*0.5%,IF(AND(AB307="Ave",U307=100),$AC$2*0.5%,IF(AND(AB307="ave",U307="",N307=1,AG307="Bush"),$AC$2*1%,IF(AND(AB307="ave",U307="",Q307&gt;100),$AC$2*1.3%,IF(AND(AB307="ave",U307=""),$AC$2*1.2%,IF(AND(AB307="Ave",U307=200),$AC$2*1%,IF(AND(AB307="Best",U307=200),$AC$2*1.5%,IF(AND(AB307="Best",U307="",K307&lt;&gt;"Pro Syd"),$AC$2*0.5%,IF(AND(AB307="Best",U307=""),$AC$2*1%,IF(AND(AB307="Best",U307=100,Table1[[#This Row],[State]]="NSW"),$AC$2*0.4%,IF(AND(AB307="Best",U307=100),$AC$2*1%,IF(Table1[[#This Row],[Adj]]="Nat OK",$AC$2*0.5%,"xxx")))))))))))))))</f>
        <v>150</v>
      </c>
      <c r="AD307" s="133">
        <f t="shared" si="63"/>
        <v>405</v>
      </c>
      <c r="AE307" s="133">
        <f t="shared" si="64"/>
        <v>255</v>
      </c>
      <c r="AF307" s="133" t="str">
        <f>VLOOKUP(Table1[[#This Row],[Track]],$F$2672:$H$2715,2,FALSE)</f>
        <v>Vic</v>
      </c>
      <c r="AG307" s="133" t="str">
        <f>VLOOKUP(Table1[[#This Row],[Track]],$F$2672:$H$2715,3,FALSE)</f>
        <v>-</v>
      </c>
      <c r="AH307" s="133" t="str">
        <f>IF(Table1[[#This Row],[Date]]&lt;$AH$2,"",IF(Table1[[#This Row],[Date]]&lt;$AH$3,"Edge","Elite Combo"))</f>
        <v/>
      </c>
      <c r="AI307" s="218">
        <f>Table1[[#This Row],[Time]]</f>
        <v>0.72569444444444453</v>
      </c>
      <c r="AJ307" s="219" t="str">
        <f>Table1[[#This Row],[Track]]</f>
        <v>Sandown Hill</v>
      </c>
      <c r="AK307" s="216">
        <f>Table1[[#This Row],[Race ]]</f>
        <v>8</v>
      </c>
      <c r="AL307" s="219">
        <f>Table1[[#This Row],[TAB]]</f>
        <v>11</v>
      </c>
      <c r="AM307" s="219" t="str">
        <f>Table1[[#This Row],[Selection]]</f>
        <v>Rheinberg</v>
      </c>
      <c r="AN307" s="220" t="str">
        <f>Table1[[#This Row],[Sources]]</f>
        <v>E4-20/Edge-20/Nat-20/Pro Mel-13</v>
      </c>
      <c r="AO307" s="219">
        <f>Table1[[#This Row],[Scale Bet]]</f>
        <v>150</v>
      </c>
    </row>
    <row r="308" spans="5:41" ht="16.5" customHeight="1" x14ac:dyDescent="0.25">
      <c r="E308" s="185">
        <v>45200</v>
      </c>
      <c r="F308" s="35">
        <v>0.72569444444444453</v>
      </c>
      <c r="G308" s="36" t="s">
        <v>538</v>
      </c>
      <c r="H308" s="36">
        <v>8</v>
      </c>
      <c r="I308" s="36">
        <v>11</v>
      </c>
      <c r="J308" s="36" t="s">
        <v>582</v>
      </c>
      <c r="K308" s="36" t="s">
        <v>40</v>
      </c>
      <c r="L308" s="165">
        <v>20</v>
      </c>
      <c r="M308" s="134" t="str">
        <f t="shared" si="52"/>
        <v/>
      </c>
      <c r="N308" s="36" t="str">
        <f t="shared" si="53"/>
        <v/>
      </c>
      <c r="O308" s="135" t="str">
        <f t="shared" si="54"/>
        <v/>
      </c>
      <c r="P308" s="186" t="str">
        <f t="shared" si="55"/>
        <v>OK</v>
      </c>
      <c r="Q308" s="187" t="str">
        <f t="shared" si="56"/>
        <v/>
      </c>
      <c r="R308" s="150">
        <v>2.7</v>
      </c>
      <c r="S308" s="187" t="str">
        <f t="shared" si="57"/>
        <v/>
      </c>
      <c r="T308" s="136" t="str">
        <f t="shared" si="58"/>
        <v>Rheinberg</v>
      </c>
      <c r="U308" s="137" t="str">
        <f>IF(P308="","",IF(N308=1,"",IF(Q308="","",IF(Q308&lt;=100,100,IF(Table1[[#This Row],[Day]]="Wed",100,200)))))</f>
        <v/>
      </c>
      <c r="V308" s="137" t="str">
        <f t="shared" si="59"/>
        <v/>
      </c>
      <c r="W308" s="137" t="str">
        <f t="shared" si="60"/>
        <v/>
      </c>
      <c r="X308" s="133">
        <f>100</f>
        <v>100</v>
      </c>
      <c r="Y308" s="133">
        <f t="shared" si="61"/>
        <v>270</v>
      </c>
      <c r="Z308" s="133">
        <f t="shared" si="62"/>
        <v>170</v>
      </c>
      <c r="AA308" s="134" t="str">
        <f>TEXT(Table1[[#This Row],[Date]],"DDD")</f>
        <v>Sun</v>
      </c>
      <c r="AB308" s="133" t="str">
        <f>IF(OR(G308="Doomben",G308="Eagle Farm"),"Q",IF(AND(Q308&gt;1,Q308&lt;55,Table1[[#This Row],[Source]]="Nat"),"Nat OK",IF(AND(Table1[[#This Row],[Source]]&lt;&gt;"Nat",Q308&lt;55),"Poor &lt;55",IF(OR(G308="Randwick",G308="Flemington",G308="Caulfield",G308="Sandown Lake",G308="Sandown Hill"),"Best","ave"))))</f>
        <v>Best</v>
      </c>
      <c r="AC308" s="133" t="str">
        <f>IF(Q308="","",IF(AB308="Poor &lt;55",$AC$2*0.2%,IF(AND(AB308="Q",AA308&lt;&gt;"Wed"),$AC$2*0.4%,IF(AND(AB308="Q",AA308="Wed"),$AC$2*0.5%,IF(AND(AB308="Ave",U308=100),$AC$2*0.5%,IF(AND(AB308="ave",U308="",N308=1,AG308="Bush"),$AC$2*1%,IF(AND(AB308="ave",U308="",Q308&gt;100),$AC$2*1.3%,IF(AND(AB308="ave",U308=""),$AC$2*1.2%,IF(AND(AB308="Ave",U308=200),$AC$2*1%,IF(AND(AB308="Best",U308=200),$AC$2*1.5%,IF(AND(AB308="Best",U308="",K308&lt;&gt;"Pro Syd"),$AC$2*0.5%,IF(AND(AB308="Best",U308=""),$AC$2*1%,IF(AND(AB308="Best",U308=100,Table1[[#This Row],[State]]="NSW"),$AC$2*0.4%,IF(AND(AB308="Best",U308=100),$AC$2*1%,IF(Table1[[#This Row],[Adj]]="Nat OK",$AC$2*0.5%,"xxx")))))))))))))))</f>
        <v/>
      </c>
      <c r="AD308" s="133" t="str">
        <f t="shared" si="63"/>
        <v/>
      </c>
      <c r="AE308" s="133" t="str">
        <f t="shared" si="64"/>
        <v/>
      </c>
      <c r="AF308" s="133" t="str">
        <f>VLOOKUP(Table1[[#This Row],[Track]],$F$2672:$H$2715,2,FALSE)</f>
        <v>Vic</v>
      </c>
      <c r="AG308" s="133" t="str">
        <f>VLOOKUP(Table1[[#This Row],[Track]],$F$2672:$H$2715,3,FALSE)</f>
        <v>-</v>
      </c>
      <c r="AH308" s="133" t="str">
        <f>IF(Table1[[#This Row],[Date]]&lt;$AH$2,"",IF(Table1[[#This Row],[Date]]&lt;$AH$3,"Edge","Elite Combo"))</f>
        <v/>
      </c>
      <c r="AI308" s="218">
        <f>Table1[[#This Row],[Time]]</f>
        <v>0.72569444444444453</v>
      </c>
      <c r="AJ308" s="219" t="str">
        <f>Table1[[#This Row],[Track]]</f>
        <v>Sandown Hill</v>
      </c>
      <c r="AK308" s="216">
        <f>Table1[[#This Row],[Race ]]</f>
        <v>8</v>
      </c>
      <c r="AL308" s="219">
        <f>Table1[[#This Row],[TAB]]</f>
        <v>11</v>
      </c>
      <c r="AM308" s="219" t="str">
        <f>Table1[[#This Row],[Selection]]</f>
        <v>Rheinberg</v>
      </c>
      <c r="AN308" s="220" t="str">
        <f>Table1[[#This Row],[Sources]]</f>
        <v/>
      </c>
      <c r="AO308" s="219" t="str">
        <f>Table1[[#This Row],[Scale Bet]]</f>
        <v/>
      </c>
    </row>
    <row r="309" spans="5:41" ht="16.5" customHeight="1" x14ac:dyDescent="0.25">
      <c r="E309" s="185">
        <v>45200</v>
      </c>
      <c r="F309" s="35">
        <v>0.72569444444444453</v>
      </c>
      <c r="G309" s="36" t="s">
        <v>538</v>
      </c>
      <c r="H309" s="36">
        <v>8</v>
      </c>
      <c r="I309" s="36">
        <v>11</v>
      </c>
      <c r="J309" s="36" t="s">
        <v>582</v>
      </c>
      <c r="K309" s="36" t="s">
        <v>13</v>
      </c>
      <c r="L309" s="165">
        <v>20</v>
      </c>
      <c r="M309" s="134" t="str">
        <f t="shared" si="52"/>
        <v/>
      </c>
      <c r="N309" s="36" t="str">
        <f t="shared" si="53"/>
        <v/>
      </c>
      <c r="O309" s="135" t="str">
        <f t="shared" si="54"/>
        <v/>
      </c>
      <c r="P309" s="186" t="str">
        <f t="shared" si="55"/>
        <v>OK</v>
      </c>
      <c r="Q309" s="187" t="str">
        <f t="shared" si="56"/>
        <v/>
      </c>
      <c r="R309" s="150">
        <v>2.8</v>
      </c>
      <c r="S309" s="187" t="str">
        <f t="shared" si="57"/>
        <v/>
      </c>
      <c r="T309" s="136" t="str">
        <f t="shared" si="58"/>
        <v>Rheinberg</v>
      </c>
      <c r="U309" s="137" t="str">
        <f>IF(P309="","",IF(N309=1,"",IF(Q309="","",IF(Q309&lt;=100,100,IF(Table1[[#This Row],[Day]]="Wed",100,200)))))</f>
        <v/>
      </c>
      <c r="V309" s="137" t="str">
        <f t="shared" si="59"/>
        <v/>
      </c>
      <c r="W309" s="137" t="str">
        <f t="shared" si="60"/>
        <v/>
      </c>
      <c r="X309" s="133">
        <f>100</f>
        <v>100</v>
      </c>
      <c r="Y309" s="133">
        <f t="shared" si="61"/>
        <v>280</v>
      </c>
      <c r="Z309" s="133">
        <f t="shared" si="62"/>
        <v>180</v>
      </c>
      <c r="AA309" s="134" t="str">
        <f>TEXT(Table1[[#This Row],[Date]],"DDD")</f>
        <v>Sun</v>
      </c>
      <c r="AB309" s="133" t="str">
        <f>IF(OR(G309="Doomben",G309="Eagle Farm"),"Q",IF(AND(Q309&gt;1,Q309&lt;55,Table1[[#This Row],[Source]]="Nat"),"Nat OK",IF(AND(Table1[[#This Row],[Source]]&lt;&gt;"Nat",Q309&lt;55),"Poor &lt;55",IF(OR(G309="Randwick",G309="Flemington",G309="Caulfield",G309="Sandown Lake",G309="Sandown Hill"),"Best","ave"))))</f>
        <v>Best</v>
      </c>
      <c r="AC309" s="133" t="str">
        <f>IF(Q309="","",IF(AB309="Poor &lt;55",$AC$2*0.2%,IF(AND(AB309="Q",AA309&lt;&gt;"Wed"),$AC$2*0.4%,IF(AND(AB309="Q",AA309="Wed"),$AC$2*0.5%,IF(AND(AB309="Ave",U309=100),$AC$2*0.5%,IF(AND(AB309="ave",U309="",N309=1,AG309="Bush"),$AC$2*1%,IF(AND(AB309="ave",U309="",Q309&gt;100),$AC$2*1.3%,IF(AND(AB309="ave",U309=""),$AC$2*1.2%,IF(AND(AB309="Ave",U309=200),$AC$2*1%,IF(AND(AB309="Best",U309=200),$AC$2*1.5%,IF(AND(AB309="Best",U309="",K309&lt;&gt;"Pro Syd"),$AC$2*0.5%,IF(AND(AB309="Best",U309=""),$AC$2*1%,IF(AND(AB309="Best",U309=100,Table1[[#This Row],[State]]="NSW"),$AC$2*0.4%,IF(AND(AB309="Best",U309=100),$AC$2*1%,IF(Table1[[#This Row],[Adj]]="Nat OK",$AC$2*0.5%,"xxx")))))))))))))))</f>
        <v/>
      </c>
      <c r="AD309" s="133" t="str">
        <f t="shared" si="63"/>
        <v/>
      </c>
      <c r="AE309" s="133" t="str">
        <f t="shared" si="64"/>
        <v/>
      </c>
      <c r="AF309" s="133" t="str">
        <f>VLOOKUP(Table1[[#This Row],[Track]],$F$2672:$H$2715,2,FALSE)</f>
        <v>Vic</v>
      </c>
      <c r="AG309" s="133" t="str">
        <f>VLOOKUP(Table1[[#This Row],[Track]],$F$2672:$H$2715,3,FALSE)</f>
        <v>-</v>
      </c>
      <c r="AH309" s="133" t="str">
        <f>IF(Table1[[#This Row],[Date]]&lt;$AH$2,"",IF(Table1[[#This Row],[Date]]&lt;$AH$3,"Edge","Elite Combo"))</f>
        <v/>
      </c>
      <c r="AI309" s="218">
        <f>Table1[[#This Row],[Time]]</f>
        <v>0.72569444444444453</v>
      </c>
      <c r="AJ309" s="219" t="str">
        <f>Table1[[#This Row],[Track]]</f>
        <v>Sandown Hill</v>
      </c>
      <c r="AK309" s="216">
        <f>Table1[[#This Row],[Race ]]</f>
        <v>8</v>
      </c>
      <c r="AL309" s="219">
        <f>Table1[[#This Row],[TAB]]</f>
        <v>11</v>
      </c>
      <c r="AM309" s="219" t="str">
        <f>Table1[[#This Row],[Selection]]</f>
        <v>Rheinberg</v>
      </c>
      <c r="AN309" s="220" t="str">
        <f>Table1[[#This Row],[Sources]]</f>
        <v/>
      </c>
      <c r="AO309" s="219" t="str">
        <f>Table1[[#This Row],[Scale Bet]]</f>
        <v/>
      </c>
    </row>
    <row r="310" spans="5:41" ht="16.5" customHeight="1" x14ac:dyDescent="0.25">
      <c r="E310" s="185">
        <v>45200</v>
      </c>
      <c r="F310" s="35">
        <v>0.72569444444444453</v>
      </c>
      <c r="G310" s="36" t="s">
        <v>538</v>
      </c>
      <c r="H310" s="36">
        <v>8</v>
      </c>
      <c r="I310" s="36">
        <v>11</v>
      </c>
      <c r="J310" s="36" t="s">
        <v>582</v>
      </c>
      <c r="K310" s="36" t="s">
        <v>18</v>
      </c>
      <c r="L310" s="165">
        <v>13</v>
      </c>
      <c r="M310" s="134" t="str">
        <f t="shared" si="52"/>
        <v/>
      </c>
      <c r="N310" s="36" t="str">
        <f t="shared" si="53"/>
        <v/>
      </c>
      <c r="O310" s="135" t="str">
        <f t="shared" si="54"/>
        <v/>
      </c>
      <c r="P310" s="186" t="str">
        <f t="shared" si="55"/>
        <v>OK</v>
      </c>
      <c r="Q310" s="187" t="str">
        <f t="shared" si="56"/>
        <v/>
      </c>
      <c r="R310" s="150">
        <v>2.7</v>
      </c>
      <c r="S310" s="187" t="str">
        <f t="shared" si="57"/>
        <v/>
      </c>
      <c r="T310" s="136" t="str">
        <f t="shared" si="58"/>
        <v>Rheinberg</v>
      </c>
      <c r="U310" s="137" t="str">
        <f>IF(P310="","",IF(N310=1,"",IF(Q310="","",IF(Q310&lt;=100,100,IF(Table1[[#This Row],[Day]]="Wed",100,200)))))</f>
        <v/>
      </c>
      <c r="V310" s="137" t="str">
        <f t="shared" si="59"/>
        <v/>
      </c>
      <c r="W310" s="137" t="str">
        <f t="shared" si="60"/>
        <v/>
      </c>
      <c r="X310" s="133">
        <f>100</f>
        <v>100</v>
      </c>
      <c r="Y310" s="133">
        <f t="shared" si="61"/>
        <v>270</v>
      </c>
      <c r="Z310" s="133">
        <f t="shared" si="62"/>
        <v>170</v>
      </c>
      <c r="AA310" s="134" t="str">
        <f>TEXT(Table1[[#This Row],[Date]],"DDD")</f>
        <v>Sun</v>
      </c>
      <c r="AB310" s="133" t="str">
        <f>IF(OR(G310="Doomben",G310="Eagle Farm"),"Q",IF(AND(Q310&gt;1,Q310&lt;55,Table1[[#This Row],[Source]]="Nat"),"Nat OK",IF(AND(Table1[[#This Row],[Source]]&lt;&gt;"Nat",Q310&lt;55),"Poor &lt;55",IF(OR(G310="Randwick",G310="Flemington",G310="Caulfield",G310="Sandown Lake",G310="Sandown Hill"),"Best","ave"))))</f>
        <v>Best</v>
      </c>
      <c r="AC310" s="133" t="str">
        <f>IF(Q310="","",IF(AB310="Poor &lt;55",$AC$2*0.2%,IF(AND(AB310="Q",AA310&lt;&gt;"Wed"),$AC$2*0.4%,IF(AND(AB310="Q",AA310="Wed"),$AC$2*0.5%,IF(AND(AB310="Ave",U310=100),$AC$2*0.5%,IF(AND(AB310="ave",U310="",N310=1,AG310="Bush"),$AC$2*1%,IF(AND(AB310="ave",U310="",Q310&gt;100),$AC$2*1.3%,IF(AND(AB310="ave",U310=""),$AC$2*1.2%,IF(AND(AB310="Ave",U310=200),$AC$2*1%,IF(AND(AB310="Best",U310=200),$AC$2*1.5%,IF(AND(AB310="Best",U310="",K310&lt;&gt;"Pro Syd"),$AC$2*0.5%,IF(AND(AB310="Best",U310=""),$AC$2*1%,IF(AND(AB310="Best",U310=100,Table1[[#This Row],[State]]="NSW"),$AC$2*0.4%,IF(AND(AB310="Best",U310=100),$AC$2*1%,IF(Table1[[#This Row],[Adj]]="Nat OK",$AC$2*0.5%,"xxx")))))))))))))))</f>
        <v/>
      </c>
      <c r="AD310" s="133" t="str">
        <f t="shared" si="63"/>
        <v/>
      </c>
      <c r="AE310" s="133" t="str">
        <f t="shared" si="64"/>
        <v/>
      </c>
      <c r="AF310" s="133" t="str">
        <f>VLOOKUP(Table1[[#This Row],[Track]],$F$2672:$H$2715,2,FALSE)</f>
        <v>Vic</v>
      </c>
      <c r="AG310" s="133" t="str">
        <f>VLOOKUP(Table1[[#This Row],[Track]],$F$2672:$H$2715,3,FALSE)</f>
        <v>-</v>
      </c>
      <c r="AH310" s="133" t="str">
        <f>IF(Table1[[#This Row],[Date]]&lt;$AH$2,"",IF(Table1[[#This Row],[Date]]&lt;$AH$3,"Edge","Elite Combo"))</f>
        <v/>
      </c>
      <c r="AI310" s="218">
        <f>Table1[[#This Row],[Time]]</f>
        <v>0.72569444444444453</v>
      </c>
      <c r="AJ310" s="219" t="str">
        <f>Table1[[#This Row],[Track]]</f>
        <v>Sandown Hill</v>
      </c>
      <c r="AK310" s="216">
        <f>Table1[[#This Row],[Race ]]</f>
        <v>8</v>
      </c>
      <c r="AL310" s="219">
        <f>Table1[[#This Row],[TAB]]</f>
        <v>11</v>
      </c>
      <c r="AM310" s="219" t="str">
        <f>Table1[[#This Row],[Selection]]</f>
        <v>Rheinberg</v>
      </c>
      <c r="AN310" s="220" t="str">
        <f>Table1[[#This Row],[Sources]]</f>
        <v/>
      </c>
      <c r="AO310" s="219" t="str">
        <f>Table1[[#This Row],[Scale Bet]]</f>
        <v/>
      </c>
    </row>
    <row r="311" spans="5:41" ht="16.5" customHeight="1" x14ac:dyDescent="0.25">
      <c r="E311" s="185">
        <v>45200</v>
      </c>
      <c r="F311" s="35">
        <v>0.72569444444444453</v>
      </c>
      <c r="G311" s="36" t="s">
        <v>538</v>
      </c>
      <c r="H311" s="36">
        <v>8</v>
      </c>
      <c r="I311" s="36">
        <v>1</v>
      </c>
      <c r="J311" s="36" t="s">
        <v>786</v>
      </c>
      <c r="K311" s="36" t="s">
        <v>40</v>
      </c>
      <c r="L311" s="165">
        <v>10</v>
      </c>
      <c r="M311" s="134">
        <f t="shared" si="52"/>
        <v>20</v>
      </c>
      <c r="N311" s="36">
        <f t="shared" si="53"/>
        <v>2</v>
      </c>
      <c r="O311" s="135" t="str">
        <f t="shared" si="54"/>
        <v>Edge-10/Pro Mel-10</v>
      </c>
      <c r="P311" s="186" t="str">
        <f t="shared" si="55"/>
        <v>OK</v>
      </c>
      <c r="Q311" s="187">
        <f t="shared" si="56"/>
        <v>80</v>
      </c>
      <c r="R311" s="150"/>
      <c r="S311" s="187" t="str">
        <f t="shared" si="57"/>
        <v/>
      </c>
      <c r="T311" s="136" t="str">
        <f t="shared" si="58"/>
        <v>St Lawrence</v>
      </c>
      <c r="U311" s="137">
        <f>IF(P311="","",IF(N311=1,"",IF(Q311="","",IF(Q311&lt;=100,100,IF(Table1[[#This Row],[Day]]="Wed",100,200)))))</f>
        <v>100</v>
      </c>
      <c r="V311" s="137" t="str">
        <f t="shared" si="59"/>
        <v/>
      </c>
      <c r="W311" s="137">
        <f t="shared" si="60"/>
        <v>-100</v>
      </c>
      <c r="X311" s="133">
        <f>100</f>
        <v>100</v>
      </c>
      <c r="Y311" s="133" t="str">
        <f t="shared" si="61"/>
        <v/>
      </c>
      <c r="Z311" s="133">
        <f t="shared" si="62"/>
        <v>-100</v>
      </c>
      <c r="AA311" s="134" t="str">
        <f>TEXT(Table1[[#This Row],[Date]],"DDD")</f>
        <v>Sun</v>
      </c>
      <c r="AB311" s="133" t="str">
        <f>IF(OR(G311="Doomben",G311="Eagle Farm"),"Q",IF(AND(Q311&gt;1,Q311&lt;55,Table1[[#This Row],[Source]]="Nat"),"Nat OK",IF(AND(Table1[[#This Row],[Source]]&lt;&gt;"Nat",Q311&lt;55),"Poor &lt;55",IF(OR(G311="Randwick",G311="Flemington",G311="Caulfield",G311="Sandown Lake",G311="Sandown Hill"),"Best","ave"))))</f>
        <v>Best</v>
      </c>
      <c r="AC311" s="133">
        <f>IF(Q311="","",IF(AB311="Poor &lt;55",$AC$2*0.2%,IF(AND(AB311="Q",AA311&lt;&gt;"Wed"),$AC$2*0.4%,IF(AND(AB311="Q",AA311="Wed"),$AC$2*0.5%,IF(AND(AB311="Ave",U311=100),$AC$2*0.5%,IF(AND(AB311="ave",U311="",N311=1,AG311="Bush"),$AC$2*1%,IF(AND(AB311="ave",U311="",Q311&gt;100),$AC$2*1.3%,IF(AND(AB311="ave",U311=""),$AC$2*1.2%,IF(AND(AB311="Ave",U311=200),$AC$2*1%,IF(AND(AB311="Best",U311=200),$AC$2*1.5%,IF(AND(AB311="Best",U311="",K311&lt;&gt;"Pro Syd"),$AC$2*0.5%,IF(AND(AB311="Best",U311=""),$AC$2*1%,IF(AND(AB311="Best",U311=100,Table1[[#This Row],[State]]="NSW"),$AC$2*0.4%,IF(AND(AB311="Best",U311=100),$AC$2*1%,IF(Table1[[#This Row],[Adj]]="Nat OK",$AC$2*0.5%,"xxx")))))))))))))))</f>
        <v>100</v>
      </c>
      <c r="AD311" s="133" t="str">
        <f t="shared" si="63"/>
        <v/>
      </c>
      <c r="AE311" s="133">
        <f t="shared" si="64"/>
        <v>-100</v>
      </c>
      <c r="AF311" s="133" t="str">
        <f>VLOOKUP(Table1[[#This Row],[Track]],$F$2672:$H$2715,2,FALSE)</f>
        <v>Vic</v>
      </c>
      <c r="AG311" s="133" t="str">
        <f>VLOOKUP(Table1[[#This Row],[Track]],$F$2672:$H$2715,3,FALSE)</f>
        <v>-</v>
      </c>
      <c r="AH311" s="133" t="str">
        <f>IF(Table1[[#This Row],[Date]]&lt;$AH$2,"",IF(Table1[[#This Row],[Date]]&lt;$AH$3,"Edge","Elite Combo"))</f>
        <v/>
      </c>
      <c r="AI311" s="218">
        <f>Table1[[#This Row],[Time]]</f>
        <v>0.72569444444444453</v>
      </c>
      <c r="AJ311" s="219" t="str">
        <f>Table1[[#This Row],[Track]]</f>
        <v>Sandown Hill</v>
      </c>
      <c r="AK311" s="216">
        <f>Table1[[#This Row],[Race ]]</f>
        <v>8</v>
      </c>
      <c r="AL311" s="219">
        <f>Table1[[#This Row],[TAB]]</f>
        <v>1</v>
      </c>
      <c r="AM311" s="219" t="str">
        <f>Table1[[#This Row],[Selection]]</f>
        <v>St Lawrence</v>
      </c>
      <c r="AN311" s="220" t="str">
        <f>Table1[[#This Row],[Sources]]</f>
        <v>Edge-10/Pro Mel-10</v>
      </c>
      <c r="AO311" s="219">
        <f>Table1[[#This Row],[Scale Bet]]</f>
        <v>100</v>
      </c>
    </row>
    <row r="312" spans="5:41" ht="16.5" customHeight="1" x14ac:dyDescent="0.25">
      <c r="E312" s="185">
        <v>45200</v>
      </c>
      <c r="F312" s="35">
        <v>0.72569444444444453</v>
      </c>
      <c r="G312" s="36" t="s">
        <v>538</v>
      </c>
      <c r="H312" s="36">
        <v>8</v>
      </c>
      <c r="I312" s="36">
        <v>1</v>
      </c>
      <c r="J312" s="36" t="s">
        <v>786</v>
      </c>
      <c r="K312" s="36" t="s">
        <v>18</v>
      </c>
      <c r="L312" s="165">
        <v>10</v>
      </c>
      <c r="M312" s="134" t="str">
        <f t="shared" si="52"/>
        <v/>
      </c>
      <c r="N312" s="36" t="str">
        <f t="shared" si="53"/>
        <v/>
      </c>
      <c r="O312" s="135" t="str">
        <f t="shared" si="54"/>
        <v/>
      </c>
      <c r="P312" s="186" t="str">
        <f t="shared" si="55"/>
        <v>OK</v>
      </c>
      <c r="Q312" s="187" t="str">
        <f t="shared" si="56"/>
        <v/>
      </c>
      <c r="R312" s="150"/>
      <c r="S312" s="187" t="str">
        <f t="shared" si="57"/>
        <v/>
      </c>
      <c r="T312" s="136" t="str">
        <f t="shared" si="58"/>
        <v>St Lawrence</v>
      </c>
      <c r="U312" s="137" t="str">
        <f>IF(P312="","",IF(N312=1,"",IF(Q312="","",IF(Q312&lt;=100,100,IF(Table1[[#This Row],[Day]]="Wed",100,200)))))</f>
        <v/>
      </c>
      <c r="V312" s="137" t="str">
        <f t="shared" si="59"/>
        <v/>
      </c>
      <c r="W312" s="137" t="str">
        <f t="shared" si="60"/>
        <v/>
      </c>
      <c r="X312" s="133">
        <f>100</f>
        <v>100</v>
      </c>
      <c r="Y312" s="133" t="str">
        <f t="shared" si="61"/>
        <v/>
      </c>
      <c r="Z312" s="133">
        <f t="shared" si="62"/>
        <v>-100</v>
      </c>
      <c r="AA312" s="134" t="str">
        <f>TEXT(Table1[[#This Row],[Date]],"DDD")</f>
        <v>Sun</v>
      </c>
      <c r="AB312" s="133" t="str">
        <f>IF(OR(G312="Doomben",G312="Eagle Farm"),"Q",IF(AND(Q312&gt;1,Q312&lt;55,Table1[[#This Row],[Source]]="Nat"),"Nat OK",IF(AND(Table1[[#This Row],[Source]]&lt;&gt;"Nat",Q312&lt;55),"Poor &lt;55",IF(OR(G312="Randwick",G312="Flemington",G312="Caulfield",G312="Sandown Lake",G312="Sandown Hill"),"Best","ave"))))</f>
        <v>Best</v>
      </c>
      <c r="AC312" s="133" t="str">
        <f>IF(Q312="","",IF(AB312="Poor &lt;55",$AC$2*0.2%,IF(AND(AB312="Q",AA312&lt;&gt;"Wed"),$AC$2*0.4%,IF(AND(AB312="Q",AA312="Wed"),$AC$2*0.5%,IF(AND(AB312="Ave",U312=100),$AC$2*0.5%,IF(AND(AB312="ave",U312="",N312=1,AG312="Bush"),$AC$2*1%,IF(AND(AB312="ave",U312="",Q312&gt;100),$AC$2*1.3%,IF(AND(AB312="ave",U312=""),$AC$2*1.2%,IF(AND(AB312="Ave",U312=200),$AC$2*1%,IF(AND(AB312="Best",U312=200),$AC$2*1.5%,IF(AND(AB312="Best",U312="",K312&lt;&gt;"Pro Syd"),$AC$2*0.5%,IF(AND(AB312="Best",U312=""),$AC$2*1%,IF(AND(AB312="Best",U312=100,Table1[[#This Row],[State]]="NSW"),$AC$2*0.4%,IF(AND(AB312="Best",U312=100),$AC$2*1%,IF(Table1[[#This Row],[Adj]]="Nat OK",$AC$2*0.5%,"xxx")))))))))))))))</f>
        <v/>
      </c>
      <c r="AD312" s="133" t="str">
        <f t="shared" si="63"/>
        <v/>
      </c>
      <c r="AE312" s="133" t="str">
        <f t="shared" si="64"/>
        <v/>
      </c>
      <c r="AF312" s="133" t="str">
        <f>VLOOKUP(Table1[[#This Row],[Track]],$F$2672:$H$2715,2,FALSE)</f>
        <v>Vic</v>
      </c>
      <c r="AG312" s="133" t="str">
        <f>VLOOKUP(Table1[[#This Row],[Track]],$F$2672:$H$2715,3,FALSE)</f>
        <v>-</v>
      </c>
      <c r="AH312" s="133" t="str">
        <f>IF(Table1[[#This Row],[Date]]&lt;$AH$2,"",IF(Table1[[#This Row],[Date]]&lt;$AH$3,"Edge","Elite Combo"))</f>
        <v/>
      </c>
      <c r="AI312" s="218">
        <f>Table1[[#This Row],[Time]]</f>
        <v>0.72569444444444453</v>
      </c>
      <c r="AJ312" s="219" t="str">
        <f>Table1[[#This Row],[Track]]</f>
        <v>Sandown Hill</v>
      </c>
      <c r="AK312" s="216">
        <f>Table1[[#This Row],[Race ]]</f>
        <v>8</v>
      </c>
      <c r="AL312" s="219">
        <f>Table1[[#This Row],[TAB]]</f>
        <v>1</v>
      </c>
      <c r="AM312" s="219" t="str">
        <f>Table1[[#This Row],[Selection]]</f>
        <v>St Lawrence</v>
      </c>
      <c r="AN312" s="220" t="str">
        <f>Table1[[#This Row],[Sources]]</f>
        <v/>
      </c>
      <c r="AO312" s="219" t="str">
        <f>Table1[[#This Row],[Scale Bet]]</f>
        <v/>
      </c>
    </row>
    <row r="313" spans="5:41" ht="16.5" customHeight="1" x14ac:dyDescent="0.25">
      <c r="E313" s="185">
        <v>45206</v>
      </c>
      <c r="F313" s="35">
        <v>0.53333333333333333</v>
      </c>
      <c r="G313" s="36" t="s">
        <v>28</v>
      </c>
      <c r="H313" s="36">
        <v>1</v>
      </c>
      <c r="I313" s="36">
        <v>2</v>
      </c>
      <c r="J313" s="36" t="s">
        <v>814</v>
      </c>
      <c r="K313" s="36" t="s">
        <v>13</v>
      </c>
      <c r="L313" s="165">
        <v>11</v>
      </c>
      <c r="M313" s="134">
        <f t="shared" si="52"/>
        <v>11</v>
      </c>
      <c r="N313" s="36">
        <f t="shared" si="53"/>
        <v>1</v>
      </c>
      <c r="O313" s="135" t="str">
        <f t="shared" si="54"/>
        <v>Nat-11</v>
      </c>
      <c r="P313" s="186" t="str">
        <f t="shared" si="55"/>
        <v/>
      </c>
      <c r="Q313" s="187">
        <f t="shared" si="56"/>
        <v>44</v>
      </c>
      <c r="R313" s="150">
        <v>2.1</v>
      </c>
      <c r="S313" s="187">
        <f t="shared" si="57"/>
        <v>92.4</v>
      </c>
      <c r="T313" s="136" t="str">
        <f t="shared" si="58"/>
        <v>Hold On Honey</v>
      </c>
      <c r="U313" s="137" t="str">
        <f>IF(P313="","",IF(N313=1,"",IF(Q313="","",IF(Q313&lt;=100,100,IF(Table1[[#This Row],[Day]]="Wed",100,200)))))</f>
        <v/>
      </c>
      <c r="V313" s="137" t="str">
        <f t="shared" si="59"/>
        <v/>
      </c>
      <c r="W313" s="137" t="str">
        <f t="shared" si="60"/>
        <v/>
      </c>
      <c r="X313" s="133">
        <f>100</f>
        <v>100</v>
      </c>
      <c r="Y313" s="133">
        <f t="shared" si="61"/>
        <v>210</v>
      </c>
      <c r="Z313" s="133">
        <f t="shared" si="62"/>
        <v>110</v>
      </c>
      <c r="AA313" s="134" t="str">
        <f>TEXT(Table1[[#This Row],[Date]],"DDD")</f>
        <v>Sat</v>
      </c>
      <c r="AB313" s="133" t="str">
        <f>IF(OR(G313="Doomben",G313="Eagle Farm"),"Q",IF(AND(Q313&gt;1,Q313&lt;55,Table1[[#This Row],[Source]]="Nat"),"Nat OK",IF(AND(Table1[[#This Row],[Source]]&lt;&gt;"Nat",Q313&lt;55),"Poor &lt;55",IF(OR(G313="Randwick",G313="Flemington",G313="Caulfield",G313="Sandown Lake",G313="Sandown Hill"),"Best","ave"))))</f>
        <v>Q</v>
      </c>
      <c r="AC313" s="133">
        <f>IF(Q313="","",IF(AB313="Poor &lt;55",$AC$2*0.2%,IF(AND(AB313="Q",AA313&lt;&gt;"Wed"),$AC$2*0.4%,IF(AND(AB313="Q",AA313="Wed"),$AC$2*0.5%,IF(AND(AB313="Ave",U313=100),$AC$2*0.5%,IF(AND(AB313="ave",U313="",N313=1,AG313="Bush"),$AC$2*1%,IF(AND(AB313="ave",U313="",Q313&gt;100),$AC$2*1.3%,IF(AND(AB313="ave",U313=""),$AC$2*1.2%,IF(AND(AB313="Ave",U313=200),$AC$2*1%,IF(AND(AB313="Best",U313=200),$AC$2*1.5%,IF(AND(AB313="Best",U313="",K313&lt;&gt;"Pro Syd"),$AC$2*0.5%,IF(AND(AB313="Best",U313=""),$AC$2*1%,IF(AND(AB313="Best",U313=100,Table1[[#This Row],[State]]="NSW"),$AC$2*0.4%,IF(AND(AB313="Best",U313=100),$AC$2*1%,IF(Table1[[#This Row],[Adj]]="Nat OK",$AC$2*0.5%,"xxx")))))))))))))))</f>
        <v>40</v>
      </c>
      <c r="AD313" s="133">
        <f t="shared" si="63"/>
        <v>84</v>
      </c>
      <c r="AE313" s="133">
        <f t="shared" si="64"/>
        <v>44</v>
      </c>
      <c r="AF313" s="133" t="str">
        <f>VLOOKUP(Table1[[#This Row],[Track]],$F$2672:$H$2715,2,FALSE)</f>
        <v>Qld</v>
      </c>
      <c r="AG313" s="133" t="str">
        <f>VLOOKUP(Table1[[#This Row],[Track]],$F$2672:$H$2715,3,FALSE)</f>
        <v>-</v>
      </c>
      <c r="AH313" s="133" t="str">
        <f>IF(Table1[[#This Row],[Date]]&lt;$AH$2,"",IF(Table1[[#This Row],[Date]]&lt;$AH$3,"Edge","Elite Combo"))</f>
        <v/>
      </c>
      <c r="AI313" s="218">
        <f>Table1[[#This Row],[Time]]</f>
        <v>0.53333333333333333</v>
      </c>
      <c r="AJ313" s="219" t="str">
        <f>Table1[[#This Row],[Track]]</f>
        <v>Eagle Farm</v>
      </c>
      <c r="AK313" s="216">
        <f>Table1[[#This Row],[Race ]]</f>
        <v>1</v>
      </c>
      <c r="AL313" s="219">
        <f>Table1[[#This Row],[TAB]]</f>
        <v>2</v>
      </c>
      <c r="AM313" s="219" t="str">
        <f>Table1[[#This Row],[Selection]]</f>
        <v>Hold On Honey</v>
      </c>
      <c r="AN313" s="220" t="str">
        <f>Table1[[#This Row],[Sources]]</f>
        <v>Nat-11</v>
      </c>
      <c r="AO313" s="219">
        <f>Table1[[#This Row],[Scale Bet]]</f>
        <v>40</v>
      </c>
    </row>
    <row r="314" spans="5:41" ht="16.5" customHeight="1" x14ac:dyDescent="0.25">
      <c r="E314" s="185">
        <v>45206</v>
      </c>
      <c r="F314" s="35">
        <v>0.5625</v>
      </c>
      <c r="G314" s="36" t="s">
        <v>157</v>
      </c>
      <c r="H314" s="36">
        <v>3</v>
      </c>
      <c r="I314" s="36">
        <v>6</v>
      </c>
      <c r="J314" s="36" t="s">
        <v>862</v>
      </c>
      <c r="K314" s="36" t="s">
        <v>13</v>
      </c>
      <c r="L314" s="165">
        <v>13</v>
      </c>
      <c r="M314" s="134">
        <f t="shared" si="52"/>
        <v>13</v>
      </c>
      <c r="N314" s="36">
        <f t="shared" si="53"/>
        <v>1</v>
      </c>
      <c r="O314" s="135" t="str">
        <f t="shared" si="54"/>
        <v>Nat-13</v>
      </c>
      <c r="P314" s="186" t="str">
        <f t="shared" si="55"/>
        <v>OK</v>
      </c>
      <c r="Q314" s="187">
        <f t="shared" si="56"/>
        <v>52</v>
      </c>
      <c r="R314" s="150">
        <v>4.5999999999999996</v>
      </c>
      <c r="S314" s="187">
        <f t="shared" si="57"/>
        <v>239.2</v>
      </c>
      <c r="T314" s="136" t="str">
        <f t="shared" si="58"/>
        <v>Riff Rocket</v>
      </c>
      <c r="U314" s="137" t="str">
        <f>IF(P314="","",IF(N314=1,"",IF(Q314="","",IF(Q314&lt;=100,100,IF(Table1[[#This Row],[Day]]="Wed",100,200)))))</f>
        <v/>
      </c>
      <c r="V314" s="137" t="str">
        <f t="shared" si="59"/>
        <v/>
      </c>
      <c r="W314" s="137" t="str">
        <f t="shared" si="60"/>
        <v/>
      </c>
      <c r="X314" s="133">
        <f>100</f>
        <v>100</v>
      </c>
      <c r="Y314" s="133">
        <f t="shared" si="61"/>
        <v>459.99999999999994</v>
      </c>
      <c r="Z314" s="133">
        <f t="shared" si="62"/>
        <v>359.99999999999994</v>
      </c>
      <c r="AA314" s="134" t="str">
        <f>TEXT(Table1[[#This Row],[Date]],"DDD")</f>
        <v>Sat</v>
      </c>
      <c r="AB314" s="133" t="str">
        <f>IF(OR(G314="Doomben",G314="Eagle Farm"),"Q",IF(AND(Q314&gt;1,Q314&lt;55,Table1[[#This Row],[Source]]="Nat"),"Nat OK",IF(AND(Table1[[#This Row],[Source]]&lt;&gt;"Nat",Q314&lt;55),"Poor &lt;55",IF(OR(G314="Randwick",G314="Flemington",G314="Caulfield",G314="Sandown Lake",G314="Sandown Hill"),"Best","ave"))))</f>
        <v>Nat OK</v>
      </c>
      <c r="AC314" s="133">
        <f>IF(Q314="","",IF(AB314="Poor &lt;55",$AC$2*0.2%,IF(AND(AB314="Q",AA314&lt;&gt;"Wed"),$AC$2*0.4%,IF(AND(AB314="Q",AA314="Wed"),$AC$2*0.5%,IF(AND(AB314="Ave",U314=100),$AC$2*0.5%,IF(AND(AB314="ave",U314="",N314=1,AG314="Bush"),$AC$2*1%,IF(AND(AB314="ave",U314="",Q314&gt;100),$AC$2*1.3%,IF(AND(AB314="ave",U314=""),$AC$2*1.2%,IF(AND(AB314="Ave",U314=200),$AC$2*1%,IF(AND(AB314="Best",U314=200),$AC$2*1.5%,IF(AND(AB314="Best",U314="",K314&lt;&gt;"Pro Syd"),$AC$2*0.5%,IF(AND(AB314="Best",U314=""),$AC$2*1%,IF(AND(AB314="Best",U314=100,Table1[[#This Row],[State]]="NSW"),$AC$2*0.4%,IF(AND(AB314="Best",U314=100),$AC$2*1%,IF(Table1[[#This Row],[Adj]]="Nat OK",$AC$2*0.5%,"xxx")))))))))))))))</f>
        <v>50</v>
      </c>
      <c r="AD314" s="133">
        <f t="shared" si="63"/>
        <v>229.99999999999997</v>
      </c>
      <c r="AE314" s="133">
        <f t="shared" si="64"/>
        <v>179.99999999999997</v>
      </c>
      <c r="AF314" s="133" t="str">
        <f>VLOOKUP(Table1[[#This Row],[Track]],$F$2672:$H$2715,2,FALSE)</f>
        <v>Vic</v>
      </c>
      <c r="AG314" s="133" t="str">
        <f>VLOOKUP(Table1[[#This Row],[Track]],$F$2672:$H$2715,3,FALSE)</f>
        <v>-</v>
      </c>
      <c r="AH314" s="133" t="str">
        <f>IF(Table1[[#This Row],[Date]]&lt;$AH$2,"",IF(Table1[[#This Row],[Date]]&lt;$AH$3,"Edge","Elite Combo"))</f>
        <v/>
      </c>
      <c r="AI314" s="218">
        <f>Table1[[#This Row],[Time]]</f>
        <v>0.5625</v>
      </c>
      <c r="AJ314" s="219" t="str">
        <f>Table1[[#This Row],[Track]]</f>
        <v>Flemington</v>
      </c>
      <c r="AK314" s="216">
        <f>Table1[[#This Row],[Race ]]</f>
        <v>3</v>
      </c>
      <c r="AL314" s="219">
        <f>Table1[[#This Row],[TAB]]</f>
        <v>6</v>
      </c>
      <c r="AM314" s="219" t="str">
        <f>Table1[[#This Row],[Selection]]</f>
        <v>Riff Rocket</v>
      </c>
      <c r="AN314" s="220" t="str">
        <f>Table1[[#This Row],[Sources]]</f>
        <v>Nat-13</v>
      </c>
      <c r="AO314" s="219">
        <f>Table1[[#This Row],[Scale Bet]]</f>
        <v>50</v>
      </c>
    </row>
    <row r="315" spans="5:41" ht="16.5" customHeight="1" x14ac:dyDescent="0.25">
      <c r="E315" s="185">
        <v>45206</v>
      </c>
      <c r="F315" s="35">
        <v>0.57638888888888895</v>
      </c>
      <c r="G315" s="36" t="s">
        <v>17</v>
      </c>
      <c r="H315" s="36">
        <v>3</v>
      </c>
      <c r="I315" s="36">
        <v>9</v>
      </c>
      <c r="J315" s="36" t="s">
        <v>1047</v>
      </c>
      <c r="K315" s="36" t="s">
        <v>60</v>
      </c>
      <c r="L315" s="165">
        <v>10</v>
      </c>
      <c r="M315" s="134">
        <f t="shared" si="52"/>
        <v>10</v>
      </c>
      <c r="N315" s="36">
        <f t="shared" si="53"/>
        <v>1</v>
      </c>
      <c r="O315" s="135" t="str">
        <f t="shared" si="54"/>
        <v>Pro Syd-10</v>
      </c>
      <c r="P315" s="186" t="str">
        <f t="shared" si="55"/>
        <v>OK</v>
      </c>
      <c r="Q315" s="187">
        <f t="shared" si="56"/>
        <v>40</v>
      </c>
      <c r="R315" s="150"/>
      <c r="S315" s="187" t="str">
        <f t="shared" si="57"/>
        <v/>
      </c>
      <c r="T315" s="136" t="str">
        <f t="shared" si="58"/>
        <v>Queenmaker</v>
      </c>
      <c r="U315" s="137" t="str">
        <f>IF(P315="","",IF(N315=1,"",IF(Q315="","",IF(Q315&lt;=100,100,IF(Table1[[#This Row],[Day]]="Wed",100,200)))))</f>
        <v/>
      </c>
      <c r="V315" s="137" t="str">
        <f t="shared" si="59"/>
        <v/>
      </c>
      <c r="W315" s="137" t="str">
        <f t="shared" si="60"/>
        <v/>
      </c>
      <c r="X315" s="133">
        <f>100</f>
        <v>100</v>
      </c>
      <c r="Y315" s="133" t="str">
        <f t="shared" si="61"/>
        <v/>
      </c>
      <c r="Z315" s="133">
        <f t="shared" si="62"/>
        <v>-100</v>
      </c>
      <c r="AA315" s="134" t="str">
        <f>TEXT(Table1[[#This Row],[Date]],"DDD")</f>
        <v>Sat</v>
      </c>
      <c r="AB315" s="133" t="str">
        <f>IF(OR(G315="Doomben",G315="Eagle Farm"),"Q",IF(AND(Q315&gt;1,Q315&lt;55,Table1[[#This Row],[Source]]="Nat"),"Nat OK",IF(AND(Table1[[#This Row],[Source]]&lt;&gt;"Nat",Q315&lt;55),"Poor &lt;55",IF(OR(G315="Randwick",G315="Flemington",G315="Caulfield",G315="Sandown Lake",G315="Sandown Hill"),"Best","ave"))))</f>
        <v>Poor &lt;55</v>
      </c>
      <c r="AC315" s="133">
        <f>IF(Q315="","",IF(AB315="Poor &lt;55",$AC$2*0.2%,IF(AND(AB315="Q",AA315&lt;&gt;"Wed"),$AC$2*0.4%,IF(AND(AB315="Q",AA315="Wed"),$AC$2*0.5%,IF(AND(AB315="Ave",U315=100),$AC$2*0.5%,IF(AND(AB315="ave",U315="",N315=1,AG315="Bush"),$AC$2*1%,IF(AND(AB315="ave",U315="",Q315&gt;100),$AC$2*1.3%,IF(AND(AB315="ave",U315=""),$AC$2*1.2%,IF(AND(AB315="Ave",U315=200),$AC$2*1%,IF(AND(AB315="Best",U315=200),$AC$2*1.5%,IF(AND(AB315="Best",U315="",K315&lt;&gt;"Pro Syd"),$AC$2*0.5%,IF(AND(AB315="Best",U315=""),$AC$2*1%,IF(AND(AB315="Best",U315=100,Table1[[#This Row],[State]]="NSW"),$AC$2*0.4%,IF(AND(AB315="Best",U315=100),$AC$2*1%,IF(Table1[[#This Row],[Adj]]="Nat OK",$AC$2*0.5%,"xxx")))))))))))))))</f>
        <v>20</v>
      </c>
      <c r="AD315" s="133" t="str">
        <f t="shared" si="63"/>
        <v/>
      </c>
      <c r="AE315" s="133">
        <f t="shared" si="64"/>
        <v>-20</v>
      </c>
      <c r="AF315" s="133" t="str">
        <f>VLOOKUP(Table1[[#This Row],[Track]],$F$2672:$H$2715,2,FALSE)</f>
        <v>NSW</v>
      </c>
      <c r="AG315" s="133" t="str">
        <f>VLOOKUP(Table1[[#This Row],[Track]],$F$2672:$H$2715,3,FALSE)</f>
        <v>-</v>
      </c>
      <c r="AH315" s="133" t="str">
        <f>IF(Table1[[#This Row],[Date]]&lt;$AH$2,"",IF(Table1[[#This Row],[Date]]&lt;$AH$3,"Edge","Elite Combo"))</f>
        <v/>
      </c>
      <c r="AI315" s="218">
        <f>Table1[[#This Row],[Time]]</f>
        <v>0.57638888888888895</v>
      </c>
      <c r="AJ315" s="219" t="str">
        <f>Table1[[#This Row],[Track]]</f>
        <v>Rosehill</v>
      </c>
      <c r="AK315" s="216">
        <f>Table1[[#This Row],[Race ]]</f>
        <v>3</v>
      </c>
      <c r="AL315" s="219">
        <f>Table1[[#This Row],[TAB]]</f>
        <v>9</v>
      </c>
      <c r="AM315" s="219" t="str">
        <f>Table1[[#This Row],[Selection]]</f>
        <v>Queenmaker</v>
      </c>
      <c r="AN315" s="220" t="str">
        <f>Table1[[#This Row],[Sources]]</f>
        <v>Pro Syd-10</v>
      </c>
      <c r="AO315" s="219">
        <f>Table1[[#This Row],[Scale Bet]]</f>
        <v>20</v>
      </c>
    </row>
    <row r="316" spans="5:41" ht="16.5" customHeight="1" x14ac:dyDescent="0.25">
      <c r="E316" s="185">
        <v>45206</v>
      </c>
      <c r="F316" s="35">
        <v>0.58194444444444449</v>
      </c>
      <c r="G316" s="36" t="s">
        <v>28</v>
      </c>
      <c r="H316" s="36">
        <v>3</v>
      </c>
      <c r="I316" s="36">
        <v>4</v>
      </c>
      <c r="J316" s="36" t="s">
        <v>863</v>
      </c>
      <c r="K316" s="36" t="s">
        <v>13</v>
      </c>
      <c r="L316" s="165">
        <v>11</v>
      </c>
      <c r="M316" s="134">
        <f t="shared" si="52"/>
        <v>11</v>
      </c>
      <c r="N316" s="36">
        <f t="shared" si="53"/>
        <v>1</v>
      </c>
      <c r="O316" s="135" t="str">
        <f t="shared" si="54"/>
        <v>Nat-11</v>
      </c>
      <c r="P316" s="186" t="str">
        <f t="shared" si="55"/>
        <v/>
      </c>
      <c r="Q316" s="187">
        <f t="shared" si="56"/>
        <v>44</v>
      </c>
      <c r="R316" s="150"/>
      <c r="S316" s="187" t="str">
        <f t="shared" si="57"/>
        <v/>
      </c>
      <c r="T316" s="136" t="str">
        <f t="shared" si="58"/>
        <v>Brocky</v>
      </c>
      <c r="U316" s="137" t="str">
        <f>IF(P316="","",IF(N316=1,"",IF(Q316="","",IF(Q316&lt;=100,100,IF(Table1[[#This Row],[Day]]="Wed",100,200)))))</f>
        <v/>
      </c>
      <c r="V316" s="137" t="str">
        <f t="shared" si="59"/>
        <v/>
      </c>
      <c r="W316" s="137" t="str">
        <f t="shared" si="60"/>
        <v/>
      </c>
      <c r="X316" s="133">
        <f>100</f>
        <v>100</v>
      </c>
      <c r="Y316" s="133" t="str">
        <f t="shared" si="61"/>
        <v/>
      </c>
      <c r="Z316" s="133">
        <f t="shared" si="62"/>
        <v>-100</v>
      </c>
      <c r="AA316" s="134" t="str">
        <f>TEXT(Table1[[#This Row],[Date]],"DDD")</f>
        <v>Sat</v>
      </c>
      <c r="AB316" s="133" t="str">
        <f>IF(OR(G316="Doomben",G316="Eagle Farm"),"Q",IF(AND(Q316&gt;1,Q316&lt;55,Table1[[#This Row],[Source]]="Nat"),"Nat OK",IF(AND(Table1[[#This Row],[Source]]&lt;&gt;"Nat",Q316&lt;55),"Poor &lt;55",IF(OR(G316="Randwick",G316="Flemington",G316="Caulfield",G316="Sandown Lake",G316="Sandown Hill"),"Best","ave"))))</f>
        <v>Q</v>
      </c>
      <c r="AC316" s="133">
        <f>IF(Q316="","",IF(AB316="Poor &lt;55",$AC$2*0.2%,IF(AND(AB316="Q",AA316&lt;&gt;"Wed"),$AC$2*0.4%,IF(AND(AB316="Q",AA316="Wed"),$AC$2*0.5%,IF(AND(AB316="Ave",U316=100),$AC$2*0.5%,IF(AND(AB316="ave",U316="",N316=1,AG316="Bush"),$AC$2*1%,IF(AND(AB316="ave",U316="",Q316&gt;100),$AC$2*1.3%,IF(AND(AB316="ave",U316=""),$AC$2*1.2%,IF(AND(AB316="Ave",U316=200),$AC$2*1%,IF(AND(AB316="Best",U316=200),$AC$2*1.5%,IF(AND(AB316="Best",U316="",K316&lt;&gt;"Pro Syd"),$AC$2*0.5%,IF(AND(AB316="Best",U316=""),$AC$2*1%,IF(AND(AB316="Best",U316=100,Table1[[#This Row],[State]]="NSW"),$AC$2*0.4%,IF(AND(AB316="Best",U316=100),$AC$2*1%,IF(Table1[[#This Row],[Adj]]="Nat OK",$AC$2*0.5%,"xxx")))))))))))))))</f>
        <v>40</v>
      </c>
      <c r="AD316" s="133" t="str">
        <f t="shared" si="63"/>
        <v/>
      </c>
      <c r="AE316" s="133">
        <f t="shared" si="64"/>
        <v>-40</v>
      </c>
      <c r="AF316" s="133" t="str">
        <f>VLOOKUP(Table1[[#This Row],[Track]],$F$2672:$H$2715,2,FALSE)</f>
        <v>Qld</v>
      </c>
      <c r="AG316" s="133" t="str">
        <f>VLOOKUP(Table1[[#This Row],[Track]],$F$2672:$H$2715,3,FALSE)</f>
        <v>-</v>
      </c>
      <c r="AH316" s="133" t="str">
        <f>IF(Table1[[#This Row],[Date]]&lt;$AH$2,"",IF(Table1[[#This Row],[Date]]&lt;$AH$3,"Edge","Elite Combo"))</f>
        <v/>
      </c>
      <c r="AI316" s="218">
        <f>Table1[[#This Row],[Time]]</f>
        <v>0.58194444444444449</v>
      </c>
      <c r="AJ316" s="219" t="str">
        <f>Table1[[#This Row],[Track]]</f>
        <v>Eagle Farm</v>
      </c>
      <c r="AK316" s="216">
        <f>Table1[[#This Row],[Race ]]</f>
        <v>3</v>
      </c>
      <c r="AL316" s="219">
        <f>Table1[[#This Row],[TAB]]</f>
        <v>4</v>
      </c>
      <c r="AM316" s="219" t="str">
        <f>Table1[[#This Row],[Selection]]</f>
        <v>Brocky</v>
      </c>
      <c r="AN316" s="220" t="str">
        <f>Table1[[#This Row],[Sources]]</f>
        <v>Nat-11</v>
      </c>
      <c r="AO316" s="219">
        <f>Table1[[#This Row],[Scale Bet]]</f>
        <v>40</v>
      </c>
    </row>
    <row r="317" spans="5:41" ht="16.5" customHeight="1" x14ac:dyDescent="0.25">
      <c r="E317" s="185">
        <v>45206</v>
      </c>
      <c r="F317" s="35">
        <v>0.60069444444444442</v>
      </c>
      <c r="G317" s="36" t="s">
        <v>17</v>
      </c>
      <c r="H317" s="36">
        <v>4</v>
      </c>
      <c r="I317" s="36">
        <v>10</v>
      </c>
      <c r="J317" s="36" t="s">
        <v>864</v>
      </c>
      <c r="K317" s="36" t="s">
        <v>13</v>
      </c>
      <c r="L317" s="165">
        <v>13</v>
      </c>
      <c r="M317" s="134">
        <f t="shared" si="52"/>
        <v>13</v>
      </c>
      <c r="N317" s="36">
        <f t="shared" si="53"/>
        <v>1</v>
      </c>
      <c r="O317" s="135" t="str">
        <f t="shared" si="54"/>
        <v>Nat-13</v>
      </c>
      <c r="P317" s="186" t="str">
        <f t="shared" si="55"/>
        <v>OK</v>
      </c>
      <c r="Q317" s="187">
        <f t="shared" si="56"/>
        <v>52</v>
      </c>
      <c r="R317" s="150"/>
      <c r="S317" s="187" t="str">
        <f t="shared" si="57"/>
        <v/>
      </c>
      <c r="T317" s="136" t="str">
        <f t="shared" si="58"/>
        <v>Bandis Boy</v>
      </c>
      <c r="U317" s="137" t="str">
        <f>IF(P317="","",IF(N317=1,"",IF(Q317="","",IF(Q317&lt;=100,100,IF(Table1[[#This Row],[Day]]="Wed",100,200)))))</f>
        <v/>
      </c>
      <c r="V317" s="137" t="str">
        <f t="shared" si="59"/>
        <v/>
      </c>
      <c r="W317" s="137" t="str">
        <f t="shared" si="60"/>
        <v/>
      </c>
      <c r="X317" s="133">
        <f>100</f>
        <v>100</v>
      </c>
      <c r="Y317" s="133" t="str">
        <f t="shared" si="61"/>
        <v/>
      </c>
      <c r="Z317" s="133">
        <f t="shared" si="62"/>
        <v>-100</v>
      </c>
      <c r="AA317" s="134" t="str">
        <f>TEXT(Table1[[#This Row],[Date]],"DDD")</f>
        <v>Sat</v>
      </c>
      <c r="AB317" s="133" t="str">
        <f>IF(OR(G317="Doomben",G317="Eagle Farm"),"Q",IF(AND(Q317&gt;1,Q317&lt;55,Table1[[#This Row],[Source]]="Nat"),"Nat OK",IF(AND(Table1[[#This Row],[Source]]&lt;&gt;"Nat",Q317&lt;55),"Poor &lt;55",IF(OR(G317="Randwick",G317="Flemington",G317="Caulfield",G317="Sandown Lake",G317="Sandown Hill"),"Best","ave"))))</f>
        <v>Nat OK</v>
      </c>
      <c r="AC317" s="133">
        <f>IF(Q317="","",IF(AB317="Poor &lt;55",$AC$2*0.2%,IF(AND(AB317="Q",AA317&lt;&gt;"Wed"),$AC$2*0.4%,IF(AND(AB317="Q",AA317="Wed"),$AC$2*0.5%,IF(AND(AB317="Ave",U317=100),$AC$2*0.5%,IF(AND(AB317="ave",U317="",N317=1,AG317="Bush"),$AC$2*1%,IF(AND(AB317="ave",U317="",Q317&gt;100),$AC$2*1.3%,IF(AND(AB317="ave",U317=""),$AC$2*1.2%,IF(AND(AB317="Ave",U317=200),$AC$2*1%,IF(AND(AB317="Best",U317=200),$AC$2*1.5%,IF(AND(AB317="Best",U317="",K317&lt;&gt;"Pro Syd"),$AC$2*0.5%,IF(AND(AB317="Best",U317=""),$AC$2*1%,IF(AND(AB317="Best",U317=100,Table1[[#This Row],[State]]="NSW"),$AC$2*0.4%,IF(AND(AB317="Best",U317=100),$AC$2*1%,IF(Table1[[#This Row],[Adj]]="Nat OK",$AC$2*0.5%,"xxx")))))))))))))))</f>
        <v>50</v>
      </c>
      <c r="AD317" s="133" t="str">
        <f t="shared" si="63"/>
        <v/>
      </c>
      <c r="AE317" s="133">
        <f t="shared" si="64"/>
        <v>-50</v>
      </c>
      <c r="AF317" s="133" t="str">
        <f>VLOOKUP(Table1[[#This Row],[Track]],$F$2672:$H$2715,2,FALSE)</f>
        <v>NSW</v>
      </c>
      <c r="AG317" s="133" t="str">
        <f>VLOOKUP(Table1[[#This Row],[Track]],$F$2672:$H$2715,3,FALSE)</f>
        <v>-</v>
      </c>
      <c r="AH317" s="133" t="str">
        <f>IF(Table1[[#This Row],[Date]]&lt;$AH$2,"",IF(Table1[[#This Row],[Date]]&lt;$AH$3,"Edge","Elite Combo"))</f>
        <v/>
      </c>
      <c r="AI317" s="218">
        <f>Table1[[#This Row],[Time]]</f>
        <v>0.60069444444444442</v>
      </c>
      <c r="AJ317" s="219" t="str">
        <f>Table1[[#This Row],[Track]]</f>
        <v>Rosehill</v>
      </c>
      <c r="AK317" s="216">
        <f>Table1[[#This Row],[Race ]]</f>
        <v>4</v>
      </c>
      <c r="AL317" s="219">
        <f>Table1[[#This Row],[TAB]]</f>
        <v>10</v>
      </c>
      <c r="AM317" s="219" t="str">
        <f>Table1[[#This Row],[Selection]]</f>
        <v>Bandis Boy</v>
      </c>
      <c r="AN317" s="220" t="str">
        <f>Table1[[#This Row],[Sources]]</f>
        <v>Nat-13</v>
      </c>
      <c r="AO317" s="219">
        <f>Table1[[#This Row],[Scale Bet]]</f>
        <v>50</v>
      </c>
    </row>
    <row r="318" spans="5:41" ht="16.5" customHeight="1" x14ac:dyDescent="0.25">
      <c r="E318" s="185">
        <v>45206</v>
      </c>
      <c r="F318" s="35">
        <v>0.60069444444444442</v>
      </c>
      <c r="G318" s="36" t="s">
        <v>17</v>
      </c>
      <c r="H318" s="36">
        <v>4</v>
      </c>
      <c r="I318" s="36">
        <v>12</v>
      </c>
      <c r="J318" s="36" t="s">
        <v>751</v>
      </c>
      <c r="K318" s="36" t="s">
        <v>60</v>
      </c>
      <c r="L318" s="165">
        <v>15</v>
      </c>
      <c r="M318" s="134">
        <f t="shared" si="52"/>
        <v>15</v>
      </c>
      <c r="N318" s="36">
        <f t="shared" si="53"/>
        <v>1</v>
      </c>
      <c r="O318" s="135" t="str">
        <f t="shared" si="54"/>
        <v>Pro Syd-15</v>
      </c>
      <c r="P318" s="186" t="str">
        <f t="shared" si="55"/>
        <v>OK</v>
      </c>
      <c r="Q318" s="187">
        <f t="shared" si="56"/>
        <v>60</v>
      </c>
      <c r="R318" s="150">
        <v>3.6</v>
      </c>
      <c r="S318" s="187">
        <f t="shared" si="57"/>
        <v>216</v>
      </c>
      <c r="T318" s="136" t="str">
        <f t="shared" si="58"/>
        <v>Stanislaus</v>
      </c>
      <c r="U318" s="137" t="str">
        <f>IF(P318="","",IF(N318=1,"",IF(Q318="","",IF(Q318&lt;=100,100,IF(Table1[[#This Row],[Day]]="Wed",100,200)))))</f>
        <v/>
      </c>
      <c r="V318" s="137" t="str">
        <f t="shared" si="59"/>
        <v/>
      </c>
      <c r="W318" s="137" t="str">
        <f t="shared" si="60"/>
        <v/>
      </c>
      <c r="X318" s="133">
        <f>100</f>
        <v>100</v>
      </c>
      <c r="Y318" s="133">
        <f t="shared" si="61"/>
        <v>360</v>
      </c>
      <c r="Z318" s="133">
        <f t="shared" si="62"/>
        <v>260</v>
      </c>
      <c r="AA318" s="134" t="str">
        <f>TEXT(Table1[[#This Row],[Date]],"DDD")</f>
        <v>Sat</v>
      </c>
      <c r="AB318" s="133" t="str">
        <f>IF(OR(G318="Doomben",G318="Eagle Farm"),"Q",IF(AND(Q318&gt;1,Q318&lt;55,Table1[[#This Row],[Source]]="Nat"),"Nat OK",IF(AND(Table1[[#This Row],[Source]]&lt;&gt;"Nat",Q318&lt;55),"Poor &lt;55",IF(OR(G318="Randwick",G318="Flemington",G318="Caulfield",G318="Sandown Lake",G318="Sandown Hill"),"Best","ave"))))</f>
        <v>ave</v>
      </c>
      <c r="AC318" s="133">
        <f>IF(Q318="","",IF(AB318="Poor &lt;55",$AC$2*0.2%,IF(AND(AB318="Q",AA318&lt;&gt;"Wed"),$AC$2*0.4%,IF(AND(AB318="Q",AA318="Wed"),$AC$2*0.5%,IF(AND(AB318="Ave",U318=100),$AC$2*0.5%,IF(AND(AB318="ave",U318="",N318=1,AG318="Bush"),$AC$2*1%,IF(AND(AB318="ave",U318="",Q318&gt;100),$AC$2*1.3%,IF(AND(AB318="ave",U318=""),$AC$2*1.2%,IF(AND(AB318="Ave",U318=200),$AC$2*1%,IF(AND(AB318="Best",U318=200),$AC$2*1.5%,IF(AND(AB318="Best",U318="",K318&lt;&gt;"Pro Syd"),$AC$2*0.5%,IF(AND(AB318="Best",U318=""),$AC$2*1%,IF(AND(AB318="Best",U318=100,Table1[[#This Row],[State]]="NSW"),$AC$2*0.4%,IF(AND(AB318="Best",U318=100),$AC$2*1%,IF(Table1[[#This Row],[Adj]]="Nat OK",$AC$2*0.5%,"xxx")))))))))))))))</f>
        <v>120</v>
      </c>
      <c r="AD318" s="133">
        <f t="shared" si="63"/>
        <v>432</v>
      </c>
      <c r="AE318" s="133">
        <f t="shared" si="64"/>
        <v>312</v>
      </c>
      <c r="AF318" s="133" t="str">
        <f>VLOOKUP(Table1[[#This Row],[Track]],$F$2672:$H$2715,2,FALSE)</f>
        <v>NSW</v>
      </c>
      <c r="AG318" s="133" t="str">
        <f>VLOOKUP(Table1[[#This Row],[Track]],$F$2672:$H$2715,3,FALSE)</f>
        <v>-</v>
      </c>
      <c r="AH318" s="133" t="str">
        <f>IF(Table1[[#This Row],[Date]]&lt;$AH$2,"",IF(Table1[[#This Row],[Date]]&lt;$AH$3,"Edge","Elite Combo"))</f>
        <v/>
      </c>
      <c r="AI318" s="218">
        <f>Table1[[#This Row],[Time]]</f>
        <v>0.60069444444444442</v>
      </c>
      <c r="AJ318" s="219" t="str">
        <f>Table1[[#This Row],[Track]]</f>
        <v>Rosehill</v>
      </c>
      <c r="AK318" s="216">
        <f>Table1[[#This Row],[Race ]]</f>
        <v>4</v>
      </c>
      <c r="AL318" s="219">
        <f>Table1[[#This Row],[TAB]]</f>
        <v>12</v>
      </c>
      <c r="AM318" s="219" t="str">
        <f>Table1[[#This Row],[Selection]]</f>
        <v>Stanislaus</v>
      </c>
      <c r="AN318" s="220" t="str">
        <f>Table1[[#This Row],[Sources]]</f>
        <v>Pro Syd-15</v>
      </c>
      <c r="AO318" s="219">
        <f>Table1[[#This Row],[Scale Bet]]</f>
        <v>120</v>
      </c>
    </row>
    <row r="319" spans="5:41" ht="16.5" customHeight="1" x14ac:dyDescent="0.25">
      <c r="E319" s="185">
        <v>45206</v>
      </c>
      <c r="F319" s="35">
        <v>0.60069444444444442</v>
      </c>
      <c r="G319" s="36" t="s">
        <v>17</v>
      </c>
      <c r="H319" s="36">
        <v>4</v>
      </c>
      <c r="I319" s="36">
        <v>4</v>
      </c>
      <c r="J319" s="36" t="s">
        <v>1048</v>
      </c>
      <c r="K319" s="36" t="s">
        <v>60</v>
      </c>
      <c r="L319" s="165">
        <v>10</v>
      </c>
      <c r="M319" s="134">
        <f t="shared" si="52"/>
        <v>10</v>
      </c>
      <c r="N319" s="36">
        <f t="shared" si="53"/>
        <v>1</v>
      </c>
      <c r="O319" s="135" t="str">
        <f t="shared" si="54"/>
        <v>Pro Syd-10</v>
      </c>
      <c r="P319" s="186" t="str">
        <f t="shared" si="55"/>
        <v>OK</v>
      </c>
      <c r="Q319" s="187">
        <f t="shared" si="56"/>
        <v>40</v>
      </c>
      <c r="R319" s="150"/>
      <c r="S319" s="187" t="str">
        <f t="shared" si="57"/>
        <v/>
      </c>
      <c r="T319" s="136" t="str">
        <f t="shared" si="58"/>
        <v>Way To The Stars</v>
      </c>
      <c r="U319" s="137" t="str">
        <f>IF(P319="","",IF(N319=1,"",IF(Q319="","",IF(Q319&lt;=100,100,IF(Table1[[#This Row],[Day]]="Wed",100,200)))))</f>
        <v/>
      </c>
      <c r="V319" s="137" t="str">
        <f t="shared" si="59"/>
        <v/>
      </c>
      <c r="W319" s="137" t="str">
        <f t="shared" si="60"/>
        <v/>
      </c>
      <c r="X319" s="133">
        <f>100</f>
        <v>100</v>
      </c>
      <c r="Y319" s="133" t="str">
        <f t="shared" si="61"/>
        <v/>
      </c>
      <c r="Z319" s="133">
        <f t="shared" si="62"/>
        <v>-100</v>
      </c>
      <c r="AA319" s="134" t="str">
        <f>TEXT(Table1[[#This Row],[Date]],"DDD")</f>
        <v>Sat</v>
      </c>
      <c r="AB319" s="133" t="str">
        <f>IF(OR(G319="Doomben",G319="Eagle Farm"),"Q",IF(AND(Q319&gt;1,Q319&lt;55,Table1[[#This Row],[Source]]="Nat"),"Nat OK",IF(AND(Table1[[#This Row],[Source]]&lt;&gt;"Nat",Q319&lt;55),"Poor &lt;55",IF(OR(G319="Randwick",G319="Flemington",G319="Caulfield",G319="Sandown Lake",G319="Sandown Hill"),"Best","ave"))))</f>
        <v>Poor &lt;55</v>
      </c>
      <c r="AC319" s="133">
        <f>IF(Q319="","",IF(AB319="Poor &lt;55",$AC$2*0.2%,IF(AND(AB319="Q",AA319&lt;&gt;"Wed"),$AC$2*0.4%,IF(AND(AB319="Q",AA319="Wed"),$AC$2*0.5%,IF(AND(AB319="Ave",U319=100),$AC$2*0.5%,IF(AND(AB319="ave",U319="",N319=1,AG319="Bush"),$AC$2*1%,IF(AND(AB319="ave",U319="",Q319&gt;100),$AC$2*1.3%,IF(AND(AB319="ave",U319=""),$AC$2*1.2%,IF(AND(AB319="Ave",U319=200),$AC$2*1%,IF(AND(AB319="Best",U319=200),$AC$2*1.5%,IF(AND(AB319="Best",U319="",K319&lt;&gt;"Pro Syd"),$AC$2*0.5%,IF(AND(AB319="Best",U319=""),$AC$2*1%,IF(AND(AB319="Best",U319=100,Table1[[#This Row],[State]]="NSW"),$AC$2*0.4%,IF(AND(AB319="Best",U319=100),$AC$2*1%,IF(Table1[[#This Row],[Adj]]="Nat OK",$AC$2*0.5%,"xxx")))))))))))))))</f>
        <v>20</v>
      </c>
      <c r="AD319" s="133" t="str">
        <f t="shared" si="63"/>
        <v/>
      </c>
      <c r="AE319" s="133">
        <f t="shared" si="64"/>
        <v>-20</v>
      </c>
      <c r="AF319" s="133" t="str">
        <f>VLOOKUP(Table1[[#This Row],[Track]],$F$2672:$H$2715,2,FALSE)</f>
        <v>NSW</v>
      </c>
      <c r="AG319" s="133" t="str">
        <f>VLOOKUP(Table1[[#This Row],[Track]],$F$2672:$H$2715,3,FALSE)</f>
        <v>-</v>
      </c>
      <c r="AH319" s="133" t="str">
        <f>IF(Table1[[#This Row],[Date]]&lt;$AH$2,"",IF(Table1[[#This Row],[Date]]&lt;$AH$3,"Edge","Elite Combo"))</f>
        <v/>
      </c>
      <c r="AI319" s="218">
        <f>Table1[[#This Row],[Time]]</f>
        <v>0.60069444444444442</v>
      </c>
      <c r="AJ319" s="219" t="str">
        <f>Table1[[#This Row],[Track]]</f>
        <v>Rosehill</v>
      </c>
      <c r="AK319" s="216">
        <f>Table1[[#This Row],[Race ]]</f>
        <v>4</v>
      </c>
      <c r="AL319" s="219">
        <f>Table1[[#This Row],[TAB]]</f>
        <v>4</v>
      </c>
      <c r="AM319" s="219" t="str">
        <f>Table1[[#This Row],[Selection]]</f>
        <v>Way To The Stars</v>
      </c>
      <c r="AN319" s="220" t="str">
        <f>Table1[[#This Row],[Sources]]</f>
        <v>Pro Syd-10</v>
      </c>
      <c r="AO319" s="219">
        <f>Table1[[#This Row],[Scale Bet]]</f>
        <v>20</v>
      </c>
    </row>
    <row r="320" spans="5:41" ht="16.5" customHeight="1" x14ac:dyDescent="0.25">
      <c r="E320" s="185">
        <v>45206</v>
      </c>
      <c r="F320" s="35">
        <v>0.625</v>
      </c>
      <c r="G320" s="36" t="s">
        <v>17</v>
      </c>
      <c r="H320" s="36">
        <v>5</v>
      </c>
      <c r="I320" s="36">
        <v>3</v>
      </c>
      <c r="J320" s="36" t="s">
        <v>639</v>
      </c>
      <c r="K320" s="36" t="s">
        <v>1</v>
      </c>
      <c r="L320" s="165">
        <v>10</v>
      </c>
      <c r="M320" s="134">
        <f t="shared" si="52"/>
        <v>10</v>
      </c>
      <c r="N320" s="36">
        <f t="shared" si="53"/>
        <v>1</v>
      </c>
      <c r="O320" s="135" t="str">
        <f t="shared" si="54"/>
        <v>E4-10</v>
      </c>
      <c r="P320" s="186" t="str">
        <f t="shared" si="55"/>
        <v>OK</v>
      </c>
      <c r="Q320" s="187">
        <f t="shared" si="56"/>
        <v>40</v>
      </c>
      <c r="R320" s="150"/>
      <c r="S320" s="187" t="str">
        <f t="shared" si="57"/>
        <v/>
      </c>
      <c r="T320" s="136" t="str">
        <f t="shared" si="58"/>
        <v>Ozzmosis</v>
      </c>
      <c r="U320" s="137" t="str">
        <f>IF(P320="","",IF(N320=1,"",IF(Q320="","",IF(Q320&lt;=100,100,IF(Table1[[#This Row],[Day]]="Wed",100,200)))))</f>
        <v/>
      </c>
      <c r="V320" s="137" t="str">
        <f t="shared" si="59"/>
        <v/>
      </c>
      <c r="W320" s="137" t="str">
        <f t="shared" si="60"/>
        <v/>
      </c>
      <c r="X320" s="133">
        <f>100</f>
        <v>100</v>
      </c>
      <c r="Y320" s="133" t="str">
        <f t="shared" si="61"/>
        <v/>
      </c>
      <c r="Z320" s="133">
        <f t="shared" si="62"/>
        <v>-100</v>
      </c>
      <c r="AA320" s="134" t="str">
        <f>TEXT(Table1[[#This Row],[Date]],"DDD")</f>
        <v>Sat</v>
      </c>
      <c r="AB320" s="133" t="str">
        <f>IF(OR(G320="Doomben",G320="Eagle Farm"),"Q",IF(AND(Q320&gt;1,Q320&lt;55,Table1[[#This Row],[Source]]="Nat"),"Nat OK",IF(AND(Table1[[#This Row],[Source]]&lt;&gt;"Nat",Q320&lt;55),"Poor &lt;55",IF(OR(G320="Randwick",G320="Flemington",G320="Caulfield",G320="Sandown Lake",G320="Sandown Hill"),"Best","ave"))))</f>
        <v>Poor &lt;55</v>
      </c>
      <c r="AC320" s="133">
        <f>IF(Q320="","",IF(AB320="Poor &lt;55",$AC$2*0.2%,IF(AND(AB320="Q",AA320&lt;&gt;"Wed"),$AC$2*0.4%,IF(AND(AB320="Q",AA320="Wed"),$AC$2*0.5%,IF(AND(AB320="Ave",U320=100),$AC$2*0.5%,IF(AND(AB320="ave",U320="",N320=1,AG320="Bush"),$AC$2*1%,IF(AND(AB320="ave",U320="",Q320&gt;100),$AC$2*1.3%,IF(AND(AB320="ave",U320=""),$AC$2*1.2%,IF(AND(AB320="Ave",U320=200),$AC$2*1%,IF(AND(AB320="Best",U320=200),$AC$2*1.5%,IF(AND(AB320="Best",U320="",K320&lt;&gt;"Pro Syd"),$AC$2*0.5%,IF(AND(AB320="Best",U320=""),$AC$2*1%,IF(AND(AB320="Best",U320=100,Table1[[#This Row],[State]]="NSW"),$AC$2*0.4%,IF(AND(AB320="Best",U320=100),$AC$2*1%,IF(Table1[[#This Row],[Adj]]="Nat OK",$AC$2*0.5%,"xxx")))))))))))))))</f>
        <v>20</v>
      </c>
      <c r="AD320" s="133" t="str">
        <f t="shared" si="63"/>
        <v/>
      </c>
      <c r="AE320" s="133">
        <f t="shared" si="64"/>
        <v>-20</v>
      </c>
      <c r="AF320" s="133" t="str">
        <f>VLOOKUP(Table1[[#This Row],[Track]],$F$2672:$H$2715,2,FALSE)</f>
        <v>NSW</v>
      </c>
      <c r="AG320" s="133" t="str">
        <f>VLOOKUP(Table1[[#This Row],[Track]],$F$2672:$H$2715,3,FALSE)</f>
        <v>-</v>
      </c>
      <c r="AH320" s="133" t="str">
        <f>IF(Table1[[#This Row],[Date]]&lt;$AH$2,"",IF(Table1[[#This Row],[Date]]&lt;$AH$3,"Edge","Elite Combo"))</f>
        <v/>
      </c>
      <c r="AI320" s="218">
        <f>Table1[[#This Row],[Time]]</f>
        <v>0.625</v>
      </c>
      <c r="AJ320" s="219" t="str">
        <f>Table1[[#This Row],[Track]]</f>
        <v>Rosehill</v>
      </c>
      <c r="AK320" s="216">
        <f>Table1[[#This Row],[Race ]]</f>
        <v>5</v>
      </c>
      <c r="AL320" s="219">
        <f>Table1[[#This Row],[TAB]]</f>
        <v>3</v>
      </c>
      <c r="AM320" s="219" t="str">
        <f>Table1[[#This Row],[Selection]]</f>
        <v>Ozzmosis</v>
      </c>
      <c r="AN320" s="220" t="str">
        <f>Table1[[#This Row],[Sources]]</f>
        <v>E4-10</v>
      </c>
      <c r="AO320" s="219">
        <f>Table1[[#This Row],[Scale Bet]]</f>
        <v>20</v>
      </c>
    </row>
    <row r="321" spans="5:41" ht="16.5" customHeight="1" x14ac:dyDescent="0.25">
      <c r="E321" s="185">
        <v>45206</v>
      </c>
      <c r="F321" s="35">
        <v>0.63055555555555554</v>
      </c>
      <c r="G321" s="36" t="s">
        <v>28</v>
      </c>
      <c r="H321" s="36">
        <v>5</v>
      </c>
      <c r="I321" s="36">
        <v>5</v>
      </c>
      <c r="J321" s="36" t="s">
        <v>865</v>
      </c>
      <c r="K321" s="36" t="s">
        <v>13</v>
      </c>
      <c r="L321" s="165">
        <v>11</v>
      </c>
      <c r="M321" s="134">
        <f t="shared" si="52"/>
        <v>11</v>
      </c>
      <c r="N321" s="36">
        <f t="shared" si="53"/>
        <v>1</v>
      </c>
      <c r="O321" s="135" t="str">
        <f t="shared" si="54"/>
        <v>Nat-11</v>
      </c>
      <c r="P321" s="186" t="str">
        <f t="shared" si="55"/>
        <v/>
      </c>
      <c r="Q321" s="187">
        <f t="shared" si="56"/>
        <v>44</v>
      </c>
      <c r="R321" s="150"/>
      <c r="S321" s="187" t="str">
        <f t="shared" si="57"/>
        <v/>
      </c>
      <c r="T321" s="136" t="str">
        <f t="shared" si="58"/>
        <v>Kronenbourg</v>
      </c>
      <c r="U321" s="137" t="str">
        <f>IF(P321="","",IF(N321=1,"",IF(Q321="","",IF(Q321&lt;=100,100,IF(Table1[[#This Row],[Day]]="Wed",100,200)))))</f>
        <v/>
      </c>
      <c r="V321" s="137" t="str">
        <f t="shared" si="59"/>
        <v/>
      </c>
      <c r="W321" s="137" t="str">
        <f t="shared" si="60"/>
        <v/>
      </c>
      <c r="X321" s="133">
        <f>100</f>
        <v>100</v>
      </c>
      <c r="Y321" s="133" t="str">
        <f t="shared" si="61"/>
        <v/>
      </c>
      <c r="Z321" s="133">
        <f t="shared" si="62"/>
        <v>-100</v>
      </c>
      <c r="AA321" s="134" t="str">
        <f>TEXT(Table1[[#This Row],[Date]],"DDD")</f>
        <v>Sat</v>
      </c>
      <c r="AB321" s="133" t="str">
        <f>IF(OR(G321="Doomben",G321="Eagle Farm"),"Q",IF(AND(Q321&gt;1,Q321&lt;55,Table1[[#This Row],[Source]]="Nat"),"Nat OK",IF(AND(Table1[[#This Row],[Source]]&lt;&gt;"Nat",Q321&lt;55),"Poor &lt;55",IF(OR(G321="Randwick",G321="Flemington",G321="Caulfield",G321="Sandown Lake",G321="Sandown Hill"),"Best","ave"))))</f>
        <v>Q</v>
      </c>
      <c r="AC321" s="133">
        <f>IF(Q321="","",IF(AB321="Poor &lt;55",$AC$2*0.2%,IF(AND(AB321="Q",AA321&lt;&gt;"Wed"),$AC$2*0.4%,IF(AND(AB321="Q",AA321="Wed"),$AC$2*0.5%,IF(AND(AB321="Ave",U321=100),$AC$2*0.5%,IF(AND(AB321="ave",U321="",N321=1,AG321="Bush"),$AC$2*1%,IF(AND(AB321="ave",U321="",Q321&gt;100),$AC$2*1.3%,IF(AND(AB321="ave",U321=""),$AC$2*1.2%,IF(AND(AB321="Ave",U321=200),$AC$2*1%,IF(AND(AB321="Best",U321=200),$AC$2*1.5%,IF(AND(AB321="Best",U321="",K321&lt;&gt;"Pro Syd"),$AC$2*0.5%,IF(AND(AB321="Best",U321=""),$AC$2*1%,IF(AND(AB321="Best",U321=100,Table1[[#This Row],[State]]="NSW"),$AC$2*0.4%,IF(AND(AB321="Best",U321=100),$AC$2*1%,IF(Table1[[#This Row],[Adj]]="Nat OK",$AC$2*0.5%,"xxx")))))))))))))))</f>
        <v>40</v>
      </c>
      <c r="AD321" s="133" t="str">
        <f t="shared" si="63"/>
        <v/>
      </c>
      <c r="AE321" s="133">
        <f t="shared" si="64"/>
        <v>-40</v>
      </c>
      <c r="AF321" s="133" t="str">
        <f>VLOOKUP(Table1[[#This Row],[Track]],$F$2672:$H$2715,2,FALSE)</f>
        <v>Qld</v>
      </c>
      <c r="AG321" s="133" t="str">
        <f>VLOOKUP(Table1[[#This Row],[Track]],$F$2672:$H$2715,3,FALSE)</f>
        <v>-</v>
      </c>
      <c r="AH321" s="133" t="str">
        <f>IF(Table1[[#This Row],[Date]]&lt;$AH$2,"",IF(Table1[[#This Row],[Date]]&lt;$AH$3,"Edge","Elite Combo"))</f>
        <v/>
      </c>
      <c r="AI321" s="218">
        <f>Table1[[#This Row],[Time]]</f>
        <v>0.63055555555555554</v>
      </c>
      <c r="AJ321" s="219" t="str">
        <f>Table1[[#This Row],[Track]]</f>
        <v>Eagle Farm</v>
      </c>
      <c r="AK321" s="216">
        <f>Table1[[#This Row],[Race ]]</f>
        <v>5</v>
      </c>
      <c r="AL321" s="219">
        <f>Table1[[#This Row],[TAB]]</f>
        <v>5</v>
      </c>
      <c r="AM321" s="219" t="str">
        <f>Table1[[#This Row],[Selection]]</f>
        <v>Kronenbourg</v>
      </c>
      <c r="AN321" s="220" t="str">
        <f>Table1[[#This Row],[Sources]]</f>
        <v>Nat-11</v>
      </c>
      <c r="AO321" s="219">
        <f>Table1[[#This Row],[Scale Bet]]</f>
        <v>40</v>
      </c>
    </row>
    <row r="322" spans="5:41" ht="16.5" customHeight="1" x14ac:dyDescent="0.25">
      <c r="E322" s="185">
        <v>45206</v>
      </c>
      <c r="F322" s="35">
        <v>0.63541666666666663</v>
      </c>
      <c r="G322" s="36" t="s">
        <v>157</v>
      </c>
      <c r="H322" s="36">
        <v>6</v>
      </c>
      <c r="I322" s="36">
        <v>10</v>
      </c>
      <c r="J322" s="36" t="s">
        <v>829</v>
      </c>
      <c r="K322" s="36" t="s">
        <v>40</v>
      </c>
      <c r="L322" s="165">
        <v>12</v>
      </c>
      <c r="M322" s="134">
        <f t="shared" si="52"/>
        <v>25</v>
      </c>
      <c r="N322" s="36">
        <f t="shared" si="53"/>
        <v>2</v>
      </c>
      <c r="O322" s="135" t="str">
        <f t="shared" si="54"/>
        <v>Edge-12/Pro Mel-13</v>
      </c>
      <c r="P322" s="186" t="str">
        <f t="shared" si="55"/>
        <v>OK</v>
      </c>
      <c r="Q322" s="187">
        <f t="shared" si="56"/>
        <v>100</v>
      </c>
      <c r="R322" s="150">
        <v>7</v>
      </c>
      <c r="S322" s="187">
        <f t="shared" si="57"/>
        <v>700</v>
      </c>
      <c r="T322" s="136" t="str">
        <f t="shared" si="58"/>
        <v>Life Lessons</v>
      </c>
      <c r="U322" s="137">
        <f>IF(P322="","",IF(N322=1,"",IF(Q322="","",IF(Q322&lt;=100,100,IF(Table1[[#This Row],[Day]]="Wed",100,200)))))</f>
        <v>100</v>
      </c>
      <c r="V322" s="137">
        <f t="shared" si="59"/>
        <v>700</v>
      </c>
      <c r="W322" s="137">
        <f t="shared" si="60"/>
        <v>600</v>
      </c>
      <c r="X322" s="133">
        <f>100</f>
        <v>100</v>
      </c>
      <c r="Y322" s="133">
        <f t="shared" si="61"/>
        <v>700</v>
      </c>
      <c r="Z322" s="133">
        <f t="shared" si="62"/>
        <v>600</v>
      </c>
      <c r="AA322" s="134" t="str">
        <f>TEXT(Table1[[#This Row],[Date]],"DDD")</f>
        <v>Sat</v>
      </c>
      <c r="AB322" s="133" t="str">
        <f>IF(OR(G322="Doomben",G322="Eagle Farm"),"Q",IF(AND(Q322&gt;1,Q322&lt;55,Table1[[#This Row],[Source]]="Nat"),"Nat OK",IF(AND(Table1[[#This Row],[Source]]&lt;&gt;"Nat",Q322&lt;55),"Poor &lt;55",IF(OR(G322="Randwick",G322="Flemington",G322="Caulfield",G322="Sandown Lake",G322="Sandown Hill"),"Best","ave"))))</f>
        <v>Best</v>
      </c>
      <c r="AC322" s="133">
        <f>IF(Q322="","",IF(AB322="Poor &lt;55",$AC$2*0.2%,IF(AND(AB322="Q",AA322&lt;&gt;"Wed"),$AC$2*0.4%,IF(AND(AB322="Q",AA322="Wed"),$AC$2*0.5%,IF(AND(AB322="Ave",U322=100),$AC$2*0.5%,IF(AND(AB322="ave",U322="",N322=1,AG322="Bush"),$AC$2*1%,IF(AND(AB322="ave",U322="",Q322&gt;100),$AC$2*1.3%,IF(AND(AB322="ave",U322=""),$AC$2*1.2%,IF(AND(AB322="Ave",U322=200),$AC$2*1%,IF(AND(AB322="Best",U322=200),$AC$2*1.5%,IF(AND(AB322="Best",U322="",K322&lt;&gt;"Pro Syd"),$AC$2*0.5%,IF(AND(AB322="Best",U322=""),$AC$2*1%,IF(AND(AB322="Best",U322=100,Table1[[#This Row],[State]]="NSW"),$AC$2*0.4%,IF(AND(AB322="Best",U322=100),$AC$2*1%,IF(Table1[[#This Row],[Adj]]="Nat OK",$AC$2*0.5%,"xxx")))))))))))))))</f>
        <v>100</v>
      </c>
      <c r="AD322" s="133">
        <f t="shared" si="63"/>
        <v>700</v>
      </c>
      <c r="AE322" s="133">
        <f t="shared" si="64"/>
        <v>600</v>
      </c>
      <c r="AF322" s="133" t="str">
        <f>VLOOKUP(Table1[[#This Row],[Track]],$F$2672:$H$2715,2,FALSE)</f>
        <v>Vic</v>
      </c>
      <c r="AG322" s="133" t="str">
        <f>VLOOKUP(Table1[[#This Row],[Track]],$F$2672:$H$2715,3,FALSE)</f>
        <v>-</v>
      </c>
      <c r="AH322" s="133" t="str">
        <f>IF(Table1[[#This Row],[Date]]&lt;$AH$2,"",IF(Table1[[#This Row],[Date]]&lt;$AH$3,"Edge","Elite Combo"))</f>
        <v/>
      </c>
      <c r="AI322" s="218">
        <f>Table1[[#This Row],[Time]]</f>
        <v>0.63541666666666663</v>
      </c>
      <c r="AJ322" s="219" t="str">
        <f>Table1[[#This Row],[Track]]</f>
        <v>Flemington</v>
      </c>
      <c r="AK322" s="216">
        <f>Table1[[#This Row],[Race ]]</f>
        <v>6</v>
      </c>
      <c r="AL322" s="219">
        <f>Table1[[#This Row],[TAB]]</f>
        <v>10</v>
      </c>
      <c r="AM322" s="219" t="str">
        <f>Table1[[#This Row],[Selection]]</f>
        <v>Life Lessons</v>
      </c>
      <c r="AN322" s="220" t="str">
        <f>Table1[[#This Row],[Sources]]</f>
        <v>Edge-12/Pro Mel-13</v>
      </c>
      <c r="AO322" s="219">
        <f>Table1[[#This Row],[Scale Bet]]</f>
        <v>100</v>
      </c>
    </row>
    <row r="323" spans="5:41" ht="16.5" customHeight="1" x14ac:dyDescent="0.25">
      <c r="E323" s="185">
        <v>45206</v>
      </c>
      <c r="F323" s="35">
        <v>0.63541666666666663</v>
      </c>
      <c r="G323" s="36" t="s">
        <v>157</v>
      </c>
      <c r="H323" s="36">
        <v>6</v>
      </c>
      <c r="I323" s="36">
        <v>10</v>
      </c>
      <c r="J323" s="36" t="s">
        <v>829</v>
      </c>
      <c r="K323" s="36" t="s">
        <v>18</v>
      </c>
      <c r="L323" s="165">
        <v>13</v>
      </c>
      <c r="M323" s="134" t="str">
        <f t="shared" si="52"/>
        <v/>
      </c>
      <c r="N323" s="36" t="str">
        <f t="shared" si="53"/>
        <v/>
      </c>
      <c r="O323" s="135" t="str">
        <f t="shared" si="54"/>
        <v/>
      </c>
      <c r="P323" s="186" t="str">
        <f t="shared" si="55"/>
        <v>OK</v>
      </c>
      <c r="Q323" s="187" t="str">
        <f t="shared" si="56"/>
        <v/>
      </c>
      <c r="R323" s="150">
        <v>7</v>
      </c>
      <c r="S323" s="187" t="str">
        <f t="shared" si="57"/>
        <v/>
      </c>
      <c r="T323" s="136" t="str">
        <f t="shared" si="58"/>
        <v>Life Lessons</v>
      </c>
      <c r="U323" s="137" t="str">
        <f>IF(P323="","",IF(N323=1,"",IF(Q323="","",IF(Q323&lt;=100,100,IF(Table1[[#This Row],[Day]]="Wed",100,200)))))</f>
        <v/>
      </c>
      <c r="V323" s="137" t="str">
        <f t="shared" si="59"/>
        <v/>
      </c>
      <c r="W323" s="137" t="str">
        <f t="shared" si="60"/>
        <v/>
      </c>
      <c r="X323" s="133">
        <f>100</f>
        <v>100</v>
      </c>
      <c r="Y323" s="133">
        <f t="shared" si="61"/>
        <v>700</v>
      </c>
      <c r="Z323" s="133">
        <f t="shared" si="62"/>
        <v>600</v>
      </c>
      <c r="AA323" s="134" t="str">
        <f>TEXT(Table1[[#This Row],[Date]],"DDD")</f>
        <v>Sat</v>
      </c>
      <c r="AB323" s="133" t="str">
        <f>IF(OR(G323="Doomben",G323="Eagle Farm"),"Q",IF(AND(Q323&gt;1,Q323&lt;55,Table1[[#This Row],[Source]]="Nat"),"Nat OK",IF(AND(Table1[[#This Row],[Source]]&lt;&gt;"Nat",Q323&lt;55),"Poor &lt;55",IF(OR(G323="Randwick",G323="Flemington",G323="Caulfield",G323="Sandown Lake",G323="Sandown Hill"),"Best","ave"))))</f>
        <v>Best</v>
      </c>
      <c r="AC323" s="133" t="str">
        <f>IF(Q323="","",IF(AB323="Poor &lt;55",$AC$2*0.2%,IF(AND(AB323="Q",AA323&lt;&gt;"Wed"),$AC$2*0.4%,IF(AND(AB323="Q",AA323="Wed"),$AC$2*0.5%,IF(AND(AB323="Ave",U323=100),$AC$2*0.5%,IF(AND(AB323="ave",U323="",N323=1,AG323="Bush"),$AC$2*1%,IF(AND(AB323="ave",U323="",Q323&gt;100),$AC$2*1.3%,IF(AND(AB323="ave",U323=""),$AC$2*1.2%,IF(AND(AB323="Ave",U323=200),$AC$2*1%,IF(AND(AB323="Best",U323=200),$AC$2*1.5%,IF(AND(AB323="Best",U323="",K323&lt;&gt;"Pro Syd"),$AC$2*0.5%,IF(AND(AB323="Best",U323=""),$AC$2*1%,IF(AND(AB323="Best",U323=100,Table1[[#This Row],[State]]="NSW"),$AC$2*0.4%,IF(AND(AB323="Best",U323=100),$AC$2*1%,IF(Table1[[#This Row],[Adj]]="Nat OK",$AC$2*0.5%,"xxx")))))))))))))))</f>
        <v/>
      </c>
      <c r="AD323" s="133" t="str">
        <f t="shared" si="63"/>
        <v/>
      </c>
      <c r="AE323" s="133" t="str">
        <f t="shared" si="64"/>
        <v/>
      </c>
      <c r="AF323" s="133" t="str">
        <f>VLOOKUP(Table1[[#This Row],[Track]],$F$2672:$H$2715,2,FALSE)</f>
        <v>Vic</v>
      </c>
      <c r="AG323" s="133" t="str">
        <f>VLOOKUP(Table1[[#This Row],[Track]],$F$2672:$H$2715,3,FALSE)</f>
        <v>-</v>
      </c>
      <c r="AH323" s="133" t="str">
        <f>IF(Table1[[#This Row],[Date]]&lt;$AH$2,"",IF(Table1[[#This Row],[Date]]&lt;$AH$3,"Edge","Elite Combo"))</f>
        <v/>
      </c>
      <c r="AI323" s="218">
        <f>Table1[[#This Row],[Time]]</f>
        <v>0.63541666666666663</v>
      </c>
      <c r="AJ323" s="219" t="str">
        <f>Table1[[#This Row],[Track]]</f>
        <v>Flemington</v>
      </c>
      <c r="AK323" s="216">
        <f>Table1[[#This Row],[Race ]]</f>
        <v>6</v>
      </c>
      <c r="AL323" s="219">
        <f>Table1[[#This Row],[TAB]]</f>
        <v>10</v>
      </c>
      <c r="AM323" s="219" t="str">
        <f>Table1[[#This Row],[Selection]]</f>
        <v>Life Lessons</v>
      </c>
      <c r="AN323" s="220" t="str">
        <f>Table1[[#This Row],[Sources]]</f>
        <v/>
      </c>
      <c r="AO323" s="219" t="str">
        <f>Table1[[#This Row],[Scale Bet]]</f>
        <v/>
      </c>
    </row>
    <row r="324" spans="5:41" ht="16.5" customHeight="1" x14ac:dyDescent="0.25">
      <c r="E324" s="185">
        <v>45206</v>
      </c>
      <c r="F324" s="35">
        <v>0.67361111111111116</v>
      </c>
      <c r="G324" s="36" t="s">
        <v>17</v>
      </c>
      <c r="H324" s="36">
        <v>7</v>
      </c>
      <c r="I324" s="36">
        <v>11</v>
      </c>
      <c r="J324" s="36" t="s">
        <v>866</v>
      </c>
      <c r="K324" s="36" t="s">
        <v>40</v>
      </c>
      <c r="L324" s="165">
        <v>15</v>
      </c>
      <c r="M324" s="134">
        <f t="shared" si="52"/>
        <v>30</v>
      </c>
      <c r="N324" s="36">
        <f t="shared" si="53"/>
        <v>2</v>
      </c>
      <c r="O324" s="135" t="str">
        <f t="shared" si="54"/>
        <v>Edge-15/Nat-15</v>
      </c>
      <c r="P324" s="186" t="str">
        <f t="shared" si="55"/>
        <v>OK</v>
      </c>
      <c r="Q324" s="187">
        <f t="shared" si="56"/>
        <v>120</v>
      </c>
      <c r="R324" s="150">
        <v>3.9</v>
      </c>
      <c r="S324" s="187">
        <f t="shared" si="57"/>
        <v>468</v>
      </c>
      <c r="T324" s="136" t="str">
        <f t="shared" si="58"/>
        <v>Montefilia</v>
      </c>
      <c r="U324" s="137">
        <f>IF(P324="","",IF(N324=1,"",IF(Q324="","",IF(Q324&lt;=100,100,IF(Table1[[#This Row],[Day]]="Wed",100,200)))))</f>
        <v>200</v>
      </c>
      <c r="V324" s="137">
        <f t="shared" si="59"/>
        <v>780</v>
      </c>
      <c r="W324" s="137">
        <f t="shared" si="60"/>
        <v>580</v>
      </c>
      <c r="X324" s="133">
        <f>100</f>
        <v>100</v>
      </c>
      <c r="Y324" s="133">
        <f t="shared" si="61"/>
        <v>390</v>
      </c>
      <c r="Z324" s="133">
        <f t="shared" si="62"/>
        <v>290</v>
      </c>
      <c r="AA324" s="134" t="str">
        <f>TEXT(Table1[[#This Row],[Date]],"DDD")</f>
        <v>Sat</v>
      </c>
      <c r="AB324" s="133" t="str">
        <f>IF(OR(G324="Doomben",G324="Eagle Farm"),"Q",IF(AND(Q324&gt;1,Q324&lt;55,Table1[[#This Row],[Source]]="Nat"),"Nat OK",IF(AND(Table1[[#This Row],[Source]]&lt;&gt;"Nat",Q324&lt;55),"Poor &lt;55",IF(OR(G324="Randwick",G324="Flemington",G324="Caulfield",G324="Sandown Lake",G324="Sandown Hill"),"Best","ave"))))</f>
        <v>ave</v>
      </c>
      <c r="AC324" s="133">
        <f>IF(Q324="","",IF(AB324="Poor &lt;55",$AC$2*0.2%,IF(AND(AB324="Q",AA324&lt;&gt;"Wed"),$AC$2*0.4%,IF(AND(AB324="Q",AA324="Wed"),$AC$2*0.5%,IF(AND(AB324="Ave",U324=100),$AC$2*0.5%,IF(AND(AB324="ave",U324="",N324=1,AG324="Bush"),$AC$2*1%,IF(AND(AB324="ave",U324="",Q324&gt;100),$AC$2*1.3%,IF(AND(AB324="ave",U324=""),$AC$2*1.2%,IF(AND(AB324="Ave",U324=200),$AC$2*1%,IF(AND(AB324="Best",U324=200),$AC$2*1.5%,IF(AND(AB324="Best",U324="",K324&lt;&gt;"Pro Syd"),$AC$2*0.5%,IF(AND(AB324="Best",U324=""),$AC$2*1%,IF(AND(AB324="Best",U324=100,Table1[[#This Row],[State]]="NSW"),$AC$2*0.4%,IF(AND(AB324="Best",U324=100),$AC$2*1%,IF(Table1[[#This Row],[Adj]]="Nat OK",$AC$2*0.5%,"xxx")))))))))))))))</f>
        <v>100</v>
      </c>
      <c r="AD324" s="133">
        <f t="shared" si="63"/>
        <v>390</v>
      </c>
      <c r="AE324" s="133">
        <f t="shared" si="64"/>
        <v>290</v>
      </c>
      <c r="AF324" s="133" t="str">
        <f>VLOOKUP(Table1[[#This Row],[Track]],$F$2672:$H$2715,2,FALSE)</f>
        <v>NSW</v>
      </c>
      <c r="AG324" s="133" t="str">
        <f>VLOOKUP(Table1[[#This Row],[Track]],$F$2672:$H$2715,3,FALSE)</f>
        <v>-</v>
      </c>
      <c r="AH324" s="133" t="str">
        <f>IF(Table1[[#This Row],[Date]]&lt;$AH$2,"",IF(Table1[[#This Row],[Date]]&lt;$AH$3,"Edge","Elite Combo"))</f>
        <v/>
      </c>
      <c r="AI324" s="218">
        <f>Table1[[#This Row],[Time]]</f>
        <v>0.67361111111111116</v>
      </c>
      <c r="AJ324" s="219" t="str">
        <f>Table1[[#This Row],[Track]]</f>
        <v>Rosehill</v>
      </c>
      <c r="AK324" s="216">
        <f>Table1[[#This Row],[Race ]]</f>
        <v>7</v>
      </c>
      <c r="AL324" s="219">
        <f>Table1[[#This Row],[TAB]]</f>
        <v>11</v>
      </c>
      <c r="AM324" s="219" t="str">
        <f>Table1[[#This Row],[Selection]]</f>
        <v>Montefilia</v>
      </c>
      <c r="AN324" s="220" t="str">
        <f>Table1[[#This Row],[Sources]]</f>
        <v>Edge-15/Nat-15</v>
      </c>
      <c r="AO324" s="219">
        <f>Table1[[#This Row],[Scale Bet]]</f>
        <v>100</v>
      </c>
    </row>
    <row r="325" spans="5:41" ht="16.5" customHeight="1" x14ac:dyDescent="0.25">
      <c r="E325" s="185">
        <v>45206</v>
      </c>
      <c r="F325" s="35">
        <v>0.67361111111111116</v>
      </c>
      <c r="G325" s="36" t="s">
        <v>17</v>
      </c>
      <c r="H325" s="36">
        <v>7</v>
      </c>
      <c r="I325" s="36">
        <v>11</v>
      </c>
      <c r="J325" s="36" t="s">
        <v>866</v>
      </c>
      <c r="K325" s="36" t="s">
        <v>13</v>
      </c>
      <c r="L325" s="165">
        <v>15</v>
      </c>
      <c r="M325" s="134" t="str">
        <f t="shared" si="52"/>
        <v/>
      </c>
      <c r="N325" s="36" t="str">
        <f t="shared" si="53"/>
        <v/>
      </c>
      <c r="O325" s="135" t="str">
        <f t="shared" si="54"/>
        <v/>
      </c>
      <c r="P325" s="186" t="str">
        <f t="shared" si="55"/>
        <v>OK</v>
      </c>
      <c r="Q325" s="187" t="str">
        <f t="shared" si="56"/>
        <v/>
      </c>
      <c r="R325" s="150">
        <v>3.9</v>
      </c>
      <c r="S325" s="187" t="str">
        <f t="shared" si="57"/>
        <v/>
      </c>
      <c r="T325" s="136" t="str">
        <f t="shared" si="58"/>
        <v>Montefilia</v>
      </c>
      <c r="U325" s="137" t="str">
        <f>IF(P325="","",IF(N325=1,"",IF(Q325="","",IF(Q325&lt;=100,100,IF(Table1[[#This Row],[Day]]="Wed",100,200)))))</f>
        <v/>
      </c>
      <c r="V325" s="137" t="str">
        <f t="shared" si="59"/>
        <v/>
      </c>
      <c r="W325" s="137" t="str">
        <f t="shared" si="60"/>
        <v/>
      </c>
      <c r="X325" s="133">
        <f>100</f>
        <v>100</v>
      </c>
      <c r="Y325" s="133">
        <f t="shared" si="61"/>
        <v>390</v>
      </c>
      <c r="Z325" s="133">
        <f t="shared" si="62"/>
        <v>290</v>
      </c>
      <c r="AA325" s="134" t="str">
        <f>TEXT(Table1[[#This Row],[Date]],"DDD")</f>
        <v>Sat</v>
      </c>
      <c r="AB325" s="133" t="str">
        <f>IF(OR(G325="Doomben",G325="Eagle Farm"),"Q",IF(AND(Q325&gt;1,Q325&lt;55,Table1[[#This Row],[Source]]="Nat"),"Nat OK",IF(AND(Table1[[#This Row],[Source]]&lt;&gt;"Nat",Q325&lt;55),"Poor &lt;55",IF(OR(G325="Randwick",G325="Flemington",G325="Caulfield",G325="Sandown Lake",G325="Sandown Hill"),"Best","ave"))))</f>
        <v>ave</v>
      </c>
      <c r="AC325" s="133" t="str">
        <f>IF(Q325="","",IF(AB325="Poor &lt;55",$AC$2*0.2%,IF(AND(AB325="Q",AA325&lt;&gt;"Wed"),$AC$2*0.4%,IF(AND(AB325="Q",AA325="Wed"),$AC$2*0.5%,IF(AND(AB325="Ave",U325=100),$AC$2*0.5%,IF(AND(AB325="ave",U325="",N325=1,AG325="Bush"),$AC$2*1%,IF(AND(AB325="ave",U325="",Q325&gt;100),$AC$2*1.3%,IF(AND(AB325="ave",U325=""),$AC$2*1.2%,IF(AND(AB325="Ave",U325=200),$AC$2*1%,IF(AND(AB325="Best",U325=200),$AC$2*1.5%,IF(AND(AB325="Best",U325="",K325&lt;&gt;"Pro Syd"),$AC$2*0.5%,IF(AND(AB325="Best",U325=""),$AC$2*1%,IF(AND(AB325="Best",U325=100,Table1[[#This Row],[State]]="NSW"),$AC$2*0.4%,IF(AND(AB325="Best",U325=100),$AC$2*1%,IF(Table1[[#This Row],[Adj]]="Nat OK",$AC$2*0.5%,"xxx")))))))))))))))</f>
        <v/>
      </c>
      <c r="AD325" s="133" t="str">
        <f t="shared" si="63"/>
        <v/>
      </c>
      <c r="AE325" s="133" t="str">
        <f t="shared" si="64"/>
        <v/>
      </c>
      <c r="AF325" s="133" t="str">
        <f>VLOOKUP(Table1[[#This Row],[Track]],$F$2672:$H$2715,2,FALSE)</f>
        <v>NSW</v>
      </c>
      <c r="AG325" s="133" t="str">
        <f>VLOOKUP(Table1[[#This Row],[Track]],$F$2672:$H$2715,3,FALSE)</f>
        <v>-</v>
      </c>
      <c r="AH325" s="133" t="str">
        <f>IF(Table1[[#This Row],[Date]]&lt;$AH$2,"",IF(Table1[[#This Row],[Date]]&lt;$AH$3,"Edge","Elite Combo"))</f>
        <v/>
      </c>
      <c r="AI325" s="218">
        <f>Table1[[#This Row],[Time]]</f>
        <v>0.67361111111111116</v>
      </c>
      <c r="AJ325" s="219" t="str">
        <f>Table1[[#This Row],[Track]]</f>
        <v>Rosehill</v>
      </c>
      <c r="AK325" s="216">
        <f>Table1[[#This Row],[Race ]]</f>
        <v>7</v>
      </c>
      <c r="AL325" s="219">
        <f>Table1[[#This Row],[TAB]]</f>
        <v>11</v>
      </c>
      <c r="AM325" s="219" t="str">
        <f>Table1[[#This Row],[Selection]]</f>
        <v>Montefilia</v>
      </c>
      <c r="AN325" s="220" t="str">
        <f>Table1[[#This Row],[Sources]]</f>
        <v/>
      </c>
      <c r="AO325" s="219" t="str">
        <f>Table1[[#This Row],[Scale Bet]]</f>
        <v/>
      </c>
    </row>
    <row r="326" spans="5:41" ht="16.5" customHeight="1" x14ac:dyDescent="0.25">
      <c r="E326" s="185">
        <v>45206</v>
      </c>
      <c r="F326" s="35">
        <v>0.71180555555555547</v>
      </c>
      <c r="G326" s="36" t="s">
        <v>157</v>
      </c>
      <c r="H326" s="36">
        <v>9</v>
      </c>
      <c r="I326" s="36">
        <v>2</v>
      </c>
      <c r="J326" s="36" t="s">
        <v>867</v>
      </c>
      <c r="K326" s="36" t="s">
        <v>13</v>
      </c>
      <c r="L326" s="165">
        <v>13</v>
      </c>
      <c r="M326" s="134">
        <f t="shared" si="52"/>
        <v>13</v>
      </c>
      <c r="N326" s="36">
        <f t="shared" si="53"/>
        <v>1</v>
      </c>
      <c r="O326" s="135" t="str">
        <f t="shared" si="54"/>
        <v>Nat-13</v>
      </c>
      <c r="P326" s="186" t="str">
        <f t="shared" si="55"/>
        <v>OK</v>
      </c>
      <c r="Q326" s="187">
        <f t="shared" si="56"/>
        <v>52</v>
      </c>
      <c r="R326" s="150">
        <v>2.7</v>
      </c>
      <c r="S326" s="187">
        <f t="shared" si="57"/>
        <v>140.4</v>
      </c>
      <c r="T326" s="136" t="str">
        <f t="shared" si="58"/>
        <v>Star Patrol</v>
      </c>
      <c r="U326" s="137" t="str">
        <f>IF(P326="","",IF(N326=1,"",IF(Q326="","",IF(Q326&lt;=100,100,IF(Table1[[#This Row],[Day]]="Wed",100,200)))))</f>
        <v/>
      </c>
      <c r="V326" s="137" t="str">
        <f t="shared" si="59"/>
        <v/>
      </c>
      <c r="W326" s="137" t="str">
        <f t="shared" si="60"/>
        <v/>
      </c>
      <c r="X326" s="133">
        <f>100</f>
        <v>100</v>
      </c>
      <c r="Y326" s="133">
        <f t="shared" si="61"/>
        <v>270</v>
      </c>
      <c r="Z326" s="133">
        <f t="shared" si="62"/>
        <v>170</v>
      </c>
      <c r="AA326" s="134" t="str">
        <f>TEXT(Table1[[#This Row],[Date]],"DDD")</f>
        <v>Sat</v>
      </c>
      <c r="AB326" s="133" t="str">
        <f>IF(OR(G326="Doomben",G326="Eagle Farm"),"Q",IF(AND(Q326&gt;1,Q326&lt;55,Table1[[#This Row],[Source]]="Nat"),"Nat OK",IF(AND(Table1[[#This Row],[Source]]&lt;&gt;"Nat",Q326&lt;55),"Poor &lt;55",IF(OR(G326="Randwick",G326="Flemington",G326="Caulfield",G326="Sandown Lake",G326="Sandown Hill"),"Best","ave"))))</f>
        <v>Nat OK</v>
      </c>
      <c r="AC326" s="133">
        <f>IF(Q326="","",IF(AB326="Poor &lt;55",$AC$2*0.2%,IF(AND(AB326="Q",AA326&lt;&gt;"Wed"),$AC$2*0.4%,IF(AND(AB326="Q",AA326="Wed"),$AC$2*0.5%,IF(AND(AB326="Ave",U326=100),$AC$2*0.5%,IF(AND(AB326="ave",U326="",N326=1,AG326="Bush"),$AC$2*1%,IF(AND(AB326="ave",U326="",Q326&gt;100),$AC$2*1.3%,IF(AND(AB326="ave",U326=""),$AC$2*1.2%,IF(AND(AB326="Ave",U326=200),$AC$2*1%,IF(AND(AB326="Best",U326=200),$AC$2*1.5%,IF(AND(AB326="Best",U326="",K326&lt;&gt;"Pro Syd"),$AC$2*0.5%,IF(AND(AB326="Best",U326=""),$AC$2*1%,IF(AND(AB326="Best",U326=100,Table1[[#This Row],[State]]="NSW"),$AC$2*0.4%,IF(AND(AB326="Best",U326=100),$AC$2*1%,IF(Table1[[#This Row],[Adj]]="Nat OK",$AC$2*0.5%,"xxx")))))))))))))))</f>
        <v>50</v>
      </c>
      <c r="AD326" s="133">
        <f t="shared" si="63"/>
        <v>135</v>
      </c>
      <c r="AE326" s="133">
        <f t="shared" si="64"/>
        <v>85</v>
      </c>
      <c r="AF326" s="133" t="str">
        <f>VLOOKUP(Table1[[#This Row],[Track]],$F$2672:$H$2715,2,FALSE)</f>
        <v>Vic</v>
      </c>
      <c r="AG326" s="133" t="str">
        <f>VLOOKUP(Table1[[#This Row],[Track]],$F$2672:$H$2715,3,FALSE)</f>
        <v>-</v>
      </c>
      <c r="AH326" s="133" t="str">
        <f>IF(Table1[[#This Row],[Date]]&lt;$AH$2,"",IF(Table1[[#This Row],[Date]]&lt;$AH$3,"Edge","Elite Combo"))</f>
        <v/>
      </c>
      <c r="AI326" s="218">
        <f>Table1[[#This Row],[Time]]</f>
        <v>0.71180555555555547</v>
      </c>
      <c r="AJ326" s="219" t="str">
        <f>Table1[[#This Row],[Track]]</f>
        <v>Flemington</v>
      </c>
      <c r="AK326" s="216">
        <f>Table1[[#This Row],[Race ]]</f>
        <v>9</v>
      </c>
      <c r="AL326" s="219">
        <f>Table1[[#This Row],[TAB]]</f>
        <v>2</v>
      </c>
      <c r="AM326" s="219" t="str">
        <f>Table1[[#This Row],[Selection]]</f>
        <v>Star Patrol</v>
      </c>
      <c r="AN326" s="220" t="str">
        <f>Table1[[#This Row],[Sources]]</f>
        <v>Nat-13</v>
      </c>
      <c r="AO326" s="219">
        <f>Table1[[#This Row],[Scale Bet]]</f>
        <v>50</v>
      </c>
    </row>
    <row r="327" spans="5:41" ht="16.5" customHeight="1" x14ac:dyDescent="0.25">
      <c r="E327" s="185">
        <v>45206</v>
      </c>
      <c r="F327" s="35">
        <v>0.72569444444444453</v>
      </c>
      <c r="G327" s="36" t="s">
        <v>17</v>
      </c>
      <c r="H327" s="36">
        <v>9</v>
      </c>
      <c r="I327" s="36">
        <v>5</v>
      </c>
      <c r="J327" s="36" t="s">
        <v>481</v>
      </c>
      <c r="K327" s="36" t="s">
        <v>60</v>
      </c>
      <c r="L327" s="165">
        <v>15</v>
      </c>
      <c r="M327" s="134">
        <f t="shared" ref="M327:M390" si="65">IF(AND(J327=J326,E327=E326),"",IF(AND(E327=E330,J327=J330),L327+L328+L329+L330,IF(AND(E327=E329,J327=J329),L327+L328+L329,IF(AND(E327=E328,J327=J328),L327+L328,L327))))</f>
        <v>15</v>
      </c>
      <c r="N327" s="36">
        <f t="shared" ref="N327:N390" si="66">IF(M327=L327,1,IF(M327="","",IF(AND(E327=E330,J327=J330),4,IF(AND(E327=E329,J327=J329),3,IF(AND(E327=E328,J327=J328),2,"XXX")))))</f>
        <v>1</v>
      </c>
      <c r="O327" s="135" t="str">
        <f t="shared" ref="O327:O390" si="67">IF(N327="","",IF(N327=4,K327&amp;"-"&amp;L327&amp;"/"&amp;K328&amp;"-"&amp;L328&amp;"/"&amp;K329&amp;"-"&amp;L329&amp;"/"&amp;K330&amp;"-"&amp;L330,IF(N327=3,K327&amp;"-"&amp;L327&amp;"/"&amp;K328&amp;"-"&amp;L328&amp;"/"&amp;K329&amp;"-"&amp;L329,IF(N327=2,K327&amp;"-"&amp;L327&amp;"/"&amp;K328&amp;"-"&amp;L328,IF(N327=1,K327&amp;"-"&amp;L327,"""""xxx")))))</f>
        <v>Pro Syd-15</v>
      </c>
      <c r="P327" s="186" t="str">
        <f t="shared" ref="P327:P390" si="68">IF(OR(G327="Randwick",G327="Rosehill",G327="Flemington",G327="Caulfield",G327="Sandown Lake",G327="Sandown Hill",G327="Moonee Valley"),"OK","")</f>
        <v>OK</v>
      </c>
      <c r="Q327" s="187">
        <f t="shared" ref="Q327:Q390" si="69">IF(M327="","",(M327*($Q$1/1000)/$R$1)*$Q$2)</f>
        <v>60</v>
      </c>
      <c r="R327" s="150">
        <v>2.8</v>
      </c>
      <c r="S327" s="187">
        <f t="shared" ref="S327:S390" si="70">IF(Q327="","",IF(R327="","",R327*Q327))</f>
        <v>168</v>
      </c>
      <c r="T327" s="136" t="str">
        <f t="shared" ref="T327:T390" si="71">TRIM(PROPER(J327))</f>
        <v>Magic Time</v>
      </c>
      <c r="U327" s="137" t="str">
        <f>IF(P327="","",IF(N327=1,"",IF(Q327="","",IF(Q327&lt;=100,100,IF(Table1[[#This Row],[Day]]="Wed",100,200)))))</f>
        <v/>
      </c>
      <c r="V327" s="137" t="str">
        <f t="shared" ref="V327:V390" si="72">IF(U327="","",IF(R327="","",U327*R327))</f>
        <v/>
      </c>
      <c r="W327" s="137" t="str">
        <f t="shared" ref="W327:W390" si="73">IF(U327="","",IF(V327="",U327*-1,V327-U327))</f>
        <v/>
      </c>
      <c r="X327" s="133">
        <f>100</f>
        <v>100</v>
      </c>
      <c r="Y327" s="133">
        <f t="shared" ref="Y327:Y390" si="74">IF(R327="","",X327*R327)</f>
        <v>280</v>
      </c>
      <c r="Z327" s="133">
        <f t="shared" ref="Z327:Z390" si="75">IF(Y327="",X327*-1,Y327-X326)</f>
        <v>180</v>
      </c>
      <c r="AA327" s="134" t="str">
        <f>TEXT(Table1[[#This Row],[Date]],"DDD")</f>
        <v>Sat</v>
      </c>
      <c r="AB327" s="133" t="str">
        <f>IF(OR(G327="Doomben",G327="Eagle Farm"),"Q",IF(AND(Q327&gt;1,Q327&lt;55,Table1[[#This Row],[Source]]="Nat"),"Nat OK",IF(AND(Table1[[#This Row],[Source]]&lt;&gt;"Nat",Q327&lt;55),"Poor &lt;55",IF(OR(G327="Randwick",G327="Flemington",G327="Caulfield",G327="Sandown Lake",G327="Sandown Hill"),"Best","ave"))))</f>
        <v>ave</v>
      </c>
      <c r="AC327" s="133">
        <f>IF(Q327="","",IF(AB327="Poor &lt;55",$AC$2*0.2%,IF(AND(AB327="Q",AA327&lt;&gt;"Wed"),$AC$2*0.4%,IF(AND(AB327="Q",AA327="Wed"),$AC$2*0.5%,IF(AND(AB327="Ave",U327=100),$AC$2*0.5%,IF(AND(AB327="ave",U327="",N327=1,AG327="Bush"),$AC$2*1%,IF(AND(AB327="ave",U327="",Q327&gt;100),$AC$2*1.3%,IF(AND(AB327="ave",U327=""),$AC$2*1.2%,IF(AND(AB327="Ave",U327=200),$AC$2*1%,IF(AND(AB327="Best",U327=200),$AC$2*1.5%,IF(AND(AB327="Best",U327="",K327&lt;&gt;"Pro Syd"),$AC$2*0.5%,IF(AND(AB327="Best",U327=""),$AC$2*1%,IF(AND(AB327="Best",U327=100,Table1[[#This Row],[State]]="NSW"),$AC$2*0.4%,IF(AND(AB327="Best",U327=100),$AC$2*1%,IF(Table1[[#This Row],[Adj]]="Nat OK",$AC$2*0.5%,"xxx")))))))))))))))</f>
        <v>120</v>
      </c>
      <c r="AD327" s="133">
        <f t="shared" ref="AD327:AD390" si="76">IF(AC327="","",IF(R327="","",AC327*R327))</f>
        <v>336</v>
      </c>
      <c r="AE327" s="133">
        <f t="shared" ref="AE327:AE390" si="77">IF(AC327="","",IF(AD327="",AC327*-1,AD327-AC327))</f>
        <v>216</v>
      </c>
      <c r="AF327" s="133" t="str">
        <f>VLOOKUP(Table1[[#This Row],[Track]],$F$2672:$H$2715,2,FALSE)</f>
        <v>NSW</v>
      </c>
      <c r="AG327" s="133" t="str">
        <f>VLOOKUP(Table1[[#This Row],[Track]],$F$2672:$H$2715,3,FALSE)</f>
        <v>-</v>
      </c>
      <c r="AH327" s="133" t="str">
        <f>IF(Table1[[#This Row],[Date]]&lt;$AH$2,"",IF(Table1[[#This Row],[Date]]&lt;$AH$3,"Edge","Elite Combo"))</f>
        <v/>
      </c>
      <c r="AI327" s="218">
        <f>Table1[[#This Row],[Time]]</f>
        <v>0.72569444444444453</v>
      </c>
      <c r="AJ327" s="219" t="str">
        <f>Table1[[#This Row],[Track]]</f>
        <v>Rosehill</v>
      </c>
      <c r="AK327" s="216">
        <f>Table1[[#This Row],[Race ]]</f>
        <v>9</v>
      </c>
      <c r="AL327" s="219">
        <f>Table1[[#This Row],[TAB]]</f>
        <v>5</v>
      </c>
      <c r="AM327" s="219" t="str">
        <f>Table1[[#This Row],[Selection]]</f>
        <v>Magic Time</v>
      </c>
      <c r="AN327" s="220" t="str">
        <f>Table1[[#This Row],[Sources]]</f>
        <v>Pro Syd-15</v>
      </c>
      <c r="AO327" s="219">
        <f>Table1[[#This Row],[Scale Bet]]</f>
        <v>120</v>
      </c>
    </row>
    <row r="328" spans="5:41" ht="16.5" customHeight="1" x14ac:dyDescent="0.25">
      <c r="E328" s="185">
        <v>45206</v>
      </c>
      <c r="F328" s="35">
        <v>0.72569444444444453</v>
      </c>
      <c r="G328" s="36" t="s">
        <v>17</v>
      </c>
      <c r="H328" s="36">
        <v>9</v>
      </c>
      <c r="I328" s="36">
        <v>3</v>
      </c>
      <c r="J328" s="36" t="s">
        <v>605</v>
      </c>
      <c r="K328" s="36" t="s">
        <v>1</v>
      </c>
      <c r="L328" s="165">
        <v>10</v>
      </c>
      <c r="M328" s="134">
        <f t="shared" si="65"/>
        <v>10</v>
      </c>
      <c r="N328" s="36">
        <f t="shared" si="66"/>
        <v>1</v>
      </c>
      <c r="O328" s="135" t="str">
        <f t="shared" si="67"/>
        <v>E4-10</v>
      </c>
      <c r="P328" s="186" t="str">
        <f t="shared" si="68"/>
        <v>OK</v>
      </c>
      <c r="Q328" s="187">
        <f t="shared" si="69"/>
        <v>40</v>
      </c>
      <c r="R328" s="150"/>
      <c r="S328" s="187" t="str">
        <f t="shared" si="70"/>
        <v/>
      </c>
      <c r="T328" s="136" t="str">
        <f t="shared" si="71"/>
        <v>Parisal</v>
      </c>
      <c r="U328" s="137" t="str">
        <f>IF(P328="","",IF(N328=1,"",IF(Q328="","",IF(Q328&lt;=100,100,IF(Table1[[#This Row],[Day]]="Wed",100,200)))))</f>
        <v/>
      </c>
      <c r="V328" s="137" t="str">
        <f t="shared" si="72"/>
        <v/>
      </c>
      <c r="W328" s="137" t="str">
        <f t="shared" si="73"/>
        <v/>
      </c>
      <c r="X328" s="133">
        <f>100</f>
        <v>100</v>
      </c>
      <c r="Y328" s="133" t="str">
        <f t="shared" si="74"/>
        <v/>
      </c>
      <c r="Z328" s="133">
        <f t="shared" si="75"/>
        <v>-100</v>
      </c>
      <c r="AA328" s="134" t="str">
        <f>TEXT(Table1[[#This Row],[Date]],"DDD")</f>
        <v>Sat</v>
      </c>
      <c r="AB328" s="133" t="str">
        <f>IF(OR(G328="Doomben",G328="Eagle Farm"),"Q",IF(AND(Q328&gt;1,Q328&lt;55,Table1[[#This Row],[Source]]="Nat"),"Nat OK",IF(AND(Table1[[#This Row],[Source]]&lt;&gt;"Nat",Q328&lt;55),"Poor &lt;55",IF(OR(G328="Randwick",G328="Flemington",G328="Caulfield",G328="Sandown Lake",G328="Sandown Hill"),"Best","ave"))))</f>
        <v>Poor &lt;55</v>
      </c>
      <c r="AC328" s="133">
        <f>IF(Q328="","",IF(AB328="Poor &lt;55",$AC$2*0.2%,IF(AND(AB328="Q",AA328&lt;&gt;"Wed"),$AC$2*0.4%,IF(AND(AB328="Q",AA328="Wed"),$AC$2*0.5%,IF(AND(AB328="Ave",U328=100),$AC$2*0.5%,IF(AND(AB328="ave",U328="",N328=1,AG328="Bush"),$AC$2*1%,IF(AND(AB328="ave",U328="",Q328&gt;100),$AC$2*1.3%,IF(AND(AB328="ave",U328=""),$AC$2*1.2%,IF(AND(AB328="Ave",U328=200),$AC$2*1%,IF(AND(AB328="Best",U328=200),$AC$2*1.5%,IF(AND(AB328="Best",U328="",K328&lt;&gt;"Pro Syd"),$AC$2*0.5%,IF(AND(AB328="Best",U328=""),$AC$2*1%,IF(AND(AB328="Best",U328=100,Table1[[#This Row],[State]]="NSW"),$AC$2*0.4%,IF(AND(AB328="Best",U328=100),$AC$2*1%,IF(Table1[[#This Row],[Adj]]="Nat OK",$AC$2*0.5%,"xxx")))))))))))))))</f>
        <v>20</v>
      </c>
      <c r="AD328" s="133" t="str">
        <f t="shared" si="76"/>
        <v/>
      </c>
      <c r="AE328" s="133">
        <f t="shared" si="77"/>
        <v>-20</v>
      </c>
      <c r="AF328" s="133" t="str">
        <f>VLOOKUP(Table1[[#This Row],[Track]],$F$2672:$H$2715,2,FALSE)</f>
        <v>NSW</v>
      </c>
      <c r="AG328" s="133" t="str">
        <f>VLOOKUP(Table1[[#This Row],[Track]],$F$2672:$H$2715,3,FALSE)</f>
        <v>-</v>
      </c>
      <c r="AH328" s="133" t="str">
        <f>IF(Table1[[#This Row],[Date]]&lt;$AH$2,"",IF(Table1[[#This Row],[Date]]&lt;$AH$3,"Edge","Elite Combo"))</f>
        <v/>
      </c>
      <c r="AI328" s="218">
        <f>Table1[[#This Row],[Time]]</f>
        <v>0.72569444444444453</v>
      </c>
      <c r="AJ328" s="219" t="str">
        <f>Table1[[#This Row],[Track]]</f>
        <v>Rosehill</v>
      </c>
      <c r="AK328" s="216">
        <f>Table1[[#This Row],[Race ]]</f>
        <v>9</v>
      </c>
      <c r="AL328" s="219">
        <f>Table1[[#This Row],[TAB]]</f>
        <v>3</v>
      </c>
      <c r="AM328" s="219" t="str">
        <f>Table1[[#This Row],[Selection]]</f>
        <v>Parisal</v>
      </c>
      <c r="AN328" s="220" t="str">
        <f>Table1[[#This Row],[Sources]]</f>
        <v>E4-10</v>
      </c>
      <c r="AO328" s="219">
        <f>Table1[[#This Row],[Scale Bet]]</f>
        <v>20</v>
      </c>
    </row>
    <row r="329" spans="5:41" ht="16.5" customHeight="1" x14ac:dyDescent="0.25">
      <c r="E329" s="185">
        <v>45206</v>
      </c>
      <c r="F329" s="35">
        <v>0.73125000000000007</v>
      </c>
      <c r="G329" s="36" t="s">
        <v>28</v>
      </c>
      <c r="H329" s="36">
        <v>9</v>
      </c>
      <c r="I329" s="36">
        <v>12</v>
      </c>
      <c r="J329" s="36" t="s">
        <v>868</v>
      </c>
      <c r="K329" s="36" t="s">
        <v>13</v>
      </c>
      <c r="L329" s="165">
        <v>11</v>
      </c>
      <c r="M329" s="134">
        <f t="shared" si="65"/>
        <v>11</v>
      </c>
      <c r="N329" s="36">
        <f t="shared" si="66"/>
        <v>1</v>
      </c>
      <c r="O329" s="135" t="str">
        <f t="shared" si="67"/>
        <v>Nat-11</v>
      </c>
      <c r="P329" s="186" t="str">
        <f t="shared" si="68"/>
        <v/>
      </c>
      <c r="Q329" s="187">
        <f t="shared" si="69"/>
        <v>44</v>
      </c>
      <c r="R329" s="150">
        <v>4.2</v>
      </c>
      <c r="S329" s="187">
        <f t="shared" si="70"/>
        <v>184.8</v>
      </c>
      <c r="T329" s="136" t="str">
        <f t="shared" si="71"/>
        <v>Preach</v>
      </c>
      <c r="U329" s="137" t="str">
        <f>IF(P329="","",IF(N329=1,"",IF(Q329="","",IF(Q329&lt;=100,100,IF(Table1[[#This Row],[Day]]="Wed",100,200)))))</f>
        <v/>
      </c>
      <c r="V329" s="137" t="str">
        <f t="shared" si="72"/>
        <v/>
      </c>
      <c r="W329" s="137" t="str">
        <f t="shared" si="73"/>
        <v/>
      </c>
      <c r="X329" s="133">
        <f>100</f>
        <v>100</v>
      </c>
      <c r="Y329" s="133">
        <f t="shared" si="74"/>
        <v>420</v>
      </c>
      <c r="Z329" s="133">
        <f t="shared" si="75"/>
        <v>320</v>
      </c>
      <c r="AA329" s="134" t="str">
        <f>TEXT(Table1[[#This Row],[Date]],"DDD")</f>
        <v>Sat</v>
      </c>
      <c r="AB329" s="133" t="str">
        <f>IF(OR(G329="Doomben",G329="Eagle Farm"),"Q",IF(AND(Q329&gt;1,Q329&lt;55,Table1[[#This Row],[Source]]="Nat"),"Nat OK",IF(AND(Table1[[#This Row],[Source]]&lt;&gt;"Nat",Q329&lt;55),"Poor &lt;55",IF(OR(G329="Randwick",G329="Flemington",G329="Caulfield",G329="Sandown Lake",G329="Sandown Hill"),"Best","ave"))))</f>
        <v>Q</v>
      </c>
      <c r="AC329" s="133">
        <f>IF(Q329="","",IF(AB329="Poor &lt;55",$AC$2*0.2%,IF(AND(AB329="Q",AA329&lt;&gt;"Wed"),$AC$2*0.4%,IF(AND(AB329="Q",AA329="Wed"),$AC$2*0.5%,IF(AND(AB329="Ave",U329=100),$AC$2*0.5%,IF(AND(AB329="ave",U329="",N329=1,AG329="Bush"),$AC$2*1%,IF(AND(AB329="ave",U329="",Q329&gt;100),$AC$2*1.3%,IF(AND(AB329="ave",U329=""),$AC$2*1.2%,IF(AND(AB329="Ave",U329=200),$AC$2*1%,IF(AND(AB329="Best",U329=200),$AC$2*1.5%,IF(AND(AB329="Best",U329="",K329&lt;&gt;"Pro Syd"),$AC$2*0.5%,IF(AND(AB329="Best",U329=""),$AC$2*1%,IF(AND(AB329="Best",U329=100,Table1[[#This Row],[State]]="NSW"),$AC$2*0.4%,IF(AND(AB329="Best",U329=100),$AC$2*1%,IF(Table1[[#This Row],[Adj]]="Nat OK",$AC$2*0.5%,"xxx")))))))))))))))</f>
        <v>40</v>
      </c>
      <c r="AD329" s="133">
        <f t="shared" si="76"/>
        <v>168</v>
      </c>
      <c r="AE329" s="133">
        <f t="shared" si="77"/>
        <v>128</v>
      </c>
      <c r="AF329" s="133" t="str">
        <f>VLOOKUP(Table1[[#This Row],[Track]],$F$2672:$H$2715,2,FALSE)</f>
        <v>Qld</v>
      </c>
      <c r="AG329" s="133" t="str">
        <f>VLOOKUP(Table1[[#This Row],[Track]],$F$2672:$H$2715,3,FALSE)</f>
        <v>-</v>
      </c>
      <c r="AH329" s="133" t="str">
        <f>IF(Table1[[#This Row],[Date]]&lt;$AH$2,"",IF(Table1[[#This Row],[Date]]&lt;$AH$3,"Edge","Elite Combo"))</f>
        <v/>
      </c>
      <c r="AI329" s="218">
        <f>Table1[[#This Row],[Time]]</f>
        <v>0.73125000000000007</v>
      </c>
      <c r="AJ329" s="219" t="str">
        <f>Table1[[#This Row],[Track]]</f>
        <v>Eagle Farm</v>
      </c>
      <c r="AK329" s="216">
        <f>Table1[[#This Row],[Race ]]</f>
        <v>9</v>
      </c>
      <c r="AL329" s="219">
        <f>Table1[[#This Row],[TAB]]</f>
        <v>12</v>
      </c>
      <c r="AM329" s="219" t="str">
        <f>Table1[[#This Row],[Selection]]</f>
        <v>Preach</v>
      </c>
      <c r="AN329" s="220" t="str">
        <f>Table1[[#This Row],[Sources]]</f>
        <v>Nat-11</v>
      </c>
      <c r="AO329" s="219">
        <f>Table1[[#This Row],[Scale Bet]]</f>
        <v>40</v>
      </c>
    </row>
    <row r="330" spans="5:41" ht="16.5" customHeight="1" x14ac:dyDescent="0.25">
      <c r="E330" s="185">
        <v>45206</v>
      </c>
      <c r="F330" s="35">
        <v>0.75347222222222221</v>
      </c>
      <c r="G330" s="36" t="s">
        <v>17</v>
      </c>
      <c r="H330" s="36">
        <v>10</v>
      </c>
      <c r="I330" s="36">
        <v>10</v>
      </c>
      <c r="J330" s="36" t="s">
        <v>405</v>
      </c>
      <c r="K330" s="36" t="s">
        <v>60</v>
      </c>
      <c r="L330" s="165">
        <v>15</v>
      </c>
      <c r="M330" s="134">
        <f t="shared" si="65"/>
        <v>15</v>
      </c>
      <c r="N330" s="36">
        <f t="shared" si="66"/>
        <v>1</v>
      </c>
      <c r="O330" s="135" t="str">
        <f t="shared" si="67"/>
        <v>Pro Syd-15</v>
      </c>
      <c r="P330" s="186" t="str">
        <f t="shared" si="68"/>
        <v>OK</v>
      </c>
      <c r="Q330" s="187">
        <f t="shared" si="69"/>
        <v>60</v>
      </c>
      <c r="R330" s="150"/>
      <c r="S330" s="187" t="str">
        <f t="shared" si="70"/>
        <v/>
      </c>
      <c r="T330" s="136" t="str">
        <f t="shared" si="71"/>
        <v>Gringotts</v>
      </c>
      <c r="U330" s="137" t="str">
        <f>IF(P330="","",IF(N330=1,"",IF(Q330="","",IF(Q330&lt;=100,100,IF(Table1[[#This Row],[Day]]="Wed",100,200)))))</f>
        <v/>
      </c>
      <c r="V330" s="137" t="str">
        <f t="shared" si="72"/>
        <v/>
      </c>
      <c r="W330" s="137" t="str">
        <f t="shared" si="73"/>
        <v/>
      </c>
      <c r="X330" s="133">
        <f>100</f>
        <v>100</v>
      </c>
      <c r="Y330" s="133" t="str">
        <f t="shared" si="74"/>
        <v/>
      </c>
      <c r="Z330" s="133">
        <f t="shared" si="75"/>
        <v>-100</v>
      </c>
      <c r="AA330" s="134" t="str">
        <f>TEXT(Table1[[#This Row],[Date]],"DDD")</f>
        <v>Sat</v>
      </c>
      <c r="AB330" s="133" t="str">
        <f>IF(OR(G330="Doomben",G330="Eagle Farm"),"Q",IF(AND(Q330&gt;1,Q330&lt;55,Table1[[#This Row],[Source]]="Nat"),"Nat OK",IF(AND(Table1[[#This Row],[Source]]&lt;&gt;"Nat",Q330&lt;55),"Poor &lt;55",IF(OR(G330="Randwick",G330="Flemington",G330="Caulfield",G330="Sandown Lake",G330="Sandown Hill"),"Best","ave"))))</f>
        <v>ave</v>
      </c>
      <c r="AC330" s="133">
        <f>IF(Q330="","",IF(AB330="Poor &lt;55",$AC$2*0.2%,IF(AND(AB330="Q",AA330&lt;&gt;"Wed"),$AC$2*0.4%,IF(AND(AB330="Q",AA330="Wed"),$AC$2*0.5%,IF(AND(AB330="Ave",U330=100),$AC$2*0.5%,IF(AND(AB330="ave",U330="",N330=1,AG330="Bush"),$AC$2*1%,IF(AND(AB330="ave",U330="",Q330&gt;100),$AC$2*1.3%,IF(AND(AB330="ave",U330=""),$AC$2*1.2%,IF(AND(AB330="Ave",U330=200),$AC$2*1%,IF(AND(AB330="Best",U330=200),$AC$2*1.5%,IF(AND(AB330="Best",U330="",K330&lt;&gt;"Pro Syd"),$AC$2*0.5%,IF(AND(AB330="Best",U330=""),$AC$2*1%,IF(AND(AB330="Best",U330=100,Table1[[#This Row],[State]]="NSW"),$AC$2*0.4%,IF(AND(AB330="Best",U330=100),$AC$2*1%,IF(Table1[[#This Row],[Adj]]="Nat OK",$AC$2*0.5%,"xxx")))))))))))))))</f>
        <v>120</v>
      </c>
      <c r="AD330" s="133" t="str">
        <f t="shared" si="76"/>
        <v/>
      </c>
      <c r="AE330" s="133">
        <f t="shared" si="77"/>
        <v>-120</v>
      </c>
      <c r="AF330" s="133" t="str">
        <f>VLOOKUP(Table1[[#This Row],[Track]],$F$2672:$H$2715,2,FALSE)</f>
        <v>NSW</v>
      </c>
      <c r="AG330" s="133" t="str">
        <f>VLOOKUP(Table1[[#This Row],[Track]],$F$2672:$H$2715,3,FALSE)</f>
        <v>-</v>
      </c>
      <c r="AH330" s="133" t="str">
        <f>IF(Table1[[#This Row],[Date]]&lt;$AH$2,"",IF(Table1[[#This Row],[Date]]&lt;$AH$3,"Edge","Elite Combo"))</f>
        <v/>
      </c>
      <c r="AI330" s="218">
        <f>Table1[[#This Row],[Time]]</f>
        <v>0.75347222222222221</v>
      </c>
      <c r="AJ330" s="219" t="str">
        <f>Table1[[#This Row],[Track]]</f>
        <v>Rosehill</v>
      </c>
      <c r="AK330" s="216">
        <f>Table1[[#This Row],[Race ]]</f>
        <v>10</v>
      </c>
      <c r="AL330" s="219">
        <f>Table1[[#This Row],[TAB]]</f>
        <v>10</v>
      </c>
      <c r="AM330" s="219" t="str">
        <f>Table1[[#This Row],[Selection]]</f>
        <v>Gringotts</v>
      </c>
      <c r="AN330" s="220" t="str">
        <f>Table1[[#This Row],[Sources]]</f>
        <v>Pro Syd-15</v>
      </c>
      <c r="AO330" s="219">
        <f>Table1[[#This Row],[Scale Bet]]</f>
        <v>120</v>
      </c>
    </row>
    <row r="331" spans="5:41" ht="16.5" customHeight="1" x14ac:dyDescent="0.25">
      <c r="E331" s="185">
        <v>45206</v>
      </c>
      <c r="F331" s="35">
        <v>0.75347222222222221</v>
      </c>
      <c r="G331" s="36" t="s">
        <v>17</v>
      </c>
      <c r="H331" s="36">
        <v>10</v>
      </c>
      <c r="I331" s="36">
        <v>2</v>
      </c>
      <c r="J331" s="36" t="s">
        <v>640</v>
      </c>
      <c r="K331" s="36" t="s">
        <v>1</v>
      </c>
      <c r="L331" s="165">
        <v>10</v>
      </c>
      <c r="M331" s="134">
        <f t="shared" si="65"/>
        <v>10</v>
      </c>
      <c r="N331" s="36">
        <f t="shared" si="66"/>
        <v>1</v>
      </c>
      <c r="O331" s="135" t="str">
        <f t="shared" si="67"/>
        <v>E4-10</v>
      </c>
      <c r="P331" s="186" t="str">
        <f t="shared" si="68"/>
        <v>OK</v>
      </c>
      <c r="Q331" s="187">
        <f t="shared" si="69"/>
        <v>40</v>
      </c>
      <c r="R331" s="150"/>
      <c r="S331" s="187" t="str">
        <f t="shared" si="70"/>
        <v/>
      </c>
      <c r="T331" s="136" t="str">
        <f t="shared" si="71"/>
        <v>Kayobi</v>
      </c>
      <c r="U331" s="137" t="str">
        <f>IF(P331="","",IF(N331=1,"",IF(Q331="","",IF(Q331&lt;=100,100,IF(Table1[[#This Row],[Day]]="Wed",100,200)))))</f>
        <v/>
      </c>
      <c r="V331" s="137" t="str">
        <f t="shared" si="72"/>
        <v/>
      </c>
      <c r="W331" s="137" t="str">
        <f t="shared" si="73"/>
        <v/>
      </c>
      <c r="X331" s="133">
        <f>100</f>
        <v>100</v>
      </c>
      <c r="Y331" s="133" t="str">
        <f t="shared" si="74"/>
        <v/>
      </c>
      <c r="Z331" s="133">
        <f t="shared" si="75"/>
        <v>-100</v>
      </c>
      <c r="AA331" s="134" t="str">
        <f>TEXT(Table1[[#This Row],[Date]],"DDD")</f>
        <v>Sat</v>
      </c>
      <c r="AB331" s="133" t="str">
        <f>IF(OR(G331="Doomben",G331="Eagle Farm"),"Q",IF(AND(Q331&gt;1,Q331&lt;55,Table1[[#This Row],[Source]]="Nat"),"Nat OK",IF(AND(Table1[[#This Row],[Source]]&lt;&gt;"Nat",Q331&lt;55),"Poor &lt;55",IF(OR(G331="Randwick",G331="Flemington",G331="Caulfield",G331="Sandown Lake",G331="Sandown Hill"),"Best","ave"))))</f>
        <v>Poor &lt;55</v>
      </c>
      <c r="AC331" s="133">
        <f>IF(Q331="","",IF(AB331="Poor &lt;55",$AC$2*0.2%,IF(AND(AB331="Q",AA331&lt;&gt;"Wed"),$AC$2*0.4%,IF(AND(AB331="Q",AA331="Wed"),$AC$2*0.5%,IF(AND(AB331="Ave",U331=100),$AC$2*0.5%,IF(AND(AB331="ave",U331="",N331=1,AG331="Bush"),$AC$2*1%,IF(AND(AB331="ave",U331="",Q331&gt;100),$AC$2*1.3%,IF(AND(AB331="ave",U331=""),$AC$2*1.2%,IF(AND(AB331="Ave",U331=200),$AC$2*1%,IF(AND(AB331="Best",U331=200),$AC$2*1.5%,IF(AND(AB331="Best",U331="",K331&lt;&gt;"Pro Syd"),$AC$2*0.5%,IF(AND(AB331="Best",U331=""),$AC$2*1%,IF(AND(AB331="Best",U331=100,Table1[[#This Row],[State]]="NSW"),$AC$2*0.4%,IF(AND(AB331="Best",U331=100),$AC$2*1%,IF(Table1[[#This Row],[Adj]]="Nat OK",$AC$2*0.5%,"xxx")))))))))))))))</f>
        <v>20</v>
      </c>
      <c r="AD331" s="133" t="str">
        <f t="shared" si="76"/>
        <v/>
      </c>
      <c r="AE331" s="133">
        <f t="shared" si="77"/>
        <v>-20</v>
      </c>
      <c r="AF331" s="133" t="str">
        <f>VLOOKUP(Table1[[#This Row],[Track]],$F$2672:$H$2715,2,FALSE)</f>
        <v>NSW</v>
      </c>
      <c r="AG331" s="133" t="str">
        <f>VLOOKUP(Table1[[#This Row],[Track]],$F$2672:$H$2715,3,FALSE)</f>
        <v>-</v>
      </c>
      <c r="AH331" s="133" t="str">
        <f>IF(Table1[[#This Row],[Date]]&lt;$AH$2,"",IF(Table1[[#This Row],[Date]]&lt;$AH$3,"Edge","Elite Combo"))</f>
        <v/>
      </c>
      <c r="AI331" s="218">
        <f>Table1[[#This Row],[Time]]</f>
        <v>0.75347222222222221</v>
      </c>
      <c r="AJ331" s="219" t="str">
        <f>Table1[[#This Row],[Track]]</f>
        <v>Rosehill</v>
      </c>
      <c r="AK331" s="216">
        <f>Table1[[#This Row],[Race ]]</f>
        <v>10</v>
      </c>
      <c r="AL331" s="219">
        <f>Table1[[#This Row],[TAB]]</f>
        <v>2</v>
      </c>
      <c r="AM331" s="219" t="str">
        <f>Table1[[#This Row],[Selection]]</f>
        <v>Kayobi</v>
      </c>
      <c r="AN331" s="220" t="str">
        <f>Table1[[#This Row],[Sources]]</f>
        <v>E4-10</v>
      </c>
      <c r="AO331" s="219">
        <f>Table1[[#This Row],[Scale Bet]]</f>
        <v>20</v>
      </c>
    </row>
    <row r="332" spans="5:41" ht="16.5" customHeight="1" x14ac:dyDescent="0.25">
      <c r="E332" s="185">
        <v>45213</v>
      </c>
      <c r="F332" s="35">
        <v>0.52083333333333337</v>
      </c>
      <c r="G332" s="36" t="s">
        <v>22</v>
      </c>
      <c r="H332" s="36">
        <v>1</v>
      </c>
      <c r="I332" s="36">
        <v>3</v>
      </c>
      <c r="J332" s="36" t="s">
        <v>869</v>
      </c>
      <c r="K332" s="36" t="s">
        <v>40</v>
      </c>
      <c r="L332" s="165">
        <v>15</v>
      </c>
      <c r="M332" s="134">
        <f t="shared" si="65"/>
        <v>30</v>
      </c>
      <c r="N332" s="36">
        <f t="shared" si="66"/>
        <v>2</v>
      </c>
      <c r="O332" s="135" t="str">
        <f t="shared" si="67"/>
        <v>Edge-15/Nat-15</v>
      </c>
      <c r="P332" s="186" t="str">
        <f t="shared" si="68"/>
        <v>OK</v>
      </c>
      <c r="Q332" s="187">
        <f t="shared" si="69"/>
        <v>120</v>
      </c>
      <c r="R332" s="150"/>
      <c r="S332" s="187" t="str">
        <f t="shared" si="70"/>
        <v/>
      </c>
      <c r="T332" s="136" t="str">
        <f t="shared" si="71"/>
        <v>Cleveland</v>
      </c>
      <c r="U332" s="137">
        <f>IF(P332="","",IF(N332=1,"",IF(Q332="","",IF(Q332&lt;=100,100,IF(Table1[[#This Row],[Day]]="Wed",100,200)))))</f>
        <v>200</v>
      </c>
      <c r="V332" s="137" t="str">
        <f t="shared" si="72"/>
        <v/>
      </c>
      <c r="W332" s="137">
        <f t="shared" si="73"/>
        <v>-200</v>
      </c>
      <c r="X332" s="133">
        <f>100</f>
        <v>100</v>
      </c>
      <c r="Y332" s="133" t="str">
        <f t="shared" si="74"/>
        <v/>
      </c>
      <c r="Z332" s="133">
        <f t="shared" si="75"/>
        <v>-100</v>
      </c>
      <c r="AA332" s="134" t="str">
        <f>TEXT(Table1[[#This Row],[Date]],"DDD")</f>
        <v>Sat</v>
      </c>
      <c r="AB332" s="133" t="str">
        <f>IF(OR(G332="Doomben",G332="Eagle Farm"),"Q",IF(AND(Q332&gt;1,Q332&lt;55,Table1[[#This Row],[Source]]="Nat"),"Nat OK",IF(AND(Table1[[#This Row],[Source]]&lt;&gt;"Nat",Q332&lt;55),"Poor &lt;55",IF(OR(G332="Randwick",G332="Flemington",G332="Caulfield",G332="Sandown Lake",G332="Sandown Hill"),"Best","ave"))))</f>
        <v>Best</v>
      </c>
      <c r="AC332" s="133">
        <f>IF(Q332="","",IF(AB332="Poor &lt;55",$AC$2*0.2%,IF(AND(AB332="Q",AA332&lt;&gt;"Wed"),$AC$2*0.4%,IF(AND(AB332="Q",AA332="Wed"),$AC$2*0.5%,IF(AND(AB332="Ave",U332=100),$AC$2*0.5%,IF(AND(AB332="ave",U332="",N332=1,AG332="Bush"),$AC$2*1%,IF(AND(AB332="ave",U332="",Q332&gt;100),$AC$2*1.3%,IF(AND(AB332="ave",U332=""),$AC$2*1.2%,IF(AND(AB332="Ave",U332=200),$AC$2*1%,IF(AND(AB332="Best",U332=200),$AC$2*1.5%,IF(AND(AB332="Best",U332="",K332&lt;&gt;"Pro Syd"),$AC$2*0.5%,IF(AND(AB332="Best",U332=""),$AC$2*1%,IF(AND(AB332="Best",U332=100,Table1[[#This Row],[State]]="NSW"),$AC$2*0.4%,IF(AND(AB332="Best",U332=100),$AC$2*1%,IF(Table1[[#This Row],[Adj]]="Nat OK",$AC$2*0.5%,"xxx")))))))))))))))</f>
        <v>150</v>
      </c>
      <c r="AD332" s="133" t="str">
        <f t="shared" si="76"/>
        <v/>
      </c>
      <c r="AE332" s="133">
        <f t="shared" si="77"/>
        <v>-150</v>
      </c>
      <c r="AF332" s="133" t="str">
        <f>VLOOKUP(Table1[[#This Row],[Track]],$F$2672:$H$2715,2,FALSE)</f>
        <v>NSW</v>
      </c>
      <c r="AG332" s="133" t="str">
        <f>VLOOKUP(Table1[[#This Row],[Track]],$F$2672:$H$2715,3,FALSE)</f>
        <v>-</v>
      </c>
      <c r="AH332" s="133" t="str">
        <f>IF(Table1[[#This Row],[Date]]&lt;$AH$2,"",IF(Table1[[#This Row],[Date]]&lt;$AH$3,"Edge","Elite Combo"))</f>
        <v/>
      </c>
      <c r="AI332" s="218">
        <f>Table1[[#This Row],[Time]]</f>
        <v>0.52083333333333337</v>
      </c>
      <c r="AJ332" s="219" t="str">
        <f>Table1[[#This Row],[Track]]</f>
        <v>Randwick</v>
      </c>
      <c r="AK332" s="216">
        <f>Table1[[#This Row],[Race ]]</f>
        <v>1</v>
      </c>
      <c r="AL332" s="219">
        <f>Table1[[#This Row],[TAB]]</f>
        <v>3</v>
      </c>
      <c r="AM332" s="219" t="str">
        <f>Table1[[#This Row],[Selection]]</f>
        <v>Cleveland</v>
      </c>
      <c r="AN332" s="220" t="str">
        <f>Table1[[#This Row],[Sources]]</f>
        <v>Edge-15/Nat-15</v>
      </c>
      <c r="AO332" s="219">
        <f>Table1[[#This Row],[Scale Bet]]</f>
        <v>150</v>
      </c>
    </row>
    <row r="333" spans="5:41" ht="16.5" customHeight="1" x14ac:dyDescent="0.25">
      <c r="E333" s="185">
        <v>45213</v>
      </c>
      <c r="F333" s="35">
        <v>0.52083333333333337</v>
      </c>
      <c r="G333" s="36" t="s">
        <v>22</v>
      </c>
      <c r="H333" s="36">
        <v>1</v>
      </c>
      <c r="I333" s="36">
        <v>3</v>
      </c>
      <c r="J333" s="36" t="s">
        <v>869</v>
      </c>
      <c r="K333" s="36" t="s">
        <v>13</v>
      </c>
      <c r="L333" s="165">
        <v>15</v>
      </c>
      <c r="M333" s="134" t="str">
        <f t="shared" si="65"/>
        <v/>
      </c>
      <c r="N333" s="36" t="str">
        <f t="shared" si="66"/>
        <v/>
      </c>
      <c r="O333" s="135" t="str">
        <f t="shared" si="67"/>
        <v/>
      </c>
      <c r="P333" s="186" t="str">
        <f t="shared" si="68"/>
        <v>OK</v>
      </c>
      <c r="Q333" s="187" t="str">
        <f t="shared" si="69"/>
        <v/>
      </c>
      <c r="R333" s="150"/>
      <c r="S333" s="187" t="str">
        <f t="shared" si="70"/>
        <v/>
      </c>
      <c r="T333" s="136" t="str">
        <f t="shared" si="71"/>
        <v>Cleveland</v>
      </c>
      <c r="U333" s="137" t="str">
        <f>IF(P333="","",IF(N333=1,"",IF(Q333="","",IF(Q333&lt;=100,100,IF(Table1[[#This Row],[Day]]="Wed",100,200)))))</f>
        <v/>
      </c>
      <c r="V333" s="137" t="str">
        <f t="shared" si="72"/>
        <v/>
      </c>
      <c r="W333" s="137" t="str">
        <f t="shared" si="73"/>
        <v/>
      </c>
      <c r="X333" s="133">
        <f>100</f>
        <v>100</v>
      </c>
      <c r="Y333" s="133" t="str">
        <f t="shared" si="74"/>
        <v/>
      </c>
      <c r="Z333" s="133">
        <f t="shared" si="75"/>
        <v>-100</v>
      </c>
      <c r="AA333" s="134" t="str">
        <f>TEXT(Table1[[#This Row],[Date]],"DDD")</f>
        <v>Sat</v>
      </c>
      <c r="AB333" s="133" t="str">
        <f>IF(OR(G333="Doomben",G333="Eagle Farm"),"Q",IF(AND(Q333&gt;1,Q333&lt;55,Table1[[#This Row],[Source]]="Nat"),"Nat OK",IF(AND(Table1[[#This Row],[Source]]&lt;&gt;"Nat",Q333&lt;55),"Poor &lt;55",IF(OR(G333="Randwick",G333="Flemington",G333="Caulfield",G333="Sandown Lake",G333="Sandown Hill"),"Best","ave"))))</f>
        <v>Best</v>
      </c>
      <c r="AC333" s="133" t="str">
        <f>IF(Q333="","",IF(AB333="Poor &lt;55",$AC$2*0.2%,IF(AND(AB333="Q",AA333&lt;&gt;"Wed"),$AC$2*0.4%,IF(AND(AB333="Q",AA333="Wed"),$AC$2*0.5%,IF(AND(AB333="Ave",U333=100),$AC$2*0.5%,IF(AND(AB333="ave",U333="",N333=1,AG333="Bush"),$AC$2*1%,IF(AND(AB333="ave",U333="",Q333&gt;100),$AC$2*1.3%,IF(AND(AB333="ave",U333=""),$AC$2*1.2%,IF(AND(AB333="Ave",U333=200),$AC$2*1%,IF(AND(AB333="Best",U333=200),$AC$2*1.5%,IF(AND(AB333="Best",U333="",K333&lt;&gt;"Pro Syd"),$AC$2*0.5%,IF(AND(AB333="Best",U333=""),$AC$2*1%,IF(AND(AB333="Best",U333=100,Table1[[#This Row],[State]]="NSW"),$AC$2*0.4%,IF(AND(AB333="Best",U333=100),$AC$2*1%,IF(Table1[[#This Row],[Adj]]="Nat OK",$AC$2*0.5%,"xxx")))))))))))))))</f>
        <v/>
      </c>
      <c r="AD333" s="133" t="str">
        <f t="shared" si="76"/>
        <v/>
      </c>
      <c r="AE333" s="133" t="str">
        <f t="shared" si="77"/>
        <v/>
      </c>
      <c r="AF333" s="133" t="str">
        <f>VLOOKUP(Table1[[#This Row],[Track]],$F$2672:$H$2715,2,FALSE)</f>
        <v>NSW</v>
      </c>
      <c r="AG333" s="133" t="str">
        <f>VLOOKUP(Table1[[#This Row],[Track]],$F$2672:$H$2715,3,FALSE)</f>
        <v>-</v>
      </c>
      <c r="AH333" s="133" t="str">
        <f>IF(Table1[[#This Row],[Date]]&lt;$AH$2,"",IF(Table1[[#This Row],[Date]]&lt;$AH$3,"Edge","Elite Combo"))</f>
        <v/>
      </c>
      <c r="AI333" s="218">
        <f>Table1[[#This Row],[Time]]</f>
        <v>0.52083333333333337</v>
      </c>
      <c r="AJ333" s="219" t="str">
        <f>Table1[[#This Row],[Track]]</f>
        <v>Randwick</v>
      </c>
      <c r="AK333" s="216">
        <f>Table1[[#This Row],[Race ]]</f>
        <v>1</v>
      </c>
      <c r="AL333" s="219">
        <f>Table1[[#This Row],[TAB]]</f>
        <v>3</v>
      </c>
      <c r="AM333" s="219" t="str">
        <f>Table1[[#This Row],[Selection]]</f>
        <v>Cleveland</v>
      </c>
      <c r="AN333" s="220" t="str">
        <f>Table1[[#This Row],[Sources]]</f>
        <v/>
      </c>
      <c r="AO333" s="219" t="str">
        <f>Table1[[#This Row],[Scale Bet]]</f>
        <v/>
      </c>
    </row>
    <row r="334" spans="5:41" ht="16.5" customHeight="1" x14ac:dyDescent="0.25">
      <c r="E334" s="185">
        <v>45213</v>
      </c>
      <c r="F334" s="35">
        <v>0.52638888888888891</v>
      </c>
      <c r="G334" s="36" t="s">
        <v>28</v>
      </c>
      <c r="H334" s="36">
        <v>1</v>
      </c>
      <c r="I334" s="36">
        <v>6</v>
      </c>
      <c r="J334" s="36" t="s">
        <v>870</v>
      </c>
      <c r="K334" s="36" t="s">
        <v>13</v>
      </c>
      <c r="L334" s="165">
        <v>11</v>
      </c>
      <c r="M334" s="134">
        <f t="shared" si="65"/>
        <v>11</v>
      </c>
      <c r="N334" s="36">
        <f t="shared" si="66"/>
        <v>1</v>
      </c>
      <c r="O334" s="135" t="str">
        <f t="shared" si="67"/>
        <v>Nat-11</v>
      </c>
      <c r="P334" s="186" t="str">
        <f t="shared" si="68"/>
        <v/>
      </c>
      <c r="Q334" s="187">
        <f t="shared" si="69"/>
        <v>44</v>
      </c>
      <c r="R334" s="150">
        <v>2.2999999999999998</v>
      </c>
      <c r="S334" s="187">
        <f t="shared" si="70"/>
        <v>101.19999999999999</v>
      </c>
      <c r="T334" s="136" t="str">
        <f t="shared" si="71"/>
        <v>Little Mix</v>
      </c>
      <c r="U334" s="137" t="str">
        <f>IF(P334="","",IF(N334=1,"",IF(Q334="","",IF(Q334&lt;=100,100,IF(Table1[[#This Row],[Day]]="Wed",100,200)))))</f>
        <v/>
      </c>
      <c r="V334" s="137" t="str">
        <f t="shared" si="72"/>
        <v/>
      </c>
      <c r="W334" s="137" t="str">
        <f t="shared" si="73"/>
        <v/>
      </c>
      <c r="X334" s="133">
        <f>100</f>
        <v>100</v>
      </c>
      <c r="Y334" s="133">
        <f t="shared" si="74"/>
        <v>229.99999999999997</v>
      </c>
      <c r="Z334" s="133">
        <f t="shared" si="75"/>
        <v>129.99999999999997</v>
      </c>
      <c r="AA334" s="134" t="str">
        <f>TEXT(Table1[[#This Row],[Date]],"DDD")</f>
        <v>Sat</v>
      </c>
      <c r="AB334" s="133" t="str">
        <f>IF(OR(G334="Doomben",G334="Eagle Farm"),"Q",IF(AND(Q334&gt;1,Q334&lt;55,Table1[[#This Row],[Source]]="Nat"),"Nat OK",IF(AND(Table1[[#This Row],[Source]]&lt;&gt;"Nat",Q334&lt;55),"Poor &lt;55",IF(OR(G334="Randwick",G334="Flemington",G334="Caulfield",G334="Sandown Lake",G334="Sandown Hill"),"Best","ave"))))</f>
        <v>Q</v>
      </c>
      <c r="AC334" s="133">
        <f>IF(Q334="","",IF(AB334="Poor &lt;55",$AC$2*0.2%,IF(AND(AB334="Q",AA334&lt;&gt;"Wed"),$AC$2*0.4%,IF(AND(AB334="Q",AA334="Wed"),$AC$2*0.5%,IF(AND(AB334="Ave",U334=100),$AC$2*0.5%,IF(AND(AB334="ave",U334="",N334=1,AG334="Bush"),$AC$2*1%,IF(AND(AB334="ave",U334="",Q334&gt;100),$AC$2*1.3%,IF(AND(AB334="ave",U334=""),$AC$2*1.2%,IF(AND(AB334="Ave",U334=200),$AC$2*1%,IF(AND(AB334="Best",U334=200),$AC$2*1.5%,IF(AND(AB334="Best",U334="",K334&lt;&gt;"Pro Syd"),$AC$2*0.5%,IF(AND(AB334="Best",U334=""),$AC$2*1%,IF(AND(AB334="Best",U334=100,Table1[[#This Row],[State]]="NSW"),$AC$2*0.4%,IF(AND(AB334="Best",U334=100),$AC$2*1%,IF(Table1[[#This Row],[Adj]]="Nat OK",$AC$2*0.5%,"xxx")))))))))))))))</f>
        <v>40</v>
      </c>
      <c r="AD334" s="133">
        <f t="shared" si="76"/>
        <v>92</v>
      </c>
      <c r="AE334" s="133">
        <f t="shared" si="77"/>
        <v>52</v>
      </c>
      <c r="AF334" s="133" t="str">
        <f>VLOOKUP(Table1[[#This Row],[Track]],$F$2672:$H$2715,2,FALSE)</f>
        <v>Qld</v>
      </c>
      <c r="AG334" s="133" t="str">
        <f>VLOOKUP(Table1[[#This Row],[Track]],$F$2672:$H$2715,3,FALSE)</f>
        <v>-</v>
      </c>
      <c r="AH334" s="133" t="str">
        <f>IF(Table1[[#This Row],[Date]]&lt;$AH$2,"",IF(Table1[[#This Row],[Date]]&lt;$AH$3,"Edge","Elite Combo"))</f>
        <v/>
      </c>
      <c r="AI334" s="218">
        <f>Table1[[#This Row],[Time]]</f>
        <v>0.52638888888888891</v>
      </c>
      <c r="AJ334" s="219" t="str">
        <f>Table1[[#This Row],[Track]]</f>
        <v>Eagle Farm</v>
      </c>
      <c r="AK334" s="216">
        <f>Table1[[#This Row],[Race ]]</f>
        <v>1</v>
      </c>
      <c r="AL334" s="219">
        <f>Table1[[#This Row],[TAB]]</f>
        <v>6</v>
      </c>
      <c r="AM334" s="219" t="str">
        <f>Table1[[#This Row],[Selection]]</f>
        <v>Little Mix</v>
      </c>
      <c r="AN334" s="220" t="str">
        <f>Table1[[#This Row],[Sources]]</f>
        <v>Nat-11</v>
      </c>
      <c r="AO334" s="219">
        <f>Table1[[#This Row],[Scale Bet]]</f>
        <v>40</v>
      </c>
    </row>
    <row r="335" spans="5:41" ht="16.5" customHeight="1" x14ac:dyDescent="0.25">
      <c r="E335" s="185">
        <v>45213</v>
      </c>
      <c r="F335" s="35">
        <v>0.58333333333333337</v>
      </c>
      <c r="G335" s="36" t="s">
        <v>201</v>
      </c>
      <c r="H335" s="36">
        <v>4</v>
      </c>
      <c r="I335" s="36">
        <v>5</v>
      </c>
      <c r="J335" s="36" t="s">
        <v>984</v>
      </c>
      <c r="K335" s="36" t="s">
        <v>40</v>
      </c>
      <c r="L335" s="165">
        <v>12</v>
      </c>
      <c r="M335" s="134">
        <f t="shared" si="65"/>
        <v>25</v>
      </c>
      <c r="N335" s="36">
        <f t="shared" si="66"/>
        <v>2</v>
      </c>
      <c r="O335" s="135" t="str">
        <f t="shared" si="67"/>
        <v>Edge-12/Pro Mel-13</v>
      </c>
      <c r="P335" s="186" t="str">
        <f t="shared" si="68"/>
        <v>OK</v>
      </c>
      <c r="Q335" s="187">
        <f t="shared" si="69"/>
        <v>100</v>
      </c>
      <c r="R335" s="150"/>
      <c r="S335" s="187" t="str">
        <f t="shared" si="70"/>
        <v/>
      </c>
      <c r="T335" s="136" t="str">
        <f t="shared" si="71"/>
        <v>Grey River</v>
      </c>
      <c r="U335" s="137">
        <f>IF(P335="","",IF(N335=1,"",IF(Q335="","",IF(Q335&lt;=100,100,IF(Table1[[#This Row],[Day]]="Wed",100,200)))))</f>
        <v>100</v>
      </c>
      <c r="V335" s="137" t="str">
        <f t="shared" si="72"/>
        <v/>
      </c>
      <c r="W335" s="137">
        <f t="shared" si="73"/>
        <v>-100</v>
      </c>
      <c r="X335" s="133">
        <f>100</f>
        <v>100</v>
      </c>
      <c r="Y335" s="133" t="str">
        <f t="shared" si="74"/>
        <v/>
      </c>
      <c r="Z335" s="133">
        <f t="shared" si="75"/>
        <v>-100</v>
      </c>
      <c r="AA335" s="134" t="str">
        <f>TEXT(Table1[[#This Row],[Date]],"DDD")</f>
        <v>Sat</v>
      </c>
      <c r="AB335" s="133" t="str">
        <f>IF(OR(G335="Doomben",G335="Eagle Farm"),"Q",IF(AND(Q335&gt;1,Q335&lt;55,Table1[[#This Row],[Source]]="Nat"),"Nat OK",IF(AND(Table1[[#This Row],[Source]]&lt;&gt;"Nat",Q335&lt;55),"Poor &lt;55",IF(OR(G335="Randwick",G335="Flemington",G335="Caulfield",G335="Sandown Lake",G335="Sandown Hill"),"Best","ave"))))</f>
        <v>Best</v>
      </c>
      <c r="AC335" s="133">
        <f>IF(Q335="","",IF(AB335="Poor &lt;55",$AC$2*0.2%,IF(AND(AB335="Q",AA335&lt;&gt;"Wed"),$AC$2*0.4%,IF(AND(AB335="Q",AA335="Wed"),$AC$2*0.5%,IF(AND(AB335="Ave",U335=100),$AC$2*0.5%,IF(AND(AB335="ave",U335="",N335=1,AG335="Bush"),$AC$2*1%,IF(AND(AB335="ave",U335="",Q335&gt;100),$AC$2*1.3%,IF(AND(AB335="ave",U335=""),$AC$2*1.2%,IF(AND(AB335="Ave",U335=200),$AC$2*1%,IF(AND(AB335="Best",U335=200),$AC$2*1.5%,IF(AND(AB335="Best",U335="",K335&lt;&gt;"Pro Syd"),$AC$2*0.5%,IF(AND(AB335="Best",U335=""),$AC$2*1%,IF(AND(AB335="Best",U335=100,Table1[[#This Row],[State]]="NSW"),$AC$2*0.4%,IF(AND(AB335="Best",U335=100),$AC$2*1%,IF(Table1[[#This Row],[Adj]]="Nat OK",$AC$2*0.5%,"xxx")))))))))))))))</f>
        <v>100</v>
      </c>
      <c r="AD335" s="133" t="str">
        <f t="shared" si="76"/>
        <v/>
      </c>
      <c r="AE335" s="133">
        <f t="shared" si="77"/>
        <v>-100</v>
      </c>
      <c r="AF335" s="133" t="str">
        <f>VLOOKUP(Table1[[#This Row],[Track]],$F$2672:$H$2715,2,FALSE)</f>
        <v>Vic</v>
      </c>
      <c r="AG335" s="133" t="str">
        <f>VLOOKUP(Table1[[#This Row],[Track]],$F$2672:$H$2715,3,FALSE)</f>
        <v>-</v>
      </c>
      <c r="AH335" s="133" t="str">
        <f>IF(Table1[[#This Row],[Date]]&lt;$AH$2,"",IF(Table1[[#This Row],[Date]]&lt;$AH$3,"Edge","Elite Combo"))</f>
        <v/>
      </c>
      <c r="AI335" s="218">
        <f>Table1[[#This Row],[Time]]</f>
        <v>0.58333333333333337</v>
      </c>
      <c r="AJ335" s="219" t="str">
        <f>Table1[[#This Row],[Track]]</f>
        <v>Caulfield</v>
      </c>
      <c r="AK335" s="216">
        <f>Table1[[#This Row],[Race ]]</f>
        <v>4</v>
      </c>
      <c r="AL335" s="219">
        <f>Table1[[#This Row],[TAB]]</f>
        <v>5</v>
      </c>
      <c r="AM335" s="219" t="str">
        <f>Table1[[#This Row],[Selection]]</f>
        <v>Grey River</v>
      </c>
      <c r="AN335" s="220" t="str">
        <f>Table1[[#This Row],[Sources]]</f>
        <v>Edge-12/Pro Mel-13</v>
      </c>
      <c r="AO335" s="219">
        <f>Table1[[#This Row],[Scale Bet]]</f>
        <v>100</v>
      </c>
    </row>
    <row r="336" spans="5:41" ht="16.5" customHeight="1" x14ac:dyDescent="0.25">
      <c r="E336" s="185">
        <v>45213</v>
      </c>
      <c r="F336" s="35">
        <v>0.58333333333333337</v>
      </c>
      <c r="G336" s="36" t="s">
        <v>201</v>
      </c>
      <c r="H336" s="36">
        <v>4</v>
      </c>
      <c r="I336" s="36">
        <v>5</v>
      </c>
      <c r="J336" s="36" t="s">
        <v>984</v>
      </c>
      <c r="K336" s="36" t="s">
        <v>18</v>
      </c>
      <c r="L336" s="165">
        <v>13</v>
      </c>
      <c r="M336" s="134" t="str">
        <f t="shared" si="65"/>
        <v/>
      </c>
      <c r="N336" s="36" t="str">
        <f t="shared" si="66"/>
        <v/>
      </c>
      <c r="O336" s="135" t="str">
        <f t="shared" si="67"/>
        <v/>
      </c>
      <c r="P336" s="186" t="str">
        <f t="shared" si="68"/>
        <v>OK</v>
      </c>
      <c r="Q336" s="187" t="str">
        <f t="shared" si="69"/>
        <v/>
      </c>
      <c r="R336" s="150"/>
      <c r="S336" s="187" t="str">
        <f t="shared" si="70"/>
        <v/>
      </c>
      <c r="T336" s="136" t="str">
        <f t="shared" si="71"/>
        <v>Grey River</v>
      </c>
      <c r="U336" s="137" t="str">
        <f>IF(P336="","",IF(N336=1,"",IF(Q336="","",IF(Q336&lt;=100,100,IF(Table1[[#This Row],[Day]]="Wed",100,200)))))</f>
        <v/>
      </c>
      <c r="V336" s="137" t="str">
        <f t="shared" si="72"/>
        <v/>
      </c>
      <c r="W336" s="137" t="str">
        <f t="shared" si="73"/>
        <v/>
      </c>
      <c r="X336" s="133">
        <f>100</f>
        <v>100</v>
      </c>
      <c r="Y336" s="133" t="str">
        <f t="shared" si="74"/>
        <v/>
      </c>
      <c r="Z336" s="133">
        <f t="shared" si="75"/>
        <v>-100</v>
      </c>
      <c r="AA336" s="134" t="str">
        <f>TEXT(Table1[[#This Row],[Date]],"DDD")</f>
        <v>Sat</v>
      </c>
      <c r="AB336" s="133" t="str">
        <f>IF(OR(G336="Doomben",G336="Eagle Farm"),"Q",IF(AND(Q336&gt;1,Q336&lt;55,Table1[[#This Row],[Source]]="Nat"),"Nat OK",IF(AND(Table1[[#This Row],[Source]]&lt;&gt;"Nat",Q336&lt;55),"Poor &lt;55",IF(OR(G336="Randwick",G336="Flemington",G336="Caulfield",G336="Sandown Lake",G336="Sandown Hill"),"Best","ave"))))</f>
        <v>Best</v>
      </c>
      <c r="AC336" s="133" t="str">
        <f>IF(Q336="","",IF(AB336="Poor &lt;55",$AC$2*0.2%,IF(AND(AB336="Q",AA336&lt;&gt;"Wed"),$AC$2*0.4%,IF(AND(AB336="Q",AA336="Wed"),$AC$2*0.5%,IF(AND(AB336="Ave",U336=100),$AC$2*0.5%,IF(AND(AB336="ave",U336="",N336=1,AG336="Bush"),$AC$2*1%,IF(AND(AB336="ave",U336="",Q336&gt;100),$AC$2*1.3%,IF(AND(AB336="ave",U336=""),$AC$2*1.2%,IF(AND(AB336="Ave",U336=200),$AC$2*1%,IF(AND(AB336="Best",U336=200),$AC$2*1.5%,IF(AND(AB336="Best",U336="",K336&lt;&gt;"Pro Syd"),$AC$2*0.5%,IF(AND(AB336="Best",U336=""),$AC$2*1%,IF(AND(AB336="Best",U336=100,Table1[[#This Row],[State]]="NSW"),$AC$2*0.4%,IF(AND(AB336="Best",U336=100),$AC$2*1%,IF(Table1[[#This Row],[Adj]]="Nat OK",$AC$2*0.5%,"xxx")))))))))))))))</f>
        <v/>
      </c>
      <c r="AD336" s="133" t="str">
        <f t="shared" si="76"/>
        <v/>
      </c>
      <c r="AE336" s="133" t="str">
        <f t="shared" si="77"/>
        <v/>
      </c>
      <c r="AF336" s="133" t="str">
        <f>VLOOKUP(Table1[[#This Row],[Track]],$F$2672:$H$2715,2,FALSE)</f>
        <v>Vic</v>
      </c>
      <c r="AG336" s="133" t="str">
        <f>VLOOKUP(Table1[[#This Row],[Track]],$F$2672:$H$2715,3,FALSE)</f>
        <v>-</v>
      </c>
      <c r="AH336" s="133" t="str">
        <f>IF(Table1[[#This Row],[Date]]&lt;$AH$2,"",IF(Table1[[#This Row],[Date]]&lt;$AH$3,"Edge","Elite Combo"))</f>
        <v/>
      </c>
      <c r="AI336" s="218">
        <f>Table1[[#This Row],[Time]]</f>
        <v>0.58333333333333337</v>
      </c>
      <c r="AJ336" s="219" t="str">
        <f>Table1[[#This Row],[Track]]</f>
        <v>Caulfield</v>
      </c>
      <c r="AK336" s="216">
        <f>Table1[[#This Row],[Race ]]</f>
        <v>4</v>
      </c>
      <c r="AL336" s="219">
        <f>Table1[[#This Row],[TAB]]</f>
        <v>5</v>
      </c>
      <c r="AM336" s="219" t="str">
        <f>Table1[[#This Row],[Selection]]</f>
        <v>Grey River</v>
      </c>
      <c r="AN336" s="220" t="str">
        <f>Table1[[#This Row],[Sources]]</f>
        <v/>
      </c>
      <c r="AO336" s="219" t="str">
        <f>Table1[[#This Row],[Scale Bet]]</f>
        <v/>
      </c>
    </row>
    <row r="337" spans="5:41" ht="16.5" customHeight="1" x14ac:dyDescent="0.25">
      <c r="E337" s="185">
        <v>45213</v>
      </c>
      <c r="F337" s="35">
        <v>0.59375</v>
      </c>
      <c r="G337" s="36" t="s">
        <v>22</v>
      </c>
      <c r="H337" s="36">
        <v>4</v>
      </c>
      <c r="I337" s="36">
        <v>3</v>
      </c>
      <c r="J337" s="36" t="s">
        <v>871</v>
      </c>
      <c r="K337" s="36" t="s">
        <v>13</v>
      </c>
      <c r="L337" s="165">
        <v>13</v>
      </c>
      <c r="M337" s="134">
        <f t="shared" si="65"/>
        <v>13</v>
      </c>
      <c r="N337" s="36">
        <f t="shared" si="66"/>
        <v>1</v>
      </c>
      <c r="O337" s="135" t="str">
        <f t="shared" si="67"/>
        <v>Nat-13</v>
      </c>
      <c r="P337" s="186" t="str">
        <f t="shared" si="68"/>
        <v>OK</v>
      </c>
      <c r="Q337" s="187">
        <f t="shared" si="69"/>
        <v>52</v>
      </c>
      <c r="R337" s="150"/>
      <c r="S337" s="187" t="str">
        <f t="shared" si="70"/>
        <v/>
      </c>
      <c r="T337" s="136" t="str">
        <f t="shared" si="71"/>
        <v>Tom Kitten</v>
      </c>
      <c r="U337" s="137" t="str">
        <f>IF(P337="","",IF(N337=1,"",IF(Q337="","",IF(Q337&lt;=100,100,IF(Table1[[#This Row],[Day]]="Wed",100,200)))))</f>
        <v/>
      </c>
      <c r="V337" s="137" t="str">
        <f t="shared" si="72"/>
        <v/>
      </c>
      <c r="W337" s="137" t="str">
        <f t="shared" si="73"/>
        <v/>
      </c>
      <c r="X337" s="133">
        <f>100</f>
        <v>100</v>
      </c>
      <c r="Y337" s="133" t="str">
        <f t="shared" si="74"/>
        <v/>
      </c>
      <c r="Z337" s="133">
        <f t="shared" si="75"/>
        <v>-100</v>
      </c>
      <c r="AA337" s="134" t="str">
        <f>TEXT(Table1[[#This Row],[Date]],"DDD")</f>
        <v>Sat</v>
      </c>
      <c r="AB337" s="133" t="str">
        <f>IF(OR(G337="Doomben",G337="Eagle Farm"),"Q",IF(AND(Q337&gt;1,Q337&lt;55,Table1[[#This Row],[Source]]="Nat"),"Nat OK",IF(AND(Table1[[#This Row],[Source]]&lt;&gt;"Nat",Q337&lt;55),"Poor &lt;55",IF(OR(G337="Randwick",G337="Flemington",G337="Caulfield",G337="Sandown Lake",G337="Sandown Hill"),"Best","ave"))))</f>
        <v>Nat OK</v>
      </c>
      <c r="AC337" s="133">
        <f>IF(Q337="","",IF(AB337="Poor &lt;55",$AC$2*0.2%,IF(AND(AB337="Q",AA337&lt;&gt;"Wed"),$AC$2*0.4%,IF(AND(AB337="Q",AA337="Wed"),$AC$2*0.5%,IF(AND(AB337="Ave",U337=100),$AC$2*0.5%,IF(AND(AB337="ave",U337="",N337=1,AG337="Bush"),$AC$2*1%,IF(AND(AB337="ave",U337="",Q337&gt;100),$AC$2*1.3%,IF(AND(AB337="ave",U337=""),$AC$2*1.2%,IF(AND(AB337="Ave",U337=200),$AC$2*1%,IF(AND(AB337="Best",U337=200),$AC$2*1.5%,IF(AND(AB337="Best",U337="",K337&lt;&gt;"Pro Syd"),$AC$2*0.5%,IF(AND(AB337="Best",U337=""),$AC$2*1%,IF(AND(AB337="Best",U337=100,Table1[[#This Row],[State]]="NSW"),$AC$2*0.4%,IF(AND(AB337="Best",U337=100),$AC$2*1%,IF(Table1[[#This Row],[Adj]]="Nat OK",$AC$2*0.5%,"xxx")))))))))))))))</f>
        <v>50</v>
      </c>
      <c r="AD337" s="133" t="str">
        <f t="shared" si="76"/>
        <v/>
      </c>
      <c r="AE337" s="133">
        <f t="shared" si="77"/>
        <v>-50</v>
      </c>
      <c r="AF337" s="133" t="str">
        <f>VLOOKUP(Table1[[#This Row],[Track]],$F$2672:$H$2715,2,FALSE)</f>
        <v>NSW</v>
      </c>
      <c r="AG337" s="133" t="str">
        <f>VLOOKUP(Table1[[#This Row],[Track]],$F$2672:$H$2715,3,FALSE)</f>
        <v>-</v>
      </c>
      <c r="AH337" s="133" t="str">
        <f>IF(Table1[[#This Row],[Date]]&lt;$AH$2,"",IF(Table1[[#This Row],[Date]]&lt;$AH$3,"Edge","Elite Combo"))</f>
        <v/>
      </c>
      <c r="AI337" s="218">
        <f>Table1[[#This Row],[Time]]</f>
        <v>0.59375</v>
      </c>
      <c r="AJ337" s="219" t="str">
        <f>Table1[[#This Row],[Track]]</f>
        <v>Randwick</v>
      </c>
      <c r="AK337" s="216">
        <f>Table1[[#This Row],[Race ]]</f>
        <v>4</v>
      </c>
      <c r="AL337" s="219">
        <f>Table1[[#This Row],[TAB]]</f>
        <v>3</v>
      </c>
      <c r="AM337" s="219" t="str">
        <f>Table1[[#This Row],[Selection]]</f>
        <v>Tom Kitten</v>
      </c>
      <c r="AN337" s="220" t="str">
        <f>Table1[[#This Row],[Sources]]</f>
        <v>Nat-13</v>
      </c>
      <c r="AO337" s="219">
        <f>Table1[[#This Row],[Scale Bet]]</f>
        <v>50</v>
      </c>
    </row>
    <row r="338" spans="5:41" ht="16.5" customHeight="1" x14ac:dyDescent="0.25">
      <c r="E338" s="185">
        <v>45213</v>
      </c>
      <c r="F338" s="35">
        <v>0.59930555555555554</v>
      </c>
      <c r="G338" s="36" t="s">
        <v>28</v>
      </c>
      <c r="H338" s="36">
        <v>4</v>
      </c>
      <c r="I338" s="36">
        <v>8</v>
      </c>
      <c r="J338" s="36" t="s">
        <v>872</v>
      </c>
      <c r="K338" s="36" t="s">
        <v>13</v>
      </c>
      <c r="L338" s="165">
        <v>11</v>
      </c>
      <c r="M338" s="134">
        <f t="shared" si="65"/>
        <v>11</v>
      </c>
      <c r="N338" s="36">
        <f t="shared" si="66"/>
        <v>1</v>
      </c>
      <c r="O338" s="135" t="str">
        <f t="shared" si="67"/>
        <v>Nat-11</v>
      </c>
      <c r="P338" s="186" t="str">
        <f t="shared" si="68"/>
        <v/>
      </c>
      <c r="Q338" s="187">
        <f t="shared" si="69"/>
        <v>44</v>
      </c>
      <c r="R338" s="150"/>
      <c r="S338" s="187" t="str">
        <f t="shared" si="70"/>
        <v/>
      </c>
      <c r="T338" s="136" t="str">
        <f t="shared" si="71"/>
        <v>Aton Of Delight</v>
      </c>
      <c r="U338" s="137" t="str">
        <f>IF(P338="","",IF(N338=1,"",IF(Q338="","",IF(Q338&lt;=100,100,IF(Table1[[#This Row],[Day]]="Wed",100,200)))))</f>
        <v/>
      </c>
      <c r="V338" s="137" t="str">
        <f t="shared" si="72"/>
        <v/>
      </c>
      <c r="W338" s="137" t="str">
        <f t="shared" si="73"/>
        <v/>
      </c>
      <c r="X338" s="133">
        <f>100</f>
        <v>100</v>
      </c>
      <c r="Y338" s="133" t="str">
        <f t="shared" si="74"/>
        <v/>
      </c>
      <c r="Z338" s="133">
        <f t="shared" si="75"/>
        <v>-100</v>
      </c>
      <c r="AA338" s="134" t="str">
        <f>TEXT(Table1[[#This Row],[Date]],"DDD")</f>
        <v>Sat</v>
      </c>
      <c r="AB338" s="133" t="str">
        <f>IF(OR(G338="Doomben",G338="Eagle Farm"),"Q",IF(AND(Q338&gt;1,Q338&lt;55,Table1[[#This Row],[Source]]="Nat"),"Nat OK",IF(AND(Table1[[#This Row],[Source]]&lt;&gt;"Nat",Q338&lt;55),"Poor &lt;55",IF(OR(G338="Randwick",G338="Flemington",G338="Caulfield",G338="Sandown Lake",G338="Sandown Hill"),"Best","ave"))))</f>
        <v>Q</v>
      </c>
      <c r="AC338" s="133">
        <f>IF(Q338="","",IF(AB338="Poor &lt;55",$AC$2*0.2%,IF(AND(AB338="Q",AA338&lt;&gt;"Wed"),$AC$2*0.4%,IF(AND(AB338="Q",AA338="Wed"),$AC$2*0.5%,IF(AND(AB338="Ave",U338=100),$AC$2*0.5%,IF(AND(AB338="ave",U338="",N338=1,AG338="Bush"),$AC$2*1%,IF(AND(AB338="ave",U338="",Q338&gt;100),$AC$2*1.3%,IF(AND(AB338="ave",U338=""),$AC$2*1.2%,IF(AND(AB338="Ave",U338=200),$AC$2*1%,IF(AND(AB338="Best",U338=200),$AC$2*1.5%,IF(AND(AB338="Best",U338="",K338&lt;&gt;"Pro Syd"),$AC$2*0.5%,IF(AND(AB338="Best",U338=""),$AC$2*1%,IF(AND(AB338="Best",U338=100,Table1[[#This Row],[State]]="NSW"),$AC$2*0.4%,IF(AND(AB338="Best",U338=100),$AC$2*1%,IF(Table1[[#This Row],[Adj]]="Nat OK",$AC$2*0.5%,"xxx")))))))))))))))</f>
        <v>40</v>
      </c>
      <c r="AD338" s="133" t="str">
        <f t="shared" si="76"/>
        <v/>
      </c>
      <c r="AE338" s="133">
        <f t="shared" si="77"/>
        <v>-40</v>
      </c>
      <c r="AF338" s="133" t="str">
        <f>VLOOKUP(Table1[[#This Row],[Track]],$F$2672:$H$2715,2,FALSE)</f>
        <v>Qld</v>
      </c>
      <c r="AG338" s="133" t="str">
        <f>VLOOKUP(Table1[[#This Row],[Track]],$F$2672:$H$2715,3,FALSE)</f>
        <v>-</v>
      </c>
      <c r="AH338" s="133" t="str">
        <f>IF(Table1[[#This Row],[Date]]&lt;$AH$2,"",IF(Table1[[#This Row],[Date]]&lt;$AH$3,"Edge","Elite Combo"))</f>
        <v/>
      </c>
      <c r="AI338" s="218">
        <f>Table1[[#This Row],[Time]]</f>
        <v>0.59930555555555554</v>
      </c>
      <c r="AJ338" s="219" t="str">
        <f>Table1[[#This Row],[Track]]</f>
        <v>Eagle Farm</v>
      </c>
      <c r="AK338" s="216">
        <f>Table1[[#This Row],[Race ]]</f>
        <v>4</v>
      </c>
      <c r="AL338" s="219">
        <f>Table1[[#This Row],[TAB]]</f>
        <v>8</v>
      </c>
      <c r="AM338" s="219" t="str">
        <f>Table1[[#This Row],[Selection]]</f>
        <v>Aton Of Delight</v>
      </c>
      <c r="AN338" s="220" t="str">
        <f>Table1[[#This Row],[Sources]]</f>
        <v>Nat-11</v>
      </c>
      <c r="AO338" s="219">
        <f>Table1[[#This Row],[Scale Bet]]</f>
        <v>40</v>
      </c>
    </row>
    <row r="339" spans="5:41" ht="16.5" customHeight="1" x14ac:dyDescent="0.25">
      <c r="E339" s="185">
        <v>45213</v>
      </c>
      <c r="F339" s="35">
        <v>0.60763888888888895</v>
      </c>
      <c r="G339" s="36" t="s">
        <v>201</v>
      </c>
      <c r="H339" s="36">
        <v>5</v>
      </c>
      <c r="I339" s="36">
        <v>7</v>
      </c>
      <c r="J339" s="36" t="s">
        <v>641</v>
      </c>
      <c r="K339" s="36" t="s">
        <v>1</v>
      </c>
      <c r="L339" s="165">
        <v>12</v>
      </c>
      <c r="M339" s="134">
        <f t="shared" si="65"/>
        <v>52</v>
      </c>
      <c r="N339" s="36">
        <f t="shared" si="66"/>
        <v>3</v>
      </c>
      <c r="O339" s="135" t="str">
        <f t="shared" si="67"/>
        <v>E4-12/Edge-20/Nat-20</v>
      </c>
      <c r="P339" s="186" t="str">
        <f t="shared" si="68"/>
        <v>OK</v>
      </c>
      <c r="Q339" s="187">
        <f t="shared" si="69"/>
        <v>208</v>
      </c>
      <c r="R339" s="150">
        <v>2.2000000000000002</v>
      </c>
      <c r="S339" s="187">
        <f t="shared" si="70"/>
        <v>457.6</v>
      </c>
      <c r="T339" s="136" t="str">
        <f t="shared" si="71"/>
        <v>Asfoora</v>
      </c>
      <c r="U339" s="137">
        <f>IF(P339="","",IF(N339=1,"",IF(Q339="","",IF(Q339&lt;=100,100,IF(Table1[[#This Row],[Day]]="Wed",100,200)))))</f>
        <v>200</v>
      </c>
      <c r="V339" s="137">
        <f t="shared" si="72"/>
        <v>440.00000000000006</v>
      </c>
      <c r="W339" s="137">
        <f t="shared" si="73"/>
        <v>240.00000000000006</v>
      </c>
      <c r="X339" s="133">
        <f>100</f>
        <v>100</v>
      </c>
      <c r="Y339" s="133">
        <f t="shared" si="74"/>
        <v>220.00000000000003</v>
      </c>
      <c r="Z339" s="133">
        <f t="shared" si="75"/>
        <v>120.00000000000003</v>
      </c>
      <c r="AA339" s="134" t="str">
        <f>TEXT(Table1[[#This Row],[Date]],"DDD")</f>
        <v>Sat</v>
      </c>
      <c r="AB339" s="133" t="str">
        <f>IF(OR(G339="Doomben",G339="Eagle Farm"),"Q",IF(AND(Q339&gt;1,Q339&lt;55,Table1[[#This Row],[Source]]="Nat"),"Nat OK",IF(AND(Table1[[#This Row],[Source]]&lt;&gt;"Nat",Q339&lt;55),"Poor &lt;55",IF(OR(G339="Randwick",G339="Flemington",G339="Caulfield",G339="Sandown Lake",G339="Sandown Hill"),"Best","ave"))))</f>
        <v>Best</v>
      </c>
      <c r="AC339" s="133">
        <f>IF(Q339="","",IF(AB339="Poor &lt;55",$AC$2*0.2%,IF(AND(AB339="Q",AA339&lt;&gt;"Wed"),$AC$2*0.4%,IF(AND(AB339="Q",AA339="Wed"),$AC$2*0.5%,IF(AND(AB339="Ave",U339=100),$AC$2*0.5%,IF(AND(AB339="ave",U339="",N339=1,AG339="Bush"),$AC$2*1%,IF(AND(AB339="ave",U339="",Q339&gt;100),$AC$2*1.3%,IF(AND(AB339="ave",U339=""),$AC$2*1.2%,IF(AND(AB339="Ave",U339=200),$AC$2*1%,IF(AND(AB339="Best",U339=200),$AC$2*1.5%,IF(AND(AB339="Best",U339="",K339&lt;&gt;"Pro Syd"),$AC$2*0.5%,IF(AND(AB339="Best",U339=""),$AC$2*1%,IF(AND(AB339="Best",U339=100,Table1[[#This Row],[State]]="NSW"),$AC$2*0.4%,IF(AND(AB339="Best",U339=100),$AC$2*1%,IF(Table1[[#This Row],[Adj]]="Nat OK",$AC$2*0.5%,"xxx")))))))))))))))</f>
        <v>150</v>
      </c>
      <c r="AD339" s="133">
        <f t="shared" si="76"/>
        <v>330</v>
      </c>
      <c r="AE339" s="133">
        <f t="shared" si="77"/>
        <v>180</v>
      </c>
      <c r="AF339" s="133" t="str">
        <f>VLOOKUP(Table1[[#This Row],[Track]],$F$2672:$H$2715,2,FALSE)</f>
        <v>Vic</v>
      </c>
      <c r="AG339" s="133" t="str">
        <f>VLOOKUP(Table1[[#This Row],[Track]],$F$2672:$H$2715,3,FALSE)</f>
        <v>-</v>
      </c>
      <c r="AH339" s="133" t="str">
        <f>IF(Table1[[#This Row],[Date]]&lt;$AH$2,"",IF(Table1[[#This Row],[Date]]&lt;$AH$3,"Edge","Elite Combo"))</f>
        <v/>
      </c>
      <c r="AI339" s="218">
        <f>Table1[[#This Row],[Time]]</f>
        <v>0.60763888888888895</v>
      </c>
      <c r="AJ339" s="219" t="str">
        <f>Table1[[#This Row],[Track]]</f>
        <v>Caulfield</v>
      </c>
      <c r="AK339" s="216">
        <f>Table1[[#This Row],[Race ]]</f>
        <v>5</v>
      </c>
      <c r="AL339" s="219">
        <f>Table1[[#This Row],[TAB]]</f>
        <v>7</v>
      </c>
      <c r="AM339" s="219" t="str">
        <f>Table1[[#This Row],[Selection]]</f>
        <v>Asfoora</v>
      </c>
      <c r="AN339" s="220" t="str">
        <f>Table1[[#This Row],[Sources]]</f>
        <v>E4-12/Edge-20/Nat-20</v>
      </c>
      <c r="AO339" s="219">
        <f>Table1[[#This Row],[Scale Bet]]</f>
        <v>150</v>
      </c>
    </row>
    <row r="340" spans="5:41" ht="16.5" customHeight="1" x14ac:dyDescent="0.25">
      <c r="E340" s="185">
        <v>45213</v>
      </c>
      <c r="F340" s="35">
        <v>0.60763888888888895</v>
      </c>
      <c r="G340" s="36" t="s">
        <v>201</v>
      </c>
      <c r="H340" s="36">
        <v>5</v>
      </c>
      <c r="I340" s="36">
        <v>7</v>
      </c>
      <c r="J340" s="36" t="s">
        <v>641</v>
      </c>
      <c r="K340" s="36" t="s">
        <v>40</v>
      </c>
      <c r="L340" s="165">
        <v>20</v>
      </c>
      <c r="M340" s="134" t="str">
        <f t="shared" si="65"/>
        <v/>
      </c>
      <c r="N340" s="36" t="str">
        <f t="shared" si="66"/>
        <v/>
      </c>
      <c r="O340" s="135" t="str">
        <f t="shared" si="67"/>
        <v/>
      </c>
      <c r="P340" s="186" t="str">
        <f t="shared" si="68"/>
        <v>OK</v>
      </c>
      <c r="Q340" s="187" t="str">
        <f t="shared" si="69"/>
        <v/>
      </c>
      <c r="R340" s="150">
        <v>2.2000000000000002</v>
      </c>
      <c r="S340" s="187" t="str">
        <f t="shared" si="70"/>
        <v/>
      </c>
      <c r="T340" s="136" t="str">
        <f t="shared" si="71"/>
        <v>Asfoora</v>
      </c>
      <c r="U340" s="137" t="str">
        <f>IF(P340="","",IF(N340=1,"",IF(Q340="","",IF(Q340&lt;=100,100,IF(Table1[[#This Row],[Day]]="Wed",100,200)))))</f>
        <v/>
      </c>
      <c r="V340" s="137" t="str">
        <f t="shared" si="72"/>
        <v/>
      </c>
      <c r="W340" s="137" t="str">
        <f t="shared" si="73"/>
        <v/>
      </c>
      <c r="X340" s="133">
        <f>100</f>
        <v>100</v>
      </c>
      <c r="Y340" s="133">
        <f t="shared" si="74"/>
        <v>220.00000000000003</v>
      </c>
      <c r="Z340" s="133">
        <f t="shared" si="75"/>
        <v>120.00000000000003</v>
      </c>
      <c r="AA340" s="134" t="str">
        <f>TEXT(Table1[[#This Row],[Date]],"DDD")</f>
        <v>Sat</v>
      </c>
      <c r="AB340" s="133" t="str">
        <f>IF(OR(G340="Doomben",G340="Eagle Farm"),"Q",IF(AND(Q340&gt;1,Q340&lt;55,Table1[[#This Row],[Source]]="Nat"),"Nat OK",IF(AND(Table1[[#This Row],[Source]]&lt;&gt;"Nat",Q340&lt;55),"Poor &lt;55",IF(OR(G340="Randwick",G340="Flemington",G340="Caulfield",G340="Sandown Lake",G340="Sandown Hill"),"Best","ave"))))</f>
        <v>Best</v>
      </c>
      <c r="AC340" s="133" t="str">
        <f>IF(Q340="","",IF(AB340="Poor &lt;55",$AC$2*0.2%,IF(AND(AB340="Q",AA340&lt;&gt;"Wed"),$AC$2*0.4%,IF(AND(AB340="Q",AA340="Wed"),$AC$2*0.5%,IF(AND(AB340="Ave",U340=100),$AC$2*0.5%,IF(AND(AB340="ave",U340="",N340=1,AG340="Bush"),$AC$2*1%,IF(AND(AB340="ave",U340="",Q340&gt;100),$AC$2*1.3%,IF(AND(AB340="ave",U340=""),$AC$2*1.2%,IF(AND(AB340="Ave",U340=200),$AC$2*1%,IF(AND(AB340="Best",U340=200),$AC$2*1.5%,IF(AND(AB340="Best",U340="",K340&lt;&gt;"Pro Syd"),$AC$2*0.5%,IF(AND(AB340="Best",U340=""),$AC$2*1%,IF(AND(AB340="Best",U340=100,Table1[[#This Row],[State]]="NSW"),$AC$2*0.4%,IF(AND(AB340="Best",U340=100),$AC$2*1%,IF(Table1[[#This Row],[Adj]]="Nat OK",$AC$2*0.5%,"xxx")))))))))))))))</f>
        <v/>
      </c>
      <c r="AD340" s="133" t="str">
        <f t="shared" si="76"/>
        <v/>
      </c>
      <c r="AE340" s="133" t="str">
        <f t="shared" si="77"/>
        <v/>
      </c>
      <c r="AF340" s="133" t="str">
        <f>VLOOKUP(Table1[[#This Row],[Track]],$F$2672:$H$2715,2,FALSE)</f>
        <v>Vic</v>
      </c>
      <c r="AG340" s="133" t="str">
        <f>VLOOKUP(Table1[[#This Row],[Track]],$F$2672:$H$2715,3,FALSE)</f>
        <v>-</v>
      </c>
      <c r="AH340" s="133" t="str">
        <f>IF(Table1[[#This Row],[Date]]&lt;$AH$2,"",IF(Table1[[#This Row],[Date]]&lt;$AH$3,"Edge","Elite Combo"))</f>
        <v/>
      </c>
      <c r="AI340" s="218">
        <f>Table1[[#This Row],[Time]]</f>
        <v>0.60763888888888895</v>
      </c>
      <c r="AJ340" s="219" t="str">
        <f>Table1[[#This Row],[Track]]</f>
        <v>Caulfield</v>
      </c>
      <c r="AK340" s="216">
        <f>Table1[[#This Row],[Race ]]</f>
        <v>5</v>
      </c>
      <c r="AL340" s="219">
        <f>Table1[[#This Row],[TAB]]</f>
        <v>7</v>
      </c>
      <c r="AM340" s="219" t="str">
        <f>Table1[[#This Row],[Selection]]</f>
        <v>Asfoora</v>
      </c>
      <c r="AN340" s="220" t="str">
        <f>Table1[[#This Row],[Sources]]</f>
        <v/>
      </c>
      <c r="AO340" s="219" t="str">
        <f>Table1[[#This Row],[Scale Bet]]</f>
        <v/>
      </c>
    </row>
    <row r="341" spans="5:41" ht="16.5" customHeight="1" x14ac:dyDescent="0.25">
      <c r="E341" s="185">
        <v>45213</v>
      </c>
      <c r="F341" s="35">
        <v>0.60763888888888895</v>
      </c>
      <c r="G341" s="36" t="s">
        <v>201</v>
      </c>
      <c r="H341" s="36">
        <v>5</v>
      </c>
      <c r="I341" s="36">
        <v>7</v>
      </c>
      <c r="J341" s="36" t="s">
        <v>641</v>
      </c>
      <c r="K341" s="36" t="s">
        <v>13</v>
      </c>
      <c r="L341" s="165">
        <v>20</v>
      </c>
      <c r="M341" s="134" t="str">
        <f t="shared" si="65"/>
        <v/>
      </c>
      <c r="N341" s="36" t="str">
        <f t="shared" si="66"/>
        <v/>
      </c>
      <c r="O341" s="135" t="str">
        <f t="shared" si="67"/>
        <v/>
      </c>
      <c r="P341" s="186" t="str">
        <f t="shared" si="68"/>
        <v>OK</v>
      </c>
      <c r="Q341" s="187" t="str">
        <f t="shared" si="69"/>
        <v/>
      </c>
      <c r="R341" s="150">
        <v>2.2000000000000002</v>
      </c>
      <c r="S341" s="187" t="str">
        <f t="shared" si="70"/>
        <v/>
      </c>
      <c r="T341" s="136" t="str">
        <f t="shared" si="71"/>
        <v>Asfoora</v>
      </c>
      <c r="U341" s="137" t="str">
        <f>IF(P341="","",IF(N341=1,"",IF(Q341="","",IF(Q341&lt;=100,100,IF(Table1[[#This Row],[Day]]="Wed",100,200)))))</f>
        <v/>
      </c>
      <c r="V341" s="137" t="str">
        <f t="shared" si="72"/>
        <v/>
      </c>
      <c r="W341" s="137" t="str">
        <f t="shared" si="73"/>
        <v/>
      </c>
      <c r="X341" s="133">
        <f>100</f>
        <v>100</v>
      </c>
      <c r="Y341" s="133">
        <f t="shared" si="74"/>
        <v>220.00000000000003</v>
      </c>
      <c r="Z341" s="133">
        <f t="shared" si="75"/>
        <v>120.00000000000003</v>
      </c>
      <c r="AA341" s="134" t="str">
        <f>TEXT(Table1[[#This Row],[Date]],"DDD")</f>
        <v>Sat</v>
      </c>
      <c r="AB341" s="133" t="str">
        <f>IF(OR(G341="Doomben",G341="Eagle Farm"),"Q",IF(AND(Q341&gt;1,Q341&lt;55,Table1[[#This Row],[Source]]="Nat"),"Nat OK",IF(AND(Table1[[#This Row],[Source]]&lt;&gt;"Nat",Q341&lt;55),"Poor &lt;55",IF(OR(G341="Randwick",G341="Flemington",G341="Caulfield",G341="Sandown Lake",G341="Sandown Hill"),"Best","ave"))))</f>
        <v>Best</v>
      </c>
      <c r="AC341" s="133" t="str">
        <f>IF(Q341="","",IF(AB341="Poor &lt;55",$AC$2*0.2%,IF(AND(AB341="Q",AA341&lt;&gt;"Wed"),$AC$2*0.4%,IF(AND(AB341="Q",AA341="Wed"),$AC$2*0.5%,IF(AND(AB341="Ave",U341=100),$AC$2*0.5%,IF(AND(AB341="ave",U341="",N341=1,AG341="Bush"),$AC$2*1%,IF(AND(AB341="ave",U341="",Q341&gt;100),$AC$2*1.3%,IF(AND(AB341="ave",U341=""),$AC$2*1.2%,IF(AND(AB341="Ave",U341=200),$AC$2*1%,IF(AND(AB341="Best",U341=200),$AC$2*1.5%,IF(AND(AB341="Best",U341="",K341&lt;&gt;"Pro Syd"),$AC$2*0.5%,IF(AND(AB341="Best",U341=""),$AC$2*1%,IF(AND(AB341="Best",U341=100,Table1[[#This Row],[State]]="NSW"),$AC$2*0.4%,IF(AND(AB341="Best",U341=100),$AC$2*1%,IF(Table1[[#This Row],[Adj]]="Nat OK",$AC$2*0.5%,"xxx")))))))))))))))</f>
        <v/>
      </c>
      <c r="AD341" s="133" t="str">
        <f t="shared" si="76"/>
        <v/>
      </c>
      <c r="AE341" s="133" t="str">
        <f t="shared" si="77"/>
        <v/>
      </c>
      <c r="AF341" s="133" t="str">
        <f>VLOOKUP(Table1[[#This Row],[Track]],$F$2672:$H$2715,2,FALSE)</f>
        <v>Vic</v>
      </c>
      <c r="AG341" s="133" t="str">
        <f>VLOOKUP(Table1[[#This Row],[Track]],$F$2672:$H$2715,3,FALSE)</f>
        <v>-</v>
      </c>
      <c r="AH341" s="133" t="str">
        <f>IF(Table1[[#This Row],[Date]]&lt;$AH$2,"",IF(Table1[[#This Row],[Date]]&lt;$AH$3,"Edge","Elite Combo"))</f>
        <v/>
      </c>
      <c r="AI341" s="218">
        <f>Table1[[#This Row],[Time]]</f>
        <v>0.60763888888888895</v>
      </c>
      <c r="AJ341" s="219" t="str">
        <f>Table1[[#This Row],[Track]]</f>
        <v>Caulfield</v>
      </c>
      <c r="AK341" s="216">
        <f>Table1[[#This Row],[Race ]]</f>
        <v>5</v>
      </c>
      <c r="AL341" s="219">
        <f>Table1[[#This Row],[TAB]]</f>
        <v>7</v>
      </c>
      <c r="AM341" s="219" t="str">
        <f>Table1[[#This Row],[Selection]]</f>
        <v>Asfoora</v>
      </c>
      <c r="AN341" s="220" t="str">
        <f>Table1[[#This Row],[Sources]]</f>
        <v/>
      </c>
      <c r="AO341" s="219" t="str">
        <f>Table1[[#This Row],[Scale Bet]]</f>
        <v/>
      </c>
    </row>
    <row r="342" spans="5:41" ht="16.5" customHeight="1" x14ac:dyDescent="0.25">
      <c r="E342" s="185">
        <v>45213</v>
      </c>
      <c r="F342" s="35">
        <v>0.61805555555555558</v>
      </c>
      <c r="G342" s="36" t="s">
        <v>22</v>
      </c>
      <c r="H342" s="36">
        <v>5</v>
      </c>
      <c r="I342" s="36">
        <v>7</v>
      </c>
      <c r="J342" s="36" t="s">
        <v>642</v>
      </c>
      <c r="K342" s="36" t="s">
        <v>1</v>
      </c>
      <c r="L342" s="165">
        <v>10</v>
      </c>
      <c r="M342" s="134">
        <f t="shared" si="65"/>
        <v>10</v>
      </c>
      <c r="N342" s="36">
        <f t="shared" si="66"/>
        <v>1</v>
      </c>
      <c r="O342" s="135" t="str">
        <f t="shared" si="67"/>
        <v>E4-10</v>
      </c>
      <c r="P342" s="186" t="str">
        <f t="shared" si="68"/>
        <v>OK</v>
      </c>
      <c r="Q342" s="187">
        <f t="shared" si="69"/>
        <v>40</v>
      </c>
      <c r="R342" s="150"/>
      <c r="S342" s="187" t="str">
        <f t="shared" si="70"/>
        <v/>
      </c>
      <c r="T342" s="136" t="str">
        <f t="shared" si="71"/>
        <v>Opal Ridge</v>
      </c>
      <c r="U342" s="137" t="str">
        <f>IF(P342="","",IF(N342=1,"",IF(Q342="","",IF(Q342&lt;=100,100,IF(Table1[[#This Row],[Day]]="Wed",100,200)))))</f>
        <v/>
      </c>
      <c r="V342" s="137" t="str">
        <f t="shared" si="72"/>
        <v/>
      </c>
      <c r="W342" s="137" t="str">
        <f t="shared" si="73"/>
        <v/>
      </c>
      <c r="X342" s="133">
        <f>100</f>
        <v>100</v>
      </c>
      <c r="Y342" s="133" t="str">
        <f t="shared" si="74"/>
        <v/>
      </c>
      <c r="Z342" s="133">
        <f t="shared" si="75"/>
        <v>-100</v>
      </c>
      <c r="AA342" s="134" t="str">
        <f>TEXT(Table1[[#This Row],[Date]],"DDD")</f>
        <v>Sat</v>
      </c>
      <c r="AB342" s="133" t="str">
        <f>IF(OR(G342="Doomben",G342="Eagle Farm"),"Q",IF(AND(Q342&gt;1,Q342&lt;55,Table1[[#This Row],[Source]]="Nat"),"Nat OK",IF(AND(Table1[[#This Row],[Source]]&lt;&gt;"Nat",Q342&lt;55),"Poor &lt;55",IF(OR(G342="Randwick",G342="Flemington",G342="Caulfield",G342="Sandown Lake",G342="Sandown Hill"),"Best","ave"))))</f>
        <v>Poor &lt;55</v>
      </c>
      <c r="AC342" s="133">
        <f>IF(Q342="","",IF(AB342="Poor &lt;55",$AC$2*0.2%,IF(AND(AB342="Q",AA342&lt;&gt;"Wed"),$AC$2*0.4%,IF(AND(AB342="Q",AA342="Wed"),$AC$2*0.5%,IF(AND(AB342="Ave",U342=100),$AC$2*0.5%,IF(AND(AB342="ave",U342="",N342=1,AG342="Bush"),$AC$2*1%,IF(AND(AB342="ave",U342="",Q342&gt;100),$AC$2*1.3%,IF(AND(AB342="ave",U342=""),$AC$2*1.2%,IF(AND(AB342="Ave",U342=200),$AC$2*1%,IF(AND(AB342="Best",U342=200),$AC$2*1.5%,IF(AND(AB342="Best",U342="",K342&lt;&gt;"Pro Syd"),$AC$2*0.5%,IF(AND(AB342="Best",U342=""),$AC$2*1%,IF(AND(AB342="Best",U342=100,Table1[[#This Row],[State]]="NSW"),$AC$2*0.4%,IF(AND(AB342="Best",U342=100),$AC$2*1%,IF(Table1[[#This Row],[Adj]]="Nat OK",$AC$2*0.5%,"xxx")))))))))))))))</f>
        <v>20</v>
      </c>
      <c r="AD342" s="133" t="str">
        <f t="shared" si="76"/>
        <v/>
      </c>
      <c r="AE342" s="133">
        <f t="shared" si="77"/>
        <v>-20</v>
      </c>
      <c r="AF342" s="133" t="str">
        <f>VLOOKUP(Table1[[#This Row],[Track]],$F$2672:$H$2715,2,FALSE)</f>
        <v>NSW</v>
      </c>
      <c r="AG342" s="133" t="str">
        <f>VLOOKUP(Table1[[#This Row],[Track]],$F$2672:$H$2715,3,FALSE)</f>
        <v>-</v>
      </c>
      <c r="AH342" s="133" t="str">
        <f>IF(Table1[[#This Row],[Date]]&lt;$AH$2,"",IF(Table1[[#This Row],[Date]]&lt;$AH$3,"Edge","Elite Combo"))</f>
        <v/>
      </c>
      <c r="AI342" s="218">
        <f>Table1[[#This Row],[Time]]</f>
        <v>0.61805555555555558</v>
      </c>
      <c r="AJ342" s="219" t="str">
        <f>Table1[[#This Row],[Track]]</f>
        <v>Randwick</v>
      </c>
      <c r="AK342" s="216">
        <f>Table1[[#This Row],[Race ]]</f>
        <v>5</v>
      </c>
      <c r="AL342" s="219">
        <f>Table1[[#This Row],[TAB]]</f>
        <v>7</v>
      </c>
      <c r="AM342" s="219" t="str">
        <f>Table1[[#This Row],[Selection]]</f>
        <v>Opal Ridge</v>
      </c>
      <c r="AN342" s="220" t="str">
        <f>Table1[[#This Row],[Sources]]</f>
        <v>E4-10</v>
      </c>
      <c r="AO342" s="219">
        <f>Table1[[#This Row],[Scale Bet]]</f>
        <v>20</v>
      </c>
    </row>
    <row r="343" spans="5:41" ht="16.5" customHeight="1" x14ac:dyDescent="0.25">
      <c r="E343" s="185">
        <v>45213</v>
      </c>
      <c r="F343" s="35">
        <v>0.63194444444444442</v>
      </c>
      <c r="G343" s="36" t="s">
        <v>201</v>
      </c>
      <c r="H343" s="36">
        <v>6</v>
      </c>
      <c r="I343" s="36">
        <v>1</v>
      </c>
      <c r="J343" s="36" t="s">
        <v>724</v>
      </c>
      <c r="K343" s="36" t="s">
        <v>13</v>
      </c>
      <c r="L343" s="165">
        <v>13</v>
      </c>
      <c r="M343" s="134">
        <f t="shared" si="65"/>
        <v>13</v>
      </c>
      <c r="N343" s="36">
        <f t="shared" si="66"/>
        <v>1</v>
      </c>
      <c r="O343" s="135" t="str">
        <f t="shared" si="67"/>
        <v>Nat-13</v>
      </c>
      <c r="P343" s="186" t="str">
        <f t="shared" si="68"/>
        <v>OK</v>
      </c>
      <c r="Q343" s="187">
        <f t="shared" si="69"/>
        <v>52</v>
      </c>
      <c r="R343" s="150">
        <v>5.5</v>
      </c>
      <c r="S343" s="187">
        <f t="shared" si="70"/>
        <v>286</v>
      </c>
      <c r="T343" s="136" t="str">
        <f t="shared" si="71"/>
        <v>Ayrton</v>
      </c>
      <c r="U343" s="137" t="str">
        <f>IF(P343="","",IF(N343=1,"",IF(Q343="","",IF(Q343&lt;=100,100,IF(Table1[[#This Row],[Day]]="Wed",100,200)))))</f>
        <v/>
      </c>
      <c r="V343" s="137" t="str">
        <f t="shared" si="72"/>
        <v/>
      </c>
      <c r="W343" s="137" t="str">
        <f t="shared" si="73"/>
        <v/>
      </c>
      <c r="X343" s="133">
        <f>100</f>
        <v>100</v>
      </c>
      <c r="Y343" s="133">
        <f t="shared" si="74"/>
        <v>550</v>
      </c>
      <c r="Z343" s="133">
        <f t="shared" si="75"/>
        <v>450</v>
      </c>
      <c r="AA343" s="134" t="str">
        <f>TEXT(Table1[[#This Row],[Date]],"DDD")</f>
        <v>Sat</v>
      </c>
      <c r="AB343" s="133" t="str">
        <f>IF(OR(G343="Doomben",G343="Eagle Farm"),"Q",IF(AND(Q343&gt;1,Q343&lt;55,Table1[[#This Row],[Source]]="Nat"),"Nat OK",IF(AND(Table1[[#This Row],[Source]]&lt;&gt;"Nat",Q343&lt;55),"Poor &lt;55",IF(OR(G343="Randwick",G343="Flemington",G343="Caulfield",G343="Sandown Lake",G343="Sandown Hill"),"Best","ave"))))</f>
        <v>Nat OK</v>
      </c>
      <c r="AC343" s="133">
        <f>IF(Q343="","",IF(AB343="Poor &lt;55",$AC$2*0.2%,IF(AND(AB343="Q",AA343&lt;&gt;"Wed"),$AC$2*0.4%,IF(AND(AB343="Q",AA343="Wed"),$AC$2*0.5%,IF(AND(AB343="Ave",U343=100),$AC$2*0.5%,IF(AND(AB343="ave",U343="",N343=1,AG343="Bush"),$AC$2*1%,IF(AND(AB343="ave",U343="",Q343&gt;100),$AC$2*1.3%,IF(AND(AB343="ave",U343=""),$AC$2*1.2%,IF(AND(AB343="Ave",U343=200),$AC$2*1%,IF(AND(AB343="Best",U343=200),$AC$2*1.5%,IF(AND(AB343="Best",U343="",K343&lt;&gt;"Pro Syd"),$AC$2*0.5%,IF(AND(AB343="Best",U343=""),$AC$2*1%,IF(AND(AB343="Best",U343=100,Table1[[#This Row],[State]]="NSW"),$AC$2*0.4%,IF(AND(AB343="Best",U343=100),$AC$2*1%,IF(Table1[[#This Row],[Adj]]="Nat OK",$AC$2*0.5%,"xxx")))))))))))))))</f>
        <v>50</v>
      </c>
      <c r="AD343" s="133">
        <f t="shared" si="76"/>
        <v>275</v>
      </c>
      <c r="AE343" s="133">
        <f t="shared" si="77"/>
        <v>225</v>
      </c>
      <c r="AF343" s="133" t="str">
        <f>VLOOKUP(Table1[[#This Row],[Track]],$F$2672:$H$2715,2,FALSE)</f>
        <v>Vic</v>
      </c>
      <c r="AG343" s="133" t="str">
        <f>VLOOKUP(Table1[[#This Row],[Track]],$F$2672:$H$2715,3,FALSE)</f>
        <v>-</v>
      </c>
      <c r="AH343" s="133" t="str">
        <f>IF(Table1[[#This Row],[Date]]&lt;$AH$2,"",IF(Table1[[#This Row],[Date]]&lt;$AH$3,"Edge","Elite Combo"))</f>
        <v/>
      </c>
      <c r="AI343" s="218">
        <f>Table1[[#This Row],[Time]]</f>
        <v>0.63194444444444442</v>
      </c>
      <c r="AJ343" s="219" t="str">
        <f>Table1[[#This Row],[Track]]</f>
        <v>Caulfield</v>
      </c>
      <c r="AK343" s="216">
        <f>Table1[[#This Row],[Race ]]</f>
        <v>6</v>
      </c>
      <c r="AL343" s="219">
        <f>Table1[[#This Row],[TAB]]</f>
        <v>1</v>
      </c>
      <c r="AM343" s="219" t="str">
        <f>Table1[[#This Row],[Selection]]</f>
        <v>Ayrton</v>
      </c>
      <c r="AN343" s="220" t="str">
        <f>Table1[[#This Row],[Sources]]</f>
        <v>Nat-13</v>
      </c>
      <c r="AO343" s="219">
        <f>Table1[[#This Row],[Scale Bet]]</f>
        <v>50</v>
      </c>
    </row>
    <row r="344" spans="5:41" ht="16.5" customHeight="1" x14ac:dyDescent="0.25">
      <c r="E344" s="185">
        <v>45213</v>
      </c>
      <c r="F344" s="35">
        <v>0.6479166666666667</v>
      </c>
      <c r="G344" s="36" t="s">
        <v>28</v>
      </c>
      <c r="H344" s="36">
        <v>6</v>
      </c>
      <c r="I344" s="36">
        <v>17</v>
      </c>
      <c r="J344" s="36" t="s">
        <v>873</v>
      </c>
      <c r="K344" s="36" t="s">
        <v>13</v>
      </c>
      <c r="L344" s="165">
        <v>11</v>
      </c>
      <c r="M344" s="134">
        <f t="shared" si="65"/>
        <v>11</v>
      </c>
      <c r="N344" s="36">
        <f t="shared" si="66"/>
        <v>1</v>
      </c>
      <c r="O344" s="135" t="str">
        <f t="shared" si="67"/>
        <v>Nat-11</v>
      </c>
      <c r="P344" s="186" t="str">
        <f t="shared" si="68"/>
        <v/>
      </c>
      <c r="Q344" s="187">
        <f t="shared" si="69"/>
        <v>44</v>
      </c>
      <c r="R344" s="150"/>
      <c r="S344" s="187" t="str">
        <f t="shared" si="70"/>
        <v/>
      </c>
      <c r="T344" s="136" t="str">
        <f t="shared" si="71"/>
        <v>Mission Of Love</v>
      </c>
      <c r="U344" s="137" t="str">
        <f>IF(P344="","",IF(N344=1,"",IF(Q344="","",IF(Q344&lt;=100,100,IF(Table1[[#This Row],[Day]]="Wed",100,200)))))</f>
        <v/>
      </c>
      <c r="V344" s="137" t="str">
        <f t="shared" si="72"/>
        <v/>
      </c>
      <c r="W344" s="137" t="str">
        <f t="shared" si="73"/>
        <v/>
      </c>
      <c r="X344" s="133">
        <f>100</f>
        <v>100</v>
      </c>
      <c r="Y344" s="133" t="str">
        <f t="shared" si="74"/>
        <v/>
      </c>
      <c r="Z344" s="133">
        <f t="shared" si="75"/>
        <v>-100</v>
      </c>
      <c r="AA344" s="134" t="str">
        <f>TEXT(Table1[[#This Row],[Date]],"DDD")</f>
        <v>Sat</v>
      </c>
      <c r="AB344" s="133" t="str">
        <f>IF(OR(G344="Doomben",G344="Eagle Farm"),"Q",IF(AND(Q344&gt;1,Q344&lt;55,Table1[[#This Row],[Source]]="Nat"),"Nat OK",IF(AND(Table1[[#This Row],[Source]]&lt;&gt;"Nat",Q344&lt;55),"Poor &lt;55",IF(OR(G344="Randwick",G344="Flemington",G344="Caulfield",G344="Sandown Lake",G344="Sandown Hill"),"Best","ave"))))</f>
        <v>Q</v>
      </c>
      <c r="AC344" s="133">
        <f>IF(Q344="","",IF(AB344="Poor &lt;55",$AC$2*0.2%,IF(AND(AB344="Q",AA344&lt;&gt;"Wed"),$AC$2*0.4%,IF(AND(AB344="Q",AA344="Wed"),$AC$2*0.5%,IF(AND(AB344="Ave",U344=100),$AC$2*0.5%,IF(AND(AB344="ave",U344="",N344=1,AG344="Bush"),$AC$2*1%,IF(AND(AB344="ave",U344="",Q344&gt;100),$AC$2*1.3%,IF(AND(AB344="ave",U344=""),$AC$2*1.2%,IF(AND(AB344="Ave",U344=200),$AC$2*1%,IF(AND(AB344="Best",U344=200),$AC$2*1.5%,IF(AND(AB344="Best",U344="",K344&lt;&gt;"Pro Syd"),$AC$2*0.5%,IF(AND(AB344="Best",U344=""),$AC$2*1%,IF(AND(AB344="Best",U344=100,Table1[[#This Row],[State]]="NSW"),$AC$2*0.4%,IF(AND(AB344="Best",U344=100),$AC$2*1%,IF(Table1[[#This Row],[Adj]]="Nat OK",$AC$2*0.5%,"xxx")))))))))))))))</f>
        <v>40</v>
      </c>
      <c r="AD344" s="133" t="str">
        <f t="shared" si="76"/>
        <v/>
      </c>
      <c r="AE344" s="133">
        <f t="shared" si="77"/>
        <v>-40</v>
      </c>
      <c r="AF344" s="133" t="str">
        <f>VLOOKUP(Table1[[#This Row],[Track]],$F$2672:$H$2715,2,FALSE)</f>
        <v>Qld</v>
      </c>
      <c r="AG344" s="133" t="str">
        <f>VLOOKUP(Table1[[#This Row],[Track]],$F$2672:$H$2715,3,FALSE)</f>
        <v>-</v>
      </c>
      <c r="AH344" s="133" t="str">
        <f>IF(Table1[[#This Row],[Date]]&lt;$AH$2,"",IF(Table1[[#This Row],[Date]]&lt;$AH$3,"Edge","Elite Combo"))</f>
        <v/>
      </c>
      <c r="AI344" s="218">
        <f>Table1[[#This Row],[Time]]</f>
        <v>0.6479166666666667</v>
      </c>
      <c r="AJ344" s="219" t="str">
        <f>Table1[[#This Row],[Track]]</f>
        <v>Eagle Farm</v>
      </c>
      <c r="AK344" s="216">
        <f>Table1[[#This Row],[Race ]]</f>
        <v>6</v>
      </c>
      <c r="AL344" s="219">
        <f>Table1[[#This Row],[TAB]]</f>
        <v>17</v>
      </c>
      <c r="AM344" s="219" t="str">
        <f>Table1[[#This Row],[Selection]]</f>
        <v>Mission Of Love</v>
      </c>
      <c r="AN344" s="220" t="str">
        <f>Table1[[#This Row],[Sources]]</f>
        <v>Nat-11</v>
      </c>
      <c r="AO344" s="219">
        <f>Table1[[#This Row],[Scale Bet]]</f>
        <v>40</v>
      </c>
    </row>
    <row r="345" spans="5:41" ht="16.5" customHeight="1" x14ac:dyDescent="0.25">
      <c r="E345" s="185">
        <v>45213</v>
      </c>
      <c r="F345" s="35">
        <v>0.65625</v>
      </c>
      <c r="G345" s="36" t="s">
        <v>201</v>
      </c>
      <c r="H345" s="36">
        <v>7</v>
      </c>
      <c r="I345" s="36">
        <v>6</v>
      </c>
      <c r="J345" s="36" t="s">
        <v>874</v>
      </c>
      <c r="K345" s="36" t="s">
        <v>13</v>
      </c>
      <c r="L345" s="165">
        <v>20</v>
      </c>
      <c r="M345" s="134">
        <f t="shared" si="65"/>
        <v>20</v>
      </c>
      <c r="N345" s="36">
        <f t="shared" si="66"/>
        <v>1</v>
      </c>
      <c r="O345" s="135" t="str">
        <f t="shared" si="67"/>
        <v>Nat-20</v>
      </c>
      <c r="P345" s="186" t="str">
        <f t="shared" si="68"/>
        <v>OK</v>
      </c>
      <c r="Q345" s="187">
        <f t="shared" si="69"/>
        <v>80</v>
      </c>
      <c r="R345" s="150"/>
      <c r="S345" s="187" t="str">
        <f t="shared" si="70"/>
        <v/>
      </c>
      <c r="T345" s="136" t="str">
        <f t="shared" si="71"/>
        <v>Just Fine</v>
      </c>
      <c r="U345" s="137" t="str">
        <f>IF(P345="","",IF(N345=1,"",IF(Q345="","",IF(Q345&lt;=100,100,IF(Table1[[#This Row],[Day]]="Wed",100,200)))))</f>
        <v/>
      </c>
      <c r="V345" s="137" t="str">
        <f t="shared" si="72"/>
        <v/>
      </c>
      <c r="W345" s="137" t="str">
        <f t="shared" si="73"/>
        <v/>
      </c>
      <c r="X345" s="133">
        <f>100</f>
        <v>100</v>
      </c>
      <c r="Y345" s="133" t="str">
        <f t="shared" si="74"/>
        <v/>
      </c>
      <c r="Z345" s="133">
        <f t="shared" si="75"/>
        <v>-100</v>
      </c>
      <c r="AA345" s="134" t="str">
        <f>TEXT(Table1[[#This Row],[Date]],"DDD")</f>
        <v>Sat</v>
      </c>
      <c r="AB345" s="133" t="str">
        <f>IF(OR(G345="Doomben",G345="Eagle Farm"),"Q",IF(AND(Q345&gt;1,Q345&lt;55,Table1[[#This Row],[Source]]="Nat"),"Nat OK",IF(AND(Table1[[#This Row],[Source]]&lt;&gt;"Nat",Q345&lt;55),"Poor &lt;55",IF(OR(G345="Randwick",G345="Flemington",G345="Caulfield",G345="Sandown Lake",G345="Sandown Hill"),"Best","ave"))))</f>
        <v>Best</v>
      </c>
      <c r="AC345" s="133">
        <f>IF(Q345="","",IF(AB345="Poor &lt;55",$AC$2*0.2%,IF(AND(AB345="Q",AA345&lt;&gt;"Wed"),$AC$2*0.4%,IF(AND(AB345="Q",AA345="Wed"),$AC$2*0.5%,IF(AND(AB345="Ave",U345=100),$AC$2*0.5%,IF(AND(AB345="ave",U345="",N345=1,AG345="Bush"),$AC$2*1%,IF(AND(AB345="ave",U345="",Q345&gt;100),$AC$2*1.3%,IF(AND(AB345="ave",U345=""),$AC$2*1.2%,IF(AND(AB345="Ave",U345=200),$AC$2*1%,IF(AND(AB345="Best",U345=200),$AC$2*1.5%,IF(AND(AB345="Best",U345="",K345&lt;&gt;"Pro Syd"),$AC$2*0.5%,IF(AND(AB345="Best",U345=""),$AC$2*1%,IF(AND(AB345="Best",U345=100,Table1[[#This Row],[State]]="NSW"),$AC$2*0.4%,IF(AND(AB345="Best",U345=100),$AC$2*1%,IF(Table1[[#This Row],[Adj]]="Nat OK",$AC$2*0.5%,"xxx")))))))))))))))</f>
        <v>50</v>
      </c>
      <c r="AD345" s="133" t="str">
        <f t="shared" si="76"/>
        <v/>
      </c>
      <c r="AE345" s="133">
        <f t="shared" si="77"/>
        <v>-50</v>
      </c>
      <c r="AF345" s="133" t="str">
        <f>VLOOKUP(Table1[[#This Row],[Track]],$F$2672:$H$2715,2,FALSE)</f>
        <v>Vic</v>
      </c>
      <c r="AG345" s="133" t="str">
        <f>VLOOKUP(Table1[[#This Row],[Track]],$F$2672:$H$2715,3,FALSE)</f>
        <v>-</v>
      </c>
      <c r="AH345" s="133" t="str">
        <f>IF(Table1[[#This Row],[Date]]&lt;$AH$2,"",IF(Table1[[#This Row],[Date]]&lt;$AH$3,"Edge","Elite Combo"))</f>
        <v/>
      </c>
      <c r="AI345" s="218">
        <f>Table1[[#This Row],[Time]]</f>
        <v>0.65625</v>
      </c>
      <c r="AJ345" s="219" t="str">
        <f>Table1[[#This Row],[Track]]</f>
        <v>Caulfield</v>
      </c>
      <c r="AK345" s="216">
        <f>Table1[[#This Row],[Race ]]</f>
        <v>7</v>
      </c>
      <c r="AL345" s="219">
        <f>Table1[[#This Row],[TAB]]</f>
        <v>6</v>
      </c>
      <c r="AM345" s="219" t="str">
        <f>Table1[[#This Row],[Selection]]</f>
        <v>Just Fine</v>
      </c>
      <c r="AN345" s="220" t="str">
        <f>Table1[[#This Row],[Sources]]</f>
        <v>Nat-20</v>
      </c>
      <c r="AO345" s="219">
        <f>Table1[[#This Row],[Scale Bet]]</f>
        <v>50</v>
      </c>
    </row>
    <row r="346" spans="5:41" ht="16.5" customHeight="1" x14ac:dyDescent="0.25">
      <c r="E346" s="185">
        <v>45213</v>
      </c>
      <c r="F346" s="35">
        <v>0.6875</v>
      </c>
      <c r="G346" s="36" t="s">
        <v>201</v>
      </c>
      <c r="H346" s="36">
        <v>8</v>
      </c>
      <c r="I346" s="36">
        <v>1</v>
      </c>
      <c r="J346" s="36" t="s">
        <v>985</v>
      </c>
      <c r="K346" s="36" t="s">
        <v>40</v>
      </c>
      <c r="L346" s="165">
        <v>10</v>
      </c>
      <c r="M346" s="134">
        <f t="shared" si="65"/>
        <v>23</v>
      </c>
      <c r="N346" s="36">
        <f t="shared" si="66"/>
        <v>2</v>
      </c>
      <c r="O346" s="135" t="str">
        <f t="shared" si="67"/>
        <v>Edge-10/Pro Mel-13</v>
      </c>
      <c r="P346" s="186" t="str">
        <f t="shared" si="68"/>
        <v>OK</v>
      </c>
      <c r="Q346" s="187">
        <f t="shared" si="69"/>
        <v>92</v>
      </c>
      <c r="R346" s="150"/>
      <c r="S346" s="187" t="str">
        <f t="shared" si="70"/>
        <v/>
      </c>
      <c r="T346" s="136" t="str">
        <f t="shared" si="71"/>
        <v>Foxy Frida</v>
      </c>
      <c r="U346" s="137">
        <f>IF(P346="","",IF(N346=1,"",IF(Q346="","",IF(Q346&lt;=100,100,IF(Table1[[#This Row],[Day]]="Wed",100,200)))))</f>
        <v>100</v>
      </c>
      <c r="V346" s="137" t="str">
        <f t="shared" si="72"/>
        <v/>
      </c>
      <c r="W346" s="137">
        <f t="shared" si="73"/>
        <v>-100</v>
      </c>
      <c r="X346" s="133">
        <f>100</f>
        <v>100</v>
      </c>
      <c r="Y346" s="133" t="str">
        <f t="shared" si="74"/>
        <v/>
      </c>
      <c r="Z346" s="133">
        <f t="shared" si="75"/>
        <v>-100</v>
      </c>
      <c r="AA346" s="134" t="str">
        <f>TEXT(Table1[[#This Row],[Date]],"DDD")</f>
        <v>Sat</v>
      </c>
      <c r="AB346" s="133" t="str">
        <f>IF(OR(G346="Doomben",G346="Eagle Farm"),"Q",IF(AND(Q346&gt;1,Q346&lt;55,Table1[[#This Row],[Source]]="Nat"),"Nat OK",IF(AND(Table1[[#This Row],[Source]]&lt;&gt;"Nat",Q346&lt;55),"Poor &lt;55",IF(OR(G346="Randwick",G346="Flemington",G346="Caulfield",G346="Sandown Lake",G346="Sandown Hill"),"Best","ave"))))</f>
        <v>Best</v>
      </c>
      <c r="AC346" s="133">
        <f>IF(Q346="","",IF(AB346="Poor &lt;55",$AC$2*0.2%,IF(AND(AB346="Q",AA346&lt;&gt;"Wed"),$AC$2*0.4%,IF(AND(AB346="Q",AA346="Wed"),$AC$2*0.5%,IF(AND(AB346="Ave",U346=100),$AC$2*0.5%,IF(AND(AB346="ave",U346="",N346=1,AG346="Bush"),$AC$2*1%,IF(AND(AB346="ave",U346="",Q346&gt;100),$AC$2*1.3%,IF(AND(AB346="ave",U346=""),$AC$2*1.2%,IF(AND(AB346="Ave",U346=200),$AC$2*1%,IF(AND(AB346="Best",U346=200),$AC$2*1.5%,IF(AND(AB346="Best",U346="",K346&lt;&gt;"Pro Syd"),$AC$2*0.5%,IF(AND(AB346="Best",U346=""),$AC$2*1%,IF(AND(AB346="Best",U346=100,Table1[[#This Row],[State]]="NSW"),$AC$2*0.4%,IF(AND(AB346="Best",U346=100),$AC$2*1%,IF(Table1[[#This Row],[Adj]]="Nat OK",$AC$2*0.5%,"xxx")))))))))))))))</f>
        <v>100</v>
      </c>
      <c r="AD346" s="133" t="str">
        <f t="shared" si="76"/>
        <v/>
      </c>
      <c r="AE346" s="133">
        <f t="shared" si="77"/>
        <v>-100</v>
      </c>
      <c r="AF346" s="133" t="str">
        <f>VLOOKUP(Table1[[#This Row],[Track]],$F$2672:$H$2715,2,FALSE)</f>
        <v>Vic</v>
      </c>
      <c r="AG346" s="133" t="str">
        <f>VLOOKUP(Table1[[#This Row],[Track]],$F$2672:$H$2715,3,FALSE)</f>
        <v>-</v>
      </c>
      <c r="AH346" s="133" t="str">
        <f>IF(Table1[[#This Row],[Date]]&lt;$AH$2,"",IF(Table1[[#This Row],[Date]]&lt;$AH$3,"Edge","Elite Combo"))</f>
        <v/>
      </c>
      <c r="AI346" s="218">
        <f>Table1[[#This Row],[Time]]</f>
        <v>0.6875</v>
      </c>
      <c r="AJ346" s="219" t="str">
        <f>Table1[[#This Row],[Track]]</f>
        <v>Caulfield</v>
      </c>
      <c r="AK346" s="216">
        <f>Table1[[#This Row],[Race ]]</f>
        <v>8</v>
      </c>
      <c r="AL346" s="219">
        <f>Table1[[#This Row],[TAB]]</f>
        <v>1</v>
      </c>
      <c r="AM346" s="219" t="str">
        <f>Table1[[#This Row],[Selection]]</f>
        <v>Foxy Frida</v>
      </c>
      <c r="AN346" s="220" t="str">
        <f>Table1[[#This Row],[Sources]]</f>
        <v>Edge-10/Pro Mel-13</v>
      </c>
      <c r="AO346" s="219">
        <f>Table1[[#This Row],[Scale Bet]]</f>
        <v>100</v>
      </c>
    </row>
    <row r="347" spans="5:41" ht="16.5" customHeight="1" x14ac:dyDescent="0.25">
      <c r="E347" s="185">
        <v>45213</v>
      </c>
      <c r="F347" s="35">
        <v>0.6875</v>
      </c>
      <c r="G347" s="36" t="s">
        <v>201</v>
      </c>
      <c r="H347" s="36">
        <v>8</v>
      </c>
      <c r="I347" s="36">
        <v>1</v>
      </c>
      <c r="J347" s="36" t="s">
        <v>985</v>
      </c>
      <c r="K347" s="36" t="s">
        <v>18</v>
      </c>
      <c r="L347" s="165">
        <v>13</v>
      </c>
      <c r="M347" s="134" t="str">
        <f t="shared" si="65"/>
        <v/>
      </c>
      <c r="N347" s="36" t="str">
        <f t="shared" si="66"/>
        <v/>
      </c>
      <c r="O347" s="135" t="str">
        <f t="shared" si="67"/>
        <v/>
      </c>
      <c r="P347" s="186" t="str">
        <f t="shared" si="68"/>
        <v>OK</v>
      </c>
      <c r="Q347" s="187" t="str">
        <f t="shared" si="69"/>
        <v/>
      </c>
      <c r="R347" s="150"/>
      <c r="S347" s="187" t="str">
        <f t="shared" si="70"/>
        <v/>
      </c>
      <c r="T347" s="136" t="str">
        <f t="shared" si="71"/>
        <v>Foxy Frida</v>
      </c>
      <c r="U347" s="137" t="str">
        <f>IF(P347="","",IF(N347=1,"",IF(Q347="","",IF(Q347&lt;=100,100,IF(Table1[[#This Row],[Day]]="Wed",100,200)))))</f>
        <v/>
      </c>
      <c r="V347" s="137" t="str">
        <f t="shared" si="72"/>
        <v/>
      </c>
      <c r="W347" s="137" t="str">
        <f t="shared" si="73"/>
        <v/>
      </c>
      <c r="X347" s="133">
        <f>100</f>
        <v>100</v>
      </c>
      <c r="Y347" s="133" t="str">
        <f t="shared" si="74"/>
        <v/>
      </c>
      <c r="Z347" s="133">
        <f t="shared" si="75"/>
        <v>-100</v>
      </c>
      <c r="AA347" s="134" t="str">
        <f>TEXT(Table1[[#This Row],[Date]],"DDD")</f>
        <v>Sat</v>
      </c>
      <c r="AB347" s="133" t="str">
        <f>IF(OR(G347="Doomben",G347="Eagle Farm"),"Q",IF(AND(Q347&gt;1,Q347&lt;55,Table1[[#This Row],[Source]]="Nat"),"Nat OK",IF(AND(Table1[[#This Row],[Source]]&lt;&gt;"Nat",Q347&lt;55),"Poor &lt;55",IF(OR(G347="Randwick",G347="Flemington",G347="Caulfield",G347="Sandown Lake",G347="Sandown Hill"),"Best","ave"))))</f>
        <v>Best</v>
      </c>
      <c r="AC347" s="133" t="str">
        <f>IF(Q347="","",IF(AB347="Poor &lt;55",$AC$2*0.2%,IF(AND(AB347="Q",AA347&lt;&gt;"Wed"),$AC$2*0.4%,IF(AND(AB347="Q",AA347="Wed"),$AC$2*0.5%,IF(AND(AB347="Ave",U347=100),$AC$2*0.5%,IF(AND(AB347="ave",U347="",N347=1,AG347="Bush"),$AC$2*1%,IF(AND(AB347="ave",U347="",Q347&gt;100),$AC$2*1.3%,IF(AND(AB347="ave",U347=""),$AC$2*1.2%,IF(AND(AB347="Ave",U347=200),$AC$2*1%,IF(AND(AB347="Best",U347=200),$AC$2*1.5%,IF(AND(AB347="Best",U347="",K347&lt;&gt;"Pro Syd"),$AC$2*0.5%,IF(AND(AB347="Best",U347=""),$AC$2*1%,IF(AND(AB347="Best",U347=100,Table1[[#This Row],[State]]="NSW"),$AC$2*0.4%,IF(AND(AB347="Best",U347=100),$AC$2*1%,IF(Table1[[#This Row],[Adj]]="Nat OK",$AC$2*0.5%,"xxx")))))))))))))))</f>
        <v/>
      </c>
      <c r="AD347" s="133" t="str">
        <f t="shared" si="76"/>
        <v/>
      </c>
      <c r="AE347" s="133" t="str">
        <f t="shared" si="77"/>
        <v/>
      </c>
      <c r="AF347" s="133" t="str">
        <f>VLOOKUP(Table1[[#This Row],[Track]],$F$2672:$H$2715,2,FALSE)</f>
        <v>Vic</v>
      </c>
      <c r="AG347" s="133" t="str">
        <f>VLOOKUP(Table1[[#This Row],[Track]],$F$2672:$H$2715,3,FALSE)</f>
        <v>-</v>
      </c>
      <c r="AH347" s="133" t="str">
        <f>IF(Table1[[#This Row],[Date]]&lt;$AH$2,"",IF(Table1[[#This Row],[Date]]&lt;$AH$3,"Edge","Elite Combo"))</f>
        <v/>
      </c>
      <c r="AI347" s="218">
        <f>Table1[[#This Row],[Time]]</f>
        <v>0.6875</v>
      </c>
      <c r="AJ347" s="219" t="str">
        <f>Table1[[#This Row],[Track]]</f>
        <v>Caulfield</v>
      </c>
      <c r="AK347" s="216">
        <f>Table1[[#This Row],[Race ]]</f>
        <v>8</v>
      </c>
      <c r="AL347" s="219">
        <f>Table1[[#This Row],[TAB]]</f>
        <v>1</v>
      </c>
      <c r="AM347" s="219" t="str">
        <f>Table1[[#This Row],[Selection]]</f>
        <v>Foxy Frida</v>
      </c>
      <c r="AN347" s="220" t="str">
        <f>Table1[[#This Row],[Sources]]</f>
        <v/>
      </c>
      <c r="AO347" s="219" t="str">
        <f>Table1[[#This Row],[Scale Bet]]</f>
        <v/>
      </c>
    </row>
    <row r="348" spans="5:41" ht="16.5" customHeight="1" x14ac:dyDescent="0.25">
      <c r="E348" s="185">
        <v>45213</v>
      </c>
      <c r="F348" s="35">
        <v>0.6875</v>
      </c>
      <c r="G348" s="36" t="s">
        <v>201</v>
      </c>
      <c r="H348" s="36">
        <v>8</v>
      </c>
      <c r="I348" s="36">
        <v>10</v>
      </c>
      <c r="J348" s="36" t="s">
        <v>643</v>
      </c>
      <c r="K348" s="36" t="s">
        <v>1</v>
      </c>
      <c r="L348" s="165">
        <v>12</v>
      </c>
      <c r="M348" s="134">
        <f t="shared" si="65"/>
        <v>32</v>
      </c>
      <c r="N348" s="36">
        <f t="shared" si="66"/>
        <v>2</v>
      </c>
      <c r="O348" s="135" t="str">
        <f t="shared" si="67"/>
        <v>E4-12/Edge-20</v>
      </c>
      <c r="P348" s="186" t="str">
        <f t="shared" si="68"/>
        <v>OK</v>
      </c>
      <c r="Q348" s="187">
        <f t="shared" si="69"/>
        <v>128</v>
      </c>
      <c r="R348" s="150">
        <v>2.4</v>
      </c>
      <c r="S348" s="187">
        <f t="shared" si="70"/>
        <v>307.2</v>
      </c>
      <c r="T348" s="136" t="str">
        <f t="shared" si="71"/>
        <v>Wishlor Lass</v>
      </c>
      <c r="U348" s="137">
        <f>IF(P348="","",IF(N348=1,"",IF(Q348="","",IF(Q348&lt;=100,100,IF(Table1[[#This Row],[Day]]="Wed",100,200)))))</f>
        <v>200</v>
      </c>
      <c r="V348" s="137">
        <f t="shared" si="72"/>
        <v>480</v>
      </c>
      <c r="W348" s="137">
        <f t="shared" si="73"/>
        <v>280</v>
      </c>
      <c r="X348" s="133">
        <f>100</f>
        <v>100</v>
      </c>
      <c r="Y348" s="133">
        <f t="shared" si="74"/>
        <v>240</v>
      </c>
      <c r="Z348" s="133">
        <f t="shared" si="75"/>
        <v>140</v>
      </c>
      <c r="AA348" s="134" t="str">
        <f>TEXT(Table1[[#This Row],[Date]],"DDD")</f>
        <v>Sat</v>
      </c>
      <c r="AB348" s="133" t="str">
        <f>IF(OR(G348="Doomben",G348="Eagle Farm"),"Q",IF(AND(Q348&gt;1,Q348&lt;55,Table1[[#This Row],[Source]]="Nat"),"Nat OK",IF(AND(Table1[[#This Row],[Source]]&lt;&gt;"Nat",Q348&lt;55),"Poor &lt;55",IF(OR(G348="Randwick",G348="Flemington",G348="Caulfield",G348="Sandown Lake",G348="Sandown Hill"),"Best","ave"))))</f>
        <v>Best</v>
      </c>
      <c r="AC348" s="133">
        <f>IF(Q348="","",IF(AB348="Poor &lt;55",$AC$2*0.2%,IF(AND(AB348="Q",AA348&lt;&gt;"Wed"),$AC$2*0.4%,IF(AND(AB348="Q",AA348="Wed"),$AC$2*0.5%,IF(AND(AB348="Ave",U348=100),$AC$2*0.5%,IF(AND(AB348="ave",U348="",N348=1,AG348="Bush"),$AC$2*1%,IF(AND(AB348="ave",U348="",Q348&gt;100),$AC$2*1.3%,IF(AND(AB348="ave",U348=""),$AC$2*1.2%,IF(AND(AB348="Ave",U348=200),$AC$2*1%,IF(AND(AB348="Best",U348=200),$AC$2*1.5%,IF(AND(AB348="Best",U348="",K348&lt;&gt;"Pro Syd"),$AC$2*0.5%,IF(AND(AB348="Best",U348=""),$AC$2*1%,IF(AND(AB348="Best",U348=100,Table1[[#This Row],[State]]="NSW"),$AC$2*0.4%,IF(AND(AB348="Best",U348=100),$AC$2*1%,IF(Table1[[#This Row],[Adj]]="Nat OK",$AC$2*0.5%,"xxx")))))))))))))))</f>
        <v>150</v>
      </c>
      <c r="AD348" s="133">
        <f t="shared" si="76"/>
        <v>360</v>
      </c>
      <c r="AE348" s="133">
        <f t="shared" si="77"/>
        <v>210</v>
      </c>
      <c r="AF348" s="133" t="str">
        <f>VLOOKUP(Table1[[#This Row],[Track]],$F$2672:$H$2715,2,FALSE)</f>
        <v>Vic</v>
      </c>
      <c r="AG348" s="133" t="str">
        <f>VLOOKUP(Table1[[#This Row],[Track]],$F$2672:$H$2715,3,FALSE)</f>
        <v>-</v>
      </c>
      <c r="AH348" s="133" t="str">
        <f>IF(Table1[[#This Row],[Date]]&lt;$AH$2,"",IF(Table1[[#This Row],[Date]]&lt;$AH$3,"Edge","Elite Combo"))</f>
        <v/>
      </c>
      <c r="AI348" s="218">
        <f>Table1[[#This Row],[Time]]</f>
        <v>0.6875</v>
      </c>
      <c r="AJ348" s="219" t="str">
        <f>Table1[[#This Row],[Track]]</f>
        <v>Caulfield</v>
      </c>
      <c r="AK348" s="216">
        <f>Table1[[#This Row],[Race ]]</f>
        <v>8</v>
      </c>
      <c r="AL348" s="219">
        <f>Table1[[#This Row],[TAB]]</f>
        <v>10</v>
      </c>
      <c r="AM348" s="219" t="str">
        <f>Table1[[#This Row],[Selection]]</f>
        <v>Wishlor Lass</v>
      </c>
      <c r="AN348" s="220" t="str">
        <f>Table1[[#This Row],[Sources]]</f>
        <v>E4-12/Edge-20</v>
      </c>
      <c r="AO348" s="219">
        <f>Table1[[#This Row],[Scale Bet]]</f>
        <v>150</v>
      </c>
    </row>
    <row r="349" spans="5:41" ht="16.5" customHeight="1" x14ac:dyDescent="0.25">
      <c r="E349" s="185">
        <v>45213</v>
      </c>
      <c r="F349" s="35">
        <v>0.6875</v>
      </c>
      <c r="G349" s="36" t="s">
        <v>201</v>
      </c>
      <c r="H349" s="36">
        <v>8</v>
      </c>
      <c r="I349" s="36">
        <v>10</v>
      </c>
      <c r="J349" s="36" t="s">
        <v>643</v>
      </c>
      <c r="K349" s="36" t="s">
        <v>40</v>
      </c>
      <c r="L349" s="165">
        <v>20</v>
      </c>
      <c r="M349" s="134" t="str">
        <f t="shared" si="65"/>
        <v/>
      </c>
      <c r="N349" s="36" t="str">
        <f t="shared" si="66"/>
        <v/>
      </c>
      <c r="O349" s="135" t="str">
        <f t="shared" si="67"/>
        <v/>
      </c>
      <c r="P349" s="186" t="str">
        <f t="shared" si="68"/>
        <v>OK</v>
      </c>
      <c r="Q349" s="187" t="str">
        <f t="shared" si="69"/>
        <v/>
      </c>
      <c r="R349" s="150">
        <v>2.4</v>
      </c>
      <c r="S349" s="187" t="str">
        <f t="shared" si="70"/>
        <v/>
      </c>
      <c r="T349" s="136" t="str">
        <f t="shared" si="71"/>
        <v>Wishlor Lass</v>
      </c>
      <c r="U349" s="137" t="str">
        <f>IF(P349="","",IF(N349=1,"",IF(Q349="","",IF(Q349&lt;=100,100,IF(Table1[[#This Row],[Day]]="Wed",100,200)))))</f>
        <v/>
      </c>
      <c r="V349" s="137" t="str">
        <f t="shared" si="72"/>
        <v/>
      </c>
      <c r="W349" s="137" t="str">
        <f t="shared" si="73"/>
        <v/>
      </c>
      <c r="X349" s="133">
        <f>100</f>
        <v>100</v>
      </c>
      <c r="Y349" s="133">
        <f t="shared" si="74"/>
        <v>240</v>
      </c>
      <c r="Z349" s="133">
        <f t="shared" si="75"/>
        <v>140</v>
      </c>
      <c r="AA349" s="134" t="str">
        <f>TEXT(Table1[[#This Row],[Date]],"DDD")</f>
        <v>Sat</v>
      </c>
      <c r="AB349" s="133" t="str">
        <f>IF(OR(G349="Doomben",G349="Eagle Farm"),"Q",IF(AND(Q349&gt;1,Q349&lt;55,Table1[[#This Row],[Source]]="Nat"),"Nat OK",IF(AND(Table1[[#This Row],[Source]]&lt;&gt;"Nat",Q349&lt;55),"Poor &lt;55",IF(OR(G349="Randwick",G349="Flemington",G349="Caulfield",G349="Sandown Lake",G349="Sandown Hill"),"Best","ave"))))</f>
        <v>Best</v>
      </c>
      <c r="AC349" s="133" t="str">
        <f>IF(Q349="","",IF(AB349="Poor &lt;55",$AC$2*0.2%,IF(AND(AB349="Q",AA349&lt;&gt;"Wed"),$AC$2*0.4%,IF(AND(AB349="Q",AA349="Wed"),$AC$2*0.5%,IF(AND(AB349="Ave",U349=100),$AC$2*0.5%,IF(AND(AB349="ave",U349="",N349=1,AG349="Bush"),$AC$2*1%,IF(AND(AB349="ave",U349="",Q349&gt;100),$AC$2*1.3%,IF(AND(AB349="ave",U349=""),$AC$2*1.2%,IF(AND(AB349="Ave",U349=200),$AC$2*1%,IF(AND(AB349="Best",U349=200),$AC$2*1.5%,IF(AND(AB349="Best",U349="",K349&lt;&gt;"Pro Syd"),$AC$2*0.5%,IF(AND(AB349="Best",U349=""),$AC$2*1%,IF(AND(AB349="Best",U349=100,Table1[[#This Row],[State]]="NSW"),$AC$2*0.4%,IF(AND(AB349="Best",U349=100),$AC$2*1%,IF(Table1[[#This Row],[Adj]]="Nat OK",$AC$2*0.5%,"xxx")))))))))))))))</f>
        <v/>
      </c>
      <c r="AD349" s="133" t="str">
        <f t="shared" si="76"/>
        <v/>
      </c>
      <c r="AE349" s="133" t="str">
        <f t="shared" si="77"/>
        <v/>
      </c>
      <c r="AF349" s="133" t="str">
        <f>VLOOKUP(Table1[[#This Row],[Track]],$F$2672:$H$2715,2,FALSE)</f>
        <v>Vic</v>
      </c>
      <c r="AG349" s="133" t="str">
        <f>VLOOKUP(Table1[[#This Row],[Track]],$F$2672:$H$2715,3,FALSE)</f>
        <v>-</v>
      </c>
      <c r="AH349" s="133" t="str">
        <f>IF(Table1[[#This Row],[Date]]&lt;$AH$2,"",IF(Table1[[#This Row],[Date]]&lt;$AH$3,"Edge","Elite Combo"))</f>
        <v/>
      </c>
      <c r="AI349" s="218">
        <f>Table1[[#This Row],[Time]]</f>
        <v>0.6875</v>
      </c>
      <c r="AJ349" s="219" t="str">
        <f>Table1[[#This Row],[Track]]</f>
        <v>Caulfield</v>
      </c>
      <c r="AK349" s="216">
        <f>Table1[[#This Row],[Race ]]</f>
        <v>8</v>
      </c>
      <c r="AL349" s="219">
        <f>Table1[[#This Row],[TAB]]</f>
        <v>10</v>
      </c>
      <c r="AM349" s="219" t="str">
        <f>Table1[[#This Row],[Selection]]</f>
        <v>Wishlor Lass</v>
      </c>
      <c r="AN349" s="220" t="str">
        <f>Table1[[#This Row],[Sources]]</f>
        <v/>
      </c>
      <c r="AO349" s="219" t="str">
        <f>Table1[[#This Row],[Scale Bet]]</f>
        <v/>
      </c>
    </row>
    <row r="350" spans="5:41" ht="16.5" customHeight="1" x14ac:dyDescent="0.25">
      <c r="E350" s="185">
        <v>45213</v>
      </c>
      <c r="F350" s="35">
        <v>0.70972222222222225</v>
      </c>
      <c r="G350" s="36" t="s">
        <v>28</v>
      </c>
      <c r="H350" s="36">
        <v>8</v>
      </c>
      <c r="I350" s="36">
        <v>11</v>
      </c>
      <c r="J350" s="36" t="s">
        <v>875</v>
      </c>
      <c r="K350" s="36" t="s">
        <v>13</v>
      </c>
      <c r="L350" s="165">
        <v>11</v>
      </c>
      <c r="M350" s="134">
        <f t="shared" si="65"/>
        <v>11</v>
      </c>
      <c r="N350" s="36">
        <f t="shared" si="66"/>
        <v>1</v>
      </c>
      <c r="O350" s="135" t="str">
        <f t="shared" si="67"/>
        <v>Nat-11</v>
      </c>
      <c r="P350" s="186" t="str">
        <f t="shared" si="68"/>
        <v/>
      </c>
      <c r="Q350" s="187">
        <f t="shared" si="69"/>
        <v>44</v>
      </c>
      <c r="R350" s="150"/>
      <c r="S350" s="187" t="str">
        <f t="shared" si="70"/>
        <v/>
      </c>
      <c r="T350" s="136" t="str">
        <f t="shared" si="71"/>
        <v>Nashira</v>
      </c>
      <c r="U350" s="137" t="str">
        <f>IF(P350="","",IF(N350=1,"",IF(Q350="","",IF(Q350&lt;=100,100,IF(Table1[[#This Row],[Day]]="Wed",100,200)))))</f>
        <v/>
      </c>
      <c r="V350" s="137" t="str">
        <f t="shared" si="72"/>
        <v/>
      </c>
      <c r="W350" s="137" t="str">
        <f t="shared" si="73"/>
        <v/>
      </c>
      <c r="X350" s="133">
        <f>100</f>
        <v>100</v>
      </c>
      <c r="Y350" s="133" t="str">
        <f t="shared" si="74"/>
        <v/>
      </c>
      <c r="Z350" s="133">
        <f t="shared" si="75"/>
        <v>-100</v>
      </c>
      <c r="AA350" s="134" t="str">
        <f>TEXT(Table1[[#This Row],[Date]],"DDD")</f>
        <v>Sat</v>
      </c>
      <c r="AB350" s="133" t="str">
        <f>IF(OR(G350="Doomben",G350="Eagle Farm"),"Q",IF(AND(Q350&gt;1,Q350&lt;55,Table1[[#This Row],[Source]]="Nat"),"Nat OK",IF(AND(Table1[[#This Row],[Source]]&lt;&gt;"Nat",Q350&lt;55),"Poor &lt;55",IF(OR(G350="Randwick",G350="Flemington",G350="Caulfield",G350="Sandown Lake",G350="Sandown Hill"),"Best","ave"))))</f>
        <v>Q</v>
      </c>
      <c r="AC350" s="133">
        <f>IF(Q350="","",IF(AB350="Poor &lt;55",$AC$2*0.2%,IF(AND(AB350="Q",AA350&lt;&gt;"Wed"),$AC$2*0.4%,IF(AND(AB350="Q",AA350="Wed"),$AC$2*0.5%,IF(AND(AB350="Ave",U350=100),$AC$2*0.5%,IF(AND(AB350="ave",U350="",N350=1,AG350="Bush"),$AC$2*1%,IF(AND(AB350="ave",U350="",Q350&gt;100),$AC$2*1.3%,IF(AND(AB350="ave",U350=""),$AC$2*1.2%,IF(AND(AB350="Ave",U350=200),$AC$2*1%,IF(AND(AB350="Best",U350=200),$AC$2*1.5%,IF(AND(AB350="Best",U350="",K350&lt;&gt;"Pro Syd"),$AC$2*0.5%,IF(AND(AB350="Best",U350=""),$AC$2*1%,IF(AND(AB350="Best",U350=100,Table1[[#This Row],[State]]="NSW"),$AC$2*0.4%,IF(AND(AB350="Best",U350=100),$AC$2*1%,IF(Table1[[#This Row],[Adj]]="Nat OK",$AC$2*0.5%,"xxx")))))))))))))))</f>
        <v>40</v>
      </c>
      <c r="AD350" s="133" t="str">
        <f t="shared" si="76"/>
        <v/>
      </c>
      <c r="AE350" s="133">
        <f t="shared" si="77"/>
        <v>-40</v>
      </c>
      <c r="AF350" s="133" t="str">
        <f>VLOOKUP(Table1[[#This Row],[Track]],$F$2672:$H$2715,2,FALSE)</f>
        <v>Qld</v>
      </c>
      <c r="AG350" s="133" t="str">
        <f>VLOOKUP(Table1[[#This Row],[Track]],$F$2672:$H$2715,3,FALSE)</f>
        <v>-</v>
      </c>
      <c r="AH350" s="133" t="str">
        <f>IF(Table1[[#This Row],[Date]]&lt;$AH$2,"",IF(Table1[[#This Row],[Date]]&lt;$AH$3,"Edge","Elite Combo"))</f>
        <v/>
      </c>
      <c r="AI350" s="218">
        <f>Table1[[#This Row],[Time]]</f>
        <v>0.70972222222222225</v>
      </c>
      <c r="AJ350" s="219" t="str">
        <f>Table1[[#This Row],[Track]]</f>
        <v>Eagle Farm</v>
      </c>
      <c r="AK350" s="216">
        <f>Table1[[#This Row],[Race ]]</f>
        <v>8</v>
      </c>
      <c r="AL350" s="219">
        <f>Table1[[#This Row],[TAB]]</f>
        <v>11</v>
      </c>
      <c r="AM350" s="219" t="str">
        <f>Table1[[#This Row],[Selection]]</f>
        <v>Nashira</v>
      </c>
      <c r="AN350" s="220" t="str">
        <f>Table1[[#This Row],[Sources]]</f>
        <v>Nat-11</v>
      </c>
      <c r="AO350" s="219">
        <f>Table1[[#This Row],[Scale Bet]]</f>
        <v>40</v>
      </c>
    </row>
    <row r="351" spans="5:41" ht="16.5" customHeight="1" x14ac:dyDescent="0.25">
      <c r="E351" s="185">
        <v>45213</v>
      </c>
      <c r="F351" s="35">
        <v>0.71527777777777779</v>
      </c>
      <c r="G351" s="36" t="s">
        <v>201</v>
      </c>
      <c r="H351" s="36">
        <v>9</v>
      </c>
      <c r="I351" s="36">
        <v>1</v>
      </c>
      <c r="J351" s="36" t="s">
        <v>876</v>
      </c>
      <c r="K351" s="36" t="s">
        <v>13</v>
      </c>
      <c r="L351" s="165">
        <v>13</v>
      </c>
      <c r="M351" s="134">
        <f t="shared" si="65"/>
        <v>13</v>
      </c>
      <c r="N351" s="36">
        <f t="shared" si="66"/>
        <v>1</v>
      </c>
      <c r="O351" s="135" t="str">
        <f t="shared" si="67"/>
        <v>Nat-13</v>
      </c>
      <c r="P351" s="186" t="str">
        <f t="shared" si="68"/>
        <v>OK</v>
      </c>
      <c r="Q351" s="187">
        <f t="shared" si="69"/>
        <v>52</v>
      </c>
      <c r="R351" s="150"/>
      <c r="S351" s="187" t="str">
        <f t="shared" si="70"/>
        <v/>
      </c>
      <c r="T351" s="136" t="str">
        <f t="shared" si="71"/>
        <v>Militarize</v>
      </c>
      <c r="U351" s="137" t="str">
        <f>IF(P351="","",IF(N351=1,"",IF(Q351="","",IF(Q351&lt;=100,100,IF(Table1[[#This Row],[Day]]="Wed",100,200)))))</f>
        <v/>
      </c>
      <c r="V351" s="137" t="str">
        <f t="shared" si="72"/>
        <v/>
      </c>
      <c r="W351" s="137" t="str">
        <f t="shared" si="73"/>
        <v/>
      </c>
      <c r="X351" s="133">
        <f>100</f>
        <v>100</v>
      </c>
      <c r="Y351" s="133" t="str">
        <f t="shared" si="74"/>
        <v/>
      </c>
      <c r="Z351" s="133">
        <f t="shared" si="75"/>
        <v>-100</v>
      </c>
      <c r="AA351" s="134" t="str">
        <f>TEXT(Table1[[#This Row],[Date]],"DDD")</f>
        <v>Sat</v>
      </c>
      <c r="AB351" s="133" t="str">
        <f>IF(OR(G351="Doomben",G351="Eagle Farm"),"Q",IF(AND(Q351&gt;1,Q351&lt;55,Table1[[#This Row],[Source]]="Nat"),"Nat OK",IF(AND(Table1[[#This Row],[Source]]&lt;&gt;"Nat",Q351&lt;55),"Poor &lt;55",IF(OR(G351="Randwick",G351="Flemington",G351="Caulfield",G351="Sandown Lake",G351="Sandown Hill"),"Best","ave"))))</f>
        <v>Nat OK</v>
      </c>
      <c r="AC351" s="133">
        <f>IF(Q351="","",IF(AB351="Poor &lt;55",$AC$2*0.2%,IF(AND(AB351="Q",AA351&lt;&gt;"Wed"),$AC$2*0.4%,IF(AND(AB351="Q",AA351="Wed"),$AC$2*0.5%,IF(AND(AB351="Ave",U351=100),$AC$2*0.5%,IF(AND(AB351="ave",U351="",N351=1,AG351="Bush"),$AC$2*1%,IF(AND(AB351="ave",U351="",Q351&gt;100),$AC$2*1.3%,IF(AND(AB351="ave",U351=""),$AC$2*1.2%,IF(AND(AB351="Ave",U351=200),$AC$2*1%,IF(AND(AB351="Best",U351=200),$AC$2*1.5%,IF(AND(AB351="Best",U351="",K351&lt;&gt;"Pro Syd"),$AC$2*0.5%,IF(AND(AB351="Best",U351=""),$AC$2*1%,IF(AND(AB351="Best",U351=100,Table1[[#This Row],[State]]="NSW"),$AC$2*0.4%,IF(AND(AB351="Best",U351=100),$AC$2*1%,IF(Table1[[#This Row],[Adj]]="Nat OK",$AC$2*0.5%,"xxx")))))))))))))))</f>
        <v>50</v>
      </c>
      <c r="AD351" s="133" t="str">
        <f t="shared" si="76"/>
        <v/>
      </c>
      <c r="AE351" s="133">
        <f t="shared" si="77"/>
        <v>-50</v>
      </c>
      <c r="AF351" s="133" t="str">
        <f>VLOOKUP(Table1[[#This Row],[Track]],$F$2672:$H$2715,2,FALSE)</f>
        <v>Vic</v>
      </c>
      <c r="AG351" s="133" t="str">
        <f>VLOOKUP(Table1[[#This Row],[Track]],$F$2672:$H$2715,3,FALSE)</f>
        <v>-</v>
      </c>
      <c r="AH351" s="133" t="str">
        <f>IF(Table1[[#This Row],[Date]]&lt;$AH$2,"",IF(Table1[[#This Row],[Date]]&lt;$AH$3,"Edge","Elite Combo"))</f>
        <v/>
      </c>
      <c r="AI351" s="218">
        <f>Table1[[#This Row],[Time]]</f>
        <v>0.71527777777777779</v>
      </c>
      <c r="AJ351" s="219" t="str">
        <f>Table1[[#This Row],[Track]]</f>
        <v>Caulfield</v>
      </c>
      <c r="AK351" s="216">
        <f>Table1[[#This Row],[Race ]]</f>
        <v>9</v>
      </c>
      <c r="AL351" s="219">
        <f>Table1[[#This Row],[TAB]]</f>
        <v>1</v>
      </c>
      <c r="AM351" s="219" t="str">
        <f>Table1[[#This Row],[Selection]]</f>
        <v>Militarize</v>
      </c>
      <c r="AN351" s="220" t="str">
        <f>Table1[[#This Row],[Sources]]</f>
        <v>Nat-13</v>
      </c>
      <c r="AO351" s="219">
        <f>Table1[[#This Row],[Scale Bet]]</f>
        <v>50</v>
      </c>
    </row>
    <row r="352" spans="5:41" ht="16.5" customHeight="1" x14ac:dyDescent="0.25">
      <c r="E352" s="185">
        <v>45213</v>
      </c>
      <c r="F352" s="35">
        <v>0.73819444444444438</v>
      </c>
      <c r="G352" s="36" t="s">
        <v>28</v>
      </c>
      <c r="H352" s="36">
        <v>9</v>
      </c>
      <c r="I352" s="36">
        <v>11</v>
      </c>
      <c r="J352" s="36" t="s">
        <v>837</v>
      </c>
      <c r="K352" s="36" t="s">
        <v>13</v>
      </c>
      <c r="L352" s="165">
        <v>11</v>
      </c>
      <c r="M352" s="134">
        <f t="shared" si="65"/>
        <v>11</v>
      </c>
      <c r="N352" s="36">
        <f t="shared" si="66"/>
        <v>1</v>
      </c>
      <c r="O352" s="135" t="str">
        <f t="shared" si="67"/>
        <v>Nat-11</v>
      </c>
      <c r="P352" s="186" t="str">
        <f t="shared" si="68"/>
        <v/>
      </c>
      <c r="Q352" s="187">
        <f t="shared" si="69"/>
        <v>44</v>
      </c>
      <c r="R352" s="150"/>
      <c r="S352" s="187" t="str">
        <f t="shared" si="70"/>
        <v/>
      </c>
      <c r="T352" s="136" t="str">
        <f t="shared" si="71"/>
        <v>Kir Royale</v>
      </c>
      <c r="U352" s="137" t="str">
        <f>IF(P352="","",IF(N352=1,"",IF(Q352="","",IF(Q352&lt;=100,100,IF(Table1[[#This Row],[Day]]="Wed",100,200)))))</f>
        <v/>
      </c>
      <c r="V352" s="137" t="str">
        <f t="shared" si="72"/>
        <v/>
      </c>
      <c r="W352" s="137" t="str">
        <f t="shared" si="73"/>
        <v/>
      </c>
      <c r="X352" s="133">
        <f>100</f>
        <v>100</v>
      </c>
      <c r="Y352" s="133" t="str">
        <f t="shared" si="74"/>
        <v/>
      </c>
      <c r="Z352" s="133">
        <f t="shared" si="75"/>
        <v>-100</v>
      </c>
      <c r="AA352" s="134" t="str">
        <f>TEXT(Table1[[#This Row],[Date]],"DDD")</f>
        <v>Sat</v>
      </c>
      <c r="AB352" s="133" t="str">
        <f>IF(OR(G352="Doomben",G352="Eagle Farm"),"Q",IF(AND(Q352&gt;1,Q352&lt;55,Table1[[#This Row],[Source]]="Nat"),"Nat OK",IF(AND(Table1[[#This Row],[Source]]&lt;&gt;"Nat",Q352&lt;55),"Poor &lt;55",IF(OR(G352="Randwick",G352="Flemington",G352="Caulfield",G352="Sandown Lake",G352="Sandown Hill"),"Best","ave"))))</f>
        <v>Q</v>
      </c>
      <c r="AC352" s="133">
        <f>IF(Q352="","",IF(AB352="Poor &lt;55",$AC$2*0.2%,IF(AND(AB352="Q",AA352&lt;&gt;"Wed"),$AC$2*0.4%,IF(AND(AB352="Q",AA352="Wed"),$AC$2*0.5%,IF(AND(AB352="Ave",U352=100),$AC$2*0.5%,IF(AND(AB352="ave",U352="",N352=1,AG352="Bush"),$AC$2*1%,IF(AND(AB352="ave",U352="",Q352&gt;100),$AC$2*1.3%,IF(AND(AB352="ave",U352=""),$AC$2*1.2%,IF(AND(AB352="Ave",U352=200),$AC$2*1%,IF(AND(AB352="Best",U352=200),$AC$2*1.5%,IF(AND(AB352="Best",U352="",K352&lt;&gt;"Pro Syd"),$AC$2*0.5%,IF(AND(AB352="Best",U352=""),$AC$2*1%,IF(AND(AB352="Best",U352=100,Table1[[#This Row],[State]]="NSW"),$AC$2*0.4%,IF(AND(AB352="Best",U352=100),$AC$2*1%,IF(Table1[[#This Row],[Adj]]="Nat OK",$AC$2*0.5%,"xxx")))))))))))))))</f>
        <v>40</v>
      </c>
      <c r="AD352" s="133" t="str">
        <f t="shared" si="76"/>
        <v/>
      </c>
      <c r="AE352" s="133">
        <f t="shared" si="77"/>
        <v>-40</v>
      </c>
      <c r="AF352" s="133" t="str">
        <f>VLOOKUP(Table1[[#This Row],[Track]],$F$2672:$H$2715,2,FALSE)</f>
        <v>Qld</v>
      </c>
      <c r="AG352" s="133" t="str">
        <f>VLOOKUP(Table1[[#This Row],[Track]],$F$2672:$H$2715,3,FALSE)</f>
        <v>-</v>
      </c>
      <c r="AH352" s="133" t="str">
        <f>IF(Table1[[#This Row],[Date]]&lt;$AH$2,"",IF(Table1[[#This Row],[Date]]&lt;$AH$3,"Edge","Elite Combo"))</f>
        <v/>
      </c>
      <c r="AI352" s="218">
        <f>Table1[[#This Row],[Time]]</f>
        <v>0.73819444444444438</v>
      </c>
      <c r="AJ352" s="219" t="str">
        <f>Table1[[#This Row],[Track]]</f>
        <v>Eagle Farm</v>
      </c>
      <c r="AK352" s="216">
        <f>Table1[[#This Row],[Race ]]</f>
        <v>9</v>
      </c>
      <c r="AL352" s="219">
        <f>Table1[[#This Row],[TAB]]</f>
        <v>11</v>
      </c>
      <c r="AM352" s="219" t="str">
        <f>Table1[[#This Row],[Selection]]</f>
        <v>Kir Royale</v>
      </c>
      <c r="AN352" s="220" t="str">
        <f>Table1[[#This Row],[Sources]]</f>
        <v>Nat-11</v>
      </c>
      <c r="AO352" s="219">
        <f>Table1[[#This Row],[Scale Bet]]</f>
        <v>40</v>
      </c>
    </row>
    <row r="353" spans="5:41" ht="16.5" customHeight="1" x14ac:dyDescent="0.25">
      <c r="E353" s="185">
        <v>45213</v>
      </c>
      <c r="F353" s="35">
        <v>0.74305555555555547</v>
      </c>
      <c r="G353" s="36" t="s">
        <v>201</v>
      </c>
      <c r="H353" s="36">
        <v>10</v>
      </c>
      <c r="I353" s="36">
        <v>6</v>
      </c>
      <c r="J353" s="36" t="s">
        <v>439</v>
      </c>
      <c r="K353" s="36" t="s">
        <v>40</v>
      </c>
      <c r="L353" s="165">
        <v>12</v>
      </c>
      <c r="M353" s="134">
        <f t="shared" si="65"/>
        <v>25</v>
      </c>
      <c r="N353" s="36">
        <f t="shared" si="66"/>
        <v>2</v>
      </c>
      <c r="O353" s="135" t="str">
        <f t="shared" si="67"/>
        <v>Edge-12/Pro Mel-13</v>
      </c>
      <c r="P353" s="186" t="str">
        <f t="shared" si="68"/>
        <v>OK</v>
      </c>
      <c r="Q353" s="187">
        <f t="shared" si="69"/>
        <v>100</v>
      </c>
      <c r="R353" s="150"/>
      <c r="S353" s="187" t="str">
        <f t="shared" si="70"/>
        <v/>
      </c>
      <c r="T353" s="136" t="str">
        <f t="shared" si="71"/>
        <v>Antino</v>
      </c>
      <c r="U353" s="137">
        <f>IF(P353="","",IF(N353=1,"",IF(Q353="","",IF(Q353&lt;=100,100,IF(Table1[[#This Row],[Day]]="Wed",100,200)))))</f>
        <v>100</v>
      </c>
      <c r="V353" s="137" t="str">
        <f t="shared" si="72"/>
        <v/>
      </c>
      <c r="W353" s="137">
        <f t="shared" si="73"/>
        <v>-100</v>
      </c>
      <c r="X353" s="133">
        <f>100</f>
        <v>100</v>
      </c>
      <c r="Y353" s="133" t="str">
        <f t="shared" si="74"/>
        <v/>
      </c>
      <c r="Z353" s="133">
        <f t="shared" si="75"/>
        <v>-100</v>
      </c>
      <c r="AA353" s="134" t="str">
        <f>TEXT(Table1[[#This Row],[Date]],"DDD")</f>
        <v>Sat</v>
      </c>
      <c r="AB353" s="133" t="str">
        <f>IF(OR(G353="Doomben",G353="Eagle Farm"),"Q",IF(AND(Q353&gt;1,Q353&lt;55,Table1[[#This Row],[Source]]="Nat"),"Nat OK",IF(AND(Table1[[#This Row],[Source]]&lt;&gt;"Nat",Q353&lt;55),"Poor &lt;55",IF(OR(G353="Randwick",G353="Flemington",G353="Caulfield",G353="Sandown Lake",G353="Sandown Hill"),"Best","ave"))))</f>
        <v>Best</v>
      </c>
      <c r="AC353" s="133">
        <f>IF(Q353="","",IF(AB353="Poor &lt;55",$AC$2*0.2%,IF(AND(AB353="Q",AA353&lt;&gt;"Wed"),$AC$2*0.4%,IF(AND(AB353="Q",AA353="Wed"),$AC$2*0.5%,IF(AND(AB353="Ave",U353=100),$AC$2*0.5%,IF(AND(AB353="ave",U353="",N353=1,AG353="Bush"),$AC$2*1%,IF(AND(AB353="ave",U353="",Q353&gt;100),$AC$2*1.3%,IF(AND(AB353="ave",U353=""),$AC$2*1.2%,IF(AND(AB353="Ave",U353=200),$AC$2*1%,IF(AND(AB353="Best",U353=200),$AC$2*1.5%,IF(AND(AB353="Best",U353="",K353&lt;&gt;"Pro Syd"),$AC$2*0.5%,IF(AND(AB353="Best",U353=""),$AC$2*1%,IF(AND(AB353="Best",U353=100,Table1[[#This Row],[State]]="NSW"),$AC$2*0.4%,IF(AND(AB353="Best",U353=100),$AC$2*1%,IF(Table1[[#This Row],[Adj]]="Nat OK",$AC$2*0.5%,"xxx")))))))))))))))</f>
        <v>100</v>
      </c>
      <c r="AD353" s="133" t="str">
        <f t="shared" si="76"/>
        <v/>
      </c>
      <c r="AE353" s="133">
        <f t="shared" si="77"/>
        <v>-100</v>
      </c>
      <c r="AF353" s="133" t="str">
        <f>VLOOKUP(Table1[[#This Row],[Track]],$F$2672:$H$2715,2,FALSE)</f>
        <v>Vic</v>
      </c>
      <c r="AG353" s="133" t="str">
        <f>VLOOKUP(Table1[[#This Row],[Track]],$F$2672:$H$2715,3,FALSE)</f>
        <v>-</v>
      </c>
      <c r="AH353" s="133" t="str">
        <f>IF(Table1[[#This Row],[Date]]&lt;$AH$2,"",IF(Table1[[#This Row],[Date]]&lt;$AH$3,"Edge","Elite Combo"))</f>
        <v/>
      </c>
      <c r="AI353" s="218">
        <f>Table1[[#This Row],[Time]]</f>
        <v>0.74305555555555547</v>
      </c>
      <c r="AJ353" s="219" t="str">
        <f>Table1[[#This Row],[Track]]</f>
        <v>Caulfield</v>
      </c>
      <c r="AK353" s="216">
        <f>Table1[[#This Row],[Race ]]</f>
        <v>10</v>
      </c>
      <c r="AL353" s="219">
        <f>Table1[[#This Row],[TAB]]</f>
        <v>6</v>
      </c>
      <c r="AM353" s="219" t="str">
        <f>Table1[[#This Row],[Selection]]</f>
        <v>Antino</v>
      </c>
      <c r="AN353" s="220" t="str">
        <f>Table1[[#This Row],[Sources]]</f>
        <v>Edge-12/Pro Mel-13</v>
      </c>
      <c r="AO353" s="219">
        <f>Table1[[#This Row],[Scale Bet]]</f>
        <v>100</v>
      </c>
    </row>
    <row r="354" spans="5:41" ht="16.5" customHeight="1" x14ac:dyDescent="0.25">
      <c r="E354" s="185">
        <v>45213</v>
      </c>
      <c r="F354" s="35">
        <v>0.74305555555555547</v>
      </c>
      <c r="G354" s="36" t="s">
        <v>201</v>
      </c>
      <c r="H354" s="36">
        <v>10</v>
      </c>
      <c r="I354" s="36">
        <v>6</v>
      </c>
      <c r="J354" s="36" t="s">
        <v>439</v>
      </c>
      <c r="K354" s="36" t="s">
        <v>18</v>
      </c>
      <c r="L354" s="165">
        <v>13</v>
      </c>
      <c r="M354" s="134" t="str">
        <f t="shared" si="65"/>
        <v/>
      </c>
      <c r="N354" s="36" t="str">
        <f t="shared" si="66"/>
        <v/>
      </c>
      <c r="O354" s="135" t="str">
        <f t="shared" si="67"/>
        <v/>
      </c>
      <c r="P354" s="186" t="str">
        <f t="shared" si="68"/>
        <v>OK</v>
      </c>
      <c r="Q354" s="187" t="str">
        <f t="shared" si="69"/>
        <v/>
      </c>
      <c r="R354" s="150"/>
      <c r="S354" s="187" t="str">
        <f t="shared" si="70"/>
        <v/>
      </c>
      <c r="T354" s="136" t="str">
        <f t="shared" si="71"/>
        <v>Antino</v>
      </c>
      <c r="U354" s="137" t="str">
        <f>IF(P354="","",IF(N354=1,"",IF(Q354="","",IF(Q354&lt;=100,100,IF(Table1[[#This Row],[Day]]="Wed",100,200)))))</f>
        <v/>
      </c>
      <c r="V354" s="137" t="str">
        <f t="shared" si="72"/>
        <v/>
      </c>
      <c r="W354" s="137" t="str">
        <f t="shared" si="73"/>
        <v/>
      </c>
      <c r="X354" s="133">
        <f>100</f>
        <v>100</v>
      </c>
      <c r="Y354" s="133" t="str">
        <f t="shared" si="74"/>
        <v/>
      </c>
      <c r="Z354" s="133">
        <f t="shared" si="75"/>
        <v>-100</v>
      </c>
      <c r="AA354" s="134" t="str">
        <f>TEXT(Table1[[#This Row],[Date]],"DDD")</f>
        <v>Sat</v>
      </c>
      <c r="AB354" s="133" t="str">
        <f>IF(OR(G354="Doomben",G354="Eagle Farm"),"Q",IF(AND(Q354&gt;1,Q354&lt;55,Table1[[#This Row],[Source]]="Nat"),"Nat OK",IF(AND(Table1[[#This Row],[Source]]&lt;&gt;"Nat",Q354&lt;55),"Poor &lt;55",IF(OR(G354="Randwick",G354="Flemington",G354="Caulfield",G354="Sandown Lake",G354="Sandown Hill"),"Best","ave"))))</f>
        <v>Best</v>
      </c>
      <c r="AC354" s="133" t="str">
        <f>IF(Q354="","",IF(AB354="Poor &lt;55",$AC$2*0.2%,IF(AND(AB354="Q",AA354&lt;&gt;"Wed"),$AC$2*0.4%,IF(AND(AB354="Q",AA354="Wed"),$AC$2*0.5%,IF(AND(AB354="Ave",U354=100),$AC$2*0.5%,IF(AND(AB354="ave",U354="",N354=1,AG354="Bush"),$AC$2*1%,IF(AND(AB354="ave",U354="",Q354&gt;100),$AC$2*1.3%,IF(AND(AB354="ave",U354=""),$AC$2*1.2%,IF(AND(AB354="Ave",U354=200),$AC$2*1%,IF(AND(AB354="Best",U354=200),$AC$2*1.5%,IF(AND(AB354="Best",U354="",K354&lt;&gt;"Pro Syd"),$AC$2*0.5%,IF(AND(AB354="Best",U354=""),$AC$2*1%,IF(AND(AB354="Best",U354=100,Table1[[#This Row],[State]]="NSW"),$AC$2*0.4%,IF(AND(AB354="Best",U354=100),$AC$2*1%,IF(Table1[[#This Row],[Adj]]="Nat OK",$AC$2*0.5%,"xxx")))))))))))))))</f>
        <v/>
      </c>
      <c r="AD354" s="133" t="str">
        <f t="shared" si="76"/>
        <v/>
      </c>
      <c r="AE354" s="133" t="str">
        <f t="shared" si="77"/>
        <v/>
      </c>
      <c r="AF354" s="133" t="str">
        <f>VLOOKUP(Table1[[#This Row],[Track]],$F$2672:$H$2715,2,FALSE)</f>
        <v>Vic</v>
      </c>
      <c r="AG354" s="133" t="str">
        <f>VLOOKUP(Table1[[#This Row],[Track]],$F$2672:$H$2715,3,FALSE)</f>
        <v>-</v>
      </c>
      <c r="AH354" s="133" t="str">
        <f>IF(Table1[[#This Row],[Date]]&lt;$AH$2,"",IF(Table1[[#This Row],[Date]]&lt;$AH$3,"Edge","Elite Combo"))</f>
        <v/>
      </c>
      <c r="AI354" s="218">
        <f>Table1[[#This Row],[Time]]</f>
        <v>0.74305555555555547</v>
      </c>
      <c r="AJ354" s="219" t="str">
        <f>Table1[[#This Row],[Track]]</f>
        <v>Caulfield</v>
      </c>
      <c r="AK354" s="216">
        <f>Table1[[#This Row],[Race ]]</f>
        <v>10</v>
      </c>
      <c r="AL354" s="219">
        <f>Table1[[#This Row],[TAB]]</f>
        <v>6</v>
      </c>
      <c r="AM354" s="219" t="str">
        <f>Table1[[#This Row],[Selection]]</f>
        <v>Antino</v>
      </c>
      <c r="AN354" s="220" t="str">
        <f>Table1[[#This Row],[Sources]]</f>
        <v/>
      </c>
      <c r="AO354" s="219" t="str">
        <f>Table1[[#This Row],[Scale Bet]]</f>
        <v/>
      </c>
    </row>
    <row r="355" spans="5:41" ht="16.5" customHeight="1" x14ac:dyDescent="0.25">
      <c r="E355" s="185">
        <v>45220</v>
      </c>
      <c r="F355" s="35">
        <v>0.52986111111111112</v>
      </c>
      <c r="G355" s="36" t="s">
        <v>28</v>
      </c>
      <c r="H355" s="36">
        <v>1</v>
      </c>
      <c r="I355" s="36">
        <v>6</v>
      </c>
      <c r="J355" s="36" t="s">
        <v>877</v>
      </c>
      <c r="K355" s="36" t="s">
        <v>13</v>
      </c>
      <c r="L355" s="165">
        <v>11</v>
      </c>
      <c r="M355" s="134">
        <f t="shared" si="65"/>
        <v>11</v>
      </c>
      <c r="N355" s="36">
        <f t="shared" si="66"/>
        <v>1</v>
      </c>
      <c r="O355" s="135" t="str">
        <f t="shared" si="67"/>
        <v>Nat-11</v>
      </c>
      <c r="P355" s="186" t="str">
        <f t="shared" si="68"/>
        <v/>
      </c>
      <c r="Q355" s="187">
        <f t="shared" si="69"/>
        <v>44</v>
      </c>
      <c r="R355" s="150"/>
      <c r="S355" s="187" t="str">
        <f t="shared" si="70"/>
        <v/>
      </c>
      <c r="T355" s="136" t="str">
        <f t="shared" si="71"/>
        <v>Red Wave</v>
      </c>
      <c r="U355" s="137" t="str">
        <f>IF(P355="","",IF(N355=1,"",IF(Q355="","",IF(Q355&lt;=100,100,IF(Table1[[#This Row],[Day]]="Wed",100,200)))))</f>
        <v/>
      </c>
      <c r="V355" s="137" t="str">
        <f t="shared" si="72"/>
        <v/>
      </c>
      <c r="W355" s="137" t="str">
        <f t="shared" si="73"/>
        <v/>
      </c>
      <c r="X355" s="133">
        <f>100</f>
        <v>100</v>
      </c>
      <c r="Y355" s="133" t="str">
        <f t="shared" si="74"/>
        <v/>
      </c>
      <c r="Z355" s="133">
        <f t="shared" si="75"/>
        <v>-100</v>
      </c>
      <c r="AA355" s="134" t="str">
        <f>TEXT(Table1[[#This Row],[Date]],"DDD")</f>
        <v>Sat</v>
      </c>
      <c r="AB355" s="133" t="str">
        <f>IF(OR(G355="Doomben",G355="Eagle Farm"),"Q",IF(AND(Q355&gt;1,Q355&lt;55,Table1[[#This Row],[Source]]="Nat"),"Nat OK",IF(AND(Table1[[#This Row],[Source]]&lt;&gt;"Nat",Q355&lt;55),"Poor &lt;55",IF(OR(G355="Randwick",G355="Flemington",G355="Caulfield",G355="Sandown Lake",G355="Sandown Hill"),"Best","ave"))))</f>
        <v>Q</v>
      </c>
      <c r="AC355" s="133">
        <f>IF(Q355="","",IF(AB355="Poor &lt;55",$AC$2*0.2%,IF(AND(AB355="Q",AA355&lt;&gt;"Wed"),$AC$2*0.4%,IF(AND(AB355="Q",AA355="Wed"),$AC$2*0.5%,IF(AND(AB355="Ave",U355=100),$AC$2*0.5%,IF(AND(AB355="ave",U355="",N355=1,AG355="Bush"),$AC$2*1%,IF(AND(AB355="ave",U355="",Q355&gt;100),$AC$2*1.3%,IF(AND(AB355="ave",U355=""),$AC$2*1.2%,IF(AND(AB355="Ave",U355=200),$AC$2*1%,IF(AND(AB355="Best",U355=200),$AC$2*1.5%,IF(AND(AB355="Best",U355="",K355&lt;&gt;"Pro Syd"),$AC$2*0.5%,IF(AND(AB355="Best",U355=""),$AC$2*1%,IF(AND(AB355="Best",U355=100,Table1[[#This Row],[State]]="NSW"),$AC$2*0.4%,IF(AND(AB355="Best",U355=100),$AC$2*1%,IF(Table1[[#This Row],[Adj]]="Nat OK",$AC$2*0.5%,"xxx")))))))))))))))</f>
        <v>40</v>
      </c>
      <c r="AD355" s="133" t="str">
        <f t="shared" si="76"/>
        <v/>
      </c>
      <c r="AE355" s="133">
        <f t="shared" si="77"/>
        <v>-40</v>
      </c>
      <c r="AF355" s="133" t="str">
        <f>VLOOKUP(Table1[[#This Row],[Track]],$F$2672:$H$2715,2,FALSE)</f>
        <v>Qld</v>
      </c>
      <c r="AG355" s="133" t="str">
        <f>VLOOKUP(Table1[[#This Row],[Track]],$F$2672:$H$2715,3,FALSE)</f>
        <v>-</v>
      </c>
      <c r="AH355" s="133" t="str">
        <f>IF(Table1[[#This Row],[Date]]&lt;$AH$2,"",IF(Table1[[#This Row],[Date]]&lt;$AH$3,"Edge","Elite Combo"))</f>
        <v/>
      </c>
      <c r="AI355" s="218">
        <f>Table1[[#This Row],[Time]]</f>
        <v>0.52986111111111112</v>
      </c>
      <c r="AJ355" s="219" t="str">
        <f>Table1[[#This Row],[Track]]</f>
        <v>Eagle Farm</v>
      </c>
      <c r="AK355" s="216">
        <f>Table1[[#This Row],[Race ]]</f>
        <v>1</v>
      </c>
      <c r="AL355" s="219">
        <f>Table1[[#This Row],[TAB]]</f>
        <v>6</v>
      </c>
      <c r="AM355" s="219" t="str">
        <f>Table1[[#This Row],[Selection]]</f>
        <v>Red Wave</v>
      </c>
      <c r="AN355" s="220" t="str">
        <f>Table1[[#This Row],[Sources]]</f>
        <v>Nat-11</v>
      </c>
      <c r="AO355" s="219">
        <f>Table1[[#This Row],[Scale Bet]]</f>
        <v>40</v>
      </c>
    </row>
    <row r="356" spans="5:41" ht="16.5" customHeight="1" x14ac:dyDescent="0.25">
      <c r="E356" s="185">
        <v>45220</v>
      </c>
      <c r="F356" s="35">
        <v>0.57291666666666663</v>
      </c>
      <c r="G356" s="36" t="s">
        <v>22</v>
      </c>
      <c r="H356" s="36">
        <v>3</v>
      </c>
      <c r="I356" s="36">
        <v>10</v>
      </c>
      <c r="J356" s="36" t="s">
        <v>1049</v>
      </c>
      <c r="K356" s="36" t="s">
        <v>60</v>
      </c>
      <c r="L356" s="165">
        <v>10</v>
      </c>
      <c r="M356" s="134">
        <f t="shared" si="65"/>
        <v>10</v>
      </c>
      <c r="N356" s="36">
        <f t="shared" si="66"/>
        <v>1</v>
      </c>
      <c r="O356" s="135" t="str">
        <f t="shared" si="67"/>
        <v>Pro Syd-10</v>
      </c>
      <c r="P356" s="186" t="str">
        <f t="shared" si="68"/>
        <v>OK</v>
      </c>
      <c r="Q356" s="187">
        <f t="shared" si="69"/>
        <v>40</v>
      </c>
      <c r="R356" s="150"/>
      <c r="S356" s="187" t="str">
        <f t="shared" si="70"/>
        <v/>
      </c>
      <c r="T356" s="136" t="str">
        <f t="shared" si="71"/>
        <v>Epicus</v>
      </c>
      <c r="U356" s="137" t="str">
        <f>IF(P356="","",IF(N356=1,"",IF(Q356="","",IF(Q356&lt;=100,100,IF(Table1[[#This Row],[Day]]="Wed",100,200)))))</f>
        <v/>
      </c>
      <c r="V356" s="137" t="str">
        <f t="shared" si="72"/>
        <v/>
      </c>
      <c r="W356" s="137" t="str">
        <f t="shared" si="73"/>
        <v/>
      </c>
      <c r="X356" s="133">
        <f>100</f>
        <v>100</v>
      </c>
      <c r="Y356" s="133" t="str">
        <f t="shared" si="74"/>
        <v/>
      </c>
      <c r="Z356" s="133">
        <f t="shared" si="75"/>
        <v>-100</v>
      </c>
      <c r="AA356" s="134" t="str">
        <f>TEXT(Table1[[#This Row],[Date]],"DDD")</f>
        <v>Sat</v>
      </c>
      <c r="AB356" s="133" t="str">
        <f>IF(OR(G356="Doomben",G356="Eagle Farm"),"Q",IF(AND(Q356&gt;1,Q356&lt;55,Table1[[#This Row],[Source]]="Nat"),"Nat OK",IF(AND(Table1[[#This Row],[Source]]&lt;&gt;"Nat",Q356&lt;55),"Poor &lt;55",IF(OR(G356="Randwick",G356="Flemington",G356="Caulfield",G356="Sandown Lake",G356="Sandown Hill"),"Best","ave"))))</f>
        <v>Poor &lt;55</v>
      </c>
      <c r="AC356" s="133">
        <f>IF(Q356="","",IF(AB356="Poor &lt;55",$AC$2*0.2%,IF(AND(AB356="Q",AA356&lt;&gt;"Wed"),$AC$2*0.4%,IF(AND(AB356="Q",AA356="Wed"),$AC$2*0.5%,IF(AND(AB356="Ave",U356=100),$AC$2*0.5%,IF(AND(AB356="ave",U356="",N356=1,AG356="Bush"),$AC$2*1%,IF(AND(AB356="ave",U356="",Q356&gt;100),$AC$2*1.3%,IF(AND(AB356="ave",U356=""),$AC$2*1.2%,IF(AND(AB356="Ave",U356=200),$AC$2*1%,IF(AND(AB356="Best",U356=200),$AC$2*1.5%,IF(AND(AB356="Best",U356="",K356&lt;&gt;"Pro Syd"),$AC$2*0.5%,IF(AND(AB356="Best",U356=""),$AC$2*1%,IF(AND(AB356="Best",U356=100,Table1[[#This Row],[State]]="NSW"),$AC$2*0.4%,IF(AND(AB356="Best",U356=100),$AC$2*1%,IF(Table1[[#This Row],[Adj]]="Nat OK",$AC$2*0.5%,"xxx")))))))))))))))</f>
        <v>20</v>
      </c>
      <c r="AD356" s="133" t="str">
        <f t="shared" si="76"/>
        <v/>
      </c>
      <c r="AE356" s="133">
        <f t="shared" si="77"/>
        <v>-20</v>
      </c>
      <c r="AF356" s="133" t="str">
        <f>VLOOKUP(Table1[[#This Row],[Track]],$F$2672:$H$2715,2,FALSE)</f>
        <v>NSW</v>
      </c>
      <c r="AG356" s="133" t="str">
        <f>VLOOKUP(Table1[[#This Row],[Track]],$F$2672:$H$2715,3,FALSE)</f>
        <v>-</v>
      </c>
      <c r="AH356" s="133" t="str">
        <f>IF(Table1[[#This Row],[Date]]&lt;$AH$2,"",IF(Table1[[#This Row],[Date]]&lt;$AH$3,"Edge","Elite Combo"))</f>
        <v/>
      </c>
      <c r="AI356" s="218">
        <f>Table1[[#This Row],[Time]]</f>
        <v>0.57291666666666663</v>
      </c>
      <c r="AJ356" s="219" t="str">
        <f>Table1[[#This Row],[Track]]</f>
        <v>Randwick</v>
      </c>
      <c r="AK356" s="216">
        <f>Table1[[#This Row],[Race ]]</f>
        <v>3</v>
      </c>
      <c r="AL356" s="219">
        <f>Table1[[#This Row],[TAB]]</f>
        <v>10</v>
      </c>
      <c r="AM356" s="219" t="str">
        <f>Table1[[#This Row],[Selection]]</f>
        <v>Epicus</v>
      </c>
      <c r="AN356" s="220" t="str">
        <f>Table1[[#This Row],[Sources]]</f>
        <v>Pro Syd-10</v>
      </c>
      <c r="AO356" s="219">
        <f>Table1[[#This Row],[Scale Bet]]</f>
        <v>20</v>
      </c>
    </row>
    <row r="357" spans="5:41" ht="16.5" customHeight="1" x14ac:dyDescent="0.25">
      <c r="E357" s="185">
        <v>45220</v>
      </c>
      <c r="F357" s="35">
        <v>0.59722222222222221</v>
      </c>
      <c r="G357" s="36" t="s">
        <v>22</v>
      </c>
      <c r="H357" s="36">
        <v>4</v>
      </c>
      <c r="I357" s="36">
        <v>6</v>
      </c>
      <c r="J357" s="36" t="s">
        <v>644</v>
      </c>
      <c r="K357" s="36" t="s">
        <v>1</v>
      </c>
      <c r="L357" s="165">
        <v>10</v>
      </c>
      <c r="M357" s="134">
        <f t="shared" si="65"/>
        <v>10</v>
      </c>
      <c r="N357" s="36">
        <f t="shared" si="66"/>
        <v>1</v>
      </c>
      <c r="O357" s="135" t="str">
        <f t="shared" si="67"/>
        <v>E4-10</v>
      </c>
      <c r="P357" s="186" t="str">
        <f t="shared" si="68"/>
        <v>OK</v>
      </c>
      <c r="Q357" s="187">
        <f t="shared" si="69"/>
        <v>40</v>
      </c>
      <c r="R357" s="150"/>
      <c r="S357" s="187" t="str">
        <f t="shared" si="70"/>
        <v/>
      </c>
      <c r="T357" s="136" t="str">
        <f t="shared" si="71"/>
        <v>Marquess</v>
      </c>
      <c r="U357" s="137" t="str">
        <f>IF(P357="","",IF(N357=1,"",IF(Q357="","",IF(Q357&lt;=100,100,IF(Table1[[#This Row],[Day]]="Wed",100,200)))))</f>
        <v/>
      </c>
      <c r="V357" s="137" t="str">
        <f t="shared" si="72"/>
        <v/>
      </c>
      <c r="W357" s="137" t="str">
        <f t="shared" si="73"/>
        <v/>
      </c>
      <c r="X357" s="133">
        <f>100</f>
        <v>100</v>
      </c>
      <c r="Y357" s="133" t="str">
        <f t="shared" si="74"/>
        <v/>
      </c>
      <c r="Z357" s="133">
        <f t="shared" si="75"/>
        <v>-100</v>
      </c>
      <c r="AA357" s="134" t="str">
        <f>TEXT(Table1[[#This Row],[Date]],"DDD")</f>
        <v>Sat</v>
      </c>
      <c r="AB357" s="133" t="str">
        <f>IF(OR(G357="Doomben",G357="Eagle Farm"),"Q",IF(AND(Q357&gt;1,Q357&lt;55,Table1[[#This Row],[Source]]="Nat"),"Nat OK",IF(AND(Table1[[#This Row],[Source]]&lt;&gt;"Nat",Q357&lt;55),"Poor &lt;55",IF(OR(G357="Randwick",G357="Flemington",G357="Caulfield",G357="Sandown Lake",G357="Sandown Hill"),"Best","ave"))))</f>
        <v>Poor &lt;55</v>
      </c>
      <c r="AC357" s="133">
        <f>IF(Q357="","",IF(AB357="Poor &lt;55",$AC$2*0.2%,IF(AND(AB357="Q",AA357&lt;&gt;"Wed"),$AC$2*0.4%,IF(AND(AB357="Q",AA357="Wed"),$AC$2*0.5%,IF(AND(AB357="Ave",U357=100),$AC$2*0.5%,IF(AND(AB357="ave",U357="",N357=1,AG357="Bush"),$AC$2*1%,IF(AND(AB357="ave",U357="",Q357&gt;100),$AC$2*1.3%,IF(AND(AB357="ave",U357=""),$AC$2*1.2%,IF(AND(AB357="Ave",U357=200),$AC$2*1%,IF(AND(AB357="Best",U357=200),$AC$2*1.5%,IF(AND(AB357="Best",U357="",K357&lt;&gt;"Pro Syd"),$AC$2*0.5%,IF(AND(AB357="Best",U357=""),$AC$2*1%,IF(AND(AB357="Best",U357=100,Table1[[#This Row],[State]]="NSW"),$AC$2*0.4%,IF(AND(AB357="Best",U357=100),$AC$2*1%,IF(Table1[[#This Row],[Adj]]="Nat OK",$AC$2*0.5%,"xxx")))))))))))))))</f>
        <v>20</v>
      </c>
      <c r="AD357" s="133" t="str">
        <f t="shared" si="76"/>
        <v/>
      </c>
      <c r="AE357" s="133">
        <f t="shared" si="77"/>
        <v>-20</v>
      </c>
      <c r="AF357" s="133" t="str">
        <f>VLOOKUP(Table1[[#This Row],[Track]],$F$2672:$H$2715,2,FALSE)</f>
        <v>NSW</v>
      </c>
      <c r="AG357" s="133" t="str">
        <f>VLOOKUP(Table1[[#This Row],[Track]],$F$2672:$H$2715,3,FALSE)</f>
        <v>-</v>
      </c>
      <c r="AH357" s="133" t="str">
        <f>IF(Table1[[#This Row],[Date]]&lt;$AH$2,"",IF(Table1[[#This Row],[Date]]&lt;$AH$3,"Edge","Elite Combo"))</f>
        <v/>
      </c>
      <c r="AI357" s="218">
        <f>Table1[[#This Row],[Time]]</f>
        <v>0.59722222222222221</v>
      </c>
      <c r="AJ357" s="219" t="str">
        <f>Table1[[#This Row],[Track]]</f>
        <v>Randwick</v>
      </c>
      <c r="AK357" s="216">
        <f>Table1[[#This Row],[Race ]]</f>
        <v>4</v>
      </c>
      <c r="AL357" s="219">
        <f>Table1[[#This Row],[TAB]]</f>
        <v>6</v>
      </c>
      <c r="AM357" s="219" t="str">
        <f>Table1[[#This Row],[Selection]]</f>
        <v>Marquess</v>
      </c>
      <c r="AN357" s="220" t="str">
        <f>Table1[[#This Row],[Sources]]</f>
        <v>E4-10</v>
      </c>
      <c r="AO357" s="219">
        <f>Table1[[#This Row],[Scale Bet]]</f>
        <v>20</v>
      </c>
    </row>
    <row r="358" spans="5:41" ht="16.5" customHeight="1" x14ac:dyDescent="0.25">
      <c r="E358" s="185">
        <v>45220</v>
      </c>
      <c r="F358" s="35">
        <v>0.60763888888888895</v>
      </c>
      <c r="G358" s="36" t="s">
        <v>201</v>
      </c>
      <c r="H358" s="36">
        <v>5</v>
      </c>
      <c r="I358" s="36">
        <v>3</v>
      </c>
      <c r="J358" s="36" t="s">
        <v>571</v>
      </c>
      <c r="K358" s="36" t="s">
        <v>13</v>
      </c>
      <c r="L358" s="165">
        <v>13</v>
      </c>
      <c r="M358" s="134">
        <f t="shared" si="65"/>
        <v>13</v>
      </c>
      <c r="N358" s="36">
        <f t="shared" si="66"/>
        <v>1</v>
      </c>
      <c r="O358" s="135" t="str">
        <f t="shared" si="67"/>
        <v>Nat-13</v>
      </c>
      <c r="P358" s="186" t="str">
        <f t="shared" si="68"/>
        <v>OK</v>
      </c>
      <c r="Q358" s="187">
        <f t="shared" si="69"/>
        <v>52</v>
      </c>
      <c r="R358" s="150">
        <v>5.5</v>
      </c>
      <c r="S358" s="187">
        <f t="shared" si="70"/>
        <v>286</v>
      </c>
      <c r="T358" s="136" t="str">
        <f t="shared" si="71"/>
        <v>Coeur Volante</v>
      </c>
      <c r="U358" s="137" t="str">
        <f>IF(P358="","",IF(N358=1,"",IF(Q358="","",IF(Q358&lt;=100,100,IF(Table1[[#This Row],[Day]]="Wed",100,200)))))</f>
        <v/>
      </c>
      <c r="V358" s="137" t="str">
        <f t="shared" si="72"/>
        <v/>
      </c>
      <c r="W358" s="137" t="str">
        <f t="shared" si="73"/>
        <v/>
      </c>
      <c r="X358" s="133">
        <f>100</f>
        <v>100</v>
      </c>
      <c r="Y358" s="133">
        <f t="shared" si="74"/>
        <v>550</v>
      </c>
      <c r="Z358" s="133">
        <f t="shared" si="75"/>
        <v>450</v>
      </c>
      <c r="AA358" s="134" t="str">
        <f>TEXT(Table1[[#This Row],[Date]],"DDD")</f>
        <v>Sat</v>
      </c>
      <c r="AB358" s="133" t="str">
        <f>IF(OR(G358="Doomben",G358="Eagle Farm"),"Q",IF(AND(Q358&gt;1,Q358&lt;55,Table1[[#This Row],[Source]]="Nat"),"Nat OK",IF(AND(Table1[[#This Row],[Source]]&lt;&gt;"Nat",Q358&lt;55),"Poor &lt;55",IF(OR(G358="Randwick",G358="Flemington",G358="Caulfield",G358="Sandown Lake",G358="Sandown Hill"),"Best","ave"))))</f>
        <v>Nat OK</v>
      </c>
      <c r="AC358" s="133">
        <f>IF(Q358="","",IF(AB358="Poor &lt;55",$AC$2*0.2%,IF(AND(AB358="Q",AA358&lt;&gt;"Wed"),$AC$2*0.4%,IF(AND(AB358="Q",AA358="Wed"),$AC$2*0.5%,IF(AND(AB358="Ave",U358=100),$AC$2*0.5%,IF(AND(AB358="ave",U358="",N358=1,AG358="Bush"),$AC$2*1%,IF(AND(AB358="ave",U358="",Q358&gt;100),$AC$2*1.3%,IF(AND(AB358="ave",U358=""),$AC$2*1.2%,IF(AND(AB358="Ave",U358=200),$AC$2*1%,IF(AND(AB358="Best",U358=200),$AC$2*1.5%,IF(AND(AB358="Best",U358="",K358&lt;&gt;"Pro Syd"),$AC$2*0.5%,IF(AND(AB358="Best",U358=""),$AC$2*1%,IF(AND(AB358="Best",U358=100,Table1[[#This Row],[State]]="NSW"),$AC$2*0.4%,IF(AND(AB358="Best",U358=100),$AC$2*1%,IF(Table1[[#This Row],[Adj]]="Nat OK",$AC$2*0.5%,"xxx")))))))))))))))</f>
        <v>50</v>
      </c>
      <c r="AD358" s="133">
        <f t="shared" si="76"/>
        <v>275</v>
      </c>
      <c r="AE358" s="133">
        <f t="shared" si="77"/>
        <v>225</v>
      </c>
      <c r="AF358" s="133" t="str">
        <f>VLOOKUP(Table1[[#This Row],[Track]],$F$2672:$H$2715,2,FALSE)</f>
        <v>Vic</v>
      </c>
      <c r="AG358" s="133" t="str">
        <f>VLOOKUP(Table1[[#This Row],[Track]],$F$2672:$H$2715,3,FALSE)</f>
        <v>-</v>
      </c>
      <c r="AH358" s="133" t="str">
        <f>IF(Table1[[#This Row],[Date]]&lt;$AH$2,"",IF(Table1[[#This Row],[Date]]&lt;$AH$3,"Edge","Elite Combo"))</f>
        <v/>
      </c>
      <c r="AI358" s="218">
        <f>Table1[[#This Row],[Time]]</f>
        <v>0.60763888888888895</v>
      </c>
      <c r="AJ358" s="219" t="str">
        <f>Table1[[#This Row],[Track]]</f>
        <v>Caulfield</v>
      </c>
      <c r="AK358" s="216">
        <f>Table1[[#This Row],[Race ]]</f>
        <v>5</v>
      </c>
      <c r="AL358" s="219">
        <f>Table1[[#This Row],[TAB]]</f>
        <v>3</v>
      </c>
      <c r="AM358" s="219" t="str">
        <f>Table1[[#This Row],[Selection]]</f>
        <v>Coeur Volante</v>
      </c>
      <c r="AN358" s="220" t="str">
        <f>Table1[[#This Row],[Sources]]</f>
        <v>Nat-13</v>
      </c>
      <c r="AO358" s="219">
        <f>Table1[[#This Row],[Scale Bet]]</f>
        <v>50</v>
      </c>
    </row>
    <row r="359" spans="5:41" ht="16.5" customHeight="1" x14ac:dyDescent="0.25">
      <c r="E359" s="185">
        <v>45220</v>
      </c>
      <c r="F359" s="35">
        <v>0.62152777777777779</v>
      </c>
      <c r="G359" s="36" t="s">
        <v>22</v>
      </c>
      <c r="H359" s="36">
        <v>5</v>
      </c>
      <c r="I359" s="36">
        <v>12</v>
      </c>
      <c r="J359" s="36" t="s">
        <v>345</v>
      </c>
      <c r="K359" s="36" t="s">
        <v>13</v>
      </c>
      <c r="L359" s="165">
        <v>13</v>
      </c>
      <c r="M359" s="134">
        <f t="shared" si="65"/>
        <v>13</v>
      </c>
      <c r="N359" s="36">
        <f t="shared" si="66"/>
        <v>1</v>
      </c>
      <c r="O359" s="135" t="str">
        <f t="shared" si="67"/>
        <v>Nat-13</v>
      </c>
      <c r="P359" s="186" t="str">
        <f t="shared" si="68"/>
        <v>OK</v>
      </c>
      <c r="Q359" s="187">
        <f t="shared" si="69"/>
        <v>52</v>
      </c>
      <c r="R359" s="150"/>
      <c r="S359" s="187" t="str">
        <f t="shared" si="70"/>
        <v/>
      </c>
      <c r="T359" s="136" t="str">
        <f t="shared" si="71"/>
        <v>Commemorative</v>
      </c>
      <c r="U359" s="137" t="str">
        <f>IF(P359="","",IF(N359=1,"",IF(Q359="","",IF(Q359&lt;=100,100,IF(Table1[[#This Row],[Day]]="Wed",100,200)))))</f>
        <v/>
      </c>
      <c r="V359" s="137" t="str">
        <f t="shared" si="72"/>
        <v/>
      </c>
      <c r="W359" s="137" t="str">
        <f t="shared" si="73"/>
        <v/>
      </c>
      <c r="X359" s="133">
        <f>100</f>
        <v>100</v>
      </c>
      <c r="Y359" s="133" t="str">
        <f t="shared" si="74"/>
        <v/>
      </c>
      <c r="Z359" s="133">
        <f t="shared" si="75"/>
        <v>-100</v>
      </c>
      <c r="AA359" s="134" t="str">
        <f>TEXT(Table1[[#This Row],[Date]],"DDD")</f>
        <v>Sat</v>
      </c>
      <c r="AB359" s="133" t="str">
        <f>IF(OR(G359="Doomben",G359="Eagle Farm"),"Q",IF(AND(Q359&gt;1,Q359&lt;55,Table1[[#This Row],[Source]]="Nat"),"Nat OK",IF(AND(Table1[[#This Row],[Source]]&lt;&gt;"Nat",Q359&lt;55),"Poor &lt;55",IF(OR(G359="Randwick",G359="Flemington",G359="Caulfield",G359="Sandown Lake",G359="Sandown Hill"),"Best","ave"))))</f>
        <v>Nat OK</v>
      </c>
      <c r="AC359" s="133">
        <f>IF(Q359="","",IF(AB359="Poor &lt;55",$AC$2*0.2%,IF(AND(AB359="Q",AA359&lt;&gt;"Wed"),$AC$2*0.4%,IF(AND(AB359="Q",AA359="Wed"),$AC$2*0.5%,IF(AND(AB359="Ave",U359=100),$AC$2*0.5%,IF(AND(AB359="ave",U359="",N359=1,AG359="Bush"),$AC$2*1%,IF(AND(AB359="ave",U359="",Q359&gt;100),$AC$2*1.3%,IF(AND(AB359="ave",U359=""),$AC$2*1.2%,IF(AND(AB359="Ave",U359=200),$AC$2*1%,IF(AND(AB359="Best",U359=200),$AC$2*1.5%,IF(AND(AB359="Best",U359="",K359&lt;&gt;"Pro Syd"),$AC$2*0.5%,IF(AND(AB359="Best",U359=""),$AC$2*1%,IF(AND(AB359="Best",U359=100,Table1[[#This Row],[State]]="NSW"),$AC$2*0.4%,IF(AND(AB359="Best",U359=100),$AC$2*1%,IF(Table1[[#This Row],[Adj]]="Nat OK",$AC$2*0.5%,"xxx")))))))))))))))</f>
        <v>50</v>
      </c>
      <c r="AD359" s="133" t="str">
        <f t="shared" si="76"/>
        <v/>
      </c>
      <c r="AE359" s="133">
        <f t="shared" si="77"/>
        <v>-50</v>
      </c>
      <c r="AF359" s="133" t="str">
        <f>VLOOKUP(Table1[[#This Row],[Track]],$F$2672:$H$2715,2,FALSE)</f>
        <v>NSW</v>
      </c>
      <c r="AG359" s="133" t="str">
        <f>VLOOKUP(Table1[[#This Row],[Track]],$F$2672:$H$2715,3,FALSE)</f>
        <v>-</v>
      </c>
      <c r="AH359" s="133" t="str">
        <f>IF(Table1[[#This Row],[Date]]&lt;$AH$2,"",IF(Table1[[#This Row],[Date]]&lt;$AH$3,"Edge","Elite Combo"))</f>
        <v/>
      </c>
      <c r="AI359" s="218">
        <f>Table1[[#This Row],[Time]]</f>
        <v>0.62152777777777779</v>
      </c>
      <c r="AJ359" s="219" t="str">
        <f>Table1[[#This Row],[Track]]</f>
        <v>Randwick</v>
      </c>
      <c r="AK359" s="216">
        <f>Table1[[#This Row],[Race ]]</f>
        <v>5</v>
      </c>
      <c r="AL359" s="219">
        <f>Table1[[#This Row],[TAB]]</f>
        <v>12</v>
      </c>
      <c r="AM359" s="219" t="str">
        <f>Table1[[#This Row],[Selection]]</f>
        <v>Commemorative</v>
      </c>
      <c r="AN359" s="220" t="str">
        <f>Table1[[#This Row],[Sources]]</f>
        <v>Nat-13</v>
      </c>
      <c r="AO359" s="219">
        <f>Table1[[#This Row],[Scale Bet]]</f>
        <v>50</v>
      </c>
    </row>
    <row r="360" spans="5:41" ht="16.5" customHeight="1" x14ac:dyDescent="0.25">
      <c r="E360" s="185">
        <v>45220</v>
      </c>
      <c r="F360" s="35">
        <v>0.62847222222222221</v>
      </c>
      <c r="G360" s="36" t="s">
        <v>28</v>
      </c>
      <c r="H360" s="36">
        <v>5</v>
      </c>
      <c r="I360" s="36">
        <v>11</v>
      </c>
      <c r="J360" s="36" t="s">
        <v>878</v>
      </c>
      <c r="K360" s="36" t="s">
        <v>13</v>
      </c>
      <c r="L360" s="165">
        <v>11</v>
      </c>
      <c r="M360" s="134">
        <f t="shared" si="65"/>
        <v>11</v>
      </c>
      <c r="N360" s="36">
        <f t="shared" si="66"/>
        <v>1</v>
      </c>
      <c r="O360" s="135" t="str">
        <f t="shared" si="67"/>
        <v>Nat-11</v>
      </c>
      <c r="P360" s="186" t="str">
        <f t="shared" si="68"/>
        <v/>
      </c>
      <c r="Q360" s="187">
        <f t="shared" si="69"/>
        <v>44</v>
      </c>
      <c r="R360" s="150"/>
      <c r="S360" s="187" t="str">
        <f t="shared" si="70"/>
        <v/>
      </c>
      <c r="T360" s="136" t="str">
        <f t="shared" si="71"/>
        <v>Contribute</v>
      </c>
      <c r="U360" s="137" t="str">
        <f>IF(P360="","",IF(N360=1,"",IF(Q360="","",IF(Q360&lt;=100,100,IF(Table1[[#This Row],[Day]]="Wed",100,200)))))</f>
        <v/>
      </c>
      <c r="V360" s="137" t="str">
        <f t="shared" si="72"/>
        <v/>
      </c>
      <c r="W360" s="137" t="str">
        <f t="shared" si="73"/>
        <v/>
      </c>
      <c r="X360" s="133">
        <f>100</f>
        <v>100</v>
      </c>
      <c r="Y360" s="133" t="str">
        <f t="shared" si="74"/>
        <v/>
      </c>
      <c r="Z360" s="133">
        <f t="shared" si="75"/>
        <v>-100</v>
      </c>
      <c r="AA360" s="134" t="str">
        <f>TEXT(Table1[[#This Row],[Date]],"DDD")</f>
        <v>Sat</v>
      </c>
      <c r="AB360" s="133" t="str">
        <f>IF(OR(G360="Doomben",G360="Eagle Farm"),"Q",IF(AND(Q360&gt;1,Q360&lt;55,Table1[[#This Row],[Source]]="Nat"),"Nat OK",IF(AND(Table1[[#This Row],[Source]]&lt;&gt;"Nat",Q360&lt;55),"Poor &lt;55",IF(OR(G360="Randwick",G360="Flemington",G360="Caulfield",G360="Sandown Lake",G360="Sandown Hill"),"Best","ave"))))</f>
        <v>Q</v>
      </c>
      <c r="AC360" s="133">
        <f>IF(Q360="","",IF(AB360="Poor &lt;55",$AC$2*0.2%,IF(AND(AB360="Q",AA360&lt;&gt;"Wed"),$AC$2*0.4%,IF(AND(AB360="Q",AA360="Wed"),$AC$2*0.5%,IF(AND(AB360="Ave",U360=100),$AC$2*0.5%,IF(AND(AB360="ave",U360="",N360=1,AG360="Bush"),$AC$2*1%,IF(AND(AB360="ave",U360="",Q360&gt;100),$AC$2*1.3%,IF(AND(AB360="ave",U360=""),$AC$2*1.2%,IF(AND(AB360="Ave",U360=200),$AC$2*1%,IF(AND(AB360="Best",U360=200),$AC$2*1.5%,IF(AND(AB360="Best",U360="",K360&lt;&gt;"Pro Syd"),$AC$2*0.5%,IF(AND(AB360="Best",U360=""),$AC$2*1%,IF(AND(AB360="Best",U360=100,Table1[[#This Row],[State]]="NSW"),$AC$2*0.4%,IF(AND(AB360="Best",U360=100),$AC$2*1%,IF(Table1[[#This Row],[Adj]]="Nat OK",$AC$2*0.5%,"xxx")))))))))))))))</f>
        <v>40</v>
      </c>
      <c r="AD360" s="133" t="str">
        <f t="shared" si="76"/>
        <v/>
      </c>
      <c r="AE360" s="133">
        <f t="shared" si="77"/>
        <v>-40</v>
      </c>
      <c r="AF360" s="133" t="str">
        <f>VLOOKUP(Table1[[#This Row],[Track]],$F$2672:$H$2715,2,FALSE)</f>
        <v>Qld</v>
      </c>
      <c r="AG360" s="133" t="str">
        <f>VLOOKUP(Table1[[#This Row],[Track]],$F$2672:$H$2715,3,FALSE)</f>
        <v>-</v>
      </c>
      <c r="AH360" s="133" t="str">
        <f>IF(Table1[[#This Row],[Date]]&lt;$AH$2,"",IF(Table1[[#This Row],[Date]]&lt;$AH$3,"Edge","Elite Combo"))</f>
        <v/>
      </c>
      <c r="AI360" s="218">
        <f>Table1[[#This Row],[Time]]</f>
        <v>0.62847222222222221</v>
      </c>
      <c r="AJ360" s="219" t="str">
        <f>Table1[[#This Row],[Track]]</f>
        <v>Eagle Farm</v>
      </c>
      <c r="AK360" s="216">
        <f>Table1[[#This Row],[Race ]]</f>
        <v>5</v>
      </c>
      <c r="AL360" s="219">
        <f>Table1[[#This Row],[TAB]]</f>
        <v>11</v>
      </c>
      <c r="AM360" s="219" t="str">
        <f>Table1[[#This Row],[Selection]]</f>
        <v>Contribute</v>
      </c>
      <c r="AN360" s="220" t="str">
        <f>Table1[[#This Row],[Sources]]</f>
        <v>Nat-11</v>
      </c>
      <c r="AO360" s="219">
        <f>Table1[[#This Row],[Scale Bet]]</f>
        <v>40</v>
      </c>
    </row>
    <row r="361" spans="5:41" ht="16.5" customHeight="1" x14ac:dyDescent="0.25">
      <c r="E361" s="185">
        <v>45220</v>
      </c>
      <c r="F361" s="35">
        <v>0.63541666666666663</v>
      </c>
      <c r="G361" s="36" t="s">
        <v>201</v>
      </c>
      <c r="H361" s="36">
        <v>6</v>
      </c>
      <c r="I361" s="36">
        <v>1</v>
      </c>
      <c r="J361" s="36" t="s">
        <v>986</v>
      </c>
      <c r="K361" s="36" t="s">
        <v>40</v>
      </c>
      <c r="L361" s="165">
        <v>12</v>
      </c>
      <c r="M361" s="134">
        <f t="shared" si="65"/>
        <v>25</v>
      </c>
      <c r="N361" s="36">
        <f t="shared" si="66"/>
        <v>2</v>
      </c>
      <c r="O361" s="135" t="str">
        <f t="shared" si="67"/>
        <v>Edge-12/Pro Mel-13</v>
      </c>
      <c r="P361" s="186" t="str">
        <f t="shared" si="68"/>
        <v>OK</v>
      </c>
      <c r="Q361" s="187">
        <f t="shared" si="69"/>
        <v>100</v>
      </c>
      <c r="R361" s="150"/>
      <c r="S361" s="187" t="str">
        <f t="shared" si="70"/>
        <v/>
      </c>
      <c r="T361" s="136" t="str">
        <f t="shared" si="71"/>
        <v>Lofty Strike</v>
      </c>
      <c r="U361" s="137">
        <f>IF(P361="","",IF(N361=1,"",IF(Q361="","",IF(Q361&lt;=100,100,IF(Table1[[#This Row],[Day]]="Wed",100,200)))))</f>
        <v>100</v>
      </c>
      <c r="V361" s="137" t="str">
        <f t="shared" si="72"/>
        <v/>
      </c>
      <c r="W361" s="137">
        <f t="shared" si="73"/>
        <v>-100</v>
      </c>
      <c r="X361" s="133">
        <f>100</f>
        <v>100</v>
      </c>
      <c r="Y361" s="133" t="str">
        <f t="shared" si="74"/>
        <v/>
      </c>
      <c r="Z361" s="133">
        <f t="shared" si="75"/>
        <v>-100</v>
      </c>
      <c r="AA361" s="134" t="str">
        <f>TEXT(Table1[[#This Row],[Date]],"DDD")</f>
        <v>Sat</v>
      </c>
      <c r="AB361" s="133" t="str">
        <f>IF(OR(G361="Doomben",G361="Eagle Farm"),"Q",IF(AND(Q361&gt;1,Q361&lt;55,Table1[[#This Row],[Source]]="Nat"),"Nat OK",IF(AND(Table1[[#This Row],[Source]]&lt;&gt;"Nat",Q361&lt;55),"Poor &lt;55",IF(OR(G361="Randwick",G361="Flemington",G361="Caulfield",G361="Sandown Lake",G361="Sandown Hill"),"Best","ave"))))</f>
        <v>Best</v>
      </c>
      <c r="AC361" s="133">
        <f>IF(Q361="","",IF(AB361="Poor &lt;55",$AC$2*0.2%,IF(AND(AB361="Q",AA361&lt;&gt;"Wed"),$AC$2*0.4%,IF(AND(AB361="Q",AA361="Wed"),$AC$2*0.5%,IF(AND(AB361="Ave",U361=100),$AC$2*0.5%,IF(AND(AB361="ave",U361="",N361=1,AG361="Bush"),$AC$2*1%,IF(AND(AB361="ave",U361="",Q361&gt;100),$AC$2*1.3%,IF(AND(AB361="ave",U361=""),$AC$2*1.2%,IF(AND(AB361="Ave",U361=200),$AC$2*1%,IF(AND(AB361="Best",U361=200),$AC$2*1.5%,IF(AND(AB361="Best",U361="",K361&lt;&gt;"Pro Syd"),$AC$2*0.5%,IF(AND(AB361="Best",U361=""),$AC$2*1%,IF(AND(AB361="Best",U361=100,Table1[[#This Row],[State]]="NSW"),$AC$2*0.4%,IF(AND(AB361="Best",U361=100),$AC$2*1%,IF(Table1[[#This Row],[Adj]]="Nat OK",$AC$2*0.5%,"xxx")))))))))))))))</f>
        <v>100</v>
      </c>
      <c r="AD361" s="133" t="str">
        <f t="shared" si="76"/>
        <v/>
      </c>
      <c r="AE361" s="133">
        <f t="shared" si="77"/>
        <v>-100</v>
      </c>
      <c r="AF361" s="133" t="str">
        <f>VLOOKUP(Table1[[#This Row],[Track]],$F$2672:$H$2715,2,FALSE)</f>
        <v>Vic</v>
      </c>
      <c r="AG361" s="133" t="str">
        <f>VLOOKUP(Table1[[#This Row],[Track]],$F$2672:$H$2715,3,FALSE)</f>
        <v>-</v>
      </c>
      <c r="AH361" s="133" t="str">
        <f>IF(Table1[[#This Row],[Date]]&lt;$AH$2,"",IF(Table1[[#This Row],[Date]]&lt;$AH$3,"Edge","Elite Combo"))</f>
        <v/>
      </c>
      <c r="AI361" s="218">
        <f>Table1[[#This Row],[Time]]</f>
        <v>0.63541666666666663</v>
      </c>
      <c r="AJ361" s="219" t="str">
        <f>Table1[[#This Row],[Track]]</f>
        <v>Caulfield</v>
      </c>
      <c r="AK361" s="216">
        <f>Table1[[#This Row],[Race ]]</f>
        <v>6</v>
      </c>
      <c r="AL361" s="219">
        <f>Table1[[#This Row],[TAB]]</f>
        <v>1</v>
      </c>
      <c r="AM361" s="219" t="str">
        <f>Table1[[#This Row],[Selection]]</f>
        <v>Lofty Strike</v>
      </c>
      <c r="AN361" s="220" t="str">
        <f>Table1[[#This Row],[Sources]]</f>
        <v>Edge-12/Pro Mel-13</v>
      </c>
      <c r="AO361" s="219">
        <f>Table1[[#This Row],[Scale Bet]]</f>
        <v>100</v>
      </c>
    </row>
    <row r="362" spans="5:41" ht="16.5" customHeight="1" x14ac:dyDescent="0.25">
      <c r="E362" s="185">
        <v>45220</v>
      </c>
      <c r="F362" s="35">
        <v>0.63541666666666663</v>
      </c>
      <c r="G362" s="36" t="s">
        <v>201</v>
      </c>
      <c r="H362" s="36">
        <v>6</v>
      </c>
      <c r="I362" s="36">
        <v>1</v>
      </c>
      <c r="J362" s="36" t="s">
        <v>986</v>
      </c>
      <c r="K362" s="36" t="s">
        <v>18</v>
      </c>
      <c r="L362" s="165">
        <v>13</v>
      </c>
      <c r="M362" s="134" t="str">
        <f t="shared" si="65"/>
        <v/>
      </c>
      <c r="N362" s="36" t="str">
        <f t="shared" si="66"/>
        <v/>
      </c>
      <c r="O362" s="135" t="str">
        <f t="shared" si="67"/>
        <v/>
      </c>
      <c r="P362" s="186" t="str">
        <f t="shared" si="68"/>
        <v>OK</v>
      </c>
      <c r="Q362" s="187" t="str">
        <f t="shared" si="69"/>
        <v/>
      </c>
      <c r="R362" s="150"/>
      <c r="S362" s="187" t="str">
        <f t="shared" si="70"/>
        <v/>
      </c>
      <c r="T362" s="136" t="str">
        <f t="shared" si="71"/>
        <v>Lofty Strike</v>
      </c>
      <c r="U362" s="137" t="str">
        <f>IF(P362="","",IF(N362=1,"",IF(Q362="","",IF(Q362&lt;=100,100,IF(Table1[[#This Row],[Day]]="Wed",100,200)))))</f>
        <v/>
      </c>
      <c r="V362" s="137" t="str">
        <f t="shared" si="72"/>
        <v/>
      </c>
      <c r="W362" s="137" t="str">
        <f t="shared" si="73"/>
        <v/>
      </c>
      <c r="X362" s="133">
        <f>100</f>
        <v>100</v>
      </c>
      <c r="Y362" s="133" t="str">
        <f t="shared" si="74"/>
        <v/>
      </c>
      <c r="Z362" s="133">
        <f t="shared" si="75"/>
        <v>-100</v>
      </c>
      <c r="AA362" s="134" t="str">
        <f>TEXT(Table1[[#This Row],[Date]],"DDD")</f>
        <v>Sat</v>
      </c>
      <c r="AB362" s="133" t="str">
        <f>IF(OR(G362="Doomben",G362="Eagle Farm"),"Q",IF(AND(Q362&gt;1,Q362&lt;55,Table1[[#This Row],[Source]]="Nat"),"Nat OK",IF(AND(Table1[[#This Row],[Source]]&lt;&gt;"Nat",Q362&lt;55),"Poor &lt;55",IF(OR(G362="Randwick",G362="Flemington",G362="Caulfield",G362="Sandown Lake",G362="Sandown Hill"),"Best","ave"))))</f>
        <v>Best</v>
      </c>
      <c r="AC362" s="133" t="str">
        <f>IF(Q362="","",IF(AB362="Poor &lt;55",$AC$2*0.2%,IF(AND(AB362="Q",AA362&lt;&gt;"Wed"),$AC$2*0.4%,IF(AND(AB362="Q",AA362="Wed"),$AC$2*0.5%,IF(AND(AB362="Ave",U362=100),$AC$2*0.5%,IF(AND(AB362="ave",U362="",N362=1,AG362="Bush"),$AC$2*1%,IF(AND(AB362="ave",U362="",Q362&gt;100),$AC$2*1.3%,IF(AND(AB362="ave",U362=""),$AC$2*1.2%,IF(AND(AB362="Ave",U362=200),$AC$2*1%,IF(AND(AB362="Best",U362=200),$AC$2*1.5%,IF(AND(AB362="Best",U362="",K362&lt;&gt;"Pro Syd"),$AC$2*0.5%,IF(AND(AB362="Best",U362=""),$AC$2*1%,IF(AND(AB362="Best",U362=100,Table1[[#This Row],[State]]="NSW"),$AC$2*0.4%,IF(AND(AB362="Best",U362=100),$AC$2*1%,IF(Table1[[#This Row],[Adj]]="Nat OK",$AC$2*0.5%,"xxx")))))))))))))))</f>
        <v/>
      </c>
      <c r="AD362" s="133" t="str">
        <f t="shared" si="76"/>
        <v/>
      </c>
      <c r="AE362" s="133" t="str">
        <f t="shared" si="77"/>
        <v/>
      </c>
      <c r="AF362" s="133" t="str">
        <f>VLOOKUP(Table1[[#This Row],[Track]],$F$2672:$H$2715,2,FALSE)</f>
        <v>Vic</v>
      </c>
      <c r="AG362" s="133" t="str">
        <f>VLOOKUP(Table1[[#This Row],[Track]],$F$2672:$H$2715,3,FALSE)</f>
        <v>-</v>
      </c>
      <c r="AH362" s="133" t="str">
        <f>IF(Table1[[#This Row],[Date]]&lt;$AH$2,"",IF(Table1[[#This Row],[Date]]&lt;$AH$3,"Edge","Elite Combo"))</f>
        <v/>
      </c>
      <c r="AI362" s="218">
        <f>Table1[[#This Row],[Time]]</f>
        <v>0.63541666666666663</v>
      </c>
      <c r="AJ362" s="219" t="str">
        <f>Table1[[#This Row],[Track]]</f>
        <v>Caulfield</v>
      </c>
      <c r="AK362" s="216">
        <f>Table1[[#This Row],[Race ]]</f>
        <v>6</v>
      </c>
      <c r="AL362" s="219">
        <f>Table1[[#This Row],[TAB]]</f>
        <v>1</v>
      </c>
      <c r="AM362" s="219" t="str">
        <f>Table1[[#This Row],[Selection]]</f>
        <v>Lofty Strike</v>
      </c>
      <c r="AN362" s="220" t="str">
        <f>Table1[[#This Row],[Sources]]</f>
        <v/>
      </c>
      <c r="AO362" s="219" t="str">
        <f>Table1[[#This Row],[Scale Bet]]</f>
        <v/>
      </c>
    </row>
    <row r="363" spans="5:41" ht="16.5" customHeight="1" x14ac:dyDescent="0.25">
      <c r="E363" s="185">
        <v>45220</v>
      </c>
      <c r="F363" s="35">
        <v>0.64930555555555558</v>
      </c>
      <c r="G363" s="36" t="s">
        <v>22</v>
      </c>
      <c r="H363" s="36">
        <v>6</v>
      </c>
      <c r="I363" s="36">
        <v>7</v>
      </c>
      <c r="J363" s="36" t="s">
        <v>329</v>
      </c>
      <c r="K363" s="36" t="s">
        <v>1</v>
      </c>
      <c r="L363" s="165">
        <v>10</v>
      </c>
      <c r="M363" s="134">
        <f t="shared" si="65"/>
        <v>23</v>
      </c>
      <c r="N363" s="36">
        <f t="shared" si="66"/>
        <v>2</v>
      </c>
      <c r="O363" s="135" t="str">
        <f t="shared" si="67"/>
        <v>E4-10/Nat-13</v>
      </c>
      <c r="P363" s="186" t="str">
        <f t="shared" si="68"/>
        <v>OK</v>
      </c>
      <c r="Q363" s="187">
        <f t="shared" si="69"/>
        <v>92</v>
      </c>
      <c r="R363" s="150"/>
      <c r="S363" s="187" t="str">
        <f t="shared" si="70"/>
        <v/>
      </c>
      <c r="T363" s="136" t="str">
        <f t="shared" si="71"/>
        <v>Smashing Eagle</v>
      </c>
      <c r="U363" s="137">
        <f>IF(P363="","",IF(N363=1,"",IF(Q363="","",IF(Q363&lt;=100,100,IF(Table1[[#This Row],[Day]]="Wed",100,200)))))</f>
        <v>100</v>
      </c>
      <c r="V363" s="137" t="str">
        <f t="shared" si="72"/>
        <v/>
      </c>
      <c r="W363" s="137">
        <f t="shared" si="73"/>
        <v>-100</v>
      </c>
      <c r="X363" s="133">
        <f>100</f>
        <v>100</v>
      </c>
      <c r="Y363" s="133" t="str">
        <f t="shared" si="74"/>
        <v/>
      </c>
      <c r="Z363" s="133">
        <f t="shared" si="75"/>
        <v>-100</v>
      </c>
      <c r="AA363" s="134" t="str">
        <f>TEXT(Table1[[#This Row],[Date]],"DDD")</f>
        <v>Sat</v>
      </c>
      <c r="AB363" s="133" t="str">
        <f>IF(OR(G363="Doomben",G363="Eagle Farm"),"Q",IF(AND(Q363&gt;1,Q363&lt;55,Table1[[#This Row],[Source]]="Nat"),"Nat OK",IF(AND(Table1[[#This Row],[Source]]&lt;&gt;"Nat",Q363&lt;55),"Poor &lt;55",IF(OR(G363="Randwick",G363="Flemington",G363="Caulfield",G363="Sandown Lake",G363="Sandown Hill"),"Best","ave"))))</f>
        <v>Best</v>
      </c>
      <c r="AC363" s="133">
        <f>IF(Q363="","",IF(AB363="Poor &lt;55",$AC$2*0.2%,IF(AND(AB363="Q",AA363&lt;&gt;"Wed"),$AC$2*0.4%,IF(AND(AB363="Q",AA363="Wed"),$AC$2*0.5%,IF(AND(AB363="Ave",U363=100),$AC$2*0.5%,IF(AND(AB363="ave",U363="",N363=1,AG363="Bush"),$AC$2*1%,IF(AND(AB363="ave",U363="",Q363&gt;100),$AC$2*1.3%,IF(AND(AB363="ave",U363=""),$AC$2*1.2%,IF(AND(AB363="Ave",U363=200),$AC$2*1%,IF(AND(AB363="Best",U363=200),$AC$2*1.5%,IF(AND(AB363="Best",U363="",K363&lt;&gt;"Pro Syd"),$AC$2*0.5%,IF(AND(AB363="Best",U363=""),$AC$2*1%,IF(AND(AB363="Best",U363=100,Table1[[#This Row],[State]]="NSW"),$AC$2*0.4%,IF(AND(AB363="Best",U363=100),$AC$2*1%,IF(Table1[[#This Row],[Adj]]="Nat OK",$AC$2*0.5%,"xxx")))))))))))))))</f>
        <v>40</v>
      </c>
      <c r="AD363" s="133" t="str">
        <f t="shared" si="76"/>
        <v/>
      </c>
      <c r="AE363" s="133">
        <f t="shared" si="77"/>
        <v>-40</v>
      </c>
      <c r="AF363" s="133" t="str">
        <f>VLOOKUP(Table1[[#This Row],[Track]],$F$2672:$H$2715,2,FALSE)</f>
        <v>NSW</v>
      </c>
      <c r="AG363" s="133" t="str">
        <f>VLOOKUP(Table1[[#This Row],[Track]],$F$2672:$H$2715,3,FALSE)</f>
        <v>-</v>
      </c>
      <c r="AH363" s="133" t="str">
        <f>IF(Table1[[#This Row],[Date]]&lt;$AH$2,"",IF(Table1[[#This Row],[Date]]&lt;$AH$3,"Edge","Elite Combo"))</f>
        <v/>
      </c>
      <c r="AI363" s="218">
        <f>Table1[[#This Row],[Time]]</f>
        <v>0.64930555555555558</v>
      </c>
      <c r="AJ363" s="219" t="str">
        <f>Table1[[#This Row],[Track]]</f>
        <v>Randwick</v>
      </c>
      <c r="AK363" s="216">
        <f>Table1[[#This Row],[Race ]]</f>
        <v>6</v>
      </c>
      <c r="AL363" s="219">
        <f>Table1[[#This Row],[TAB]]</f>
        <v>7</v>
      </c>
      <c r="AM363" s="219" t="str">
        <f>Table1[[#This Row],[Selection]]</f>
        <v>Smashing Eagle</v>
      </c>
      <c r="AN363" s="220" t="str">
        <f>Table1[[#This Row],[Sources]]</f>
        <v>E4-10/Nat-13</v>
      </c>
      <c r="AO363" s="219">
        <f>Table1[[#This Row],[Scale Bet]]</f>
        <v>40</v>
      </c>
    </row>
    <row r="364" spans="5:41" ht="16.5" customHeight="1" x14ac:dyDescent="0.25">
      <c r="E364" s="185">
        <v>45220</v>
      </c>
      <c r="F364" s="35">
        <v>0.64930555555555558</v>
      </c>
      <c r="G364" s="36" t="s">
        <v>22</v>
      </c>
      <c r="H364" s="36">
        <v>6</v>
      </c>
      <c r="I364" s="36">
        <v>7</v>
      </c>
      <c r="J364" s="36" t="s">
        <v>329</v>
      </c>
      <c r="K364" s="36" t="s">
        <v>13</v>
      </c>
      <c r="L364" s="165">
        <v>13</v>
      </c>
      <c r="M364" s="134" t="str">
        <f t="shared" si="65"/>
        <v/>
      </c>
      <c r="N364" s="36" t="str">
        <f t="shared" si="66"/>
        <v/>
      </c>
      <c r="O364" s="135" t="str">
        <f t="shared" si="67"/>
        <v/>
      </c>
      <c r="P364" s="186" t="str">
        <f t="shared" si="68"/>
        <v>OK</v>
      </c>
      <c r="Q364" s="187" t="str">
        <f t="shared" si="69"/>
        <v/>
      </c>
      <c r="R364" s="150"/>
      <c r="S364" s="187" t="str">
        <f t="shared" si="70"/>
        <v/>
      </c>
      <c r="T364" s="136" t="str">
        <f t="shared" si="71"/>
        <v>Smashing Eagle</v>
      </c>
      <c r="U364" s="137" t="str">
        <f>IF(P364="","",IF(N364=1,"",IF(Q364="","",IF(Q364&lt;=100,100,IF(Table1[[#This Row],[Day]]="Wed",100,200)))))</f>
        <v/>
      </c>
      <c r="V364" s="137" t="str">
        <f t="shared" si="72"/>
        <v/>
      </c>
      <c r="W364" s="137" t="str">
        <f t="shared" si="73"/>
        <v/>
      </c>
      <c r="X364" s="133">
        <f>100</f>
        <v>100</v>
      </c>
      <c r="Y364" s="133" t="str">
        <f t="shared" si="74"/>
        <v/>
      </c>
      <c r="Z364" s="133">
        <f t="shared" si="75"/>
        <v>-100</v>
      </c>
      <c r="AA364" s="134" t="str">
        <f>TEXT(Table1[[#This Row],[Date]],"DDD")</f>
        <v>Sat</v>
      </c>
      <c r="AB364" s="133" t="str">
        <f>IF(OR(G364="Doomben",G364="Eagle Farm"),"Q",IF(AND(Q364&gt;1,Q364&lt;55,Table1[[#This Row],[Source]]="Nat"),"Nat OK",IF(AND(Table1[[#This Row],[Source]]&lt;&gt;"Nat",Q364&lt;55),"Poor &lt;55",IF(OR(G364="Randwick",G364="Flemington",G364="Caulfield",G364="Sandown Lake",G364="Sandown Hill"),"Best","ave"))))</f>
        <v>Best</v>
      </c>
      <c r="AC364" s="133" t="str">
        <f>IF(Q364="","",IF(AB364="Poor &lt;55",$AC$2*0.2%,IF(AND(AB364="Q",AA364&lt;&gt;"Wed"),$AC$2*0.4%,IF(AND(AB364="Q",AA364="Wed"),$AC$2*0.5%,IF(AND(AB364="Ave",U364=100),$AC$2*0.5%,IF(AND(AB364="ave",U364="",N364=1,AG364="Bush"),$AC$2*1%,IF(AND(AB364="ave",U364="",Q364&gt;100),$AC$2*1.3%,IF(AND(AB364="ave",U364=""),$AC$2*1.2%,IF(AND(AB364="Ave",U364=200),$AC$2*1%,IF(AND(AB364="Best",U364=200),$AC$2*1.5%,IF(AND(AB364="Best",U364="",K364&lt;&gt;"Pro Syd"),$AC$2*0.5%,IF(AND(AB364="Best",U364=""),$AC$2*1%,IF(AND(AB364="Best",U364=100,Table1[[#This Row],[State]]="NSW"),$AC$2*0.4%,IF(AND(AB364="Best",U364=100),$AC$2*1%,IF(Table1[[#This Row],[Adj]]="Nat OK",$AC$2*0.5%,"xxx")))))))))))))))</f>
        <v/>
      </c>
      <c r="AD364" s="133" t="str">
        <f t="shared" si="76"/>
        <v/>
      </c>
      <c r="AE364" s="133" t="str">
        <f t="shared" si="77"/>
        <v/>
      </c>
      <c r="AF364" s="133" t="str">
        <f>VLOOKUP(Table1[[#This Row],[Track]],$F$2672:$H$2715,2,FALSE)</f>
        <v>NSW</v>
      </c>
      <c r="AG364" s="133" t="str">
        <f>VLOOKUP(Table1[[#This Row],[Track]],$F$2672:$H$2715,3,FALSE)</f>
        <v>-</v>
      </c>
      <c r="AH364" s="133" t="str">
        <f>IF(Table1[[#This Row],[Date]]&lt;$AH$2,"",IF(Table1[[#This Row],[Date]]&lt;$AH$3,"Edge","Elite Combo"))</f>
        <v/>
      </c>
      <c r="AI364" s="218">
        <f>Table1[[#This Row],[Time]]</f>
        <v>0.64930555555555558</v>
      </c>
      <c r="AJ364" s="219" t="str">
        <f>Table1[[#This Row],[Track]]</f>
        <v>Randwick</v>
      </c>
      <c r="AK364" s="216">
        <f>Table1[[#This Row],[Race ]]</f>
        <v>6</v>
      </c>
      <c r="AL364" s="219">
        <f>Table1[[#This Row],[TAB]]</f>
        <v>7</v>
      </c>
      <c r="AM364" s="219" t="str">
        <f>Table1[[#This Row],[Selection]]</f>
        <v>Smashing Eagle</v>
      </c>
      <c r="AN364" s="220" t="str">
        <f>Table1[[#This Row],[Sources]]</f>
        <v/>
      </c>
      <c r="AO364" s="219" t="str">
        <f>Table1[[#This Row],[Scale Bet]]</f>
        <v/>
      </c>
    </row>
    <row r="365" spans="5:41" ht="16.5" customHeight="1" x14ac:dyDescent="0.25">
      <c r="E365" s="185">
        <v>45220</v>
      </c>
      <c r="F365" s="35">
        <v>0.65486111111111112</v>
      </c>
      <c r="G365" s="36" t="s">
        <v>28</v>
      </c>
      <c r="H365" s="36">
        <v>6</v>
      </c>
      <c r="I365" s="36">
        <v>4</v>
      </c>
      <c r="J365" s="36" t="s">
        <v>879</v>
      </c>
      <c r="K365" s="36" t="s">
        <v>13</v>
      </c>
      <c r="L365" s="165">
        <v>11</v>
      </c>
      <c r="M365" s="134">
        <f t="shared" si="65"/>
        <v>11</v>
      </c>
      <c r="N365" s="36">
        <f t="shared" si="66"/>
        <v>1</v>
      </c>
      <c r="O365" s="135" t="str">
        <f t="shared" si="67"/>
        <v>Nat-11</v>
      </c>
      <c r="P365" s="186" t="str">
        <f t="shared" si="68"/>
        <v/>
      </c>
      <c r="Q365" s="187">
        <f t="shared" si="69"/>
        <v>44</v>
      </c>
      <c r="R365" s="150">
        <v>2.7</v>
      </c>
      <c r="S365" s="187">
        <f t="shared" si="70"/>
        <v>118.80000000000001</v>
      </c>
      <c r="T365" s="136" t="str">
        <f t="shared" si="71"/>
        <v>Shibli</v>
      </c>
      <c r="U365" s="137" t="str">
        <f>IF(P365="","",IF(N365=1,"",IF(Q365="","",IF(Q365&lt;=100,100,IF(Table1[[#This Row],[Day]]="Wed",100,200)))))</f>
        <v/>
      </c>
      <c r="V365" s="137" t="str">
        <f t="shared" si="72"/>
        <v/>
      </c>
      <c r="W365" s="137" t="str">
        <f t="shared" si="73"/>
        <v/>
      </c>
      <c r="X365" s="133">
        <f>100</f>
        <v>100</v>
      </c>
      <c r="Y365" s="133">
        <f t="shared" si="74"/>
        <v>270</v>
      </c>
      <c r="Z365" s="133">
        <f t="shared" si="75"/>
        <v>170</v>
      </c>
      <c r="AA365" s="134" t="str">
        <f>TEXT(Table1[[#This Row],[Date]],"DDD")</f>
        <v>Sat</v>
      </c>
      <c r="AB365" s="133" t="str">
        <f>IF(OR(G365="Doomben",G365="Eagle Farm"),"Q",IF(AND(Q365&gt;1,Q365&lt;55,Table1[[#This Row],[Source]]="Nat"),"Nat OK",IF(AND(Table1[[#This Row],[Source]]&lt;&gt;"Nat",Q365&lt;55),"Poor &lt;55",IF(OR(G365="Randwick",G365="Flemington",G365="Caulfield",G365="Sandown Lake",G365="Sandown Hill"),"Best","ave"))))</f>
        <v>Q</v>
      </c>
      <c r="AC365" s="133">
        <f>IF(Q365="","",IF(AB365="Poor &lt;55",$AC$2*0.2%,IF(AND(AB365="Q",AA365&lt;&gt;"Wed"),$AC$2*0.4%,IF(AND(AB365="Q",AA365="Wed"),$AC$2*0.5%,IF(AND(AB365="Ave",U365=100),$AC$2*0.5%,IF(AND(AB365="ave",U365="",N365=1,AG365="Bush"),$AC$2*1%,IF(AND(AB365="ave",U365="",Q365&gt;100),$AC$2*1.3%,IF(AND(AB365="ave",U365=""),$AC$2*1.2%,IF(AND(AB365="Ave",U365=200),$AC$2*1%,IF(AND(AB365="Best",U365=200),$AC$2*1.5%,IF(AND(AB365="Best",U365="",K365&lt;&gt;"Pro Syd"),$AC$2*0.5%,IF(AND(AB365="Best",U365=""),$AC$2*1%,IF(AND(AB365="Best",U365=100,Table1[[#This Row],[State]]="NSW"),$AC$2*0.4%,IF(AND(AB365="Best",U365=100),$AC$2*1%,IF(Table1[[#This Row],[Adj]]="Nat OK",$AC$2*0.5%,"xxx")))))))))))))))</f>
        <v>40</v>
      </c>
      <c r="AD365" s="133">
        <f t="shared" si="76"/>
        <v>108</v>
      </c>
      <c r="AE365" s="133">
        <f t="shared" si="77"/>
        <v>68</v>
      </c>
      <c r="AF365" s="133" t="str">
        <f>VLOOKUP(Table1[[#This Row],[Track]],$F$2672:$H$2715,2,FALSE)</f>
        <v>Qld</v>
      </c>
      <c r="AG365" s="133" t="str">
        <f>VLOOKUP(Table1[[#This Row],[Track]],$F$2672:$H$2715,3,FALSE)</f>
        <v>-</v>
      </c>
      <c r="AH365" s="133" t="str">
        <f>IF(Table1[[#This Row],[Date]]&lt;$AH$2,"",IF(Table1[[#This Row],[Date]]&lt;$AH$3,"Edge","Elite Combo"))</f>
        <v/>
      </c>
      <c r="AI365" s="218">
        <f>Table1[[#This Row],[Time]]</f>
        <v>0.65486111111111112</v>
      </c>
      <c r="AJ365" s="219" t="str">
        <f>Table1[[#This Row],[Track]]</f>
        <v>Eagle Farm</v>
      </c>
      <c r="AK365" s="216">
        <f>Table1[[#This Row],[Race ]]</f>
        <v>6</v>
      </c>
      <c r="AL365" s="219">
        <f>Table1[[#This Row],[TAB]]</f>
        <v>4</v>
      </c>
      <c r="AM365" s="219" t="str">
        <f>Table1[[#This Row],[Selection]]</f>
        <v>Shibli</v>
      </c>
      <c r="AN365" s="220" t="str">
        <f>Table1[[#This Row],[Sources]]</f>
        <v>Nat-11</v>
      </c>
      <c r="AO365" s="219">
        <f>Table1[[#This Row],[Scale Bet]]</f>
        <v>40</v>
      </c>
    </row>
    <row r="366" spans="5:41" ht="16.5" customHeight="1" x14ac:dyDescent="0.25">
      <c r="E366" s="185">
        <v>45220</v>
      </c>
      <c r="F366" s="35">
        <v>0.65972222222222221</v>
      </c>
      <c r="G366" s="36" t="s">
        <v>201</v>
      </c>
      <c r="H366" s="36">
        <v>7</v>
      </c>
      <c r="I366" s="36">
        <v>8</v>
      </c>
      <c r="J366" s="36" t="s">
        <v>880</v>
      </c>
      <c r="K366" s="36" t="s">
        <v>13</v>
      </c>
      <c r="L366" s="165">
        <v>13</v>
      </c>
      <c r="M366" s="134">
        <f t="shared" si="65"/>
        <v>13</v>
      </c>
      <c r="N366" s="36">
        <f t="shared" si="66"/>
        <v>1</v>
      </c>
      <c r="O366" s="135" t="str">
        <f t="shared" si="67"/>
        <v>Nat-13</v>
      </c>
      <c r="P366" s="186" t="str">
        <f t="shared" si="68"/>
        <v>OK</v>
      </c>
      <c r="Q366" s="187">
        <f t="shared" si="69"/>
        <v>52</v>
      </c>
      <c r="R366" s="150"/>
      <c r="S366" s="187" t="str">
        <f t="shared" si="70"/>
        <v/>
      </c>
      <c r="T366" s="136" t="str">
        <f t="shared" si="71"/>
        <v>Cest Magique</v>
      </c>
      <c r="U366" s="137" t="str">
        <f>IF(P366="","",IF(N366=1,"",IF(Q366="","",IF(Q366&lt;=100,100,IF(Table1[[#This Row],[Day]]="Wed",100,200)))))</f>
        <v/>
      </c>
      <c r="V366" s="137" t="str">
        <f t="shared" si="72"/>
        <v/>
      </c>
      <c r="W366" s="137" t="str">
        <f t="shared" si="73"/>
        <v/>
      </c>
      <c r="X366" s="133">
        <f>100</f>
        <v>100</v>
      </c>
      <c r="Y366" s="133" t="str">
        <f t="shared" si="74"/>
        <v/>
      </c>
      <c r="Z366" s="133">
        <f t="shared" si="75"/>
        <v>-100</v>
      </c>
      <c r="AA366" s="134" t="str">
        <f>TEXT(Table1[[#This Row],[Date]],"DDD")</f>
        <v>Sat</v>
      </c>
      <c r="AB366" s="133" t="str">
        <f>IF(OR(G366="Doomben",G366="Eagle Farm"),"Q",IF(AND(Q366&gt;1,Q366&lt;55,Table1[[#This Row],[Source]]="Nat"),"Nat OK",IF(AND(Table1[[#This Row],[Source]]&lt;&gt;"Nat",Q366&lt;55),"Poor &lt;55",IF(OR(G366="Randwick",G366="Flemington",G366="Caulfield",G366="Sandown Lake",G366="Sandown Hill"),"Best","ave"))))</f>
        <v>Nat OK</v>
      </c>
      <c r="AC366" s="133">
        <f>IF(Q366="","",IF(AB366="Poor &lt;55",$AC$2*0.2%,IF(AND(AB366="Q",AA366&lt;&gt;"Wed"),$AC$2*0.4%,IF(AND(AB366="Q",AA366="Wed"),$AC$2*0.5%,IF(AND(AB366="Ave",U366=100),$AC$2*0.5%,IF(AND(AB366="ave",U366="",N366=1,AG366="Bush"),$AC$2*1%,IF(AND(AB366="ave",U366="",Q366&gt;100),$AC$2*1.3%,IF(AND(AB366="ave",U366=""),$AC$2*1.2%,IF(AND(AB366="Ave",U366=200),$AC$2*1%,IF(AND(AB366="Best",U366=200),$AC$2*1.5%,IF(AND(AB366="Best",U366="",K366&lt;&gt;"Pro Syd"),$AC$2*0.5%,IF(AND(AB366="Best",U366=""),$AC$2*1%,IF(AND(AB366="Best",U366=100,Table1[[#This Row],[State]]="NSW"),$AC$2*0.4%,IF(AND(AB366="Best",U366=100),$AC$2*1%,IF(Table1[[#This Row],[Adj]]="Nat OK",$AC$2*0.5%,"xxx")))))))))))))))</f>
        <v>50</v>
      </c>
      <c r="AD366" s="133" t="str">
        <f t="shared" si="76"/>
        <v/>
      </c>
      <c r="AE366" s="133">
        <f t="shared" si="77"/>
        <v>-50</v>
      </c>
      <c r="AF366" s="133" t="str">
        <f>VLOOKUP(Table1[[#This Row],[Track]],$F$2672:$H$2715,2,FALSE)</f>
        <v>Vic</v>
      </c>
      <c r="AG366" s="133" t="str">
        <f>VLOOKUP(Table1[[#This Row],[Track]],$F$2672:$H$2715,3,FALSE)</f>
        <v>-</v>
      </c>
      <c r="AH366" s="133" t="str">
        <f>IF(Table1[[#This Row],[Date]]&lt;$AH$2,"",IF(Table1[[#This Row],[Date]]&lt;$AH$3,"Edge","Elite Combo"))</f>
        <v/>
      </c>
      <c r="AI366" s="218">
        <f>Table1[[#This Row],[Time]]</f>
        <v>0.65972222222222221</v>
      </c>
      <c r="AJ366" s="219" t="str">
        <f>Table1[[#This Row],[Track]]</f>
        <v>Caulfield</v>
      </c>
      <c r="AK366" s="216">
        <f>Table1[[#This Row],[Race ]]</f>
        <v>7</v>
      </c>
      <c r="AL366" s="219">
        <f>Table1[[#This Row],[TAB]]</f>
        <v>8</v>
      </c>
      <c r="AM366" s="219" t="str">
        <f>Table1[[#This Row],[Selection]]</f>
        <v>Cest Magique</v>
      </c>
      <c r="AN366" s="220" t="str">
        <f>Table1[[#This Row],[Sources]]</f>
        <v>Nat-13</v>
      </c>
      <c r="AO366" s="219">
        <f>Table1[[#This Row],[Scale Bet]]</f>
        <v>50</v>
      </c>
    </row>
    <row r="367" spans="5:41" ht="16.5" customHeight="1" x14ac:dyDescent="0.25">
      <c r="E367" s="185">
        <v>45220</v>
      </c>
      <c r="F367" s="35">
        <v>0.67361111111111116</v>
      </c>
      <c r="G367" s="36" t="s">
        <v>22</v>
      </c>
      <c r="H367" s="36">
        <v>7</v>
      </c>
      <c r="I367" s="36">
        <v>11</v>
      </c>
      <c r="J367" s="36" t="s">
        <v>645</v>
      </c>
      <c r="K367" s="36" t="s">
        <v>1</v>
      </c>
      <c r="L367" s="165">
        <v>11.000000000000002</v>
      </c>
      <c r="M367" s="134">
        <f t="shared" si="65"/>
        <v>11.000000000000002</v>
      </c>
      <c r="N367" s="36">
        <f t="shared" si="66"/>
        <v>1</v>
      </c>
      <c r="O367" s="135" t="str">
        <f t="shared" si="67"/>
        <v>E4-11</v>
      </c>
      <c r="P367" s="186" t="str">
        <f t="shared" si="68"/>
        <v>OK</v>
      </c>
      <c r="Q367" s="187">
        <f t="shared" si="69"/>
        <v>44.000000000000007</v>
      </c>
      <c r="R367" s="150">
        <v>2.25</v>
      </c>
      <c r="S367" s="187">
        <f t="shared" si="70"/>
        <v>99.000000000000014</v>
      </c>
      <c r="T367" s="136" t="str">
        <f t="shared" si="71"/>
        <v>Unspoken</v>
      </c>
      <c r="U367" s="137" t="str">
        <f>IF(P367="","",IF(N367=1,"",IF(Q367="","",IF(Q367&lt;=100,100,IF(Table1[[#This Row],[Day]]="Wed",100,200)))))</f>
        <v/>
      </c>
      <c r="V367" s="137" t="str">
        <f t="shared" si="72"/>
        <v/>
      </c>
      <c r="W367" s="137" t="str">
        <f t="shared" si="73"/>
        <v/>
      </c>
      <c r="X367" s="133">
        <f>100</f>
        <v>100</v>
      </c>
      <c r="Y367" s="133">
        <f t="shared" si="74"/>
        <v>225</v>
      </c>
      <c r="Z367" s="133">
        <f t="shared" si="75"/>
        <v>125</v>
      </c>
      <c r="AA367" s="134" t="str">
        <f>TEXT(Table1[[#This Row],[Date]],"DDD")</f>
        <v>Sat</v>
      </c>
      <c r="AB367" s="133" t="str">
        <f>IF(OR(G367="Doomben",G367="Eagle Farm"),"Q",IF(AND(Q367&gt;1,Q367&lt;55,Table1[[#This Row],[Source]]="Nat"),"Nat OK",IF(AND(Table1[[#This Row],[Source]]&lt;&gt;"Nat",Q367&lt;55),"Poor &lt;55",IF(OR(G367="Randwick",G367="Flemington",G367="Caulfield",G367="Sandown Lake",G367="Sandown Hill"),"Best","ave"))))</f>
        <v>Poor &lt;55</v>
      </c>
      <c r="AC367" s="133">
        <f>IF(Q367="","",IF(AB367="Poor &lt;55",$AC$2*0.2%,IF(AND(AB367="Q",AA367&lt;&gt;"Wed"),$AC$2*0.4%,IF(AND(AB367="Q",AA367="Wed"),$AC$2*0.5%,IF(AND(AB367="Ave",U367=100),$AC$2*0.5%,IF(AND(AB367="ave",U367="",N367=1,AG367="Bush"),$AC$2*1%,IF(AND(AB367="ave",U367="",Q367&gt;100),$AC$2*1.3%,IF(AND(AB367="ave",U367=""),$AC$2*1.2%,IF(AND(AB367="Ave",U367=200),$AC$2*1%,IF(AND(AB367="Best",U367=200),$AC$2*1.5%,IF(AND(AB367="Best",U367="",K367&lt;&gt;"Pro Syd"),$AC$2*0.5%,IF(AND(AB367="Best",U367=""),$AC$2*1%,IF(AND(AB367="Best",U367=100,Table1[[#This Row],[State]]="NSW"),$AC$2*0.4%,IF(AND(AB367="Best",U367=100),$AC$2*1%,IF(Table1[[#This Row],[Adj]]="Nat OK",$AC$2*0.5%,"xxx")))))))))))))))</f>
        <v>20</v>
      </c>
      <c r="AD367" s="133">
        <f t="shared" si="76"/>
        <v>45</v>
      </c>
      <c r="AE367" s="133">
        <f t="shared" si="77"/>
        <v>25</v>
      </c>
      <c r="AF367" s="133" t="str">
        <f>VLOOKUP(Table1[[#This Row],[Track]],$F$2672:$H$2715,2,FALSE)</f>
        <v>NSW</v>
      </c>
      <c r="AG367" s="133" t="str">
        <f>VLOOKUP(Table1[[#This Row],[Track]],$F$2672:$H$2715,3,FALSE)</f>
        <v>-</v>
      </c>
      <c r="AH367" s="133" t="str">
        <f>IF(Table1[[#This Row],[Date]]&lt;$AH$2,"",IF(Table1[[#This Row],[Date]]&lt;$AH$3,"Edge","Elite Combo"))</f>
        <v/>
      </c>
      <c r="AI367" s="218">
        <f>Table1[[#This Row],[Time]]</f>
        <v>0.67361111111111116</v>
      </c>
      <c r="AJ367" s="219" t="str">
        <f>Table1[[#This Row],[Track]]</f>
        <v>Randwick</v>
      </c>
      <c r="AK367" s="216">
        <f>Table1[[#This Row],[Race ]]</f>
        <v>7</v>
      </c>
      <c r="AL367" s="219">
        <f>Table1[[#This Row],[TAB]]</f>
        <v>11</v>
      </c>
      <c r="AM367" s="219" t="str">
        <f>Table1[[#This Row],[Selection]]</f>
        <v>Unspoken</v>
      </c>
      <c r="AN367" s="220" t="str">
        <f>Table1[[#This Row],[Sources]]</f>
        <v>E4-11</v>
      </c>
      <c r="AO367" s="219">
        <f>Table1[[#This Row],[Scale Bet]]</f>
        <v>20</v>
      </c>
    </row>
    <row r="368" spans="5:41" ht="16.5" customHeight="1" x14ac:dyDescent="0.25">
      <c r="E368" s="185">
        <v>45220</v>
      </c>
      <c r="F368" s="35">
        <v>0.6875</v>
      </c>
      <c r="G368" s="36" t="s">
        <v>201</v>
      </c>
      <c r="H368" s="36">
        <v>8</v>
      </c>
      <c r="I368" s="36">
        <v>1</v>
      </c>
      <c r="J368" s="36" t="s">
        <v>881</v>
      </c>
      <c r="K368" s="36" t="s">
        <v>13</v>
      </c>
      <c r="L368" s="165">
        <v>13</v>
      </c>
      <c r="M368" s="134">
        <f t="shared" si="65"/>
        <v>13</v>
      </c>
      <c r="N368" s="36">
        <f t="shared" si="66"/>
        <v>1</v>
      </c>
      <c r="O368" s="135" t="str">
        <f t="shared" si="67"/>
        <v>Nat-13</v>
      </c>
      <c r="P368" s="186" t="str">
        <f t="shared" si="68"/>
        <v>OK</v>
      </c>
      <c r="Q368" s="187">
        <f t="shared" si="69"/>
        <v>52</v>
      </c>
      <c r="R368" s="150"/>
      <c r="S368" s="187" t="str">
        <f t="shared" si="70"/>
        <v/>
      </c>
      <c r="T368" s="136" t="str">
        <f t="shared" si="71"/>
        <v>Mr Maestro</v>
      </c>
      <c r="U368" s="137" t="str">
        <f>IF(P368="","",IF(N368=1,"",IF(Q368="","",IF(Q368&lt;=100,100,IF(Table1[[#This Row],[Day]]="Wed",100,200)))))</f>
        <v/>
      </c>
      <c r="V368" s="137" t="str">
        <f t="shared" si="72"/>
        <v/>
      </c>
      <c r="W368" s="137" t="str">
        <f t="shared" si="73"/>
        <v/>
      </c>
      <c r="X368" s="133">
        <f>100</f>
        <v>100</v>
      </c>
      <c r="Y368" s="133" t="str">
        <f t="shared" si="74"/>
        <v/>
      </c>
      <c r="Z368" s="133">
        <f t="shared" si="75"/>
        <v>-100</v>
      </c>
      <c r="AA368" s="134" t="str">
        <f>TEXT(Table1[[#This Row],[Date]],"DDD")</f>
        <v>Sat</v>
      </c>
      <c r="AB368" s="133" t="str">
        <f>IF(OR(G368="Doomben",G368="Eagle Farm"),"Q",IF(AND(Q368&gt;1,Q368&lt;55,Table1[[#This Row],[Source]]="Nat"),"Nat OK",IF(AND(Table1[[#This Row],[Source]]&lt;&gt;"Nat",Q368&lt;55),"Poor &lt;55",IF(OR(G368="Randwick",G368="Flemington",G368="Caulfield",G368="Sandown Lake",G368="Sandown Hill"),"Best","ave"))))</f>
        <v>Nat OK</v>
      </c>
      <c r="AC368" s="133">
        <f>IF(Q368="","",IF(AB368="Poor &lt;55",$AC$2*0.2%,IF(AND(AB368="Q",AA368&lt;&gt;"Wed"),$AC$2*0.4%,IF(AND(AB368="Q",AA368="Wed"),$AC$2*0.5%,IF(AND(AB368="Ave",U368=100),$AC$2*0.5%,IF(AND(AB368="ave",U368="",N368=1,AG368="Bush"),$AC$2*1%,IF(AND(AB368="ave",U368="",Q368&gt;100),$AC$2*1.3%,IF(AND(AB368="ave",U368=""),$AC$2*1.2%,IF(AND(AB368="Ave",U368=200),$AC$2*1%,IF(AND(AB368="Best",U368=200),$AC$2*1.5%,IF(AND(AB368="Best",U368="",K368&lt;&gt;"Pro Syd"),$AC$2*0.5%,IF(AND(AB368="Best",U368=""),$AC$2*1%,IF(AND(AB368="Best",U368=100,Table1[[#This Row],[State]]="NSW"),$AC$2*0.4%,IF(AND(AB368="Best",U368=100),$AC$2*1%,IF(Table1[[#This Row],[Adj]]="Nat OK",$AC$2*0.5%,"xxx")))))))))))))))</f>
        <v>50</v>
      </c>
      <c r="AD368" s="133" t="str">
        <f t="shared" si="76"/>
        <v/>
      </c>
      <c r="AE368" s="133">
        <f t="shared" si="77"/>
        <v>-50</v>
      </c>
      <c r="AF368" s="133" t="str">
        <f>VLOOKUP(Table1[[#This Row],[Track]],$F$2672:$H$2715,2,FALSE)</f>
        <v>Vic</v>
      </c>
      <c r="AG368" s="133" t="str">
        <f>VLOOKUP(Table1[[#This Row],[Track]],$F$2672:$H$2715,3,FALSE)</f>
        <v>-</v>
      </c>
      <c r="AH368" s="133" t="str">
        <f>IF(Table1[[#This Row],[Date]]&lt;$AH$2,"",IF(Table1[[#This Row],[Date]]&lt;$AH$3,"Edge","Elite Combo"))</f>
        <v/>
      </c>
      <c r="AI368" s="218">
        <f>Table1[[#This Row],[Time]]</f>
        <v>0.6875</v>
      </c>
      <c r="AJ368" s="219" t="str">
        <f>Table1[[#This Row],[Track]]</f>
        <v>Caulfield</v>
      </c>
      <c r="AK368" s="216">
        <f>Table1[[#This Row],[Race ]]</f>
        <v>8</v>
      </c>
      <c r="AL368" s="219">
        <f>Table1[[#This Row],[TAB]]</f>
        <v>1</v>
      </c>
      <c r="AM368" s="219" t="str">
        <f>Table1[[#This Row],[Selection]]</f>
        <v>Mr Maestro</v>
      </c>
      <c r="AN368" s="220" t="str">
        <f>Table1[[#This Row],[Sources]]</f>
        <v>Nat-13</v>
      </c>
      <c r="AO368" s="219">
        <f>Table1[[#This Row],[Scale Bet]]</f>
        <v>50</v>
      </c>
    </row>
    <row r="369" spans="5:41" ht="16.5" customHeight="1" x14ac:dyDescent="0.25">
      <c r="E369" s="185">
        <v>45220</v>
      </c>
      <c r="F369" s="35">
        <v>0.76388888888888884</v>
      </c>
      <c r="G369" s="36" t="s">
        <v>28</v>
      </c>
      <c r="H369" s="36">
        <v>10</v>
      </c>
      <c r="I369" s="36">
        <v>4</v>
      </c>
      <c r="J369" s="36" t="s">
        <v>566</v>
      </c>
      <c r="K369" s="36" t="s">
        <v>13</v>
      </c>
      <c r="L369" s="165">
        <v>11</v>
      </c>
      <c r="M369" s="134">
        <f t="shared" si="65"/>
        <v>11</v>
      </c>
      <c r="N369" s="36">
        <f t="shared" si="66"/>
        <v>1</v>
      </c>
      <c r="O369" s="135" t="str">
        <f t="shared" si="67"/>
        <v>Nat-11</v>
      </c>
      <c r="P369" s="186" t="str">
        <f t="shared" si="68"/>
        <v/>
      </c>
      <c r="Q369" s="187">
        <f t="shared" si="69"/>
        <v>44</v>
      </c>
      <c r="R369" s="150">
        <v>3.6</v>
      </c>
      <c r="S369" s="187">
        <f t="shared" si="70"/>
        <v>158.4</v>
      </c>
      <c r="T369" s="136" t="str">
        <f t="shared" si="71"/>
        <v>Lost In Transit</v>
      </c>
      <c r="U369" s="137" t="str">
        <f>IF(P369="","",IF(N369=1,"",IF(Q369="","",IF(Q369&lt;=100,100,IF(Table1[[#This Row],[Day]]="Wed",100,200)))))</f>
        <v/>
      </c>
      <c r="V369" s="137" t="str">
        <f t="shared" si="72"/>
        <v/>
      </c>
      <c r="W369" s="137" t="str">
        <f t="shared" si="73"/>
        <v/>
      </c>
      <c r="X369" s="133">
        <f>100</f>
        <v>100</v>
      </c>
      <c r="Y369" s="133">
        <f t="shared" si="74"/>
        <v>360</v>
      </c>
      <c r="Z369" s="133">
        <f t="shared" si="75"/>
        <v>260</v>
      </c>
      <c r="AA369" s="134" t="str">
        <f>TEXT(Table1[[#This Row],[Date]],"DDD")</f>
        <v>Sat</v>
      </c>
      <c r="AB369" s="133" t="str">
        <f>IF(OR(G369="Doomben",G369="Eagle Farm"),"Q",IF(AND(Q369&gt;1,Q369&lt;55,Table1[[#This Row],[Source]]="Nat"),"Nat OK",IF(AND(Table1[[#This Row],[Source]]&lt;&gt;"Nat",Q369&lt;55),"Poor &lt;55",IF(OR(G369="Randwick",G369="Flemington",G369="Caulfield",G369="Sandown Lake",G369="Sandown Hill"),"Best","ave"))))</f>
        <v>Q</v>
      </c>
      <c r="AC369" s="133">
        <f>IF(Q369="","",IF(AB369="Poor &lt;55",$AC$2*0.2%,IF(AND(AB369="Q",AA369&lt;&gt;"Wed"),$AC$2*0.4%,IF(AND(AB369="Q",AA369="Wed"),$AC$2*0.5%,IF(AND(AB369="Ave",U369=100),$AC$2*0.5%,IF(AND(AB369="ave",U369="",N369=1,AG369="Bush"),$AC$2*1%,IF(AND(AB369="ave",U369="",Q369&gt;100),$AC$2*1.3%,IF(AND(AB369="ave",U369=""),$AC$2*1.2%,IF(AND(AB369="Ave",U369=200),$AC$2*1%,IF(AND(AB369="Best",U369=200),$AC$2*1.5%,IF(AND(AB369="Best",U369="",K369&lt;&gt;"Pro Syd"),$AC$2*0.5%,IF(AND(AB369="Best",U369=""),$AC$2*1%,IF(AND(AB369="Best",U369=100,Table1[[#This Row],[State]]="NSW"),$AC$2*0.4%,IF(AND(AB369="Best",U369=100),$AC$2*1%,IF(Table1[[#This Row],[Adj]]="Nat OK",$AC$2*0.5%,"xxx")))))))))))))))</f>
        <v>40</v>
      </c>
      <c r="AD369" s="133">
        <f t="shared" si="76"/>
        <v>144</v>
      </c>
      <c r="AE369" s="133">
        <f t="shared" si="77"/>
        <v>104</v>
      </c>
      <c r="AF369" s="133" t="str">
        <f>VLOOKUP(Table1[[#This Row],[Track]],$F$2672:$H$2715,2,FALSE)</f>
        <v>Qld</v>
      </c>
      <c r="AG369" s="133" t="str">
        <f>VLOOKUP(Table1[[#This Row],[Track]],$F$2672:$H$2715,3,FALSE)</f>
        <v>-</v>
      </c>
      <c r="AH369" s="133" t="str">
        <f>IF(Table1[[#This Row],[Date]]&lt;$AH$2,"",IF(Table1[[#This Row],[Date]]&lt;$AH$3,"Edge","Elite Combo"))</f>
        <v/>
      </c>
      <c r="AI369" s="218">
        <f>Table1[[#This Row],[Time]]</f>
        <v>0.76388888888888884</v>
      </c>
      <c r="AJ369" s="219" t="str">
        <f>Table1[[#This Row],[Track]]</f>
        <v>Eagle Farm</v>
      </c>
      <c r="AK369" s="216">
        <f>Table1[[#This Row],[Race ]]</f>
        <v>10</v>
      </c>
      <c r="AL369" s="219">
        <f>Table1[[#This Row],[TAB]]</f>
        <v>4</v>
      </c>
      <c r="AM369" s="219" t="str">
        <f>Table1[[#This Row],[Selection]]</f>
        <v>Lost In Transit</v>
      </c>
      <c r="AN369" s="220" t="str">
        <f>Table1[[#This Row],[Sources]]</f>
        <v>Nat-11</v>
      </c>
      <c r="AO369" s="219">
        <f>Table1[[#This Row],[Scale Bet]]</f>
        <v>40</v>
      </c>
    </row>
    <row r="370" spans="5:41" ht="16.5" customHeight="1" x14ac:dyDescent="0.25">
      <c r="E370" s="185">
        <v>45227</v>
      </c>
      <c r="F370" s="35">
        <v>0.52083333333333337</v>
      </c>
      <c r="G370" s="36" t="s">
        <v>22</v>
      </c>
      <c r="H370" s="36">
        <v>1</v>
      </c>
      <c r="I370" s="36">
        <v>9</v>
      </c>
      <c r="J370" s="36" t="s">
        <v>753</v>
      </c>
      <c r="K370" s="36" t="s">
        <v>60</v>
      </c>
      <c r="L370" s="165">
        <v>10</v>
      </c>
      <c r="M370" s="134">
        <f t="shared" si="65"/>
        <v>10</v>
      </c>
      <c r="N370" s="36">
        <f t="shared" si="66"/>
        <v>1</v>
      </c>
      <c r="O370" s="135" t="str">
        <f t="shared" si="67"/>
        <v>Pro Syd-10</v>
      </c>
      <c r="P370" s="186" t="str">
        <f t="shared" si="68"/>
        <v>OK</v>
      </c>
      <c r="Q370" s="187">
        <f t="shared" si="69"/>
        <v>40</v>
      </c>
      <c r="R370" s="150">
        <v>4.4000000000000004</v>
      </c>
      <c r="S370" s="187">
        <f t="shared" si="70"/>
        <v>176</v>
      </c>
      <c r="T370" s="136" t="str">
        <f t="shared" si="71"/>
        <v>Eye Pea Oh</v>
      </c>
      <c r="U370" s="137" t="str">
        <f>IF(P370="","",IF(N370=1,"",IF(Q370="","",IF(Q370&lt;=100,100,IF(Table1[[#This Row],[Day]]="Wed",100,200)))))</f>
        <v/>
      </c>
      <c r="V370" s="137" t="str">
        <f t="shared" si="72"/>
        <v/>
      </c>
      <c r="W370" s="137" t="str">
        <f t="shared" si="73"/>
        <v/>
      </c>
      <c r="X370" s="133">
        <f>100</f>
        <v>100</v>
      </c>
      <c r="Y370" s="133">
        <f t="shared" si="74"/>
        <v>440.00000000000006</v>
      </c>
      <c r="Z370" s="133">
        <f t="shared" si="75"/>
        <v>340.00000000000006</v>
      </c>
      <c r="AA370" s="134" t="str">
        <f>TEXT(Table1[[#This Row],[Date]],"DDD")</f>
        <v>Sat</v>
      </c>
      <c r="AB370" s="133" t="str">
        <f>IF(OR(G370="Doomben",G370="Eagle Farm"),"Q",IF(AND(Q370&gt;1,Q370&lt;55,Table1[[#This Row],[Source]]="Nat"),"Nat OK",IF(AND(Table1[[#This Row],[Source]]&lt;&gt;"Nat",Q370&lt;55),"Poor &lt;55",IF(OR(G370="Randwick",G370="Flemington",G370="Caulfield",G370="Sandown Lake",G370="Sandown Hill"),"Best","ave"))))</f>
        <v>Poor &lt;55</v>
      </c>
      <c r="AC370" s="133">
        <f>IF(Q370="","",IF(AB370="Poor &lt;55",$AC$2*0.2%,IF(AND(AB370="Q",AA370&lt;&gt;"Wed"),$AC$2*0.4%,IF(AND(AB370="Q",AA370="Wed"),$AC$2*0.5%,IF(AND(AB370="Ave",U370=100),$AC$2*0.5%,IF(AND(AB370="ave",U370="",N370=1,AG370="Bush"),$AC$2*1%,IF(AND(AB370="ave",U370="",Q370&gt;100),$AC$2*1.3%,IF(AND(AB370="ave",U370=""),$AC$2*1.2%,IF(AND(AB370="Ave",U370=200),$AC$2*1%,IF(AND(AB370="Best",U370=200),$AC$2*1.5%,IF(AND(AB370="Best",U370="",K370&lt;&gt;"Pro Syd"),$AC$2*0.5%,IF(AND(AB370="Best",U370=""),$AC$2*1%,IF(AND(AB370="Best",U370=100,Table1[[#This Row],[State]]="NSW"),$AC$2*0.4%,IF(AND(AB370="Best",U370=100),$AC$2*1%,IF(Table1[[#This Row],[Adj]]="Nat OK",$AC$2*0.5%,"xxx")))))))))))))))</f>
        <v>20</v>
      </c>
      <c r="AD370" s="133">
        <f t="shared" si="76"/>
        <v>88</v>
      </c>
      <c r="AE370" s="133">
        <f t="shared" si="77"/>
        <v>68</v>
      </c>
      <c r="AF370" s="133" t="str">
        <f>VLOOKUP(Table1[[#This Row],[Track]],$F$2672:$H$2715,2,FALSE)</f>
        <v>NSW</v>
      </c>
      <c r="AG370" s="133" t="str">
        <f>VLOOKUP(Table1[[#This Row],[Track]],$F$2672:$H$2715,3,FALSE)</f>
        <v>-</v>
      </c>
      <c r="AH370" s="133" t="str">
        <f>IF(Table1[[#This Row],[Date]]&lt;$AH$2,"",IF(Table1[[#This Row],[Date]]&lt;$AH$3,"Edge","Elite Combo"))</f>
        <v/>
      </c>
      <c r="AI370" s="218">
        <f>Table1[[#This Row],[Time]]</f>
        <v>0.52083333333333337</v>
      </c>
      <c r="AJ370" s="219" t="str">
        <f>Table1[[#This Row],[Track]]</f>
        <v>Randwick</v>
      </c>
      <c r="AK370" s="216">
        <f>Table1[[#This Row],[Race ]]</f>
        <v>1</v>
      </c>
      <c r="AL370" s="219">
        <f>Table1[[#This Row],[TAB]]</f>
        <v>9</v>
      </c>
      <c r="AM370" s="219" t="str">
        <f>Table1[[#This Row],[Selection]]</f>
        <v>Eye Pea Oh</v>
      </c>
      <c r="AN370" s="220" t="str">
        <f>Table1[[#This Row],[Sources]]</f>
        <v>Pro Syd-10</v>
      </c>
      <c r="AO370" s="219">
        <f>Table1[[#This Row],[Scale Bet]]</f>
        <v>20</v>
      </c>
    </row>
    <row r="371" spans="5:41" ht="16.5" customHeight="1" x14ac:dyDescent="0.25">
      <c r="E371" s="185">
        <v>45227</v>
      </c>
      <c r="F371" s="35">
        <v>0.52083333333333337</v>
      </c>
      <c r="G371" s="36" t="s">
        <v>22</v>
      </c>
      <c r="H371" s="36">
        <v>1</v>
      </c>
      <c r="I371" s="36">
        <v>5</v>
      </c>
      <c r="J371" s="36" t="s">
        <v>1050</v>
      </c>
      <c r="K371" s="36" t="s">
        <v>60</v>
      </c>
      <c r="L371" s="165">
        <v>15</v>
      </c>
      <c r="M371" s="134">
        <f t="shared" si="65"/>
        <v>15</v>
      </c>
      <c r="N371" s="36">
        <f t="shared" si="66"/>
        <v>1</v>
      </c>
      <c r="O371" s="135" t="str">
        <f t="shared" si="67"/>
        <v>Pro Syd-15</v>
      </c>
      <c r="P371" s="186" t="str">
        <f t="shared" si="68"/>
        <v>OK</v>
      </c>
      <c r="Q371" s="187">
        <f t="shared" si="69"/>
        <v>60</v>
      </c>
      <c r="R371" s="150"/>
      <c r="S371" s="187" t="str">
        <f t="shared" si="70"/>
        <v/>
      </c>
      <c r="T371" s="136" t="str">
        <f t="shared" si="71"/>
        <v>Vindication</v>
      </c>
      <c r="U371" s="137" t="str">
        <f>IF(P371="","",IF(N371=1,"",IF(Q371="","",IF(Q371&lt;=100,100,IF(Table1[[#This Row],[Day]]="Wed",100,200)))))</f>
        <v/>
      </c>
      <c r="V371" s="137" t="str">
        <f t="shared" si="72"/>
        <v/>
      </c>
      <c r="W371" s="137" t="str">
        <f t="shared" si="73"/>
        <v/>
      </c>
      <c r="X371" s="133">
        <f>100</f>
        <v>100</v>
      </c>
      <c r="Y371" s="133" t="str">
        <f t="shared" si="74"/>
        <v/>
      </c>
      <c r="Z371" s="133">
        <f t="shared" si="75"/>
        <v>-100</v>
      </c>
      <c r="AA371" s="134" t="str">
        <f>TEXT(Table1[[#This Row],[Date]],"DDD")</f>
        <v>Sat</v>
      </c>
      <c r="AB371" s="133" t="str">
        <f>IF(OR(G371="Doomben",G371="Eagle Farm"),"Q",IF(AND(Q371&gt;1,Q371&lt;55,Table1[[#This Row],[Source]]="Nat"),"Nat OK",IF(AND(Table1[[#This Row],[Source]]&lt;&gt;"Nat",Q371&lt;55),"Poor &lt;55",IF(OR(G371="Randwick",G371="Flemington",G371="Caulfield",G371="Sandown Lake",G371="Sandown Hill"),"Best","ave"))))</f>
        <v>Best</v>
      </c>
      <c r="AC371" s="133">
        <f>IF(Q371="","",IF(AB371="Poor &lt;55",$AC$2*0.2%,IF(AND(AB371="Q",AA371&lt;&gt;"Wed"),$AC$2*0.4%,IF(AND(AB371="Q",AA371="Wed"),$AC$2*0.5%,IF(AND(AB371="Ave",U371=100),$AC$2*0.5%,IF(AND(AB371="ave",U371="",N371=1,AG371="Bush"),$AC$2*1%,IF(AND(AB371="ave",U371="",Q371&gt;100),$AC$2*1.3%,IF(AND(AB371="ave",U371=""),$AC$2*1.2%,IF(AND(AB371="Ave",U371=200),$AC$2*1%,IF(AND(AB371="Best",U371=200),$AC$2*1.5%,IF(AND(AB371="Best",U371="",K371&lt;&gt;"Pro Syd"),$AC$2*0.5%,IF(AND(AB371="Best",U371=""),$AC$2*1%,IF(AND(AB371="Best",U371=100,Table1[[#This Row],[State]]="NSW"),$AC$2*0.4%,IF(AND(AB371="Best",U371=100),$AC$2*1%,IF(Table1[[#This Row],[Adj]]="Nat OK",$AC$2*0.5%,"xxx")))))))))))))))</f>
        <v>100</v>
      </c>
      <c r="AD371" s="133" t="str">
        <f t="shared" si="76"/>
        <v/>
      </c>
      <c r="AE371" s="133">
        <f t="shared" si="77"/>
        <v>-100</v>
      </c>
      <c r="AF371" s="133" t="str">
        <f>VLOOKUP(Table1[[#This Row],[Track]],$F$2672:$H$2715,2,FALSE)</f>
        <v>NSW</v>
      </c>
      <c r="AG371" s="133" t="str">
        <f>VLOOKUP(Table1[[#This Row],[Track]],$F$2672:$H$2715,3,FALSE)</f>
        <v>-</v>
      </c>
      <c r="AH371" s="133" t="str">
        <f>IF(Table1[[#This Row],[Date]]&lt;$AH$2,"",IF(Table1[[#This Row],[Date]]&lt;$AH$3,"Edge","Elite Combo"))</f>
        <v/>
      </c>
      <c r="AI371" s="218">
        <f>Table1[[#This Row],[Time]]</f>
        <v>0.52083333333333337</v>
      </c>
      <c r="AJ371" s="219" t="str">
        <f>Table1[[#This Row],[Track]]</f>
        <v>Randwick</v>
      </c>
      <c r="AK371" s="216">
        <f>Table1[[#This Row],[Race ]]</f>
        <v>1</v>
      </c>
      <c r="AL371" s="219">
        <f>Table1[[#This Row],[TAB]]</f>
        <v>5</v>
      </c>
      <c r="AM371" s="219" t="str">
        <f>Table1[[#This Row],[Selection]]</f>
        <v>Vindication</v>
      </c>
      <c r="AN371" s="220" t="str">
        <f>Table1[[#This Row],[Sources]]</f>
        <v>Pro Syd-15</v>
      </c>
      <c r="AO371" s="219">
        <f>Table1[[#This Row],[Scale Bet]]</f>
        <v>100</v>
      </c>
    </row>
    <row r="372" spans="5:41" ht="16.5" customHeight="1" x14ac:dyDescent="0.25">
      <c r="E372" s="185">
        <v>45227</v>
      </c>
      <c r="F372" s="35">
        <v>0.52638888888888891</v>
      </c>
      <c r="G372" s="36" t="s">
        <v>217</v>
      </c>
      <c r="H372" s="36">
        <v>1</v>
      </c>
      <c r="I372" s="36">
        <v>1</v>
      </c>
      <c r="J372" s="36" t="s">
        <v>883</v>
      </c>
      <c r="K372" s="36" t="s">
        <v>13</v>
      </c>
      <c r="L372" s="165">
        <v>11</v>
      </c>
      <c r="M372" s="134">
        <f t="shared" si="65"/>
        <v>11</v>
      </c>
      <c r="N372" s="36">
        <f t="shared" si="66"/>
        <v>1</v>
      </c>
      <c r="O372" s="135" t="str">
        <f t="shared" si="67"/>
        <v>Nat-11</v>
      </c>
      <c r="P372" s="186" t="str">
        <f t="shared" si="68"/>
        <v/>
      </c>
      <c r="Q372" s="187">
        <f t="shared" si="69"/>
        <v>44</v>
      </c>
      <c r="R372" s="150">
        <v>5.5</v>
      </c>
      <c r="S372" s="187">
        <f t="shared" si="70"/>
        <v>242</v>
      </c>
      <c r="T372" s="136" t="str">
        <f t="shared" si="71"/>
        <v>Bitcoin Baby</v>
      </c>
      <c r="U372" s="137" t="str">
        <f>IF(P372="","",IF(N372=1,"",IF(Q372="","",IF(Q372&lt;=100,100,IF(Table1[[#This Row],[Day]]="Wed",100,200)))))</f>
        <v/>
      </c>
      <c r="V372" s="137" t="str">
        <f t="shared" si="72"/>
        <v/>
      </c>
      <c r="W372" s="137" t="str">
        <f t="shared" si="73"/>
        <v/>
      </c>
      <c r="X372" s="133">
        <f>100</f>
        <v>100</v>
      </c>
      <c r="Y372" s="133">
        <f t="shared" si="74"/>
        <v>550</v>
      </c>
      <c r="Z372" s="133">
        <f t="shared" si="75"/>
        <v>450</v>
      </c>
      <c r="AA372" s="134" t="str">
        <f>TEXT(Table1[[#This Row],[Date]],"DDD")</f>
        <v>Sat</v>
      </c>
      <c r="AB372" s="133" t="str">
        <f>IF(OR(G372="Doomben",G372="Eagle Farm"),"Q",IF(AND(Q372&gt;1,Q372&lt;55,Table1[[#This Row],[Source]]="Nat"),"Nat OK",IF(AND(Table1[[#This Row],[Source]]&lt;&gt;"Nat",Q372&lt;55),"Poor &lt;55",IF(OR(G372="Randwick",G372="Flemington",G372="Caulfield",G372="Sandown Lake",G372="Sandown Hill"),"Best","ave"))))</f>
        <v>Q</v>
      </c>
      <c r="AC372" s="133">
        <f>IF(Q372="","",IF(AB372="Poor &lt;55",$AC$2*0.2%,IF(AND(AB372="Q",AA372&lt;&gt;"Wed"),$AC$2*0.4%,IF(AND(AB372="Q",AA372="Wed"),$AC$2*0.5%,IF(AND(AB372="Ave",U372=100),$AC$2*0.5%,IF(AND(AB372="ave",U372="",N372=1,AG372="Bush"),$AC$2*1%,IF(AND(AB372="ave",U372="",Q372&gt;100),$AC$2*1.3%,IF(AND(AB372="ave",U372=""),$AC$2*1.2%,IF(AND(AB372="Ave",U372=200),$AC$2*1%,IF(AND(AB372="Best",U372=200),$AC$2*1.5%,IF(AND(AB372="Best",U372="",K372&lt;&gt;"Pro Syd"),$AC$2*0.5%,IF(AND(AB372="Best",U372=""),$AC$2*1%,IF(AND(AB372="Best",U372=100,Table1[[#This Row],[State]]="NSW"),$AC$2*0.4%,IF(AND(AB372="Best",U372=100),$AC$2*1%,IF(Table1[[#This Row],[Adj]]="Nat OK",$AC$2*0.5%,"xxx")))))))))))))))</f>
        <v>40</v>
      </c>
      <c r="AD372" s="133">
        <f t="shared" si="76"/>
        <v>220</v>
      </c>
      <c r="AE372" s="133">
        <f t="shared" si="77"/>
        <v>180</v>
      </c>
      <c r="AF372" s="133" t="str">
        <f>VLOOKUP(Table1[[#This Row],[Track]],$F$2672:$H$2715,2,FALSE)</f>
        <v>Qld</v>
      </c>
      <c r="AG372" s="133" t="str">
        <f>VLOOKUP(Table1[[#This Row],[Track]],$F$2672:$H$2715,3,FALSE)</f>
        <v>-</v>
      </c>
      <c r="AH372" s="133" t="str">
        <f>IF(Table1[[#This Row],[Date]]&lt;$AH$2,"",IF(Table1[[#This Row],[Date]]&lt;$AH$3,"Edge","Elite Combo"))</f>
        <v/>
      </c>
      <c r="AI372" s="218">
        <f>Table1[[#This Row],[Time]]</f>
        <v>0.52638888888888891</v>
      </c>
      <c r="AJ372" s="219" t="str">
        <f>Table1[[#This Row],[Track]]</f>
        <v>Doomben</v>
      </c>
      <c r="AK372" s="216">
        <f>Table1[[#This Row],[Race ]]</f>
        <v>1</v>
      </c>
      <c r="AL372" s="219">
        <f>Table1[[#This Row],[TAB]]</f>
        <v>1</v>
      </c>
      <c r="AM372" s="219" t="str">
        <f>Table1[[#This Row],[Selection]]</f>
        <v>Bitcoin Baby</v>
      </c>
      <c r="AN372" s="220" t="str">
        <f>Table1[[#This Row],[Sources]]</f>
        <v>Nat-11</v>
      </c>
      <c r="AO372" s="219">
        <f>Table1[[#This Row],[Scale Bet]]</f>
        <v>40</v>
      </c>
    </row>
    <row r="373" spans="5:41" ht="16.5" customHeight="1" x14ac:dyDescent="0.25">
      <c r="E373" s="185">
        <v>45227</v>
      </c>
      <c r="F373" s="35">
        <v>0.54513888888888895</v>
      </c>
      <c r="G373" s="36" t="s">
        <v>22</v>
      </c>
      <c r="H373" s="36">
        <v>2</v>
      </c>
      <c r="I373" s="36">
        <v>10</v>
      </c>
      <c r="J373" s="36" t="s">
        <v>646</v>
      </c>
      <c r="K373" s="36" t="s">
        <v>1</v>
      </c>
      <c r="L373" s="165">
        <v>11.000000000000002</v>
      </c>
      <c r="M373" s="134">
        <f t="shared" si="65"/>
        <v>24</v>
      </c>
      <c r="N373" s="36">
        <f t="shared" si="66"/>
        <v>2</v>
      </c>
      <c r="O373" s="135" t="str">
        <f t="shared" si="67"/>
        <v>E4-11/Nat-13</v>
      </c>
      <c r="P373" s="186" t="str">
        <f t="shared" si="68"/>
        <v>OK</v>
      </c>
      <c r="Q373" s="187">
        <f t="shared" si="69"/>
        <v>96</v>
      </c>
      <c r="R373" s="150"/>
      <c r="S373" s="187" t="str">
        <f t="shared" si="70"/>
        <v/>
      </c>
      <c r="T373" s="136" t="str">
        <f t="shared" si="71"/>
        <v>Kimberley Secrets</v>
      </c>
      <c r="U373" s="137">
        <f>IF(P373="","",IF(N373=1,"",IF(Q373="","",IF(Q373&lt;=100,100,IF(Table1[[#This Row],[Day]]="Wed",100,200)))))</f>
        <v>100</v>
      </c>
      <c r="V373" s="137" t="str">
        <f t="shared" si="72"/>
        <v/>
      </c>
      <c r="W373" s="137">
        <f t="shared" si="73"/>
        <v>-100</v>
      </c>
      <c r="X373" s="133">
        <f>100</f>
        <v>100</v>
      </c>
      <c r="Y373" s="133" t="str">
        <f t="shared" si="74"/>
        <v/>
      </c>
      <c r="Z373" s="133">
        <f t="shared" si="75"/>
        <v>-100</v>
      </c>
      <c r="AA373" s="134" t="str">
        <f>TEXT(Table1[[#This Row],[Date]],"DDD")</f>
        <v>Sat</v>
      </c>
      <c r="AB373" s="133" t="str">
        <f>IF(OR(G373="Doomben",G373="Eagle Farm"),"Q",IF(AND(Q373&gt;1,Q373&lt;55,Table1[[#This Row],[Source]]="Nat"),"Nat OK",IF(AND(Table1[[#This Row],[Source]]&lt;&gt;"Nat",Q373&lt;55),"Poor &lt;55",IF(OR(G373="Randwick",G373="Flemington",G373="Caulfield",G373="Sandown Lake",G373="Sandown Hill"),"Best","ave"))))</f>
        <v>Best</v>
      </c>
      <c r="AC373" s="133">
        <f>IF(Q373="","",IF(AB373="Poor &lt;55",$AC$2*0.2%,IF(AND(AB373="Q",AA373&lt;&gt;"Wed"),$AC$2*0.4%,IF(AND(AB373="Q",AA373="Wed"),$AC$2*0.5%,IF(AND(AB373="Ave",U373=100),$AC$2*0.5%,IF(AND(AB373="ave",U373="",N373=1,AG373="Bush"),$AC$2*1%,IF(AND(AB373="ave",U373="",Q373&gt;100),$AC$2*1.3%,IF(AND(AB373="ave",U373=""),$AC$2*1.2%,IF(AND(AB373="Ave",U373=200),$AC$2*1%,IF(AND(AB373="Best",U373=200),$AC$2*1.5%,IF(AND(AB373="Best",U373="",K373&lt;&gt;"Pro Syd"),$AC$2*0.5%,IF(AND(AB373="Best",U373=""),$AC$2*1%,IF(AND(AB373="Best",U373=100,Table1[[#This Row],[State]]="NSW"),$AC$2*0.4%,IF(AND(AB373="Best",U373=100),$AC$2*1%,IF(Table1[[#This Row],[Adj]]="Nat OK",$AC$2*0.5%,"xxx")))))))))))))))</f>
        <v>40</v>
      </c>
      <c r="AD373" s="133" t="str">
        <f t="shared" si="76"/>
        <v/>
      </c>
      <c r="AE373" s="133">
        <f t="shared" si="77"/>
        <v>-40</v>
      </c>
      <c r="AF373" s="133" t="str">
        <f>VLOOKUP(Table1[[#This Row],[Track]],$F$2672:$H$2715,2,FALSE)</f>
        <v>NSW</v>
      </c>
      <c r="AG373" s="133" t="str">
        <f>VLOOKUP(Table1[[#This Row],[Track]],$F$2672:$H$2715,3,FALSE)</f>
        <v>-</v>
      </c>
      <c r="AH373" s="133" t="str">
        <f>IF(Table1[[#This Row],[Date]]&lt;$AH$2,"",IF(Table1[[#This Row],[Date]]&lt;$AH$3,"Edge","Elite Combo"))</f>
        <v/>
      </c>
      <c r="AI373" s="218">
        <f>Table1[[#This Row],[Time]]</f>
        <v>0.54513888888888895</v>
      </c>
      <c r="AJ373" s="219" t="str">
        <f>Table1[[#This Row],[Track]]</f>
        <v>Randwick</v>
      </c>
      <c r="AK373" s="216">
        <f>Table1[[#This Row],[Race ]]</f>
        <v>2</v>
      </c>
      <c r="AL373" s="219">
        <f>Table1[[#This Row],[TAB]]</f>
        <v>10</v>
      </c>
      <c r="AM373" s="219" t="str">
        <f>Table1[[#This Row],[Selection]]</f>
        <v>Kimberley Secrets</v>
      </c>
      <c r="AN373" s="220" t="str">
        <f>Table1[[#This Row],[Sources]]</f>
        <v>E4-11/Nat-13</v>
      </c>
      <c r="AO373" s="219">
        <f>Table1[[#This Row],[Scale Bet]]</f>
        <v>40</v>
      </c>
    </row>
    <row r="374" spans="5:41" ht="16.5" customHeight="1" x14ac:dyDescent="0.25">
      <c r="E374" s="185">
        <v>45227</v>
      </c>
      <c r="F374" s="35">
        <v>0.54513888888888895</v>
      </c>
      <c r="G374" s="36" t="s">
        <v>22</v>
      </c>
      <c r="H374" s="36">
        <v>2</v>
      </c>
      <c r="I374" s="36">
        <v>10</v>
      </c>
      <c r="J374" s="36" t="s">
        <v>646</v>
      </c>
      <c r="K374" s="36" t="s">
        <v>13</v>
      </c>
      <c r="L374" s="165">
        <v>13</v>
      </c>
      <c r="M374" s="134" t="str">
        <f t="shared" si="65"/>
        <v/>
      </c>
      <c r="N374" s="36" t="str">
        <f t="shared" si="66"/>
        <v/>
      </c>
      <c r="O374" s="135" t="str">
        <f t="shared" si="67"/>
        <v/>
      </c>
      <c r="P374" s="186" t="str">
        <f t="shared" si="68"/>
        <v>OK</v>
      </c>
      <c r="Q374" s="187" t="str">
        <f t="shared" si="69"/>
        <v/>
      </c>
      <c r="R374" s="150"/>
      <c r="S374" s="187" t="str">
        <f t="shared" si="70"/>
        <v/>
      </c>
      <c r="T374" s="136" t="str">
        <f t="shared" si="71"/>
        <v>Kimberley Secrets</v>
      </c>
      <c r="U374" s="137" t="str">
        <f>IF(P374="","",IF(N374=1,"",IF(Q374="","",IF(Q374&lt;=100,100,IF(Table1[[#This Row],[Day]]="Wed",100,200)))))</f>
        <v/>
      </c>
      <c r="V374" s="137" t="str">
        <f t="shared" si="72"/>
        <v/>
      </c>
      <c r="W374" s="137" t="str">
        <f t="shared" si="73"/>
        <v/>
      </c>
      <c r="X374" s="133">
        <f>100</f>
        <v>100</v>
      </c>
      <c r="Y374" s="133" t="str">
        <f t="shared" si="74"/>
        <v/>
      </c>
      <c r="Z374" s="133">
        <f t="shared" si="75"/>
        <v>-100</v>
      </c>
      <c r="AA374" s="134" t="str">
        <f>TEXT(Table1[[#This Row],[Date]],"DDD")</f>
        <v>Sat</v>
      </c>
      <c r="AB374" s="133" t="str">
        <f>IF(OR(G374="Doomben",G374="Eagle Farm"),"Q",IF(AND(Q374&gt;1,Q374&lt;55,Table1[[#This Row],[Source]]="Nat"),"Nat OK",IF(AND(Table1[[#This Row],[Source]]&lt;&gt;"Nat",Q374&lt;55),"Poor &lt;55",IF(OR(G374="Randwick",G374="Flemington",G374="Caulfield",G374="Sandown Lake",G374="Sandown Hill"),"Best","ave"))))</f>
        <v>Best</v>
      </c>
      <c r="AC374" s="133" t="str">
        <f>IF(Q374="","",IF(AB374="Poor &lt;55",$AC$2*0.2%,IF(AND(AB374="Q",AA374&lt;&gt;"Wed"),$AC$2*0.4%,IF(AND(AB374="Q",AA374="Wed"),$AC$2*0.5%,IF(AND(AB374="Ave",U374=100),$AC$2*0.5%,IF(AND(AB374="ave",U374="",N374=1,AG374="Bush"),$AC$2*1%,IF(AND(AB374="ave",U374="",Q374&gt;100),$AC$2*1.3%,IF(AND(AB374="ave",U374=""),$AC$2*1.2%,IF(AND(AB374="Ave",U374=200),$AC$2*1%,IF(AND(AB374="Best",U374=200),$AC$2*1.5%,IF(AND(AB374="Best",U374="",K374&lt;&gt;"Pro Syd"),$AC$2*0.5%,IF(AND(AB374="Best",U374=""),$AC$2*1%,IF(AND(AB374="Best",U374=100,Table1[[#This Row],[State]]="NSW"),$AC$2*0.4%,IF(AND(AB374="Best",U374=100),$AC$2*1%,IF(Table1[[#This Row],[Adj]]="Nat OK",$AC$2*0.5%,"xxx")))))))))))))))</f>
        <v/>
      </c>
      <c r="AD374" s="133" t="str">
        <f t="shared" si="76"/>
        <v/>
      </c>
      <c r="AE374" s="133" t="str">
        <f t="shared" si="77"/>
        <v/>
      </c>
      <c r="AF374" s="133" t="str">
        <f>VLOOKUP(Table1[[#This Row],[Track]],$F$2672:$H$2715,2,FALSE)</f>
        <v>NSW</v>
      </c>
      <c r="AG374" s="133" t="str">
        <f>VLOOKUP(Table1[[#This Row],[Track]],$F$2672:$H$2715,3,FALSE)</f>
        <v>-</v>
      </c>
      <c r="AH374" s="133" t="str">
        <f>IF(Table1[[#This Row],[Date]]&lt;$AH$2,"",IF(Table1[[#This Row],[Date]]&lt;$AH$3,"Edge","Elite Combo"))</f>
        <v/>
      </c>
      <c r="AI374" s="218">
        <f>Table1[[#This Row],[Time]]</f>
        <v>0.54513888888888895</v>
      </c>
      <c r="AJ374" s="219" t="str">
        <f>Table1[[#This Row],[Track]]</f>
        <v>Randwick</v>
      </c>
      <c r="AK374" s="216">
        <f>Table1[[#This Row],[Race ]]</f>
        <v>2</v>
      </c>
      <c r="AL374" s="219">
        <f>Table1[[#This Row],[TAB]]</f>
        <v>10</v>
      </c>
      <c r="AM374" s="219" t="str">
        <f>Table1[[#This Row],[Selection]]</f>
        <v>Kimberley Secrets</v>
      </c>
      <c r="AN374" s="220" t="str">
        <f>Table1[[#This Row],[Sources]]</f>
        <v/>
      </c>
      <c r="AO374" s="219" t="str">
        <f>Table1[[#This Row],[Scale Bet]]</f>
        <v/>
      </c>
    </row>
    <row r="375" spans="5:41" ht="16.5" customHeight="1" x14ac:dyDescent="0.25">
      <c r="E375" s="185">
        <v>45227</v>
      </c>
      <c r="F375" s="35">
        <v>0.54513888888888895</v>
      </c>
      <c r="G375" s="36" t="s">
        <v>22</v>
      </c>
      <c r="H375" s="36">
        <v>2</v>
      </c>
      <c r="I375" s="36">
        <v>4</v>
      </c>
      <c r="J375" s="36" t="s">
        <v>351</v>
      </c>
      <c r="K375" s="36" t="s">
        <v>60</v>
      </c>
      <c r="L375" s="165">
        <v>15</v>
      </c>
      <c r="M375" s="134">
        <f t="shared" si="65"/>
        <v>15</v>
      </c>
      <c r="N375" s="36">
        <f t="shared" si="66"/>
        <v>1</v>
      </c>
      <c r="O375" s="135" t="str">
        <f t="shared" si="67"/>
        <v>Pro Syd-15</v>
      </c>
      <c r="P375" s="186" t="str">
        <f t="shared" si="68"/>
        <v>OK</v>
      </c>
      <c r="Q375" s="187">
        <f t="shared" si="69"/>
        <v>60</v>
      </c>
      <c r="R375" s="150"/>
      <c r="S375" s="187" t="str">
        <f t="shared" si="70"/>
        <v/>
      </c>
      <c r="T375" s="136" t="str">
        <f t="shared" si="71"/>
        <v>Pioneer River</v>
      </c>
      <c r="U375" s="137" t="str">
        <f>IF(P375="","",IF(N375=1,"",IF(Q375="","",IF(Q375&lt;=100,100,IF(Table1[[#This Row],[Day]]="Wed",100,200)))))</f>
        <v/>
      </c>
      <c r="V375" s="137" t="str">
        <f t="shared" si="72"/>
        <v/>
      </c>
      <c r="W375" s="137" t="str">
        <f t="shared" si="73"/>
        <v/>
      </c>
      <c r="X375" s="133">
        <f>100</f>
        <v>100</v>
      </c>
      <c r="Y375" s="133" t="str">
        <f t="shared" si="74"/>
        <v/>
      </c>
      <c r="Z375" s="133">
        <f t="shared" si="75"/>
        <v>-100</v>
      </c>
      <c r="AA375" s="134" t="str">
        <f>TEXT(Table1[[#This Row],[Date]],"DDD")</f>
        <v>Sat</v>
      </c>
      <c r="AB375" s="133" t="str">
        <f>IF(OR(G375="Doomben",G375="Eagle Farm"),"Q",IF(AND(Q375&gt;1,Q375&lt;55,Table1[[#This Row],[Source]]="Nat"),"Nat OK",IF(AND(Table1[[#This Row],[Source]]&lt;&gt;"Nat",Q375&lt;55),"Poor &lt;55",IF(OR(G375="Randwick",G375="Flemington",G375="Caulfield",G375="Sandown Lake",G375="Sandown Hill"),"Best","ave"))))</f>
        <v>Best</v>
      </c>
      <c r="AC375" s="133">
        <f>IF(Q375="","",IF(AB375="Poor &lt;55",$AC$2*0.2%,IF(AND(AB375="Q",AA375&lt;&gt;"Wed"),$AC$2*0.4%,IF(AND(AB375="Q",AA375="Wed"),$AC$2*0.5%,IF(AND(AB375="Ave",U375=100),$AC$2*0.5%,IF(AND(AB375="ave",U375="",N375=1,AG375="Bush"),$AC$2*1%,IF(AND(AB375="ave",U375="",Q375&gt;100),$AC$2*1.3%,IF(AND(AB375="ave",U375=""),$AC$2*1.2%,IF(AND(AB375="Ave",U375=200),$AC$2*1%,IF(AND(AB375="Best",U375=200),$AC$2*1.5%,IF(AND(AB375="Best",U375="",K375&lt;&gt;"Pro Syd"),$AC$2*0.5%,IF(AND(AB375="Best",U375=""),$AC$2*1%,IF(AND(AB375="Best",U375=100,Table1[[#This Row],[State]]="NSW"),$AC$2*0.4%,IF(AND(AB375="Best",U375=100),$AC$2*1%,IF(Table1[[#This Row],[Adj]]="Nat OK",$AC$2*0.5%,"xxx")))))))))))))))</f>
        <v>100</v>
      </c>
      <c r="AD375" s="133" t="str">
        <f t="shared" si="76"/>
        <v/>
      </c>
      <c r="AE375" s="133">
        <f t="shared" si="77"/>
        <v>-100</v>
      </c>
      <c r="AF375" s="133" t="str">
        <f>VLOOKUP(Table1[[#This Row],[Track]],$F$2672:$H$2715,2,FALSE)</f>
        <v>NSW</v>
      </c>
      <c r="AG375" s="133" t="str">
        <f>VLOOKUP(Table1[[#This Row],[Track]],$F$2672:$H$2715,3,FALSE)</f>
        <v>-</v>
      </c>
      <c r="AH375" s="133" t="str">
        <f>IF(Table1[[#This Row],[Date]]&lt;$AH$2,"",IF(Table1[[#This Row],[Date]]&lt;$AH$3,"Edge","Elite Combo"))</f>
        <v/>
      </c>
      <c r="AI375" s="218">
        <f>Table1[[#This Row],[Time]]</f>
        <v>0.54513888888888895</v>
      </c>
      <c r="AJ375" s="219" t="str">
        <f>Table1[[#This Row],[Track]]</f>
        <v>Randwick</v>
      </c>
      <c r="AK375" s="216">
        <f>Table1[[#This Row],[Race ]]</f>
        <v>2</v>
      </c>
      <c r="AL375" s="219">
        <f>Table1[[#This Row],[TAB]]</f>
        <v>4</v>
      </c>
      <c r="AM375" s="219" t="str">
        <f>Table1[[#This Row],[Selection]]</f>
        <v>Pioneer River</v>
      </c>
      <c r="AN375" s="220" t="str">
        <f>Table1[[#This Row],[Sources]]</f>
        <v>Pro Syd-15</v>
      </c>
      <c r="AO375" s="219">
        <f>Table1[[#This Row],[Scale Bet]]</f>
        <v>100</v>
      </c>
    </row>
    <row r="376" spans="5:41" ht="16.5" customHeight="1" x14ac:dyDescent="0.25">
      <c r="E376" s="185">
        <v>45227</v>
      </c>
      <c r="F376" s="35">
        <v>0.55069444444444449</v>
      </c>
      <c r="G376" s="36" t="s">
        <v>217</v>
      </c>
      <c r="H376" s="36">
        <v>2</v>
      </c>
      <c r="I376" s="36">
        <v>12</v>
      </c>
      <c r="J376" s="36" t="s">
        <v>884</v>
      </c>
      <c r="K376" s="36" t="s">
        <v>13</v>
      </c>
      <c r="L376" s="165">
        <v>11</v>
      </c>
      <c r="M376" s="134">
        <f t="shared" si="65"/>
        <v>11</v>
      </c>
      <c r="N376" s="36">
        <f t="shared" si="66"/>
        <v>1</v>
      </c>
      <c r="O376" s="135" t="str">
        <f t="shared" si="67"/>
        <v>Nat-11</v>
      </c>
      <c r="P376" s="186" t="str">
        <f t="shared" si="68"/>
        <v/>
      </c>
      <c r="Q376" s="187">
        <f t="shared" si="69"/>
        <v>44</v>
      </c>
      <c r="R376" s="150"/>
      <c r="S376" s="187" t="str">
        <f t="shared" si="70"/>
        <v/>
      </c>
      <c r="T376" s="136" t="str">
        <f t="shared" si="71"/>
        <v>Satay Chicken</v>
      </c>
      <c r="U376" s="137" t="str">
        <f>IF(P376="","",IF(N376=1,"",IF(Q376="","",IF(Q376&lt;=100,100,IF(Table1[[#This Row],[Day]]="Wed",100,200)))))</f>
        <v/>
      </c>
      <c r="V376" s="137" t="str">
        <f t="shared" si="72"/>
        <v/>
      </c>
      <c r="W376" s="137" t="str">
        <f t="shared" si="73"/>
        <v/>
      </c>
      <c r="X376" s="133">
        <f>100</f>
        <v>100</v>
      </c>
      <c r="Y376" s="133" t="str">
        <f t="shared" si="74"/>
        <v/>
      </c>
      <c r="Z376" s="133">
        <f t="shared" si="75"/>
        <v>-100</v>
      </c>
      <c r="AA376" s="134" t="str">
        <f>TEXT(Table1[[#This Row],[Date]],"DDD")</f>
        <v>Sat</v>
      </c>
      <c r="AB376" s="133" t="str">
        <f>IF(OR(G376="Doomben",G376="Eagle Farm"),"Q",IF(AND(Q376&gt;1,Q376&lt;55,Table1[[#This Row],[Source]]="Nat"),"Nat OK",IF(AND(Table1[[#This Row],[Source]]&lt;&gt;"Nat",Q376&lt;55),"Poor &lt;55",IF(OR(G376="Randwick",G376="Flemington",G376="Caulfield",G376="Sandown Lake",G376="Sandown Hill"),"Best","ave"))))</f>
        <v>Q</v>
      </c>
      <c r="AC376" s="133">
        <f>IF(Q376="","",IF(AB376="Poor &lt;55",$AC$2*0.2%,IF(AND(AB376="Q",AA376&lt;&gt;"Wed"),$AC$2*0.4%,IF(AND(AB376="Q",AA376="Wed"),$AC$2*0.5%,IF(AND(AB376="Ave",U376=100),$AC$2*0.5%,IF(AND(AB376="ave",U376="",N376=1,AG376="Bush"),$AC$2*1%,IF(AND(AB376="ave",U376="",Q376&gt;100),$AC$2*1.3%,IF(AND(AB376="ave",U376=""),$AC$2*1.2%,IF(AND(AB376="Ave",U376=200),$AC$2*1%,IF(AND(AB376="Best",U376=200),$AC$2*1.5%,IF(AND(AB376="Best",U376="",K376&lt;&gt;"Pro Syd"),$AC$2*0.5%,IF(AND(AB376="Best",U376=""),$AC$2*1%,IF(AND(AB376="Best",U376=100,Table1[[#This Row],[State]]="NSW"),$AC$2*0.4%,IF(AND(AB376="Best",U376=100),$AC$2*1%,IF(Table1[[#This Row],[Adj]]="Nat OK",$AC$2*0.5%,"xxx")))))))))))))))</f>
        <v>40</v>
      </c>
      <c r="AD376" s="133" t="str">
        <f t="shared" si="76"/>
        <v/>
      </c>
      <c r="AE376" s="133">
        <f t="shared" si="77"/>
        <v>-40</v>
      </c>
      <c r="AF376" s="133" t="str">
        <f>VLOOKUP(Table1[[#This Row],[Track]],$F$2672:$H$2715,2,FALSE)</f>
        <v>Qld</v>
      </c>
      <c r="AG376" s="133" t="str">
        <f>VLOOKUP(Table1[[#This Row],[Track]],$F$2672:$H$2715,3,FALSE)</f>
        <v>-</v>
      </c>
      <c r="AH376" s="133" t="str">
        <f>IF(Table1[[#This Row],[Date]]&lt;$AH$2,"",IF(Table1[[#This Row],[Date]]&lt;$AH$3,"Edge","Elite Combo"))</f>
        <v/>
      </c>
      <c r="AI376" s="218">
        <f>Table1[[#This Row],[Time]]</f>
        <v>0.55069444444444449</v>
      </c>
      <c r="AJ376" s="219" t="str">
        <f>Table1[[#This Row],[Track]]</f>
        <v>Doomben</v>
      </c>
      <c r="AK376" s="216">
        <f>Table1[[#This Row],[Race ]]</f>
        <v>2</v>
      </c>
      <c r="AL376" s="219">
        <f>Table1[[#This Row],[TAB]]</f>
        <v>12</v>
      </c>
      <c r="AM376" s="219" t="str">
        <f>Table1[[#This Row],[Selection]]</f>
        <v>Satay Chicken</v>
      </c>
      <c r="AN376" s="220" t="str">
        <f>Table1[[#This Row],[Sources]]</f>
        <v>Nat-11</v>
      </c>
      <c r="AO376" s="219">
        <f>Table1[[#This Row],[Scale Bet]]</f>
        <v>40</v>
      </c>
    </row>
    <row r="377" spans="5:41" ht="16.5" customHeight="1" x14ac:dyDescent="0.25">
      <c r="E377" s="185">
        <v>45227</v>
      </c>
      <c r="F377" s="35">
        <v>0.55555555555555558</v>
      </c>
      <c r="G377" s="36" t="s">
        <v>100</v>
      </c>
      <c r="H377" s="36">
        <v>3</v>
      </c>
      <c r="I377" s="36">
        <v>4</v>
      </c>
      <c r="J377" s="36" t="s">
        <v>679</v>
      </c>
      <c r="K377" s="36" t="s">
        <v>13</v>
      </c>
      <c r="L377" s="165">
        <v>13</v>
      </c>
      <c r="M377" s="134">
        <f t="shared" si="65"/>
        <v>13</v>
      </c>
      <c r="N377" s="36">
        <f t="shared" si="66"/>
        <v>1</v>
      </c>
      <c r="O377" s="135" t="str">
        <f t="shared" si="67"/>
        <v>Nat-13</v>
      </c>
      <c r="P377" s="186" t="str">
        <f t="shared" si="68"/>
        <v>OK</v>
      </c>
      <c r="Q377" s="187">
        <f t="shared" si="69"/>
        <v>52</v>
      </c>
      <c r="R377" s="150"/>
      <c r="S377" s="187" t="str">
        <f t="shared" si="70"/>
        <v/>
      </c>
      <c r="T377" s="136" t="str">
        <f t="shared" si="71"/>
        <v>En Francais</v>
      </c>
      <c r="U377" s="137" t="str">
        <f>IF(P377="","",IF(N377=1,"",IF(Q377="","",IF(Q377&lt;=100,100,IF(Table1[[#This Row],[Day]]="Wed",100,200)))))</f>
        <v/>
      </c>
      <c r="V377" s="137" t="str">
        <f t="shared" si="72"/>
        <v/>
      </c>
      <c r="W377" s="137" t="str">
        <f t="shared" si="73"/>
        <v/>
      </c>
      <c r="X377" s="133">
        <f>100</f>
        <v>100</v>
      </c>
      <c r="Y377" s="133" t="str">
        <f t="shared" si="74"/>
        <v/>
      </c>
      <c r="Z377" s="133">
        <f t="shared" si="75"/>
        <v>-100</v>
      </c>
      <c r="AA377" s="134" t="str">
        <f>TEXT(Table1[[#This Row],[Date]],"DDD")</f>
        <v>Sat</v>
      </c>
      <c r="AB377" s="133" t="str">
        <f>IF(OR(G377="Doomben",G377="Eagle Farm"),"Q",IF(AND(Q377&gt;1,Q377&lt;55,Table1[[#This Row],[Source]]="Nat"),"Nat OK",IF(AND(Table1[[#This Row],[Source]]&lt;&gt;"Nat",Q377&lt;55),"Poor &lt;55",IF(OR(G377="Randwick",G377="Flemington",G377="Caulfield",G377="Sandown Lake",G377="Sandown Hill"),"Best","ave"))))</f>
        <v>Nat OK</v>
      </c>
      <c r="AC377" s="133">
        <f>IF(Q377="","",IF(AB377="Poor &lt;55",$AC$2*0.2%,IF(AND(AB377="Q",AA377&lt;&gt;"Wed"),$AC$2*0.4%,IF(AND(AB377="Q",AA377="Wed"),$AC$2*0.5%,IF(AND(AB377="Ave",U377=100),$AC$2*0.5%,IF(AND(AB377="ave",U377="",N377=1,AG377="Bush"),$AC$2*1%,IF(AND(AB377="ave",U377="",Q377&gt;100),$AC$2*1.3%,IF(AND(AB377="ave",U377=""),$AC$2*1.2%,IF(AND(AB377="Ave",U377=200),$AC$2*1%,IF(AND(AB377="Best",U377=200),$AC$2*1.5%,IF(AND(AB377="Best",U377="",K377&lt;&gt;"Pro Syd"),$AC$2*0.5%,IF(AND(AB377="Best",U377=""),$AC$2*1%,IF(AND(AB377="Best",U377=100,Table1[[#This Row],[State]]="NSW"),$AC$2*0.4%,IF(AND(AB377="Best",U377=100),$AC$2*1%,IF(Table1[[#This Row],[Adj]]="Nat OK",$AC$2*0.5%,"xxx")))))))))))))))</f>
        <v>50</v>
      </c>
      <c r="AD377" s="133" t="str">
        <f t="shared" si="76"/>
        <v/>
      </c>
      <c r="AE377" s="133">
        <f t="shared" si="77"/>
        <v>-50</v>
      </c>
      <c r="AF377" s="133" t="str">
        <f>VLOOKUP(Table1[[#This Row],[Track]],$F$2672:$H$2715,2,FALSE)</f>
        <v>Vic</v>
      </c>
      <c r="AG377" s="133" t="str">
        <f>VLOOKUP(Table1[[#This Row],[Track]],$F$2672:$H$2715,3,FALSE)</f>
        <v>-</v>
      </c>
      <c r="AH377" s="133" t="str">
        <f>IF(Table1[[#This Row],[Date]]&lt;$AH$2,"",IF(Table1[[#This Row],[Date]]&lt;$AH$3,"Edge","Elite Combo"))</f>
        <v/>
      </c>
      <c r="AI377" s="218">
        <f>Table1[[#This Row],[Time]]</f>
        <v>0.55555555555555558</v>
      </c>
      <c r="AJ377" s="219" t="str">
        <f>Table1[[#This Row],[Track]]</f>
        <v>Moonee Valley</v>
      </c>
      <c r="AK377" s="216">
        <f>Table1[[#This Row],[Race ]]</f>
        <v>3</v>
      </c>
      <c r="AL377" s="219">
        <f>Table1[[#This Row],[TAB]]</f>
        <v>4</v>
      </c>
      <c r="AM377" s="219" t="str">
        <f>Table1[[#This Row],[Selection]]</f>
        <v>En Francais</v>
      </c>
      <c r="AN377" s="220" t="str">
        <f>Table1[[#This Row],[Sources]]</f>
        <v>Nat-13</v>
      </c>
      <c r="AO377" s="219">
        <f>Table1[[#This Row],[Scale Bet]]</f>
        <v>50</v>
      </c>
    </row>
    <row r="378" spans="5:41" ht="16.5" customHeight="1" x14ac:dyDescent="0.25">
      <c r="E378" s="185">
        <v>45227</v>
      </c>
      <c r="F378" s="35">
        <v>0.55555555555555558</v>
      </c>
      <c r="G378" s="36" t="s">
        <v>100</v>
      </c>
      <c r="H378" s="36">
        <v>3</v>
      </c>
      <c r="I378" s="36">
        <v>3</v>
      </c>
      <c r="J378" s="36" t="s">
        <v>737</v>
      </c>
      <c r="K378" s="36" t="s">
        <v>40</v>
      </c>
      <c r="L378" s="165">
        <v>12</v>
      </c>
      <c r="M378" s="134">
        <f t="shared" si="65"/>
        <v>22</v>
      </c>
      <c r="N378" s="36">
        <f t="shared" si="66"/>
        <v>2</v>
      </c>
      <c r="O378" s="135" t="str">
        <f t="shared" si="67"/>
        <v>Edge-12/Pro Mel-10</v>
      </c>
      <c r="P378" s="186" t="str">
        <f t="shared" si="68"/>
        <v>OK</v>
      </c>
      <c r="Q378" s="187">
        <f t="shared" si="69"/>
        <v>88</v>
      </c>
      <c r="R378" s="150"/>
      <c r="S378" s="187" t="str">
        <f t="shared" si="70"/>
        <v/>
      </c>
      <c r="T378" s="136" t="str">
        <f t="shared" si="71"/>
        <v>Osmose</v>
      </c>
      <c r="U378" s="137">
        <f>IF(P378="","",IF(N378=1,"",IF(Q378="","",IF(Q378&lt;=100,100,IF(Table1[[#This Row],[Day]]="Wed",100,200)))))</f>
        <v>100</v>
      </c>
      <c r="V378" s="137" t="str">
        <f t="shared" si="72"/>
        <v/>
      </c>
      <c r="W378" s="137">
        <f t="shared" si="73"/>
        <v>-100</v>
      </c>
      <c r="X378" s="133">
        <f>100</f>
        <v>100</v>
      </c>
      <c r="Y378" s="133" t="str">
        <f t="shared" si="74"/>
        <v/>
      </c>
      <c r="Z378" s="133">
        <f t="shared" si="75"/>
        <v>-100</v>
      </c>
      <c r="AA378" s="134" t="str">
        <f>TEXT(Table1[[#This Row],[Date]],"DDD")</f>
        <v>Sat</v>
      </c>
      <c r="AB378" s="133" t="str">
        <f>IF(OR(G378="Doomben",G378="Eagle Farm"),"Q",IF(AND(Q378&gt;1,Q378&lt;55,Table1[[#This Row],[Source]]="Nat"),"Nat OK",IF(AND(Table1[[#This Row],[Source]]&lt;&gt;"Nat",Q378&lt;55),"Poor &lt;55",IF(OR(G378="Randwick",G378="Flemington",G378="Caulfield",G378="Sandown Lake",G378="Sandown Hill"),"Best","ave"))))</f>
        <v>ave</v>
      </c>
      <c r="AC378" s="133">
        <f>IF(Q378="","",IF(AB378="Poor &lt;55",$AC$2*0.2%,IF(AND(AB378="Q",AA378&lt;&gt;"Wed"),$AC$2*0.4%,IF(AND(AB378="Q",AA378="Wed"),$AC$2*0.5%,IF(AND(AB378="Ave",U378=100),$AC$2*0.5%,IF(AND(AB378="ave",U378="",N378=1,AG378="Bush"),$AC$2*1%,IF(AND(AB378="ave",U378="",Q378&gt;100),$AC$2*1.3%,IF(AND(AB378="ave",U378=""),$AC$2*1.2%,IF(AND(AB378="Ave",U378=200),$AC$2*1%,IF(AND(AB378="Best",U378=200),$AC$2*1.5%,IF(AND(AB378="Best",U378="",K378&lt;&gt;"Pro Syd"),$AC$2*0.5%,IF(AND(AB378="Best",U378=""),$AC$2*1%,IF(AND(AB378="Best",U378=100,Table1[[#This Row],[State]]="NSW"),$AC$2*0.4%,IF(AND(AB378="Best",U378=100),$AC$2*1%,IF(Table1[[#This Row],[Adj]]="Nat OK",$AC$2*0.5%,"xxx")))))))))))))))</f>
        <v>50</v>
      </c>
      <c r="AD378" s="133" t="str">
        <f t="shared" si="76"/>
        <v/>
      </c>
      <c r="AE378" s="133">
        <f t="shared" si="77"/>
        <v>-50</v>
      </c>
      <c r="AF378" s="133" t="str">
        <f>VLOOKUP(Table1[[#This Row],[Track]],$F$2672:$H$2715,2,FALSE)</f>
        <v>Vic</v>
      </c>
      <c r="AG378" s="133" t="str">
        <f>VLOOKUP(Table1[[#This Row],[Track]],$F$2672:$H$2715,3,FALSE)</f>
        <v>-</v>
      </c>
      <c r="AH378" s="133" t="str">
        <f>IF(Table1[[#This Row],[Date]]&lt;$AH$2,"",IF(Table1[[#This Row],[Date]]&lt;$AH$3,"Edge","Elite Combo"))</f>
        <v/>
      </c>
      <c r="AI378" s="218">
        <f>Table1[[#This Row],[Time]]</f>
        <v>0.55555555555555558</v>
      </c>
      <c r="AJ378" s="219" t="str">
        <f>Table1[[#This Row],[Track]]</f>
        <v>Moonee Valley</v>
      </c>
      <c r="AK378" s="216">
        <f>Table1[[#This Row],[Race ]]</f>
        <v>3</v>
      </c>
      <c r="AL378" s="219">
        <f>Table1[[#This Row],[TAB]]</f>
        <v>3</v>
      </c>
      <c r="AM378" s="219" t="str">
        <f>Table1[[#This Row],[Selection]]</f>
        <v>Osmose</v>
      </c>
      <c r="AN378" s="220" t="str">
        <f>Table1[[#This Row],[Sources]]</f>
        <v>Edge-12/Pro Mel-10</v>
      </c>
      <c r="AO378" s="219">
        <f>Table1[[#This Row],[Scale Bet]]</f>
        <v>50</v>
      </c>
    </row>
    <row r="379" spans="5:41" ht="16.5" customHeight="1" x14ac:dyDescent="0.25">
      <c r="E379" s="185">
        <v>45227</v>
      </c>
      <c r="F379" s="35">
        <v>0.55555555555555558</v>
      </c>
      <c r="G379" s="36" t="s">
        <v>100</v>
      </c>
      <c r="H379" s="36">
        <v>3</v>
      </c>
      <c r="I379" s="36">
        <v>3</v>
      </c>
      <c r="J379" s="36" t="s">
        <v>737</v>
      </c>
      <c r="K379" s="36" t="s">
        <v>18</v>
      </c>
      <c r="L379" s="165">
        <v>10</v>
      </c>
      <c r="M379" s="134" t="str">
        <f t="shared" si="65"/>
        <v/>
      </c>
      <c r="N379" s="36" t="str">
        <f t="shared" si="66"/>
        <v/>
      </c>
      <c r="O379" s="135" t="str">
        <f t="shared" si="67"/>
        <v/>
      </c>
      <c r="P379" s="186" t="str">
        <f t="shared" si="68"/>
        <v>OK</v>
      </c>
      <c r="Q379" s="187" t="str">
        <f t="shared" si="69"/>
        <v/>
      </c>
      <c r="R379" s="150"/>
      <c r="S379" s="187" t="str">
        <f t="shared" si="70"/>
        <v/>
      </c>
      <c r="T379" s="136" t="str">
        <f t="shared" si="71"/>
        <v>Osmose</v>
      </c>
      <c r="U379" s="137" t="str">
        <f>IF(P379="","",IF(N379=1,"",IF(Q379="","",IF(Q379&lt;=100,100,IF(Table1[[#This Row],[Day]]="Wed",100,200)))))</f>
        <v/>
      </c>
      <c r="V379" s="137" t="str">
        <f t="shared" si="72"/>
        <v/>
      </c>
      <c r="W379" s="137" t="str">
        <f t="shared" si="73"/>
        <v/>
      </c>
      <c r="X379" s="133">
        <f>100</f>
        <v>100</v>
      </c>
      <c r="Y379" s="133" t="str">
        <f t="shared" si="74"/>
        <v/>
      </c>
      <c r="Z379" s="133">
        <f t="shared" si="75"/>
        <v>-100</v>
      </c>
      <c r="AA379" s="134" t="str">
        <f>TEXT(Table1[[#This Row],[Date]],"DDD")</f>
        <v>Sat</v>
      </c>
      <c r="AB379" s="133" t="str">
        <f>IF(OR(G379="Doomben",G379="Eagle Farm"),"Q",IF(AND(Q379&gt;1,Q379&lt;55,Table1[[#This Row],[Source]]="Nat"),"Nat OK",IF(AND(Table1[[#This Row],[Source]]&lt;&gt;"Nat",Q379&lt;55),"Poor &lt;55",IF(OR(G379="Randwick",G379="Flemington",G379="Caulfield",G379="Sandown Lake",G379="Sandown Hill"),"Best","ave"))))</f>
        <v>ave</v>
      </c>
      <c r="AC379" s="133" t="str">
        <f>IF(Q379="","",IF(AB379="Poor &lt;55",$AC$2*0.2%,IF(AND(AB379="Q",AA379&lt;&gt;"Wed"),$AC$2*0.4%,IF(AND(AB379="Q",AA379="Wed"),$AC$2*0.5%,IF(AND(AB379="Ave",U379=100),$AC$2*0.5%,IF(AND(AB379="ave",U379="",N379=1,AG379="Bush"),$AC$2*1%,IF(AND(AB379="ave",U379="",Q379&gt;100),$AC$2*1.3%,IF(AND(AB379="ave",U379=""),$AC$2*1.2%,IF(AND(AB379="Ave",U379=200),$AC$2*1%,IF(AND(AB379="Best",U379=200),$AC$2*1.5%,IF(AND(AB379="Best",U379="",K379&lt;&gt;"Pro Syd"),$AC$2*0.5%,IF(AND(AB379="Best",U379=""),$AC$2*1%,IF(AND(AB379="Best",U379=100,Table1[[#This Row],[State]]="NSW"),$AC$2*0.4%,IF(AND(AB379="Best",U379=100),$AC$2*1%,IF(Table1[[#This Row],[Adj]]="Nat OK",$AC$2*0.5%,"xxx")))))))))))))))</f>
        <v/>
      </c>
      <c r="AD379" s="133" t="str">
        <f t="shared" si="76"/>
        <v/>
      </c>
      <c r="AE379" s="133" t="str">
        <f t="shared" si="77"/>
        <v/>
      </c>
      <c r="AF379" s="133" t="str">
        <f>VLOOKUP(Table1[[#This Row],[Track]],$F$2672:$H$2715,2,FALSE)</f>
        <v>Vic</v>
      </c>
      <c r="AG379" s="133" t="str">
        <f>VLOOKUP(Table1[[#This Row],[Track]],$F$2672:$H$2715,3,FALSE)</f>
        <v>-</v>
      </c>
      <c r="AH379" s="133" t="str">
        <f>IF(Table1[[#This Row],[Date]]&lt;$AH$2,"",IF(Table1[[#This Row],[Date]]&lt;$AH$3,"Edge","Elite Combo"))</f>
        <v/>
      </c>
      <c r="AI379" s="218">
        <f>Table1[[#This Row],[Time]]</f>
        <v>0.55555555555555558</v>
      </c>
      <c r="AJ379" s="219" t="str">
        <f>Table1[[#This Row],[Track]]</f>
        <v>Moonee Valley</v>
      </c>
      <c r="AK379" s="216">
        <f>Table1[[#This Row],[Race ]]</f>
        <v>3</v>
      </c>
      <c r="AL379" s="219">
        <f>Table1[[#This Row],[TAB]]</f>
        <v>3</v>
      </c>
      <c r="AM379" s="219" t="str">
        <f>Table1[[#This Row],[Selection]]</f>
        <v>Osmose</v>
      </c>
      <c r="AN379" s="220" t="str">
        <f>Table1[[#This Row],[Sources]]</f>
        <v/>
      </c>
      <c r="AO379" s="219" t="str">
        <f>Table1[[#This Row],[Scale Bet]]</f>
        <v/>
      </c>
    </row>
    <row r="380" spans="5:41" ht="16.5" customHeight="1" x14ac:dyDescent="0.25">
      <c r="E380" s="185">
        <v>45227</v>
      </c>
      <c r="F380" s="35">
        <v>0.57986111111111105</v>
      </c>
      <c r="G380" s="36" t="s">
        <v>100</v>
      </c>
      <c r="H380" s="36">
        <v>4</v>
      </c>
      <c r="I380" s="36">
        <v>12</v>
      </c>
      <c r="J380" s="36" t="s">
        <v>885</v>
      </c>
      <c r="K380" s="36" t="s">
        <v>13</v>
      </c>
      <c r="L380" s="165">
        <v>13</v>
      </c>
      <c r="M380" s="134">
        <f t="shared" si="65"/>
        <v>13</v>
      </c>
      <c r="N380" s="36">
        <f t="shared" si="66"/>
        <v>1</v>
      </c>
      <c r="O380" s="135" t="str">
        <f t="shared" si="67"/>
        <v>Nat-13</v>
      </c>
      <c r="P380" s="186" t="str">
        <f t="shared" si="68"/>
        <v>OK</v>
      </c>
      <c r="Q380" s="187">
        <f t="shared" si="69"/>
        <v>52</v>
      </c>
      <c r="R380" s="150"/>
      <c r="S380" s="187" t="str">
        <f t="shared" si="70"/>
        <v/>
      </c>
      <c r="T380" s="136" t="str">
        <f t="shared" si="71"/>
        <v>Floozie</v>
      </c>
      <c r="U380" s="137" t="str">
        <f>IF(P380="","",IF(N380=1,"",IF(Q380="","",IF(Q380&lt;=100,100,IF(Table1[[#This Row],[Day]]="Wed",100,200)))))</f>
        <v/>
      </c>
      <c r="V380" s="137" t="str">
        <f t="shared" si="72"/>
        <v/>
      </c>
      <c r="W380" s="137" t="str">
        <f t="shared" si="73"/>
        <v/>
      </c>
      <c r="X380" s="133">
        <f>100</f>
        <v>100</v>
      </c>
      <c r="Y380" s="133" t="str">
        <f t="shared" si="74"/>
        <v/>
      </c>
      <c r="Z380" s="133">
        <f t="shared" si="75"/>
        <v>-100</v>
      </c>
      <c r="AA380" s="134" t="str">
        <f>TEXT(Table1[[#This Row],[Date]],"DDD")</f>
        <v>Sat</v>
      </c>
      <c r="AB380" s="133" t="str">
        <f>IF(OR(G380="Doomben",G380="Eagle Farm"),"Q",IF(AND(Q380&gt;1,Q380&lt;55,Table1[[#This Row],[Source]]="Nat"),"Nat OK",IF(AND(Table1[[#This Row],[Source]]&lt;&gt;"Nat",Q380&lt;55),"Poor &lt;55",IF(OR(G380="Randwick",G380="Flemington",G380="Caulfield",G380="Sandown Lake",G380="Sandown Hill"),"Best","ave"))))</f>
        <v>Nat OK</v>
      </c>
      <c r="AC380" s="133">
        <f>IF(Q380="","",IF(AB380="Poor &lt;55",$AC$2*0.2%,IF(AND(AB380="Q",AA380&lt;&gt;"Wed"),$AC$2*0.4%,IF(AND(AB380="Q",AA380="Wed"),$AC$2*0.5%,IF(AND(AB380="Ave",U380=100),$AC$2*0.5%,IF(AND(AB380="ave",U380="",N380=1,AG380="Bush"),$AC$2*1%,IF(AND(AB380="ave",U380="",Q380&gt;100),$AC$2*1.3%,IF(AND(AB380="ave",U380=""),$AC$2*1.2%,IF(AND(AB380="Ave",U380=200),$AC$2*1%,IF(AND(AB380="Best",U380=200),$AC$2*1.5%,IF(AND(AB380="Best",U380="",K380&lt;&gt;"Pro Syd"),$AC$2*0.5%,IF(AND(AB380="Best",U380=""),$AC$2*1%,IF(AND(AB380="Best",U380=100,Table1[[#This Row],[State]]="NSW"),$AC$2*0.4%,IF(AND(AB380="Best",U380=100),$AC$2*1%,IF(Table1[[#This Row],[Adj]]="Nat OK",$AC$2*0.5%,"xxx")))))))))))))))</f>
        <v>50</v>
      </c>
      <c r="AD380" s="133" t="str">
        <f t="shared" si="76"/>
        <v/>
      </c>
      <c r="AE380" s="133">
        <f t="shared" si="77"/>
        <v>-50</v>
      </c>
      <c r="AF380" s="133" t="str">
        <f>VLOOKUP(Table1[[#This Row],[Track]],$F$2672:$H$2715,2,FALSE)</f>
        <v>Vic</v>
      </c>
      <c r="AG380" s="133" t="str">
        <f>VLOOKUP(Table1[[#This Row],[Track]],$F$2672:$H$2715,3,FALSE)</f>
        <v>-</v>
      </c>
      <c r="AH380" s="133" t="str">
        <f>IF(Table1[[#This Row],[Date]]&lt;$AH$2,"",IF(Table1[[#This Row],[Date]]&lt;$AH$3,"Edge","Elite Combo"))</f>
        <v/>
      </c>
      <c r="AI380" s="218">
        <f>Table1[[#This Row],[Time]]</f>
        <v>0.57986111111111105</v>
      </c>
      <c r="AJ380" s="219" t="str">
        <f>Table1[[#This Row],[Track]]</f>
        <v>Moonee Valley</v>
      </c>
      <c r="AK380" s="216">
        <f>Table1[[#This Row],[Race ]]</f>
        <v>4</v>
      </c>
      <c r="AL380" s="219">
        <f>Table1[[#This Row],[TAB]]</f>
        <v>12</v>
      </c>
      <c r="AM380" s="219" t="str">
        <f>Table1[[#This Row],[Selection]]</f>
        <v>Floozie</v>
      </c>
      <c r="AN380" s="220" t="str">
        <f>Table1[[#This Row],[Sources]]</f>
        <v>Nat-13</v>
      </c>
      <c r="AO380" s="219">
        <f>Table1[[#This Row],[Scale Bet]]</f>
        <v>50</v>
      </c>
    </row>
    <row r="381" spans="5:41" ht="16.5" customHeight="1" x14ac:dyDescent="0.25">
      <c r="E381" s="185">
        <v>45227</v>
      </c>
      <c r="F381" s="35">
        <v>0.59375</v>
      </c>
      <c r="G381" s="36" t="s">
        <v>22</v>
      </c>
      <c r="H381" s="36">
        <v>4</v>
      </c>
      <c r="I381" s="36">
        <v>7</v>
      </c>
      <c r="J381" s="36" t="s">
        <v>769</v>
      </c>
      <c r="K381" s="36" t="s">
        <v>60</v>
      </c>
      <c r="L381" s="165">
        <v>15</v>
      </c>
      <c r="M381" s="134">
        <f t="shared" si="65"/>
        <v>15</v>
      </c>
      <c r="N381" s="36">
        <f t="shared" si="66"/>
        <v>1</v>
      </c>
      <c r="O381" s="135" t="str">
        <f t="shared" si="67"/>
        <v>Pro Syd-15</v>
      </c>
      <c r="P381" s="186" t="str">
        <f t="shared" si="68"/>
        <v>OK</v>
      </c>
      <c r="Q381" s="187">
        <f t="shared" si="69"/>
        <v>60</v>
      </c>
      <c r="R381" s="150"/>
      <c r="S381" s="187" t="str">
        <f t="shared" si="70"/>
        <v/>
      </c>
      <c r="T381" s="136" t="str">
        <f t="shared" si="71"/>
        <v>Hollywood Hero</v>
      </c>
      <c r="U381" s="137" t="str">
        <f>IF(P381="","",IF(N381=1,"",IF(Q381="","",IF(Q381&lt;=100,100,IF(Table1[[#This Row],[Day]]="Wed",100,200)))))</f>
        <v/>
      </c>
      <c r="V381" s="137" t="str">
        <f t="shared" si="72"/>
        <v/>
      </c>
      <c r="W381" s="137" t="str">
        <f t="shared" si="73"/>
        <v/>
      </c>
      <c r="X381" s="133">
        <f>100</f>
        <v>100</v>
      </c>
      <c r="Y381" s="133" t="str">
        <f t="shared" si="74"/>
        <v/>
      </c>
      <c r="Z381" s="133">
        <f t="shared" si="75"/>
        <v>-100</v>
      </c>
      <c r="AA381" s="134" t="str">
        <f>TEXT(Table1[[#This Row],[Date]],"DDD")</f>
        <v>Sat</v>
      </c>
      <c r="AB381" s="133" t="str">
        <f>IF(OR(G381="Doomben",G381="Eagle Farm"),"Q",IF(AND(Q381&gt;1,Q381&lt;55,Table1[[#This Row],[Source]]="Nat"),"Nat OK",IF(AND(Table1[[#This Row],[Source]]&lt;&gt;"Nat",Q381&lt;55),"Poor &lt;55",IF(OR(G381="Randwick",G381="Flemington",G381="Caulfield",G381="Sandown Lake",G381="Sandown Hill"),"Best","ave"))))</f>
        <v>Best</v>
      </c>
      <c r="AC381" s="133">
        <f>IF(Q381="","",IF(AB381="Poor &lt;55",$AC$2*0.2%,IF(AND(AB381="Q",AA381&lt;&gt;"Wed"),$AC$2*0.4%,IF(AND(AB381="Q",AA381="Wed"),$AC$2*0.5%,IF(AND(AB381="Ave",U381=100),$AC$2*0.5%,IF(AND(AB381="ave",U381="",N381=1,AG381="Bush"),$AC$2*1%,IF(AND(AB381="ave",U381="",Q381&gt;100),$AC$2*1.3%,IF(AND(AB381="ave",U381=""),$AC$2*1.2%,IF(AND(AB381="Ave",U381=200),$AC$2*1%,IF(AND(AB381="Best",U381=200),$AC$2*1.5%,IF(AND(AB381="Best",U381="",K381&lt;&gt;"Pro Syd"),$AC$2*0.5%,IF(AND(AB381="Best",U381=""),$AC$2*1%,IF(AND(AB381="Best",U381=100,Table1[[#This Row],[State]]="NSW"),$AC$2*0.4%,IF(AND(AB381="Best",U381=100),$AC$2*1%,IF(Table1[[#This Row],[Adj]]="Nat OK",$AC$2*0.5%,"xxx")))))))))))))))</f>
        <v>100</v>
      </c>
      <c r="AD381" s="133" t="str">
        <f t="shared" si="76"/>
        <v/>
      </c>
      <c r="AE381" s="133">
        <f t="shared" si="77"/>
        <v>-100</v>
      </c>
      <c r="AF381" s="133" t="str">
        <f>VLOOKUP(Table1[[#This Row],[Track]],$F$2672:$H$2715,2,FALSE)</f>
        <v>NSW</v>
      </c>
      <c r="AG381" s="133" t="str">
        <f>VLOOKUP(Table1[[#This Row],[Track]],$F$2672:$H$2715,3,FALSE)</f>
        <v>-</v>
      </c>
      <c r="AH381" s="133" t="str">
        <f>IF(Table1[[#This Row],[Date]]&lt;$AH$2,"",IF(Table1[[#This Row],[Date]]&lt;$AH$3,"Edge","Elite Combo"))</f>
        <v/>
      </c>
      <c r="AI381" s="218">
        <f>Table1[[#This Row],[Time]]</f>
        <v>0.59375</v>
      </c>
      <c r="AJ381" s="219" t="str">
        <f>Table1[[#This Row],[Track]]</f>
        <v>Randwick</v>
      </c>
      <c r="AK381" s="216">
        <f>Table1[[#This Row],[Race ]]</f>
        <v>4</v>
      </c>
      <c r="AL381" s="219">
        <f>Table1[[#This Row],[TAB]]</f>
        <v>7</v>
      </c>
      <c r="AM381" s="219" t="str">
        <f>Table1[[#This Row],[Selection]]</f>
        <v>Hollywood Hero</v>
      </c>
      <c r="AN381" s="220" t="str">
        <f>Table1[[#This Row],[Sources]]</f>
        <v>Pro Syd-15</v>
      </c>
      <c r="AO381" s="219">
        <f>Table1[[#This Row],[Scale Bet]]</f>
        <v>100</v>
      </c>
    </row>
    <row r="382" spans="5:41" ht="16.5" customHeight="1" x14ac:dyDescent="0.25">
      <c r="E382" s="185">
        <v>45227</v>
      </c>
      <c r="F382" s="35">
        <v>0.62361111111111112</v>
      </c>
      <c r="G382" s="36" t="s">
        <v>217</v>
      </c>
      <c r="H382" s="36">
        <v>5</v>
      </c>
      <c r="I382" s="36">
        <v>1</v>
      </c>
      <c r="J382" s="36" t="s">
        <v>886</v>
      </c>
      <c r="K382" s="36" t="s">
        <v>13</v>
      </c>
      <c r="L382" s="165">
        <v>11</v>
      </c>
      <c r="M382" s="134">
        <f t="shared" si="65"/>
        <v>11</v>
      </c>
      <c r="N382" s="36">
        <f t="shared" si="66"/>
        <v>1</v>
      </c>
      <c r="O382" s="135" t="str">
        <f t="shared" si="67"/>
        <v>Nat-11</v>
      </c>
      <c r="P382" s="186" t="str">
        <f t="shared" si="68"/>
        <v/>
      </c>
      <c r="Q382" s="187">
        <f t="shared" si="69"/>
        <v>44</v>
      </c>
      <c r="R382" s="150"/>
      <c r="S382" s="187" t="str">
        <f t="shared" si="70"/>
        <v/>
      </c>
      <c r="T382" s="136" t="str">
        <f t="shared" si="71"/>
        <v>Devastating</v>
      </c>
      <c r="U382" s="137" t="str">
        <f>IF(P382="","",IF(N382=1,"",IF(Q382="","",IF(Q382&lt;=100,100,IF(Table1[[#This Row],[Day]]="Wed",100,200)))))</f>
        <v/>
      </c>
      <c r="V382" s="137" t="str">
        <f t="shared" si="72"/>
        <v/>
      </c>
      <c r="W382" s="137" t="str">
        <f t="shared" si="73"/>
        <v/>
      </c>
      <c r="X382" s="133">
        <f>100</f>
        <v>100</v>
      </c>
      <c r="Y382" s="133" t="str">
        <f t="shared" si="74"/>
        <v/>
      </c>
      <c r="Z382" s="133">
        <f t="shared" si="75"/>
        <v>-100</v>
      </c>
      <c r="AA382" s="134" t="str">
        <f>TEXT(Table1[[#This Row],[Date]],"DDD")</f>
        <v>Sat</v>
      </c>
      <c r="AB382" s="133" t="str">
        <f>IF(OR(G382="Doomben",G382="Eagle Farm"),"Q",IF(AND(Q382&gt;1,Q382&lt;55,Table1[[#This Row],[Source]]="Nat"),"Nat OK",IF(AND(Table1[[#This Row],[Source]]&lt;&gt;"Nat",Q382&lt;55),"Poor &lt;55",IF(OR(G382="Randwick",G382="Flemington",G382="Caulfield",G382="Sandown Lake",G382="Sandown Hill"),"Best","ave"))))</f>
        <v>Q</v>
      </c>
      <c r="AC382" s="133">
        <f>IF(Q382="","",IF(AB382="Poor &lt;55",$AC$2*0.2%,IF(AND(AB382="Q",AA382&lt;&gt;"Wed"),$AC$2*0.4%,IF(AND(AB382="Q",AA382="Wed"),$AC$2*0.5%,IF(AND(AB382="Ave",U382=100),$AC$2*0.5%,IF(AND(AB382="ave",U382="",N382=1,AG382="Bush"),$AC$2*1%,IF(AND(AB382="ave",U382="",Q382&gt;100),$AC$2*1.3%,IF(AND(AB382="ave",U382=""),$AC$2*1.2%,IF(AND(AB382="Ave",U382=200),$AC$2*1%,IF(AND(AB382="Best",U382=200),$AC$2*1.5%,IF(AND(AB382="Best",U382="",K382&lt;&gt;"Pro Syd"),$AC$2*0.5%,IF(AND(AB382="Best",U382=""),$AC$2*1%,IF(AND(AB382="Best",U382=100,Table1[[#This Row],[State]]="NSW"),$AC$2*0.4%,IF(AND(AB382="Best",U382=100),$AC$2*1%,IF(Table1[[#This Row],[Adj]]="Nat OK",$AC$2*0.5%,"xxx")))))))))))))))</f>
        <v>40</v>
      </c>
      <c r="AD382" s="133" t="str">
        <f t="shared" si="76"/>
        <v/>
      </c>
      <c r="AE382" s="133">
        <f t="shared" si="77"/>
        <v>-40</v>
      </c>
      <c r="AF382" s="133" t="str">
        <f>VLOOKUP(Table1[[#This Row],[Track]],$F$2672:$H$2715,2,FALSE)</f>
        <v>Qld</v>
      </c>
      <c r="AG382" s="133" t="str">
        <f>VLOOKUP(Table1[[#This Row],[Track]],$F$2672:$H$2715,3,FALSE)</f>
        <v>-</v>
      </c>
      <c r="AH382" s="133" t="str">
        <f>IF(Table1[[#This Row],[Date]]&lt;$AH$2,"",IF(Table1[[#This Row],[Date]]&lt;$AH$3,"Edge","Elite Combo"))</f>
        <v/>
      </c>
      <c r="AI382" s="218">
        <f>Table1[[#This Row],[Time]]</f>
        <v>0.62361111111111112</v>
      </c>
      <c r="AJ382" s="219" t="str">
        <f>Table1[[#This Row],[Track]]</f>
        <v>Doomben</v>
      </c>
      <c r="AK382" s="216">
        <f>Table1[[#This Row],[Race ]]</f>
        <v>5</v>
      </c>
      <c r="AL382" s="219">
        <f>Table1[[#This Row],[TAB]]</f>
        <v>1</v>
      </c>
      <c r="AM382" s="219" t="str">
        <f>Table1[[#This Row],[Selection]]</f>
        <v>Devastating</v>
      </c>
      <c r="AN382" s="220" t="str">
        <f>Table1[[#This Row],[Sources]]</f>
        <v>Nat-11</v>
      </c>
      <c r="AO382" s="219">
        <f>Table1[[#This Row],[Scale Bet]]</f>
        <v>40</v>
      </c>
    </row>
    <row r="383" spans="5:41" ht="16.5" customHeight="1" x14ac:dyDescent="0.25">
      <c r="E383" s="185">
        <v>45227</v>
      </c>
      <c r="F383" s="35">
        <v>0.66666666666666663</v>
      </c>
      <c r="G383" s="36" t="s">
        <v>22</v>
      </c>
      <c r="H383" s="36">
        <v>7</v>
      </c>
      <c r="I383" s="36">
        <v>2</v>
      </c>
      <c r="J383" s="36" t="s">
        <v>871</v>
      </c>
      <c r="K383" s="36" t="s">
        <v>13</v>
      </c>
      <c r="L383" s="165">
        <v>13</v>
      </c>
      <c r="M383" s="134">
        <f t="shared" si="65"/>
        <v>13</v>
      </c>
      <c r="N383" s="36">
        <f t="shared" si="66"/>
        <v>1</v>
      </c>
      <c r="O383" s="135" t="str">
        <f t="shared" si="67"/>
        <v>Nat-13</v>
      </c>
      <c r="P383" s="186" t="str">
        <f t="shared" si="68"/>
        <v>OK</v>
      </c>
      <c r="Q383" s="187">
        <f t="shared" si="69"/>
        <v>52</v>
      </c>
      <c r="R383" s="150">
        <v>2.5</v>
      </c>
      <c r="S383" s="187">
        <f t="shared" si="70"/>
        <v>130</v>
      </c>
      <c r="T383" s="136" t="str">
        <f t="shared" si="71"/>
        <v>Tom Kitten</v>
      </c>
      <c r="U383" s="137" t="str">
        <f>IF(P383="","",IF(N383=1,"",IF(Q383="","",IF(Q383&lt;=100,100,IF(Table1[[#This Row],[Day]]="Wed",100,200)))))</f>
        <v/>
      </c>
      <c r="V383" s="137" t="str">
        <f t="shared" si="72"/>
        <v/>
      </c>
      <c r="W383" s="137" t="str">
        <f t="shared" si="73"/>
        <v/>
      </c>
      <c r="X383" s="133">
        <f>100</f>
        <v>100</v>
      </c>
      <c r="Y383" s="133">
        <f t="shared" si="74"/>
        <v>250</v>
      </c>
      <c r="Z383" s="133">
        <f t="shared" si="75"/>
        <v>150</v>
      </c>
      <c r="AA383" s="134" t="str">
        <f>TEXT(Table1[[#This Row],[Date]],"DDD")</f>
        <v>Sat</v>
      </c>
      <c r="AB383" s="133" t="str">
        <f>IF(OR(G383="Doomben",G383="Eagle Farm"),"Q",IF(AND(Q383&gt;1,Q383&lt;55,Table1[[#This Row],[Source]]="Nat"),"Nat OK",IF(AND(Table1[[#This Row],[Source]]&lt;&gt;"Nat",Q383&lt;55),"Poor &lt;55",IF(OR(G383="Randwick",G383="Flemington",G383="Caulfield",G383="Sandown Lake",G383="Sandown Hill"),"Best","ave"))))</f>
        <v>Nat OK</v>
      </c>
      <c r="AC383" s="133">
        <f>IF(Q383="","",IF(AB383="Poor &lt;55",$AC$2*0.2%,IF(AND(AB383="Q",AA383&lt;&gt;"Wed"),$AC$2*0.4%,IF(AND(AB383="Q",AA383="Wed"),$AC$2*0.5%,IF(AND(AB383="Ave",U383=100),$AC$2*0.5%,IF(AND(AB383="ave",U383="",N383=1,AG383="Bush"),$AC$2*1%,IF(AND(AB383="ave",U383="",Q383&gt;100),$AC$2*1.3%,IF(AND(AB383="ave",U383=""),$AC$2*1.2%,IF(AND(AB383="Ave",U383=200),$AC$2*1%,IF(AND(AB383="Best",U383=200),$AC$2*1.5%,IF(AND(AB383="Best",U383="",K383&lt;&gt;"Pro Syd"),$AC$2*0.5%,IF(AND(AB383="Best",U383=""),$AC$2*1%,IF(AND(AB383="Best",U383=100,Table1[[#This Row],[State]]="NSW"),$AC$2*0.4%,IF(AND(AB383="Best",U383=100),$AC$2*1%,IF(Table1[[#This Row],[Adj]]="Nat OK",$AC$2*0.5%,"xxx")))))))))))))))</f>
        <v>50</v>
      </c>
      <c r="AD383" s="133">
        <f t="shared" si="76"/>
        <v>125</v>
      </c>
      <c r="AE383" s="133">
        <f t="shared" si="77"/>
        <v>75</v>
      </c>
      <c r="AF383" s="133" t="str">
        <f>VLOOKUP(Table1[[#This Row],[Track]],$F$2672:$H$2715,2,FALSE)</f>
        <v>NSW</v>
      </c>
      <c r="AG383" s="133" t="str">
        <f>VLOOKUP(Table1[[#This Row],[Track]],$F$2672:$H$2715,3,FALSE)</f>
        <v>-</v>
      </c>
      <c r="AH383" s="133" t="str">
        <f>IF(Table1[[#This Row],[Date]]&lt;$AH$2,"",IF(Table1[[#This Row],[Date]]&lt;$AH$3,"Edge","Elite Combo"))</f>
        <v/>
      </c>
      <c r="AI383" s="218">
        <f>Table1[[#This Row],[Time]]</f>
        <v>0.66666666666666663</v>
      </c>
      <c r="AJ383" s="219" t="str">
        <f>Table1[[#This Row],[Track]]</f>
        <v>Randwick</v>
      </c>
      <c r="AK383" s="216">
        <f>Table1[[#This Row],[Race ]]</f>
        <v>7</v>
      </c>
      <c r="AL383" s="219">
        <f>Table1[[#This Row],[TAB]]</f>
        <v>2</v>
      </c>
      <c r="AM383" s="219" t="str">
        <f>Table1[[#This Row],[Selection]]</f>
        <v>Tom Kitten</v>
      </c>
      <c r="AN383" s="220" t="str">
        <f>Table1[[#This Row],[Sources]]</f>
        <v>Nat-13</v>
      </c>
      <c r="AO383" s="219">
        <f>Table1[[#This Row],[Scale Bet]]</f>
        <v>50</v>
      </c>
    </row>
    <row r="384" spans="5:41" ht="16.5" customHeight="1" x14ac:dyDescent="0.25">
      <c r="E384" s="185">
        <v>45227</v>
      </c>
      <c r="F384" s="35">
        <v>0.69791666666666663</v>
      </c>
      <c r="G384" s="36" t="s">
        <v>22</v>
      </c>
      <c r="H384" s="36">
        <v>8</v>
      </c>
      <c r="I384" s="36">
        <v>2</v>
      </c>
      <c r="J384" s="36" t="s">
        <v>647</v>
      </c>
      <c r="K384" s="36" t="s">
        <v>1</v>
      </c>
      <c r="L384" s="165">
        <v>10</v>
      </c>
      <c r="M384" s="134">
        <f t="shared" si="65"/>
        <v>10</v>
      </c>
      <c r="N384" s="36">
        <f t="shared" si="66"/>
        <v>1</v>
      </c>
      <c r="O384" s="135" t="str">
        <f t="shared" si="67"/>
        <v>E4-10</v>
      </c>
      <c r="P384" s="186" t="str">
        <f t="shared" si="68"/>
        <v>OK</v>
      </c>
      <c r="Q384" s="187">
        <f t="shared" si="69"/>
        <v>40</v>
      </c>
      <c r="R384" s="150">
        <v>3.5</v>
      </c>
      <c r="S384" s="187">
        <f t="shared" si="70"/>
        <v>140</v>
      </c>
      <c r="T384" s="136" t="str">
        <f t="shared" si="71"/>
        <v>Espiona</v>
      </c>
      <c r="U384" s="137" t="str">
        <f>IF(P384="","",IF(N384=1,"",IF(Q384="","",IF(Q384&lt;=100,100,IF(Table1[[#This Row],[Day]]="Wed",100,200)))))</f>
        <v/>
      </c>
      <c r="V384" s="137" t="str">
        <f t="shared" si="72"/>
        <v/>
      </c>
      <c r="W384" s="137" t="str">
        <f t="shared" si="73"/>
        <v/>
      </c>
      <c r="X384" s="133">
        <f>100</f>
        <v>100</v>
      </c>
      <c r="Y384" s="133">
        <f t="shared" si="74"/>
        <v>350</v>
      </c>
      <c r="Z384" s="133">
        <f t="shared" si="75"/>
        <v>250</v>
      </c>
      <c r="AA384" s="134" t="str">
        <f>TEXT(Table1[[#This Row],[Date]],"DDD")</f>
        <v>Sat</v>
      </c>
      <c r="AB384" s="133" t="str">
        <f>IF(OR(G384="Doomben",G384="Eagle Farm"),"Q",IF(AND(Q384&gt;1,Q384&lt;55,Table1[[#This Row],[Source]]="Nat"),"Nat OK",IF(AND(Table1[[#This Row],[Source]]&lt;&gt;"Nat",Q384&lt;55),"Poor &lt;55",IF(OR(G384="Randwick",G384="Flemington",G384="Caulfield",G384="Sandown Lake",G384="Sandown Hill"),"Best","ave"))))</f>
        <v>Poor &lt;55</v>
      </c>
      <c r="AC384" s="133">
        <f>IF(Q384="","",IF(AB384="Poor &lt;55",$AC$2*0.2%,IF(AND(AB384="Q",AA384&lt;&gt;"Wed"),$AC$2*0.4%,IF(AND(AB384="Q",AA384="Wed"),$AC$2*0.5%,IF(AND(AB384="Ave",U384=100),$AC$2*0.5%,IF(AND(AB384="ave",U384="",N384=1,AG384="Bush"),$AC$2*1%,IF(AND(AB384="ave",U384="",Q384&gt;100),$AC$2*1.3%,IF(AND(AB384="ave",U384=""),$AC$2*1.2%,IF(AND(AB384="Ave",U384=200),$AC$2*1%,IF(AND(AB384="Best",U384=200),$AC$2*1.5%,IF(AND(AB384="Best",U384="",K384&lt;&gt;"Pro Syd"),$AC$2*0.5%,IF(AND(AB384="Best",U384=""),$AC$2*1%,IF(AND(AB384="Best",U384=100,Table1[[#This Row],[State]]="NSW"),$AC$2*0.4%,IF(AND(AB384="Best",U384=100),$AC$2*1%,IF(Table1[[#This Row],[Adj]]="Nat OK",$AC$2*0.5%,"xxx")))))))))))))))</f>
        <v>20</v>
      </c>
      <c r="AD384" s="133">
        <f t="shared" si="76"/>
        <v>70</v>
      </c>
      <c r="AE384" s="133">
        <f t="shared" si="77"/>
        <v>50</v>
      </c>
      <c r="AF384" s="133" t="str">
        <f>VLOOKUP(Table1[[#This Row],[Track]],$F$2672:$H$2715,2,FALSE)</f>
        <v>NSW</v>
      </c>
      <c r="AG384" s="133" t="str">
        <f>VLOOKUP(Table1[[#This Row],[Track]],$F$2672:$H$2715,3,FALSE)</f>
        <v>-</v>
      </c>
      <c r="AH384" s="133" t="str">
        <f>IF(Table1[[#This Row],[Date]]&lt;$AH$2,"",IF(Table1[[#This Row],[Date]]&lt;$AH$3,"Edge","Elite Combo"))</f>
        <v/>
      </c>
      <c r="AI384" s="218">
        <f>Table1[[#This Row],[Time]]</f>
        <v>0.69791666666666663</v>
      </c>
      <c r="AJ384" s="219" t="str">
        <f>Table1[[#This Row],[Track]]</f>
        <v>Randwick</v>
      </c>
      <c r="AK384" s="216">
        <f>Table1[[#This Row],[Race ]]</f>
        <v>8</v>
      </c>
      <c r="AL384" s="219">
        <f>Table1[[#This Row],[TAB]]</f>
        <v>2</v>
      </c>
      <c r="AM384" s="219" t="str">
        <f>Table1[[#This Row],[Selection]]</f>
        <v>Espiona</v>
      </c>
      <c r="AN384" s="220" t="str">
        <f>Table1[[#This Row],[Sources]]</f>
        <v>E4-10</v>
      </c>
      <c r="AO384" s="219">
        <f>Table1[[#This Row],[Scale Bet]]</f>
        <v>20</v>
      </c>
    </row>
    <row r="385" spans="5:41" ht="16.5" customHeight="1" x14ac:dyDescent="0.25">
      <c r="E385" s="185">
        <v>45227</v>
      </c>
      <c r="F385" s="35">
        <v>0.70624999999999993</v>
      </c>
      <c r="G385" s="36" t="s">
        <v>217</v>
      </c>
      <c r="H385" s="36">
        <v>8</v>
      </c>
      <c r="I385" s="36">
        <v>3</v>
      </c>
      <c r="J385" s="36" t="s">
        <v>868</v>
      </c>
      <c r="K385" s="36" t="s">
        <v>13</v>
      </c>
      <c r="L385" s="165">
        <v>11</v>
      </c>
      <c r="M385" s="134">
        <f t="shared" si="65"/>
        <v>11</v>
      </c>
      <c r="N385" s="36">
        <f t="shared" si="66"/>
        <v>1</v>
      </c>
      <c r="O385" s="135" t="str">
        <f t="shared" si="67"/>
        <v>Nat-11</v>
      </c>
      <c r="P385" s="186" t="str">
        <f t="shared" si="68"/>
        <v/>
      </c>
      <c r="Q385" s="187">
        <f t="shared" si="69"/>
        <v>44</v>
      </c>
      <c r="R385" s="150">
        <v>2.4500000000000002</v>
      </c>
      <c r="S385" s="187">
        <f t="shared" si="70"/>
        <v>107.80000000000001</v>
      </c>
      <c r="T385" s="136" t="str">
        <f t="shared" si="71"/>
        <v>Preach</v>
      </c>
      <c r="U385" s="137" t="str">
        <f>IF(P385="","",IF(N385=1,"",IF(Q385="","",IF(Q385&lt;=100,100,IF(Table1[[#This Row],[Day]]="Wed",100,200)))))</f>
        <v/>
      </c>
      <c r="V385" s="137" t="str">
        <f t="shared" si="72"/>
        <v/>
      </c>
      <c r="W385" s="137" t="str">
        <f t="shared" si="73"/>
        <v/>
      </c>
      <c r="X385" s="133">
        <f>100</f>
        <v>100</v>
      </c>
      <c r="Y385" s="133">
        <f t="shared" si="74"/>
        <v>245.00000000000003</v>
      </c>
      <c r="Z385" s="133">
        <f t="shared" si="75"/>
        <v>145.00000000000003</v>
      </c>
      <c r="AA385" s="134" t="str">
        <f>TEXT(Table1[[#This Row],[Date]],"DDD")</f>
        <v>Sat</v>
      </c>
      <c r="AB385" s="133" t="str">
        <f>IF(OR(G385="Doomben",G385="Eagle Farm"),"Q",IF(AND(Q385&gt;1,Q385&lt;55,Table1[[#This Row],[Source]]="Nat"),"Nat OK",IF(AND(Table1[[#This Row],[Source]]&lt;&gt;"Nat",Q385&lt;55),"Poor &lt;55",IF(OR(G385="Randwick",G385="Flemington",G385="Caulfield",G385="Sandown Lake",G385="Sandown Hill"),"Best","ave"))))</f>
        <v>Q</v>
      </c>
      <c r="AC385" s="133">
        <f>IF(Q385="","",IF(AB385="Poor &lt;55",$AC$2*0.2%,IF(AND(AB385="Q",AA385&lt;&gt;"Wed"),$AC$2*0.4%,IF(AND(AB385="Q",AA385="Wed"),$AC$2*0.5%,IF(AND(AB385="Ave",U385=100),$AC$2*0.5%,IF(AND(AB385="ave",U385="",N385=1,AG385="Bush"),$AC$2*1%,IF(AND(AB385="ave",U385="",Q385&gt;100),$AC$2*1.3%,IF(AND(AB385="ave",U385=""),$AC$2*1.2%,IF(AND(AB385="Ave",U385=200),$AC$2*1%,IF(AND(AB385="Best",U385=200),$AC$2*1.5%,IF(AND(AB385="Best",U385="",K385&lt;&gt;"Pro Syd"),$AC$2*0.5%,IF(AND(AB385="Best",U385=""),$AC$2*1%,IF(AND(AB385="Best",U385=100,Table1[[#This Row],[State]]="NSW"),$AC$2*0.4%,IF(AND(AB385="Best",U385=100),$AC$2*1%,IF(Table1[[#This Row],[Adj]]="Nat OK",$AC$2*0.5%,"xxx")))))))))))))))</f>
        <v>40</v>
      </c>
      <c r="AD385" s="133">
        <f t="shared" si="76"/>
        <v>98</v>
      </c>
      <c r="AE385" s="133">
        <f t="shared" si="77"/>
        <v>58</v>
      </c>
      <c r="AF385" s="133" t="str">
        <f>VLOOKUP(Table1[[#This Row],[Track]],$F$2672:$H$2715,2,FALSE)</f>
        <v>Qld</v>
      </c>
      <c r="AG385" s="133" t="str">
        <f>VLOOKUP(Table1[[#This Row],[Track]],$F$2672:$H$2715,3,FALSE)</f>
        <v>-</v>
      </c>
      <c r="AH385" s="133" t="str">
        <f>IF(Table1[[#This Row],[Date]]&lt;$AH$2,"",IF(Table1[[#This Row],[Date]]&lt;$AH$3,"Edge","Elite Combo"))</f>
        <v/>
      </c>
      <c r="AI385" s="218">
        <f>Table1[[#This Row],[Time]]</f>
        <v>0.70624999999999993</v>
      </c>
      <c r="AJ385" s="219" t="str">
        <f>Table1[[#This Row],[Track]]</f>
        <v>Doomben</v>
      </c>
      <c r="AK385" s="216">
        <f>Table1[[#This Row],[Race ]]</f>
        <v>8</v>
      </c>
      <c r="AL385" s="219">
        <f>Table1[[#This Row],[TAB]]</f>
        <v>3</v>
      </c>
      <c r="AM385" s="219" t="str">
        <f>Table1[[#This Row],[Selection]]</f>
        <v>Preach</v>
      </c>
      <c r="AN385" s="220" t="str">
        <f>Table1[[#This Row],[Sources]]</f>
        <v>Nat-11</v>
      </c>
      <c r="AO385" s="219">
        <f>Table1[[#This Row],[Scale Bet]]</f>
        <v>40</v>
      </c>
    </row>
    <row r="386" spans="5:41" ht="16.5" customHeight="1" x14ac:dyDescent="0.25">
      <c r="E386" s="185">
        <v>45227</v>
      </c>
      <c r="F386" s="35">
        <v>0.73749999999999993</v>
      </c>
      <c r="G386" s="36" t="s">
        <v>217</v>
      </c>
      <c r="H386" s="36">
        <v>9</v>
      </c>
      <c r="I386" s="36">
        <v>11</v>
      </c>
      <c r="J386" s="36" t="s">
        <v>887</v>
      </c>
      <c r="K386" s="36" t="s">
        <v>13</v>
      </c>
      <c r="L386" s="165">
        <v>11</v>
      </c>
      <c r="M386" s="134">
        <f t="shared" si="65"/>
        <v>11</v>
      </c>
      <c r="N386" s="36">
        <f t="shared" si="66"/>
        <v>1</v>
      </c>
      <c r="O386" s="135" t="str">
        <f t="shared" si="67"/>
        <v>Nat-11</v>
      </c>
      <c r="P386" s="186" t="str">
        <f t="shared" si="68"/>
        <v/>
      </c>
      <c r="Q386" s="187">
        <f t="shared" si="69"/>
        <v>44</v>
      </c>
      <c r="R386" s="150">
        <v>1.75</v>
      </c>
      <c r="S386" s="187">
        <f t="shared" si="70"/>
        <v>77</v>
      </c>
      <c r="T386" s="136" t="str">
        <f t="shared" si="71"/>
        <v>Eagles Crag</v>
      </c>
      <c r="U386" s="137" t="str">
        <f>IF(P386="","",IF(N386=1,"",IF(Q386="","",IF(Q386&lt;=100,100,IF(Table1[[#This Row],[Day]]="Wed",100,200)))))</f>
        <v/>
      </c>
      <c r="V386" s="137" t="str">
        <f t="shared" si="72"/>
        <v/>
      </c>
      <c r="W386" s="137" t="str">
        <f t="shared" si="73"/>
        <v/>
      </c>
      <c r="X386" s="133">
        <f>100</f>
        <v>100</v>
      </c>
      <c r="Y386" s="133">
        <f t="shared" si="74"/>
        <v>175</v>
      </c>
      <c r="Z386" s="133">
        <f t="shared" si="75"/>
        <v>75</v>
      </c>
      <c r="AA386" s="134" t="str">
        <f>TEXT(Table1[[#This Row],[Date]],"DDD")</f>
        <v>Sat</v>
      </c>
      <c r="AB386" s="133" t="str">
        <f>IF(OR(G386="Doomben",G386="Eagle Farm"),"Q",IF(AND(Q386&gt;1,Q386&lt;55,Table1[[#This Row],[Source]]="Nat"),"Nat OK",IF(AND(Table1[[#This Row],[Source]]&lt;&gt;"Nat",Q386&lt;55),"Poor &lt;55",IF(OR(G386="Randwick",G386="Flemington",G386="Caulfield",G386="Sandown Lake",G386="Sandown Hill"),"Best","ave"))))</f>
        <v>Q</v>
      </c>
      <c r="AC386" s="133">
        <f>IF(Q386="","",IF(AB386="Poor &lt;55",$AC$2*0.2%,IF(AND(AB386="Q",AA386&lt;&gt;"Wed"),$AC$2*0.4%,IF(AND(AB386="Q",AA386="Wed"),$AC$2*0.5%,IF(AND(AB386="Ave",U386=100),$AC$2*0.5%,IF(AND(AB386="ave",U386="",N386=1,AG386="Bush"),$AC$2*1%,IF(AND(AB386="ave",U386="",Q386&gt;100),$AC$2*1.3%,IF(AND(AB386="ave",U386=""),$AC$2*1.2%,IF(AND(AB386="Ave",U386=200),$AC$2*1%,IF(AND(AB386="Best",U386=200),$AC$2*1.5%,IF(AND(AB386="Best",U386="",K386&lt;&gt;"Pro Syd"),$AC$2*0.5%,IF(AND(AB386="Best",U386=""),$AC$2*1%,IF(AND(AB386="Best",U386=100,Table1[[#This Row],[State]]="NSW"),$AC$2*0.4%,IF(AND(AB386="Best",U386=100),$AC$2*1%,IF(Table1[[#This Row],[Adj]]="Nat OK",$AC$2*0.5%,"xxx")))))))))))))))</f>
        <v>40</v>
      </c>
      <c r="AD386" s="133">
        <f t="shared" si="76"/>
        <v>70</v>
      </c>
      <c r="AE386" s="133">
        <f t="shared" si="77"/>
        <v>30</v>
      </c>
      <c r="AF386" s="133" t="str">
        <f>VLOOKUP(Table1[[#This Row],[Track]],$F$2672:$H$2715,2,FALSE)</f>
        <v>Qld</v>
      </c>
      <c r="AG386" s="133" t="str">
        <f>VLOOKUP(Table1[[#This Row],[Track]],$F$2672:$H$2715,3,FALSE)</f>
        <v>-</v>
      </c>
      <c r="AH386" s="133" t="str">
        <f>IF(Table1[[#This Row],[Date]]&lt;$AH$2,"",IF(Table1[[#This Row],[Date]]&lt;$AH$3,"Edge","Elite Combo"))</f>
        <v/>
      </c>
      <c r="AI386" s="218">
        <f>Table1[[#This Row],[Time]]</f>
        <v>0.73749999999999993</v>
      </c>
      <c r="AJ386" s="219" t="str">
        <f>Table1[[#This Row],[Track]]</f>
        <v>Doomben</v>
      </c>
      <c r="AK386" s="216">
        <f>Table1[[#This Row],[Race ]]</f>
        <v>9</v>
      </c>
      <c r="AL386" s="219">
        <f>Table1[[#This Row],[TAB]]</f>
        <v>11</v>
      </c>
      <c r="AM386" s="219" t="str">
        <f>Table1[[#This Row],[Selection]]</f>
        <v>Eagles Crag</v>
      </c>
      <c r="AN386" s="220" t="str">
        <f>Table1[[#This Row],[Sources]]</f>
        <v>Nat-11</v>
      </c>
      <c r="AO386" s="219">
        <f>Table1[[#This Row],[Scale Bet]]</f>
        <v>40</v>
      </c>
    </row>
    <row r="387" spans="5:41" ht="16.5" customHeight="1" x14ac:dyDescent="0.25">
      <c r="E387" s="185">
        <v>45227</v>
      </c>
      <c r="F387" s="35">
        <v>0.74305555555555547</v>
      </c>
      <c r="G387" s="36" t="s">
        <v>100</v>
      </c>
      <c r="H387" s="36">
        <v>10</v>
      </c>
      <c r="I387" s="36">
        <v>3</v>
      </c>
      <c r="J387" s="36" t="s">
        <v>888</v>
      </c>
      <c r="K387" s="36" t="s">
        <v>13</v>
      </c>
      <c r="L387" s="165">
        <v>13</v>
      </c>
      <c r="M387" s="134">
        <f t="shared" si="65"/>
        <v>13</v>
      </c>
      <c r="N387" s="36">
        <f t="shared" si="66"/>
        <v>1</v>
      </c>
      <c r="O387" s="135" t="str">
        <f t="shared" si="67"/>
        <v>Nat-13</v>
      </c>
      <c r="P387" s="186" t="str">
        <f t="shared" si="68"/>
        <v>OK</v>
      </c>
      <c r="Q387" s="187">
        <f t="shared" si="69"/>
        <v>52</v>
      </c>
      <c r="R387" s="150">
        <v>3.2</v>
      </c>
      <c r="S387" s="187">
        <f t="shared" si="70"/>
        <v>166.4</v>
      </c>
      <c r="T387" s="136" t="str">
        <f t="shared" si="71"/>
        <v>Archo Nacho</v>
      </c>
      <c r="U387" s="137" t="str">
        <f>IF(P387="","",IF(N387=1,"",IF(Q387="","",IF(Q387&lt;=100,100,IF(Table1[[#This Row],[Day]]="Wed",100,200)))))</f>
        <v/>
      </c>
      <c r="V387" s="137" t="str">
        <f t="shared" si="72"/>
        <v/>
      </c>
      <c r="W387" s="137" t="str">
        <f t="shared" si="73"/>
        <v/>
      </c>
      <c r="X387" s="133">
        <f>100</f>
        <v>100</v>
      </c>
      <c r="Y387" s="133">
        <f t="shared" si="74"/>
        <v>320</v>
      </c>
      <c r="Z387" s="133">
        <f t="shared" si="75"/>
        <v>220</v>
      </c>
      <c r="AA387" s="134" t="str">
        <f>TEXT(Table1[[#This Row],[Date]],"DDD")</f>
        <v>Sat</v>
      </c>
      <c r="AB387" s="133" t="str">
        <f>IF(OR(G387="Doomben",G387="Eagle Farm"),"Q",IF(AND(Q387&gt;1,Q387&lt;55,Table1[[#This Row],[Source]]="Nat"),"Nat OK",IF(AND(Table1[[#This Row],[Source]]&lt;&gt;"Nat",Q387&lt;55),"Poor &lt;55",IF(OR(G387="Randwick",G387="Flemington",G387="Caulfield",G387="Sandown Lake",G387="Sandown Hill"),"Best","ave"))))</f>
        <v>Nat OK</v>
      </c>
      <c r="AC387" s="133">
        <f>IF(Q387="","",IF(AB387="Poor &lt;55",$AC$2*0.2%,IF(AND(AB387="Q",AA387&lt;&gt;"Wed"),$AC$2*0.4%,IF(AND(AB387="Q",AA387="Wed"),$AC$2*0.5%,IF(AND(AB387="Ave",U387=100),$AC$2*0.5%,IF(AND(AB387="ave",U387="",N387=1,AG387="Bush"),$AC$2*1%,IF(AND(AB387="ave",U387="",Q387&gt;100),$AC$2*1.3%,IF(AND(AB387="ave",U387=""),$AC$2*1.2%,IF(AND(AB387="Ave",U387=200),$AC$2*1%,IF(AND(AB387="Best",U387=200),$AC$2*1.5%,IF(AND(AB387="Best",U387="",K387&lt;&gt;"Pro Syd"),$AC$2*0.5%,IF(AND(AB387="Best",U387=""),$AC$2*1%,IF(AND(AB387="Best",U387=100,Table1[[#This Row],[State]]="NSW"),$AC$2*0.4%,IF(AND(AB387="Best",U387=100),$AC$2*1%,IF(Table1[[#This Row],[Adj]]="Nat OK",$AC$2*0.5%,"xxx")))))))))))))))</f>
        <v>50</v>
      </c>
      <c r="AD387" s="133">
        <f t="shared" si="76"/>
        <v>160</v>
      </c>
      <c r="AE387" s="133">
        <f t="shared" si="77"/>
        <v>110</v>
      </c>
      <c r="AF387" s="133" t="str">
        <f>VLOOKUP(Table1[[#This Row],[Track]],$F$2672:$H$2715,2,FALSE)</f>
        <v>Vic</v>
      </c>
      <c r="AG387" s="133" t="str">
        <f>VLOOKUP(Table1[[#This Row],[Track]],$F$2672:$H$2715,3,FALSE)</f>
        <v>-</v>
      </c>
      <c r="AH387" s="133" t="str">
        <f>IF(Table1[[#This Row],[Date]]&lt;$AH$2,"",IF(Table1[[#This Row],[Date]]&lt;$AH$3,"Edge","Elite Combo"))</f>
        <v/>
      </c>
      <c r="AI387" s="218">
        <f>Table1[[#This Row],[Time]]</f>
        <v>0.74305555555555547</v>
      </c>
      <c r="AJ387" s="219" t="str">
        <f>Table1[[#This Row],[Track]]</f>
        <v>Moonee Valley</v>
      </c>
      <c r="AK387" s="216">
        <f>Table1[[#This Row],[Race ]]</f>
        <v>10</v>
      </c>
      <c r="AL387" s="219">
        <f>Table1[[#This Row],[TAB]]</f>
        <v>3</v>
      </c>
      <c r="AM387" s="219" t="str">
        <f>Table1[[#This Row],[Selection]]</f>
        <v>Archo Nacho</v>
      </c>
      <c r="AN387" s="220" t="str">
        <f>Table1[[#This Row],[Sources]]</f>
        <v>Nat-13</v>
      </c>
      <c r="AO387" s="219">
        <f>Table1[[#This Row],[Scale Bet]]</f>
        <v>50</v>
      </c>
    </row>
    <row r="388" spans="5:41" ht="16.5" customHeight="1" x14ac:dyDescent="0.25">
      <c r="E388" s="185">
        <v>45227</v>
      </c>
      <c r="F388" s="35">
        <v>0.75694444444444453</v>
      </c>
      <c r="G388" s="36" t="s">
        <v>22</v>
      </c>
      <c r="H388" s="36">
        <v>10</v>
      </c>
      <c r="I388" s="36">
        <v>3</v>
      </c>
      <c r="J388" s="36" t="s">
        <v>366</v>
      </c>
      <c r="K388" s="36" t="s">
        <v>60</v>
      </c>
      <c r="L388" s="165">
        <v>15</v>
      </c>
      <c r="M388" s="134">
        <f t="shared" si="65"/>
        <v>15</v>
      </c>
      <c r="N388" s="36">
        <f t="shared" si="66"/>
        <v>1</v>
      </c>
      <c r="O388" s="135" t="str">
        <f t="shared" si="67"/>
        <v>Pro Syd-15</v>
      </c>
      <c r="P388" s="186" t="str">
        <f t="shared" si="68"/>
        <v>OK</v>
      </c>
      <c r="Q388" s="187">
        <f t="shared" si="69"/>
        <v>60</v>
      </c>
      <c r="R388" s="150"/>
      <c r="S388" s="187" t="str">
        <f t="shared" si="70"/>
        <v/>
      </c>
      <c r="T388" s="136" t="str">
        <f t="shared" si="71"/>
        <v>Felix Majestic</v>
      </c>
      <c r="U388" s="137" t="str">
        <f>IF(P388="","",IF(N388=1,"",IF(Q388="","",IF(Q388&lt;=100,100,IF(Table1[[#This Row],[Day]]="Wed",100,200)))))</f>
        <v/>
      </c>
      <c r="V388" s="137" t="str">
        <f t="shared" si="72"/>
        <v/>
      </c>
      <c r="W388" s="137" t="str">
        <f t="shared" si="73"/>
        <v/>
      </c>
      <c r="X388" s="133">
        <f>100</f>
        <v>100</v>
      </c>
      <c r="Y388" s="133" t="str">
        <f t="shared" si="74"/>
        <v/>
      </c>
      <c r="Z388" s="133">
        <f t="shared" si="75"/>
        <v>-100</v>
      </c>
      <c r="AA388" s="134" t="str">
        <f>TEXT(Table1[[#This Row],[Date]],"DDD")</f>
        <v>Sat</v>
      </c>
      <c r="AB388" s="133" t="str">
        <f>IF(OR(G388="Doomben",G388="Eagle Farm"),"Q",IF(AND(Q388&gt;1,Q388&lt;55,Table1[[#This Row],[Source]]="Nat"),"Nat OK",IF(AND(Table1[[#This Row],[Source]]&lt;&gt;"Nat",Q388&lt;55),"Poor &lt;55",IF(OR(G388="Randwick",G388="Flemington",G388="Caulfield",G388="Sandown Lake",G388="Sandown Hill"),"Best","ave"))))</f>
        <v>Best</v>
      </c>
      <c r="AC388" s="133">
        <f>IF(Q388="","",IF(AB388="Poor &lt;55",$AC$2*0.2%,IF(AND(AB388="Q",AA388&lt;&gt;"Wed"),$AC$2*0.4%,IF(AND(AB388="Q",AA388="Wed"),$AC$2*0.5%,IF(AND(AB388="Ave",U388=100),$AC$2*0.5%,IF(AND(AB388="ave",U388="",N388=1,AG388="Bush"),$AC$2*1%,IF(AND(AB388="ave",U388="",Q388&gt;100),$AC$2*1.3%,IF(AND(AB388="ave",U388=""),$AC$2*1.2%,IF(AND(AB388="Ave",U388=200),$AC$2*1%,IF(AND(AB388="Best",U388=200),$AC$2*1.5%,IF(AND(AB388="Best",U388="",K388&lt;&gt;"Pro Syd"),$AC$2*0.5%,IF(AND(AB388="Best",U388=""),$AC$2*1%,IF(AND(AB388="Best",U388=100,Table1[[#This Row],[State]]="NSW"),$AC$2*0.4%,IF(AND(AB388="Best",U388=100),$AC$2*1%,IF(Table1[[#This Row],[Adj]]="Nat OK",$AC$2*0.5%,"xxx")))))))))))))))</f>
        <v>100</v>
      </c>
      <c r="AD388" s="133" t="str">
        <f t="shared" si="76"/>
        <v/>
      </c>
      <c r="AE388" s="133">
        <f t="shared" si="77"/>
        <v>-100</v>
      </c>
      <c r="AF388" s="133" t="str">
        <f>VLOOKUP(Table1[[#This Row],[Track]],$F$2672:$H$2715,2,FALSE)</f>
        <v>NSW</v>
      </c>
      <c r="AG388" s="133" t="str">
        <f>VLOOKUP(Table1[[#This Row],[Track]],$F$2672:$H$2715,3,FALSE)</f>
        <v>-</v>
      </c>
      <c r="AH388" s="133" t="str">
        <f>IF(Table1[[#This Row],[Date]]&lt;$AH$2,"",IF(Table1[[#This Row],[Date]]&lt;$AH$3,"Edge","Elite Combo"))</f>
        <v/>
      </c>
      <c r="AI388" s="218">
        <f>Table1[[#This Row],[Time]]</f>
        <v>0.75694444444444453</v>
      </c>
      <c r="AJ388" s="219" t="str">
        <f>Table1[[#This Row],[Track]]</f>
        <v>Randwick</v>
      </c>
      <c r="AK388" s="216">
        <f>Table1[[#This Row],[Race ]]</f>
        <v>10</v>
      </c>
      <c r="AL388" s="219">
        <f>Table1[[#This Row],[TAB]]</f>
        <v>3</v>
      </c>
      <c r="AM388" s="219" t="str">
        <f>Table1[[#This Row],[Selection]]</f>
        <v>Felix Majestic</v>
      </c>
      <c r="AN388" s="220" t="str">
        <f>Table1[[#This Row],[Sources]]</f>
        <v>Pro Syd-15</v>
      </c>
      <c r="AO388" s="219">
        <f>Table1[[#This Row],[Scale Bet]]</f>
        <v>100</v>
      </c>
    </row>
    <row r="389" spans="5:41" ht="16.5" customHeight="1" x14ac:dyDescent="0.25">
      <c r="E389" s="185">
        <v>45227</v>
      </c>
      <c r="F389" s="35">
        <v>0.75694444444444453</v>
      </c>
      <c r="G389" s="36" t="s">
        <v>22</v>
      </c>
      <c r="H389" s="36">
        <v>10</v>
      </c>
      <c r="I389" s="36">
        <v>4</v>
      </c>
      <c r="J389" s="36" t="s">
        <v>405</v>
      </c>
      <c r="K389" s="36" t="s">
        <v>1</v>
      </c>
      <c r="L389" s="165">
        <v>10</v>
      </c>
      <c r="M389" s="134">
        <f t="shared" si="65"/>
        <v>10</v>
      </c>
      <c r="N389" s="36">
        <f t="shared" si="66"/>
        <v>1</v>
      </c>
      <c r="O389" s="135" t="str">
        <f t="shared" si="67"/>
        <v>E4-10</v>
      </c>
      <c r="P389" s="186" t="str">
        <f t="shared" si="68"/>
        <v>OK</v>
      </c>
      <c r="Q389" s="187">
        <f t="shared" si="69"/>
        <v>40</v>
      </c>
      <c r="R389" s="150">
        <v>2.2000000000000002</v>
      </c>
      <c r="S389" s="187">
        <f t="shared" si="70"/>
        <v>88</v>
      </c>
      <c r="T389" s="136" t="str">
        <f t="shared" si="71"/>
        <v>Gringotts</v>
      </c>
      <c r="U389" s="137" t="str">
        <f>IF(P389="","",IF(N389=1,"",IF(Q389="","",IF(Q389&lt;=100,100,IF(Table1[[#This Row],[Day]]="Wed",100,200)))))</f>
        <v/>
      </c>
      <c r="V389" s="137" t="str">
        <f t="shared" si="72"/>
        <v/>
      </c>
      <c r="W389" s="137" t="str">
        <f t="shared" si="73"/>
        <v/>
      </c>
      <c r="X389" s="133">
        <f>100</f>
        <v>100</v>
      </c>
      <c r="Y389" s="133">
        <f t="shared" si="74"/>
        <v>220.00000000000003</v>
      </c>
      <c r="Z389" s="133">
        <f t="shared" si="75"/>
        <v>120.00000000000003</v>
      </c>
      <c r="AA389" s="134" t="str">
        <f>TEXT(Table1[[#This Row],[Date]],"DDD")</f>
        <v>Sat</v>
      </c>
      <c r="AB389" s="133" t="str">
        <f>IF(OR(G389="Doomben",G389="Eagle Farm"),"Q",IF(AND(Q389&gt;1,Q389&lt;55,Table1[[#This Row],[Source]]="Nat"),"Nat OK",IF(AND(Table1[[#This Row],[Source]]&lt;&gt;"Nat",Q389&lt;55),"Poor &lt;55",IF(OR(G389="Randwick",G389="Flemington",G389="Caulfield",G389="Sandown Lake",G389="Sandown Hill"),"Best","ave"))))</f>
        <v>Poor &lt;55</v>
      </c>
      <c r="AC389" s="133">
        <f>IF(Q389="","",IF(AB389="Poor &lt;55",$AC$2*0.2%,IF(AND(AB389="Q",AA389&lt;&gt;"Wed"),$AC$2*0.4%,IF(AND(AB389="Q",AA389="Wed"),$AC$2*0.5%,IF(AND(AB389="Ave",U389=100),$AC$2*0.5%,IF(AND(AB389="ave",U389="",N389=1,AG389="Bush"),$AC$2*1%,IF(AND(AB389="ave",U389="",Q389&gt;100),$AC$2*1.3%,IF(AND(AB389="ave",U389=""),$AC$2*1.2%,IF(AND(AB389="Ave",U389=200),$AC$2*1%,IF(AND(AB389="Best",U389=200),$AC$2*1.5%,IF(AND(AB389="Best",U389="",K389&lt;&gt;"Pro Syd"),$AC$2*0.5%,IF(AND(AB389="Best",U389=""),$AC$2*1%,IF(AND(AB389="Best",U389=100,Table1[[#This Row],[State]]="NSW"),$AC$2*0.4%,IF(AND(AB389="Best",U389=100),$AC$2*1%,IF(Table1[[#This Row],[Adj]]="Nat OK",$AC$2*0.5%,"xxx")))))))))))))))</f>
        <v>20</v>
      </c>
      <c r="AD389" s="133">
        <f t="shared" si="76"/>
        <v>44</v>
      </c>
      <c r="AE389" s="133">
        <f t="shared" si="77"/>
        <v>24</v>
      </c>
      <c r="AF389" s="133" t="str">
        <f>VLOOKUP(Table1[[#This Row],[Track]],$F$2672:$H$2715,2,FALSE)</f>
        <v>NSW</v>
      </c>
      <c r="AG389" s="133" t="str">
        <f>VLOOKUP(Table1[[#This Row],[Track]],$F$2672:$H$2715,3,FALSE)</f>
        <v>-</v>
      </c>
      <c r="AH389" s="133" t="str">
        <f>IF(Table1[[#This Row],[Date]]&lt;$AH$2,"",IF(Table1[[#This Row],[Date]]&lt;$AH$3,"Edge","Elite Combo"))</f>
        <v/>
      </c>
      <c r="AI389" s="218">
        <f>Table1[[#This Row],[Time]]</f>
        <v>0.75694444444444453</v>
      </c>
      <c r="AJ389" s="219" t="str">
        <f>Table1[[#This Row],[Track]]</f>
        <v>Randwick</v>
      </c>
      <c r="AK389" s="216">
        <f>Table1[[#This Row],[Race ]]</f>
        <v>10</v>
      </c>
      <c r="AL389" s="219">
        <f>Table1[[#This Row],[TAB]]</f>
        <v>4</v>
      </c>
      <c r="AM389" s="219" t="str">
        <f>Table1[[#This Row],[Selection]]</f>
        <v>Gringotts</v>
      </c>
      <c r="AN389" s="220" t="str">
        <f>Table1[[#This Row],[Sources]]</f>
        <v>E4-10</v>
      </c>
      <c r="AO389" s="219">
        <f>Table1[[#This Row],[Scale Bet]]</f>
        <v>20</v>
      </c>
    </row>
    <row r="390" spans="5:41" ht="16.5" customHeight="1" x14ac:dyDescent="0.25">
      <c r="E390" s="185">
        <v>45234</v>
      </c>
      <c r="F390" s="35">
        <v>0.53125</v>
      </c>
      <c r="G390" s="36" t="s">
        <v>17</v>
      </c>
      <c r="H390" s="36">
        <v>2</v>
      </c>
      <c r="I390" s="36">
        <v>1</v>
      </c>
      <c r="J390" s="36" t="s">
        <v>335</v>
      </c>
      <c r="K390" s="36" t="s">
        <v>40</v>
      </c>
      <c r="L390" s="165">
        <v>15</v>
      </c>
      <c r="M390" s="134">
        <f t="shared" si="65"/>
        <v>30</v>
      </c>
      <c r="N390" s="36">
        <f t="shared" si="66"/>
        <v>2</v>
      </c>
      <c r="O390" s="135" t="str">
        <f t="shared" si="67"/>
        <v>Edge-15/Nat-15</v>
      </c>
      <c r="P390" s="186" t="str">
        <f t="shared" si="68"/>
        <v>OK</v>
      </c>
      <c r="Q390" s="187">
        <f t="shared" si="69"/>
        <v>120</v>
      </c>
      <c r="R390" s="150"/>
      <c r="S390" s="187" t="str">
        <f t="shared" si="70"/>
        <v/>
      </c>
      <c r="T390" s="136" t="str">
        <f t="shared" si="71"/>
        <v>Peace Officer</v>
      </c>
      <c r="U390" s="137">
        <f>IF(P390="","",IF(N390=1,"",IF(Q390="","",IF(Q390&lt;=100,100,IF(Table1[[#This Row],[Day]]="Wed",100,200)))))</f>
        <v>200</v>
      </c>
      <c r="V390" s="137" t="str">
        <f t="shared" si="72"/>
        <v/>
      </c>
      <c r="W390" s="137">
        <f t="shared" si="73"/>
        <v>-200</v>
      </c>
      <c r="X390" s="133">
        <f>100</f>
        <v>100</v>
      </c>
      <c r="Y390" s="133" t="str">
        <f t="shared" si="74"/>
        <v/>
      </c>
      <c r="Z390" s="133">
        <f t="shared" si="75"/>
        <v>-100</v>
      </c>
      <c r="AA390" s="134" t="str">
        <f>TEXT(Table1[[#This Row],[Date]],"DDD")</f>
        <v>Sat</v>
      </c>
      <c r="AB390" s="133" t="str">
        <f>IF(OR(G390="Doomben",G390="Eagle Farm"),"Q",IF(AND(Q390&gt;1,Q390&lt;55,Table1[[#This Row],[Source]]="Nat"),"Nat OK",IF(AND(Table1[[#This Row],[Source]]&lt;&gt;"Nat",Q390&lt;55),"Poor &lt;55",IF(OR(G390="Randwick",G390="Flemington",G390="Caulfield",G390="Sandown Lake",G390="Sandown Hill"),"Best","ave"))))</f>
        <v>ave</v>
      </c>
      <c r="AC390" s="133">
        <f>IF(Q390="","",IF(AB390="Poor &lt;55",$AC$2*0.2%,IF(AND(AB390="Q",AA390&lt;&gt;"Wed"),$AC$2*0.4%,IF(AND(AB390="Q",AA390="Wed"),$AC$2*0.5%,IF(AND(AB390="Ave",U390=100),$AC$2*0.5%,IF(AND(AB390="ave",U390="",N390=1,AG390="Bush"),$AC$2*1%,IF(AND(AB390="ave",U390="",Q390&gt;100),$AC$2*1.3%,IF(AND(AB390="ave",U390=""),$AC$2*1.2%,IF(AND(AB390="Ave",U390=200),$AC$2*1%,IF(AND(AB390="Best",U390=200),$AC$2*1.5%,IF(AND(AB390="Best",U390="",K390&lt;&gt;"Pro Syd"),$AC$2*0.5%,IF(AND(AB390="Best",U390=""),$AC$2*1%,IF(AND(AB390="Best",U390=100,Table1[[#This Row],[State]]="NSW"),$AC$2*0.4%,IF(AND(AB390="Best",U390=100),$AC$2*1%,IF(Table1[[#This Row],[Adj]]="Nat OK",$AC$2*0.5%,"xxx")))))))))))))))</f>
        <v>100</v>
      </c>
      <c r="AD390" s="133" t="str">
        <f t="shared" si="76"/>
        <v/>
      </c>
      <c r="AE390" s="133">
        <f t="shared" si="77"/>
        <v>-100</v>
      </c>
      <c r="AF390" s="133" t="str">
        <f>VLOOKUP(Table1[[#This Row],[Track]],$F$2672:$H$2715,2,FALSE)</f>
        <v>NSW</v>
      </c>
      <c r="AG390" s="133" t="str">
        <f>VLOOKUP(Table1[[#This Row],[Track]],$F$2672:$H$2715,3,FALSE)</f>
        <v>-</v>
      </c>
      <c r="AH390" s="133" t="str">
        <f>IF(Table1[[#This Row],[Date]]&lt;$AH$2,"",IF(Table1[[#This Row],[Date]]&lt;$AH$3,"Edge","Elite Combo"))</f>
        <v/>
      </c>
      <c r="AI390" s="218">
        <f>Table1[[#This Row],[Time]]</f>
        <v>0.53125</v>
      </c>
      <c r="AJ390" s="219" t="str">
        <f>Table1[[#This Row],[Track]]</f>
        <v>Rosehill</v>
      </c>
      <c r="AK390" s="216">
        <f>Table1[[#This Row],[Race ]]</f>
        <v>2</v>
      </c>
      <c r="AL390" s="219">
        <f>Table1[[#This Row],[TAB]]</f>
        <v>1</v>
      </c>
      <c r="AM390" s="219" t="str">
        <f>Table1[[#This Row],[Selection]]</f>
        <v>Peace Officer</v>
      </c>
      <c r="AN390" s="220" t="str">
        <f>Table1[[#This Row],[Sources]]</f>
        <v>Edge-15/Nat-15</v>
      </c>
      <c r="AO390" s="219">
        <f>Table1[[#This Row],[Scale Bet]]</f>
        <v>100</v>
      </c>
    </row>
    <row r="391" spans="5:41" ht="16.5" customHeight="1" x14ac:dyDescent="0.25">
      <c r="E391" s="185">
        <v>45234</v>
      </c>
      <c r="F391" s="35">
        <v>0.53125</v>
      </c>
      <c r="G391" s="36" t="s">
        <v>17</v>
      </c>
      <c r="H391" s="36">
        <v>2</v>
      </c>
      <c r="I391" s="36">
        <v>1</v>
      </c>
      <c r="J391" s="36" t="s">
        <v>335</v>
      </c>
      <c r="K391" s="36" t="s">
        <v>13</v>
      </c>
      <c r="L391" s="165">
        <v>15</v>
      </c>
      <c r="M391" s="134" t="str">
        <f t="shared" ref="M391:M454" si="78">IF(AND(J391=J390,E391=E390),"",IF(AND(E391=E394,J391=J394),L391+L392+L393+L394,IF(AND(E391=E393,J391=J393),L391+L392+L393,IF(AND(E391=E392,J391=J392),L391+L392,L391))))</f>
        <v/>
      </c>
      <c r="N391" s="36" t="str">
        <f t="shared" ref="N391:N454" si="79">IF(M391=L391,1,IF(M391="","",IF(AND(E391=E394,J391=J394),4,IF(AND(E391=E393,J391=J393),3,IF(AND(E391=E392,J391=J392),2,"XXX")))))</f>
        <v/>
      </c>
      <c r="O391" s="135" t="str">
        <f t="shared" ref="O391:O454" si="80">IF(N391="","",IF(N391=4,K391&amp;"-"&amp;L391&amp;"/"&amp;K392&amp;"-"&amp;L392&amp;"/"&amp;K393&amp;"-"&amp;L393&amp;"/"&amp;K394&amp;"-"&amp;L394,IF(N391=3,K391&amp;"-"&amp;L391&amp;"/"&amp;K392&amp;"-"&amp;L392&amp;"/"&amp;K393&amp;"-"&amp;L393,IF(N391=2,K391&amp;"-"&amp;L391&amp;"/"&amp;K392&amp;"-"&amp;L392,IF(N391=1,K391&amp;"-"&amp;L391,"""""xxx")))))</f>
        <v/>
      </c>
      <c r="P391" s="186" t="str">
        <f t="shared" ref="P391:P454" si="81">IF(OR(G391="Randwick",G391="Rosehill",G391="Flemington",G391="Caulfield",G391="Sandown Lake",G391="Sandown Hill",G391="Moonee Valley"),"OK","")</f>
        <v>OK</v>
      </c>
      <c r="Q391" s="187" t="str">
        <f t="shared" ref="Q391:Q454" si="82">IF(M391="","",(M391*($Q$1/1000)/$R$1)*$Q$2)</f>
        <v/>
      </c>
      <c r="R391" s="150"/>
      <c r="S391" s="187" t="str">
        <f t="shared" ref="S391:S454" si="83">IF(Q391="","",IF(R391="","",R391*Q391))</f>
        <v/>
      </c>
      <c r="T391" s="136" t="str">
        <f t="shared" ref="T391:T454" si="84">TRIM(PROPER(J391))</f>
        <v>Peace Officer</v>
      </c>
      <c r="U391" s="137" t="str">
        <f>IF(P391="","",IF(N391=1,"",IF(Q391="","",IF(Q391&lt;=100,100,IF(Table1[[#This Row],[Day]]="Wed",100,200)))))</f>
        <v/>
      </c>
      <c r="V391" s="137" t="str">
        <f t="shared" ref="V391:V454" si="85">IF(U391="","",IF(R391="","",U391*R391))</f>
        <v/>
      </c>
      <c r="W391" s="137" t="str">
        <f t="shared" ref="W391:W454" si="86">IF(U391="","",IF(V391="",U391*-1,V391-U391))</f>
        <v/>
      </c>
      <c r="X391" s="133">
        <f>100</f>
        <v>100</v>
      </c>
      <c r="Y391" s="133" t="str">
        <f t="shared" ref="Y391:Y454" si="87">IF(R391="","",X391*R391)</f>
        <v/>
      </c>
      <c r="Z391" s="133">
        <f t="shared" ref="Z391:Z454" si="88">IF(Y391="",X391*-1,Y391-X390)</f>
        <v>-100</v>
      </c>
      <c r="AA391" s="134" t="str">
        <f>TEXT(Table1[[#This Row],[Date]],"DDD")</f>
        <v>Sat</v>
      </c>
      <c r="AB391" s="133" t="str">
        <f>IF(OR(G391="Doomben",G391="Eagle Farm"),"Q",IF(AND(Q391&gt;1,Q391&lt;55,Table1[[#This Row],[Source]]="Nat"),"Nat OK",IF(AND(Table1[[#This Row],[Source]]&lt;&gt;"Nat",Q391&lt;55),"Poor &lt;55",IF(OR(G391="Randwick",G391="Flemington",G391="Caulfield",G391="Sandown Lake",G391="Sandown Hill"),"Best","ave"))))</f>
        <v>ave</v>
      </c>
      <c r="AC391" s="133" t="str">
        <f>IF(Q391="","",IF(AB391="Poor &lt;55",$AC$2*0.2%,IF(AND(AB391="Q",AA391&lt;&gt;"Wed"),$AC$2*0.4%,IF(AND(AB391="Q",AA391="Wed"),$AC$2*0.5%,IF(AND(AB391="Ave",U391=100),$AC$2*0.5%,IF(AND(AB391="ave",U391="",N391=1,AG391="Bush"),$AC$2*1%,IF(AND(AB391="ave",U391="",Q391&gt;100),$AC$2*1.3%,IF(AND(AB391="ave",U391=""),$AC$2*1.2%,IF(AND(AB391="Ave",U391=200),$AC$2*1%,IF(AND(AB391="Best",U391=200),$AC$2*1.5%,IF(AND(AB391="Best",U391="",K391&lt;&gt;"Pro Syd"),$AC$2*0.5%,IF(AND(AB391="Best",U391=""),$AC$2*1%,IF(AND(AB391="Best",U391=100,Table1[[#This Row],[State]]="NSW"),$AC$2*0.4%,IF(AND(AB391="Best",U391=100),$AC$2*1%,IF(Table1[[#This Row],[Adj]]="Nat OK",$AC$2*0.5%,"xxx")))))))))))))))</f>
        <v/>
      </c>
      <c r="AD391" s="133" t="str">
        <f t="shared" ref="AD391:AD454" si="89">IF(AC391="","",IF(R391="","",AC391*R391))</f>
        <v/>
      </c>
      <c r="AE391" s="133" t="str">
        <f t="shared" ref="AE391:AE454" si="90">IF(AC391="","",IF(AD391="",AC391*-1,AD391-AC391))</f>
        <v/>
      </c>
      <c r="AF391" s="133" t="str">
        <f>VLOOKUP(Table1[[#This Row],[Track]],$F$2672:$H$2715,2,FALSE)</f>
        <v>NSW</v>
      </c>
      <c r="AG391" s="133" t="str">
        <f>VLOOKUP(Table1[[#This Row],[Track]],$F$2672:$H$2715,3,FALSE)</f>
        <v>-</v>
      </c>
      <c r="AH391" s="133" t="str">
        <f>IF(Table1[[#This Row],[Date]]&lt;$AH$2,"",IF(Table1[[#This Row],[Date]]&lt;$AH$3,"Edge","Elite Combo"))</f>
        <v/>
      </c>
      <c r="AI391" s="218">
        <f>Table1[[#This Row],[Time]]</f>
        <v>0.53125</v>
      </c>
      <c r="AJ391" s="219" t="str">
        <f>Table1[[#This Row],[Track]]</f>
        <v>Rosehill</v>
      </c>
      <c r="AK391" s="216">
        <f>Table1[[#This Row],[Race ]]</f>
        <v>2</v>
      </c>
      <c r="AL391" s="219">
        <f>Table1[[#This Row],[TAB]]</f>
        <v>1</v>
      </c>
      <c r="AM391" s="219" t="str">
        <f>Table1[[#This Row],[Selection]]</f>
        <v>Peace Officer</v>
      </c>
      <c r="AN391" s="220" t="str">
        <f>Table1[[#This Row],[Sources]]</f>
        <v/>
      </c>
      <c r="AO391" s="219" t="str">
        <f>Table1[[#This Row],[Scale Bet]]</f>
        <v/>
      </c>
    </row>
    <row r="392" spans="5:41" ht="16.5" customHeight="1" x14ac:dyDescent="0.25">
      <c r="E392" s="185">
        <v>45234</v>
      </c>
      <c r="F392" s="35">
        <v>0.54166666666666663</v>
      </c>
      <c r="G392" s="36" t="s">
        <v>466</v>
      </c>
      <c r="H392" s="36">
        <v>2</v>
      </c>
      <c r="I392" s="36">
        <v>2</v>
      </c>
      <c r="J392" s="36" t="s">
        <v>1028</v>
      </c>
      <c r="K392" s="36" t="s">
        <v>18</v>
      </c>
      <c r="L392" s="165">
        <v>13</v>
      </c>
      <c r="M392" s="134">
        <f t="shared" si="78"/>
        <v>13</v>
      </c>
      <c r="N392" s="36">
        <f t="shared" si="79"/>
        <v>1</v>
      </c>
      <c r="O392" s="135" t="str">
        <f t="shared" si="80"/>
        <v>Pro Mel-13</v>
      </c>
      <c r="P392" s="186" t="str">
        <f t="shared" si="81"/>
        <v/>
      </c>
      <c r="Q392" s="187">
        <f t="shared" si="82"/>
        <v>52</v>
      </c>
      <c r="R392" s="150">
        <v>6.5</v>
      </c>
      <c r="S392" s="187">
        <f t="shared" si="83"/>
        <v>338</v>
      </c>
      <c r="T392" s="136" t="str">
        <f t="shared" si="84"/>
        <v>Kalapour</v>
      </c>
      <c r="U392" s="137" t="str">
        <f>IF(P392="","",IF(N392=1,"",IF(Q392="","",IF(Q392&lt;=100,100,IF(Table1[[#This Row],[Day]]="Wed",100,200)))))</f>
        <v/>
      </c>
      <c r="V392" s="137" t="str">
        <f t="shared" si="85"/>
        <v/>
      </c>
      <c r="W392" s="137" t="str">
        <f t="shared" si="86"/>
        <v/>
      </c>
      <c r="X392" s="133">
        <f>100</f>
        <v>100</v>
      </c>
      <c r="Y392" s="133">
        <f t="shared" si="87"/>
        <v>650</v>
      </c>
      <c r="Z392" s="133">
        <f t="shared" si="88"/>
        <v>550</v>
      </c>
      <c r="AA392" s="134" t="str">
        <f>TEXT(Table1[[#This Row],[Date]],"DDD")</f>
        <v>Sat</v>
      </c>
      <c r="AB392" s="133" t="str">
        <f>IF(OR(G392="Doomben",G392="Eagle Farm"),"Q",IF(AND(Q392&gt;1,Q392&lt;55,Table1[[#This Row],[Source]]="Nat"),"Nat OK",IF(AND(Table1[[#This Row],[Source]]&lt;&gt;"Nat",Q392&lt;55),"Poor &lt;55",IF(OR(G392="Randwick",G392="Flemington",G392="Caulfield",G392="Sandown Lake",G392="Sandown Hill"),"Best","ave"))))</f>
        <v>Poor &lt;55</v>
      </c>
      <c r="AC392" s="133">
        <f>IF(Q392="","",IF(AB392="Poor &lt;55",$AC$2*0.2%,IF(AND(AB392="Q",AA392&lt;&gt;"Wed"),$AC$2*0.4%,IF(AND(AB392="Q",AA392="Wed"),$AC$2*0.5%,IF(AND(AB392="Ave",U392=100),$AC$2*0.5%,IF(AND(AB392="ave",U392="",N392=1,AG392="Bush"),$AC$2*1%,IF(AND(AB392="ave",U392="",Q392&gt;100),$AC$2*1.3%,IF(AND(AB392="ave",U392=""),$AC$2*1.2%,IF(AND(AB392="Ave",U392=200),$AC$2*1%,IF(AND(AB392="Best",U392=200),$AC$2*1.5%,IF(AND(AB392="Best",U392="",K392&lt;&gt;"Pro Syd"),$AC$2*0.5%,IF(AND(AB392="Best",U392=""),$AC$2*1%,IF(AND(AB392="Best",U392=100,Table1[[#This Row],[State]]="NSW"),$AC$2*0.4%,IF(AND(AB392="Best",U392=100),$AC$2*1%,IF(Table1[[#This Row],[Adj]]="Nat OK",$AC$2*0.5%,"xxx")))))))))))))))</f>
        <v>20</v>
      </c>
      <c r="AD392" s="133">
        <f t="shared" si="89"/>
        <v>130</v>
      </c>
      <c r="AE392" s="133">
        <f t="shared" si="90"/>
        <v>110</v>
      </c>
      <c r="AF392" s="133" t="str">
        <f>VLOOKUP(Table1[[#This Row],[Track]],$F$2672:$H$2715,2,FALSE)</f>
        <v>Vic</v>
      </c>
      <c r="AG392" s="133" t="str">
        <f>VLOOKUP(Table1[[#This Row],[Track]],$F$2672:$H$2715,3,FALSE)</f>
        <v>-</v>
      </c>
      <c r="AH392" s="133" t="str">
        <f>IF(Table1[[#This Row],[Date]]&lt;$AH$2,"",IF(Table1[[#This Row],[Date]]&lt;$AH$3,"Edge","Elite Combo"))</f>
        <v/>
      </c>
      <c r="AI392" s="218">
        <f>Table1[[#This Row],[Time]]</f>
        <v>0.54166666666666663</v>
      </c>
      <c r="AJ392" s="219" t="str">
        <f>Table1[[#This Row],[Track]]</f>
        <v>Flem-X</v>
      </c>
      <c r="AK392" s="216">
        <f>Table1[[#This Row],[Race ]]</f>
        <v>2</v>
      </c>
      <c r="AL392" s="219">
        <f>Table1[[#This Row],[TAB]]</f>
        <v>2</v>
      </c>
      <c r="AM392" s="219" t="str">
        <f>Table1[[#This Row],[Selection]]</f>
        <v>Kalapour</v>
      </c>
      <c r="AN392" s="220" t="str">
        <f>Table1[[#This Row],[Sources]]</f>
        <v>Pro Mel-13</v>
      </c>
      <c r="AO392" s="219">
        <f>Table1[[#This Row],[Scale Bet]]</f>
        <v>20</v>
      </c>
    </row>
    <row r="393" spans="5:41" ht="16.5" customHeight="1" x14ac:dyDescent="0.25">
      <c r="E393" s="185">
        <v>45234</v>
      </c>
      <c r="F393" s="35">
        <v>0.55555555555555558</v>
      </c>
      <c r="G393" s="36" t="s">
        <v>17</v>
      </c>
      <c r="H393" s="36">
        <v>3</v>
      </c>
      <c r="I393" s="36">
        <v>4</v>
      </c>
      <c r="J393" s="36" t="s">
        <v>648</v>
      </c>
      <c r="K393" s="36" t="s">
        <v>1</v>
      </c>
      <c r="L393" s="165">
        <v>10</v>
      </c>
      <c r="M393" s="134">
        <f t="shared" si="78"/>
        <v>10</v>
      </c>
      <c r="N393" s="36">
        <f t="shared" si="79"/>
        <v>1</v>
      </c>
      <c r="O393" s="135" t="str">
        <f t="shared" si="80"/>
        <v>E4-10</v>
      </c>
      <c r="P393" s="186" t="str">
        <f t="shared" si="81"/>
        <v>OK</v>
      </c>
      <c r="Q393" s="187">
        <f t="shared" si="82"/>
        <v>40</v>
      </c>
      <c r="R393" s="150">
        <v>5.5</v>
      </c>
      <c r="S393" s="187">
        <f t="shared" si="83"/>
        <v>220</v>
      </c>
      <c r="T393" s="136" t="str">
        <f t="shared" si="84"/>
        <v>Peshmerga</v>
      </c>
      <c r="U393" s="137" t="str">
        <f>IF(P393="","",IF(N393=1,"",IF(Q393="","",IF(Q393&lt;=100,100,IF(Table1[[#This Row],[Day]]="Wed",100,200)))))</f>
        <v/>
      </c>
      <c r="V393" s="137" t="str">
        <f t="shared" si="85"/>
        <v/>
      </c>
      <c r="W393" s="137" t="str">
        <f t="shared" si="86"/>
        <v/>
      </c>
      <c r="X393" s="133">
        <f>100</f>
        <v>100</v>
      </c>
      <c r="Y393" s="133">
        <f t="shared" si="87"/>
        <v>550</v>
      </c>
      <c r="Z393" s="133">
        <f t="shared" si="88"/>
        <v>450</v>
      </c>
      <c r="AA393" s="134" t="str">
        <f>TEXT(Table1[[#This Row],[Date]],"DDD")</f>
        <v>Sat</v>
      </c>
      <c r="AB393" s="133" t="str">
        <f>IF(OR(G393="Doomben",G393="Eagle Farm"),"Q",IF(AND(Q393&gt;1,Q393&lt;55,Table1[[#This Row],[Source]]="Nat"),"Nat OK",IF(AND(Table1[[#This Row],[Source]]&lt;&gt;"Nat",Q393&lt;55),"Poor &lt;55",IF(OR(G393="Randwick",G393="Flemington",G393="Caulfield",G393="Sandown Lake",G393="Sandown Hill"),"Best","ave"))))</f>
        <v>Poor &lt;55</v>
      </c>
      <c r="AC393" s="133">
        <f>IF(Q393="","",IF(AB393="Poor &lt;55",$AC$2*0.2%,IF(AND(AB393="Q",AA393&lt;&gt;"Wed"),$AC$2*0.4%,IF(AND(AB393="Q",AA393="Wed"),$AC$2*0.5%,IF(AND(AB393="Ave",U393=100),$AC$2*0.5%,IF(AND(AB393="ave",U393="",N393=1,AG393="Bush"),$AC$2*1%,IF(AND(AB393="ave",U393="",Q393&gt;100),$AC$2*1.3%,IF(AND(AB393="ave",U393=""),$AC$2*1.2%,IF(AND(AB393="Ave",U393=200),$AC$2*1%,IF(AND(AB393="Best",U393=200),$AC$2*1.5%,IF(AND(AB393="Best",U393="",K393&lt;&gt;"Pro Syd"),$AC$2*0.5%,IF(AND(AB393="Best",U393=""),$AC$2*1%,IF(AND(AB393="Best",U393=100,Table1[[#This Row],[State]]="NSW"),$AC$2*0.4%,IF(AND(AB393="Best",U393=100),$AC$2*1%,IF(Table1[[#This Row],[Adj]]="Nat OK",$AC$2*0.5%,"xxx")))))))))))))))</f>
        <v>20</v>
      </c>
      <c r="AD393" s="133">
        <f t="shared" si="89"/>
        <v>110</v>
      </c>
      <c r="AE393" s="133">
        <f t="shared" si="90"/>
        <v>90</v>
      </c>
      <c r="AF393" s="133" t="str">
        <f>VLOOKUP(Table1[[#This Row],[Track]],$F$2672:$H$2715,2,FALSE)</f>
        <v>NSW</v>
      </c>
      <c r="AG393" s="133" t="str">
        <f>VLOOKUP(Table1[[#This Row],[Track]],$F$2672:$H$2715,3,FALSE)</f>
        <v>-</v>
      </c>
      <c r="AH393" s="133" t="str">
        <f>IF(Table1[[#This Row],[Date]]&lt;$AH$2,"",IF(Table1[[#This Row],[Date]]&lt;$AH$3,"Edge","Elite Combo"))</f>
        <v/>
      </c>
      <c r="AI393" s="218">
        <f>Table1[[#This Row],[Time]]</f>
        <v>0.55555555555555558</v>
      </c>
      <c r="AJ393" s="219" t="str">
        <f>Table1[[#This Row],[Track]]</f>
        <v>Rosehill</v>
      </c>
      <c r="AK393" s="216">
        <f>Table1[[#This Row],[Race ]]</f>
        <v>3</v>
      </c>
      <c r="AL393" s="219">
        <f>Table1[[#This Row],[TAB]]</f>
        <v>4</v>
      </c>
      <c r="AM393" s="219" t="str">
        <f>Table1[[#This Row],[Selection]]</f>
        <v>Peshmerga</v>
      </c>
      <c r="AN393" s="220" t="str">
        <f>Table1[[#This Row],[Sources]]</f>
        <v>E4-10</v>
      </c>
      <c r="AO393" s="219">
        <f>Table1[[#This Row],[Scale Bet]]</f>
        <v>20</v>
      </c>
    </row>
    <row r="394" spans="5:41" ht="16.5" customHeight="1" x14ac:dyDescent="0.25">
      <c r="E394" s="185">
        <v>45234</v>
      </c>
      <c r="F394" s="35">
        <v>0.56944444444444442</v>
      </c>
      <c r="G394" s="36" t="s">
        <v>157</v>
      </c>
      <c r="H394" s="36">
        <v>3</v>
      </c>
      <c r="I394" s="36">
        <v>6</v>
      </c>
      <c r="J394" s="36" t="s">
        <v>987</v>
      </c>
      <c r="K394" s="36" t="s">
        <v>40</v>
      </c>
      <c r="L394" s="165">
        <v>12</v>
      </c>
      <c r="M394" s="134">
        <f t="shared" si="78"/>
        <v>25</v>
      </c>
      <c r="N394" s="36">
        <f t="shared" si="79"/>
        <v>2</v>
      </c>
      <c r="O394" s="135" t="str">
        <f t="shared" si="80"/>
        <v>Edge-12/Pro Mel-13</v>
      </c>
      <c r="P394" s="186" t="str">
        <f t="shared" si="81"/>
        <v>OK</v>
      </c>
      <c r="Q394" s="187">
        <f t="shared" si="82"/>
        <v>100</v>
      </c>
      <c r="R394" s="150"/>
      <c r="S394" s="187" t="str">
        <f t="shared" si="83"/>
        <v/>
      </c>
      <c r="T394" s="136" t="str">
        <f t="shared" si="84"/>
        <v>Rose Quartz</v>
      </c>
      <c r="U394" s="137">
        <f>IF(P394="","",IF(N394=1,"",IF(Q394="","",IF(Q394&lt;=100,100,IF(Table1[[#This Row],[Day]]="Wed",100,200)))))</f>
        <v>100</v>
      </c>
      <c r="V394" s="137" t="str">
        <f t="shared" si="85"/>
        <v/>
      </c>
      <c r="W394" s="137">
        <f t="shared" si="86"/>
        <v>-100</v>
      </c>
      <c r="X394" s="133">
        <f>100</f>
        <v>100</v>
      </c>
      <c r="Y394" s="133" t="str">
        <f t="shared" si="87"/>
        <v/>
      </c>
      <c r="Z394" s="133">
        <f t="shared" si="88"/>
        <v>-100</v>
      </c>
      <c r="AA394" s="134" t="str">
        <f>TEXT(Table1[[#This Row],[Date]],"DDD")</f>
        <v>Sat</v>
      </c>
      <c r="AB394" s="133" t="str">
        <f>IF(OR(G394="Doomben",G394="Eagle Farm"),"Q",IF(AND(Q394&gt;1,Q394&lt;55,Table1[[#This Row],[Source]]="Nat"),"Nat OK",IF(AND(Table1[[#This Row],[Source]]&lt;&gt;"Nat",Q394&lt;55),"Poor &lt;55",IF(OR(G394="Randwick",G394="Flemington",G394="Caulfield",G394="Sandown Lake",G394="Sandown Hill"),"Best","ave"))))</f>
        <v>Best</v>
      </c>
      <c r="AC394" s="133">
        <f>IF(Q394="","",IF(AB394="Poor &lt;55",$AC$2*0.2%,IF(AND(AB394="Q",AA394&lt;&gt;"Wed"),$AC$2*0.4%,IF(AND(AB394="Q",AA394="Wed"),$AC$2*0.5%,IF(AND(AB394="Ave",U394=100),$AC$2*0.5%,IF(AND(AB394="ave",U394="",N394=1,AG394="Bush"),$AC$2*1%,IF(AND(AB394="ave",U394="",Q394&gt;100),$AC$2*1.3%,IF(AND(AB394="ave",U394=""),$AC$2*1.2%,IF(AND(AB394="Ave",U394=200),$AC$2*1%,IF(AND(AB394="Best",U394=200),$AC$2*1.5%,IF(AND(AB394="Best",U394="",K394&lt;&gt;"Pro Syd"),$AC$2*0.5%,IF(AND(AB394="Best",U394=""),$AC$2*1%,IF(AND(AB394="Best",U394=100,Table1[[#This Row],[State]]="NSW"),$AC$2*0.4%,IF(AND(AB394="Best",U394=100),$AC$2*1%,IF(Table1[[#This Row],[Adj]]="Nat OK",$AC$2*0.5%,"xxx")))))))))))))))</f>
        <v>100</v>
      </c>
      <c r="AD394" s="133" t="str">
        <f t="shared" si="89"/>
        <v/>
      </c>
      <c r="AE394" s="133">
        <f t="shared" si="90"/>
        <v>-100</v>
      </c>
      <c r="AF394" s="133" t="str">
        <f>VLOOKUP(Table1[[#This Row],[Track]],$F$2672:$H$2715,2,FALSE)</f>
        <v>Vic</v>
      </c>
      <c r="AG394" s="133" t="str">
        <f>VLOOKUP(Table1[[#This Row],[Track]],$F$2672:$H$2715,3,FALSE)</f>
        <v>-</v>
      </c>
      <c r="AH394" s="133" t="str">
        <f>IF(Table1[[#This Row],[Date]]&lt;$AH$2,"",IF(Table1[[#This Row],[Date]]&lt;$AH$3,"Edge","Elite Combo"))</f>
        <v/>
      </c>
      <c r="AI394" s="218">
        <f>Table1[[#This Row],[Time]]</f>
        <v>0.56944444444444442</v>
      </c>
      <c r="AJ394" s="219" t="str">
        <f>Table1[[#This Row],[Track]]</f>
        <v>Flemington</v>
      </c>
      <c r="AK394" s="216">
        <f>Table1[[#This Row],[Race ]]</f>
        <v>3</v>
      </c>
      <c r="AL394" s="219">
        <f>Table1[[#This Row],[TAB]]</f>
        <v>6</v>
      </c>
      <c r="AM394" s="219" t="str">
        <f>Table1[[#This Row],[Selection]]</f>
        <v>Rose Quartz</v>
      </c>
      <c r="AN394" s="220" t="str">
        <f>Table1[[#This Row],[Sources]]</f>
        <v>Edge-12/Pro Mel-13</v>
      </c>
      <c r="AO394" s="219">
        <f>Table1[[#This Row],[Scale Bet]]</f>
        <v>100</v>
      </c>
    </row>
    <row r="395" spans="5:41" ht="16.5" customHeight="1" x14ac:dyDescent="0.25">
      <c r="E395" s="185">
        <v>45234</v>
      </c>
      <c r="F395" s="35">
        <v>0.56944444444444442</v>
      </c>
      <c r="G395" s="36" t="s">
        <v>466</v>
      </c>
      <c r="H395" s="36">
        <v>3</v>
      </c>
      <c r="I395" s="36">
        <v>6</v>
      </c>
      <c r="J395" s="36" t="s">
        <v>987</v>
      </c>
      <c r="K395" s="36" t="s">
        <v>18</v>
      </c>
      <c r="L395" s="165">
        <v>13</v>
      </c>
      <c r="M395" s="134" t="str">
        <f t="shared" si="78"/>
        <v/>
      </c>
      <c r="N395" s="36" t="str">
        <f t="shared" si="79"/>
        <v/>
      </c>
      <c r="O395" s="135" t="str">
        <f t="shared" si="80"/>
        <v/>
      </c>
      <c r="P395" s="186" t="str">
        <f t="shared" si="81"/>
        <v/>
      </c>
      <c r="Q395" s="187" t="str">
        <f t="shared" si="82"/>
        <v/>
      </c>
      <c r="R395" s="150"/>
      <c r="S395" s="187" t="str">
        <f t="shared" si="83"/>
        <v/>
      </c>
      <c r="T395" s="136" t="str">
        <f t="shared" si="84"/>
        <v>Rose Quartz</v>
      </c>
      <c r="U395" s="137" t="str">
        <f>IF(P395="","",IF(N395=1,"",IF(Q395="","",IF(Q395&lt;=100,100,IF(Table1[[#This Row],[Day]]="Wed",100,200)))))</f>
        <v/>
      </c>
      <c r="V395" s="137" t="str">
        <f t="shared" si="85"/>
        <v/>
      </c>
      <c r="W395" s="137" t="str">
        <f t="shared" si="86"/>
        <v/>
      </c>
      <c r="X395" s="133">
        <f>100</f>
        <v>100</v>
      </c>
      <c r="Y395" s="133" t="str">
        <f t="shared" si="87"/>
        <v/>
      </c>
      <c r="Z395" s="133">
        <f t="shared" si="88"/>
        <v>-100</v>
      </c>
      <c r="AA395" s="134" t="str">
        <f>TEXT(Table1[[#This Row],[Date]],"DDD")</f>
        <v>Sat</v>
      </c>
      <c r="AB395" s="133" t="str">
        <f>IF(OR(G395="Doomben",G395="Eagle Farm"),"Q",IF(AND(Q395&gt;1,Q395&lt;55,Table1[[#This Row],[Source]]="Nat"),"Nat OK",IF(AND(Table1[[#This Row],[Source]]&lt;&gt;"Nat",Q395&lt;55),"Poor &lt;55",IF(OR(G395="Randwick",G395="Flemington",G395="Caulfield",G395="Sandown Lake",G395="Sandown Hill"),"Best","ave"))))</f>
        <v>ave</v>
      </c>
      <c r="AC395" s="133" t="str">
        <f>IF(Q395="","",IF(AB395="Poor &lt;55",$AC$2*0.2%,IF(AND(AB395="Q",AA395&lt;&gt;"Wed"),$AC$2*0.4%,IF(AND(AB395="Q",AA395="Wed"),$AC$2*0.5%,IF(AND(AB395="Ave",U395=100),$AC$2*0.5%,IF(AND(AB395="ave",U395="",N395=1,AG395="Bush"),$AC$2*1%,IF(AND(AB395="ave",U395="",Q395&gt;100),$AC$2*1.3%,IF(AND(AB395="ave",U395=""),$AC$2*1.2%,IF(AND(AB395="Ave",U395=200),$AC$2*1%,IF(AND(AB395="Best",U395=200),$AC$2*1.5%,IF(AND(AB395="Best",U395="",K395&lt;&gt;"Pro Syd"),$AC$2*0.5%,IF(AND(AB395="Best",U395=""),$AC$2*1%,IF(AND(AB395="Best",U395=100,Table1[[#This Row],[State]]="NSW"),$AC$2*0.4%,IF(AND(AB395="Best",U395=100),$AC$2*1%,IF(Table1[[#This Row],[Adj]]="Nat OK",$AC$2*0.5%,"xxx")))))))))))))))</f>
        <v/>
      </c>
      <c r="AD395" s="133" t="str">
        <f t="shared" si="89"/>
        <v/>
      </c>
      <c r="AE395" s="133" t="str">
        <f t="shared" si="90"/>
        <v/>
      </c>
      <c r="AF395" s="133" t="str">
        <f>VLOOKUP(Table1[[#This Row],[Track]],$F$2672:$H$2715,2,FALSE)</f>
        <v>Vic</v>
      </c>
      <c r="AG395" s="133" t="str">
        <f>VLOOKUP(Table1[[#This Row],[Track]],$F$2672:$H$2715,3,FALSE)</f>
        <v>-</v>
      </c>
      <c r="AH395" s="133" t="str">
        <f>IF(Table1[[#This Row],[Date]]&lt;$AH$2,"",IF(Table1[[#This Row],[Date]]&lt;$AH$3,"Edge","Elite Combo"))</f>
        <v/>
      </c>
      <c r="AI395" s="218">
        <f>Table1[[#This Row],[Time]]</f>
        <v>0.56944444444444442</v>
      </c>
      <c r="AJ395" s="219" t="str">
        <f>Table1[[#This Row],[Track]]</f>
        <v>Flem-X</v>
      </c>
      <c r="AK395" s="216">
        <f>Table1[[#This Row],[Race ]]</f>
        <v>3</v>
      </c>
      <c r="AL395" s="219">
        <f>Table1[[#This Row],[TAB]]</f>
        <v>6</v>
      </c>
      <c r="AM395" s="219" t="str">
        <f>Table1[[#This Row],[Selection]]</f>
        <v>Rose Quartz</v>
      </c>
      <c r="AN395" s="220" t="str">
        <f>Table1[[#This Row],[Sources]]</f>
        <v/>
      </c>
      <c r="AO395" s="219" t="str">
        <f>Table1[[#This Row],[Scale Bet]]</f>
        <v/>
      </c>
    </row>
    <row r="396" spans="5:41" ht="16.5" customHeight="1" x14ac:dyDescent="0.25">
      <c r="E396" s="185">
        <v>45234</v>
      </c>
      <c r="F396" s="35">
        <v>0.58333333333333337</v>
      </c>
      <c r="G396" s="36" t="s">
        <v>17</v>
      </c>
      <c r="H396" s="36">
        <v>4</v>
      </c>
      <c r="I396" s="36">
        <v>10</v>
      </c>
      <c r="J396" s="36" t="s">
        <v>649</v>
      </c>
      <c r="K396" s="36" t="s">
        <v>1</v>
      </c>
      <c r="L396" s="165">
        <v>10</v>
      </c>
      <c r="M396" s="134">
        <f t="shared" si="78"/>
        <v>10</v>
      </c>
      <c r="N396" s="36">
        <f t="shared" si="79"/>
        <v>1</v>
      </c>
      <c r="O396" s="135" t="str">
        <f t="shared" si="80"/>
        <v>E4-10</v>
      </c>
      <c r="P396" s="186" t="str">
        <f t="shared" si="81"/>
        <v>OK</v>
      </c>
      <c r="Q396" s="187">
        <f t="shared" si="82"/>
        <v>40</v>
      </c>
      <c r="R396" s="150"/>
      <c r="S396" s="187" t="str">
        <f t="shared" si="83"/>
        <v/>
      </c>
      <c r="T396" s="136" t="str">
        <f t="shared" si="84"/>
        <v>Ballroom Bella</v>
      </c>
      <c r="U396" s="137" t="str">
        <f>IF(P396="","",IF(N396=1,"",IF(Q396="","",IF(Q396&lt;=100,100,IF(Table1[[#This Row],[Day]]="Wed",100,200)))))</f>
        <v/>
      </c>
      <c r="V396" s="137" t="str">
        <f t="shared" si="85"/>
        <v/>
      </c>
      <c r="W396" s="137" t="str">
        <f t="shared" si="86"/>
        <v/>
      </c>
      <c r="X396" s="133">
        <f>100</f>
        <v>100</v>
      </c>
      <c r="Y396" s="133" t="str">
        <f t="shared" si="87"/>
        <v/>
      </c>
      <c r="Z396" s="133">
        <f t="shared" si="88"/>
        <v>-100</v>
      </c>
      <c r="AA396" s="134" t="str">
        <f>TEXT(Table1[[#This Row],[Date]],"DDD")</f>
        <v>Sat</v>
      </c>
      <c r="AB396" s="133" t="str">
        <f>IF(OR(G396="Doomben",G396="Eagle Farm"),"Q",IF(AND(Q396&gt;1,Q396&lt;55,Table1[[#This Row],[Source]]="Nat"),"Nat OK",IF(AND(Table1[[#This Row],[Source]]&lt;&gt;"Nat",Q396&lt;55),"Poor &lt;55",IF(OR(G396="Randwick",G396="Flemington",G396="Caulfield",G396="Sandown Lake",G396="Sandown Hill"),"Best","ave"))))</f>
        <v>Poor &lt;55</v>
      </c>
      <c r="AC396" s="133">
        <f>IF(Q396="","",IF(AB396="Poor &lt;55",$AC$2*0.2%,IF(AND(AB396="Q",AA396&lt;&gt;"Wed"),$AC$2*0.4%,IF(AND(AB396="Q",AA396="Wed"),$AC$2*0.5%,IF(AND(AB396="Ave",U396=100),$AC$2*0.5%,IF(AND(AB396="ave",U396="",N396=1,AG396="Bush"),$AC$2*1%,IF(AND(AB396="ave",U396="",Q396&gt;100),$AC$2*1.3%,IF(AND(AB396="ave",U396=""),$AC$2*1.2%,IF(AND(AB396="Ave",U396=200),$AC$2*1%,IF(AND(AB396="Best",U396=200),$AC$2*1.5%,IF(AND(AB396="Best",U396="",K396&lt;&gt;"Pro Syd"),$AC$2*0.5%,IF(AND(AB396="Best",U396=""),$AC$2*1%,IF(AND(AB396="Best",U396=100,Table1[[#This Row],[State]]="NSW"),$AC$2*0.4%,IF(AND(AB396="Best",U396=100),$AC$2*1%,IF(Table1[[#This Row],[Adj]]="Nat OK",$AC$2*0.5%,"xxx")))))))))))))))</f>
        <v>20</v>
      </c>
      <c r="AD396" s="133" t="str">
        <f t="shared" si="89"/>
        <v/>
      </c>
      <c r="AE396" s="133">
        <f t="shared" si="90"/>
        <v>-20</v>
      </c>
      <c r="AF396" s="133" t="str">
        <f>VLOOKUP(Table1[[#This Row],[Track]],$F$2672:$H$2715,2,FALSE)</f>
        <v>NSW</v>
      </c>
      <c r="AG396" s="133" t="str">
        <f>VLOOKUP(Table1[[#This Row],[Track]],$F$2672:$H$2715,3,FALSE)</f>
        <v>-</v>
      </c>
      <c r="AH396" s="133" t="str">
        <f>IF(Table1[[#This Row],[Date]]&lt;$AH$2,"",IF(Table1[[#This Row],[Date]]&lt;$AH$3,"Edge","Elite Combo"))</f>
        <v/>
      </c>
      <c r="AI396" s="218">
        <f>Table1[[#This Row],[Time]]</f>
        <v>0.58333333333333337</v>
      </c>
      <c r="AJ396" s="219" t="str">
        <f>Table1[[#This Row],[Track]]</f>
        <v>Rosehill</v>
      </c>
      <c r="AK396" s="216">
        <f>Table1[[#This Row],[Race ]]</f>
        <v>4</v>
      </c>
      <c r="AL396" s="219">
        <f>Table1[[#This Row],[TAB]]</f>
        <v>10</v>
      </c>
      <c r="AM396" s="219" t="str">
        <f>Table1[[#This Row],[Selection]]</f>
        <v>Ballroom Bella</v>
      </c>
      <c r="AN396" s="220" t="str">
        <f>Table1[[#This Row],[Sources]]</f>
        <v>E4-10</v>
      </c>
      <c r="AO396" s="219">
        <f>Table1[[#This Row],[Scale Bet]]</f>
        <v>20</v>
      </c>
    </row>
    <row r="397" spans="5:41" ht="16.5" customHeight="1" x14ac:dyDescent="0.25">
      <c r="E397" s="185">
        <v>45234</v>
      </c>
      <c r="F397" s="35">
        <v>0.58333333333333337</v>
      </c>
      <c r="G397" s="36" t="s">
        <v>17</v>
      </c>
      <c r="H397" s="36">
        <v>4</v>
      </c>
      <c r="I397" s="36">
        <v>2</v>
      </c>
      <c r="J397" s="36" t="s">
        <v>1051</v>
      </c>
      <c r="K397" s="36" t="s">
        <v>60</v>
      </c>
      <c r="L397" s="165">
        <v>15</v>
      </c>
      <c r="M397" s="134">
        <f t="shared" si="78"/>
        <v>15</v>
      </c>
      <c r="N397" s="36">
        <f t="shared" si="79"/>
        <v>1</v>
      </c>
      <c r="O397" s="135" t="str">
        <f t="shared" si="80"/>
        <v>Pro Syd-15</v>
      </c>
      <c r="P397" s="186" t="str">
        <f t="shared" si="81"/>
        <v>OK</v>
      </c>
      <c r="Q397" s="187">
        <f t="shared" si="82"/>
        <v>60</v>
      </c>
      <c r="R397" s="150"/>
      <c r="S397" s="187" t="str">
        <f t="shared" si="83"/>
        <v/>
      </c>
      <c r="T397" s="136" t="str">
        <f t="shared" si="84"/>
        <v>Shohei</v>
      </c>
      <c r="U397" s="137" t="str">
        <f>IF(P397="","",IF(N397=1,"",IF(Q397="","",IF(Q397&lt;=100,100,IF(Table1[[#This Row],[Day]]="Wed",100,200)))))</f>
        <v/>
      </c>
      <c r="V397" s="137" t="str">
        <f t="shared" si="85"/>
        <v/>
      </c>
      <c r="W397" s="137" t="str">
        <f t="shared" si="86"/>
        <v/>
      </c>
      <c r="X397" s="133">
        <f>100</f>
        <v>100</v>
      </c>
      <c r="Y397" s="133" t="str">
        <f t="shared" si="87"/>
        <v/>
      </c>
      <c r="Z397" s="133">
        <f t="shared" si="88"/>
        <v>-100</v>
      </c>
      <c r="AA397" s="134" t="str">
        <f>TEXT(Table1[[#This Row],[Date]],"DDD")</f>
        <v>Sat</v>
      </c>
      <c r="AB397" s="133" t="str">
        <f>IF(OR(G397="Doomben",G397="Eagle Farm"),"Q",IF(AND(Q397&gt;1,Q397&lt;55,Table1[[#This Row],[Source]]="Nat"),"Nat OK",IF(AND(Table1[[#This Row],[Source]]&lt;&gt;"Nat",Q397&lt;55),"Poor &lt;55",IF(OR(G397="Randwick",G397="Flemington",G397="Caulfield",G397="Sandown Lake",G397="Sandown Hill"),"Best","ave"))))</f>
        <v>ave</v>
      </c>
      <c r="AC397" s="133">
        <f>IF(Q397="","",IF(AB397="Poor &lt;55",$AC$2*0.2%,IF(AND(AB397="Q",AA397&lt;&gt;"Wed"),$AC$2*0.4%,IF(AND(AB397="Q",AA397="Wed"),$AC$2*0.5%,IF(AND(AB397="Ave",U397=100),$AC$2*0.5%,IF(AND(AB397="ave",U397="",N397=1,AG397="Bush"),$AC$2*1%,IF(AND(AB397="ave",U397="",Q397&gt;100),$AC$2*1.3%,IF(AND(AB397="ave",U397=""),$AC$2*1.2%,IF(AND(AB397="Ave",U397=200),$AC$2*1%,IF(AND(AB397="Best",U397=200),$AC$2*1.5%,IF(AND(AB397="Best",U397="",K397&lt;&gt;"Pro Syd"),$AC$2*0.5%,IF(AND(AB397="Best",U397=""),$AC$2*1%,IF(AND(AB397="Best",U397=100,Table1[[#This Row],[State]]="NSW"),$AC$2*0.4%,IF(AND(AB397="Best",U397=100),$AC$2*1%,IF(Table1[[#This Row],[Adj]]="Nat OK",$AC$2*0.5%,"xxx")))))))))))))))</f>
        <v>120</v>
      </c>
      <c r="AD397" s="133" t="str">
        <f t="shared" si="89"/>
        <v/>
      </c>
      <c r="AE397" s="133">
        <f t="shared" si="90"/>
        <v>-120</v>
      </c>
      <c r="AF397" s="133" t="str">
        <f>VLOOKUP(Table1[[#This Row],[Track]],$F$2672:$H$2715,2,FALSE)</f>
        <v>NSW</v>
      </c>
      <c r="AG397" s="133" t="str">
        <f>VLOOKUP(Table1[[#This Row],[Track]],$F$2672:$H$2715,3,FALSE)</f>
        <v>-</v>
      </c>
      <c r="AH397" s="133" t="str">
        <f>IF(Table1[[#This Row],[Date]]&lt;$AH$2,"",IF(Table1[[#This Row],[Date]]&lt;$AH$3,"Edge","Elite Combo"))</f>
        <v/>
      </c>
      <c r="AI397" s="218">
        <f>Table1[[#This Row],[Time]]</f>
        <v>0.58333333333333337</v>
      </c>
      <c r="AJ397" s="219" t="str">
        <f>Table1[[#This Row],[Track]]</f>
        <v>Rosehill</v>
      </c>
      <c r="AK397" s="216">
        <f>Table1[[#This Row],[Race ]]</f>
        <v>4</v>
      </c>
      <c r="AL397" s="219">
        <f>Table1[[#This Row],[TAB]]</f>
        <v>2</v>
      </c>
      <c r="AM397" s="219" t="str">
        <f>Table1[[#This Row],[Selection]]</f>
        <v>Shohei</v>
      </c>
      <c r="AN397" s="220" t="str">
        <f>Table1[[#This Row],[Sources]]</f>
        <v>Pro Syd-15</v>
      </c>
      <c r="AO397" s="219">
        <f>Table1[[#This Row],[Scale Bet]]</f>
        <v>120</v>
      </c>
    </row>
    <row r="398" spans="5:41" ht="16.5" customHeight="1" x14ac:dyDescent="0.25">
      <c r="E398" s="185">
        <v>45234</v>
      </c>
      <c r="F398" s="35">
        <v>0.61111111111111105</v>
      </c>
      <c r="G398" s="36" t="s">
        <v>17</v>
      </c>
      <c r="H398" s="36">
        <v>5</v>
      </c>
      <c r="I398" s="36">
        <v>5</v>
      </c>
      <c r="J398" s="36" t="s">
        <v>418</v>
      </c>
      <c r="K398" s="36" t="s">
        <v>1</v>
      </c>
      <c r="L398" s="165">
        <v>11.000000000000002</v>
      </c>
      <c r="M398" s="134">
        <f t="shared" si="78"/>
        <v>41</v>
      </c>
      <c r="N398" s="36">
        <f t="shared" si="79"/>
        <v>3</v>
      </c>
      <c r="O398" s="135" t="str">
        <f t="shared" si="80"/>
        <v>E4-11/Edge-15/Nat-15</v>
      </c>
      <c r="P398" s="186" t="str">
        <f t="shared" si="81"/>
        <v>OK</v>
      </c>
      <c r="Q398" s="187">
        <f t="shared" si="82"/>
        <v>164</v>
      </c>
      <c r="R398" s="150"/>
      <c r="S398" s="187" t="str">
        <f t="shared" si="83"/>
        <v/>
      </c>
      <c r="T398" s="136" t="str">
        <f t="shared" si="84"/>
        <v>Overriding</v>
      </c>
      <c r="U398" s="137">
        <f>IF(P398="","",IF(N398=1,"",IF(Q398="","",IF(Q398&lt;=100,100,IF(Table1[[#This Row],[Day]]="Wed",100,200)))))</f>
        <v>200</v>
      </c>
      <c r="V398" s="137" t="str">
        <f t="shared" si="85"/>
        <v/>
      </c>
      <c r="W398" s="137">
        <f t="shared" si="86"/>
        <v>-200</v>
      </c>
      <c r="X398" s="133">
        <f>100</f>
        <v>100</v>
      </c>
      <c r="Y398" s="133" t="str">
        <f t="shared" si="87"/>
        <v/>
      </c>
      <c r="Z398" s="133">
        <f t="shared" si="88"/>
        <v>-100</v>
      </c>
      <c r="AA398" s="134" t="str">
        <f>TEXT(Table1[[#This Row],[Date]],"DDD")</f>
        <v>Sat</v>
      </c>
      <c r="AB398" s="133" t="str">
        <f>IF(OR(G398="Doomben",G398="Eagle Farm"),"Q",IF(AND(Q398&gt;1,Q398&lt;55,Table1[[#This Row],[Source]]="Nat"),"Nat OK",IF(AND(Table1[[#This Row],[Source]]&lt;&gt;"Nat",Q398&lt;55),"Poor &lt;55",IF(OR(G398="Randwick",G398="Flemington",G398="Caulfield",G398="Sandown Lake",G398="Sandown Hill"),"Best","ave"))))</f>
        <v>ave</v>
      </c>
      <c r="AC398" s="133">
        <f>IF(Q398="","",IF(AB398="Poor &lt;55",$AC$2*0.2%,IF(AND(AB398="Q",AA398&lt;&gt;"Wed"),$AC$2*0.4%,IF(AND(AB398="Q",AA398="Wed"),$AC$2*0.5%,IF(AND(AB398="Ave",U398=100),$AC$2*0.5%,IF(AND(AB398="ave",U398="",N398=1,AG398="Bush"),$AC$2*1%,IF(AND(AB398="ave",U398="",Q398&gt;100),$AC$2*1.3%,IF(AND(AB398="ave",U398=""),$AC$2*1.2%,IF(AND(AB398="Ave",U398=200),$AC$2*1%,IF(AND(AB398="Best",U398=200),$AC$2*1.5%,IF(AND(AB398="Best",U398="",K398&lt;&gt;"Pro Syd"),$AC$2*0.5%,IF(AND(AB398="Best",U398=""),$AC$2*1%,IF(AND(AB398="Best",U398=100,Table1[[#This Row],[State]]="NSW"),$AC$2*0.4%,IF(AND(AB398="Best",U398=100),$AC$2*1%,IF(Table1[[#This Row],[Adj]]="Nat OK",$AC$2*0.5%,"xxx")))))))))))))))</f>
        <v>100</v>
      </c>
      <c r="AD398" s="133" t="str">
        <f t="shared" si="89"/>
        <v/>
      </c>
      <c r="AE398" s="133">
        <f t="shared" si="90"/>
        <v>-100</v>
      </c>
      <c r="AF398" s="133" t="str">
        <f>VLOOKUP(Table1[[#This Row],[Track]],$F$2672:$H$2715,2,FALSE)</f>
        <v>NSW</v>
      </c>
      <c r="AG398" s="133" t="str">
        <f>VLOOKUP(Table1[[#This Row],[Track]],$F$2672:$H$2715,3,FALSE)</f>
        <v>-</v>
      </c>
      <c r="AH398" s="133" t="str">
        <f>IF(Table1[[#This Row],[Date]]&lt;$AH$2,"",IF(Table1[[#This Row],[Date]]&lt;$AH$3,"Edge","Elite Combo"))</f>
        <v/>
      </c>
      <c r="AI398" s="218">
        <f>Table1[[#This Row],[Time]]</f>
        <v>0.61111111111111105</v>
      </c>
      <c r="AJ398" s="219" t="str">
        <f>Table1[[#This Row],[Track]]</f>
        <v>Rosehill</v>
      </c>
      <c r="AK398" s="216">
        <f>Table1[[#This Row],[Race ]]</f>
        <v>5</v>
      </c>
      <c r="AL398" s="219">
        <f>Table1[[#This Row],[TAB]]</f>
        <v>5</v>
      </c>
      <c r="AM398" s="219" t="str">
        <f>Table1[[#This Row],[Selection]]</f>
        <v>Overriding</v>
      </c>
      <c r="AN398" s="220" t="str">
        <f>Table1[[#This Row],[Sources]]</f>
        <v>E4-11/Edge-15/Nat-15</v>
      </c>
      <c r="AO398" s="219">
        <f>Table1[[#This Row],[Scale Bet]]</f>
        <v>100</v>
      </c>
    </row>
    <row r="399" spans="5:41" ht="16.5" customHeight="1" x14ac:dyDescent="0.25">
      <c r="E399" s="185">
        <v>45234</v>
      </c>
      <c r="F399" s="35">
        <v>0.61111111111111105</v>
      </c>
      <c r="G399" s="36" t="s">
        <v>17</v>
      </c>
      <c r="H399" s="36">
        <v>5</v>
      </c>
      <c r="I399" s="36">
        <v>5</v>
      </c>
      <c r="J399" s="36" t="s">
        <v>418</v>
      </c>
      <c r="K399" s="36" t="s">
        <v>40</v>
      </c>
      <c r="L399" s="165">
        <v>15</v>
      </c>
      <c r="M399" s="134" t="str">
        <f t="shared" si="78"/>
        <v/>
      </c>
      <c r="N399" s="36" t="str">
        <f t="shared" si="79"/>
        <v/>
      </c>
      <c r="O399" s="135" t="str">
        <f t="shared" si="80"/>
        <v/>
      </c>
      <c r="P399" s="186" t="str">
        <f t="shared" si="81"/>
        <v>OK</v>
      </c>
      <c r="Q399" s="187" t="str">
        <f t="shared" si="82"/>
        <v/>
      </c>
      <c r="R399" s="150"/>
      <c r="S399" s="187" t="str">
        <f t="shared" si="83"/>
        <v/>
      </c>
      <c r="T399" s="136" t="str">
        <f t="shared" si="84"/>
        <v>Overriding</v>
      </c>
      <c r="U399" s="137" t="str">
        <f>IF(P399="","",IF(N399=1,"",IF(Q399="","",IF(Q399&lt;=100,100,IF(Table1[[#This Row],[Day]]="Wed",100,200)))))</f>
        <v/>
      </c>
      <c r="V399" s="137" t="str">
        <f t="shared" si="85"/>
        <v/>
      </c>
      <c r="W399" s="137" t="str">
        <f t="shared" si="86"/>
        <v/>
      </c>
      <c r="X399" s="133">
        <f>100</f>
        <v>100</v>
      </c>
      <c r="Y399" s="133" t="str">
        <f t="shared" si="87"/>
        <v/>
      </c>
      <c r="Z399" s="133">
        <f t="shared" si="88"/>
        <v>-100</v>
      </c>
      <c r="AA399" s="134" t="str">
        <f>TEXT(Table1[[#This Row],[Date]],"DDD")</f>
        <v>Sat</v>
      </c>
      <c r="AB399" s="133" t="str">
        <f>IF(OR(G399="Doomben",G399="Eagle Farm"),"Q",IF(AND(Q399&gt;1,Q399&lt;55,Table1[[#This Row],[Source]]="Nat"),"Nat OK",IF(AND(Table1[[#This Row],[Source]]&lt;&gt;"Nat",Q399&lt;55),"Poor &lt;55",IF(OR(G399="Randwick",G399="Flemington",G399="Caulfield",G399="Sandown Lake",G399="Sandown Hill"),"Best","ave"))))</f>
        <v>ave</v>
      </c>
      <c r="AC399" s="133" t="str">
        <f>IF(Q399="","",IF(AB399="Poor &lt;55",$AC$2*0.2%,IF(AND(AB399="Q",AA399&lt;&gt;"Wed"),$AC$2*0.4%,IF(AND(AB399="Q",AA399="Wed"),$AC$2*0.5%,IF(AND(AB399="Ave",U399=100),$AC$2*0.5%,IF(AND(AB399="ave",U399="",N399=1,AG399="Bush"),$AC$2*1%,IF(AND(AB399="ave",U399="",Q399&gt;100),$AC$2*1.3%,IF(AND(AB399="ave",U399=""),$AC$2*1.2%,IF(AND(AB399="Ave",U399=200),$AC$2*1%,IF(AND(AB399="Best",U399=200),$AC$2*1.5%,IF(AND(AB399="Best",U399="",K399&lt;&gt;"Pro Syd"),$AC$2*0.5%,IF(AND(AB399="Best",U399=""),$AC$2*1%,IF(AND(AB399="Best",U399=100,Table1[[#This Row],[State]]="NSW"),$AC$2*0.4%,IF(AND(AB399="Best",U399=100),$AC$2*1%,IF(Table1[[#This Row],[Adj]]="Nat OK",$AC$2*0.5%,"xxx")))))))))))))))</f>
        <v/>
      </c>
      <c r="AD399" s="133" t="str">
        <f t="shared" si="89"/>
        <v/>
      </c>
      <c r="AE399" s="133" t="str">
        <f t="shared" si="90"/>
        <v/>
      </c>
      <c r="AF399" s="133" t="str">
        <f>VLOOKUP(Table1[[#This Row],[Track]],$F$2672:$H$2715,2,FALSE)</f>
        <v>NSW</v>
      </c>
      <c r="AG399" s="133" t="str">
        <f>VLOOKUP(Table1[[#This Row],[Track]],$F$2672:$H$2715,3,FALSE)</f>
        <v>-</v>
      </c>
      <c r="AH399" s="133" t="str">
        <f>IF(Table1[[#This Row],[Date]]&lt;$AH$2,"",IF(Table1[[#This Row],[Date]]&lt;$AH$3,"Edge","Elite Combo"))</f>
        <v/>
      </c>
      <c r="AI399" s="218">
        <f>Table1[[#This Row],[Time]]</f>
        <v>0.61111111111111105</v>
      </c>
      <c r="AJ399" s="219" t="str">
        <f>Table1[[#This Row],[Track]]</f>
        <v>Rosehill</v>
      </c>
      <c r="AK399" s="216">
        <f>Table1[[#This Row],[Race ]]</f>
        <v>5</v>
      </c>
      <c r="AL399" s="219">
        <f>Table1[[#This Row],[TAB]]</f>
        <v>5</v>
      </c>
      <c r="AM399" s="219" t="str">
        <f>Table1[[#This Row],[Selection]]</f>
        <v>Overriding</v>
      </c>
      <c r="AN399" s="220" t="str">
        <f>Table1[[#This Row],[Sources]]</f>
        <v/>
      </c>
      <c r="AO399" s="219" t="str">
        <f>Table1[[#This Row],[Scale Bet]]</f>
        <v/>
      </c>
    </row>
    <row r="400" spans="5:41" ht="16.5" customHeight="1" x14ac:dyDescent="0.25">
      <c r="E400" s="185">
        <v>45234</v>
      </c>
      <c r="F400" s="35">
        <v>0.61111111111111105</v>
      </c>
      <c r="G400" s="36" t="s">
        <v>17</v>
      </c>
      <c r="H400" s="36">
        <v>5</v>
      </c>
      <c r="I400" s="36">
        <v>5</v>
      </c>
      <c r="J400" s="36" t="s">
        <v>418</v>
      </c>
      <c r="K400" s="36" t="s">
        <v>13</v>
      </c>
      <c r="L400" s="165">
        <v>15</v>
      </c>
      <c r="M400" s="134" t="str">
        <f t="shared" si="78"/>
        <v/>
      </c>
      <c r="N400" s="36" t="str">
        <f t="shared" si="79"/>
        <v/>
      </c>
      <c r="O400" s="135" t="str">
        <f t="shared" si="80"/>
        <v/>
      </c>
      <c r="P400" s="186" t="str">
        <f t="shared" si="81"/>
        <v>OK</v>
      </c>
      <c r="Q400" s="187" t="str">
        <f t="shared" si="82"/>
        <v/>
      </c>
      <c r="R400" s="150"/>
      <c r="S400" s="187" t="str">
        <f t="shared" si="83"/>
        <v/>
      </c>
      <c r="T400" s="136" t="str">
        <f t="shared" si="84"/>
        <v>Overriding</v>
      </c>
      <c r="U400" s="137" t="str">
        <f>IF(P400="","",IF(N400=1,"",IF(Q400="","",IF(Q400&lt;=100,100,IF(Table1[[#This Row],[Day]]="Wed",100,200)))))</f>
        <v/>
      </c>
      <c r="V400" s="137" t="str">
        <f t="shared" si="85"/>
        <v/>
      </c>
      <c r="W400" s="137" t="str">
        <f t="shared" si="86"/>
        <v/>
      </c>
      <c r="X400" s="133">
        <f>100</f>
        <v>100</v>
      </c>
      <c r="Y400" s="133" t="str">
        <f t="shared" si="87"/>
        <v/>
      </c>
      <c r="Z400" s="133">
        <f t="shared" si="88"/>
        <v>-100</v>
      </c>
      <c r="AA400" s="134" t="str">
        <f>TEXT(Table1[[#This Row],[Date]],"DDD")</f>
        <v>Sat</v>
      </c>
      <c r="AB400" s="133" t="str">
        <f>IF(OR(G400="Doomben",G400="Eagle Farm"),"Q",IF(AND(Q400&gt;1,Q400&lt;55,Table1[[#This Row],[Source]]="Nat"),"Nat OK",IF(AND(Table1[[#This Row],[Source]]&lt;&gt;"Nat",Q400&lt;55),"Poor &lt;55",IF(OR(G400="Randwick",G400="Flemington",G400="Caulfield",G400="Sandown Lake",G400="Sandown Hill"),"Best","ave"))))</f>
        <v>ave</v>
      </c>
      <c r="AC400" s="133" t="str">
        <f>IF(Q400="","",IF(AB400="Poor &lt;55",$AC$2*0.2%,IF(AND(AB400="Q",AA400&lt;&gt;"Wed"),$AC$2*0.4%,IF(AND(AB400="Q",AA400="Wed"),$AC$2*0.5%,IF(AND(AB400="Ave",U400=100),$AC$2*0.5%,IF(AND(AB400="ave",U400="",N400=1,AG400="Bush"),$AC$2*1%,IF(AND(AB400="ave",U400="",Q400&gt;100),$AC$2*1.3%,IF(AND(AB400="ave",U400=""),$AC$2*1.2%,IF(AND(AB400="Ave",U400=200),$AC$2*1%,IF(AND(AB400="Best",U400=200),$AC$2*1.5%,IF(AND(AB400="Best",U400="",K400&lt;&gt;"Pro Syd"),$AC$2*0.5%,IF(AND(AB400="Best",U400=""),$AC$2*1%,IF(AND(AB400="Best",U400=100,Table1[[#This Row],[State]]="NSW"),$AC$2*0.4%,IF(AND(AB400="Best",U400=100),$AC$2*1%,IF(Table1[[#This Row],[Adj]]="Nat OK",$AC$2*0.5%,"xxx")))))))))))))))</f>
        <v/>
      </c>
      <c r="AD400" s="133" t="str">
        <f t="shared" si="89"/>
        <v/>
      </c>
      <c r="AE400" s="133" t="str">
        <f t="shared" si="90"/>
        <v/>
      </c>
      <c r="AF400" s="133" t="str">
        <f>VLOOKUP(Table1[[#This Row],[Track]],$F$2672:$H$2715,2,FALSE)</f>
        <v>NSW</v>
      </c>
      <c r="AG400" s="133" t="str">
        <f>VLOOKUP(Table1[[#This Row],[Track]],$F$2672:$H$2715,3,FALSE)</f>
        <v>-</v>
      </c>
      <c r="AH400" s="133" t="str">
        <f>IF(Table1[[#This Row],[Date]]&lt;$AH$2,"",IF(Table1[[#This Row],[Date]]&lt;$AH$3,"Edge","Elite Combo"))</f>
        <v/>
      </c>
      <c r="AI400" s="218">
        <f>Table1[[#This Row],[Time]]</f>
        <v>0.61111111111111105</v>
      </c>
      <c r="AJ400" s="219" t="str">
        <f>Table1[[#This Row],[Track]]</f>
        <v>Rosehill</v>
      </c>
      <c r="AK400" s="216">
        <f>Table1[[#This Row],[Race ]]</f>
        <v>5</v>
      </c>
      <c r="AL400" s="219">
        <f>Table1[[#This Row],[TAB]]</f>
        <v>5</v>
      </c>
      <c r="AM400" s="219" t="str">
        <f>Table1[[#This Row],[Selection]]</f>
        <v>Overriding</v>
      </c>
      <c r="AN400" s="220" t="str">
        <f>Table1[[#This Row],[Sources]]</f>
        <v/>
      </c>
      <c r="AO400" s="219" t="str">
        <f>Table1[[#This Row],[Scale Bet]]</f>
        <v/>
      </c>
    </row>
    <row r="401" spans="5:41" ht="16.5" customHeight="1" x14ac:dyDescent="0.25">
      <c r="E401" s="185">
        <v>45234</v>
      </c>
      <c r="F401" s="35">
        <v>0.61805555555555558</v>
      </c>
      <c r="G401" s="36" t="s">
        <v>28</v>
      </c>
      <c r="H401" s="36">
        <v>3</v>
      </c>
      <c r="I401" s="36">
        <v>1</v>
      </c>
      <c r="J401" s="36" t="s">
        <v>889</v>
      </c>
      <c r="K401" s="36" t="s">
        <v>13</v>
      </c>
      <c r="L401" s="165">
        <v>11</v>
      </c>
      <c r="M401" s="134">
        <f t="shared" si="78"/>
        <v>11</v>
      </c>
      <c r="N401" s="36">
        <f t="shared" si="79"/>
        <v>1</v>
      </c>
      <c r="O401" s="135" t="str">
        <f t="shared" si="80"/>
        <v>Nat-11</v>
      </c>
      <c r="P401" s="186" t="str">
        <f t="shared" si="81"/>
        <v/>
      </c>
      <c r="Q401" s="187">
        <f t="shared" si="82"/>
        <v>44</v>
      </c>
      <c r="R401" s="150"/>
      <c r="S401" s="187" t="str">
        <f t="shared" si="83"/>
        <v/>
      </c>
      <c r="T401" s="136" t="str">
        <f t="shared" si="84"/>
        <v>Quality Time</v>
      </c>
      <c r="U401" s="137" t="str">
        <f>IF(P401="","",IF(N401=1,"",IF(Q401="","",IF(Q401&lt;=100,100,IF(Table1[[#This Row],[Day]]="Wed",100,200)))))</f>
        <v/>
      </c>
      <c r="V401" s="137" t="str">
        <f t="shared" si="85"/>
        <v/>
      </c>
      <c r="W401" s="137" t="str">
        <f t="shared" si="86"/>
        <v/>
      </c>
      <c r="X401" s="133">
        <f>100</f>
        <v>100</v>
      </c>
      <c r="Y401" s="133" t="str">
        <f t="shared" si="87"/>
        <v/>
      </c>
      <c r="Z401" s="133">
        <f t="shared" si="88"/>
        <v>-100</v>
      </c>
      <c r="AA401" s="134" t="str">
        <f>TEXT(Table1[[#This Row],[Date]],"DDD")</f>
        <v>Sat</v>
      </c>
      <c r="AB401" s="133" t="str">
        <f>IF(OR(G401="Doomben",G401="Eagle Farm"),"Q",IF(AND(Q401&gt;1,Q401&lt;55,Table1[[#This Row],[Source]]="Nat"),"Nat OK",IF(AND(Table1[[#This Row],[Source]]&lt;&gt;"Nat",Q401&lt;55),"Poor &lt;55",IF(OR(G401="Randwick",G401="Flemington",G401="Caulfield",G401="Sandown Lake",G401="Sandown Hill"),"Best","ave"))))</f>
        <v>Q</v>
      </c>
      <c r="AC401" s="133">
        <f>IF(Q401="","",IF(AB401="Poor &lt;55",$AC$2*0.2%,IF(AND(AB401="Q",AA401&lt;&gt;"Wed"),$AC$2*0.4%,IF(AND(AB401="Q",AA401="Wed"),$AC$2*0.5%,IF(AND(AB401="Ave",U401=100),$AC$2*0.5%,IF(AND(AB401="ave",U401="",N401=1,AG401="Bush"),$AC$2*1%,IF(AND(AB401="ave",U401="",Q401&gt;100),$AC$2*1.3%,IF(AND(AB401="ave",U401=""),$AC$2*1.2%,IF(AND(AB401="Ave",U401=200),$AC$2*1%,IF(AND(AB401="Best",U401=200),$AC$2*1.5%,IF(AND(AB401="Best",U401="",K401&lt;&gt;"Pro Syd"),$AC$2*0.5%,IF(AND(AB401="Best",U401=""),$AC$2*1%,IF(AND(AB401="Best",U401=100,Table1[[#This Row],[State]]="NSW"),$AC$2*0.4%,IF(AND(AB401="Best",U401=100),$AC$2*1%,IF(Table1[[#This Row],[Adj]]="Nat OK",$AC$2*0.5%,"xxx")))))))))))))))</f>
        <v>40</v>
      </c>
      <c r="AD401" s="133" t="str">
        <f t="shared" si="89"/>
        <v/>
      </c>
      <c r="AE401" s="133">
        <f t="shared" si="90"/>
        <v>-40</v>
      </c>
      <c r="AF401" s="133" t="str">
        <f>VLOOKUP(Table1[[#This Row],[Track]],$F$2672:$H$2715,2,FALSE)</f>
        <v>Qld</v>
      </c>
      <c r="AG401" s="133" t="str">
        <f>VLOOKUP(Table1[[#This Row],[Track]],$F$2672:$H$2715,3,FALSE)</f>
        <v>-</v>
      </c>
      <c r="AH401" s="133" t="str">
        <f>IF(Table1[[#This Row],[Date]]&lt;$AH$2,"",IF(Table1[[#This Row],[Date]]&lt;$AH$3,"Edge","Elite Combo"))</f>
        <v/>
      </c>
      <c r="AI401" s="218">
        <f>Table1[[#This Row],[Time]]</f>
        <v>0.61805555555555558</v>
      </c>
      <c r="AJ401" s="219" t="str">
        <f>Table1[[#This Row],[Track]]</f>
        <v>Eagle Farm</v>
      </c>
      <c r="AK401" s="216">
        <f>Table1[[#This Row],[Race ]]</f>
        <v>3</v>
      </c>
      <c r="AL401" s="219">
        <f>Table1[[#This Row],[TAB]]</f>
        <v>1</v>
      </c>
      <c r="AM401" s="219" t="str">
        <f>Table1[[#This Row],[Selection]]</f>
        <v>Quality Time</v>
      </c>
      <c r="AN401" s="220" t="str">
        <f>Table1[[#This Row],[Sources]]</f>
        <v>Nat-11</v>
      </c>
      <c r="AO401" s="219">
        <f>Table1[[#This Row],[Scale Bet]]</f>
        <v>40</v>
      </c>
    </row>
    <row r="402" spans="5:41" ht="16.5" customHeight="1" x14ac:dyDescent="0.25">
      <c r="E402" s="185">
        <v>45234</v>
      </c>
      <c r="F402" s="35">
        <v>0.66666666666666663</v>
      </c>
      <c r="G402" s="36" t="s">
        <v>17</v>
      </c>
      <c r="H402" s="36">
        <v>7</v>
      </c>
      <c r="I402" s="36">
        <v>1</v>
      </c>
      <c r="J402" s="36" t="s">
        <v>650</v>
      </c>
      <c r="K402" s="36" t="s">
        <v>1</v>
      </c>
      <c r="L402" s="165">
        <v>10</v>
      </c>
      <c r="M402" s="134">
        <f t="shared" si="78"/>
        <v>10</v>
      </c>
      <c r="N402" s="36">
        <f t="shared" si="79"/>
        <v>1</v>
      </c>
      <c r="O402" s="135" t="str">
        <f t="shared" si="80"/>
        <v>E4-10</v>
      </c>
      <c r="P402" s="186" t="str">
        <f t="shared" si="81"/>
        <v>OK</v>
      </c>
      <c r="Q402" s="187">
        <f t="shared" si="82"/>
        <v>40</v>
      </c>
      <c r="R402" s="150"/>
      <c r="S402" s="187" t="str">
        <f t="shared" si="83"/>
        <v/>
      </c>
      <c r="T402" s="136" t="str">
        <f t="shared" si="84"/>
        <v>Think About It</v>
      </c>
      <c r="U402" s="137" t="str">
        <f>IF(P402="","",IF(N402=1,"",IF(Q402="","",IF(Q402&lt;=100,100,IF(Table1[[#This Row],[Day]]="Wed",100,200)))))</f>
        <v/>
      </c>
      <c r="V402" s="137" t="str">
        <f t="shared" si="85"/>
        <v/>
      </c>
      <c r="W402" s="137" t="str">
        <f t="shared" si="86"/>
        <v/>
      </c>
      <c r="X402" s="133">
        <f>100</f>
        <v>100</v>
      </c>
      <c r="Y402" s="133" t="str">
        <f t="shared" si="87"/>
        <v/>
      </c>
      <c r="Z402" s="133">
        <f t="shared" si="88"/>
        <v>-100</v>
      </c>
      <c r="AA402" s="134" t="str">
        <f>TEXT(Table1[[#This Row],[Date]],"DDD")</f>
        <v>Sat</v>
      </c>
      <c r="AB402" s="133" t="str">
        <f>IF(OR(G402="Doomben",G402="Eagle Farm"),"Q",IF(AND(Q402&gt;1,Q402&lt;55,Table1[[#This Row],[Source]]="Nat"),"Nat OK",IF(AND(Table1[[#This Row],[Source]]&lt;&gt;"Nat",Q402&lt;55),"Poor &lt;55",IF(OR(G402="Randwick",G402="Flemington",G402="Caulfield",G402="Sandown Lake",G402="Sandown Hill"),"Best","ave"))))</f>
        <v>Poor &lt;55</v>
      </c>
      <c r="AC402" s="133">
        <f>IF(Q402="","",IF(AB402="Poor &lt;55",$AC$2*0.2%,IF(AND(AB402="Q",AA402&lt;&gt;"Wed"),$AC$2*0.4%,IF(AND(AB402="Q",AA402="Wed"),$AC$2*0.5%,IF(AND(AB402="Ave",U402=100),$AC$2*0.5%,IF(AND(AB402="ave",U402="",N402=1,AG402="Bush"),$AC$2*1%,IF(AND(AB402="ave",U402="",Q402&gt;100),$AC$2*1.3%,IF(AND(AB402="ave",U402=""),$AC$2*1.2%,IF(AND(AB402="Ave",U402=200),$AC$2*1%,IF(AND(AB402="Best",U402=200),$AC$2*1.5%,IF(AND(AB402="Best",U402="",K402&lt;&gt;"Pro Syd"),$AC$2*0.5%,IF(AND(AB402="Best",U402=""),$AC$2*1%,IF(AND(AB402="Best",U402=100,Table1[[#This Row],[State]]="NSW"),$AC$2*0.4%,IF(AND(AB402="Best",U402=100),$AC$2*1%,IF(Table1[[#This Row],[Adj]]="Nat OK",$AC$2*0.5%,"xxx")))))))))))))))</f>
        <v>20</v>
      </c>
      <c r="AD402" s="133" t="str">
        <f t="shared" si="89"/>
        <v/>
      </c>
      <c r="AE402" s="133">
        <f t="shared" si="90"/>
        <v>-20</v>
      </c>
      <c r="AF402" s="133" t="str">
        <f>VLOOKUP(Table1[[#This Row],[Track]],$F$2672:$H$2715,2,FALSE)</f>
        <v>NSW</v>
      </c>
      <c r="AG402" s="133" t="str">
        <f>VLOOKUP(Table1[[#This Row],[Track]],$F$2672:$H$2715,3,FALSE)</f>
        <v>-</v>
      </c>
      <c r="AH402" s="133" t="str">
        <f>IF(Table1[[#This Row],[Date]]&lt;$AH$2,"",IF(Table1[[#This Row],[Date]]&lt;$AH$3,"Edge","Elite Combo"))</f>
        <v/>
      </c>
      <c r="AI402" s="218">
        <f>Table1[[#This Row],[Time]]</f>
        <v>0.66666666666666663</v>
      </c>
      <c r="AJ402" s="219" t="str">
        <f>Table1[[#This Row],[Track]]</f>
        <v>Rosehill</v>
      </c>
      <c r="AK402" s="216">
        <f>Table1[[#This Row],[Race ]]</f>
        <v>7</v>
      </c>
      <c r="AL402" s="219">
        <f>Table1[[#This Row],[TAB]]</f>
        <v>1</v>
      </c>
      <c r="AM402" s="219" t="str">
        <f>Table1[[#This Row],[Selection]]</f>
        <v>Think About It</v>
      </c>
      <c r="AN402" s="220" t="str">
        <f>Table1[[#This Row],[Sources]]</f>
        <v>E4-10</v>
      </c>
      <c r="AO402" s="219">
        <f>Table1[[#This Row],[Scale Bet]]</f>
        <v>20</v>
      </c>
    </row>
    <row r="403" spans="5:41" ht="16.5" customHeight="1" x14ac:dyDescent="0.25">
      <c r="E403" s="185">
        <v>45234</v>
      </c>
      <c r="F403" s="35">
        <v>0.70347222222222217</v>
      </c>
      <c r="G403" s="36" t="s">
        <v>28</v>
      </c>
      <c r="H403" s="36">
        <v>6</v>
      </c>
      <c r="I403" s="36">
        <v>11</v>
      </c>
      <c r="J403" s="36" t="s">
        <v>890</v>
      </c>
      <c r="K403" s="36" t="s">
        <v>13</v>
      </c>
      <c r="L403" s="165">
        <v>11</v>
      </c>
      <c r="M403" s="134">
        <f t="shared" si="78"/>
        <v>11</v>
      </c>
      <c r="N403" s="36">
        <f t="shared" si="79"/>
        <v>1</v>
      </c>
      <c r="O403" s="135" t="str">
        <f t="shared" si="80"/>
        <v>Nat-11</v>
      </c>
      <c r="P403" s="186" t="str">
        <f t="shared" si="81"/>
        <v/>
      </c>
      <c r="Q403" s="187">
        <f t="shared" si="82"/>
        <v>44</v>
      </c>
      <c r="R403" s="150"/>
      <c r="S403" s="187" t="str">
        <f t="shared" si="83"/>
        <v/>
      </c>
      <c r="T403" s="136" t="str">
        <f t="shared" si="84"/>
        <v>Just Super</v>
      </c>
      <c r="U403" s="137" t="str">
        <f>IF(P403="","",IF(N403=1,"",IF(Q403="","",IF(Q403&lt;=100,100,IF(Table1[[#This Row],[Day]]="Wed",100,200)))))</f>
        <v/>
      </c>
      <c r="V403" s="137" t="str">
        <f t="shared" si="85"/>
        <v/>
      </c>
      <c r="W403" s="137" t="str">
        <f t="shared" si="86"/>
        <v/>
      </c>
      <c r="X403" s="133">
        <f>100</f>
        <v>100</v>
      </c>
      <c r="Y403" s="133" t="str">
        <f t="shared" si="87"/>
        <v/>
      </c>
      <c r="Z403" s="133">
        <f t="shared" si="88"/>
        <v>-100</v>
      </c>
      <c r="AA403" s="134" t="str">
        <f>TEXT(Table1[[#This Row],[Date]],"DDD")</f>
        <v>Sat</v>
      </c>
      <c r="AB403" s="133" t="str">
        <f>IF(OR(G403="Doomben",G403="Eagle Farm"),"Q",IF(AND(Q403&gt;1,Q403&lt;55,Table1[[#This Row],[Source]]="Nat"),"Nat OK",IF(AND(Table1[[#This Row],[Source]]&lt;&gt;"Nat",Q403&lt;55),"Poor &lt;55",IF(OR(G403="Randwick",G403="Flemington",G403="Caulfield",G403="Sandown Lake",G403="Sandown Hill"),"Best","ave"))))</f>
        <v>Q</v>
      </c>
      <c r="AC403" s="133">
        <f>IF(Q403="","",IF(AB403="Poor &lt;55",$AC$2*0.2%,IF(AND(AB403="Q",AA403&lt;&gt;"Wed"),$AC$2*0.4%,IF(AND(AB403="Q",AA403="Wed"),$AC$2*0.5%,IF(AND(AB403="Ave",U403=100),$AC$2*0.5%,IF(AND(AB403="ave",U403="",N403=1,AG403="Bush"),$AC$2*1%,IF(AND(AB403="ave",U403="",Q403&gt;100),$AC$2*1.3%,IF(AND(AB403="ave",U403=""),$AC$2*1.2%,IF(AND(AB403="Ave",U403=200),$AC$2*1%,IF(AND(AB403="Best",U403=200),$AC$2*1.5%,IF(AND(AB403="Best",U403="",K403&lt;&gt;"Pro Syd"),$AC$2*0.5%,IF(AND(AB403="Best",U403=""),$AC$2*1%,IF(AND(AB403="Best",U403=100,Table1[[#This Row],[State]]="NSW"),$AC$2*0.4%,IF(AND(AB403="Best",U403=100),$AC$2*1%,IF(Table1[[#This Row],[Adj]]="Nat OK",$AC$2*0.5%,"xxx")))))))))))))))</f>
        <v>40</v>
      </c>
      <c r="AD403" s="133" t="str">
        <f t="shared" si="89"/>
        <v/>
      </c>
      <c r="AE403" s="133">
        <f t="shared" si="90"/>
        <v>-40</v>
      </c>
      <c r="AF403" s="133" t="str">
        <f>VLOOKUP(Table1[[#This Row],[Track]],$F$2672:$H$2715,2,FALSE)</f>
        <v>Qld</v>
      </c>
      <c r="AG403" s="133" t="str">
        <f>VLOOKUP(Table1[[#This Row],[Track]],$F$2672:$H$2715,3,FALSE)</f>
        <v>-</v>
      </c>
      <c r="AH403" s="133" t="str">
        <f>IF(Table1[[#This Row],[Date]]&lt;$AH$2,"",IF(Table1[[#This Row],[Date]]&lt;$AH$3,"Edge","Elite Combo"))</f>
        <v/>
      </c>
      <c r="AI403" s="218">
        <f>Table1[[#This Row],[Time]]</f>
        <v>0.70347222222222217</v>
      </c>
      <c r="AJ403" s="219" t="str">
        <f>Table1[[#This Row],[Track]]</f>
        <v>Eagle Farm</v>
      </c>
      <c r="AK403" s="216">
        <f>Table1[[#This Row],[Race ]]</f>
        <v>6</v>
      </c>
      <c r="AL403" s="219">
        <f>Table1[[#This Row],[TAB]]</f>
        <v>11</v>
      </c>
      <c r="AM403" s="219" t="str">
        <f>Table1[[#This Row],[Selection]]</f>
        <v>Just Super</v>
      </c>
      <c r="AN403" s="220" t="str">
        <f>Table1[[#This Row],[Sources]]</f>
        <v>Nat-11</v>
      </c>
      <c r="AO403" s="219">
        <f>Table1[[#This Row],[Scale Bet]]</f>
        <v>40</v>
      </c>
    </row>
    <row r="404" spans="5:41" ht="16.5" customHeight="1" x14ac:dyDescent="0.25">
      <c r="E404" s="185">
        <v>45234</v>
      </c>
      <c r="F404" s="35">
        <v>0.74652777777777779</v>
      </c>
      <c r="G404" s="36" t="s">
        <v>17</v>
      </c>
      <c r="H404" s="36">
        <v>10</v>
      </c>
      <c r="I404" s="36">
        <v>9</v>
      </c>
      <c r="J404" s="36" t="s">
        <v>16</v>
      </c>
      <c r="K404" s="36" t="s">
        <v>60</v>
      </c>
      <c r="L404" s="165">
        <v>15</v>
      </c>
      <c r="M404" s="134">
        <f t="shared" si="78"/>
        <v>15</v>
      </c>
      <c r="N404" s="36">
        <f t="shared" si="79"/>
        <v>1</v>
      </c>
      <c r="O404" s="135" t="str">
        <f t="shared" si="80"/>
        <v>Pro Syd-15</v>
      </c>
      <c r="P404" s="186" t="str">
        <f t="shared" si="81"/>
        <v>OK</v>
      </c>
      <c r="Q404" s="187">
        <f t="shared" si="82"/>
        <v>60</v>
      </c>
      <c r="R404" s="150"/>
      <c r="S404" s="187" t="str">
        <f t="shared" si="83"/>
        <v/>
      </c>
      <c r="T404" s="136" t="str">
        <f t="shared" si="84"/>
        <v>Jedibeel</v>
      </c>
      <c r="U404" s="137" t="str">
        <f>IF(P404="","",IF(N404=1,"",IF(Q404="","",IF(Q404&lt;=100,100,IF(Table1[[#This Row],[Day]]="Wed",100,200)))))</f>
        <v/>
      </c>
      <c r="V404" s="137" t="str">
        <f t="shared" si="85"/>
        <v/>
      </c>
      <c r="W404" s="137" t="str">
        <f t="shared" si="86"/>
        <v/>
      </c>
      <c r="X404" s="133">
        <f>100</f>
        <v>100</v>
      </c>
      <c r="Y404" s="133" t="str">
        <f t="shared" si="87"/>
        <v/>
      </c>
      <c r="Z404" s="133">
        <f t="shared" si="88"/>
        <v>-100</v>
      </c>
      <c r="AA404" s="134" t="str">
        <f>TEXT(Table1[[#This Row],[Date]],"DDD")</f>
        <v>Sat</v>
      </c>
      <c r="AB404" s="133" t="str">
        <f>IF(OR(G404="Doomben",G404="Eagle Farm"),"Q",IF(AND(Q404&gt;1,Q404&lt;55,Table1[[#This Row],[Source]]="Nat"),"Nat OK",IF(AND(Table1[[#This Row],[Source]]&lt;&gt;"Nat",Q404&lt;55),"Poor &lt;55",IF(OR(G404="Randwick",G404="Flemington",G404="Caulfield",G404="Sandown Lake",G404="Sandown Hill"),"Best","ave"))))</f>
        <v>ave</v>
      </c>
      <c r="AC404" s="133">
        <f>IF(Q404="","",IF(AB404="Poor &lt;55",$AC$2*0.2%,IF(AND(AB404="Q",AA404&lt;&gt;"Wed"),$AC$2*0.4%,IF(AND(AB404="Q",AA404="Wed"),$AC$2*0.5%,IF(AND(AB404="Ave",U404=100),$AC$2*0.5%,IF(AND(AB404="ave",U404="",N404=1,AG404="Bush"),$AC$2*1%,IF(AND(AB404="ave",U404="",Q404&gt;100),$AC$2*1.3%,IF(AND(AB404="ave",U404=""),$AC$2*1.2%,IF(AND(AB404="Ave",U404=200),$AC$2*1%,IF(AND(AB404="Best",U404=200),$AC$2*1.5%,IF(AND(AB404="Best",U404="",K404&lt;&gt;"Pro Syd"),$AC$2*0.5%,IF(AND(AB404="Best",U404=""),$AC$2*1%,IF(AND(AB404="Best",U404=100,Table1[[#This Row],[State]]="NSW"),$AC$2*0.4%,IF(AND(AB404="Best",U404=100),$AC$2*1%,IF(Table1[[#This Row],[Adj]]="Nat OK",$AC$2*0.5%,"xxx")))))))))))))))</f>
        <v>120</v>
      </c>
      <c r="AD404" s="133" t="str">
        <f t="shared" si="89"/>
        <v/>
      </c>
      <c r="AE404" s="133">
        <f t="shared" si="90"/>
        <v>-120</v>
      </c>
      <c r="AF404" s="133" t="str">
        <f>VLOOKUP(Table1[[#This Row],[Track]],$F$2672:$H$2715,2,FALSE)</f>
        <v>NSW</v>
      </c>
      <c r="AG404" s="133" t="str">
        <f>VLOOKUP(Table1[[#This Row],[Track]],$F$2672:$H$2715,3,FALSE)</f>
        <v>-</v>
      </c>
      <c r="AH404" s="133" t="str">
        <f>IF(Table1[[#This Row],[Date]]&lt;$AH$2,"",IF(Table1[[#This Row],[Date]]&lt;$AH$3,"Edge","Elite Combo"))</f>
        <v/>
      </c>
      <c r="AI404" s="218">
        <f>Table1[[#This Row],[Time]]</f>
        <v>0.74652777777777779</v>
      </c>
      <c r="AJ404" s="219" t="str">
        <f>Table1[[#This Row],[Track]]</f>
        <v>Rosehill</v>
      </c>
      <c r="AK404" s="216">
        <f>Table1[[#This Row],[Race ]]</f>
        <v>10</v>
      </c>
      <c r="AL404" s="219">
        <f>Table1[[#This Row],[TAB]]</f>
        <v>9</v>
      </c>
      <c r="AM404" s="219" t="str">
        <f>Table1[[#This Row],[Selection]]</f>
        <v>Jedibeel</v>
      </c>
      <c r="AN404" s="220" t="str">
        <f>Table1[[#This Row],[Sources]]</f>
        <v>Pro Syd-15</v>
      </c>
      <c r="AO404" s="219">
        <f>Table1[[#This Row],[Scale Bet]]</f>
        <v>120</v>
      </c>
    </row>
    <row r="405" spans="5:41" ht="16.5" customHeight="1" x14ac:dyDescent="0.25">
      <c r="E405" s="185">
        <v>45234</v>
      </c>
      <c r="F405" s="35">
        <v>0.74652777777777779</v>
      </c>
      <c r="G405" s="36" t="s">
        <v>17</v>
      </c>
      <c r="H405" s="36">
        <v>10</v>
      </c>
      <c r="I405" s="36">
        <v>8</v>
      </c>
      <c r="J405" s="36" t="s">
        <v>329</v>
      </c>
      <c r="K405" s="36" t="s">
        <v>1</v>
      </c>
      <c r="L405" s="165">
        <v>10</v>
      </c>
      <c r="M405" s="134">
        <f t="shared" si="78"/>
        <v>23</v>
      </c>
      <c r="N405" s="36">
        <f t="shared" si="79"/>
        <v>2</v>
      </c>
      <c r="O405" s="135" t="str">
        <f t="shared" si="80"/>
        <v>E4-10/Nat-13</v>
      </c>
      <c r="P405" s="186" t="str">
        <f t="shared" si="81"/>
        <v>OK</v>
      </c>
      <c r="Q405" s="187">
        <f t="shared" si="82"/>
        <v>92</v>
      </c>
      <c r="R405" s="150"/>
      <c r="S405" s="187" t="str">
        <f t="shared" si="83"/>
        <v/>
      </c>
      <c r="T405" s="136" t="str">
        <f t="shared" si="84"/>
        <v>Smashing Eagle</v>
      </c>
      <c r="U405" s="137">
        <f>IF(P405="","",IF(N405=1,"",IF(Q405="","",IF(Q405&lt;=100,100,IF(Table1[[#This Row],[Day]]="Wed",100,200)))))</f>
        <v>100</v>
      </c>
      <c r="V405" s="137" t="str">
        <f t="shared" si="85"/>
        <v/>
      </c>
      <c r="W405" s="137">
        <f t="shared" si="86"/>
        <v>-100</v>
      </c>
      <c r="X405" s="133">
        <f>100</f>
        <v>100</v>
      </c>
      <c r="Y405" s="133" t="str">
        <f t="shared" si="87"/>
        <v/>
      </c>
      <c r="Z405" s="133">
        <f t="shared" si="88"/>
        <v>-100</v>
      </c>
      <c r="AA405" s="134" t="str">
        <f>TEXT(Table1[[#This Row],[Date]],"DDD")</f>
        <v>Sat</v>
      </c>
      <c r="AB405" s="133" t="str">
        <f>IF(OR(G405="Doomben",G405="Eagle Farm"),"Q",IF(AND(Q405&gt;1,Q405&lt;55,Table1[[#This Row],[Source]]="Nat"),"Nat OK",IF(AND(Table1[[#This Row],[Source]]&lt;&gt;"Nat",Q405&lt;55),"Poor &lt;55",IF(OR(G405="Randwick",G405="Flemington",G405="Caulfield",G405="Sandown Lake",G405="Sandown Hill"),"Best","ave"))))</f>
        <v>ave</v>
      </c>
      <c r="AC405" s="133">
        <f>IF(Q405="","",IF(AB405="Poor &lt;55",$AC$2*0.2%,IF(AND(AB405="Q",AA405&lt;&gt;"Wed"),$AC$2*0.4%,IF(AND(AB405="Q",AA405="Wed"),$AC$2*0.5%,IF(AND(AB405="Ave",U405=100),$AC$2*0.5%,IF(AND(AB405="ave",U405="",N405=1,AG405="Bush"),$AC$2*1%,IF(AND(AB405="ave",U405="",Q405&gt;100),$AC$2*1.3%,IF(AND(AB405="ave",U405=""),$AC$2*1.2%,IF(AND(AB405="Ave",U405=200),$AC$2*1%,IF(AND(AB405="Best",U405=200),$AC$2*1.5%,IF(AND(AB405="Best",U405="",K405&lt;&gt;"Pro Syd"),$AC$2*0.5%,IF(AND(AB405="Best",U405=""),$AC$2*1%,IF(AND(AB405="Best",U405=100,Table1[[#This Row],[State]]="NSW"),$AC$2*0.4%,IF(AND(AB405="Best",U405=100),$AC$2*1%,IF(Table1[[#This Row],[Adj]]="Nat OK",$AC$2*0.5%,"xxx")))))))))))))))</f>
        <v>50</v>
      </c>
      <c r="AD405" s="133" t="str">
        <f t="shared" si="89"/>
        <v/>
      </c>
      <c r="AE405" s="133">
        <f t="shared" si="90"/>
        <v>-50</v>
      </c>
      <c r="AF405" s="133" t="str">
        <f>VLOOKUP(Table1[[#This Row],[Track]],$F$2672:$H$2715,2,FALSE)</f>
        <v>NSW</v>
      </c>
      <c r="AG405" s="133" t="str">
        <f>VLOOKUP(Table1[[#This Row],[Track]],$F$2672:$H$2715,3,FALSE)</f>
        <v>-</v>
      </c>
      <c r="AH405" s="133" t="str">
        <f>IF(Table1[[#This Row],[Date]]&lt;$AH$2,"",IF(Table1[[#This Row],[Date]]&lt;$AH$3,"Edge","Elite Combo"))</f>
        <v/>
      </c>
      <c r="AI405" s="218">
        <f>Table1[[#This Row],[Time]]</f>
        <v>0.74652777777777779</v>
      </c>
      <c r="AJ405" s="219" t="str">
        <f>Table1[[#This Row],[Track]]</f>
        <v>Rosehill</v>
      </c>
      <c r="AK405" s="216">
        <f>Table1[[#This Row],[Race ]]</f>
        <v>10</v>
      </c>
      <c r="AL405" s="219">
        <f>Table1[[#This Row],[TAB]]</f>
        <v>8</v>
      </c>
      <c r="AM405" s="219" t="str">
        <f>Table1[[#This Row],[Selection]]</f>
        <v>Smashing Eagle</v>
      </c>
      <c r="AN405" s="220" t="str">
        <f>Table1[[#This Row],[Sources]]</f>
        <v>E4-10/Nat-13</v>
      </c>
      <c r="AO405" s="219">
        <f>Table1[[#This Row],[Scale Bet]]</f>
        <v>50</v>
      </c>
    </row>
    <row r="406" spans="5:41" ht="16.5" customHeight="1" x14ac:dyDescent="0.25">
      <c r="E406" s="185">
        <v>45234</v>
      </c>
      <c r="F406" s="35">
        <v>0.74652777777777779</v>
      </c>
      <c r="G406" s="36" t="s">
        <v>17</v>
      </c>
      <c r="H406" s="36">
        <v>10</v>
      </c>
      <c r="I406" s="36">
        <v>8</v>
      </c>
      <c r="J406" s="36" t="s">
        <v>329</v>
      </c>
      <c r="K406" s="36" t="s">
        <v>13</v>
      </c>
      <c r="L406" s="165">
        <v>13</v>
      </c>
      <c r="M406" s="134" t="str">
        <f t="shared" si="78"/>
        <v/>
      </c>
      <c r="N406" s="36" t="str">
        <f t="shared" si="79"/>
        <v/>
      </c>
      <c r="O406" s="135" t="str">
        <f t="shared" si="80"/>
        <v/>
      </c>
      <c r="P406" s="186" t="str">
        <f t="shared" si="81"/>
        <v>OK</v>
      </c>
      <c r="Q406" s="187" t="str">
        <f t="shared" si="82"/>
        <v/>
      </c>
      <c r="R406" s="150"/>
      <c r="S406" s="187" t="str">
        <f t="shared" si="83"/>
        <v/>
      </c>
      <c r="T406" s="136" t="str">
        <f t="shared" si="84"/>
        <v>Smashing Eagle</v>
      </c>
      <c r="U406" s="137" t="str">
        <f>IF(P406="","",IF(N406=1,"",IF(Q406="","",IF(Q406&lt;=100,100,IF(Table1[[#This Row],[Day]]="Wed",100,200)))))</f>
        <v/>
      </c>
      <c r="V406" s="137" t="str">
        <f t="shared" si="85"/>
        <v/>
      </c>
      <c r="W406" s="137" t="str">
        <f t="shared" si="86"/>
        <v/>
      </c>
      <c r="X406" s="133">
        <f>100</f>
        <v>100</v>
      </c>
      <c r="Y406" s="133" t="str">
        <f t="shared" si="87"/>
        <v/>
      </c>
      <c r="Z406" s="133">
        <f t="shared" si="88"/>
        <v>-100</v>
      </c>
      <c r="AA406" s="134" t="str">
        <f>TEXT(Table1[[#This Row],[Date]],"DDD")</f>
        <v>Sat</v>
      </c>
      <c r="AB406" s="133" t="str">
        <f>IF(OR(G406="Doomben",G406="Eagle Farm"),"Q",IF(AND(Q406&gt;1,Q406&lt;55,Table1[[#This Row],[Source]]="Nat"),"Nat OK",IF(AND(Table1[[#This Row],[Source]]&lt;&gt;"Nat",Q406&lt;55),"Poor &lt;55",IF(OR(G406="Randwick",G406="Flemington",G406="Caulfield",G406="Sandown Lake",G406="Sandown Hill"),"Best","ave"))))</f>
        <v>ave</v>
      </c>
      <c r="AC406" s="133" t="str">
        <f>IF(Q406="","",IF(AB406="Poor &lt;55",$AC$2*0.2%,IF(AND(AB406="Q",AA406&lt;&gt;"Wed"),$AC$2*0.4%,IF(AND(AB406="Q",AA406="Wed"),$AC$2*0.5%,IF(AND(AB406="Ave",U406=100),$AC$2*0.5%,IF(AND(AB406="ave",U406="",N406=1,AG406="Bush"),$AC$2*1%,IF(AND(AB406="ave",U406="",Q406&gt;100),$AC$2*1.3%,IF(AND(AB406="ave",U406=""),$AC$2*1.2%,IF(AND(AB406="Ave",U406=200),$AC$2*1%,IF(AND(AB406="Best",U406=200),$AC$2*1.5%,IF(AND(AB406="Best",U406="",K406&lt;&gt;"Pro Syd"),$AC$2*0.5%,IF(AND(AB406="Best",U406=""),$AC$2*1%,IF(AND(AB406="Best",U406=100,Table1[[#This Row],[State]]="NSW"),$AC$2*0.4%,IF(AND(AB406="Best",U406=100),$AC$2*1%,IF(Table1[[#This Row],[Adj]]="Nat OK",$AC$2*0.5%,"xxx")))))))))))))))</f>
        <v/>
      </c>
      <c r="AD406" s="133" t="str">
        <f t="shared" si="89"/>
        <v/>
      </c>
      <c r="AE406" s="133" t="str">
        <f t="shared" si="90"/>
        <v/>
      </c>
      <c r="AF406" s="133" t="str">
        <f>VLOOKUP(Table1[[#This Row],[Track]],$F$2672:$H$2715,2,FALSE)</f>
        <v>NSW</v>
      </c>
      <c r="AG406" s="133" t="str">
        <f>VLOOKUP(Table1[[#This Row],[Track]],$F$2672:$H$2715,3,FALSE)</f>
        <v>-</v>
      </c>
      <c r="AH406" s="133" t="str">
        <f>IF(Table1[[#This Row],[Date]]&lt;$AH$2,"",IF(Table1[[#This Row],[Date]]&lt;$AH$3,"Edge","Elite Combo"))</f>
        <v/>
      </c>
      <c r="AI406" s="218">
        <f>Table1[[#This Row],[Time]]</f>
        <v>0.74652777777777779</v>
      </c>
      <c r="AJ406" s="219" t="str">
        <f>Table1[[#This Row],[Track]]</f>
        <v>Rosehill</v>
      </c>
      <c r="AK406" s="216">
        <f>Table1[[#This Row],[Race ]]</f>
        <v>10</v>
      </c>
      <c r="AL406" s="219">
        <f>Table1[[#This Row],[TAB]]</f>
        <v>8</v>
      </c>
      <c r="AM406" s="219" t="str">
        <f>Table1[[#This Row],[Selection]]</f>
        <v>Smashing Eagle</v>
      </c>
      <c r="AN406" s="220" t="str">
        <f>Table1[[#This Row],[Sources]]</f>
        <v/>
      </c>
      <c r="AO406" s="219" t="str">
        <f>Table1[[#This Row],[Scale Bet]]</f>
        <v/>
      </c>
    </row>
    <row r="407" spans="5:41" ht="16.5" customHeight="1" x14ac:dyDescent="0.25">
      <c r="E407" s="185">
        <v>45234</v>
      </c>
      <c r="F407" s="35">
        <v>0.74652777777777779</v>
      </c>
      <c r="G407" s="36" t="s">
        <v>17</v>
      </c>
      <c r="H407" s="36">
        <v>10</v>
      </c>
      <c r="I407" s="36">
        <v>3</v>
      </c>
      <c r="J407" s="36" t="s">
        <v>1048</v>
      </c>
      <c r="K407" s="36" t="s">
        <v>60</v>
      </c>
      <c r="L407" s="165">
        <v>10</v>
      </c>
      <c r="M407" s="134">
        <f t="shared" si="78"/>
        <v>10</v>
      </c>
      <c r="N407" s="36">
        <f t="shared" si="79"/>
        <v>1</v>
      </c>
      <c r="O407" s="135" t="str">
        <f t="shared" si="80"/>
        <v>Pro Syd-10</v>
      </c>
      <c r="P407" s="186" t="str">
        <f t="shared" si="81"/>
        <v>OK</v>
      </c>
      <c r="Q407" s="187">
        <f t="shared" si="82"/>
        <v>40</v>
      </c>
      <c r="R407" s="150">
        <v>2.6</v>
      </c>
      <c r="S407" s="187">
        <f t="shared" si="83"/>
        <v>104</v>
      </c>
      <c r="T407" s="136" t="str">
        <f t="shared" si="84"/>
        <v>Way To The Stars</v>
      </c>
      <c r="U407" s="137" t="str">
        <f>IF(P407="","",IF(N407=1,"",IF(Q407="","",IF(Q407&lt;=100,100,IF(Table1[[#This Row],[Day]]="Wed",100,200)))))</f>
        <v/>
      </c>
      <c r="V407" s="137" t="str">
        <f t="shared" si="85"/>
        <v/>
      </c>
      <c r="W407" s="137" t="str">
        <f t="shared" si="86"/>
        <v/>
      </c>
      <c r="X407" s="133">
        <f>100</f>
        <v>100</v>
      </c>
      <c r="Y407" s="133">
        <f t="shared" si="87"/>
        <v>260</v>
      </c>
      <c r="Z407" s="133">
        <f t="shared" si="88"/>
        <v>160</v>
      </c>
      <c r="AA407" s="134" t="str">
        <f>TEXT(Table1[[#This Row],[Date]],"DDD")</f>
        <v>Sat</v>
      </c>
      <c r="AB407" s="133" t="str">
        <f>IF(OR(G407="Doomben",G407="Eagle Farm"),"Q",IF(AND(Q407&gt;1,Q407&lt;55,Table1[[#This Row],[Source]]="Nat"),"Nat OK",IF(AND(Table1[[#This Row],[Source]]&lt;&gt;"Nat",Q407&lt;55),"Poor &lt;55",IF(OR(G407="Randwick",G407="Flemington",G407="Caulfield",G407="Sandown Lake",G407="Sandown Hill"),"Best","ave"))))</f>
        <v>Poor &lt;55</v>
      </c>
      <c r="AC407" s="133">
        <f>IF(Q407="","",IF(AB407="Poor &lt;55",$AC$2*0.2%,IF(AND(AB407="Q",AA407&lt;&gt;"Wed"),$AC$2*0.4%,IF(AND(AB407="Q",AA407="Wed"),$AC$2*0.5%,IF(AND(AB407="Ave",U407=100),$AC$2*0.5%,IF(AND(AB407="ave",U407="",N407=1,AG407="Bush"),$AC$2*1%,IF(AND(AB407="ave",U407="",Q407&gt;100),$AC$2*1.3%,IF(AND(AB407="ave",U407=""),$AC$2*1.2%,IF(AND(AB407="Ave",U407=200),$AC$2*1%,IF(AND(AB407="Best",U407=200),$AC$2*1.5%,IF(AND(AB407="Best",U407="",K407&lt;&gt;"Pro Syd"),$AC$2*0.5%,IF(AND(AB407="Best",U407=""),$AC$2*1%,IF(AND(AB407="Best",U407=100,Table1[[#This Row],[State]]="NSW"),$AC$2*0.4%,IF(AND(AB407="Best",U407=100),$AC$2*1%,IF(Table1[[#This Row],[Adj]]="Nat OK",$AC$2*0.5%,"xxx")))))))))))))))</f>
        <v>20</v>
      </c>
      <c r="AD407" s="133">
        <f t="shared" si="89"/>
        <v>52</v>
      </c>
      <c r="AE407" s="133">
        <f t="shared" si="90"/>
        <v>32</v>
      </c>
      <c r="AF407" s="133" t="str">
        <f>VLOOKUP(Table1[[#This Row],[Track]],$F$2672:$H$2715,2,FALSE)</f>
        <v>NSW</v>
      </c>
      <c r="AG407" s="133" t="str">
        <f>VLOOKUP(Table1[[#This Row],[Track]],$F$2672:$H$2715,3,FALSE)</f>
        <v>-</v>
      </c>
      <c r="AH407" s="133" t="str">
        <f>IF(Table1[[#This Row],[Date]]&lt;$AH$2,"",IF(Table1[[#This Row],[Date]]&lt;$AH$3,"Edge","Elite Combo"))</f>
        <v/>
      </c>
      <c r="AI407" s="218">
        <f>Table1[[#This Row],[Time]]</f>
        <v>0.74652777777777779</v>
      </c>
      <c r="AJ407" s="219" t="str">
        <f>Table1[[#This Row],[Track]]</f>
        <v>Rosehill</v>
      </c>
      <c r="AK407" s="216">
        <f>Table1[[#This Row],[Race ]]</f>
        <v>10</v>
      </c>
      <c r="AL407" s="219">
        <f>Table1[[#This Row],[TAB]]</f>
        <v>3</v>
      </c>
      <c r="AM407" s="219" t="str">
        <f>Table1[[#This Row],[Selection]]</f>
        <v>Way To The Stars</v>
      </c>
      <c r="AN407" s="220" t="str">
        <f>Table1[[#This Row],[Sources]]</f>
        <v>Pro Syd-10</v>
      </c>
      <c r="AO407" s="219">
        <f>Table1[[#This Row],[Scale Bet]]</f>
        <v>20</v>
      </c>
    </row>
    <row r="408" spans="5:41" ht="16.5" customHeight="1" x14ac:dyDescent="0.25">
      <c r="E408" s="185">
        <v>45234</v>
      </c>
      <c r="F408" s="35">
        <v>0.75694444444444453</v>
      </c>
      <c r="G408" s="36" t="s">
        <v>28</v>
      </c>
      <c r="H408" s="36">
        <v>8</v>
      </c>
      <c r="I408" s="36">
        <v>8</v>
      </c>
      <c r="J408" s="36" t="s">
        <v>891</v>
      </c>
      <c r="K408" s="36" t="s">
        <v>13</v>
      </c>
      <c r="L408" s="165">
        <v>11</v>
      </c>
      <c r="M408" s="134">
        <f t="shared" si="78"/>
        <v>11</v>
      </c>
      <c r="N408" s="36">
        <f t="shared" si="79"/>
        <v>1</v>
      </c>
      <c r="O408" s="135" t="str">
        <f t="shared" si="80"/>
        <v>Nat-11</v>
      </c>
      <c r="P408" s="186" t="str">
        <f t="shared" si="81"/>
        <v/>
      </c>
      <c r="Q408" s="187">
        <f t="shared" si="82"/>
        <v>44</v>
      </c>
      <c r="R408" s="150">
        <v>2.2999999999999998</v>
      </c>
      <c r="S408" s="187">
        <f t="shared" si="83"/>
        <v>101.19999999999999</v>
      </c>
      <c r="T408" s="136" t="str">
        <f t="shared" si="84"/>
        <v>Ekaterina</v>
      </c>
      <c r="U408" s="137" t="str">
        <f>IF(P408="","",IF(N408=1,"",IF(Q408="","",IF(Q408&lt;=100,100,IF(Table1[[#This Row],[Day]]="Wed",100,200)))))</f>
        <v/>
      </c>
      <c r="V408" s="137" t="str">
        <f t="shared" si="85"/>
        <v/>
      </c>
      <c r="W408" s="137" t="str">
        <f t="shared" si="86"/>
        <v/>
      </c>
      <c r="X408" s="133">
        <f>100</f>
        <v>100</v>
      </c>
      <c r="Y408" s="133">
        <f t="shared" si="87"/>
        <v>229.99999999999997</v>
      </c>
      <c r="Z408" s="133">
        <f t="shared" si="88"/>
        <v>129.99999999999997</v>
      </c>
      <c r="AA408" s="134" t="str">
        <f>TEXT(Table1[[#This Row],[Date]],"DDD")</f>
        <v>Sat</v>
      </c>
      <c r="AB408" s="133" t="str">
        <f>IF(OR(G408="Doomben",G408="Eagle Farm"),"Q",IF(AND(Q408&gt;1,Q408&lt;55,Table1[[#This Row],[Source]]="Nat"),"Nat OK",IF(AND(Table1[[#This Row],[Source]]&lt;&gt;"Nat",Q408&lt;55),"Poor &lt;55",IF(OR(G408="Randwick",G408="Flemington",G408="Caulfield",G408="Sandown Lake",G408="Sandown Hill"),"Best","ave"))))</f>
        <v>Q</v>
      </c>
      <c r="AC408" s="133">
        <f>IF(Q408="","",IF(AB408="Poor &lt;55",$AC$2*0.2%,IF(AND(AB408="Q",AA408&lt;&gt;"Wed"),$AC$2*0.4%,IF(AND(AB408="Q",AA408="Wed"),$AC$2*0.5%,IF(AND(AB408="Ave",U408=100),$AC$2*0.5%,IF(AND(AB408="ave",U408="",N408=1,AG408="Bush"),$AC$2*1%,IF(AND(AB408="ave",U408="",Q408&gt;100),$AC$2*1.3%,IF(AND(AB408="ave",U408=""),$AC$2*1.2%,IF(AND(AB408="Ave",U408=200),$AC$2*1%,IF(AND(AB408="Best",U408=200),$AC$2*1.5%,IF(AND(AB408="Best",U408="",K408&lt;&gt;"Pro Syd"),$AC$2*0.5%,IF(AND(AB408="Best",U408=""),$AC$2*1%,IF(AND(AB408="Best",U408=100,Table1[[#This Row],[State]]="NSW"),$AC$2*0.4%,IF(AND(AB408="Best",U408=100),$AC$2*1%,IF(Table1[[#This Row],[Adj]]="Nat OK",$AC$2*0.5%,"xxx")))))))))))))))</f>
        <v>40</v>
      </c>
      <c r="AD408" s="133">
        <f t="shared" si="89"/>
        <v>92</v>
      </c>
      <c r="AE408" s="133">
        <f t="shared" si="90"/>
        <v>52</v>
      </c>
      <c r="AF408" s="133" t="str">
        <f>VLOOKUP(Table1[[#This Row],[Track]],$F$2672:$H$2715,2,FALSE)</f>
        <v>Qld</v>
      </c>
      <c r="AG408" s="133" t="str">
        <f>VLOOKUP(Table1[[#This Row],[Track]],$F$2672:$H$2715,3,FALSE)</f>
        <v>-</v>
      </c>
      <c r="AH408" s="133" t="str">
        <f>IF(Table1[[#This Row],[Date]]&lt;$AH$2,"",IF(Table1[[#This Row],[Date]]&lt;$AH$3,"Edge","Elite Combo"))</f>
        <v/>
      </c>
      <c r="AI408" s="218">
        <f>Table1[[#This Row],[Time]]</f>
        <v>0.75694444444444453</v>
      </c>
      <c r="AJ408" s="219" t="str">
        <f>Table1[[#This Row],[Track]]</f>
        <v>Eagle Farm</v>
      </c>
      <c r="AK408" s="216">
        <f>Table1[[#This Row],[Race ]]</f>
        <v>8</v>
      </c>
      <c r="AL408" s="219">
        <f>Table1[[#This Row],[TAB]]</f>
        <v>8</v>
      </c>
      <c r="AM408" s="219" t="str">
        <f>Table1[[#This Row],[Selection]]</f>
        <v>Ekaterina</v>
      </c>
      <c r="AN408" s="220" t="str">
        <f>Table1[[#This Row],[Sources]]</f>
        <v>Nat-11</v>
      </c>
      <c r="AO408" s="219">
        <f>Table1[[#This Row],[Scale Bet]]</f>
        <v>40</v>
      </c>
    </row>
    <row r="409" spans="5:41" ht="16.5" customHeight="1" x14ac:dyDescent="0.25">
      <c r="E409" s="185">
        <v>45234</v>
      </c>
      <c r="F409" s="35">
        <v>0.77777777777777779</v>
      </c>
      <c r="G409" s="36" t="s">
        <v>28</v>
      </c>
      <c r="H409" s="36">
        <v>9</v>
      </c>
      <c r="I409" s="36">
        <v>9</v>
      </c>
      <c r="J409" s="36" t="s">
        <v>875</v>
      </c>
      <c r="K409" s="36" t="s">
        <v>13</v>
      </c>
      <c r="L409" s="165">
        <v>11</v>
      </c>
      <c r="M409" s="134">
        <f t="shared" si="78"/>
        <v>11</v>
      </c>
      <c r="N409" s="36">
        <f t="shared" si="79"/>
        <v>1</v>
      </c>
      <c r="O409" s="135" t="str">
        <f t="shared" si="80"/>
        <v>Nat-11</v>
      </c>
      <c r="P409" s="186" t="str">
        <f t="shared" si="81"/>
        <v/>
      </c>
      <c r="Q409" s="187">
        <f t="shared" si="82"/>
        <v>44</v>
      </c>
      <c r="R409" s="150">
        <v>10</v>
      </c>
      <c r="S409" s="187">
        <f t="shared" si="83"/>
        <v>440</v>
      </c>
      <c r="T409" s="136" t="str">
        <f t="shared" si="84"/>
        <v>Nashira</v>
      </c>
      <c r="U409" s="137" t="str">
        <f>IF(P409="","",IF(N409=1,"",IF(Q409="","",IF(Q409&lt;=100,100,IF(Table1[[#This Row],[Day]]="Wed",100,200)))))</f>
        <v/>
      </c>
      <c r="V409" s="137" t="str">
        <f t="shared" si="85"/>
        <v/>
      </c>
      <c r="W409" s="137" t="str">
        <f t="shared" si="86"/>
        <v/>
      </c>
      <c r="X409" s="133">
        <f>100</f>
        <v>100</v>
      </c>
      <c r="Y409" s="133">
        <f t="shared" si="87"/>
        <v>1000</v>
      </c>
      <c r="Z409" s="133">
        <f t="shared" si="88"/>
        <v>900</v>
      </c>
      <c r="AA409" s="134" t="str">
        <f>TEXT(Table1[[#This Row],[Date]],"DDD")</f>
        <v>Sat</v>
      </c>
      <c r="AB409" s="133" t="str">
        <f>IF(OR(G409="Doomben",G409="Eagle Farm"),"Q",IF(AND(Q409&gt;1,Q409&lt;55,Table1[[#This Row],[Source]]="Nat"),"Nat OK",IF(AND(Table1[[#This Row],[Source]]&lt;&gt;"Nat",Q409&lt;55),"Poor &lt;55",IF(OR(G409="Randwick",G409="Flemington",G409="Caulfield",G409="Sandown Lake",G409="Sandown Hill"),"Best","ave"))))</f>
        <v>Q</v>
      </c>
      <c r="AC409" s="133">
        <f>IF(Q409="","",IF(AB409="Poor &lt;55",$AC$2*0.2%,IF(AND(AB409="Q",AA409&lt;&gt;"Wed"),$AC$2*0.4%,IF(AND(AB409="Q",AA409="Wed"),$AC$2*0.5%,IF(AND(AB409="Ave",U409=100),$AC$2*0.5%,IF(AND(AB409="ave",U409="",N409=1,AG409="Bush"),$AC$2*1%,IF(AND(AB409="ave",U409="",Q409&gt;100),$AC$2*1.3%,IF(AND(AB409="ave",U409=""),$AC$2*1.2%,IF(AND(AB409="Ave",U409=200),$AC$2*1%,IF(AND(AB409="Best",U409=200),$AC$2*1.5%,IF(AND(AB409="Best",U409="",K409&lt;&gt;"Pro Syd"),$AC$2*0.5%,IF(AND(AB409="Best",U409=""),$AC$2*1%,IF(AND(AB409="Best",U409=100,Table1[[#This Row],[State]]="NSW"),$AC$2*0.4%,IF(AND(AB409="Best",U409=100),$AC$2*1%,IF(Table1[[#This Row],[Adj]]="Nat OK",$AC$2*0.5%,"xxx")))))))))))))))</f>
        <v>40</v>
      </c>
      <c r="AD409" s="133">
        <f t="shared" si="89"/>
        <v>400</v>
      </c>
      <c r="AE409" s="133">
        <f t="shared" si="90"/>
        <v>360</v>
      </c>
      <c r="AF409" s="133" t="str">
        <f>VLOOKUP(Table1[[#This Row],[Track]],$F$2672:$H$2715,2,FALSE)</f>
        <v>Qld</v>
      </c>
      <c r="AG409" s="133" t="str">
        <f>VLOOKUP(Table1[[#This Row],[Track]],$F$2672:$H$2715,3,FALSE)</f>
        <v>-</v>
      </c>
      <c r="AH409" s="133" t="str">
        <f>IF(Table1[[#This Row],[Date]]&lt;$AH$2,"",IF(Table1[[#This Row],[Date]]&lt;$AH$3,"Edge","Elite Combo"))</f>
        <v/>
      </c>
      <c r="AI409" s="218">
        <f>Table1[[#This Row],[Time]]</f>
        <v>0.77777777777777779</v>
      </c>
      <c r="AJ409" s="219" t="str">
        <f>Table1[[#This Row],[Track]]</f>
        <v>Eagle Farm</v>
      </c>
      <c r="AK409" s="216">
        <f>Table1[[#This Row],[Race ]]</f>
        <v>9</v>
      </c>
      <c r="AL409" s="219">
        <f>Table1[[#This Row],[TAB]]</f>
        <v>9</v>
      </c>
      <c r="AM409" s="219" t="str">
        <f>Table1[[#This Row],[Selection]]</f>
        <v>Nashira</v>
      </c>
      <c r="AN409" s="220" t="str">
        <f>Table1[[#This Row],[Sources]]</f>
        <v>Nat-11</v>
      </c>
      <c r="AO409" s="219">
        <f>Table1[[#This Row],[Scale Bet]]</f>
        <v>40</v>
      </c>
    </row>
    <row r="410" spans="5:41" ht="16.5" customHeight="1" x14ac:dyDescent="0.25">
      <c r="E410" s="185">
        <v>45237</v>
      </c>
      <c r="F410" s="35">
        <v>0.47222222222222227</v>
      </c>
      <c r="G410" s="36" t="s">
        <v>157</v>
      </c>
      <c r="H410" s="36">
        <v>2</v>
      </c>
      <c r="I410" s="36">
        <v>4</v>
      </c>
      <c r="J410" s="36" t="s">
        <v>988</v>
      </c>
      <c r="K410" s="36" t="s">
        <v>40</v>
      </c>
      <c r="L410" s="165">
        <v>10</v>
      </c>
      <c r="M410" s="134">
        <f t="shared" si="78"/>
        <v>23</v>
      </c>
      <c r="N410" s="36">
        <f t="shared" si="79"/>
        <v>2</v>
      </c>
      <c r="O410" s="135" t="str">
        <f t="shared" si="80"/>
        <v>Edge-10/Pro Mel-13</v>
      </c>
      <c r="P410" s="186" t="str">
        <f t="shared" si="81"/>
        <v>OK</v>
      </c>
      <c r="Q410" s="187">
        <f t="shared" si="82"/>
        <v>92</v>
      </c>
      <c r="R410" s="150">
        <v>3.8</v>
      </c>
      <c r="S410" s="187">
        <f t="shared" si="83"/>
        <v>349.59999999999997</v>
      </c>
      <c r="T410" s="136" t="str">
        <f t="shared" si="84"/>
        <v>Forgot You</v>
      </c>
      <c r="U410" s="137">
        <f>IF(P410="","",IF(N410=1,"",IF(Q410="","",IF(Q410&lt;=100,100,IF(Table1[[#This Row],[Day]]="Wed",100,200)))))</f>
        <v>100</v>
      </c>
      <c r="V410" s="137">
        <f t="shared" si="85"/>
        <v>380</v>
      </c>
      <c r="W410" s="137">
        <f t="shared" si="86"/>
        <v>280</v>
      </c>
      <c r="X410" s="133">
        <f>100</f>
        <v>100</v>
      </c>
      <c r="Y410" s="133">
        <f t="shared" si="87"/>
        <v>380</v>
      </c>
      <c r="Z410" s="133">
        <f t="shared" si="88"/>
        <v>280</v>
      </c>
      <c r="AA410" s="134" t="str">
        <f>TEXT(Table1[[#This Row],[Date]],"DDD")</f>
        <v>Tue</v>
      </c>
      <c r="AB410" s="133" t="str">
        <f>IF(OR(G410="Doomben",G410="Eagle Farm"),"Q",IF(AND(Q410&gt;1,Q410&lt;55,Table1[[#This Row],[Source]]="Nat"),"Nat OK",IF(AND(Table1[[#This Row],[Source]]&lt;&gt;"Nat",Q410&lt;55),"Poor &lt;55",IF(OR(G410="Randwick",G410="Flemington",G410="Caulfield",G410="Sandown Lake",G410="Sandown Hill"),"Best","ave"))))</f>
        <v>Best</v>
      </c>
      <c r="AC410" s="133">
        <f>IF(Q410="","",IF(AB410="Poor &lt;55",$AC$2*0.2%,IF(AND(AB410="Q",AA410&lt;&gt;"Wed"),$AC$2*0.4%,IF(AND(AB410="Q",AA410="Wed"),$AC$2*0.5%,IF(AND(AB410="Ave",U410=100),$AC$2*0.5%,IF(AND(AB410="ave",U410="",N410=1,AG410="Bush"),$AC$2*1%,IF(AND(AB410="ave",U410="",Q410&gt;100),$AC$2*1.3%,IF(AND(AB410="ave",U410=""),$AC$2*1.2%,IF(AND(AB410="Ave",U410=200),$AC$2*1%,IF(AND(AB410="Best",U410=200),$AC$2*1.5%,IF(AND(AB410="Best",U410="",K410&lt;&gt;"Pro Syd"),$AC$2*0.5%,IF(AND(AB410="Best",U410=""),$AC$2*1%,IF(AND(AB410="Best",U410=100,Table1[[#This Row],[State]]="NSW"),$AC$2*0.4%,IF(AND(AB410="Best",U410=100),$AC$2*1%,IF(Table1[[#This Row],[Adj]]="Nat OK",$AC$2*0.5%,"xxx")))))))))))))))</f>
        <v>100</v>
      </c>
      <c r="AD410" s="133">
        <f t="shared" si="89"/>
        <v>380</v>
      </c>
      <c r="AE410" s="133">
        <f t="shared" si="90"/>
        <v>280</v>
      </c>
      <c r="AF410" s="133" t="str">
        <f>VLOOKUP(Table1[[#This Row],[Track]],$F$2672:$H$2715,2,FALSE)</f>
        <v>Vic</v>
      </c>
      <c r="AG410" s="133" t="str">
        <f>VLOOKUP(Table1[[#This Row],[Track]],$F$2672:$H$2715,3,FALSE)</f>
        <v>-</v>
      </c>
      <c r="AH410" s="133" t="str">
        <f>IF(Table1[[#This Row],[Date]]&lt;$AH$2,"",IF(Table1[[#This Row],[Date]]&lt;$AH$3,"Edge","Elite Combo"))</f>
        <v/>
      </c>
      <c r="AI410" s="218">
        <f>Table1[[#This Row],[Time]]</f>
        <v>0.47222222222222227</v>
      </c>
      <c r="AJ410" s="219" t="str">
        <f>Table1[[#This Row],[Track]]</f>
        <v>Flemington</v>
      </c>
      <c r="AK410" s="216">
        <f>Table1[[#This Row],[Race ]]</f>
        <v>2</v>
      </c>
      <c r="AL410" s="219">
        <f>Table1[[#This Row],[TAB]]</f>
        <v>4</v>
      </c>
      <c r="AM410" s="219" t="str">
        <f>Table1[[#This Row],[Selection]]</f>
        <v>Forgot You</v>
      </c>
      <c r="AN410" s="220" t="str">
        <f>Table1[[#This Row],[Sources]]</f>
        <v>Edge-10/Pro Mel-13</v>
      </c>
      <c r="AO410" s="219">
        <f>Table1[[#This Row],[Scale Bet]]</f>
        <v>100</v>
      </c>
    </row>
    <row r="411" spans="5:41" ht="16.5" customHeight="1" x14ac:dyDescent="0.25">
      <c r="E411" s="185">
        <v>45237</v>
      </c>
      <c r="F411" s="35">
        <v>0.47222222222222227</v>
      </c>
      <c r="G411" s="36" t="s">
        <v>466</v>
      </c>
      <c r="H411" s="36">
        <v>2</v>
      </c>
      <c r="I411" s="36">
        <v>4</v>
      </c>
      <c r="J411" s="36" t="s">
        <v>988</v>
      </c>
      <c r="K411" s="36" t="s">
        <v>18</v>
      </c>
      <c r="L411" s="165">
        <v>13</v>
      </c>
      <c r="M411" s="134" t="str">
        <f t="shared" si="78"/>
        <v/>
      </c>
      <c r="N411" s="36" t="str">
        <f t="shared" si="79"/>
        <v/>
      </c>
      <c r="O411" s="135" t="str">
        <f t="shared" si="80"/>
        <v/>
      </c>
      <c r="P411" s="186" t="str">
        <f t="shared" si="81"/>
        <v/>
      </c>
      <c r="Q411" s="187" t="str">
        <f t="shared" si="82"/>
        <v/>
      </c>
      <c r="R411" s="150">
        <v>3.8</v>
      </c>
      <c r="S411" s="187" t="str">
        <f t="shared" si="83"/>
        <v/>
      </c>
      <c r="T411" s="136" t="str">
        <f t="shared" si="84"/>
        <v>Forgot You</v>
      </c>
      <c r="U411" s="137" t="str">
        <f>IF(P411="","",IF(N411=1,"",IF(Q411="","",IF(Q411&lt;=100,100,IF(Table1[[#This Row],[Day]]="Wed",100,200)))))</f>
        <v/>
      </c>
      <c r="V411" s="137" t="str">
        <f t="shared" si="85"/>
        <v/>
      </c>
      <c r="W411" s="137" t="str">
        <f t="shared" si="86"/>
        <v/>
      </c>
      <c r="X411" s="133">
        <f>100</f>
        <v>100</v>
      </c>
      <c r="Y411" s="133">
        <f t="shared" si="87"/>
        <v>380</v>
      </c>
      <c r="Z411" s="133">
        <f t="shared" si="88"/>
        <v>280</v>
      </c>
      <c r="AA411" s="134" t="str">
        <f>TEXT(Table1[[#This Row],[Date]],"DDD")</f>
        <v>Tue</v>
      </c>
      <c r="AB411" s="133" t="str">
        <f>IF(OR(G411="Doomben",G411="Eagle Farm"),"Q",IF(AND(Q411&gt;1,Q411&lt;55,Table1[[#This Row],[Source]]="Nat"),"Nat OK",IF(AND(Table1[[#This Row],[Source]]&lt;&gt;"Nat",Q411&lt;55),"Poor &lt;55",IF(OR(G411="Randwick",G411="Flemington",G411="Caulfield",G411="Sandown Lake",G411="Sandown Hill"),"Best","ave"))))</f>
        <v>ave</v>
      </c>
      <c r="AC411" s="133" t="str">
        <f>IF(Q411="","",IF(AB411="Poor &lt;55",$AC$2*0.2%,IF(AND(AB411="Q",AA411&lt;&gt;"Wed"),$AC$2*0.4%,IF(AND(AB411="Q",AA411="Wed"),$AC$2*0.5%,IF(AND(AB411="Ave",U411=100),$AC$2*0.5%,IF(AND(AB411="ave",U411="",N411=1,AG411="Bush"),$AC$2*1%,IF(AND(AB411="ave",U411="",Q411&gt;100),$AC$2*1.3%,IF(AND(AB411="ave",U411=""),$AC$2*1.2%,IF(AND(AB411="Ave",U411=200),$AC$2*1%,IF(AND(AB411="Best",U411=200),$AC$2*1.5%,IF(AND(AB411="Best",U411="",K411&lt;&gt;"Pro Syd"),$AC$2*0.5%,IF(AND(AB411="Best",U411=""),$AC$2*1%,IF(AND(AB411="Best",U411=100,Table1[[#This Row],[State]]="NSW"),$AC$2*0.4%,IF(AND(AB411="Best",U411=100),$AC$2*1%,IF(Table1[[#This Row],[Adj]]="Nat OK",$AC$2*0.5%,"xxx")))))))))))))))</f>
        <v/>
      </c>
      <c r="AD411" s="133" t="str">
        <f t="shared" si="89"/>
        <v/>
      </c>
      <c r="AE411" s="133" t="str">
        <f t="shared" si="90"/>
        <v/>
      </c>
      <c r="AF411" s="133" t="str">
        <f>VLOOKUP(Table1[[#This Row],[Track]],$F$2672:$H$2715,2,FALSE)</f>
        <v>Vic</v>
      </c>
      <c r="AG411" s="133" t="str">
        <f>VLOOKUP(Table1[[#This Row],[Track]],$F$2672:$H$2715,3,FALSE)</f>
        <v>-</v>
      </c>
      <c r="AH411" s="133" t="str">
        <f>IF(Table1[[#This Row],[Date]]&lt;$AH$2,"",IF(Table1[[#This Row],[Date]]&lt;$AH$3,"Edge","Elite Combo"))</f>
        <v/>
      </c>
      <c r="AI411" s="218">
        <f>Table1[[#This Row],[Time]]</f>
        <v>0.47222222222222227</v>
      </c>
      <c r="AJ411" s="219" t="str">
        <f>Table1[[#This Row],[Track]]</f>
        <v>Flem-X</v>
      </c>
      <c r="AK411" s="216">
        <f>Table1[[#This Row],[Race ]]</f>
        <v>2</v>
      </c>
      <c r="AL411" s="219">
        <f>Table1[[#This Row],[TAB]]</f>
        <v>4</v>
      </c>
      <c r="AM411" s="219" t="str">
        <f>Table1[[#This Row],[Selection]]</f>
        <v>Forgot You</v>
      </c>
      <c r="AN411" s="220" t="str">
        <f>Table1[[#This Row],[Sources]]</f>
        <v/>
      </c>
      <c r="AO411" s="219" t="str">
        <f>Table1[[#This Row],[Scale Bet]]</f>
        <v/>
      </c>
    </row>
    <row r="412" spans="5:41" ht="16.5" customHeight="1" x14ac:dyDescent="0.25">
      <c r="E412" s="185">
        <v>45237</v>
      </c>
      <c r="F412" s="35">
        <v>0.47222222222222227</v>
      </c>
      <c r="G412" s="36" t="s">
        <v>157</v>
      </c>
      <c r="H412" s="36">
        <v>2</v>
      </c>
      <c r="I412" s="36">
        <v>1</v>
      </c>
      <c r="J412" s="36" t="s">
        <v>765</v>
      </c>
      <c r="K412" s="36" t="s">
        <v>40</v>
      </c>
      <c r="L412" s="165">
        <v>10</v>
      </c>
      <c r="M412" s="134">
        <f t="shared" si="78"/>
        <v>20</v>
      </c>
      <c r="N412" s="36">
        <f t="shared" si="79"/>
        <v>2</v>
      </c>
      <c r="O412" s="135" t="str">
        <f t="shared" si="80"/>
        <v>Edge-10/Pro Mel-10</v>
      </c>
      <c r="P412" s="186" t="str">
        <f t="shared" si="81"/>
        <v>OK</v>
      </c>
      <c r="Q412" s="187">
        <f t="shared" si="82"/>
        <v>80</v>
      </c>
      <c r="R412" s="150"/>
      <c r="S412" s="187" t="str">
        <f t="shared" si="83"/>
        <v/>
      </c>
      <c r="T412" s="136" t="str">
        <f t="shared" si="84"/>
        <v>Pounding</v>
      </c>
      <c r="U412" s="137">
        <f>IF(P412="","",IF(N412=1,"",IF(Q412="","",IF(Q412&lt;=100,100,IF(Table1[[#This Row],[Day]]="Wed",100,200)))))</f>
        <v>100</v>
      </c>
      <c r="V412" s="137" t="str">
        <f t="shared" si="85"/>
        <v/>
      </c>
      <c r="W412" s="137">
        <f t="shared" si="86"/>
        <v>-100</v>
      </c>
      <c r="X412" s="133">
        <f>100</f>
        <v>100</v>
      </c>
      <c r="Y412" s="133" t="str">
        <f t="shared" si="87"/>
        <v/>
      </c>
      <c r="Z412" s="133">
        <f t="shared" si="88"/>
        <v>-100</v>
      </c>
      <c r="AA412" s="134" t="str">
        <f>TEXT(Table1[[#This Row],[Date]],"DDD")</f>
        <v>Tue</v>
      </c>
      <c r="AB412" s="133" t="str">
        <f>IF(OR(G412="Doomben",G412="Eagle Farm"),"Q",IF(AND(Q412&gt;1,Q412&lt;55,Table1[[#This Row],[Source]]="Nat"),"Nat OK",IF(AND(Table1[[#This Row],[Source]]&lt;&gt;"Nat",Q412&lt;55),"Poor &lt;55",IF(OR(G412="Randwick",G412="Flemington",G412="Caulfield",G412="Sandown Lake",G412="Sandown Hill"),"Best","ave"))))</f>
        <v>Best</v>
      </c>
      <c r="AC412" s="133">
        <f>IF(Q412="","",IF(AB412="Poor &lt;55",$AC$2*0.2%,IF(AND(AB412="Q",AA412&lt;&gt;"Wed"),$AC$2*0.4%,IF(AND(AB412="Q",AA412="Wed"),$AC$2*0.5%,IF(AND(AB412="Ave",U412=100),$AC$2*0.5%,IF(AND(AB412="ave",U412="",N412=1,AG412="Bush"),$AC$2*1%,IF(AND(AB412="ave",U412="",Q412&gt;100),$AC$2*1.3%,IF(AND(AB412="ave",U412=""),$AC$2*1.2%,IF(AND(AB412="Ave",U412=200),$AC$2*1%,IF(AND(AB412="Best",U412=200),$AC$2*1.5%,IF(AND(AB412="Best",U412="",K412&lt;&gt;"Pro Syd"),$AC$2*0.5%,IF(AND(AB412="Best",U412=""),$AC$2*1%,IF(AND(AB412="Best",U412=100,Table1[[#This Row],[State]]="NSW"),$AC$2*0.4%,IF(AND(AB412="Best",U412=100),$AC$2*1%,IF(Table1[[#This Row],[Adj]]="Nat OK",$AC$2*0.5%,"xxx")))))))))))))))</f>
        <v>100</v>
      </c>
      <c r="AD412" s="133" t="str">
        <f t="shared" si="89"/>
        <v/>
      </c>
      <c r="AE412" s="133">
        <f t="shared" si="90"/>
        <v>-100</v>
      </c>
      <c r="AF412" s="133" t="str">
        <f>VLOOKUP(Table1[[#This Row],[Track]],$F$2672:$H$2715,2,FALSE)</f>
        <v>Vic</v>
      </c>
      <c r="AG412" s="133" t="str">
        <f>VLOOKUP(Table1[[#This Row],[Track]],$F$2672:$H$2715,3,FALSE)</f>
        <v>-</v>
      </c>
      <c r="AH412" s="133" t="str">
        <f>IF(Table1[[#This Row],[Date]]&lt;$AH$2,"",IF(Table1[[#This Row],[Date]]&lt;$AH$3,"Edge","Elite Combo"))</f>
        <v/>
      </c>
      <c r="AI412" s="218">
        <f>Table1[[#This Row],[Time]]</f>
        <v>0.47222222222222227</v>
      </c>
      <c r="AJ412" s="219" t="str">
        <f>Table1[[#This Row],[Track]]</f>
        <v>Flemington</v>
      </c>
      <c r="AK412" s="216">
        <f>Table1[[#This Row],[Race ]]</f>
        <v>2</v>
      </c>
      <c r="AL412" s="219">
        <f>Table1[[#This Row],[TAB]]</f>
        <v>1</v>
      </c>
      <c r="AM412" s="219" t="str">
        <f>Table1[[#This Row],[Selection]]</f>
        <v>Pounding</v>
      </c>
      <c r="AN412" s="220" t="str">
        <f>Table1[[#This Row],[Sources]]</f>
        <v>Edge-10/Pro Mel-10</v>
      </c>
      <c r="AO412" s="219">
        <f>Table1[[#This Row],[Scale Bet]]</f>
        <v>100</v>
      </c>
    </row>
    <row r="413" spans="5:41" ht="16.5" customHeight="1" x14ac:dyDescent="0.25">
      <c r="E413" s="185">
        <v>45237</v>
      </c>
      <c r="F413" s="35">
        <v>0.47222222222222227</v>
      </c>
      <c r="G413" s="36" t="s">
        <v>466</v>
      </c>
      <c r="H413" s="36">
        <v>2</v>
      </c>
      <c r="I413" s="36">
        <v>1</v>
      </c>
      <c r="J413" s="36" t="s">
        <v>765</v>
      </c>
      <c r="K413" s="36" t="s">
        <v>18</v>
      </c>
      <c r="L413" s="165">
        <v>10</v>
      </c>
      <c r="M413" s="134" t="str">
        <f t="shared" si="78"/>
        <v/>
      </c>
      <c r="N413" s="36" t="str">
        <f t="shared" si="79"/>
        <v/>
      </c>
      <c r="O413" s="135" t="str">
        <f t="shared" si="80"/>
        <v/>
      </c>
      <c r="P413" s="186" t="str">
        <f t="shared" si="81"/>
        <v/>
      </c>
      <c r="Q413" s="187" t="str">
        <f t="shared" si="82"/>
        <v/>
      </c>
      <c r="R413" s="150"/>
      <c r="S413" s="187" t="str">
        <f t="shared" si="83"/>
        <v/>
      </c>
      <c r="T413" s="136" t="str">
        <f t="shared" si="84"/>
        <v>Pounding</v>
      </c>
      <c r="U413" s="137" t="str">
        <f>IF(P413="","",IF(N413=1,"",IF(Q413="","",IF(Q413&lt;=100,100,IF(Table1[[#This Row],[Day]]="Wed",100,200)))))</f>
        <v/>
      </c>
      <c r="V413" s="137" t="str">
        <f t="shared" si="85"/>
        <v/>
      </c>
      <c r="W413" s="137" t="str">
        <f t="shared" si="86"/>
        <v/>
      </c>
      <c r="X413" s="133">
        <f>100</f>
        <v>100</v>
      </c>
      <c r="Y413" s="133" t="str">
        <f t="shared" si="87"/>
        <v/>
      </c>
      <c r="Z413" s="133">
        <f t="shared" si="88"/>
        <v>-100</v>
      </c>
      <c r="AA413" s="134" t="str">
        <f>TEXT(Table1[[#This Row],[Date]],"DDD")</f>
        <v>Tue</v>
      </c>
      <c r="AB413" s="133" t="str">
        <f>IF(OR(G413="Doomben",G413="Eagle Farm"),"Q",IF(AND(Q413&gt;1,Q413&lt;55,Table1[[#This Row],[Source]]="Nat"),"Nat OK",IF(AND(Table1[[#This Row],[Source]]&lt;&gt;"Nat",Q413&lt;55),"Poor &lt;55",IF(OR(G413="Randwick",G413="Flemington",G413="Caulfield",G413="Sandown Lake",G413="Sandown Hill"),"Best","ave"))))</f>
        <v>ave</v>
      </c>
      <c r="AC413" s="133" t="str">
        <f>IF(Q413="","",IF(AB413="Poor &lt;55",$AC$2*0.2%,IF(AND(AB413="Q",AA413&lt;&gt;"Wed"),$AC$2*0.4%,IF(AND(AB413="Q",AA413="Wed"),$AC$2*0.5%,IF(AND(AB413="Ave",U413=100),$AC$2*0.5%,IF(AND(AB413="ave",U413="",N413=1,AG413="Bush"),$AC$2*1%,IF(AND(AB413="ave",U413="",Q413&gt;100),$AC$2*1.3%,IF(AND(AB413="ave",U413=""),$AC$2*1.2%,IF(AND(AB413="Ave",U413=200),$AC$2*1%,IF(AND(AB413="Best",U413=200),$AC$2*1.5%,IF(AND(AB413="Best",U413="",K413&lt;&gt;"Pro Syd"),$AC$2*0.5%,IF(AND(AB413="Best",U413=""),$AC$2*1%,IF(AND(AB413="Best",U413=100,Table1[[#This Row],[State]]="NSW"),$AC$2*0.4%,IF(AND(AB413="Best",U413=100),$AC$2*1%,IF(Table1[[#This Row],[Adj]]="Nat OK",$AC$2*0.5%,"xxx")))))))))))))))</f>
        <v/>
      </c>
      <c r="AD413" s="133" t="str">
        <f t="shared" si="89"/>
        <v/>
      </c>
      <c r="AE413" s="133" t="str">
        <f t="shared" si="90"/>
        <v/>
      </c>
      <c r="AF413" s="133" t="str">
        <f>VLOOKUP(Table1[[#This Row],[Track]],$F$2672:$H$2715,2,FALSE)</f>
        <v>Vic</v>
      </c>
      <c r="AG413" s="133" t="str">
        <f>VLOOKUP(Table1[[#This Row],[Track]],$F$2672:$H$2715,3,FALSE)</f>
        <v>-</v>
      </c>
      <c r="AH413" s="133" t="str">
        <f>IF(Table1[[#This Row],[Date]]&lt;$AH$2,"",IF(Table1[[#This Row],[Date]]&lt;$AH$3,"Edge","Elite Combo"))</f>
        <v/>
      </c>
      <c r="AI413" s="218">
        <f>Table1[[#This Row],[Time]]</f>
        <v>0.47222222222222227</v>
      </c>
      <c r="AJ413" s="219" t="str">
        <f>Table1[[#This Row],[Track]]</f>
        <v>Flem-X</v>
      </c>
      <c r="AK413" s="216">
        <f>Table1[[#This Row],[Race ]]</f>
        <v>2</v>
      </c>
      <c r="AL413" s="219">
        <f>Table1[[#This Row],[TAB]]</f>
        <v>1</v>
      </c>
      <c r="AM413" s="219" t="str">
        <f>Table1[[#This Row],[Selection]]</f>
        <v>Pounding</v>
      </c>
      <c r="AN413" s="220" t="str">
        <f>Table1[[#This Row],[Sources]]</f>
        <v/>
      </c>
      <c r="AO413" s="219" t="str">
        <f>Table1[[#This Row],[Scale Bet]]</f>
        <v/>
      </c>
    </row>
    <row r="414" spans="5:41" ht="16.5" customHeight="1" x14ac:dyDescent="0.25">
      <c r="E414" s="185">
        <v>45237</v>
      </c>
      <c r="F414" s="35">
        <v>0.55555555555555558</v>
      </c>
      <c r="G414" s="36" t="s">
        <v>157</v>
      </c>
      <c r="H414" s="36">
        <v>5</v>
      </c>
      <c r="I414" s="36">
        <v>8</v>
      </c>
      <c r="J414" s="36" t="s">
        <v>989</v>
      </c>
      <c r="K414" s="36" t="s">
        <v>40</v>
      </c>
      <c r="L414" s="165">
        <v>12</v>
      </c>
      <c r="M414" s="134">
        <f t="shared" si="78"/>
        <v>25</v>
      </c>
      <c r="N414" s="36">
        <f t="shared" si="79"/>
        <v>2</v>
      </c>
      <c r="O414" s="135" t="str">
        <f t="shared" si="80"/>
        <v>Edge-12/Pro Mel-13</v>
      </c>
      <c r="P414" s="186" t="str">
        <f t="shared" si="81"/>
        <v>OK</v>
      </c>
      <c r="Q414" s="187">
        <f t="shared" si="82"/>
        <v>100</v>
      </c>
      <c r="R414" s="150"/>
      <c r="S414" s="187" t="str">
        <f t="shared" si="83"/>
        <v/>
      </c>
      <c r="T414" s="136" t="str">
        <f t="shared" si="84"/>
        <v>Long Arm</v>
      </c>
      <c r="U414" s="137">
        <f>IF(P414="","",IF(N414=1,"",IF(Q414="","",IF(Q414&lt;=100,100,IF(Table1[[#This Row],[Day]]="Wed",100,200)))))</f>
        <v>100</v>
      </c>
      <c r="V414" s="137" t="str">
        <f t="shared" si="85"/>
        <v/>
      </c>
      <c r="W414" s="137">
        <f t="shared" si="86"/>
        <v>-100</v>
      </c>
      <c r="X414" s="133">
        <f>100</f>
        <v>100</v>
      </c>
      <c r="Y414" s="133" t="str">
        <f t="shared" si="87"/>
        <v/>
      </c>
      <c r="Z414" s="133">
        <f t="shared" si="88"/>
        <v>-100</v>
      </c>
      <c r="AA414" s="134" t="str">
        <f>TEXT(Table1[[#This Row],[Date]],"DDD")</f>
        <v>Tue</v>
      </c>
      <c r="AB414" s="133" t="str">
        <f>IF(OR(G414="Doomben",G414="Eagle Farm"),"Q",IF(AND(Q414&gt;1,Q414&lt;55,Table1[[#This Row],[Source]]="Nat"),"Nat OK",IF(AND(Table1[[#This Row],[Source]]&lt;&gt;"Nat",Q414&lt;55),"Poor &lt;55",IF(OR(G414="Randwick",G414="Flemington",G414="Caulfield",G414="Sandown Lake",G414="Sandown Hill"),"Best","ave"))))</f>
        <v>Best</v>
      </c>
      <c r="AC414" s="133">
        <f>IF(Q414="","",IF(AB414="Poor &lt;55",$AC$2*0.2%,IF(AND(AB414="Q",AA414&lt;&gt;"Wed"),$AC$2*0.4%,IF(AND(AB414="Q",AA414="Wed"),$AC$2*0.5%,IF(AND(AB414="Ave",U414=100),$AC$2*0.5%,IF(AND(AB414="ave",U414="",N414=1,AG414="Bush"),$AC$2*1%,IF(AND(AB414="ave",U414="",Q414&gt;100),$AC$2*1.3%,IF(AND(AB414="ave",U414=""),$AC$2*1.2%,IF(AND(AB414="Ave",U414=200),$AC$2*1%,IF(AND(AB414="Best",U414=200),$AC$2*1.5%,IF(AND(AB414="Best",U414="",K414&lt;&gt;"Pro Syd"),$AC$2*0.5%,IF(AND(AB414="Best",U414=""),$AC$2*1%,IF(AND(AB414="Best",U414=100,Table1[[#This Row],[State]]="NSW"),$AC$2*0.4%,IF(AND(AB414="Best",U414=100),$AC$2*1%,IF(Table1[[#This Row],[Adj]]="Nat OK",$AC$2*0.5%,"xxx")))))))))))))))</f>
        <v>100</v>
      </c>
      <c r="AD414" s="133" t="str">
        <f t="shared" si="89"/>
        <v/>
      </c>
      <c r="AE414" s="133">
        <f t="shared" si="90"/>
        <v>-100</v>
      </c>
      <c r="AF414" s="133" t="str">
        <f>VLOOKUP(Table1[[#This Row],[Track]],$F$2672:$H$2715,2,FALSE)</f>
        <v>Vic</v>
      </c>
      <c r="AG414" s="133" t="str">
        <f>VLOOKUP(Table1[[#This Row],[Track]],$F$2672:$H$2715,3,FALSE)</f>
        <v>-</v>
      </c>
      <c r="AH414" s="133" t="str">
        <f>IF(Table1[[#This Row],[Date]]&lt;$AH$2,"",IF(Table1[[#This Row],[Date]]&lt;$AH$3,"Edge","Elite Combo"))</f>
        <v/>
      </c>
      <c r="AI414" s="218">
        <f>Table1[[#This Row],[Time]]</f>
        <v>0.55555555555555558</v>
      </c>
      <c r="AJ414" s="219" t="str">
        <f>Table1[[#This Row],[Track]]</f>
        <v>Flemington</v>
      </c>
      <c r="AK414" s="216">
        <f>Table1[[#This Row],[Race ]]</f>
        <v>5</v>
      </c>
      <c r="AL414" s="219">
        <f>Table1[[#This Row],[TAB]]</f>
        <v>8</v>
      </c>
      <c r="AM414" s="219" t="str">
        <f>Table1[[#This Row],[Selection]]</f>
        <v>Long Arm</v>
      </c>
      <c r="AN414" s="220" t="str">
        <f>Table1[[#This Row],[Sources]]</f>
        <v>Edge-12/Pro Mel-13</v>
      </c>
      <c r="AO414" s="219">
        <f>Table1[[#This Row],[Scale Bet]]</f>
        <v>100</v>
      </c>
    </row>
    <row r="415" spans="5:41" ht="16.5" customHeight="1" x14ac:dyDescent="0.25">
      <c r="E415" s="185">
        <v>45237</v>
      </c>
      <c r="F415" s="35">
        <v>0.55555555555555558</v>
      </c>
      <c r="G415" s="36" t="s">
        <v>466</v>
      </c>
      <c r="H415" s="36">
        <v>5</v>
      </c>
      <c r="I415" s="36">
        <v>8</v>
      </c>
      <c r="J415" s="36" t="s">
        <v>989</v>
      </c>
      <c r="K415" s="36" t="s">
        <v>18</v>
      </c>
      <c r="L415" s="165">
        <v>13</v>
      </c>
      <c r="M415" s="134" t="str">
        <f t="shared" si="78"/>
        <v/>
      </c>
      <c r="N415" s="36" t="str">
        <f t="shared" si="79"/>
        <v/>
      </c>
      <c r="O415" s="135" t="str">
        <f t="shared" si="80"/>
        <v/>
      </c>
      <c r="P415" s="186" t="str">
        <f t="shared" si="81"/>
        <v/>
      </c>
      <c r="Q415" s="187" t="str">
        <f t="shared" si="82"/>
        <v/>
      </c>
      <c r="R415" s="150"/>
      <c r="S415" s="187" t="str">
        <f t="shared" si="83"/>
        <v/>
      </c>
      <c r="T415" s="136" t="str">
        <f t="shared" si="84"/>
        <v>Long Arm</v>
      </c>
      <c r="U415" s="137" t="str">
        <f>IF(P415="","",IF(N415=1,"",IF(Q415="","",IF(Q415&lt;=100,100,IF(Table1[[#This Row],[Day]]="Wed",100,200)))))</f>
        <v/>
      </c>
      <c r="V415" s="137" t="str">
        <f t="shared" si="85"/>
        <v/>
      </c>
      <c r="W415" s="137" t="str">
        <f t="shared" si="86"/>
        <v/>
      </c>
      <c r="X415" s="133">
        <f>100</f>
        <v>100</v>
      </c>
      <c r="Y415" s="133" t="str">
        <f t="shared" si="87"/>
        <v/>
      </c>
      <c r="Z415" s="133">
        <f t="shared" si="88"/>
        <v>-100</v>
      </c>
      <c r="AA415" s="134" t="str">
        <f>TEXT(Table1[[#This Row],[Date]],"DDD")</f>
        <v>Tue</v>
      </c>
      <c r="AB415" s="133" t="str">
        <f>IF(OR(G415="Doomben",G415="Eagle Farm"),"Q",IF(AND(Q415&gt;1,Q415&lt;55,Table1[[#This Row],[Source]]="Nat"),"Nat OK",IF(AND(Table1[[#This Row],[Source]]&lt;&gt;"Nat",Q415&lt;55),"Poor &lt;55",IF(OR(G415="Randwick",G415="Flemington",G415="Caulfield",G415="Sandown Lake",G415="Sandown Hill"),"Best","ave"))))</f>
        <v>ave</v>
      </c>
      <c r="AC415" s="133" t="str">
        <f>IF(Q415="","",IF(AB415="Poor &lt;55",$AC$2*0.2%,IF(AND(AB415="Q",AA415&lt;&gt;"Wed"),$AC$2*0.4%,IF(AND(AB415="Q",AA415="Wed"),$AC$2*0.5%,IF(AND(AB415="Ave",U415=100),$AC$2*0.5%,IF(AND(AB415="ave",U415="",N415=1,AG415="Bush"),$AC$2*1%,IF(AND(AB415="ave",U415="",Q415&gt;100),$AC$2*1.3%,IF(AND(AB415="ave",U415=""),$AC$2*1.2%,IF(AND(AB415="Ave",U415=200),$AC$2*1%,IF(AND(AB415="Best",U415=200),$AC$2*1.5%,IF(AND(AB415="Best",U415="",K415&lt;&gt;"Pro Syd"),$AC$2*0.5%,IF(AND(AB415="Best",U415=""),$AC$2*1%,IF(AND(AB415="Best",U415=100,Table1[[#This Row],[State]]="NSW"),$AC$2*0.4%,IF(AND(AB415="Best",U415=100),$AC$2*1%,IF(Table1[[#This Row],[Adj]]="Nat OK",$AC$2*0.5%,"xxx")))))))))))))))</f>
        <v/>
      </c>
      <c r="AD415" s="133" t="str">
        <f t="shared" si="89"/>
        <v/>
      </c>
      <c r="AE415" s="133" t="str">
        <f t="shared" si="90"/>
        <v/>
      </c>
      <c r="AF415" s="133" t="str">
        <f>VLOOKUP(Table1[[#This Row],[Track]],$F$2672:$H$2715,2,FALSE)</f>
        <v>Vic</v>
      </c>
      <c r="AG415" s="133" t="str">
        <f>VLOOKUP(Table1[[#This Row],[Track]],$F$2672:$H$2715,3,FALSE)</f>
        <v>-</v>
      </c>
      <c r="AH415" s="133" t="str">
        <f>IF(Table1[[#This Row],[Date]]&lt;$AH$2,"",IF(Table1[[#This Row],[Date]]&lt;$AH$3,"Edge","Elite Combo"))</f>
        <v/>
      </c>
      <c r="AI415" s="218">
        <f>Table1[[#This Row],[Time]]</f>
        <v>0.55555555555555558</v>
      </c>
      <c r="AJ415" s="219" t="str">
        <f>Table1[[#This Row],[Track]]</f>
        <v>Flem-X</v>
      </c>
      <c r="AK415" s="216">
        <f>Table1[[#This Row],[Race ]]</f>
        <v>5</v>
      </c>
      <c r="AL415" s="219">
        <f>Table1[[#This Row],[TAB]]</f>
        <v>8</v>
      </c>
      <c r="AM415" s="219" t="str">
        <f>Table1[[#This Row],[Selection]]</f>
        <v>Long Arm</v>
      </c>
      <c r="AN415" s="220" t="str">
        <f>Table1[[#This Row],[Sources]]</f>
        <v/>
      </c>
      <c r="AO415" s="219" t="str">
        <f>Table1[[#This Row],[Scale Bet]]</f>
        <v/>
      </c>
    </row>
    <row r="416" spans="5:41" ht="16.5" customHeight="1" x14ac:dyDescent="0.25">
      <c r="E416" s="185">
        <v>45237</v>
      </c>
      <c r="F416" s="35">
        <v>0.59722222222222221</v>
      </c>
      <c r="G416" s="36" t="s">
        <v>22</v>
      </c>
      <c r="H416" s="36">
        <v>5</v>
      </c>
      <c r="I416" s="36">
        <v>8</v>
      </c>
      <c r="J416" s="36" t="s">
        <v>767</v>
      </c>
      <c r="K416" s="36" t="s">
        <v>40</v>
      </c>
      <c r="L416" s="165">
        <v>15</v>
      </c>
      <c r="M416" s="134">
        <f t="shared" si="78"/>
        <v>30</v>
      </c>
      <c r="N416" s="36">
        <f t="shared" si="79"/>
        <v>2</v>
      </c>
      <c r="O416" s="135" t="str">
        <f t="shared" si="80"/>
        <v>Edge-15/Nat-15</v>
      </c>
      <c r="P416" s="186" t="str">
        <f t="shared" si="81"/>
        <v>OK</v>
      </c>
      <c r="Q416" s="187">
        <f t="shared" si="82"/>
        <v>120</v>
      </c>
      <c r="R416" s="150"/>
      <c r="S416" s="187" t="str">
        <f t="shared" si="83"/>
        <v/>
      </c>
      <c r="T416" s="136" t="str">
        <f t="shared" si="84"/>
        <v>Iknowastar</v>
      </c>
      <c r="U416" s="137">
        <f>IF(P416="","",IF(N416=1,"",IF(Q416="","",IF(Q416&lt;=100,100,IF(Table1[[#This Row],[Day]]="Wed",100,200)))))</f>
        <v>200</v>
      </c>
      <c r="V416" s="137" t="str">
        <f t="shared" si="85"/>
        <v/>
      </c>
      <c r="W416" s="137">
        <f t="shared" si="86"/>
        <v>-200</v>
      </c>
      <c r="X416" s="133">
        <f>100</f>
        <v>100</v>
      </c>
      <c r="Y416" s="133" t="str">
        <f t="shared" si="87"/>
        <v/>
      </c>
      <c r="Z416" s="133">
        <f t="shared" si="88"/>
        <v>-100</v>
      </c>
      <c r="AA416" s="134" t="str">
        <f>TEXT(Table1[[#This Row],[Date]],"DDD")</f>
        <v>Tue</v>
      </c>
      <c r="AB416" s="133" t="str">
        <f>IF(OR(G416="Doomben",G416="Eagle Farm"),"Q",IF(AND(Q416&gt;1,Q416&lt;55,Table1[[#This Row],[Source]]="Nat"),"Nat OK",IF(AND(Table1[[#This Row],[Source]]&lt;&gt;"Nat",Q416&lt;55),"Poor &lt;55",IF(OR(G416="Randwick",G416="Flemington",G416="Caulfield",G416="Sandown Lake",G416="Sandown Hill"),"Best","ave"))))</f>
        <v>Best</v>
      </c>
      <c r="AC416" s="133">
        <f>IF(Q416="","",IF(AB416="Poor &lt;55",$AC$2*0.2%,IF(AND(AB416="Q",AA416&lt;&gt;"Wed"),$AC$2*0.4%,IF(AND(AB416="Q",AA416="Wed"),$AC$2*0.5%,IF(AND(AB416="Ave",U416=100),$AC$2*0.5%,IF(AND(AB416="ave",U416="",N416=1,AG416="Bush"),$AC$2*1%,IF(AND(AB416="ave",U416="",Q416&gt;100),$AC$2*1.3%,IF(AND(AB416="ave",U416=""),$AC$2*1.2%,IF(AND(AB416="Ave",U416=200),$AC$2*1%,IF(AND(AB416="Best",U416=200),$AC$2*1.5%,IF(AND(AB416="Best",U416="",K416&lt;&gt;"Pro Syd"),$AC$2*0.5%,IF(AND(AB416="Best",U416=""),$AC$2*1%,IF(AND(AB416="Best",U416=100,Table1[[#This Row],[State]]="NSW"),$AC$2*0.4%,IF(AND(AB416="Best",U416=100),$AC$2*1%,IF(Table1[[#This Row],[Adj]]="Nat OK",$AC$2*0.5%,"xxx")))))))))))))))</f>
        <v>150</v>
      </c>
      <c r="AD416" s="133" t="str">
        <f t="shared" si="89"/>
        <v/>
      </c>
      <c r="AE416" s="133">
        <f t="shared" si="90"/>
        <v>-150</v>
      </c>
      <c r="AF416" s="133" t="str">
        <f>VLOOKUP(Table1[[#This Row],[Track]],$F$2672:$H$2715,2,FALSE)</f>
        <v>NSW</v>
      </c>
      <c r="AG416" s="133" t="str">
        <f>VLOOKUP(Table1[[#This Row],[Track]],$F$2672:$H$2715,3,FALSE)</f>
        <v>-</v>
      </c>
      <c r="AH416" s="133" t="str">
        <f>IF(Table1[[#This Row],[Date]]&lt;$AH$2,"",IF(Table1[[#This Row],[Date]]&lt;$AH$3,"Edge","Elite Combo"))</f>
        <v/>
      </c>
      <c r="AI416" s="218">
        <f>Table1[[#This Row],[Time]]</f>
        <v>0.59722222222222221</v>
      </c>
      <c r="AJ416" s="219" t="str">
        <f>Table1[[#This Row],[Track]]</f>
        <v>Randwick</v>
      </c>
      <c r="AK416" s="216">
        <f>Table1[[#This Row],[Race ]]</f>
        <v>5</v>
      </c>
      <c r="AL416" s="219">
        <f>Table1[[#This Row],[TAB]]</f>
        <v>8</v>
      </c>
      <c r="AM416" s="219" t="str">
        <f>Table1[[#This Row],[Selection]]</f>
        <v>Iknowastar</v>
      </c>
      <c r="AN416" s="220" t="str">
        <f>Table1[[#This Row],[Sources]]</f>
        <v>Edge-15/Nat-15</v>
      </c>
      <c r="AO416" s="219">
        <f>Table1[[#This Row],[Scale Bet]]</f>
        <v>150</v>
      </c>
    </row>
    <row r="417" spans="5:41" ht="16.5" customHeight="1" x14ac:dyDescent="0.25">
      <c r="E417" s="185">
        <v>45237</v>
      </c>
      <c r="F417" s="35">
        <v>0.59722222222222221</v>
      </c>
      <c r="G417" s="36" t="s">
        <v>22</v>
      </c>
      <c r="H417" s="36">
        <v>5</v>
      </c>
      <c r="I417" s="36">
        <v>8</v>
      </c>
      <c r="J417" s="36" t="s">
        <v>767</v>
      </c>
      <c r="K417" s="36" t="s">
        <v>13</v>
      </c>
      <c r="L417" s="165">
        <v>15</v>
      </c>
      <c r="M417" s="134" t="str">
        <f t="shared" si="78"/>
        <v/>
      </c>
      <c r="N417" s="36" t="str">
        <f t="shared" si="79"/>
        <v/>
      </c>
      <c r="O417" s="135" t="str">
        <f t="shared" si="80"/>
        <v/>
      </c>
      <c r="P417" s="186" t="str">
        <f t="shared" si="81"/>
        <v>OK</v>
      </c>
      <c r="Q417" s="187" t="str">
        <f t="shared" si="82"/>
        <v/>
      </c>
      <c r="R417" s="150"/>
      <c r="S417" s="187" t="str">
        <f t="shared" si="83"/>
        <v/>
      </c>
      <c r="T417" s="136" t="str">
        <f t="shared" si="84"/>
        <v>Iknowastar</v>
      </c>
      <c r="U417" s="137" t="str">
        <f>IF(P417="","",IF(N417=1,"",IF(Q417="","",IF(Q417&lt;=100,100,IF(Table1[[#This Row],[Day]]="Wed",100,200)))))</f>
        <v/>
      </c>
      <c r="V417" s="137" t="str">
        <f t="shared" si="85"/>
        <v/>
      </c>
      <c r="W417" s="137" t="str">
        <f t="shared" si="86"/>
        <v/>
      </c>
      <c r="X417" s="133">
        <f>100</f>
        <v>100</v>
      </c>
      <c r="Y417" s="133" t="str">
        <f t="shared" si="87"/>
        <v/>
      </c>
      <c r="Z417" s="133">
        <f t="shared" si="88"/>
        <v>-100</v>
      </c>
      <c r="AA417" s="134" t="str">
        <f>TEXT(Table1[[#This Row],[Date]],"DDD")</f>
        <v>Tue</v>
      </c>
      <c r="AB417" s="133" t="str">
        <f>IF(OR(G417="Doomben",G417="Eagle Farm"),"Q",IF(AND(Q417&gt;1,Q417&lt;55,Table1[[#This Row],[Source]]="Nat"),"Nat OK",IF(AND(Table1[[#This Row],[Source]]&lt;&gt;"Nat",Q417&lt;55),"Poor &lt;55",IF(OR(G417="Randwick",G417="Flemington",G417="Caulfield",G417="Sandown Lake",G417="Sandown Hill"),"Best","ave"))))</f>
        <v>Best</v>
      </c>
      <c r="AC417" s="133" t="str">
        <f>IF(Q417="","",IF(AB417="Poor &lt;55",$AC$2*0.2%,IF(AND(AB417="Q",AA417&lt;&gt;"Wed"),$AC$2*0.4%,IF(AND(AB417="Q",AA417="Wed"),$AC$2*0.5%,IF(AND(AB417="Ave",U417=100),$AC$2*0.5%,IF(AND(AB417="ave",U417="",N417=1,AG417="Bush"),$AC$2*1%,IF(AND(AB417="ave",U417="",Q417&gt;100),$AC$2*1.3%,IF(AND(AB417="ave",U417=""),$AC$2*1.2%,IF(AND(AB417="Ave",U417=200),$AC$2*1%,IF(AND(AB417="Best",U417=200),$AC$2*1.5%,IF(AND(AB417="Best",U417="",K417&lt;&gt;"Pro Syd"),$AC$2*0.5%,IF(AND(AB417="Best",U417=""),$AC$2*1%,IF(AND(AB417="Best",U417=100,Table1[[#This Row],[State]]="NSW"),$AC$2*0.4%,IF(AND(AB417="Best",U417=100),$AC$2*1%,IF(Table1[[#This Row],[Adj]]="Nat OK",$AC$2*0.5%,"xxx")))))))))))))))</f>
        <v/>
      </c>
      <c r="AD417" s="133" t="str">
        <f t="shared" si="89"/>
        <v/>
      </c>
      <c r="AE417" s="133" t="str">
        <f t="shared" si="90"/>
        <v/>
      </c>
      <c r="AF417" s="133" t="str">
        <f>VLOOKUP(Table1[[#This Row],[Track]],$F$2672:$H$2715,2,FALSE)</f>
        <v>NSW</v>
      </c>
      <c r="AG417" s="133" t="str">
        <f>VLOOKUP(Table1[[#This Row],[Track]],$F$2672:$H$2715,3,FALSE)</f>
        <v>-</v>
      </c>
      <c r="AH417" s="133" t="str">
        <f>IF(Table1[[#This Row],[Date]]&lt;$AH$2,"",IF(Table1[[#This Row],[Date]]&lt;$AH$3,"Edge","Elite Combo"))</f>
        <v/>
      </c>
      <c r="AI417" s="218">
        <f>Table1[[#This Row],[Time]]</f>
        <v>0.59722222222222221</v>
      </c>
      <c r="AJ417" s="219" t="str">
        <f>Table1[[#This Row],[Track]]</f>
        <v>Randwick</v>
      </c>
      <c r="AK417" s="216">
        <f>Table1[[#This Row],[Race ]]</f>
        <v>5</v>
      </c>
      <c r="AL417" s="219">
        <f>Table1[[#This Row],[TAB]]</f>
        <v>8</v>
      </c>
      <c r="AM417" s="219" t="str">
        <f>Table1[[#This Row],[Selection]]</f>
        <v>Iknowastar</v>
      </c>
      <c r="AN417" s="220" t="str">
        <f>Table1[[#This Row],[Sources]]</f>
        <v/>
      </c>
      <c r="AO417" s="219" t="str">
        <f>Table1[[#This Row],[Scale Bet]]</f>
        <v/>
      </c>
    </row>
    <row r="418" spans="5:41" ht="16.5" customHeight="1" x14ac:dyDescent="0.25">
      <c r="E418" s="185">
        <v>45237</v>
      </c>
      <c r="F418" s="35">
        <v>0.70138888888888884</v>
      </c>
      <c r="G418" s="36" t="s">
        <v>22</v>
      </c>
      <c r="H418" s="36">
        <v>8</v>
      </c>
      <c r="I418" s="36">
        <v>14</v>
      </c>
      <c r="J418" s="36" t="s">
        <v>733</v>
      </c>
      <c r="K418" s="36" t="s">
        <v>40</v>
      </c>
      <c r="L418" s="165">
        <v>15</v>
      </c>
      <c r="M418" s="134">
        <f t="shared" si="78"/>
        <v>30</v>
      </c>
      <c r="N418" s="36">
        <f t="shared" si="79"/>
        <v>2</v>
      </c>
      <c r="O418" s="135" t="str">
        <f t="shared" si="80"/>
        <v>Edge-15/Nat-15</v>
      </c>
      <c r="P418" s="186" t="str">
        <f t="shared" si="81"/>
        <v>OK</v>
      </c>
      <c r="Q418" s="187">
        <f t="shared" si="82"/>
        <v>120</v>
      </c>
      <c r="R418" s="150">
        <v>11</v>
      </c>
      <c r="S418" s="187">
        <f t="shared" si="83"/>
        <v>1320</v>
      </c>
      <c r="T418" s="136" t="str">
        <f t="shared" si="84"/>
        <v>Hard To Say</v>
      </c>
      <c r="U418" s="137">
        <f>IF(P418="","",IF(N418=1,"",IF(Q418="","",IF(Q418&lt;=100,100,IF(Table1[[#This Row],[Day]]="Wed",100,200)))))</f>
        <v>200</v>
      </c>
      <c r="V418" s="137">
        <f t="shared" si="85"/>
        <v>2200</v>
      </c>
      <c r="W418" s="137">
        <f t="shared" si="86"/>
        <v>2000</v>
      </c>
      <c r="X418" s="133">
        <f>100</f>
        <v>100</v>
      </c>
      <c r="Y418" s="133">
        <f t="shared" si="87"/>
        <v>1100</v>
      </c>
      <c r="Z418" s="133">
        <f t="shared" si="88"/>
        <v>1000</v>
      </c>
      <c r="AA418" s="134" t="str">
        <f>TEXT(Table1[[#This Row],[Date]],"DDD")</f>
        <v>Tue</v>
      </c>
      <c r="AB418" s="133" t="str">
        <f>IF(OR(G418="Doomben",G418="Eagle Farm"),"Q",IF(AND(Q418&gt;1,Q418&lt;55,Table1[[#This Row],[Source]]="Nat"),"Nat OK",IF(AND(Table1[[#This Row],[Source]]&lt;&gt;"Nat",Q418&lt;55),"Poor &lt;55",IF(OR(G418="Randwick",G418="Flemington",G418="Caulfield",G418="Sandown Lake",G418="Sandown Hill"),"Best","ave"))))</f>
        <v>Best</v>
      </c>
      <c r="AC418" s="133">
        <f>IF(Q418="","",IF(AB418="Poor &lt;55",$AC$2*0.2%,IF(AND(AB418="Q",AA418&lt;&gt;"Wed"),$AC$2*0.4%,IF(AND(AB418="Q",AA418="Wed"),$AC$2*0.5%,IF(AND(AB418="Ave",U418=100),$AC$2*0.5%,IF(AND(AB418="ave",U418="",N418=1,AG418="Bush"),$AC$2*1%,IF(AND(AB418="ave",U418="",Q418&gt;100),$AC$2*1.3%,IF(AND(AB418="ave",U418=""),$AC$2*1.2%,IF(AND(AB418="Ave",U418=200),$AC$2*1%,IF(AND(AB418="Best",U418=200),$AC$2*1.5%,IF(AND(AB418="Best",U418="",K418&lt;&gt;"Pro Syd"),$AC$2*0.5%,IF(AND(AB418="Best",U418=""),$AC$2*1%,IF(AND(AB418="Best",U418=100,Table1[[#This Row],[State]]="NSW"),$AC$2*0.4%,IF(AND(AB418="Best",U418=100),$AC$2*1%,IF(Table1[[#This Row],[Adj]]="Nat OK",$AC$2*0.5%,"xxx")))))))))))))))</f>
        <v>150</v>
      </c>
      <c r="AD418" s="133">
        <f t="shared" si="89"/>
        <v>1650</v>
      </c>
      <c r="AE418" s="133">
        <f t="shared" si="90"/>
        <v>1500</v>
      </c>
      <c r="AF418" s="133" t="str">
        <f>VLOOKUP(Table1[[#This Row],[Track]],$F$2672:$H$2715,2,FALSE)</f>
        <v>NSW</v>
      </c>
      <c r="AG418" s="133" t="str">
        <f>VLOOKUP(Table1[[#This Row],[Track]],$F$2672:$H$2715,3,FALSE)</f>
        <v>-</v>
      </c>
      <c r="AH418" s="133" t="str">
        <f>IF(Table1[[#This Row],[Date]]&lt;$AH$2,"",IF(Table1[[#This Row],[Date]]&lt;$AH$3,"Edge","Elite Combo"))</f>
        <v/>
      </c>
      <c r="AI418" s="218">
        <f>Table1[[#This Row],[Time]]</f>
        <v>0.70138888888888884</v>
      </c>
      <c r="AJ418" s="219" t="str">
        <f>Table1[[#This Row],[Track]]</f>
        <v>Randwick</v>
      </c>
      <c r="AK418" s="216">
        <f>Table1[[#This Row],[Race ]]</f>
        <v>8</v>
      </c>
      <c r="AL418" s="219">
        <f>Table1[[#This Row],[TAB]]</f>
        <v>14</v>
      </c>
      <c r="AM418" s="219" t="str">
        <f>Table1[[#This Row],[Selection]]</f>
        <v>Hard To Say</v>
      </c>
      <c r="AN418" s="220" t="str">
        <f>Table1[[#This Row],[Sources]]</f>
        <v>Edge-15/Nat-15</v>
      </c>
      <c r="AO418" s="219">
        <f>Table1[[#This Row],[Scale Bet]]</f>
        <v>150</v>
      </c>
    </row>
    <row r="419" spans="5:41" ht="16.5" customHeight="1" x14ac:dyDescent="0.25">
      <c r="E419" s="185">
        <v>45237</v>
      </c>
      <c r="F419" s="35">
        <v>0.70138888888888884</v>
      </c>
      <c r="G419" s="36" t="s">
        <v>22</v>
      </c>
      <c r="H419" s="36">
        <v>8</v>
      </c>
      <c r="I419" s="36">
        <v>14</v>
      </c>
      <c r="J419" s="36" t="s">
        <v>733</v>
      </c>
      <c r="K419" s="36" t="s">
        <v>13</v>
      </c>
      <c r="L419" s="165">
        <v>15</v>
      </c>
      <c r="M419" s="134" t="str">
        <f t="shared" si="78"/>
        <v/>
      </c>
      <c r="N419" s="36" t="str">
        <f t="shared" si="79"/>
        <v/>
      </c>
      <c r="O419" s="135" t="str">
        <f t="shared" si="80"/>
        <v/>
      </c>
      <c r="P419" s="186" t="str">
        <f t="shared" si="81"/>
        <v>OK</v>
      </c>
      <c r="Q419" s="187" t="str">
        <f t="shared" si="82"/>
        <v/>
      </c>
      <c r="R419" s="150">
        <v>11</v>
      </c>
      <c r="S419" s="187" t="str">
        <f t="shared" si="83"/>
        <v/>
      </c>
      <c r="T419" s="136" t="str">
        <f t="shared" si="84"/>
        <v>Hard To Say</v>
      </c>
      <c r="U419" s="137" t="str">
        <f>IF(P419="","",IF(N419=1,"",IF(Q419="","",IF(Q419&lt;=100,100,IF(Table1[[#This Row],[Day]]="Wed",100,200)))))</f>
        <v/>
      </c>
      <c r="V419" s="137" t="str">
        <f t="shared" si="85"/>
        <v/>
      </c>
      <c r="W419" s="137" t="str">
        <f t="shared" si="86"/>
        <v/>
      </c>
      <c r="X419" s="133">
        <f>100</f>
        <v>100</v>
      </c>
      <c r="Y419" s="133">
        <f t="shared" si="87"/>
        <v>1100</v>
      </c>
      <c r="Z419" s="133">
        <f t="shared" si="88"/>
        <v>1000</v>
      </c>
      <c r="AA419" s="134" t="str">
        <f>TEXT(Table1[[#This Row],[Date]],"DDD")</f>
        <v>Tue</v>
      </c>
      <c r="AB419" s="133" t="str">
        <f>IF(OR(G419="Doomben",G419="Eagle Farm"),"Q",IF(AND(Q419&gt;1,Q419&lt;55,Table1[[#This Row],[Source]]="Nat"),"Nat OK",IF(AND(Table1[[#This Row],[Source]]&lt;&gt;"Nat",Q419&lt;55),"Poor &lt;55",IF(OR(G419="Randwick",G419="Flemington",G419="Caulfield",G419="Sandown Lake",G419="Sandown Hill"),"Best","ave"))))</f>
        <v>Best</v>
      </c>
      <c r="AC419" s="133" t="str">
        <f>IF(Q419="","",IF(AB419="Poor &lt;55",$AC$2*0.2%,IF(AND(AB419="Q",AA419&lt;&gt;"Wed"),$AC$2*0.4%,IF(AND(AB419="Q",AA419="Wed"),$AC$2*0.5%,IF(AND(AB419="Ave",U419=100),$AC$2*0.5%,IF(AND(AB419="ave",U419="",N419=1,AG419="Bush"),$AC$2*1%,IF(AND(AB419="ave",U419="",Q419&gt;100),$AC$2*1.3%,IF(AND(AB419="ave",U419=""),$AC$2*1.2%,IF(AND(AB419="Ave",U419=200),$AC$2*1%,IF(AND(AB419="Best",U419=200),$AC$2*1.5%,IF(AND(AB419="Best",U419="",K419&lt;&gt;"Pro Syd"),$AC$2*0.5%,IF(AND(AB419="Best",U419=""),$AC$2*1%,IF(AND(AB419="Best",U419=100,Table1[[#This Row],[State]]="NSW"),$AC$2*0.4%,IF(AND(AB419="Best",U419=100),$AC$2*1%,IF(Table1[[#This Row],[Adj]]="Nat OK",$AC$2*0.5%,"xxx")))))))))))))))</f>
        <v/>
      </c>
      <c r="AD419" s="133" t="str">
        <f t="shared" si="89"/>
        <v/>
      </c>
      <c r="AE419" s="133" t="str">
        <f t="shared" si="90"/>
        <v/>
      </c>
      <c r="AF419" s="133" t="str">
        <f>VLOOKUP(Table1[[#This Row],[Track]],$F$2672:$H$2715,2,FALSE)</f>
        <v>NSW</v>
      </c>
      <c r="AG419" s="133" t="str">
        <f>VLOOKUP(Table1[[#This Row],[Track]],$F$2672:$H$2715,3,FALSE)</f>
        <v>-</v>
      </c>
      <c r="AH419" s="133" t="str">
        <f>IF(Table1[[#This Row],[Date]]&lt;$AH$2,"",IF(Table1[[#This Row],[Date]]&lt;$AH$3,"Edge","Elite Combo"))</f>
        <v/>
      </c>
      <c r="AI419" s="218">
        <f>Table1[[#This Row],[Time]]</f>
        <v>0.70138888888888884</v>
      </c>
      <c r="AJ419" s="219" t="str">
        <f>Table1[[#This Row],[Track]]</f>
        <v>Randwick</v>
      </c>
      <c r="AK419" s="216">
        <f>Table1[[#This Row],[Race ]]</f>
        <v>8</v>
      </c>
      <c r="AL419" s="219">
        <f>Table1[[#This Row],[TAB]]</f>
        <v>14</v>
      </c>
      <c r="AM419" s="219" t="str">
        <f>Table1[[#This Row],[Selection]]</f>
        <v>Hard To Say</v>
      </c>
      <c r="AN419" s="220" t="str">
        <f>Table1[[#This Row],[Sources]]</f>
        <v/>
      </c>
      <c r="AO419" s="219" t="str">
        <f>Table1[[#This Row],[Scale Bet]]</f>
        <v/>
      </c>
    </row>
    <row r="420" spans="5:41" ht="16.5" customHeight="1" x14ac:dyDescent="0.25">
      <c r="E420" s="185">
        <v>45237</v>
      </c>
      <c r="F420" s="35">
        <v>0.75347222222222221</v>
      </c>
      <c r="G420" s="36" t="s">
        <v>22</v>
      </c>
      <c r="H420" s="36">
        <v>10</v>
      </c>
      <c r="I420" s="36">
        <v>7</v>
      </c>
      <c r="J420" s="36" t="s">
        <v>691</v>
      </c>
      <c r="K420" s="36" t="s">
        <v>13</v>
      </c>
      <c r="L420" s="165">
        <v>13</v>
      </c>
      <c r="M420" s="134">
        <f t="shared" si="78"/>
        <v>13</v>
      </c>
      <c r="N420" s="36">
        <f t="shared" si="79"/>
        <v>1</v>
      </c>
      <c r="O420" s="135" t="str">
        <f t="shared" si="80"/>
        <v>Nat-13</v>
      </c>
      <c r="P420" s="186" t="str">
        <f t="shared" si="81"/>
        <v>OK</v>
      </c>
      <c r="Q420" s="187">
        <f t="shared" si="82"/>
        <v>52</v>
      </c>
      <c r="R420" s="150"/>
      <c r="S420" s="187" t="str">
        <f t="shared" si="83"/>
        <v/>
      </c>
      <c r="T420" s="136" t="str">
        <f t="shared" si="84"/>
        <v>Ka Bling</v>
      </c>
      <c r="U420" s="137" t="str">
        <f>IF(P420="","",IF(N420=1,"",IF(Q420="","",IF(Q420&lt;=100,100,IF(Table1[[#This Row],[Day]]="Wed",100,200)))))</f>
        <v/>
      </c>
      <c r="V420" s="137" t="str">
        <f t="shared" si="85"/>
        <v/>
      </c>
      <c r="W420" s="137" t="str">
        <f t="shared" si="86"/>
        <v/>
      </c>
      <c r="X420" s="133">
        <f>100</f>
        <v>100</v>
      </c>
      <c r="Y420" s="133" t="str">
        <f t="shared" si="87"/>
        <v/>
      </c>
      <c r="Z420" s="133">
        <f t="shared" si="88"/>
        <v>-100</v>
      </c>
      <c r="AA420" s="134" t="str">
        <f>TEXT(Table1[[#This Row],[Date]],"DDD")</f>
        <v>Tue</v>
      </c>
      <c r="AB420" s="133" t="str">
        <f>IF(OR(G420="Doomben",G420="Eagle Farm"),"Q",IF(AND(Q420&gt;1,Q420&lt;55,Table1[[#This Row],[Source]]="Nat"),"Nat OK",IF(AND(Table1[[#This Row],[Source]]&lt;&gt;"Nat",Q420&lt;55),"Poor &lt;55",IF(OR(G420="Randwick",G420="Flemington",G420="Caulfield",G420="Sandown Lake",G420="Sandown Hill"),"Best","ave"))))</f>
        <v>Nat OK</v>
      </c>
      <c r="AC420" s="133">
        <f>IF(Q420="","",IF(AB420="Poor &lt;55",$AC$2*0.2%,IF(AND(AB420="Q",AA420&lt;&gt;"Wed"),$AC$2*0.4%,IF(AND(AB420="Q",AA420="Wed"),$AC$2*0.5%,IF(AND(AB420="Ave",U420=100),$AC$2*0.5%,IF(AND(AB420="ave",U420="",N420=1,AG420="Bush"),$AC$2*1%,IF(AND(AB420="ave",U420="",Q420&gt;100),$AC$2*1.3%,IF(AND(AB420="ave",U420=""),$AC$2*1.2%,IF(AND(AB420="Ave",U420=200),$AC$2*1%,IF(AND(AB420="Best",U420=200),$AC$2*1.5%,IF(AND(AB420="Best",U420="",K420&lt;&gt;"Pro Syd"),$AC$2*0.5%,IF(AND(AB420="Best",U420=""),$AC$2*1%,IF(AND(AB420="Best",U420=100,Table1[[#This Row],[State]]="NSW"),$AC$2*0.4%,IF(AND(AB420="Best",U420=100),$AC$2*1%,IF(Table1[[#This Row],[Adj]]="Nat OK",$AC$2*0.5%,"xxx")))))))))))))))</f>
        <v>50</v>
      </c>
      <c r="AD420" s="133" t="str">
        <f t="shared" si="89"/>
        <v/>
      </c>
      <c r="AE420" s="133">
        <f t="shared" si="90"/>
        <v>-50</v>
      </c>
      <c r="AF420" s="133" t="str">
        <f>VLOOKUP(Table1[[#This Row],[Track]],$F$2672:$H$2715,2,FALSE)</f>
        <v>NSW</v>
      </c>
      <c r="AG420" s="133" t="str">
        <f>VLOOKUP(Table1[[#This Row],[Track]],$F$2672:$H$2715,3,FALSE)</f>
        <v>-</v>
      </c>
      <c r="AH420" s="133" t="str">
        <f>IF(Table1[[#This Row],[Date]]&lt;$AH$2,"",IF(Table1[[#This Row],[Date]]&lt;$AH$3,"Edge","Elite Combo"))</f>
        <v/>
      </c>
      <c r="AI420" s="218">
        <f>Table1[[#This Row],[Time]]</f>
        <v>0.75347222222222221</v>
      </c>
      <c r="AJ420" s="219" t="str">
        <f>Table1[[#This Row],[Track]]</f>
        <v>Randwick</v>
      </c>
      <c r="AK420" s="216">
        <f>Table1[[#This Row],[Race ]]</f>
        <v>10</v>
      </c>
      <c r="AL420" s="219">
        <f>Table1[[#This Row],[TAB]]</f>
        <v>7</v>
      </c>
      <c r="AM420" s="219" t="str">
        <f>Table1[[#This Row],[Selection]]</f>
        <v>Ka Bling</v>
      </c>
      <c r="AN420" s="220" t="str">
        <f>Table1[[#This Row],[Sources]]</f>
        <v>Nat-13</v>
      </c>
      <c r="AO420" s="219">
        <f>Table1[[#This Row],[Scale Bet]]</f>
        <v>50</v>
      </c>
    </row>
    <row r="421" spans="5:41" ht="16.5" customHeight="1" x14ac:dyDescent="0.25">
      <c r="E421" s="185">
        <v>45239</v>
      </c>
      <c r="F421" s="35">
        <v>0.55208333333333337</v>
      </c>
      <c r="G421" s="36" t="s">
        <v>157</v>
      </c>
      <c r="H421" s="36">
        <v>2</v>
      </c>
      <c r="I421" s="36">
        <v>12</v>
      </c>
      <c r="J421" s="36" t="s">
        <v>990</v>
      </c>
      <c r="K421" s="36" t="s">
        <v>40</v>
      </c>
      <c r="L421" s="165">
        <v>12</v>
      </c>
      <c r="M421" s="134">
        <f t="shared" si="78"/>
        <v>25</v>
      </c>
      <c r="N421" s="36">
        <f t="shared" si="79"/>
        <v>2</v>
      </c>
      <c r="O421" s="135" t="str">
        <f t="shared" si="80"/>
        <v>Edge-12/Pro Mel-13</v>
      </c>
      <c r="P421" s="186" t="str">
        <f t="shared" si="81"/>
        <v>OK</v>
      </c>
      <c r="Q421" s="187">
        <f t="shared" si="82"/>
        <v>100</v>
      </c>
      <c r="R421" s="150"/>
      <c r="S421" s="187" t="str">
        <f t="shared" si="83"/>
        <v/>
      </c>
      <c r="T421" s="136" t="str">
        <f t="shared" si="84"/>
        <v>Tacumwah</v>
      </c>
      <c r="U421" s="137">
        <f>IF(P421="","",IF(N421=1,"",IF(Q421="","",IF(Q421&lt;=100,100,IF(Table1[[#This Row],[Day]]="Wed",100,200)))))</f>
        <v>100</v>
      </c>
      <c r="V421" s="137" t="str">
        <f t="shared" si="85"/>
        <v/>
      </c>
      <c r="W421" s="137">
        <f t="shared" si="86"/>
        <v>-100</v>
      </c>
      <c r="X421" s="133">
        <f>100</f>
        <v>100</v>
      </c>
      <c r="Y421" s="133" t="str">
        <f t="shared" si="87"/>
        <v/>
      </c>
      <c r="Z421" s="133">
        <f t="shared" si="88"/>
        <v>-100</v>
      </c>
      <c r="AA421" s="134" t="str">
        <f>TEXT(Table1[[#This Row],[Date]],"DDD")</f>
        <v>Thu</v>
      </c>
      <c r="AB421" s="133" t="str">
        <f>IF(OR(G421="Doomben",G421="Eagle Farm"),"Q",IF(AND(Q421&gt;1,Q421&lt;55,Table1[[#This Row],[Source]]="Nat"),"Nat OK",IF(AND(Table1[[#This Row],[Source]]&lt;&gt;"Nat",Q421&lt;55),"Poor &lt;55",IF(OR(G421="Randwick",G421="Flemington",G421="Caulfield",G421="Sandown Lake",G421="Sandown Hill"),"Best","ave"))))</f>
        <v>Best</v>
      </c>
      <c r="AC421" s="133">
        <f>IF(Q421="","",IF(AB421="Poor &lt;55",$AC$2*0.2%,IF(AND(AB421="Q",AA421&lt;&gt;"Wed"),$AC$2*0.4%,IF(AND(AB421="Q",AA421="Wed"),$AC$2*0.5%,IF(AND(AB421="Ave",U421=100),$AC$2*0.5%,IF(AND(AB421="ave",U421="",N421=1,AG421="Bush"),$AC$2*1%,IF(AND(AB421="ave",U421="",Q421&gt;100),$AC$2*1.3%,IF(AND(AB421="ave",U421=""),$AC$2*1.2%,IF(AND(AB421="Ave",U421=200),$AC$2*1%,IF(AND(AB421="Best",U421=200),$AC$2*1.5%,IF(AND(AB421="Best",U421="",K421&lt;&gt;"Pro Syd"),$AC$2*0.5%,IF(AND(AB421="Best",U421=""),$AC$2*1%,IF(AND(AB421="Best",U421=100,Table1[[#This Row],[State]]="NSW"),$AC$2*0.4%,IF(AND(AB421="Best",U421=100),$AC$2*1%,IF(Table1[[#This Row],[Adj]]="Nat OK",$AC$2*0.5%,"xxx")))))))))))))))</f>
        <v>100</v>
      </c>
      <c r="AD421" s="133" t="str">
        <f t="shared" si="89"/>
        <v/>
      </c>
      <c r="AE421" s="133">
        <f t="shared" si="90"/>
        <v>-100</v>
      </c>
      <c r="AF421" s="133" t="str">
        <f>VLOOKUP(Table1[[#This Row],[Track]],$F$2672:$H$2715,2,FALSE)</f>
        <v>Vic</v>
      </c>
      <c r="AG421" s="133" t="str">
        <f>VLOOKUP(Table1[[#This Row],[Track]],$F$2672:$H$2715,3,FALSE)</f>
        <v>-</v>
      </c>
      <c r="AH421" s="133" t="str">
        <f>IF(Table1[[#This Row],[Date]]&lt;$AH$2,"",IF(Table1[[#This Row],[Date]]&lt;$AH$3,"Edge","Elite Combo"))</f>
        <v/>
      </c>
      <c r="AI421" s="218">
        <f>Table1[[#This Row],[Time]]</f>
        <v>0.55208333333333337</v>
      </c>
      <c r="AJ421" s="219" t="str">
        <f>Table1[[#This Row],[Track]]</f>
        <v>Flemington</v>
      </c>
      <c r="AK421" s="216">
        <f>Table1[[#This Row],[Race ]]</f>
        <v>2</v>
      </c>
      <c r="AL421" s="219">
        <f>Table1[[#This Row],[TAB]]</f>
        <v>12</v>
      </c>
      <c r="AM421" s="219" t="str">
        <f>Table1[[#This Row],[Selection]]</f>
        <v>Tacumwah</v>
      </c>
      <c r="AN421" s="220" t="str">
        <f>Table1[[#This Row],[Sources]]</f>
        <v>Edge-12/Pro Mel-13</v>
      </c>
      <c r="AO421" s="219">
        <f>Table1[[#This Row],[Scale Bet]]</f>
        <v>100</v>
      </c>
    </row>
    <row r="422" spans="5:41" ht="16.5" customHeight="1" x14ac:dyDescent="0.25">
      <c r="E422" s="185">
        <v>45239</v>
      </c>
      <c r="F422" s="35">
        <v>0.55208333333333337</v>
      </c>
      <c r="G422" s="36" t="s">
        <v>466</v>
      </c>
      <c r="H422" s="36">
        <v>2</v>
      </c>
      <c r="I422" s="36">
        <v>12</v>
      </c>
      <c r="J422" s="36" t="s">
        <v>990</v>
      </c>
      <c r="K422" s="36" t="s">
        <v>18</v>
      </c>
      <c r="L422" s="165">
        <v>13</v>
      </c>
      <c r="M422" s="134" t="str">
        <f t="shared" si="78"/>
        <v/>
      </c>
      <c r="N422" s="36" t="str">
        <f t="shared" si="79"/>
        <v/>
      </c>
      <c r="O422" s="135" t="str">
        <f t="shared" si="80"/>
        <v/>
      </c>
      <c r="P422" s="186" t="str">
        <f t="shared" si="81"/>
        <v/>
      </c>
      <c r="Q422" s="187" t="str">
        <f t="shared" si="82"/>
        <v/>
      </c>
      <c r="R422" s="150"/>
      <c r="S422" s="187" t="str">
        <f t="shared" si="83"/>
        <v/>
      </c>
      <c r="T422" s="136" t="str">
        <f t="shared" si="84"/>
        <v>Tacumwah</v>
      </c>
      <c r="U422" s="137" t="str">
        <f>IF(P422="","",IF(N422=1,"",IF(Q422="","",IF(Q422&lt;=100,100,IF(Table1[[#This Row],[Day]]="Wed",100,200)))))</f>
        <v/>
      </c>
      <c r="V422" s="137" t="str">
        <f t="shared" si="85"/>
        <v/>
      </c>
      <c r="W422" s="137" t="str">
        <f t="shared" si="86"/>
        <v/>
      </c>
      <c r="X422" s="133">
        <f>100</f>
        <v>100</v>
      </c>
      <c r="Y422" s="133" t="str">
        <f t="shared" si="87"/>
        <v/>
      </c>
      <c r="Z422" s="133">
        <f t="shared" si="88"/>
        <v>-100</v>
      </c>
      <c r="AA422" s="134" t="str">
        <f>TEXT(Table1[[#This Row],[Date]],"DDD")</f>
        <v>Thu</v>
      </c>
      <c r="AB422" s="133" t="str">
        <f>IF(OR(G422="Doomben",G422="Eagle Farm"),"Q",IF(AND(Q422&gt;1,Q422&lt;55,Table1[[#This Row],[Source]]="Nat"),"Nat OK",IF(AND(Table1[[#This Row],[Source]]&lt;&gt;"Nat",Q422&lt;55),"Poor &lt;55",IF(OR(G422="Randwick",G422="Flemington",G422="Caulfield",G422="Sandown Lake",G422="Sandown Hill"),"Best","ave"))))</f>
        <v>ave</v>
      </c>
      <c r="AC422" s="133" t="str">
        <f>IF(Q422="","",IF(AB422="Poor &lt;55",$AC$2*0.2%,IF(AND(AB422="Q",AA422&lt;&gt;"Wed"),$AC$2*0.4%,IF(AND(AB422="Q",AA422="Wed"),$AC$2*0.5%,IF(AND(AB422="Ave",U422=100),$AC$2*0.5%,IF(AND(AB422="ave",U422="",N422=1,AG422="Bush"),$AC$2*1%,IF(AND(AB422="ave",U422="",Q422&gt;100),$AC$2*1.3%,IF(AND(AB422="ave",U422=""),$AC$2*1.2%,IF(AND(AB422="Ave",U422=200),$AC$2*1%,IF(AND(AB422="Best",U422=200),$AC$2*1.5%,IF(AND(AB422="Best",U422="",K422&lt;&gt;"Pro Syd"),$AC$2*0.5%,IF(AND(AB422="Best",U422=""),$AC$2*1%,IF(AND(AB422="Best",U422=100,Table1[[#This Row],[State]]="NSW"),$AC$2*0.4%,IF(AND(AB422="Best",U422=100),$AC$2*1%,IF(Table1[[#This Row],[Adj]]="Nat OK",$AC$2*0.5%,"xxx")))))))))))))))</f>
        <v/>
      </c>
      <c r="AD422" s="133" t="str">
        <f t="shared" si="89"/>
        <v/>
      </c>
      <c r="AE422" s="133" t="str">
        <f t="shared" si="90"/>
        <v/>
      </c>
      <c r="AF422" s="133" t="str">
        <f>VLOOKUP(Table1[[#This Row],[Track]],$F$2672:$H$2715,2,FALSE)</f>
        <v>Vic</v>
      </c>
      <c r="AG422" s="133" t="str">
        <f>VLOOKUP(Table1[[#This Row],[Track]],$F$2672:$H$2715,3,FALSE)</f>
        <v>-</v>
      </c>
      <c r="AH422" s="133" t="str">
        <f>IF(Table1[[#This Row],[Date]]&lt;$AH$2,"",IF(Table1[[#This Row],[Date]]&lt;$AH$3,"Edge","Elite Combo"))</f>
        <v/>
      </c>
      <c r="AI422" s="218">
        <f>Table1[[#This Row],[Time]]</f>
        <v>0.55208333333333337</v>
      </c>
      <c r="AJ422" s="219" t="str">
        <f>Table1[[#This Row],[Track]]</f>
        <v>Flem-X</v>
      </c>
      <c r="AK422" s="216">
        <f>Table1[[#This Row],[Race ]]</f>
        <v>2</v>
      </c>
      <c r="AL422" s="219">
        <f>Table1[[#This Row],[TAB]]</f>
        <v>12</v>
      </c>
      <c r="AM422" s="219" t="str">
        <f>Table1[[#This Row],[Selection]]</f>
        <v>Tacumwah</v>
      </c>
      <c r="AN422" s="220" t="str">
        <f>Table1[[#This Row],[Sources]]</f>
        <v/>
      </c>
      <c r="AO422" s="219" t="str">
        <f>Table1[[#This Row],[Scale Bet]]</f>
        <v/>
      </c>
    </row>
    <row r="423" spans="5:41" ht="16.5" customHeight="1" x14ac:dyDescent="0.25">
      <c r="E423" s="185">
        <v>45239</v>
      </c>
      <c r="F423" s="35">
        <v>0.60416666666666663</v>
      </c>
      <c r="G423" s="36" t="s">
        <v>157</v>
      </c>
      <c r="H423" s="36">
        <v>4</v>
      </c>
      <c r="I423" s="36">
        <v>3</v>
      </c>
      <c r="J423" s="36" t="s">
        <v>991</v>
      </c>
      <c r="K423" s="36" t="s">
        <v>40</v>
      </c>
      <c r="L423" s="165">
        <v>10</v>
      </c>
      <c r="M423" s="134">
        <f t="shared" si="78"/>
        <v>23</v>
      </c>
      <c r="N423" s="36">
        <f t="shared" si="79"/>
        <v>2</v>
      </c>
      <c r="O423" s="135" t="str">
        <f t="shared" si="80"/>
        <v>Edge-10/Pro Mel-13</v>
      </c>
      <c r="P423" s="186" t="str">
        <f t="shared" si="81"/>
        <v>OK</v>
      </c>
      <c r="Q423" s="187">
        <f t="shared" si="82"/>
        <v>92</v>
      </c>
      <c r="R423" s="150"/>
      <c r="S423" s="187" t="str">
        <f t="shared" si="83"/>
        <v/>
      </c>
      <c r="T423" s="136" t="str">
        <f t="shared" si="84"/>
        <v>Chandon Burj</v>
      </c>
      <c r="U423" s="137">
        <f>IF(P423="","",IF(N423=1,"",IF(Q423="","",IF(Q423&lt;=100,100,IF(Table1[[#This Row],[Day]]="Wed",100,200)))))</f>
        <v>100</v>
      </c>
      <c r="V423" s="137" t="str">
        <f t="shared" si="85"/>
        <v/>
      </c>
      <c r="W423" s="137">
        <f t="shared" si="86"/>
        <v>-100</v>
      </c>
      <c r="X423" s="133">
        <f>100</f>
        <v>100</v>
      </c>
      <c r="Y423" s="133" t="str">
        <f t="shared" si="87"/>
        <v/>
      </c>
      <c r="Z423" s="133">
        <f t="shared" si="88"/>
        <v>-100</v>
      </c>
      <c r="AA423" s="134" t="str">
        <f>TEXT(Table1[[#This Row],[Date]],"DDD")</f>
        <v>Thu</v>
      </c>
      <c r="AB423" s="133" t="str">
        <f>IF(OR(G423="Doomben",G423="Eagle Farm"),"Q",IF(AND(Q423&gt;1,Q423&lt;55,Table1[[#This Row],[Source]]="Nat"),"Nat OK",IF(AND(Table1[[#This Row],[Source]]&lt;&gt;"Nat",Q423&lt;55),"Poor &lt;55",IF(OR(G423="Randwick",G423="Flemington",G423="Caulfield",G423="Sandown Lake",G423="Sandown Hill"),"Best","ave"))))</f>
        <v>Best</v>
      </c>
      <c r="AC423" s="133">
        <f>IF(Q423="","",IF(AB423="Poor &lt;55",$AC$2*0.2%,IF(AND(AB423="Q",AA423&lt;&gt;"Wed"),$AC$2*0.4%,IF(AND(AB423="Q",AA423="Wed"),$AC$2*0.5%,IF(AND(AB423="Ave",U423=100),$AC$2*0.5%,IF(AND(AB423="ave",U423="",N423=1,AG423="Bush"),$AC$2*1%,IF(AND(AB423="ave",U423="",Q423&gt;100),$AC$2*1.3%,IF(AND(AB423="ave",U423=""),$AC$2*1.2%,IF(AND(AB423="Ave",U423=200),$AC$2*1%,IF(AND(AB423="Best",U423=200),$AC$2*1.5%,IF(AND(AB423="Best",U423="",K423&lt;&gt;"Pro Syd"),$AC$2*0.5%,IF(AND(AB423="Best",U423=""),$AC$2*1%,IF(AND(AB423="Best",U423=100,Table1[[#This Row],[State]]="NSW"),$AC$2*0.4%,IF(AND(AB423="Best",U423=100),$AC$2*1%,IF(Table1[[#This Row],[Adj]]="Nat OK",$AC$2*0.5%,"xxx")))))))))))))))</f>
        <v>100</v>
      </c>
      <c r="AD423" s="133" t="str">
        <f t="shared" si="89"/>
        <v/>
      </c>
      <c r="AE423" s="133">
        <f t="shared" si="90"/>
        <v>-100</v>
      </c>
      <c r="AF423" s="133" t="str">
        <f>VLOOKUP(Table1[[#This Row],[Track]],$F$2672:$H$2715,2,FALSE)</f>
        <v>Vic</v>
      </c>
      <c r="AG423" s="133" t="str">
        <f>VLOOKUP(Table1[[#This Row],[Track]],$F$2672:$H$2715,3,FALSE)</f>
        <v>-</v>
      </c>
      <c r="AH423" s="133" t="str">
        <f>IF(Table1[[#This Row],[Date]]&lt;$AH$2,"",IF(Table1[[#This Row],[Date]]&lt;$AH$3,"Edge","Elite Combo"))</f>
        <v/>
      </c>
      <c r="AI423" s="218">
        <f>Table1[[#This Row],[Time]]</f>
        <v>0.60416666666666663</v>
      </c>
      <c r="AJ423" s="219" t="str">
        <f>Table1[[#This Row],[Track]]</f>
        <v>Flemington</v>
      </c>
      <c r="AK423" s="216">
        <f>Table1[[#This Row],[Race ]]</f>
        <v>4</v>
      </c>
      <c r="AL423" s="219">
        <f>Table1[[#This Row],[TAB]]</f>
        <v>3</v>
      </c>
      <c r="AM423" s="219" t="str">
        <f>Table1[[#This Row],[Selection]]</f>
        <v>Chandon Burj</v>
      </c>
      <c r="AN423" s="220" t="str">
        <f>Table1[[#This Row],[Sources]]</f>
        <v>Edge-10/Pro Mel-13</v>
      </c>
      <c r="AO423" s="219">
        <f>Table1[[#This Row],[Scale Bet]]</f>
        <v>100</v>
      </c>
    </row>
    <row r="424" spans="5:41" ht="16.5" customHeight="1" x14ac:dyDescent="0.25">
      <c r="E424" s="185">
        <v>45239</v>
      </c>
      <c r="F424" s="35">
        <v>0.60416666666666663</v>
      </c>
      <c r="G424" s="36" t="s">
        <v>466</v>
      </c>
      <c r="H424" s="36">
        <v>4</v>
      </c>
      <c r="I424" s="36">
        <v>3</v>
      </c>
      <c r="J424" s="36" t="s">
        <v>991</v>
      </c>
      <c r="K424" s="36" t="s">
        <v>18</v>
      </c>
      <c r="L424" s="165">
        <v>13</v>
      </c>
      <c r="M424" s="134" t="str">
        <f t="shared" si="78"/>
        <v/>
      </c>
      <c r="N424" s="36" t="str">
        <f t="shared" si="79"/>
        <v/>
      </c>
      <c r="O424" s="135" t="str">
        <f t="shared" si="80"/>
        <v/>
      </c>
      <c r="P424" s="186" t="str">
        <f t="shared" si="81"/>
        <v/>
      </c>
      <c r="Q424" s="187" t="str">
        <f t="shared" si="82"/>
        <v/>
      </c>
      <c r="R424" s="150"/>
      <c r="S424" s="187" t="str">
        <f t="shared" si="83"/>
        <v/>
      </c>
      <c r="T424" s="136" t="str">
        <f t="shared" si="84"/>
        <v>Chandon Burj</v>
      </c>
      <c r="U424" s="137" t="str">
        <f>IF(P424="","",IF(N424=1,"",IF(Q424="","",IF(Q424&lt;=100,100,IF(Table1[[#This Row],[Day]]="Wed",100,200)))))</f>
        <v/>
      </c>
      <c r="V424" s="137" t="str">
        <f t="shared" si="85"/>
        <v/>
      </c>
      <c r="W424" s="137" t="str">
        <f t="shared" si="86"/>
        <v/>
      </c>
      <c r="X424" s="133">
        <f>100</f>
        <v>100</v>
      </c>
      <c r="Y424" s="133" t="str">
        <f t="shared" si="87"/>
        <v/>
      </c>
      <c r="Z424" s="133">
        <f t="shared" si="88"/>
        <v>-100</v>
      </c>
      <c r="AA424" s="134" t="str">
        <f>TEXT(Table1[[#This Row],[Date]],"DDD")</f>
        <v>Thu</v>
      </c>
      <c r="AB424" s="133" t="str">
        <f>IF(OR(G424="Doomben",G424="Eagle Farm"),"Q",IF(AND(Q424&gt;1,Q424&lt;55,Table1[[#This Row],[Source]]="Nat"),"Nat OK",IF(AND(Table1[[#This Row],[Source]]&lt;&gt;"Nat",Q424&lt;55),"Poor &lt;55",IF(OR(G424="Randwick",G424="Flemington",G424="Caulfield",G424="Sandown Lake",G424="Sandown Hill"),"Best","ave"))))</f>
        <v>ave</v>
      </c>
      <c r="AC424" s="133" t="str">
        <f>IF(Q424="","",IF(AB424="Poor &lt;55",$AC$2*0.2%,IF(AND(AB424="Q",AA424&lt;&gt;"Wed"),$AC$2*0.4%,IF(AND(AB424="Q",AA424="Wed"),$AC$2*0.5%,IF(AND(AB424="Ave",U424=100),$AC$2*0.5%,IF(AND(AB424="ave",U424="",N424=1,AG424="Bush"),$AC$2*1%,IF(AND(AB424="ave",U424="",Q424&gt;100),$AC$2*1.3%,IF(AND(AB424="ave",U424=""),$AC$2*1.2%,IF(AND(AB424="Ave",U424=200),$AC$2*1%,IF(AND(AB424="Best",U424=200),$AC$2*1.5%,IF(AND(AB424="Best",U424="",K424&lt;&gt;"Pro Syd"),$AC$2*0.5%,IF(AND(AB424="Best",U424=""),$AC$2*1%,IF(AND(AB424="Best",U424=100,Table1[[#This Row],[State]]="NSW"),$AC$2*0.4%,IF(AND(AB424="Best",U424=100),$AC$2*1%,IF(Table1[[#This Row],[Adj]]="Nat OK",$AC$2*0.5%,"xxx")))))))))))))))</f>
        <v/>
      </c>
      <c r="AD424" s="133" t="str">
        <f t="shared" si="89"/>
        <v/>
      </c>
      <c r="AE424" s="133" t="str">
        <f t="shared" si="90"/>
        <v/>
      </c>
      <c r="AF424" s="133" t="str">
        <f>VLOOKUP(Table1[[#This Row],[Track]],$F$2672:$H$2715,2,FALSE)</f>
        <v>Vic</v>
      </c>
      <c r="AG424" s="133" t="str">
        <f>VLOOKUP(Table1[[#This Row],[Track]],$F$2672:$H$2715,3,FALSE)</f>
        <v>-</v>
      </c>
      <c r="AH424" s="133" t="str">
        <f>IF(Table1[[#This Row],[Date]]&lt;$AH$2,"",IF(Table1[[#This Row],[Date]]&lt;$AH$3,"Edge","Elite Combo"))</f>
        <v/>
      </c>
      <c r="AI424" s="218">
        <f>Table1[[#This Row],[Time]]</f>
        <v>0.60416666666666663</v>
      </c>
      <c r="AJ424" s="219" t="str">
        <f>Table1[[#This Row],[Track]]</f>
        <v>Flem-X</v>
      </c>
      <c r="AK424" s="216">
        <f>Table1[[#This Row],[Race ]]</f>
        <v>4</v>
      </c>
      <c r="AL424" s="219">
        <f>Table1[[#This Row],[TAB]]</f>
        <v>3</v>
      </c>
      <c r="AM424" s="219" t="str">
        <f>Table1[[#This Row],[Selection]]</f>
        <v>Chandon Burj</v>
      </c>
      <c r="AN424" s="220" t="str">
        <f>Table1[[#This Row],[Sources]]</f>
        <v/>
      </c>
      <c r="AO424" s="219" t="str">
        <f>Table1[[#This Row],[Scale Bet]]</f>
        <v/>
      </c>
    </row>
    <row r="425" spans="5:41" ht="16.5" customHeight="1" x14ac:dyDescent="0.25">
      <c r="E425" s="185">
        <v>45239</v>
      </c>
      <c r="F425" s="35">
        <v>0.60416666666666663</v>
      </c>
      <c r="G425" s="36" t="s">
        <v>157</v>
      </c>
      <c r="H425" s="36">
        <v>4</v>
      </c>
      <c r="I425" s="36">
        <v>2</v>
      </c>
      <c r="J425" s="36" t="s">
        <v>985</v>
      </c>
      <c r="K425" s="36" t="s">
        <v>40</v>
      </c>
      <c r="L425" s="165">
        <v>10</v>
      </c>
      <c r="M425" s="134">
        <f t="shared" si="78"/>
        <v>20</v>
      </c>
      <c r="N425" s="36">
        <f t="shared" si="79"/>
        <v>2</v>
      </c>
      <c r="O425" s="135" t="str">
        <f t="shared" si="80"/>
        <v>Edge-10/Pro Mel-10</v>
      </c>
      <c r="P425" s="186" t="str">
        <f t="shared" si="81"/>
        <v>OK</v>
      </c>
      <c r="Q425" s="187">
        <f t="shared" si="82"/>
        <v>80</v>
      </c>
      <c r="R425" s="150">
        <v>2.8</v>
      </c>
      <c r="S425" s="187">
        <f t="shared" si="83"/>
        <v>224</v>
      </c>
      <c r="T425" s="136" t="str">
        <f t="shared" si="84"/>
        <v>Foxy Frida</v>
      </c>
      <c r="U425" s="137">
        <f>IF(P425="","",IF(N425=1,"",IF(Q425="","",IF(Q425&lt;=100,100,IF(Table1[[#This Row],[Day]]="Wed",100,200)))))</f>
        <v>100</v>
      </c>
      <c r="V425" s="137">
        <f t="shared" si="85"/>
        <v>280</v>
      </c>
      <c r="W425" s="137">
        <f t="shared" si="86"/>
        <v>180</v>
      </c>
      <c r="X425" s="133">
        <f>100</f>
        <v>100</v>
      </c>
      <c r="Y425" s="133">
        <f t="shared" si="87"/>
        <v>280</v>
      </c>
      <c r="Z425" s="133">
        <f t="shared" si="88"/>
        <v>180</v>
      </c>
      <c r="AA425" s="134" t="str">
        <f>TEXT(Table1[[#This Row],[Date]],"DDD")</f>
        <v>Thu</v>
      </c>
      <c r="AB425" s="133" t="str">
        <f>IF(OR(G425="Doomben",G425="Eagle Farm"),"Q",IF(AND(Q425&gt;1,Q425&lt;55,Table1[[#This Row],[Source]]="Nat"),"Nat OK",IF(AND(Table1[[#This Row],[Source]]&lt;&gt;"Nat",Q425&lt;55),"Poor &lt;55",IF(OR(G425="Randwick",G425="Flemington",G425="Caulfield",G425="Sandown Lake",G425="Sandown Hill"),"Best","ave"))))</f>
        <v>Best</v>
      </c>
      <c r="AC425" s="133">
        <f>IF(Q425="","",IF(AB425="Poor &lt;55",$AC$2*0.2%,IF(AND(AB425="Q",AA425&lt;&gt;"Wed"),$AC$2*0.4%,IF(AND(AB425="Q",AA425="Wed"),$AC$2*0.5%,IF(AND(AB425="Ave",U425=100),$AC$2*0.5%,IF(AND(AB425="ave",U425="",N425=1,AG425="Bush"),$AC$2*1%,IF(AND(AB425="ave",U425="",Q425&gt;100),$AC$2*1.3%,IF(AND(AB425="ave",U425=""),$AC$2*1.2%,IF(AND(AB425="Ave",U425=200),$AC$2*1%,IF(AND(AB425="Best",U425=200),$AC$2*1.5%,IF(AND(AB425="Best",U425="",K425&lt;&gt;"Pro Syd"),$AC$2*0.5%,IF(AND(AB425="Best",U425=""),$AC$2*1%,IF(AND(AB425="Best",U425=100,Table1[[#This Row],[State]]="NSW"),$AC$2*0.4%,IF(AND(AB425="Best",U425=100),$AC$2*1%,IF(Table1[[#This Row],[Adj]]="Nat OK",$AC$2*0.5%,"xxx")))))))))))))))</f>
        <v>100</v>
      </c>
      <c r="AD425" s="133">
        <f t="shared" si="89"/>
        <v>280</v>
      </c>
      <c r="AE425" s="133">
        <f t="shared" si="90"/>
        <v>180</v>
      </c>
      <c r="AF425" s="133" t="str">
        <f>VLOOKUP(Table1[[#This Row],[Track]],$F$2672:$H$2715,2,FALSE)</f>
        <v>Vic</v>
      </c>
      <c r="AG425" s="133" t="str">
        <f>VLOOKUP(Table1[[#This Row],[Track]],$F$2672:$H$2715,3,FALSE)</f>
        <v>-</v>
      </c>
      <c r="AH425" s="133" t="str">
        <f>IF(Table1[[#This Row],[Date]]&lt;$AH$2,"",IF(Table1[[#This Row],[Date]]&lt;$AH$3,"Edge","Elite Combo"))</f>
        <v/>
      </c>
      <c r="AI425" s="218">
        <f>Table1[[#This Row],[Time]]</f>
        <v>0.60416666666666663</v>
      </c>
      <c r="AJ425" s="219" t="str">
        <f>Table1[[#This Row],[Track]]</f>
        <v>Flemington</v>
      </c>
      <c r="AK425" s="216">
        <f>Table1[[#This Row],[Race ]]</f>
        <v>4</v>
      </c>
      <c r="AL425" s="219">
        <f>Table1[[#This Row],[TAB]]</f>
        <v>2</v>
      </c>
      <c r="AM425" s="219" t="str">
        <f>Table1[[#This Row],[Selection]]</f>
        <v>Foxy Frida</v>
      </c>
      <c r="AN425" s="220" t="str">
        <f>Table1[[#This Row],[Sources]]</f>
        <v>Edge-10/Pro Mel-10</v>
      </c>
      <c r="AO425" s="219">
        <f>Table1[[#This Row],[Scale Bet]]</f>
        <v>100</v>
      </c>
    </row>
    <row r="426" spans="5:41" ht="16.5" customHeight="1" x14ac:dyDescent="0.25">
      <c r="E426" s="185">
        <v>45239</v>
      </c>
      <c r="F426" s="35">
        <v>0.60416666666666663</v>
      </c>
      <c r="G426" s="36" t="s">
        <v>466</v>
      </c>
      <c r="H426" s="36">
        <v>4</v>
      </c>
      <c r="I426" s="36">
        <v>2</v>
      </c>
      <c r="J426" s="36" t="s">
        <v>985</v>
      </c>
      <c r="K426" s="36" t="s">
        <v>18</v>
      </c>
      <c r="L426" s="165">
        <v>10</v>
      </c>
      <c r="M426" s="134" t="str">
        <f t="shared" si="78"/>
        <v/>
      </c>
      <c r="N426" s="36" t="str">
        <f t="shared" si="79"/>
        <v/>
      </c>
      <c r="O426" s="135" t="str">
        <f t="shared" si="80"/>
        <v/>
      </c>
      <c r="P426" s="186" t="str">
        <f t="shared" si="81"/>
        <v/>
      </c>
      <c r="Q426" s="187" t="str">
        <f t="shared" si="82"/>
        <v/>
      </c>
      <c r="R426" s="150">
        <v>2.8</v>
      </c>
      <c r="S426" s="187" t="str">
        <f t="shared" si="83"/>
        <v/>
      </c>
      <c r="T426" s="136" t="str">
        <f t="shared" si="84"/>
        <v>Foxy Frida</v>
      </c>
      <c r="U426" s="137" t="str">
        <f>IF(P426="","",IF(N426=1,"",IF(Q426="","",IF(Q426&lt;=100,100,IF(Table1[[#This Row],[Day]]="Wed",100,200)))))</f>
        <v/>
      </c>
      <c r="V426" s="137" t="str">
        <f t="shared" si="85"/>
        <v/>
      </c>
      <c r="W426" s="137" t="str">
        <f t="shared" si="86"/>
        <v/>
      </c>
      <c r="X426" s="133">
        <f>100</f>
        <v>100</v>
      </c>
      <c r="Y426" s="133">
        <f t="shared" si="87"/>
        <v>280</v>
      </c>
      <c r="Z426" s="133">
        <f t="shared" si="88"/>
        <v>180</v>
      </c>
      <c r="AA426" s="134" t="str">
        <f>TEXT(Table1[[#This Row],[Date]],"DDD")</f>
        <v>Thu</v>
      </c>
      <c r="AB426" s="133" t="str">
        <f>IF(OR(G426="Doomben",G426="Eagle Farm"),"Q",IF(AND(Q426&gt;1,Q426&lt;55,Table1[[#This Row],[Source]]="Nat"),"Nat OK",IF(AND(Table1[[#This Row],[Source]]&lt;&gt;"Nat",Q426&lt;55),"Poor &lt;55",IF(OR(G426="Randwick",G426="Flemington",G426="Caulfield",G426="Sandown Lake",G426="Sandown Hill"),"Best","ave"))))</f>
        <v>ave</v>
      </c>
      <c r="AC426" s="133" t="str">
        <f>IF(Q426="","",IF(AB426="Poor &lt;55",$AC$2*0.2%,IF(AND(AB426="Q",AA426&lt;&gt;"Wed"),$AC$2*0.4%,IF(AND(AB426="Q",AA426="Wed"),$AC$2*0.5%,IF(AND(AB426="Ave",U426=100),$AC$2*0.5%,IF(AND(AB426="ave",U426="",N426=1,AG426="Bush"),$AC$2*1%,IF(AND(AB426="ave",U426="",Q426&gt;100),$AC$2*1.3%,IF(AND(AB426="ave",U426=""),$AC$2*1.2%,IF(AND(AB426="Ave",U426=200),$AC$2*1%,IF(AND(AB426="Best",U426=200),$AC$2*1.5%,IF(AND(AB426="Best",U426="",K426&lt;&gt;"Pro Syd"),$AC$2*0.5%,IF(AND(AB426="Best",U426=""),$AC$2*1%,IF(AND(AB426="Best",U426=100,Table1[[#This Row],[State]]="NSW"),$AC$2*0.4%,IF(AND(AB426="Best",U426=100),$AC$2*1%,IF(Table1[[#This Row],[Adj]]="Nat OK",$AC$2*0.5%,"xxx")))))))))))))))</f>
        <v/>
      </c>
      <c r="AD426" s="133" t="str">
        <f t="shared" si="89"/>
        <v/>
      </c>
      <c r="AE426" s="133" t="str">
        <f t="shared" si="90"/>
        <v/>
      </c>
      <c r="AF426" s="133" t="str">
        <f>VLOOKUP(Table1[[#This Row],[Track]],$F$2672:$H$2715,2,FALSE)</f>
        <v>Vic</v>
      </c>
      <c r="AG426" s="133" t="str">
        <f>VLOOKUP(Table1[[#This Row],[Track]],$F$2672:$H$2715,3,FALSE)</f>
        <v>-</v>
      </c>
      <c r="AH426" s="133" t="str">
        <f>IF(Table1[[#This Row],[Date]]&lt;$AH$2,"",IF(Table1[[#This Row],[Date]]&lt;$AH$3,"Edge","Elite Combo"))</f>
        <v/>
      </c>
      <c r="AI426" s="218">
        <f>Table1[[#This Row],[Time]]</f>
        <v>0.60416666666666663</v>
      </c>
      <c r="AJ426" s="219" t="str">
        <f>Table1[[#This Row],[Track]]</f>
        <v>Flem-X</v>
      </c>
      <c r="AK426" s="216">
        <f>Table1[[#This Row],[Race ]]</f>
        <v>4</v>
      </c>
      <c r="AL426" s="219">
        <f>Table1[[#This Row],[TAB]]</f>
        <v>2</v>
      </c>
      <c r="AM426" s="219" t="str">
        <f>Table1[[#This Row],[Selection]]</f>
        <v>Foxy Frida</v>
      </c>
      <c r="AN426" s="220" t="str">
        <f>Table1[[#This Row],[Sources]]</f>
        <v/>
      </c>
      <c r="AO426" s="219" t="str">
        <f>Table1[[#This Row],[Scale Bet]]</f>
        <v/>
      </c>
    </row>
    <row r="427" spans="5:41" ht="16.5" customHeight="1" x14ac:dyDescent="0.25">
      <c r="E427" s="185">
        <v>45239</v>
      </c>
      <c r="F427" s="35">
        <v>0.63194444444444442</v>
      </c>
      <c r="G427" s="36" t="s">
        <v>157</v>
      </c>
      <c r="H427" s="36">
        <v>5</v>
      </c>
      <c r="I427" s="36">
        <v>6</v>
      </c>
      <c r="J427" s="36" t="s">
        <v>992</v>
      </c>
      <c r="K427" s="36" t="s">
        <v>40</v>
      </c>
      <c r="L427" s="165">
        <v>12</v>
      </c>
      <c r="M427" s="134">
        <f t="shared" si="78"/>
        <v>25</v>
      </c>
      <c r="N427" s="36">
        <f t="shared" si="79"/>
        <v>2</v>
      </c>
      <c r="O427" s="135" t="str">
        <f t="shared" si="80"/>
        <v>Edge-12/Pro Mel-13</v>
      </c>
      <c r="P427" s="186" t="str">
        <f t="shared" si="81"/>
        <v>OK</v>
      </c>
      <c r="Q427" s="187">
        <f t="shared" si="82"/>
        <v>100</v>
      </c>
      <c r="R427" s="150"/>
      <c r="S427" s="187" t="str">
        <f t="shared" si="83"/>
        <v/>
      </c>
      <c r="T427" s="136" t="str">
        <f t="shared" si="84"/>
        <v>Generation</v>
      </c>
      <c r="U427" s="137">
        <f>IF(P427="","",IF(N427=1,"",IF(Q427="","",IF(Q427&lt;=100,100,IF(Table1[[#This Row],[Day]]="Wed",100,200)))))</f>
        <v>100</v>
      </c>
      <c r="V427" s="137" t="str">
        <f t="shared" si="85"/>
        <v/>
      </c>
      <c r="W427" s="137">
        <f t="shared" si="86"/>
        <v>-100</v>
      </c>
      <c r="X427" s="133">
        <f>100</f>
        <v>100</v>
      </c>
      <c r="Y427" s="133" t="str">
        <f t="shared" si="87"/>
        <v/>
      </c>
      <c r="Z427" s="133">
        <f t="shared" si="88"/>
        <v>-100</v>
      </c>
      <c r="AA427" s="134" t="str">
        <f>TEXT(Table1[[#This Row],[Date]],"DDD")</f>
        <v>Thu</v>
      </c>
      <c r="AB427" s="133" t="str">
        <f>IF(OR(G427="Doomben",G427="Eagle Farm"),"Q",IF(AND(Q427&gt;1,Q427&lt;55,Table1[[#This Row],[Source]]="Nat"),"Nat OK",IF(AND(Table1[[#This Row],[Source]]&lt;&gt;"Nat",Q427&lt;55),"Poor &lt;55",IF(OR(G427="Randwick",G427="Flemington",G427="Caulfield",G427="Sandown Lake",G427="Sandown Hill"),"Best","ave"))))</f>
        <v>Best</v>
      </c>
      <c r="AC427" s="133">
        <f>IF(Q427="","",IF(AB427="Poor &lt;55",$AC$2*0.2%,IF(AND(AB427="Q",AA427&lt;&gt;"Wed"),$AC$2*0.4%,IF(AND(AB427="Q",AA427="Wed"),$AC$2*0.5%,IF(AND(AB427="Ave",U427=100),$AC$2*0.5%,IF(AND(AB427="ave",U427="",N427=1,AG427="Bush"),$AC$2*1%,IF(AND(AB427="ave",U427="",Q427&gt;100),$AC$2*1.3%,IF(AND(AB427="ave",U427=""),$AC$2*1.2%,IF(AND(AB427="Ave",U427=200),$AC$2*1%,IF(AND(AB427="Best",U427=200),$AC$2*1.5%,IF(AND(AB427="Best",U427="",K427&lt;&gt;"Pro Syd"),$AC$2*0.5%,IF(AND(AB427="Best",U427=""),$AC$2*1%,IF(AND(AB427="Best",U427=100,Table1[[#This Row],[State]]="NSW"),$AC$2*0.4%,IF(AND(AB427="Best",U427=100),$AC$2*1%,IF(Table1[[#This Row],[Adj]]="Nat OK",$AC$2*0.5%,"xxx")))))))))))))))</f>
        <v>100</v>
      </c>
      <c r="AD427" s="133" t="str">
        <f t="shared" si="89"/>
        <v/>
      </c>
      <c r="AE427" s="133">
        <f t="shared" si="90"/>
        <v>-100</v>
      </c>
      <c r="AF427" s="133" t="str">
        <f>VLOOKUP(Table1[[#This Row],[Track]],$F$2672:$H$2715,2,FALSE)</f>
        <v>Vic</v>
      </c>
      <c r="AG427" s="133" t="str">
        <f>VLOOKUP(Table1[[#This Row],[Track]],$F$2672:$H$2715,3,FALSE)</f>
        <v>-</v>
      </c>
      <c r="AH427" s="133" t="str">
        <f>IF(Table1[[#This Row],[Date]]&lt;$AH$2,"",IF(Table1[[#This Row],[Date]]&lt;$AH$3,"Edge","Elite Combo"))</f>
        <v/>
      </c>
      <c r="AI427" s="218">
        <f>Table1[[#This Row],[Time]]</f>
        <v>0.63194444444444442</v>
      </c>
      <c r="AJ427" s="219" t="str">
        <f>Table1[[#This Row],[Track]]</f>
        <v>Flemington</v>
      </c>
      <c r="AK427" s="216">
        <f>Table1[[#This Row],[Race ]]</f>
        <v>5</v>
      </c>
      <c r="AL427" s="219">
        <f>Table1[[#This Row],[TAB]]</f>
        <v>6</v>
      </c>
      <c r="AM427" s="219" t="str">
        <f>Table1[[#This Row],[Selection]]</f>
        <v>Generation</v>
      </c>
      <c r="AN427" s="220" t="str">
        <f>Table1[[#This Row],[Sources]]</f>
        <v>Edge-12/Pro Mel-13</v>
      </c>
      <c r="AO427" s="219">
        <f>Table1[[#This Row],[Scale Bet]]</f>
        <v>100</v>
      </c>
    </row>
    <row r="428" spans="5:41" ht="16.5" customHeight="1" x14ac:dyDescent="0.25">
      <c r="E428" s="185">
        <v>45239</v>
      </c>
      <c r="F428" s="35">
        <v>0.63194444444444442</v>
      </c>
      <c r="G428" s="36" t="s">
        <v>466</v>
      </c>
      <c r="H428" s="36">
        <v>5</v>
      </c>
      <c r="I428" s="36">
        <v>6</v>
      </c>
      <c r="J428" s="36" t="s">
        <v>992</v>
      </c>
      <c r="K428" s="36" t="s">
        <v>18</v>
      </c>
      <c r="L428" s="165">
        <v>13</v>
      </c>
      <c r="M428" s="134" t="str">
        <f t="shared" si="78"/>
        <v/>
      </c>
      <c r="N428" s="36" t="str">
        <f t="shared" si="79"/>
        <v/>
      </c>
      <c r="O428" s="135" t="str">
        <f t="shared" si="80"/>
        <v/>
      </c>
      <c r="P428" s="186" t="str">
        <f t="shared" si="81"/>
        <v/>
      </c>
      <c r="Q428" s="187" t="str">
        <f t="shared" si="82"/>
        <v/>
      </c>
      <c r="R428" s="150"/>
      <c r="S428" s="187" t="str">
        <f t="shared" si="83"/>
        <v/>
      </c>
      <c r="T428" s="136" t="str">
        <f t="shared" si="84"/>
        <v>Generation</v>
      </c>
      <c r="U428" s="137" t="str">
        <f>IF(P428="","",IF(N428=1,"",IF(Q428="","",IF(Q428&lt;=100,100,IF(Table1[[#This Row],[Day]]="Wed",100,200)))))</f>
        <v/>
      </c>
      <c r="V428" s="137" t="str">
        <f t="shared" si="85"/>
        <v/>
      </c>
      <c r="W428" s="137" t="str">
        <f t="shared" si="86"/>
        <v/>
      </c>
      <c r="X428" s="133">
        <f>100</f>
        <v>100</v>
      </c>
      <c r="Y428" s="133" t="str">
        <f t="shared" si="87"/>
        <v/>
      </c>
      <c r="Z428" s="133">
        <f t="shared" si="88"/>
        <v>-100</v>
      </c>
      <c r="AA428" s="134" t="str">
        <f>TEXT(Table1[[#This Row],[Date]],"DDD")</f>
        <v>Thu</v>
      </c>
      <c r="AB428" s="133" t="str">
        <f>IF(OR(G428="Doomben",G428="Eagle Farm"),"Q",IF(AND(Q428&gt;1,Q428&lt;55,Table1[[#This Row],[Source]]="Nat"),"Nat OK",IF(AND(Table1[[#This Row],[Source]]&lt;&gt;"Nat",Q428&lt;55),"Poor &lt;55",IF(OR(G428="Randwick",G428="Flemington",G428="Caulfield",G428="Sandown Lake",G428="Sandown Hill"),"Best","ave"))))</f>
        <v>ave</v>
      </c>
      <c r="AC428" s="133" t="str">
        <f>IF(Q428="","",IF(AB428="Poor &lt;55",$AC$2*0.2%,IF(AND(AB428="Q",AA428&lt;&gt;"Wed"),$AC$2*0.4%,IF(AND(AB428="Q",AA428="Wed"),$AC$2*0.5%,IF(AND(AB428="Ave",U428=100),$AC$2*0.5%,IF(AND(AB428="ave",U428="",N428=1,AG428="Bush"),$AC$2*1%,IF(AND(AB428="ave",U428="",Q428&gt;100),$AC$2*1.3%,IF(AND(AB428="ave",U428=""),$AC$2*1.2%,IF(AND(AB428="Ave",U428=200),$AC$2*1%,IF(AND(AB428="Best",U428=200),$AC$2*1.5%,IF(AND(AB428="Best",U428="",K428&lt;&gt;"Pro Syd"),$AC$2*0.5%,IF(AND(AB428="Best",U428=""),$AC$2*1%,IF(AND(AB428="Best",U428=100,Table1[[#This Row],[State]]="NSW"),$AC$2*0.4%,IF(AND(AB428="Best",U428=100),$AC$2*1%,IF(Table1[[#This Row],[Adj]]="Nat OK",$AC$2*0.5%,"xxx")))))))))))))))</f>
        <v/>
      </c>
      <c r="AD428" s="133" t="str">
        <f t="shared" si="89"/>
        <v/>
      </c>
      <c r="AE428" s="133" t="str">
        <f t="shared" si="90"/>
        <v/>
      </c>
      <c r="AF428" s="133" t="str">
        <f>VLOOKUP(Table1[[#This Row],[Track]],$F$2672:$H$2715,2,FALSE)</f>
        <v>Vic</v>
      </c>
      <c r="AG428" s="133" t="str">
        <f>VLOOKUP(Table1[[#This Row],[Track]],$F$2672:$H$2715,3,FALSE)</f>
        <v>-</v>
      </c>
      <c r="AH428" s="133" t="str">
        <f>IF(Table1[[#This Row],[Date]]&lt;$AH$2,"",IF(Table1[[#This Row],[Date]]&lt;$AH$3,"Edge","Elite Combo"))</f>
        <v/>
      </c>
      <c r="AI428" s="218">
        <f>Table1[[#This Row],[Time]]</f>
        <v>0.63194444444444442</v>
      </c>
      <c r="AJ428" s="219" t="str">
        <f>Table1[[#This Row],[Track]]</f>
        <v>Flem-X</v>
      </c>
      <c r="AK428" s="216">
        <f>Table1[[#This Row],[Race ]]</f>
        <v>5</v>
      </c>
      <c r="AL428" s="219">
        <f>Table1[[#This Row],[TAB]]</f>
        <v>6</v>
      </c>
      <c r="AM428" s="219" t="str">
        <f>Table1[[#This Row],[Selection]]</f>
        <v>Generation</v>
      </c>
      <c r="AN428" s="220" t="str">
        <f>Table1[[#This Row],[Sources]]</f>
        <v/>
      </c>
      <c r="AO428" s="219" t="str">
        <f>Table1[[#This Row],[Scale Bet]]</f>
        <v/>
      </c>
    </row>
    <row r="429" spans="5:41" ht="16.5" customHeight="1" x14ac:dyDescent="0.25">
      <c r="E429" s="185">
        <v>45239</v>
      </c>
      <c r="F429" s="35">
        <v>0.74305555555555547</v>
      </c>
      <c r="G429" s="36" t="s">
        <v>157</v>
      </c>
      <c r="H429" s="36">
        <v>9</v>
      </c>
      <c r="I429" s="36">
        <v>4</v>
      </c>
      <c r="J429" s="36" t="s">
        <v>993</v>
      </c>
      <c r="K429" s="36" t="s">
        <v>40</v>
      </c>
      <c r="L429" s="165">
        <v>12</v>
      </c>
      <c r="M429" s="134">
        <f t="shared" si="78"/>
        <v>25</v>
      </c>
      <c r="N429" s="36">
        <f t="shared" si="79"/>
        <v>2</v>
      </c>
      <c r="O429" s="135" t="str">
        <f t="shared" si="80"/>
        <v>Edge-12/Pro Mel-13</v>
      </c>
      <c r="P429" s="186" t="str">
        <f t="shared" si="81"/>
        <v>OK</v>
      </c>
      <c r="Q429" s="187">
        <f t="shared" si="82"/>
        <v>100</v>
      </c>
      <c r="R429" s="150"/>
      <c r="S429" s="187" t="str">
        <f t="shared" si="83"/>
        <v/>
      </c>
      <c r="T429" s="136" t="str">
        <f t="shared" si="84"/>
        <v>Gregolimo</v>
      </c>
      <c r="U429" s="137">
        <f>IF(P429="","",IF(N429=1,"",IF(Q429="","",IF(Q429&lt;=100,100,IF(Table1[[#This Row],[Day]]="Wed",100,200)))))</f>
        <v>100</v>
      </c>
      <c r="V429" s="137" t="str">
        <f t="shared" si="85"/>
        <v/>
      </c>
      <c r="W429" s="137">
        <f t="shared" si="86"/>
        <v>-100</v>
      </c>
      <c r="X429" s="133">
        <f>100</f>
        <v>100</v>
      </c>
      <c r="Y429" s="133" t="str">
        <f t="shared" si="87"/>
        <v/>
      </c>
      <c r="Z429" s="133">
        <f t="shared" si="88"/>
        <v>-100</v>
      </c>
      <c r="AA429" s="134" t="str">
        <f>TEXT(Table1[[#This Row],[Date]],"DDD")</f>
        <v>Thu</v>
      </c>
      <c r="AB429" s="133" t="str">
        <f>IF(OR(G429="Doomben",G429="Eagle Farm"),"Q",IF(AND(Q429&gt;1,Q429&lt;55,Table1[[#This Row],[Source]]="Nat"),"Nat OK",IF(AND(Table1[[#This Row],[Source]]&lt;&gt;"Nat",Q429&lt;55),"Poor &lt;55",IF(OR(G429="Randwick",G429="Flemington",G429="Caulfield",G429="Sandown Lake",G429="Sandown Hill"),"Best","ave"))))</f>
        <v>Best</v>
      </c>
      <c r="AC429" s="133">
        <f>IF(Q429="","",IF(AB429="Poor &lt;55",$AC$2*0.2%,IF(AND(AB429="Q",AA429&lt;&gt;"Wed"),$AC$2*0.4%,IF(AND(AB429="Q",AA429="Wed"),$AC$2*0.5%,IF(AND(AB429="Ave",U429=100),$AC$2*0.5%,IF(AND(AB429="ave",U429="",N429=1,AG429="Bush"),$AC$2*1%,IF(AND(AB429="ave",U429="",Q429&gt;100),$AC$2*1.3%,IF(AND(AB429="ave",U429=""),$AC$2*1.2%,IF(AND(AB429="Ave",U429=200),$AC$2*1%,IF(AND(AB429="Best",U429=200),$AC$2*1.5%,IF(AND(AB429="Best",U429="",K429&lt;&gt;"Pro Syd"),$AC$2*0.5%,IF(AND(AB429="Best",U429=""),$AC$2*1%,IF(AND(AB429="Best",U429=100,Table1[[#This Row],[State]]="NSW"),$AC$2*0.4%,IF(AND(AB429="Best",U429=100),$AC$2*1%,IF(Table1[[#This Row],[Adj]]="Nat OK",$AC$2*0.5%,"xxx")))))))))))))))</f>
        <v>100</v>
      </c>
      <c r="AD429" s="133" t="str">
        <f t="shared" si="89"/>
        <v/>
      </c>
      <c r="AE429" s="133">
        <f t="shared" si="90"/>
        <v>-100</v>
      </c>
      <c r="AF429" s="133" t="str">
        <f>VLOOKUP(Table1[[#This Row],[Track]],$F$2672:$H$2715,2,FALSE)</f>
        <v>Vic</v>
      </c>
      <c r="AG429" s="133" t="str">
        <f>VLOOKUP(Table1[[#This Row],[Track]],$F$2672:$H$2715,3,FALSE)</f>
        <v>-</v>
      </c>
      <c r="AH429" s="133" t="str">
        <f>IF(Table1[[#This Row],[Date]]&lt;$AH$2,"",IF(Table1[[#This Row],[Date]]&lt;$AH$3,"Edge","Elite Combo"))</f>
        <v/>
      </c>
      <c r="AI429" s="218">
        <f>Table1[[#This Row],[Time]]</f>
        <v>0.74305555555555547</v>
      </c>
      <c r="AJ429" s="219" t="str">
        <f>Table1[[#This Row],[Track]]</f>
        <v>Flemington</v>
      </c>
      <c r="AK429" s="216">
        <f>Table1[[#This Row],[Race ]]</f>
        <v>9</v>
      </c>
      <c r="AL429" s="219">
        <f>Table1[[#This Row],[TAB]]</f>
        <v>4</v>
      </c>
      <c r="AM429" s="219" t="str">
        <f>Table1[[#This Row],[Selection]]</f>
        <v>Gregolimo</v>
      </c>
      <c r="AN429" s="220" t="str">
        <f>Table1[[#This Row],[Sources]]</f>
        <v>Edge-12/Pro Mel-13</v>
      </c>
      <c r="AO429" s="219">
        <f>Table1[[#This Row],[Scale Bet]]</f>
        <v>100</v>
      </c>
    </row>
    <row r="430" spans="5:41" ht="16.5" customHeight="1" x14ac:dyDescent="0.25">
      <c r="E430" s="185">
        <v>45239</v>
      </c>
      <c r="F430" s="35">
        <v>0.74305555555555547</v>
      </c>
      <c r="G430" s="36" t="s">
        <v>466</v>
      </c>
      <c r="H430" s="36">
        <v>9</v>
      </c>
      <c r="I430" s="36">
        <v>4</v>
      </c>
      <c r="J430" s="36" t="s">
        <v>993</v>
      </c>
      <c r="K430" s="36" t="s">
        <v>18</v>
      </c>
      <c r="L430" s="165">
        <v>13</v>
      </c>
      <c r="M430" s="134" t="str">
        <f t="shared" si="78"/>
        <v/>
      </c>
      <c r="N430" s="36" t="str">
        <f t="shared" si="79"/>
        <v/>
      </c>
      <c r="O430" s="135" t="str">
        <f t="shared" si="80"/>
        <v/>
      </c>
      <c r="P430" s="186" t="str">
        <f t="shared" si="81"/>
        <v/>
      </c>
      <c r="Q430" s="187" t="str">
        <f t="shared" si="82"/>
        <v/>
      </c>
      <c r="R430" s="150"/>
      <c r="S430" s="187" t="str">
        <f t="shared" si="83"/>
        <v/>
      </c>
      <c r="T430" s="136" t="str">
        <f t="shared" si="84"/>
        <v>Gregolimo</v>
      </c>
      <c r="U430" s="137" t="str">
        <f>IF(P430="","",IF(N430=1,"",IF(Q430="","",IF(Q430&lt;=100,100,IF(Table1[[#This Row],[Day]]="Wed",100,200)))))</f>
        <v/>
      </c>
      <c r="V430" s="137" t="str">
        <f t="shared" si="85"/>
        <v/>
      </c>
      <c r="W430" s="137" t="str">
        <f t="shared" si="86"/>
        <v/>
      </c>
      <c r="X430" s="133">
        <f>100</f>
        <v>100</v>
      </c>
      <c r="Y430" s="133" t="str">
        <f t="shared" si="87"/>
        <v/>
      </c>
      <c r="Z430" s="133">
        <f t="shared" si="88"/>
        <v>-100</v>
      </c>
      <c r="AA430" s="134" t="str">
        <f>TEXT(Table1[[#This Row],[Date]],"DDD")</f>
        <v>Thu</v>
      </c>
      <c r="AB430" s="133" t="str">
        <f>IF(OR(G430="Doomben",G430="Eagle Farm"),"Q",IF(AND(Q430&gt;1,Q430&lt;55,Table1[[#This Row],[Source]]="Nat"),"Nat OK",IF(AND(Table1[[#This Row],[Source]]&lt;&gt;"Nat",Q430&lt;55),"Poor &lt;55",IF(OR(G430="Randwick",G430="Flemington",G430="Caulfield",G430="Sandown Lake",G430="Sandown Hill"),"Best","ave"))))</f>
        <v>ave</v>
      </c>
      <c r="AC430" s="133" t="str">
        <f>IF(Q430="","",IF(AB430="Poor &lt;55",$AC$2*0.2%,IF(AND(AB430="Q",AA430&lt;&gt;"Wed"),$AC$2*0.4%,IF(AND(AB430="Q",AA430="Wed"),$AC$2*0.5%,IF(AND(AB430="Ave",U430=100),$AC$2*0.5%,IF(AND(AB430="ave",U430="",N430=1,AG430="Bush"),$AC$2*1%,IF(AND(AB430="ave",U430="",Q430&gt;100),$AC$2*1.3%,IF(AND(AB430="ave",U430=""),$AC$2*1.2%,IF(AND(AB430="Ave",U430=200),$AC$2*1%,IF(AND(AB430="Best",U430=200),$AC$2*1.5%,IF(AND(AB430="Best",U430="",K430&lt;&gt;"Pro Syd"),$AC$2*0.5%,IF(AND(AB430="Best",U430=""),$AC$2*1%,IF(AND(AB430="Best",U430=100,Table1[[#This Row],[State]]="NSW"),$AC$2*0.4%,IF(AND(AB430="Best",U430=100),$AC$2*1%,IF(Table1[[#This Row],[Adj]]="Nat OK",$AC$2*0.5%,"xxx")))))))))))))))</f>
        <v/>
      </c>
      <c r="AD430" s="133" t="str">
        <f t="shared" si="89"/>
        <v/>
      </c>
      <c r="AE430" s="133" t="str">
        <f t="shared" si="90"/>
        <v/>
      </c>
      <c r="AF430" s="133" t="str">
        <f>VLOOKUP(Table1[[#This Row],[Track]],$F$2672:$H$2715,2,FALSE)</f>
        <v>Vic</v>
      </c>
      <c r="AG430" s="133" t="str">
        <f>VLOOKUP(Table1[[#This Row],[Track]],$F$2672:$H$2715,3,FALSE)</f>
        <v>-</v>
      </c>
      <c r="AH430" s="133" t="str">
        <f>IF(Table1[[#This Row],[Date]]&lt;$AH$2,"",IF(Table1[[#This Row],[Date]]&lt;$AH$3,"Edge","Elite Combo"))</f>
        <v/>
      </c>
      <c r="AI430" s="218">
        <f>Table1[[#This Row],[Time]]</f>
        <v>0.74305555555555547</v>
      </c>
      <c r="AJ430" s="219" t="str">
        <f>Table1[[#This Row],[Track]]</f>
        <v>Flem-X</v>
      </c>
      <c r="AK430" s="216">
        <f>Table1[[#This Row],[Race ]]</f>
        <v>9</v>
      </c>
      <c r="AL430" s="219">
        <f>Table1[[#This Row],[TAB]]</f>
        <v>4</v>
      </c>
      <c r="AM430" s="219" t="str">
        <f>Table1[[#This Row],[Selection]]</f>
        <v>Gregolimo</v>
      </c>
      <c r="AN430" s="220" t="str">
        <f>Table1[[#This Row],[Sources]]</f>
        <v/>
      </c>
      <c r="AO430" s="219" t="str">
        <f>Table1[[#This Row],[Scale Bet]]</f>
        <v/>
      </c>
    </row>
    <row r="431" spans="5:41" ht="16.5" customHeight="1" x14ac:dyDescent="0.25">
      <c r="E431" s="185">
        <v>45241</v>
      </c>
      <c r="F431" s="35">
        <v>0.51736111111111105</v>
      </c>
      <c r="G431" s="36" t="s">
        <v>17</v>
      </c>
      <c r="H431" s="36">
        <v>1</v>
      </c>
      <c r="I431" s="36">
        <v>5</v>
      </c>
      <c r="J431" s="36" t="s">
        <v>1052</v>
      </c>
      <c r="K431" s="36" t="s">
        <v>60</v>
      </c>
      <c r="L431" s="165">
        <v>10</v>
      </c>
      <c r="M431" s="134">
        <f t="shared" si="78"/>
        <v>10</v>
      </c>
      <c r="N431" s="36">
        <f t="shared" si="79"/>
        <v>1</v>
      </c>
      <c r="O431" s="135" t="str">
        <f t="shared" si="80"/>
        <v>Pro Syd-10</v>
      </c>
      <c r="P431" s="186" t="str">
        <f t="shared" si="81"/>
        <v>OK</v>
      </c>
      <c r="Q431" s="187">
        <f t="shared" si="82"/>
        <v>40</v>
      </c>
      <c r="R431" s="150"/>
      <c r="S431" s="187" t="str">
        <f t="shared" si="83"/>
        <v/>
      </c>
      <c r="T431" s="136" t="str">
        <f t="shared" si="84"/>
        <v>Spitfire</v>
      </c>
      <c r="U431" s="137" t="str">
        <f>IF(P431="","",IF(N431=1,"",IF(Q431="","",IF(Q431&lt;=100,100,IF(Table1[[#This Row],[Day]]="Wed",100,200)))))</f>
        <v/>
      </c>
      <c r="V431" s="137" t="str">
        <f t="shared" si="85"/>
        <v/>
      </c>
      <c r="W431" s="137" t="str">
        <f t="shared" si="86"/>
        <v/>
      </c>
      <c r="X431" s="133">
        <f>100</f>
        <v>100</v>
      </c>
      <c r="Y431" s="133" t="str">
        <f t="shared" si="87"/>
        <v/>
      </c>
      <c r="Z431" s="133">
        <f t="shared" si="88"/>
        <v>-100</v>
      </c>
      <c r="AA431" s="134" t="str">
        <f>TEXT(Table1[[#This Row],[Date]],"DDD")</f>
        <v>Sat</v>
      </c>
      <c r="AB431" s="133" t="str">
        <f>IF(OR(G431="Doomben",G431="Eagle Farm"),"Q",IF(AND(Q431&gt;1,Q431&lt;55,Table1[[#This Row],[Source]]="Nat"),"Nat OK",IF(AND(Table1[[#This Row],[Source]]&lt;&gt;"Nat",Q431&lt;55),"Poor &lt;55",IF(OR(G431="Randwick",G431="Flemington",G431="Caulfield",G431="Sandown Lake",G431="Sandown Hill"),"Best","ave"))))</f>
        <v>Poor &lt;55</v>
      </c>
      <c r="AC431" s="133">
        <f>IF(Q431="","",IF(AB431="Poor &lt;55",$AC$2*0.2%,IF(AND(AB431="Q",AA431&lt;&gt;"Wed"),$AC$2*0.4%,IF(AND(AB431="Q",AA431="Wed"),$AC$2*0.5%,IF(AND(AB431="Ave",U431=100),$AC$2*0.5%,IF(AND(AB431="ave",U431="",N431=1,AG431="Bush"),$AC$2*1%,IF(AND(AB431="ave",U431="",Q431&gt;100),$AC$2*1.3%,IF(AND(AB431="ave",U431=""),$AC$2*1.2%,IF(AND(AB431="Ave",U431=200),$AC$2*1%,IF(AND(AB431="Best",U431=200),$AC$2*1.5%,IF(AND(AB431="Best",U431="",K431&lt;&gt;"Pro Syd"),$AC$2*0.5%,IF(AND(AB431="Best",U431=""),$AC$2*1%,IF(AND(AB431="Best",U431=100,Table1[[#This Row],[State]]="NSW"),$AC$2*0.4%,IF(AND(AB431="Best",U431=100),$AC$2*1%,IF(Table1[[#This Row],[Adj]]="Nat OK",$AC$2*0.5%,"xxx")))))))))))))))</f>
        <v>20</v>
      </c>
      <c r="AD431" s="133" t="str">
        <f t="shared" si="89"/>
        <v/>
      </c>
      <c r="AE431" s="133">
        <f t="shared" si="90"/>
        <v>-20</v>
      </c>
      <c r="AF431" s="133" t="str">
        <f>VLOOKUP(Table1[[#This Row],[Track]],$F$2672:$H$2715,2,FALSE)</f>
        <v>NSW</v>
      </c>
      <c r="AG431" s="133" t="str">
        <f>VLOOKUP(Table1[[#This Row],[Track]],$F$2672:$H$2715,3,FALSE)</f>
        <v>-</v>
      </c>
      <c r="AH431" s="133" t="str">
        <f>IF(Table1[[#This Row],[Date]]&lt;$AH$2,"",IF(Table1[[#This Row],[Date]]&lt;$AH$3,"Edge","Elite Combo"))</f>
        <v/>
      </c>
      <c r="AI431" s="218">
        <f>Table1[[#This Row],[Time]]</f>
        <v>0.51736111111111105</v>
      </c>
      <c r="AJ431" s="219" t="str">
        <f>Table1[[#This Row],[Track]]</f>
        <v>Rosehill</v>
      </c>
      <c r="AK431" s="216">
        <f>Table1[[#This Row],[Race ]]</f>
        <v>1</v>
      </c>
      <c r="AL431" s="219">
        <f>Table1[[#This Row],[TAB]]</f>
        <v>5</v>
      </c>
      <c r="AM431" s="219" t="str">
        <f>Table1[[#This Row],[Selection]]</f>
        <v>Spitfire</v>
      </c>
      <c r="AN431" s="220" t="str">
        <f>Table1[[#This Row],[Sources]]</f>
        <v>Pro Syd-10</v>
      </c>
      <c r="AO431" s="219">
        <f>Table1[[#This Row],[Scale Bet]]</f>
        <v>20</v>
      </c>
    </row>
    <row r="432" spans="5:41" ht="16.5" customHeight="1" x14ac:dyDescent="0.25">
      <c r="E432" s="185">
        <v>45241</v>
      </c>
      <c r="F432" s="35">
        <v>0.52777777777777779</v>
      </c>
      <c r="G432" s="36" t="s">
        <v>157</v>
      </c>
      <c r="H432" s="36">
        <v>1</v>
      </c>
      <c r="I432" s="36">
        <v>6</v>
      </c>
      <c r="J432" s="36" t="s">
        <v>994</v>
      </c>
      <c r="K432" s="36" t="s">
        <v>40</v>
      </c>
      <c r="L432" s="165">
        <v>12</v>
      </c>
      <c r="M432" s="134">
        <f t="shared" si="78"/>
        <v>25</v>
      </c>
      <c r="N432" s="36">
        <f t="shared" si="79"/>
        <v>2</v>
      </c>
      <c r="O432" s="135" t="str">
        <f t="shared" si="80"/>
        <v>Edge-12/Pro Mel-13</v>
      </c>
      <c r="P432" s="186" t="str">
        <f t="shared" si="81"/>
        <v>OK</v>
      </c>
      <c r="Q432" s="187">
        <f t="shared" si="82"/>
        <v>100</v>
      </c>
      <c r="R432" s="150"/>
      <c r="S432" s="187" t="str">
        <f t="shared" si="83"/>
        <v/>
      </c>
      <c r="T432" s="136" t="str">
        <f t="shared" si="84"/>
        <v>Von Hauke</v>
      </c>
      <c r="U432" s="137">
        <f>IF(P432="","",IF(N432=1,"",IF(Q432="","",IF(Q432&lt;=100,100,IF(Table1[[#This Row],[Day]]="Wed",100,200)))))</f>
        <v>100</v>
      </c>
      <c r="V432" s="137" t="str">
        <f t="shared" si="85"/>
        <v/>
      </c>
      <c r="W432" s="137">
        <f t="shared" si="86"/>
        <v>-100</v>
      </c>
      <c r="X432" s="133">
        <f>100</f>
        <v>100</v>
      </c>
      <c r="Y432" s="133" t="str">
        <f t="shared" si="87"/>
        <v/>
      </c>
      <c r="Z432" s="133">
        <f t="shared" si="88"/>
        <v>-100</v>
      </c>
      <c r="AA432" s="134" t="str">
        <f>TEXT(Table1[[#This Row],[Date]],"DDD")</f>
        <v>Sat</v>
      </c>
      <c r="AB432" s="133" t="str">
        <f>IF(OR(G432="Doomben",G432="Eagle Farm"),"Q",IF(AND(Q432&gt;1,Q432&lt;55,Table1[[#This Row],[Source]]="Nat"),"Nat OK",IF(AND(Table1[[#This Row],[Source]]&lt;&gt;"Nat",Q432&lt;55),"Poor &lt;55",IF(OR(G432="Randwick",G432="Flemington",G432="Caulfield",G432="Sandown Lake",G432="Sandown Hill"),"Best","ave"))))</f>
        <v>Best</v>
      </c>
      <c r="AC432" s="133">
        <f>IF(Q432="","",IF(AB432="Poor &lt;55",$AC$2*0.2%,IF(AND(AB432="Q",AA432&lt;&gt;"Wed"),$AC$2*0.4%,IF(AND(AB432="Q",AA432="Wed"),$AC$2*0.5%,IF(AND(AB432="Ave",U432=100),$AC$2*0.5%,IF(AND(AB432="ave",U432="",N432=1,AG432="Bush"),$AC$2*1%,IF(AND(AB432="ave",U432="",Q432&gt;100),$AC$2*1.3%,IF(AND(AB432="ave",U432=""),$AC$2*1.2%,IF(AND(AB432="Ave",U432=200),$AC$2*1%,IF(AND(AB432="Best",U432=200),$AC$2*1.5%,IF(AND(AB432="Best",U432="",K432&lt;&gt;"Pro Syd"),$AC$2*0.5%,IF(AND(AB432="Best",U432=""),$AC$2*1%,IF(AND(AB432="Best",U432=100,Table1[[#This Row],[State]]="NSW"),$AC$2*0.4%,IF(AND(AB432="Best",U432=100),$AC$2*1%,IF(Table1[[#This Row],[Adj]]="Nat OK",$AC$2*0.5%,"xxx")))))))))))))))</f>
        <v>100</v>
      </c>
      <c r="AD432" s="133" t="str">
        <f t="shared" si="89"/>
        <v/>
      </c>
      <c r="AE432" s="133">
        <f t="shared" si="90"/>
        <v>-100</v>
      </c>
      <c r="AF432" s="133" t="str">
        <f>VLOOKUP(Table1[[#This Row],[Track]],$F$2672:$H$2715,2,FALSE)</f>
        <v>Vic</v>
      </c>
      <c r="AG432" s="133" t="str">
        <f>VLOOKUP(Table1[[#This Row],[Track]],$F$2672:$H$2715,3,FALSE)</f>
        <v>-</v>
      </c>
      <c r="AH432" s="133" t="str">
        <f>IF(Table1[[#This Row],[Date]]&lt;$AH$2,"",IF(Table1[[#This Row],[Date]]&lt;$AH$3,"Edge","Elite Combo"))</f>
        <v/>
      </c>
      <c r="AI432" s="218">
        <f>Table1[[#This Row],[Time]]</f>
        <v>0.52777777777777779</v>
      </c>
      <c r="AJ432" s="219" t="str">
        <f>Table1[[#This Row],[Track]]</f>
        <v>Flemington</v>
      </c>
      <c r="AK432" s="216">
        <f>Table1[[#This Row],[Race ]]</f>
        <v>1</v>
      </c>
      <c r="AL432" s="219">
        <f>Table1[[#This Row],[TAB]]</f>
        <v>6</v>
      </c>
      <c r="AM432" s="219" t="str">
        <f>Table1[[#This Row],[Selection]]</f>
        <v>Von Hauke</v>
      </c>
      <c r="AN432" s="220" t="str">
        <f>Table1[[#This Row],[Sources]]</f>
        <v>Edge-12/Pro Mel-13</v>
      </c>
      <c r="AO432" s="219">
        <f>Table1[[#This Row],[Scale Bet]]</f>
        <v>100</v>
      </c>
    </row>
    <row r="433" spans="5:41" ht="16.5" customHeight="1" x14ac:dyDescent="0.25">
      <c r="E433" s="185">
        <v>45241</v>
      </c>
      <c r="F433" s="35">
        <v>0.52777777777777779</v>
      </c>
      <c r="G433" s="36" t="s">
        <v>466</v>
      </c>
      <c r="H433" s="36">
        <v>1</v>
      </c>
      <c r="I433" s="36">
        <v>6</v>
      </c>
      <c r="J433" s="36" t="s">
        <v>994</v>
      </c>
      <c r="K433" s="36" t="s">
        <v>18</v>
      </c>
      <c r="L433" s="165">
        <v>13</v>
      </c>
      <c r="M433" s="134" t="str">
        <f t="shared" si="78"/>
        <v/>
      </c>
      <c r="N433" s="36" t="str">
        <f t="shared" si="79"/>
        <v/>
      </c>
      <c r="O433" s="135" t="str">
        <f t="shared" si="80"/>
        <v/>
      </c>
      <c r="P433" s="186" t="str">
        <f t="shared" si="81"/>
        <v/>
      </c>
      <c r="Q433" s="187" t="str">
        <f t="shared" si="82"/>
        <v/>
      </c>
      <c r="R433" s="150"/>
      <c r="S433" s="187" t="str">
        <f t="shared" si="83"/>
        <v/>
      </c>
      <c r="T433" s="136" t="str">
        <f t="shared" si="84"/>
        <v>Von Hauke</v>
      </c>
      <c r="U433" s="137" t="str">
        <f>IF(P433="","",IF(N433=1,"",IF(Q433="","",IF(Q433&lt;=100,100,IF(Table1[[#This Row],[Day]]="Wed",100,200)))))</f>
        <v/>
      </c>
      <c r="V433" s="137" t="str">
        <f t="shared" si="85"/>
        <v/>
      </c>
      <c r="W433" s="137" t="str">
        <f t="shared" si="86"/>
        <v/>
      </c>
      <c r="X433" s="133">
        <f>100</f>
        <v>100</v>
      </c>
      <c r="Y433" s="133" t="str">
        <f t="shared" si="87"/>
        <v/>
      </c>
      <c r="Z433" s="133">
        <f t="shared" si="88"/>
        <v>-100</v>
      </c>
      <c r="AA433" s="134" t="str">
        <f>TEXT(Table1[[#This Row],[Date]],"DDD")</f>
        <v>Sat</v>
      </c>
      <c r="AB433" s="133" t="str">
        <f>IF(OR(G433="Doomben",G433="Eagle Farm"),"Q",IF(AND(Q433&gt;1,Q433&lt;55,Table1[[#This Row],[Source]]="Nat"),"Nat OK",IF(AND(Table1[[#This Row],[Source]]&lt;&gt;"Nat",Q433&lt;55),"Poor &lt;55",IF(OR(G433="Randwick",G433="Flemington",G433="Caulfield",G433="Sandown Lake",G433="Sandown Hill"),"Best","ave"))))</f>
        <v>ave</v>
      </c>
      <c r="AC433" s="133" t="str">
        <f>IF(Q433="","",IF(AB433="Poor &lt;55",$AC$2*0.2%,IF(AND(AB433="Q",AA433&lt;&gt;"Wed"),$AC$2*0.4%,IF(AND(AB433="Q",AA433="Wed"),$AC$2*0.5%,IF(AND(AB433="Ave",U433=100),$AC$2*0.5%,IF(AND(AB433="ave",U433="",N433=1,AG433="Bush"),$AC$2*1%,IF(AND(AB433="ave",U433="",Q433&gt;100),$AC$2*1.3%,IF(AND(AB433="ave",U433=""),$AC$2*1.2%,IF(AND(AB433="Ave",U433=200),$AC$2*1%,IF(AND(AB433="Best",U433=200),$AC$2*1.5%,IF(AND(AB433="Best",U433="",K433&lt;&gt;"Pro Syd"),$AC$2*0.5%,IF(AND(AB433="Best",U433=""),$AC$2*1%,IF(AND(AB433="Best",U433=100,Table1[[#This Row],[State]]="NSW"),$AC$2*0.4%,IF(AND(AB433="Best",U433=100),$AC$2*1%,IF(Table1[[#This Row],[Adj]]="Nat OK",$AC$2*0.5%,"xxx")))))))))))))))</f>
        <v/>
      </c>
      <c r="AD433" s="133" t="str">
        <f t="shared" si="89"/>
        <v/>
      </c>
      <c r="AE433" s="133" t="str">
        <f t="shared" si="90"/>
        <v/>
      </c>
      <c r="AF433" s="133" t="str">
        <f>VLOOKUP(Table1[[#This Row],[Track]],$F$2672:$H$2715,2,FALSE)</f>
        <v>Vic</v>
      </c>
      <c r="AG433" s="133" t="str">
        <f>VLOOKUP(Table1[[#This Row],[Track]],$F$2672:$H$2715,3,FALSE)</f>
        <v>-</v>
      </c>
      <c r="AH433" s="133" t="str">
        <f>IF(Table1[[#This Row],[Date]]&lt;$AH$2,"",IF(Table1[[#This Row],[Date]]&lt;$AH$3,"Edge","Elite Combo"))</f>
        <v/>
      </c>
      <c r="AI433" s="218">
        <f>Table1[[#This Row],[Time]]</f>
        <v>0.52777777777777779</v>
      </c>
      <c r="AJ433" s="219" t="str">
        <f>Table1[[#This Row],[Track]]</f>
        <v>Flem-X</v>
      </c>
      <c r="AK433" s="216">
        <f>Table1[[#This Row],[Race ]]</f>
        <v>1</v>
      </c>
      <c r="AL433" s="219">
        <f>Table1[[#This Row],[TAB]]</f>
        <v>6</v>
      </c>
      <c r="AM433" s="219" t="str">
        <f>Table1[[#This Row],[Selection]]</f>
        <v>Von Hauke</v>
      </c>
      <c r="AN433" s="220" t="str">
        <f>Table1[[#This Row],[Sources]]</f>
        <v/>
      </c>
      <c r="AO433" s="219" t="str">
        <f>Table1[[#This Row],[Scale Bet]]</f>
        <v/>
      </c>
    </row>
    <row r="434" spans="5:41" ht="16.5" customHeight="1" x14ac:dyDescent="0.25">
      <c r="E434" s="185">
        <v>45241</v>
      </c>
      <c r="F434" s="35">
        <v>0.54166666666666663</v>
      </c>
      <c r="G434" s="36" t="s">
        <v>17</v>
      </c>
      <c r="H434" s="36">
        <v>2</v>
      </c>
      <c r="I434" s="36">
        <v>1</v>
      </c>
      <c r="J434" s="36" t="s">
        <v>1053</v>
      </c>
      <c r="K434" s="36" t="s">
        <v>60</v>
      </c>
      <c r="L434" s="165">
        <v>10</v>
      </c>
      <c r="M434" s="134">
        <f t="shared" si="78"/>
        <v>10</v>
      </c>
      <c r="N434" s="36">
        <f t="shared" si="79"/>
        <v>1</v>
      </c>
      <c r="O434" s="135" t="str">
        <f t="shared" si="80"/>
        <v>Pro Syd-10</v>
      </c>
      <c r="P434" s="186" t="str">
        <f t="shared" si="81"/>
        <v>OK</v>
      </c>
      <c r="Q434" s="187">
        <f t="shared" si="82"/>
        <v>40</v>
      </c>
      <c r="R434" s="150"/>
      <c r="S434" s="187" t="str">
        <f t="shared" si="83"/>
        <v/>
      </c>
      <c r="T434" s="136" t="str">
        <f t="shared" si="84"/>
        <v>Caboche</v>
      </c>
      <c r="U434" s="137" t="str">
        <f>IF(P434="","",IF(N434=1,"",IF(Q434="","",IF(Q434&lt;=100,100,IF(Table1[[#This Row],[Day]]="Wed",100,200)))))</f>
        <v/>
      </c>
      <c r="V434" s="137" t="str">
        <f t="shared" si="85"/>
        <v/>
      </c>
      <c r="W434" s="137" t="str">
        <f t="shared" si="86"/>
        <v/>
      </c>
      <c r="X434" s="133">
        <f>100</f>
        <v>100</v>
      </c>
      <c r="Y434" s="133" t="str">
        <f t="shared" si="87"/>
        <v/>
      </c>
      <c r="Z434" s="133">
        <f t="shared" si="88"/>
        <v>-100</v>
      </c>
      <c r="AA434" s="134" t="str">
        <f>TEXT(Table1[[#This Row],[Date]],"DDD")</f>
        <v>Sat</v>
      </c>
      <c r="AB434" s="133" t="str">
        <f>IF(OR(G434="Doomben",G434="Eagle Farm"),"Q",IF(AND(Q434&gt;1,Q434&lt;55,Table1[[#This Row],[Source]]="Nat"),"Nat OK",IF(AND(Table1[[#This Row],[Source]]&lt;&gt;"Nat",Q434&lt;55),"Poor &lt;55",IF(OR(G434="Randwick",G434="Flemington",G434="Caulfield",G434="Sandown Lake",G434="Sandown Hill"),"Best","ave"))))</f>
        <v>Poor &lt;55</v>
      </c>
      <c r="AC434" s="133">
        <f>IF(Q434="","",IF(AB434="Poor &lt;55",$AC$2*0.2%,IF(AND(AB434="Q",AA434&lt;&gt;"Wed"),$AC$2*0.4%,IF(AND(AB434="Q",AA434="Wed"),$AC$2*0.5%,IF(AND(AB434="Ave",U434=100),$AC$2*0.5%,IF(AND(AB434="ave",U434="",N434=1,AG434="Bush"),$AC$2*1%,IF(AND(AB434="ave",U434="",Q434&gt;100),$AC$2*1.3%,IF(AND(AB434="ave",U434=""),$AC$2*1.2%,IF(AND(AB434="Ave",U434=200),$AC$2*1%,IF(AND(AB434="Best",U434=200),$AC$2*1.5%,IF(AND(AB434="Best",U434="",K434&lt;&gt;"Pro Syd"),$AC$2*0.5%,IF(AND(AB434="Best",U434=""),$AC$2*1%,IF(AND(AB434="Best",U434=100,Table1[[#This Row],[State]]="NSW"),$AC$2*0.4%,IF(AND(AB434="Best",U434=100),$AC$2*1%,IF(Table1[[#This Row],[Adj]]="Nat OK",$AC$2*0.5%,"xxx")))))))))))))))</f>
        <v>20</v>
      </c>
      <c r="AD434" s="133" t="str">
        <f t="shared" si="89"/>
        <v/>
      </c>
      <c r="AE434" s="133">
        <f t="shared" si="90"/>
        <v>-20</v>
      </c>
      <c r="AF434" s="133" t="str">
        <f>VLOOKUP(Table1[[#This Row],[Track]],$F$2672:$H$2715,2,FALSE)</f>
        <v>NSW</v>
      </c>
      <c r="AG434" s="133" t="str">
        <f>VLOOKUP(Table1[[#This Row],[Track]],$F$2672:$H$2715,3,FALSE)</f>
        <v>-</v>
      </c>
      <c r="AH434" s="133" t="str">
        <f>IF(Table1[[#This Row],[Date]]&lt;$AH$2,"",IF(Table1[[#This Row],[Date]]&lt;$AH$3,"Edge","Elite Combo"))</f>
        <v/>
      </c>
      <c r="AI434" s="218">
        <f>Table1[[#This Row],[Time]]</f>
        <v>0.54166666666666663</v>
      </c>
      <c r="AJ434" s="219" t="str">
        <f>Table1[[#This Row],[Track]]</f>
        <v>Rosehill</v>
      </c>
      <c r="AK434" s="216">
        <f>Table1[[#This Row],[Race ]]</f>
        <v>2</v>
      </c>
      <c r="AL434" s="219">
        <f>Table1[[#This Row],[TAB]]</f>
        <v>1</v>
      </c>
      <c r="AM434" s="219" t="str">
        <f>Table1[[#This Row],[Selection]]</f>
        <v>Caboche</v>
      </c>
      <c r="AN434" s="220" t="str">
        <f>Table1[[#This Row],[Sources]]</f>
        <v>Pro Syd-10</v>
      </c>
      <c r="AO434" s="219">
        <f>Table1[[#This Row],[Scale Bet]]</f>
        <v>20</v>
      </c>
    </row>
    <row r="435" spans="5:41" ht="16.5" customHeight="1" x14ac:dyDescent="0.25">
      <c r="E435" s="185">
        <v>45241</v>
      </c>
      <c r="F435" s="35">
        <v>0.54166666666666663</v>
      </c>
      <c r="G435" s="36" t="s">
        <v>17</v>
      </c>
      <c r="H435" s="36">
        <v>2</v>
      </c>
      <c r="I435" s="36">
        <v>6</v>
      </c>
      <c r="J435" s="36" t="s">
        <v>1023</v>
      </c>
      <c r="K435" s="36" t="s">
        <v>60</v>
      </c>
      <c r="L435" s="165">
        <v>15</v>
      </c>
      <c r="M435" s="134">
        <f t="shared" si="78"/>
        <v>15</v>
      </c>
      <c r="N435" s="36">
        <f t="shared" si="79"/>
        <v>1</v>
      </c>
      <c r="O435" s="135" t="str">
        <f t="shared" si="80"/>
        <v>Pro Syd-15</v>
      </c>
      <c r="P435" s="186" t="str">
        <f t="shared" si="81"/>
        <v>OK</v>
      </c>
      <c r="Q435" s="187">
        <f t="shared" si="82"/>
        <v>60</v>
      </c>
      <c r="R435" s="150">
        <v>3.4</v>
      </c>
      <c r="S435" s="187">
        <f t="shared" si="83"/>
        <v>204</v>
      </c>
      <c r="T435" s="136" t="str">
        <f t="shared" si="84"/>
        <v>Speycaster</v>
      </c>
      <c r="U435" s="137" t="str">
        <f>IF(P435="","",IF(N435=1,"",IF(Q435="","",IF(Q435&lt;=100,100,IF(Table1[[#This Row],[Day]]="Wed",100,200)))))</f>
        <v/>
      </c>
      <c r="V435" s="137" t="str">
        <f t="shared" si="85"/>
        <v/>
      </c>
      <c r="W435" s="137" t="str">
        <f t="shared" si="86"/>
        <v/>
      </c>
      <c r="X435" s="133">
        <f>100</f>
        <v>100</v>
      </c>
      <c r="Y435" s="133">
        <f t="shared" si="87"/>
        <v>340</v>
      </c>
      <c r="Z435" s="133">
        <f t="shared" si="88"/>
        <v>240</v>
      </c>
      <c r="AA435" s="134" t="str">
        <f>TEXT(Table1[[#This Row],[Date]],"DDD")</f>
        <v>Sat</v>
      </c>
      <c r="AB435" s="133" t="str">
        <f>IF(OR(G435="Doomben",G435="Eagle Farm"),"Q",IF(AND(Q435&gt;1,Q435&lt;55,Table1[[#This Row],[Source]]="Nat"),"Nat OK",IF(AND(Table1[[#This Row],[Source]]&lt;&gt;"Nat",Q435&lt;55),"Poor &lt;55",IF(OR(G435="Randwick",G435="Flemington",G435="Caulfield",G435="Sandown Lake",G435="Sandown Hill"),"Best","ave"))))</f>
        <v>ave</v>
      </c>
      <c r="AC435" s="133">
        <f>IF(Q435="","",IF(AB435="Poor &lt;55",$AC$2*0.2%,IF(AND(AB435="Q",AA435&lt;&gt;"Wed"),$AC$2*0.4%,IF(AND(AB435="Q",AA435="Wed"),$AC$2*0.5%,IF(AND(AB435="Ave",U435=100),$AC$2*0.5%,IF(AND(AB435="ave",U435="",N435=1,AG435="Bush"),$AC$2*1%,IF(AND(AB435="ave",U435="",Q435&gt;100),$AC$2*1.3%,IF(AND(AB435="ave",U435=""),$AC$2*1.2%,IF(AND(AB435="Ave",U435=200),$AC$2*1%,IF(AND(AB435="Best",U435=200),$AC$2*1.5%,IF(AND(AB435="Best",U435="",K435&lt;&gt;"Pro Syd"),$AC$2*0.5%,IF(AND(AB435="Best",U435=""),$AC$2*1%,IF(AND(AB435="Best",U435=100,Table1[[#This Row],[State]]="NSW"),$AC$2*0.4%,IF(AND(AB435="Best",U435=100),$AC$2*1%,IF(Table1[[#This Row],[Adj]]="Nat OK",$AC$2*0.5%,"xxx")))))))))))))))</f>
        <v>120</v>
      </c>
      <c r="AD435" s="133">
        <f t="shared" si="89"/>
        <v>408</v>
      </c>
      <c r="AE435" s="133">
        <f t="shared" si="90"/>
        <v>288</v>
      </c>
      <c r="AF435" s="133" t="str">
        <f>VLOOKUP(Table1[[#This Row],[Track]],$F$2672:$H$2715,2,FALSE)</f>
        <v>NSW</v>
      </c>
      <c r="AG435" s="133" t="str">
        <f>VLOOKUP(Table1[[#This Row],[Track]],$F$2672:$H$2715,3,FALSE)</f>
        <v>-</v>
      </c>
      <c r="AH435" s="133" t="str">
        <f>IF(Table1[[#This Row],[Date]]&lt;$AH$2,"",IF(Table1[[#This Row],[Date]]&lt;$AH$3,"Edge","Elite Combo"))</f>
        <v/>
      </c>
      <c r="AI435" s="218">
        <f>Table1[[#This Row],[Time]]</f>
        <v>0.54166666666666663</v>
      </c>
      <c r="AJ435" s="219" t="str">
        <f>Table1[[#This Row],[Track]]</f>
        <v>Rosehill</v>
      </c>
      <c r="AK435" s="216">
        <f>Table1[[#This Row],[Race ]]</f>
        <v>2</v>
      </c>
      <c r="AL435" s="219">
        <f>Table1[[#This Row],[TAB]]</f>
        <v>6</v>
      </c>
      <c r="AM435" s="219" t="str">
        <f>Table1[[#This Row],[Selection]]</f>
        <v>Speycaster</v>
      </c>
      <c r="AN435" s="220" t="str">
        <f>Table1[[#This Row],[Sources]]</f>
        <v>Pro Syd-15</v>
      </c>
      <c r="AO435" s="219">
        <f>Table1[[#This Row],[Scale Bet]]</f>
        <v>120</v>
      </c>
    </row>
    <row r="436" spans="5:41" ht="16.5" customHeight="1" x14ac:dyDescent="0.25">
      <c r="E436" s="185">
        <v>45241</v>
      </c>
      <c r="F436" s="35">
        <v>0.55208333333333337</v>
      </c>
      <c r="G436" s="36" t="s">
        <v>157</v>
      </c>
      <c r="H436" s="36">
        <v>2</v>
      </c>
      <c r="I436" s="36">
        <v>4</v>
      </c>
      <c r="J436" s="36" t="s">
        <v>732</v>
      </c>
      <c r="K436" s="36" t="s">
        <v>40</v>
      </c>
      <c r="L436" s="165">
        <v>10</v>
      </c>
      <c r="M436" s="134">
        <f t="shared" si="78"/>
        <v>23</v>
      </c>
      <c r="N436" s="36">
        <f t="shared" si="79"/>
        <v>2</v>
      </c>
      <c r="O436" s="135" t="str">
        <f t="shared" si="80"/>
        <v>Edge-10/Pro Mel-13</v>
      </c>
      <c r="P436" s="186" t="str">
        <f t="shared" si="81"/>
        <v>OK</v>
      </c>
      <c r="Q436" s="187">
        <f t="shared" si="82"/>
        <v>92</v>
      </c>
      <c r="R436" s="150">
        <v>6.5</v>
      </c>
      <c r="S436" s="187">
        <f t="shared" si="83"/>
        <v>598</v>
      </c>
      <c r="T436" s="136" t="str">
        <f t="shared" si="84"/>
        <v>General Beau</v>
      </c>
      <c r="U436" s="137">
        <f>IF(P436="","",IF(N436=1,"",IF(Q436="","",IF(Q436&lt;=100,100,IF(Table1[[#This Row],[Day]]="Wed",100,200)))))</f>
        <v>100</v>
      </c>
      <c r="V436" s="137">
        <f t="shared" si="85"/>
        <v>650</v>
      </c>
      <c r="W436" s="137">
        <f t="shared" si="86"/>
        <v>550</v>
      </c>
      <c r="X436" s="133">
        <f>100</f>
        <v>100</v>
      </c>
      <c r="Y436" s="133">
        <f t="shared" si="87"/>
        <v>650</v>
      </c>
      <c r="Z436" s="133">
        <f t="shared" si="88"/>
        <v>550</v>
      </c>
      <c r="AA436" s="134" t="str">
        <f>TEXT(Table1[[#This Row],[Date]],"DDD")</f>
        <v>Sat</v>
      </c>
      <c r="AB436" s="133" t="str">
        <f>IF(OR(G436="Doomben",G436="Eagle Farm"),"Q",IF(AND(Q436&gt;1,Q436&lt;55,Table1[[#This Row],[Source]]="Nat"),"Nat OK",IF(AND(Table1[[#This Row],[Source]]&lt;&gt;"Nat",Q436&lt;55),"Poor &lt;55",IF(OR(G436="Randwick",G436="Flemington",G436="Caulfield",G436="Sandown Lake",G436="Sandown Hill"),"Best","ave"))))</f>
        <v>Best</v>
      </c>
      <c r="AC436" s="133">
        <f>IF(Q436="","",IF(AB436="Poor &lt;55",$AC$2*0.2%,IF(AND(AB436="Q",AA436&lt;&gt;"Wed"),$AC$2*0.4%,IF(AND(AB436="Q",AA436="Wed"),$AC$2*0.5%,IF(AND(AB436="Ave",U436=100),$AC$2*0.5%,IF(AND(AB436="ave",U436="",N436=1,AG436="Bush"),$AC$2*1%,IF(AND(AB436="ave",U436="",Q436&gt;100),$AC$2*1.3%,IF(AND(AB436="ave",U436=""),$AC$2*1.2%,IF(AND(AB436="Ave",U436=200),$AC$2*1%,IF(AND(AB436="Best",U436=200),$AC$2*1.5%,IF(AND(AB436="Best",U436="",K436&lt;&gt;"Pro Syd"),$AC$2*0.5%,IF(AND(AB436="Best",U436=""),$AC$2*1%,IF(AND(AB436="Best",U436=100,Table1[[#This Row],[State]]="NSW"),$AC$2*0.4%,IF(AND(AB436="Best",U436=100),$AC$2*1%,IF(Table1[[#This Row],[Adj]]="Nat OK",$AC$2*0.5%,"xxx")))))))))))))))</f>
        <v>100</v>
      </c>
      <c r="AD436" s="133">
        <f t="shared" si="89"/>
        <v>650</v>
      </c>
      <c r="AE436" s="133">
        <f t="shared" si="90"/>
        <v>550</v>
      </c>
      <c r="AF436" s="133" t="str">
        <f>VLOOKUP(Table1[[#This Row],[Track]],$F$2672:$H$2715,2,FALSE)</f>
        <v>Vic</v>
      </c>
      <c r="AG436" s="133" t="str">
        <f>VLOOKUP(Table1[[#This Row],[Track]],$F$2672:$H$2715,3,FALSE)</f>
        <v>-</v>
      </c>
      <c r="AH436" s="133" t="str">
        <f>IF(Table1[[#This Row],[Date]]&lt;$AH$2,"",IF(Table1[[#This Row],[Date]]&lt;$AH$3,"Edge","Elite Combo"))</f>
        <v/>
      </c>
      <c r="AI436" s="218">
        <f>Table1[[#This Row],[Time]]</f>
        <v>0.55208333333333337</v>
      </c>
      <c r="AJ436" s="219" t="str">
        <f>Table1[[#This Row],[Track]]</f>
        <v>Flemington</v>
      </c>
      <c r="AK436" s="216">
        <f>Table1[[#This Row],[Race ]]</f>
        <v>2</v>
      </c>
      <c r="AL436" s="219">
        <f>Table1[[#This Row],[TAB]]</f>
        <v>4</v>
      </c>
      <c r="AM436" s="219" t="str">
        <f>Table1[[#This Row],[Selection]]</f>
        <v>General Beau</v>
      </c>
      <c r="AN436" s="220" t="str">
        <f>Table1[[#This Row],[Sources]]</f>
        <v>Edge-10/Pro Mel-13</v>
      </c>
      <c r="AO436" s="219">
        <f>Table1[[#This Row],[Scale Bet]]</f>
        <v>100</v>
      </c>
    </row>
    <row r="437" spans="5:41" ht="16.5" customHeight="1" x14ac:dyDescent="0.25">
      <c r="E437" s="185">
        <v>45241</v>
      </c>
      <c r="F437" s="35">
        <v>0.55208333333333337</v>
      </c>
      <c r="G437" s="36" t="s">
        <v>466</v>
      </c>
      <c r="H437" s="36">
        <v>2</v>
      </c>
      <c r="I437" s="36">
        <v>4</v>
      </c>
      <c r="J437" s="36" t="s">
        <v>732</v>
      </c>
      <c r="K437" s="36" t="s">
        <v>18</v>
      </c>
      <c r="L437" s="165">
        <v>13</v>
      </c>
      <c r="M437" s="134" t="str">
        <f t="shared" si="78"/>
        <v/>
      </c>
      <c r="N437" s="36" t="str">
        <f t="shared" si="79"/>
        <v/>
      </c>
      <c r="O437" s="135" t="str">
        <f t="shared" si="80"/>
        <v/>
      </c>
      <c r="P437" s="186" t="str">
        <f t="shared" si="81"/>
        <v/>
      </c>
      <c r="Q437" s="187" t="str">
        <f t="shared" si="82"/>
        <v/>
      </c>
      <c r="R437" s="150">
        <v>6.5</v>
      </c>
      <c r="S437" s="187" t="str">
        <f t="shared" si="83"/>
        <v/>
      </c>
      <c r="T437" s="136" t="str">
        <f t="shared" si="84"/>
        <v>General Beau</v>
      </c>
      <c r="U437" s="137" t="str">
        <f>IF(P437="","",IF(N437=1,"",IF(Q437="","",IF(Q437&lt;=100,100,IF(Table1[[#This Row],[Day]]="Wed",100,200)))))</f>
        <v/>
      </c>
      <c r="V437" s="137" t="str">
        <f t="shared" si="85"/>
        <v/>
      </c>
      <c r="W437" s="137" t="str">
        <f t="shared" si="86"/>
        <v/>
      </c>
      <c r="X437" s="133">
        <f>100</f>
        <v>100</v>
      </c>
      <c r="Y437" s="133">
        <f t="shared" si="87"/>
        <v>650</v>
      </c>
      <c r="Z437" s="133">
        <f t="shared" si="88"/>
        <v>550</v>
      </c>
      <c r="AA437" s="134" t="str">
        <f>TEXT(Table1[[#This Row],[Date]],"DDD")</f>
        <v>Sat</v>
      </c>
      <c r="AB437" s="133" t="str">
        <f>IF(OR(G437="Doomben",G437="Eagle Farm"),"Q",IF(AND(Q437&gt;1,Q437&lt;55,Table1[[#This Row],[Source]]="Nat"),"Nat OK",IF(AND(Table1[[#This Row],[Source]]&lt;&gt;"Nat",Q437&lt;55),"Poor &lt;55",IF(OR(G437="Randwick",G437="Flemington",G437="Caulfield",G437="Sandown Lake",G437="Sandown Hill"),"Best","ave"))))</f>
        <v>ave</v>
      </c>
      <c r="AC437" s="133" t="str">
        <f>IF(Q437="","",IF(AB437="Poor &lt;55",$AC$2*0.2%,IF(AND(AB437="Q",AA437&lt;&gt;"Wed"),$AC$2*0.4%,IF(AND(AB437="Q",AA437="Wed"),$AC$2*0.5%,IF(AND(AB437="Ave",U437=100),$AC$2*0.5%,IF(AND(AB437="ave",U437="",N437=1,AG437="Bush"),$AC$2*1%,IF(AND(AB437="ave",U437="",Q437&gt;100),$AC$2*1.3%,IF(AND(AB437="ave",U437=""),$AC$2*1.2%,IF(AND(AB437="Ave",U437=200),$AC$2*1%,IF(AND(AB437="Best",U437=200),$AC$2*1.5%,IF(AND(AB437="Best",U437="",K437&lt;&gt;"Pro Syd"),$AC$2*0.5%,IF(AND(AB437="Best",U437=""),$AC$2*1%,IF(AND(AB437="Best",U437=100,Table1[[#This Row],[State]]="NSW"),$AC$2*0.4%,IF(AND(AB437="Best",U437=100),$AC$2*1%,IF(Table1[[#This Row],[Adj]]="Nat OK",$AC$2*0.5%,"xxx")))))))))))))))</f>
        <v/>
      </c>
      <c r="AD437" s="133" t="str">
        <f t="shared" si="89"/>
        <v/>
      </c>
      <c r="AE437" s="133" t="str">
        <f t="shared" si="90"/>
        <v/>
      </c>
      <c r="AF437" s="133" t="str">
        <f>VLOOKUP(Table1[[#This Row],[Track]],$F$2672:$H$2715,2,FALSE)</f>
        <v>Vic</v>
      </c>
      <c r="AG437" s="133" t="str">
        <f>VLOOKUP(Table1[[#This Row],[Track]],$F$2672:$H$2715,3,FALSE)</f>
        <v>-</v>
      </c>
      <c r="AH437" s="133" t="str">
        <f>IF(Table1[[#This Row],[Date]]&lt;$AH$2,"",IF(Table1[[#This Row],[Date]]&lt;$AH$3,"Edge","Elite Combo"))</f>
        <v/>
      </c>
      <c r="AI437" s="218">
        <f>Table1[[#This Row],[Time]]</f>
        <v>0.55208333333333337</v>
      </c>
      <c r="AJ437" s="219" t="str">
        <f>Table1[[#This Row],[Track]]</f>
        <v>Flem-X</v>
      </c>
      <c r="AK437" s="216">
        <f>Table1[[#This Row],[Race ]]</f>
        <v>2</v>
      </c>
      <c r="AL437" s="219">
        <f>Table1[[#This Row],[TAB]]</f>
        <v>4</v>
      </c>
      <c r="AM437" s="219" t="str">
        <f>Table1[[#This Row],[Selection]]</f>
        <v>General Beau</v>
      </c>
      <c r="AN437" s="220" t="str">
        <f>Table1[[#This Row],[Sources]]</f>
        <v/>
      </c>
      <c r="AO437" s="219" t="str">
        <f>Table1[[#This Row],[Scale Bet]]</f>
        <v/>
      </c>
    </row>
    <row r="438" spans="5:41" ht="16.5" customHeight="1" x14ac:dyDescent="0.25">
      <c r="E438" s="185">
        <v>45241</v>
      </c>
      <c r="F438" s="35">
        <v>0.55208333333333337</v>
      </c>
      <c r="G438" s="36" t="s">
        <v>157</v>
      </c>
      <c r="H438" s="36">
        <v>2</v>
      </c>
      <c r="I438" s="36">
        <v>2</v>
      </c>
      <c r="J438" s="36" t="s">
        <v>292</v>
      </c>
      <c r="K438" s="36" t="s">
        <v>40</v>
      </c>
      <c r="L438" s="165">
        <v>10</v>
      </c>
      <c r="M438" s="134">
        <f t="shared" si="78"/>
        <v>10</v>
      </c>
      <c r="N438" s="36">
        <f t="shared" si="79"/>
        <v>1</v>
      </c>
      <c r="O438" s="135" t="str">
        <f t="shared" si="80"/>
        <v>Edge-10</v>
      </c>
      <c r="P438" s="186" t="str">
        <f t="shared" si="81"/>
        <v>OK</v>
      </c>
      <c r="Q438" s="187">
        <f t="shared" si="82"/>
        <v>40</v>
      </c>
      <c r="R438" s="150"/>
      <c r="S438" s="187" t="str">
        <f t="shared" si="83"/>
        <v/>
      </c>
      <c r="T438" s="136" t="str">
        <f t="shared" si="84"/>
        <v>Itsourtime</v>
      </c>
      <c r="U438" s="137" t="str">
        <f>IF(P438="","",IF(N438=1,"",IF(Q438="","",IF(Q438&lt;=100,100,IF(Table1[[#This Row],[Day]]="Wed",100,200)))))</f>
        <v/>
      </c>
      <c r="V438" s="137" t="str">
        <f t="shared" si="85"/>
        <v/>
      </c>
      <c r="W438" s="137" t="str">
        <f t="shared" si="86"/>
        <v/>
      </c>
      <c r="X438" s="133">
        <f>100</f>
        <v>100</v>
      </c>
      <c r="Y438" s="133" t="str">
        <f t="shared" si="87"/>
        <v/>
      </c>
      <c r="Z438" s="133">
        <f t="shared" si="88"/>
        <v>-100</v>
      </c>
      <c r="AA438" s="134" t="str">
        <f>TEXT(Table1[[#This Row],[Date]],"DDD")</f>
        <v>Sat</v>
      </c>
      <c r="AB438" s="133" t="str">
        <f>IF(OR(G438="Doomben",G438="Eagle Farm"),"Q",IF(AND(Q438&gt;1,Q438&lt;55,Table1[[#This Row],[Source]]="Nat"),"Nat OK",IF(AND(Table1[[#This Row],[Source]]&lt;&gt;"Nat",Q438&lt;55),"Poor &lt;55",IF(OR(G438="Randwick",G438="Flemington",G438="Caulfield",G438="Sandown Lake",G438="Sandown Hill"),"Best","ave"))))</f>
        <v>Poor &lt;55</v>
      </c>
      <c r="AC438" s="133">
        <f>IF(Q438="","",IF(AB438="Poor &lt;55",$AC$2*0.2%,IF(AND(AB438="Q",AA438&lt;&gt;"Wed"),$AC$2*0.4%,IF(AND(AB438="Q",AA438="Wed"),$AC$2*0.5%,IF(AND(AB438="Ave",U438=100),$AC$2*0.5%,IF(AND(AB438="ave",U438="",N438=1,AG438="Bush"),$AC$2*1%,IF(AND(AB438="ave",U438="",Q438&gt;100),$AC$2*1.3%,IF(AND(AB438="ave",U438=""),$AC$2*1.2%,IF(AND(AB438="Ave",U438=200),$AC$2*1%,IF(AND(AB438="Best",U438=200),$AC$2*1.5%,IF(AND(AB438="Best",U438="",K438&lt;&gt;"Pro Syd"),$AC$2*0.5%,IF(AND(AB438="Best",U438=""),$AC$2*1%,IF(AND(AB438="Best",U438=100,Table1[[#This Row],[State]]="NSW"),$AC$2*0.4%,IF(AND(AB438="Best",U438=100),$AC$2*1%,IF(Table1[[#This Row],[Adj]]="Nat OK",$AC$2*0.5%,"xxx")))))))))))))))</f>
        <v>20</v>
      </c>
      <c r="AD438" s="133" t="str">
        <f t="shared" si="89"/>
        <v/>
      </c>
      <c r="AE438" s="133">
        <f t="shared" si="90"/>
        <v>-20</v>
      </c>
      <c r="AF438" s="133" t="str">
        <f>VLOOKUP(Table1[[#This Row],[Track]],$F$2672:$H$2715,2,FALSE)</f>
        <v>Vic</v>
      </c>
      <c r="AG438" s="133" t="str">
        <f>VLOOKUP(Table1[[#This Row],[Track]],$F$2672:$H$2715,3,FALSE)</f>
        <v>-</v>
      </c>
      <c r="AH438" s="133" t="str">
        <f>IF(Table1[[#This Row],[Date]]&lt;$AH$2,"",IF(Table1[[#This Row],[Date]]&lt;$AH$3,"Edge","Elite Combo"))</f>
        <v/>
      </c>
      <c r="AI438" s="218">
        <f>Table1[[#This Row],[Time]]</f>
        <v>0.55208333333333337</v>
      </c>
      <c r="AJ438" s="219" t="str">
        <f>Table1[[#This Row],[Track]]</f>
        <v>Flemington</v>
      </c>
      <c r="AK438" s="216">
        <f>Table1[[#This Row],[Race ]]</f>
        <v>2</v>
      </c>
      <c r="AL438" s="219">
        <f>Table1[[#This Row],[TAB]]</f>
        <v>2</v>
      </c>
      <c r="AM438" s="219" t="str">
        <f>Table1[[#This Row],[Selection]]</f>
        <v>Itsourtime</v>
      </c>
      <c r="AN438" s="220" t="str">
        <f>Table1[[#This Row],[Sources]]</f>
        <v>Edge-10</v>
      </c>
      <c r="AO438" s="219">
        <f>Table1[[#This Row],[Scale Bet]]</f>
        <v>20</v>
      </c>
    </row>
    <row r="439" spans="5:41" ht="16.5" customHeight="1" x14ac:dyDescent="0.25">
      <c r="E439" s="185">
        <v>45241</v>
      </c>
      <c r="F439" s="35">
        <v>0.55208333333333337</v>
      </c>
      <c r="G439" s="36" t="s">
        <v>466</v>
      </c>
      <c r="H439" s="36">
        <v>2</v>
      </c>
      <c r="I439" s="36">
        <v>2</v>
      </c>
      <c r="J439" s="36" t="s">
        <v>293</v>
      </c>
      <c r="K439" s="36" t="s">
        <v>18</v>
      </c>
      <c r="L439" s="165">
        <v>10</v>
      </c>
      <c r="M439" s="134">
        <f t="shared" si="78"/>
        <v>10</v>
      </c>
      <c r="N439" s="36">
        <f t="shared" si="79"/>
        <v>1</v>
      </c>
      <c r="O439" s="135" t="str">
        <f t="shared" si="80"/>
        <v>Pro Mel-10</v>
      </c>
      <c r="P439" s="186" t="str">
        <f t="shared" si="81"/>
        <v/>
      </c>
      <c r="Q439" s="187">
        <f t="shared" si="82"/>
        <v>40</v>
      </c>
      <c r="R439" s="150"/>
      <c r="S439" s="187" t="str">
        <f t="shared" si="83"/>
        <v/>
      </c>
      <c r="T439" s="136" t="str">
        <f t="shared" si="84"/>
        <v>It'Sourtime</v>
      </c>
      <c r="U439" s="137" t="str">
        <f>IF(P439="","",IF(N439=1,"",IF(Q439="","",IF(Q439&lt;=100,100,IF(Table1[[#This Row],[Day]]="Wed",100,200)))))</f>
        <v/>
      </c>
      <c r="V439" s="137" t="str">
        <f t="shared" si="85"/>
        <v/>
      </c>
      <c r="W439" s="137" t="str">
        <f t="shared" si="86"/>
        <v/>
      </c>
      <c r="X439" s="133">
        <f>100</f>
        <v>100</v>
      </c>
      <c r="Y439" s="133" t="str">
        <f t="shared" si="87"/>
        <v/>
      </c>
      <c r="Z439" s="133">
        <f t="shared" si="88"/>
        <v>-100</v>
      </c>
      <c r="AA439" s="134" t="str">
        <f>TEXT(Table1[[#This Row],[Date]],"DDD")</f>
        <v>Sat</v>
      </c>
      <c r="AB439" s="133" t="str">
        <f>IF(OR(G439="Doomben",G439="Eagle Farm"),"Q",IF(AND(Q439&gt;1,Q439&lt;55,Table1[[#This Row],[Source]]="Nat"),"Nat OK",IF(AND(Table1[[#This Row],[Source]]&lt;&gt;"Nat",Q439&lt;55),"Poor &lt;55",IF(OR(G439="Randwick",G439="Flemington",G439="Caulfield",G439="Sandown Lake",G439="Sandown Hill"),"Best","ave"))))</f>
        <v>Poor &lt;55</v>
      </c>
      <c r="AC439" s="133">
        <f>IF(Q439="","",IF(AB439="Poor &lt;55",$AC$2*0.2%,IF(AND(AB439="Q",AA439&lt;&gt;"Wed"),$AC$2*0.4%,IF(AND(AB439="Q",AA439="Wed"),$AC$2*0.5%,IF(AND(AB439="Ave",U439=100),$AC$2*0.5%,IF(AND(AB439="ave",U439="",N439=1,AG439="Bush"),$AC$2*1%,IF(AND(AB439="ave",U439="",Q439&gt;100),$AC$2*1.3%,IF(AND(AB439="ave",U439=""),$AC$2*1.2%,IF(AND(AB439="Ave",U439=200),$AC$2*1%,IF(AND(AB439="Best",U439=200),$AC$2*1.5%,IF(AND(AB439="Best",U439="",K439&lt;&gt;"Pro Syd"),$AC$2*0.5%,IF(AND(AB439="Best",U439=""),$AC$2*1%,IF(AND(AB439="Best",U439=100,Table1[[#This Row],[State]]="NSW"),$AC$2*0.4%,IF(AND(AB439="Best",U439=100),$AC$2*1%,IF(Table1[[#This Row],[Adj]]="Nat OK",$AC$2*0.5%,"xxx")))))))))))))))</f>
        <v>20</v>
      </c>
      <c r="AD439" s="133" t="str">
        <f t="shared" si="89"/>
        <v/>
      </c>
      <c r="AE439" s="133">
        <f t="shared" si="90"/>
        <v>-20</v>
      </c>
      <c r="AF439" s="133" t="str">
        <f>VLOOKUP(Table1[[#This Row],[Track]],$F$2672:$H$2715,2,FALSE)</f>
        <v>Vic</v>
      </c>
      <c r="AG439" s="133" t="str">
        <f>VLOOKUP(Table1[[#This Row],[Track]],$F$2672:$H$2715,3,FALSE)</f>
        <v>-</v>
      </c>
      <c r="AH439" s="133" t="str">
        <f>IF(Table1[[#This Row],[Date]]&lt;$AH$2,"",IF(Table1[[#This Row],[Date]]&lt;$AH$3,"Edge","Elite Combo"))</f>
        <v/>
      </c>
      <c r="AI439" s="218">
        <f>Table1[[#This Row],[Time]]</f>
        <v>0.55208333333333337</v>
      </c>
      <c r="AJ439" s="219" t="str">
        <f>Table1[[#This Row],[Track]]</f>
        <v>Flem-X</v>
      </c>
      <c r="AK439" s="216">
        <f>Table1[[#This Row],[Race ]]</f>
        <v>2</v>
      </c>
      <c r="AL439" s="219">
        <f>Table1[[#This Row],[TAB]]</f>
        <v>2</v>
      </c>
      <c r="AM439" s="219" t="str">
        <f>Table1[[#This Row],[Selection]]</f>
        <v>It'Sourtime</v>
      </c>
      <c r="AN439" s="220" t="str">
        <f>Table1[[#This Row],[Sources]]</f>
        <v>Pro Mel-10</v>
      </c>
      <c r="AO439" s="219">
        <f>Table1[[#This Row],[Scale Bet]]</f>
        <v>20</v>
      </c>
    </row>
    <row r="440" spans="5:41" ht="16.5" customHeight="1" x14ac:dyDescent="0.25">
      <c r="E440" s="185">
        <v>45241</v>
      </c>
      <c r="F440" s="35">
        <v>0.56597222222222221</v>
      </c>
      <c r="G440" s="36" t="s">
        <v>17</v>
      </c>
      <c r="H440" s="36">
        <v>3</v>
      </c>
      <c r="I440" s="36">
        <v>1</v>
      </c>
      <c r="J440" s="36" t="s">
        <v>651</v>
      </c>
      <c r="K440" s="36" t="s">
        <v>1</v>
      </c>
      <c r="L440" s="165">
        <v>11.000000000000002</v>
      </c>
      <c r="M440" s="134">
        <f t="shared" si="78"/>
        <v>11.000000000000002</v>
      </c>
      <c r="N440" s="36">
        <f t="shared" si="79"/>
        <v>1</v>
      </c>
      <c r="O440" s="135" t="str">
        <f t="shared" si="80"/>
        <v>E4-11</v>
      </c>
      <c r="P440" s="186" t="str">
        <f t="shared" si="81"/>
        <v>OK</v>
      </c>
      <c r="Q440" s="187">
        <f t="shared" si="82"/>
        <v>44.000000000000007</v>
      </c>
      <c r="R440" s="150"/>
      <c r="S440" s="187" t="str">
        <f t="shared" si="83"/>
        <v/>
      </c>
      <c r="T440" s="136" t="str">
        <f t="shared" si="84"/>
        <v>Miss Hellfire</v>
      </c>
      <c r="U440" s="137" t="str">
        <f>IF(P440="","",IF(N440=1,"",IF(Q440="","",IF(Q440&lt;=100,100,IF(Table1[[#This Row],[Day]]="Wed",100,200)))))</f>
        <v/>
      </c>
      <c r="V440" s="137" t="str">
        <f t="shared" si="85"/>
        <v/>
      </c>
      <c r="W440" s="137" t="str">
        <f t="shared" si="86"/>
        <v/>
      </c>
      <c r="X440" s="133">
        <f>100</f>
        <v>100</v>
      </c>
      <c r="Y440" s="133" t="str">
        <f t="shared" si="87"/>
        <v/>
      </c>
      <c r="Z440" s="133">
        <f t="shared" si="88"/>
        <v>-100</v>
      </c>
      <c r="AA440" s="134" t="str">
        <f>TEXT(Table1[[#This Row],[Date]],"DDD")</f>
        <v>Sat</v>
      </c>
      <c r="AB440" s="133" t="str">
        <f>IF(OR(G440="Doomben",G440="Eagle Farm"),"Q",IF(AND(Q440&gt;1,Q440&lt;55,Table1[[#This Row],[Source]]="Nat"),"Nat OK",IF(AND(Table1[[#This Row],[Source]]&lt;&gt;"Nat",Q440&lt;55),"Poor &lt;55",IF(OR(G440="Randwick",G440="Flemington",G440="Caulfield",G440="Sandown Lake",G440="Sandown Hill"),"Best","ave"))))</f>
        <v>Poor &lt;55</v>
      </c>
      <c r="AC440" s="133">
        <f>IF(Q440="","",IF(AB440="Poor &lt;55",$AC$2*0.2%,IF(AND(AB440="Q",AA440&lt;&gt;"Wed"),$AC$2*0.4%,IF(AND(AB440="Q",AA440="Wed"),$AC$2*0.5%,IF(AND(AB440="Ave",U440=100),$AC$2*0.5%,IF(AND(AB440="ave",U440="",N440=1,AG440="Bush"),$AC$2*1%,IF(AND(AB440="ave",U440="",Q440&gt;100),$AC$2*1.3%,IF(AND(AB440="ave",U440=""),$AC$2*1.2%,IF(AND(AB440="Ave",U440=200),$AC$2*1%,IF(AND(AB440="Best",U440=200),$AC$2*1.5%,IF(AND(AB440="Best",U440="",K440&lt;&gt;"Pro Syd"),$AC$2*0.5%,IF(AND(AB440="Best",U440=""),$AC$2*1%,IF(AND(AB440="Best",U440=100,Table1[[#This Row],[State]]="NSW"),$AC$2*0.4%,IF(AND(AB440="Best",U440=100),$AC$2*1%,IF(Table1[[#This Row],[Adj]]="Nat OK",$AC$2*0.5%,"xxx")))))))))))))))</f>
        <v>20</v>
      </c>
      <c r="AD440" s="133" t="str">
        <f t="shared" si="89"/>
        <v/>
      </c>
      <c r="AE440" s="133">
        <f t="shared" si="90"/>
        <v>-20</v>
      </c>
      <c r="AF440" s="133" t="str">
        <f>VLOOKUP(Table1[[#This Row],[Track]],$F$2672:$H$2715,2,FALSE)</f>
        <v>NSW</v>
      </c>
      <c r="AG440" s="133" t="str">
        <f>VLOOKUP(Table1[[#This Row],[Track]],$F$2672:$H$2715,3,FALSE)</f>
        <v>-</v>
      </c>
      <c r="AH440" s="133" t="str">
        <f>IF(Table1[[#This Row],[Date]]&lt;$AH$2,"",IF(Table1[[#This Row],[Date]]&lt;$AH$3,"Edge","Elite Combo"))</f>
        <v/>
      </c>
      <c r="AI440" s="218">
        <f>Table1[[#This Row],[Time]]</f>
        <v>0.56597222222222221</v>
      </c>
      <c r="AJ440" s="219" t="str">
        <f>Table1[[#This Row],[Track]]</f>
        <v>Rosehill</v>
      </c>
      <c r="AK440" s="216">
        <f>Table1[[#This Row],[Race ]]</f>
        <v>3</v>
      </c>
      <c r="AL440" s="219">
        <f>Table1[[#This Row],[TAB]]</f>
        <v>1</v>
      </c>
      <c r="AM440" s="219" t="str">
        <f>Table1[[#This Row],[Selection]]</f>
        <v>Miss Hellfire</v>
      </c>
      <c r="AN440" s="220" t="str">
        <f>Table1[[#This Row],[Sources]]</f>
        <v>E4-11</v>
      </c>
      <c r="AO440" s="219">
        <f>Table1[[#This Row],[Scale Bet]]</f>
        <v>20</v>
      </c>
    </row>
    <row r="441" spans="5:41" ht="16.5" customHeight="1" x14ac:dyDescent="0.25">
      <c r="E441" s="185">
        <v>45241</v>
      </c>
      <c r="F441" s="35">
        <v>0.60416666666666663</v>
      </c>
      <c r="G441" s="36" t="s">
        <v>157</v>
      </c>
      <c r="H441" s="36">
        <v>4</v>
      </c>
      <c r="I441" s="36">
        <v>9</v>
      </c>
      <c r="J441" s="36" t="s">
        <v>730</v>
      </c>
      <c r="K441" s="36" t="s">
        <v>40</v>
      </c>
      <c r="L441" s="165">
        <v>12</v>
      </c>
      <c r="M441" s="134">
        <f t="shared" si="78"/>
        <v>25</v>
      </c>
      <c r="N441" s="36">
        <f t="shared" si="79"/>
        <v>2</v>
      </c>
      <c r="O441" s="135" t="str">
        <f t="shared" si="80"/>
        <v>Edge-12/Pro Mel-13</v>
      </c>
      <c r="P441" s="186" t="str">
        <f t="shared" si="81"/>
        <v>OK</v>
      </c>
      <c r="Q441" s="187">
        <f t="shared" si="82"/>
        <v>100</v>
      </c>
      <c r="R441" s="150">
        <v>4.4000000000000004</v>
      </c>
      <c r="S441" s="187">
        <f t="shared" si="83"/>
        <v>440.00000000000006</v>
      </c>
      <c r="T441" s="136" t="str">
        <f t="shared" si="84"/>
        <v>Muramasa</v>
      </c>
      <c r="U441" s="137">
        <f>IF(P441="","",IF(N441=1,"",IF(Q441="","",IF(Q441&lt;=100,100,IF(Table1[[#This Row],[Day]]="Wed",100,200)))))</f>
        <v>100</v>
      </c>
      <c r="V441" s="137">
        <f t="shared" si="85"/>
        <v>440.00000000000006</v>
      </c>
      <c r="W441" s="137">
        <f t="shared" si="86"/>
        <v>340.00000000000006</v>
      </c>
      <c r="X441" s="133">
        <f>100</f>
        <v>100</v>
      </c>
      <c r="Y441" s="133">
        <f t="shared" si="87"/>
        <v>440.00000000000006</v>
      </c>
      <c r="Z441" s="133">
        <f t="shared" si="88"/>
        <v>340.00000000000006</v>
      </c>
      <c r="AA441" s="134" t="str">
        <f>TEXT(Table1[[#This Row],[Date]],"DDD")</f>
        <v>Sat</v>
      </c>
      <c r="AB441" s="133" t="str">
        <f>IF(OR(G441="Doomben",G441="Eagle Farm"),"Q",IF(AND(Q441&gt;1,Q441&lt;55,Table1[[#This Row],[Source]]="Nat"),"Nat OK",IF(AND(Table1[[#This Row],[Source]]&lt;&gt;"Nat",Q441&lt;55),"Poor &lt;55",IF(OR(G441="Randwick",G441="Flemington",G441="Caulfield",G441="Sandown Lake",G441="Sandown Hill"),"Best","ave"))))</f>
        <v>Best</v>
      </c>
      <c r="AC441" s="133">
        <f>IF(Q441="","",IF(AB441="Poor &lt;55",$AC$2*0.2%,IF(AND(AB441="Q",AA441&lt;&gt;"Wed"),$AC$2*0.4%,IF(AND(AB441="Q",AA441="Wed"),$AC$2*0.5%,IF(AND(AB441="Ave",U441=100),$AC$2*0.5%,IF(AND(AB441="ave",U441="",N441=1,AG441="Bush"),$AC$2*1%,IF(AND(AB441="ave",U441="",Q441&gt;100),$AC$2*1.3%,IF(AND(AB441="ave",U441=""),$AC$2*1.2%,IF(AND(AB441="Ave",U441=200),$AC$2*1%,IF(AND(AB441="Best",U441=200),$AC$2*1.5%,IF(AND(AB441="Best",U441="",K441&lt;&gt;"Pro Syd"),$AC$2*0.5%,IF(AND(AB441="Best",U441=""),$AC$2*1%,IF(AND(AB441="Best",U441=100,Table1[[#This Row],[State]]="NSW"),$AC$2*0.4%,IF(AND(AB441="Best",U441=100),$AC$2*1%,IF(Table1[[#This Row],[Adj]]="Nat OK",$AC$2*0.5%,"xxx")))))))))))))))</f>
        <v>100</v>
      </c>
      <c r="AD441" s="133">
        <f t="shared" si="89"/>
        <v>440.00000000000006</v>
      </c>
      <c r="AE441" s="133">
        <f t="shared" si="90"/>
        <v>340.00000000000006</v>
      </c>
      <c r="AF441" s="133" t="str">
        <f>VLOOKUP(Table1[[#This Row],[Track]],$F$2672:$H$2715,2,FALSE)</f>
        <v>Vic</v>
      </c>
      <c r="AG441" s="133" t="str">
        <f>VLOOKUP(Table1[[#This Row],[Track]],$F$2672:$H$2715,3,FALSE)</f>
        <v>-</v>
      </c>
      <c r="AH441" s="133" t="str">
        <f>IF(Table1[[#This Row],[Date]]&lt;$AH$2,"",IF(Table1[[#This Row],[Date]]&lt;$AH$3,"Edge","Elite Combo"))</f>
        <v/>
      </c>
      <c r="AI441" s="218">
        <f>Table1[[#This Row],[Time]]</f>
        <v>0.60416666666666663</v>
      </c>
      <c r="AJ441" s="219" t="str">
        <f>Table1[[#This Row],[Track]]</f>
        <v>Flemington</v>
      </c>
      <c r="AK441" s="216">
        <f>Table1[[#This Row],[Race ]]</f>
        <v>4</v>
      </c>
      <c r="AL441" s="219">
        <f>Table1[[#This Row],[TAB]]</f>
        <v>9</v>
      </c>
      <c r="AM441" s="219" t="str">
        <f>Table1[[#This Row],[Selection]]</f>
        <v>Muramasa</v>
      </c>
      <c r="AN441" s="220" t="str">
        <f>Table1[[#This Row],[Sources]]</f>
        <v>Edge-12/Pro Mel-13</v>
      </c>
      <c r="AO441" s="219">
        <f>Table1[[#This Row],[Scale Bet]]</f>
        <v>100</v>
      </c>
    </row>
    <row r="442" spans="5:41" ht="16.5" customHeight="1" x14ac:dyDescent="0.25">
      <c r="E442" s="185">
        <v>45241</v>
      </c>
      <c r="F442" s="35">
        <v>0.60416666666666663</v>
      </c>
      <c r="G442" s="36" t="s">
        <v>466</v>
      </c>
      <c r="H442" s="36">
        <v>4</v>
      </c>
      <c r="I442" s="36">
        <v>9</v>
      </c>
      <c r="J442" s="36" t="s">
        <v>730</v>
      </c>
      <c r="K442" s="36" t="s">
        <v>18</v>
      </c>
      <c r="L442" s="165">
        <v>13</v>
      </c>
      <c r="M442" s="134" t="str">
        <f t="shared" si="78"/>
        <v/>
      </c>
      <c r="N442" s="36" t="str">
        <f t="shared" si="79"/>
        <v/>
      </c>
      <c r="O442" s="135" t="str">
        <f t="shared" si="80"/>
        <v/>
      </c>
      <c r="P442" s="186" t="str">
        <f t="shared" si="81"/>
        <v/>
      </c>
      <c r="Q442" s="187" t="str">
        <f t="shared" si="82"/>
        <v/>
      </c>
      <c r="R442" s="150">
        <v>4.4000000000000004</v>
      </c>
      <c r="S442" s="187" t="str">
        <f t="shared" si="83"/>
        <v/>
      </c>
      <c r="T442" s="136" t="str">
        <f t="shared" si="84"/>
        <v>Muramasa</v>
      </c>
      <c r="U442" s="137" t="str">
        <f>IF(P442="","",IF(N442=1,"",IF(Q442="","",IF(Q442&lt;=100,100,IF(Table1[[#This Row],[Day]]="Wed",100,200)))))</f>
        <v/>
      </c>
      <c r="V442" s="137" t="str">
        <f t="shared" si="85"/>
        <v/>
      </c>
      <c r="W442" s="137" t="str">
        <f t="shared" si="86"/>
        <v/>
      </c>
      <c r="X442" s="133">
        <f>100</f>
        <v>100</v>
      </c>
      <c r="Y442" s="133">
        <f t="shared" si="87"/>
        <v>440.00000000000006</v>
      </c>
      <c r="Z442" s="133">
        <f t="shared" si="88"/>
        <v>340.00000000000006</v>
      </c>
      <c r="AA442" s="134" t="str">
        <f>TEXT(Table1[[#This Row],[Date]],"DDD")</f>
        <v>Sat</v>
      </c>
      <c r="AB442" s="133" t="str">
        <f>IF(OR(G442="Doomben",G442="Eagle Farm"),"Q",IF(AND(Q442&gt;1,Q442&lt;55,Table1[[#This Row],[Source]]="Nat"),"Nat OK",IF(AND(Table1[[#This Row],[Source]]&lt;&gt;"Nat",Q442&lt;55),"Poor &lt;55",IF(OR(G442="Randwick",G442="Flemington",G442="Caulfield",G442="Sandown Lake",G442="Sandown Hill"),"Best","ave"))))</f>
        <v>ave</v>
      </c>
      <c r="AC442" s="133" t="str">
        <f>IF(Q442="","",IF(AB442="Poor &lt;55",$AC$2*0.2%,IF(AND(AB442="Q",AA442&lt;&gt;"Wed"),$AC$2*0.4%,IF(AND(AB442="Q",AA442="Wed"),$AC$2*0.5%,IF(AND(AB442="Ave",U442=100),$AC$2*0.5%,IF(AND(AB442="ave",U442="",N442=1,AG442="Bush"),$AC$2*1%,IF(AND(AB442="ave",U442="",Q442&gt;100),$AC$2*1.3%,IF(AND(AB442="ave",U442=""),$AC$2*1.2%,IF(AND(AB442="Ave",U442=200),$AC$2*1%,IF(AND(AB442="Best",U442=200),$AC$2*1.5%,IF(AND(AB442="Best",U442="",K442&lt;&gt;"Pro Syd"),$AC$2*0.5%,IF(AND(AB442="Best",U442=""),$AC$2*1%,IF(AND(AB442="Best",U442=100,Table1[[#This Row],[State]]="NSW"),$AC$2*0.4%,IF(AND(AB442="Best",U442=100),$AC$2*1%,IF(Table1[[#This Row],[Adj]]="Nat OK",$AC$2*0.5%,"xxx")))))))))))))))</f>
        <v/>
      </c>
      <c r="AD442" s="133" t="str">
        <f t="shared" si="89"/>
        <v/>
      </c>
      <c r="AE442" s="133" t="str">
        <f t="shared" si="90"/>
        <v/>
      </c>
      <c r="AF442" s="133" t="str">
        <f>VLOOKUP(Table1[[#This Row],[Track]],$F$2672:$H$2715,2,FALSE)</f>
        <v>Vic</v>
      </c>
      <c r="AG442" s="133" t="str">
        <f>VLOOKUP(Table1[[#This Row],[Track]],$F$2672:$H$2715,3,FALSE)</f>
        <v>-</v>
      </c>
      <c r="AH442" s="133" t="str">
        <f>IF(Table1[[#This Row],[Date]]&lt;$AH$2,"",IF(Table1[[#This Row],[Date]]&lt;$AH$3,"Edge","Elite Combo"))</f>
        <v/>
      </c>
      <c r="AI442" s="218">
        <f>Table1[[#This Row],[Time]]</f>
        <v>0.60416666666666663</v>
      </c>
      <c r="AJ442" s="219" t="str">
        <f>Table1[[#This Row],[Track]]</f>
        <v>Flem-X</v>
      </c>
      <c r="AK442" s="216">
        <f>Table1[[#This Row],[Race ]]</f>
        <v>4</v>
      </c>
      <c r="AL442" s="219">
        <f>Table1[[#This Row],[TAB]]</f>
        <v>9</v>
      </c>
      <c r="AM442" s="219" t="str">
        <f>Table1[[#This Row],[Selection]]</f>
        <v>Muramasa</v>
      </c>
      <c r="AN442" s="220" t="str">
        <f>Table1[[#This Row],[Sources]]</f>
        <v/>
      </c>
      <c r="AO442" s="219" t="str">
        <f>Table1[[#This Row],[Scale Bet]]</f>
        <v/>
      </c>
    </row>
    <row r="443" spans="5:41" ht="16.5" customHeight="1" x14ac:dyDescent="0.25">
      <c r="E443" s="185">
        <v>45241</v>
      </c>
      <c r="F443" s="35">
        <v>0.63194444444444442</v>
      </c>
      <c r="G443" s="36" t="s">
        <v>157</v>
      </c>
      <c r="H443" s="36">
        <v>5</v>
      </c>
      <c r="I443" s="36">
        <v>6</v>
      </c>
      <c r="J443" s="36" t="s">
        <v>612</v>
      </c>
      <c r="K443" s="36" t="s">
        <v>40</v>
      </c>
      <c r="L443" s="165">
        <v>12</v>
      </c>
      <c r="M443" s="134">
        <f t="shared" si="78"/>
        <v>25</v>
      </c>
      <c r="N443" s="36">
        <f t="shared" si="79"/>
        <v>2</v>
      </c>
      <c r="O443" s="135" t="str">
        <f t="shared" si="80"/>
        <v>Edge-12/Pro Mel-13</v>
      </c>
      <c r="P443" s="186" t="str">
        <f t="shared" si="81"/>
        <v>OK</v>
      </c>
      <c r="Q443" s="187">
        <f t="shared" si="82"/>
        <v>100</v>
      </c>
      <c r="R443" s="150">
        <v>4.8</v>
      </c>
      <c r="S443" s="187">
        <f t="shared" si="83"/>
        <v>480</v>
      </c>
      <c r="T443" s="136" t="str">
        <f t="shared" si="84"/>
        <v>Deny Knowledge</v>
      </c>
      <c r="U443" s="137">
        <f>IF(P443="","",IF(N443=1,"",IF(Q443="","",IF(Q443&lt;=100,100,IF(Table1[[#This Row],[Day]]="Wed",100,200)))))</f>
        <v>100</v>
      </c>
      <c r="V443" s="137">
        <f t="shared" si="85"/>
        <v>480</v>
      </c>
      <c r="W443" s="137">
        <f t="shared" si="86"/>
        <v>380</v>
      </c>
      <c r="X443" s="133">
        <f>100</f>
        <v>100</v>
      </c>
      <c r="Y443" s="133">
        <f t="shared" si="87"/>
        <v>480</v>
      </c>
      <c r="Z443" s="133">
        <f t="shared" si="88"/>
        <v>380</v>
      </c>
      <c r="AA443" s="134" t="str">
        <f>TEXT(Table1[[#This Row],[Date]],"DDD")</f>
        <v>Sat</v>
      </c>
      <c r="AB443" s="133" t="str">
        <f>IF(OR(G443="Doomben",G443="Eagle Farm"),"Q",IF(AND(Q443&gt;1,Q443&lt;55,Table1[[#This Row],[Source]]="Nat"),"Nat OK",IF(AND(Table1[[#This Row],[Source]]&lt;&gt;"Nat",Q443&lt;55),"Poor &lt;55",IF(OR(G443="Randwick",G443="Flemington",G443="Caulfield",G443="Sandown Lake",G443="Sandown Hill"),"Best","ave"))))</f>
        <v>Best</v>
      </c>
      <c r="AC443" s="133">
        <f>IF(Q443="","",IF(AB443="Poor &lt;55",$AC$2*0.2%,IF(AND(AB443="Q",AA443&lt;&gt;"Wed"),$AC$2*0.4%,IF(AND(AB443="Q",AA443="Wed"),$AC$2*0.5%,IF(AND(AB443="Ave",U443=100),$AC$2*0.5%,IF(AND(AB443="ave",U443="",N443=1,AG443="Bush"),$AC$2*1%,IF(AND(AB443="ave",U443="",Q443&gt;100),$AC$2*1.3%,IF(AND(AB443="ave",U443=""),$AC$2*1.2%,IF(AND(AB443="Ave",U443=200),$AC$2*1%,IF(AND(AB443="Best",U443=200),$AC$2*1.5%,IF(AND(AB443="Best",U443="",K443&lt;&gt;"Pro Syd"),$AC$2*0.5%,IF(AND(AB443="Best",U443=""),$AC$2*1%,IF(AND(AB443="Best",U443=100,Table1[[#This Row],[State]]="NSW"),$AC$2*0.4%,IF(AND(AB443="Best",U443=100),$AC$2*1%,IF(Table1[[#This Row],[Adj]]="Nat OK",$AC$2*0.5%,"xxx")))))))))))))))</f>
        <v>100</v>
      </c>
      <c r="AD443" s="133">
        <f t="shared" si="89"/>
        <v>480</v>
      </c>
      <c r="AE443" s="133">
        <f t="shared" si="90"/>
        <v>380</v>
      </c>
      <c r="AF443" s="133" t="str">
        <f>VLOOKUP(Table1[[#This Row],[Track]],$F$2672:$H$2715,2,FALSE)</f>
        <v>Vic</v>
      </c>
      <c r="AG443" s="133" t="str">
        <f>VLOOKUP(Table1[[#This Row],[Track]],$F$2672:$H$2715,3,FALSE)</f>
        <v>-</v>
      </c>
      <c r="AH443" s="133" t="str">
        <f>IF(Table1[[#This Row],[Date]]&lt;$AH$2,"",IF(Table1[[#This Row],[Date]]&lt;$AH$3,"Edge","Elite Combo"))</f>
        <v/>
      </c>
      <c r="AI443" s="218">
        <f>Table1[[#This Row],[Time]]</f>
        <v>0.63194444444444442</v>
      </c>
      <c r="AJ443" s="219" t="str">
        <f>Table1[[#This Row],[Track]]</f>
        <v>Flemington</v>
      </c>
      <c r="AK443" s="216">
        <f>Table1[[#This Row],[Race ]]</f>
        <v>5</v>
      </c>
      <c r="AL443" s="219">
        <f>Table1[[#This Row],[TAB]]</f>
        <v>6</v>
      </c>
      <c r="AM443" s="219" t="str">
        <f>Table1[[#This Row],[Selection]]</f>
        <v>Deny Knowledge</v>
      </c>
      <c r="AN443" s="220" t="str">
        <f>Table1[[#This Row],[Sources]]</f>
        <v>Edge-12/Pro Mel-13</v>
      </c>
      <c r="AO443" s="219">
        <f>Table1[[#This Row],[Scale Bet]]</f>
        <v>100</v>
      </c>
    </row>
    <row r="444" spans="5:41" ht="16.5" customHeight="1" x14ac:dyDescent="0.25">
      <c r="E444" s="185">
        <v>45241</v>
      </c>
      <c r="F444" s="35">
        <v>0.63194444444444442</v>
      </c>
      <c r="G444" s="36" t="s">
        <v>466</v>
      </c>
      <c r="H444" s="36">
        <v>5</v>
      </c>
      <c r="I444" s="36">
        <v>6</v>
      </c>
      <c r="J444" s="36" t="s">
        <v>612</v>
      </c>
      <c r="K444" s="36" t="s">
        <v>18</v>
      </c>
      <c r="L444" s="165">
        <v>13</v>
      </c>
      <c r="M444" s="134" t="str">
        <f t="shared" si="78"/>
        <v/>
      </c>
      <c r="N444" s="36" t="str">
        <f t="shared" si="79"/>
        <v/>
      </c>
      <c r="O444" s="135" t="str">
        <f t="shared" si="80"/>
        <v/>
      </c>
      <c r="P444" s="186" t="str">
        <f t="shared" si="81"/>
        <v/>
      </c>
      <c r="Q444" s="187" t="str">
        <f t="shared" si="82"/>
        <v/>
      </c>
      <c r="R444" s="150">
        <v>4.8</v>
      </c>
      <c r="S444" s="187" t="str">
        <f t="shared" si="83"/>
        <v/>
      </c>
      <c r="T444" s="136" t="str">
        <f t="shared" si="84"/>
        <v>Deny Knowledge</v>
      </c>
      <c r="U444" s="137" t="str">
        <f>IF(P444="","",IF(N444=1,"",IF(Q444="","",IF(Q444&lt;=100,100,IF(Table1[[#This Row],[Day]]="Wed",100,200)))))</f>
        <v/>
      </c>
      <c r="V444" s="137" t="str">
        <f t="shared" si="85"/>
        <v/>
      </c>
      <c r="W444" s="137" t="str">
        <f t="shared" si="86"/>
        <v/>
      </c>
      <c r="X444" s="133">
        <f>100</f>
        <v>100</v>
      </c>
      <c r="Y444" s="133">
        <f t="shared" si="87"/>
        <v>480</v>
      </c>
      <c r="Z444" s="133">
        <f t="shared" si="88"/>
        <v>380</v>
      </c>
      <c r="AA444" s="134" t="str">
        <f>TEXT(Table1[[#This Row],[Date]],"DDD")</f>
        <v>Sat</v>
      </c>
      <c r="AB444" s="133" t="str">
        <f>IF(OR(G444="Doomben",G444="Eagle Farm"),"Q",IF(AND(Q444&gt;1,Q444&lt;55,Table1[[#This Row],[Source]]="Nat"),"Nat OK",IF(AND(Table1[[#This Row],[Source]]&lt;&gt;"Nat",Q444&lt;55),"Poor &lt;55",IF(OR(G444="Randwick",G444="Flemington",G444="Caulfield",G444="Sandown Lake",G444="Sandown Hill"),"Best","ave"))))</f>
        <v>ave</v>
      </c>
      <c r="AC444" s="133" t="str">
        <f>IF(Q444="","",IF(AB444="Poor &lt;55",$AC$2*0.2%,IF(AND(AB444="Q",AA444&lt;&gt;"Wed"),$AC$2*0.4%,IF(AND(AB444="Q",AA444="Wed"),$AC$2*0.5%,IF(AND(AB444="Ave",U444=100),$AC$2*0.5%,IF(AND(AB444="ave",U444="",N444=1,AG444="Bush"),$AC$2*1%,IF(AND(AB444="ave",U444="",Q444&gt;100),$AC$2*1.3%,IF(AND(AB444="ave",U444=""),$AC$2*1.2%,IF(AND(AB444="Ave",U444=200),$AC$2*1%,IF(AND(AB444="Best",U444=200),$AC$2*1.5%,IF(AND(AB444="Best",U444="",K444&lt;&gt;"Pro Syd"),$AC$2*0.5%,IF(AND(AB444="Best",U444=""),$AC$2*1%,IF(AND(AB444="Best",U444=100,Table1[[#This Row],[State]]="NSW"),$AC$2*0.4%,IF(AND(AB444="Best",U444=100),$AC$2*1%,IF(Table1[[#This Row],[Adj]]="Nat OK",$AC$2*0.5%,"xxx")))))))))))))))</f>
        <v/>
      </c>
      <c r="AD444" s="133" t="str">
        <f t="shared" si="89"/>
        <v/>
      </c>
      <c r="AE444" s="133" t="str">
        <f t="shared" si="90"/>
        <v/>
      </c>
      <c r="AF444" s="133" t="str">
        <f>VLOOKUP(Table1[[#This Row],[Track]],$F$2672:$H$2715,2,FALSE)</f>
        <v>Vic</v>
      </c>
      <c r="AG444" s="133" t="str">
        <f>VLOOKUP(Table1[[#This Row],[Track]],$F$2672:$H$2715,3,FALSE)</f>
        <v>-</v>
      </c>
      <c r="AH444" s="133" t="str">
        <f>IF(Table1[[#This Row],[Date]]&lt;$AH$2,"",IF(Table1[[#This Row],[Date]]&lt;$AH$3,"Edge","Elite Combo"))</f>
        <v/>
      </c>
      <c r="AI444" s="218">
        <f>Table1[[#This Row],[Time]]</f>
        <v>0.63194444444444442</v>
      </c>
      <c r="AJ444" s="219" t="str">
        <f>Table1[[#This Row],[Track]]</f>
        <v>Flem-X</v>
      </c>
      <c r="AK444" s="216">
        <f>Table1[[#This Row],[Race ]]</f>
        <v>5</v>
      </c>
      <c r="AL444" s="219">
        <f>Table1[[#This Row],[TAB]]</f>
        <v>6</v>
      </c>
      <c r="AM444" s="219" t="str">
        <f>Table1[[#This Row],[Selection]]</f>
        <v>Deny Knowledge</v>
      </c>
      <c r="AN444" s="220" t="str">
        <f>Table1[[#This Row],[Sources]]</f>
        <v/>
      </c>
      <c r="AO444" s="219" t="str">
        <f>Table1[[#This Row],[Scale Bet]]</f>
        <v/>
      </c>
    </row>
    <row r="445" spans="5:41" ht="16.5" customHeight="1" x14ac:dyDescent="0.25">
      <c r="E445" s="185">
        <v>45241</v>
      </c>
      <c r="F445" s="35">
        <v>0.64583333333333337</v>
      </c>
      <c r="G445" s="36" t="s">
        <v>17</v>
      </c>
      <c r="H445" s="36">
        <v>6</v>
      </c>
      <c r="I445" s="36">
        <v>2</v>
      </c>
      <c r="J445" s="36" t="s">
        <v>652</v>
      </c>
      <c r="K445" s="36" t="s">
        <v>1</v>
      </c>
      <c r="L445" s="165">
        <v>10</v>
      </c>
      <c r="M445" s="134">
        <f t="shared" si="78"/>
        <v>10</v>
      </c>
      <c r="N445" s="36">
        <f t="shared" si="79"/>
        <v>1</v>
      </c>
      <c r="O445" s="135" t="str">
        <f t="shared" si="80"/>
        <v>E4-10</v>
      </c>
      <c r="P445" s="186" t="str">
        <f t="shared" si="81"/>
        <v>OK</v>
      </c>
      <c r="Q445" s="187">
        <f t="shared" si="82"/>
        <v>40</v>
      </c>
      <c r="R445" s="150">
        <v>3.9</v>
      </c>
      <c r="S445" s="187">
        <f t="shared" si="83"/>
        <v>156</v>
      </c>
      <c r="T445" s="136" t="str">
        <f t="shared" si="84"/>
        <v>Roots</v>
      </c>
      <c r="U445" s="137" t="str">
        <f>IF(P445="","",IF(N445=1,"",IF(Q445="","",IF(Q445&lt;=100,100,IF(Table1[[#This Row],[Day]]="Wed",100,200)))))</f>
        <v/>
      </c>
      <c r="V445" s="137" t="str">
        <f t="shared" si="85"/>
        <v/>
      </c>
      <c r="W445" s="137" t="str">
        <f t="shared" si="86"/>
        <v/>
      </c>
      <c r="X445" s="133">
        <f>100</f>
        <v>100</v>
      </c>
      <c r="Y445" s="133">
        <f t="shared" si="87"/>
        <v>390</v>
      </c>
      <c r="Z445" s="133">
        <f t="shared" si="88"/>
        <v>290</v>
      </c>
      <c r="AA445" s="134" t="str">
        <f>TEXT(Table1[[#This Row],[Date]],"DDD")</f>
        <v>Sat</v>
      </c>
      <c r="AB445" s="133" t="str">
        <f>IF(OR(G445="Doomben",G445="Eagle Farm"),"Q",IF(AND(Q445&gt;1,Q445&lt;55,Table1[[#This Row],[Source]]="Nat"),"Nat OK",IF(AND(Table1[[#This Row],[Source]]&lt;&gt;"Nat",Q445&lt;55),"Poor &lt;55",IF(OR(G445="Randwick",G445="Flemington",G445="Caulfield",G445="Sandown Lake",G445="Sandown Hill"),"Best","ave"))))</f>
        <v>Poor &lt;55</v>
      </c>
      <c r="AC445" s="133">
        <f>IF(Q445="","",IF(AB445="Poor &lt;55",$AC$2*0.2%,IF(AND(AB445="Q",AA445&lt;&gt;"Wed"),$AC$2*0.4%,IF(AND(AB445="Q",AA445="Wed"),$AC$2*0.5%,IF(AND(AB445="Ave",U445=100),$AC$2*0.5%,IF(AND(AB445="ave",U445="",N445=1,AG445="Bush"),$AC$2*1%,IF(AND(AB445="ave",U445="",Q445&gt;100),$AC$2*1.3%,IF(AND(AB445="ave",U445=""),$AC$2*1.2%,IF(AND(AB445="Ave",U445=200),$AC$2*1%,IF(AND(AB445="Best",U445=200),$AC$2*1.5%,IF(AND(AB445="Best",U445="",K445&lt;&gt;"Pro Syd"),$AC$2*0.5%,IF(AND(AB445="Best",U445=""),$AC$2*1%,IF(AND(AB445="Best",U445=100,Table1[[#This Row],[State]]="NSW"),$AC$2*0.4%,IF(AND(AB445="Best",U445=100),$AC$2*1%,IF(Table1[[#This Row],[Adj]]="Nat OK",$AC$2*0.5%,"xxx")))))))))))))))</f>
        <v>20</v>
      </c>
      <c r="AD445" s="133">
        <f t="shared" si="89"/>
        <v>78</v>
      </c>
      <c r="AE445" s="133">
        <f t="shared" si="90"/>
        <v>58</v>
      </c>
      <c r="AF445" s="133" t="str">
        <f>VLOOKUP(Table1[[#This Row],[Track]],$F$2672:$H$2715,2,FALSE)</f>
        <v>NSW</v>
      </c>
      <c r="AG445" s="133" t="str">
        <f>VLOOKUP(Table1[[#This Row],[Track]],$F$2672:$H$2715,3,FALSE)</f>
        <v>-</v>
      </c>
      <c r="AH445" s="133" t="str">
        <f>IF(Table1[[#This Row],[Date]]&lt;$AH$2,"",IF(Table1[[#This Row],[Date]]&lt;$AH$3,"Edge","Elite Combo"))</f>
        <v/>
      </c>
      <c r="AI445" s="218">
        <f>Table1[[#This Row],[Time]]</f>
        <v>0.64583333333333337</v>
      </c>
      <c r="AJ445" s="219" t="str">
        <f>Table1[[#This Row],[Track]]</f>
        <v>Rosehill</v>
      </c>
      <c r="AK445" s="216">
        <f>Table1[[#This Row],[Race ]]</f>
        <v>6</v>
      </c>
      <c r="AL445" s="219">
        <f>Table1[[#This Row],[TAB]]</f>
        <v>2</v>
      </c>
      <c r="AM445" s="219" t="str">
        <f>Table1[[#This Row],[Selection]]</f>
        <v>Roots</v>
      </c>
      <c r="AN445" s="220" t="str">
        <f>Table1[[#This Row],[Sources]]</f>
        <v>E4-10</v>
      </c>
      <c r="AO445" s="219">
        <f>Table1[[#This Row],[Scale Bet]]</f>
        <v>20</v>
      </c>
    </row>
    <row r="446" spans="5:41" ht="16.5" customHeight="1" x14ac:dyDescent="0.25">
      <c r="E446" s="185">
        <v>45241</v>
      </c>
      <c r="F446" s="35">
        <v>0.72569444444444453</v>
      </c>
      <c r="G446" s="36" t="s">
        <v>17</v>
      </c>
      <c r="H446" s="36">
        <v>9</v>
      </c>
      <c r="I446" s="36">
        <v>6</v>
      </c>
      <c r="J446" s="36" t="s">
        <v>1054</v>
      </c>
      <c r="K446" s="36" t="s">
        <v>60</v>
      </c>
      <c r="L446" s="165">
        <v>15</v>
      </c>
      <c r="M446" s="134">
        <f t="shared" si="78"/>
        <v>15</v>
      </c>
      <c r="N446" s="36">
        <f t="shared" si="79"/>
        <v>1</v>
      </c>
      <c r="O446" s="135" t="str">
        <f t="shared" si="80"/>
        <v>Pro Syd-15</v>
      </c>
      <c r="P446" s="186" t="str">
        <f t="shared" si="81"/>
        <v>OK</v>
      </c>
      <c r="Q446" s="187">
        <f t="shared" si="82"/>
        <v>60</v>
      </c>
      <c r="R446" s="150"/>
      <c r="S446" s="187" t="str">
        <f t="shared" si="83"/>
        <v/>
      </c>
      <c r="T446" s="136" t="str">
        <f t="shared" si="84"/>
        <v>Mars Mission</v>
      </c>
      <c r="U446" s="137" t="str">
        <f>IF(P446="","",IF(N446=1,"",IF(Q446="","",IF(Q446&lt;=100,100,IF(Table1[[#This Row],[Day]]="Wed",100,200)))))</f>
        <v/>
      </c>
      <c r="V446" s="137" t="str">
        <f t="shared" si="85"/>
        <v/>
      </c>
      <c r="W446" s="137" t="str">
        <f t="shared" si="86"/>
        <v/>
      </c>
      <c r="X446" s="133">
        <f>100</f>
        <v>100</v>
      </c>
      <c r="Y446" s="133" t="str">
        <f t="shared" si="87"/>
        <v/>
      </c>
      <c r="Z446" s="133">
        <f t="shared" si="88"/>
        <v>-100</v>
      </c>
      <c r="AA446" s="134" t="str">
        <f>TEXT(Table1[[#This Row],[Date]],"DDD")</f>
        <v>Sat</v>
      </c>
      <c r="AB446" s="133" t="str">
        <f>IF(OR(G446="Doomben",G446="Eagle Farm"),"Q",IF(AND(Q446&gt;1,Q446&lt;55,Table1[[#This Row],[Source]]="Nat"),"Nat OK",IF(AND(Table1[[#This Row],[Source]]&lt;&gt;"Nat",Q446&lt;55),"Poor &lt;55",IF(OR(G446="Randwick",G446="Flemington",G446="Caulfield",G446="Sandown Lake",G446="Sandown Hill"),"Best","ave"))))</f>
        <v>ave</v>
      </c>
      <c r="AC446" s="133">
        <f>IF(Q446="","",IF(AB446="Poor &lt;55",$AC$2*0.2%,IF(AND(AB446="Q",AA446&lt;&gt;"Wed"),$AC$2*0.4%,IF(AND(AB446="Q",AA446="Wed"),$AC$2*0.5%,IF(AND(AB446="Ave",U446=100),$AC$2*0.5%,IF(AND(AB446="ave",U446="",N446=1,AG446="Bush"),$AC$2*1%,IF(AND(AB446="ave",U446="",Q446&gt;100),$AC$2*1.3%,IF(AND(AB446="ave",U446=""),$AC$2*1.2%,IF(AND(AB446="Ave",U446=200),$AC$2*1%,IF(AND(AB446="Best",U446=200),$AC$2*1.5%,IF(AND(AB446="Best",U446="",K446&lt;&gt;"Pro Syd"),$AC$2*0.5%,IF(AND(AB446="Best",U446=""),$AC$2*1%,IF(AND(AB446="Best",U446=100,Table1[[#This Row],[State]]="NSW"),$AC$2*0.4%,IF(AND(AB446="Best",U446=100),$AC$2*1%,IF(Table1[[#This Row],[Adj]]="Nat OK",$AC$2*0.5%,"xxx")))))))))))))))</f>
        <v>120</v>
      </c>
      <c r="AD446" s="133" t="str">
        <f t="shared" si="89"/>
        <v/>
      </c>
      <c r="AE446" s="133">
        <f t="shared" si="90"/>
        <v>-120</v>
      </c>
      <c r="AF446" s="133" t="str">
        <f>VLOOKUP(Table1[[#This Row],[Track]],$F$2672:$H$2715,2,FALSE)</f>
        <v>NSW</v>
      </c>
      <c r="AG446" s="133" t="str">
        <f>VLOOKUP(Table1[[#This Row],[Track]],$F$2672:$H$2715,3,FALSE)</f>
        <v>-</v>
      </c>
      <c r="AH446" s="133" t="str">
        <f>IF(Table1[[#This Row],[Date]]&lt;$AH$2,"",IF(Table1[[#This Row],[Date]]&lt;$AH$3,"Edge","Elite Combo"))</f>
        <v/>
      </c>
      <c r="AI446" s="218">
        <f>Table1[[#This Row],[Time]]</f>
        <v>0.72569444444444453</v>
      </c>
      <c r="AJ446" s="219" t="str">
        <f>Table1[[#This Row],[Track]]</f>
        <v>Rosehill</v>
      </c>
      <c r="AK446" s="216">
        <f>Table1[[#This Row],[Race ]]</f>
        <v>9</v>
      </c>
      <c r="AL446" s="219">
        <f>Table1[[#This Row],[TAB]]</f>
        <v>6</v>
      </c>
      <c r="AM446" s="219" t="str">
        <f>Table1[[#This Row],[Selection]]</f>
        <v>Mars Mission</v>
      </c>
      <c r="AN446" s="220" t="str">
        <f>Table1[[#This Row],[Sources]]</f>
        <v>Pro Syd-15</v>
      </c>
      <c r="AO446" s="219">
        <f>Table1[[#This Row],[Scale Bet]]</f>
        <v>120</v>
      </c>
    </row>
    <row r="447" spans="5:41" ht="16.5" customHeight="1" x14ac:dyDescent="0.25">
      <c r="E447" s="185">
        <v>45241</v>
      </c>
      <c r="F447" s="35">
        <v>0.75347222222222221</v>
      </c>
      <c r="G447" s="36" t="s">
        <v>17</v>
      </c>
      <c r="H447" s="36">
        <v>10</v>
      </c>
      <c r="I447" s="36">
        <v>10</v>
      </c>
      <c r="J447" s="36" t="s">
        <v>1055</v>
      </c>
      <c r="K447" s="36" t="s">
        <v>60</v>
      </c>
      <c r="L447" s="165">
        <v>15</v>
      </c>
      <c r="M447" s="134">
        <f t="shared" si="78"/>
        <v>15</v>
      </c>
      <c r="N447" s="36">
        <f t="shared" si="79"/>
        <v>1</v>
      </c>
      <c r="O447" s="135" t="str">
        <f t="shared" si="80"/>
        <v>Pro Syd-15</v>
      </c>
      <c r="P447" s="186" t="str">
        <f t="shared" si="81"/>
        <v>OK</v>
      </c>
      <c r="Q447" s="187">
        <f t="shared" si="82"/>
        <v>60</v>
      </c>
      <c r="R447" s="150">
        <v>3.5</v>
      </c>
      <c r="S447" s="187">
        <f t="shared" si="83"/>
        <v>210</v>
      </c>
      <c r="T447" s="136" t="str">
        <f t="shared" si="84"/>
        <v>Gustosisimo</v>
      </c>
      <c r="U447" s="137" t="str">
        <f>IF(P447="","",IF(N447=1,"",IF(Q447="","",IF(Q447&lt;=100,100,IF(Table1[[#This Row],[Day]]="Wed",100,200)))))</f>
        <v/>
      </c>
      <c r="V447" s="137" t="str">
        <f t="shared" si="85"/>
        <v/>
      </c>
      <c r="W447" s="137" t="str">
        <f t="shared" si="86"/>
        <v/>
      </c>
      <c r="X447" s="133">
        <f>100</f>
        <v>100</v>
      </c>
      <c r="Y447" s="133">
        <f t="shared" si="87"/>
        <v>350</v>
      </c>
      <c r="Z447" s="133">
        <f t="shared" si="88"/>
        <v>250</v>
      </c>
      <c r="AA447" s="134" t="str">
        <f>TEXT(Table1[[#This Row],[Date]],"DDD")</f>
        <v>Sat</v>
      </c>
      <c r="AB447" s="133" t="str">
        <f>IF(OR(G447="Doomben",G447="Eagle Farm"),"Q",IF(AND(Q447&gt;1,Q447&lt;55,Table1[[#This Row],[Source]]="Nat"),"Nat OK",IF(AND(Table1[[#This Row],[Source]]&lt;&gt;"Nat",Q447&lt;55),"Poor &lt;55",IF(OR(G447="Randwick",G447="Flemington",G447="Caulfield",G447="Sandown Lake",G447="Sandown Hill"),"Best","ave"))))</f>
        <v>ave</v>
      </c>
      <c r="AC447" s="133">
        <f>IF(Q447="","",IF(AB447="Poor &lt;55",$AC$2*0.2%,IF(AND(AB447="Q",AA447&lt;&gt;"Wed"),$AC$2*0.4%,IF(AND(AB447="Q",AA447="Wed"),$AC$2*0.5%,IF(AND(AB447="Ave",U447=100),$AC$2*0.5%,IF(AND(AB447="ave",U447="",N447=1,AG447="Bush"),$AC$2*1%,IF(AND(AB447="ave",U447="",Q447&gt;100),$AC$2*1.3%,IF(AND(AB447="ave",U447=""),$AC$2*1.2%,IF(AND(AB447="Ave",U447=200),$AC$2*1%,IF(AND(AB447="Best",U447=200),$AC$2*1.5%,IF(AND(AB447="Best",U447="",K447&lt;&gt;"Pro Syd"),$AC$2*0.5%,IF(AND(AB447="Best",U447=""),$AC$2*1%,IF(AND(AB447="Best",U447=100,Table1[[#This Row],[State]]="NSW"),$AC$2*0.4%,IF(AND(AB447="Best",U447=100),$AC$2*1%,IF(Table1[[#This Row],[Adj]]="Nat OK",$AC$2*0.5%,"xxx")))))))))))))))</f>
        <v>120</v>
      </c>
      <c r="AD447" s="133">
        <f t="shared" si="89"/>
        <v>420</v>
      </c>
      <c r="AE447" s="133">
        <f t="shared" si="90"/>
        <v>300</v>
      </c>
      <c r="AF447" s="133" t="str">
        <f>VLOOKUP(Table1[[#This Row],[Track]],$F$2672:$H$2715,2,FALSE)</f>
        <v>NSW</v>
      </c>
      <c r="AG447" s="133" t="str">
        <f>VLOOKUP(Table1[[#This Row],[Track]],$F$2672:$H$2715,3,FALSE)</f>
        <v>-</v>
      </c>
      <c r="AH447" s="133" t="str">
        <f>IF(Table1[[#This Row],[Date]]&lt;$AH$2,"",IF(Table1[[#This Row],[Date]]&lt;$AH$3,"Edge","Elite Combo"))</f>
        <v/>
      </c>
      <c r="AI447" s="218">
        <f>Table1[[#This Row],[Time]]</f>
        <v>0.75347222222222221</v>
      </c>
      <c r="AJ447" s="219" t="str">
        <f>Table1[[#This Row],[Track]]</f>
        <v>Rosehill</v>
      </c>
      <c r="AK447" s="216">
        <f>Table1[[#This Row],[Race ]]</f>
        <v>10</v>
      </c>
      <c r="AL447" s="219">
        <f>Table1[[#This Row],[TAB]]</f>
        <v>10</v>
      </c>
      <c r="AM447" s="219" t="str">
        <f>Table1[[#This Row],[Selection]]</f>
        <v>Gustosisimo</v>
      </c>
      <c r="AN447" s="220" t="str">
        <f>Table1[[#This Row],[Sources]]</f>
        <v>Pro Syd-15</v>
      </c>
      <c r="AO447" s="219">
        <f>Table1[[#This Row],[Scale Bet]]</f>
        <v>120</v>
      </c>
    </row>
    <row r="448" spans="5:41" ht="16.5" customHeight="1" x14ac:dyDescent="0.25">
      <c r="E448" s="185">
        <v>45241</v>
      </c>
      <c r="F448" s="35">
        <v>0.75347222222222221</v>
      </c>
      <c r="G448" s="36" t="s">
        <v>17</v>
      </c>
      <c r="H448" s="36">
        <v>10</v>
      </c>
      <c r="I448" s="36">
        <v>4</v>
      </c>
      <c r="J448" s="36" t="s">
        <v>1056</v>
      </c>
      <c r="K448" s="36" t="s">
        <v>60</v>
      </c>
      <c r="L448" s="165">
        <v>10</v>
      </c>
      <c r="M448" s="134">
        <f t="shared" si="78"/>
        <v>10</v>
      </c>
      <c r="N448" s="36">
        <f t="shared" si="79"/>
        <v>1</v>
      </c>
      <c r="O448" s="135" t="str">
        <f t="shared" si="80"/>
        <v>Pro Syd-10</v>
      </c>
      <c r="P448" s="186" t="str">
        <f t="shared" si="81"/>
        <v>OK</v>
      </c>
      <c r="Q448" s="187">
        <f t="shared" si="82"/>
        <v>40</v>
      </c>
      <c r="R448" s="150"/>
      <c r="S448" s="187" t="str">
        <f t="shared" si="83"/>
        <v/>
      </c>
      <c r="T448" s="136" t="str">
        <f t="shared" si="84"/>
        <v>Plundering</v>
      </c>
      <c r="U448" s="137" t="str">
        <f>IF(P448="","",IF(N448=1,"",IF(Q448="","",IF(Q448&lt;=100,100,IF(Table1[[#This Row],[Day]]="Wed",100,200)))))</f>
        <v/>
      </c>
      <c r="V448" s="137" t="str">
        <f t="shared" si="85"/>
        <v/>
      </c>
      <c r="W448" s="137" t="str">
        <f t="shared" si="86"/>
        <v/>
      </c>
      <c r="X448" s="133">
        <f>100</f>
        <v>100</v>
      </c>
      <c r="Y448" s="133" t="str">
        <f t="shared" si="87"/>
        <v/>
      </c>
      <c r="Z448" s="133">
        <f t="shared" si="88"/>
        <v>-100</v>
      </c>
      <c r="AA448" s="134" t="str">
        <f>TEXT(Table1[[#This Row],[Date]],"DDD")</f>
        <v>Sat</v>
      </c>
      <c r="AB448" s="133" t="str">
        <f>IF(OR(G448="Doomben",G448="Eagle Farm"),"Q",IF(AND(Q448&gt;1,Q448&lt;55,Table1[[#This Row],[Source]]="Nat"),"Nat OK",IF(AND(Table1[[#This Row],[Source]]&lt;&gt;"Nat",Q448&lt;55),"Poor &lt;55",IF(OR(G448="Randwick",G448="Flemington",G448="Caulfield",G448="Sandown Lake",G448="Sandown Hill"),"Best","ave"))))</f>
        <v>Poor &lt;55</v>
      </c>
      <c r="AC448" s="133">
        <f>IF(Q448="","",IF(AB448="Poor &lt;55",$AC$2*0.2%,IF(AND(AB448="Q",AA448&lt;&gt;"Wed"),$AC$2*0.4%,IF(AND(AB448="Q",AA448="Wed"),$AC$2*0.5%,IF(AND(AB448="Ave",U448=100),$AC$2*0.5%,IF(AND(AB448="ave",U448="",N448=1,AG448="Bush"),$AC$2*1%,IF(AND(AB448="ave",U448="",Q448&gt;100),$AC$2*1.3%,IF(AND(AB448="ave",U448=""),$AC$2*1.2%,IF(AND(AB448="Ave",U448=200),$AC$2*1%,IF(AND(AB448="Best",U448=200),$AC$2*1.5%,IF(AND(AB448="Best",U448="",K448&lt;&gt;"Pro Syd"),$AC$2*0.5%,IF(AND(AB448="Best",U448=""),$AC$2*1%,IF(AND(AB448="Best",U448=100,Table1[[#This Row],[State]]="NSW"),$AC$2*0.4%,IF(AND(AB448="Best",U448=100),$AC$2*1%,IF(Table1[[#This Row],[Adj]]="Nat OK",$AC$2*0.5%,"xxx")))))))))))))))</f>
        <v>20</v>
      </c>
      <c r="AD448" s="133" t="str">
        <f t="shared" si="89"/>
        <v/>
      </c>
      <c r="AE448" s="133">
        <f t="shared" si="90"/>
        <v>-20</v>
      </c>
      <c r="AF448" s="133" t="str">
        <f>VLOOKUP(Table1[[#This Row],[Track]],$F$2672:$H$2715,2,FALSE)</f>
        <v>NSW</v>
      </c>
      <c r="AG448" s="133" t="str">
        <f>VLOOKUP(Table1[[#This Row],[Track]],$F$2672:$H$2715,3,FALSE)</f>
        <v>-</v>
      </c>
      <c r="AH448" s="133" t="str">
        <f>IF(Table1[[#This Row],[Date]]&lt;$AH$2,"",IF(Table1[[#This Row],[Date]]&lt;$AH$3,"Edge","Elite Combo"))</f>
        <v/>
      </c>
      <c r="AI448" s="218">
        <f>Table1[[#This Row],[Time]]</f>
        <v>0.75347222222222221</v>
      </c>
      <c r="AJ448" s="219" t="str">
        <f>Table1[[#This Row],[Track]]</f>
        <v>Rosehill</v>
      </c>
      <c r="AK448" s="216">
        <f>Table1[[#This Row],[Race ]]</f>
        <v>10</v>
      </c>
      <c r="AL448" s="219">
        <f>Table1[[#This Row],[TAB]]</f>
        <v>4</v>
      </c>
      <c r="AM448" s="219" t="str">
        <f>Table1[[#This Row],[Selection]]</f>
        <v>Plundering</v>
      </c>
      <c r="AN448" s="220" t="str">
        <f>Table1[[#This Row],[Sources]]</f>
        <v>Pro Syd-10</v>
      </c>
      <c r="AO448" s="219">
        <f>Table1[[#This Row],[Scale Bet]]</f>
        <v>20</v>
      </c>
    </row>
    <row r="449" spans="5:41" ht="16.5" customHeight="1" x14ac:dyDescent="0.25">
      <c r="E449" s="185">
        <v>45248</v>
      </c>
      <c r="F449" s="35">
        <v>0.51388888888888895</v>
      </c>
      <c r="G449" s="36" t="s">
        <v>201</v>
      </c>
      <c r="H449" s="36">
        <v>1</v>
      </c>
      <c r="I449" s="36">
        <v>4</v>
      </c>
      <c r="J449" s="36" t="s">
        <v>653</v>
      </c>
      <c r="K449" s="36" t="s">
        <v>1</v>
      </c>
      <c r="L449" s="165">
        <v>12</v>
      </c>
      <c r="M449" s="134">
        <f t="shared" si="78"/>
        <v>25</v>
      </c>
      <c r="N449" s="36">
        <f t="shared" si="79"/>
        <v>2</v>
      </c>
      <c r="O449" s="135" t="str">
        <f t="shared" si="80"/>
        <v>E4-12/Nat-13</v>
      </c>
      <c r="P449" s="186" t="str">
        <f t="shared" si="81"/>
        <v>OK</v>
      </c>
      <c r="Q449" s="187">
        <f t="shared" si="82"/>
        <v>100</v>
      </c>
      <c r="R449" s="150">
        <v>3.3</v>
      </c>
      <c r="S449" s="187">
        <f t="shared" si="83"/>
        <v>330</v>
      </c>
      <c r="T449" s="136" t="str">
        <f t="shared" si="84"/>
        <v>Letsrollthedice</v>
      </c>
      <c r="U449" s="137">
        <f>IF(P449="","",IF(N449=1,"",IF(Q449="","",IF(Q449&lt;=100,100,IF(Table1[[#This Row],[Day]]="Wed",100,200)))))</f>
        <v>100</v>
      </c>
      <c r="V449" s="137">
        <f t="shared" si="85"/>
        <v>330</v>
      </c>
      <c r="W449" s="137">
        <f t="shared" si="86"/>
        <v>230</v>
      </c>
      <c r="X449" s="133">
        <f>100</f>
        <v>100</v>
      </c>
      <c r="Y449" s="133">
        <f t="shared" si="87"/>
        <v>330</v>
      </c>
      <c r="Z449" s="133">
        <f t="shared" si="88"/>
        <v>230</v>
      </c>
      <c r="AA449" s="134" t="str">
        <f>TEXT(Table1[[#This Row],[Date]],"DDD")</f>
        <v>Sat</v>
      </c>
      <c r="AB449" s="133" t="str">
        <f>IF(OR(G449="Doomben",G449="Eagle Farm"),"Q",IF(AND(Q449&gt;1,Q449&lt;55,Table1[[#This Row],[Source]]="Nat"),"Nat OK",IF(AND(Table1[[#This Row],[Source]]&lt;&gt;"Nat",Q449&lt;55),"Poor &lt;55",IF(OR(G449="Randwick",G449="Flemington",G449="Caulfield",G449="Sandown Lake",G449="Sandown Hill"),"Best","ave"))))</f>
        <v>Best</v>
      </c>
      <c r="AC449" s="133">
        <f>IF(Q449="","",IF(AB449="Poor &lt;55",$AC$2*0.2%,IF(AND(AB449="Q",AA449&lt;&gt;"Wed"),$AC$2*0.4%,IF(AND(AB449="Q",AA449="Wed"),$AC$2*0.5%,IF(AND(AB449="Ave",U449=100),$AC$2*0.5%,IF(AND(AB449="ave",U449="",N449=1,AG449="Bush"),$AC$2*1%,IF(AND(AB449="ave",U449="",Q449&gt;100),$AC$2*1.3%,IF(AND(AB449="ave",U449=""),$AC$2*1.2%,IF(AND(AB449="Ave",U449=200),$AC$2*1%,IF(AND(AB449="Best",U449=200),$AC$2*1.5%,IF(AND(AB449="Best",U449="",K449&lt;&gt;"Pro Syd"),$AC$2*0.5%,IF(AND(AB449="Best",U449=""),$AC$2*1%,IF(AND(AB449="Best",U449=100,Table1[[#This Row],[State]]="NSW"),$AC$2*0.4%,IF(AND(AB449="Best",U449=100),$AC$2*1%,IF(Table1[[#This Row],[Adj]]="Nat OK",$AC$2*0.5%,"xxx")))))))))))))))</f>
        <v>100</v>
      </c>
      <c r="AD449" s="133">
        <f t="shared" si="89"/>
        <v>330</v>
      </c>
      <c r="AE449" s="133">
        <f t="shared" si="90"/>
        <v>230</v>
      </c>
      <c r="AF449" s="133" t="str">
        <f>VLOOKUP(Table1[[#This Row],[Track]],$F$2672:$H$2715,2,FALSE)</f>
        <v>Vic</v>
      </c>
      <c r="AG449" s="133" t="str">
        <f>VLOOKUP(Table1[[#This Row],[Track]],$F$2672:$H$2715,3,FALSE)</f>
        <v>-</v>
      </c>
      <c r="AH449" s="133" t="str">
        <f>IF(Table1[[#This Row],[Date]]&lt;$AH$2,"",IF(Table1[[#This Row],[Date]]&lt;$AH$3,"Edge","Elite Combo"))</f>
        <v/>
      </c>
      <c r="AI449" s="218">
        <f>Table1[[#This Row],[Time]]</f>
        <v>0.51388888888888895</v>
      </c>
      <c r="AJ449" s="219" t="str">
        <f>Table1[[#This Row],[Track]]</f>
        <v>Caulfield</v>
      </c>
      <c r="AK449" s="216">
        <f>Table1[[#This Row],[Race ]]</f>
        <v>1</v>
      </c>
      <c r="AL449" s="219">
        <f>Table1[[#This Row],[TAB]]</f>
        <v>4</v>
      </c>
      <c r="AM449" s="219" t="str">
        <f>Table1[[#This Row],[Selection]]</f>
        <v>Letsrollthedice</v>
      </c>
      <c r="AN449" s="220" t="str">
        <f>Table1[[#This Row],[Sources]]</f>
        <v>E4-12/Nat-13</v>
      </c>
      <c r="AO449" s="219">
        <f>Table1[[#This Row],[Scale Bet]]</f>
        <v>100</v>
      </c>
    </row>
    <row r="450" spans="5:41" ht="16.5" customHeight="1" x14ac:dyDescent="0.25">
      <c r="E450" s="185">
        <v>45248</v>
      </c>
      <c r="F450" s="35">
        <v>0.51388888888888895</v>
      </c>
      <c r="G450" s="36" t="s">
        <v>201</v>
      </c>
      <c r="H450" s="36">
        <v>1</v>
      </c>
      <c r="I450" s="36">
        <v>4</v>
      </c>
      <c r="J450" s="36" t="s">
        <v>653</v>
      </c>
      <c r="K450" s="36" t="s">
        <v>13</v>
      </c>
      <c r="L450" s="165">
        <v>13</v>
      </c>
      <c r="M450" s="134" t="str">
        <f t="shared" si="78"/>
        <v/>
      </c>
      <c r="N450" s="36" t="str">
        <f t="shared" si="79"/>
        <v/>
      </c>
      <c r="O450" s="135" t="str">
        <f t="shared" si="80"/>
        <v/>
      </c>
      <c r="P450" s="186" t="str">
        <f t="shared" si="81"/>
        <v>OK</v>
      </c>
      <c r="Q450" s="187" t="str">
        <f t="shared" si="82"/>
        <v/>
      </c>
      <c r="R450" s="150">
        <v>3.3</v>
      </c>
      <c r="S450" s="187" t="str">
        <f t="shared" si="83"/>
        <v/>
      </c>
      <c r="T450" s="136" t="str">
        <f t="shared" si="84"/>
        <v>Letsrollthedice</v>
      </c>
      <c r="U450" s="137" t="str">
        <f>IF(P450="","",IF(N450=1,"",IF(Q450="","",IF(Q450&lt;=100,100,IF(Table1[[#This Row],[Day]]="Wed",100,200)))))</f>
        <v/>
      </c>
      <c r="V450" s="137" t="str">
        <f t="shared" si="85"/>
        <v/>
      </c>
      <c r="W450" s="137" t="str">
        <f t="shared" si="86"/>
        <v/>
      </c>
      <c r="X450" s="133">
        <f>100</f>
        <v>100</v>
      </c>
      <c r="Y450" s="133">
        <f t="shared" si="87"/>
        <v>330</v>
      </c>
      <c r="Z450" s="133">
        <f t="shared" si="88"/>
        <v>230</v>
      </c>
      <c r="AA450" s="134" t="str">
        <f>TEXT(Table1[[#This Row],[Date]],"DDD")</f>
        <v>Sat</v>
      </c>
      <c r="AB450" s="133" t="str">
        <f>IF(OR(G450="Doomben",G450="Eagle Farm"),"Q",IF(AND(Q450&gt;1,Q450&lt;55,Table1[[#This Row],[Source]]="Nat"),"Nat OK",IF(AND(Table1[[#This Row],[Source]]&lt;&gt;"Nat",Q450&lt;55),"Poor &lt;55",IF(OR(G450="Randwick",G450="Flemington",G450="Caulfield",G450="Sandown Lake",G450="Sandown Hill"),"Best","ave"))))</f>
        <v>Best</v>
      </c>
      <c r="AC450" s="133" t="str">
        <f>IF(Q450="","",IF(AB450="Poor &lt;55",$AC$2*0.2%,IF(AND(AB450="Q",AA450&lt;&gt;"Wed"),$AC$2*0.4%,IF(AND(AB450="Q",AA450="Wed"),$AC$2*0.5%,IF(AND(AB450="Ave",U450=100),$AC$2*0.5%,IF(AND(AB450="ave",U450="",N450=1,AG450="Bush"),$AC$2*1%,IF(AND(AB450="ave",U450="",Q450&gt;100),$AC$2*1.3%,IF(AND(AB450="ave",U450=""),$AC$2*1.2%,IF(AND(AB450="Ave",U450=200),$AC$2*1%,IF(AND(AB450="Best",U450=200),$AC$2*1.5%,IF(AND(AB450="Best",U450="",K450&lt;&gt;"Pro Syd"),$AC$2*0.5%,IF(AND(AB450="Best",U450=""),$AC$2*1%,IF(AND(AB450="Best",U450=100,Table1[[#This Row],[State]]="NSW"),$AC$2*0.4%,IF(AND(AB450="Best",U450=100),$AC$2*1%,IF(Table1[[#This Row],[Adj]]="Nat OK",$AC$2*0.5%,"xxx")))))))))))))))</f>
        <v/>
      </c>
      <c r="AD450" s="133" t="str">
        <f t="shared" si="89"/>
        <v/>
      </c>
      <c r="AE450" s="133" t="str">
        <f t="shared" si="90"/>
        <v/>
      </c>
      <c r="AF450" s="133" t="str">
        <f>VLOOKUP(Table1[[#This Row],[Track]],$F$2672:$H$2715,2,FALSE)</f>
        <v>Vic</v>
      </c>
      <c r="AG450" s="133" t="str">
        <f>VLOOKUP(Table1[[#This Row],[Track]],$F$2672:$H$2715,3,FALSE)</f>
        <v>-</v>
      </c>
      <c r="AH450" s="133" t="str">
        <f>IF(Table1[[#This Row],[Date]]&lt;$AH$2,"",IF(Table1[[#This Row],[Date]]&lt;$AH$3,"Edge","Elite Combo"))</f>
        <v/>
      </c>
      <c r="AI450" s="218">
        <f>Table1[[#This Row],[Time]]</f>
        <v>0.51388888888888895</v>
      </c>
      <c r="AJ450" s="219" t="str">
        <f>Table1[[#This Row],[Track]]</f>
        <v>Caulfield</v>
      </c>
      <c r="AK450" s="216">
        <f>Table1[[#This Row],[Race ]]</f>
        <v>1</v>
      </c>
      <c r="AL450" s="219">
        <f>Table1[[#This Row],[TAB]]</f>
        <v>4</v>
      </c>
      <c r="AM450" s="219" t="str">
        <f>Table1[[#This Row],[Selection]]</f>
        <v>Letsrollthedice</v>
      </c>
      <c r="AN450" s="220" t="str">
        <f>Table1[[#This Row],[Sources]]</f>
        <v/>
      </c>
      <c r="AO450" s="219" t="str">
        <f>Table1[[#This Row],[Scale Bet]]</f>
        <v/>
      </c>
    </row>
    <row r="451" spans="5:41" ht="16.5" customHeight="1" x14ac:dyDescent="0.25">
      <c r="E451" s="185">
        <v>45248</v>
      </c>
      <c r="F451" s="35">
        <v>0.53472222222222221</v>
      </c>
      <c r="G451" s="36" t="s">
        <v>201</v>
      </c>
      <c r="H451" s="36">
        <v>2</v>
      </c>
      <c r="I451" s="36">
        <v>11</v>
      </c>
      <c r="J451" s="36" t="s">
        <v>654</v>
      </c>
      <c r="K451" s="36" t="s">
        <v>1</v>
      </c>
      <c r="L451" s="165">
        <v>12</v>
      </c>
      <c r="M451" s="134">
        <f t="shared" si="78"/>
        <v>38</v>
      </c>
      <c r="N451" s="36">
        <f t="shared" si="79"/>
        <v>3</v>
      </c>
      <c r="O451" s="135" t="str">
        <f t="shared" si="80"/>
        <v>E4-12/Edge-10/Nat-16</v>
      </c>
      <c r="P451" s="186" t="str">
        <f t="shared" si="81"/>
        <v>OK</v>
      </c>
      <c r="Q451" s="187">
        <f t="shared" si="82"/>
        <v>152</v>
      </c>
      <c r="R451" s="150"/>
      <c r="S451" s="187" t="str">
        <f t="shared" si="83"/>
        <v/>
      </c>
      <c r="T451" s="136" t="str">
        <f t="shared" si="84"/>
        <v>Treporti</v>
      </c>
      <c r="U451" s="137">
        <f>IF(P451="","",IF(N451=1,"",IF(Q451="","",IF(Q451&lt;=100,100,IF(Table1[[#This Row],[Day]]="Wed",100,200)))))</f>
        <v>200</v>
      </c>
      <c r="V451" s="137" t="str">
        <f t="shared" si="85"/>
        <v/>
      </c>
      <c r="W451" s="137">
        <f t="shared" si="86"/>
        <v>-200</v>
      </c>
      <c r="X451" s="133">
        <f>100</f>
        <v>100</v>
      </c>
      <c r="Y451" s="133" t="str">
        <f t="shared" si="87"/>
        <v/>
      </c>
      <c r="Z451" s="133">
        <f t="shared" si="88"/>
        <v>-100</v>
      </c>
      <c r="AA451" s="134" t="str">
        <f>TEXT(Table1[[#This Row],[Date]],"DDD")</f>
        <v>Sat</v>
      </c>
      <c r="AB451" s="133" t="str">
        <f>IF(OR(G451="Doomben",G451="Eagle Farm"),"Q",IF(AND(Q451&gt;1,Q451&lt;55,Table1[[#This Row],[Source]]="Nat"),"Nat OK",IF(AND(Table1[[#This Row],[Source]]&lt;&gt;"Nat",Q451&lt;55),"Poor &lt;55",IF(OR(G451="Randwick",G451="Flemington",G451="Caulfield",G451="Sandown Lake",G451="Sandown Hill"),"Best","ave"))))</f>
        <v>Best</v>
      </c>
      <c r="AC451" s="133">
        <f>IF(Q451="","",IF(AB451="Poor &lt;55",$AC$2*0.2%,IF(AND(AB451="Q",AA451&lt;&gt;"Wed"),$AC$2*0.4%,IF(AND(AB451="Q",AA451="Wed"),$AC$2*0.5%,IF(AND(AB451="Ave",U451=100),$AC$2*0.5%,IF(AND(AB451="ave",U451="",N451=1,AG451="Bush"),$AC$2*1%,IF(AND(AB451="ave",U451="",Q451&gt;100),$AC$2*1.3%,IF(AND(AB451="ave",U451=""),$AC$2*1.2%,IF(AND(AB451="Ave",U451=200),$AC$2*1%,IF(AND(AB451="Best",U451=200),$AC$2*1.5%,IF(AND(AB451="Best",U451="",K451&lt;&gt;"Pro Syd"),$AC$2*0.5%,IF(AND(AB451="Best",U451=""),$AC$2*1%,IF(AND(AB451="Best",U451=100,Table1[[#This Row],[State]]="NSW"),$AC$2*0.4%,IF(AND(AB451="Best",U451=100),$AC$2*1%,IF(Table1[[#This Row],[Adj]]="Nat OK",$AC$2*0.5%,"xxx")))))))))))))))</f>
        <v>150</v>
      </c>
      <c r="AD451" s="133" t="str">
        <f t="shared" si="89"/>
        <v/>
      </c>
      <c r="AE451" s="133">
        <f t="shared" si="90"/>
        <v>-150</v>
      </c>
      <c r="AF451" s="133" t="str">
        <f>VLOOKUP(Table1[[#This Row],[Track]],$F$2672:$H$2715,2,FALSE)</f>
        <v>Vic</v>
      </c>
      <c r="AG451" s="133" t="str">
        <f>VLOOKUP(Table1[[#This Row],[Track]],$F$2672:$H$2715,3,FALSE)</f>
        <v>-</v>
      </c>
      <c r="AH451" s="133" t="str">
        <f>IF(Table1[[#This Row],[Date]]&lt;$AH$2,"",IF(Table1[[#This Row],[Date]]&lt;$AH$3,"Edge","Elite Combo"))</f>
        <v/>
      </c>
      <c r="AI451" s="218">
        <f>Table1[[#This Row],[Time]]</f>
        <v>0.53472222222222221</v>
      </c>
      <c r="AJ451" s="219" t="str">
        <f>Table1[[#This Row],[Track]]</f>
        <v>Caulfield</v>
      </c>
      <c r="AK451" s="216">
        <f>Table1[[#This Row],[Race ]]</f>
        <v>2</v>
      </c>
      <c r="AL451" s="219">
        <f>Table1[[#This Row],[TAB]]</f>
        <v>11</v>
      </c>
      <c r="AM451" s="219" t="str">
        <f>Table1[[#This Row],[Selection]]</f>
        <v>Treporti</v>
      </c>
      <c r="AN451" s="220" t="str">
        <f>Table1[[#This Row],[Sources]]</f>
        <v>E4-12/Edge-10/Nat-16</v>
      </c>
      <c r="AO451" s="219">
        <f>Table1[[#This Row],[Scale Bet]]</f>
        <v>150</v>
      </c>
    </row>
    <row r="452" spans="5:41" ht="16.5" customHeight="1" x14ac:dyDescent="0.25">
      <c r="E452" s="185">
        <v>45248</v>
      </c>
      <c r="F452" s="35">
        <v>0.53472222222222221</v>
      </c>
      <c r="G452" s="36" t="s">
        <v>201</v>
      </c>
      <c r="H452" s="36">
        <v>2</v>
      </c>
      <c r="I452" s="36">
        <v>11</v>
      </c>
      <c r="J452" s="36" t="s">
        <v>654</v>
      </c>
      <c r="K452" s="36" t="s">
        <v>40</v>
      </c>
      <c r="L452" s="165">
        <v>10</v>
      </c>
      <c r="M452" s="134" t="str">
        <f t="shared" si="78"/>
        <v/>
      </c>
      <c r="N452" s="36" t="str">
        <f t="shared" si="79"/>
        <v/>
      </c>
      <c r="O452" s="135" t="str">
        <f t="shared" si="80"/>
        <v/>
      </c>
      <c r="P452" s="186" t="str">
        <f t="shared" si="81"/>
        <v>OK</v>
      </c>
      <c r="Q452" s="187" t="str">
        <f t="shared" si="82"/>
        <v/>
      </c>
      <c r="R452" s="150"/>
      <c r="S452" s="187" t="str">
        <f t="shared" si="83"/>
        <v/>
      </c>
      <c r="T452" s="136" t="str">
        <f t="shared" si="84"/>
        <v>Treporti</v>
      </c>
      <c r="U452" s="137" t="str">
        <f>IF(P452="","",IF(N452=1,"",IF(Q452="","",IF(Q452&lt;=100,100,IF(Table1[[#This Row],[Day]]="Wed",100,200)))))</f>
        <v/>
      </c>
      <c r="V452" s="137" t="str">
        <f t="shared" si="85"/>
        <v/>
      </c>
      <c r="W452" s="137" t="str">
        <f t="shared" si="86"/>
        <v/>
      </c>
      <c r="X452" s="133">
        <f>100</f>
        <v>100</v>
      </c>
      <c r="Y452" s="133" t="str">
        <f t="shared" si="87"/>
        <v/>
      </c>
      <c r="Z452" s="133">
        <f t="shared" si="88"/>
        <v>-100</v>
      </c>
      <c r="AA452" s="134" t="str">
        <f>TEXT(Table1[[#This Row],[Date]],"DDD")</f>
        <v>Sat</v>
      </c>
      <c r="AB452" s="133" t="str">
        <f>IF(OR(G452="Doomben",G452="Eagle Farm"),"Q",IF(AND(Q452&gt;1,Q452&lt;55,Table1[[#This Row],[Source]]="Nat"),"Nat OK",IF(AND(Table1[[#This Row],[Source]]&lt;&gt;"Nat",Q452&lt;55),"Poor &lt;55",IF(OR(G452="Randwick",G452="Flemington",G452="Caulfield",G452="Sandown Lake",G452="Sandown Hill"),"Best","ave"))))</f>
        <v>Best</v>
      </c>
      <c r="AC452" s="133" t="str">
        <f>IF(Q452="","",IF(AB452="Poor &lt;55",$AC$2*0.2%,IF(AND(AB452="Q",AA452&lt;&gt;"Wed"),$AC$2*0.4%,IF(AND(AB452="Q",AA452="Wed"),$AC$2*0.5%,IF(AND(AB452="Ave",U452=100),$AC$2*0.5%,IF(AND(AB452="ave",U452="",N452=1,AG452="Bush"),$AC$2*1%,IF(AND(AB452="ave",U452="",Q452&gt;100),$AC$2*1.3%,IF(AND(AB452="ave",U452=""),$AC$2*1.2%,IF(AND(AB452="Ave",U452=200),$AC$2*1%,IF(AND(AB452="Best",U452=200),$AC$2*1.5%,IF(AND(AB452="Best",U452="",K452&lt;&gt;"Pro Syd"),$AC$2*0.5%,IF(AND(AB452="Best",U452=""),$AC$2*1%,IF(AND(AB452="Best",U452=100,Table1[[#This Row],[State]]="NSW"),$AC$2*0.4%,IF(AND(AB452="Best",U452=100),$AC$2*1%,IF(Table1[[#This Row],[Adj]]="Nat OK",$AC$2*0.5%,"xxx")))))))))))))))</f>
        <v/>
      </c>
      <c r="AD452" s="133" t="str">
        <f t="shared" si="89"/>
        <v/>
      </c>
      <c r="AE452" s="133" t="str">
        <f t="shared" si="90"/>
        <v/>
      </c>
      <c r="AF452" s="133" t="str">
        <f>VLOOKUP(Table1[[#This Row],[Track]],$F$2672:$H$2715,2,FALSE)</f>
        <v>Vic</v>
      </c>
      <c r="AG452" s="133" t="str">
        <f>VLOOKUP(Table1[[#This Row],[Track]],$F$2672:$H$2715,3,FALSE)</f>
        <v>-</v>
      </c>
      <c r="AH452" s="133" t="str">
        <f>IF(Table1[[#This Row],[Date]]&lt;$AH$2,"",IF(Table1[[#This Row],[Date]]&lt;$AH$3,"Edge","Elite Combo"))</f>
        <v/>
      </c>
      <c r="AI452" s="218">
        <f>Table1[[#This Row],[Time]]</f>
        <v>0.53472222222222221</v>
      </c>
      <c r="AJ452" s="219" t="str">
        <f>Table1[[#This Row],[Track]]</f>
        <v>Caulfield</v>
      </c>
      <c r="AK452" s="216">
        <f>Table1[[#This Row],[Race ]]</f>
        <v>2</v>
      </c>
      <c r="AL452" s="219">
        <f>Table1[[#This Row],[TAB]]</f>
        <v>11</v>
      </c>
      <c r="AM452" s="219" t="str">
        <f>Table1[[#This Row],[Selection]]</f>
        <v>Treporti</v>
      </c>
      <c r="AN452" s="220" t="str">
        <f>Table1[[#This Row],[Sources]]</f>
        <v/>
      </c>
      <c r="AO452" s="219" t="str">
        <f>Table1[[#This Row],[Scale Bet]]</f>
        <v/>
      </c>
    </row>
    <row r="453" spans="5:41" ht="16.5" customHeight="1" x14ac:dyDescent="0.25">
      <c r="E453" s="185">
        <v>45248</v>
      </c>
      <c r="F453" s="35">
        <v>0.53472222222222221</v>
      </c>
      <c r="G453" s="36" t="s">
        <v>201</v>
      </c>
      <c r="H453" s="36">
        <v>2</v>
      </c>
      <c r="I453" s="36">
        <v>11</v>
      </c>
      <c r="J453" s="36" t="s">
        <v>654</v>
      </c>
      <c r="K453" s="36" t="s">
        <v>13</v>
      </c>
      <c r="L453" s="165">
        <v>16</v>
      </c>
      <c r="M453" s="134" t="str">
        <f t="shared" si="78"/>
        <v/>
      </c>
      <c r="N453" s="36" t="str">
        <f t="shared" si="79"/>
        <v/>
      </c>
      <c r="O453" s="135" t="str">
        <f t="shared" si="80"/>
        <v/>
      </c>
      <c r="P453" s="186" t="str">
        <f t="shared" si="81"/>
        <v>OK</v>
      </c>
      <c r="Q453" s="187" t="str">
        <f t="shared" si="82"/>
        <v/>
      </c>
      <c r="R453" s="150"/>
      <c r="S453" s="187" t="str">
        <f t="shared" si="83"/>
        <v/>
      </c>
      <c r="T453" s="136" t="str">
        <f t="shared" si="84"/>
        <v>Treporti</v>
      </c>
      <c r="U453" s="137" t="str">
        <f>IF(P453="","",IF(N453=1,"",IF(Q453="","",IF(Q453&lt;=100,100,IF(Table1[[#This Row],[Day]]="Wed",100,200)))))</f>
        <v/>
      </c>
      <c r="V453" s="137" t="str">
        <f t="shared" si="85"/>
        <v/>
      </c>
      <c r="W453" s="137" t="str">
        <f t="shared" si="86"/>
        <v/>
      </c>
      <c r="X453" s="133">
        <f>100</f>
        <v>100</v>
      </c>
      <c r="Y453" s="133" t="str">
        <f t="shared" si="87"/>
        <v/>
      </c>
      <c r="Z453" s="133">
        <f t="shared" si="88"/>
        <v>-100</v>
      </c>
      <c r="AA453" s="134" t="str">
        <f>TEXT(Table1[[#This Row],[Date]],"DDD")</f>
        <v>Sat</v>
      </c>
      <c r="AB453" s="133" t="str">
        <f>IF(OR(G453="Doomben",G453="Eagle Farm"),"Q",IF(AND(Q453&gt;1,Q453&lt;55,Table1[[#This Row],[Source]]="Nat"),"Nat OK",IF(AND(Table1[[#This Row],[Source]]&lt;&gt;"Nat",Q453&lt;55),"Poor &lt;55",IF(OR(G453="Randwick",G453="Flemington",G453="Caulfield",G453="Sandown Lake",G453="Sandown Hill"),"Best","ave"))))</f>
        <v>Best</v>
      </c>
      <c r="AC453" s="133" t="str">
        <f>IF(Q453="","",IF(AB453="Poor &lt;55",$AC$2*0.2%,IF(AND(AB453="Q",AA453&lt;&gt;"Wed"),$AC$2*0.4%,IF(AND(AB453="Q",AA453="Wed"),$AC$2*0.5%,IF(AND(AB453="Ave",U453=100),$AC$2*0.5%,IF(AND(AB453="ave",U453="",N453=1,AG453="Bush"),$AC$2*1%,IF(AND(AB453="ave",U453="",Q453&gt;100),$AC$2*1.3%,IF(AND(AB453="ave",U453=""),$AC$2*1.2%,IF(AND(AB453="Ave",U453=200),$AC$2*1%,IF(AND(AB453="Best",U453=200),$AC$2*1.5%,IF(AND(AB453="Best",U453="",K453&lt;&gt;"Pro Syd"),$AC$2*0.5%,IF(AND(AB453="Best",U453=""),$AC$2*1%,IF(AND(AB453="Best",U453=100,Table1[[#This Row],[State]]="NSW"),$AC$2*0.4%,IF(AND(AB453="Best",U453=100),$AC$2*1%,IF(Table1[[#This Row],[Adj]]="Nat OK",$AC$2*0.5%,"xxx")))))))))))))))</f>
        <v/>
      </c>
      <c r="AD453" s="133" t="str">
        <f t="shared" si="89"/>
        <v/>
      </c>
      <c r="AE453" s="133" t="str">
        <f t="shared" si="90"/>
        <v/>
      </c>
      <c r="AF453" s="133" t="str">
        <f>VLOOKUP(Table1[[#This Row],[Track]],$F$2672:$H$2715,2,FALSE)</f>
        <v>Vic</v>
      </c>
      <c r="AG453" s="133" t="str">
        <f>VLOOKUP(Table1[[#This Row],[Track]],$F$2672:$H$2715,3,FALSE)</f>
        <v>-</v>
      </c>
      <c r="AH453" s="133" t="str">
        <f>IF(Table1[[#This Row],[Date]]&lt;$AH$2,"",IF(Table1[[#This Row],[Date]]&lt;$AH$3,"Edge","Elite Combo"))</f>
        <v/>
      </c>
      <c r="AI453" s="218">
        <f>Table1[[#This Row],[Time]]</f>
        <v>0.53472222222222221</v>
      </c>
      <c r="AJ453" s="219" t="str">
        <f>Table1[[#This Row],[Track]]</f>
        <v>Caulfield</v>
      </c>
      <c r="AK453" s="216">
        <f>Table1[[#This Row],[Race ]]</f>
        <v>2</v>
      </c>
      <c r="AL453" s="219">
        <f>Table1[[#This Row],[TAB]]</f>
        <v>11</v>
      </c>
      <c r="AM453" s="219" t="str">
        <f>Table1[[#This Row],[Selection]]</f>
        <v>Treporti</v>
      </c>
      <c r="AN453" s="220" t="str">
        <f>Table1[[#This Row],[Sources]]</f>
        <v/>
      </c>
      <c r="AO453" s="219" t="str">
        <f>Table1[[#This Row],[Scale Bet]]</f>
        <v/>
      </c>
    </row>
    <row r="454" spans="5:41" ht="16.5" customHeight="1" x14ac:dyDescent="0.25">
      <c r="E454" s="185">
        <v>45248</v>
      </c>
      <c r="F454" s="35">
        <v>0.54861111111111105</v>
      </c>
      <c r="G454" s="36" t="s">
        <v>489</v>
      </c>
      <c r="H454" s="36">
        <v>2</v>
      </c>
      <c r="I454" s="36">
        <v>9</v>
      </c>
      <c r="J454" s="36" t="s">
        <v>892</v>
      </c>
      <c r="K454" s="36" t="s">
        <v>13</v>
      </c>
      <c r="L454" s="165">
        <v>13</v>
      </c>
      <c r="M454" s="134">
        <f t="shared" si="78"/>
        <v>13</v>
      </c>
      <c r="N454" s="36">
        <f t="shared" si="79"/>
        <v>1</v>
      </c>
      <c r="O454" s="135" t="str">
        <f t="shared" si="80"/>
        <v>Nat-13</v>
      </c>
      <c r="P454" s="186" t="str">
        <f t="shared" si="81"/>
        <v/>
      </c>
      <c r="Q454" s="187">
        <f t="shared" si="82"/>
        <v>52</v>
      </c>
      <c r="R454" s="150"/>
      <c r="S454" s="187" t="str">
        <f t="shared" si="83"/>
        <v/>
      </c>
      <c r="T454" s="136" t="str">
        <f t="shared" si="84"/>
        <v>Let Me Reign</v>
      </c>
      <c r="U454" s="137" t="str">
        <f>IF(P454="","",IF(N454=1,"",IF(Q454="","",IF(Q454&lt;=100,100,IF(Table1[[#This Row],[Day]]="Wed",100,200)))))</f>
        <v/>
      </c>
      <c r="V454" s="137" t="str">
        <f t="shared" si="85"/>
        <v/>
      </c>
      <c r="W454" s="137" t="str">
        <f t="shared" si="86"/>
        <v/>
      </c>
      <c r="X454" s="133">
        <f>100</f>
        <v>100</v>
      </c>
      <c r="Y454" s="133" t="str">
        <f t="shared" si="87"/>
        <v/>
      </c>
      <c r="Z454" s="133">
        <f t="shared" si="88"/>
        <v>-100</v>
      </c>
      <c r="AA454" s="134" t="str">
        <f>TEXT(Table1[[#This Row],[Date]],"DDD")</f>
        <v>Sat</v>
      </c>
      <c r="AB454" s="133" t="str">
        <f>IF(OR(G454="Doomben",G454="Eagle Farm"),"Q",IF(AND(Q454&gt;1,Q454&lt;55,Table1[[#This Row],[Source]]="Nat"),"Nat OK",IF(AND(Table1[[#This Row],[Source]]&lt;&gt;"Nat",Q454&lt;55),"Poor &lt;55",IF(OR(G454="Randwick",G454="Flemington",G454="Caulfield",G454="Sandown Lake",G454="Sandown Hill"),"Best","ave"))))</f>
        <v>Nat OK</v>
      </c>
      <c r="AC454" s="133">
        <f>IF(Q454="","",IF(AB454="Poor &lt;55",$AC$2*0.2%,IF(AND(AB454="Q",AA454&lt;&gt;"Wed"),$AC$2*0.4%,IF(AND(AB454="Q",AA454="Wed"),$AC$2*0.5%,IF(AND(AB454="Ave",U454=100),$AC$2*0.5%,IF(AND(AB454="ave",U454="",N454=1,AG454="Bush"),$AC$2*1%,IF(AND(AB454="ave",U454="",Q454&gt;100),$AC$2*1.3%,IF(AND(AB454="ave",U454=""),$AC$2*1.2%,IF(AND(AB454="Ave",U454=200),$AC$2*1%,IF(AND(AB454="Best",U454=200),$AC$2*1.5%,IF(AND(AB454="Best",U454="",K454&lt;&gt;"Pro Syd"),$AC$2*0.5%,IF(AND(AB454="Best",U454=""),$AC$2*1%,IF(AND(AB454="Best",U454=100,Table1[[#This Row],[State]]="NSW"),$AC$2*0.4%,IF(AND(AB454="Best",U454=100),$AC$2*1%,IF(Table1[[#This Row],[Adj]]="Nat OK",$AC$2*0.5%,"xxx")))))))))))))))</f>
        <v>50</v>
      </c>
      <c r="AD454" s="133" t="str">
        <f t="shared" si="89"/>
        <v/>
      </c>
      <c r="AE454" s="133">
        <f t="shared" si="90"/>
        <v>-50</v>
      </c>
      <c r="AF454" s="133" t="str">
        <f>VLOOKUP(Table1[[#This Row],[Track]],$F$2672:$H$2715,2,FALSE)</f>
        <v>NSW</v>
      </c>
      <c r="AG454" s="133" t="str">
        <f>VLOOKUP(Table1[[#This Row],[Track]],$F$2672:$H$2715,3,FALSE)</f>
        <v>Bush</v>
      </c>
      <c r="AH454" s="133" t="str">
        <f>IF(Table1[[#This Row],[Date]]&lt;$AH$2,"",IF(Table1[[#This Row],[Date]]&lt;$AH$3,"Edge","Elite Combo"))</f>
        <v/>
      </c>
      <c r="AI454" s="218">
        <f>Table1[[#This Row],[Time]]</f>
        <v>0.54861111111111105</v>
      </c>
      <c r="AJ454" s="219" t="str">
        <f>Table1[[#This Row],[Track]]</f>
        <v>Newcastle</v>
      </c>
      <c r="AK454" s="216">
        <f>Table1[[#This Row],[Race ]]</f>
        <v>2</v>
      </c>
      <c r="AL454" s="219">
        <f>Table1[[#This Row],[TAB]]</f>
        <v>9</v>
      </c>
      <c r="AM454" s="219" t="str">
        <f>Table1[[#This Row],[Selection]]</f>
        <v>Let Me Reign</v>
      </c>
      <c r="AN454" s="220" t="str">
        <f>Table1[[#This Row],[Sources]]</f>
        <v>Nat-13</v>
      </c>
      <c r="AO454" s="219">
        <f>Table1[[#This Row],[Scale Bet]]</f>
        <v>50</v>
      </c>
    </row>
    <row r="455" spans="5:41" ht="16.5" customHeight="1" x14ac:dyDescent="0.25">
      <c r="E455" s="185">
        <v>45248</v>
      </c>
      <c r="F455" s="35">
        <v>0.54861111111111105</v>
      </c>
      <c r="G455" s="36" t="s">
        <v>489</v>
      </c>
      <c r="H455" s="36">
        <v>2</v>
      </c>
      <c r="I455" s="36">
        <v>2</v>
      </c>
      <c r="J455" s="36" t="s">
        <v>1057</v>
      </c>
      <c r="K455" s="36" t="s">
        <v>60</v>
      </c>
      <c r="L455" s="165">
        <v>15</v>
      </c>
      <c r="M455" s="134">
        <f t="shared" ref="M455:M518" si="91">IF(AND(J455=J454,E455=E454),"",IF(AND(E455=E458,J455=J458),L455+L456+L457+L458,IF(AND(E455=E457,J455=J457),L455+L456+L457,IF(AND(E455=E456,J455=J456),L455+L456,L455))))</f>
        <v>15</v>
      </c>
      <c r="N455" s="36">
        <f t="shared" ref="N455:N518" si="92">IF(M455=L455,1,IF(M455="","",IF(AND(E455=E458,J455=J458),4,IF(AND(E455=E457,J455=J457),3,IF(AND(E455=E456,J455=J456),2,"XXX")))))</f>
        <v>1</v>
      </c>
      <c r="O455" s="135" t="str">
        <f t="shared" ref="O455:O518" si="93">IF(N455="","",IF(N455=4,K455&amp;"-"&amp;L455&amp;"/"&amp;K456&amp;"-"&amp;L456&amp;"/"&amp;K457&amp;"-"&amp;L457&amp;"/"&amp;K458&amp;"-"&amp;L458,IF(N455=3,K455&amp;"-"&amp;L455&amp;"/"&amp;K456&amp;"-"&amp;L456&amp;"/"&amp;K457&amp;"-"&amp;L457,IF(N455=2,K455&amp;"-"&amp;L455&amp;"/"&amp;K456&amp;"-"&amp;L456,IF(N455=1,K455&amp;"-"&amp;L455,"""""xxx")))))</f>
        <v>Pro Syd-15</v>
      </c>
      <c r="P455" s="186" t="str">
        <f t="shared" ref="P455:P518" si="94">IF(OR(G455="Randwick",G455="Rosehill",G455="Flemington",G455="Caulfield",G455="Sandown Lake",G455="Sandown Hill",G455="Moonee Valley"),"OK","")</f>
        <v/>
      </c>
      <c r="Q455" s="187">
        <f t="shared" ref="Q455:Q518" si="95">IF(M455="","",(M455*($Q$1/1000)/$R$1)*$Q$2)</f>
        <v>60</v>
      </c>
      <c r="R455" s="150">
        <v>4.2</v>
      </c>
      <c r="S455" s="187">
        <f t="shared" ref="S455:S518" si="96">IF(Q455="","",IF(R455="","",R455*Q455))</f>
        <v>252</v>
      </c>
      <c r="T455" s="136" t="str">
        <f t="shared" ref="T455:T518" si="97">TRIM(PROPER(J455))</f>
        <v>Toesonthenose</v>
      </c>
      <c r="U455" s="137" t="str">
        <f>IF(P455="","",IF(N455=1,"",IF(Q455="","",IF(Q455&lt;=100,100,IF(Table1[[#This Row],[Day]]="Wed",100,200)))))</f>
        <v/>
      </c>
      <c r="V455" s="137" t="str">
        <f t="shared" ref="V455:V518" si="98">IF(U455="","",IF(R455="","",U455*R455))</f>
        <v/>
      </c>
      <c r="W455" s="137" t="str">
        <f t="shared" ref="W455:W518" si="99">IF(U455="","",IF(V455="",U455*-1,V455-U455))</f>
        <v/>
      </c>
      <c r="X455" s="133">
        <f>100</f>
        <v>100</v>
      </c>
      <c r="Y455" s="133">
        <f t="shared" ref="Y455:Y518" si="100">IF(R455="","",X455*R455)</f>
        <v>420</v>
      </c>
      <c r="Z455" s="133">
        <f t="shared" ref="Z455:Z518" si="101">IF(Y455="",X455*-1,Y455-X454)</f>
        <v>320</v>
      </c>
      <c r="AA455" s="134" t="str">
        <f>TEXT(Table1[[#This Row],[Date]],"DDD")</f>
        <v>Sat</v>
      </c>
      <c r="AB455" s="133" t="str">
        <f>IF(OR(G455="Doomben",G455="Eagle Farm"),"Q",IF(AND(Q455&gt;1,Q455&lt;55,Table1[[#This Row],[Source]]="Nat"),"Nat OK",IF(AND(Table1[[#This Row],[Source]]&lt;&gt;"Nat",Q455&lt;55),"Poor &lt;55",IF(OR(G455="Randwick",G455="Flemington",G455="Caulfield",G455="Sandown Lake",G455="Sandown Hill"),"Best","ave"))))</f>
        <v>ave</v>
      </c>
      <c r="AC455" s="133">
        <f>IF(Q455="","",IF(AB455="Poor &lt;55",$AC$2*0.2%,IF(AND(AB455="Q",AA455&lt;&gt;"Wed"),$AC$2*0.4%,IF(AND(AB455="Q",AA455="Wed"),$AC$2*0.5%,IF(AND(AB455="Ave",U455=100),$AC$2*0.5%,IF(AND(AB455="ave",U455="",N455=1,AG455="Bush"),$AC$2*1%,IF(AND(AB455="ave",U455="",Q455&gt;100),$AC$2*1.3%,IF(AND(AB455="ave",U455=""),$AC$2*1.2%,IF(AND(AB455="Ave",U455=200),$AC$2*1%,IF(AND(AB455="Best",U455=200),$AC$2*1.5%,IF(AND(AB455="Best",U455="",K455&lt;&gt;"Pro Syd"),$AC$2*0.5%,IF(AND(AB455="Best",U455=""),$AC$2*1%,IF(AND(AB455="Best",U455=100,Table1[[#This Row],[State]]="NSW"),$AC$2*0.4%,IF(AND(AB455="Best",U455=100),$AC$2*1%,IF(Table1[[#This Row],[Adj]]="Nat OK",$AC$2*0.5%,"xxx")))))))))))))))</f>
        <v>100</v>
      </c>
      <c r="AD455" s="133">
        <f t="shared" ref="AD455:AD518" si="102">IF(AC455="","",IF(R455="","",AC455*R455))</f>
        <v>420</v>
      </c>
      <c r="AE455" s="133">
        <f t="shared" ref="AE455:AE518" si="103">IF(AC455="","",IF(AD455="",AC455*-1,AD455-AC455))</f>
        <v>320</v>
      </c>
      <c r="AF455" s="133" t="str">
        <f>VLOOKUP(Table1[[#This Row],[Track]],$F$2672:$H$2715,2,FALSE)</f>
        <v>NSW</v>
      </c>
      <c r="AG455" s="133" t="str">
        <f>VLOOKUP(Table1[[#This Row],[Track]],$F$2672:$H$2715,3,FALSE)</f>
        <v>Bush</v>
      </c>
      <c r="AH455" s="133" t="str">
        <f>IF(Table1[[#This Row],[Date]]&lt;$AH$2,"",IF(Table1[[#This Row],[Date]]&lt;$AH$3,"Edge","Elite Combo"))</f>
        <v/>
      </c>
      <c r="AI455" s="218">
        <f>Table1[[#This Row],[Time]]</f>
        <v>0.54861111111111105</v>
      </c>
      <c r="AJ455" s="219" t="str">
        <f>Table1[[#This Row],[Track]]</f>
        <v>Newcastle</v>
      </c>
      <c r="AK455" s="216">
        <f>Table1[[#This Row],[Race ]]</f>
        <v>2</v>
      </c>
      <c r="AL455" s="219">
        <f>Table1[[#This Row],[TAB]]</f>
        <v>2</v>
      </c>
      <c r="AM455" s="219" t="str">
        <f>Table1[[#This Row],[Selection]]</f>
        <v>Toesonthenose</v>
      </c>
      <c r="AN455" s="220" t="str">
        <f>Table1[[#This Row],[Sources]]</f>
        <v>Pro Syd-15</v>
      </c>
      <c r="AO455" s="219">
        <f>Table1[[#This Row],[Scale Bet]]</f>
        <v>100</v>
      </c>
    </row>
    <row r="456" spans="5:41" ht="16.5" customHeight="1" x14ac:dyDescent="0.25">
      <c r="E456" s="185">
        <v>45248</v>
      </c>
      <c r="F456" s="35">
        <v>0.58333333333333337</v>
      </c>
      <c r="G456" s="36" t="s">
        <v>201</v>
      </c>
      <c r="H456" s="36">
        <v>4</v>
      </c>
      <c r="I456" s="36">
        <v>7</v>
      </c>
      <c r="J456" s="36" t="s">
        <v>345</v>
      </c>
      <c r="K456" s="36" t="s">
        <v>13</v>
      </c>
      <c r="L456" s="165">
        <v>13</v>
      </c>
      <c r="M456" s="134">
        <f t="shared" si="91"/>
        <v>13</v>
      </c>
      <c r="N456" s="36">
        <f t="shared" si="92"/>
        <v>1</v>
      </c>
      <c r="O456" s="135" t="str">
        <f t="shared" si="93"/>
        <v>Nat-13</v>
      </c>
      <c r="P456" s="186" t="str">
        <f t="shared" si="94"/>
        <v>OK</v>
      </c>
      <c r="Q456" s="187">
        <f t="shared" si="95"/>
        <v>52</v>
      </c>
      <c r="R456" s="150"/>
      <c r="S456" s="187" t="str">
        <f t="shared" si="96"/>
        <v/>
      </c>
      <c r="T456" s="136" t="str">
        <f t="shared" si="97"/>
        <v>Commemorative</v>
      </c>
      <c r="U456" s="137" t="str">
        <f>IF(P456="","",IF(N456=1,"",IF(Q456="","",IF(Q456&lt;=100,100,IF(Table1[[#This Row],[Day]]="Wed",100,200)))))</f>
        <v/>
      </c>
      <c r="V456" s="137" t="str">
        <f t="shared" si="98"/>
        <v/>
      </c>
      <c r="W456" s="137" t="str">
        <f t="shared" si="99"/>
        <v/>
      </c>
      <c r="X456" s="133">
        <f>100</f>
        <v>100</v>
      </c>
      <c r="Y456" s="133" t="str">
        <f t="shared" si="100"/>
        <v/>
      </c>
      <c r="Z456" s="133">
        <f t="shared" si="101"/>
        <v>-100</v>
      </c>
      <c r="AA456" s="134" t="str">
        <f>TEXT(Table1[[#This Row],[Date]],"DDD")</f>
        <v>Sat</v>
      </c>
      <c r="AB456" s="133" t="str">
        <f>IF(OR(G456="Doomben",G456="Eagle Farm"),"Q",IF(AND(Q456&gt;1,Q456&lt;55,Table1[[#This Row],[Source]]="Nat"),"Nat OK",IF(AND(Table1[[#This Row],[Source]]&lt;&gt;"Nat",Q456&lt;55),"Poor &lt;55",IF(OR(G456="Randwick",G456="Flemington",G456="Caulfield",G456="Sandown Lake",G456="Sandown Hill"),"Best","ave"))))</f>
        <v>Nat OK</v>
      </c>
      <c r="AC456" s="133">
        <f>IF(Q456="","",IF(AB456="Poor &lt;55",$AC$2*0.2%,IF(AND(AB456="Q",AA456&lt;&gt;"Wed"),$AC$2*0.4%,IF(AND(AB456="Q",AA456="Wed"),$AC$2*0.5%,IF(AND(AB456="Ave",U456=100),$AC$2*0.5%,IF(AND(AB456="ave",U456="",N456=1,AG456="Bush"),$AC$2*1%,IF(AND(AB456="ave",U456="",Q456&gt;100),$AC$2*1.3%,IF(AND(AB456="ave",U456=""),$AC$2*1.2%,IF(AND(AB456="Ave",U456=200),$AC$2*1%,IF(AND(AB456="Best",U456=200),$AC$2*1.5%,IF(AND(AB456="Best",U456="",K456&lt;&gt;"Pro Syd"),$AC$2*0.5%,IF(AND(AB456="Best",U456=""),$AC$2*1%,IF(AND(AB456="Best",U456=100,Table1[[#This Row],[State]]="NSW"),$AC$2*0.4%,IF(AND(AB456="Best",U456=100),$AC$2*1%,IF(Table1[[#This Row],[Adj]]="Nat OK",$AC$2*0.5%,"xxx")))))))))))))))</f>
        <v>50</v>
      </c>
      <c r="AD456" s="133" t="str">
        <f t="shared" si="102"/>
        <v/>
      </c>
      <c r="AE456" s="133">
        <f t="shared" si="103"/>
        <v>-50</v>
      </c>
      <c r="AF456" s="133" t="str">
        <f>VLOOKUP(Table1[[#This Row],[Track]],$F$2672:$H$2715,2,FALSE)</f>
        <v>Vic</v>
      </c>
      <c r="AG456" s="133" t="str">
        <f>VLOOKUP(Table1[[#This Row],[Track]],$F$2672:$H$2715,3,FALSE)</f>
        <v>-</v>
      </c>
      <c r="AH456" s="133" t="str">
        <f>IF(Table1[[#This Row],[Date]]&lt;$AH$2,"",IF(Table1[[#This Row],[Date]]&lt;$AH$3,"Edge","Elite Combo"))</f>
        <v/>
      </c>
      <c r="AI456" s="218">
        <f>Table1[[#This Row],[Time]]</f>
        <v>0.58333333333333337</v>
      </c>
      <c r="AJ456" s="219" t="str">
        <f>Table1[[#This Row],[Track]]</f>
        <v>Caulfield</v>
      </c>
      <c r="AK456" s="216">
        <f>Table1[[#This Row],[Race ]]</f>
        <v>4</v>
      </c>
      <c r="AL456" s="219">
        <f>Table1[[#This Row],[TAB]]</f>
        <v>7</v>
      </c>
      <c r="AM456" s="219" t="str">
        <f>Table1[[#This Row],[Selection]]</f>
        <v>Commemorative</v>
      </c>
      <c r="AN456" s="220" t="str">
        <f>Table1[[#This Row],[Sources]]</f>
        <v>Nat-13</v>
      </c>
      <c r="AO456" s="219">
        <f>Table1[[#This Row],[Scale Bet]]</f>
        <v>50</v>
      </c>
    </row>
    <row r="457" spans="5:41" ht="16.5" customHeight="1" x14ac:dyDescent="0.25">
      <c r="E457" s="185">
        <v>45248</v>
      </c>
      <c r="F457" s="35">
        <v>0.60763888888888895</v>
      </c>
      <c r="G457" s="36" t="s">
        <v>201</v>
      </c>
      <c r="H457" s="36">
        <v>5</v>
      </c>
      <c r="I457" s="36">
        <v>4</v>
      </c>
      <c r="J457" s="36" t="s">
        <v>655</v>
      </c>
      <c r="K457" s="36" t="s">
        <v>1</v>
      </c>
      <c r="L457" s="165">
        <v>12</v>
      </c>
      <c r="M457" s="134">
        <f t="shared" si="91"/>
        <v>39</v>
      </c>
      <c r="N457" s="36">
        <f t="shared" si="92"/>
        <v>3</v>
      </c>
      <c r="O457" s="135" t="str">
        <f t="shared" si="93"/>
        <v>E4-12/Edge-14/Pro Mel-13</v>
      </c>
      <c r="P457" s="186" t="str">
        <f t="shared" si="94"/>
        <v>OK</v>
      </c>
      <c r="Q457" s="187">
        <f t="shared" si="95"/>
        <v>156</v>
      </c>
      <c r="R457" s="150">
        <v>3.4</v>
      </c>
      <c r="S457" s="187">
        <f t="shared" si="96"/>
        <v>530.4</v>
      </c>
      <c r="T457" s="136" t="str">
        <f t="shared" si="97"/>
        <v>Hypothetical</v>
      </c>
      <c r="U457" s="137">
        <f>IF(P457="","",IF(N457=1,"",IF(Q457="","",IF(Q457&lt;=100,100,IF(Table1[[#This Row],[Day]]="Wed",100,200)))))</f>
        <v>200</v>
      </c>
      <c r="V457" s="137">
        <f t="shared" si="98"/>
        <v>680</v>
      </c>
      <c r="W457" s="137">
        <f t="shared" si="99"/>
        <v>480</v>
      </c>
      <c r="X457" s="133">
        <f>100</f>
        <v>100</v>
      </c>
      <c r="Y457" s="133">
        <f t="shared" si="100"/>
        <v>340</v>
      </c>
      <c r="Z457" s="133">
        <f t="shared" si="101"/>
        <v>240</v>
      </c>
      <c r="AA457" s="134" t="str">
        <f>TEXT(Table1[[#This Row],[Date]],"DDD")</f>
        <v>Sat</v>
      </c>
      <c r="AB457" s="133" t="str">
        <f>IF(OR(G457="Doomben",G457="Eagle Farm"),"Q",IF(AND(Q457&gt;1,Q457&lt;55,Table1[[#This Row],[Source]]="Nat"),"Nat OK",IF(AND(Table1[[#This Row],[Source]]&lt;&gt;"Nat",Q457&lt;55),"Poor &lt;55",IF(OR(G457="Randwick",G457="Flemington",G457="Caulfield",G457="Sandown Lake",G457="Sandown Hill"),"Best","ave"))))</f>
        <v>Best</v>
      </c>
      <c r="AC457" s="133">
        <f>IF(Q457="","",IF(AB457="Poor &lt;55",$AC$2*0.2%,IF(AND(AB457="Q",AA457&lt;&gt;"Wed"),$AC$2*0.4%,IF(AND(AB457="Q",AA457="Wed"),$AC$2*0.5%,IF(AND(AB457="Ave",U457=100),$AC$2*0.5%,IF(AND(AB457="ave",U457="",N457=1,AG457="Bush"),$AC$2*1%,IF(AND(AB457="ave",U457="",Q457&gt;100),$AC$2*1.3%,IF(AND(AB457="ave",U457=""),$AC$2*1.2%,IF(AND(AB457="Ave",U457=200),$AC$2*1%,IF(AND(AB457="Best",U457=200),$AC$2*1.5%,IF(AND(AB457="Best",U457="",K457&lt;&gt;"Pro Syd"),$AC$2*0.5%,IF(AND(AB457="Best",U457=""),$AC$2*1%,IF(AND(AB457="Best",U457=100,Table1[[#This Row],[State]]="NSW"),$AC$2*0.4%,IF(AND(AB457="Best",U457=100),$AC$2*1%,IF(Table1[[#This Row],[Adj]]="Nat OK",$AC$2*0.5%,"xxx")))))))))))))))</f>
        <v>150</v>
      </c>
      <c r="AD457" s="133">
        <f t="shared" si="102"/>
        <v>510</v>
      </c>
      <c r="AE457" s="133">
        <f t="shared" si="103"/>
        <v>360</v>
      </c>
      <c r="AF457" s="133" t="str">
        <f>VLOOKUP(Table1[[#This Row],[Track]],$F$2672:$H$2715,2,FALSE)</f>
        <v>Vic</v>
      </c>
      <c r="AG457" s="133" t="str">
        <f>VLOOKUP(Table1[[#This Row],[Track]],$F$2672:$H$2715,3,FALSE)</f>
        <v>-</v>
      </c>
      <c r="AH457" s="133" t="str">
        <f>IF(Table1[[#This Row],[Date]]&lt;$AH$2,"",IF(Table1[[#This Row],[Date]]&lt;$AH$3,"Edge","Elite Combo"))</f>
        <v/>
      </c>
      <c r="AI457" s="218">
        <f>Table1[[#This Row],[Time]]</f>
        <v>0.60763888888888895</v>
      </c>
      <c r="AJ457" s="219" t="str">
        <f>Table1[[#This Row],[Track]]</f>
        <v>Caulfield</v>
      </c>
      <c r="AK457" s="216">
        <f>Table1[[#This Row],[Race ]]</f>
        <v>5</v>
      </c>
      <c r="AL457" s="219">
        <f>Table1[[#This Row],[TAB]]</f>
        <v>4</v>
      </c>
      <c r="AM457" s="219" t="str">
        <f>Table1[[#This Row],[Selection]]</f>
        <v>Hypothetical</v>
      </c>
      <c r="AN457" s="220" t="str">
        <f>Table1[[#This Row],[Sources]]</f>
        <v>E4-12/Edge-14/Pro Mel-13</v>
      </c>
      <c r="AO457" s="219">
        <f>Table1[[#This Row],[Scale Bet]]</f>
        <v>150</v>
      </c>
    </row>
    <row r="458" spans="5:41" ht="16.5" customHeight="1" x14ac:dyDescent="0.25">
      <c r="E458" s="185">
        <v>45248</v>
      </c>
      <c r="F458" s="35">
        <v>0.60763888888888895</v>
      </c>
      <c r="G458" s="36" t="s">
        <v>201</v>
      </c>
      <c r="H458" s="36">
        <v>5</v>
      </c>
      <c r="I458" s="36">
        <v>4</v>
      </c>
      <c r="J458" s="36" t="s">
        <v>655</v>
      </c>
      <c r="K458" s="36" t="s">
        <v>40</v>
      </c>
      <c r="L458" s="165">
        <v>14</v>
      </c>
      <c r="M458" s="134" t="str">
        <f t="shared" si="91"/>
        <v/>
      </c>
      <c r="N458" s="36" t="str">
        <f t="shared" si="92"/>
        <v/>
      </c>
      <c r="O458" s="135" t="str">
        <f t="shared" si="93"/>
        <v/>
      </c>
      <c r="P458" s="186" t="str">
        <f t="shared" si="94"/>
        <v>OK</v>
      </c>
      <c r="Q458" s="187" t="str">
        <f t="shared" si="95"/>
        <v/>
      </c>
      <c r="R458" s="150">
        <v>3.4</v>
      </c>
      <c r="S458" s="187" t="str">
        <f t="shared" si="96"/>
        <v/>
      </c>
      <c r="T458" s="136" t="str">
        <f t="shared" si="97"/>
        <v>Hypothetical</v>
      </c>
      <c r="U458" s="137" t="str">
        <f>IF(P458="","",IF(N458=1,"",IF(Q458="","",IF(Q458&lt;=100,100,IF(Table1[[#This Row],[Day]]="Wed",100,200)))))</f>
        <v/>
      </c>
      <c r="V458" s="137" t="str">
        <f t="shared" si="98"/>
        <v/>
      </c>
      <c r="W458" s="137" t="str">
        <f t="shared" si="99"/>
        <v/>
      </c>
      <c r="X458" s="133">
        <f>100</f>
        <v>100</v>
      </c>
      <c r="Y458" s="133">
        <f t="shared" si="100"/>
        <v>340</v>
      </c>
      <c r="Z458" s="133">
        <f t="shared" si="101"/>
        <v>240</v>
      </c>
      <c r="AA458" s="134" t="str">
        <f>TEXT(Table1[[#This Row],[Date]],"DDD")</f>
        <v>Sat</v>
      </c>
      <c r="AB458" s="133" t="str">
        <f>IF(OR(G458="Doomben",G458="Eagle Farm"),"Q",IF(AND(Q458&gt;1,Q458&lt;55,Table1[[#This Row],[Source]]="Nat"),"Nat OK",IF(AND(Table1[[#This Row],[Source]]&lt;&gt;"Nat",Q458&lt;55),"Poor &lt;55",IF(OR(G458="Randwick",G458="Flemington",G458="Caulfield",G458="Sandown Lake",G458="Sandown Hill"),"Best","ave"))))</f>
        <v>Best</v>
      </c>
      <c r="AC458" s="133" t="str">
        <f>IF(Q458="","",IF(AB458="Poor &lt;55",$AC$2*0.2%,IF(AND(AB458="Q",AA458&lt;&gt;"Wed"),$AC$2*0.4%,IF(AND(AB458="Q",AA458="Wed"),$AC$2*0.5%,IF(AND(AB458="Ave",U458=100),$AC$2*0.5%,IF(AND(AB458="ave",U458="",N458=1,AG458="Bush"),$AC$2*1%,IF(AND(AB458="ave",U458="",Q458&gt;100),$AC$2*1.3%,IF(AND(AB458="ave",U458=""),$AC$2*1.2%,IF(AND(AB458="Ave",U458=200),$AC$2*1%,IF(AND(AB458="Best",U458=200),$AC$2*1.5%,IF(AND(AB458="Best",U458="",K458&lt;&gt;"Pro Syd"),$AC$2*0.5%,IF(AND(AB458="Best",U458=""),$AC$2*1%,IF(AND(AB458="Best",U458=100,Table1[[#This Row],[State]]="NSW"),$AC$2*0.4%,IF(AND(AB458="Best",U458=100),$AC$2*1%,IF(Table1[[#This Row],[Adj]]="Nat OK",$AC$2*0.5%,"xxx")))))))))))))))</f>
        <v/>
      </c>
      <c r="AD458" s="133" t="str">
        <f t="shared" si="102"/>
        <v/>
      </c>
      <c r="AE458" s="133" t="str">
        <f t="shared" si="103"/>
        <v/>
      </c>
      <c r="AF458" s="133" t="str">
        <f>VLOOKUP(Table1[[#This Row],[Track]],$F$2672:$H$2715,2,FALSE)</f>
        <v>Vic</v>
      </c>
      <c r="AG458" s="133" t="str">
        <f>VLOOKUP(Table1[[#This Row],[Track]],$F$2672:$H$2715,3,FALSE)</f>
        <v>-</v>
      </c>
      <c r="AH458" s="133" t="str">
        <f>IF(Table1[[#This Row],[Date]]&lt;$AH$2,"",IF(Table1[[#This Row],[Date]]&lt;$AH$3,"Edge","Elite Combo"))</f>
        <v/>
      </c>
      <c r="AI458" s="218">
        <f>Table1[[#This Row],[Time]]</f>
        <v>0.60763888888888895</v>
      </c>
      <c r="AJ458" s="219" t="str">
        <f>Table1[[#This Row],[Track]]</f>
        <v>Caulfield</v>
      </c>
      <c r="AK458" s="216">
        <f>Table1[[#This Row],[Race ]]</f>
        <v>5</v>
      </c>
      <c r="AL458" s="219">
        <f>Table1[[#This Row],[TAB]]</f>
        <v>4</v>
      </c>
      <c r="AM458" s="219" t="str">
        <f>Table1[[#This Row],[Selection]]</f>
        <v>Hypothetical</v>
      </c>
      <c r="AN458" s="220" t="str">
        <f>Table1[[#This Row],[Sources]]</f>
        <v/>
      </c>
      <c r="AO458" s="219" t="str">
        <f>Table1[[#This Row],[Scale Bet]]</f>
        <v/>
      </c>
    </row>
    <row r="459" spans="5:41" ht="16.5" customHeight="1" x14ac:dyDescent="0.25">
      <c r="E459" s="185">
        <v>45248</v>
      </c>
      <c r="F459" s="35">
        <v>0.60763888888888895</v>
      </c>
      <c r="G459" s="36" t="s">
        <v>201</v>
      </c>
      <c r="H459" s="36">
        <v>5</v>
      </c>
      <c r="I459" s="36">
        <v>4</v>
      </c>
      <c r="J459" s="36" t="s">
        <v>655</v>
      </c>
      <c r="K459" s="36" t="s">
        <v>18</v>
      </c>
      <c r="L459" s="165">
        <v>13</v>
      </c>
      <c r="M459" s="134" t="str">
        <f t="shared" si="91"/>
        <v/>
      </c>
      <c r="N459" s="36" t="str">
        <f t="shared" si="92"/>
        <v/>
      </c>
      <c r="O459" s="135" t="str">
        <f t="shared" si="93"/>
        <v/>
      </c>
      <c r="P459" s="186" t="str">
        <f t="shared" si="94"/>
        <v>OK</v>
      </c>
      <c r="Q459" s="187" t="str">
        <f t="shared" si="95"/>
        <v/>
      </c>
      <c r="R459" s="150">
        <v>3.4</v>
      </c>
      <c r="S459" s="187" t="str">
        <f t="shared" si="96"/>
        <v/>
      </c>
      <c r="T459" s="136" t="str">
        <f t="shared" si="97"/>
        <v>Hypothetical</v>
      </c>
      <c r="U459" s="137" t="str">
        <f>IF(P459="","",IF(N459=1,"",IF(Q459="","",IF(Q459&lt;=100,100,IF(Table1[[#This Row],[Day]]="Wed",100,200)))))</f>
        <v/>
      </c>
      <c r="V459" s="137" t="str">
        <f t="shared" si="98"/>
        <v/>
      </c>
      <c r="W459" s="137" t="str">
        <f t="shared" si="99"/>
        <v/>
      </c>
      <c r="X459" s="133">
        <f>100</f>
        <v>100</v>
      </c>
      <c r="Y459" s="133">
        <f t="shared" si="100"/>
        <v>340</v>
      </c>
      <c r="Z459" s="133">
        <f t="shared" si="101"/>
        <v>240</v>
      </c>
      <c r="AA459" s="134" t="str">
        <f>TEXT(Table1[[#This Row],[Date]],"DDD")</f>
        <v>Sat</v>
      </c>
      <c r="AB459" s="133" t="str">
        <f>IF(OR(G459="Doomben",G459="Eagle Farm"),"Q",IF(AND(Q459&gt;1,Q459&lt;55,Table1[[#This Row],[Source]]="Nat"),"Nat OK",IF(AND(Table1[[#This Row],[Source]]&lt;&gt;"Nat",Q459&lt;55),"Poor &lt;55",IF(OR(G459="Randwick",G459="Flemington",G459="Caulfield",G459="Sandown Lake",G459="Sandown Hill"),"Best","ave"))))</f>
        <v>Best</v>
      </c>
      <c r="AC459" s="133" t="str">
        <f>IF(Q459="","",IF(AB459="Poor &lt;55",$AC$2*0.2%,IF(AND(AB459="Q",AA459&lt;&gt;"Wed"),$AC$2*0.4%,IF(AND(AB459="Q",AA459="Wed"),$AC$2*0.5%,IF(AND(AB459="Ave",U459=100),$AC$2*0.5%,IF(AND(AB459="ave",U459="",N459=1,AG459="Bush"),$AC$2*1%,IF(AND(AB459="ave",U459="",Q459&gt;100),$AC$2*1.3%,IF(AND(AB459="ave",U459=""),$AC$2*1.2%,IF(AND(AB459="Ave",U459=200),$AC$2*1%,IF(AND(AB459="Best",U459=200),$AC$2*1.5%,IF(AND(AB459="Best",U459="",K459&lt;&gt;"Pro Syd"),$AC$2*0.5%,IF(AND(AB459="Best",U459=""),$AC$2*1%,IF(AND(AB459="Best",U459=100,Table1[[#This Row],[State]]="NSW"),$AC$2*0.4%,IF(AND(AB459="Best",U459=100),$AC$2*1%,IF(Table1[[#This Row],[Adj]]="Nat OK",$AC$2*0.5%,"xxx")))))))))))))))</f>
        <v/>
      </c>
      <c r="AD459" s="133" t="str">
        <f t="shared" si="102"/>
        <v/>
      </c>
      <c r="AE459" s="133" t="str">
        <f t="shared" si="103"/>
        <v/>
      </c>
      <c r="AF459" s="133" t="str">
        <f>VLOOKUP(Table1[[#This Row],[Track]],$F$2672:$H$2715,2,FALSE)</f>
        <v>Vic</v>
      </c>
      <c r="AG459" s="133" t="str">
        <f>VLOOKUP(Table1[[#This Row],[Track]],$F$2672:$H$2715,3,FALSE)</f>
        <v>-</v>
      </c>
      <c r="AH459" s="133" t="str">
        <f>IF(Table1[[#This Row],[Date]]&lt;$AH$2,"",IF(Table1[[#This Row],[Date]]&lt;$AH$3,"Edge","Elite Combo"))</f>
        <v/>
      </c>
      <c r="AI459" s="218">
        <f>Table1[[#This Row],[Time]]</f>
        <v>0.60763888888888895</v>
      </c>
      <c r="AJ459" s="219" t="str">
        <f>Table1[[#This Row],[Track]]</f>
        <v>Caulfield</v>
      </c>
      <c r="AK459" s="216">
        <f>Table1[[#This Row],[Race ]]</f>
        <v>5</v>
      </c>
      <c r="AL459" s="219">
        <f>Table1[[#This Row],[TAB]]</f>
        <v>4</v>
      </c>
      <c r="AM459" s="219" t="str">
        <f>Table1[[#This Row],[Selection]]</f>
        <v>Hypothetical</v>
      </c>
      <c r="AN459" s="220" t="str">
        <f>Table1[[#This Row],[Sources]]</f>
        <v/>
      </c>
      <c r="AO459" s="219" t="str">
        <f>Table1[[#This Row],[Scale Bet]]</f>
        <v/>
      </c>
    </row>
    <row r="460" spans="5:41" ht="16.5" customHeight="1" x14ac:dyDescent="0.25">
      <c r="E460" s="185">
        <v>45248</v>
      </c>
      <c r="F460" s="35">
        <v>0.60763888888888895</v>
      </c>
      <c r="G460" s="36" t="s">
        <v>201</v>
      </c>
      <c r="H460" s="36">
        <v>5</v>
      </c>
      <c r="I460" s="36">
        <v>11</v>
      </c>
      <c r="J460" s="36" t="s">
        <v>426</v>
      </c>
      <c r="K460" s="36" t="s">
        <v>1</v>
      </c>
      <c r="L460" s="165">
        <v>12</v>
      </c>
      <c r="M460" s="134">
        <f t="shared" si="91"/>
        <v>25</v>
      </c>
      <c r="N460" s="36">
        <f t="shared" si="92"/>
        <v>2</v>
      </c>
      <c r="O460" s="135" t="str">
        <f t="shared" si="93"/>
        <v>E4-12/Nat-13</v>
      </c>
      <c r="P460" s="186" t="str">
        <f t="shared" si="94"/>
        <v>OK</v>
      </c>
      <c r="Q460" s="187">
        <f t="shared" si="95"/>
        <v>100</v>
      </c>
      <c r="R460" s="150"/>
      <c r="S460" s="187" t="str">
        <f t="shared" si="96"/>
        <v/>
      </c>
      <c r="T460" s="136" t="str">
        <f t="shared" si="97"/>
        <v>Sghirripa</v>
      </c>
      <c r="U460" s="137">
        <f>IF(P460="","",IF(N460=1,"",IF(Q460="","",IF(Q460&lt;=100,100,IF(Table1[[#This Row],[Day]]="Wed",100,200)))))</f>
        <v>100</v>
      </c>
      <c r="V460" s="137" t="str">
        <f t="shared" si="98"/>
        <v/>
      </c>
      <c r="W460" s="137">
        <f t="shared" si="99"/>
        <v>-100</v>
      </c>
      <c r="X460" s="133">
        <f>100</f>
        <v>100</v>
      </c>
      <c r="Y460" s="133" t="str">
        <f t="shared" si="100"/>
        <v/>
      </c>
      <c r="Z460" s="133">
        <f t="shared" si="101"/>
        <v>-100</v>
      </c>
      <c r="AA460" s="134" t="str">
        <f>TEXT(Table1[[#This Row],[Date]],"DDD")</f>
        <v>Sat</v>
      </c>
      <c r="AB460" s="133" t="str">
        <f>IF(OR(G460="Doomben",G460="Eagle Farm"),"Q",IF(AND(Q460&gt;1,Q460&lt;55,Table1[[#This Row],[Source]]="Nat"),"Nat OK",IF(AND(Table1[[#This Row],[Source]]&lt;&gt;"Nat",Q460&lt;55),"Poor &lt;55",IF(OR(G460="Randwick",G460="Flemington",G460="Caulfield",G460="Sandown Lake",G460="Sandown Hill"),"Best","ave"))))</f>
        <v>Best</v>
      </c>
      <c r="AC460" s="133">
        <f>IF(Q460="","",IF(AB460="Poor &lt;55",$AC$2*0.2%,IF(AND(AB460="Q",AA460&lt;&gt;"Wed"),$AC$2*0.4%,IF(AND(AB460="Q",AA460="Wed"),$AC$2*0.5%,IF(AND(AB460="Ave",U460=100),$AC$2*0.5%,IF(AND(AB460="ave",U460="",N460=1,AG460="Bush"),$AC$2*1%,IF(AND(AB460="ave",U460="",Q460&gt;100),$AC$2*1.3%,IF(AND(AB460="ave",U460=""),$AC$2*1.2%,IF(AND(AB460="Ave",U460=200),$AC$2*1%,IF(AND(AB460="Best",U460=200),$AC$2*1.5%,IF(AND(AB460="Best",U460="",K460&lt;&gt;"Pro Syd"),$AC$2*0.5%,IF(AND(AB460="Best",U460=""),$AC$2*1%,IF(AND(AB460="Best",U460=100,Table1[[#This Row],[State]]="NSW"),$AC$2*0.4%,IF(AND(AB460="Best",U460=100),$AC$2*1%,IF(Table1[[#This Row],[Adj]]="Nat OK",$AC$2*0.5%,"xxx")))))))))))))))</f>
        <v>100</v>
      </c>
      <c r="AD460" s="133" t="str">
        <f t="shared" si="102"/>
        <v/>
      </c>
      <c r="AE460" s="133">
        <f t="shared" si="103"/>
        <v>-100</v>
      </c>
      <c r="AF460" s="133" t="str">
        <f>VLOOKUP(Table1[[#This Row],[Track]],$F$2672:$H$2715,2,FALSE)</f>
        <v>Vic</v>
      </c>
      <c r="AG460" s="133" t="str">
        <f>VLOOKUP(Table1[[#This Row],[Track]],$F$2672:$H$2715,3,FALSE)</f>
        <v>-</v>
      </c>
      <c r="AH460" s="133" t="str">
        <f>IF(Table1[[#This Row],[Date]]&lt;$AH$2,"",IF(Table1[[#This Row],[Date]]&lt;$AH$3,"Edge","Elite Combo"))</f>
        <v/>
      </c>
      <c r="AI460" s="218">
        <f>Table1[[#This Row],[Time]]</f>
        <v>0.60763888888888895</v>
      </c>
      <c r="AJ460" s="219" t="str">
        <f>Table1[[#This Row],[Track]]</f>
        <v>Caulfield</v>
      </c>
      <c r="AK460" s="216">
        <f>Table1[[#This Row],[Race ]]</f>
        <v>5</v>
      </c>
      <c r="AL460" s="219">
        <f>Table1[[#This Row],[TAB]]</f>
        <v>11</v>
      </c>
      <c r="AM460" s="219" t="str">
        <f>Table1[[#This Row],[Selection]]</f>
        <v>Sghirripa</v>
      </c>
      <c r="AN460" s="220" t="str">
        <f>Table1[[#This Row],[Sources]]</f>
        <v>E4-12/Nat-13</v>
      </c>
      <c r="AO460" s="219">
        <f>Table1[[#This Row],[Scale Bet]]</f>
        <v>100</v>
      </c>
    </row>
    <row r="461" spans="5:41" ht="16.5" customHeight="1" x14ac:dyDescent="0.25">
      <c r="E461" s="185">
        <v>45248</v>
      </c>
      <c r="F461" s="35">
        <v>0.60763888888888895</v>
      </c>
      <c r="G461" s="36" t="s">
        <v>201</v>
      </c>
      <c r="H461" s="36">
        <v>5</v>
      </c>
      <c r="I461" s="36">
        <v>11</v>
      </c>
      <c r="J461" s="36" t="s">
        <v>426</v>
      </c>
      <c r="K461" s="36" t="s">
        <v>13</v>
      </c>
      <c r="L461" s="165">
        <v>13</v>
      </c>
      <c r="M461" s="134" t="str">
        <f t="shared" si="91"/>
        <v/>
      </c>
      <c r="N461" s="36" t="str">
        <f t="shared" si="92"/>
        <v/>
      </c>
      <c r="O461" s="135" t="str">
        <f t="shared" si="93"/>
        <v/>
      </c>
      <c r="P461" s="186" t="str">
        <f t="shared" si="94"/>
        <v>OK</v>
      </c>
      <c r="Q461" s="187" t="str">
        <f t="shared" si="95"/>
        <v/>
      </c>
      <c r="R461" s="150"/>
      <c r="S461" s="187" t="str">
        <f t="shared" si="96"/>
        <v/>
      </c>
      <c r="T461" s="136" t="str">
        <f t="shared" si="97"/>
        <v>Sghirripa</v>
      </c>
      <c r="U461" s="137" t="str">
        <f>IF(P461="","",IF(N461=1,"",IF(Q461="","",IF(Q461&lt;=100,100,IF(Table1[[#This Row],[Day]]="Wed",100,200)))))</f>
        <v/>
      </c>
      <c r="V461" s="137" t="str">
        <f t="shared" si="98"/>
        <v/>
      </c>
      <c r="W461" s="137" t="str">
        <f t="shared" si="99"/>
        <v/>
      </c>
      <c r="X461" s="133">
        <f>100</f>
        <v>100</v>
      </c>
      <c r="Y461" s="133" t="str">
        <f t="shared" si="100"/>
        <v/>
      </c>
      <c r="Z461" s="133">
        <f t="shared" si="101"/>
        <v>-100</v>
      </c>
      <c r="AA461" s="134" t="str">
        <f>TEXT(Table1[[#This Row],[Date]],"DDD")</f>
        <v>Sat</v>
      </c>
      <c r="AB461" s="133" t="str">
        <f>IF(OR(G461="Doomben",G461="Eagle Farm"),"Q",IF(AND(Q461&gt;1,Q461&lt;55,Table1[[#This Row],[Source]]="Nat"),"Nat OK",IF(AND(Table1[[#This Row],[Source]]&lt;&gt;"Nat",Q461&lt;55),"Poor &lt;55",IF(OR(G461="Randwick",G461="Flemington",G461="Caulfield",G461="Sandown Lake",G461="Sandown Hill"),"Best","ave"))))</f>
        <v>Best</v>
      </c>
      <c r="AC461" s="133" t="str">
        <f>IF(Q461="","",IF(AB461="Poor &lt;55",$AC$2*0.2%,IF(AND(AB461="Q",AA461&lt;&gt;"Wed"),$AC$2*0.4%,IF(AND(AB461="Q",AA461="Wed"),$AC$2*0.5%,IF(AND(AB461="Ave",U461=100),$AC$2*0.5%,IF(AND(AB461="ave",U461="",N461=1,AG461="Bush"),$AC$2*1%,IF(AND(AB461="ave",U461="",Q461&gt;100),$AC$2*1.3%,IF(AND(AB461="ave",U461=""),$AC$2*1.2%,IF(AND(AB461="Ave",U461=200),$AC$2*1%,IF(AND(AB461="Best",U461=200),$AC$2*1.5%,IF(AND(AB461="Best",U461="",K461&lt;&gt;"Pro Syd"),$AC$2*0.5%,IF(AND(AB461="Best",U461=""),$AC$2*1%,IF(AND(AB461="Best",U461=100,Table1[[#This Row],[State]]="NSW"),$AC$2*0.4%,IF(AND(AB461="Best",U461=100),$AC$2*1%,IF(Table1[[#This Row],[Adj]]="Nat OK",$AC$2*0.5%,"xxx")))))))))))))))</f>
        <v/>
      </c>
      <c r="AD461" s="133" t="str">
        <f t="shared" si="102"/>
        <v/>
      </c>
      <c r="AE461" s="133" t="str">
        <f t="shared" si="103"/>
        <v/>
      </c>
      <c r="AF461" s="133" t="str">
        <f>VLOOKUP(Table1[[#This Row],[Track]],$F$2672:$H$2715,2,FALSE)</f>
        <v>Vic</v>
      </c>
      <c r="AG461" s="133" t="str">
        <f>VLOOKUP(Table1[[#This Row],[Track]],$F$2672:$H$2715,3,FALSE)</f>
        <v>-</v>
      </c>
      <c r="AH461" s="133" t="str">
        <f>IF(Table1[[#This Row],[Date]]&lt;$AH$2,"",IF(Table1[[#This Row],[Date]]&lt;$AH$3,"Edge","Elite Combo"))</f>
        <v/>
      </c>
      <c r="AI461" s="218">
        <f>Table1[[#This Row],[Time]]</f>
        <v>0.60763888888888895</v>
      </c>
      <c r="AJ461" s="219" t="str">
        <f>Table1[[#This Row],[Track]]</f>
        <v>Caulfield</v>
      </c>
      <c r="AK461" s="216">
        <f>Table1[[#This Row],[Race ]]</f>
        <v>5</v>
      </c>
      <c r="AL461" s="219">
        <f>Table1[[#This Row],[TAB]]</f>
        <v>11</v>
      </c>
      <c r="AM461" s="219" t="str">
        <f>Table1[[#This Row],[Selection]]</f>
        <v>Sghirripa</v>
      </c>
      <c r="AN461" s="220" t="str">
        <f>Table1[[#This Row],[Sources]]</f>
        <v/>
      </c>
      <c r="AO461" s="219" t="str">
        <f>Table1[[#This Row],[Scale Bet]]</f>
        <v/>
      </c>
    </row>
    <row r="462" spans="5:41" ht="16.5" customHeight="1" x14ac:dyDescent="0.25">
      <c r="E462" s="185">
        <v>45248</v>
      </c>
      <c r="F462" s="35">
        <v>0.62152777777777779</v>
      </c>
      <c r="G462" s="36" t="s">
        <v>489</v>
      </c>
      <c r="H462" s="36">
        <v>5</v>
      </c>
      <c r="I462" s="36">
        <v>12</v>
      </c>
      <c r="J462" s="36" t="s">
        <v>520</v>
      </c>
      <c r="K462" s="36" t="s">
        <v>1</v>
      </c>
      <c r="L462" s="165">
        <v>11.000000000000002</v>
      </c>
      <c r="M462" s="134">
        <f t="shared" si="91"/>
        <v>11.000000000000002</v>
      </c>
      <c r="N462" s="36">
        <f t="shared" si="92"/>
        <v>1</v>
      </c>
      <c r="O462" s="135" t="str">
        <f t="shared" si="93"/>
        <v>E4-11</v>
      </c>
      <c r="P462" s="186" t="str">
        <f t="shared" si="94"/>
        <v/>
      </c>
      <c r="Q462" s="187">
        <f t="shared" si="95"/>
        <v>44.000000000000007</v>
      </c>
      <c r="R462" s="150"/>
      <c r="S462" s="187" t="str">
        <f t="shared" si="96"/>
        <v/>
      </c>
      <c r="T462" s="136" t="str">
        <f t="shared" si="97"/>
        <v>Imintowin</v>
      </c>
      <c r="U462" s="137" t="str">
        <f>IF(P462="","",IF(N462=1,"",IF(Q462="","",IF(Q462&lt;=100,100,IF(Table1[[#This Row],[Day]]="Wed",100,200)))))</f>
        <v/>
      </c>
      <c r="V462" s="137" t="str">
        <f t="shared" si="98"/>
        <v/>
      </c>
      <c r="W462" s="137" t="str">
        <f t="shared" si="99"/>
        <v/>
      </c>
      <c r="X462" s="133">
        <f>100</f>
        <v>100</v>
      </c>
      <c r="Y462" s="133" t="str">
        <f t="shared" si="100"/>
        <v/>
      </c>
      <c r="Z462" s="133">
        <f t="shared" si="101"/>
        <v>-100</v>
      </c>
      <c r="AA462" s="134" t="str">
        <f>TEXT(Table1[[#This Row],[Date]],"DDD")</f>
        <v>Sat</v>
      </c>
      <c r="AB462" s="133" t="str">
        <f>IF(OR(G462="Doomben",G462="Eagle Farm"),"Q",IF(AND(Q462&gt;1,Q462&lt;55,Table1[[#This Row],[Source]]="Nat"),"Nat OK",IF(AND(Table1[[#This Row],[Source]]&lt;&gt;"Nat",Q462&lt;55),"Poor &lt;55",IF(OR(G462="Randwick",G462="Flemington",G462="Caulfield",G462="Sandown Lake",G462="Sandown Hill"),"Best","ave"))))</f>
        <v>Poor &lt;55</v>
      </c>
      <c r="AC462" s="133">
        <f>IF(Q462="","",IF(AB462="Poor &lt;55",$AC$2*0.2%,IF(AND(AB462="Q",AA462&lt;&gt;"Wed"),$AC$2*0.4%,IF(AND(AB462="Q",AA462="Wed"),$AC$2*0.5%,IF(AND(AB462="Ave",U462=100),$AC$2*0.5%,IF(AND(AB462="ave",U462="",N462=1,AG462="Bush"),$AC$2*1%,IF(AND(AB462="ave",U462="",Q462&gt;100),$AC$2*1.3%,IF(AND(AB462="ave",U462=""),$AC$2*1.2%,IF(AND(AB462="Ave",U462=200),$AC$2*1%,IF(AND(AB462="Best",U462=200),$AC$2*1.5%,IF(AND(AB462="Best",U462="",K462&lt;&gt;"Pro Syd"),$AC$2*0.5%,IF(AND(AB462="Best",U462=""),$AC$2*1%,IF(AND(AB462="Best",U462=100,Table1[[#This Row],[State]]="NSW"),$AC$2*0.4%,IF(AND(AB462="Best",U462=100),$AC$2*1%,IF(Table1[[#This Row],[Adj]]="Nat OK",$AC$2*0.5%,"xxx")))))))))))))))</f>
        <v>20</v>
      </c>
      <c r="AD462" s="133" t="str">
        <f t="shared" si="102"/>
        <v/>
      </c>
      <c r="AE462" s="133">
        <f t="shared" si="103"/>
        <v>-20</v>
      </c>
      <c r="AF462" s="133" t="str">
        <f>VLOOKUP(Table1[[#This Row],[Track]],$F$2672:$H$2715,2,FALSE)</f>
        <v>NSW</v>
      </c>
      <c r="AG462" s="133" t="str">
        <f>VLOOKUP(Table1[[#This Row],[Track]],$F$2672:$H$2715,3,FALSE)</f>
        <v>Bush</v>
      </c>
      <c r="AH462" s="133" t="str">
        <f>IF(Table1[[#This Row],[Date]]&lt;$AH$2,"",IF(Table1[[#This Row],[Date]]&lt;$AH$3,"Edge","Elite Combo"))</f>
        <v/>
      </c>
      <c r="AI462" s="218">
        <f>Table1[[#This Row],[Time]]</f>
        <v>0.62152777777777779</v>
      </c>
      <c r="AJ462" s="219" t="str">
        <f>Table1[[#This Row],[Track]]</f>
        <v>Newcastle</v>
      </c>
      <c r="AK462" s="216">
        <f>Table1[[#This Row],[Race ]]</f>
        <v>5</v>
      </c>
      <c r="AL462" s="219">
        <f>Table1[[#This Row],[TAB]]</f>
        <v>12</v>
      </c>
      <c r="AM462" s="219" t="str">
        <f>Table1[[#This Row],[Selection]]</f>
        <v>Imintowin</v>
      </c>
      <c r="AN462" s="220" t="str">
        <f>Table1[[#This Row],[Sources]]</f>
        <v>E4-11</v>
      </c>
      <c r="AO462" s="219">
        <f>Table1[[#This Row],[Scale Bet]]</f>
        <v>20</v>
      </c>
    </row>
    <row r="463" spans="5:41" ht="16.5" customHeight="1" x14ac:dyDescent="0.25">
      <c r="E463" s="185">
        <v>45248</v>
      </c>
      <c r="F463" s="35">
        <v>0.62152777777777779</v>
      </c>
      <c r="G463" s="36" t="s">
        <v>489</v>
      </c>
      <c r="H463" s="36">
        <v>5</v>
      </c>
      <c r="I463" s="36">
        <v>7</v>
      </c>
      <c r="J463" s="36" t="s">
        <v>668</v>
      </c>
      <c r="K463" s="36" t="s">
        <v>60</v>
      </c>
      <c r="L463" s="165">
        <v>15</v>
      </c>
      <c r="M463" s="134">
        <f t="shared" si="91"/>
        <v>15</v>
      </c>
      <c r="N463" s="36">
        <f t="shared" si="92"/>
        <v>1</v>
      </c>
      <c r="O463" s="135" t="str">
        <f t="shared" si="93"/>
        <v>Pro Syd-15</v>
      </c>
      <c r="P463" s="186" t="str">
        <f t="shared" si="94"/>
        <v/>
      </c>
      <c r="Q463" s="187">
        <f t="shared" si="95"/>
        <v>60</v>
      </c>
      <c r="R463" s="150">
        <v>8.8000000000000007</v>
      </c>
      <c r="S463" s="187">
        <f t="shared" si="96"/>
        <v>528</v>
      </c>
      <c r="T463" s="136" t="str">
        <f t="shared" si="97"/>
        <v>Wineglass Bay</v>
      </c>
      <c r="U463" s="137" t="str">
        <f>IF(P463="","",IF(N463=1,"",IF(Q463="","",IF(Q463&lt;=100,100,IF(Table1[[#This Row],[Day]]="Wed",100,200)))))</f>
        <v/>
      </c>
      <c r="V463" s="137" t="str">
        <f t="shared" si="98"/>
        <v/>
      </c>
      <c r="W463" s="137" t="str">
        <f t="shared" si="99"/>
        <v/>
      </c>
      <c r="X463" s="133">
        <f>100</f>
        <v>100</v>
      </c>
      <c r="Y463" s="133">
        <f t="shared" si="100"/>
        <v>880.00000000000011</v>
      </c>
      <c r="Z463" s="133">
        <f t="shared" si="101"/>
        <v>780.00000000000011</v>
      </c>
      <c r="AA463" s="134" t="str">
        <f>TEXT(Table1[[#This Row],[Date]],"DDD")</f>
        <v>Sat</v>
      </c>
      <c r="AB463" s="133" t="str">
        <f>IF(OR(G463="Doomben",G463="Eagle Farm"),"Q",IF(AND(Q463&gt;1,Q463&lt;55,Table1[[#This Row],[Source]]="Nat"),"Nat OK",IF(AND(Table1[[#This Row],[Source]]&lt;&gt;"Nat",Q463&lt;55),"Poor &lt;55",IF(OR(G463="Randwick",G463="Flemington",G463="Caulfield",G463="Sandown Lake",G463="Sandown Hill"),"Best","ave"))))</f>
        <v>ave</v>
      </c>
      <c r="AC463" s="133">
        <f>IF(Q463="","",IF(AB463="Poor &lt;55",$AC$2*0.2%,IF(AND(AB463="Q",AA463&lt;&gt;"Wed"),$AC$2*0.4%,IF(AND(AB463="Q",AA463="Wed"),$AC$2*0.5%,IF(AND(AB463="Ave",U463=100),$AC$2*0.5%,IF(AND(AB463="ave",U463="",N463=1,AG463="Bush"),$AC$2*1%,IF(AND(AB463="ave",U463="",Q463&gt;100),$AC$2*1.3%,IF(AND(AB463="ave",U463=""),$AC$2*1.2%,IF(AND(AB463="Ave",U463=200),$AC$2*1%,IF(AND(AB463="Best",U463=200),$AC$2*1.5%,IF(AND(AB463="Best",U463="",K463&lt;&gt;"Pro Syd"),$AC$2*0.5%,IF(AND(AB463="Best",U463=""),$AC$2*1%,IF(AND(AB463="Best",U463=100,Table1[[#This Row],[State]]="NSW"),$AC$2*0.4%,IF(AND(AB463="Best",U463=100),$AC$2*1%,IF(Table1[[#This Row],[Adj]]="Nat OK",$AC$2*0.5%,"xxx")))))))))))))))</f>
        <v>100</v>
      </c>
      <c r="AD463" s="133">
        <f t="shared" si="102"/>
        <v>880.00000000000011</v>
      </c>
      <c r="AE463" s="133">
        <f t="shared" si="103"/>
        <v>780.00000000000011</v>
      </c>
      <c r="AF463" s="133" t="str">
        <f>VLOOKUP(Table1[[#This Row],[Track]],$F$2672:$H$2715,2,FALSE)</f>
        <v>NSW</v>
      </c>
      <c r="AG463" s="133" t="str">
        <f>VLOOKUP(Table1[[#This Row],[Track]],$F$2672:$H$2715,3,FALSE)</f>
        <v>Bush</v>
      </c>
      <c r="AH463" s="133" t="str">
        <f>IF(Table1[[#This Row],[Date]]&lt;$AH$2,"",IF(Table1[[#This Row],[Date]]&lt;$AH$3,"Edge","Elite Combo"))</f>
        <v/>
      </c>
      <c r="AI463" s="218">
        <f>Table1[[#This Row],[Time]]</f>
        <v>0.62152777777777779</v>
      </c>
      <c r="AJ463" s="219" t="str">
        <f>Table1[[#This Row],[Track]]</f>
        <v>Newcastle</v>
      </c>
      <c r="AK463" s="216">
        <f>Table1[[#This Row],[Race ]]</f>
        <v>5</v>
      </c>
      <c r="AL463" s="219">
        <f>Table1[[#This Row],[TAB]]</f>
        <v>7</v>
      </c>
      <c r="AM463" s="219" t="str">
        <f>Table1[[#This Row],[Selection]]</f>
        <v>Wineglass Bay</v>
      </c>
      <c r="AN463" s="220" t="str">
        <f>Table1[[#This Row],[Sources]]</f>
        <v>Pro Syd-15</v>
      </c>
      <c r="AO463" s="219">
        <f>Table1[[#This Row],[Scale Bet]]</f>
        <v>100</v>
      </c>
    </row>
    <row r="464" spans="5:41" ht="16.5" customHeight="1" x14ac:dyDescent="0.25">
      <c r="E464" s="185">
        <v>45248</v>
      </c>
      <c r="F464" s="35">
        <v>0.64583333333333337</v>
      </c>
      <c r="G464" s="36" t="s">
        <v>489</v>
      </c>
      <c r="H464" s="36">
        <v>6</v>
      </c>
      <c r="I464" s="36">
        <v>4</v>
      </c>
      <c r="J464" s="36" t="s">
        <v>656</v>
      </c>
      <c r="K464" s="36" t="s">
        <v>1</v>
      </c>
      <c r="L464" s="165">
        <v>10</v>
      </c>
      <c r="M464" s="134">
        <f t="shared" si="91"/>
        <v>10</v>
      </c>
      <c r="N464" s="36">
        <f t="shared" si="92"/>
        <v>1</v>
      </c>
      <c r="O464" s="135" t="str">
        <f t="shared" si="93"/>
        <v>E4-10</v>
      </c>
      <c r="P464" s="186" t="str">
        <f t="shared" si="94"/>
        <v/>
      </c>
      <c r="Q464" s="187">
        <f t="shared" si="95"/>
        <v>40</v>
      </c>
      <c r="R464" s="150"/>
      <c r="S464" s="187" t="str">
        <f t="shared" si="96"/>
        <v/>
      </c>
      <c r="T464" s="136" t="str">
        <f t="shared" si="97"/>
        <v>Torrens</v>
      </c>
      <c r="U464" s="137" t="str">
        <f>IF(P464="","",IF(N464=1,"",IF(Q464="","",IF(Q464&lt;=100,100,IF(Table1[[#This Row],[Day]]="Wed",100,200)))))</f>
        <v/>
      </c>
      <c r="V464" s="137" t="str">
        <f t="shared" si="98"/>
        <v/>
      </c>
      <c r="W464" s="137" t="str">
        <f t="shared" si="99"/>
        <v/>
      </c>
      <c r="X464" s="133">
        <f>100</f>
        <v>100</v>
      </c>
      <c r="Y464" s="133" t="str">
        <f t="shared" si="100"/>
        <v/>
      </c>
      <c r="Z464" s="133">
        <f t="shared" si="101"/>
        <v>-100</v>
      </c>
      <c r="AA464" s="134" t="str">
        <f>TEXT(Table1[[#This Row],[Date]],"DDD")</f>
        <v>Sat</v>
      </c>
      <c r="AB464" s="133" t="str">
        <f>IF(OR(G464="Doomben",G464="Eagle Farm"),"Q",IF(AND(Q464&gt;1,Q464&lt;55,Table1[[#This Row],[Source]]="Nat"),"Nat OK",IF(AND(Table1[[#This Row],[Source]]&lt;&gt;"Nat",Q464&lt;55),"Poor &lt;55",IF(OR(G464="Randwick",G464="Flemington",G464="Caulfield",G464="Sandown Lake",G464="Sandown Hill"),"Best","ave"))))</f>
        <v>Poor &lt;55</v>
      </c>
      <c r="AC464" s="133">
        <f>IF(Q464="","",IF(AB464="Poor &lt;55",$AC$2*0.2%,IF(AND(AB464="Q",AA464&lt;&gt;"Wed"),$AC$2*0.4%,IF(AND(AB464="Q",AA464="Wed"),$AC$2*0.5%,IF(AND(AB464="Ave",U464=100),$AC$2*0.5%,IF(AND(AB464="ave",U464="",N464=1,AG464="Bush"),$AC$2*1%,IF(AND(AB464="ave",U464="",Q464&gt;100),$AC$2*1.3%,IF(AND(AB464="ave",U464=""),$AC$2*1.2%,IF(AND(AB464="Ave",U464=200),$AC$2*1%,IF(AND(AB464="Best",U464=200),$AC$2*1.5%,IF(AND(AB464="Best",U464="",K464&lt;&gt;"Pro Syd"),$AC$2*0.5%,IF(AND(AB464="Best",U464=""),$AC$2*1%,IF(AND(AB464="Best",U464=100,Table1[[#This Row],[State]]="NSW"),$AC$2*0.4%,IF(AND(AB464="Best",U464=100),$AC$2*1%,IF(Table1[[#This Row],[Adj]]="Nat OK",$AC$2*0.5%,"xxx")))))))))))))))</f>
        <v>20</v>
      </c>
      <c r="AD464" s="133" t="str">
        <f t="shared" si="102"/>
        <v/>
      </c>
      <c r="AE464" s="133">
        <f t="shared" si="103"/>
        <v>-20</v>
      </c>
      <c r="AF464" s="133" t="str">
        <f>VLOOKUP(Table1[[#This Row],[Track]],$F$2672:$H$2715,2,FALSE)</f>
        <v>NSW</v>
      </c>
      <c r="AG464" s="133" t="str">
        <f>VLOOKUP(Table1[[#This Row],[Track]],$F$2672:$H$2715,3,FALSE)</f>
        <v>Bush</v>
      </c>
      <c r="AH464" s="133" t="str">
        <f>IF(Table1[[#This Row],[Date]]&lt;$AH$2,"",IF(Table1[[#This Row],[Date]]&lt;$AH$3,"Edge","Elite Combo"))</f>
        <v/>
      </c>
      <c r="AI464" s="218">
        <f>Table1[[#This Row],[Time]]</f>
        <v>0.64583333333333337</v>
      </c>
      <c r="AJ464" s="219" t="str">
        <f>Table1[[#This Row],[Track]]</f>
        <v>Newcastle</v>
      </c>
      <c r="AK464" s="216">
        <f>Table1[[#This Row],[Race ]]</f>
        <v>6</v>
      </c>
      <c r="AL464" s="219">
        <f>Table1[[#This Row],[TAB]]</f>
        <v>4</v>
      </c>
      <c r="AM464" s="219" t="str">
        <f>Table1[[#This Row],[Selection]]</f>
        <v>Torrens</v>
      </c>
      <c r="AN464" s="220" t="str">
        <f>Table1[[#This Row],[Sources]]</f>
        <v>E4-10</v>
      </c>
      <c r="AO464" s="219">
        <f>Table1[[#This Row],[Scale Bet]]</f>
        <v>20</v>
      </c>
    </row>
    <row r="465" spans="5:41" ht="16.5" customHeight="1" x14ac:dyDescent="0.25">
      <c r="E465" s="185">
        <v>45248</v>
      </c>
      <c r="F465" s="35">
        <v>0.68402777777777779</v>
      </c>
      <c r="G465" s="36" t="s">
        <v>201</v>
      </c>
      <c r="H465" s="36">
        <v>8</v>
      </c>
      <c r="I465" s="36">
        <v>11</v>
      </c>
      <c r="J465" s="36" t="s">
        <v>481</v>
      </c>
      <c r="K465" s="36" t="s">
        <v>1</v>
      </c>
      <c r="L465" s="165">
        <v>12</v>
      </c>
      <c r="M465" s="134">
        <f t="shared" si="91"/>
        <v>24</v>
      </c>
      <c r="N465" s="36">
        <f t="shared" si="92"/>
        <v>2</v>
      </c>
      <c r="O465" s="135" t="str">
        <f t="shared" si="93"/>
        <v>E4-12/Edge-12</v>
      </c>
      <c r="P465" s="186" t="str">
        <f t="shared" si="94"/>
        <v>OK</v>
      </c>
      <c r="Q465" s="187">
        <f t="shared" si="95"/>
        <v>96</v>
      </c>
      <c r="R465" s="150">
        <v>5.5</v>
      </c>
      <c r="S465" s="187">
        <f t="shared" si="96"/>
        <v>528</v>
      </c>
      <c r="T465" s="136" t="str">
        <f t="shared" si="97"/>
        <v>Magic Time</v>
      </c>
      <c r="U465" s="137">
        <f>IF(P465="","",IF(N465=1,"",IF(Q465="","",IF(Q465&lt;=100,100,IF(Table1[[#This Row],[Day]]="Wed",100,200)))))</f>
        <v>100</v>
      </c>
      <c r="V465" s="137">
        <f t="shared" si="98"/>
        <v>550</v>
      </c>
      <c r="W465" s="137">
        <f t="shared" si="99"/>
        <v>450</v>
      </c>
      <c r="X465" s="133">
        <f>100</f>
        <v>100</v>
      </c>
      <c r="Y465" s="133">
        <f t="shared" si="100"/>
        <v>550</v>
      </c>
      <c r="Z465" s="133">
        <f t="shared" si="101"/>
        <v>450</v>
      </c>
      <c r="AA465" s="134" t="str">
        <f>TEXT(Table1[[#This Row],[Date]],"DDD")</f>
        <v>Sat</v>
      </c>
      <c r="AB465" s="133" t="str">
        <f>IF(OR(G465="Doomben",G465="Eagle Farm"),"Q",IF(AND(Q465&gt;1,Q465&lt;55,Table1[[#This Row],[Source]]="Nat"),"Nat OK",IF(AND(Table1[[#This Row],[Source]]&lt;&gt;"Nat",Q465&lt;55),"Poor &lt;55",IF(OR(G465="Randwick",G465="Flemington",G465="Caulfield",G465="Sandown Lake",G465="Sandown Hill"),"Best","ave"))))</f>
        <v>Best</v>
      </c>
      <c r="AC465" s="133">
        <f>IF(Q465="","",IF(AB465="Poor &lt;55",$AC$2*0.2%,IF(AND(AB465="Q",AA465&lt;&gt;"Wed"),$AC$2*0.4%,IF(AND(AB465="Q",AA465="Wed"),$AC$2*0.5%,IF(AND(AB465="Ave",U465=100),$AC$2*0.5%,IF(AND(AB465="ave",U465="",N465=1,AG465="Bush"),$AC$2*1%,IF(AND(AB465="ave",U465="",Q465&gt;100),$AC$2*1.3%,IF(AND(AB465="ave",U465=""),$AC$2*1.2%,IF(AND(AB465="Ave",U465=200),$AC$2*1%,IF(AND(AB465="Best",U465=200),$AC$2*1.5%,IF(AND(AB465="Best",U465="",K465&lt;&gt;"Pro Syd"),$AC$2*0.5%,IF(AND(AB465="Best",U465=""),$AC$2*1%,IF(AND(AB465="Best",U465=100,Table1[[#This Row],[State]]="NSW"),$AC$2*0.4%,IF(AND(AB465="Best",U465=100),$AC$2*1%,IF(Table1[[#This Row],[Adj]]="Nat OK",$AC$2*0.5%,"xxx")))))))))))))))</f>
        <v>100</v>
      </c>
      <c r="AD465" s="133">
        <f t="shared" si="102"/>
        <v>550</v>
      </c>
      <c r="AE465" s="133">
        <f t="shared" si="103"/>
        <v>450</v>
      </c>
      <c r="AF465" s="133" t="str">
        <f>VLOOKUP(Table1[[#This Row],[Track]],$F$2672:$H$2715,2,FALSE)</f>
        <v>Vic</v>
      </c>
      <c r="AG465" s="133" t="str">
        <f>VLOOKUP(Table1[[#This Row],[Track]],$F$2672:$H$2715,3,FALSE)</f>
        <v>-</v>
      </c>
      <c r="AH465" s="133" t="str">
        <f>IF(Table1[[#This Row],[Date]]&lt;$AH$2,"",IF(Table1[[#This Row],[Date]]&lt;$AH$3,"Edge","Elite Combo"))</f>
        <v/>
      </c>
      <c r="AI465" s="218">
        <f>Table1[[#This Row],[Time]]</f>
        <v>0.68402777777777779</v>
      </c>
      <c r="AJ465" s="219" t="str">
        <f>Table1[[#This Row],[Track]]</f>
        <v>Caulfield</v>
      </c>
      <c r="AK465" s="216">
        <f>Table1[[#This Row],[Race ]]</f>
        <v>8</v>
      </c>
      <c r="AL465" s="219">
        <f>Table1[[#This Row],[TAB]]</f>
        <v>11</v>
      </c>
      <c r="AM465" s="219" t="str">
        <f>Table1[[#This Row],[Selection]]</f>
        <v>Magic Time</v>
      </c>
      <c r="AN465" s="220" t="str">
        <f>Table1[[#This Row],[Sources]]</f>
        <v>E4-12/Edge-12</v>
      </c>
      <c r="AO465" s="219">
        <f>Table1[[#This Row],[Scale Bet]]</f>
        <v>100</v>
      </c>
    </row>
    <row r="466" spans="5:41" ht="16.5" customHeight="1" x14ac:dyDescent="0.25">
      <c r="E466" s="185">
        <v>45248</v>
      </c>
      <c r="F466" s="35">
        <v>0.68402777777777779</v>
      </c>
      <c r="G466" s="36" t="s">
        <v>201</v>
      </c>
      <c r="H466" s="36">
        <v>8</v>
      </c>
      <c r="I466" s="36">
        <v>11</v>
      </c>
      <c r="J466" s="36" t="s">
        <v>481</v>
      </c>
      <c r="K466" s="36" t="s">
        <v>40</v>
      </c>
      <c r="L466" s="165">
        <v>12</v>
      </c>
      <c r="M466" s="134" t="str">
        <f t="shared" si="91"/>
        <v/>
      </c>
      <c r="N466" s="36" t="str">
        <f t="shared" si="92"/>
        <v/>
      </c>
      <c r="O466" s="135" t="str">
        <f t="shared" si="93"/>
        <v/>
      </c>
      <c r="P466" s="186" t="str">
        <f t="shared" si="94"/>
        <v>OK</v>
      </c>
      <c r="Q466" s="187" t="str">
        <f t="shared" si="95"/>
        <v/>
      </c>
      <c r="R466" s="150">
        <v>5.5</v>
      </c>
      <c r="S466" s="187" t="str">
        <f t="shared" si="96"/>
        <v/>
      </c>
      <c r="T466" s="136" t="str">
        <f t="shared" si="97"/>
        <v>Magic Time</v>
      </c>
      <c r="U466" s="137" t="str">
        <f>IF(P466="","",IF(N466=1,"",IF(Q466="","",IF(Q466&lt;=100,100,IF(Table1[[#This Row],[Day]]="Wed",100,200)))))</f>
        <v/>
      </c>
      <c r="V466" s="137" t="str">
        <f t="shared" si="98"/>
        <v/>
      </c>
      <c r="W466" s="137" t="str">
        <f t="shared" si="99"/>
        <v/>
      </c>
      <c r="X466" s="133">
        <f>100</f>
        <v>100</v>
      </c>
      <c r="Y466" s="133">
        <f t="shared" si="100"/>
        <v>550</v>
      </c>
      <c r="Z466" s="133">
        <f t="shared" si="101"/>
        <v>450</v>
      </c>
      <c r="AA466" s="134" t="str">
        <f>TEXT(Table1[[#This Row],[Date]],"DDD")</f>
        <v>Sat</v>
      </c>
      <c r="AB466" s="133" t="str">
        <f>IF(OR(G466="Doomben",G466="Eagle Farm"),"Q",IF(AND(Q466&gt;1,Q466&lt;55,Table1[[#This Row],[Source]]="Nat"),"Nat OK",IF(AND(Table1[[#This Row],[Source]]&lt;&gt;"Nat",Q466&lt;55),"Poor &lt;55",IF(OR(G466="Randwick",G466="Flemington",G466="Caulfield",G466="Sandown Lake",G466="Sandown Hill"),"Best","ave"))))</f>
        <v>Best</v>
      </c>
      <c r="AC466" s="133" t="str">
        <f>IF(Q466="","",IF(AB466="Poor &lt;55",$AC$2*0.2%,IF(AND(AB466="Q",AA466&lt;&gt;"Wed"),$AC$2*0.4%,IF(AND(AB466="Q",AA466="Wed"),$AC$2*0.5%,IF(AND(AB466="Ave",U466=100),$AC$2*0.5%,IF(AND(AB466="ave",U466="",N466=1,AG466="Bush"),$AC$2*1%,IF(AND(AB466="ave",U466="",Q466&gt;100),$AC$2*1.3%,IF(AND(AB466="ave",U466=""),$AC$2*1.2%,IF(AND(AB466="Ave",U466=200),$AC$2*1%,IF(AND(AB466="Best",U466=200),$AC$2*1.5%,IF(AND(AB466="Best",U466="",K466&lt;&gt;"Pro Syd"),$AC$2*0.5%,IF(AND(AB466="Best",U466=""),$AC$2*1%,IF(AND(AB466="Best",U466=100,Table1[[#This Row],[State]]="NSW"),$AC$2*0.4%,IF(AND(AB466="Best",U466=100),$AC$2*1%,IF(Table1[[#This Row],[Adj]]="Nat OK",$AC$2*0.5%,"xxx")))))))))))))))</f>
        <v/>
      </c>
      <c r="AD466" s="133" t="str">
        <f t="shared" si="102"/>
        <v/>
      </c>
      <c r="AE466" s="133" t="str">
        <f t="shared" si="103"/>
        <v/>
      </c>
      <c r="AF466" s="133" t="str">
        <f>VLOOKUP(Table1[[#This Row],[Track]],$F$2672:$H$2715,2,FALSE)</f>
        <v>Vic</v>
      </c>
      <c r="AG466" s="133" t="str">
        <f>VLOOKUP(Table1[[#This Row],[Track]],$F$2672:$H$2715,3,FALSE)</f>
        <v>-</v>
      </c>
      <c r="AH466" s="133" t="str">
        <f>IF(Table1[[#This Row],[Date]]&lt;$AH$2,"",IF(Table1[[#This Row],[Date]]&lt;$AH$3,"Edge","Elite Combo"))</f>
        <v/>
      </c>
      <c r="AI466" s="218">
        <f>Table1[[#This Row],[Time]]</f>
        <v>0.68402777777777779</v>
      </c>
      <c r="AJ466" s="219" t="str">
        <f>Table1[[#This Row],[Track]]</f>
        <v>Caulfield</v>
      </c>
      <c r="AK466" s="216">
        <f>Table1[[#This Row],[Race ]]</f>
        <v>8</v>
      </c>
      <c r="AL466" s="219">
        <f>Table1[[#This Row],[TAB]]</f>
        <v>11</v>
      </c>
      <c r="AM466" s="219" t="str">
        <f>Table1[[#This Row],[Selection]]</f>
        <v>Magic Time</v>
      </c>
      <c r="AN466" s="220" t="str">
        <f>Table1[[#This Row],[Sources]]</f>
        <v/>
      </c>
      <c r="AO466" s="219" t="str">
        <f>Table1[[#This Row],[Scale Bet]]</f>
        <v/>
      </c>
    </row>
    <row r="467" spans="5:41" ht="16.5" customHeight="1" x14ac:dyDescent="0.25">
      <c r="E467" s="185">
        <v>45248</v>
      </c>
      <c r="F467" s="35">
        <v>0.69791666666666663</v>
      </c>
      <c r="G467" s="36" t="s">
        <v>489</v>
      </c>
      <c r="H467" s="36">
        <v>8</v>
      </c>
      <c r="I467" s="36">
        <v>1</v>
      </c>
      <c r="J467" s="36" t="s">
        <v>657</v>
      </c>
      <c r="K467" s="36" t="s">
        <v>1</v>
      </c>
      <c r="L467" s="165">
        <v>10</v>
      </c>
      <c r="M467" s="134">
        <f t="shared" si="91"/>
        <v>40</v>
      </c>
      <c r="N467" s="36">
        <f t="shared" si="92"/>
        <v>3</v>
      </c>
      <c r="O467" s="135" t="str">
        <f t="shared" si="93"/>
        <v>E4-10/Edge-15/Nat-15</v>
      </c>
      <c r="P467" s="186" t="str">
        <f t="shared" si="94"/>
        <v/>
      </c>
      <c r="Q467" s="187">
        <f t="shared" si="95"/>
        <v>160</v>
      </c>
      <c r="R467" s="150"/>
      <c r="S467" s="187" t="str">
        <f t="shared" si="96"/>
        <v/>
      </c>
      <c r="T467" s="136" t="str">
        <f t="shared" si="97"/>
        <v>Mazu</v>
      </c>
      <c r="U467" s="137" t="str">
        <f>IF(P467="","",IF(N467=1,"",IF(Q467="","",IF(Q467&lt;=100,100,IF(Table1[[#This Row],[Day]]="Wed",100,200)))))</f>
        <v/>
      </c>
      <c r="V467" s="137" t="str">
        <f t="shared" si="98"/>
        <v/>
      </c>
      <c r="W467" s="137" t="str">
        <f t="shared" si="99"/>
        <v/>
      </c>
      <c r="X467" s="133">
        <f>100</f>
        <v>100</v>
      </c>
      <c r="Y467" s="133" t="str">
        <f t="shared" si="100"/>
        <v/>
      </c>
      <c r="Z467" s="133">
        <f t="shared" si="101"/>
        <v>-100</v>
      </c>
      <c r="AA467" s="134" t="str">
        <f>TEXT(Table1[[#This Row],[Date]],"DDD")</f>
        <v>Sat</v>
      </c>
      <c r="AB467" s="133" t="str">
        <f>IF(OR(G467="Doomben",G467="Eagle Farm"),"Q",IF(AND(Q467&gt;1,Q467&lt;55,Table1[[#This Row],[Source]]="Nat"),"Nat OK",IF(AND(Table1[[#This Row],[Source]]&lt;&gt;"Nat",Q467&lt;55),"Poor &lt;55",IF(OR(G467="Randwick",G467="Flemington",G467="Caulfield",G467="Sandown Lake",G467="Sandown Hill"),"Best","ave"))))</f>
        <v>ave</v>
      </c>
      <c r="AC467" s="133">
        <f>IF(Q467="","",IF(AB467="Poor &lt;55",$AC$2*0.2%,IF(AND(AB467="Q",AA467&lt;&gt;"Wed"),$AC$2*0.4%,IF(AND(AB467="Q",AA467="Wed"),$AC$2*0.5%,IF(AND(AB467="Ave",U467=100),$AC$2*0.5%,IF(AND(AB467="ave",U467="",N467=1,AG467="Bush"),$AC$2*1%,IF(AND(AB467="ave",U467="",Q467&gt;100),$AC$2*1.3%,IF(AND(AB467="ave",U467=""),$AC$2*1.2%,IF(AND(AB467="Ave",U467=200),$AC$2*1%,IF(AND(AB467="Best",U467=200),$AC$2*1.5%,IF(AND(AB467="Best",U467="",K467&lt;&gt;"Pro Syd"),$AC$2*0.5%,IF(AND(AB467="Best",U467=""),$AC$2*1%,IF(AND(AB467="Best",U467=100,Table1[[#This Row],[State]]="NSW"),$AC$2*0.4%,IF(AND(AB467="Best",U467=100),$AC$2*1%,IF(Table1[[#This Row],[Adj]]="Nat OK",$AC$2*0.5%,"xxx")))))))))))))))</f>
        <v>130</v>
      </c>
      <c r="AD467" s="133" t="str">
        <f t="shared" si="102"/>
        <v/>
      </c>
      <c r="AE467" s="133">
        <f t="shared" si="103"/>
        <v>-130</v>
      </c>
      <c r="AF467" s="133" t="str">
        <f>VLOOKUP(Table1[[#This Row],[Track]],$F$2672:$H$2715,2,FALSE)</f>
        <v>NSW</v>
      </c>
      <c r="AG467" s="133" t="str">
        <f>VLOOKUP(Table1[[#This Row],[Track]],$F$2672:$H$2715,3,FALSE)</f>
        <v>Bush</v>
      </c>
      <c r="AH467" s="133" t="str">
        <f>IF(Table1[[#This Row],[Date]]&lt;$AH$2,"",IF(Table1[[#This Row],[Date]]&lt;$AH$3,"Edge","Elite Combo"))</f>
        <v/>
      </c>
      <c r="AI467" s="218">
        <f>Table1[[#This Row],[Time]]</f>
        <v>0.69791666666666663</v>
      </c>
      <c r="AJ467" s="219" t="str">
        <f>Table1[[#This Row],[Track]]</f>
        <v>Newcastle</v>
      </c>
      <c r="AK467" s="216">
        <f>Table1[[#This Row],[Race ]]</f>
        <v>8</v>
      </c>
      <c r="AL467" s="219">
        <f>Table1[[#This Row],[TAB]]</f>
        <v>1</v>
      </c>
      <c r="AM467" s="219" t="str">
        <f>Table1[[#This Row],[Selection]]</f>
        <v>Mazu</v>
      </c>
      <c r="AN467" s="220" t="str">
        <f>Table1[[#This Row],[Sources]]</f>
        <v>E4-10/Edge-15/Nat-15</v>
      </c>
      <c r="AO467" s="219">
        <f>Table1[[#This Row],[Scale Bet]]</f>
        <v>130</v>
      </c>
    </row>
    <row r="468" spans="5:41" ht="16.5" customHeight="1" x14ac:dyDescent="0.25">
      <c r="E468" s="185">
        <v>45248</v>
      </c>
      <c r="F468" s="35">
        <v>0.69791666666666663</v>
      </c>
      <c r="G468" s="36" t="s">
        <v>489</v>
      </c>
      <c r="H468" s="36">
        <v>8</v>
      </c>
      <c r="I468" s="36">
        <v>1</v>
      </c>
      <c r="J468" s="36" t="s">
        <v>657</v>
      </c>
      <c r="K468" s="36" t="s">
        <v>40</v>
      </c>
      <c r="L468" s="165">
        <v>15</v>
      </c>
      <c r="M468" s="134" t="str">
        <f t="shared" si="91"/>
        <v/>
      </c>
      <c r="N468" s="36" t="str">
        <f t="shared" si="92"/>
        <v/>
      </c>
      <c r="O468" s="135" t="str">
        <f t="shared" si="93"/>
        <v/>
      </c>
      <c r="P468" s="186" t="str">
        <f t="shared" si="94"/>
        <v/>
      </c>
      <c r="Q468" s="187" t="str">
        <f t="shared" si="95"/>
        <v/>
      </c>
      <c r="R468" s="150"/>
      <c r="S468" s="187" t="str">
        <f t="shared" si="96"/>
        <v/>
      </c>
      <c r="T468" s="136" t="str">
        <f t="shared" si="97"/>
        <v>Mazu</v>
      </c>
      <c r="U468" s="137" t="str">
        <f>IF(P468="","",IF(N468=1,"",IF(Q468="","",IF(Q468&lt;=100,100,IF(Table1[[#This Row],[Day]]="Wed",100,200)))))</f>
        <v/>
      </c>
      <c r="V468" s="137" t="str">
        <f t="shared" si="98"/>
        <v/>
      </c>
      <c r="W468" s="137" t="str">
        <f t="shared" si="99"/>
        <v/>
      </c>
      <c r="X468" s="133">
        <f>100</f>
        <v>100</v>
      </c>
      <c r="Y468" s="133" t="str">
        <f t="shared" si="100"/>
        <v/>
      </c>
      <c r="Z468" s="133">
        <f t="shared" si="101"/>
        <v>-100</v>
      </c>
      <c r="AA468" s="134" t="str">
        <f>TEXT(Table1[[#This Row],[Date]],"DDD")</f>
        <v>Sat</v>
      </c>
      <c r="AB468" s="133" t="str">
        <f>IF(OR(G468="Doomben",G468="Eagle Farm"),"Q",IF(AND(Q468&gt;1,Q468&lt;55,Table1[[#This Row],[Source]]="Nat"),"Nat OK",IF(AND(Table1[[#This Row],[Source]]&lt;&gt;"Nat",Q468&lt;55),"Poor &lt;55",IF(OR(G468="Randwick",G468="Flemington",G468="Caulfield",G468="Sandown Lake",G468="Sandown Hill"),"Best","ave"))))</f>
        <v>ave</v>
      </c>
      <c r="AC468" s="133" t="str">
        <f>IF(Q468="","",IF(AB468="Poor &lt;55",$AC$2*0.2%,IF(AND(AB468="Q",AA468&lt;&gt;"Wed"),$AC$2*0.4%,IF(AND(AB468="Q",AA468="Wed"),$AC$2*0.5%,IF(AND(AB468="Ave",U468=100),$AC$2*0.5%,IF(AND(AB468="ave",U468="",N468=1,AG468="Bush"),$AC$2*1%,IF(AND(AB468="ave",U468="",Q468&gt;100),$AC$2*1.3%,IF(AND(AB468="ave",U468=""),$AC$2*1.2%,IF(AND(AB468="Ave",U468=200),$AC$2*1%,IF(AND(AB468="Best",U468=200),$AC$2*1.5%,IF(AND(AB468="Best",U468="",K468&lt;&gt;"Pro Syd"),$AC$2*0.5%,IF(AND(AB468="Best",U468=""),$AC$2*1%,IF(AND(AB468="Best",U468=100,Table1[[#This Row],[State]]="NSW"),$AC$2*0.4%,IF(AND(AB468="Best",U468=100),$AC$2*1%,IF(Table1[[#This Row],[Adj]]="Nat OK",$AC$2*0.5%,"xxx")))))))))))))))</f>
        <v/>
      </c>
      <c r="AD468" s="133" t="str">
        <f t="shared" si="102"/>
        <v/>
      </c>
      <c r="AE468" s="133" t="str">
        <f t="shared" si="103"/>
        <v/>
      </c>
      <c r="AF468" s="133" t="str">
        <f>VLOOKUP(Table1[[#This Row],[Track]],$F$2672:$H$2715,2,FALSE)</f>
        <v>NSW</v>
      </c>
      <c r="AG468" s="133" t="str">
        <f>VLOOKUP(Table1[[#This Row],[Track]],$F$2672:$H$2715,3,FALSE)</f>
        <v>Bush</v>
      </c>
      <c r="AH468" s="133" t="str">
        <f>IF(Table1[[#This Row],[Date]]&lt;$AH$2,"",IF(Table1[[#This Row],[Date]]&lt;$AH$3,"Edge","Elite Combo"))</f>
        <v/>
      </c>
      <c r="AI468" s="218">
        <f>Table1[[#This Row],[Time]]</f>
        <v>0.69791666666666663</v>
      </c>
      <c r="AJ468" s="219" t="str">
        <f>Table1[[#This Row],[Track]]</f>
        <v>Newcastle</v>
      </c>
      <c r="AK468" s="216">
        <f>Table1[[#This Row],[Race ]]</f>
        <v>8</v>
      </c>
      <c r="AL468" s="219">
        <f>Table1[[#This Row],[TAB]]</f>
        <v>1</v>
      </c>
      <c r="AM468" s="219" t="str">
        <f>Table1[[#This Row],[Selection]]</f>
        <v>Mazu</v>
      </c>
      <c r="AN468" s="220" t="str">
        <f>Table1[[#This Row],[Sources]]</f>
        <v/>
      </c>
      <c r="AO468" s="219" t="str">
        <f>Table1[[#This Row],[Scale Bet]]</f>
        <v/>
      </c>
    </row>
    <row r="469" spans="5:41" ht="16.5" customHeight="1" x14ac:dyDescent="0.25">
      <c r="E469" s="185">
        <v>45248</v>
      </c>
      <c r="F469" s="35">
        <v>0.69791666666666663</v>
      </c>
      <c r="G469" s="36" t="s">
        <v>489</v>
      </c>
      <c r="H469" s="36">
        <v>8</v>
      </c>
      <c r="I469" s="36">
        <v>1</v>
      </c>
      <c r="J469" s="36" t="s">
        <v>657</v>
      </c>
      <c r="K469" s="36" t="s">
        <v>13</v>
      </c>
      <c r="L469" s="165">
        <v>15</v>
      </c>
      <c r="M469" s="134" t="str">
        <f t="shared" si="91"/>
        <v/>
      </c>
      <c r="N469" s="36" t="str">
        <f t="shared" si="92"/>
        <v/>
      </c>
      <c r="O469" s="135" t="str">
        <f t="shared" si="93"/>
        <v/>
      </c>
      <c r="P469" s="186" t="str">
        <f t="shared" si="94"/>
        <v/>
      </c>
      <c r="Q469" s="187" t="str">
        <f t="shared" si="95"/>
        <v/>
      </c>
      <c r="R469" s="150"/>
      <c r="S469" s="187" t="str">
        <f t="shared" si="96"/>
        <v/>
      </c>
      <c r="T469" s="136" t="str">
        <f t="shared" si="97"/>
        <v>Mazu</v>
      </c>
      <c r="U469" s="137" t="str">
        <f>IF(P469="","",IF(N469=1,"",IF(Q469="","",IF(Q469&lt;=100,100,IF(Table1[[#This Row],[Day]]="Wed",100,200)))))</f>
        <v/>
      </c>
      <c r="V469" s="137" t="str">
        <f t="shared" si="98"/>
        <v/>
      </c>
      <c r="W469" s="137" t="str">
        <f t="shared" si="99"/>
        <v/>
      </c>
      <c r="X469" s="133">
        <f>100</f>
        <v>100</v>
      </c>
      <c r="Y469" s="133" t="str">
        <f t="shared" si="100"/>
        <v/>
      </c>
      <c r="Z469" s="133">
        <f t="shared" si="101"/>
        <v>-100</v>
      </c>
      <c r="AA469" s="134" t="str">
        <f>TEXT(Table1[[#This Row],[Date]],"DDD")</f>
        <v>Sat</v>
      </c>
      <c r="AB469" s="133" t="str">
        <f>IF(OR(G469="Doomben",G469="Eagle Farm"),"Q",IF(AND(Q469&gt;1,Q469&lt;55,Table1[[#This Row],[Source]]="Nat"),"Nat OK",IF(AND(Table1[[#This Row],[Source]]&lt;&gt;"Nat",Q469&lt;55),"Poor &lt;55",IF(OR(G469="Randwick",G469="Flemington",G469="Caulfield",G469="Sandown Lake",G469="Sandown Hill"),"Best","ave"))))</f>
        <v>ave</v>
      </c>
      <c r="AC469" s="133" t="str">
        <f>IF(Q469="","",IF(AB469="Poor &lt;55",$AC$2*0.2%,IF(AND(AB469="Q",AA469&lt;&gt;"Wed"),$AC$2*0.4%,IF(AND(AB469="Q",AA469="Wed"),$AC$2*0.5%,IF(AND(AB469="Ave",U469=100),$AC$2*0.5%,IF(AND(AB469="ave",U469="",N469=1,AG469="Bush"),$AC$2*1%,IF(AND(AB469="ave",U469="",Q469&gt;100),$AC$2*1.3%,IF(AND(AB469="ave",U469=""),$AC$2*1.2%,IF(AND(AB469="Ave",U469=200),$AC$2*1%,IF(AND(AB469="Best",U469=200),$AC$2*1.5%,IF(AND(AB469="Best",U469="",K469&lt;&gt;"Pro Syd"),$AC$2*0.5%,IF(AND(AB469="Best",U469=""),$AC$2*1%,IF(AND(AB469="Best",U469=100,Table1[[#This Row],[State]]="NSW"),$AC$2*0.4%,IF(AND(AB469="Best",U469=100),$AC$2*1%,IF(Table1[[#This Row],[Adj]]="Nat OK",$AC$2*0.5%,"xxx")))))))))))))))</f>
        <v/>
      </c>
      <c r="AD469" s="133" t="str">
        <f t="shared" si="102"/>
        <v/>
      </c>
      <c r="AE469" s="133" t="str">
        <f t="shared" si="103"/>
        <v/>
      </c>
      <c r="AF469" s="133" t="str">
        <f>VLOOKUP(Table1[[#This Row],[Track]],$F$2672:$H$2715,2,FALSE)</f>
        <v>NSW</v>
      </c>
      <c r="AG469" s="133" t="str">
        <f>VLOOKUP(Table1[[#This Row],[Track]],$F$2672:$H$2715,3,FALSE)</f>
        <v>Bush</v>
      </c>
      <c r="AH469" s="133" t="str">
        <f>IF(Table1[[#This Row],[Date]]&lt;$AH$2,"",IF(Table1[[#This Row],[Date]]&lt;$AH$3,"Edge","Elite Combo"))</f>
        <v/>
      </c>
      <c r="AI469" s="218">
        <f>Table1[[#This Row],[Time]]</f>
        <v>0.69791666666666663</v>
      </c>
      <c r="AJ469" s="219" t="str">
        <f>Table1[[#This Row],[Track]]</f>
        <v>Newcastle</v>
      </c>
      <c r="AK469" s="216">
        <f>Table1[[#This Row],[Race ]]</f>
        <v>8</v>
      </c>
      <c r="AL469" s="219">
        <f>Table1[[#This Row],[TAB]]</f>
        <v>1</v>
      </c>
      <c r="AM469" s="219" t="str">
        <f>Table1[[#This Row],[Selection]]</f>
        <v>Mazu</v>
      </c>
      <c r="AN469" s="220" t="str">
        <f>Table1[[#This Row],[Sources]]</f>
        <v/>
      </c>
      <c r="AO469" s="219" t="str">
        <f>Table1[[#This Row],[Scale Bet]]</f>
        <v/>
      </c>
    </row>
    <row r="470" spans="5:41" ht="16.5" customHeight="1" x14ac:dyDescent="0.25">
      <c r="E470" s="185">
        <v>45248</v>
      </c>
      <c r="F470" s="35">
        <v>0.71180555555555547</v>
      </c>
      <c r="G470" s="36" t="s">
        <v>201</v>
      </c>
      <c r="H470" s="36">
        <v>9</v>
      </c>
      <c r="I470" s="36">
        <v>3</v>
      </c>
      <c r="J470" s="36" t="s">
        <v>609</v>
      </c>
      <c r="K470" s="36" t="s">
        <v>40</v>
      </c>
      <c r="L470" s="165">
        <v>13</v>
      </c>
      <c r="M470" s="134">
        <f t="shared" si="91"/>
        <v>26</v>
      </c>
      <c r="N470" s="36">
        <f t="shared" si="92"/>
        <v>2</v>
      </c>
      <c r="O470" s="135" t="str">
        <f t="shared" si="93"/>
        <v>Edge-13/Pro Mel-13</v>
      </c>
      <c r="P470" s="186" t="str">
        <f t="shared" si="94"/>
        <v>OK</v>
      </c>
      <c r="Q470" s="187">
        <f t="shared" si="95"/>
        <v>104</v>
      </c>
      <c r="R470" s="150"/>
      <c r="S470" s="187" t="str">
        <f t="shared" si="96"/>
        <v/>
      </c>
      <c r="T470" s="136" t="str">
        <f t="shared" si="97"/>
        <v>Brayden Star</v>
      </c>
      <c r="U470" s="137">
        <f>IF(P470="","",IF(N470=1,"",IF(Q470="","",IF(Q470&lt;=100,100,IF(Table1[[#This Row],[Day]]="Wed",100,200)))))</f>
        <v>200</v>
      </c>
      <c r="V470" s="137" t="str">
        <f t="shared" si="98"/>
        <v/>
      </c>
      <c r="W470" s="137">
        <f t="shared" si="99"/>
        <v>-200</v>
      </c>
      <c r="X470" s="133">
        <f>100</f>
        <v>100</v>
      </c>
      <c r="Y470" s="133" t="str">
        <f t="shared" si="100"/>
        <v/>
      </c>
      <c r="Z470" s="133">
        <f t="shared" si="101"/>
        <v>-100</v>
      </c>
      <c r="AA470" s="134" t="str">
        <f>TEXT(Table1[[#This Row],[Date]],"DDD")</f>
        <v>Sat</v>
      </c>
      <c r="AB470" s="133" t="str">
        <f>IF(OR(G470="Doomben",G470="Eagle Farm"),"Q",IF(AND(Q470&gt;1,Q470&lt;55,Table1[[#This Row],[Source]]="Nat"),"Nat OK",IF(AND(Table1[[#This Row],[Source]]&lt;&gt;"Nat",Q470&lt;55),"Poor &lt;55",IF(OR(G470="Randwick",G470="Flemington",G470="Caulfield",G470="Sandown Lake",G470="Sandown Hill"),"Best","ave"))))</f>
        <v>Best</v>
      </c>
      <c r="AC470" s="133">
        <f>IF(Q470="","",IF(AB470="Poor &lt;55",$AC$2*0.2%,IF(AND(AB470="Q",AA470&lt;&gt;"Wed"),$AC$2*0.4%,IF(AND(AB470="Q",AA470="Wed"),$AC$2*0.5%,IF(AND(AB470="Ave",U470=100),$AC$2*0.5%,IF(AND(AB470="ave",U470="",N470=1,AG470="Bush"),$AC$2*1%,IF(AND(AB470="ave",U470="",Q470&gt;100),$AC$2*1.3%,IF(AND(AB470="ave",U470=""),$AC$2*1.2%,IF(AND(AB470="Ave",U470=200),$AC$2*1%,IF(AND(AB470="Best",U470=200),$AC$2*1.5%,IF(AND(AB470="Best",U470="",K470&lt;&gt;"Pro Syd"),$AC$2*0.5%,IF(AND(AB470="Best",U470=""),$AC$2*1%,IF(AND(AB470="Best",U470=100,Table1[[#This Row],[State]]="NSW"),$AC$2*0.4%,IF(AND(AB470="Best",U470=100),$AC$2*1%,IF(Table1[[#This Row],[Adj]]="Nat OK",$AC$2*0.5%,"xxx")))))))))))))))</f>
        <v>150</v>
      </c>
      <c r="AD470" s="133" t="str">
        <f t="shared" si="102"/>
        <v/>
      </c>
      <c r="AE470" s="133">
        <f t="shared" si="103"/>
        <v>-150</v>
      </c>
      <c r="AF470" s="133" t="str">
        <f>VLOOKUP(Table1[[#This Row],[Track]],$F$2672:$H$2715,2,FALSE)</f>
        <v>Vic</v>
      </c>
      <c r="AG470" s="133" t="str">
        <f>VLOOKUP(Table1[[#This Row],[Track]],$F$2672:$H$2715,3,FALSE)</f>
        <v>-</v>
      </c>
      <c r="AH470" s="133" t="str">
        <f>IF(Table1[[#This Row],[Date]]&lt;$AH$2,"",IF(Table1[[#This Row],[Date]]&lt;$AH$3,"Edge","Elite Combo"))</f>
        <v/>
      </c>
      <c r="AI470" s="218">
        <f>Table1[[#This Row],[Time]]</f>
        <v>0.71180555555555547</v>
      </c>
      <c r="AJ470" s="219" t="str">
        <f>Table1[[#This Row],[Track]]</f>
        <v>Caulfield</v>
      </c>
      <c r="AK470" s="216">
        <f>Table1[[#This Row],[Race ]]</f>
        <v>9</v>
      </c>
      <c r="AL470" s="219">
        <f>Table1[[#This Row],[TAB]]</f>
        <v>3</v>
      </c>
      <c r="AM470" s="219" t="str">
        <f>Table1[[#This Row],[Selection]]</f>
        <v>Brayden Star</v>
      </c>
      <c r="AN470" s="220" t="str">
        <f>Table1[[#This Row],[Sources]]</f>
        <v>Edge-13/Pro Mel-13</v>
      </c>
      <c r="AO470" s="219">
        <f>Table1[[#This Row],[Scale Bet]]</f>
        <v>150</v>
      </c>
    </row>
    <row r="471" spans="5:41" ht="16.5" customHeight="1" x14ac:dyDescent="0.25">
      <c r="E471" s="185">
        <v>45248</v>
      </c>
      <c r="F471" s="35">
        <v>0.71180555555555547</v>
      </c>
      <c r="G471" s="36" t="s">
        <v>201</v>
      </c>
      <c r="H471" s="36">
        <v>9</v>
      </c>
      <c r="I471" s="36">
        <v>3</v>
      </c>
      <c r="J471" s="36" t="s">
        <v>609</v>
      </c>
      <c r="K471" s="36" t="s">
        <v>18</v>
      </c>
      <c r="L471" s="165">
        <v>13</v>
      </c>
      <c r="M471" s="134" t="str">
        <f t="shared" si="91"/>
        <v/>
      </c>
      <c r="N471" s="36" t="str">
        <f t="shared" si="92"/>
        <v/>
      </c>
      <c r="O471" s="135" t="str">
        <f t="shared" si="93"/>
        <v/>
      </c>
      <c r="P471" s="186" t="str">
        <f t="shared" si="94"/>
        <v>OK</v>
      </c>
      <c r="Q471" s="187" t="str">
        <f t="shared" si="95"/>
        <v/>
      </c>
      <c r="R471" s="150"/>
      <c r="S471" s="187" t="str">
        <f t="shared" si="96"/>
        <v/>
      </c>
      <c r="T471" s="136" t="str">
        <f t="shared" si="97"/>
        <v>Brayden Star</v>
      </c>
      <c r="U471" s="137" t="str">
        <f>IF(P471="","",IF(N471=1,"",IF(Q471="","",IF(Q471&lt;=100,100,IF(Table1[[#This Row],[Day]]="Wed",100,200)))))</f>
        <v/>
      </c>
      <c r="V471" s="137" t="str">
        <f t="shared" si="98"/>
        <v/>
      </c>
      <c r="W471" s="137" t="str">
        <f t="shared" si="99"/>
        <v/>
      </c>
      <c r="X471" s="133">
        <f>100</f>
        <v>100</v>
      </c>
      <c r="Y471" s="133" t="str">
        <f t="shared" si="100"/>
        <v/>
      </c>
      <c r="Z471" s="133">
        <f t="shared" si="101"/>
        <v>-100</v>
      </c>
      <c r="AA471" s="134" t="str">
        <f>TEXT(Table1[[#This Row],[Date]],"DDD")</f>
        <v>Sat</v>
      </c>
      <c r="AB471" s="133" t="str">
        <f>IF(OR(G471="Doomben",G471="Eagle Farm"),"Q",IF(AND(Q471&gt;1,Q471&lt;55,Table1[[#This Row],[Source]]="Nat"),"Nat OK",IF(AND(Table1[[#This Row],[Source]]&lt;&gt;"Nat",Q471&lt;55),"Poor &lt;55",IF(OR(G471="Randwick",G471="Flemington",G471="Caulfield",G471="Sandown Lake",G471="Sandown Hill"),"Best","ave"))))</f>
        <v>Best</v>
      </c>
      <c r="AC471" s="133" t="str">
        <f>IF(Q471="","",IF(AB471="Poor &lt;55",$AC$2*0.2%,IF(AND(AB471="Q",AA471&lt;&gt;"Wed"),$AC$2*0.4%,IF(AND(AB471="Q",AA471="Wed"),$AC$2*0.5%,IF(AND(AB471="Ave",U471=100),$AC$2*0.5%,IF(AND(AB471="ave",U471="",N471=1,AG471="Bush"),$AC$2*1%,IF(AND(AB471="ave",U471="",Q471&gt;100),$AC$2*1.3%,IF(AND(AB471="ave",U471=""),$AC$2*1.2%,IF(AND(AB471="Ave",U471=200),$AC$2*1%,IF(AND(AB471="Best",U471=200),$AC$2*1.5%,IF(AND(AB471="Best",U471="",K471&lt;&gt;"Pro Syd"),$AC$2*0.5%,IF(AND(AB471="Best",U471=""),$AC$2*1%,IF(AND(AB471="Best",U471=100,Table1[[#This Row],[State]]="NSW"),$AC$2*0.4%,IF(AND(AB471="Best",U471=100),$AC$2*1%,IF(Table1[[#This Row],[Adj]]="Nat OK",$AC$2*0.5%,"xxx")))))))))))))))</f>
        <v/>
      </c>
      <c r="AD471" s="133" t="str">
        <f t="shared" si="102"/>
        <v/>
      </c>
      <c r="AE471" s="133" t="str">
        <f t="shared" si="103"/>
        <v/>
      </c>
      <c r="AF471" s="133" t="str">
        <f>VLOOKUP(Table1[[#This Row],[Track]],$F$2672:$H$2715,2,FALSE)</f>
        <v>Vic</v>
      </c>
      <c r="AG471" s="133" t="str">
        <f>VLOOKUP(Table1[[#This Row],[Track]],$F$2672:$H$2715,3,FALSE)</f>
        <v>-</v>
      </c>
      <c r="AH471" s="133" t="str">
        <f>IF(Table1[[#This Row],[Date]]&lt;$AH$2,"",IF(Table1[[#This Row],[Date]]&lt;$AH$3,"Edge","Elite Combo"))</f>
        <v/>
      </c>
      <c r="AI471" s="218">
        <f>Table1[[#This Row],[Time]]</f>
        <v>0.71180555555555547</v>
      </c>
      <c r="AJ471" s="219" t="str">
        <f>Table1[[#This Row],[Track]]</f>
        <v>Caulfield</v>
      </c>
      <c r="AK471" s="216">
        <f>Table1[[#This Row],[Race ]]</f>
        <v>9</v>
      </c>
      <c r="AL471" s="219">
        <f>Table1[[#This Row],[TAB]]</f>
        <v>3</v>
      </c>
      <c r="AM471" s="219" t="str">
        <f>Table1[[#This Row],[Selection]]</f>
        <v>Brayden Star</v>
      </c>
      <c r="AN471" s="220" t="str">
        <f>Table1[[#This Row],[Sources]]</f>
        <v/>
      </c>
      <c r="AO471" s="219" t="str">
        <f>Table1[[#This Row],[Scale Bet]]</f>
        <v/>
      </c>
    </row>
    <row r="472" spans="5:41" ht="16.5" customHeight="1" x14ac:dyDescent="0.25">
      <c r="E472" s="185">
        <v>45248</v>
      </c>
      <c r="F472" s="35">
        <v>0.72222222222222221</v>
      </c>
      <c r="G472" s="36" t="s">
        <v>489</v>
      </c>
      <c r="H472" s="36">
        <v>9</v>
      </c>
      <c r="I472" s="36">
        <v>11</v>
      </c>
      <c r="J472" s="36" t="s">
        <v>507</v>
      </c>
      <c r="K472" s="36" t="s">
        <v>13</v>
      </c>
      <c r="L472" s="165">
        <v>13</v>
      </c>
      <c r="M472" s="134">
        <f t="shared" si="91"/>
        <v>13</v>
      </c>
      <c r="N472" s="36">
        <f t="shared" si="92"/>
        <v>1</v>
      </c>
      <c r="O472" s="135" t="str">
        <f t="shared" si="93"/>
        <v>Nat-13</v>
      </c>
      <c r="P472" s="186" t="str">
        <f t="shared" si="94"/>
        <v/>
      </c>
      <c r="Q472" s="187">
        <f t="shared" si="95"/>
        <v>52</v>
      </c>
      <c r="R472" s="150">
        <v>2.4</v>
      </c>
      <c r="S472" s="187">
        <f t="shared" si="96"/>
        <v>124.8</v>
      </c>
      <c r="T472" s="136" t="str">
        <f t="shared" si="97"/>
        <v>Tavi Time</v>
      </c>
      <c r="U472" s="137" t="str">
        <f>IF(P472="","",IF(N472=1,"",IF(Q472="","",IF(Q472&lt;=100,100,IF(Table1[[#This Row],[Day]]="Wed",100,200)))))</f>
        <v/>
      </c>
      <c r="V472" s="137" t="str">
        <f t="shared" si="98"/>
        <v/>
      </c>
      <c r="W472" s="137" t="str">
        <f t="shared" si="99"/>
        <v/>
      </c>
      <c r="X472" s="133">
        <f>100</f>
        <v>100</v>
      </c>
      <c r="Y472" s="133">
        <f t="shared" si="100"/>
        <v>240</v>
      </c>
      <c r="Z472" s="133">
        <f t="shared" si="101"/>
        <v>140</v>
      </c>
      <c r="AA472" s="134" t="str">
        <f>TEXT(Table1[[#This Row],[Date]],"DDD")</f>
        <v>Sat</v>
      </c>
      <c r="AB472" s="133" t="str">
        <f>IF(OR(G472="Doomben",G472="Eagle Farm"),"Q",IF(AND(Q472&gt;1,Q472&lt;55,Table1[[#This Row],[Source]]="Nat"),"Nat OK",IF(AND(Table1[[#This Row],[Source]]&lt;&gt;"Nat",Q472&lt;55),"Poor &lt;55",IF(OR(G472="Randwick",G472="Flemington",G472="Caulfield",G472="Sandown Lake",G472="Sandown Hill"),"Best","ave"))))</f>
        <v>Nat OK</v>
      </c>
      <c r="AC472" s="133">
        <f>IF(Q472="","",IF(AB472="Poor &lt;55",$AC$2*0.2%,IF(AND(AB472="Q",AA472&lt;&gt;"Wed"),$AC$2*0.4%,IF(AND(AB472="Q",AA472="Wed"),$AC$2*0.5%,IF(AND(AB472="Ave",U472=100),$AC$2*0.5%,IF(AND(AB472="ave",U472="",N472=1,AG472="Bush"),$AC$2*1%,IF(AND(AB472="ave",U472="",Q472&gt;100),$AC$2*1.3%,IF(AND(AB472="ave",U472=""),$AC$2*1.2%,IF(AND(AB472="Ave",U472=200),$AC$2*1%,IF(AND(AB472="Best",U472=200),$AC$2*1.5%,IF(AND(AB472="Best",U472="",K472&lt;&gt;"Pro Syd"),$AC$2*0.5%,IF(AND(AB472="Best",U472=""),$AC$2*1%,IF(AND(AB472="Best",U472=100,Table1[[#This Row],[State]]="NSW"),$AC$2*0.4%,IF(AND(AB472="Best",U472=100),$AC$2*1%,IF(Table1[[#This Row],[Adj]]="Nat OK",$AC$2*0.5%,"xxx")))))))))))))))</f>
        <v>50</v>
      </c>
      <c r="AD472" s="133">
        <f t="shared" si="102"/>
        <v>120</v>
      </c>
      <c r="AE472" s="133">
        <f t="shared" si="103"/>
        <v>70</v>
      </c>
      <c r="AF472" s="133" t="str">
        <f>VLOOKUP(Table1[[#This Row],[Track]],$F$2672:$H$2715,2,FALSE)</f>
        <v>NSW</v>
      </c>
      <c r="AG472" s="133" t="str">
        <f>VLOOKUP(Table1[[#This Row],[Track]],$F$2672:$H$2715,3,FALSE)</f>
        <v>Bush</v>
      </c>
      <c r="AH472" s="133" t="str">
        <f>IF(Table1[[#This Row],[Date]]&lt;$AH$2,"",IF(Table1[[#This Row],[Date]]&lt;$AH$3,"Edge","Elite Combo"))</f>
        <v/>
      </c>
      <c r="AI472" s="218">
        <f>Table1[[#This Row],[Time]]</f>
        <v>0.72222222222222221</v>
      </c>
      <c r="AJ472" s="219" t="str">
        <f>Table1[[#This Row],[Track]]</f>
        <v>Newcastle</v>
      </c>
      <c r="AK472" s="216">
        <f>Table1[[#This Row],[Race ]]</f>
        <v>9</v>
      </c>
      <c r="AL472" s="219">
        <f>Table1[[#This Row],[TAB]]</f>
        <v>11</v>
      </c>
      <c r="AM472" s="219" t="str">
        <f>Table1[[#This Row],[Selection]]</f>
        <v>Tavi Time</v>
      </c>
      <c r="AN472" s="220" t="str">
        <f>Table1[[#This Row],[Sources]]</f>
        <v>Nat-13</v>
      </c>
      <c r="AO472" s="219">
        <f>Table1[[#This Row],[Scale Bet]]</f>
        <v>50</v>
      </c>
    </row>
    <row r="473" spans="5:41" ht="16.5" customHeight="1" x14ac:dyDescent="0.25">
      <c r="E473" s="185">
        <v>45248</v>
      </c>
      <c r="F473" s="35">
        <v>0.73611111111111116</v>
      </c>
      <c r="G473" s="36" t="s">
        <v>201</v>
      </c>
      <c r="H473" s="36">
        <v>10</v>
      </c>
      <c r="I473" s="36">
        <v>1</v>
      </c>
      <c r="J473" s="36" t="s">
        <v>893</v>
      </c>
      <c r="K473" s="36" t="s">
        <v>13</v>
      </c>
      <c r="L473" s="165">
        <v>13</v>
      </c>
      <c r="M473" s="134">
        <f t="shared" si="91"/>
        <v>29</v>
      </c>
      <c r="N473" s="36">
        <f t="shared" si="92"/>
        <v>2</v>
      </c>
      <c r="O473" s="135" t="str">
        <f t="shared" si="93"/>
        <v>Nat-13/Pro Mel-16</v>
      </c>
      <c r="P473" s="186" t="str">
        <f t="shared" si="94"/>
        <v>OK</v>
      </c>
      <c r="Q473" s="187">
        <f t="shared" si="95"/>
        <v>116</v>
      </c>
      <c r="R473" s="150"/>
      <c r="S473" s="187" t="str">
        <f t="shared" si="96"/>
        <v/>
      </c>
      <c r="T473" s="136" t="str">
        <f t="shared" si="97"/>
        <v>Queen Of The Ball</v>
      </c>
      <c r="U473" s="137">
        <f>IF(P473="","",IF(N473=1,"",IF(Q473="","",IF(Q473&lt;=100,100,IF(Table1[[#This Row],[Day]]="Wed",100,200)))))</f>
        <v>200</v>
      </c>
      <c r="V473" s="137" t="str">
        <f t="shared" si="98"/>
        <v/>
      </c>
      <c r="W473" s="137">
        <f t="shared" si="99"/>
        <v>-200</v>
      </c>
      <c r="X473" s="133">
        <f>100</f>
        <v>100</v>
      </c>
      <c r="Y473" s="133" t="str">
        <f t="shared" si="100"/>
        <v/>
      </c>
      <c r="Z473" s="133">
        <f t="shared" si="101"/>
        <v>-100</v>
      </c>
      <c r="AA473" s="134" t="str">
        <f>TEXT(Table1[[#This Row],[Date]],"DDD")</f>
        <v>Sat</v>
      </c>
      <c r="AB473" s="133" t="str">
        <f>IF(OR(G473="Doomben",G473="Eagle Farm"),"Q",IF(AND(Q473&gt;1,Q473&lt;55,Table1[[#This Row],[Source]]="Nat"),"Nat OK",IF(AND(Table1[[#This Row],[Source]]&lt;&gt;"Nat",Q473&lt;55),"Poor &lt;55",IF(OR(G473="Randwick",G473="Flemington",G473="Caulfield",G473="Sandown Lake",G473="Sandown Hill"),"Best","ave"))))</f>
        <v>Best</v>
      </c>
      <c r="AC473" s="133">
        <f>IF(Q473="","",IF(AB473="Poor &lt;55",$AC$2*0.2%,IF(AND(AB473="Q",AA473&lt;&gt;"Wed"),$AC$2*0.4%,IF(AND(AB473="Q",AA473="Wed"),$AC$2*0.5%,IF(AND(AB473="Ave",U473=100),$AC$2*0.5%,IF(AND(AB473="ave",U473="",N473=1,AG473="Bush"),$AC$2*1%,IF(AND(AB473="ave",U473="",Q473&gt;100),$AC$2*1.3%,IF(AND(AB473="ave",U473=""),$AC$2*1.2%,IF(AND(AB473="Ave",U473=200),$AC$2*1%,IF(AND(AB473="Best",U473=200),$AC$2*1.5%,IF(AND(AB473="Best",U473="",K473&lt;&gt;"Pro Syd"),$AC$2*0.5%,IF(AND(AB473="Best",U473=""),$AC$2*1%,IF(AND(AB473="Best",U473=100,Table1[[#This Row],[State]]="NSW"),$AC$2*0.4%,IF(AND(AB473="Best",U473=100),$AC$2*1%,IF(Table1[[#This Row],[Adj]]="Nat OK",$AC$2*0.5%,"xxx")))))))))))))))</f>
        <v>150</v>
      </c>
      <c r="AD473" s="133" t="str">
        <f t="shared" si="102"/>
        <v/>
      </c>
      <c r="AE473" s="133">
        <f t="shared" si="103"/>
        <v>-150</v>
      </c>
      <c r="AF473" s="133" t="str">
        <f>VLOOKUP(Table1[[#This Row],[Track]],$F$2672:$H$2715,2,FALSE)</f>
        <v>Vic</v>
      </c>
      <c r="AG473" s="133" t="str">
        <f>VLOOKUP(Table1[[#This Row],[Track]],$F$2672:$H$2715,3,FALSE)</f>
        <v>-</v>
      </c>
      <c r="AH473" s="133" t="str">
        <f>IF(Table1[[#This Row],[Date]]&lt;$AH$2,"",IF(Table1[[#This Row],[Date]]&lt;$AH$3,"Edge","Elite Combo"))</f>
        <v/>
      </c>
      <c r="AI473" s="218">
        <f>Table1[[#This Row],[Time]]</f>
        <v>0.73611111111111116</v>
      </c>
      <c r="AJ473" s="219" t="str">
        <f>Table1[[#This Row],[Track]]</f>
        <v>Caulfield</v>
      </c>
      <c r="AK473" s="216">
        <f>Table1[[#This Row],[Race ]]</f>
        <v>10</v>
      </c>
      <c r="AL473" s="219">
        <f>Table1[[#This Row],[TAB]]</f>
        <v>1</v>
      </c>
      <c r="AM473" s="219" t="str">
        <f>Table1[[#This Row],[Selection]]</f>
        <v>Queen Of The Ball</v>
      </c>
      <c r="AN473" s="220" t="str">
        <f>Table1[[#This Row],[Sources]]</f>
        <v>Nat-13/Pro Mel-16</v>
      </c>
      <c r="AO473" s="219">
        <f>Table1[[#This Row],[Scale Bet]]</f>
        <v>150</v>
      </c>
    </row>
    <row r="474" spans="5:41" ht="16.5" customHeight="1" x14ac:dyDescent="0.25">
      <c r="E474" s="185">
        <v>45248</v>
      </c>
      <c r="F474" s="35">
        <v>0.73611111111111116</v>
      </c>
      <c r="G474" s="36" t="s">
        <v>201</v>
      </c>
      <c r="H474" s="36">
        <v>10</v>
      </c>
      <c r="I474" s="36">
        <v>1</v>
      </c>
      <c r="J474" s="36" t="s">
        <v>893</v>
      </c>
      <c r="K474" s="36" t="s">
        <v>18</v>
      </c>
      <c r="L474" s="165">
        <v>16</v>
      </c>
      <c r="M474" s="134" t="str">
        <f t="shared" si="91"/>
        <v/>
      </c>
      <c r="N474" s="36" t="str">
        <f t="shared" si="92"/>
        <v/>
      </c>
      <c r="O474" s="135" t="str">
        <f t="shared" si="93"/>
        <v/>
      </c>
      <c r="P474" s="186" t="str">
        <f t="shared" si="94"/>
        <v>OK</v>
      </c>
      <c r="Q474" s="187" t="str">
        <f t="shared" si="95"/>
        <v/>
      </c>
      <c r="R474" s="150"/>
      <c r="S474" s="187" t="str">
        <f t="shared" si="96"/>
        <v/>
      </c>
      <c r="T474" s="136" t="str">
        <f t="shared" si="97"/>
        <v>Queen Of The Ball</v>
      </c>
      <c r="U474" s="137" t="str">
        <f>IF(P474="","",IF(N474=1,"",IF(Q474="","",IF(Q474&lt;=100,100,IF(Table1[[#This Row],[Day]]="Wed",100,200)))))</f>
        <v/>
      </c>
      <c r="V474" s="137" t="str">
        <f t="shared" si="98"/>
        <v/>
      </c>
      <c r="W474" s="137" t="str">
        <f t="shared" si="99"/>
        <v/>
      </c>
      <c r="X474" s="133">
        <f>100</f>
        <v>100</v>
      </c>
      <c r="Y474" s="133" t="str">
        <f t="shared" si="100"/>
        <v/>
      </c>
      <c r="Z474" s="133">
        <f t="shared" si="101"/>
        <v>-100</v>
      </c>
      <c r="AA474" s="134" t="str">
        <f>TEXT(Table1[[#This Row],[Date]],"DDD")</f>
        <v>Sat</v>
      </c>
      <c r="AB474" s="133" t="str">
        <f>IF(OR(G474="Doomben",G474="Eagle Farm"),"Q",IF(AND(Q474&gt;1,Q474&lt;55,Table1[[#This Row],[Source]]="Nat"),"Nat OK",IF(AND(Table1[[#This Row],[Source]]&lt;&gt;"Nat",Q474&lt;55),"Poor &lt;55",IF(OR(G474="Randwick",G474="Flemington",G474="Caulfield",G474="Sandown Lake",G474="Sandown Hill"),"Best","ave"))))</f>
        <v>Best</v>
      </c>
      <c r="AC474" s="133" t="str">
        <f>IF(Q474="","",IF(AB474="Poor &lt;55",$AC$2*0.2%,IF(AND(AB474="Q",AA474&lt;&gt;"Wed"),$AC$2*0.4%,IF(AND(AB474="Q",AA474="Wed"),$AC$2*0.5%,IF(AND(AB474="Ave",U474=100),$AC$2*0.5%,IF(AND(AB474="ave",U474="",N474=1,AG474="Bush"),$AC$2*1%,IF(AND(AB474="ave",U474="",Q474&gt;100),$AC$2*1.3%,IF(AND(AB474="ave",U474=""),$AC$2*1.2%,IF(AND(AB474="Ave",U474=200),$AC$2*1%,IF(AND(AB474="Best",U474=200),$AC$2*1.5%,IF(AND(AB474="Best",U474="",K474&lt;&gt;"Pro Syd"),$AC$2*0.5%,IF(AND(AB474="Best",U474=""),$AC$2*1%,IF(AND(AB474="Best",U474=100,Table1[[#This Row],[State]]="NSW"),$AC$2*0.4%,IF(AND(AB474="Best",U474=100),$AC$2*1%,IF(Table1[[#This Row],[Adj]]="Nat OK",$AC$2*0.5%,"xxx")))))))))))))))</f>
        <v/>
      </c>
      <c r="AD474" s="133" t="str">
        <f t="shared" si="102"/>
        <v/>
      </c>
      <c r="AE474" s="133" t="str">
        <f t="shared" si="103"/>
        <v/>
      </c>
      <c r="AF474" s="133" t="str">
        <f>VLOOKUP(Table1[[#This Row],[Track]],$F$2672:$H$2715,2,FALSE)</f>
        <v>Vic</v>
      </c>
      <c r="AG474" s="133" t="str">
        <f>VLOOKUP(Table1[[#This Row],[Track]],$F$2672:$H$2715,3,FALSE)</f>
        <v>-</v>
      </c>
      <c r="AH474" s="133" t="str">
        <f>IF(Table1[[#This Row],[Date]]&lt;$AH$2,"",IF(Table1[[#This Row],[Date]]&lt;$AH$3,"Edge","Elite Combo"))</f>
        <v/>
      </c>
      <c r="AI474" s="218">
        <f>Table1[[#This Row],[Time]]</f>
        <v>0.73611111111111116</v>
      </c>
      <c r="AJ474" s="219" t="str">
        <f>Table1[[#This Row],[Track]]</f>
        <v>Caulfield</v>
      </c>
      <c r="AK474" s="216">
        <f>Table1[[#This Row],[Race ]]</f>
        <v>10</v>
      </c>
      <c r="AL474" s="219">
        <f>Table1[[#This Row],[TAB]]</f>
        <v>1</v>
      </c>
      <c r="AM474" s="219" t="str">
        <f>Table1[[#This Row],[Selection]]</f>
        <v>Queen Of The Ball</v>
      </c>
      <c r="AN474" s="220" t="str">
        <f>Table1[[#This Row],[Sources]]</f>
        <v/>
      </c>
      <c r="AO474" s="219" t="str">
        <f>Table1[[#This Row],[Scale Bet]]</f>
        <v/>
      </c>
    </row>
    <row r="475" spans="5:41" ht="16.5" customHeight="1" x14ac:dyDescent="0.25">
      <c r="E475" s="185">
        <v>45248</v>
      </c>
      <c r="F475" s="35">
        <v>0.74652777777777779</v>
      </c>
      <c r="G475" s="36" t="s">
        <v>489</v>
      </c>
      <c r="H475" s="36">
        <v>10</v>
      </c>
      <c r="I475" s="36">
        <v>8</v>
      </c>
      <c r="J475" s="36" t="s">
        <v>691</v>
      </c>
      <c r="K475" s="36" t="s">
        <v>60</v>
      </c>
      <c r="L475" s="165">
        <v>15</v>
      </c>
      <c r="M475" s="134">
        <f t="shared" si="91"/>
        <v>15</v>
      </c>
      <c r="N475" s="36">
        <f t="shared" si="92"/>
        <v>1</v>
      </c>
      <c r="O475" s="135" t="str">
        <f t="shared" si="93"/>
        <v>Pro Syd-15</v>
      </c>
      <c r="P475" s="186" t="str">
        <f t="shared" si="94"/>
        <v/>
      </c>
      <c r="Q475" s="187">
        <f t="shared" si="95"/>
        <v>60</v>
      </c>
      <c r="R475" s="150">
        <v>6</v>
      </c>
      <c r="S475" s="187">
        <f t="shared" si="96"/>
        <v>360</v>
      </c>
      <c r="T475" s="136" t="str">
        <f t="shared" si="97"/>
        <v>Ka Bling</v>
      </c>
      <c r="U475" s="137" t="str">
        <f>IF(P475="","",IF(N475=1,"",IF(Q475="","",IF(Q475&lt;=100,100,IF(Table1[[#This Row],[Day]]="Wed",100,200)))))</f>
        <v/>
      </c>
      <c r="V475" s="137" t="str">
        <f t="shared" si="98"/>
        <v/>
      </c>
      <c r="W475" s="137" t="str">
        <f t="shared" si="99"/>
        <v/>
      </c>
      <c r="X475" s="133">
        <f>100</f>
        <v>100</v>
      </c>
      <c r="Y475" s="133">
        <f t="shared" si="100"/>
        <v>600</v>
      </c>
      <c r="Z475" s="133">
        <f t="shared" si="101"/>
        <v>500</v>
      </c>
      <c r="AA475" s="134" t="str">
        <f>TEXT(Table1[[#This Row],[Date]],"DDD")</f>
        <v>Sat</v>
      </c>
      <c r="AB475" s="133" t="str">
        <f>IF(OR(G475="Doomben",G475="Eagle Farm"),"Q",IF(AND(Q475&gt;1,Q475&lt;55,Table1[[#This Row],[Source]]="Nat"),"Nat OK",IF(AND(Table1[[#This Row],[Source]]&lt;&gt;"Nat",Q475&lt;55),"Poor &lt;55",IF(OR(G475="Randwick",G475="Flemington",G475="Caulfield",G475="Sandown Lake",G475="Sandown Hill"),"Best","ave"))))</f>
        <v>ave</v>
      </c>
      <c r="AC475" s="133">
        <f>IF(Q475="","",IF(AB475="Poor &lt;55",$AC$2*0.2%,IF(AND(AB475="Q",AA475&lt;&gt;"Wed"),$AC$2*0.4%,IF(AND(AB475="Q",AA475="Wed"),$AC$2*0.5%,IF(AND(AB475="Ave",U475=100),$AC$2*0.5%,IF(AND(AB475="ave",U475="",N475=1,AG475="Bush"),$AC$2*1%,IF(AND(AB475="ave",U475="",Q475&gt;100),$AC$2*1.3%,IF(AND(AB475="ave",U475=""),$AC$2*1.2%,IF(AND(AB475="Ave",U475=200),$AC$2*1%,IF(AND(AB475="Best",U475=200),$AC$2*1.5%,IF(AND(AB475="Best",U475="",K475&lt;&gt;"Pro Syd"),$AC$2*0.5%,IF(AND(AB475="Best",U475=""),$AC$2*1%,IF(AND(AB475="Best",U475=100,Table1[[#This Row],[State]]="NSW"),$AC$2*0.4%,IF(AND(AB475="Best",U475=100),$AC$2*1%,IF(Table1[[#This Row],[Adj]]="Nat OK",$AC$2*0.5%,"xxx")))))))))))))))</f>
        <v>100</v>
      </c>
      <c r="AD475" s="133">
        <f t="shared" si="102"/>
        <v>600</v>
      </c>
      <c r="AE475" s="133">
        <f t="shared" si="103"/>
        <v>500</v>
      </c>
      <c r="AF475" s="133" t="str">
        <f>VLOOKUP(Table1[[#This Row],[Track]],$F$2672:$H$2715,2,FALSE)</f>
        <v>NSW</v>
      </c>
      <c r="AG475" s="133" t="str">
        <f>VLOOKUP(Table1[[#This Row],[Track]],$F$2672:$H$2715,3,FALSE)</f>
        <v>Bush</v>
      </c>
      <c r="AH475" s="133" t="str">
        <f>IF(Table1[[#This Row],[Date]]&lt;$AH$2,"",IF(Table1[[#This Row],[Date]]&lt;$AH$3,"Edge","Elite Combo"))</f>
        <v/>
      </c>
      <c r="AI475" s="218">
        <f>Table1[[#This Row],[Time]]</f>
        <v>0.74652777777777779</v>
      </c>
      <c r="AJ475" s="219" t="str">
        <f>Table1[[#This Row],[Track]]</f>
        <v>Newcastle</v>
      </c>
      <c r="AK475" s="216">
        <f>Table1[[#This Row],[Race ]]</f>
        <v>10</v>
      </c>
      <c r="AL475" s="219">
        <f>Table1[[#This Row],[TAB]]</f>
        <v>8</v>
      </c>
      <c r="AM475" s="219" t="str">
        <f>Table1[[#This Row],[Selection]]</f>
        <v>Ka Bling</v>
      </c>
      <c r="AN475" s="220" t="str">
        <f>Table1[[#This Row],[Sources]]</f>
        <v>Pro Syd-15</v>
      </c>
      <c r="AO475" s="219">
        <f>Table1[[#This Row],[Scale Bet]]</f>
        <v>100</v>
      </c>
    </row>
    <row r="476" spans="5:41" ht="16.5" customHeight="1" x14ac:dyDescent="0.25">
      <c r="E476" s="185">
        <v>45248</v>
      </c>
      <c r="F476" s="35">
        <v>0.74652777777777779</v>
      </c>
      <c r="G476" s="36" t="s">
        <v>489</v>
      </c>
      <c r="H476" s="36">
        <v>10</v>
      </c>
      <c r="I476" s="36">
        <v>1</v>
      </c>
      <c r="J476" s="36" t="s">
        <v>658</v>
      </c>
      <c r="K476" s="36" t="s">
        <v>1</v>
      </c>
      <c r="L476" s="165">
        <v>10</v>
      </c>
      <c r="M476" s="134">
        <f t="shared" si="91"/>
        <v>10</v>
      </c>
      <c r="N476" s="36">
        <f t="shared" si="92"/>
        <v>1</v>
      </c>
      <c r="O476" s="135" t="str">
        <f t="shared" si="93"/>
        <v>E4-10</v>
      </c>
      <c r="P476" s="186" t="str">
        <f t="shared" si="94"/>
        <v/>
      </c>
      <c r="Q476" s="187">
        <f t="shared" si="95"/>
        <v>40</v>
      </c>
      <c r="R476" s="150"/>
      <c r="S476" s="187" t="str">
        <f t="shared" si="96"/>
        <v/>
      </c>
      <c r="T476" s="136" t="str">
        <f t="shared" si="97"/>
        <v>Much Much Better</v>
      </c>
      <c r="U476" s="137" t="str">
        <f>IF(P476="","",IF(N476=1,"",IF(Q476="","",IF(Q476&lt;=100,100,IF(Table1[[#This Row],[Day]]="Wed",100,200)))))</f>
        <v/>
      </c>
      <c r="V476" s="137" t="str">
        <f t="shared" si="98"/>
        <v/>
      </c>
      <c r="W476" s="137" t="str">
        <f t="shared" si="99"/>
        <v/>
      </c>
      <c r="X476" s="133">
        <f>100</f>
        <v>100</v>
      </c>
      <c r="Y476" s="133" t="str">
        <f t="shared" si="100"/>
        <v/>
      </c>
      <c r="Z476" s="133">
        <f t="shared" si="101"/>
        <v>-100</v>
      </c>
      <c r="AA476" s="134" t="str">
        <f>TEXT(Table1[[#This Row],[Date]],"DDD")</f>
        <v>Sat</v>
      </c>
      <c r="AB476" s="133" t="str">
        <f>IF(OR(G476="Doomben",G476="Eagle Farm"),"Q",IF(AND(Q476&gt;1,Q476&lt;55,Table1[[#This Row],[Source]]="Nat"),"Nat OK",IF(AND(Table1[[#This Row],[Source]]&lt;&gt;"Nat",Q476&lt;55),"Poor &lt;55",IF(OR(G476="Randwick",G476="Flemington",G476="Caulfield",G476="Sandown Lake",G476="Sandown Hill"),"Best","ave"))))</f>
        <v>Poor &lt;55</v>
      </c>
      <c r="AC476" s="133">
        <f>IF(Q476="","",IF(AB476="Poor &lt;55",$AC$2*0.2%,IF(AND(AB476="Q",AA476&lt;&gt;"Wed"),$AC$2*0.4%,IF(AND(AB476="Q",AA476="Wed"),$AC$2*0.5%,IF(AND(AB476="Ave",U476=100),$AC$2*0.5%,IF(AND(AB476="ave",U476="",N476=1,AG476="Bush"),$AC$2*1%,IF(AND(AB476="ave",U476="",Q476&gt;100),$AC$2*1.3%,IF(AND(AB476="ave",U476=""),$AC$2*1.2%,IF(AND(AB476="Ave",U476=200),$AC$2*1%,IF(AND(AB476="Best",U476=200),$AC$2*1.5%,IF(AND(AB476="Best",U476="",K476&lt;&gt;"Pro Syd"),$AC$2*0.5%,IF(AND(AB476="Best",U476=""),$AC$2*1%,IF(AND(AB476="Best",U476=100,Table1[[#This Row],[State]]="NSW"),$AC$2*0.4%,IF(AND(AB476="Best",U476=100),$AC$2*1%,IF(Table1[[#This Row],[Adj]]="Nat OK",$AC$2*0.5%,"xxx")))))))))))))))</f>
        <v>20</v>
      </c>
      <c r="AD476" s="133" t="str">
        <f t="shared" si="102"/>
        <v/>
      </c>
      <c r="AE476" s="133">
        <f t="shared" si="103"/>
        <v>-20</v>
      </c>
      <c r="AF476" s="133" t="str">
        <f>VLOOKUP(Table1[[#This Row],[Track]],$F$2672:$H$2715,2,FALSE)</f>
        <v>NSW</v>
      </c>
      <c r="AG476" s="133" t="str">
        <f>VLOOKUP(Table1[[#This Row],[Track]],$F$2672:$H$2715,3,FALSE)</f>
        <v>Bush</v>
      </c>
      <c r="AH476" s="133" t="str">
        <f>IF(Table1[[#This Row],[Date]]&lt;$AH$2,"",IF(Table1[[#This Row],[Date]]&lt;$AH$3,"Edge","Elite Combo"))</f>
        <v/>
      </c>
      <c r="AI476" s="218">
        <f>Table1[[#This Row],[Time]]</f>
        <v>0.74652777777777779</v>
      </c>
      <c r="AJ476" s="219" t="str">
        <f>Table1[[#This Row],[Track]]</f>
        <v>Newcastle</v>
      </c>
      <c r="AK476" s="216">
        <f>Table1[[#This Row],[Race ]]</f>
        <v>10</v>
      </c>
      <c r="AL476" s="219">
        <f>Table1[[#This Row],[TAB]]</f>
        <v>1</v>
      </c>
      <c r="AM476" s="219" t="str">
        <f>Table1[[#This Row],[Selection]]</f>
        <v>Much Much Better</v>
      </c>
      <c r="AN476" s="220" t="str">
        <f>Table1[[#This Row],[Sources]]</f>
        <v>E4-10</v>
      </c>
      <c r="AO476" s="219">
        <f>Table1[[#This Row],[Scale Bet]]</f>
        <v>20</v>
      </c>
    </row>
    <row r="477" spans="5:41" ht="16.5" customHeight="1" x14ac:dyDescent="0.25">
      <c r="E477" s="185">
        <v>45255</v>
      </c>
      <c r="F477" s="35">
        <v>0.54861111111111105</v>
      </c>
      <c r="G477" s="36" t="s">
        <v>501</v>
      </c>
      <c r="H477" s="36">
        <v>3</v>
      </c>
      <c r="I477" s="36">
        <v>4</v>
      </c>
      <c r="J477" s="36" t="s">
        <v>298</v>
      </c>
      <c r="K477" s="36" t="s">
        <v>1</v>
      </c>
      <c r="L477" s="165">
        <v>12</v>
      </c>
      <c r="M477" s="134">
        <f t="shared" si="91"/>
        <v>12</v>
      </c>
      <c r="N477" s="36">
        <f t="shared" si="92"/>
        <v>1</v>
      </c>
      <c r="O477" s="135" t="str">
        <f t="shared" si="93"/>
        <v>E4-12</v>
      </c>
      <c r="P477" s="186" t="str">
        <f t="shared" si="94"/>
        <v/>
      </c>
      <c r="Q477" s="187">
        <f t="shared" si="95"/>
        <v>48</v>
      </c>
      <c r="R477" s="150"/>
      <c r="S477" s="187" t="str">
        <f t="shared" si="96"/>
        <v/>
      </c>
      <c r="T477" s="136" t="str">
        <f t="shared" si="97"/>
        <v>Kazou</v>
      </c>
      <c r="U477" s="137" t="str">
        <f>IF(P477="","",IF(N477=1,"",IF(Q477="","",IF(Q477&lt;=100,100,IF(Table1[[#This Row],[Day]]="Wed",100,200)))))</f>
        <v/>
      </c>
      <c r="V477" s="137" t="str">
        <f t="shared" si="98"/>
        <v/>
      </c>
      <c r="W477" s="137" t="str">
        <f t="shared" si="99"/>
        <v/>
      </c>
      <c r="X477" s="133">
        <f>100</f>
        <v>100</v>
      </c>
      <c r="Y477" s="133" t="str">
        <f t="shared" si="100"/>
        <v/>
      </c>
      <c r="Z477" s="133">
        <f t="shared" si="101"/>
        <v>-100</v>
      </c>
      <c r="AA477" s="134" t="str">
        <f>TEXT(Table1[[#This Row],[Date]],"DDD")</f>
        <v>Sat</v>
      </c>
      <c r="AB477" s="133" t="str">
        <f>IF(OR(G477="Doomben",G477="Eagle Farm"),"Q",IF(AND(Q477&gt;1,Q477&lt;55,Table1[[#This Row],[Source]]="Nat"),"Nat OK",IF(AND(Table1[[#This Row],[Source]]&lt;&gt;"Nat",Q477&lt;55),"Poor &lt;55",IF(OR(G477="Randwick",G477="Flemington",G477="Caulfield",G477="Sandown Lake",G477="Sandown Hill"),"Best","ave"))))</f>
        <v>Poor &lt;55</v>
      </c>
      <c r="AC477" s="133">
        <f>IF(Q477="","",IF(AB477="Poor &lt;55",$AC$2*0.2%,IF(AND(AB477="Q",AA477&lt;&gt;"Wed"),$AC$2*0.4%,IF(AND(AB477="Q",AA477="Wed"),$AC$2*0.5%,IF(AND(AB477="Ave",U477=100),$AC$2*0.5%,IF(AND(AB477="ave",U477="",N477=1,AG477="Bush"),$AC$2*1%,IF(AND(AB477="ave",U477="",Q477&gt;100),$AC$2*1.3%,IF(AND(AB477="ave",U477=""),$AC$2*1.2%,IF(AND(AB477="Ave",U477=200),$AC$2*1%,IF(AND(AB477="Best",U477=200),$AC$2*1.5%,IF(AND(AB477="Best",U477="",K477&lt;&gt;"Pro Syd"),$AC$2*0.5%,IF(AND(AB477="Best",U477=""),$AC$2*1%,IF(AND(AB477="Best",U477=100,Table1[[#This Row],[State]]="NSW"),$AC$2*0.4%,IF(AND(AB477="Best",U477=100),$AC$2*1%,IF(Table1[[#This Row],[Adj]]="Nat OK",$AC$2*0.5%,"xxx")))))))))))))))</f>
        <v>20</v>
      </c>
      <c r="AD477" s="133" t="str">
        <f t="shared" si="102"/>
        <v/>
      </c>
      <c r="AE477" s="133">
        <f t="shared" si="103"/>
        <v>-20</v>
      </c>
      <c r="AF477" s="133" t="str">
        <f>VLOOKUP(Table1[[#This Row],[Track]],$F$2672:$H$2715,2,FALSE)</f>
        <v>Vic</v>
      </c>
      <c r="AG477" s="133" t="str">
        <f>VLOOKUP(Table1[[#This Row],[Track]],$F$2672:$H$2715,3,FALSE)</f>
        <v>Bush</v>
      </c>
      <c r="AH477" s="133" t="str">
        <f>IF(Table1[[#This Row],[Date]]&lt;$AH$2,"",IF(Table1[[#This Row],[Date]]&lt;$AH$3,"Edge","Elite Combo"))</f>
        <v/>
      </c>
      <c r="AI477" s="218">
        <f>Table1[[#This Row],[Time]]</f>
        <v>0.54861111111111105</v>
      </c>
      <c r="AJ477" s="219" t="str">
        <f>Table1[[#This Row],[Track]]</f>
        <v>Cranbourne</v>
      </c>
      <c r="AK477" s="216">
        <f>Table1[[#This Row],[Race ]]</f>
        <v>3</v>
      </c>
      <c r="AL477" s="219">
        <f>Table1[[#This Row],[TAB]]</f>
        <v>4</v>
      </c>
      <c r="AM477" s="219" t="str">
        <f>Table1[[#This Row],[Selection]]</f>
        <v>Kazou</v>
      </c>
      <c r="AN477" s="220" t="str">
        <f>Table1[[#This Row],[Sources]]</f>
        <v>E4-12</v>
      </c>
      <c r="AO477" s="219">
        <f>Table1[[#This Row],[Scale Bet]]</f>
        <v>20</v>
      </c>
    </row>
    <row r="478" spans="5:41" ht="16.5" customHeight="1" x14ac:dyDescent="0.25">
      <c r="E478" s="185">
        <v>45255</v>
      </c>
      <c r="F478" s="35">
        <v>0.54861111111111105</v>
      </c>
      <c r="G478" s="36" t="s">
        <v>501</v>
      </c>
      <c r="H478" s="36">
        <v>3</v>
      </c>
      <c r="I478" s="36">
        <v>1</v>
      </c>
      <c r="J478" s="36" t="s">
        <v>446</v>
      </c>
      <c r="K478" s="36" t="s">
        <v>1</v>
      </c>
      <c r="L478" s="165">
        <v>12</v>
      </c>
      <c r="M478" s="134">
        <f t="shared" si="91"/>
        <v>52</v>
      </c>
      <c r="N478" s="36">
        <f t="shared" si="92"/>
        <v>3</v>
      </c>
      <c r="O478" s="135" t="str">
        <f t="shared" si="93"/>
        <v>E4-12/Edge-20/Pro Mel-20</v>
      </c>
      <c r="P478" s="186" t="str">
        <f t="shared" si="94"/>
        <v/>
      </c>
      <c r="Q478" s="187">
        <f t="shared" si="95"/>
        <v>208</v>
      </c>
      <c r="R478" s="150">
        <v>6</v>
      </c>
      <c r="S478" s="187">
        <f t="shared" si="96"/>
        <v>1248</v>
      </c>
      <c r="T478" s="136" t="str">
        <f t="shared" si="97"/>
        <v>Revolutionary Miss</v>
      </c>
      <c r="U478" s="137" t="str">
        <f>IF(P478="","",IF(N478=1,"",IF(Q478="","",IF(Q478&lt;=100,100,IF(Table1[[#This Row],[Day]]="Wed",100,200)))))</f>
        <v/>
      </c>
      <c r="V478" s="137" t="str">
        <f t="shared" si="98"/>
        <v/>
      </c>
      <c r="W478" s="137" t="str">
        <f t="shared" si="99"/>
        <v/>
      </c>
      <c r="X478" s="133">
        <f>100</f>
        <v>100</v>
      </c>
      <c r="Y478" s="133">
        <f t="shared" si="100"/>
        <v>600</v>
      </c>
      <c r="Z478" s="133">
        <f t="shared" si="101"/>
        <v>500</v>
      </c>
      <c r="AA478" s="134" t="str">
        <f>TEXT(Table1[[#This Row],[Date]],"DDD")</f>
        <v>Sat</v>
      </c>
      <c r="AB478" s="133" t="str">
        <f>IF(OR(G478="Doomben",G478="Eagle Farm"),"Q",IF(AND(Q478&gt;1,Q478&lt;55,Table1[[#This Row],[Source]]="Nat"),"Nat OK",IF(AND(Table1[[#This Row],[Source]]&lt;&gt;"Nat",Q478&lt;55),"Poor &lt;55",IF(OR(G478="Randwick",G478="Flemington",G478="Caulfield",G478="Sandown Lake",G478="Sandown Hill"),"Best","ave"))))</f>
        <v>ave</v>
      </c>
      <c r="AC478" s="133">
        <f>IF(Q478="","",IF(AB478="Poor &lt;55",$AC$2*0.2%,IF(AND(AB478="Q",AA478&lt;&gt;"Wed"),$AC$2*0.4%,IF(AND(AB478="Q",AA478="Wed"),$AC$2*0.5%,IF(AND(AB478="Ave",U478=100),$AC$2*0.5%,IF(AND(AB478="ave",U478="",N478=1,AG478="Bush"),$AC$2*1%,IF(AND(AB478="ave",U478="",Q478&gt;100),$AC$2*1.3%,IF(AND(AB478="ave",U478=""),$AC$2*1.2%,IF(AND(AB478="Ave",U478=200),$AC$2*1%,IF(AND(AB478="Best",U478=200),$AC$2*1.5%,IF(AND(AB478="Best",U478="",K478&lt;&gt;"Pro Syd"),$AC$2*0.5%,IF(AND(AB478="Best",U478=""),$AC$2*1%,IF(AND(AB478="Best",U478=100,Table1[[#This Row],[State]]="NSW"),$AC$2*0.4%,IF(AND(AB478="Best",U478=100),$AC$2*1%,IF(Table1[[#This Row],[Adj]]="Nat OK",$AC$2*0.5%,"xxx")))))))))))))))</f>
        <v>130</v>
      </c>
      <c r="AD478" s="133">
        <f t="shared" si="102"/>
        <v>780</v>
      </c>
      <c r="AE478" s="133">
        <f t="shared" si="103"/>
        <v>650</v>
      </c>
      <c r="AF478" s="133" t="str">
        <f>VLOOKUP(Table1[[#This Row],[Track]],$F$2672:$H$2715,2,FALSE)</f>
        <v>Vic</v>
      </c>
      <c r="AG478" s="133" t="str">
        <f>VLOOKUP(Table1[[#This Row],[Track]],$F$2672:$H$2715,3,FALSE)</f>
        <v>Bush</v>
      </c>
      <c r="AH478" s="133" t="str">
        <f>IF(Table1[[#This Row],[Date]]&lt;$AH$2,"",IF(Table1[[#This Row],[Date]]&lt;$AH$3,"Edge","Elite Combo"))</f>
        <v/>
      </c>
      <c r="AI478" s="218">
        <f>Table1[[#This Row],[Time]]</f>
        <v>0.54861111111111105</v>
      </c>
      <c r="AJ478" s="219" t="str">
        <f>Table1[[#This Row],[Track]]</f>
        <v>Cranbourne</v>
      </c>
      <c r="AK478" s="216">
        <f>Table1[[#This Row],[Race ]]</f>
        <v>3</v>
      </c>
      <c r="AL478" s="219">
        <f>Table1[[#This Row],[TAB]]</f>
        <v>1</v>
      </c>
      <c r="AM478" s="219" t="str">
        <f>Table1[[#This Row],[Selection]]</f>
        <v>Revolutionary Miss</v>
      </c>
      <c r="AN478" s="220" t="str">
        <f>Table1[[#This Row],[Sources]]</f>
        <v>E4-12/Edge-20/Pro Mel-20</v>
      </c>
      <c r="AO478" s="219">
        <f>Table1[[#This Row],[Scale Bet]]</f>
        <v>130</v>
      </c>
    </row>
    <row r="479" spans="5:41" ht="16.5" customHeight="1" x14ac:dyDescent="0.25">
      <c r="E479" s="185">
        <v>45255</v>
      </c>
      <c r="F479" s="35">
        <v>0.54861111111111105</v>
      </c>
      <c r="G479" s="36" t="s">
        <v>501</v>
      </c>
      <c r="H479" s="36">
        <v>3</v>
      </c>
      <c r="I479" s="36">
        <v>1</v>
      </c>
      <c r="J479" s="36" t="s">
        <v>446</v>
      </c>
      <c r="K479" s="36" t="s">
        <v>40</v>
      </c>
      <c r="L479" s="165">
        <v>20</v>
      </c>
      <c r="M479" s="134" t="str">
        <f t="shared" si="91"/>
        <v/>
      </c>
      <c r="N479" s="36" t="str">
        <f t="shared" si="92"/>
        <v/>
      </c>
      <c r="O479" s="135" t="str">
        <f t="shared" si="93"/>
        <v/>
      </c>
      <c r="P479" s="186" t="str">
        <f t="shared" si="94"/>
        <v/>
      </c>
      <c r="Q479" s="187" t="str">
        <f t="shared" si="95"/>
        <v/>
      </c>
      <c r="R479" s="150">
        <v>6</v>
      </c>
      <c r="S479" s="187" t="str">
        <f t="shared" si="96"/>
        <v/>
      </c>
      <c r="T479" s="136" t="str">
        <f t="shared" si="97"/>
        <v>Revolutionary Miss</v>
      </c>
      <c r="U479" s="137" t="str">
        <f>IF(P479="","",IF(N479=1,"",IF(Q479="","",IF(Q479&lt;=100,100,IF(Table1[[#This Row],[Day]]="Wed",100,200)))))</f>
        <v/>
      </c>
      <c r="V479" s="137" t="str">
        <f t="shared" si="98"/>
        <v/>
      </c>
      <c r="W479" s="137" t="str">
        <f t="shared" si="99"/>
        <v/>
      </c>
      <c r="X479" s="133">
        <f>100</f>
        <v>100</v>
      </c>
      <c r="Y479" s="133">
        <f t="shared" si="100"/>
        <v>600</v>
      </c>
      <c r="Z479" s="133">
        <f t="shared" si="101"/>
        <v>500</v>
      </c>
      <c r="AA479" s="134" t="str">
        <f>TEXT(Table1[[#This Row],[Date]],"DDD")</f>
        <v>Sat</v>
      </c>
      <c r="AB479" s="133" t="str">
        <f>IF(OR(G479="Doomben",G479="Eagle Farm"),"Q",IF(AND(Q479&gt;1,Q479&lt;55,Table1[[#This Row],[Source]]="Nat"),"Nat OK",IF(AND(Table1[[#This Row],[Source]]&lt;&gt;"Nat",Q479&lt;55),"Poor &lt;55",IF(OR(G479="Randwick",G479="Flemington",G479="Caulfield",G479="Sandown Lake",G479="Sandown Hill"),"Best","ave"))))</f>
        <v>ave</v>
      </c>
      <c r="AC479" s="133" t="str">
        <f>IF(Q479="","",IF(AB479="Poor &lt;55",$AC$2*0.2%,IF(AND(AB479="Q",AA479&lt;&gt;"Wed"),$AC$2*0.4%,IF(AND(AB479="Q",AA479="Wed"),$AC$2*0.5%,IF(AND(AB479="Ave",U479=100),$AC$2*0.5%,IF(AND(AB479="ave",U479="",N479=1,AG479="Bush"),$AC$2*1%,IF(AND(AB479="ave",U479="",Q479&gt;100),$AC$2*1.3%,IF(AND(AB479="ave",U479=""),$AC$2*1.2%,IF(AND(AB479="Ave",U479=200),$AC$2*1%,IF(AND(AB479="Best",U479=200),$AC$2*1.5%,IF(AND(AB479="Best",U479="",K479&lt;&gt;"Pro Syd"),$AC$2*0.5%,IF(AND(AB479="Best",U479=""),$AC$2*1%,IF(AND(AB479="Best",U479=100,Table1[[#This Row],[State]]="NSW"),$AC$2*0.4%,IF(AND(AB479="Best",U479=100),$AC$2*1%,IF(Table1[[#This Row],[Adj]]="Nat OK",$AC$2*0.5%,"xxx")))))))))))))))</f>
        <v/>
      </c>
      <c r="AD479" s="133" t="str">
        <f t="shared" si="102"/>
        <v/>
      </c>
      <c r="AE479" s="133" t="str">
        <f t="shared" si="103"/>
        <v/>
      </c>
      <c r="AF479" s="133" t="str">
        <f>VLOOKUP(Table1[[#This Row],[Track]],$F$2672:$H$2715,2,FALSE)</f>
        <v>Vic</v>
      </c>
      <c r="AG479" s="133" t="str">
        <f>VLOOKUP(Table1[[#This Row],[Track]],$F$2672:$H$2715,3,FALSE)</f>
        <v>Bush</v>
      </c>
      <c r="AH479" s="133" t="str">
        <f>IF(Table1[[#This Row],[Date]]&lt;$AH$2,"",IF(Table1[[#This Row],[Date]]&lt;$AH$3,"Edge","Elite Combo"))</f>
        <v/>
      </c>
      <c r="AI479" s="218">
        <f>Table1[[#This Row],[Time]]</f>
        <v>0.54861111111111105</v>
      </c>
      <c r="AJ479" s="219" t="str">
        <f>Table1[[#This Row],[Track]]</f>
        <v>Cranbourne</v>
      </c>
      <c r="AK479" s="216">
        <f>Table1[[#This Row],[Race ]]</f>
        <v>3</v>
      </c>
      <c r="AL479" s="219">
        <f>Table1[[#This Row],[TAB]]</f>
        <v>1</v>
      </c>
      <c r="AM479" s="219" t="str">
        <f>Table1[[#This Row],[Selection]]</f>
        <v>Revolutionary Miss</v>
      </c>
      <c r="AN479" s="220" t="str">
        <f>Table1[[#This Row],[Sources]]</f>
        <v/>
      </c>
      <c r="AO479" s="219" t="str">
        <f>Table1[[#This Row],[Scale Bet]]</f>
        <v/>
      </c>
    </row>
    <row r="480" spans="5:41" ht="16.5" customHeight="1" x14ac:dyDescent="0.25">
      <c r="E480" s="185">
        <v>45255</v>
      </c>
      <c r="F480" s="35">
        <v>0.54861111111111105</v>
      </c>
      <c r="G480" s="36" t="s">
        <v>501</v>
      </c>
      <c r="H480" s="36">
        <v>3</v>
      </c>
      <c r="I480" s="36">
        <v>1</v>
      </c>
      <c r="J480" s="36" t="s">
        <v>446</v>
      </c>
      <c r="K480" s="36" t="s">
        <v>18</v>
      </c>
      <c r="L480" s="165">
        <v>20</v>
      </c>
      <c r="M480" s="134" t="str">
        <f t="shared" si="91"/>
        <v/>
      </c>
      <c r="N480" s="36" t="str">
        <f t="shared" si="92"/>
        <v/>
      </c>
      <c r="O480" s="135" t="str">
        <f t="shared" si="93"/>
        <v/>
      </c>
      <c r="P480" s="186" t="str">
        <f t="shared" si="94"/>
        <v/>
      </c>
      <c r="Q480" s="187" t="str">
        <f t="shared" si="95"/>
        <v/>
      </c>
      <c r="R480" s="150">
        <v>6</v>
      </c>
      <c r="S480" s="187" t="str">
        <f t="shared" si="96"/>
        <v/>
      </c>
      <c r="T480" s="136" t="str">
        <f t="shared" si="97"/>
        <v>Revolutionary Miss</v>
      </c>
      <c r="U480" s="137" t="str">
        <f>IF(P480="","",IF(N480=1,"",IF(Q480="","",IF(Q480&lt;=100,100,IF(Table1[[#This Row],[Day]]="Wed",100,200)))))</f>
        <v/>
      </c>
      <c r="V480" s="137" t="str">
        <f t="shared" si="98"/>
        <v/>
      </c>
      <c r="W480" s="137" t="str">
        <f t="shared" si="99"/>
        <v/>
      </c>
      <c r="X480" s="133">
        <f>100</f>
        <v>100</v>
      </c>
      <c r="Y480" s="133">
        <f t="shared" si="100"/>
        <v>600</v>
      </c>
      <c r="Z480" s="133">
        <f t="shared" si="101"/>
        <v>500</v>
      </c>
      <c r="AA480" s="134" t="str">
        <f>TEXT(Table1[[#This Row],[Date]],"DDD")</f>
        <v>Sat</v>
      </c>
      <c r="AB480" s="133" t="str">
        <f>IF(OR(G480="Doomben",G480="Eagle Farm"),"Q",IF(AND(Q480&gt;1,Q480&lt;55,Table1[[#This Row],[Source]]="Nat"),"Nat OK",IF(AND(Table1[[#This Row],[Source]]&lt;&gt;"Nat",Q480&lt;55),"Poor &lt;55",IF(OR(G480="Randwick",G480="Flemington",G480="Caulfield",G480="Sandown Lake",G480="Sandown Hill"),"Best","ave"))))</f>
        <v>ave</v>
      </c>
      <c r="AC480" s="133" t="str">
        <f>IF(Q480="","",IF(AB480="Poor &lt;55",$AC$2*0.2%,IF(AND(AB480="Q",AA480&lt;&gt;"Wed"),$AC$2*0.4%,IF(AND(AB480="Q",AA480="Wed"),$AC$2*0.5%,IF(AND(AB480="Ave",U480=100),$AC$2*0.5%,IF(AND(AB480="ave",U480="",N480=1,AG480="Bush"),$AC$2*1%,IF(AND(AB480="ave",U480="",Q480&gt;100),$AC$2*1.3%,IF(AND(AB480="ave",U480=""),$AC$2*1.2%,IF(AND(AB480="Ave",U480=200),$AC$2*1%,IF(AND(AB480="Best",U480=200),$AC$2*1.5%,IF(AND(AB480="Best",U480="",K480&lt;&gt;"Pro Syd"),$AC$2*0.5%,IF(AND(AB480="Best",U480=""),$AC$2*1%,IF(AND(AB480="Best",U480=100,Table1[[#This Row],[State]]="NSW"),$AC$2*0.4%,IF(AND(AB480="Best",U480=100),$AC$2*1%,IF(Table1[[#This Row],[Adj]]="Nat OK",$AC$2*0.5%,"xxx")))))))))))))))</f>
        <v/>
      </c>
      <c r="AD480" s="133" t="str">
        <f t="shared" si="102"/>
        <v/>
      </c>
      <c r="AE480" s="133" t="str">
        <f t="shared" si="103"/>
        <v/>
      </c>
      <c r="AF480" s="133" t="str">
        <f>VLOOKUP(Table1[[#This Row],[Track]],$F$2672:$H$2715,2,FALSE)</f>
        <v>Vic</v>
      </c>
      <c r="AG480" s="133" t="str">
        <f>VLOOKUP(Table1[[#This Row],[Track]],$F$2672:$H$2715,3,FALSE)</f>
        <v>Bush</v>
      </c>
      <c r="AH480" s="133" t="str">
        <f>IF(Table1[[#This Row],[Date]]&lt;$AH$2,"",IF(Table1[[#This Row],[Date]]&lt;$AH$3,"Edge","Elite Combo"))</f>
        <v/>
      </c>
      <c r="AI480" s="218">
        <f>Table1[[#This Row],[Time]]</f>
        <v>0.54861111111111105</v>
      </c>
      <c r="AJ480" s="219" t="str">
        <f>Table1[[#This Row],[Track]]</f>
        <v>Cranbourne</v>
      </c>
      <c r="AK480" s="216">
        <f>Table1[[#This Row],[Race ]]</f>
        <v>3</v>
      </c>
      <c r="AL480" s="219">
        <f>Table1[[#This Row],[TAB]]</f>
        <v>1</v>
      </c>
      <c r="AM480" s="219" t="str">
        <f>Table1[[#This Row],[Selection]]</f>
        <v>Revolutionary Miss</v>
      </c>
      <c r="AN480" s="220" t="str">
        <f>Table1[[#This Row],[Sources]]</f>
        <v/>
      </c>
      <c r="AO480" s="219" t="str">
        <f>Table1[[#This Row],[Scale Bet]]</f>
        <v/>
      </c>
    </row>
    <row r="481" spans="5:41" ht="16.5" customHeight="1" x14ac:dyDescent="0.25">
      <c r="E481" s="185">
        <v>45255</v>
      </c>
      <c r="F481" s="35">
        <v>0.5625</v>
      </c>
      <c r="G481" s="36" t="s">
        <v>503</v>
      </c>
      <c r="H481" s="36">
        <v>3</v>
      </c>
      <c r="I481" s="36">
        <v>8</v>
      </c>
      <c r="J481" s="36" t="s">
        <v>1058</v>
      </c>
      <c r="K481" s="36" t="s">
        <v>60</v>
      </c>
      <c r="L481" s="165">
        <v>15</v>
      </c>
      <c r="M481" s="134">
        <f t="shared" si="91"/>
        <v>15</v>
      </c>
      <c r="N481" s="36">
        <f t="shared" si="92"/>
        <v>1</v>
      </c>
      <c r="O481" s="135" t="str">
        <f t="shared" si="93"/>
        <v>Pro Syd-15</v>
      </c>
      <c r="P481" s="186" t="str">
        <f t="shared" si="94"/>
        <v/>
      </c>
      <c r="Q481" s="187">
        <f t="shared" si="95"/>
        <v>60</v>
      </c>
      <c r="R481" s="150"/>
      <c r="S481" s="187" t="str">
        <f t="shared" si="96"/>
        <v/>
      </c>
      <c r="T481" s="136" t="str">
        <f t="shared" si="97"/>
        <v>Contemporary</v>
      </c>
      <c r="U481" s="137" t="str">
        <f>IF(P481="","",IF(N481=1,"",IF(Q481="","",IF(Q481&lt;=100,100,IF(Table1[[#This Row],[Day]]="Wed",100,200)))))</f>
        <v/>
      </c>
      <c r="V481" s="137" t="str">
        <f t="shared" si="98"/>
        <v/>
      </c>
      <c r="W481" s="137" t="str">
        <f t="shared" si="99"/>
        <v/>
      </c>
      <c r="X481" s="133">
        <f>100</f>
        <v>100</v>
      </c>
      <c r="Y481" s="133" t="str">
        <f t="shared" si="100"/>
        <v/>
      </c>
      <c r="Z481" s="133">
        <f t="shared" si="101"/>
        <v>-100</v>
      </c>
      <c r="AA481" s="134" t="str">
        <f>TEXT(Table1[[#This Row],[Date]],"DDD")</f>
        <v>Sat</v>
      </c>
      <c r="AB481" s="133" t="str">
        <f>IF(OR(G481="Doomben",G481="Eagle Farm"),"Q",IF(AND(Q481&gt;1,Q481&lt;55,Table1[[#This Row],[Source]]="Nat"),"Nat OK",IF(AND(Table1[[#This Row],[Source]]&lt;&gt;"Nat",Q481&lt;55),"Poor &lt;55",IF(OR(G481="Randwick",G481="Flemington",G481="Caulfield",G481="Sandown Lake",G481="Sandown Hill"),"Best","ave"))))</f>
        <v>ave</v>
      </c>
      <c r="AC481" s="133">
        <f>IF(Q481="","",IF(AB481="Poor &lt;55",$AC$2*0.2%,IF(AND(AB481="Q",AA481&lt;&gt;"Wed"),$AC$2*0.4%,IF(AND(AB481="Q",AA481="Wed"),$AC$2*0.5%,IF(AND(AB481="Ave",U481=100),$AC$2*0.5%,IF(AND(AB481="ave",U481="",N481=1,AG481="Bush"),$AC$2*1%,IF(AND(AB481="ave",U481="",Q481&gt;100),$AC$2*1.3%,IF(AND(AB481="ave",U481=""),$AC$2*1.2%,IF(AND(AB481="Ave",U481=200),$AC$2*1%,IF(AND(AB481="Best",U481=200),$AC$2*1.5%,IF(AND(AB481="Best",U481="",K481&lt;&gt;"Pro Syd"),$AC$2*0.5%,IF(AND(AB481="Best",U481=""),$AC$2*1%,IF(AND(AB481="Best",U481=100,Table1[[#This Row],[State]]="NSW"),$AC$2*0.4%,IF(AND(AB481="Best",U481=100),$AC$2*1%,IF(Table1[[#This Row],[Adj]]="Nat OK",$AC$2*0.5%,"xxx")))))))))))))))</f>
        <v>100</v>
      </c>
      <c r="AD481" s="133" t="str">
        <f t="shared" si="102"/>
        <v/>
      </c>
      <c r="AE481" s="133">
        <f t="shared" si="103"/>
        <v>-100</v>
      </c>
      <c r="AF481" s="133" t="str">
        <f>VLOOKUP(Table1[[#This Row],[Track]],$F$2672:$H$2715,2,FALSE)</f>
        <v>NSW</v>
      </c>
      <c r="AG481" s="133" t="str">
        <f>VLOOKUP(Table1[[#This Row],[Track]],$F$2672:$H$2715,3,FALSE)</f>
        <v>Bush</v>
      </c>
      <c r="AH481" s="133" t="str">
        <f>IF(Table1[[#This Row],[Date]]&lt;$AH$2,"",IF(Table1[[#This Row],[Date]]&lt;$AH$3,"Edge","Elite Combo"))</f>
        <v/>
      </c>
      <c r="AI481" s="218">
        <f>Table1[[#This Row],[Time]]</f>
        <v>0.5625</v>
      </c>
      <c r="AJ481" s="219" t="str">
        <f>Table1[[#This Row],[Track]]</f>
        <v>Kembla Grange</v>
      </c>
      <c r="AK481" s="216">
        <f>Table1[[#This Row],[Race ]]</f>
        <v>3</v>
      </c>
      <c r="AL481" s="219">
        <f>Table1[[#This Row],[TAB]]</f>
        <v>8</v>
      </c>
      <c r="AM481" s="219" t="str">
        <f>Table1[[#This Row],[Selection]]</f>
        <v>Contemporary</v>
      </c>
      <c r="AN481" s="220" t="str">
        <f>Table1[[#This Row],[Sources]]</f>
        <v>Pro Syd-15</v>
      </c>
      <c r="AO481" s="219">
        <f>Table1[[#This Row],[Scale Bet]]</f>
        <v>100</v>
      </c>
    </row>
    <row r="482" spans="5:41" ht="16.5" customHeight="1" x14ac:dyDescent="0.25">
      <c r="E482" s="185">
        <v>45255</v>
      </c>
      <c r="F482" s="35">
        <v>0.5625</v>
      </c>
      <c r="G482" s="36" t="s">
        <v>503</v>
      </c>
      <c r="H482" s="36">
        <v>3</v>
      </c>
      <c r="I482" s="36">
        <v>3</v>
      </c>
      <c r="J482" s="36" t="s">
        <v>899</v>
      </c>
      <c r="K482" s="36" t="s">
        <v>60</v>
      </c>
      <c r="L482" s="165">
        <v>10</v>
      </c>
      <c r="M482" s="134">
        <f t="shared" si="91"/>
        <v>10</v>
      </c>
      <c r="N482" s="36">
        <f t="shared" si="92"/>
        <v>1</v>
      </c>
      <c r="O482" s="135" t="str">
        <f t="shared" si="93"/>
        <v>Pro Syd-10</v>
      </c>
      <c r="P482" s="186" t="str">
        <f t="shared" si="94"/>
        <v/>
      </c>
      <c r="Q482" s="187">
        <f t="shared" si="95"/>
        <v>40</v>
      </c>
      <c r="R482" s="150">
        <v>3.9</v>
      </c>
      <c r="S482" s="187">
        <f t="shared" si="96"/>
        <v>156</v>
      </c>
      <c r="T482" s="136" t="str">
        <f t="shared" si="97"/>
        <v>With Your Blessing</v>
      </c>
      <c r="U482" s="137" t="str">
        <f>IF(P482="","",IF(N482=1,"",IF(Q482="","",IF(Q482&lt;=100,100,IF(Table1[[#This Row],[Day]]="Wed",100,200)))))</f>
        <v/>
      </c>
      <c r="V482" s="137" t="str">
        <f t="shared" si="98"/>
        <v/>
      </c>
      <c r="W482" s="137" t="str">
        <f t="shared" si="99"/>
        <v/>
      </c>
      <c r="X482" s="133">
        <f>100</f>
        <v>100</v>
      </c>
      <c r="Y482" s="133">
        <f t="shared" si="100"/>
        <v>390</v>
      </c>
      <c r="Z482" s="133">
        <f t="shared" si="101"/>
        <v>290</v>
      </c>
      <c r="AA482" s="134" t="str">
        <f>TEXT(Table1[[#This Row],[Date]],"DDD")</f>
        <v>Sat</v>
      </c>
      <c r="AB482" s="133" t="str">
        <f>IF(OR(G482="Doomben",G482="Eagle Farm"),"Q",IF(AND(Q482&gt;1,Q482&lt;55,Table1[[#This Row],[Source]]="Nat"),"Nat OK",IF(AND(Table1[[#This Row],[Source]]&lt;&gt;"Nat",Q482&lt;55),"Poor &lt;55",IF(OR(G482="Randwick",G482="Flemington",G482="Caulfield",G482="Sandown Lake",G482="Sandown Hill"),"Best","ave"))))</f>
        <v>Poor &lt;55</v>
      </c>
      <c r="AC482" s="133">
        <f>IF(Q482="","",IF(AB482="Poor &lt;55",$AC$2*0.2%,IF(AND(AB482="Q",AA482&lt;&gt;"Wed"),$AC$2*0.4%,IF(AND(AB482="Q",AA482="Wed"),$AC$2*0.5%,IF(AND(AB482="Ave",U482=100),$AC$2*0.5%,IF(AND(AB482="ave",U482="",N482=1,AG482="Bush"),$AC$2*1%,IF(AND(AB482="ave",U482="",Q482&gt;100),$AC$2*1.3%,IF(AND(AB482="ave",U482=""),$AC$2*1.2%,IF(AND(AB482="Ave",U482=200),$AC$2*1%,IF(AND(AB482="Best",U482=200),$AC$2*1.5%,IF(AND(AB482="Best",U482="",K482&lt;&gt;"Pro Syd"),$AC$2*0.5%,IF(AND(AB482="Best",U482=""),$AC$2*1%,IF(AND(AB482="Best",U482=100,Table1[[#This Row],[State]]="NSW"),$AC$2*0.4%,IF(AND(AB482="Best",U482=100),$AC$2*1%,IF(Table1[[#This Row],[Adj]]="Nat OK",$AC$2*0.5%,"xxx")))))))))))))))</f>
        <v>20</v>
      </c>
      <c r="AD482" s="133">
        <f t="shared" si="102"/>
        <v>78</v>
      </c>
      <c r="AE482" s="133">
        <f t="shared" si="103"/>
        <v>58</v>
      </c>
      <c r="AF482" s="133" t="str">
        <f>VLOOKUP(Table1[[#This Row],[Track]],$F$2672:$H$2715,2,FALSE)</f>
        <v>NSW</v>
      </c>
      <c r="AG482" s="133" t="str">
        <f>VLOOKUP(Table1[[#This Row],[Track]],$F$2672:$H$2715,3,FALSE)</f>
        <v>Bush</v>
      </c>
      <c r="AH482" s="133" t="str">
        <f>IF(Table1[[#This Row],[Date]]&lt;$AH$2,"",IF(Table1[[#This Row],[Date]]&lt;$AH$3,"Edge","Elite Combo"))</f>
        <v/>
      </c>
      <c r="AI482" s="218">
        <f>Table1[[#This Row],[Time]]</f>
        <v>0.5625</v>
      </c>
      <c r="AJ482" s="219" t="str">
        <f>Table1[[#This Row],[Track]]</f>
        <v>Kembla Grange</v>
      </c>
      <c r="AK482" s="216">
        <f>Table1[[#This Row],[Race ]]</f>
        <v>3</v>
      </c>
      <c r="AL482" s="219">
        <f>Table1[[#This Row],[TAB]]</f>
        <v>3</v>
      </c>
      <c r="AM482" s="219" t="str">
        <f>Table1[[#This Row],[Selection]]</f>
        <v>With Your Blessing</v>
      </c>
      <c r="AN482" s="220" t="str">
        <f>Table1[[#This Row],[Sources]]</f>
        <v>Pro Syd-10</v>
      </c>
      <c r="AO482" s="219">
        <f>Table1[[#This Row],[Scale Bet]]</f>
        <v>20</v>
      </c>
    </row>
    <row r="483" spans="5:41" ht="16.5" customHeight="1" x14ac:dyDescent="0.25">
      <c r="E483" s="185">
        <v>45255</v>
      </c>
      <c r="F483" s="35">
        <v>0.57291666666666663</v>
      </c>
      <c r="G483" s="36" t="s">
        <v>501</v>
      </c>
      <c r="H483" s="36">
        <v>4</v>
      </c>
      <c r="I483" s="36">
        <v>2</v>
      </c>
      <c r="J483" s="36" t="s">
        <v>659</v>
      </c>
      <c r="K483" s="36" t="s">
        <v>1</v>
      </c>
      <c r="L483" s="165">
        <v>12</v>
      </c>
      <c r="M483" s="134">
        <f t="shared" si="91"/>
        <v>22</v>
      </c>
      <c r="N483" s="36">
        <f t="shared" si="92"/>
        <v>2</v>
      </c>
      <c r="O483" s="135" t="str">
        <f t="shared" si="93"/>
        <v>E4-12/Edge-10</v>
      </c>
      <c r="P483" s="186" t="str">
        <f t="shared" si="94"/>
        <v/>
      </c>
      <c r="Q483" s="187">
        <f t="shared" si="95"/>
        <v>88</v>
      </c>
      <c r="R483" s="150"/>
      <c r="S483" s="187" t="str">
        <f t="shared" si="96"/>
        <v/>
      </c>
      <c r="T483" s="136" t="str">
        <f t="shared" si="97"/>
        <v>Kings Crossing</v>
      </c>
      <c r="U483" s="137" t="str">
        <f>IF(P483="","",IF(N483=1,"",IF(Q483="","",IF(Q483&lt;=100,100,IF(Table1[[#This Row],[Day]]="Wed",100,200)))))</f>
        <v/>
      </c>
      <c r="V483" s="137" t="str">
        <f t="shared" si="98"/>
        <v/>
      </c>
      <c r="W483" s="137" t="str">
        <f t="shared" si="99"/>
        <v/>
      </c>
      <c r="X483" s="133">
        <f>100</f>
        <v>100</v>
      </c>
      <c r="Y483" s="133" t="str">
        <f t="shared" si="100"/>
        <v/>
      </c>
      <c r="Z483" s="133">
        <f t="shared" si="101"/>
        <v>-100</v>
      </c>
      <c r="AA483" s="134" t="str">
        <f>TEXT(Table1[[#This Row],[Date]],"DDD")</f>
        <v>Sat</v>
      </c>
      <c r="AB483" s="133" t="str">
        <f>IF(OR(G483="Doomben",G483="Eagle Farm"),"Q",IF(AND(Q483&gt;1,Q483&lt;55,Table1[[#This Row],[Source]]="Nat"),"Nat OK",IF(AND(Table1[[#This Row],[Source]]&lt;&gt;"Nat",Q483&lt;55),"Poor &lt;55",IF(OR(G483="Randwick",G483="Flemington",G483="Caulfield",G483="Sandown Lake",G483="Sandown Hill"),"Best","ave"))))</f>
        <v>ave</v>
      </c>
      <c r="AC483" s="133">
        <f>IF(Q483="","",IF(AB483="Poor &lt;55",$AC$2*0.2%,IF(AND(AB483="Q",AA483&lt;&gt;"Wed"),$AC$2*0.4%,IF(AND(AB483="Q",AA483="Wed"),$AC$2*0.5%,IF(AND(AB483="Ave",U483=100),$AC$2*0.5%,IF(AND(AB483="ave",U483="",N483=1,AG483="Bush"),$AC$2*1%,IF(AND(AB483="ave",U483="",Q483&gt;100),$AC$2*1.3%,IF(AND(AB483="ave",U483=""),$AC$2*1.2%,IF(AND(AB483="Ave",U483=200),$AC$2*1%,IF(AND(AB483="Best",U483=200),$AC$2*1.5%,IF(AND(AB483="Best",U483="",K483&lt;&gt;"Pro Syd"),$AC$2*0.5%,IF(AND(AB483="Best",U483=""),$AC$2*1%,IF(AND(AB483="Best",U483=100,Table1[[#This Row],[State]]="NSW"),$AC$2*0.4%,IF(AND(AB483="Best",U483=100),$AC$2*1%,IF(Table1[[#This Row],[Adj]]="Nat OK",$AC$2*0.5%,"xxx")))))))))))))))</f>
        <v>120</v>
      </c>
      <c r="AD483" s="133" t="str">
        <f t="shared" si="102"/>
        <v/>
      </c>
      <c r="AE483" s="133">
        <f t="shared" si="103"/>
        <v>-120</v>
      </c>
      <c r="AF483" s="133" t="str">
        <f>VLOOKUP(Table1[[#This Row],[Track]],$F$2672:$H$2715,2,FALSE)</f>
        <v>Vic</v>
      </c>
      <c r="AG483" s="133" t="str">
        <f>VLOOKUP(Table1[[#This Row],[Track]],$F$2672:$H$2715,3,FALSE)</f>
        <v>Bush</v>
      </c>
      <c r="AH483" s="133" t="str">
        <f>IF(Table1[[#This Row],[Date]]&lt;$AH$2,"",IF(Table1[[#This Row],[Date]]&lt;$AH$3,"Edge","Elite Combo"))</f>
        <v/>
      </c>
      <c r="AI483" s="218">
        <f>Table1[[#This Row],[Time]]</f>
        <v>0.57291666666666663</v>
      </c>
      <c r="AJ483" s="219" t="str">
        <f>Table1[[#This Row],[Track]]</f>
        <v>Cranbourne</v>
      </c>
      <c r="AK483" s="216">
        <f>Table1[[#This Row],[Race ]]</f>
        <v>4</v>
      </c>
      <c r="AL483" s="219">
        <f>Table1[[#This Row],[TAB]]</f>
        <v>2</v>
      </c>
      <c r="AM483" s="219" t="str">
        <f>Table1[[#This Row],[Selection]]</f>
        <v>Kings Crossing</v>
      </c>
      <c r="AN483" s="220" t="str">
        <f>Table1[[#This Row],[Sources]]</f>
        <v>E4-12/Edge-10</v>
      </c>
      <c r="AO483" s="219">
        <f>Table1[[#This Row],[Scale Bet]]</f>
        <v>120</v>
      </c>
    </row>
    <row r="484" spans="5:41" ht="16.5" customHeight="1" x14ac:dyDescent="0.25">
      <c r="E484" s="185">
        <v>45255</v>
      </c>
      <c r="F484" s="35">
        <v>0.57291666666666663</v>
      </c>
      <c r="G484" s="36" t="s">
        <v>501</v>
      </c>
      <c r="H484" s="36">
        <v>4</v>
      </c>
      <c r="I484" s="36">
        <v>2</v>
      </c>
      <c r="J484" s="36" t="s">
        <v>659</v>
      </c>
      <c r="K484" s="36" t="s">
        <v>40</v>
      </c>
      <c r="L484" s="165">
        <v>10</v>
      </c>
      <c r="M484" s="134" t="str">
        <f t="shared" si="91"/>
        <v/>
      </c>
      <c r="N484" s="36" t="str">
        <f t="shared" si="92"/>
        <v/>
      </c>
      <c r="O484" s="135" t="str">
        <f t="shared" si="93"/>
        <v/>
      </c>
      <c r="P484" s="186" t="str">
        <f t="shared" si="94"/>
        <v/>
      </c>
      <c r="Q484" s="187" t="str">
        <f t="shared" si="95"/>
        <v/>
      </c>
      <c r="R484" s="150"/>
      <c r="S484" s="187" t="str">
        <f t="shared" si="96"/>
        <v/>
      </c>
      <c r="T484" s="136" t="str">
        <f t="shared" si="97"/>
        <v>Kings Crossing</v>
      </c>
      <c r="U484" s="137" t="str">
        <f>IF(P484="","",IF(N484=1,"",IF(Q484="","",IF(Q484&lt;=100,100,IF(Table1[[#This Row],[Day]]="Wed",100,200)))))</f>
        <v/>
      </c>
      <c r="V484" s="137" t="str">
        <f t="shared" si="98"/>
        <v/>
      </c>
      <c r="W484" s="137" t="str">
        <f t="shared" si="99"/>
        <v/>
      </c>
      <c r="X484" s="133">
        <f>100</f>
        <v>100</v>
      </c>
      <c r="Y484" s="133" t="str">
        <f t="shared" si="100"/>
        <v/>
      </c>
      <c r="Z484" s="133">
        <f t="shared" si="101"/>
        <v>-100</v>
      </c>
      <c r="AA484" s="134" t="str">
        <f>TEXT(Table1[[#This Row],[Date]],"DDD")</f>
        <v>Sat</v>
      </c>
      <c r="AB484" s="133" t="str">
        <f>IF(OR(G484="Doomben",G484="Eagle Farm"),"Q",IF(AND(Q484&gt;1,Q484&lt;55,Table1[[#This Row],[Source]]="Nat"),"Nat OK",IF(AND(Table1[[#This Row],[Source]]&lt;&gt;"Nat",Q484&lt;55),"Poor &lt;55",IF(OR(G484="Randwick",G484="Flemington",G484="Caulfield",G484="Sandown Lake",G484="Sandown Hill"),"Best","ave"))))</f>
        <v>ave</v>
      </c>
      <c r="AC484" s="133" t="str">
        <f>IF(Q484="","",IF(AB484="Poor &lt;55",$AC$2*0.2%,IF(AND(AB484="Q",AA484&lt;&gt;"Wed"),$AC$2*0.4%,IF(AND(AB484="Q",AA484="Wed"),$AC$2*0.5%,IF(AND(AB484="Ave",U484=100),$AC$2*0.5%,IF(AND(AB484="ave",U484="",N484=1,AG484="Bush"),$AC$2*1%,IF(AND(AB484="ave",U484="",Q484&gt;100),$AC$2*1.3%,IF(AND(AB484="ave",U484=""),$AC$2*1.2%,IF(AND(AB484="Ave",U484=200),$AC$2*1%,IF(AND(AB484="Best",U484=200),$AC$2*1.5%,IF(AND(AB484="Best",U484="",K484&lt;&gt;"Pro Syd"),$AC$2*0.5%,IF(AND(AB484="Best",U484=""),$AC$2*1%,IF(AND(AB484="Best",U484=100,Table1[[#This Row],[State]]="NSW"),$AC$2*0.4%,IF(AND(AB484="Best",U484=100),$AC$2*1%,IF(Table1[[#This Row],[Adj]]="Nat OK",$AC$2*0.5%,"xxx")))))))))))))))</f>
        <v/>
      </c>
      <c r="AD484" s="133" t="str">
        <f t="shared" si="102"/>
        <v/>
      </c>
      <c r="AE484" s="133" t="str">
        <f t="shared" si="103"/>
        <v/>
      </c>
      <c r="AF484" s="133" t="str">
        <f>VLOOKUP(Table1[[#This Row],[Track]],$F$2672:$H$2715,2,FALSE)</f>
        <v>Vic</v>
      </c>
      <c r="AG484" s="133" t="str">
        <f>VLOOKUP(Table1[[#This Row],[Track]],$F$2672:$H$2715,3,FALSE)</f>
        <v>Bush</v>
      </c>
      <c r="AH484" s="133" t="str">
        <f>IF(Table1[[#This Row],[Date]]&lt;$AH$2,"",IF(Table1[[#This Row],[Date]]&lt;$AH$3,"Edge","Elite Combo"))</f>
        <v/>
      </c>
      <c r="AI484" s="218">
        <f>Table1[[#This Row],[Time]]</f>
        <v>0.57291666666666663</v>
      </c>
      <c r="AJ484" s="219" t="str">
        <f>Table1[[#This Row],[Track]]</f>
        <v>Cranbourne</v>
      </c>
      <c r="AK484" s="216">
        <f>Table1[[#This Row],[Race ]]</f>
        <v>4</v>
      </c>
      <c r="AL484" s="219">
        <f>Table1[[#This Row],[TAB]]</f>
        <v>2</v>
      </c>
      <c r="AM484" s="219" t="str">
        <f>Table1[[#This Row],[Selection]]</f>
        <v>Kings Crossing</v>
      </c>
      <c r="AN484" s="220" t="str">
        <f>Table1[[#This Row],[Sources]]</f>
        <v/>
      </c>
      <c r="AO484" s="219" t="str">
        <f>Table1[[#This Row],[Scale Bet]]</f>
        <v/>
      </c>
    </row>
    <row r="485" spans="5:41" ht="16.5" customHeight="1" x14ac:dyDescent="0.25">
      <c r="E485" s="185">
        <v>45255</v>
      </c>
      <c r="F485" s="35">
        <v>0.58680555555555602</v>
      </c>
      <c r="G485" s="36" t="s">
        <v>503</v>
      </c>
      <c r="H485" s="36">
        <v>4</v>
      </c>
      <c r="I485" s="36">
        <v>11</v>
      </c>
      <c r="J485" s="36" t="s">
        <v>1059</v>
      </c>
      <c r="K485" s="36" t="s">
        <v>60</v>
      </c>
      <c r="L485" s="165">
        <v>10</v>
      </c>
      <c r="M485" s="134">
        <f t="shared" si="91"/>
        <v>10</v>
      </c>
      <c r="N485" s="36">
        <f t="shared" si="92"/>
        <v>1</v>
      </c>
      <c r="O485" s="135" t="str">
        <f t="shared" si="93"/>
        <v>Pro Syd-10</v>
      </c>
      <c r="P485" s="186" t="str">
        <f t="shared" si="94"/>
        <v/>
      </c>
      <c r="Q485" s="187">
        <f t="shared" si="95"/>
        <v>40</v>
      </c>
      <c r="R485" s="150"/>
      <c r="S485" s="187" t="str">
        <f t="shared" si="96"/>
        <v/>
      </c>
      <c r="T485" s="136" t="str">
        <f t="shared" si="97"/>
        <v>Leandra</v>
      </c>
      <c r="U485" s="137" t="str">
        <f>IF(P485="","",IF(N485=1,"",IF(Q485="","",IF(Q485&lt;=100,100,IF(Table1[[#This Row],[Day]]="Wed",100,200)))))</f>
        <v/>
      </c>
      <c r="V485" s="137" t="str">
        <f t="shared" si="98"/>
        <v/>
      </c>
      <c r="W485" s="137" t="str">
        <f t="shared" si="99"/>
        <v/>
      </c>
      <c r="X485" s="133">
        <f>100</f>
        <v>100</v>
      </c>
      <c r="Y485" s="133" t="str">
        <f t="shared" si="100"/>
        <v/>
      </c>
      <c r="Z485" s="133">
        <f t="shared" si="101"/>
        <v>-100</v>
      </c>
      <c r="AA485" s="134" t="str">
        <f>TEXT(Table1[[#This Row],[Date]],"DDD")</f>
        <v>Sat</v>
      </c>
      <c r="AB485" s="133" t="str">
        <f>IF(OR(G485="Doomben",G485="Eagle Farm"),"Q",IF(AND(Q485&gt;1,Q485&lt;55,Table1[[#This Row],[Source]]="Nat"),"Nat OK",IF(AND(Table1[[#This Row],[Source]]&lt;&gt;"Nat",Q485&lt;55),"Poor &lt;55",IF(OR(G485="Randwick",G485="Flemington",G485="Caulfield",G485="Sandown Lake",G485="Sandown Hill"),"Best","ave"))))</f>
        <v>Poor &lt;55</v>
      </c>
      <c r="AC485" s="133">
        <f>IF(Q485="","",IF(AB485="Poor &lt;55",$AC$2*0.2%,IF(AND(AB485="Q",AA485&lt;&gt;"Wed"),$AC$2*0.4%,IF(AND(AB485="Q",AA485="Wed"),$AC$2*0.5%,IF(AND(AB485="Ave",U485=100),$AC$2*0.5%,IF(AND(AB485="ave",U485="",N485=1,AG485="Bush"),$AC$2*1%,IF(AND(AB485="ave",U485="",Q485&gt;100),$AC$2*1.3%,IF(AND(AB485="ave",U485=""),$AC$2*1.2%,IF(AND(AB485="Ave",U485=200),$AC$2*1%,IF(AND(AB485="Best",U485=200),$AC$2*1.5%,IF(AND(AB485="Best",U485="",K485&lt;&gt;"Pro Syd"),$AC$2*0.5%,IF(AND(AB485="Best",U485=""),$AC$2*1%,IF(AND(AB485="Best",U485=100,Table1[[#This Row],[State]]="NSW"),$AC$2*0.4%,IF(AND(AB485="Best",U485=100),$AC$2*1%,IF(Table1[[#This Row],[Adj]]="Nat OK",$AC$2*0.5%,"xxx")))))))))))))))</f>
        <v>20</v>
      </c>
      <c r="AD485" s="133" t="str">
        <f t="shared" si="102"/>
        <v/>
      </c>
      <c r="AE485" s="133">
        <f t="shared" si="103"/>
        <v>-20</v>
      </c>
      <c r="AF485" s="133" t="str">
        <f>VLOOKUP(Table1[[#This Row],[Track]],$F$2672:$H$2715,2,FALSE)</f>
        <v>NSW</v>
      </c>
      <c r="AG485" s="133" t="str">
        <f>VLOOKUP(Table1[[#This Row],[Track]],$F$2672:$H$2715,3,FALSE)</f>
        <v>Bush</v>
      </c>
      <c r="AH485" s="133" t="str">
        <f>IF(Table1[[#This Row],[Date]]&lt;$AH$2,"",IF(Table1[[#This Row],[Date]]&lt;$AH$3,"Edge","Elite Combo"))</f>
        <v/>
      </c>
      <c r="AI485" s="218">
        <f>Table1[[#This Row],[Time]]</f>
        <v>0.58680555555555602</v>
      </c>
      <c r="AJ485" s="219" t="str">
        <f>Table1[[#This Row],[Track]]</f>
        <v>Kembla Grange</v>
      </c>
      <c r="AK485" s="216">
        <f>Table1[[#This Row],[Race ]]</f>
        <v>4</v>
      </c>
      <c r="AL485" s="219">
        <f>Table1[[#This Row],[TAB]]</f>
        <v>11</v>
      </c>
      <c r="AM485" s="219" t="str">
        <f>Table1[[#This Row],[Selection]]</f>
        <v>Leandra</v>
      </c>
      <c r="AN485" s="220" t="str">
        <f>Table1[[#This Row],[Sources]]</f>
        <v>Pro Syd-10</v>
      </c>
      <c r="AO485" s="219">
        <f>Table1[[#This Row],[Scale Bet]]</f>
        <v>20</v>
      </c>
    </row>
    <row r="486" spans="5:41" ht="16.5" customHeight="1" x14ac:dyDescent="0.25">
      <c r="E486" s="185">
        <v>45255</v>
      </c>
      <c r="F486" s="35">
        <v>0.58680555555555602</v>
      </c>
      <c r="G486" s="36" t="s">
        <v>503</v>
      </c>
      <c r="H486" s="36">
        <v>4</v>
      </c>
      <c r="I486" s="36">
        <v>7</v>
      </c>
      <c r="J486" s="36" t="s">
        <v>664</v>
      </c>
      <c r="K486" s="36" t="s">
        <v>60</v>
      </c>
      <c r="L486" s="165">
        <v>15</v>
      </c>
      <c r="M486" s="134">
        <f t="shared" si="91"/>
        <v>15</v>
      </c>
      <c r="N486" s="36">
        <f t="shared" si="92"/>
        <v>1</v>
      </c>
      <c r="O486" s="135" t="str">
        <f t="shared" si="93"/>
        <v>Pro Syd-15</v>
      </c>
      <c r="P486" s="186" t="str">
        <f t="shared" si="94"/>
        <v/>
      </c>
      <c r="Q486" s="187">
        <f t="shared" si="95"/>
        <v>60</v>
      </c>
      <c r="R486" s="150">
        <v>3.7</v>
      </c>
      <c r="S486" s="187">
        <f t="shared" si="96"/>
        <v>222</v>
      </c>
      <c r="T486" s="136" t="str">
        <f t="shared" si="97"/>
        <v>Shadows Of Love</v>
      </c>
      <c r="U486" s="137" t="str">
        <f>IF(P486="","",IF(N486=1,"",IF(Q486="","",IF(Q486&lt;=100,100,IF(Table1[[#This Row],[Day]]="Wed",100,200)))))</f>
        <v/>
      </c>
      <c r="V486" s="137" t="str">
        <f t="shared" si="98"/>
        <v/>
      </c>
      <c r="W486" s="137" t="str">
        <f t="shared" si="99"/>
        <v/>
      </c>
      <c r="X486" s="133">
        <f>100</f>
        <v>100</v>
      </c>
      <c r="Y486" s="133">
        <f t="shared" si="100"/>
        <v>370</v>
      </c>
      <c r="Z486" s="133">
        <f t="shared" si="101"/>
        <v>270</v>
      </c>
      <c r="AA486" s="134" t="str">
        <f>TEXT(Table1[[#This Row],[Date]],"DDD")</f>
        <v>Sat</v>
      </c>
      <c r="AB486" s="133" t="str">
        <f>IF(OR(G486="Doomben",G486="Eagle Farm"),"Q",IF(AND(Q486&gt;1,Q486&lt;55,Table1[[#This Row],[Source]]="Nat"),"Nat OK",IF(AND(Table1[[#This Row],[Source]]&lt;&gt;"Nat",Q486&lt;55),"Poor &lt;55",IF(OR(G486="Randwick",G486="Flemington",G486="Caulfield",G486="Sandown Lake",G486="Sandown Hill"),"Best","ave"))))</f>
        <v>ave</v>
      </c>
      <c r="AC486" s="133">
        <f>IF(Q486="","",IF(AB486="Poor &lt;55",$AC$2*0.2%,IF(AND(AB486="Q",AA486&lt;&gt;"Wed"),$AC$2*0.4%,IF(AND(AB486="Q",AA486="Wed"),$AC$2*0.5%,IF(AND(AB486="Ave",U486=100),$AC$2*0.5%,IF(AND(AB486="ave",U486="",N486=1,AG486="Bush"),$AC$2*1%,IF(AND(AB486="ave",U486="",Q486&gt;100),$AC$2*1.3%,IF(AND(AB486="ave",U486=""),$AC$2*1.2%,IF(AND(AB486="Ave",U486=200),$AC$2*1%,IF(AND(AB486="Best",U486=200),$AC$2*1.5%,IF(AND(AB486="Best",U486="",K486&lt;&gt;"Pro Syd"),$AC$2*0.5%,IF(AND(AB486="Best",U486=""),$AC$2*1%,IF(AND(AB486="Best",U486=100,Table1[[#This Row],[State]]="NSW"),$AC$2*0.4%,IF(AND(AB486="Best",U486=100),$AC$2*1%,IF(Table1[[#This Row],[Adj]]="Nat OK",$AC$2*0.5%,"xxx")))))))))))))))</f>
        <v>100</v>
      </c>
      <c r="AD486" s="133">
        <f t="shared" si="102"/>
        <v>370</v>
      </c>
      <c r="AE486" s="133">
        <f t="shared" si="103"/>
        <v>270</v>
      </c>
      <c r="AF486" s="133" t="str">
        <f>VLOOKUP(Table1[[#This Row],[Track]],$F$2672:$H$2715,2,FALSE)</f>
        <v>NSW</v>
      </c>
      <c r="AG486" s="133" t="str">
        <f>VLOOKUP(Table1[[#This Row],[Track]],$F$2672:$H$2715,3,FALSE)</f>
        <v>Bush</v>
      </c>
      <c r="AH486" s="133" t="str">
        <f>IF(Table1[[#This Row],[Date]]&lt;$AH$2,"",IF(Table1[[#This Row],[Date]]&lt;$AH$3,"Edge","Elite Combo"))</f>
        <v/>
      </c>
      <c r="AI486" s="218">
        <f>Table1[[#This Row],[Time]]</f>
        <v>0.58680555555555602</v>
      </c>
      <c r="AJ486" s="219" t="str">
        <f>Table1[[#This Row],[Track]]</f>
        <v>Kembla Grange</v>
      </c>
      <c r="AK486" s="216">
        <f>Table1[[#This Row],[Race ]]</f>
        <v>4</v>
      </c>
      <c r="AL486" s="219">
        <f>Table1[[#This Row],[TAB]]</f>
        <v>7</v>
      </c>
      <c r="AM486" s="219" t="str">
        <f>Table1[[#This Row],[Selection]]</f>
        <v>Shadows Of Love</v>
      </c>
      <c r="AN486" s="220" t="str">
        <f>Table1[[#This Row],[Sources]]</f>
        <v>Pro Syd-15</v>
      </c>
      <c r="AO486" s="219">
        <f>Table1[[#This Row],[Scale Bet]]</f>
        <v>100</v>
      </c>
    </row>
    <row r="487" spans="5:41" ht="16.5" customHeight="1" x14ac:dyDescent="0.25">
      <c r="E487" s="185">
        <v>45255</v>
      </c>
      <c r="F487" s="35">
        <v>0.61111111111111105</v>
      </c>
      <c r="G487" s="36" t="s">
        <v>503</v>
      </c>
      <c r="H487" s="36">
        <v>5</v>
      </c>
      <c r="I487" s="36">
        <v>11</v>
      </c>
      <c r="J487" s="36" t="s">
        <v>1060</v>
      </c>
      <c r="K487" s="36" t="s">
        <v>60</v>
      </c>
      <c r="L487" s="165">
        <v>15</v>
      </c>
      <c r="M487" s="134">
        <f t="shared" si="91"/>
        <v>15</v>
      </c>
      <c r="N487" s="36">
        <f t="shared" si="92"/>
        <v>1</v>
      </c>
      <c r="O487" s="135" t="str">
        <f t="shared" si="93"/>
        <v>Pro Syd-15</v>
      </c>
      <c r="P487" s="186" t="str">
        <f t="shared" si="94"/>
        <v/>
      </c>
      <c r="Q487" s="187">
        <f t="shared" si="95"/>
        <v>60</v>
      </c>
      <c r="R487" s="150"/>
      <c r="S487" s="187" t="str">
        <f t="shared" si="96"/>
        <v/>
      </c>
      <c r="T487" s="136" t="str">
        <f t="shared" si="97"/>
        <v>Eau De Vie</v>
      </c>
      <c r="U487" s="137" t="str">
        <f>IF(P487="","",IF(N487=1,"",IF(Q487="","",IF(Q487&lt;=100,100,IF(Table1[[#This Row],[Day]]="Wed",100,200)))))</f>
        <v/>
      </c>
      <c r="V487" s="137" t="str">
        <f t="shared" si="98"/>
        <v/>
      </c>
      <c r="W487" s="137" t="str">
        <f t="shared" si="99"/>
        <v/>
      </c>
      <c r="X487" s="133">
        <f>100</f>
        <v>100</v>
      </c>
      <c r="Y487" s="133" t="str">
        <f t="shared" si="100"/>
        <v/>
      </c>
      <c r="Z487" s="133">
        <f t="shared" si="101"/>
        <v>-100</v>
      </c>
      <c r="AA487" s="134" t="str">
        <f>TEXT(Table1[[#This Row],[Date]],"DDD")</f>
        <v>Sat</v>
      </c>
      <c r="AB487" s="133" t="str">
        <f>IF(OR(G487="Doomben",G487="Eagle Farm"),"Q",IF(AND(Q487&gt;1,Q487&lt;55,Table1[[#This Row],[Source]]="Nat"),"Nat OK",IF(AND(Table1[[#This Row],[Source]]&lt;&gt;"Nat",Q487&lt;55),"Poor &lt;55",IF(OR(G487="Randwick",G487="Flemington",G487="Caulfield",G487="Sandown Lake",G487="Sandown Hill"),"Best","ave"))))</f>
        <v>ave</v>
      </c>
      <c r="AC487" s="133">
        <f>IF(Q487="","",IF(AB487="Poor &lt;55",$AC$2*0.2%,IF(AND(AB487="Q",AA487&lt;&gt;"Wed"),$AC$2*0.4%,IF(AND(AB487="Q",AA487="Wed"),$AC$2*0.5%,IF(AND(AB487="Ave",U487=100),$AC$2*0.5%,IF(AND(AB487="ave",U487="",N487=1,AG487="Bush"),$AC$2*1%,IF(AND(AB487="ave",U487="",Q487&gt;100),$AC$2*1.3%,IF(AND(AB487="ave",U487=""),$AC$2*1.2%,IF(AND(AB487="Ave",U487=200),$AC$2*1%,IF(AND(AB487="Best",U487=200),$AC$2*1.5%,IF(AND(AB487="Best",U487="",K487&lt;&gt;"Pro Syd"),$AC$2*0.5%,IF(AND(AB487="Best",U487=""),$AC$2*1%,IF(AND(AB487="Best",U487=100,Table1[[#This Row],[State]]="NSW"),$AC$2*0.4%,IF(AND(AB487="Best",U487=100),$AC$2*1%,IF(Table1[[#This Row],[Adj]]="Nat OK",$AC$2*0.5%,"xxx")))))))))))))))</f>
        <v>100</v>
      </c>
      <c r="AD487" s="133" t="str">
        <f t="shared" si="102"/>
        <v/>
      </c>
      <c r="AE487" s="133">
        <f t="shared" si="103"/>
        <v>-100</v>
      </c>
      <c r="AF487" s="133" t="str">
        <f>VLOOKUP(Table1[[#This Row],[Track]],$F$2672:$H$2715,2,FALSE)</f>
        <v>NSW</v>
      </c>
      <c r="AG487" s="133" t="str">
        <f>VLOOKUP(Table1[[#This Row],[Track]],$F$2672:$H$2715,3,FALSE)</f>
        <v>Bush</v>
      </c>
      <c r="AH487" s="133" t="str">
        <f>IF(Table1[[#This Row],[Date]]&lt;$AH$2,"",IF(Table1[[#This Row],[Date]]&lt;$AH$3,"Edge","Elite Combo"))</f>
        <v/>
      </c>
      <c r="AI487" s="218">
        <f>Table1[[#This Row],[Time]]</f>
        <v>0.61111111111111105</v>
      </c>
      <c r="AJ487" s="219" t="str">
        <f>Table1[[#This Row],[Track]]</f>
        <v>Kembla Grange</v>
      </c>
      <c r="AK487" s="216">
        <f>Table1[[#This Row],[Race ]]</f>
        <v>5</v>
      </c>
      <c r="AL487" s="219">
        <f>Table1[[#This Row],[TAB]]</f>
        <v>11</v>
      </c>
      <c r="AM487" s="219" t="str">
        <f>Table1[[#This Row],[Selection]]</f>
        <v>Eau De Vie</v>
      </c>
      <c r="AN487" s="220" t="str">
        <f>Table1[[#This Row],[Sources]]</f>
        <v>Pro Syd-15</v>
      </c>
      <c r="AO487" s="219">
        <f>Table1[[#This Row],[Scale Bet]]</f>
        <v>100</v>
      </c>
    </row>
    <row r="488" spans="5:41" ht="16.5" customHeight="1" x14ac:dyDescent="0.25">
      <c r="E488" s="185">
        <v>45255</v>
      </c>
      <c r="F488" s="35">
        <v>0.625</v>
      </c>
      <c r="G488" s="36" t="s">
        <v>501</v>
      </c>
      <c r="H488" s="36">
        <v>6</v>
      </c>
      <c r="I488" s="36">
        <v>11</v>
      </c>
      <c r="J488" s="36" t="s">
        <v>660</v>
      </c>
      <c r="K488" s="36" t="s">
        <v>1</v>
      </c>
      <c r="L488" s="165">
        <v>12</v>
      </c>
      <c r="M488" s="134">
        <f t="shared" si="91"/>
        <v>22</v>
      </c>
      <c r="N488" s="36">
        <f t="shared" si="92"/>
        <v>2</v>
      </c>
      <c r="O488" s="135" t="str">
        <f t="shared" si="93"/>
        <v>E4-12/Edge-10</v>
      </c>
      <c r="P488" s="186" t="str">
        <f t="shared" si="94"/>
        <v/>
      </c>
      <c r="Q488" s="187">
        <f t="shared" si="95"/>
        <v>88</v>
      </c>
      <c r="R488" s="150"/>
      <c r="S488" s="187" t="str">
        <f t="shared" si="96"/>
        <v/>
      </c>
      <c r="T488" s="136" t="str">
        <f t="shared" si="97"/>
        <v>Free Willed</v>
      </c>
      <c r="U488" s="137" t="str">
        <f>IF(P488="","",IF(N488=1,"",IF(Q488="","",IF(Q488&lt;=100,100,IF(Table1[[#This Row],[Day]]="Wed",100,200)))))</f>
        <v/>
      </c>
      <c r="V488" s="137" t="str">
        <f t="shared" si="98"/>
        <v/>
      </c>
      <c r="W488" s="137" t="str">
        <f t="shared" si="99"/>
        <v/>
      </c>
      <c r="X488" s="133">
        <f>100</f>
        <v>100</v>
      </c>
      <c r="Y488" s="133" t="str">
        <f t="shared" si="100"/>
        <v/>
      </c>
      <c r="Z488" s="133">
        <f t="shared" si="101"/>
        <v>-100</v>
      </c>
      <c r="AA488" s="134" t="str">
        <f>TEXT(Table1[[#This Row],[Date]],"DDD")</f>
        <v>Sat</v>
      </c>
      <c r="AB488" s="133" t="str">
        <f>IF(OR(G488="Doomben",G488="Eagle Farm"),"Q",IF(AND(Q488&gt;1,Q488&lt;55,Table1[[#This Row],[Source]]="Nat"),"Nat OK",IF(AND(Table1[[#This Row],[Source]]&lt;&gt;"Nat",Q488&lt;55),"Poor &lt;55",IF(OR(G488="Randwick",G488="Flemington",G488="Caulfield",G488="Sandown Lake",G488="Sandown Hill"),"Best","ave"))))</f>
        <v>ave</v>
      </c>
      <c r="AC488" s="133">
        <f>IF(Q488="","",IF(AB488="Poor &lt;55",$AC$2*0.2%,IF(AND(AB488="Q",AA488&lt;&gt;"Wed"),$AC$2*0.4%,IF(AND(AB488="Q",AA488="Wed"),$AC$2*0.5%,IF(AND(AB488="Ave",U488=100),$AC$2*0.5%,IF(AND(AB488="ave",U488="",N488=1,AG488="Bush"),$AC$2*1%,IF(AND(AB488="ave",U488="",Q488&gt;100),$AC$2*1.3%,IF(AND(AB488="ave",U488=""),$AC$2*1.2%,IF(AND(AB488="Ave",U488=200),$AC$2*1%,IF(AND(AB488="Best",U488=200),$AC$2*1.5%,IF(AND(AB488="Best",U488="",K488&lt;&gt;"Pro Syd"),$AC$2*0.5%,IF(AND(AB488="Best",U488=""),$AC$2*1%,IF(AND(AB488="Best",U488=100,Table1[[#This Row],[State]]="NSW"),$AC$2*0.4%,IF(AND(AB488="Best",U488=100),$AC$2*1%,IF(Table1[[#This Row],[Adj]]="Nat OK",$AC$2*0.5%,"xxx")))))))))))))))</f>
        <v>120</v>
      </c>
      <c r="AD488" s="133" t="str">
        <f t="shared" si="102"/>
        <v/>
      </c>
      <c r="AE488" s="133">
        <f t="shared" si="103"/>
        <v>-120</v>
      </c>
      <c r="AF488" s="133" t="str">
        <f>VLOOKUP(Table1[[#This Row],[Track]],$F$2672:$H$2715,2,FALSE)</f>
        <v>Vic</v>
      </c>
      <c r="AG488" s="133" t="str">
        <f>VLOOKUP(Table1[[#This Row],[Track]],$F$2672:$H$2715,3,FALSE)</f>
        <v>Bush</v>
      </c>
      <c r="AH488" s="133" t="str">
        <f>IF(Table1[[#This Row],[Date]]&lt;$AH$2,"",IF(Table1[[#This Row],[Date]]&lt;$AH$3,"Edge","Elite Combo"))</f>
        <v/>
      </c>
      <c r="AI488" s="218">
        <f>Table1[[#This Row],[Time]]</f>
        <v>0.625</v>
      </c>
      <c r="AJ488" s="219" t="str">
        <f>Table1[[#This Row],[Track]]</f>
        <v>Cranbourne</v>
      </c>
      <c r="AK488" s="216">
        <f>Table1[[#This Row],[Race ]]</f>
        <v>6</v>
      </c>
      <c r="AL488" s="219">
        <f>Table1[[#This Row],[TAB]]</f>
        <v>11</v>
      </c>
      <c r="AM488" s="219" t="str">
        <f>Table1[[#This Row],[Selection]]</f>
        <v>Free Willed</v>
      </c>
      <c r="AN488" s="220" t="str">
        <f>Table1[[#This Row],[Sources]]</f>
        <v>E4-12/Edge-10</v>
      </c>
      <c r="AO488" s="219">
        <f>Table1[[#This Row],[Scale Bet]]</f>
        <v>120</v>
      </c>
    </row>
    <row r="489" spans="5:41" ht="16.5" customHeight="1" x14ac:dyDescent="0.25">
      <c r="E489" s="185">
        <v>45255</v>
      </c>
      <c r="F489" s="35">
        <v>0.625</v>
      </c>
      <c r="G489" s="36" t="s">
        <v>501</v>
      </c>
      <c r="H489" s="36">
        <v>6</v>
      </c>
      <c r="I489" s="36">
        <v>11</v>
      </c>
      <c r="J489" s="36" t="s">
        <v>660</v>
      </c>
      <c r="K489" s="36" t="s">
        <v>40</v>
      </c>
      <c r="L489" s="165">
        <v>10</v>
      </c>
      <c r="M489" s="134" t="str">
        <f t="shared" si="91"/>
        <v/>
      </c>
      <c r="N489" s="36" t="str">
        <f t="shared" si="92"/>
        <v/>
      </c>
      <c r="O489" s="135" t="str">
        <f t="shared" si="93"/>
        <v/>
      </c>
      <c r="P489" s="186" t="str">
        <f t="shared" si="94"/>
        <v/>
      </c>
      <c r="Q489" s="187" t="str">
        <f t="shared" si="95"/>
        <v/>
      </c>
      <c r="R489" s="150"/>
      <c r="S489" s="187" t="str">
        <f t="shared" si="96"/>
        <v/>
      </c>
      <c r="T489" s="136" t="str">
        <f t="shared" si="97"/>
        <v>Free Willed</v>
      </c>
      <c r="U489" s="137" t="str">
        <f>IF(P489="","",IF(N489=1,"",IF(Q489="","",IF(Q489&lt;=100,100,IF(Table1[[#This Row],[Day]]="Wed",100,200)))))</f>
        <v/>
      </c>
      <c r="V489" s="137" t="str">
        <f t="shared" si="98"/>
        <v/>
      </c>
      <c r="W489" s="137" t="str">
        <f t="shared" si="99"/>
        <v/>
      </c>
      <c r="X489" s="133">
        <f>100</f>
        <v>100</v>
      </c>
      <c r="Y489" s="133" t="str">
        <f t="shared" si="100"/>
        <v/>
      </c>
      <c r="Z489" s="133">
        <f t="shared" si="101"/>
        <v>-100</v>
      </c>
      <c r="AA489" s="134" t="str">
        <f>TEXT(Table1[[#This Row],[Date]],"DDD")</f>
        <v>Sat</v>
      </c>
      <c r="AB489" s="133" t="str">
        <f>IF(OR(G489="Doomben",G489="Eagle Farm"),"Q",IF(AND(Q489&gt;1,Q489&lt;55,Table1[[#This Row],[Source]]="Nat"),"Nat OK",IF(AND(Table1[[#This Row],[Source]]&lt;&gt;"Nat",Q489&lt;55),"Poor &lt;55",IF(OR(G489="Randwick",G489="Flemington",G489="Caulfield",G489="Sandown Lake",G489="Sandown Hill"),"Best","ave"))))</f>
        <v>ave</v>
      </c>
      <c r="AC489" s="133" t="str">
        <f>IF(Q489="","",IF(AB489="Poor &lt;55",$AC$2*0.2%,IF(AND(AB489="Q",AA489&lt;&gt;"Wed"),$AC$2*0.4%,IF(AND(AB489="Q",AA489="Wed"),$AC$2*0.5%,IF(AND(AB489="Ave",U489=100),$AC$2*0.5%,IF(AND(AB489="ave",U489="",N489=1,AG489="Bush"),$AC$2*1%,IF(AND(AB489="ave",U489="",Q489&gt;100),$AC$2*1.3%,IF(AND(AB489="ave",U489=""),$AC$2*1.2%,IF(AND(AB489="Ave",U489=200),$AC$2*1%,IF(AND(AB489="Best",U489=200),$AC$2*1.5%,IF(AND(AB489="Best",U489="",K489&lt;&gt;"Pro Syd"),$AC$2*0.5%,IF(AND(AB489="Best",U489=""),$AC$2*1%,IF(AND(AB489="Best",U489=100,Table1[[#This Row],[State]]="NSW"),$AC$2*0.4%,IF(AND(AB489="Best",U489=100),$AC$2*1%,IF(Table1[[#This Row],[Adj]]="Nat OK",$AC$2*0.5%,"xxx")))))))))))))))</f>
        <v/>
      </c>
      <c r="AD489" s="133" t="str">
        <f t="shared" si="102"/>
        <v/>
      </c>
      <c r="AE489" s="133" t="str">
        <f t="shared" si="103"/>
        <v/>
      </c>
      <c r="AF489" s="133" t="str">
        <f>VLOOKUP(Table1[[#This Row],[Track]],$F$2672:$H$2715,2,FALSE)</f>
        <v>Vic</v>
      </c>
      <c r="AG489" s="133" t="str">
        <f>VLOOKUP(Table1[[#This Row],[Track]],$F$2672:$H$2715,3,FALSE)</f>
        <v>Bush</v>
      </c>
      <c r="AH489" s="133" t="str">
        <f>IF(Table1[[#This Row],[Date]]&lt;$AH$2,"",IF(Table1[[#This Row],[Date]]&lt;$AH$3,"Edge","Elite Combo"))</f>
        <v/>
      </c>
      <c r="AI489" s="218">
        <f>Table1[[#This Row],[Time]]</f>
        <v>0.625</v>
      </c>
      <c r="AJ489" s="219" t="str">
        <f>Table1[[#This Row],[Track]]</f>
        <v>Cranbourne</v>
      </c>
      <c r="AK489" s="216">
        <f>Table1[[#This Row],[Race ]]</f>
        <v>6</v>
      </c>
      <c r="AL489" s="219">
        <f>Table1[[#This Row],[TAB]]</f>
        <v>11</v>
      </c>
      <c r="AM489" s="219" t="str">
        <f>Table1[[#This Row],[Selection]]</f>
        <v>Free Willed</v>
      </c>
      <c r="AN489" s="220" t="str">
        <f>Table1[[#This Row],[Sources]]</f>
        <v/>
      </c>
      <c r="AO489" s="219" t="str">
        <f>Table1[[#This Row],[Scale Bet]]</f>
        <v/>
      </c>
    </row>
    <row r="490" spans="5:41" ht="16.5" customHeight="1" x14ac:dyDescent="0.25">
      <c r="E490" s="185">
        <v>45255</v>
      </c>
      <c r="F490" s="35">
        <v>0.63888888888888895</v>
      </c>
      <c r="G490" s="36" t="s">
        <v>503</v>
      </c>
      <c r="H490" s="36">
        <v>6</v>
      </c>
      <c r="I490" s="36">
        <v>3</v>
      </c>
      <c r="J490" s="36" t="s">
        <v>961</v>
      </c>
      <c r="K490" s="36" t="s">
        <v>60</v>
      </c>
      <c r="L490" s="165">
        <v>10</v>
      </c>
      <c r="M490" s="134">
        <f t="shared" si="91"/>
        <v>10</v>
      </c>
      <c r="N490" s="36">
        <f t="shared" si="92"/>
        <v>1</v>
      </c>
      <c r="O490" s="135" t="str">
        <f t="shared" si="93"/>
        <v>Pro Syd-10</v>
      </c>
      <c r="P490" s="186" t="str">
        <f t="shared" si="94"/>
        <v/>
      </c>
      <c r="Q490" s="187">
        <f t="shared" si="95"/>
        <v>40</v>
      </c>
      <c r="R490" s="150">
        <v>4.8</v>
      </c>
      <c r="S490" s="187">
        <f t="shared" si="96"/>
        <v>192</v>
      </c>
      <c r="T490" s="136" t="str">
        <f t="shared" si="97"/>
        <v>King Of The Castle</v>
      </c>
      <c r="U490" s="137" t="str">
        <f>IF(P490="","",IF(N490=1,"",IF(Q490="","",IF(Q490&lt;=100,100,IF(Table1[[#This Row],[Day]]="Wed",100,200)))))</f>
        <v/>
      </c>
      <c r="V490" s="137" t="str">
        <f t="shared" si="98"/>
        <v/>
      </c>
      <c r="W490" s="137" t="str">
        <f t="shared" si="99"/>
        <v/>
      </c>
      <c r="X490" s="133">
        <f>100</f>
        <v>100</v>
      </c>
      <c r="Y490" s="133">
        <f t="shared" si="100"/>
        <v>480</v>
      </c>
      <c r="Z490" s="133">
        <f t="shared" si="101"/>
        <v>380</v>
      </c>
      <c r="AA490" s="134" t="str">
        <f>TEXT(Table1[[#This Row],[Date]],"DDD")</f>
        <v>Sat</v>
      </c>
      <c r="AB490" s="133" t="str">
        <f>IF(OR(G490="Doomben",G490="Eagle Farm"),"Q",IF(AND(Q490&gt;1,Q490&lt;55,Table1[[#This Row],[Source]]="Nat"),"Nat OK",IF(AND(Table1[[#This Row],[Source]]&lt;&gt;"Nat",Q490&lt;55),"Poor &lt;55",IF(OR(G490="Randwick",G490="Flemington",G490="Caulfield",G490="Sandown Lake",G490="Sandown Hill"),"Best","ave"))))</f>
        <v>Poor &lt;55</v>
      </c>
      <c r="AC490" s="133">
        <f>IF(Q490="","",IF(AB490="Poor &lt;55",$AC$2*0.2%,IF(AND(AB490="Q",AA490&lt;&gt;"Wed"),$AC$2*0.4%,IF(AND(AB490="Q",AA490="Wed"),$AC$2*0.5%,IF(AND(AB490="Ave",U490=100),$AC$2*0.5%,IF(AND(AB490="ave",U490="",N490=1,AG490="Bush"),$AC$2*1%,IF(AND(AB490="ave",U490="",Q490&gt;100),$AC$2*1.3%,IF(AND(AB490="ave",U490=""),$AC$2*1.2%,IF(AND(AB490="Ave",U490=200),$AC$2*1%,IF(AND(AB490="Best",U490=200),$AC$2*1.5%,IF(AND(AB490="Best",U490="",K490&lt;&gt;"Pro Syd"),$AC$2*0.5%,IF(AND(AB490="Best",U490=""),$AC$2*1%,IF(AND(AB490="Best",U490=100,Table1[[#This Row],[State]]="NSW"),$AC$2*0.4%,IF(AND(AB490="Best",U490=100),$AC$2*1%,IF(Table1[[#This Row],[Adj]]="Nat OK",$AC$2*0.5%,"xxx")))))))))))))))</f>
        <v>20</v>
      </c>
      <c r="AD490" s="133">
        <f t="shared" si="102"/>
        <v>96</v>
      </c>
      <c r="AE490" s="133">
        <f t="shared" si="103"/>
        <v>76</v>
      </c>
      <c r="AF490" s="133" t="str">
        <f>VLOOKUP(Table1[[#This Row],[Track]],$F$2672:$H$2715,2,FALSE)</f>
        <v>NSW</v>
      </c>
      <c r="AG490" s="133" t="str">
        <f>VLOOKUP(Table1[[#This Row],[Track]],$F$2672:$H$2715,3,FALSE)</f>
        <v>Bush</v>
      </c>
      <c r="AH490" s="133" t="str">
        <f>IF(Table1[[#This Row],[Date]]&lt;$AH$2,"",IF(Table1[[#This Row],[Date]]&lt;$AH$3,"Edge","Elite Combo"))</f>
        <v/>
      </c>
      <c r="AI490" s="218">
        <f>Table1[[#This Row],[Time]]</f>
        <v>0.63888888888888895</v>
      </c>
      <c r="AJ490" s="219" t="str">
        <f>Table1[[#This Row],[Track]]</f>
        <v>Kembla Grange</v>
      </c>
      <c r="AK490" s="216">
        <f>Table1[[#This Row],[Race ]]</f>
        <v>6</v>
      </c>
      <c r="AL490" s="219">
        <f>Table1[[#This Row],[TAB]]</f>
        <v>3</v>
      </c>
      <c r="AM490" s="219" t="str">
        <f>Table1[[#This Row],[Selection]]</f>
        <v>King Of The Castle</v>
      </c>
      <c r="AN490" s="220" t="str">
        <f>Table1[[#This Row],[Sources]]</f>
        <v>Pro Syd-10</v>
      </c>
      <c r="AO490" s="219">
        <f>Table1[[#This Row],[Scale Bet]]</f>
        <v>20</v>
      </c>
    </row>
    <row r="491" spans="5:41" ht="16.5" customHeight="1" x14ac:dyDescent="0.25">
      <c r="E491" s="185">
        <v>45255</v>
      </c>
      <c r="F491" s="35">
        <v>0.63888888888888895</v>
      </c>
      <c r="G491" s="36" t="s">
        <v>503</v>
      </c>
      <c r="H491" s="36">
        <v>6</v>
      </c>
      <c r="I491" s="36">
        <v>7</v>
      </c>
      <c r="J491" s="36" t="s">
        <v>1061</v>
      </c>
      <c r="K491" s="36" t="s">
        <v>60</v>
      </c>
      <c r="L491" s="165">
        <v>15</v>
      </c>
      <c r="M491" s="134">
        <f t="shared" si="91"/>
        <v>15</v>
      </c>
      <c r="N491" s="36">
        <f t="shared" si="92"/>
        <v>1</v>
      </c>
      <c r="O491" s="135" t="str">
        <f t="shared" si="93"/>
        <v>Pro Syd-15</v>
      </c>
      <c r="P491" s="186" t="str">
        <f t="shared" si="94"/>
        <v/>
      </c>
      <c r="Q491" s="187">
        <f t="shared" si="95"/>
        <v>60</v>
      </c>
      <c r="R491" s="150"/>
      <c r="S491" s="187" t="str">
        <f t="shared" si="96"/>
        <v/>
      </c>
      <c r="T491" s="136" t="str">
        <f t="shared" si="97"/>
        <v>Rise Of The Masses</v>
      </c>
      <c r="U491" s="137" t="str">
        <f>IF(P491="","",IF(N491=1,"",IF(Q491="","",IF(Q491&lt;=100,100,IF(Table1[[#This Row],[Day]]="Wed",100,200)))))</f>
        <v/>
      </c>
      <c r="V491" s="137" t="str">
        <f t="shared" si="98"/>
        <v/>
      </c>
      <c r="W491" s="137" t="str">
        <f t="shared" si="99"/>
        <v/>
      </c>
      <c r="X491" s="133">
        <f>100</f>
        <v>100</v>
      </c>
      <c r="Y491" s="133" t="str">
        <f t="shared" si="100"/>
        <v/>
      </c>
      <c r="Z491" s="133">
        <f t="shared" si="101"/>
        <v>-100</v>
      </c>
      <c r="AA491" s="134" t="str">
        <f>TEXT(Table1[[#This Row],[Date]],"DDD")</f>
        <v>Sat</v>
      </c>
      <c r="AB491" s="133" t="str">
        <f>IF(OR(G491="Doomben",G491="Eagle Farm"),"Q",IF(AND(Q491&gt;1,Q491&lt;55,Table1[[#This Row],[Source]]="Nat"),"Nat OK",IF(AND(Table1[[#This Row],[Source]]&lt;&gt;"Nat",Q491&lt;55),"Poor &lt;55",IF(OR(G491="Randwick",G491="Flemington",G491="Caulfield",G491="Sandown Lake",G491="Sandown Hill"),"Best","ave"))))</f>
        <v>ave</v>
      </c>
      <c r="AC491" s="133">
        <f>IF(Q491="","",IF(AB491="Poor &lt;55",$AC$2*0.2%,IF(AND(AB491="Q",AA491&lt;&gt;"Wed"),$AC$2*0.4%,IF(AND(AB491="Q",AA491="Wed"),$AC$2*0.5%,IF(AND(AB491="Ave",U491=100),$AC$2*0.5%,IF(AND(AB491="ave",U491="",N491=1,AG491="Bush"),$AC$2*1%,IF(AND(AB491="ave",U491="",Q491&gt;100),$AC$2*1.3%,IF(AND(AB491="ave",U491=""),$AC$2*1.2%,IF(AND(AB491="Ave",U491=200),$AC$2*1%,IF(AND(AB491="Best",U491=200),$AC$2*1.5%,IF(AND(AB491="Best",U491="",K491&lt;&gt;"Pro Syd"),$AC$2*0.5%,IF(AND(AB491="Best",U491=""),$AC$2*1%,IF(AND(AB491="Best",U491=100,Table1[[#This Row],[State]]="NSW"),$AC$2*0.4%,IF(AND(AB491="Best",U491=100),$AC$2*1%,IF(Table1[[#This Row],[Adj]]="Nat OK",$AC$2*0.5%,"xxx")))))))))))))))</f>
        <v>100</v>
      </c>
      <c r="AD491" s="133" t="str">
        <f t="shared" si="102"/>
        <v/>
      </c>
      <c r="AE491" s="133">
        <f t="shared" si="103"/>
        <v>-100</v>
      </c>
      <c r="AF491" s="133" t="str">
        <f>VLOOKUP(Table1[[#This Row],[Track]],$F$2672:$H$2715,2,FALSE)</f>
        <v>NSW</v>
      </c>
      <c r="AG491" s="133" t="str">
        <f>VLOOKUP(Table1[[#This Row],[Track]],$F$2672:$H$2715,3,FALSE)</f>
        <v>Bush</v>
      </c>
      <c r="AH491" s="133" t="str">
        <f>IF(Table1[[#This Row],[Date]]&lt;$AH$2,"",IF(Table1[[#This Row],[Date]]&lt;$AH$3,"Edge","Elite Combo"))</f>
        <v/>
      </c>
      <c r="AI491" s="218">
        <f>Table1[[#This Row],[Time]]</f>
        <v>0.63888888888888895</v>
      </c>
      <c r="AJ491" s="219" t="str">
        <f>Table1[[#This Row],[Track]]</f>
        <v>Kembla Grange</v>
      </c>
      <c r="AK491" s="216">
        <f>Table1[[#This Row],[Race ]]</f>
        <v>6</v>
      </c>
      <c r="AL491" s="219">
        <f>Table1[[#This Row],[TAB]]</f>
        <v>7</v>
      </c>
      <c r="AM491" s="219" t="str">
        <f>Table1[[#This Row],[Selection]]</f>
        <v>Rise Of The Masses</v>
      </c>
      <c r="AN491" s="220" t="str">
        <f>Table1[[#This Row],[Sources]]</f>
        <v>Pro Syd-15</v>
      </c>
      <c r="AO491" s="219">
        <f>Table1[[#This Row],[Scale Bet]]</f>
        <v>100</v>
      </c>
    </row>
    <row r="492" spans="5:41" ht="16.5" customHeight="1" x14ac:dyDescent="0.25">
      <c r="E492" s="185">
        <v>45255</v>
      </c>
      <c r="F492" s="35">
        <v>0.65277777777777779</v>
      </c>
      <c r="G492" s="36" t="s">
        <v>501</v>
      </c>
      <c r="H492" s="36">
        <v>7</v>
      </c>
      <c r="I492" s="36">
        <v>6</v>
      </c>
      <c r="J492" s="36" t="s">
        <v>809</v>
      </c>
      <c r="K492" s="36" t="s">
        <v>40</v>
      </c>
      <c r="L492" s="165">
        <v>14</v>
      </c>
      <c r="M492" s="134">
        <f t="shared" si="91"/>
        <v>27</v>
      </c>
      <c r="N492" s="36">
        <f t="shared" si="92"/>
        <v>2</v>
      </c>
      <c r="O492" s="135" t="str">
        <f t="shared" si="93"/>
        <v>Edge-14/Pro Mel-13</v>
      </c>
      <c r="P492" s="186" t="str">
        <f t="shared" si="94"/>
        <v/>
      </c>
      <c r="Q492" s="187">
        <f t="shared" si="95"/>
        <v>108</v>
      </c>
      <c r="R492" s="150"/>
      <c r="S492" s="187" t="str">
        <f t="shared" si="96"/>
        <v/>
      </c>
      <c r="T492" s="136" t="str">
        <f t="shared" si="97"/>
        <v>Matron Bullwinkel</v>
      </c>
      <c r="U492" s="137" t="str">
        <f>IF(P492="","",IF(N492=1,"",IF(Q492="","",IF(Q492&lt;=100,100,IF(Table1[[#This Row],[Day]]="Wed",100,200)))))</f>
        <v/>
      </c>
      <c r="V492" s="137" t="str">
        <f t="shared" si="98"/>
        <v/>
      </c>
      <c r="W492" s="137" t="str">
        <f t="shared" si="99"/>
        <v/>
      </c>
      <c r="X492" s="133">
        <f>100</f>
        <v>100</v>
      </c>
      <c r="Y492" s="133" t="str">
        <f t="shared" si="100"/>
        <v/>
      </c>
      <c r="Z492" s="133">
        <f t="shared" si="101"/>
        <v>-100</v>
      </c>
      <c r="AA492" s="134" t="str">
        <f>TEXT(Table1[[#This Row],[Date]],"DDD")</f>
        <v>Sat</v>
      </c>
      <c r="AB492" s="133" t="str">
        <f>IF(OR(G492="Doomben",G492="Eagle Farm"),"Q",IF(AND(Q492&gt;1,Q492&lt;55,Table1[[#This Row],[Source]]="Nat"),"Nat OK",IF(AND(Table1[[#This Row],[Source]]&lt;&gt;"Nat",Q492&lt;55),"Poor &lt;55",IF(OR(G492="Randwick",G492="Flemington",G492="Caulfield",G492="Sandown Lake",G492="Sandown Hill"),"Best","ave"))))</f>
        <v>ave</v>
      </c>
      <c r="AC492" s="133">
        <f>IF(Q492="","",IF(AB492="Poor &lt;55",$AC$2*0.2%,IF(AND(AB492="Q",AA492&lt;&gt;"Wed"),$AC$2*0.4%,IF(AND(AB492="Q",AA492="Wed"),$AC$2*0.5%,IF(AND(AB492="Ave",U492=100),$AC$2*0.5%,IF(AND(AB492="ave",U492="",N492=1,AG492="Bush"),$AC$2*1%,IF(AND(AB492="ave",U492="",Q492&gt;100),$AC$2*1.3%,IF(AND(AB492="ave",U492=""),$AC$2*1.2%,IF(AND(AB492="Ave",U492=200),$AC$2*1%,IF(AND(AB492="Best",U492=200),$AC$2*1.5%,IF(AND(AB492="Best",U492="",K492&lt;&gt;"Pro Syd"),$AC$2*0.5%,IF(AND(AB492="Best",U492=""),$AC$2*1%,IF(AND(AB492="Best",U492=100,Table1[[#This Row],[State]]="NSW"),$AC$2*0.4%,IF(AND(AB492="Best",U492=100),$AC$2*1%,IF(Table1[[#This Row],[Adj]]="Nat OK",$AC$2*0.5%,"xxx")))))))))))))))</f>
        <v>130</v>
      </c>
      <c r="AD492" s="133" t="str">
        <f t="shared" si="102"/>
        <v/>
      </c>
      <c r="AE492" s="133">
        <f t="shared" si="103"/>
        <v>-130</v>
      </c>
      <c r="AF492" s="133" t="str">
        <f>VLOOKUP(Table1[[#This Row],[Track]],$F$2672:$H$2715,2,FALSE)</f>
        <v>Vic</v>
      </c>
      <c r="AG492" s="133" t="str">
        <f>VLOOKUP(Table1[[#This Row],[Track]],$F$2672:$H$2715,3,FALSE)</f>
        <v>Bush</v>
      </c>
      <c r="AH492" s="133" t="str">
        <f>IF(Table1[[#This Row],[Date]]&lt;$AH$2,"",IF(Table1[[#This Row],[Date]]&lt;$AH$3,"Edge","Elite Combo"))</f>
        <v/>
      </c>
      <c r="AI492" s="218">
        <f>Table1[[#This Row],[Time]]</f>
        <v>0.65277777777777779</v>
      </c>
      <c r="AJ492" s="219" t="str">
        <f>Table1[[#This Row],[Track]]</f>
        <v>Cranbourne</v>
      </c>
      <c r="AK492" s="216">
        <f>Table1[[#This Row],[Race ]]</f>
        <v>7</v>
      </c>
      <c r="AL492" s="219">
        <f>Table1[[#This Row],[TAB]]</f>
        <v>6</v>
      </c>
      <c r="AM492" s="219" t="str">
        <f>Table1[[#This Row],[Selection]]</f>
        <v>Matron Bullwinkel</v>
      </c>
      <c r="AN492" s="220" t="str">
        <f>Table1[[#This Row],[Sources]]</f>
        <v>Edge-14/Pro Mel-13</v>
      </c>
      <c r="AO492" s="219">
        <f>Table1[[#This Row],[Scale Bet]]</f>
        <v>130</v>
      </c>
    </row>
    <row r="493" spans="5:41" ht="16.5" customHeight="1" x14ac:dyDescent="0.25">
      <c r="E493" s="185">
        <v>45255</v>
      </c>
      <c r="F493" s="35">
        <v>0.65277777777777779</v>
      </c>
      <c r="G493" s="36" t="s">
        <v>501</v>
      </c>
      <c r="H493" s="36">
        <v>7</v>
      </c>
      <c r="I493" s="36">
        <v>6</v>
      </c>
      <c r="J493" s="36" t="s">
        <v>809</v>
      </c>
      <c r="K493" s="36" t="s">
        <v>18</v>
      </c>
      <c r="L493" s="165">
        <v>13</v>
      </c>
      <c r="M493" s="134" t="str">
        <f t="shared" si="91"/>
        <v/>
      </c>
      <c r="N493" s="36" t="str">
        <f t="shared" si="92"/>
        <v/>
      </c>
      <c r="O493" s="135" t="str">
        <f t="shared" si="93"/>
        <v/>
      </c>
      <c r="P493" s="186" t="str">
        <f t="shared" si="94"/>
        <v/>
      </c>
      <c r="Q493" s="187" t="str">
        <f t="shared" si="95"/>
        <v/>
      </c>
      <c r="R493" s="150"/>
      <c r="S493" s="187" t="str">
        <f t="shared" si="96"/>
        <v/>
      </c>
      <c r="T493" s="136" t="str">
        <f t="shared" si="97"/>
        <v>Matron Bullwinkel</v>
      </c>
      <c r="U493" s="137" t="str">
        <f>IF(P493="","",IF(N493=1,"",IF(Q493="","",IF(Q493&lt;=100,100,IF(Table1[[#This Row],[Day]]="Wed",100,200)))))</f>
        <v/>
      </c>
      <c r="V493" s="137" t="str">
        <f t="shared" si="98"/>
        <v/>
      </c>
      <c r="W493" s="137" t="str">
        <f t="shared" si="99"/>
        <v/>
      </c>
      <c r="X493" s="133">
        <f>100</f>
        <v>100</v>
      </c>
      <c r="Y493" s="133" t="str">
        <f t="shared" si="100"/>
        <v/>
      </c>
      <c r="Z493" s="133">
        <f t="shared" si="101"/>
        <v>-100</v>
      </c>
      <c r="AA493" s="134" t="str">
        <f>TEXT(Table1[[#This Row],[Date]],"DDD")</f>
        <v>Sat</v>
      </c>
      <c r="AB493" s="133" t="str">
        <f>IF(OR(G493="Doomben",G493="Eagle Farm"),"Q",IF(AND(Q493&gt;1,Q493&lt;55,Table1[[#This Row],[Source]]="Nat"),"Nat OK",IF(AND(Table1[[#This Row],[Source]]&lt;&gt;"Nat",Q493&lt;55),"Poor &lt;55",IF(OR(G493="Randwick",G493="Flemington",G493="Caulfield",G493="Sandown Lake",G493="Sandown Hill"),"Best","ave"))))</f>
        <v>ave</v>
      </c>
      <c r="AC493" s="133" t="str">
        <f>IF(Q493="","",IF(AB493="Poor &lt;55",$AC$2*0.2%,IF(AND(AB493="Q",AA493&lt;&gt;"Wed"),$AC$2*0.4%,IF(AND(AB493="Q",AA493="Wed"),$AC$2*0.5%,IF(AND(AB493="Ave",U493=100),$AC$2*0.5%,IF(AND(AB493="ave",U493="",N493=1,AG493="Bush"),$AC$2*1%,IF(AND(AB493="ave",U493="",Q493&gt;100),$AC$2*1.3%,IF(AND(AB493="ave",U493=""),$AC$2*1.2%,IF(AND(AB493="Ave",U493=200),$AC$2*1%,IF(AND(AB493="Best",U493=200),$AC$2*1.5%,IF(AND(AB493="Best",U493="",K493&lt;&gt;"Pro Syd"),$AC$2*0.5%,IF(AND(AB493="Best",U493=""),$AC$2*1%,IF(AND(AB493="Best",U493=100,Table1[[#This Row],[State]]="NSW"),$AC$2*0.4%,IF(AND(AB493="Best",U493=100),$AC$2*1%,IF(Table1[[#This Row],[Adj]]="Nat OK",$AC$2*0.5%,"xxx")))))))))))))))</f>
        <v/>
      </c>
      <c r="AD493" s="133" t="str">
        <f t="shared" si="102"/>
        <v/>
      </c>
      <c r="AE493" s="133" t="str">
        <f t="shared" si="103"/>
        <v/>
      </c>
      <c r="AF493" s="133" t="str">
        <f>VLOOKUP(Table1[[#This Row],[Track]],$F$2672:$H$2715,2,FALSE)</f>
        <v>Vic</v>
      </c>
      <c r="AG493" s="133" t="str">
        <f>VLOOKUP(Table1[[#This Row],[Track]],$F$2672:$H$2715,3,FALSE)</f>
        <v>Bush</v>
      </c>
      <c r="AH493" s="133" t="str">
        <f>IF(Table1[[#This Row],[Date]]&lt;$AH$2,"",IF(Table1[[#This Row],[Date]]&lt;$AH$3,"Edge","Elite Combo"))</f>
        <v/>
      </c>
      <c r="AI493" s="218">
        <f>Table1[[#This Row],[Time]]</f>
        <v>0.65277777777777779</v>
      </c>
      <c r="AJ493" s="219" t="str">
        <f>Table1[[#This Row],[Track]]</f>
        <v>Cranbourne</v>
      </c>
      <c r="AK493" s="216">
        <f>Table1[[#This Row],[Race ]]</f>
        <v>7</v>
      </c>
      <c r="AL493" s="219">
        <f>Table1[[#This Row],[TAB]]</f>
        <v>6</v>
      </c>
      <c r="AM493" s="219" t="str">
        <f>Table1[[#This Row],[Selection]]</f>
        <v>Matron Bullwinkel</v>
      </c>
      <c r="AN493" s="220" t="str">
        <f>Table1[[#This Row],[Sources]]</f>
        <v/>
      </c>
      <c r="AO493" s="219" t="str">
        <f>Table1[[#This Row],[Scale Bet]]</f>
        <v/>
      </c>
    </row>
    <row r="494" spans="5:41" ht="16.5" customHeight="1" x14ac:dyDescent="0.25">
      <c r="E494" s="185">
        <v>45255</v>
      </c>
      <c r="F494" s="35">
        <v>0.68055555555555547</v>
      </c>
      <c r="G494" s="36" t="s">
        <v>501</v>
      </c>
      <c r="H494" s="36">
        <v>8</v>
      </c>
      <c r="I494" s="36">
        <v>3</v>
      </c>
      <c r="J494" s="36" t="s">
        <v>227</v>
      </c>
      <c r="K494" s="36" t="s">
        <v>1</v>
      </c>
      <c r="L494" s="165">
        <v>12</v>
      </c>
      <c r="M494" s="134">
        <f t="shared" si="91"/>
        <v>24</v>
      </c>
      <c r="N494" s="36">
        <f t="shared" si="92"/>
        <v>2</v>
      </c>
      <c r="O494" s="135" t="str">
        <f t="shared" si="93"/>
        <v>E4-12/Edge-12</v>
      </c>
      <c r="P494" s="186" t="str">
        <f t="shared" si="94"/>
        <v/>
      </c>
      <c r="Q494" s="187">
        <f t="shared" si="95"/>
        <v>96</v>
      </c>
      <c r="R494" s="150"/>
      <c r="S494" s="187" t="str">
        <f t="shared" si="96"/>
        <v/>
      </c>
      <c r="T494" s="136" t="str">
        <f t="shared" si="97"/>
        <v>Midwest</v>
      </c>
      <c r="U494" s="137" t="str">
        <f>IF(P494="","",IF(N494=1,"",IF(Q494="","",IF(Q494&lt;=100,100,IF(Table1[[#This Row],[Day]]="Wed",100,200)))))</f>
        <v/>
      </c>
      <c r="V494" s="137" t="str">
        <f t="shared" si="98"/>
        <v/>
      </c>
      <c r="W494" s="137" t="str">
        <f t="shared" si="99"/>
        <v/>
      </c>
      <c r="X494" s="133">
        <f>100</f>
        <v>100</v>
      </c>
      <c r="Y494" s="133" t="str">
        <f t="shared" si="100"/>
        <v/>
      </c>
      <c r="Z494" s="133">
        <f t="shared" si="101"/>
        <v>-100</v>
      </c>
      <c r="AA494" s="134" t="str">
        <f>TEXT(Table1[[#This Row],[Date]],"DDD")</f>
        <v>Sat</v>
      </c>
      <c r="AB494" s="133" t="str">
        <f>IF(OR(G494="Doomben",G494="Eagle Farm"),"Q",IF(AND(Q494&gt;1,Q494&lt;55,Table1[[#This Row],[Source]]="Nat"),"Nat OK",IF(AND(Table1[[#This Row],[Source]]&lt;&gt;"Nat",Q494&lt;55),"Poor &lt;55",IF(OR(G494="Randwick",G494="Flemington",G494="Caulfield",G494="Sandown Lake",G494="Sandown Hill"),"Best","ave"))))</f>
        <v>ave</v>
      </c>
      <c r="AC494" s="133">
        <f>IF(Q494="","",IF(AB494="Poor &lt;55",$AC$2*0.2%,IF(AND(AB494="Q",AA494&lt;&gt;"Wed"),$AC$2*0.4%,IF(AND(AB494="Q",AA494="Wed"),$AC$2*0.5%,IF(AND(AB494="Ave",U494=100),$AC$2*0.5%,IF(AND(AB494="ave",U494="",N494=1,AG494="Bush"),$AC$2*1%,IF(AND(AB494="ave",U494="",Q494&gt;100),$AC$2*1.3%,IF(AND(AB494="ave",U494=""),$AC$2*1.2%,IF(AND(AB494="Ave",U494=200),$AC$2*1%,IF(AND(AB494="Best",U494=200),$AC$2*1.5%,IF(AND(AB494="Best",U494="",K494&lt;&gt;"Pro Syd"),$AC$2*0.5%,IF(AND(AB494="Best",U494=""),$AC$2*1%,IF(AND(AB494="Best",U494=100,Table1[[#This Row],[State]]="NSW"),$AC$2*0.4%,IF(AND(AB494="Best",U494=100),$AC$2*1%,IF(Table1[[#This Row],[Adj]]="Nat OK",$AC$2*0.5%,"xxx")))))))))))))))</f>
        <v>120</v>
      </c>
      <c r="AD494" s="133" t="str">
        <f t="shared" si="102"/>
        <v/>
      </c>
      <c r="AE494" s="133">
        <f t="shared" si="103"/>
        <v>-120</v>
      </c>
      <c r="AF494" s="133" t="str">
        <f>VLOOKUP(Table1[[#This Row],[Track]],$F$2672:$H$2715,2,FALSE)</f>
        <v>Vic</v>
      </c>
      <c r="AG494" s="133" t="str">
        <f>VLOOKUP(Table1[[#This Row],[Track]],$F$2672:$H$2715,3,FALSE)</f>
        <v>Bush</v>
      </c>
      <c r="AH494" s="133" t="str">
        <f>IF(Table1[[#This Row],[Date]]&lt;$AH$2,"",IF(Table1[[#This Row],[Date]]&lt;$AH$3,"Edge","Elite Combo"))</f>
        <v/>
      </c>
      <c r="AI494" s="218">
        <f>Table1[[#This Row],[Time]]</f>
        <v>0.68055555555555547</v>
      </c>
      <c r="AJ494" s="219" t="str">
        <f>Table1[[#This Row],[Track]]</f>
        <v>Cranbourne</v>
      </c>
      <c r="AK494" s="216">
        <f>Table1[[#This Row],[Race ]]</f>
        <v>8</v>
      </c>
      <c r="AL494" s="219">
        <f>Table1[[#This Row],[TAB]]</f>
        <v>3</v>
      </c>
      <c r="AM494" s="219" t="str">
        <f>Table1[[#This Row],[Selection]]</f>
        <v>Midwest</v>
      </c>
      <c r="AN494" s="220" t="str">
        <f>Table1[[#This Row],[Sources]]</f>
        <v>E4-12/Edge-12</v>
      </c>
      <c r="AO494" s="219">
        <f>Table1[[#This Row],[Scale Bet]]</f>
        <v>120</v>
      </c>
    </row>
    <row r="495" spans="5:41" ht="16.5" customHeight="1" x14ac:dyDescent="0.25">
      <c r="E495" s="185">
        <v>45255</v>
      </c>
      <c r="F495" s="35">
        <v>0.68055555555555547</v>
      </c>
      <c r="G495" s="36" t="s">
        <v>501</v>
      </c>
      <c r="H495" s="36">
        <v>8</v>
      </c>
      <c r="I495" s="36">
        <v>3</v>
      </c>
      <c r="J495" s="36" t="s">
        <v>227</v>
      </c>
      <c r="K495" s="36" t="s">
        <v>40</v>
      </c>
      <c r="L495" s="165">
        <v>12</v>
      </c>
      <c r="M495" s="134" t="str">
        <f t="shared" si="91"/>
        <v/>
      </c>
      <c r="N495" s="36" t="str">
        <f t="shared" si="92"/>
        <v/>
      </c>
      <c r="O495" s="135" t="str">
        <f t="shared" si="93"/>
        <v/>
      </c>
      <c r="P495" s="186" t="str">
        <f t="shared" si="94"/>
        <v/>
      </c>
      <c r="Q495" s="187" t="str">
        <f t="shared" si="95"/>
        <v/>
      </c>
      <c r="R495" s="150"/>
      <c r="S495" s="187" t="str">
        <f t="shared" si="96"/>
        <v/>
      </c>
      <c r="T495" s="136" t="str">
        <f t="shared" si="97"/>
        <v>Midwest</v>
      </c>
      <c r="U495" s="137" t="str">
        <f>IF(P495="","",IF(N495=1,"",IF(Q495="","",IF(Q495&lt;=100,100,IF(Table1[[#This Row],[Day]]="Wed",100,200)))))</f>
        <v/>
      </c>
      <c r="V495" s="137" t="str">
        <f t="shared" si="98"/>
        <v/>
      </c>
      <c r="W495" s="137" t="str">
        <f t="shared" si="99"/>
        <v/>
      </c>
      <c r="X495" s="133">
        <f>100</f>
        <v>100</v>
      </c>
      <c r="Y495" s="133" t="str">
        <f t="shared" si="100"/>
        <v/>
      </c>
      <c r="Z495" s="133">
        <f t="shared" si="101"/>
        <v>-100</v>
      </c>
      <c r="AA495" s="134" t="str">
        <f>TEXT(Table1[[#This Row],[Date]],"DDD")</f>
        <v>Sat</v>
      </c>
      <c r="AB495" s="133" t="str">
        <f>IF(OR(G495="Doomben",G495="Eagle Farm"),"Q",IF(AND(Q495&gt;1,Q495&lt;55,Table1[[#This Row],[Source]]="Nat"),"Nat OK",IF(AND(Table1[[#This Row],[Source]]&lt;&gt;"Nat",Q495&lt;55),"Poor &lt;55",IF(OR(G495="Randwick",G495="Flemington",G495="Caulfield",G495="Sandown Lake",G495="Sandown Hill"),"Best","ave"))))</f>
        <v>ave</v>
      </c>
      <c r="AC495" s="133" t="str">
        <f>IF(Q495="","",IF(AB495="Poor &lt;55",$AC$2*0.2%,IF(AND(AB495="Q",AA495&lt;&gt;"Wed"),$AC$2*0.4%,IF(AND(AB495="Q",AA495="Wed"),$AC$2*0.5%,IF(AND(AB495="Ave",U495=100),$AC$2*0.5%,IF(AND(AB495="ave",U495="",N495=1,AG495="Bush"),$AC$2*1%,IF(AND(AB495="ave",U495="",Q495&gt;100),$AC$2*1.3%,IF(AND(AB495="ave",U495=""),$AC$2*1.2%,IF(AND(AB495="Ave",U495=200),$AC$2*1%,IF(AND(AB495="Best",U495=200),$AC$2*1.5%,IF(AND(AB495="Best",U495="",K495&lt;&gt;"Pro Syd"),$AC$2*0.5%,IF(AND(AB495="Best",U495=""),$AC$2*1%,IF(AND(AB495="Best",U495=100,Table1[[#This Row],[State]]="NSW"),$AC$2*0.4%,IF(AND(AB495="Best",U495=100),$AC$2*1%,IF(Table1[[#This Row],[Adj]]="Nat OK",$AC$2*0.5%,"xxx")))))))))))))))</f>
        <v/>
      </c>
      <c r="AD495" s="133" t="str">
        <f t="shared" si="102"/>
        <v/>
      </c>
      <c r="AE495" s="133" t="str">
        <f t="shared" si="103"/>
        <v/>
      </c>
      <c r="AF495" s="133" t="str">
        <f>VLOOKUP(Table1[[#This Row],[Track]],$F$2672:$H$2715,2,FALSE)</f>
        <v>Vic</v>
      </c>
      <c r="AG495" s="133" t="str">
        <f>VLOOKUP(Table1[[#This Row],[Track]],$F$2672:$H$2715,3,FALSE)</f>
        <v>Bush</v>
      </c>
      <c r="AH495" s="133" t="str">
        <f>IF(Table1[[#This Row],[Date]]&lt;$AH$2,"",IF(Table1[[#This Row],[Date]]&lt;$AH$3,"Edge","Elite Combo"))</f>
        <v/>
      </c>
      <c r="AI495" s="218">
        <f>Table1[[#This Row],[Time]]</f>
        <v>0.68055555555555547</v>
      </c>
      <c r="AJ495" s="219" t="str">
        <f>Table1[[#This Row],[Track]]</f>
        <v>Cranbourne</v>
      </c>
      <c r="AK495" s="216">
        <f>Table1[[#This Row],[Race ]]</f>
        <v>8</v>
      </c>
      <c r="AL495" s="219">
        <f>Table1[[#This Row],[TAB]]</f>
        <v>3</v>
      </c>
      <c r="AM495" s="219" t="str">
        <f>Table1[[#This Row],[Selection]]</f>
        <v>Midwest</v>
      </c>
      <c r="AN495" s="220" t="str">
        <f>Table1[[#This Row],[Sources]]</f>
        <v/>
      </c>
      <c r="AO495" s="219" t="str">
        <f>Table1[[#This Row],[Scale Bet]]</f>
        <v/>
      </c>
    </row>
    <row r="496" spans="5:41" ht="16.5" customHeight="1" x14ac:dyDescent="0.25">
      <c r="E496" s="185">
        <v>45255</v>
      </c>
      <c r="F496" s="35">
        <v>0.70833333333333337</v>
      </c>
      <c r="G496" s="36" t="s">
        <v>501</v>
      </c>
      <c r="H496" s="36">
        <v>9</v>
      </c>
      <c r="I496" s="36">
        <v>4</v>
      </c>
      <c r="J496" s="36" t="s">
        <v>995</v>
      </c>
      <c r="K496" s="36" t="s">
        <v>40</v>
      </c>
      <c r="L496" s="165">
        <v>15</v>
      </c>
      <c r="M496" s="134">
        <f t="shared" si="91"/>
        <v>28</v>
      </c>
      <c r="N496" s="36">
        <f t="shared" si="92"/>
        <v>2</v>
      </c>
      <c r="O496" s="135" t="str">
        <f t="shared" si="93"/>
        <v>Edge-15/Pro Mel-13</v>
      </c>
      <c r="P496" s="186" t="str">
        <f t="shared" si="94"/>
        <v/>
      </c>
      <c r="Q496" s="187">
        <f t="shared" si="95"/>
        <v>112</v>
      </c>
      <c r="R496" s="150"/>
      <c r="S496" s="187" t="str">
        <f t="shared" si="96"/>
        <v/>
      </c>
      <c r="T496" s="136" t="str">
        <f t="shared" si="97"/>
        <v>Ascension</v>
      </c>
      <c r="U496" s="137" t="str">
        <f>IF(P496="","",IF(N496=1,"",IF(Q496="","",IF(Q496&lt;=100,100,IF(Table1[[#This Row],[Day]]="Wed",100,200)))))</f>
        <v/>
      </c>
      <c r="V496" s="137" t="str">
        <f t="shared" si="98"/>
        <v/>
      </c>
      <c r="W496" s="137" t="str">
        <f t="shared" si="99"/>
        <v/>
      </c>
      <c r="X496" s="133">
        <f>100</f>
        <v>100</v>
      </c>
      <c r="Y496" s="133" t="str">
        <f t="shared" si="100"/>
        <v/>
      </c>
      <c r="Z496" s="133">
        <f t="shared" si="101"/>
        <v>-100</v>
      </c>
      <c r="AA496" s="134" t="str">
        <f>TEXT(Table1[[#This Row],[Date]],"DDD")</f>
        <v>Sat</v>
      </c>
      <c r="AB496" s="133" t="str">
        <f>IF(OR(G496="Doomben",G496="Eagle Farm"),"Q",IF(AND(Q496&gt;1,Q496&lt;55,Table1[[#This Row],[Source]]="Nat"),"Nat OK",IF(AND(Table1[[#This Row],[Source]]&lt;&gt;"Nat",Q496&lt;55),"Poor &lt;55",IF(OR(G496="Randwick",G496="Flemington",G496="Caulfield",G496="Sandown Lake",G496="Sandown Hill"),"Best","ave"))))</f>
        <v>ave</v>
      </c>
      <c r="AC496" s="133">
        <f>IF(Q496="","",IF(AB496="Poor &lt;55",$AC$2*0.2%,IF(AND(AB496="Q",AA496&lt;&gt;"Wed"),$AC$2*0.4%,IF(AND(AB496="Q",AA496="Wed"),$AC$2*0.5%,IF(AND(AB496="Ave",U496=100),$AC$2*0.5%,IF(AND(AB496="ave",U496="",N496=1,AG496="Bush"),$AC$2*1%,IF(AND(AB496="ave",U496="",Q496&gt;100),$AC$2*1.3%,IF(AND(AB496="ave",U496=""),$AC$2*1.2%,IF(AND(AB496="Ave",U496=200),$AC$2*1%,IF(AND(AB496="Best",U496=200),$AC$2*1.5%,IF(AND(AB496="Best",U496="",K496&lt;&gt;"Pro Syd"),$AC$2*0.5%,IF(AND(AB496="Best",U496=""),$AC$2*1%,IF(AND(AB496="Best",U496=100,Table1[[#This Row],[State]]="NSW"),$AC$2*0.4%,IF(AND(AB496="Best",U496=100),$AC$2*1%,IF(Table1[[#This Row],[Adj]]="Nat OK",$AC$2*0.5%,"xxx")))))))))))))))</f>
        <v>130</v>
      </c>
      <c r="AD496" s="133" t="str">
        <f t="shared" si="102"/>
        <v/>
      </c>
      <c r="AE496" s="133">
        <f t="shared" si="103"/>
        <v>-130</v>
      </c>
      <c r="AF496" s="133" t="str">
        <f>VLOOKUP(Table1[[#This Row],[Track]],$F$2672:$H$2715,2,FALSE)</f>
        <v>Vic</v>
      </c>
      <c r="AG496" s="133" t="str">
        <f>VLOOKUP(Table1[[#This Row],[Track]],$F$2672:$H$2715,3,FALSE)</f>
        <v>Bush</v>
      </c>
      <c r="AH496" s="133" t="str">
        <f>IF(Table1[[#This Row],[Date]]&lt;$AH$2,"",IF(Table1[[#This Row],[Date]]&lt;$AH$3,"Edge","Elite Combo"))</f>
        <v/>
      </c>
      <c r="AI496" s="218">
        <f>Table1[[#This Row],[Time]]</f>
        <v>0.70833333333333337</v>
      </c>
      <c r="AJ496" s="219" t="str">
        <f>Table1[[#This Row],[Track]]</f>
        <v>Cranbourne</v>
      </c>
      <c r="AK496" s="216">
        <f>Table1[[#This Row],[Race ]]</f>
        <v>9</v>
      </c>
      <c r="AL496" s="219">
        <f>Table1[[#This Row],[TAB]]</f>
        <v>4</v>
      </c>
      <c r="AM496" s="219" t="str">
        <f>Table1[[#This Row],[Selection]]</f>
        <v>Ascension</v>
      </c>
      <c r="AN496" s="220" t="str">
        <f>Table1[[#This Row],[Sources]]</f>
        <v>Edge-15/Pro Mel-13</v>
      </c>
      <c r="AO496" s="219">
        <f>Table1[[#This Row],[Scale Bet]]</f>
        <v>130</v>
      </c>
    </row>
    <row r="497" spans="5:41" ht="16.5" customHeight="1" x14ac:dyDescent="0.25">
      <c r="E497" s="185">
        <v>45255</v>
      </c>
      <c r="F497" s="35">
        <v>0.70833333333333337</v>
      </c>
      <c r="G497" s="36" t="s">
        <v>501</v>
      </c>
      <c r="H497" s="36">
        <v>9</v>
      </c>
      <c r="I497" s="36">
        <v>4</v>
      </c>
      <c r="J497" s="36" t="s">
        <v>995</v>
      </c>
      <c r="K497" s="36" t="s">
        <v>18</v>
      </c>
      <c r="L497" s="165">
        <v>13</v>
      </c>
      <c r="M497" s="134" t="str">
        <f t="shared" si="91"/>
        <v/>
      </c>
      <c r="N497" s="36" t="str">
        <f t="shared" si="92"/>
        <v/>
      </c>
      <c r="O497" s="135" t="str">
        <f t="shared" si="93"/>
        <v/>
      </c>
      <c r="P497" s="186" t="str">
        <f t="shared" si="94"/>
        <v/>
      </c>
      <c r="Q497" s="187" t="str">
        <f t="shared" si="95"/>
        <v/>
      </c>
      <c r="R497" s="150"/>
      <c r="S497" s="187" t="str">
        <f t="shared" si="96"/>
        <v/>
      </c>
      <c r="T497" s="136" t="str">
        <f t="shared" si="97"/>
        <v>Ascension</v>
      </c>
      <c r="U497" s="137" t="str">
        <f>IF(P497="","",IF(N497=1,"",IF(Q497="","",IF(Q497&lt;=100,100,IF(Table1[[#This Row],[Day]]="Wed",100,200)))))</f>
        <v/>
      </c>
      <c r="V497" s="137" t="str">
        <f t="shared" si="98"/>
        <v/>
      </c>
      <c r="W497" s="137" t="str">
        <f t="shared" si="99"/>
        <v/>
      </c>
      <c r="X497" s="133">
        <f>100</f>
        <v>100</v>
      </c>
      <c r="Y497" s="133" t="str">
        <f t="shared" si="100"/>
        <v/>
      </c>
      <c r="Z497" s="133">
        <f t="shared" si="101"/>
        <v>-100</v>
      </c>
      <c r="AA497" s="134" t="str">
        <f>TEXT(Table1[[#This Row],[Date]],"DDD")</f>
        <v>Sat</v>
      </c>
      <c r="AB497" s="133" t="str">
        <f>IF(OR(G497="Doomben",G497="Eagle Farm"),"Q",IF(AND(Q497&gt;1,Q497&lt;55,Table1[[#This Row],[Source]]="Nat"),"Nat OK",IF(AND(Table1[[#This Row],[Source]]&lt;&gt;"Nat",Q497&lt;55),"Poor &lt;55",IF(OR(G497="Randwick",G497="Flemington",G497="Caulfield",G497="Sandown Lake",G497="Sandown Hill"),"Best","ave"))))</f>
        <v>ave</v>
      </c>
      <c r="AC497" s="133" t="str">
        <f>IF(Q497="","",IF(AB497="Poor &lt;55",$AC$2*0.2%,IF(AND(AB497="Q",AA497&lt;&gt;"Wed"),$AC$2*0.4%,IF(AND(AB497="Q",AA497="Wed"),$AC$2*0.5%,IF(AND(AB497="Ave",U497=100),$AC$2*0.5%,IF(AND(AB497="ave",U497="",N497=1,AG497="Bush"),$AC$2*1%,IF(AND(AB497="ave",U497="",Q497&gt;100),$AC$2*1.3%,IF(AND(AB497="ave",U497=""),$AC$2*1.2%,IF(AND(AB497="Ave",U497=200),$AC$2*1%,IF(AND(AB497="Best",U497=200),$AC$2*1.5%,IF(AND(AB497="Best",U497="",K497&lt;&gt;"Pro Syd"),$AC$2*0.5%,IF(AND(AB497="Best",U497=""),$AC$2*1%,IF(AND(AB497="Best",U497=100,Table1[[#This Row],[State]]="NSW"),$AC$2*0.4%,IF(AND(AB497="Best",U497=100),$AC$2*1%,IF(Table1[[#This Row],[Adj]]="Nat OK",$AC$2*0.5%,"xxx")))))))))))))))</f>
        <v/>
      </c>
      <c r="AD497" s="133" t="str">
        <f t="shared" si="102"/>
        <v/>
      </c>
      <c r="AE497" s="133" t="str">
        <f t="shared" si="103"/>
        <v/>
      </c>
      <c r="AF497" s="133" t="str">
        <f>VLOOKUP(Table1[[#This Row],[Track]],$F$2672:$H$2715,2,FALSE)</f>
        <v>Vic</v>
      </c>
      <c r="AG497" s="133" t="str">
        <f>VLOOKUP(Table1[[#This Row],[Track]],$F$2672:$H$2715,3,FALSE)</f>
        <v>Bush</v>
      </c>
      <c r="AH497" s="133" t="str">
        <f>IF(Table1[[#This Row],[Date]]&lt;$AH$2,"",IF(Table1[[#This Row],[Date]]&lt;$AH$3,"Edge","Elite Combo"))</f>
        <v/>
      </c>
      <c r="AI497" s="218">
        <f>Table1[[#This Row],[Time]]</f>
        <v>0.70833333333333337</v>
      </c>
      <c r="AJ497" s="219" t="str">
        <f>Table1[[#This Row],[Track]]</f>
        <v>Cranbourne</v>
      </c>
      <c r="AK497" s="216">
        <f>Table1[[#This Row],[Race ]]</f>
        <v>9</v>
      </c>
      <c r="AL497" s="219">
        <f>Table1[[#This Row],[TAB]]</f>
        <v>4</v>
      </c>
      <c r="AM497" s="219" t="str">
        <f>Table1[[#This Row],[Selection]]</f>
        <v>Ascension</v>
      </c>
      <c r="AN497" s="220" t="str">
        <f>Table1[[#This Row],[Sources]]</f>
        <v/>
      </c>
      <c r="AO497" s="219" t="str">
        <f>Table1[[#This Row],[Scale Bet]]</f>
        <v/>
      </c>
    </row>
    <row r="498" spans="5:41" ht="16.5" customHeight="1" x14ac:dyDescent="0.25">
      <c r="E498" s="185">
        <v>45255</v>
      </c>
      <c r="F498" s="35">
        <v>0.73611111111111116</v>
      </c>
      <c r="G498" s="36" t="s">
        <v>501</v>
      </c>
      <c r="H498" s="36">
        <v>10</v>
      </c>
      <c r="I498" s="36">
        <v>5</v>
      </c>
      <c r="J498" s="36" t="s">
        <v>406</v>
      </c>
      <c r="K498" s="36" t="s">
        <v>1</v>
      </c>
      <c r="L498" s="165">
        <v>12</v>
      </c>
      <c r="M498" s="134">
        <f t="shared" si="91"/>
        <v>26</v>
      </c>
      <c r="N498" s="36">
        <f t="shared" si="92"/>
        <v>2</v>
      </c>
      <c r="O498" s="135" t="str">
        <f t="shared" si="93"/>
        <v>E4-12/Edge-14</v>
      </c>
      <c r="P498" s="186" t="str">
        <f t="shared" si="94"/>
        <v/>
      </c>
      <c r="Q498" s="187">
        <f t="shared" si="95"/>
        <v>104</v>
      </c>
      <c r="R498" s="150">
        <v>2.4500000000000002</v>
      </c>
      <c r="S498" s="187">
        <f t="shared" si="96"/>
        <v>254.8</v>
      </c>
      <c r="T498" s="136" t="str">
        <f t="shared" si="97"/>
        <v>Jimmysstar</v>
      </c>
      <c r="U498" s="137" t="str">
        <f>IF(P498="","",IF(N498=1,"",IF(Q498="","",IF(Q498&lt;=100,100,IF(Table1[[#This Row],[Day]]="Wed",100,200)))))</f>
        <v/>
      </c>
      <c r="V498" s="137" t="str">
        <f t="shared" si="98"/>
        <v/>
      </c>
      <c r="W498" s="137" t="str">
        <f t="shared" si="99"/>
        <v/>
      </c>
      <c r="X498" s="133">
        <f>100</f>
        <v>100</v>
      </c>
      <c r="Y498" s="133">
        <f t="shared" si="100"/>
        <v>245.00000000000003</v>
      </c>
      <c r="Z498" s="133">
        <f t="shared" si="101"/>
        <v>145.00000000000003</v>
      </c>
      <c r="AA498" s="134" t="str">
        <f>TEXT(Table1[[#This Row],[Date]],"DDD")</f>
        <v>Sat</v>
      </c>
      <c r="AB498" s="133" t="str">
        <f>IF(OR(G498="Doomben",G498="Eagle Farm"),"Q",IF(AND(Q498&gt;1,Q498&lt;55,Table1[[#This Row],[Source]]="Nat"),"Nat OK",IF(AND(Table1[[#This Row],[Source]]&lt;&gt;"Nat",Q498&lt;55),"Poor &lt;55",IF(OR(G498="Randwick",G498="Flemington",G498="Caulfield",G498="Sandown Lake",G498="Sandown Hill"),"Best","ave"))))</f>
        <v>ave</v>
      </c>
      <c r="AC498" s="133">
        <f>IF(Q498="","",IF(AB498="Poor &lt;55",$AC$2*0.2%,IF(AND(AB498="Q",AA498&lt;&gt;"Wed"),$AC$2*0.4%,IF(AND(AB498="Q",AA498="Wed"),$AC$2*0.5%,IF(AND(AB498="Ave",U498=100),$AC$2*0.5%,IF(AND(AB498="ave",U498="",N498=1,AG498="Bush"),$AC$2*1%,IF(AND(AB498="ave",U498="",Q498&gt;100),$AC$2*1.3%,IF(AND(AB498="ave",U498=""),$AC$2*1.2%,IF(AND(AB498="Ave",U498=200),$AC$2*1%,IF(AND(AB498="Best",U498=200),$AC$2*1.5%,IF(AND(AB498="Best",U498="",K498&lt;&gt;"Pro Syd"),$AC$2*0.5%,IF(AND(AB498="Best",U498=""),$AC$2*1%,IF(AND(AB498="Best",U498=100,Table1[[#This Row],[State]]="NSW"),$AC$2*0.4%,IF(AND(AB498="Best",U498=100),$AC$2*1%,IF(Table1[[#This Row],[Adj]]="Nat OK",$AC$2*0.5%,"xxx")))))))))))))))</f>
        <v>130</v>
      </c>
      <c r="AD498" s="133">
        <f t="shared" si="102"/>
        <v>318.5</v>
      </c>
      <c r="AE498" s="133">
        <f t="shared" si="103"/>
        <v>188.5</v>
      </c>
      <c r="AF498" s="133" t="str">
        <f>VLOOKUP(Table1[[#This Row],[Track]],$F$2672:$H$2715,2,FALSE)</f>
        <v>Vic</v>
      </c>
      <c r="AG498" s="133" t="str">
        <f>VLOOKUP(Table1[[#This Row],[Track]],$F$2672:$H$2715,3,FALSE)</f>
        <v>Bush</v>
      </c>
      <c r="AH498" s="133" t="str">
        <f>IF(Table1[[#This Row],[Date]]&lt;$AH$2,"",IF(Table1[[#This Row],[Date]]&lt;$AH$3,"Edge","Elite Combo"))</f>
        <v/>
      </c>
      <c r="AI498" s="218">
        <f>Table1[[#This Row],[Time]]</f>
        <v>0.73611111111111116</v>
      </c>
      <c r="AJ498" s="219" t="str">
        <f>Table1[[#This Row],[Track]]</f>
        <v>Cranbourne</v>
      </c>
      <c r="AK498" s="216">
        <f>Table1[[#This Row],[Race ]]</f>
        <v>10</v>
      </c>
      <c r="AL498" s="219">
        <f>Table1[[#This Row],[TAB]]</f>
        <v>5</v>
      </c>
      <c r="AM498" s="219" t="str">
        <f>Table1[[#This Row],[Selection]]</f>
        <v>Jimmysstar</v>
      </c>
      <c r="AN498" s="220" t="str">
        <f>Table1[[#This Row],[Sources]]</f>
        <v>E4-12/Edge-14</v>
      </c>
      <c r="AO498" s="219">
        <f>Table1[[#This Row],[Scale Bet]]</f>
        <v>130</v>
      </c>
    </row>
    <row r="499" spans="5:41" ht="16.5" customHeight="1" x14ac:dyDescent="0.25">
      <c r="E499" s="185">
        <v>45255</v>
      </c>
      <c r="F499" s="35">
        <v>0.73611111111111116</v>
      </c>
      <c r="G499" s="36" t="s">
        <v>501</v>
      </c>
      <c r="H499" s="36">
        <v>10</v>
      </c>
      <c r="I499" s="36">
        <v>5</v>
      </c>
      <c r="J499" s="36" t="s">
        <v>406</v>
      </c>
      <c r="K499" s="36" t="s">
        <v>40</v>
      </c>
      <c r="L499" s="165">
        <v>14</v>
      </c>
      <c r="M499" s="134" t="str">
        <f t="shared" si="91"/>
        <v/>
      </c>
      <c r="N499" s="36" t="str">
        <f t="shared" si="92"/>
        <v/>
      </c>
      <c r="O499" s="135" t="str">
        <f t="shared" si="93"/>
        <v/>
      </c>
      <c r="P499" s="186" t="str">
        <f t="shared" si="94"/>
        <v/>
      </c>
      <c r="Q499" s="187" t="str">
        <f t="shared" si="95"/>
        <v/>
      </c>
      <c r="R499" s="150">
        <v>2.4500000000000002</v>
      </c>
      <c r="S499" s="187" t="str">
        <f t="shared" si="96"/>
        <v/>
      </c>
      <c r="T499" s="136" t="str">
        <f t="shared" si="97"/>
        <v>Jimmysstar</v>
      </c>
      <c r="U499" s="137" t="str">
        <f>IF(P499="","",IF(N499=1,"",IF(Q499="","",IF(Q499&lt;=100,100,IF(Table1[[#This Row],[Day]]="Wed",100,200)))))</f>
        <v/>
      </c>
      <c r="V499" s="137" t="str">
        <f t="shared" si="98"/>
        <v/>
      </c>
      <c r="W499" s="137" t="str">
        <f t="shared" si="99"/>
        <v/>
      </c>
      <c r="X499" s="133">
        <f>100</f>
        <v>100</v>
      </c>
      <c r="Y499" s="133">
        <f t="shared" si="100"/>
        <v>245.00000000000003</v>
      </c>
      <c r="Z499" s="133">
        <f t="shared" si="101"/>
        <v>145.00000000000003</v>
      </c>
      <c r="AA499" s="134" t="str">
        <f>TEXT(Table1[[#This Row],[Date]],"DDD")</f>
        <v>Sat</v>
      </c>
      <c r="AB499" s="133" t="str">
        <f>IF(OR(G499="Doomben",G499="Eagle Farm"),"Q",IF(AND(Q499&gt;1,Q499&lt;55,Table1[[#This Row],[Source]]="Nat"),"Nat OK",IF(AND(Table1[[#This Row],[Source]]&lt;&gt;"Nat",Q499&lt;55),"Poor &lt;55",IF(OR(G499="Randwick",G499="Flemington",G499="Caulfield",G499="Sandown Lake",G499="Sandown Hill"),"Best","ave"))))</f>
        <v>ave</v>
      </c>
      <c r="AC499" s="133" t="str">
        <f>IF(Q499="","",IF(AB499="Poor &lt;55",$AC$2*0.2%,IF(AND(AB499="Q",AA499&lt;&gt;"Wed"),$AC$2*0.4%,IF(AND(AB499="Q",AA499="Wed"),$AC$2*0.5%,IF(AND(AB499="Ave",U499=100),$AC$2*0.5%,IF(AND(AB499="ave",U499="",N499=1,AG499="Bush"),$AC$2*1%,IF(AND(AB499="ave",U499="",Q499&gt;100),$AC$2*1.3%,IF(AND(AB499="ave",U499=""),$AC$2*1.2%,IF(AND(AB499="Ave",U499=200),$AC$2*1%,IF(AND(AB499="Best",U499=200),$AC$2*1.5%,IF(AND(AB499="Best",U499="",K499&lt;&gt;"Pro Syd"),$AC$2*0.5%,IF(AND(AB499="Best",U499=""),$AC$2*1%,IF(AND(AB499="Best",U499=100,Table1[[#This Row],[State]]="NSW"),$AC$2*0.4%,IF(AND(AB499="Best",U499=100),$AC$2*1%,IF(Table1[[#This Row],[Adj]]="Nat OK",$AC$2*0.5%,"xxx")))))))))))))))</f>
        <v/>
      </c>
      <c r="AD499" s="133" t="str">
        <f t="shared" si="102"/>
        <v/>
      </c>
      <c r="AE499" s="133" t="str">
        <f t="shared" si="103"/>
        <v/>
      </c>
      <c r="AF499" s="133" t="str">
        <f>VLOOKUP(Table1[[#This Row],[Track]],$F$2672:$H$2715,2,FALSE)</f>
        <v>Vic</v>
      </c>
      <c r="AG499" s="133" t="str">
        <f>VLOOKUP(Table1[[#This Row],[Track]],$F$2672:$H$2715,3,FALSE)</f>
        <v>Bush</v>
      </c>
      <c r="AH499" s="133" t="str">
        <f>IF(Table1[[#This Row],[Date]]&lt;$AH$2,"",IF(Table1[[#This Row],[Date]]&lt;$AH$3,"Edge","Elite Combo"))</f>
        <v/>
      </c>
      <c r="AI499" s="218">
        <f>Table1[[#This Row],[Time]]</f>
        <v>0.73611111111111116</v>
      </c>
      <c r="AJ499" s="219" t="str">
        <f>Table1[[#This Row],[Track]]</f>
        <v>Cranbourne</v>
      </c>
      <c r="AK499" s="216">
        <f>Table1[[#This Row],[Race ]]</f>
        <v>10</v>
      </c>
      <c r="AL499" s="219">
        <f>Table1[[#This Row],[TAB]]</f>
        <v>5</v>
      </c>
      <c r="AM499" s="219" t="str">
        <f>Table1[[#This Row],[Selection]]</f>
        <v>Jimmysstar</v>
      </c>
      <c r="AN499" s="220" t="str">
        <f>Table1[[#This Row],[Sources]]</f>
        <v/>
      </c>
      <c r="AO499" s="219" t="str">
        <f>Table1[[#This Row],[Scale Bet]]</f>
        <v/>
      </c>
    </row>
    <row r="500" spans="5:41" ht="16.5" customHeight="1" x14ac:dyDescent="0.25">
      <c r="E500" s="185">
        <v>45255</v>
      </c>
      <c r="F500" s="35">
        <v>0.74652777777777779</v>
      </c>
      <c r="G500" s="36" t="s">
        <v>503</v>
      </c>
      <c r="H500" s="36">
        <v>10</v>
      </c>
      <c r="I500" s="36">
        <v>11</v>
      </c>
      <c r="J500" s="36" t="s">
        <v>661</v>
      </c>
      <c r="K500" s="36" t="s">
        <v>1</v>
      </c>
      <c r="L500" s="165">
        <v>10</v>
      </c>
      <c r="M500" s="134">
        <f t="shared" si="91"/>
        <v>10</v>
      </c>
      <c r="N500" s="36">
        <f t="shared" si="92"/>
        <v>1</v>
      </c>
      <c r="O500" s="135" t="str">
        <f t="shared" si="93"/>
        <v>E4-10</v>
      </c>
      <c r="P500" s="186" t="str">
        <f t="shared" si="94"/>
        <v/>
      </c>
      <c r="Q500" s="187">
        <f t="shared" si="95"/>
        <v>40</v>
      </c>
      <c r="R500" s="150"/>
      <c r="S500" s="187" t="str">
        <f t="shared" si="96"/>
        <v/>
      </c>
      <c r="T500" s="136" t="str">
        <f t="shared" si="97"/>
        <v>Fall For Cindy</v>
      </c>
      <c r="U500" s="137" t="str">
        <f>IF(P500="","",IF(N500=1,"",IF(Q500="","",IF(Q500&lt;=100,100,IF(Table1[[#This Row],[Day]]="Wed",100,200)))))</f>
        <v/>
      </c>
      <c r="V500" s="137" t="str">
        <f t="shared" si="98"/>
        <v/>
      </c>
      <c r="W500" s="137" t="str">
        <f t="shared" si="99"/>
        <v/>
      </c>
      <c r="X500" s="133">
        <f>100</f>
        <v>100</v>
      </c>
      <c r="Y500" s="133" t="str">
        <f t="shared" si="100"/>
        <v/>
      </c>
      <c r="Z500" s="133">
        <f t="shared" si="101"/>
        <v>-100</v>
      </c>
      <c r="AA500" s="134" t="str">
        <f>TEXT(Table1[[#This Row],[Date]],"DDD")</f>
        <v>Sat</v>
      </c>
      <c r="AB500" s="133" t="str">
        <f>IF(OR(G500="Doomben",G500="Eagle Farm"),"Q",IF(AND(Q500&gt;1,Q500&lt;55,Table1[[#This Row],[Source]]="Nat"),"Nat OK",IF(AND(Table1[[#This Row],[Source]]&lt;&gt;"Nat",Q500&lt;55),"Poor &lt;55",IF(OR(G500="Randwick",G500="Flemington",G500="Caulfield",G500="Sandown Lake",G500="Sandown Hill"),"Best","ave"))))</f>
        <v>Poor &lt;55</v>
      </c>
      <c r="AC500" s="133">
        <f>IF(Q500="","",IF(AB500="Poor &lt;55",$AC$2*0.2%,IF(AND(AB500="Q",AA500&lt;&gt;"Wed"),$AC$2*0.4%,IF(AND(AB500="Q",AA500="Wed"),$AC$2*0.5%,IF(AND(AB500="Ave",U500=100),$AC$2*0.5%,IF(AND(AB500="ave",U500="",N500=1,AG500="Bush"),$AC$2*1%,IF(AND(AB500="ave",U500="",Q500&gt;100),$AC$2*1.3%,IF(AND(AB500="ave",U500=""),$AC$2*1.2%,IF(AND(AB500="Ave",U500=200),$AC$2*1%,IF(AND(AB500="Best",U500=200),$AC$2*1.5%,IF(AND(AB500="Best",U500="",K500&lt;&gt;"Pro Syd"),$AC$2*0.5%,IF(AND(AB500="Best",U500=""),$AC$2*1%,IF(AND(AB500="Best",U500=100,Table1[[#This Row],[State]]="NSW"),$AC$2*0.4%,IF(AND(AB500="Best",U500=100),$AC$2*1%,IF(Table1[[#This Row],[Adj]]="Nat OK",$AC$2*0.5%,"xxx")))))))))))))))</f>
        <v>20</v>
      </c>
      <c r="AD500" s="133" t="str">
        <f t="shared" si="102"/>
        <v/>
      </c>
      <c r="AE500" s="133">
        <f t="shared" si="103"/>
        <v>-20</v>
      </c>
      <c r="AF500" s="133" t="str">
        <f>VLOOKUP(Table1[[#This Row],[Track]],$F$2672:$H$2715,2,FALSE)</f>
        <v>NSW</v>
      </c>
      <c r="AG500" s="133" t="str">
        <f>VLOOKUP(Table1[[#This Row],[Track]],$F$2672:$H$2715,3,FALSE)</f>
        <v>Bush</v>
      </c>
      <c r="AH500" s="133" t="str">
        <f>IF(Table1[[#This Row],[Date]]&lt;$AH$2,"",IF(Table1[[#This Row],[Date]]&lt;$AH$3,"Edge","Elite Combo"))</f>
        <v/>
      </c>
      <c r="AI500" s="218">
        <f>Table1[[#This Row],[Time]]</f>
        <v>0.74652777777777779</v>
      </c>
      <c r="AJ500" s="219" t="str">
        <f>Table1[[#This Row],[Track]]</f>
        <v>Kembla Grange</v>
      </c>
      <c r="AK500" s="216">
        <f>Table1[[#This Row],[Race ]]</f>
        <v>10</v>
      </c>
      <c r="AL500" s="219">
        <f>Table1[[#This Row],[TAB]]</f>
        <v>11</v>
      </c>
      <c r="AM500" s="219" t="str">
        <f>Table1[[#This Row],[Selection]]</f>
        <v>Fall For Cindy</v>
      </c>
      <c r="AN500" s="220" t="str">
        <f>Table1[[#This Row],[Sources]]</f>
        <v>E4-10</v>
      </c>
      <c r="AO500" s="219">
        <f>Table1[[#This Row],[Scale Bet]]</f>
        <v>20</v>
      </c>
    </row>
    <row r="501" spans="5:41" ht="16.5" customHeight="1" x14ac:dyDescent="0.25">
      <c r="E501" s="185">
        <v>45255</v>
      </c>
      <c r="F501" s="35">
        <v>0.74652777777777801</v>
      </c>
      <c r="G501" s="36" t="s">
        <v>503</v>
      </c>
      <c r="H501" s="36">
        <v>10</v>
      </c>
      <c r="I501" s="36">
        <v>12</v>
      </c>
      <c r="J501" s="36" t="s">
        <v>1062</v>
      </c>
      <c r="K501" s="36" t="s">
        <v>60</v>
      </c>
      <c r="L501" s="165">
        <v>10</v>
      </c>
      <c r="M501" s="134">
        <f t="shared" si="91"/>
        <v>10</v>
      </c>
      <c r="N501" s="36">
        <f t="shared" si="92"/>
        <v>1</v>
      </c>
      <c r="O501" s="135" t="str">
        <f t="shared" si="93"/>
        <v>Pro Syd-10</v>
      </c>
      <c r="P501" s="186" t="str">
        <f t="shared" si="94"/>
        <v/>
      </c>
      <c r="Q501" s="187">
        <f t="shared" si="95"/>
        <v>40</v>
      </c>
      <c r="R501" s="150"/>
      <c r="S501" s="187" t="str">
        <f t="shared" si="96"/>
        <v/>
      </c>
      <c r="T501" s="136" t="str">
        <f t="shared" si="97"/>
        <v>Cliff House</v>
      </c>
      <c r="U501" s="137" t="str">
        <f>IF(P501="","",IF(N501=1,"",IF(Q501="","",IF(Q501&lt;=100,100,IF(Table1[[#This Row],[Day]]="Wed",100,200)))))</f>
        <v/>
      </c>
      <c r="V501" s="137" t="str">
        <f t="shared" si="98"/>
        <v/>
      </c>
      <c r="W501" s="137" t="str">
        <f t="shared" si="99"/>
        <v/>
      </c>
      <c r="X501" s="133">
        <f>100</f>
        <v>100</v>
      </c>
      <c r="Y501" s="133" t="str">
        <f t="shared" si="100"/>
        <v/>
      </c>
      <c r="Z501" s="133">
        <f t="shared" si="101"/>
        <v>-100</v>
      </c>
      <c r="AA501" s="134" t="str">
        <f>TEXT(Table1[[#This Row],[Date]],"DDD")</f>
        <v>Sat</v>
      </c>
      <c r="AB501" s="133" t="str">
        <f>IF(OR(G501="Doomben",G501="Eagle Farm"),"Q",IF(AND(Q501&gt;1,Q501&lt;55,Table1[[#This Row],[Source]]="Nat"),"Nat OK",IF(AND(Table1[[#This Row],[Source]]&lt;&gt;"Nat",Q501&lt;55),"Poor &lt;55",IF(OR(G501="Randwick",G501="Flemington",G501="Caulfield",G501="Sandown Lake",G501="Sandown Hill"),"Best","ave"))))</f>
        <v>Poor &lt;55</v>
      </c>
      <c r="AC501" s="133">
        <f>IF(Q501="","",IF(AB501="Poor &lt;55",$AC$2*0.2%,IF(AND(AB501="Q",AA501&lt;&gt;"Wed"),$AC$2*0.4%,IF(AND(AB501="Q",AA501="Wed"),$AC$2*0.5%,IF(AND(AB501="Ave",U501=100),$AC$2*0.5%,IF(AND(AB501="ave",U501="",N501=1,AG501="Bush"),$AC$2*1%,IF(AND(AB501="ave",U501="",Q501&gt;100),$AC$2*1.3%,IF(AND(AB501="ave",U501=""),$AC$2*1.2%,IF(AND(AB501="Ave",U501=200),$AC$2*1%,IF(AND(AB501="Best",U501=200),$AC$2*1.5%,IF(AND(AB501="Best",U501="",K501&lt;&gt;"Pro Syd"),$AC$2*0.5%,IF(AND(AB501="Best",U501=""),$AC$2*1%,IF(AND(AB501="Best",U501=100,Table1[[#This Row],[State]]="NSW"),$AC$2*0.4%,IF(AND(AB501="Best",U501=100),$AC$2*1%,IF(Table1[[#This Row],[Adj]]="Nat OK",$AC$2*0.5%,"xxx")))))))))))))))</f>
        <v>20</v>
      </c>
      <c r="AD501" s="133" t="str">
        <f t="shared" si="102"/>
        <v/>
      </c>
      <c r="AE501" s="133">
        <f t="shared" si="103"/>
        <v>-20</v>
      </c>
      <c r="AF501" s="133" t="str">
        <f>VLOOKUP(Table1[[#This Row],[Track]],$F$2672:$H$2715,2,FALSE)</f>
        <v>NSW</v>
      </c>
      <c r="AG501" s="133" t="str">
        <f>VLOOKUP(Table1[[#This Row],[Track]],$F$2672:$H$2715,3,FALSE)</f>
        <v>Bush</v>
      </c>
      <c r="AH501" s="133" t="str">
        <f>IF(Table1[[#This Row],[Date]]&lt;$AH$2,"",IF(Table1[[#This Row],[Date]]&lt;$AH$3,"Edge","Elite Combo"))</f>
        <v/>
      </c>
      <c r="AI501" s="218">
        <f>Table1[[#This Row],[Time]]</f>
        <v>0.74652777777777801</v>
      </c>
      <c r="AJ501" s="219" t="str">
        <f>Table1[[#This Row],[Track]]</f>
        <v>Kembla Grange</v>
      </c>
      <c r="AK501" s="216">
        <f>Table1[[#This Row],[Race ]]</f>
        <v>10</v>
      </c>
      <c r="AL501" s="219">
        <f>Table1[[#This Row],[TAB]]</f>
        <v>12</v>
      </c>
      <c r="AM501" s="219" t="str">
        <f>Table1[[#This Row],[Selection]]</f>
        <v>Cliff House</v>
      </c>
      <c r="AN501" s="220" t="str">
        <f>Table1[[#This Row],[Sources]]</f>
        <v>Pro Syd-10</v>
      </c>
      <c r="AO501" s="219">
        <f>Table1[[#This Row],[Scale Bet]]</f>
        <v>20</v>
      </c>
    </row>
    <row r="502" spans="5:41" ht="16.5" customHeight="1" x14ac:dyDescent="0.25">
      <c r="E502" s="185">
        <v>45262</v>
      </c>
      <c r="F502" s="35">
        <v>0.52777777777777779</v>
      </c>
      <c r="G502" s="36" t="s">
        <v>201</v>
      </c>
      <c r="H502" s="36">
        <v>2</v>
      </c>
      <c r="I502" s="36">
        <v>3</v>
      </c>
      <c r="J502" s="36" t="s">
        <v>662</v>
      </c>
      <c r="K502" s="36" t="s">
        <v>1</v>
      </c>
      <c r="L502" s="165">
        <v>12</v>
      </c>
      <c r="M502" s="134">
        <f t="shared" si="91"/>
        <v>25</v>
      </c>
      <c r="N502" s="36">
        <f t="shared" si="92"/>
        <v>2</v>
      </c>
      <c r="O502" s="135" t="str">
        <f t="shared" si="93"/>
        <v>E4-12/Nat-13</v>
      </c>
      <c r="P502" s="186" t="str">
        <f t="shared" si="94"/>
        <v>OK</v>
      </c>
      <c r="Q502" s="187">
        <f t="shared" si="95"/>
        <v>100</v>
      </c>
      <c r="R502" s="150"/>
      <c r="S502" s="187" t="str">
        <f t="shared" si="96"/>
        <v/>
      </c>
      <c r="T502" s="136" t="str">
        <f t="shared" si="97"/>
        <v>Russian Dancer</v>
      </c>
      <c r="U502" s="137">
        <f>IF(P502="","",IF(N502=1,"",IF(Q502="","",IF(Q502&lt;=100,100,IF(Table1[[#This Row],[Day]]="Wed",100,200)))))</f>
        <v>100</v>
      </c>
      <c r="V502" s="137" t="str">
        <f t="shared" si="98"/>
        <v/>
      </c>
      <c r="W502" s="137">
        <f t="shared" si="99"/>
        <v>-100</v>
      </c>
      <c r="X502" s="133">
        <f>100</f>
        <v>100</v>
      </c>
      <c r="Y502" s="133" t="str">
        <f t="shared" si="100"/>
        <v/>
      </c>
      <c r="Z502" s="133">
        <f t="shared" si="101"/>
        <v>-100</v>
      </c>
      <c r="AA502" s="134" t="str">
        <f>TEXT(Table1[[#This Row],[Date]],"DDD")</f>
        <v>Sat</v>
      </c>
      <c r="AB502" s="133" t="str">
        <f>IF(OR(G502="Doomben",G502="Eagle Farm"),"Q",IF(AND(Q502&gt;1,Q502&lt;55,Table1[[#This Row],[Source]]="Nat"),"Nat OK",IF(AND(Table1[[#This Row],[Source]]&lt;&gt;"Nat",Q502&lt;55),"Poor &lt;55",IF(OR(G502="Randwick",G502="Flemington",G502="Caulfield",G502="Sandown Lake",G502="Sandown Hill"),"Best","ave"))))</f>
        <v>Best</v>
      </c>
      <c r="AC502" s="133">
        <f>IF(Q502="","",IF(AB502="Poor &lt;55",$AC$2*0.2%,IF(AND(AB502="Q",AA502&lt;&gt;"Wed"),$AC$2*0.4%,IF(AND(AB502="Q",AA502="Wed"),$AC$2*0.5%,IF(AND(AB502="Ave",U502=100),$AC$2*0.5%,IF(AND(AB502="ave",U502="",N502=1,AG502="Bush"),$AC$2*1%,IF(AND(AB502="ave",U502="",Q502&gt;100),$AC$2*1.3%,IF(AND(AB502="ave",U502=""),$AC$2*1.2%,IF(AND(AB502="Ave",U502=200),$AC$2*1%,IF(AND(AB502="Best",U502=200),$AC$2*1.5%,IF(AND(AB502="Best",U502="",K502&lt;&gt;"Pro Syd"),$AC$2*0.5%,IF(AND(AB502="Best",U502=""),$AC$2*1%,IF(AND(AB502="Best",U502=100,Table1[[#This Row],[State]]="NSW"),$AC$2*0.4%,IF(AND(AB502="Best",U502=100),$AC$2*1%,IF(Table1[[#This Row],[Adj]]="Nat OK",$AC$2*0.5%,"xxx")))))))))))))))</f>
        <v>100</v>
      </c>
      <c r="AD502" s="133" t="str">
        <f t="shared" si="102"/>
        <v/>
      </c>
      <c r="AE502" s="133">
        <f t="shared" si="103"/>
        <v>-100</v>
      </c>
      <c r="AF502" s="133" t="str">
        <f>VLOOKUP(Table1[[#This Row],[Track]],$F$2672:$H$2715,2,FALSE)</f>
        <v>Vic</v>
      </c>
      <c r="AG502" s="133" t="str">
        <f>VLOOKUP(Table1[[#This Row],[Track]],$F$2672:$H$2715,3,FALSE)</f>
        <v>-</v>
      </c>
      <c r="AH502" s="133" t="str">
        <f>IF(Table1[[#This Row],[Date]]&lt;$AH$2,"",IF(Table1[[#This Row],[Date]]&lt;$AH$3,"Edge","Elite Combo"))</f>
        <v/>
      </c>
      <c r="AI502" s="218">
        <f>Table1[[#This Row],[Time]]</f>
        <v>0.52777777777777779</v>
      </c>
      <c r="AJ502" s="219" t="str">
        <f>Table1[[#This Row],[Track]]</f>
        <v>Caulfield</v>
      </c>
      <c r="AK502" s="216">
        <f>Table1[[#This Row],[Race ]]</f>
        <v>2</v>
      </c>
      <c r="AL502" s="219">
        <f>Table1[[#This Row],[TAB]]</f>
        <v>3</v>
      </c>
      <c r="AM502" s="219" t="str">
        <f>Table1[[#This Row],[Selection]]</f>
        <v>Russian Dancer</v>
      </c>
      <c r="AN502" s="220" t="str">
        <f>Table1[[#This Row],[Sources]]</f>
        <v>E4-12/Nat-13</v>
      </c>
      <c r="AO502" s="219">
        <f>Table1[[#This Row],[Scale Bet]]</f>
        <v>100</v>
      </c>
    </row>
    <row r="503" spans="5:41" ht="16.5" customHeight="1" x14ac:dyDescent="0.25">
      <c r="E503" s="185">
        <v>45262</v>
      </c>
      <c r="F503" s="35">
        <v>0.52777777777777779</v>
      </c>
      <c r="G503" s="36" t="s">
        <v>201</v>
      </c>
      <c r="H503" s="36">
        <v>2</v>
      </c>
      <c r="I503" s="36">
        <v>3</v>
      </c>
      <c r="J503" s="36" t="s">
        <v>662</v>
      </c>
      <c r="K503" s="36" t="s">
        <v>13</v>
      </c>
      <c r="L503" s="165">
        <v>13</v>
      </c>
      <c r="M503" s="134" t="str">
        <f t="shared" si="91"/>
        <v/>
      </c>
      <c r="N503" s="36" t="str">
        <f t="shared" si="92"/>
        <v/>
      </c>
      <c r="O503" s="135" t="str">
        <f t="shared" si="93"/>
        <v/>
      </c>
      <c r="P503" s="186" t="str">
        <f t="shared" si="94"/>
        <v>OK</v>
      </c>
      <c r="Q503" s="187" t="str">
        <f t="shared" si="95"/>
        <v/>
      </c>
      <c r="R503" s="150"/>
      <c r="S503" s="187" t="str">
        <f t="shared" si="96"/>
        <v/>
      </c>
      <c r="T503" s="136" t="str">
        <f t="shared" si="97"/>
        <v>Russian Dancer</v>
      </c>
      <c r="U503" s="137" t="str">
        <f>IF(P503="","",IF(N503=1,"",IF(Q503="","",IF(Q503&lt;=100,100,IF(Table1[[#This Row],[Day]]="Wed",100,200)))))</f>
        <v/>
      </c>
      <c r="V503" s="137" t="str">
        <f t="shared" si="98"/>
        <v/>
      </c>
      <c r="W503" s="137" t="str">
        <f t="shared" si="99"/>
        <v/>
      </c>
      <c r="X503" s="133">
        <f>100</f>
        <v>100</v>
      </c>
      <c r="Y503" s="133" t="str">
        <f t="shared" si="100"/>
        <v/>
      </c>
      <c r="Z503" s="133">
        <f t="shared" si="101"/>
        <v>-100</v>
      </c>
      <c r="AA503" s="134" t="str">
        <f>TEXT(Table1[[#This Row],[Date]],"DDD")</f>
        <v>Sat</v>
      </c>
      <c r="AB503" s="133" t="str">
        <f>IF(OR(G503="Doomben",G503="Eagle Farm"),"Q",IF(AND(Q503&gt;1,Q503&lt;55,Table1[[#This Row],[Source]]="Nat"),"Nat OK",IF(AND(Table1[[#This Row],[Source]]&lt;&gt;"Nat",Q503&lt;55),"Poor &lt;55",IF(OR(G503="Randwick",G503="Flemington",G503="Caulfield",G503="Sandown Lake",G503="Sandown Hill"),"Best","ave"))))</f>
        <v>Best</v>
      </c>
      <c r="AC503" s="133" t="str">
        <f>IF(Q503="","",IF(AB503="Poor &lt;55",$AC$2*0.2%,IF(AND(AB503="Q",AA503&lt;&gt;"Wed"),$AC$2*0.4%,IF(AND(AB503="Q",AA503="Wed"),$AC$2*0.5%,IF(AND(AB503="Ave",U503=100),$AC$2*0.5%,IF(AND(AB503="ave",U503="",N503=1,AG503="Bush"),$AC$2*1%,IF(AND(AB503="ave",U503="",Q503&gt;100),$AC$2*1.3%,IF(AND(AB503="ave",U503=""),$AC$2*1.2%,IF(AND(AB503="Ave",U503=200),$AC$2*1%,IF(AND(AB503="Best",U503=200),$AC$2*1.5%,IF(AND(AB503="Best",U503="",K503&lt;&gt;"Pro Syd"),$AC$2*0.5%,IF(AND(AB503="Best",U503=""),$AC$2*1%,IF(AND(AB503="Best",U503=100,Table1[[#This Row],[State]]="NSW"),$AC$2*0.4%,IF(AND(AB503="Best",U503=100),$AC$2*1%,IF(Table1[[#This Row],[Adj]]="Nat OK",$AC$2*0.5%,"xxx")))))))))))))))</f>
        <v/>
      </c>
      <c r="AD503" s="133" t="str">
        <f t="shared" si="102"/>
        <v/>
      </c>
      <c r="AE503" s="133" t="str">
        <f t="shared" si="103"/>
        <v/>
      </c>
      <c r="AF503" s="133" t="str">
        <f>VLOOKUP(Table1[[#This Row],[Track]],$F$2672:$H$2715,2,FALSE)</f>
        <v>Vic</v>
      </c>
      <c r="AG503" s="133" t="str">
        <f>VLOOKUP(Table1[[#This Row],[Track]],$F$2672:$H$2715,3,FALSE)</f>
        <v>-</v>
      </c>
      <c r="AH503" s="133" t="str">
        <f>IF(Table1[[#This Row],[Date]]&lt;$AH$2,"",IF(Table1[[#This Row],[Date]]&lt;$AH$3,"Edge","Elite Combo"))</f>
        <v/>
      </c>
      <c r="AI503" s="218">
        <f>Table1[[#This Row],[Time]]</f>
        <v>0.52777777777777779</v>
      </c>
      <c r="AJ503" s="219" t="str">
        <f>Table1[[#This Row],[Track]]</f>
        <v>Caulfield</v>
      </c>
      <c r="AK503" s="216">
        <f>Table1[[#This Row],[Race ]]</f>
        <v>2</v>
      </c>
      <c r="AL503" s="219">
        <f>Table1[[#This Row],[TAB]]</f>
        <v>3</v>
      </c>
      <c r="AM503" s="219" t="str">
        <f>Table1[[#This Row],[Selection]]</f>
        <v>Russian Dancer</v>
      </c>
      <c r="AN503" s="220" t="str">
        <f>Table1[[#This Row],[Sources]]</f>
        <v/>
      </c>
      <c r="AO503" s="219" t="str">
        <f>Table1[[#This Row],[Scale Bet]]</f>
        <v/>
      </c>
    </row>
    <row r="504" spans="5:41" ht="16.5" customHeight="1" x14ac:dyDescent="0.25">
      <c r="E504" s="185">
        <v>45262</v>
      </c>
      <c r="F504" s="35">
        <v>0.53819444444444442</v>
      </c>
      <c r="G504" s="36" t="s">
        <v>17</v>
      </c>
      <c r="H504" s="36">
        <v>2</v>
      </c>
      <c r="I504" s="36">
        <v>12</v>
      </c>
      <c r="J504" s="36" t="s">
        <v>892</v>
      </c>
      <c r="K504" s="36" t="s">
        <v>60</v>
      </c>
      <c r="L504" s="165">
        <v>15</v>
      </c>
      <c r="M504" s="134">
        <f t="shared" si="91"/>
        <v>15</v>
      </c>
      <c r="N504" s="36">
        <f t="shared" si="92"/>
        <v>1</v>
      </c>
      <c r="O504" s="135" t="str">
        <f t="shared" si="93"/>
        <v>Pro Syd-15</v>
      </c>
      <c r="P504" s="186" t="str">
        <f t="shared" si="94"/>
        <v>OK</v>
      </c>
      <c r="Q504" s="187">
        <f t="shared" si="95"/>
        <v>60</v>
      </c>
      <c r="R504" s="150"/>
      <c r="S504" s="187" t="str">
        <f t="shared" si="96"/>
        <v/>
      </c>
      <c r="T504" s="136" t="str">
        <f t="shared" si="97"/>
        <v>Let Me Reign</v>
      </c>
      <c r="U504" s="137" t="str">
        <f>IF(P504="","",IF(N504=1,"",IF(Q504="","",IF(Q504&lt;=100,100,IF(Table1[[#This Row],[Day]]="Wed",100,200)))))</f>
        <v/>
      </c>
      <c r="V504" s="137" t="str">
        <f t="shared" si="98"/>
        <v/>
      </c>
      <c r="W504" s="137" t="str">
        <f t="shared" si="99"/>
        <v/>
      </c>
      <c r="X504" s="133">
        <f>100</f>
        <v>100</v>
      </c>
      <c r="Y504" s="133" t="str">
        <f t="shared" si="100"/>
        <v/>
      </c>
      <c r="Z504" s="133">
        <f t="shared" si="101"/>
        <v>-100</v>
      </c>
      <c r="AA504" s="134" t="str">
        <f>TEXT(Table1[[#This Row],[Date]],"DDD")</f>
        <v>Sat</v>
      </c>
      <c r="AB504" s="133" t="str">
        <f>IF(OR(G504="Doomben",G504="Eagle Farm"),"Q",IF(AND(Q504&gt;1,Q504&lt;55,Table1[[#This Row],[Source]]="Nat"),"Nat OK",IF(AND(Table1[[#This Row],[Source]]&lt;&gt;"Nat",Q504&lt;55),"Poor &lt;55",IF(OR(G504="Randwick",G504="Flemington",G504="Caulfield",G504="Sandown Lake",G504="Sandown Hill"),"Best","ave"))))</f>
        <v>ave</v>
      </c>
      <c r="AC504" s="133">
        <f>IF(Q504="","",IF(AB504="Poor &lt;55",$AC$2*0.2%,IF(AND(AB504="Q",AA504&lt;&gt;"Wed"),$AC$2*0.4%,IF(AND(AB504="Q",AA504="Wed"),$AC$2*0.5%,IF(AND(AB504="Ave",U504=100),$AC$2*0.5%,IF(AND(AB504="ave",U504="",N504=1,AG504="Bush"),$AC$2*1%,IF(AND(AB504="ave",U504="",Q504&gt;100),$AC$2*1.3%,IF(AND(AB504="ave",U504=""),$AC$2*1.2%,IF(AND(AB504="Ave",U504=200),$AC$2*1%,IF(AND(AB504="Best",U504=200),$AC$2*1.5%,IF(AND(AB504="Best",U504="",K504&lt;&gt;"Pro Syd"),$AC$2*0.5%,IF(AND(AB504="Best",U504=""),$AC$2*1%,IF(AND(AB504="Best",U504=100,Table1[[#This Row],[State]]="NSW"),$AC$2*0.4%,IF(AND(AB504="Best",U504=100),$AC$2*1%,IF(Table1[[#This Row],[Adj]]="Nat OK",$AC$2*0.5%,"xxx")))))))))))))))</f>
        <v>120</v>
      </c>
      <c r="AD504" s="133" t="str">
        <f t="shared" si="102"/>
        <v/>
      </c>
      <c r="AE504" s="133">
        <f t="shared" si="103"/>
        <v>-120</v>
      </c>
      <c r="AF504" s="133" t="str">
        <f>VLOOKUP(Table1[[#This Row],[Track]],$F$2672:$H$2715,2,FALSE)</f>
        <v>NSW</v>
      </c>
      <c r="AG504" s="133" t="str">
        <f>VLOOKUP(Table1[[#This Row],[Track]],$F$2672:$H$2715,3,FALSE)</f>
        <v>-</v>
      </c>
      <c r="AH504" s="133" t="str">
        <f>IF(Table1[[#This Row],[Date]]&lt;$AH$2,"",IF(Table1[[#This Row],[Date]]&lt;$AH$3,"Edge","Elite Combo"))</f>
        <v/>
      </c>
      <c r="AI504" s="218">
        <f>Table1[[#This Row],[Time]]</f>
        <v>0.53819444444444442</v>
      </c>
      <c r="AJ504" s="219" t="str">
        <f>Table1[[#This Row],[Track]]</f>
        <v>Rosehill</v>
      </c>
      <c r="AK504" s="216">
        <f>Table1[[#This Row],[Race ]]</f>
        <v>2</v>
      </c>
      <c r="AL504" s="219">
        <f>Table1[[#This Row],[TAB]]</f>
        <v>12</v>
      </c>
      <c r="AM504" s="219" t="str">
        <f>Table1[[#This Row],[Selection]]</f>
        <v>Let Me Reign</v>
      </c>
      <c r="AN504" s="220" t="str">
        <f>Table1[[#This Row],[Sources]]</f>
        <v>Pro Syd-15</v>
      </c>
      <c r="AO504" s="219">
        <f>Table1[[#This Row],[Scale Bet]]</f>
        <v>120</v>
      </c>
    </row>
    <row r="505" spans="5:41" ht="16.5" customHeight="1" x14ac:dyDescent="0.25">
      <c r="E505" s="185">
        <v>45262</v>
      </c>
      <c r="F505" s="35">
        <v>0.54861111111111105</v>
      </c>
      <c r="G505" s="36" t="s">
        <v>201</v>
      </c>
      <c r="H505" s="36">
        <v>3</v>
      </c>
      <c r="I505" s="36">
        <v>12</v>
      </c>
      <c r="J505" s="36" t="s">
        <v>663</v>
      </c>
      <c r="K505" s="36" t="s">
        <v>1</v>
      </c>
      <c r="L505" s="165">
        <v>12</v>
      </c>
      <c r="M505" s="134">
        <f t="shared" si="91"/>
        <v>12</v>
      </c>
      <c r="N505" s="36">
        <f t="shared" si="92"/>
        <v>1</v>
      </c>
      <c r="O505" s="135" t="str">
        <f t="shared" si="93"/>
        <v>E4-12</v>
      </c>
      <c r="P505" s="186" t="str">
        <f t="shared" si="94"/>
        <v>OK</v>
      </c>
      <c r="Q505" s="187">
        <f t="shared" si="95"/>
        <v>48</v>
      </c>
      <c r="R505" s="150"/>
      <c r="S505" s="187" t="str">
        <f t="shared" si="96"/>
        <v/>
      </c>
      <c r="T505" s="136" t="str">
        <f t="shared" si="97"/>
        <v>Fire Glo Too</v>
      </c>
      <c r="U505" s="137" t="str">
        <f>IF(P505="","",IF(N505=1,"",IF(Q505="","",IF(Q505&lt;=100,100,IF(Table1[[#This Row],[Day]]="Wed",100,200)))))</f>
        <v/>
      </c>
      <c r="V505" s="137" t="str">
        <f t="shared" si="98"/>
        <v/>
      </c>
      <c r="W505" s="137" t="str">
        <f t="shared" si="99"/>
        <v/>
      </c>
      <c r="X505" s="133">
        <f>100</f>
        <v>100</v>
      </c>
      <c r="Y505" s="133" t="str">
        <f t="shared" si="100"/>
        <v/>
      </c>
      <c r="Z505" s="133">
        <f t="shared" si="101"/>
        <v>-100</v>
      </c>
      <c r="AA505" s="134" t="str">
        <f>TEXT(Table1[[#This Row],[Date]],"DDD")</f>
        <v>Sat</v>
      </c>
      <c r="AB505" s="133" t="str">
        <f>IF(OR(G505="Doomben",G505="Eagle Farm"),"Q",IF(AND(Q505&gt;1,Q505&lt;55,Table1[[#This Row],[Source]]="Nat"),"Nat OK",IF(AND(Table1[[#This Row],[Source]]&lt;&gt;"Nat",Q505&lt;55),"Poor &lt;55",IF(OR(G505="Randwick",G505="Flemington",G505="Caulfield",G505="Sandown Lake",G505="Sandown Hill"),"Best","ave"))))</f>
        <v>Poor &lt;55</v>
      </c>
      <c r="AC505" s="133">
        <f>IF(Q505="","",IF(AB505="Poor &lt;55",$AC$2*0.2%,IF(AND(AB505="Q",AA505&lt;&gt;"Wed"),$AC$2*0.4%,IF(AND(AB505="Q",AA505="Wed"),$AC$2*0.5%,IF(AND(AB505="Ave",U505=100),$AC$2*0.5%,IF(AND(AB505="ave",U505="",N505=1,AG505="Bush"),$AC$2*1%,IF(AND(AB505="ave",U505="",Q505&gt;100),$AC$2*1.3%,IF(AND(AB505="ave",U505=""),$AC$2*1.2%,IF(AND(AB505="Ave",U505=200),$AC$2*1%,IF(AND(AB505="Best",U505=200),$AC$2*1.5%,IF(AND(AB505="Best",U505="",K505&lt;&gt;"Pro Syd"),$AC$2*0.5%,IF(AND(AB505="Best",U505=""),$AC$2*1%,IF(AND(AB505="Best",U505=100,Table1[[#This Row],[State]]="NSW"),$AC$2*0.4%,IF(AND(AB505="Best",U505=100),$AC$2*1%,IF(Table1[[#This Row],[Adj]]="Nat OK",$AC$2*0.5%,"xxx")))))))))))))))</f>
        <v>20</v>
      </c>
      <c r="AD505" s="133" t="str">
        <f t="shared" si="102"/>
        <v/>
      </c>
      <c r="AE505" s="133">
        <f t="shared" si="103"/>
        <v>-20</v>
      </c>
      <c r="AF505" s="133" t="str">
        <f>VLOOKUP(Table1[[#This Row],[Track]],$F$2672:$H$2715,2,FALSE)</f>
        <v>Vic</v>
      </c>
      <c r="AG505" s="133" t="str">
        <f>VLOOKUP(Table1[[#This Row],[Track]],$F$2672:$H$2715,3,FALSE)</f>
        <v>-</v>
      </c>
      <c r="AH505" s="133" t="str">
        <f>IF(Table1[[#This Row],[Date]]&lt;$AH$2,"",IF(Table1[[#This Row],[Date]]&lt;$AH$3,"Edge","Elite Combo"))</f>
        <v/>
      </c>
      <c r="AI505" s="218">
        <f>Table1[[#This Row],[Time]]</f>
        <v>0.54861111111111105</v>
      </c>
      <c r="AJ505" s="219" t="str">
        <f>Table1[[#This Row],[Track]]</f>
        <v>Caulfield</v>
      </c>
      <c r="AK505" s="216">
        <f>Table1[[#This Row],[Race ]]</f>
        <v>3</v>
      </c>
      <c r="AL505" s="219">
        <f>Table1[[#This Row],[TAB]]</f>
        <v>12</v>
      </c>
      <c r="AM505" s="219" t="str">
        <f>Table1[[#This Row],[Selection]]</f>
        <v>Fire Glo Too</v>
      </c>
      <c r="AN505" s="220" t="str">
        <f>Table1[[#This Row],[Sources]]</f>
        <v>E4-12</v>
      </c>
      <c r="AO505" s="219">
        <f>Table1[[#This Row],[Scale Bet]]</f>
        <v>20</v>
      </c>
    </row>
    <row r="506" spans="5:41" ht="16.5" customHeight="1" x14ac:dyDescent="0.25">
      <c r="E506" s="185">
        <v>45262</v>
      </c>
      <c r="F506" s="35">
        <v>0.54861111111111105</v>
      </c>
      <c r="G506" s="36" t="s">
        <v>201</v>
      </c>
      <c r="H506" s="36">
        <v>3</v>
      </c>
      <c r="I506" s="36">
        <v>5</v>
      </c>
      <c r="J506" s="36" t="s">
        <v>996</v>
      </c>
      <c r="K506" s="36" t="s">
        <v>40</v>
      </c>
      <c r="L506" s="165">
        <v>15</v>
      </c>
      <c r="M506" s="134">
        <f t="shared" si="91"/>
        <v>28</v>
      </c>
      <c r="N506" s="36">
        <f t="shared" si="92"/>
        <v>2</v>
      </c>
      <c r="O506" s="135" t="str">
        <f t="shared" si="93"/>
        <v>Edge-15/Pro Mel-13</v>
      </c>
      <c r="P506" s="186" t="str">
        <f t="shared" si="94"/>
        <v>OK</v>
      </c>
      <c r="Q506" s="187">
        <f t="shared" si="95"/>
        <v>112</v>
      </c>
      <c r="R506" s="150"/>
      <c r="S506" s="187" t="str">
        <f t="shared" si="96"/>
        <v/>
      </c>
      <c r="T506" s="136" t="str">
        <f t="shared" si="97"/>
        <v>Pesto</v>
      </c>
      <c r="U506" s="137">
        <f>IF(P506="","",IF(N506=1,"",IF(Q506="","",IF(Q506&lt;=100,100,IF(Table1[[#This Row],[Day]]="Wed",100,200)))))</f>
        <v>200</v>
      </c>
      <c r="V506" s="137" t="str">
        <f t="shared" si="98"/>
        <v/>
      </c>
      <c r="W506" s="137">
        <f t="shared" si="99"/>
        <v>-200</v>
      </c>
      <c r="X506" s="133">
        <f>100</f>
        <v>100</v>
      </c>
      <c r="Y506" s="133" t="str">
        <f t="shared" si="100"/>
        <v/>
      </c>
      <c r="Z506" s="133">
        <f t="shared" si="101"/>
        <v>-100</v>
      </c>
      <c r="AA506" s="134" t="str">
        <f>TEXT(Table1[[#This Row],[Date]],"DDD")</f>
        <v>Sat</v>
      </c>
      <c r="AB506" s="133" t="str">
        <f>IF(OR(G506="Doomben",G506="Eagle Farm"),"Q",IF(AND(Q506&gt;1,Q506&lt;55,Table1[[#This Row],[Source]]="Nat"),"Nat OK",IF(AND(Table1[[#This Row],[Source]]&lt;&gt;"Nat",Q506&lt;55),"Poor &lt;55",IF(OR(G506="Randwick",G506="Flemington",G506="Caulfield",G506="Sandown Lake",G506="Sandown Hill"),"Best","ave"))))</f>
        <v>Best</v>
      </c>
      <c r="AC506" s="133">
        <f>IF(Q506="","",IF(AB506="Poor &lt;55",$AC$2*0.2%,IF(AND(AB506="Q",AA506&lt;&gt;"Wed"),$AC$2*0.4%,IF(AND(AB506="Q",AA506="Wed"),$AC$2*0.5%,IF(AND(AB506="Ave",U506=100),$AC$2*0.5%,IF(AND(AB506="ave",U506="",N506=1,AG506="Bush"),$AC$2*1%,IF(AND(AB506="ave",U506="",Q506&gt;100),$AC$2*1.3%,IF(AND(AB506="ave",U506=""),$AC$2*1.2%,IF(AND(AB506="Ave",U506=200),$AC$2*1%,IF(AND(AB506="Best",U506=200),$AC$2*1.5%,IF(AND(AB506="Best",U506="",K506&lt;&gt;"Pro Syd"),$AC$2*0.5%,IF(AND(AB506="Best",U506=""),$AC$2*1%,IF(AND(AB506="Best",U506=100,Table1[[#This Row],[State]]="NSW"),$AC$2*0.4%,IF(AND(AB506="Best",U506=100),$AC$2*1%,IF(Table1[[#This Row],[Adj]]="Nat OK",$AC$2*0.5%,"xxx")))))))))))))))</f>
        <v>150</v>
      </c>
      <c r="AD506" s="133" t="str">
        <f t="shared" si="102"/>
        <v/>
      </c>
      <c r="AE506" s="133">
        <f t="shared" si="103"/>
        <v>-150</v>
      </c>
      <c r="AF506" s="133" t="str">
        <f>VLOOKUP(Table1[[#This Row],[Track]],$F$2672:$H$2715,2,FALSE)</f>
        <v>Vic</v>
      </c>
      <c r="AG506" s="133" t="str">
        <f>VLOOKUP(Table1[[#This Row],[Track]],$F$2672:$H$2715,3,FALSE)</f>
        <v>-</v>
      </c>
      <c r="AH506" s="133" t="str">
        <f>IF(Table1[[#This Row],[Date]]&lt;$AH$2,"",IF(Table1[[#This Row],[Date]]&lt;$AH$3,"Edge","Elite Combo"))</f>
        <v/>
      </c>
      <c r="AI506" s="218">
        <f>Table1[[#This Row],[Time]]</f>
        <v>0.54861111111111105</v>
      </c>
      <c r="AJ506" s="219" t="str">
        <f>Table1[[#This Row],[Track]]</f>
        <v>Caulfield</v>
      </c>
      <c r="AK506" s="216">
        <f>Table1[[#This Row],[Race ]]</f>
        <v>3</v>
      </c>
      <c r="AL506" s="219">
        <f>Table1[[#This Row],[TAB]]</f>
        <v>5</v>
      </c>
      <c r="AM506" s="219" t="str">
        <f>Table1[[#This Row],[Selection]]</f>
        <v>Pesto</v>
      </c>
      <c r="AN506" s="220" t="str">
        <f>Table1[[#This Row],[Sources]]</f>
        <v>Edge-15/Pro Mel-13</v>
      </c>
      <c r="AO506" s="219">
        <f>Table1[[#This Row],[Scale Bet]]</f>
        <v>150</v>
      </c>
    </row>
    <row r="507" spans="5:41" ht="16.5" customHeight="1" x14ac:dyDescent="0.25">
      <c r="E507" s="185">
        <v>45262</v>
      </c>
      <c r="F507" s="35">
        <v>0.54861111111111105</v>
      </c>
      <c r="G507" s="36" t="s">
        <v>201</v>
      </c>
      <c r="H507" s="36">
        <v>3</v>
      </c>
      <c r="I507" s="36">
        <v>5</v>
      </c>
      <c r="J507" s="36" t="s">
        <v>996</v>
      </c>
      <c r="K507" s="36" t="s">
        <v>18</v>
      </c>
      <c r="L507" s="165">
        <v>13</v>
      </c>
      <c r="M507" s="134" t="str">
        <f t="shared" si="91"/>
        <v/>
      </c>
      <c r="N507" s="36" t="str">
        <f t="shared" si="92"/>
        <v/>
      </c>
      <c r="O507" s="135" t="str">
        <f t="shared" si="93"/>
        <v/>
      </c>
      <c r="P507" s="186" t="str">
        <f t="shared" si="94"/>
        <v>OK</v>
      </c>
      <c r="Q507" s="187" t="str">
        <f t="shared" si="95"/>
        <v/>
      </c>
      <c r="R507" s="150"/>
      <c r="S507" s="187" t="str">
        <f t="shared" si="96"/>
        <v/>
      </c>
      <c r="T507" s="136" t="str">
        <f t="shared" si="97"/>
        <v>Pesto</v>
      </c>
      <c r="U507" s="137" t="str">
        <f>IF(P507="","",IF(N507=1,"",IF(Q507="","",IF(Q507&lt;=100,100,IF(Table1[[#This Row],[Day]]="Wed",100,200)))))</f>
        <v/>
      </c>
      <c r="V507" s="137" t="str">
        <f t="shared" si="98"/>
        <v/>
      </c>
      <c r="W507" s="137" t="str">
        <f t="shared" si="99"/>
        <v/>
      </c>
      <c r="X507" s="133">
        <f>100</f>
        <v>100</v>
      </c>
      <c r="Y507" s="133" t="str">
        <f t="shared" si="100"/>
        <v/>
      </c>
      <c r="Z507" s="133">
        <f t="shared" si="101"/>
        <v>-100</v>
      </c>
      <c r="AA507" s="134" t="str">
        <f>TEXT(Table1[[#This Row],[Date]],"DDD")</f>
        <v>Sat</v>
      </c>
      <c r="AB507" s="133" t="str">
        <f>IF(OR(G507="Doomben",G507="Eagle Farm"),"Q",IF(AND(Q507&gt;1,Q507&lt;55,Table1[[#This Row],[Source]]="Nat"),"Nat OK",IF(AND(Table1[[#This Row],[Source]]&lt;&gt;"Nat",Q507&lt;55),"Poor &lt;55",IF(OR(G507="Randwick",G507="Flemington",G507="Caulfield",G507="Sandown Lake",G507="Sandown Hill"),"Best","ave"))))</f>
        <v>Best</v>
      </c>
      <c r="AC507" s="133" t="str">
        <f>IF(Q507="","",IF(AB507="Poor &lt;55",$AC$2*0.2%,IF(AND(AB507="Q",AA507&lt;&gt;"Wed"),$AC$2*0.4%,IF(AND(AB507="Q",AA507="Wed"),$AC$2*0.5%,IF(AND(AB507="Ave",U507=100),$AC$2*0.5%,IF(AND(AB507="ave",U507="",N507=1,AG507="Bush"),$AC$2*1%,IF(AND(AB507="ave",U507="",Q507&gt;100),$AC$2*1.3%,IF(AND(AB507="ave",U507=""),$AC$2*1.2%,IF(AND(AB507="Ave",U507=200),$AC$2*1%,IF(AND(AB507="Best",U507=200),$AC$2*1.5%,IF(AND(AB507="Best",U507="",K507&lt;&gt;"Pro Syd"),$AC$2*0.5%,IF(AND(AB507="Best",U507=""),$AC$2*1%,IF(AND(AB507="Best",U507=100,Table1[[#This Row],[State]]="NSW"),$AC$2*0.4%,IF(AND(AB507="Best",U507=100),$AC$2*1%,IF(Table1[[#This Row],[Adj]]="Nat OK",$AC$2*0.5%,"xxx")))))))))))))))</f>
        <v/>
      </c>
      <c r="AD507" s="133" t="str">
        <f t="shared" si="102"/>
        <v/>
      </c>
      <c r="AE507" s="133" t="str">
        <f t="shared" si="103"/>
        <v/>
      </c>
      <c r="AF507" s="133" t="str">
        <f>VLOOKUP(Table1[[#This Row],[Track]],$F$2672:$H$2715,2,FALSE)</f>
        <v>Vic</v>
      </c>
      <c r="AG507" s="133" t="str">
        <f>VLOOKUP(Table1[[#This Row],[Track]],$F$2672:$H$2715,3,FALSE)</f>
        <v>-</v>
      </c>
      <c r="AH507" s="133" t="str">
        <f>IF(Table1[[#This Row],[Date]]&lt;$AH$2,"",IF(Table1[[#This Row],[Date]]&lt;$AH$3,"Edge","Elite Combo"))</f>
        <v/>
      </c>
      <c r="AI507" s="218">
        <f>Table1[[#This Row],[Time]]</f>
        <v>0.54861111111111105</v>
      </c>
      <c r="AJ507" s="219" t="str">
        <f>Table1[[#This Row],[Track]]</f>
        <v>Caulfield</v>
      </c>
      <c r="AK507" s="216">
        <f>Table1[[#This Row],[Race ]]</f>
        <v>3</v>
      </c>
      <c r="AL507" s="219">
        <f>Table1[[#This Row],[TAB]]</f>
        <v>5</v>
      </c>
      <c r="AM507" s="219" t="str">
        <f>Table1[[#This Row],[Selection]]</f>
        <v>Pesto</v>
      </c>
      <c r="AN507" s="220" t="str">
        <f>Table1[[#This Row],[Sources]]</f>
        <v/>
      </c>
      <c r="AO507" s="219" t="str">
        <f>Table1[[#This Row],[Scale Bet]]</f>
        <v/>
      </c>
    </row>
    <row r="508" spans="5:41" ht="16.5" customHeight="1" x14ac:dyDescent="0.25">
      <c r="E508" s="185">
        <v>45262</v>
      </c>
      <c r="F508" s="35">
        <v>0.5625</v>
      </c>
      <c r="G508" s="36" t="s">
        <v>17</v>
      </c>
      <c r="H508" s="36">
        <v>3</v>
      </c>
      <c r="I508" s="36">
        <v>10</v>
      </c>
      <c r="J508" s="36" t="s">
        <v>515</v>
      </c>
      <c r="K508" s="36" t="s">
        <v>60</v>
      </c>
      <c r="L508" s="165">
        <v>15</v>
      </c>
      <c r="M508" s="134">
        <f t="shared" si="91"/>
        <v>15</v>
      </c>
      <c r="N508" s="36">
        <f t="shared" si="92"/>
        <v>1</v>
      </c>
      <c r="O508" s="135" t="str">
        <f t="shared" si="93"/>
        <v>Pro Syd-15</v>
      </c>
      <c r="P508" s="186" t="str">
        <f t="shared" si="94"/>
        <v>OK</v>
      </c>
      <c r="Q508" s="187">
        <f t="shared" si="95"/>
        <v>60</v>
      </c>
      <c r="R508" s="150"/>
      <c r="S508" s="187" t="str">
        <f t="shared" si="96"/>
        <v/>
      </c>
      <c r="T508" s="136" t="str">
        <f t="shared" si="97"/>
        <v>State Of America</v>
      </c>
      <c r="U508" s="137" t="str">
        <f>IF(P508="","",IF(N508=1,"",IF(Q508="","",IF(Q508&lt;=100,100,IF(Table1[[#This Row],[Day]]="Wed",100,200)))))</f>
        <v/>
      </c>
      <c r="V508" s="137" t="str">
        <f t="shared" si="98"/>
        <v/>
      </c>
      <c r="W508" s="137" t="str">
        <f t="shared" si="99"/>
        <v/>
      </c>
      <c r="X508" s="133">
        <f>100</f>
        <v>100</v>
      </c>
      <c r="Y508" s="133" t="str">
        <f t="shared" si="100"/>
        <v/>
      </c>
      <c r="Z508" s="133">
        <f t="shared" si="101"/>
        <v>-100</v>
      </c>
      <c r="AA508" s="134" t="str">
        <f>TEXT(Table1[[#This Row],[Date]],"DDD")</f>
        <v>Sat</v>
      </c>
      <c r="AB508" s="133" t="str">
        <f>IF(OR(G508="Doomben",G508="Eagle Farm"),"Q",IF(AND(Q508&gt;1,Q508&lt;55,Table1[[#This Row],[Source]]="Nat"),"Nat OK",IF(AND(Table1[[#This Row],[Source]]&lt;&gt;"Nat",Q508&lt;55),"Poor &lt;55",IF(OR(G508="Randwick",G508="Flemington",G508="Caulfield",G508="Sandown Lake",G508="Sandown Hill"),"Best","ave"))))</f>
        <v>ave</v>
      </c>
      <c r="AC508" s="133">
        <f>IF(Q508="","",IF(AB508="Poor &lt;55",$AC$2*0.2%,IF(AND(AB508="Q",AA508&lt;&gt;"Wed"),$AC$2*0.4%,IF(AND(AB508="Q",AA508="Wed"),$AC$2*0.5%,IF(AND(AB508="Ave",U508=100),$AC$2*0.5%,IF(AND(AB508="ave",U508="",N508=1,AG508="Bush"),$AC$2*1%,IF(AND(AB508="ave",U508="",Q508&gt;100),$AC$2*1.3%,IF(AND(AB508="ave",U508=""),$AC$2*1.2%,IF(AND(AB508="Ave",U508=200),$AC$2*1%,IF(AND(AB508="Best",U508=200),$AC$2*1.5%,IF(AND(AB508="Best",U508="",K508&lt;&gt;"Pro Syd"),$AC$2*0.5%,IF(AND(AB508="Best",U508=""),$AC$2*1%,IF(AND(AB508="Best",U508=100,Table1[[#This Row],[State]]="NSW"),$AC$2*0.4%,IF(AND(AB508="Best",U508=100),$AC$2*1%,IF(Table1[[#This Row],[Adj]]="Nat OK",$AC$2*0.5%,"xxx")))))))))))))))</f>
        <v>120</v>
      </c>
      <c r="AD508" s="133" t="str">
        <f t="shared" si="102"/>
        <v/>
      </c>
      <c r="AE508" s="133">
        <f t="shared" si="103"/>
        <v>-120</v>
      </c>
      <c r="AF508" s="133" t="str">
        <f>VLOOKUP(Table1[[#This Row],[Track]],$F$2672:$H$2715,2,FALSE)</f>
        <v>NSW</v>
      </c>
      <c r="AG508" s="133" t="str">
        <f>VLOOKUP(Table1[[#This Row],[Track]],$F$2672:$H$2715,3,FALSE)</f>
        <v>-</v>
      </c>
      <c r="AH508" s="133" t="str">
        <f>IF(Table1[[#This Row],[Date]]&lt;$AH$2,"",IF(Table1[[#This Row],[Date]]&lt;$AH$3,"Edge","Elite Combo"))</f>
        <v/>
      </c>
      <c r="AI508" s="218">
        <f>Table1[[#This Row],[Time]]</f>
        <v>0.5625</v>
      </c>
      <c r="AJ508" s="219" t="str">
        <f>Table1[[#This Row],[Track]]</f>
        <v>Rosehill</v>
      </c>
      <c r="AK508" s="216">
        <f>Table1[[#This Row],[Race ]]</f>
        <v>3</v>
      </c>
      <c r="AL508" s="219">
        <f>Table1[[#This Row],[TAB]]</f>
        <v>10</v>
      </c>
      <c r="AM508" s="219" t="str">
        <f>Table1[[#This Row],[Selection]]</f>
        <v>State Of America</v>
      </c>
      <c r="AN508" s="220" t="str">
        <f>Table1[[#This Row],[Sources]]</f>
        <v>Pro Syd-15</v>
      </c>
      <c r="AO508" s="219">
        <f>Table1[[#This Row],[Scale Bet]]</f>
        <v>120</v>
      </c>
    </row>
    <row r="509" spans="5:41" ht="16.5" customHeight="1" x14ac:dyDescent="0.25">
      <c r="E509" s="185">
        <v>45262</v>
      </c>
      <c r="F509" s="35">
        <v>0.57291666666666663</v>
      </c>
      <c r="G509" s="36" t="s">
        <v>201</v>
      </c>
      <c r="H509" s="36">
        <v>4</v>
      </c>
      <c r="I509" s="36">
        <v>3</v>
      </c>
      <c r="J509" s="36" t="s">
        <v>52</v>
      </c>
      <c r="K509" s="36" t="s">
        <v>1</v>
      </c>
      <c r="L509" s="165">
        <v>12</v>
      </c>
      <c r="M509" s="134">
        <f t="shared" si="91"/>
        <v>12</v>
      </c>
      <c r="N509" s="36">
        <f t="shared" si="92"/>
        <v>1</v>
      </c>
      <c r="O509" s="135" t="str">
        <f t="shared" si="93"/>
        <v>E4-12</v>
      </c>
      <c r="P509" s="186" t="str">
        <f t="shared" si="94"/>
        <v>OK</v>
      </c>
      <c r="Q509" s="187">
        <f t="shared" si="95"/>
        <v>48</v>
      </c>
      <c r="R509" s="150">
        <v>1.75</v>
      </c>
      <c r="S509" s="187">
        <f t="shared" si="96"/>
        <v>84</v>
      </c>
      <c r="T509" s="136" t="str">
        <f t="shared" si="97"/>
        <v>Miraval Rose</v>
      </c>
      <c r="U509" s="137" t="str">
        <f>IF(P509="","",IF(N509=1,"",IF(Q509="","",IF(Q509&lt;=100,100,IF(Table1[[#This Row],[Day]]="Wed",100,200)))))</f>
        <v/>
      </c>
      <c r="V509" s="137" t="str">
        <f t="shared" si="98"/>
        <v/>
      </c>
      <c r="W509" s="137" t="str">
        <f t="shared" si="99"/>
        <v/>
      </c>
      <c r="X509" s="133">
        <f>100</f>
        <v>100</v>
      </c>
      <c r="Y509" s="133">
        <f t="shared" si="100"/>
        <v>175</v>
      </c>
      <c r="Z509" s="133">
        <f t="shared" si="101"/>
        <v>75</v>
      </c>
      <c r="AA509" s="134" t="str">
        <f>TEXT(Table1[[#This Row],[Date]],"DDD")</f>
        <v>Sat</v>
      </c>
      <c r="AB509" s="133" t="str">
        <f>IF(OR(G509="Doomben",G509="Eagle Farm"),"Q",IF(AND(Q509&gt;1,Q509&lt;55,Table1[[#This Row],[Source]]="Nat"),"Nat OK",IF(AND(Table1[[#This Row],[Source]]&lt;&gt;"Nat",Q509&lt;55),"Poor &lt;55",IF(OR(G509="Randwick",G509="Flemington",G509="Caulfield",G509="Sandown Lake",G509="Sandown Hill"),"Best","ave"))))</f>
        <v>Poor &lt;55</v>
      </c>
      <c r="AC509" s="133">
        <f>IF(Q509="","",IF(AB509="Poor &lt;55",$AC$2*0.2%,IF(AND(AB509="Q",AA509&lt;&gt;"Wed"),$AC$2*0.4%,IF(AND(AB509="Q",AA509="Wed"),$AC$2*0.5%,IF(AND(AB509="Ave",U509=100),$AC$2*0.5%,IF(AND(AB509="ave",U509="",N509=1,AG509="Bush"),$AC$2*1%,IF(AND(AB509="ave",U509="",Q509&gt;100),$AC$2*1.3%,IF(AND(AB509="ave",U509=""),$AC$2*1.2%,IF(AND(AB509="Ave",U509=200),$AC$2*1%,IF(AND(AB509="Best",U509=200),$AC$2*1.5%,IF(AND(AB509="Best",U509="",K509&lt;&gt;"Pro Syd"),$AC$2*0.5%,IF(AND(AB509="Best",U509=""),$AC$2*1%,IF(AND(AB509="Best",U509=100,Table1[[#This Row],[State]]="NSW"),$AC$2*0.4%,IF(AND(AB509="Best",U509=100),$AC$2*1%,IF(Table1[[#This Row],[Adj]]="Nat OK",$AC$2*0.5%,"xxx")))))))))))))))</f>
        <v>20</v>
      </c>
      <c r="AD509" s="133">
        <f t="shared" si="102"/>
        <v>35</v>
      </c>
      <c r="AE509" s="133">
        <f t="shared" si="103"/>
        <v>15</v>
      </c>
      <c r="AF509" s="133" t="str">
        <f>VLOOKUP(Table1[[#This Row],[Track]],$F$2672:$H$2715,2,FALSE)</f>
        <v>Vic</v>
      </c>
      <c r="AG509" s="133" t="str">
        <f>VLOOKUP(Table1[[#This Row],[Track]],$F$2672:$H$2715,3,FALSE)</f>
        <v>-</v>
      </c>
      <c r="AH509" s="133" t="str">
        <f>IF(Table1[[#This Row],[Date]]&lt;$AH$2,"",IF(Table1[[#This Row],[Date]]&lt;$AH$3,"Edge","Elite Combo"))</f>
        <v/>
      </c>
      <c r="AI509" s="218">
        <f>Table1[[#This Row],[Time]]</f>
        <v>0.57291666666666663</v>
      </c>
      <c r="AJ509" s="219" t="str">
        <f>Table1[[#This Row],[Track]]</f>
        <v>Caulfield</v>
      </c>
      <c r="AK509" s="216">
        <f>Table1[[#This Row],[Race ]]</f>
        <v>4</v>
      </c>
      <c r="AL509" s="219">
        <f>Table1[[#This Row],[TAB]]</f>
        <v>3</v>
      </c>
      <c r="AM509" s="219" t="str">
        <f>Table1[[#This Row],[Selection]]</f>
        <v>Miraval Rose</v>
      </c>
      <c r="AN509" s="220" t="str">
        <f>Table1[[#This Row],[Sources]]</f>
        <v>E4-12</v>
      </c>
      <c r="AO509" s="219">
        <f>Table1[[#This Row],[Scale Bet]]</f>
        <v>20</v>
      </c>
    </row>
    <row r="510" spans="5:41" ht="16.5" customHeight="1" x14ac:dyDescent="0.25">
      <c r="E510" s="185">
        <v>45262</v>
      </c>
      <c r="F510" s="35">
        <v>0.61111111111111105</v>
      </c>
      <c r="G510" s="36" t="s">
        <v>17</v>
      </c>
      <c r="H510" s="36">
        <v>5</v>
      </c>
      <c r="I510" s="36">
        <v>2</v>
      </c>
      <c r="J510" s="36" t="s">
        <v>664</v>
      </c>
      <c r="K510" s="36" t="s">
        <v>1</v>
      </c>
      <c r="L510" s="165">
        <v>10</v>
      </c>
      <c r="M510" s="134">
        <f t="shared" si="91"/>
        <v>10</v>
      </c>
      <c r="N510" s="36">
        <f t="shared" si="92"/>
        <v>1</v>
      </c>
      <c r="O510" s="135" t="str">
        <f t="shared" si="93"/>
        <v>E4-10</v>
      </c>
      <c r="P510" s="186" t="str">
        <f t="shared" si="94"/>
        <v>OK</v>
      </c>
      <c r="Q510" s="187">
        <f t="shared" si="95"/>
        <v>40</v>
      </c>
      <c r="R510" s="150"/>
      <c r="S510" s="187" t="str">
        <f t="shared" si="96"/>
        <v/>
      </c>
      <c r="T510" s="136" t="str">
        <f t="shared" si="97"/>
        <v>Shadows Of Love</v>
      </c>
      <c r="U510" s="137" t="str">
        <f>IF(P510="","",IF(N510=1,"",IF(Q510="","",IF(Q510&lt;=100,100,IF(Table1[[#This Row],[Day]]="Wed",100,200)))))</f>
        <v/>
      </c>
      <c r="V510" s="137" t="str">
        <f t="shared" si="98"/>
        <v/>
      </c>
      <c r="W510" s="137" t="str">
        <f t="shared" si="99"/>
        <v/>
      </c>
      <c r="X510" s="133">
        <f>100</f>
        <v>100</v>
      </c>
      <c r="Y510" s="133" t="str">
        <f t="shared" si="100"/>
        <v/>
      </c>
      <c r="Z510" s="133">
        <f t="shared" si="101"/>
        <v>-100</v>
      </c>
      <c r="AA510" s="134" t="str">
        <f>TEXT(Table1[[#This Row],[Date]],"DDD")</f>
        <v>Sat</v>
      </c>
      <c r="AB510" s="133" t="str">
        <f>IF(OR(G510="Doomben",G510="Eagle Farm"),"Q",IF(AND(Q510&gt;1,Q510&lt;55,Table1[[#This Row],[Source]]="Nat"),"Nat OK",IF(AND(Table1[[#This Row],[Source]]&lt;&gt;"Nat",Q510&lt;55),"Poor &lt;55",IF(OR(G510="Randwick",G510="Flemington",G510="Caulfield",G510="Sandown Lake",G510="Sandown Hill"),"Best","ave"))))</f>
        <v>Poor &lt;55</v>
      </c>
      <c r="AC510" s="133">
        <f>IF(Q510="","",IF(AB510="Poor &lt;55",$AC$2*0.2%,IF(AND(AB510="Q",AA510&lt;&gt;"Wed"),$AC$2*0.4%,IF(AND(AB510="Q",AA510="Wed"),$AC$2*0.5%,IF(AND(AB510="Ave",U510=100),$AC$2*0.5%,IF(AND(AB510="ave",U510="",N510=1,AG510="Bush"),$AC$2*1%,IF(AND(AB510="ave",U510="",Q510&gt;100),$AC$2*1.3%,IF(AND(AB510="ave",U510=""),$AC$2*1.2%,IF(AND(AB510="Ave",U510=200),$AC$2*1%,IF(AND(AB510="Best",U510=200),$AC$2*1.5%,IF(AND(AB510="Best",U510="",K510&lt;&gt;"Pro Syd"),$AC$2*0.5%,IF(AND(AB510="Best",U510=""),$AC$2*1%,IF(AND(AB510="Best",U510=100,Table1[[#This Row],[State]]="NSW"),$AC$2*0.4%,IF(AND(AB510="Best",U510=100),$AC$2*1%,IF(Table1[[#This Row],[Adj]]="Nat OK",$AC$2*0.5%,"xxx")))))))))))))))</f>
        <v>20</v>
      </c>
      <c r="AD510" s="133" t="str">
        <f t="shared" si="102"/>
        <v/>
      </c>
      <c r="AE510" s="133">
        <f t="shared" si="103"/>
        <v>-20</v>
      </c>
      <c r="AF510" s="133" t="str">
        <f>VLOOKUP(Table1[[#This Row],[Track]],$F$2672:$H$2715,2,FALSE)</f>
        <v>NSW</v>
      </c>
      <c r="AG510" s="133" t="str">
        <f>VLOOKUP(Table1[[#This Row],[Track]],$F$2672:$H$2715,3,FALSE)</f>
        <v>-</v>
      </c>
      <c r="AH510" s="133" t="str">
        <f>IF(Table1[[#This Row],[Date]]&lt;$AH$2,"",IF(Table1[[#This Row],[Date]]&lt;$AH$3,"Edge","Elite Combo"))</f>
        <v/>
      </c>
      <c r="AI510" s="218">
        <f>Table1[[#This Row],[Time]]</f>
        <v>0.61111111111111105</v>
      </c>
      <c r="AJ510" s="219" t="str">
        <f>Table1[[#This Row],[Track]]</f>
        <v>Rosehill</v>
      </c>
      <c r="AK510" s="216">
        <f>Table1[[#This Row],[Race ]]</f>
        <v>5</v>
      </c>
      <c r="AL510" s="219">
        <f>Table1[[#This Row],[TAB]]</f>
        <v>2</v>
      </c>
      <c r="AM510" s="219" t="str">
        <f>Table1[[#This Row],[Selection]]</f>
        <v>Shadows Of Love</v>
      </c>
      <c r="AN510" s="220" t="str">
        <f>Table1[[#This Row],[Sources]]</f>
        <v>E4-10</v>
      </c>
      <c r="AO510" s="219">
        <f>Table1[[#This Row],[Scale Bet]]</f>
        <v>20</v>
      </c>
    </row>
    <row r="511" spans="5:41" ht="16.5" customHeight="1" x14ac:dyDescent="0.25">
      <c r="E511" s="185">
        <v>45262</v>
      </c>
      <c r="F511" s="35">
        <v>0.625</v>
      </c>
      <c r="G511" s="36" t="s">
        <v>201</v>
      </c>
      <c r="H511" s="36">
        <v>6</v>
      </c>
      <c r="I511" s="36">
        <v>2</v>
      </c>
      <c r="J511" s="36" t="s">
        <v>665</v>
      </c>
      <c r="K511" s="36" t="s">
        <v>1</v>
      </c>
      <c r="L511" s="165">
        <v>10</v>
      </c>
      <c r="M511" s="134">
        <f t="shared" si="91"/>
        <v>42</v>
      </c>
      <c r="N511" s="36">
        <f t="shared" si="92"/>
        <v>3</v>
      </c>
      <c r="O511" s="135" t="str">
        <f t="shared" si="93"/>
        <v>E4-10/Edge-12/Nat-20</v>
      </c>
      <c r="P511" s="186" t="str">
        <f t="shared" si="94"/>
        <v>OK</v>
      </c>
      <c r="Q511" s="187">
        <f t="shared" si="95"/>
        <v>168</v>
      </c>
      <c r="R511" s="150"/>
      <c r="S511" s="187" t="str">
        <f t="shared" si="96"/>
        <v/>
      </c>
      <c r="T511" s="136" t="str">
        <f t="shared" si="97"/>
        <v>Vilana</v>
      </c>
      <c r="U511" s="137">
        <f>IF(P511="","",IF(N511=1,"",IF(Q511="","",IF(Q511&lt;=100,100,IF(Table1[[#This Row],[Day]]="Wed",100,200)))))</f>
        <v>200</v>
      </c>
      <c r="V511" s="137" t="str">
        <f t="shared" si="98"/>
        <v/>
      </c>
      <c r="W511" s="137">
        <f t="shared" si="99"/>
        <v>-200</v>
      </c>
      <c r="X511" s="133">
        <f>100</f>
        <v>100</v>
      </c>
      <c r="Y511" s="133" t="str">
        <f t="shared" si="100"/>
        <v/>
      </c>
      <c r="Z511" s="133">
        <f t="shared" si="101"/>
        <v>-100</v>
      </c>
      <c r="AA511" s="134" t="str">
        <f>TEXT(Table1[[#This Row],[Date]],"DDD")</f>
        <v>Sat</v>
      </c>
      <c r="AB511" s="133" t="str">
        <f>IF(OR(G511="Doomben",G511="Eagle Farm"),"Q",IF(AND(Q511&gt;1,Q511&lt;55,Table1[[#This Row],[Source]]="Nat"),"Nat OK",IF(AND(Table1[[#This Row],[Source]]&lt;&gt;"Nat",Q511&lt;55),"Poor &lt;55",IF(OR(G511="Randwick",G511="Flemington",G511="Caulfield",G511="Sandown Lake",G511="Sandown Hill"),"Best","ave"))))</f>
        <v>Best</v>
      </c>
      <c r="AC511" s="133">
        <f>IF(Q511="","",IF(AB511="Poor &lt;55",$AC$2*0.2%,IF(AND(AB511="Q",AA511&lt;&gt;"Wed"),$AC$2*0.4%,IF(AND(AB511="Q",AA511="Wed"),$AC$2*0.5%,IF(AND(AB511="Ave",U511=100),$AC$2*0.5%,IF(AND(AB511="ave",U511="",N511=1,AG511="Bush"),$AC$2*1%,IF(AND(AB511="ave",U511="",Q511&gt;100),$AC$2*1.3%,IF(AND(AB511="ave",U511=""),$AC$2*1.2%,IF(AND(AB511="Ave",U511=200),$AC$2*1%,IF(AND(AB511="Best",U511=200),$AC$2*1.5%,IF(AND(AB511="Best",U511="",K511&lt;&gt;"Pro Syd"),$AC$2*0.5%,IF(AND(AB511="Best",U511=""),$AC$2*1%,IF(AND(AB511="Best",U511=100,Table1[[#This Row],[State]]="NSW"),$AC$2*0.4%,IF(AND(AB511="Best",U511=100),$AC$2*1%,IF(Table1[[#This Row],[Adj]]="Nat OK",$AC$2*0.5%,"xxx")))))))))))))))</f>
        <v>150</v>
      </c>
      <c r="AD511" s="133" t="str">
        <f t="shared" si="102"/>
        <v/>
      </c>
      <c r="AE511" s="133">
        <f t="shared" si="103"/>
        <v>-150</v>
      </c>
      <c r="AF511" s="133" t="str">
        <f>VLOOKUP(Table1[[#This Row],[Track]],$F$2672:$H$2715,2,FALSE)</f>
        <v>Vic</v>
      </c>
      <c r="AG511" s="133" t="str">
        <f>VLOOKUP(Table1[[#This Row],[Track]],$F$2672:$H$2715,3,FALSE)</f>
        <v>-</v>
      </c>
      <c r="AH511" s="133" t="str">
        <f>IF(Table1[[#This Row],[Date]]&lt;$AH$2,"",IF(Table1[[#This Row],[Date]]&lt;$AH$3,"Edge","Elite Combo"))</f>
        <v/>
      </c>
      <c r="AI511" s="218">
        <f>Table1[[#This Row],[Time]]</f>
        <v>0.625</v>
      </c>
      <c r="AJ511" s="219" t="str">
        <f>Table1[[#This Row],[Track]]</f>
        <v>Caulfield</v>
      </c>
      <c r="AK511" s="216">
        <f>Table1[[#This Row],[Race ]]</f>
        <v>6</v>
      </c>
      <c r="AL511" s="219">
        <f>Table1[[#This Row],[TAB]]</f>
        <v>2</v>
      </c>
      <c r="AM511" s="219" t="str">
        <f>Table1[[#This Row],[Selection]]</f>
        <v>Vilana</v>
      </c>
      <c r="AN511" s="220" t="str">
        <f>Table1[[#This Row],[Sources]]</f>
        <v>E4-10/Edge-12/Nat-20</v>
      </c>
      <c r="AO511" s="219">
        <f>Table1[[#This Row],[Scale Bet]]</f>
        <v>150</v>
      </c>
    </row>
    <row r="512" spans="5:41" ht="16.5" customHeight="1" x14ac:dyDescent="0.25">
      <c r="E512" s="185">
        <v>45262</v>
      </c>
      <c r="F512" s="35">
        <v>0.625</v>
      </c>
      <c r="G512" s="36" t="s">
        <v>201</v>
      </c>
      <c r="H512" s="36">
        <v>6</v>
      </c>
      <c r="I512" s="36">
        <v>2</v>
      </c>
      <c r="J512" s="36" t="s">
        <v>665</v>
      </c>
      <c r="K512" s="36" t="s">
        <v>40</v>
      </c>
      <c r="L512" s="165">
        <v>12</v>
      </c>
      <c r="M512" s="134" t="str">
        <f t="shared" si="91"/>
        <v/>
      </c>
      <c r="N512" s="36" t="str">
        <f t="shared" si="92"/>
        <v/>
      </c>
      <c r="O512" s="135" t="str">
        <f t="shared" si="93"/>
        <v/>
      </c>
      <c r="P512" s="186" t="str">
        <f t="shared" si="94"/>
        <v>OK</v>
      </c>
      <c r="Q512" s="187" t="str">
        <f t="shared" si="95"/>
        <v/>
      </c>
      <c r="R512" s="150"/>
      <c r="S512" s="187" t="str">
        <f t="shared" si="96"/>
        <v/>
      </c>
      <c r="T512" s="136" t="str">
        <f t="shared" si="97"/>
        <v>Vilana</v>
      </c>
      <c r="U512" s="137" t="str">
        <f>IF(P512="","",IF(N512=1,"",IF(Q512="","",IF(Q512&lt;=100,100,IF(Table1[[#This Row],[Day]]="Wed",100,200)))))</f>
        <v/>
      </c>
      <c r="V512" s="137" t="str">
        <f t="shared" si="98"/>
        <v/>
      </c>
      <c r="W512" s="137" t="str">
        <f t="shared" si="99"/>
        <v/>
      </c>
      <c r="X512" s="133">
        <f>100</f>
        <v>100</v>
      </c>
      <c r="Y512" s="133" t="str">
        <f t="shared" si="100"/>
        <v/>
      </c>
      <c r="Z512" s="133">
        <f t="shared" si="101"/>
        <v>-100</v>
      </c>
      <c r="AA512" s="134" t="str">
        <f>TEXT(Table1[[#This Row],[Date]],"DDD")</f>
        <v>Sat</v>
      </c>
      <c r="AB512" s="133" t="str">
        <f>IF(OR(G512="Doomben",G512="Eagle Farm"),"Q",IF(AND(Q512&gt;1,Q512&lt;55,Table1[[#This Row],[Source]]="Nat"),"Nat OK",IF(AND(Table1[[#This Row],[Source]]&lt;&gt;"Nat",Q512&lt;55),"Poor &lt;55",IF(OR(G512="Randwick",G512="Flemington",G512="Caulfield",G512="Sandown Lake",G512="Sandown Hill"),"Best","ave"))))</f>
        <v>Best</v>
      </c>
      <c r="AC512" s="133" t="str">
        <f>IF(Q512="","",IF(AB512="Poor &lt;55",$AC$2*0.2%,IF(AND(AB512="Q",AA512&lt;&gt;"Wed"),$AC$2*0.4%,IF(AND(AB512="Q",AA512="Wed"),$AC$2*0.5%,IF(AND(AB512="Ave",U512=100),$AC$2*0.5%,IF(AND(AB512="ave",U512="",N512=1,AG512="Bush"),$AC$2*1%,IF(AND(AB512="ave",U512="",Q512&gt;100),$AC$2*1.3%,IF(AND(AB512="ave",U512=""),$AC$2*1.2%,IF(AND(AB512="Ave",U512=200),$AC$2*1%,IF(AND(AB512="Best",U512=200),$AC$2*1.5%,IF(AND(AB512="Best",U512="",K512&lt;&gt;"Pro Syd"),$AC$2*0.5%,IF(AND(AB512="Best",U512=""),$AC$2*1%,IF(AND(AB512="Best",U512=100,Table1[[#This Row],[State]]="NSW"),$AC$2*0.4%,IF(AND(AB512="Best",U512=100),$AC$2*1%,IF(Table1[[#This Row],[Adj]]="Nat OK",$AC$2*0.5%,"xxx")))))))))))))))</f>
        <v/>
      </c>
      <c r="AD512" s="133" t="str">
        <f t="shared" si="102"/>
        <v/>
      </c>
      <c r="AE512" s="133" t="str">
        <f t="shared" si="103"/>
        <v/>
      </c>
      <c r="AF512" s="133" t="str">
        <f>VLOOKUP(Table1[[#This Row],[Track]],$F$2672:$H$2715,2,FALSE)</f>
        <v>Vic</v>
      </c>
      <c r="AG512" s="133" t="str">
        <f>VLOOKUP(Table1[[#This Row],[Track]],$F$2672:$H$2715,3,FALSE)</f>
        <v>-</v>
      </c>
      <c r="AH512" s="133" t="str">
        <f>IF(Table1[[#This Row],[Date]]&lt;$AH$2,"",IF(Table1[[#This Row],[Date]]&lt;$AH$3,"Edge","Elite Combo"))</f>
        <v/>
      </c>
      <c r="AI512" s="218">
        <f>Table1[[#This Row],[Time]]</f>
        <v>0.625</v>
      </c>
      <c r="AJ512" s="219" t="str">
        <f>Table1[[#This Row],[Track]]</f>
        <v>Caulfield</v>
      </c>
      <c r="AK512" s="216">
        <f>Table1[[#This Row],[Race ]]</f>
        <v>6</v>
      </c>
      <c r="AL512" s="219">
        <f>Table1[[#This Row],[TAB]]</f>
        <v>2</v>
      </c>
      <c r="AM512" s="219" t="str">
        <f>Table1[[#This Row],[Selection]]</f>
        <v>Vilana</v>
      </c>
      <c r="AN512" s="220" t="str">
        <f>Table1[[#This Row],[Sources]]</f>
        <v/>
      </c>
      <c r="AO512" s="219" t="str">
        <f>Table1[[#This Row],[Scale Bet]]</f>
        <v/>
      </c>
    </row>
    <row r="513" spans="5:41" ht="16.5" customHeight="1" x14ac:dyDescent="0.25">
      <c r="E513" s="185">
        <v>45262</v>
      </c>
      <c r="F513" s="35">
        <v>0.625</v>
      </c>
      <c r="G513" s="36" t="s">
        <v>201</v>
      </c>
      <c r="H513" s="36">
        <v>6</v>
      </c>
      <c r="I513" s="36">
        <v>2</v>
      </c>
      <c r="J513" s="36" t="s">
        <v>665</v>
      </c>
      <c r="K513" s="36" t="s">
        <v>13</v>
      </c>
      <c r="L513" s="165">
        <v>20</v>
      </c>
      <c r="M513" s="134" t="str">
        <f t="shared" si="91"/>
        <v/>
      </c>
      <c r="N513" s="36" t="str">
        <f t="shared" si="92"/>
        <v/>
      </c>
      <c r="O513" s="135" t="str">
        <f t="shared" si="93"/>
        <v/>
      </c>
      <c r="P513" s="186" t="str">
        <f t="shared" si="94"/>
        <v>OK</v>
      </c>
      <c r="Q513" s="187" t="str">
        <f t="shared" si="95"/>
        <v/>
      </c>
      <c r="R513" s="150"/>
      <c r="S513" s="187" t="str">
        <f t="shared" si="96"/>
        <v/>
      </c>
      <c r="T513" s="136" t="str">
        <f t="shared" si="97"/>
        <v>Vilana</v>
      </c>
      <c r="U513" s="137" t="str">
        <f>IF(P513="","",IF(N513=1,"",IF(Q513="","",IF(Q513&lt;=100,100,IF(Table1[[#This Row],[Day]]="Wed",100,200)))))</f>
        <v/>
      </c>
      <c r="V513" s="137" t="str">
        <f t="shared" si="98"/>
        <v/>
      </c>
      <c r="W513" s="137" t="str">
        <f t="shared" si="99"/>
        <v/>
      </c>
      <c r="X513" s="133">
        <f>100</f>
        <v>100</v>
      </c>
      <c r="Y513" s="133" t="str">
        <f t="shared" si="100"/>
        <v/>
      </c>
      <c r="Z513" s="133">
        <f t="shared" si="101"/>
        <v>-100</v>
      </c>
      <c r="AA513" s="134" t="str">
        <f>TEXT(Table1[[#This Row],[Date]],"DDD")</f>
        <v>Sat</v>
      </c>
      <c r="AB513" s="133" t="str">
        <f>IF(OR(G513="Doomben",G513="Eagle Farm"),"Q",IF(AND(Q513&gt;1,Q513&lt;55,Table1[[#This Row],[Source]]="Nat"),"Nat OK",IF(AND(Table1[[#This Row],[Source]]&lt;&gt;"Nat",Q513&lt;55),"Poor &lt;55",IF(OR(G513="Randwick",G513="Flemington",G513="Caulfield",G513="Sandown Lake",G513="Sandown Hill"),"Best","ave"))))</f>
        <v>Best</v>
      </c>
      <c r="AC513" s="133" t="str">
        <f>IF(Q513="","",IF(AB513="Poor &lt;55",$AC$2*0.2%,IF(AND(AB513="Q",AA513&lt;&gt;"Wed"),$AC$2*0.4%,IF(AND(AB513="Q",AA513="Wed"),$AC$2*0.5%,IF(AND(AB513="Ave",U513=100),$AC$2*0.5%,IF(AND(AB513="ave",U513="",N513=1,AG513="Bush"),$AC$2*1%,IF(AND(AB513="ave",U513="",Q513&gt;100),$AC$2*1.3%,IF(AND(AB513="ave",U513=""),$AC$2*1.2%,IF(AND(AB513="Ave",U513=200),$AC$2*1%,IF(AND(AB513="Best",U513=200),$AC$2*1.5%,IF(AND(AB513="Best",U513="",K513&lt;&gt;"Pro Syd"),$AC$2*0.5%,IF(AND(AB513="Best",U513=""),$AC$2*1%,IF(AND(AB513="Best",U513=100,Table1[[#This Row],[State]]="NSW"),$AC$2*0.4%,IF(AND(AB513="Best",U513=100),$AC$2*1%,IF(Table1[[#This Row],[Adj]]="Nat OK",$AC$2*0.5%,"xxx")))))))))))))))</f>
        <v/>
      </c>
      <c r="AD513" s="133" t="str">
        <f t="shared" si="102"/>
        <v/>
      </c>
      <c r="AE513" s="133" t="str">
        <f t="shared" si="103"/>
        <v/>
      </c>
      <c r="AF513" s="133" t="str">
        <f>VLOOKUP(Table1[[#This Row],[Track]],$F$2672:$H$2715,2,FALSE)</f>
        <v>Vic</v>
      </c>
      <c r="AG513" s="133" t="str">
        <f>VLOOKUP(Table1[[#This Row],[Track]],$F$2672:$H$2715,3,FALSE)</f>
        <v>-</v>
      </c>
      <c r="AH513" s="133" t="str">
        <f>IF(Table1[[#This Row],[Date]]&lt;$AH$2,"",IF(Table1[[#This Row],[Date]]&lt;$AH$3,"Edge","Elite Combo"))</f>
        <v/>
      </c>
      <c r="AI513" s="218">
        <f>Table1[[#This Row],[Time]]</f>
        <v>0.625</v>
      </c>
      <c r="AJ513" s="219" t="str">
        <f>Table1[[#This Row],[Track]]</f>
        <v>Caulfield</v>
      </c>
      <c r="AK513" s="216">
        <f>Table1[[#This Row],[Race ]]</f>
        <v>6</v>
      </c>
      <c r="AL513" s="219">
        <f>Table1[[#This Row],[TAB]]</f>
        <v>2</v>
      </c>
      <c r="AM513" s="219" t="str">
        <f>Table1[[#This Row],[Selection]]</f>
        <v>Vilana</v>
      </c>
      <c r="AN513" s="220" t="str">
        <f>Table1[[#This Row],[Sources]]</f>
        <v/>
      </c>
      <c r="AO513" s="219" t="str">
        <f>Table1[[#This Row],[Scale Bet]]</f>
        <v/>
      </c>
    </row>
    <row r="514" spans="5:41" ht="16.5" customHeight="1" x14ac:dyDescent="0.25">
      <c r="E514" s="185">
        <v>45262</v>
      </c>
      <c r="F514" s="35">
        <v>0.65277777777777779</v>
      </c>
      <c r="G514" s="36" t="s">
        <v>201</v>
      </c>
      <c r="H514" s="36">
        <v>7</v>
      </c>
      <c r="I514" s="36">
        <v>1</v>
      </c>
      <c r="J514" s="36" t="s">
        <v>377</v>
      </c>
      <c r="K514" s="36" t="s">
        <v>1</v>
      </c>
      <c r="L514" s="165">
        <v>20</v>
      </c>
      <c r="M514" s="134">
        <f t="shared" si="91"/>
        <v>53</v>
      </c>
      <c r="N514" s="36">
        <f t="shared" si="92"/>
        <v>3</v>
      </c>
      <c r="O514" s="135" t="str">
        <f t="shared" si="93"/>
        <v>E4-20/Edge-20/Nat-13</v>
      </c>
      <c r="P514" s="186" t="str">
        <f t="shared" si="94"/>
        <v>OK</v>
      </c>
      <c r="Q514" s="187">
        <f t="shared" si="95"/>
        <v>212</v>
      </c>
      <c r="R514" s="150"/>
      <c r="S514" s="187" t="str">
        <f t="shared" si="96"/>
        <v/>
      </c>
      <c r="T514" s="136" t="str">
        <f t="shared" si="97"/>
        <v>Arkansaw Kid</v>
      </c>
      <c r="U514" s="137">
        <f>IF(P514="","",IF(N514=1,"",IF(Q514="","",IF(Q514&lt;=100,100,IF(Table1[[#This Row],[Day]]="Wed",100,200)))))</f>
        <v>200</v>
      </c>
      <c r="V514" s="137" t="str">
        <f t="shared" si="98"/>
        <v/>
      </c>
      <c r="W514" s="137">
        <f t="shared" si="99"/>
        <v>-200</v>
      </c>
      <c r="X514" s="133">
        <f>100</f>
        <v>100</v>
      </c>
      <c r="Y514" s="133" t="str">
        <f t="shared" si="100"/>
        <v/>
      </c>
      <c r="Z514" s="133">
        <f t="shared" si="101"/>
        <v>-100</v>
      </c>
      <c r="AA514" s="134" t="str">
        <f>TEXT(Table1[[#This Row],[Date]],"DDD")</f>
        <v>Sat</v>
      </c>
      <c r="AB514" s="133" t="str">
        <f>IF(OR(G514="Doomben",G514="Eagle Farm"),"Q",IF(AND(Q514&gt;1,Q514&lt;55,Table1[[#This Row],[Source]]="Nat"),"Nat OK",IF(AND(Table1[[#This Row],[Source]]&lt;&gt;"Nat",Q514&lt;55),"Poor &lt;55",IF(OR(G514="Randwick",G514="Flemington",G514="Caulfield",G514="Sandown Lake",G514="Sandown Hill"),"Best","ave"))))</f>
        <v>Best</v>
      </c>
      <c r="AC514" s="133">
        <f>IF(Q514="","",IF(AB514="Poor &lt;55",$AC$2*0.2%,IF(AND(AB514="Q",AA514&lt;&gt;"Wed"),$AC$2*0.4%,IF(AND(AB514="Q",AA514="Wed"),$AC$2*0.5%,IF(AND(AB514="Ave",U514=100),$AC$2*0.5%,IF(AND(AB514="ave",U514="",N514=1,AG514="Bush"),$AC$2*1%,IF(AND(AB514="ave",U514="",Q514&gt;100),$AC$2*1.3%,IF(AND(AB514="ave",U514=""),$AC$2*1.2%,IF(AND(AB514="Ave",U514=200),$AC$2*1%,IF(AND(AB514="Best",U514=200),$AC$2*1.5%,IF(AND(AB514="Best",U514="",K514&lt;&gt;"Pro Syd"),$AC$2*0.5%,IF(AND(AB514="Best",U514=""),$AC$2*1%,IF(AND(AB514="Best",U514=100,Table1[[#This Row],[State]]="NSW"),$AC$2*0.4%,IF(AND(AB514="Best",U514=100),$AC$2*1%,IF(Table1[[#This Row],[Adj]]="Nat OK",$AC$2*0.5%,"xxx")))))))))))))))</f>
        <v>150</v>
      </c>
      <c r="AD514" s="133" t="str">
        <f t="shared" si="102"/>
        <v/>
      </c>
      <c r="AE514" s="133">
        <f t="shared" si="103"/>
        <v>-150</v>
      </c>
      <c r="AF514" s="133" t="str">
        <f>VLOOKUP(Table1[[#This Row],[Track]],$F$2672:$H$2715,2,FALSE)</f>
        <v>Vic</v>
      </c>
      <c r="AG514" s="133" t="str">
        <f>VLOOKUP(Table1[[#This Row],[Track]],$F$2672:$H$2715,3,FALSE)</f>
        <v>-</v>
      </c>
      <c r="AH514" s="133" t="str">
        <f>IF(Table1[[#This Row],[Date]]&lt;$AH$2,"",IF(Table1[[#This Row],[Date]]&lt;$AH$3,"Edge","Elite Combo"))</f>
        <v/>
      </c>
      <c r="AI514" s="218">
        <f>Table1[[#This Row],[Time]]</f>
        <v>0.65277777777777779</v>
      </c>
      <c r="AJ514" s="219" t="str">
        <f>Table1[[#This Row],[Track]]</f>
        <v>Caulfield</v>
      </c>
      <c r="AK514" s="216">
        <f>Table1[[#This Row],[Race ]]</f>
        <v>7</v>
      </c>
      <c r="AL514" s="219">
        <f>Table1[[#This Row],[TAB]]</f>
        <v>1</v>
      </c>
      <c r="AM514" s="219" t="str">
        <f>Table1[[#This Row],[Selection]]</f>
        <v>Arkansaw Kid</v>
      </c>
      <c r="AN514" s="220" t="str">
        <f>Table1[[#This Row],[Sources]]</f>
        <v>E4-20/Edge-20/Nat-13</v>
      </c>
      <c r="AO514" s="219">
        <f>Table1[[#This Row],[Scale Bet]]</f>
        <v>150</v>
      </c>
    </row>
    <row r="515" spans="5:41" ht="16.5" customHeight="1" x14ac:dyDescent="0.25">
      <c r="E515" s="185">
        <v>45262</v>
      </c>
      <c r="F515" s="35">
        <v>0.65277777777777779</v>
      </c>
      <c r="G515" s="36" t="s">
        <v>201</v>
      </c>
      <c r="H515" s="36">
        <v>7</v>
      </c>
      <c r="I515" s="36">
        <v>1</v>
      </c>
      <c r="J515" s="36" t="s">
        <v>377</v>
      </c>
      <c r="K515" s="36" t="s">
        <v>40</v>
      </c>
      <c r="L515" s="165">
        <v>20</v>
      </c>
      <c r="M515" s="134" t="str">
        <f t="shared" si="91"/>
        <v/>
      </c>
      <c r="N515" s="36" t="str">
        <f t="shared" si="92"/>
        <v/>
      </c>
      <c r="O515" s="135" t="str">
        <f t="shared" si="93"/>
        <v/>
      </c>
      <c r="P515" s="186" t="str">
        <f t="shared" si="94"/>
        <v>OK</v>
      </c>
      <c r="Q515" s="187" t="str">
        <f t="shared" si="95"/>
        <v/>
      </c>
      <c r="R515" s="150"/>
      <c r="S515" s="187" t="str">
        <f t="shared" si="96"/>
        <v/>
      </c>
      <c r="T515" s="136" t="str">
        <f t="shared" si="97"/>
        <v>Arkansaw Kid</v>
      </c>
      <c r="U515" s="137" t="str">
        <f>IF(P515="","",IF(N515=1,"",IF(Q515="","",IF(Q515&lt;=100,100,IF(Table1[[#This Row],[Day]]="Wed",100,200)))))</f>
        <v/>
      </c>
      <c r="V515" s="137" t="str">
        <f t="shared" si="98"/>
        <v/>
      </c>
      <c r="W515" s="137" t="str">
        <f t="shared" si="99"/>
        <v/>
      </c>
      <c r="X515" s="133">
        <f>100</f>
        <v>100</v>
      </c>
      <c r="Y515" s="133" t="str">
        <f t="shared" si="100"/>
        <v/>
      </c>
      <c r="Z515" s="133">
        <f t="shared" si="101"/>
        <v>-100</v>
      </c>
      <c r="AA515" s="134" t="str">
        <f>TEXT(Table1[[#This Row],[Date]],"DDD")</f>
        <v>Sat</v>
      </c>
      <c r="AB515" s="133" t="str">
        <f>IF(OR(G515="Doomben",G515="Eagle Farm"),"Q",IF(AND(Q515&gt;1,Q515&lt;55,Table1[[#This Row],[Source]]="Nat"),"Nat OK",IF(AND(Table1[[#This Row],[Source]]&lt;&gt;"Nat",Q515&lt;55),"Poor &lt;55",IF(OR(G515="Randwick",G515="Flemington",G515="Caulfield",G515="Sandown Lake",G515="Sandown Hill"),"Best","ave"))))</f>
        <v>Best</v>
      </c>
      <c r="AC515" s="133" t="str">
        <f>IF(Q515="","",IF(AB515="Poor &lt;55",$AC$2*0.2%,IF(AND(AB515="Q",AA515&lt;&gt;"Wed"),$AC$2*0.4%,IF(AND(AB515="Q",AA515="Wed"),$AC$2*0.5%,IF(AND(AB515="Ave",U515=100),$AC$2*0.5%,IF(AND(AB515="ave",U515="",N515=1,AG515="Bush"),$AC$2*1%,IF(AND(AB515="ave",U515="",Q515&gt;100),$AC$2*1.3%,IF(AND(AB515="ave",U515=""),$AC$2*1.2%,IF(AND(AB515="Ave",U515=200),$AC$2*1%,IF(AND(AB515="Best",U515=200),$AC$2*1.5%,IF(AND(AB515="Best",U515="",K515&lt;&gt;"Pro Syd"),$AC$2*0.5%,IF(AND(AB515="Best",U515=""),$AC$2*1%,IF(AND(AB515="Best",U515=100,Table1[[#This Row],[State]]="NSW"),$AC$2*0.4%,IF(AND(AB515="Best",U515=100),$AC$2*1%,IF(Table1[[#This Row],[Adj]]="Nat OK",$AC$2*0.5%,"xxx")))))))))))))))</f>
        <v/>
      </c>
      <c r="AD515" s="133" t="str">
        <f t="shared" si="102"/>
        <v/>
      </c>
      <c r="AE515" s="133" t="str">
        <f t="shared" si="103"/>
        <v/>
      </c>
      <c r="AF515" s="133" t="str">
        <f>VLOOKUP(Table1[[#This Row],[Track]],$F$2672:$H$2715,2,FALSE)</f>
        <v>Vic</v>
      </c>
      <c r="AG515" s="133" t="str">
        <f>VLOOKUP(Table1[[#This Row],[Track]],$F$2672:$H$2715,3,FALSE)</f>
        <v>-</v>
      </c>
      <c r="AH515" s="133" t="str">
        <f>IF(Table1[[#This Row],[Date]]&lt;$AH$2,"",IF(Table1[[#This Row],[Date]]&lt;$AH$3,"Edge","Elite Combo"))</f>
        <v/>
      </c>
      <c r="AI515" s="218">
        <f>Table1[[#This Row],[Time]]</f>
        <v>0.65277777777777779</v>
      </c>
      <c r="AJ515" s="219" t="str">
        <f>Table1[[#This Row],[Track]]</f>
        <v>Caulfield</v>
      </c>
      <c r="AK515" s="216">
        <f>Table1[[#This Row],[Race ]]</f>
        <v>7</v>
      </c>
      <c r="AL515" s="219">
        <f>Table1[[#This Row],[TAB]]</f>
        <v>1</v>
      </c>
      <c r="AM515" s="219" t="str">
        <f>Table1[[#This Row],[Selection]]</f>
        <v>Arkansaw Kid</v>
      </c>
      <c r="AN515" s="220" t="str">
        <f>Table1[[#This Row],[Sources]]</f>
        <v/>
      </c>
      <c r="AO515" s="219" t="str">
        <f>Table1[[#This Row],[Scale Bet]]</f>
        <v/>
      </c>
    </row>
    <row r="516" spans="5:41" ht="16.5" customHeight="1" x14ac:dyDescent="0.25">
      <c r="E516" s="185">
        <v>45262</v>
      </c>
      <c r="F516" s="35">
        <v>0.65277777777777779</v>
      </c>
      <c r="G516" s="36" t="s">
        <v>201</v>
      </c>
      <c r="H516" s="36">
        <v>7</v>
      </c>
      <c r="I516" s="36">
        <v>1</v>
      </c>
      <c r="J516" s="36" t="s">
        <v>377</v>
      </c>
      <c r="K516" s="36" t="s">
        <v>13</v>
      </c>
      <c r="L516" s="165">
        <v>13</v>
      </c>
      <c r="M516" s="134" t="str">
        <f t="shared" si="91"/>
        <v/>
      </c>
      <c r="N516" s="36" t="str">
        <f t="shared" si="92"/>
        <v/>
      </c>
      <c r="O516" s="135" t="str">
        <f t="shared" si="93"/>
        <v/>
      </c>
      <c r="P516" s="186" t="str">
        <f t="shared" si="94"/>
        <v>OK</v>
      </c>
      <c r="Q516" s="187" t="str">
        <f t="shared" si="95"/>
        <v/>
      </c>
      <c r="R516" s="150"/>
      <c r="S516" s="187" t="str">
        <f t="shared" si="96"/>
        <v/>
      </c>
      <c r="T516" s="136" t="str">
        <f t="shared" si="97"/>
        <v>Arkansaw Kid</v>
      </c>
      <c r="U516" s="137" t="str">
        <f>IF(P516="","",IF(N516=1,"",IF(Q516="","",IF(Q516&lt;=100,100,IF(Table1[[#This Row],[Day]]="Wed",100,200)))))</f>
        <v/>
      </c>
      <c r="V516" s="137" t="str">
        <f t="shared" si="98"/>
        <v/>
      </c>
      <c r="W516" s="137" t="str">
        <f t="shared" si="99"/>
        <v/>
      </c>
      <c r="X516" s="133">
        <f>100</f>
        <v>100</v>
      </c>
      <c r="Y516" s="133" t="str">
        <f t="shared" si="100"/>
        <v/>
      </c>
      <c r="Z516" s="133">
        <f t="shared" si="101"/>
        <v>-100</v>
      </c>
      <c r="AA516" s="134" t="str">
        <f>TEXT(Table1[[#This Row],[Date]],"DDD")</f>
        <v>Sat</v>
      </c>
      <c r="AB516" s="133" t="str">
        <f>IF(OR(G516="Doomben",G516="Eagle Farm"),"Q",IF(AND(Q516&gt;1,Q516&lt;55,Table1[[#This Row],[Source]]="Nat"),"Nat OK",IF(AND(Table1[[#This Row],[Source]]&lt;&gt;"Nat",Q516&lt;55),"Poor &lt;55",IF(OR(G516="Randwick",G516="Flemington",G516="Caulfield",G516="Sandown Lake",G516="Sandown Hill"),"Best","ave"))))</f>
        <v>Best</v>
      </c>
      <c r="AC516" s="133" t="str">
        <f>IF(Q516="","",IF(AB516="Poor &lt;55",$AC$2*0.2%,IF(AND(AB516="Q",AA516&lt;&gt;"Wed"),$AC$2*0.4%,IF(AND(AB516="Q",AA516="Wed"),$AC$2*0.5%,IF(AND(AB516="Ave",U516=100),$AC$2*0.5%,IF(AND(AB516="ave",U516="",N516=1,AG516="Bush"),$AC$2*1%,IF(AND(AB516="ave",U516="",Q516&gt;100),$AC$2*1.3%,IF(AND(AB516="ave",U516=""),$AC$2*1.2%,IF(AND(AB516="Ave",U516=200),$AC$2*1%,IF(AND(AB516="Best",U516=200),$AC$2*1.5%,IF(AND(AB516="Best",U516="",K516&lt;&gt;"Pro Syd"),$AC$2*0.5%,IF(AND(AB516="Best",U516=""),$AC$2*1%,IF(AND(AB516="Best",U516=100,Table1[[#This Row],[State]]="NSW"),$AC$2*0.4%,IF(AND(AB516="Best",U516=100),$AC$2*1%,IF(Table1[[#This Row],[Adj]]="Nat OK",$AC$2*0.5%,"xxx")))))))))))))))</f>
        <v/>
      </c>
      <c r="AD516" s="133" t="str">
        <f t="shared" si="102"/>
        <v/>
      </c>
      <c r="AE516" s="133" t="str">
        <f t="shared" si="103"/>
        <v/>
      </c>
      <c r="AF516" s="133" t="str">
        <f>VLOOKUP(Table1[[#This Row],[Track]],$F$2672:$H$2715,2,FALSE)</f>
        <v>Vic</v>
      </c>
      <c r="AG516" s="133" t="str">
        <f>VLOOKUP(Table1[[#This Row],[Track]],$F$2672:$H$2715,3,FALSE)</f>
        <v>-</v>
      </c>
      <c r="AH516" s="133" t="str">
        <f>IF(Table1[[#This Row],[Date]]&lt;$AH$2,"",IF(Table1[[#This Row],[Date]]&lt;$AH$3,"Edge","Elite Combo"))</f>
        <v/>
      </c>
      <c r="AI516" s="218">
        <f>Table1[[#This Row],[Time]]</f>
        <v>0.65277777777777779</v>
      </c>
      <c r="AJ516" s="219" t="str">
        <f>Table1[[#This Row],[Track]]</f>
        <v>Caulfield</v>
      </c>
      <c r="AK516" s="216">
        <f>Table1[[#This Row],[Race ]]</f>
        <v>7</v>
      </c>
      <c r="AL516" s="219">
        <f>Table1[[#This Row],[TAB]]</f>
        <v>1</v>
      </c>
      <c r="AM516" s="219" t="str">
        <f>Table1[[#This Row],[Selection]]</f>
        <v>Arkansaw Kid</v>
      </c>
      <c r="AN516" s="220" t="str">
        <f>Table1[[#This Row],[Sources]]</f>
        <v/>
      </c>
      <c r="AO516" s="219" t="str">
        <f>Table1[[#This Row],[Scale Bet]]</f>
        <v/>
      </c>
    </row>
    <row r="517" spans="5:41" ht="16.5" customHeight="1" x14ac:dyDescent="0.25">
      <c r="E517" s="185">
        <v>45262</v>
      </c>
      <c r="F517" s="35">
        <v>0.66666666666666663</v>
      </c>
      <c r="G517" s="36" t="s">
        <v>17</v>
      </c>
      <c r="H517" s="36">
        <v>7</v>
      </c>
      <c r="I517" s="36">
        <v>5</v>
      </c>
      <c r="J517" s="36" t="s">
        <v>1063</v>
      </c>
      <c r="K517" s="36" t="s">
        <v>60</v>
      </c>
      <c r="L517" s="165">
        <v>15</v>
      </c>
      <c r="M517" s="134">
        <f t="shared" si="91"/>
        <v>15</v>
      </c>
      <c r="N517" s="36">
        <f t="shared" si="92"/>
        <v>1</v>
      </c>
      <c r="O517" s="135" t="str">
        <f t="shared" si="93"/>
        <v>Pro Syd-15</v>
      </c>
      <c r="P517" s="186" t="str">
        <f t="shared" si="94"/>
        <v>OK</v>
      </c>
      <c r="Q517" s="187">
        <f t="shared" si="95"/>
        <v>60</v>
      </c>
      <c r="R517" s="150"/>
      <c r="S517" s="187" t="str">
        <f t="shared" si="96"/>
        <v/>
      </c>
      <c r="T517" s="136" t="str">
        <f t="shared" si="97"/>
        <v>Finepoint</v>
      </c>
      <c r="U517" s="137" t="str">
        <f>IF(P517="","",IF(N517=1,"",IF(Q517="","",IF(Q517&lt;=100,100,IF(Table1[[#This Row],[Day]]="Wed",100,200)))))</f>
        <v/>
      </c>
      <c r="V517" s="137" t="str">
        <f t="shared" si="98"/>
        <v/>
      </c>
      <c r="W517" s="137" t="str">
        <f t="shared" si="99"/>
        <v/>
      </c>
      <c r="X517" s="133">
        <f>100</f>
        <v>100</v>
      </c>
      <c r="Y517" s="133" t="str">
        <f t="shared" si="100"/>
        <v/>
      </c>
      <c r="Z517" s="133">
        <f t="shared" si="101"/>
        <v>-100</v>
      </c>
      <c r="AA517" s="134" t="str">
        <f>TEXT(Table1[[#This Row],[Date]],"DDD")</f>
        <v>Sat</v>
      </c>
      <c r="AB517" s="133" t="str">
        <f>IF(OR(G517="Doomben",G517="Eagle Farm"),"Q",IF(AND(Q517&gt;1,Q517&lt;55,Table1[[#This Row],[Source]]="Nat"),"Nat OK",IF(AND(Table1[[#This Row],[Source]]&lt;&gt;"Nat",Q517&lt;55),"Poor &lt;55",IF(OR(G517="Randwick",G517="Flemington",G517="Caulfield",G517="Sandown Lake",G517="Sandown Hill"),"Best","ave"))))</f>
        <v>ave</v>
      </c>
      <c r="AC517" s="133">
        <f>IF(Q517="","",IF(AB517="Poor &lt;55",$AC$2*0.2%,IF(AND(AB517="Q",AA517&lt;&gt;"Wed"),$AC$2*0.4%,IF(AND(AB517="Q",AA517="Wed"),$AC$2*0.5%,IF(AND(AB517="Ave",U517=100),$AC$2*0.5%,IF(AND(AB517="ave",U517="",N517=1,AG517="Bush"),$AC$2*1%,IF(AND(AB517="ave",U517="",Q517&gt;100),$AC$2*1.3%,IF(AND(AB517="ave",U517=""),$AC$2*1.2%,IF(AND(AB517="Ave",U517=200),$AC$2*1%,IF(AND(AB517="Best",U517=200),$AC$2*1.5%,IF(AND(AB517="Best",U517="",K517&lt;&gt;"Pro Syd"),$AC$2*0.5%,IF(AND(AB517="Best",U517=""),$AC$2*1%,IF(AND(AB517="Best",U517=100,Table1[[#This Row],[State]]="NSW"),$AC$2*0.4%,IF(AND(AB517="Best",U517=100),$AC$2*1%,IF(Table1[[#This Row],[Adj]]="Nat OK",$AC$2*0.5%,"xxx")))))))))))))))</f>
        <v>120</v>
      </c>
      <c r="AD517" s="133" t="str">
        <f t="shared" si="102"/>
        <v/>
      </c>
      <c r="AE517" s="133">
        <f t="shared" si="103"/>
        <v>-120</v>
      </c>
      <c r="AF517" s="133" t="str">
        <f>VLOOKUP(Table1[[#This Row],[Track]],$F$2672:$H$2715,2,FALSE)</f>
        <v>NSW</v>
      </c>
      <c r="AG517" s="133" t="str">
        <f>VLOOKUP(Table1[[#This Row],[Track]],$F$2672:$H$2715,3,FALSE)</f>
        <v>-</v>
      </c>
      <c r="AH517" s="133" t="str">
        <f>IF(Table1[[#This Row],[Date]]&lt;$AH$2,"",IF(Table1[[#This Row],[Date]]&lt;$AH$3,"Edge","Elite Combo"))</f>
        <v/>
      </c>
      <c r="AI517" s="218">
        <f>Table1[[#This Row],[Time]]</f>
        <v>0.66666666666666663</v>
      </c>
      <c r="AJ517" s="219" t="str">
        <f>Table1[[#This Row],[Track]]</f>
        <v>Rosehill</v>
      </c>
      <c r="AK517" s="216">
        <f>Table1[[#This Row],[Race ]]</f>
        <v>7</v>
      </c>
      <c r="AL517" s="219">
        <f>Table1[[#This Row],[TAB]]</f>
        <v>5</v>
      </c>
      <c r="AM517" s="219" t="str">
        <f>Table1[[#This Row],[Selection]]</f>
        <v>Finepoint</v>
      </c>
      <c r="AN517" s="220" t="str">
        <f>Table1[[#This Row],[Sources]]</f>
        <v>Pro Syd-15</v>
      </c>
      <c r="AO517" s="219">
        <f>Table1[[#This Row],[Scale Bet]]</f>
        <v>120</v>
      </c>
    </row>
    <row r="518" spans="5:41" ht="16.5" customHeight="1" x14ac:dyDescent="0.25">
      <c r="E518" s="185">
        <v>45262</v>
      </c>
      <c r="F518" s="35">
        <v>0.66666666666666663</v>
      </c>
      <c r="G518" s="36" t="s">
        <v>17</v>
      </c>
      <c r="H518" s="36">
        <v>7</v>
      </c>
      <c r="I518" s="36">
        <v>17</v>
      </c>
      <c r="J518" s="36" t="s">
        <v>673</v>
      </c>
      <c r="K518" s="36" t="s">
        <v>60</v>
      </c>
      <c r="L518" s="165">
        <v>10</v>
      </c>
      <c r="M518" s="134">
        <f t="shared" si="91"/>
        <v>10</v>
      </c>
      <c r="N518" s="36">
        <f t="shared" si="92"/>
        <v>1</v>
      </c>
      <c r="O518" s="135" t="str">
        <f t="shared" si="93"/>
        <v>Pro Syd-10</v>
      </c>
      <c r="P518" s="186" t="str">
        <f t="shared" si="94"/>
        <v>OK</v>
      </c>
      <c r="Q518" s="187">
        <f t="shared" si="95"/>
        <v>40</v>
      </c>
      <c r="R518" s="150"/>
      <c r="S518" s="187" t="str">
        <f t="shared" si="96"/>
        <v/>
      </c>
      <c r="T518" s="136" t="str">
        <f t="shared" si="97"/>
        <v>Grebeni</v>
      </c>
      <c r="U518" s="137" t="str">
        <f>IF(P518="","",IF(N518=1,"",IF(Q518="","",IF(Q518&lt;=100,100,IF(Table1[[#This Row],[Day]]="Wed",100,200)))))</f>
        <v/>
      </c>
      <c r="V518" s="137" t="str">
        <f t="shared" si="98"/>
        <v/>
      </c>
      <c r="W518" s="137" t="str">
        <f t="shared" si="99"/>
        <v/>
      </c>
      <c r="X518" s="133">
        <f>100</f>
        <v>100</v>
      </c>
      <c r="Y518" s="133" t="str">
        <f t="shared" si="100"/>
        <v/>
      </c>
      <c r="Z518" s="133">
        <f t="shared" si="101"/>
        <v>-100</v>
      </c>
      <c r="AA518" s="134" t="str">
        <f>TEXT(Table1[[#This Row],[Date]],"DDD")</f>
        <v>Sat</v>
      </c>
      <c r="AB518" s="133" t="str">
        <f>IF(OR(G518="Doomben",G518="Eagle Farm"),"Q",IF(AND(Q518&gt;1,Q518&lt;55,Table1[[#This Row],[Source]]="Nat"),"Nat OK",IF(AND(Table1[[#This Row],[Source]]&lt;&gt;"Nat",Q518&lt;55),"Poor &lt;55",IF(OR(G518="Randwick",G518="Flemington",G518="Caulfield",G518="Sandown Lake",G518="Sandown Hill"),"Best","ave"))))</f>
        <v>Poor &lt;55</v>
      </c>
      <c r="AC518" s="133">
        <f>IF(Q518="","",IF(AB518="Poor &lt;55",$AC$2*0.2%,IF(AND(AB518="Q",AA518&lt;&gt;"Wed"),$AC$2*0.4%,IF(AND(AB518="Q",AA518="Wed"),$AC$2*0.5%,IF(AND(AB518="Ave",U518=100),$AC$2*0.5%,IF(AND(AB518="ave",U518="",N518=1,AG518="Bush"),$AC$2*1%,IF(AND(AB518="ave",U518="",Q518&gt;100),$AC$2*1.3%,IF(AND(AB518="ave",U518=""),$AC$2*1.2%,IF(AND(AB518="Ave",U518=200),$AC$2*1%,IF(AND(AB518="Best",U518=200),$AC$2*1.5%,IF(AND(AB518="Best",U518="",K518&lt;&gt;"Pro Syd"),$AC$2*0.5%,IF(AND(AB518="Best",U518=""),$AC$2*1%,IF(AND(AB518="Best",U518=100,Table1[[#This Row],[State]]="NSW"),$AC$2*0.4%,IF(AND(AB518="Best",U518=100),$AC$2*1%,IF(Table1[[#This Row],[Adj]]="Nat OK",$AC$2*0.5%,"xxx")))))))))))))))</f>
        <v>20</v>
      </c>
      <c r="AD518" s="133" t="str">
        <f t="shared" si="102"/>
        <v/>
      </c>
      <c r="AE518" s="133">
        <f t="shared" si="103"/>
        <v>-20</v>
      </c>
      <c r="AF518" s="133" t="str">
        <f>VLOOKUP(Table1[[#This Row],[Track]],$F$2672:$H$2715,2,FALSE)</f>
        <v>NSW</v>
      </c>
      <c r="AG518" s="133" t="str">
        <f>VLOOKUP(Table1[[#This Row],[Track]],$F$2672:$H$2715,3,FALSE)</f>
        <v>-</v>
      </c>
      <c r="AH518" s="133" t="str">
        <f>IF(Table1[[#This Row],[Date]]&lt;$AH$2,"",IF(Table1[[#This Row],[Date]]&lt;$AH$3,"Edge","Elite Combo"))</f>
        <v/>
      </c>
      <c r="AI518" s="218">
        <f>Table1[[#This Row],[Time]]</f>
        <v>0.66666666666666663</v>
      </c>
      <c r="AJ518" s="219" t="str">
        <f>Table1[[#This Row],[Track]]</f>
        <v>Rosehill</v>
      </c>
      <c r="AK518" s="216">
        <f>Table1[[#This Row],[Race ]]</f>
        <v>7</v>
      </c>
      <c r="AL518" s="219">
        <f>Table1[[#This Row],[TAB]]</f>
        <v>17</v>
      </c>
      <c r="AM518" s="219" t="str">
        <f>Table1[[#This Row],[Selection]]</f>
        <v>Grebeni</v>
      </c>
      <c r="AN518" s="220" t="str">
        <f>Table1[[#This Row],[Sources]]</f>
        <v>Pro Syd-10</v>
      </c>
      <c r="AO518" s="219">
        <f>Table1[[#This Row],[Scale Bet]]</f>
        <v>20</v>
      </c>
    </row>
    <row r="519" spans="5:41" ht="16.5" customHeight="1" x14ac:dyDescent="0.25">
      <c r="E519" s="185">
        <v>45262</v>
      </c>
      <c r="F519" s="35">
        <v>0.69444444444444453</v>
      </c>
      <c r="G519" s="36" t="s">
        <v>17</v>
      </c>
      <c r="H519" s="36">
        <v>8</v>
      </c>
      <c r="I519" s="36">
        <v>2</v>
      </c>
      <c r="J519" s="36" t="s">
        <v>666</v>
      </c>
      <c r="K519" s="36" t="s">
        <v>1</v>
      </c>
      <c r="L519" s="165">
        <v>10</v>
      </c>
      <c r="M519" s="134">
        <f t="shared" ref="M519:M582" si="104">IF(AND(J519=J518,E519=E518),"",IF(AND(E519=E522,J519=J522),L519+L520+L521+L522,IF(AND(E519=E521,J519=J521),L519+L520+L521,IF(AND(E519=E520,J519=J520),L519+L520,L519))))</f>
        <v>10</v>
      </c>
      <c r="N519" s="36">
        <f t="shared" ref="N519:N582" si="105">IF(M519=L519,1,IF(M519="","",IF(AND(E519=E522,J519=J522),4,IF(AND(E519=E521,J519=J521),3,IF(AND(E519=E520,J519=J520),2,"XXX")))))</f>
        <v>1</v>
      </c>
      <c r="O519" s="135" t="str">
        <f t="shared" ref="O519:O582" si="106">IF(N519="","",IF(N519=4,K519&amp;"-"&amp;L519&amp;"/"&amp;K520&amp;"-"&amp;L520&amp;"/"&amp;K521&amp;"-"&amp;L521&amp;"/"&amp;K522&amp;"-"&amp;L522,IF(N519=3,K519&amp;"-"&amp;L519&amp;"/"&amp;K520&amp;"-"&amp;L520&amp;"/"&amp;K521&amp;"-"&amp;L521,IF(N519=2,K519&amp;"-"&amp;L519&amp;"/"&amp;K520&amp;"-"&amp;L520,IF(N519=1,K519&amp;"-"&amp;L519,"""""xxx")))))</f>
        <v>E4-10</v>
      </c>
      <c r="P519" s="186" t="str">
        <f t="shared" ref="P519:P582" si="107">IF(OR(G519="Randwick",G519="Rosehill",G519="Flemington",G519="Caulfield",G519="Sandown Lake",G519="Sandown Hill",G519="Moonee Valley"),"OK","")</f>
        <v>OK</v>
      </c>
      <c r="Q519" s="187">
        <f t="shared" ref="Q519:Q582" si="108">IF(M519="","",(M519*($Q$1/1000)/$R$1)*$Q$2)</f>
        <v>40</v>
      </c>
      <c r="R519" s="150">
        <v>4.2</v>
      </c>
      <c r="S519" s="187">
        <f t="shared" ref="S519:S582" si="109">IF(Q519="","",IF(R519="","",R519*Q519))</f>
        <v>168</v>
      </c>
      <c r="T519" s="136" t="str">
        <f t="shared" ref="T519:T582" si="110">TRIM(PROPER(J519))</f>
        <v>Dragonstone</v>
      </c>
      <c r="U519" s="137" t="str">
        <f>IF(P519="","",IF(N519=1,"",IF(Q519="","",IF(Q519&lt;=100,100,IF(Table1[[#This Row],[Day]]="Wed",100,200)))))</f>
        <v/>
      </c>
      <c r="V519" s="137" t="str">
        <f t="shared" ref="V519:V582" si="111">IF(U519="","",IF(R519="","",U519*R519))</f>
        <v/>
      </c>
      <c r="W519" s="137" t="str">
        <f t="shared" ref="W519:W582" si="112">IF(U519="","",IF(V519="",U519*-1,V519-U519))</f>
        <v/>
      </c>
      <c r="X519" s="133">
        <f>100</f>
        <v>100</v>
      </c>
      <c r="Y519" s="133">
        <f t="shared" ref="Y519:Y582" si="113">IF(R519="","",X519*R519)</f>
        <v>420</v>
      </c>
      <c r="Z519" s="133">
        <f t="shared" ref="Z519:Z582" si="114">IF(Y519="",X519*-1,Y519-X518)</f>
        <v>320</v>
      </c>
      <c r="AA519" s="134" t="str">
        <f>TEXT(Table1[[#This Row],[Date]],"DDD")</f>
        <v>Sat</v>
      </c>
      <c r="AB519" s="133" t="str">
        <f>IF(OR(G519="Doomben",G519="Eagle Farm"),"Q",IF(AND(Q519&gt;1,Q519&lt;55,Table1[[#This Row],[Source]]="Nat"),"Nat OK",IF(AND(Table1[[#This Row],[Source]]&lt;&gt;"Nat",Q519&lt;55),"Poor &lt;55",IF(OR(G519="Randwick",G519="Flemington",G519="Caulfield",G519="Sandown Lake",G519="Sandown Hill"),"Best","ave"))))</f>
        <v>Poor &lt;55</v>
      </c>
      <c r="AC519" s="133">
        <f>IF(Q519="","",IF(AB519="Poor &lt;55",$AC$2*0.2%,IF(AND(AB519="Q",AA519&lt;&gt;"Wed"),$AC$2*0.4%,IF(AND(AB519="Q",AA519="Wed"),$AC$2*0.5%,IF(AND(AB519="Ave",U519=100),$AC$2*0.5%,IF(AND(AB519="ave",U519="",N519=1,AG519="Bush"),$AC$2*1%,IF(AND(AB519="ave",U519="",Q519&gt;100),$AC$2*1.3%,IF(AND(AB519="ave",U519=""),$AC$2*1.2%,IF(AND(AB519="Ave",U519=200),$AC$2*1%,IF(AND(AB519="Best",U519=200),$AC$2*1.5%,IF(AND(AB519="Best",U519="",K519&lt;&gt;"Pro Syd"),$AC$2*0.5%,IF(AND(AB519="Best",U519=""),$AC$2*1%,IF(AND(AB519="Best",U519=100,Table1[[#This Row],[State]]="NSW"),$AC$2*0.4%,IF(AND(AB519="Best",U519=100),$AC$2*1%,IF(Table1[[#This Row],[Adj]]="Nat OK",$AC$2*0.5%,"xxx")))))))))))))))</f>
        <v>20</v>
      </c>
      <c r="AD519" s="133">
        <f t="shared" ref="AD519:AD582" si="115">IF(AC519="","",IF(R519="","",AC519*R519))</f>
        <v>84</v>
      </c>
      <c r="AE519" s="133">
        <f t="shared" ref="AE519:AE582" si="116">IF(AC519="","",IF(AD519="",AC519*-1,AD519-AC519))</f>
        <v>64</v>
      </c>
      <c r="AF519" s="133" t="str">
        <f>VLOOKUP(Table1[[#This Row],[Track]],$F$2672:$H$2715,2,FALSE)</f>
        <v>NSW</v>
      </c>
      <c r="AG519" s="133" t="str">
        <f>VLOOKUP(Table1[[#This Row],[Track]],$F$2672:$H$2715,3,FALSE)</f>
        <v>-</v>
      </c>
      <c r="AH519" s="133" t="str">
        <f>IF(Table1[[#This Row],[Date]]&lt;$AH$2,"",IF(Table1[[#This Row],[Date]]&lt;$AH$3,"Edge","Elite Combo"))</f>
        <v/>
      </c>
      <c r="AI519" s="218">
        <f>Table1[[#This Row],[Time]]</f>
        <v>0.69444444444444453</v>
      </c>
      <c r="AJ519" s="219" t="str">
        <f>Table1[[#This Row],[Track]]</f>
        <v>Rosehill</v>
      </c>
      <c r="AK519" s="216">
        <f>Table1[[#This Row],[Race ]]</f>
        <v>8</v>
      </c>
      <c r="AL519" s="219">
        <f>Table1[[#This Row],[TAB]]</f>
        <v>2</v>
      </c>
      <c r="AM519" s="219" t="str">
        <f>Table1[[#This Row],[Selection]]</f>
        <v>Dragonstone</v>
      </c>
      <c r="AN519" s="220" t="str">
        <f>Table1[[#This Row],[Sources]]</f>
        <v>E4-10</v>
      </c>
      <c r="AO519" s="219">
        <f>Table1[[#This Row],[Scale Bet]]</f>
        <v>20</v>
      </c>
    </row>
    <row r="520" spans="5:41" ht="16.5" customHeight="1" x14ac:dyDescent="0.25">
      <c r="E520" s="185">
        <v>45262</v>
      </c>
      <c r="F520" s="35">
        <v>0.69444444444444453</v>
      </c>
      <c r="G520" s="36" t="s">
        <v>17</v>
      </c>
      <c r="H520" s="36">
        <v>8</v>
      </c>
      <c r="I520" s="36">
        <v>3</v>
      </c>
      <c r="J520" s="36" t="s">
        <v>1065</v>
      </c>
      <c r="K520" s="36" t="s">
        <v>60</v>
      </c>
      <c r="L520" s="165">
        <v>10</v>
      </c>
      <c r="M520" s="134">
        <f t="shared" si="104"/>
        <v>10</v>
      </c>
      <c r="N520" s="36">
        <f t="shared" si="105"/>
        <v>1</v>
      </c>
      <c r="O520" s="135" t="str">
        <f t="shared" si="106"/>
        <v>Pro Syd-10</v>
      </c>
      <c r="P520" s="186" t="str">
        <f t="shared" si="107"/>
        <v>OK</v>
      </c>
      <c r="Q520" s="187">
        <f t="shared" si="108"/>
        <v>40</v>
      </c>
      <c r="R520" s="150"/>
      <c r="S520" s="187" t="str">
        <f t="shared" si="109"/>
        <v/>
      </c>
      <c r="T520" s="136" t="str">
        <f t="shared" si="110"/>
        <v>Quick Tempo</v>
      </c>
      <c r="U520" s="137" t="str">
        <f>IF(P520="","",IF(N520=1,"",IF(Q520="","",IF(Q520&lt;=100,100,IF(Table1[[#This Row],[Day]]="Wed",100,200)))))</f>
        <v/>
      </c>
      <c r="V520" s="137" t="str">
        <f t="shared" si="111"/>
        <v/>
      </c>
      <c r="W520" s="137" t="str">
        <f t="shared" si="112"/>
        <v/>
      </c>
      <c r="X520" s="133">
        <f>100</f>
        <v>100</v>
      </c>
      <c r="Y520" s="133" t="str">
        <f t="shared" si="113"/>
        <v/>
      </c>
      <c r="Z520" s="133">
        <f t="shared" si="114"/>
        <v>-100</v>
      </c>
      <c r="AA520" s="134" t="str">
        <f>TEXT(Table1[[#This Row],[Date]],"DDD")</f>
        <v>Sat</v>
      </c>
      <c r="AB520" s="133" t="str">
        <f>IF(OR(G520="Doomben",G520="Eagle Farm"),"Q",IF(AND(Q520&gt;1,Q520&lt;55,Table1[[#This Row],[Source]]="Nat"),"Nat OK",IF(AND(Table1[[#This Row],[Source]]&lt;&gt;"Nat",Q520&lt;55),"Poor &lt;55",IF(OR(G520="Randwick",G520="Flemington",G520="Caulfield",G520="Sandown Lake",G520="Sandown Hill"),"Best","ave"))))</f>
        <v>Poor &lt;55</v>
      </c>
      <c r="AC520" s="133">
        <f>IF(Q520="","",IF(AB520="Poor &lt;55",$AC$2*0.2%,IF(AND(AB520="Q",AA520&lt;&gt;"Wed"),$AC$2*0.4%,IF(AND(AB520="Q",AA520="Wed"),$AC$2*0.5%,IF(AND(AB520="Ave",U520=100),$AC$2*0.5%,IF(AND(AB520="ave",U520="",N520=1,AG520="Bush"),$AC$2*1%,IF(AND(AB520="ave",U520="",Q520&gt;100),$AC$2*1.3%,IF(AND(AB520="ave",U520=""),$AC$2*1.2%,IF(AND(AB520="Ave",U520=200),$AC$2*1%,IF(AND(AB520="Best",U520=200),$AC$2*1.5%,IF(AND(AB520="Best",U520="",K520&lt;&gt;"Pro Syd"),$AC$2*0.5%,IF(AND(AB520="Best",U520=""),$AC$2*1%,IF(AND(AB520="Best",U520=100,Table1[[#This Row],[State]]="NSW"),$AC$2*0.4%,IF(AND(AB520="Best",U520=100),$AC$2*1%,IF(Table1[[#This Row],[Adj]]="Nat OK",$AC$2*0.5%,"xxx")))))))))))))))</f>
        <v>20</v>
      </c>
      <c r="AD520" s="133" t="str">
        <f t="shared" si="115"/>
        <v/>
      </c>
      <c r="AE520" s="133">
        <f t="shared" si="116"/>
        <v>-20</v>
      </c>
      <c r="AF520" s="133" t="str">
        <f>VLOOKUP(Table1[[#This Row],[Track]],$F$2672:$H$2715,2,FALSE)</f>
        <v>NSW</v>
      </c>
      <c r="AG520" s="133" t="str">
        <f>VLOOKUP(Table1[[#This Row],[Track]],$F$2672:$H$2715,3,FALSE)</f>
        <v>-</v>
      </c>
      <c r="AH520" s="133" t="str">
        <f>IF(Table1[[#This Row],[Date]]&lt;$AH$2,"",IF(Table1[[#This Row],[Date]]&lt;$AH$3,"Edge","Elite Combo"))</f>
        <v/>
      </c>
      <c r="AI520" s="218">
        <f>Table1[[#This Row],[Time]]</f>
        <v>0.69444444444444453</v>
      </c>
      <c r="AJ520" s="219" t="str">
        <f>Table1[[#This Row],[Track]]</f>
        <v>Rosehill</v>
      </c>
      <c r="AK520" s="216">
        <f>Table1[[#This Row],[Race ]]</f>
        <v>8</v>
      </c>
      <c r="AL520" s="219">
        <f>Table1[[#This Row],[TAB]]</f>
        <v>3</v>
      </c>
      <c r="AM520" s="219" t="str">
        <f>Table1[[#This Row],[Selection]]</f>
        <v>Quick Tempo</v>
      </c>
      <c r="AN520" s="220" t="str">
        <f>Table1[[#This Row],[Sources]]</f>
        <v>Pro Syd-10</v>
      </c>
      <c r="AO520" s="219">
        <f>Table1[[#This Row],[Scale Bet]]</f>
        <v>20</v>
      </c>
    </row>
    <row r="521" spans="5:41" ht="16.5" customHeight="1" x14ac:dyDescent="0.25">
      <c r="E521" s="185">
        <v>45262</v>
      </c>
      <c r="F521" s="35">
        <v>0.69444444444444453</v>
      </c>
      <c r="G521" s="36" t="s">
        <v>17</v>
      </c>
      <c r="H521" s="36">
        <v>8</v>
      </c>
      <c r="I521" s="36">
        <v>8</v>
      </c>
      <c r="J521" s="36" t="s">
        <v>1064</v>
      </c>
      <c r="K521" s="36" t="s">
        <v>60</v>
      </c>
      <c r="L521" s="165">
        <v>10</v>
      </c>
      <c r="M521" s="134">
        <f t="shared" si="104"/>
        <v>10</v>
      </c>
      <c r="N521" s="36">
        <f t="shared" si="105"/>
        <v>1</v>
      </c>
      <c r="O521" s="135" t="str">
        <f t="shared" si="106"/>
        <v>Pro Syd-10</v>
      </c>
      <c r="P521" s="186" t="str">
        <f t="shared" si="107"/>
        <v>OK</v>
      </c>
      <c r="Q521" s="187">
        <f t="shared" si="108"/>
        <v>40</v>
      </c>
      <c r="R521" s="150"/>
      <c r="S521" s="187" t="str">
        <f t="shared" si="109"/>
        <v/>
      </c>
      <c r="T521" s="136" t="str">
        <f t="shared" si="110"/>
        <v>Sneaky Paige</v>
      </c>
      <c r="U521" s="137" t="str">
        <f>IF(P521="","",IF(N521=1,"",IF(Q521="","",IF(Q521&lt;=100,100,IF(Table1[[#This Row],[Day]]="Wed",100,200)))))</f>
        <v/>
      </c>
      <c r="V521" s="137" t="str">
        <f t="shared" si="111"/>
        <v/>
      </c>
      <c r="W521" s="137" t="str">
        <f t="shared" si="112"/>
        <v/>
      </c>
      <c r="X521" s="133">
        <f>100</f>
        <v>100</v>
      </c>
      <c r="Y521" s="133" t="str">
        <f t="shared" si="113"/>
        <v/>
      </c>
      <c r="Z521" s="133">
        <f t="shared" si="114"/>
        <v>-100</v>
      </c>
      <c r="AA521" s="134" t="str">
        <f>TEXT(Table1[[#This Row],[Date]],"DDD")</f>
        <v>Sat</v>
      </c>
      <c r="AB521" s="133" t="str">
        <f>IF(OR(G521="Doomben",G521="Eagle Farm"),"Q",IF(AND(Q521&gt;1,Q521&lt;55,Table1[[#This Row],[Source]]="Nat"),"Nat OK",IF(AND(Table1[[#This Row],[Source]]&lt;&gt;"Nat",Q521&lt;55),"Poor &lt;55",IF(OR(G521="Randwick",G521="Flemington",G521="Caulfield",G521="Sandown Lake",G521="Sandown Hill"),"Best","ave"))))</f>
        <v>Poor &lt;55</v>
      </c>
      <c r="AC521" s="133">
        <f>IF(Q521="","",IF(AB521="Poor &lt;55",$AC$2*0.2%,IF(AND(AB521="Q",AA521&lt;&gt;"Wed"),$AC$2*0.4%,IF(AND(AB521="Q",AA521="Wed"),$AC$2*0.5%,IF(AND(AB521="Ave",U521=100),$AC$2*0.5%,IF(AND(AB521="ave",U521="",N521=1,AG521="Bush"),$AC$2*1%,IF(AND(AB521="ave",U521="",Q521&gt;100),$AC$2*1.3%,IF(AND(AB521="ave",U521=""),$AC$2*1.2%,IF(AND(AB521="Ave",U521=200),$AC$2*1%,IF(AND(AB521="Best",U521=200),$AC$2*1.5%,IF(AND(AB521="Best",U521="",K521&lt;&gt;"Pro Syd"),$AC$2*0.5%,IF(AND(AB521="Best",U521=""),$AC$2*1%,IF(AND(AB521="Best",U521=100,Table1[[#This Row],[State]]="NSW"),$AC$2*0.4%,IF(AND(AB521="Best",U521=100),$AC$2*1%,IF(Table1[[#This Row],[Adj]]="Nat OK",$AC$2*0.5%,"xxx")))))))))))))))</f>
        <v>20</v>
      </c>
      <c r="AD521" s="133" t="str">
        <f t="shared" si="115"/>
        <v/>
      </c>
      <c r="AE521" s="133">
        <f t="shared" si="116"/>
        <v>-20</v>
      </c>
      <c r="AF521" s="133" t="str">
        <f>VLOOKUP(Table1[[#This Row],[Track]],$F$2672:$H$2715,2,FALSE)</f>
        <v>NSW</v>
      </c>
      <c r="AG521" s="133" t="str">
        <f>VLOOKUP(Table1[[#This Row],[Track]],$F$2672:$H$2715,3,FALSE)</f>
        <v>-</v>
      </c>
      <c r="AH521" s="133" t="str">
        <f>IF(Table1[[#This Row],[Date]]&lt;$AH$2,"",IF(Table1[[#This Row],[Date]]&lt;$AH$3,"Edge","Elite Combo"))</f>
        <v/>
      </c>
      <c r="AI521" s="218">
        <f>Table1[[#This Row],[Time]]</f>
        <v>0.69444444444444453</v>
      </c>
      <c r="AJ521" s="219" t="str">
        <f>Table1[[#This Row],[Track]]</f>
        <v>Rosehill</v>
      </c>
      <c r="AK521" s="216">
        <f>Table1[[#This Row],[Race ]]</f>
        <v>8</v>
      </c>
      <c r="AL521" s="219">
        <f>Table1[[#This Row],[TAB]]</f>
        <v>8</v>
      </c>
      <c r="AM521" s="219" t="str">
        <f>Table1[[#This Row],[Selection]]</f>
        <v>Sneaky Paige</v>
      </c>
      <c r="AN521" s="220" t="str">
        <f>Table1[[#This Row],[Sources]]</f>
        <v>Pro Syd-10</v>
      </c>
      <c r="AO521" s="219">
        <f>Table1[[#This Row],[Scale Bet]]</f>
        <v>20</v>
      </c>
    </row>
    <row r="522" spans="5:41" ht="16.5" customHeight="1" x14ac:dyDescent="0.25">
      <c r="E522" s="185">
        <v>45262</v>
      </c>
      <c r="F522" s="35">
        <v>0.70833333333333337</v>
      </c>
      <c r="G522" s="36" t="s">
        <v>201</v>
      </c>
      <c r="H522" s="36">
        <v>9</v>
      </c>
      <c r="I522" s="36">
        <v>1</v>
      </c>
      <c r="J522" s="36" t="s">
        <v>446</v>
      </c>
      <c r="K522" s="36" t="s">
        <v>1</v>
      </c>
      <c r="L522" s="165">
        <v>12</v>
      </c>
      <c r="M522" s="134">
        <f t="shared" si="104"/>
        <v>52</v>
      </c>
      <c r="N522" s="36">
        <f t="shared" si="105"/>
        <v>3</v>
      </c>
      <c r="O522" s="135" t="str">
        <f t="shared" si="106"/>
        <v>E4-12/Edge-20/Pro Mel-20</v>
      </c>
      <c r="P522" s="186" t="str">
        <f t="shared" si="107"/>
        <v>OK</v>
      </c>
      <c r="Q522" s="187">
        <f t="shared" si="108"/>
        <v>208</v>
      </c>
      <c r="R522" s="150">
        <v>3.7</v>
      </c>
      <c r="S522" s="187">
        <f t="shared" si="109"/>
        <v>769.6</v>
      </c>
      <c r="T522" s="136" t="str">
        <f t="shared" si="110"/>
        <v>Revolutionary Miss</v>
      </c>
      <c r="U522" s="137">
        <f>IF(P522="","",IF(N522=1,"",IF(Q522="","",IF(Q522&lt;=100,100,IF(Table1[[#This Row],[Day]]="Wed",100,200)))))</f>
        <v>200</v>
      </c>
      <c r="V522" s="137">
        <f t="shared" si="111"/>
        <v>740</v>
      </c>
      <c r="W522" s="137">
        <f t="shared" si="112"/>
        <v>540</v>
      </c>
      <c r="X522" s="133">
        <f>100</f>
        <v>100</v>
      </c>
      <c r="Y522" s="133">
        <f t="shared" si="113"/>
        <v>370</v>
      </c>
      <c r="Z522" s="133">
        <f t="shared" si="114"/>
        <v>270</v>
      </c>
      <c r="AA522" s="134" t="str">
        <f>TEXT(Table1[[#This Row],[Date]],"DDD")</f>
        <v>Sat</v>
      </c>
      <c r="AB522" s="133" t="str">
        <f>IF(OR(G522="Doomben",G522="Eagle Farm"),"Q",IF(AND(Q522&gt;1,Q522&lt;55,Table1[[#This Row],[Source]]="Nat"),"Nat OK",IF(AND(Table1[[#This Row],[Source]]&lt;&gt;"Nat",Q522&lt;55),"Poor &lt;55",IF(OR(G522="Randwick",G522="Flemington",G522="Caulfield",G522="Sandown Lake",G522="Sandown Hill"),"Best","ave"))))</f>
        <v>Best</v>
      </c>
      <c r="AC522" s="133">
        <f>IF(Q522="","",IF(AB522="Poor &lt;55",$AC$2*0.2%,IF(AND(AB522="Q",AA522&lt;&gt;"Wed"),$AC$2*0.4%,IF(AND(AB522="Q",AA522="Wed"),$AC$2*0.5%,IF(AND(AB522="Ave",U522=100),$AC$2*0.5%,IF(AND(AB522="ave",U522="",N522=1,AG522="Bush"),$AC$2*1%,IF(AND(AB522="ave",U522="",Q522&gt;100),$AC$2*1.3%,IF(AND(AB522="ave",U522=""),$AC$2*1.2%,IF(AND(AB522="Ave",U522=200),$AC$2*1%,IF(AND(AB522="Best",U522=200),$AC$2*1.5%,IF(AND(AB522="Best",U522="",K522&lt;&gt;"Pro Syd"),$AC$2*0.5%,IF(AND(AB522="Best",U522=""),$AC$2*1%,IF(AND(AB522="Best",U522=100,Table1[[#This Row],[State]]="NSW"),$AC$2*0.4%,IF(AND(AB522="Best",U522=100),$AC$2*1%,IF(Table1[[#This Row],[Adj]]="Nat OK",$AC$2*0.5%,"xxx")))))))))))))))</f>
        <v>150</v>
      </c>
      <c r="AD522" s="133">
        <f t="shared" si="115"/>
        <v>555</v>
      </c>
      <c r="AE522" s="133">
        <f t="shared" si="116"/>
        <v>405</v>
      </c>
      <c r="AF522" s="133" t="str">
        <f>VLOOKUP(Table1[[#This Row],[Track]],$F$2672:$H$2715,2,FALSE)</f>
        <v>Vic</v>
      </c>
      <c r="AG522" s="133" t="str">
        <f>VLOOKUP(Table1[[#This Row],[Track]],$F$2672:$H$2715,3,FALSE)</f>
        <v>-</v>
      </c>
      <c r="AH522" s="133" t="str">
        <f>IF(Table1[[#This Row],[Date]]&lt;$AH$2,"",IF(Table1[[#This Row],[Date]]&lt;$AH$3,"Edge","Elite Combo"))</f>
        <v/>
      </c>
      <c r="AI522" s="218">
        <f>Table1[[#This Row],[Time]]</f>
        <v>0.70833333333333337</v>
      </c>
      <c r="AJ522" s="219" t="str">
        <f>Table1[[#This Row],[Track]]</f>
        <v>Caulfield</v>
      </c>
      <c r="AK522" s="216">
        <f>Table1[[#This Row],[Race ]]</f>
        <v>9</v>
      </c>
      <c r="AL522" s="219">
        <f>Table1[[#This Row],[TAB]]</f>
        <v>1</v>
      </c>
      <c r="AM522" s="219" t="str">
        <f>Table1[[#This Row],[Selection]]</f>
        <v>Revolutionary Miss</v>
      </c>
      <c r="AN522" s="220" t="str">
        <f>Table1[[#This Row],[Sources]]</f>
        <v>E4-12/Edge-20/Pro Mel-20</v>
      </c>
      <c r="AO522" s="219">
        <f>Table1[[#This Row],[Scale Bet]]</f>
        <v>150</v>
      </c>
    </row>
    <row r="523" spans="5:41" ht="16.5" customHeight="1" x14ac:dyDescent="0.25">
      <c r="E523" s="185">
        <v>45262</v>
      </c>
      <c r="F523" s="35">
        <v>0.70833333333333337</v>
      </c>
      <c r="G523" s="36" t="s">
        <v>201</v>
      </c>
      <c r="H523" s="36">
        <v>9</v>
      </c>
      <c r="I523" s="36">
        <v>1</v>
      </c>
      <c r="J523" s="36" t="s">
        <v>446</v>
      </c>
      <c r="K523" s="36" t="s">
        <v>40</v>
      </c>
      <c r="L523" s="165">
        <v>20</v>
      </c>
      <c r="M523" s="134" t="str">
        <f t="shared" si="104"/>
        <v/>
      </c>
      <c r="N523" s="36" t="str">
        <f t="shared" si="105"/>
        <v/>
      </c>
      <c r="O523" s="135" t="str">
        <f t="shared" si="106"/>
        <v/>
      </c>
      <c r="P523" s="186" t="str">
        <f t="shared" si="107"/>
        <v>OK</v>
      </c>
      <c r="Q523" s="187" t="str">
        <f t="shared" si="108"/>
        <v/>
      </c>
      <c r="R523" s="150">
        <v>3.7</v>
      </c>
      <c r="S523" s="187" t="str">
        <f t="shared" si="109"/>
        <v/>
      </c>
      <c r="T523" s="136" t="str">
        <f t="shared" si="110"/>
        <v>Revolutionary Miss</v>
      </c>
      <c r="U523" s="137" t="str">
        <f>IF(P523="","",IF(N523=1,"",IF(Q523="","",IF(Q523&lt;=100,100,IF(Table1[[#This Row],[Day]]="Wed",100,200)))))</f>
        <v/>
      </c>
      <c r="V523" s="137" t="str">
        <f t="shared" si="111"/>
        <v/>
      </c>
      <c r="W523" s="137" t="str">
        <f t="shared" si="112"/>
        <v/>
      </c>
      <c r="X523" s="133">
        <f>100</f>
        <v>100</v>
      </c>
      <c r="Y523" s="133">
        <f t="shared" si="113"/>
        <v>370</v>
      </c>
      <c r="Z523" s="133">
        <f t="shared" si="114"/>
        <v>270</v>
      </c>
      <c r="AA523" s="134" t="str">
        <f>TEXT(Table1[[#This Row],[Date]],"DDD")</f>
        <v>Sat</v>
      </c>
      <c r="AB523" s="133" t="str">
        <f>IF(OR(G523="Doomben",G523="Eagle Farm"),"Q",IF(AND(Q523&gt;1,Q523&lt;55,Table1[[#This Row],[Source]]="Nat"),"Nat OK",IF(AND(Table1[[#This Row],[Source]]&lt;&gt;"Nat",Q523&lt;55),"Poor &lt;55",IF(OR(G523="Randwick",G523="Flemington",G523="Caulfield",G523="Sandown Lake",G523="Sandown Hill"),"Best","ave"))))</f>
        <v>Best</v>
      </c>
      <c r="AC523" s="133" t="str">
        <f>IF(Q523="","",IF(AB523="Poor &lt;55",$AC$2*0.2%,IF(AND(AB523="Q",AA523&lt;&gt;"Wed"),$AC$2*0.4%,IF(AND(AB523="Q",AA523="Wed"),$AC$2*0.5%,IF(AND(AB523="Ave",U523=100),$AC$2*0.5%,IF(AND(AB523="ave",U523="",N523=1,AG523="Bush"),$AC$2*1%,IF(AND(AB523="ave",U523="",Q523&gt;100),$AC$2*1.3%,IF(AND(AB523="ave",U523=""),$AC$2*1.2%,IF(AND(AB523="Ave",U523=200),$AC$2*1%,IF(AND(AB523="Best",U523=200),$AC$2*1.5%,IF(AND(AB523="Best",U523="",K523&lt;&gt;"Pro Syd"),$AC$2*0.5%,IF(AND(AB523="Best",U523=""),$AC$2*1%,IF(AND(AB523="Best",U523=100,Table1[[#This Row],[State]]="NSW"),$AC$2*0.4%,IF(AND(AB523="Best",U523=100),$AC$2*1%,IF(Table1[[#This Row],[Adj]]="Nat OK",$AC$2*0.5%,"xxx")))))))))))))))</f>
        <v/>
      </c>
      <c r="AD523" s="133" t="str">
        <f t="shared" si="115"/>
        <v/>
      </c>
      <c r="AE523" s="133" t="str">
        <f t="shared" si="116"/>
        <v/>
      </c>
      <c r="AF523" s="133" t="str">
        <f>VLOOKUP(Table1[[#This Row],[Track]],$F$2672:$H$2715,2,FALSE)</f>
        <v>Vic</v>
      </c>
      <c r="AG523" s="133" t="str">
        <f>VLOOKUP(Table1[[#This Row],[Track]],$F$2672:$H$2715,3,FALSE)</f>
        <v>-</v>
      </c>
      <c r="AH523" s="133" t="str">
        <f>IF(Table1[[#This Row],[Date]]&lt;$AH$2,"",IF(Table1[[#This Row],[Date]]&lt;$AH$3,"Edge","Elite Combo"))</f>
        <v/>
      </c>
      <c r="AI523" s="218">
        <f>Table1[[#This Row],[Time]]</f>
        <v>0.70833333333333337</v>
      </c>
      <c r="AJ523" s="219" t="str">
        <f>Table1[[#This Row],[Track]]</f>
        <v>Caulfield</v>
      </c>
      <c r="AK523" s="216">
        <f>Table1[[#This Row],[Race ]]</f>
        <v>9</v>
      </c>
      <c r="AL523" s="219">
        <f>Table1[[#This Row],[TAB]]</f>
        <v>1</v>
      </c>
      <c r="AM523" s="219" t="str">
        <f>Table1[[#This Row],[Selection]]</f>
        <v>Revolutionary Miss</v>
      </c>
      <c r="AN523" s="220" t="str">
        <f>Table1[[#This Row],[Sources]]</f>
        <v/>
      </c>
      <c r="AO523" s="219" t="str">
        <f>Table1[[#This Row],[Scale Bet]]</f>
        <v/>
      </c>
    </row>
    <row r="524" spans="5:41" ht="16.5" customHeight="1" x14ac:dyDescent="0.25">
      <c r="E524" s="185">
        <v>45262</v>
      </c>
      <c r="F524" s="35">
        <v>0.70833333333333337</v>
      </c>
      <c r="G524" s="36" t="s">
        <v>201</v>
      </c>
      <c r="H524" s="36">
        <v>9</v>
      </c>
      <c r="I524" s="36">
        <v>1</v>
      </c>
      <c r="J524" s="36" t="s">
        <v>446</v>
      </c>
      <c r="K524" s="36" t="s">
        <v>18</v>
      </c>
      <c r="L524" s="165">
        <v>20</v>
      </c>
      <c r="M524" s="134" t="str">
        <f t="shared" si="104"/>
        <v/>
      </c>
      <c r="N524" s="36" t="str">
        <f t="shared" si="105"/>
        <v/>
      </c>
      <c r="O524" s="135" t="str">
        <f t="shared" si="106"/>
        <v/>
      </c>
      <c r="P524" s="186" t="str">
        <f t="shared" si="107"/>
        <v>OK</v>
      </c>
      <c r="Q524" s="187" t="str">
        <f t="shared" si="108"/>
        <v/>
      </c>
      <c r="R524" s="150">
        <v>3.7</v>
      </c>
      <c r="S524" s="187" t="str">
        <f t="shared" si="109"/>
        <v/>
      </c>
      <c r="T524" s="136" t="str">
        <f t="shared" si="110"/>
        <v>Revolutionary Miss</v>
      </c>
      <c r="U524" s="137" t="str">
        <f>IF(P524="","",IF(N524=1,"",IF(Q524="","",IF(Q524&lt;=100,100,IF(Table1[[#This Row],[Day]]="Wed",100,200)))))</f>
        <v/>
      </c>
      <c r="V524" s="137" t="str">
        <f t="shared" si="111"/>
        <v/>
      </c>
      <c r="W524" s="137" t="str">
        <f t="shared" si="112"/>
        <v/>
      </c>
      <c r="X524" s="133">
        <f>100</f>
        <v>100</v>
      </c>
      <c r="Y524" s="133">
        <f t="shared" si="113"/>
        <v>370</v>
      </c>
      <c r="Z524" s="133">
        <f t="shared" si="114"/>
        <v>270</v>
      </c>
      <c r="AA524" s="134" t="str">
        <f>TEXT(Table1[[#This Row],[Date]],"DDD")</f>
        <v>Sat</v>
      </c>
      <c r="AB524" s="133" t="str">
        <f>IF(OR(G524="Doomben",G524="Eagle Farm"),"Q",IF(AND(Q524&gt;1,Q524&lt;55,Table1[[#This Row],[Source]]="Nat"),"Nat OK",IF(AND(Table1[[#This Row],[Source]]&lt;&gt;"Nat",Q524&lt;55),"Poor &lt;55",IF(OR(G524="Randwick",G524="Flemington",G524="Caulfield",G524="Sandown Lake",G524="Sandown Hill"),"Best","ave"))))</f>
        <v>Best</v>
      </c>
      <c r="AC524" s="133" t="str">
        <f>IF(Q524="","",IF(AB524="Poor &lt;55",$AC$2*0.2%,IF(AND(AB524="Q",AA524&lt;&gt;"Wed"),$AC$2*0.4%,IF(AND(AB524="Q",AA524="Wed"),$AC$2*0.5%,IF(AND(AB524="Ave",U524=100),$AC$2*0.5%,IF(AND(AB524="ave",U524="",N524=1,AG524="Bush"),$AC$2*1%,IF(AND(AB524="ave",U524="",Q524&gt;100),$AC$2*1.3%,IF(AND(AB524="ave",U524=""),$AC$2*1.2%,IF(AND(AB524="Ave",U524=200),$AC$2*1%,IF(AND(AB524="Best",U524=200),$AC$2*1.5%,IF(AND(AB524="Best",U524="",K524&lt;&gt;"Pro Syd"),$AC$2*0.5%,IF(AND(AB524="Best",U524=""),$AC$2*1%,IF(AND(AB524="Best",U524=100,Table1[[#This Row],[State]]="NSW"),$AC$2*0.4%,IF(AND(AB524="Best",U524=100),$AC$2*1%,IF(Table1[[#This Row],[Adj]]="Nat OK",$AC$2*0.5%,"xxx")))))))))))))))</f>
        <v/>
      </c>
      <c r="AD524" s="133" t="str">
        <f t="shared" si="115"/>
        <v/>
      </c>
      <c r="AE524" s="133" t="str">
        <f t="shared" si="116"/>
        <v/>
      </c>
      <c r="AF524" s="133" t="str">
        <f>VLOOKUP(Table1[[#This Row],[Track]],$F$2672:$H$2715,2,FALSE)</f>
        <v>Vic</v>
      </c>
      <c r="AG524" s="133" t="str">
        <f>VLOOKUP(Table1[[#This Row],[Track]],$F$2672:$H$2715,3,FALSE)</f>
        <v>-</v>
      </c>
      <c r="AH524" s="133" t="str">
        <f>IF(Table1[[#This Row],[Date]]&lt;$AH$2,"",IF(Table1[[#This Row],[Date]]&lt;$AH$3,"Edge","Elite Combo"))</f>
        <v/>
      </c>
      <c r="AI524" s="218">
        <f>Table1[[#This Row],[Time]]</f>
        <v>0.70833333333333337</v>
      </c>
      <c r="AJ524" s="219" t="str">
        <f>Table1[[#This Row],[Track]]</f>
        <v>Caulfield</v>
      </c>
      <c r="AK524" s="216">
        <f>Table1[[#This Row],[Race ]]</f>
        <v>9</v>
      </c>
      <c r="AL524" s="219">
        <f>Table1[[#This Row],[TAB]]</f>
        <v>1</v>
      </c>
      <c r="AM524" s="219" t="str">
        <f>Table1[[#This Row],[Selection]]</f>
        <v>Revolutionary Miss</v>
      </c>
      <c r="AN524" s="220" t="str">
        <f>Table1[[#This Row],[Sources]]</f>
        <v/>
      </c>
      <c r="AO524" s="219" t="str">
        <f>Table1[[#This Row],[Scale Bet]]</f>
        <v/>
      </c>
    </row>
    <row r="525" spans="5:41" ht="16.5" customHeight="1" x14ac:dyDescent="0.25">
      <c r="E525" s="185">
        <v>45262</v>
      </c>
      <c r="F525" s="35">
        <v>0.72222222222222221</v>
      </c>
      <c r="G525" s="36" t="s">
        <v>17</v>
      </c>
      <c r="H525" s="36">
        <v>9</v>
      </c>
      <c r="I525" s="36">
        <v>9</v>
      </c>
      <c r="J525" s="36" t="s">
        <v>870</v>
      </c>
      <c r="K525" s="36" t="s">
        <v>60</v>
      </c>
      <c r="L525" s="165">
        <v>15</v>
      </c>
      <c r="M525" s="134">
        <f t="shared" si="104"/>
        <v>15</v>
      </c>
      <c r="N525" s="36">
        <f t="shared" si="105"/>
        <v>1</v>
      </c>
      <c r="O525" s="135" t="str">
        <f t="shared" si="106"/>
        <v>Pro Syd-15</v>
      </c>
      <c r="P525" s="186" t="str">
        <f t="shared" si="107"/>
        <v>OK</v>
      </c>
      <c r="Q525" s="187">
        <f t="shared" si="108"/>
        <v>60</v>
      </c>
      <c r="R525" s="150"/>
      <c r="S525" s="187" t="str">
        <f t="shared" si="109"/>
        <v/>
      </c>
      <c r="T525" s="136" t="str">
        <f t="shared" si="110"/>
        <v>Little Mix</v>
      </c>
      <c r="U525" s="137" t="str">
        <f>IF(P525="","",IF(N525=1,"",IF(Q525="","",IF(Q525&lt;=100,100,IF(Table1[[#This Row],[Day]]="Wed",100,200)))))</f>
        <v/>
      </c>
      <c r="V525" s="137" t="str">
        <f t="shared" si="111"/>
        <v/>
      </c>
      <c r="W525" s="137" t="str">
        <f t="shared" si="112"/>
        <v/>
      </c>
      <c r="X525" s="133">
        <f>100</f>
        <v>100</v>
      </c>
      <c r="Y525" s="133" t="str">
        <f t="shared" si="113"/>
        <v/>
      </c>
      <c r="Z525" s="133">
        <f t="shared" si="114"/>
        <v>-100</v>
      </c>
      <c r="AA525" s="134" t="str">
        <f>TEXT(Table1[[#This Row],[Date]],"DDD")</f>
        <v>Sat</v>
      </c>
      <c r="AB525" s="133" t="str">
        <f>IF(OR(G525="Doomben",G525="Eagle Farm"),"Q",IF(AND(Q525&gt;1,Q525&lt;55,Table1[[#This Row],[Source]]="Nat"),"Nat OK",IF(AND(Table1[[#This Row],[Source]]&lt;&gt;"Nat",Q525&lt;55),"Poor &lt;55",IF(OR(G525="Randwick",G525="Flemington",G525="Caulfield",G525="Sandown Lake",G525="Sandown Hill"),"Best","ave"))))</f>
        <v>ave</v>
      </c>
      <c r="AC525" s="133">
        <f>IF(Q525="","",IF(AB525="Poor &lt;55",$AC$2*0.2%,IF(AND(AB525="Q",AA525&lt;&gt;"Wed"),$AC$2*0.4%,IF(AND(AB525="Q",AA525="Wed"),$AC$2*0.5%,IF(AND(AB525="Ave",U525=100),$AC$2*0.5%,IF(AND(AB525="ave",U525="",N525=1,AG525="Bush"),$AC$2*1%,IF(AND(AB525="ave",U525="",Q525&gt;100),$AC$2*1.3%,IF(AND(AB525="ave",U525=""),$AC$2*1.2%,IF(AND(AB525="Ave",U525=200),$AC$2*1%,IF(AND(AB525="Best",U525=200),$AC$2*1.5%,IF(AND(AB525="Best",U525="",K525&lt;&gt;"Pro Syd"),$AC$2*0.5%,IF(AND(AB525="Best",U525=""),$AC$2*1%,IF(AND(AB525="Best",U525=100,Table1[[#This Row],[State]]="NSW"),$AC$2*0.4%,IF(AND(AB525="Best",U525=100),$AC$2*1%,IF(Table1[[#This Row],[Adj]]="Nat OK",$AC$2*0.5%,"xxx")))))))))))))))</f>
        <v>120</v>
      </c>
      <c r="AD525" s="133" t="str">
        <f t="shared" si="115"/>
        <v/>
      </c>
      <c r="AE525" s="133">
        <f t="shared" si="116"/>
        <v>-120</v>
      </c>
      <c r="AF525" s="133" t="str">
        <f>VLOOKUP(Table1[[#This Row],[Track]],$F$2672:$H$2715,2,FALSE)</f>
        <v>NSW</v>
      </c>
      <c r="AG525" s="133" t="str">
        <f>VLOOKUP(Table1[[#This Row],[Track]],$F$2672:$H$2715,3,FALSE)</f>
        <v>-</v>
      </c>
      <c r="AH525" s="133" t="str">
        <f>IF(Table1[[#This Row],[Date]]&lt;$AH$2,"",IF(Table1[[#This Row],[Date]]&lt;$AH$3,"Edge","Elite Combo"))</f>
        <v/>
      </c>
      <c r="AI525" s="218">
        <f>Table1[[#This Row],[Time]]</f>
        <v>0.72222222222222221</v>
      </c>
      <c r="AJ525" s="219" t="str">
        <f>Table1[[#This Row],[Track]]</f>
        <v>Rosehill</v>
      </c>
      <c r="AK525" s="216">
        <f>Table1[[#This Row],[Race ]]</f>
        <v>9</v>
      </c>
      <c r="AL525" s="219">
        <f>Table1[[#This Row],[TAB]]</f>
        <v>9</v>
      </c>
      <c r="AM525" s="219" t="str">
        <f>Table1[[#This Row],[Selection]]</f>
        <v>Little Mix</v>
      </c>
      <c r="AN525" s="220" t="str">
        <f>Table1[[#This Row],[Sources]]</f>
        <v>Pro Syd-15</v>
      </c>
      <c r="AO525" s="219">
        <f>Table1[[#This Row],[Scale Bet]]</f>
        <v>120</v>
      </c>
    </row>
    <row r="526" spans="5:41" ht="16.5" customHeight="1" x14ac:dyDescent="0.25">
      <c r="E526" s="185">
        <v>45262</v>
      </c>
      <c r="F526" s="35">
        <v>0.72222222222222221</v>
      </c>
      <c r="G526" s="36" t="s">
        <v>17</v>
      </c>
      <c r="H526" s="36">
        <v>9</v>
      </c>
      <c r="I526" s="36">
        <v>4</v>
      </c>
      <c r="J526" s="36" t="s">
        <v>656</v>
      </c>
      <c r="K526" s="36" t="s">
        <v>1</v>
      </c>
      <c r="L526" s="165">
        <v>10</v>
      </c>
      <c r="M526" s="134">
        <f t="shared" si="104"/>
        <v>10</v>
      </c>
      <c r="N526" s="36">
        <f t="shared" si="105"/>
        <v>1</v>
      </c>
      <c r="O526" s="135" t="str">
        <f t="shared" si="106"/>
        <v>E4-10</v>
      </c>
      <c r="P526" s="186" t="str">
        <f t="shared" si="107"/>
        <v>OK</v>
      </c>
      <c r="Q526" s="187">
        <f t="shared" si="108"/>
        <v>40</v>
      </c>
      <c r="R526" s="150"/>
      <c r="S526" s="187" t="str">
        <f t="shared" si="109"/>
        <v/>
      </c>
      <c r="T526" s="136" t="str">
        <f t="shared" si="110"/>
        <v>Torrens</v>
      </c>
      <c r="U526" s="137" t="str">
        <f>IF(P526="","",IF(N526=1,"",IF(Q526="","",IF(Q526&lt;=100,100,IF(Table1[[#This Row],[Day]]="Wed",100,200)))))</f>
        <v/>
      </c>
      <c r="V526" s="137" t="str">
        <f t="shared" si="111"/>
        <v/>
      </c>
      <c r="W526" s="137" t="str">
        <f t="shared" si="112"/>
        <v/>
      </c>
      <c r="X526" s="133">
        <f>100</f>
        <v>100</v>
      </c>
      <c r="Y526" s="133" t="str">
        <f t="shared" si="113"/>
        <v/>
      </c>
      <c r="Z526" s="133">
        <f t="shared" si="114"/>
        <v>-100</v>
      </c>
      <c r="AA526" s="134" t="str">
        <f>TEXT(Table1[[#This Row],[Date]],"DDD")</f>
        <v>Sat</v>
      </c>
      <c r="AB526" s="133" t="str">
        <f>IF(OR(G526="Doomben",G526="Eagle Farm"),"Q",IF(AND(Q526&gt;1,Q526&lt;55,Table1[[#This Row],[Source]]="Nat"),"Nat OK",IF(AND(Table1[[#This Row],[Source]]&lt;&gt;"Nat",Q526&lt;55),"Poor &lt;55",IF(OR(G526="Randwick",G526="Flemington",G526="Caulfield",G526="Sandown Lake",G526="Sandown Hill"),"Best","ave"))))</f>
        <v>Poor &lt;55</v>
      </c>
      <c r="AC526" s="133">
        <f>IF(Q526="","",IF(AB526="Poor &lt;55",$AC$2*0.2%,IF(AND(AB526="Q",AA526&lt;&gt;"Wed"),$AC$2*0.4%,IF(AND(AB526="Q",AA526="Wed"),$AC$2*0.5%,IF(AND(AB526="Ave",U526=100),$AC$2*0.5%,IF(AND(AB526="ave",U526="",N526=1,AG526="Bush"),$AC$2*1%,IF(AND(AB526="ave",U526="",Q526&gt;100),$AC$2*1.3%,IF(AND(AB526="ave",U526=""),$AC$2*1.2%,IF(AND(AB526="Ave",U526=200),$AC$2*1%,IF(AND(AB526="Best",U526=200),$AC$2*1.5%,IF(AND(AB526="Best",U526="",K526&lt;&gt;"Pro Syd"),$AC$2*0.5%,IF(AND(AB526="Best",U526=""),$AC$2*1%,IF(AND(AB526="Best",U526=100,Table1[[#This Row],[State]]="NSW"),$AC$2*0.4%,IF(AND(AB526="Best",U526=100),$AC$2*1%,IF(Table1[[#This Row],[Adj]]="Nat OK",$AC$2*0.5%,"xxx")))))))))))))))</f>
        <v>20</v>
      </c>
      <c r="AD526" s="133" t="str">
        <f t="shared" si="115"/>
        <v/>
      </c>
      <c r="AE526" s="133">
        <f t="shared" si="116"/>
        <v>-20</v>
      </c>
      <c r="AF526" s="133" t="str">
        <f>VLOOKUP(Table1[[#This Row],[Track]],$F$2672:$H$2715,2,FALSE)</f>
        <v>NSW</v>
      </c>
      <c r="AG526" s="133" t="str">
        <f>VLOOKUP(Table1[[#This Row],[Track]],$F$2672:$H$2715,3,FALSE)</f>
        <v>-</v>
      </c>
      <c r="AH526" s="133" t="str">
        <f>IF(Table1[[#This Row],[Date]]&lt;$AH$2,"",IF(Table1[[#This Row],[Date]]&lt;$AH$3,"Edge","Elite Combo"))</f>
        <v/>
      </c>
      <c r="AI526" s="218">
        <f>Table1[[#This Row],[Time]]</f>
        <v>0.72222222222222221</v>
      </c>
      <c r="AJ526" s="219" t="str">
        <f>Table1[[#This Row],[Track]]</f>
        <v>Rosehill</v>
      </c>
      <c r="AK526" s="216">
        <f>Table1[[#This Row],[Race ]]</f>
        <v>9</v>
      </c>
      <c r="AL526" s="219">
        <f>Table1[[#This Row],[TAB]]</f>
        <v>4</v>
      </c>
      <c r="AM526" s="219" t="str">
        <f>Table1[[#This Row],[Selection]]</f>
        <v>Torrens</v>
      </c>
      <c r="AN526" s="220" t="str">
        <f>Table1[[#This Row],[Sources]]</f>
        <v>E4-10</v>
      </c>
      <c r="AO526" s="219">
        <f>Table1[[#This Row],[Scale Bet]]</f>
        <v>20</v>
      </c>
    </row>
    <row r="527" spans="5:41" ht="16.5" customHeight="1" x14ac:dyDescent="0.25">
      <c r="E527" s="185">
        <v>45262</v>
      </c>
      <c r="F527" s="35">
        <v>0.73611111111111116</v>
      </c>
      <c r="G527" s="36" t="s">
        <v>201</v>
      </c>
      <c r="H527" s="36">
        <v>10</v>
      </c>
      <c r="I527" s="36">
        <v>8</v>
      </c>
      <c r="J527" s="36" t="s">
        <v>637</v>
      </c>
      <c r="K527" s="36" t="s">
        <v>18</v>
      </c>
      <c r="L527" s="165">
        <v>10</v>
      </c>
      <c r="M527" s="134">
        <f t="shared" si="104"/>
        <v>10</v>
      </c>
      <c r="N527" s="36">
        <f t="shared" si="105"/>
        <v>1</v>
      </c>
      <c r="O527" s="135" t="str">
        <f t="shared" si="106"/>
        <v>Pro Mel-10</v>
      </c>
      <c r="P527" s="186" t="str">
        <f t="shared" si="107"/>
        <v>OK</v>
      </c>
      <c r="Q527" s="187">
        <f t="shared" si="108"/>
        <v>40</v>
      </c>
      <c r="R527" s="150">
        <v>4</v>
      </c>
      <c r="S527" s="187">
        <f t="shared" si="109"/>
        <v>160</v>
      </c>
      <c r="T527" s="136" t="str">
        <f t="shared" si="110"/>
        <v>Ghaanati</v>
      </c>
      <c r="U527" s="137" t="str">
        <f>IF(P527="","",IF(N527=1,"",IF(Q527="","",IF(Q527&lt;=100,100,IF(Table1[[#This Row],[Day]]="Wed",100,200)))))</f>
        <v/>
      </c>
      <c r="V527" s="137" t="str">
        <f t="shared" si="111"/>
        <v/>
      </c>
      <c r="W527" s="137" t="str">
        <f t="shared" si="112"/>
        <v/>
      </c>
      <c r="X527" s="133">
        <f>100</f>
        <v>100</v>
      </c>
      <c r="Y527" s="133">
        <f t="shared" si="113"/>
        <v>400</v>
      </c>
      <c r="Z527" s="133">
        <f t="shared" si="114"/>
        <v>300</v>
      </c>
      <c r="AA527" s="134" t="str">
        <f>TEXT(Table1[[#This Row],[Date]],"DDD")</f>
        <v>Sat</v>
      </c>
      <c r="AB527" s="133" t="str">
        <f>IF(OR(G527="Doomben",G527="Eagle Farm"),"Q",IF(AND(Q527&gt;1,Q527&lt;55,Table1[[#This Row],[Source]]="Nat"),"Nat OK",IF(AND(Table1[[#This Row],[Source]]&lt;&gt;"Nat",Q527&lt;55),"Poor &lt;55",IF(OR(G527="Randwick",G527="Flemington",G527="Caulfield",G527="Sandown Lake",G527="Sandown Hill"),"Best","ave"))))</f>
        <v>Poor &lt;55</v>
      </c>
      <c r="AC527" s="133">
        <f>IF(Q527="","",IF(AB527="Poor &lt;55",$AC$2*0.2%,IF(AND(AB527="Q",AA527&lt;&gt;"Wed"),$AC$2*0.4%,IF(AND(AB527="Q",AA527="Wed"),$AC$2*0.5%,IF(AND(AB527="Ave",U527=100),$AC$2*0.5%,IF(AND(AB527="ave",U527="",N527=1,AG527="Bush"),$AC$2*1%,IF(AND(AB527="ave",U527="",Q527&gt;100),$AC$2*1.3%,IF(AND(AB527="ave",U527=""),$AC$2*1.2%,IF(AND(AB527="Ave",U527=200),$AC$2*1%,IF(AND(AB527="Best",U527=200),$AC$2*1.5%,IF(AND(AB527="Best",U527="",K527&lt;&gt;"Pro Syd"),$AC$2*0.5%,IF(AND(AB527="Best",U527=""),$AC$2*1%,IF(AND(AB527="Best",U527=100,Table1[[#This Row],[State]]="NSW"),$AC$2*0.4%,IF(AND(AB527="Best",U527=100),$AC$2*1%,IF(Table1[[#This Row],[Adj]]="Nat OK",$AC$2*0.5%,"xxx")))))))))))))))</f>
        <v>20</v>
      </c>
      <c r="AD527" s="133">
        <f t="shared" si="115"/>
        <v>80</v>
      </c>
      <c r="AE527" s="133">
        <f t="shared" si="116"/>
        <v>60</v>
      </c>
      <c r="AF527" s="133" t="str">
        <f>VLOOKUP(Table1[[#This Row],[Track]],$F$2672:$H$2715,2,FALSE)</f>
        <v>Vic</v>
      </c>
      <c r="AG527" s="133" t="str">
        <f>VLOOKUP(Table1[[#This Row],[Track]],$F$2672:$H$2715,3,FALSE)</f>
        <v>-</v>
      </c>
      <c r="AH527" s="133" t="str">
        <f>IF(Table1[[#This Row],[Date]]&lt;$AH$2,"",IF(Table1[[#This Row],[Date]]&lt;$AH$3,"Edge","Elite Combo"))</f>
        <v/>
      </c>
      <c r="AI527" s="218">
        <f>Table1[[#This Row],[Time]]</f>
        <v>0.73611111111111116</v>
      </c>
      <c r="AJ527" s="219" t="str">
        <f>Table1[[#This Row],[Track]]</f>
        <v>Caulfield</v>
      </c>
      <c r="AK527" s="216">
        <f>Table1[[#This Row],[Race ]]</f>
        <v>10</v>
      </c>
      <c r="AL527" s="219">
        <f>Table1[[#This Row],[TAB]]</f>
        <v>8</v>
      </c>
      <c r="AM527" s="219" t="str">
        <f>Table1[[#This Row],[Selection]]</f>
        <v>Ghaanati</v>
      </c>
      <c r="AN527" s="220" t="str">
        <f>Table1[[#This Row],[Sources]]</f>
        <v>Pro Mel-10</v>
      </c>
      <c r="AO527" s="219">
        <f>Table1[[#This Row],[Scale Bet]]</f>
        <v>20</v>
      </c>
    </row>
    <row r="528" spans="5:41" ht="16.5" customHeight="1" x14ac:dyDescent="0.25">
      <c r="E528" s="185">
        <v>45262</v>
      </c>
      <c r="F528" s="35">
        <v>0.74652777777777779</v>
      </c>
      <c r="G528" s="36" t="s">
        <v>17</v>
      </c>
      <c r="H528" s="36">
        <v>10</v>
      </c>
      <c r="I528" s="36">
        <v>8</v>
      </c>
      <c r="J528" s="36" t="s">
        <v>667</v>
      </c>
      <c r="K528" s="36" t="s">
        <v>1</v>
      </c>
      <c r="L528" s="165">
        <v>10</v>
      </c>
      <c r="M528" s="134">
        <f t="shared" si="104"/>
        <v>23</v>
      </c>
      <c r="N528" s="36">
        <f t="shared" si="105"/>
        <v>2</v>
      </c>
      <c r="O528" s="135" t="str">
        <f t="shared" si="106"/>
        <v>E4-10/Nat-13</v>
      </c>
      <c r="P528" s="186" t="str">
        <f t="shared" si="107"/>
        <v>OK</v>
      </c>
      <c r="Q528" s="187">
        <f t="shared" si="108"/>
        <v>92</v>
      </c>
      <c r="R528" s="150">
        <v>4.0999999999999996</v>
      </c>
      <c r="S528" s="187">
        <f t="shared" si="109"/>
        <v>377.2</v>
      </c>
      <c r="T528" s="136" t="str">
        <f t="shared" si="110"/>
        <v>Legio Ten</v>
      </c>
      <c r="U528" s="137">
        <f>IF(P528="","",IF(N528=1,"",IF(Q528="","",IF(Q528&lt;=100,100,IF(Table1[[#This Row],[Day]]="Wed",100,200)))))</f>
        <v>100</v>
      </c>
      <c r="V528" s="137">
        <f t="shared" si="111"/>
        <v>409.99999999999994</v>
      </c>
      <c r="W528" s="137">
        <f t="shared" si="112"/>
        <v>309.99999999999994</v>
      </c>
      <c r="X528" s="133">
        <f>100</f>
        <v>100</v>
      </c>
      <c r="Y528" s="133">
        <f t="shared" si="113"/>
        <v>409.99999999999994</v>
      </c>
      <c r="Z528" s="133">
        <f t="shared" si="114"/>
        <v>309.99999999999994</v>
      </c>
      <c r="AA528" s="134" t="str">
        <f>TEXT(Table1[[#This Row],[Date]],"DDD")</f>
        <v>Sat</v>
      </c>
      <c r="AB528" s="133" t="str">
        <f>IF(OR(G528="Doomben",G528="Eagle Farm"),"Q",IF(AND(Q528&gt;1,Q528&lt;55,Table1[[#This Row],[Source]]="Nat"),"Nat OK",IF(AND(Table1[[#This Row],[Source]]&lt;&gt;"Nat",Q528&lt;55),"Poor &lt;55",IF(OR(G528="Randwick",G528="Flemington",G528="Caulfield",G528="Sandown Lake",G528="Sandown Hill"),"Best","ave"))))</f>
        <v>ave</v>
      </c>
      <c r="AC528" s="133">
        <f>IF(Q528="","",IF(AB528="Poor &lt;55",$AC$2*0.2%,IF(AND(AB528="Q",AA528&lt;&gt;"Wed"),$AC$2*0.4%,IF(AND(AB528="Q",AA528="Wed"),$AC$2*0.5%,IF(AND(AB528="Ave",U528=100),$AC$2*0.5%,IF(AND(AB528="ave",U528="",N528=1,AG528="Bush"),$AC$2*1%,IF(AND(AB528="ave",U528="",Q528&gt;100),$AC$2*1.3%,IF(AND(AB528="ave",U528=""),$AC$2*1.2%,IF(AND(AB528="Ave",U528=200),$AC$2*1%,IF(AND(AB528="Best",U528=200),$AC$2*1.5%,IF(AND(AB528="Best",U528="",K528&lt;&gt;"Pro Syd"),$AC$2*0.5%,IF(AND(AB528="Best",U528=""),$AC$2*1%,IF(AND(AB528="Best",U528=100,Table1[[#This Row],[State]]="NSW"),$AC$2*0.4%,IF(AND(AB528="Best",U528=100),$AC$2*1%,IF(Table1[[#This Row],[Adj]]="Nat OK",$AC$2*0.5%,"xxx")))))))))))))))</f>
        <v>50</v>
      </c>
      <c r="AD528" s="133">
        <f t="shared" si="115"/>
        <v>204.99999999999997</v>
      </c>
      <c r="AE528" s="133">
        <f t="shared" si="116"/>
        <v>154.99999999999997</v>
      </c>
      <c r="AF528" s="133" t="str">
        <f>VLOOKUP(Table1[[#This Row],[Track]],$F$2672:$H$2715,2,FALSE)</f>
        <v>NSW</v>
      </c>
      <c r="AG528" s="133" t="str">
        <f>VLOOKUP(Table1[[#This Row],[Track]],$F$2672:$H$2715,3,FALSE)</f>
        <v>-</v>
      </c>
      <c r="AH528" s="133" t="str">
        <f>IF(Table1[[#This Row],[Date]]&lt;$AH$2,"",IF(Table1[[#This Row],[Date]]&lt;$AH$3,"Edge","Elite Combo"))</f>
        <v/>
      </c>
      <c r="AI528" s="218">
        <f>Table1[[#This Row],[Time]]</f>
        <v>0.74652777777777779</v>
      </c>
      <c r="AJ528" s="219" t="str">
        <f>Table1[[#This Row],[Track]]</f>
        <v>Rosehill</v>
      </c>
      <c r="AK528" s="216">
        <f>Table1[[#This Row],[Race ]]</f>
        <v>10</v>
      </c>
      <c r="AL528" s="219">
        <f>Table1[[#This Row],[TAB]]</f>
        <v>8</v>
      </c>
      <c r="AM528" s="219" t="str">
        <f>Table1[[#This Row],[Selection]]</f>
        <v>Legio Ten</v>
      </c>
      <c r="AN528" s="220" t="str">
        <f>Table1[[#This Row],[Sources]]</f>
        <v>E4-10/Nat-13</v>
      </c>
      <c r="AO528" s="219">
        <f>Table1[[#This Row],[Scale Bet]]</f>
        <v>50</v>
      </c>
    </row>
    <row r="529" spans="5:41" ht="16.5" customHeight="1" x14ac:dyDescent="0.25">
      <c r="E529" s="185">
        <v>45262</v>
      </c>
      <c r="F529" s="35">
        <v>0.74652777777777779</v>
      </c>
      <c r="G529" s="36" t="s">
        <v>17</v>
      </c>
      <c r="H529" s="36">
        <v>10</v>
      </c>
      <c r="I529" s="36">
        <v>8</v>
      </c>
      <c r="J529" s="36" t="s">
        <v>667</v>
      </c>
      <c r="K529" s="36" t="s">
        <v>13</v>
      </c>
      <c r="L529" s="165">
        <v>13</v>
      </c>
      <c r="M529" s="134" t="str">
        <f t="shared" si="104"/>
        <v/>
      </c>
      <c r="N529" s="36" t="str">
        <f t="shared" si="105"/>
        <v/>
      </c>
      <c r="O529" s="135" t="str">
        <f t="shared" si="106"/>
        <v/>
      </c>
      <c r="P529" s="186" t="str">
        <f t="shared" si="107"/>
        <v>OK</v>
      </c>
      <c r="Q529" s="187" t="str">
        <f t="shared" si="108"/>
        <v/>
      </c>
      <c r="R529" s="150">
        <v>3.5</v>
      </c>
      <c r="S529" s="187" t="str">
        <f t="shared" si="109"/>
        <v/>
      </c>
      <c r="T529" s="136" t="str">
        <f t="shared" si="110"/>
        <v>Legio Ten</v>
      </c>
      <c r="U529" s="137" t="str">
        <f>IF(P529="","",IF(N529=1,"",IF(Q529="","",IF(Q529&lt;=100,100,IF(Table1[[#This Row],[Day]]="Wed",100,200)))))</f>
        <v/>
      </c>
      <c r="V529" s="137" t="str">
        <f t="shared" si="111"/>
        <v/>
      </c>
      <c r="W529" s="137" t="str">
        <f t="shared" si="112"/>
        <v/>
      </c>
      <c r="X529" s="133">
        <f>100</f>
        <v>100</v>
      </c>
      <c r="Y529" s="133">
        <f t="shared" si="113"/>
        <v>350</v>
      </c>
      <c r="Z529" s="133">
        <f t="shared" si="114"/>
        <v>250</v>
      </c>
      <c r="AA529" s="134" t="str">
        <f>TEXT(Table1[[#This Row],[Date]],"DDD")</f>
        <v>Sat</v>
      </c>
      <c r="AB529" s="133" t="str">
        <f>IF(OR(G529="Doomben",G529="Eagle Farm"),"Q",IF(AND(Q529&gt;1,Q529&lt;55,Table1[[#This Row],[Source]]="Nat"),"Nat OK",IF(AND(Table1[[#This Row],[Source]]&lt;&gt;"Nat",Q529&lt;55),"Poor &lt;55",IF(OR(G529="Randwick",G529="Flemington",G529="Caulfield",G529="Sandown Lake",G529="Sandown Hill"),"Best","ave"))))</f>
        <v>ave</v>
      </c>
      <c r="AC529" s="133" t="str">
        <f>IF(Q529="","",IF(AB529="Poor &lt;55",$AC$2*0.2%,IF(AND(AB529="Q",AA529&lt;&gt;"Wed"),$AC$2*0.4%,IF(AND(AB529="Q",AA529="Wed"),$AC$2*0.5%,IF(AND(AB529="Ave",U529=100),$AC$2*0.5%,IF(AND(AB529="ave",U529="",N529=1,AG529="Bush"),$AC$2*1%,IF(AND(AB529="ave",U529="",Q529&gt;100),$AC$2*1.3%,IF(AND(AB529="ave",U529=""),$AC$2*1.2%,IF(AND(AB529="Ave",U529=200),$AC$2*1%,IF(AND(AB529="Best",U529=200),$AC$2*1.5%,IF(AND(AB529="Best",U529="",K529&lt;&gt;"Pro Syd"),$AC$2*0.5%,IF(AND(AB529="Best",U529=""),$AC$2*1%,IF(AND(AB529="Best",U529=100,Table1[[#This Row],[State]]="NSW"),$AC$2*0.4%,IF(AND(AB529="Best",U529=100),$AC$2*1%,IF(Table1[[#This Row],[Adj]]="Nat OK",$AC$2*0.5%,"xxx")))))))))))))))</f>
        <v/>
      </c>
      <c r="AD529" s="133" t="str">
        <f t="shared" si="115"/>
        <v/>
      </c>
      <c r="AE529" s="133" t="str">
        <f t="shared" si="116"/>
        <v/>
      </c>
      <c r="AF529" s="133" t="str">
        <f>VLOOKUP(Table1[[#This Row],[Track]],$F$2672:$H$2715,2,FALSE)</f>
        <v>NSW</v>
      </c>
      <c r="AG529" s="133" t="str">
        <f>VLOOKUP(Table1[[#This Row],[Track]],$F$2672:$H$2715,3,FALSE)</f>
        <v>-</v>
      </c>
      <c r="AH529" s="133" t="str">
        <f>IF(Table1[[#This Row],[Date]]&lt;$AH$2,"",IF(Table1[[#This Row],[Date]]&lt;$AH$3,"Edge","Elite Combo"))</f>
        <v/>
      </c>
      <c r="AI529" s="218">
        <f>Table1[[#This Row],[Time]]</f>
        <v>0.74652777777777779</v>
      </c>
      <c r="AJ529" s="219" t="str">
        <f>Table1[[#This Row],[Track]]</f>
        <v>Rosehill</v>
      </c>
      <c r="AK529" s="216">
        <f>Table1[[#This Row],[Race ]]</f>
        <v>10</v>
      </c>
      <c r="AL529" s="219">
        <f>Table1[[#This Row],[TAB]]</f>
        <v>8</v>
      </c>
      <c r="AM529" s="219" t="str">
        <f>Table1[[#This Row],[Selection]]</f>
        <v>Legio Ten</v>
      </c>
      <c r="AN529" s="220" t="str">
        <f>Table1[[#This Row],[Sources]]</f>
        <v/>
      </c>
      <c r="AO529" s="219" t="str">
        <f>Table1[[#This Row],[Scale Bet]]</f>
        <v/>
      </c>
    </row>
    <row r="530" spans="5:41" ht="16.5" customHeight="1" x14ac:dyDescent="0.25">
      <c r="E530" s="185">
        <v>45262</v>
      </c>
      <c r="F530" s="35">
        <v>0.74652777777777779</v>
      </c>
      <c r="G530" s="36" t="s">
        <v>17</v>
      </c>
      <c r="H530" s="36">
        <v>10</v>
      </c>
      <c r="I530" s="36">
        <v>15</v>
      </c>
      <c r="J530" s="36" t="s">
        <v>1066</v>
      </c>
      <c r="K530" s="36" t="s">
        <v>60</v>
      </c>
      <c r="L530" s="165">
        <v>10</v>
      </c>
      <c r="M530" s="134">
        <f t="shared" si="104"/>
        <v>10</v>
      </c>
      <c r="N530" s="36">
        <f t="shared" si="105"/>
        <v>1</v>
      </c>
      <c r="O530" s="135" t="str">
        <f t="shared" si="106"/>
        <v>Pro Syd-10</v>
      </c>
      <c r="P530" s="186" t="str">
        <f t="shared" si="107"/>
        <v>OK</v>
      </c>
      <c r="Q530" s="187">
        <f t="shared" si="108"/>
        <v>40</v>
      </c>
      <c r="R530" s="150"/>
      <c r="S530" s="187" t="str">
        <f t="shared" si="109"/>
        <v/>
      </c>
      <c r="T530" s="136" t="str">
        <f t="shared" si="110"/>
        <v>Valiancy</v>
      </c>
      <c r="U530" s="137" t="str">
        <f>IF(P530="","",IF(N530=1,"",IF(Q530="","",IF(Q530&lt;=100,100,IF(Table1[[#This Row],[Day]]="Wed",100,200)))))</f>
        <v/>
      </c>
      <c r="V530" s="137" t="str">
        <f t="shared" si="111"/>
        <v/>
      </c>
      <c r="W530" s="137" t="str">
        <f t="shared" si="112"/>
        <v/>
      </c>
      <c r="X530" s="133">
        <f>100</f>
        <v>100</v>
      </c>
      <c r="Y530" s="133" t="str">
        <f t="shared" si="113"/>
        <v/>
      </c>
      <c r="Z530" s="133">
        <f t="shared" si="114"/>
        <v>-100</v>
      </c>
      <c r="AA530" s="134" t="str">
        <f>TEXT(Table1[[#This Row],[Date]],"DDD")</f>
        <v>Sat</v>
      </c>
      <c r="AB530" s="133" t="str">
        <f>IF(OR(G530="Doomben",G530="Eagle Farm"),"Q",IF(AND(Q530&gt;1,Q530&lt;55,Table1[[#This Row],[Source]]="Nat"),"Nat OK",IF(AND(Table1[[#This Row],[Source]]&lt;&gt;"Nat",Q530&lt;55),"Poor &lt;55",IF(OR(G530="Randwick",G530="Flemington",G530="Caulfield",G530="Sandown Lake",G530="Sandown Hill"),"Best","ave"))))</f>
        <v>Poor &lt;55</v>
      </c>
      <c r="AC530" s="133">
        <f>IF(Q530="","",IF(AB530="Poor &lt;55",$AC$2*0.2%,IF(AND(AB530="Q",AA530&lt;&gt;"Wed"),$AC$2*0.4%,IF(AND(AB530="Q",AA530="Wed"),$AC$2*0.5%,IF(AND(AB530="Ave",U530=100),$AC$2*0.5%,IF(AND(AB530="ave",U530="",N530=1,AG530="Bush"),$AC$2*1%,IF(AND(AB530="ave",U530="",Q530&gt;100),$AC$2*1.3%,IF(AND(AB530="ave",U530=""),$AC$2*1.2%,IF(AND(AB530="Ave",U530=200),$AC$2*1%,IF(AND(AB530="Best",U530=200),$AC$2*1.5%,IF(AND(AB530="Best",U530="",K530&lt;&gt;"Pro Syd"),$AC$2*0.5%,IF(AND(AB530="Best",U530=""),$AC$2*1%,IF(AND(AB530="Best",U530=100,Table1[[#This Row],[State]]="NSW"),$AC$2*0.4%,IF(AND(AB530="Best",U530=100),$AC$2*1%,IF(Table1[[#This Row],[Adj]]="Nat OK",$AC$2*0.5%,"xxx")))))))))))))))</f>
        <v>20</v>
      </c>
      <c r="AD530" s="133" t="str">
        <f t="shared" si="115"/>
        <v/>
      </c>
      <c r="AE530" s="133">
        <f t="shared" si="116"/>
        <v>-20</v>
      </c>
      <c r="AF530" s="133" t="str">
        <f>VLOOKUP(Table1[[#This Row],[Track]],$F$2672:$H$2715,2,FALSE)</f>
        <v>NSW</v>
      </c>
      <c r="AG530" s="133" t="str">
        <f>VLOOKUP(Table1[[#This Row],[Track]],$F$2672:$H$2715,3,FALSE)</f>
        <v>-</v>
      </c>
      <c r="AH530" s="133" t="str">
        <f>IF(Table1[[#This Row],[Date]]&lt;$AH$2,"",IF(Table1[[#This Row],[Date]]&lt;$AH$3,"Edge","Elite Combo"))</f>
        <v/>
      </c>
      <c r="AI530" s="218">
        <f>Table1[[#This Row],[Time]]</f>
        <v>0.74652777777777779</v>
      </c>
      <c r="AJ530" s="219" t="str">
        <f>Table1[[#This Row],[Track]]</f>
        <v>Rosehill</v>
      </c>
      <c r="AK530" s="216">
        <f>Table1[[#This Row],[Race ]]</f>
        <v>10</v>
      </c>
      <c r="AL530" s="219">
        <f>Table1[[#This Row],[TAB]]</f>
        <v>15</v>
      </c>
      <c r="AM530" s="219" t="str">
        <f>Table1[[#This Row],[Selection]]</f>
        <v>Valiancy</v>
      </c>
      <c r="AN530" s="220" t="str">
        <f>Table1[[#This Row],[Sources]]</f>
        <v>Pro Syd-10</v>
      </c>
      <c r="AO530" s="219">
        <f>Table1[[#This Row],[Scale Bet]]</f>
        <v>20</v>
      </c>
    </row>
    <row r="531" spans="5:41" ht="16.5" customHeight="1" x14ac:dyDescent="0.25">
      <c r="E531" s="185">
        <v>45269</v>
      </c>
      <c r="F531" s="35">
        <v>0.53819444444444442</v>
      </c>
      <c r="G531" s="36" t="s">
        <v>22</v>
      </c>
      <c r="H531" s="36">
        <v>2</v>
      </c>
      <c r="I531" s="36">
        <v>1</v>
      </c>
      <c r="J531" s="36" t="s">
        <v>196</v>
      </c>
      <c r="K531" s="36" t="s">
        <v>1</v>
      </c>
      <c r="L531" s="165">
        <v>10</v>
      </c>
      <c r="M531" s="134">
        <f t="shared" si="104"/>
        <v>10</v>
      </c>
      <c r="N531" s="36">
        <f t="shared" si="105"/>
        <v>1</v>
      </c>
      <c r="O531" s="135" t="str">
        <f t="shared" si="106"/>
        <v>E4-10</v>
      </c>
      <c r="P531" s="186" t="str">
        <f t="shared" si="107"/>
        <v>OK</v>
      </c>
      <c r="Q531" s="187">
        <f t="shared" si="108"/>
        <v>40</v>
      </c>
      <c r="R531" s="150"/>
      <c r="S531" s="187" t="str">
        <f t="shared" si="109"/>
        <v/>
      </c>
      <c r="T531" s="136" t="str">
        <f t="shared" si="110"/>
        <v>Step Aside</v>
      </c>
      <c r="U531" s="137" t="str">
        <f>IF(P531="","",IF(N531=1,"",IF(Q531="","",IF(Q531&lt;=100,100,IF(Table1[[#This Row],[Day]]="Wed",100,200)))))</f>
        <v/>
      </c>
      <c r="V531" s="137" t="str">
        <f t="shared" si="111"/>
        <v/>
      </c>
      <c r="W531" s="137" t="str">
        <f t="shared" si="112"/>
        <v/>
      </c>
      <c r="X531" s="133">
        <f>100</f>
        <v>100</v>
      </c>
      <c r="Y531" s="133" t="str">
        <f t="shared" si="113"/>
        <v/>
      </c>
      <c r="Z531" s="133">
        <f t="shared" si="114"/>
        <v>-100</v>
      </c>
      <c r="AA531" s="134" t="str">
        <f>TEXT(Table1[[#This Row],[Date]],"DDD")</f>
        <v>Sat</v>
      </c>
      <c r="AB531" s="133" t="str">
        <f>IF(OR(G531="Doomben",G531="Eagle Farm"),"Q",IF(AND(Q531&gt;1,Q531&lt;55,Table1[[#This Row],[Source]]="Nat"),"Nat OK",IF(AND(Table1[[#This Row],[Source]]&lt;&gt;"Nat",Q531&lt;55),"Poor &lt;55",IF(OR(G531="Randwick",G531="Flemington",G531="Caulfield",G531="Sandown Lake",G531="Sandown Hill"),"Best","ave"))))</f>
        <v>Poor &lt;55</v>
      </c>
      <c r="AC531" s="133">
        <f>IF(Q531="","",IF(AB531="Poor &lt;55",$AC$2*0.2%,IF(AND(AB531="Q",AA531&lt;&gt;"Wed"),$AC$2*0.4%,IF(AND(AB531="Q",AA531="Wed"),$AC$2*0.5%,IF(AND(AB531="Ave",U531=100),$AC$2*0.5%,IF(AND(AB531="ave",U531="",N531=1,AG531="Bush"),$AC$2*1%,IF(AND(AB531="ave",U531="",Q531&gt;100),$AC$2*1.3%,IF(AND(AB531="ave",U531=""),$AC$2*1.2%,IF(AND(AB531="Ave",U531=200),$AC$2*1%,IF(AND(AB531="Best",U531=200),$AC$2*1.5%,IF(AND(AB531="Best",U531="",K531&lt;&gt;"Pro Syd"),$AC$2*0.5%,IF(AND(AB531="Best",U531=""),$AC$2*1%,IF(AND(AB531="Best",U531=100,Table1[[#This Row],[State]]="NSW"),$AC$2*0.4%,IF(AND(AB531="Best",U531=100),$AC$2*1%,IF(Table1[[#This Row],[Adj]]="Nat OK",$AC$2*0.5%,"xxx")))))))))))))))</f>
        <v>20</v>
      </c>
      <c r="AD531" s="133" t="str">
        <f t="shared" si="115"/>
        <v/>
      </c>
      <c r="AE531" s="133">
        <f t="shared" si="116"/>
        <v>-20</v>
      </c>
      <c r="AF531" s="133" t="str">
        <f>VLOOKUP(Table1[[#This Row],[Track]],$F$2672:$H$2715,2,FALSE)</f>
        <v>NSW</v>
      </c>
      <c r="AG531" s="133" t="str">
        <f>VLOOKUP(Table1[[#This Row],[Track]],$F$2672:$H$2715,3,FALSE)</f>
        <v>-</v>
      </c>
      <c r="AH531" s="133" t="str">
        <f>IF(Table1[[#This Row],[Date]]&lt;$AH$2,"",IF(Table1[[#This Row],[Date]]&lt;$AH$3,"Edge","Elite Combo"))</f>
        <v/>
      </c>
      <c r="AI531" s="218">
        <f>Table1[[#This Row],[Time]]</f>
        <v>0.53819444444444442</v>
      </c>
      <c r="AJ531" s="219" t="str">
        <f>Table1[[#This Row],[Track]]</f>
        <v>Randwick</v>
      </c>
      <c r="AK531" s="216">
        <f>Table1[[#This Row],[Race ]]</f>
        <v>2</v>
      </c>
      <c r="AL531" s="219">
        <f>Table1[[#This Row],[TAB]]</f>
        <v>1</v>
      </c>
      <c r="AM531" s="219" t="str">
        <f>Table1[[#This Row],[Selection]]</f>
        <v>Step Aside</v>
      </c>
      <c r="AN531" s="220" t="str">
        <f>Table1[[#This Row],[Sources]]</f>
        <v>E4-10</v>
      </c>
      <c r="AO531" s="219">
        <f>Table1[[#This Row],[Scale Bet]]</f>
        <v>20</v>
      </c>
    </row>
    <row r="532" spans="5:41" ht="16.5" customHeight="1" x14ac:dyDescent="0.25">
      <c r="E532" s="185">
        <v>45269</v>
      </c>
      <c r="F532" s="35">
        <v>0.54375000000000007</v>
      </c>
      <c r="G532" s="36" t="s">
        <v>28</v>
      </c>
      <c r="H532" s="36">
        <v>1</v>
      </c>
      <c r="I532" s="36">
        <v>3</v>
      </c>
      <c r="J532" s="36" t="s">
        <v>895</v>
      </c>
      <c r="K532" s="36" t="s">
        <v>13</v>
      </c>
      <c r="L532" s="165">
        <v>11</v>
      </c>
      <c r="M532" s="134">
        <f t="shared" si="104"/>
        <v>11</v>
      </c>
      <c r="N532" s="36">
        <f t="shared" si="105"/>
        <v>1</v>
      </c>
      <c r="O532" s="135" t="str">
        <f t="shared" si="106"/>
        <v>Nat-11</v>
      </c>
      <c r="P532" s="186" t="str">
        <f t="shared" si="107"/>
        <v/>
      </c>
      <c r="Q532" s="187">
        <f t="shared" si="108"/>
        <v>44</v>
      </c>
      <c r="R532" s="150"/>
      <c r="S532" s="187" t="str">
        <f t="shared" si="109"/>
        <v/>
      </c>
      <c r="T532" s="136" t="str">
        <f t="shared" si="110"/>
        <v>I Am The Empire</v>
      </c>
      <c r="U532" s="137" t="str">
        <f>IF(P532="","",IF(N532=1,"",IF(Q532="","",IF(Q532&lt;=100,100,IF(Table1[[#This Row],[Day]]="Wed",100,200)))))</f>
        <v/>
      </c>
      <c r="V532" s="137" t="str">
        <f t="shared" si="111"/>
        <v/>
      </c>
      <c r="W532" s="137" t="str">
        <f t="shared" si="112"/>
        <v/>
      </c>
      <c r="X532" s="133">
        <f>100</f>
        <v>100</v>
      </c>
      <c r="Y532" s="133" t="str">
        <f t="shared" si="113"/>
        <v/>
      </c>
      <c r="Z532" s="133">
        <f t="shared" si="114"/>
        <v>-100</v>
      </c>
      <c r="AA532" s="134" t="str">
        <f>TEXT(Table1[[#This Row],[Date]],"DDD")</f>
        <v>Sat</v>
      </c>
      <c r="AB532" s="133" t="str">
        <f>IF(OR(G532="Doomben",G532="Eagle Farm"),"Q",IF(AND(Q532&gt;1,Q532&lt;55,Table1[[#This Row],[Source]]="Nat"),"Nat OK",IF(AND(Table1[[#This Row],[Source]]&lt;&gt;"Nat",Q532&lt;55),"Poor &lt;55",IF(OR(G532="Randwick",G532="Flemington",G532="Caulfield",G532="Sandown Lake",G532="Sandown Hill"),"Best","ave"))))</f>
        <v>Q</v>
      </c>
      <c r="AC532" s="133">
        <f>IF(Q532="","",IF(AB532="Poor &lt;55",$AC$2*0.2%,IF(AND(AB532="Q",AA532&lt;&gt;"Wed"),$AC$2*0.4%,IF(AND(AB532="Q",AA532="Wed"),$AC$2*0.5%,IF(AND(AB532="Ave",U532=100),$AC$2*0.5%,IF(AND(AB532="ave",U532="",N532=1,AG532="Bush"),$AC$2*1%,IF(AND(AB532="ave",U532="",Q532&gt;100),$AC$2*1.3%,IF(AND(AB532="ave",U532=""),$AC$2*1.2%,IF(AND(AB532="Ave",U532=200),$AC$2*1%,IF(AND(AB532="Best",U532=200),$AC$2*1.5%,IF(AND(AB532="Best",U532="",K532&lt;&gt;"Pro Syd"),$AC$2*0.5%,IF(AND(AB532="Best",U532=""),$AC$2*1%,IF(AND(AB532="Best",U532=100,Table1[[#This Row],[State]]="NSW"),$AC$2*0.4%,IF(AND(AB532="Best",U532=100),$AC$2*1%,IF(Table1[[#This Row],[Adj]]="Nat OK",$AC$2*0.5%,"xxx")))))))))))))))</f>
        <v>40</v>
      </c>
      <c r="AD532" s="133" t="str">
        <f t="shared" si="115"/>
        <v/>
      </c>
      <c r="AE532" s="133">
        <f t="shared" si="116"/>
        <v>-40</v>
      </c>
      <c r="AF532" s="133" t="str">
        <f>VLOOKUP(Table1[[#This Row],[Track]],$F$2672:$H$2715,2,FALSE)</f>
        <v>Qld</v>
      </c>
      <c r="AG532" s="133" t="str">
        <f>VLOOKUP(Table1[[#This Row],[Track]],$F$2672:$H$2715,3,FALSE)</f>
        <v>-</v>
      </c>
      <c r="AH532" s="133" t="str">
        <f>IF(Table1[[#This Row],[Date]]&lt;$AH$2,"",IF(Table1[[#This Row],[Date]]&lt;$AH$3,"Edge","Elite Combo"))</f>
        <v/>
      </c>
      <c r="AI532" s="218">
        <f>Table1[[#This Row],[Time]]</f>
        <v>0.54375000000000007</v>
      </c>
      <c r="AJ532" s="219" t="str">
        <f>Table1[[#This Row],[Track]]</f>
        <v>Eagle Farm</v>
      </c>
      <c r="AK532" s="216">
        <f>Table1[[#This Row],[Race ]]</f>
        <v>1</v>
      </c>
      <c r="AL532" s="219">
        <f>Table1[[#This Row],[TAB]]</f>
        <v>3</v>
      </c>
      <c r="AM532" s="219" t="str">
        <f>Table1[[#This Row],[Selection]]</f>
        <v>I Am The Empire</v>
      </c>
      <c r="AN532" s="220" t="str">
        <f>Table1[[#This Row],[Sources]]</f>
        <v>Nat-11</v>
      </c>
      <c r="AO532" s="219">
        <f>Table1[[#This Row],[Scale Bet]]</f>
        <v>40</v>
      </c>
    </row>
    <row r="533" spans="5:41" ht="16.5" customHeight="1" x14ac:dyDescent="0.25">
      <c r="E533" s="185">
        <v>45269</v>
      </c>
      <c r="F533" s="35">
        <v>0.56805555555555554</v>
      </c>
      <c r="G533" s="36" t="s">
        <v>28</v>
      </c>
      <c r="H533" s="36">
        <v>2</v>
      </c>
      <c r="I533" s="36">
        <v>4</v>
      </c>
      <c r="J533" s="36" t="s">
        <v>896</v>
      </c>
      <c r="K533" s="36" t="s">
        <v>13</v>
      </c>
      <c r="L533" s="165">
        <v>11</v>
      </c>
      <c r="M533" s="134">
        <f t="shared" si="104"/>
        <v>11</v>
      </c>
      <c r="N533" s="36">
        <f t="shared" si="105"/>
        <v>1</v>
      </c>
      <c r="O533" s="135" t="str">
        <f t="shared" si="106"/>
        <v>Nat-11</v>
      </c>
      <c r="P533" s="186" t="str">
        <f t="shared" si="107"/>
        <v/>
      </c>
      <c r="Q533" s="187">
        <f t="shared" si="108"/>
        <v>44</v>
      </c>
      <c r="R533" s="150">
        <v>3.6</v>
      </c>
      <c r="S533" s="187">
        <f t="shared" si="109"/>
        <v>158.4</v>
      </c>
      <c r="T533" s="136" t="str">
        <f t="shared" si="110"/>
        <v>Willinga Freefall</v>
      </c>
      <c r="U533" s="137" t="str">
        <f>IF(P533="","",IF(N533=1,"",IF(Q533="","",IF(Q533&lt;=100,100,IF(Table1[[#This Row],[Day]]="Wed",100,200)))))</f>
        <v/>
      </c>
      <c r="V533" s="137" t="str">
        <f t="shared" si="111"/>
        <v/>
      </c>
      <c r="W533" s="137" t="str">
        <f t="shared" si="112"/>
        <v/>
      </c>
      <c r="X533" s="133">
        <f>100</f>
        <v>100</v>
      </c>
      <c r="Y533" s="133">
        <f t="shared" si="113"/>
        <v>360</v>
      </c>
      <c r="Z533" s="133">
        <f t="shared" si="114"/>
        <v>260</v>
      </c>
      <c r="AA533" s="134" t="str">
        <f>TEXT(Table1[[#This Row],[Date]],"DDD")</f>
        <v>Sat</v>
      </c>
      <c r="AB533" s="133" t="str">
        <f>IF(OR(G533="Doomben",G533="Eagle Farm"),"Q",IF(AND(Q533&gt;1,Q533&lt;55,Table1[[#This Row],[Source]]="Nat"),"Nat OK",IF(AND(Table1[[#This Row],[Source]]&lt;&gt;"Nat",Q533&lt;55),"Poor &lt;55",IF(OR(G533="Randwick",G533="Flemington",G533="Caulfield",G533="Sandown Lake",G533="Sandown Hill"),"Best","ave"))))</f>
        <v>Q</v>
      </c>
      <c r="AC533" s="133">
        <f>IF(Q533="","",IF(AB533="Poor &lt;55",$AC$2*0.2%,IF(AND(AB533="Q",AA533&lt;&gt;"Wed"),$AC$2*0.4%,IF(AND(AB533="Q",AA533="Wed"),$AC$2*0.5%,IF(AND(AB533="Ave",U533=100),$AC$2*0.5%,IF(AND(AB533="ave",U533="",N533=1,AG533="Bush"),$AC$2*1%,IF(AND(AB533="ave",U533="",Q533&gt;100),$AC$2*1.3%,IF(AND(AB533="ave",U533=""),$AC$2*1.2%,IF(AND(AB533="Ave",U533=200),$AC$2*1%,IF(AND(AB533="Best",U533=200),$AC$2*1.5%,IF(AND(AB533="Best",U533="",K533&lt;&gt;"Pro Syd"),$AC$2*0.5%,IF(AND(AB533="Best",U533=""),$AC$2*1%,IF(AND(AB533="Best",U533=100,Table1[[#This Row],[State]]="NSW"),$AC$2*0.4%,IF(AND(AB533="Best",U533=100),$AC$2*1%,IF(Table1[[#This Row],[Adj]]="Nat OK",$AC$2*0.5%,"xxx")))))))))))))))</f>
        <v>40</v>
      </c>
      <c r="AD533" s="133">
        <f t="shared" si="115"/>
        <v>144</v>
      </c>
      <c r="AE533" s="133">
        <f t="shared" si="116"/>
        <v>104</v>
      </c>
      <c r="AF533" s="133" t="str">
        <f>VLOOKUP(Table1[[#This Row],[Track]],$F$2672:$H$2715,2,FALSE)</f>
        <v>Qld</v>
      </c>
      <c r="AG533" s="133" t="str">
        <f>VLOOKUP(Table1[[#This Row],[Track]],$F$2672:$H$2715,3,FALSE)</f>
        <v>-</v>
      </c>
      <c r="AH533" s="133" t="str">
        <f>IF(Table1[[#This Row],[Date]]&lt;$AH$2,"",IF(Table1[[#This Row],[Date]]&lt;$AH$3,"Edge","Elite Combo"))</f>
        <v/>
      </c>
      <c r="AI533" s="218">
        <f>Table1[[#This Row],[Time]]</f>
        <v>0.56805555555555554</v>
      </c>
      <c r="AJ533" s="219" t="str">
        <f>Table1[[#This Row],[Track]]</f>
        <v>Eagle Farm</v>
      </c>
      <c r="AK533" s="216">
        <f>Table1[[#This Row],[Race ]]</f>
        <v>2</v>
      </c>
      <c r="AL533" s="219">
        <f>Table1[[#This Row],[TAB]]</f>
        <v>4</v>
      </c>
      <c r="AM533" s="219" t="str">
        <f>Table1[[#This Row],[Selection]]</f>
        <v>Willinga Freefall</v>
      </c>
      <c r="AN533" s="220" t="str">
        <f>Table1[[#This Row],[Sources]]</f>
        <v>Nat-11</v>
      </c>
      <c r="AO533" s="219">
        <f>Table1[[#This Row],[Scale Bet]]</f>
        <v>40</v>
      </c>
    </row>
    <row r="534" spans="5:41" ht="16.5" customHeight="1" x14ac:dyDescent="0.25">
      <c r="E534" s="185">
        <v>45269</v>
      </c>
      <c r="F534" s="35">
        <v>0.57291666666666663</v>
      </c>
      <c r="G534" s="36" t="s">
        <v>63</v>
      </c>
      <c r="H534" s="36">
        <v>4</v>
      </c>
      <c r="I534" s="36">
        <v>9</v>
      </c>
      <c r="J534" s="36" t="s">
        <v>1029</v>
      </c>
      <c r="K534" s="36" t="s">
        <v>18</v>
      </c>
      <c r="L534" s="165">
        <v>13</v>
      </c>
      <c r="M534" s="134">
        <f t="shared" si="104"/>
        <v>13</v>
      </c>
      <c r="N534" s="36">
        <f t="shared" si="105"/>
        <v>1</v>
      </c>
      <c r="O534" s="135" t="str">
        <f t="shared" si="106"/>
        <v>Pro Mel-13</v>
      </c>
      <c r="P534" s="186" t="str">
        <f t="shared" si="107"/>
        <v/>
      </c>
      <c r="Q534" s="187">
        <f t="shared" si="108"/>
        <v>52</v>
      </c>
      <c r="R534" s="150"/>
      <c r="S534" s="187" t="str">
        <f t="shared" si="109"/>
        <v/>
      </c>
      <c r="T534" s="136" t="str">
        <f t="shared" si="110"/>
        <v>Holly Lolly</v>
      </c>
      <c r="U534" s="137" t="str">
        <f>IF(P534="","",IF(N534=1,"",IF(Q534="","",IF(Q534&lt;=100,100,IF(Table1[[#This Row],[Day]]="Wed",100,200)))))</f>
        <v/>
      </c>
      <c r="V534" s="137" t="str">
        <f t="shared" si="111"/>
        <v/>
      </c>
      <c r="W534" s="137" t="str">
        <f t="shared" si="112"/>
        <v/>
      </c>
      <c r="X534" s="133">
        <f>100</f>
        <v>100</v>
      </c>
      <c r="Y534" s="133" t="str">
        <f t="shared" si="113"/>
        <v/>
      </c>
      <c r="Z534" s="133">
        <f t="shared" si="114"/>
        <v>-100</v>
      </c>
      <c r="AA534" s="134" t="str">
        <f>TEXT(Table1[[#This Row],[Date]],"DDD")</f>
        <v>Sat</v>
      </c>
      <c r="AB534" s="133" t="str">
        <f>IF(OR(G534="Doomben",G534="Eagle Farm"),"Q",IF(AND(Q534&gt;1,Q534&lt;55,Table1[[#This Row],[Source]]="Nat"),"Nat OK",IF(AND(Table1[[#This Row],[Source]]&lt;&gt;"Nat",Q534&lt;55),"Poor &lt;55",IF(OR(G534="Randwick",G534="Flemington",G534="Caulfield",G534="Sandown Lake",G534="Sandown Hill"),"Best","ave"))))</f>
        <v>Poor &lt;55</v>
      </c>
      <c r="AC534" s="133">
        <f>IF(Q534="","",IF(AB534="Poor &lt;55",$AC$2*0.2%,IF(AND(AB534="Q",AA534&lt;&gt;"Wed"),$AC$2*0.4%,IF(AND(AB534="Q",AA534="Wed"),$AC$2*0.5%,IF(AND(AB534="Ave",U534=100),$AC$2*0.5%,IF(AND(AB534="ave",U534="",N534=1,AG534="Bush"),$AC$2*1%,IF(AND(AB534="ave",U534="",Q534&gt;100),$AC$2*1.3%,IF(AND(AB534="ave",U534=""),$AC$2*1.2%,IF(AND(AB534="Ave",U534=200),$AC$2*1%,IF(AND(AB534="Best",U534=200),$AC$2*1.5%,IF(AND(AB534="Best",U534="",K534&lt;&gt;"Pro Syd"),$AC$2*0.5%,IF(AND(AB534="Best",U534=""),$AC$2*1%,IF(AND(AB534="Best",U534=100,Table1[[#This Row],[State]]="NSW"),$AC$2*0.4%,IF(AND(AB534="Best",U534=100),$AC$2*1%,IF(Table1[[#This Row],[Adj]]="Nat OK",$AC$2*0.5%,"xxx")))))))))))))))</f>
        <v>20</v>
      </c>
      <c r="AD534" s="133" t="str">
        <f t="shared" si="115"/>
        <v/>
      </c>
      <c r="AE534" s="133">
        <f t="shared" si="116"/>
        <v>-20</v>
      </c>
      <c r="AF534" s="133" t="str">
        <f>VLOOKUP(Table1[[#This Row],[Track]],$F$2672:$H$2715,2,FALSE)</f>
        <v>Vic</v>
      </c>
      <c r="AG534" s="133" t="str">
        <f>VLOOKUP(Table1[[#This Row],[Track]],$F$2672:$H$2715,3,FALSE)</f>
        <v>Bush</v>
      </c>
      <c r="AH534" s="133" t="str">
        <f>IF(Table1[[#This Row],[Date]]&lt;$AH$2,"",IF(Table1[[#This Row],[Date]]&lt;$AH$3,"Edge","Elite Combo"))</f>
        <v/>
      </c>
      <c r="AI534" s="218">
        <f>Table1[[#This Row],[Time]]</f>
        <v>0.57291666666666663</v>
      </c>
      <c r="AJ534" s="219" t="str">
        <f>Table1[[#This Row],[Track]]</f>
        <v>Ballarat</v>
      </c>
      <c r="AK534" s="216">
        <f>Table1[[#This Row],[Race ]]</f>
        <v>4</v>
      </c>
      <c r="AL534" s="219">
        <f>Table1[[#This Row],[TAB]]</f>
        <v>9</v>
      </c>
      <c r="AM534" s="219" t="str">
        <f>Table1[[#This Row],[Selection]]</f>
        <v>Holly Lolly</v>
      </c>
      <c r="AN534" s="220" t="str">
        <f>Table1[[#This Row],[Sources]]</f>
        <v>Pro Mel-13</v>
      </c>
      <c r="AO534" s="219">
        <f>Table1[[#This Row],[Scale Bet]]</f>
        <v>20</v>
      </c>
    </row>
    <row r="535" spans="5:41" ht="16.5" customHeight="1" x14ac:dyDescent="0.25">
      <c r="E535" s="185">
        <v>45269</v>
      </c>
      <c r="F535" s="35">
        <v>0.58680555555555558</v>
      </c>
      <c r="G535" s="36" t="s">
        <v>22</v>
      </c>
      <c r="H535" s="36">
        <v>4</v>
      </c>
      <c r="I535" s="36">
        <v>1</v>
      </c>
      <c r="J535" s="36" t="s">
        <v>897</v>
      </c>
      <c r="K535" s="36" t="s">
        <v>40</v>
      </c>
      <c r="L535" s="165">
        <v>15</v>
      </c>
      <c r="M535" s="134">
        <f t="shared" si="104"/>
        <v>30</v>
      </c>
      <c r="N535" s="36">
        <f t="shared" si="105"/>
        <v>2</v>
      </c>
      <c r="O535" s="135" t="str">
        <f t="shared" si="106"/>
        <v>Edge-15/Nat-15</v>
      </c>
      <c r="P535" s="186" t="str">
        <f t="shared" si="107"/>
        <v>OK</v>
      </c>
      <c r="Q535" s="187">
        <f t="shared" si="108"/>
        <v>120</v>
      </c>
      <c r="R535" s="150"/>
      <c r="S535" s="187" t="str">
        <f t="shared" si="109"/>
        <v/>
      </c>
      <c r="T535" s="136" t="str">
        <f t="shared" si="110"/>
        <v>Chief Conductor</v>
      </c>
      <c r="U535" s="137">
        <f>IF(P535="","",IF(N535=1,"",IF(Q535="","",IF(Q535&lt;=100,100,IF(Table1[[#This Row],[Day]]="Wed",100,200)))))</f>
        <v>200</v>
      </c>
      <c r="V535" s="137" t="str">
        <f t="shared" si="111"/>
        <v/>
      </c>
      <c r="W535" s="137">
        <f t="shared" si="112"/>
        <v>-200</v>
      </c>
      <c r="X535" s="133">
        <f>100</f>
        <v>100</v>
      </c>
      <c r="Y535" s="133" t="str">
        <f t="shared" si="113"/>
        <v/>
      </c>
      <c r="Z535" s="133">
        <f t="shared" si="114"/>
        <v>-100</v>
      </c>
      <c r="AA535" s="134" t="str">
        <f>TEXT(Table1[[#This Row],[Date]],"DDD")</f>
        <v>Sat</v>
      </c>
      <c r="AB535" s="133" t="str">
        <f>IF(OR(G535="Doomben",G535="Eagle Farm"),"Q",IF(AND(Q535&gt;1,Q535&lt;55,Table1[[#This Row],[Source]]="Nat"),"Nat OK",IF(AND(Table1[[#This Row],[Source]]&lt;&gt;"Nat",Q535&lt;55),"Poor &lt;55",IF(OR(G535="Randwick",G535="Flemington",G535="Caulfield",G535="Sandown Lake",G535="Sandown Hill"),"Best","ave"))))</f>
        <v>Best</v>
      </c>
      <c r="AC535" s="133">
        <f>IF(Q535="","",IF(AB535="Poor &lt;55",$AC$2*0.2%,IF(AND(AB535="Q",AA535&lt;&gt;"Wed"),$AC$2*0.4%,IF(AND(AB535="Q",AA535="Wed"),$AC$2*0.5%,IF(AND(AB535="Ave",U535=100),$AC$2*0.5%,IF(AND(AB535="ave",U535="",N535=1,AG535="Bush"),$AC$2*1%,IF(AND(AB535="ave",U535="",Q535&gt;100),$AC$2*1.3%,IF(AND(AB535="ave",U535=""),$AC$2*1.2%,IF(AND(AB535="Ave",U535=200),$AC$2*1%,IF(AND(AB535="Best",U535=200),$AC$2*1.5%,IF(AND(AB535="Best",U535="",K535&lt;&gt;"Pro Syd"),$AC$2*0.5%,IF(AND(AB535="Best",U535=""),$AC$2*1%,IF(AND(AB535="Best",U535=100,Table1[[#This Row],[State]]="NSW"),$AC$2*0.4%,IF(AND(AB535="Best",U535=100),$AC$2*1%,IF(Table1[[#This Row],[Adj]]="Nat OK",$AC$2*0.5%,"xxx")))))))))))))))</f>
        <v>150</v>
      </c>
      <c r="AD535" s="133" t="str">
        <f t="shared" si="115"/>
        <v/>
      </c>
      <c r="AE535" s="133">
        <f t="shared" si="116"/>
        <v>-150</v>
      </c>
      <c r="AF535" s="133" t="str">
        <f>VLOOKUP(Table1[[#This Row],[Track]],$F$2672:$H$2715,2,FALSE)</f>
        <v>NSW</v>
      </c>
      <c r="AG535" s="133" t="str">
        <f>VLOOKUP(Table1[[#This Row],[Track]],$F$2672:$H$2715,3,FALSE)</f>
        <v>-</v>
      </c>
      <c r="AH535" s="133" t="str">
        <f>IF(Table1[[#This Row],[Date]]&lt;$AH$2,"",IF(Table1[[#This Row],[Date]]&lt;$AH$3,"Edge","Elite Combo"))</f>
        <v/>
      </c>
      <c r="AI535" s="218">
        <f>Table1[[#This Row],[Time]]</f>
        <v>0.58680555555555558</v>
      </c>
      <c r="AJ535" s="219" t="str">
        <f>Table1[[#This Row],[Track]]</f>
        <v>Randwick</v>
      </c>
      <c r="AK535" s="216">
        <f>Table1[[#This Row],[Race ]]</f>
        <v>4</v>
      </c>
      <c r="AL535" s="219">
        <f>Table1[[#This Row],[TAB]]</f>
        <v>1</v>
      </c>
      <c r="AM535" s="219" t="str">
        <f>Table1[[#This Row],[Selection]]</f>
        <v>Chief Conductor</v>
      </c>
      <c r="AN535" s="220" t="str">
        <f>Table1[[#This Row],[Sources]]</f>
        <v>Edge-15/Nat-15</v>
      </c>
      <c r="AO535" s="219">
        <f>Table1[[#This Row],[Scale Bet]]</f>
        <v>150</v>
      </c>
    </row>
    <row r="536" spans="5:41" ht="16.5" customHeight="1" x14ac:dyDescent="0.25">
      <c r="E536" s="185">
        <v>45269</v>
      </c>
      <c r="F536" s="35">
        <v>0.58680555555555558</v>
      </c>
      <c r="G536" s="36" t="s">
        <v>22</v>
      </c>
      <c r="H536" s="36">
        <v>4</v>
      </c>
      <c r="I536" s="36">
        <v>1</v>
      </c>
      <c r="J536" s="36" t="s">
        <v>897</v>
      </c>
      <c r="K536" s="36" t="s">
        <v>13</v>
      </c>
      <c r="L536" s="165">
        <v>15</v>
      </c>
      <c r="M536" s="134" t="str">
        <f t="shared" si="104"/>
        <v/>
      </c>
      <c r="N536" s="36" t="str">
        <f t="shared" si="105"/>
        <v/>
      </c>
      <c r="O536" s="135" t="str">
        <f t="shared" si="106"/>
        <v/>
      </c>
      <c r="P536" s="186" t="str">
        <f t="shared" si="107"/>
        <v>OK</v>
      </c>
      <c r="Q536" s="187" t="str">
        <f t="shared" si="108"/>
        <v/>
      </c>
      <c r="R536" s="150"/>
      <c r="S536" s="187" t="str">
        <f t="shared" si="109"/>
        <v/>
      </c>
      <c r="T536" s="136" t="str">
        <f t="shared" si="110"/>
        <v>Chief Conductor</v>
      </c>
      <c r="U536" s="137" t="str">
        <f>IF(P536="","",IF(N536=1,"",IF(Q536="","",IF(Q536&lt;=100,100,IF(Table1[[#This Row],[Day]]="Wed",100,200)))))</f>
        <v/>
      </c>
      <c r="V536" s="137" t="str">
        <f t="shared" si="111"/>
        <v/>
      </c>
      <c r="W536" s="137" t="str">
        <f t="shared" si="112"/>
        <v/>
      </c>
      <c r="X536" s="133">
        <f>100</f>
        <v>100</v>
      </c>
      <c r="Y536" s="133" t="str">
        <f t="shared" si="113"/>
        <v/>
      </c>
      <c r="Z536" s="133">
        <f t="shared" si="114"/>
        <v>-100</v>
      </c>
      <c r="AA536" s="134" t="str">
        <f>TEXT(Table1[[#This Row],[Date]],"DDD")</f>
        <v>Sat</v>
      </c>
      <c r="AB536" s="133" t="str">
        <f>IF(OR(G536="Doomben",G536="Eagle Farm"),"Q",IF(AND(Q536&gt;1,Q536&lt;55,Table1[[#This Row],[Source]]="Nat"),"Nat OK",IF(AND(Table1[[#This Row],[Source]]&lt;&gt;"Nat",Q536&lt;55),"Poor &lt;55",IF(OR(G536="Randwick",G536="Flemington",G536="Caulfield",G536="Sandown Lake",G536="Sandown Hill"),"Best","ave"))))</f>
        <v>Best</v>
      </c>
      <c r="AC536" s="133" t="str">
        <f>IF(Q536="","",IF(AB536="Poor &lt;55",$AC$2*0.2%,IF(AND(AB536="Q",AA536&lt;&gt;"Wed"),$AC$2*0.4%,IF(AND(AB536="Q",AA536="Wed"),$AC$2*0.5%,IF(AND(AB536="Ave",U536=100),$AC$2*0.5%,IF(AND(AB536="ave",U536="",N536=1,AG536="Bush"),$AC$2*1%,IF(AND(AB536="ave",U536="",Q536&gt;100),$AC$2*1.3%,IF(AND(AB536="ave",U536=""),$AC$2*1.2%,IF(AND(AB536="Ave",U536=200),$AC$2*1%,IF(AND(AB536="Best",U536=200),$AC$2*1.5%,IF(AND(AB536="Best",U536="",K536&lt;&gt;"Pro Syd"),$AC$2*0.5%,IF(AND(AB536="Best",U536=""),$AC$2*1%,IF(AND(AB536="Best",U536=100,Table1[[#This Row],[State]]="NSW"),$AC$2*0.4%,IF(AND(AB536="Best",U536=100),$AC$2*1%,IF(Table1[[#This Row],[Adj]]="Nat OK",$AC$2*0.5%,"xxx")))))))))))))))</f>
        <v/>
      </c>
      <c r="AD536" s="133" t="str">
        <f t="shared" si="115"/>
        <v/>
      </c>
      <c r="AE536" s="133" t="str">
        <f t="shared" si="116"/>
        <v/>
      </c>
      <c r="AF536" s="133" t="str">
        <f>VLOOKUP(Table1[[#This Row],[Track]],$F$2672:$H$2715,2,FALSE)</f>
        <v>NSW</v>
      </c>
      <c r="AG536" s="133" t="str">
        <f>VLOOKUP(Table1[[#This Row],[Track]],$F$2672:$H$2715,3,FALSE)</f>
        <v>-</v>
      </c>
      <c r="AH536" s="133" t="str">
        <f>IF(Table1[[#This Row],[Date]]&lt;$AH$2,"",IF(Table1[[#This Row],[Date]]&lt;$AH$3,"Edge","Elite Combo"))</f>
        <v/>
      </c>
      <c r="AI536" s="218">
        <f>Table1[[#This Row],[Time]]</f>
        <v>0.58680555555555558</v>
      </c>
      <c r="AJ536" s="219" t="str">
        <f>Table1[[#This Row],[Track]]</f>
        <v>Randwick</v>
      </c>
      <c r="AK536" s="216">
        <f>Table1[[#This Row],[Race ]]</f>
        <v>4</v>
      </c>
      <c r="AL536" s="219">
        <f>Table1[[#This Row],[TAB]]</f>
        <v>1</v>
      </c>
      <c r="AM536" s="219" t="str">
        <f>Table1[[#This Row],[Selection]]</f>
        <v>Chief Conductor</v>
      </c>
      <c r="AN536" s="220" t="str">
        <f>Table1[[#This Row],[Sources]]</f>
        <v/>
      </c>
      <c r="AO536" s="219" t="str">
        <f>Table1[[#This Row],[Scale Bet]]</f>
        <v/>
      </c>
    </row>
    <row r="537" spans="5:41" ht="16.5" customHeight="1" x14ac:dyDescent="0.25">
      <c r="E537" s="185">
        <v>45269</v>
      </c>
      <c r="F537" s="35">
        <v>0.58680555555555558</v>
      </c>
      <c r="G537" s="36" t="s">
        <v>22</v>
      </c>
      <c r="H537" s="36">
        <v>4</v>
      </c>
      <c r="I537" s="36">
        <v>8</v>
      </c>
      <c r="J537" s="36" t="s">
        <v>322</v>
      </c>
      <c r="K537" s="36" t="s">
        <v>60</v>
      </c>
      <c r="L537" s="165">
        <v>15</v>
      </c>
      <c r="M537" s="134">
        <f t="shared" si="104"/>
        <v>15</v>
      </c>
      <c r="N537" s="36">
        <f t="shared" si="105"/>
        <v>1</v>
      </c>
      <c r="O537" s="135" t="str">
        <f t="shared" si="106"/>
        <v>Pro Syd-15</v>
      </c>
      <c r="P537" s="186" t="str">
        <f t="shared" si="107"/>
        <v>OK</v>
      </c>
      <c r="Q537" s="187">
        <f t="shared" si="108"/>
        <v>60</v>
      </c>
      <c r="R537" s="150">
        <v>2.2000000000000002</v>
      </c>
      <c r="S537" s="187">
        <f t="shared" si="109"/>
        <v>132</v>
      </c>
      <c r="T537" s="136" t="str">
        <f t="shared" si="110"/>
        <v>Terra Mater</v>
      </c>
      <c r="U537" s="137" t="str">
        <f>IF(P537="","",IF(N537=1,"",IF(Q537="","",IF(Q537&lt;=100,100,IF(Table1[[#This Row],[Day]]="Wed",100,200)))))</f>
        <v/>
      </c>
      <c r="V537" s="137" t="str">
        <f t="shared" si="111"/>
        <v/>
      </c>
      <c r="W537" s="137" t="str">
        <f t="shared" si="112"/>
        <v/>
      </c>
      <c r="X537" s="133">
        <f>100</f>
        <v>100</v>
      </c>
      <c r="Y537" s="133">
        <f t="shared" si="113"/>
        <v>220.00000000000003</v>
      </c>
      <c r="Z537" s="133">
        <f t="shared" si="114"/>
        <v>120.00000000000003</v>
      </c>
      <c r="AA537" s="134" t="str">
        <f>TEXT(Table1[[#This Row],[Date]],"DDD")</f>
        <v>Sat</v>
      </c>
      <c r="AB537" s="133" t="str">
        <f>IF(OR(G537="Doomben",G537="Eagle Farm"),"Q",IF(AND(Q537&gt;1,Q537&lt;55,Table1[[#This Row],[Source]]="Nat"),"Nat OK",IF(AND(Table1[[#This Row],[Source]]&lt;&gt;"Nat",Q537&lt;55),"Poor &lt;55",IF(OR(G537="Randwick",G537="Flemington",G537="Caulfield",G537="Sandown Lake",G537="Sandown Hill"),"Best","ave"))))</f>
        <v>Best</v>
      </c>
      <c r="AC537" s="133">
        <f>IF(Q537="","",IF(AB537="Poor &lt;55",$AC$2*0.2%,IF(AND(AB537="Q",AA537&lt;&gt;"Wed"),$AC$2*0.4%,IF(AND(AB537="Q",AA537="Wed"),$AC$2*0.5%,IF(AND(AB537="Ave",U537=100),$AC$2*0.5%,IF(AND(AB537="ave",U537="",N537=1,AG537="Bush"),$AC$2*1%,IF(AND(AB537="ave",U537="",Q537&gt;100),$AC$2*1.3%,IF(AND(AB537="ave",U537=""),$AC$2*1.2%,IF(AND(AB537="Ave",U537=200),$AC$2*1%,IF(AND(AB537="Best",U537=200),$AC$2*1.5%,IF(AND(AB537="Best",U537="",K537&lt;&gt;"Pro Syd"),$AC$2*0.5%,IF(AND(AB537="Best",U537=""),$AC$2*1%,IF(AND(AB537="Best",U537=100,Table1[[#This Row],[State]]="NSW"),$AC$2*0.4%,IF(AND(AB537="Best",U537=100),$AC$2*1%,IF(Table1[[#This Row],[Adj]]="Nat OK",$AC$2*0.5%,"xxx")))))))))))))))</f>
        <v>100</v>
      </c>
      <c r="AD537" s="133">
        <f t="shared" si="115"/>
        <v>220.00000000000003</v>
      </c>
      <c r="AE537" s="133">
        <f t="shared" si="116"/>
        <v>120.00000000000003</v>
      </c>
      <c r="AF537" s="133" t="str">
        <f>VLOOKUP(Table1[[#This Row],[Track]],$F$2672:$H$2715,2,FALSE)</f>
        <v>NSW</v>
      </c>
      <c r="AG537" s="133" t="str">
        <f>VLOOKUP(Table1[[#This Row],[Track]],$F$2672:$H$2715,3,FALSE)</f>
        <v>-</v>
      </c>
      <c r="AH537" s="133" t="str">
        <f>IF(Table1[[#This Row],[Date]]&lt;$AH$2,"",IF(Table1[[#This Row],[Date]]&lt;$AH$3,"Edge","Elite Combo"))</f>
        <v/>
      </c>
      <c r="AI537" s="218">
        <f>Table1[[#This Row],[Time]]</f>
        <v>0.58680555555555558</v>
      </c>
      <c r="AJ537" s="219" t="str">
        <f>Table1[[#This Row],[Track]]</f>
        <v>Randwick</v>
      </c>
      <c r="AK537" s="216">
        <f>Table1[[#This Row],[Race ]]</f>
        <v>4</v>
      </c>
      <c r="AL537" s="219">
        <f>Table1[[#This Row],[TAB]]</f>
        <v>8</v>
      </c>
      <c r="AM537" s="219" t="str">
        <f>Table1[[#This Row],[Selection]]</f>
        <v>Terra Mater</v>
      </c>
      <c r="AN537" s="220" t="str">
        <f>Table1[[#This Row],[Sources]]</f>
        <v>Pro Syd-15</v>
      </c>
      <c r="AO537" s="219">
        <f>Table1[[#This Row],[Scale Bet]]</f>
        <v>100</v>
      </c>
    </row>
    <row r="538" spans="5:41" ht="16.5" customHeight="1" x14ac:dyDescent="0.25">
      <c r="E538" s="185">
        <v>45269</v>
      </c>
      <c r="F538" s="35">
        <v>0.59722222222222221</v>
      </c>
      <c r="G538" s="36" t="s">
        <v>63</v>
      </c>
      <c r="H538" s="36">
        <v>5</v>
      </c>
      <c r="I538" s="36">
        <v>6</v>
      </c>
      <c r="J538" s="36" t="s">
        <v>104</v>
      </c>
      <c r="K538" s="36" t="s">
        <v>40</v>
      </c>
      <c r="L538" s="165">
        <v>12</v>
      </c>
      <c r="M538" s="134">
        <f t="shared" si="104"/>
        <v>12</v>
      </c>
      <c r="N538" s="36">
        <f t="shared" si="105"/>
        <v>1</v>
      </c>
      <c r="O538" s="135" t="str">
        <f t="shared" si="106"/>
        <v>Edge-12</v>
      </c>
      <c r="P538" s="186" t="str">
        <f t="shared" si="107"/>
        <v/>
      </c>
      <c r="Q538" s="187">
        <f t="shared" si="108"/>
        <v>48</v>
      </c>
      <c r="R538" s="150">
        <v>10.4</v>
      </c>
      <c r="S538" s="187">
        <f t="shared" si="109"/>
        <v>499.20000000000005</v>
      </c>
      <c r="T538" s="136" t="str">
        <f t="shared" si="110"/>
        <v>Independent Road</v>
      </c>
      <c r="U538" s="137" t="str">
        <f>IF(P538="","",IF(N538=1,"",IF(Q538="","",IF(Q538&lt;=100,100,IF(Table1[[#This Row],[Day]]="Wed",100,200)))))</f>
        <v/>
      </c>
      <c r="V538" s="137" t="str">
        <f t="shared" si="111"/>
        <v/>
      </c>
      <c r="W538" s="137" t="str">
        <f t="shared" si="112"/>
        <v/>
      </c>
      <c r="X538" s="133">
        <f>100</f>
        <v>100</v>
      </c>
      <c r="Y538" s="133">
        <f t="shared" si="113"/>
        <v>1040</v>
      </c>
      <c r="Z538" s="133">
        <f t="shared" si="114"/>
        <v>940</v>
      </c>
      <c r="AA538" s="134" t="str">
        <f>TEXT(Table1[[#This Row],[Date]],"DDD")</f>
        <v>Sat</v>
      </c>
      <c r="AB538" s="133" t="str">
        <f>IF(OR(G538="Doomben",G538="Eagle Farm"),"Q",IF(AND(Q538&gt;1,Q538&lt;55,Table1[[#This Row],[Source]]="Nat"),"Nat OK",IF(AND(Table1[[#This Row],[Source]]&lt;&gt;"Nat",Q538&lt;55),"Poor &lt;55",IF(OR(G538="Randwick",G538="Flemington",G538="Caulfield",G538="Sandown Lake",G538="Sandown Hill"),"Best","ave"))))</f>
        <v>Poor &lt;55</v>
      </c>
      <c r="AC538" s="133">
        <f>IF(Q538="","",IF(AB538="Poor &lt;55",$AC$2*0.2%,IF(AND(AB538="Q",AA538&lt;&gt;"Wed"),$AC$2*0.4%,IF(AND(AB538="Q",AA538="Wed"),$AC$2*0.5%,IF(AND(AB538="Ave",U538=100),$AC$2*0.5%,IF(AND(AB538="ave",U538="",N538=1,AG538="Bush"),$AC$2*1%,IF(AND(AB538="ave",U538="",Q538&gt;100),$AC$2*1.3%,IF(AND(AB538="ave",U538=""),$AC$2*1.2%,IF(AND(AB538="Ave",U538=200),$AC$2*1%,IF(AND(AB538="Best",U538=200),$AC$2*1.5%,IF(AND(AB538="Best",U538="",K538&lt;&gt;"Pro Syd"),$AC$2*0.5%,IF(AND(AB538="Best",U538=""),$AC$2*1%,IF(AND(AB538="Best",U538=100,Table1[[#This Row],[State]]="NSW"),$AC$2*0.4%,IF(AND(AB538="Best",U538=100),$AC$2*1%,IF(Table1[[#This Row],[Adj]]="Nat OK",$AC$2*0.5%,"xxx")))))))))))))))</f>
        <v>20</v>
      </c>
      <c r="AD538" s="133">
        <f t="shared" si="115"/>
        <v>208</v>
      </c>
      <c r="AE538" s="133">
        <f t="shared" si="116"/>
        <v>188</v>
      </c>
      <c r="AF538" s="133" t="str">
        <f>VLOOKUP(Table1[[#This Row],[Track]],$F$2672:$H$2715,2,FALSE)</f>
        <v>Vic</v>
      </c>
      <c r="AG538" s="133" t="str">
        <f>VLOOKUP(Table1[[#This Row],[Track]],$F$2672:$H$2715,3,FALSE)</f>
        <v>Bush</v>
      </c>
      <c r="AH538" s="133" t="str">
        <f>IF(Table1[[#This Row],[Date]]&lt;$AH$2,"",IF(Table1[[#This Row],[Date]]&lt;$AH$3,"Edge","Elite Combo"))</f>
        <v/>
      </c>
      <c r="AI538" s="218">
        <f>Table1[[#This Row],[Time]]</f>
        <v>0.59722222222222221</v>
      </c>
      <c r="AJ538" s="219" t="str">
        <f>Table1[[#This Row],[Track]]</f>
        <v>Ballarat</v>
      </c>
      <c r="AK538" s="216">
        <f>Table1[[#This Row],[Race ]]</f>
        <v>5</v>
      </c>
      <c r="AL538" s="219">
        <f>Table1[[#This Row],[TAB]]</f>
        <v>6</v>
      </c>
      <c r="AM538" s="219" t="str">
        <f>Table1[[#This Row],[Selection]]</f>
        <v>Independent Road</v>
      </c>
      <c r="AN538" s="220" t="str">
        <f>Table1[[#This Row],[Sources]]</f>
        <v>Edge-12</v>
      </c>
      <c r="AO538" s="219">
        <f>Table1[[#This Row],[Scale Bet]]</f>
        <v>20</v>
      </c>
    </row>
    <row r="539" spans="5:41" ht="16.5" customHeight="1" x14ac:dyDescent="0.25">
      <c r="E539" s="185">
        <v>45269</v>
      </c>
      <c r="F539" s="35">
        <v>0.63888888888888895</v>
      </c>
      <c r="G539" s="36" t="s">
        <v>22</v>
      </c>
      <c r="H539" s="36">
        <v>6</v>
      </c>
      <c r="I539" s="36">
        <v>9</v>
      </c>
      <c r="J539" s="36" t="s">
        <v>1067</v>
      </c>
      <c r="K539" s="36" t="s">
        <v>60</v>
      </c>
      <c r="L539" s="165">
        <v>15</v>
      </c>
      <c r="M539" s="134">
        <f t="shared" si="104"/>
        <v>15</v>
      </c>
      <c r="N539" s="36">
        <f t="shared" si="105"/>
        <v>1</v>
      </c>
      <c r="O539" s="135" t="str">
        <f t="shared" si="106"/>
        <v>Pro Syd-15</v>
      </c>
      <c r="P539" s="186" t="str">
        <f t="shared" si="107"/>
        <v>OK</v>
      </c>
      <c r="Q539" s="187">
        <f t="shared" si="108"/>
        <v>60</v>
      </c>
      <c r="R539" s="150"/>
      <c r="S539" s="187" t="str">
        <f t="shared" si="109"/>
        <v/>
      </c>
      <c r="T539" s="136" t="str">
        <f t="shared" si="110"/>
        <v>I'Mintowin</v>
      </c>
      <c r="U539" s="137" t="str">
        <f>IF(P539="","",IF(N539=1,"",IF(Q539="","",IF(Q539&lt;=100,100,IF(Table1[[#This Row],[Day]]="Wed",100,200)))))</f>
        <v/>
      </c>
      <c r="V539" s="137" t="str">
        <f t="shared" si="111"/>
        <v/>
      </c>
      <c r="W539" s="137" t="str">
        <f t="shared" si="112"/>
        <v/>
      </c>
      <c r="X539" s="133">
        <f>100</f>
        <v>100</v>
      </c>
      <c r="Y539" s="133" t="str">
        <f t="shared" si="113"/>
        <v/>
      </c>
      <c r="Z539" s="133">
        <f t="shared" si="114"/>
        <v>-100</v>
      </c>
      <c r="AA539" s="134" t="str">
        <f>TEXT(Table1[[#This Row],[Date]],"DDD")</f>
        <v>Sat</v>
      </c>
      <c r="AB539" s="133" t="str">
        <f>IF(OR(G539="Doomben",G539="Eagle Farm"),"Q",IF(AND(Q539&gt;1,Q539&lt;55,Table1[[#This Row],[Source]]="Nat"),"Nat OK",IF(AND(Table1[[#This Row],[Source]]&lt;&gt;"Nat",Q539&lt;55),"Poor &lt;55",IF(OR(G539="Randwick",G539="Flemington",G539="Caulfield",G539="Sandown Lake",G539="Sandown Hill"),"Best","ave"))))</f>
        <v>Best</v>
      </c>
      <c r="AC539" s="133">
        <f>IF(Q539="","",IF(AB539="Poor &lt;55",$AC$2*0.2%,IF(AND(AB539="Q",AA539&lt;&gt;"Wed"),$AC$2*0.4%,IF(AND(AB539="Q",AA539="Wed"),$AC$2*0.5%,IF(AND(AB539="Ave",U539=100),$AC$2*0.5%,IF(AND(AB539="ave",U539="",N539=1,AG539="Bush"),$AC$2*1%,IF(AND(AB539="ave",U539="",Q539&gt;100),$AC$2*1.3%,IF(AND(AB539="ave",U539=""),$AC$2*1.2%,IF(AND(AB539="Ave",U539=200),$AC$2*1%,IF(AND(AB539="Best",U539=200),$AC$2*1.5%,IF(AND(AB539="Best",U539="",K539&lt;&gt;"Pro Syd"),$AC$2*0.5%,IF(AND(AB539="Best",U539=""),$AC$2*1%,IF(AND(AB539="Best",U539=100,Table1[[#This Row],[State]]="NSW"),$AC$2*0.4%,IF(AND(AB539="Best",U539=100),$AC$2*1%,IF(Table1[[#This Row],[Adj]]="Nat OK",$AC$2*0.5%,"xxx")))))))))))))))</f>
        <v>100</v>
      </c>
      <c r="AD539" s="133" t="str">
        <f t="shared" si="115"/>
        <v/>
      </c>
      <c r="AE539" s="133">
        <f t="shared" si="116"/>
        <v>-100</v>
      </c>
      <c r="AF539" s="133" t="str">
        <f>VLOOKUP(Table1[[#This Row],[Track]],$F$2672:$H$2715,2,FALSE)</f>
        <v>NSW</v>
      </c>
      <c r="AG539" s="133" t="str">
        <f>VLOOKUP(Table1[[#This Row],[Track]],$F$2672:$H$2715,3,FALSE)</f>
        <v>-</v>
      </c>
      <c r="AH539" s="133" t="str">
        <f>IF(Table1[[#This Row],[Date]]&lt;$AH$2,"",IF(Table1[[#This Row],[Date]]&lt;$AH$3,"Edge","Elite Combo"))</f>
        <v/>
      </c>
      <c r="AI539" s="218">
        <f>Table1[[#This Row],[Time]]</f>
        <v>0.63888888888888895</v>
      </c>
      <c r="AJ539" s="219" t="str">
        <f>Table1[[#This Row],[Track]]</f>
        <v>Randwick</v>
      </c>
      <c r="AK539" s="216">
        <f>Table1[[#This Row],[Race ]]</f>
        <v>6</v>
      </c>
      <c r="AL539" s="219">
        <f>Table1[[#This Row],[TAB]]</f>
        <v>9</v>
      </c>
      <c r="AM539" s="219" t="str">
        <f>Table1[[#This Row],[Selection]]</f>
        <v>I'Mintowin</v>
      </c>
      <c r="AN539" s="220" t="str">
        <f>Table1[[#This Row],[Sources]]</f>
        <v>Pro Syd-15</v>
      </c>
      <c r="AO539" s="219">
        <f>Table1[[#This Row],[Scale Bet]]</f>
        <v>100</v>
      </c>
    </row>
    <row r="540" spans="5:41" ht="16.5" customHeight="1" x14ac:dyDescent="0.25">
      <c r="E540" s="185">
        <v>45269</v>
      </c>
      <c r="F540" s="35">
        <v>0.63888888888888895</v>
      </c>
      <c r="G540" s="36" t="s">
        <v>22</v>
      </c>
      <c r="H540" s="36">
        <v>6</v>
      </c>
      <c r="I540" s="36">
        <v>6</v>
      </c>
      <c r="J540" s="36" t="s">
        <v>668</v>
      </c>
      <c r="K540" s="36" t="s">
        <v>1</v>
      </c>
      <c r="L540" s="165">
        <v>11.000000000000002</v>
      </c>
      <c r="M540" s="134">
        <f t="shared" si="104"/>
        <v>11.000000000000002</v>
      </c>
      <c r="N540" s="36">
        <f t="shared" si="105"/>
        <v>1</v>
      </c>
      <c r="O540" s="135" t="str">
        <f t="shared" si="106"/>
        <v>E4-11</v>
      </c>
      <c r="P540" s="186" t="str">
        <f t="shared" si="107"/>
        <v>OK</v>
      </c>
      <c r="Q540" s="187">
        <f t="shared" si="108"/>
        <v>44.000000000000007</v>
      </c>
      <c r="R540" s="150"/>
      <c r="S540" s="187" t="str">
        <f t="shared" si="109"/>
        <v/>
      </c>
      <c r="T540" s="136" t="str">
        <f t="shared" si="110"/>
        <v>Wineglass Bay</v>
      </c>
      <c r="U540" s="137" t="str">
        <f>IF(P540="","",IF(N540=1,"",IF(Q540="","",IF(Q540&lt;=100,100,IF(Table1[[#This Row],[Day]]="Wed",100,200)))))</f>
        <v/>
      </c>
      <c r="V540" s="137" t="str">
        <f t="shared" si="111"/>
        <v/>
      </c>
      <c r="W540" s="137" t="str">
        <f t="shared" si="112"/>
        <v/>
      </c>
      <c r="X540" s="133">
        <f>100</f>
        <v>100</v>
      </c>
      <c r="Y540" s="133" t="str">
        <f t="shared" si="113"/>
        <v/>
      </c>
      <c r="Z540" s="133">
        <f t="shared" si="114"/>
        <v>-100</v>
      </c>
      <c r="AA540" s="134" t="str">
        <f>TEXT(Table1[[#This Row],[Date]],"DDD")</f>
        <v>Sat</v>
      </c>
      <c r="AB540" s="133" t="str">
        <f>IF(OR(G540="Doomben",G540="Eagle Farm"),"Q",IF(AND(Q540&gt;1,Q540&lt;55,Table1[[#This Row],[Source]]="Nat"),"Nat OK",IF(AND(Table1[[#This Row],[Source]]&lt;&gt;"Nat",Q540&lt;55),"Poor &lt;55",IF(OR(G540="Randwick",G540="Flemington",G540="Caulfield",G540="Sandown Lake",G540="Sandown Hill"),"Best","ave"))))</f>
        <v>Poor &lt;55</v>
      </c>
      <c r="AC540" s="133">
        <f>IF(Q540="","",IF(AB540="Poor &lt;55",$AC$2*0.2%,IF(AND(AB540="Q",AA540&lt;&gt;"Wed"),$AC$2*0.4%,IF(AND(AB540="Q",AA540="Wed"),$AC$2*0.5%,IF(AND(AB540="Ave",U540=100),$AC$2*0.5%,IF(AND(AB540="ave",U540="",N540=1,AG540="Bush"),$AC$2*1%,IF(AND(AB540="ave",U540="",Q540&gt;100),$AC$2*1.3%,IF(AND(AB540="ave",U540=""),$AC$2*1.2%,IF(AND(AB540="Ave",U540=200),$AC$2*1%,IF(AND(AB540="Best",U540=200),$AC$2*1.5%,IF(AND(AB540="Best",U540="",K540&lt;&gt;"Pro Syd"),$AC$2*0.5%,IF(AND(AB540="Best",U540=""),$AC$2*1%,IF(AND(AB540="Best",U540=100,Table1[[#This Row],[State]]="NSW"),$AC$2*0.4%,IF(AND(AB540="Best",U540=100),$AC$2*1%,IF(Table1[[#This Row],[Adj]]="Nat OK",$AC$2*0.5%,"xxx")))))))))))))))</f>
        <v>20</v>
      </c>
      <c r="AD540" s="133" t="str">
        <f t="shared" si="115"/>
        <v/>
      </c>
      <c r="AE540" s="133">
        <f t="shared" si="116"/>
        <v>-20</v>
      </c>
      <c r="AF540" s="133" t="str">
        <f>VLOOKUP(Table1[[#This Row],[Track]],$F$2672:$H$2715,2,FALSE)</f>
        <v>NSW</v>
      </c>
      <c r="AG540" s="133" t="str">
        <f>VLOOKUP(Table1[[#This Row],[Track]],$F$2672:$H$2715,3,FALSE)</f>
        <v>-</v>
      </c>
      <c r="AH540" s="133" t="str">
        <f>IF(Table1[[#This Row],[Date]]&lt;$AH$2,"",IF(Table1[[#This Row],[Date]]&lt;$AH$3,"Edge","Elite Combo"))</f>
        <v/>
      </c>
      <c r="AI540" s="218">
        <f>Table1[[#This Row],[Time]]</f>
        <v>0.63888888888888895</v>
      </c>
      <c r="AJ540" s="219" t="str">
        <f>Table1[[#This Row],[Track]]</f>
        <v>Randwick</v>
      </c>
      <c r="AK540" s="216">
        <f>Table1[[#This Row],[Race ]]</f>
        <v>6</v>
      </c>
      <c r="AL540" s="219">
        <f>Table1[[#This Row],[TAB]]</f>
        <v>6</v>
      </c>
      <c r="AM540" s="219" t="str">
        <f>Table1[[#This Row],[Selection]]</f>
        <v>Wineglass Bay</v>
      </c>
      <c r="AN540" s="220" t="str">
        <f>Table1[[#This Row],[Sources]]</f>
        <v>E4-11</v>
      </c>
      <c r="AO540" s="219">
        <f>Table1[[#This Row],[Scale Bet]]</f>
        <v>20</v>
      </c>
    </row>
    <row r="541" spans="5:41" ht="16.5" customHeight="1" x14ac:dyDescent="0.25">
      <c r="E541" s="185">
        <v>45269</v>
      </c>
      <c r="F541" s="35">
        <v>0.65277777777777779</v>
      </c>
      <c r="G541" s="36" t="s">
        <v>63</v>
      </c>
      <c r="H541" s="36">
        <v>7</v>
      </c>
      <c r="I541" s="36">
        <v>5</v>
      </c>
      <c r="J541" s="36" t="s">
        <v>997</v>
      </c>
      <c r="K541" s="36" t="s">
        <v>40</v>
      </c>
      <c r="L541" s="165">
        <v>12</v>
      </c>
      <c r="M541" s="134">
        <f t="shared" si="104"/>
        <v>22</v>
      </c>
      <c r="N541" s="36">
        <f t="shared" si="105"/>
        <v>2</v>
      </c>
      <c r="O541" s="135" t="str">
        <f t="shared" si="106"/>
        <v>Edge-12/Pro Mel-10</v>
      </c>
      <c r="P541" s="186" t="str">
        <f t="shared" si="107"/>
        <v/>
      </c>
      <c r="Q541" s="187">
        <f t="shared" si="108"/>
        <v>88</v>
      </c>
      <c r="R541" s="150"/>
      <c r="S541" s="187" t="str">
        <f t="shared" si="109"/>
        <v/>
      </c>
      <c r="T541" s="136" t="str">
        <f t="shared" si="110"/>
        <v>Chester Warrior</v>
      </c>
      <c r="U541" s="137" t="str">
        <f>IF(P541="","",IF(N541=1,"",IF(Q541="","",IF(Q541&lt;=100,100,IF(Table1[[#This Row],[Day]]="Wed",100,200)))))</f>
        <v/>
      </c>
      <c r="V541" s="137" t="str">
        <f t="shared" si="111"/>
        <v/>
      </c>
      <c r="W541" s="137" t="str">
        <f t="shared" si="112"/>
        <v/>
      </c>
      <c r="X541" s="133">
        <f>100</f>
        <v>100</v>
      </c>
      <c r="Y541" s="133" t="str">
        <f t="shared" si="113"/>
        <v/>
      </c>
      <c r="Z541" s="133">
        <f t="shared" si="114"/>
        <v>-100</v>
      </c>
      <c r="AA541" s="134" t="str">
        <f>TEXT(Table1[[#This Row],[Date]],"DDD")</f>
        <v>Sat</v>
      </c>
      <c r="AB541" s="133" t="str">
        <f>IF(OR(G541="Doomben",G541="Eagle Farm"),"Q",IF(AND(Q541&gt;1,Q541&lt;55,Table1[[#This Row],[Source]]="Nat"),"Nat OK",IF(AND(Table1[[#This Row],[Source]]&lt;&gt;"Nat",Q541&lt;55),"Poor &lt;55",IF(OR(G541="Randwick",G541="Flemington",G541="Caulfield",G541="Sandown Lake",G541="Sandown Hill"),"Best","ave"))))</f>
        <v>ave</v>
      </c>
      <c r="AC541" s="133">
        <f>IF(Q541="","",IF(AB541="Poor &lt;55",$AC$2*0.2%,IF(AND(AB541="Q",AA541&lt;&gt;"Wed"),$AC$2*0.4%,IF(AND(AB541="Q",AA541="Wed"),$AC$2*0.5%,IF(AND(AB541="Ave",U541=100),$AC$2*0.5%,IF(AND(AB541="ave",U541="",N541=1,AG541="Bush"),$AC$2*1%,IF(AND(AB541="ave",U541="",Q541&gt;100),$AC$2*1.3%,IF(AND(AB541="ave",U541=""),$AC$2*1.2%,IF(AND(AB541="Ave",U541=200),$AC$2*1%,IF(AND(AB541="Best",U541=200),$AC$2*1.5%,IF(AND(AB541="Best",U541="",K541&lt;&gt;"Pro Syd"),$AC$2*0.5%,IF(AND(AB541="Best",U541=""),$AC$2*1%,IF(AND(AB541="Best",U541=100,Table1[[#This Row],[State]]="NSW"),$AC$2*0.4%,IF(AND(AB541="Best",U541=100),$AC$2*1%,IF(Table1[[#This Row],[Adj]]="Nat OK",$AC$2*0.5%,"xxx")))))))))))))))</f>
        <v>120</v>
      </c>
      <c r="AD541" s="133" t="str">
        <f t="shared" si="115"/>
        <v/>
      </c>
      <c r="AE541" s="133">
        <f t="shared" si="116"/>
        <v>-120</v>
      </c>
      <c r="AF541" s="133" t="str">
        <f>VLOOKUP(Table1[[#This Row],[Track]],$F$2672:$H$2715,2,FALSE)</f>
        <v>Vic</v>
      </c>
      <c r="AG541" s="133" t="str">
        <f>VLOOKUP(Table1[[#This Row],[Track]],$F$2672:$H$2715,3,FALSE)</f>
        <v>Bush</v>
      </c>
      <c r="AH541" s="133" t="str">
        <f>IF(Table1[[#This Row],[Date]]&lt;$AH$2,"",IF(Table1[[#This Row],[Date]]&lt;$AH$3,"Edge","Elite Combo"))</f>
        <v/>
      </c>
      <c r="AI541" s="218">
        <f>Table1[[#This Row],[Time]]</f>
        <v>0.65277777777777779</v>
      </c>
      <c r="AJ541" s="219" t="str">
        <f>Table1[[#This Row],[Track]]</f>
        <v>Ballarat</v>
      </c>
      <c r="AK541" s="216">
        <f>Table1[[#This Row],[Race ]]</f>
        <v>7</v>
      </c>
      <c r="AL541" s="219">
        <f>Table1[[#This Row],[TAB]]</f>
        <v>5</v>
      </c>
      <c r="AM541" s="219" t="str">
        <f>Table1[[#This Row],[Selection]]</f>
        <v>Chester Warrior</v>
      </c>
      <c r="AN541" s="220" t="str">
        <f>Table1[[#This Row],[Sources]]</f>
        <v>Edge-12/Pro Mel-10</v>
      </c>
      <c r="AO541" s="219">
        <f>Table1[[#This Row],[Scale Bet]]</f>
        <v>120</v>
      </c>
    </row>
    <row r="542" spans="5:41" ht="16.5" customHeight="1" x14ac:dyDescent="0.25">
      <c r="E542" s="185">
        <v>45269</v>
      </c>
      <c r="F542" s="35">
        <v>0.65277777777777779</v>
      </c>
      <c r="G542" s="36" t="s">
        <v>63</v>
      </c>
      <c r="H542" s="36">
        <v>7</v>
      </c>
      <c r="I542" s="36">
        <v>5</v>
      </c>
      <c r="J542" s="36" t="s">
        <v>997</v>
      </c>
      <c r="K542" s="36" t="s">
        <v>18</v>
      </c>
      <c r="L542" s="165">
        <v>10</v>
      </c>
      <c r="M542" s="134" t="str">
        <f t="shared" si="104"/>
        <v/>
      </c>
      <c r="N542" s="36" t="str">
        <f t="shared" si="105"/>
        <v/>
      </c>
      <c r="O542" s="135" t="str">
        <f t="shared" si="106"/>
        <v/>
      </c>
      <c r="P542" s="186" t="str">
        <f t="shared" si="107"/>
        <v/>
      </c>
      <c r="Q542" s="187" t="str">
        <f t="shared" si="108"/>
        <v/>
      </c>
      <c r="R542" s="150"/>
      <c r="S542" s="187" t="str">
        <f t="shared" si="109"/>
        <v/>
      </c>
      <c r="T542" s="136" t="str">
        <f t="shared" si="110"/>
        <v>Chester Warrior</v>
      </c>
      <c r="U542" s="137" t="str">
        <f>IF(P542="","",IF(N542=1,"",IF(Q542="","",IF(Q542&lt;=100,100,IF(Table1[[#This Row],[Day]]="Wed",100,200)))))</f>
        <v/>
      </c>
      <c r="V542" s="137" t="str">
        <f t="shared" si="111"/>
        <v/>
      </c>
      <c r="W542" s="137" t="str">
        <f t="shared" si="112"/>
        <v/>
      </c>
      <c r="X542" s="133">
        <f>100</f>
        <v>100</v>
      </c>
      <c r="Y542" s="133" t="str">
        <f t="shared" si="113"/>
        <v/>
      </c>
      <c r="Z542" s="133">
        <f t="shared" si="114"/>
        <v>-100</v>
      </c>
      <c r="AA542" s="134" t="str">
        <f>TEXT(Table1[[#This Row],[Date]],"DDD")</f>
        <v>Sat</v>
      </c>
      <c r="AB542" s="133" t="str">
        <f>IF(OR(G542="Doomben",G542="Eagle Farm"),"Q",IF(AND(Q542&gt;1,Q542&lt;55,Table1[[#This Row],[Source]]="Nat"),"Nat OK",IF(AND(Table1[[#This Row],[Source]]&lt;&gt;"Nat",Q542&lt;55),"Poor &lt;55",IF(OR(G542="Randwick",G542="Flemington",G542="Caulfield",G542="Sandown Lake",G542="Sandown Hill"),"Best","ave"))))</f>
        <v>ave</v>
      </c>
      <c r="AC542" s="133" t="str">
        <f>IF(Q542="","",IF(AB542="Poor &lt;55",$AC$2*0.2%,IF(AND(AB542="Q",AA542&lt;&gt;"Wed"),$AC$2*0.4%,IF(AND(AB542="Q",AA542="Wed"),$AC$2*0.5%,IF(AND(AB542="Ave",U542=100),$AC$2*0.5%,IF(AND(AB542="ave",U542="",N542=1,AG542="Bush"),$AC$2*1%,IF(AND(AB542="ave",U542="",Q542&gt;100),$AC$2*1.3%,IF(AND(AB542="ave",U542=""),$AC$2*1.2%,IF(AND(AB542="Ave",U542=200),$AC$2*1%,IF(AND(AB542="Best",U542=200),$AC$2*1.5%,IF(AND(AB542="Best",U542="",K542&lt;&gt;"Pro Syd"),$AC$2*0.5%,IF(AND(AB542="Best",U542=""),$AC$2*1%,IF(AND(AB542="Best",U542=100,Table1[[#This Row],[State]]="NSW"),$AC$2*0.4%,IF(AND(AB542="Best",U542=100),$AC$2*1%,IF(Table1[[#This Row],[Adj]]="Nat OK",$AC$2*0.5%,"xxx")))))))))))))))</f>
        <v/>
      </c>
      <c r="AD542" s="133" t="str">
        <f t="shared" si="115"/>
        <v/>
      </c>
      <c r="AE542" s="133" t="str">
        <f t="shared" si="116"/>
        <v/>
      </c>
      <c r="AF542" s="133" t="str">
        <f>VLOOKUP(Table1[[#This Row],[Track]],$F$2672:$H$2715,2,FALSE)</f>
        <v>Vic</v>
      </c>
      <c r="AG542" s="133" t="str">
        <f>VLOOKUP(Table1[[#This Row],[Track]],$F$2672:$H$2715,3,FALSE)</f>
        <v>Bush</v>
      </c>
      <c r="AH542" s="133" t="str">
        <f>IF(Table1[[#This Row],[Date]]&lt;$AH$2,"",IF(Table1[[#This Row],[Date]]&lt;$AH$3,"Edge","Elite Combo"))</f>
        <v/>
      </c>
      <c r="AI542" s="218">
        <f>Table1[[#This Row],[Time]]</f>
        <v>0.65277777777777779</v>
      </c>
      <c r="AJ542" s="219" t="str">
        <f>Table1[[#This Row],[Track]]</f>
        <v>Ballarat</v>
      </c>
      <c r="AK542" s="216">
        <f>Table1[[#This Row],[Race ]]</f>
        <v>7</v>
      </c>
      <c r="AL542" s="219">
        <f>Table1[[#This Row],[TAB]]</f>
        <v>5</v>
      </c>
      <c r="AM542" s="219" t="str">
        <f>Table1[[#This Row],[Selection]]</f>
        <v>Chester Warrior</v>
      </c>
      <c r="AN542" s="220" t="str">
        <f>Table1[[#This Row],[Sources]]</f>
        <v/>
      </c>
      <c r="AO542" s="219" t="str">
        <f>Table1[[#This Row],[Scale Bet]]</f>
        <v/>
      </c>
    </row>
    <row r="543" spans="5:41" ht="16.5" customHeight="1" x14ac:dyDescent="0.25">
      <c r="E543" s="185">
        <v>45269</v>
      </c>
      <c r="F543" s="35">
        <v>0.67222222222222217</v>
      </c>
      <c r="G543" s="36" t="s">
        <v>28</v>
      </c>
      <c r="H543" s="36">
        <v>6</v>
      </c>
      <c r="I543" s="36">
        <v>6</v>
      </c>
      <c r="J543" s="36" t="s">
        <v>898</v>
      </c>
      <c r="K543" s="36" t="s">
        <v>13</v>
      </c>
      <c r="L543" s="165">
        <v>11</v>
      </c>
      <c r="M543" s="134">
        <f t="shared" si="104"/>
        <v>11</v>
      </c>
      <c r="N543" s="36">
        <f t="shared" si="105"/>
        <v>1</v>
      </c>
      <c r="O543" s="135" t="str">
        <f t="shared" si="106"/>
        <v>Nat-11</v>
      </c>
      <c r="P543" s="186" t="str">
        <f t="shared" si="107"/>
        <v/>
      </c>
      <c r="Q543" s="187">
        <f t="shared" si="108"/>
        <v>44</v>
      </c>
      <c r="R543" s="150">
        <v>6</v>
      </c>
      <c r="S543" s="187">
        <f t="shared" si="109"/>
        <v>264</v>
      </c>
      <c r="T543" s="136" t="str">
        <f t="shared" si="110"/>
        <v>All That Pizzazz</v>
      </c>
      <c r="U543" s="137" t="str">
        <f>IF(P543="","",IF(N543=1,"",IF(Q543="","",IF(Q543&lt;=100,100,IF(Table1[[#This Row],[Day]]="Wed",100,200)))))</f>
        <v/>
      </c>
      <c r="V543" s="137" t="str">
        <f t="shared" si="111"/>
        <v/>
      </c>
      <c r="W543" s="137" t="str">
        <f t="shared" si="112"/>
        <v/>
      </c>
      <c r="X543" s="133">
        <f>100</f>
        <v>100</v>
      </c>
      <c r="Y543" s="133">
        <f t="shared" si="113"/>
        <v>600</v>
      </c>
      <c r="Z543" s="133">
        <f t="shared" si="114"/>
        <v>500</v>
      </c>
      <c r="AA543" s="134" t="str">
        <f>TEXT(Table1[[#This Row],[Date]],"DDD")</f>
        <v>Sat</v>
      </c>
      <c r="AB543" s="133" t="str">
        <f>IF(OR(G543="Doomben",G543="Eagle Farm"),"Q",IF(AND(Q543&gt;1,Q543&lt;55,Table1[[#This Row],[Source]]="Nat"),"Nat OK",IF(AND(Table1[[#This Row],[Source]]&lt;&gt;"Nat",Q543&lt;55),"Poor &lt;55",IF(OR(G543="Randwick",G543="Flemington",G543="Caulfield",G543="Sandown Lake",G543="Sandown Hill"),"Best","ave"))))</f>
        <v>Q</v>
      </c>
      <c r="AC543" s="133">
        <f>IF(Q543="","",IF(AB543="Poor &lt;55",$AC$2*0.2%,IF(AND(AB543="Q",AA543&lt;&gt;"Wed"),$AC$2*0.4%,IF(AND(AB543="Q",AA543="Wed"),$AC$2*0.5%,IF(AND(AB543="Ave",U543=100),$AC$2*0.5%,IF(AND(AB543="ave",U543="",N543=1,AG543="Bush"),$AC$2*1%,IF(AND(AB543="ave",U543="",Q543&gt;100),$AC$2*1.3%,IF(AND(AB543="ave",U543=""),$AC$2*1.2%,IF(AND(AB543="Ave",U543=200),$AC$2*1%,IF(AND(AB543="Best",U543=200),$AC$2*1.5%,IF(AND(AB543="Best",U543="",K543&lt;&gt;"Pro Syd"),$AC$2*0.5%,IF(AND(AB543="Best",U543=""),$AC$2*1%,IF(AND(AB543="Best",U543=100,Table1[[#This Row],[State]]="NSW"),$AC$2*0.4%,IF(AND(AB543="Best",U543=100),$AC$2*1%,IF(Table1[[#This Row],[Adj]]="Nat OK",$AC$2*0.5%,"xxx")))))))))))))))</f>
        <v>40</v>
      </c>
      <c r="AD543" s="133">
        <f t="shared" si="115"/>
        <v>240</v>
      </c>
      <c r="AE543" s="133">
        <f t="shared" si="116"/>
        <v>200</v>
      </c>
      <c r="AF543" s="133" t="str">
        <f>VLOOKUP(Table1[[#This Row],[Track]],$F$2672:$H$2715,2,FALSE)</f>
        <v>Qld</v>
      </c>
      <c r="AG543" s="133" t="str">
        <f>VLOOKUP(Table1[[#This Row],[Track]],$F$2672:$H$2715,3,FALSE)</f>
        <v>-</v>
      </c>
      <c r="AH543" s="133" t="str">
        <f>IF(Table1[[#This Row],[Date]]&lt;$AH$2,"",IF(Table1[[#This Row],[Date]]&lt;$AH$3,"Edge","Elite Combo"))</f>
        <v/>
      </c>
      <c r="AI543" s="218">
        <f>Table1[[#This Row],[Time]]</f>
        <v>0.67222222222222217</v>
      </c>
      <c r="AJ543" s="219" t="str">
        <f>Table1[[#This Row],[Track]]</f>
        <v>Eagle Farm</v>
      </c>
      <c r="AK543" s="216">
        <f>Table1[[#This Row],[Race ]]</f>
        <v>6</v>
      </c>
      <c r="AL543" s="219">
        <f>Table1[[#This Row],[TAB]]</f>
        <v>6</v>
      </c>
      <c r="AM543" s="219" t="str">
        <f>Table1[[#This Row],[Selection]]</f>
        <v>All That Pizzazz</v>
      </c>
      <c r="AN543" s="220" t="str">
        <f>Table1[[#This Row],[Sources]]</f>
        <v>Nat-11</v>
      </c>
      <c r="AO543" s="219">
        <f>Table1[[#This Row],[Scale Bet]]</f>
        <v>40</v>
      </c>
    </row>
    <row r="544" spans="5:41" ht="16.5" customHeight="1" x14ac:dyDescent="0.25">
      <c r="E544" s="185">
        <v>45269</v>
      </c>
      <c r="F544" s="35">
        <v>0.69444444444444453</v>
      </c>
      <c r="G544" s="36" t="s">
        <v>22</v>
      </c>
      <c r="H544" s="36">
        <v>8</v>
      </c>
      <c r="I544" s="36">
        <v>3</v>
      </c>
      <c r="J544" s="36" t="s">
        <v>1068</v>
      </c>
      <c r="K544" s="36" t="s">
        <v>60</v>
      </c>
      <c r="L544" s="165">
        <v>10</v>
      </c>
      <c r="M544" s="134">
        <f t="shared" si="104"/>
        <v>10</v>
      </c>
      <c r="N544" s="36">
        <f t="shared" si="105"/>
        <v>1</v>
      </c>
      <c r="O544" s="135" t="str">
        <f t="shared" si="106"/>
        <v>Pro Syd-10</v>
      </c>
      <c r="P544" s="186" t="str">
        <f t="shared" si="107"/>
        <v>OK</v>
      </c>
      <c r="Q544" s="187">
        <f t="shared" si="108"/>
        <v>40</v>
      </c>
      <c r="R544" s="150"/>
      <c r="S544" s="187" t="str">
        <f t="shared" si="109"/>
        <v/>
      </c>
      <c r="T544" s="136" t="str">
        <f t="shared" si="110"/>
        <v>Insurrection</v>
      </c>
      <c r="U544" s="137" t="str">
        <f>IF(P544="","",IF(N544=1,"",IF(Q544="","",IF(Q544&lt;=100,100,IF(Table1[[#This Row],[Day]]="Wed",100,200)))))</f>
        <v/>
      </c>
      <c r="V544" s="137" t="str">
        <f t="shared" si="111"/>
        <v/>
      </c>
      <c r="W544" s="137" t="str">
        <f t="shared" si="112"/>
        <v/>
      </c>
      <c r="X544" s="133">
        <f>100</f>
        <v>100</v>
      </c>
      <c r="Y544" s="133" t="str">
        <f t="shared" si="113"/>
        <v/>
      </c>
      <c r="Z544" s="133">
        <f t="shared" si="114"/>
        <v>-100</v>
      </c>
      <c r="AA544" s="134" t="str">
        <f>TEXT(Table1[[#This Row],[Date]],"DDD")</f>
        <v>Sat</v>
      </c>
      <c r="AB544" s="133" t="str">
        <f>IF(OR(G544="Doomben",G544="Eagle Farm"),"Q",IF(AND(Q544&gt;1,Q544&lt;55,Table1[[#This Row],[Source]]="Nat"),"Nat OK",IF(AND(Table1[[#This Row],[Source]]&lt;&gt;"Nat",Q544&lt;55),"Poor &lt;55",IF(OR(G544="Randwick",G544="Flemington",G544="Caulfield",G544="Sandown Lake",G544="Sandown Hill"),"Best","ave"))))</f>
        <v>Poor &lt;55</v>
      </c>
      <c r="AC544" s="133">
        <f>IF(Q544="","",IF(AB544="Poor &lt;55",$AC$2*0.2%,IF(AND(AB544="Q",AA544&lt;&gt;"Wed"),$AC$2*0.4%,IF(AND(AB544="Q",AA544="Wed"),$AC$2*0.5%,IF(AND(AB544="Ave",U544=100),$AC$2*0.5%,IF(AND(AB544="ave",U544="",N544=1,AG544="Bush"),$AC$2*1%,IF(AND(AB544="ave",U544="",Q544&gt;100),$AC$2*1.3%,IF(AND(AB544="ave",U544=""),$AC$2*1.2%,IF(AND(AB544="Ave",U544=200),$AC$2*1%,IF(AND(AB544="Best",U544=200),$AC$2*1.5%,IF(AND(AB544="Best",U544="",K544&lt;&gt;"Pro Syd"),$AC$2*0.5%,IF(AND(AB544="Best",U544=""),$AC$2*1%,IF(AND(AB544="Best",U544=100,Table1[[#This Row],[State]]="NSW"),$AC$2*0.4%,IF(AND(AB544="Best",U544=100),$AC$2*1%,IF(Table1[[#This Row],[Adj]]="Nat OK",$AC$2*0.5%,"xxx")))))))))))))))</f>
        <v>20</v>
      </c>
      <c r="AD544" s="133" t="str">
        <f t="shared" si="115"/>
        <v/>
      </c>
      <c r="AE544" s="133">
        <f t="shared" si="116"/>
        <v>-20</v>
      </c>
      <c r="AF544" s="133" t="str">
        <f>VLOOKUP(Table1[[#This Row],[Track]],$F$2672:$H$2715,2,FALSE)</f>
        <v>NSW</v>
      </c>
      <c r="AG544" s="133" t="str">
        <f>VLOOKUP(Table1[[#This Row],[Track]],$F$2672:$H$2715,3,FALSE)</f>
        <v>-</v>
      </c>
      <c r="AH544" s="133" t="str">
        <f>IF(Table1[[#This Row],[Date]]&lt;$AH$2,"",IF(Table1[[#This Row],[Date]]&lt;$AH$3,"Edge","Elite Combo"))</f>
        <v/>
      </c>
      <c r="AI544" s="218">
        <f>Table1[[#This Row],[Time]]</f>
        <v>0.69444444444444453</v>
      </c>
      <c r="AJ544" s="219" t="str">
        <f>Table1[[#This Row],[Track]]</f>
        <v>Randwick</v>
      </c>
      <c r="AK544" s="216">
        <f>Table1[[#This Row],[Race ]]</f>
        <v>8</v>
      </c>
      <c r="AL544" s="219">
        <f>Table1[[#This Row],[TAB]]</f>
        <v>3</v>
      </c>
      <c r="AM544" s="219" t="str">
        <f>Table1[[#This Row],[Selection]]</f>
        <v>Insurrection</v>
      </c>
      <c r="AN544" s="220" t="str">
        <f>Table1[[#This Row],[Sources]]</f>
        <v>Pro Syd-10</v>
      </c>
      <c r="AO544" s="219">
        <f>Table1[[#This Row],[Scale Bet]]</f>
        <v>20</v>
      </c>
    </row>
    <row r="545" spans="5:41" ht="16.5" customHeight="1" x14ac:dyDescent="0.25">
      <c r="E545" s="185">
        <v>45269</v>
      </c>
      <c r="F545" s="35">
        <v>0.69444444444444453</v>
      </c>
      <c r="G545" s="36" t="s">
        <v>22</v>
      </c>
      <c r="H545" s="36">
        <v>8</v>
      </c>
      <c r="I545" s="36">
        <v>5</v>
      </c>
      <c r="J545" s="36" t="s">
        <v>359</v>
      </c>
      <c r="K545" s="36" t="s">
        <v>60</v>
      </c>
      <c r="L545" s="165">
        <v>15</v>
      </c>
      <c r="M545" s="134">
        <f t="shared" si="104"/>
        <v>15</v>
      </c>
      <c r="N545" s="36">
        <f t="shared" si="105"/>
        <v>1</v>
      </c>
      <c r="O545" s="135" t="str">
        <f t="shared" si="106"/>
        <v>Pro Syd-15</v>
      </c>
      <c r="P545" s="186" t="str">
        <f t="shared" si="107"/>
        <v>OK</v>
      </c>
      <c r="Q545" s="187">
        <f t="shared" si="108"/>
        <v>60</v>
      </c>
      <c r="R545" s="150">
        <v>6.1</v>
      </c>
      <c r="S545" s="187">
        <f t="shared" si="109"/>
        <v>366</v>
      </c>
      <c r="T545" s="136" t="str">
        <f t="shared" si="110"/>
        <v>Recommendation</v>
      </c>
      <c r="U545" s="137" t="str">
        <f>IF(P545="","",IF(N545=1,"",IF(Q545="","",IF(Q545&lt;=100,100,IF(Table1[[#This Row],[Day]]="Wed",100,200)))))</f>
        <v/>
      </c>
      <c r="V545" s="137" t="str">
        <f t="shared" si="111"/>
        <v/>
      </c>
      <c r="W545" s="137" t="str">
        <f t="shared" si="112"/>
        <v/>
      </c>
      <c r="X545" s="133">
        <f>100</f>
        <v>100</v>
      </c>
      <c r="Y545" s="133">
        <f t="shared" si="113"/>
        <v>610</v>
      </c>
      <c r="Z545" s="133">
        <f t="shared" si="114"/>
        <v>510</v>
      </c>
      <c r="AA545" s="134" t="str">
        <f>TEXT(Table1[[#This Row],[Date]],"DDD")</f>
        <v>Sat</v>
      </c>
      <c r="AB545" s="133" t="str">
        <f>IF(OR(G545="Doomben",G545="Eagle Farm"),"Q",IF(AND(Q545&gt;1,Q545&lt;55,Table1[[#This Row],[Source]]="Nat"),"Nat OK",IF(AND(Table1[[#This Row],[Source]]&lt;&gt;"Nat",Q545&lt;55),"Poor &lt;55",IF(OR(G545="Randwick",G545="Flemington",G545="Caulfield",G545="Sandown Lake",G545="Sandown Hill"),"Best","ave"))))</f>
        <v>Best</v>
      </c>
      <c r="AC545" s="133">
        <f>IF(Q545="","",IF(AB545="Poor &lt;55",$AC$2*0.2%,IF(AND(AB545="Q",AA545&lt;&gt;"Wed"),$AC$2*0.4%,IF(AND(AB545="Q",AA545="Wed"),$AC$2*0.5%,IF(AND(AB545="Ave",U545=100),$AC$2*0.5%,IF(AND(AB545="ave",U545="",N545=1,AG545="Bush"),$AC$2*1%,IF(AND(AB545="ave",U545="",Q545&gt;100),$AC$2*1.3%,IF(AND(AB545="ave",U545=""),$AC$2*1.2%,IF(AND(AB545="Ave",U545=200),$AC$2*1%,IF(AND(AB545="Best",U545=200),$AC$2*1.5%,IF(AND(AB545="Best",U545="",K545&lt;&gt;"Pro Syd"),$AC$2*0.5%,IF(AND(AB545="Best",U545=""),$AC$2*1%,IF(AND(AB545="Best",U545=100,Table1[[#This Row],[State]]="NSW"),$AC$2*0.4%,IF(AND(AB545="Best",U545=100),$AC$2*1%,IF(Table1[[#This Row],[Adj]]="Nat OK",$AC$2*0.5%,"xxx")))))))))))))))</f>
        <v>100</v>
      </c>
      <c r="AD545" s="133">
        <f t="shared" si="115"/>
        <v>610</v>
      </c>
      <c r="AE545" s="133">
        <f t="shared" si="116"/>
        <v>510</v>
      </c>
      <c r="AF545" s="133" t="str">
        <f>VLOOKUP(Table1[[#This Row],[Track]],$F$2672:$H$2715,2,FALSE)</f>
        <v>NSW</v>
      </c>
      <c r="AG545" s="133" t="str">
        <f>VLOOKUP(Table1[[#This Row],[Track]],$F$2672:$H$2715,3,FALSE)</f>
        <v>-</v>
      </c>
      <c r="AH545" s="133" t="str">
        <f>IF(Table1[[#This Row],[Date]]&lt;$AH$2,"",IF(Table1[[#This Row],[Date]]&lt;$AH$3,"Edge","Elite Combo"))</f>
        <v/>
      </c>
      <c r="AI545" s="218">
        <f>Table1[[#This Row],[Time]]</f>
        <v>0.69444444444444453</v>
      </c>
      <c r="AJ545" s="219" t="str">
        <f>Table1[[#This Row],[Track]]</f>
        <v>Randwick</v>
      </c>
      <c r="AK545" s="216">
        <f>Table1[[#This Row],[Race ]]</f>
        <v>8</v>
      </c>
      <c r="AL545" s="219">
        <f>Table1[[#This Row],[TAB]]</f>
        <v>5</v>
      </c>
      <c r="AM545" s="219" t="str">
        <f>Table1[[#This Row],[Selection]]</f>
        <v>Recommendation</v>
      </c>
      <c r="AN545" s="220" t="str">
        <f>Table1[[#This Row],[Sources]]</f>
        <v>Pro Syd-15</v>
      </c>
      <c r="AO545" s="219">
        <f>Table1[[#This Row],[Scale Bet]]</f>
        <v>100</v>
      </c>
    </row>
    <row r="546" spans="5:41" ht="16.5" customHeight="1" x14ac:dyDescent="0.25">
      <c r="E546" s="185">
        <v>45269</v>
      </c>
      <c r="F546" s="35">
        <v>0.69444444444444453</v>
      </c>
      <c r="G546" s="36" t="s">
        <v>22</v>
      </c>
      <c r="H546" s="36">
        <v>8</v>
      </c>
      <c r="I546" s="36">
        <v>10</v>
      </c>
      <c r="J546" s="36" t="s">
        <v>899</v>
      </c>
      <c r="K546" s="36" t="s">
        <v>13</v>
      </c>
      <c r="L546" s="165">
        <v>13</v>
      </c>
      <c r="M546" s="134">
        <f t="shared" si="104"/>
        <v>13</v>
      </c>
      <c r="N546" s="36">
        <f t="shared" si="105"/>
        <v>1</v>
      </c>
      <c r="O546" s="135" t="str">
        <f t="shared" si="106"/>
        <v>Nat-13</v>
      </c>
      <c r="P546" s="186" t="str">
        <f t="shared" si="107"/>
        <v>OK</v>
      </c>
      <c r="Q546" s="187">
        <f t="shared" si="108"/>
        <v>52</v>
      </c>
      <c r="R546" s="150"/>
      <c r="S546" s="187" t="str">
        <f t="shared" si="109"/>
        <v/>
      </c>
      <c r="T546" s="136" t="str">
        <f t="shared" si="110"/>
        <v>With Your Blessing</v>
      </c>
      <c r="U546" s="137" t="str">
        <f>IF(P546="","",IF(N546=1,"",IF(Q546="","",IF(Q546&lt;=100,100,IF(Table1[[#This Row],[Day]]="Wed",100,200)))))</f>
        <v/>
      </c>
      <c r="V546" s="137" t="str">
        <f t="shared" si="111"/>
        <v/>
      </c>
      <c r="W546" s="137" t="str">
        <f t="shared" si="112"/>
        <v/>
      </c>
      <c r="X546" s="133">
        <f>100</f>
        <v>100</v>
      </c>
      <c r="Y546" s="133" t="str">
        <f t="shared" si="113"/>
        <v/>
      </c>
      <c r="Z546" s="133">
        <f t="shared" si="114"/>
        <v>-100</v>
      </c>
      <c r="AA546" s="134" t="str">
        <f>TEXT(Table1[[#This Row],[Date]],"DDD")</f>
        <v>Sat</v>
      </c>
      <c r="AB546" s="133" t="str">
        <f>IF(OR(G546="Doomben",G546="Eagle Farm"),"Q",IF(AND(Q546&gt;1,Q546&lt;55,Table1[[#This Row],[Source]]="Nat"),"Nat OK",IF(AND(Table1[[#This Row],[Source]]&lt;&gt;"Nat",Q546&lt;55),"Poor &lt;55",IF(OR(G546="Randwick",G546="Flemington",G546="Caulfield",G546="Sandown Lake",G546="Sandown Hill"),"Best","ave"))))</f>
        <v>Nat OK</v>
      </c>
      <c r="AC546" s="133">
        <f>IF(Q546="","",IF(AB546="Poor &lt;55",$AC$2*0.2%,IF(AND(AB546="Q",AA546&lt;&gt;"Wed"),$AC$2*0.4%,IF(AND(AB546="Q",AA546="Wed"),$AC$2*0.5%,IF(AND(AB546="Ave",U546=100),$AC$2*0.5%,IF(AND(AB546="ave",U546="",N546=1,AG546="Bush"),$AC$2*1%,IF(AND(AB546="ave",U546="",Q546&gt;100),$AC$2*1.3%,IF(AND(AB546="ave",U546=""),$AC$2*1.2%,IF(AND(AB546="Ave",U546=200),$AC$2*1%,IF(AND(AB546="Best",U546=200),$AC$2*1.5%,IF(AND(AB546="Best",U546="",K546&lt;&gt;"Pro Syd"),$AC$2*0.5%,IF(AND(AB546="Best",U546=""),$AC$2*1%,IF(AND(AB546="Best",U546=100,Table1[[#This Row],[State]]="NSW"),$AC$2*0.4%,IF(AND(AB546="Best",U546=100),$AC$2*1%,IF(Table1[[#This Row],[Adj]]="Nat OK",$AC$2*0.5%,"xxx")))))))))))))))</f>
        <v>50</v>
      </c>
      <c r="AD546" s="133" t="str">
        <f t="shared" si="115"/>
        <v/>
      </c>
      <c r="AE546" s="133">
        <f t="shared" si="116"/>
        <v>-50</v>
      </c>
      <c r="AF546" s="133" t="str">
        <f>VLOOKUP(Table1[[#This Row],[Track]],$F$2672:$H$2715,2,FALSE)</f>
        <v>NSW</v>
      </c>
      <c r="AG546" s="133" t="str">
        <f>VLOOKUP(Table1[[#This Row],[Track]],$F$2672:$H$2715,3,FALSE)</f>
        <v>-</v>
      </c>
      <c r="AH546" s="133" t="str">
        <f>IF(Table1[[#This Row],[Date]]&lt;$AH$2,"",IF(Table1[[#This Row],[Date]]&lt;$AH$3,"Edge","Elite Combo"))</f>
        <v/>
      </c>
      <c r="AI546" s="218">
        <f>Table1[[#This Row],[Time]]</f>
        <v>0.69444444444444453</v>
      </c>
      <c r="AJ546" s="219" t="str">
        <f>Table1[[#This Row],[Track]]</f>
        <v>Randwick</v>
      </c>
      <c r="AK546" s="216">
        <f>Table1[[#This Row],[Race ]]</f>
        <v>8</v>
      </c>
      <c r="AL546" s="219">
        <f>Table1[[#This Row],[TAB]]</f>
        <v>10</v>
      </c>
      <c r="AM546" s="219" t="str">
        <f>Table1[[#This Row],[Selection]]</f>
        <v>With Your Blessing</v>
      </c>
      <c r="AN546" s="220" t="str">
        <f>Table1[[#This Row],[Sources]]</f>
        <v>Nat-13</v>
      </c>
      <c r="AO546" s="219">
        <f>Table1[[#This Row],[Scale Bet]]</f>
        <v>50</v>
      </c>
    </row>
    <row r="547" spans="5:41" ht="16.5" customHeight="1" x14ac:dyDescent="0.25">
      <c r="E547" s="185">
        <v>45269</v>
      </c>
      <c r="F547" s="35">
        <v>0.70000000000000007</v>
      </c>
      <c r="G547" s="36" t="s">
        <v>28</v>
      </c>
      <c r="H547" s="36">
        <v>7</v>
      </c>
      <c r="I547" s="36">
        <v>2</v>
      </c>
      <c r="J547" s="36" t="s">
        <v>900</v>
      </c>
      <c r="K547" s="36" t="s">
        <v>13</v>
      </c>
      <c r="L547" s="165">
        <v>11</v>
      </c>
      <c r="M547" s="134">
        <f t="shared" si="104"/>
        <v>11</v>
      </c>
      <c r="N547" s="36">
        <f t="shared" si="105"/>
        <v>1</v>
      </c>
      <c r="O547" s="135" t="str">
        <f t="shared" si="106"/>
        <v>Nat-11</v>
      </c>
      <c r="P547" s="186" t="str">
        <f t="shared" si="107"/>
        <v/>
      </c>
      <c r="Q547" s="187">
        <f t="shared" si="108"/>
        <v>44</v>
      </c>
      <c r="R547" s="150"/>
      <c r="S547" s="187" t="str">
        <f t="shared" si="109"/>
        <v/>
      </c>
      <c r="T547" s="136" t="str">
        <f t="shared" si="110"/>
        <v>Extremist</v>
      </c>
      <c r="U547" s="137" t="str">
        <f>IF(P547="","",IF(N547=1,"",IF(Q547="","",IF(Q547&lt;=100,100,IF(Table1[[#This Row],[Day]]="Wed",100,200)))))</f>
        <v/>
      </c>
      <c r="V547" s="137" t="str">
        <f t="shared" si="111"/>
        <v/>
      </c>
      <c r="W547" s="137" t="str">
        <f t="shared" si="112"/>
        <v/>
      </c>
      <c r="X547" s="133">
        <f>100</f>
        <v>100</v>
      </c>
      <c r="Y547" s="133" t="str">
        <f t="shared" si="113"/>
        <v/>
      </c>
      <c r="Z547" s="133">
        <f t="shared" si="114"/>
        <v>-100</v>
      </c>
      <c r="AA547" s="134" t="str">
        <f>TEXT(Table1[[#This Row],[Date]],"DDD")</f>
        <v>Sat</v>
      </c>
      <c r="AB547" s="133" t="str">
        <f>IF(OR(G547="Doomben",G547="Eagle Farm"),"Q",IF(AND(Q547&gt;1,Q547&lt;55,Table1[[#This Row],[Source]]="Nat"),"Nat OK",IF(AND(Table1[[#This Row],[Source]]&lt;&gt;"Nat",Q547&lt;55),"Poor &lt;55",IF(OR(G547="Randwick",G547="Flemington",G547="Caulfield",G547="Sandown Lake",G547="Sandown Hill"),"Best","ave"))))</f>
        <v>Q</v>
      </c>
      <c r="AC547" s="133">
        <f>IF(Q547="","",IF(AB547="Poor &lt;55",$AC$2*0.2%,IF(AND(AB547="Q",AA547&lt;&gt;"Wed"),$AC$2*0.4%,IF(AND(AB547="Q",AA547="Wed"),$AC$2*0.5%,IF(AND(AB547="Ave",U547=100),$AC$2*0.5%,IF(AND(AB547="ave",U547="",N547=1,AG547="Bush"),$AC$2*1%,IF(AND(AB547="ave",U547="",Q547&gt;100),$AC$2*1.3%,IF(AND(AB547="ave",U547=""),$AC$2*1.2%,IF(AND(AB547="Ave",U547=200),$AC$2*1%,IF(AND(AB547="Best",U547=200),$AC$2*1.5%,IF(AND(AB547="Best",U547="",K547&lt;&gt;"Pro Syd"),$AC$2*0.5%,IF(AND(AB547="Best",U547=""),$AC$2*1%,IF(AND(AB547="Best",U547=100,Table1[[#This Row],[State]]="NSW"),$AC$2*0.4%,IF(AND(AB547="Best",U547=100),$AC$2*1%,IF(Table1[[#This Row],[Adj]]="Nat OK",$AC$2*0.5%,"xxx")))))))))))))))</f>
        <v>40</v>
      </c>
      <c r="AD547" s="133" t="str">
        <f t="shared" si="115"/>
        <v/>
      </c>
      <c r="AE547" s="133">
        <f t="shared" si="116"/>
        <v>-40</v>
      </c>
      <c r="AF547" s="133" t="str">
        <f>VLOOKUP(Table1[[#This Row],[Track]],$F$2672:$H$2715,2,FALSE)</f>
        <v>Qld</v>
      </c>
      <c r="AG547" s="133" t="str">
        <f>VLOOKUP(Table1[[#This Row],[Track]],$F$2672:$H$2715,3,FALSE)</f>
        <v>-</v>
      </c>
      <c r="AH547" s="133" t="str">
        <f>IF(Table1[[#This Row],[Date]]&lt;$AH$2,"",IF(Table1[[#This Row],[Date]]&lt;$AH$3,"Edge","Elite Combo"))</f>
        <v/>
      </c>
      <c r="AI547" s="218">
        <f>Table1[[#This Row],[Time]]</f>
        <v>0.70000000000000007</v>
      </c>
      <c r="AJ547" s="219" t="str">
        <f>Table1[[#This Row],[Track]]</f>
        <v>Eagle Farm</v>
      </c>
      <c r="AK547" s="216">
        <f>Table1[[#This Row],[Race ]]</f>
        <v>7</v>
      </c>
      <c r="AL547" s="219">
        <f>Table1[[#This Row],[TAB]]</f>
        <v>2</v>
      </c>
      <c r="AM547" s="219" t="str">
        <f>Table1[[#This Row],[Selection]]</f>
        <v>Extremist</v>
      </c>
      <c r="AN547" s="220" t="str">
        <f>Table1[[#This Row],[Sources]]</f>
        <v>Nat-11</v>
      </c>
      <c r="AO547" s="219">
        <f>Table1[[#This Row],[Scale Bet]]</f>
        <v>40</v>
      </c>
    </row>
    <row r="548" spans="5:41" ht="16.5" customHeight="1" x14ac:dyDescent="0.25">
      <c r="E548" s="185">
        <v>45269</v>
      </c>
      <c r="F548" s="35">
        <v>0.70833333333333337</v>
      </c>
      <c r="G548" s="36" t="s">
        <v>63</v>
      </c>
      <c r="H548" s="36">
        <v>9</v>
      </c>
      <c r="I548" s="36">
        <v>3</v>
      </c>
      <c r="J548" s="36" t="s">
        <v>307</v>
      </c>
      <c r="K548" s="36" t="s">
        <v>1</v>
      </c>
      <c r="L548" s="165">
        <v>12</v>
      </c>
      <c r="M548" s="134">
        <f t="shared" si="104"/>
        <v>26</v>
      </c>
      <c r="N548" s="36">
        <f t="shared" si="105"/>
        <v>2</v>
      </c>
      <c r="O548" s="135" t="str">
        <f t="shared" si="106"/>
        <v>E4-12/Edge-14</v>
      </c>
      <c r="P548" s="186" t="str">
        <f t="shared" si="107"/>
        <v/>
      </c>
      <c r="Q548" s="187">
        <f t="shared" si="108"/>
        <v>104</v>
      </c>
      <c r="R548" s="150">
        <v>2.7</v>
      </c>
      <c r="S548" s="187">
        <f t="shared" si="109"/>
        <v>280.8</v>
      </c>
      <c r="T548" s="136" t="str">
        <f t="shared" si="110"/>
        <v>Taunting</v>
      </c>
      <c r="U548" s="137" t="str">
        <f>IF(P548="","",IF(N548=1,"",IF(Q548="","",IF(Q548&lt;=100,100,IF(Table1[[#This Row],[Day]]="Wed",100,200)))))</f>
        <v/>
      </c>
      <c r="V548" s="137" t="str">
        <f t="shared" si="111"/>
        <v/>
      </c>
      <c r="W548" s="137" t="str">
        <f t="shared" si="112"/>
        <v/>
      </c>
      <c r="X548" s="133">
        <f>100</f>
        <v>100</v>
      </c>
      <c r="Y548" s="133">
        <f t="shared" si="113"/>
        <v>270</v>
      </c>
      <c r="Z548" s="133">
        <f t="shared" si="114"/>
        <v>170</v>
      </c>
      <c r="AA548" s="134" t="str">
        <f>TEXT(Table1[[#This Row],[Date]],"DDD")</f>
        <v>Sat</v>
      </c>
      <c r="AB548" s="133" t="str">
        <f>IF(OR(G548="Doomben",G548="Eagle Farm"),"Q",IF(AND(Q548&gt;1,Q548&lt;55,Table1[[#This Row],[Source]]="Nat"),"Nat OK",IF(AND(Table1[[#This Row],[Source]]&lt;&gt;"Nat",Q548&lt;55),"Poor &lt;55",IF(OR(G548="Randwick",G548="Flemington",G548="Caulfield",G548="Sandown Lake",G548="Sandown Hill"),"Best","ave"))))</f>
        <v>ave</v>
      </c>
      <c r="AC548" s="133">
        <f>IF(Q548="","",IF(AB548="Poor &lt;55",$AC$2*0.2%,IF(AND(AB548="Q",AA548&lt;&gt;"Wed"),$AC$2*0.4%,IF(AND(AB548="Q",AA548="Wed"),$AC$2*0.5%,IF(AND(AB548="Ave",U548=100),$AC$2*0.5%,IF(AND(AB548="ave",U548="",N548=1,AG548="Bush"),$AC$2*1%,IF(AND(AB548="ave",U548="",Q548&gt;100),$AC$2*1.3%,IF(AND(AB548="ave",U548=""),$AC$2*1.2%,IF(AND(AB548="Ave",U548=200),$AC$2*1%,IF(AND(AB548="Best",U548=200),$AC$2*1.5%,IF(AND(AB548="Best",U548="",K548&lt;&gt;"Pro Syd"),$AC$2*0.5%,IF(AND(AB548="Best",U548=""),$AC$2*1%,IF(AND(AB548="Best",U548=100,Table1[[#This Row],[State]]="NSW"),$AC$2*0.4%,IF(AND(AB548="Best",U548=100),$AC$2*1%,IF(Table1[[#This Row],[Adj]]="Nat OK",$AC$2*0.5%,"xxx")))))))))))))))</f>
        <v>130</v>
      </c>
      <c r="AD548" s="133">
        <f t="shared" si="115"/>
        <v>351</v>
      </c>
      <c r="AE548" s="133">
        <f t="shared" si="116"/>
        <v>221</v>
      </c>
      <c r="AF548" s="133" t="str">
        <f>VLOOKUP(Table1[[#This Row],[Track]],$F$2672:$H$2715,2,FALSE)</f>
        <v>Vic</v>
      </c>
      <c r="AG548" s="133" t="str">
        <f>VLOOKUP(Table1[[#This Row],[Track]],$F$2672:$H$2715,3,FALSE)</f>
        <v>Bush</v>
      </c>
      <c r="AH548" s="133" t="str">
        <f>IF(Table1[[#This Row],[Date]]&lt;$AH$2,"",IF(Table1[[#This Row],[Date]]&lt;$AH$3,"Edge","Elite Combo"))</f>
        <v/>
      </c>
      <c r="AI548" s="218">
        <f>Table1[[#This Row],[Time]]</f>
        <v>0.70833333333333337</v>
      </c>
      <c r="AJ548" s="219" t="str">
        <f>Table1[[#This Row],[Track]]</f>
        <v>Ballarat</v>
      </c>
      <c r="AK548" s="216">
        <f>Table1[[#This Row],[Race ]]</f>
        <v>9</v>
      </c>
      <c r="AL548" s="219">
        <f>Table1[[#This Row],[TAB]]</f>
        <v>3</v>
      </c>
      <c r="AM548" s="219" t="str">
        <f>Table1[[#This Row],[Selection]]</f>
        <v>Taunting</v>
      </c>
      <c r="AN548" s="220" t="str">
        <f>Table1[[#This Row],[Sources]]</f>
        <v>E4-12/Edge-14</v>
      </c>
      <c r="AO548" s="219">
        <f>Table1[[#This Row],[Scale Bet]]</f>
        <v>130</v>
      </c>
    </row>
    <row r="549" spans="5:41" ht="16.5" customHeight="1" x14ac:dyDescent="0.25">
      <c r="E549" s="185">
        <v>45269</v>
      </c>
      <c r="F549" s="35">
        <v>0.70833333333333337</v>
      </c>
      <c r="G549" s="36" t="s">
        <v>63</v>
      </c>
      <c r="H549" s="36">
        <v>9</v>
      </c>
      <c r="I549" s="36">
        <v>3</v>
      </c>
      <c r="J549" s="36" t="s">
        <v>307</v>
      </c>
      <c r="K549" s="36" t="s">
        <v>40</v>
      </c>
      <c r="L549" s="165">
        <v>14</v>
      </c>
      <c r="M549" s="134" t="str">
        <f t="shared" si="104"/>
        <v/>
      </c>
      <c r="N549" s="36" t="str">
        <f t="shared" si="105"/>
        <v/>
      </c>
      <c r="O549" s="135" t="str">
        <f t="shared" si="106"/>
        <v/>
      </c>
      <c r="P549" s="186" t="str">
        <f t="shared" si="107"/>
        <v/>
      </c>
      <c r="Q549" s="187" t="str">
        <f t="shared" si="108"/>
        <v/>
      </c>
      <c r="R549" s="150">
        <v>2.7</v>
      </c>
      <c r="S549" s="187" t="str">
        <f t="shared" si="109"/>
        <v/>
      </c>
      <c r="T549" s="136" t="str">
        <f t="shared" si="110"/>
        <v>Taunting</v>
      </c>
      <c r="U549" s="137" t="str">
        <f>IF(P549="","",IF(N549=1,"",IF(Q549="","",IF(Q549&lt;=100,100,IF(Table1[[#This Row],[Day]]="Wed",100,200)))))</f>
        <v/>
      </c>
      <c r="V549" s="137" t="str">
        <f t="shared" si="111"/>
        <v/>
      </c>
      <c r="W549" s="137" t="str">
        <f t="shared" si="112"/>
        <v/>
      </c>
      <c r="X549" s="133">
        <f>100</f>
        <v>100</v>
      </c>
      <c r="Y549" s="133">
        <f t="shared" si="113"/>
        <v>270</v>
      </c>
      <c r="Z549" s="133">
        <f t="shared" si="114"/>
        <v>170</v>
      </c>
      <c r="AA549" s="134" t="str">
        <f>TEXT(Table1[[#This Row],[Date]],"DDD")</f>
        <v>Sat</v>
      </c>
      <c r="AB549" s="133" t="str">
        <f>IF(OR(G549="Doomben",G549="Eagle Farm"),"Q",IF(AND(Q549&gt;1,Q549&lt;55,Table1[[#This Row],[Source]]="Nat"),"Nat OK",IF(AND(Table1[[#This Row],[Source]]&lt;&gt;"Nat",Q549&lt;55),"Poor &lt;55",IF(OR(G549="Randwick",G549="Flemington",G549="Caulfield",G549="Sandown Lake",G549="Sandown Hill"),"Best","ave"))))</f>
        <v>ave</v>
      </c>
      <c r="AC549" s="133" t="str">
        <f>IF(Q549="","",IF(AB549="Poor &lt;55",$AC$2*0.2%,IF(AND(AB549="Q",AA549&lt;&gt;"Wed"),$AC$2*0.4%,IF(AND(AB549="Q",AA549="Wed"),$AC$2*0.5%,IF(AND(AB549="Ave",U549=100),$AC$2*0.5%,IF(AND(AB549="ave",U549="",N549=1,AG549="Bush"),$AC$2*1%,IF(AND(AB549="ave",U549="",Q549&gt;100),$AC$2*1.3%,IF(AND(AB549="ave",U549=""),$AC$2*1.2%,IF(AND(AB549="Ave",U549=200),$AC$2*1%,IF(AND(AB549="Best",U549=200),$AC$2*1.5%,IF(AND(AB549="Best",U549="",K549&lt;&gt;"Pro Syd"),$AC$2*0.5%,IF(AND(AB549="Best",U549=""),$AC$2*1%,IF(AND(AB549="Best",U549=100,Table1[[#This Row],[State]]="NSW"),$AC$2*0.4%,IF(AND(AB549="Best",U549=100),$AC$2*1%,IF(Table1[[#This Row],[Adj]]="Nat OK",$AC$2*0.5%,"xxx")))))))))))))))</f>
        <v/>
      </c>
      <c r="AD549" s="133" t="str">
        <f t="shared" si="115"/>
        <v/>
      </c>
      <c r="AE549" s="133" t="str">
        <f t="shared" si="116"/>
        <v/>
      </c>
      <c r="AF549" s="133" t="str">
        <f>VLOOKUP(Table1[[#This Row],[Track]],$F$2672:$H$2715,2,FALSE)</f>
        <v>Vic</v>
      </c>
      <c r="AG549" s="133" t="str">
        <f>VLOOKUP(Table1[[#This Row],[Track]],$F$2672:$H$2715,3,FALSE)</f>
        <v>Bush</v>
      </c>
      <c r="AH549" s="133" t="str">
        <f>IF(Table1[[#This Row],[Date]]&lt;$AH$2,"",IF(Table1[[#This Row],[Date]]&lt;$AH$3,"Edge","Elite Combo"))</f>
        <v/>
      </c>
      <c r="AI549" s="218">
        <f>Table1[[#This Row],[Time]]</f>
        <v>0.70833333333333337</v>
      </c>
      <c r="AJ549" s="219" t="str">
        <f>Table1[[#This Row],[Track]]</f>
        <v>Ballarat</v>
      </c>
      <c r="AK549" s="216">
        <f>Table1[[#This Row],[Race ]]</f>
        <v>9</v>
      </c>
      <c r="AL549" s="219">
        <f>Table1[[#This Row],[TAB]]</f>
        <v>3</v>
      </c>
      <c r="AM549" s="219" t="str">
        <f>Table1[[#This Row],[Selection]]</f>
        <v>Taunting</v>
      </c>
      <c r="AN549" s="220" t="str">
        <f>Table1[[#This Row],[Sources]]</f>
        <v/>
      </c>
      <c r="AO549" s="219" t="str">
        <f>Table1[[#This Row],[Scale Bet]]</f>
        <v/>
      </c>
    </row>
    <row r="550" spans="5:41" ht="16.5" customHeight="1" x14ac:dyDescent="0.25">
      <c r="E550" s="185">
        <v>45269</v>
      </c>
      <c r="F550" s="35">
        <v>0.74652777777777779</v>
      </c>
      <c r="G550" s="36" t="s">
        <v>22</v>
      </c>
      <c r="H550" s="36">
        <v>10</v>
      </c>
      <c r="I550" s="36">
        <v>2</v>
      </c>
      <c r="J550" s="36" t="s">
        <v>591</v>
      </c>
      <c r="K550" s="36" t="s">
        <v>60</v>
      </c>
      <c r="L550" s="165">
        <v>15</v>
      </c>
      <c r="M550" s="134">
        <f t="shared" si="104"/>
        <v>15</v>
      </c>
      <c r="N550" s="36">
        <f t="shared" si="105"/>
        <v>1</v>
      </c>
      <c r="O550" s="135" t="str">
        <f t="shared" si="106"/>
        <v>Pro Syd-15</v>
      </c>
      <c r="P550" s="186" t="str">
        <f t="shared" si="107"/>
        <v>OK</v>
      </c>
      <c r="Q550" s="187">
        <f t="shared" si="108"/>
        <v>60</v>
      </c>
      <c r="R550" s="150">
        <v>8.5</v>
      </c>
      <c r="S550" s="187">
        <f t="shared" si="109"/>
        <v>510</v>
      </c>
      <c r="T550" s="136" t="str">
        <f t="shared" si="110"/>
        <v>Brudenell</v>
      </c>
      <c r="U550" s="137" t="str">
        <f>IF(P550="","",IF(N550=1,"",IF(Q550="","",IF(Q550&lt;=100,100,IF(Table1[[#This Row],[Day]]="Wed",100,200)))))</f>
        <v/>
      </c>
      <c r="V550" s="137" t="str">
        <f t="shared" si="111"/>
        <v/>
      </c>
      <c r="W550" s="137" t="str">
        <f t="shared" si="112"/>
        <v/>
      </c>
      <c r="X550" s="133">
        <f>100</f>
        <v>100</v>
      </c>
      <c r="Y550" s="133">
        <f t="shared" si="113"/>
        <v>850</v>
      </c>
      <c r="Z550" s="133">
        <f t="shared" si="114"/>
        <v>750</v>
      </c>
      <c r="AA550" s="134" t="str">
        <f>TEXT(Table1[[#This Row],[Date]],"DDD")</f>
        <v>Sat</v>
      </c>
      <c r="AB550" s="133" t="str">
        <f>IF(OR(G550="Doomben",G550="Eagle Farm"),"Q",IF(AND(Q550&gt;1,Q550&lt;55,Table1[[#This Row],[Source]]="Nat"),"Nat OK",IF(AND(Table1[[#This Row],[Source]]&lt;&gt;"Nat",Q550&lt;55),"Poor &lt;55",IF(OR(G550="Randwick",G550="Flemington",G550="Caulfield",G550="Sandown Lake",G550="Sandown Hill"),"Best","ave"))))</f>
        <v>Best</v>
      </c>
      <c r="AC550" s="133">
        <f>IF(Q550="","",IF(AB550="Poor &lt;55",$AC$2*0.2%,IF(AND(AB550="Q",AA550&lt;&gt;"Wed"),$AC$2*0.4%,IF(AND(AB550="Q",AA550="Wed"),$AC$2*0.5%,IF(AND(AB550="Ave",U550=100),$AC$2*0.5%,IF(AND(AB550="ave",U550="",N550=1,AG550="Bush"),$AC$2*1%,IF(AND(AB550="ave",U550="",Q550&gt;100),$AC$2*1.3%,IF(AND(AB550="ave",U550=""),$AC$2*1.2%,IF(AND(AB550="Ave",U550=200),$AC$2*1%,IF(AND(AB550="Best",U550=200),$AC$2*1.5%,IF(AND(AB550="Best",U550="",K550&lt;&gt;"Pro Syd"),$AC$2*0.5%,IF(AND(AB550="Best",U550=""),$AC$2*1%,IF(AND(AB550="Best",U550=100,Table1[[#This Row],[State]]="NSW"),$AC$2*0.4%,IF(AND(AB550="Best",U550=100),$AC$2*1%,IF(Table1[[#This Row],[Adj]]="Nat OK",$AC$2*0.5%,"xxx")))))))))))))))</f>
        <v>100</v>
      </c>
      <c r="AD550" s="133">
        <f t="shared" si="115"/>
        <v>850</v>
      </c>
      <c r="AE550" s="133">
        <f t="shared" si="116"/>
        <v>750</v>
      </c>
      <c r="AF550" s="133" t="str">
        <f>VLOOKUP(Table1[[#This Row],[Track]],$F$2672:$H$2715,2,FALSE)</f>
        <v>NSW</v>
      </c>
      <c r="AG550" s="133" t="str">
        <f>VLOOKUP(Table1[[#This Row],[Track]],$F$2672:$H$2715,3,FALSE)</f>
        <v>-</v>
      </c>
      <c r="AH550" s="133" t="str">
        <f>IF(Table1[[#This Row],[Date]]&lt;$AH$2,"",IF(Table1[[#This Row],[Date]]&lt;$AH$3,"Edge","Elite Combo"))</f>
        <v/>
      </c>
      <c r="AI550" s="218">
        <f>Table1[[#This Row],[Time]]</f>
        <v>0.74652777777777779</v>
      </c>
      <c r="AJ550" s="219" t="str">
        <f>Table1[[#This Row],[Track]]</f>
        <v>Randwick</v>
      </c>
      <c r="AK550" s="216">
        <f>Table1[[#This Row],[Race ]]</f>
        <v>10</v>
      </c>
      <c r="AL550" s="219">
        <f>Table1[[#This Row],[TAB]]</f>
        <v>2</v>
      </c>
      <c r="AM550" s="219" t="str">
        <f>Table1[[#This Row],[Selection]]</f>
        <v>Brudenell</v>
      </c>
      <c r="AN550" s="220" t="str">
        <f>Table1[[#This Row],[Sources]]</f>
        <v>Pro Syd-15</v>
      </c>
      <c r="AO550" s="219">
        <f>Table1[[#This Row],[Scale Bet]]</f>
        <v>100</v>
      </c>
    </row>
    <row r="551" spans="5:41" ht="16.5" customHeight="1" x14ac:dyDescent="0.25">
      <c r="E551" s="185">
        <v>45269</v>
      </c>
      <c r="F551" s="35">
        <v>0.74652777777777779</v>
      </c>
      <c r="G551" s="36" t="s">
        <v>22</v>
      </c>
      <c r="H551" s="36">
        <v>10</v>
      </c>
      <c r="I551" s="36">
        <v>11</v>
      </c>
      <c r="J551" s="36" t="s">
        <v>160</v>
      </c>
      <c r="K551" s="36" t="s">
        <v>13</v>
      </c>
      <c r="L551" s="165">
        <v>13</v>
      </c>
      <c r="M551" s="134">
        <f t="shared" si="104"/>
        <v>13</v>
      </c>
      <c r="N551" s="36">
        <f t="shared" si="105"/>
        <v>1</v>
      </c>
      <c r="O551" s="135" t="str">
        <f t="shared" si="106"/>
        <v>Nat-13</v>
      </c>
      <c r="P551" s="186" t="str">
        <f t="shared" si="107"/>
        <v>OK</v>
      </c>
      <c r="Q551" s="187">
        <f t="shared" si="108"/>
        <v>52</v>
      </c>
      <c r="R551" s="150"/>
      <c r="S551" s="187" t="str">
        <f t="shared" si="109"/>
        <v/>
      </c>
      <c r="T551" s="136" t="str">
        <f t="shared" si="110"/>
        <v>Iowna Merc</v>
      </c>
      <c r="U551" s="137" t="str">
        <f>IF(P551="","",IF(N551=1,"",IF(Q551="","",IF(Q551&lt;=100,100,IF(Table1[[#This Row],[Day]]="Wed",100,200)))))</f>
        <v/>
      </c>
      <c r="V551" s="137" t="str">
        <f t="shared" si="111"/>
        <v/>
      </c>
      <c r="W551" s="137" t="str">
        <f t="shared" si="112"/>
        <v/>
      </c>
      <c r="X551" s="133">
        <f>100</f>
        <v>100</v>
      </c>
      <c r="Y551" s="133" t="str">
        <f t="shared" si="113"/>
        <v/>
      </c>
      <c r="Z551" s="133">
        <f t="shared" si="114"/>
        <v>-100</v>
      </c>
      <c r="AA551" s="134" t="str">
        <f>TEXT(Table1[[#This Row],[Date]],"DDD")</f>
        <v>Sat</v>
      </c>
      <c r="AB551" s="133" t="str">
        <f>IF(OR(G551="Doomben",G551="Eagle Farm"),"Q",IF(AND(Q551&gt;1,Q551&lt;55,Table1[[#This Row],[Source]]="Nat"),"Nat OK",IF(AND(Table1[[#This Row],[Source]]&lt;&gt;"Nat",Q551&lt;55),"Poor &lt;55",IF(OR(G551="Randwick",G551="Flemington",G551="Caulfield",G551="Sandown Lake",G551="Sandown Hill"),"Best","ave"))))</f>
        <v>Nat OK</v>
      </c>
      <c r="AC551" s="133">
        <f>IF(Q551="","",IF(AB551="Poor &lt;55",$AC$2*0.2%,IF(AND(AB551="Q",AA551&lt;&gt;"Wed"),$AC$2*0.4%,IF(AND(AB551="Q",AA551="Wed"),$AC$2*0.5%,IF(AND(AB551="Ave",U551=100),$AC$2*0.5%,IF(AND(AB551="ave",U551="",N551=1,AG551="Bush"),$AC$2*1%,IF(AND(AB551="ave",U551="",Q551&gt;100),$AC$2*1.3%,IF(AND(AB551="ave",U551=""),$AC$2*1.2%,IF(AND(AB551="Ave",U551=200),$AC$2*1%,IF(AND(AB551="Best",U551=200),$AC$2*1.5%,IF(AND(AB551="Best",U551="",K551&lt;&gt;"Pro Syd"),$AC$2*0.5%,IF(AND(AB551="Best",U551=""),$AC$2*1%,IF(AND(AB551="Best",U551=100,Table1[[#This Row],[State]]="NSW"),$AC$2*0.4%,IF(AND(AB551="Best",U551=100),$AC$2*1%,IF(Table1[[#This Row],[Adj]]="Nat OK",$AC$2*0.5%,"xxx")))))))))))))))</f>
        <v>50</v>
      </c>
      <c r="AD551" s="133" t="str">
        <f t="shared" si="115"/>
        <v/>
      </c>
      <c r="AE551" s="133">
        <f t="shared" si="116"/>
        <v>-50</v>
      </c>
      <c r="AF551" s="133" t="str">
        <f>VLOOKUP(Table1[[#This Row],[Track]],$F$2672:$H$2715,2,FALSE)</f>
        <v>NSW</v>
      </c>
      <c r="AG551" s="133" t="str">
        <f>VLOOKUP(Table1[[#This Row],[Track]],$F$2672:$H$2715,3,FALSE)</f>
        <v>-</v>
      </c>
      <c r="AH551" s="133" t="str">
        <f>IF(Table1[[#This Row],[Date]]&lt;$AH$2,"",IF(Table1[[#This Row],[Date]]&lt;$AH$3,"Edge","Elite Combo"))</f>
        <v/>
      </c>
      <c r="AI551" s="218">
        <f>Table1[[#This Row],[Time]]</f>
        <v>0.74652777777777779</v>
      </c>
      <c r="AJ551" s="219" t="str">
        <f>Table1[[#This Row],[Track]]</f>
        <v>Randwick</v>
      </c>
      <c r="AK551" s="216">
        <f>Table1[[#This Row],[Race ]]</f>
        <v>10</v>
      </c>
      <c r="AL551" s="219">
        <f>Table1[[#This Row],[TAB]]</f>
        <v>11</v>
      </c>
      <c r="AM551" s="219" t="str">
        <f>Table1[[#This Row],[Selection]]</f>
        <v>Iowna Merc</v>
      </c>
      <c r="AN551" s="220" t="str">
        <f>Table1[[#This Row],[Sources]]</f>
        <v>Nat-13</v>
      </c>
      <c r="AO551" s="219">
        <f>Table1[[#This Row],[Scale Bet]]</f>
        <v>50</v>
      </c>
    </row>
    <row r="552" spans="5:41" ht="16.5" customHeight="1" x14ac:dyDescent="0.25">
      <c r="E552" s="185">
        <v>45269</v>
      </c>
      <c r="F552" s="35">
        <v>0.74652777777777779</v>
      </c>
      <c r="G552" s="36" t="s">
        <v>22</v>
      </c>
      <c r="H552" s="36">
        <v>10</v>
      </c>
      <c r="I552" s="36">
        <v>7</v>
      </c>
      <c r="J552" s="36" t="s">
        <v>1048</v>
      </c>
      <c r="K552" s="36" t="s">
        <v>60</v>
      </c>
      <c r="L552" s="165">
        <v>10</v>
      </c>
      <c r="M552" s="134">
        <f t="shared" si="104"/>
        <v>10</v>
      </c>
      <c r="N552" s="36">
        <f t="shared" si="105"/>
        <v>1</v>
      </c>
      <c r="O552" s="135" t="str">
        <f t="shared" si="106"/>
        <v>Pro Syd-10</v>
      </c>
      <c r="P552" s="186" t="str">
        <f t="shared" si="107"/>
        <v>OK</v>
      </c>
      <c r="Q552" s="187">
        <f t="shared" si="108"/>
        <v>40</v>
      </c>
      <c r="R552" s="150"/>
      <c r="S552" s="187" t="str">
        <f t="shared" si="109"/>
        <v/>
      </c>
      <c r="T552" s="136" t="str">
        <f t="shared" si="110"/>
        <v>Way To The Stars</v>
      </c>
      <c r="U552" s="137" t="str">
        <f>IF(P552="","",IF(N552=1,"",IF(Q552="","",IF(Q552&lt;=100,100,IF(Table1[[#This Row],[Day]]="Wed",100,200)))))</f>
        <v/>
      </c>
      <c r="V552" s="137" t="str">
        <f t="shared" si="111"/>
        <v/>
      </c>
      <c r="W552" s="137" t="str">
        <f t="shared" si="112"/>
        <v/>
      </c>
      <c r="X552" s="133">
        <f>100</f>
        <v>100</v>
      </c>
      <c r="Y552" s="133" t="str">
        <f t="shared" si="113"/>
        <v/>
      </c>
      <c r="Z552" s="133">
        <f t="shared" si="114"/>
        <v>-100</v>
      </c>
      <c r="AA552" s="134" t="str">
        <f>TEXT(Table1[[#This Row],[Date]],"DDD")</f>
        <v>Sat</v>
      </c>
      <c r="AB552" s="133" t="str">
        <f>IF(OR(G552="Doomben",G552="Eagle Farm"),"Q",IF(AND(Q552&gt;1,Q552&lt;55,Table1[[#This Row],[Source]]="Nat"),"Nat OK",IF(AND(Table1[[#This Row],[Source]]&lt;&gt;"Nat",Q552&lt;55),"Poor &lt;55",IF(OR(G552="Randwick",G552="Flemington",G552="Caulfield",G552="Sandown Lake",G552="Sandown Hill"),"Best","ave"))))</f>
        <v>Poor &lt;55</v>
      </c>
      <c r="AC552" s="133">
        <f>IF(Q552="","",IF(AB552="Poor &lt;55",$AC$2*0.2%,IF(AND(AB552="Q",AA552&lt;&gt;"Wed"),$AC$2*0.4%,IF(AND(AB552="Q",AA552="Wed"),$AC$2*0.5%,IF(AND(AB552="Ave",U552=100),$AC$2*0.5%,IF(AND(AB552="ave",U552="",N552=1,AG552="Bush"),$AC$2*1%,IF(AND(AB552="ave",U552="",Q552&gt;100),$AC$2*1.3%,IF(AND(AB552="ave",U552=""),$AC$2*1.2%,IF(AND(AB552="Ave",U552=200),$AC$2*1%,IF(AND(AB552="Best",U552=200),$AC$2*1.5%,IF(AND(AB552="Best",U552="",K552&lt;&gt;"Pro Syd"),$AC$2*0.5%,IF(AND(AB552="Best",U552=""),$AC$2*1%,IF(AND(AB552="Best",U552=100,Table1[[#This Row],[State]]="NSW"),$AC$2*0.4%,IF(AND(AB552="Best",U552=100),$AC$2*1%,IF(Table1[[#This Row],[Adj]]="Nat OK",$AC$2*0.5%,"xxx")))))))))))))))</f>
        <v>20</v>
      </c>
      <c r="AD552" s="133" t="str">
        <f t="shared" si="115"/>
        <v/>
      </c>
      <c r="AE552" s="133">
        <f t="shared" si="116"/>
        <v>-20</v>
      </c>
      <c r="AF552" s="133" t="str">
        <f>VLOOKUP(Table1[[#This Row],[Track]],$F$2672:$H$2715,2,FALSE)</f>
        <v>NSW</v>
      </c>
      <c r="AG552" s="133" t="str">
        <f>VLOOKUP(Table1[[#This Row],[Track]],$F$2672:$H$2715,3,FALSE)</f>
        <v>-</v>
      </c>
      <c r="AH552" s="133" t="str">
        <f>IF(Table1[[#This Row],[Date]]&lt;$AH$2,"",IF(Table1[[#This Row],[Date]]&lt;$AH$3,"Edge","Elite Combo"))</f>
        <v/>
      </c>
      <c r="AI552" s="218">
        <f>Table1[[#This Row],[Time]]</f>
        <v>0.74652777777777779</v>
      </c>
      <c r="AJ552" s="219" t="str">
        <f>Table1[[#This Row],[Track]]</f>
        <v>Randwick</v>
      </c>
      <c r="AK552" s="216">
        <f>Table1[[#This Row],[Race ]]</f>
        <v>10</v>
      </c>
      <c r="AL552" s="219">
        <f>Table1[[#This Row],[TAB]]</f>
        <v>7</v>
      </c>
      <c r="AM552" s="219" t="str">
        <f>Table1[[#This Row],[Selection]]</f>
        <v>Way To The Stars</v>
      </c>
      <c r="AN552" s="220" t="str">
        <f>Table1[[#This Row],[Sources]]</f>
        <v>Pro Syd-10</v>
      </c>
      <c r="AO552" s="219">
        <f>Table1[[#This Row],[Scale Bet]]</f>
        <v>20</v>
      </c>
    </row>
    <row r="553" spans="5:41" ht="16.5" customHeight="1" x14ac:dyDescent="0.25">
      <c r="E553" s="185">
        <v>45276</v>
      </c>
      <c r="F553" s="35">
        <v>0.53125</v>
      </c>
      <c r="G553" s="36" t="s">
        <v>201</v>
      </c>
      <c r="H553" s="36">
        <v>2</v>
      </c>
      <c r="I553" s="36">
        <v>3</v>
      </c>
      <c r="J553" s="36" t="s">
        <v>669</v>
      </c>
      <c r="K553" s="36" t="s">
        <v>1</v>
      </c>
      <c r="L553" s="165">
        <v>12</v>
      </c>
      <c r="M553" s="134">
        <f t="shared" si="104"/>
        <v>35</v>
      </c>
      <c r="N553" s="36">
        <f t="shared" si="105"/>
        <v>3</v>
      </c>
      <c r="O553" s="135" t="str">
        <f t="shared" si="106"/>
        <v>E4-12/Edge-10/Pro Mel-13</v>
      </c>
      <c r="P553" s="186" t="str">
        <f t="shared" si="107"/>
        <v>OK</v>
      </c>
      <c r="Q553" s="187">
        <f t="shared" si="108"/>
        <v>140</v>
      </c>
      <c r="R553" s="150"/>
      <c r="S553" s="187" t="str">
        <f t="shared" si="109"/>
        <v/>
      </c>
      <c r="T553" s="136" t="str">
        <f t="shared" si="110"/>
        <v>Alhambra Lad</v>
      </c>
      <c r="U553" s="137">
        <f>IF(P553="","",IF(N553=1,"",IF(Q553="","",IF(Q553&lt;=100,100,IF(Table1[[#This Row],[Day]]="Wed",100,200)))))</f>
        <v>200</v>
      </c>
      <c r="V553" s="137" t="str">
        <f t="shared" si="111"/>
        <v/>
      </c>
      <c r="W553" s="137">
        <f t="shared" si="112"/>
        <v>-200</v>
      </c>
      <c r="X553" s="133">
        <f>100</f>
        <v>100</v>
      </c>
      <c r="Y553" s="133" t="str">
        <f t="shared" si="113"/>
        <v/>
      </c>
      <c r="Z553" s="133">
        <f t="shared" si="114"/>
        <v>-100</v>
      </c>
      <c r="AA553" s="134" t="str">
        <f>TEXT(Table1[[#This Row],[Date]],"DDD")</f>
        <v>Sat</v>
      </c>
      <c r="AB553" s="133" t="str">
        <f>IF(OR(G553="Doomben",G553="Eagle Farm"),"Q",IF(AND(Q553&gt;1,Q553&lt;55,Table1[[#This Row],[Source]]="Nat"),"Nat OK",IF(AND(Table1[[#This Row],[Source]]&lt;&gt;"Nat",Q553&lt;55),"Poor &lt;55",IF(OR(G553="Randwick",G553="Flemington",G553="Caulfield",G553="Sandown Lake",G553="Sandown Hill"),"Best","ave"))))</f>
        <v>Best</v>
      </c>
      <c r="AC553" s="133">
        <f>IF(Q553="","",IF(AB553="Poor &lt;55",$AC$2*0.2%,IF(AND(AB553="Q",AA553&lt;&gt;"Wed"),$AC$2*0.4%,IF(AND(AB553="Q",AA553="Wed"),$AC$2*0.5%,IF(AND(AB553="Ave",U553=100),$AC$2*0.5%,IF(AND(AB553="ave",U553="",N553=1,AG553="Bush"),$AC$2*1%,IF(AND(AB553="ave",U553="",Q553&gt;100),$AC$2*1.3%,IF(AND(AB553="ave",U553=""),$AC$2*1.2%,IF(AND(AB553="Ave",U553=200),$AC$2*1%,IF(AND(AB553="Best",U553=200),$AC$2*1.5%,IF(AND(AB553="Best",U553="",K553&lt;&gt;"Pro Syd"),$AC$2*0.5%,IF(AND(AB553="Best",U553=""),$AC$2*1%,IF(AND(AB553="Best",U553=100,Table1[[#This Row],[State]]="NSW"),$AC$2*0.4%,IF(AND(AB553="Best",U553=100),$AC$2*1%,IF(Table1[[#This Row],[Adj]]="Nat OK",$AC$2*0.5%,"xxx")))))))))))))))</f>
        <v>150</v>
      </c>
      <c r="AD553" s="133" t="str">
        <f t="shared" si="115"/>
        <v/>
      </c>
      <c r="AE553" s="133">
        <f t="shared" si="116"/>
        <v>-150</v>
      </c>
      <c r="AF553" s="133" t="str">
        <f>VLOOKUP(Table1[[#This Row],[Track]],$F$2672:$H$2715,2,FALSE)</f>
        <v>Vic</v>
      </c>
      <c r="AG553" s="133" t="str">
        <f>VLOOKUP(Table1[[#This Row],[Track]],$F$2672:$H$2715,3,FALSE)</f>
        <v>-</v>
      </c>
      <c r="AH553" s="133" t="str">
        <f>IF(Table1[[#This Row],[Date]]&lt;$AH$2,"",IF(Table1[[#This Row],[Date]]&lt;$AH$3,"Edge","Elite Combo"))</f>
        <v/>
      </c>
      <c r="AI553" s="218">
        <f>Table1[[#This Row],[Time]]</f>
        <v>0.53125</v>
      </c>
      <c r="AJ553" s="219" t="str">
        <f>Table1[[#This Row],[Track]]</f>
        <v>Caulfield</v>
      </c>
      <c r="AK553" s="216">
        <f>Table1[[#This Row],[Race ]]</f>
        <v>2</v>
      </c>
      <c r="AL553" s="219">
        <f>Table1[[#This Row],[TAB]]</f>
        <v>3</v>
      </c>
      <c r="AM553" s="219" t="str">
        <f>Table1[[#This Row],[Selection]]</f>
        <v>Alhambra Lad</v>
      </c>
      <c r="AN553" s="220" t="str">
        <f>Table1[[#This Row],[Sources]]</f>
        <v>E4-12/Edge-10/Pro Mel-13</v>
      </c>
      <c r="AO553" s="219">
        <f>Table1[[#This Row],[Scale Bet]]</f>
        <v>150</v>
      </c>
    </row>
    <row r="554" spans="5:41" ht="16.5" customHeight="1" x14ac:dyDescent="0.25">
      <c r="E554" s="185">
        <v>45276</v>
      </c>
      <c r="F554" s="35">
        <v>0.53125</v>
      </c>
      <c r="G554" s="36" t="s">
        <v>201</v>
      </c>
      <c r="H554" s="36">
        <v>2</v>
      </c>
      <c r="I554" s="36">
        <v>3</v>
      </c>
      <c r="J554" s="36" t="s">
        <v>669</v>
      </c>
      <c r="K554" s="36" t="s">
        <v>40</v>
      </c>
      <c r="L554" s="165">
        <v>10</v>
      </c>
      <c r="M554" s="134" t="str">
        <f t="shared" si="104"/>
        <v/>
      </c>
      <c r="N554" s="36" t="str">
        <f t="shared" si="105"/>
        <v/>
      </c>
      <c r="O554" s="135" t="str">
        <f t="shared" si="106"/>
        <v/>
      </c>
      <c r="P554" s="186" t="str">
        <f t="shared" si="107"/>
        <v>OK</v>
      </c>
      <c r="Q554" s="187" t="str">
        <f t="shared" si="108"/>
        <v/>
      </c>
      <c r="R554" s="150"/>
      <c r="S554" s="187" t="str">
        <f t="shared" si="109"/>
        <v/>
      </c>
      <c r="T554" s="136" t="str">
        <f t="shared" si="110"/>
        <v>Alhambra Lad</v>
      </c>
      <c r="U554" s="137" t="str">
        <f>IF(P554="","",IF(N554=1,"",IF(Q554="","",IF(Q554&lt;=100,100,IF(Table1[[#This Row],[Day]]="Wed",100,200)))))</f>
        <v/>
      </c>
      <c r="V554" s="137" t="str">
        <f t="shared" si="111"/>
        <v/>
      </c>
      <c r="W554" s="137" t="str">
        <f t="shared" si="112"/>
        <v/>
      </c>
      <c r="X554" s="133">
        <f>100</f>
        <v>100</v>
      </c>
      <c r="Y554" s="133" t="str">
        <f t="shared" si="113"/>
        <v/>
      </c>
      <c r="Z554" s="133">
        <f t="shared" si="114"/>
        <v>-100</v>
      </c>
      <c r="AA554" s="134" t="str">
        <f>TEXT(Table1[[#This Row],[Date]],"DDD")</f>
        <v>Sat</v>
      </c>
      <c r="AB554" s="133" t="str">
        <f>IF(OR(G554="Doomben",G554="Eagle Farm"),"Q",IF(AND(Q554&gt;1,Q554&lt;55,Table1[[#This Row],[Source]]="Nat"),"Nat OK",IF(AND(Table1[[#This Row],[Source]]&lt;&gt;"Nat",Q554&lt;55),"Poor &lt;55",IF(OR(G554="Randwick",G554="Flemington",G554="Caulfield",G554="Sandown Lake",G554="Sandown Hill"),"Best","ave"))))</f>
        <v>Best</v>
      </c>
      <c r="AC554" s="133" t="str">
        <f>IF(Q554="","",IF(AB554="Poor &lt;55",$AC$2*0.2%,IF(AND(AB554="Q",AA554&lt;&gt;"Wed"),$AC$2*0.4%,IF(AND(AB554="Q",AA554="Wed"),$AC$2*0.5%,IF(AND(AB554="Ave",U554=100),$AC$2*0.5%,IF(AND(AB554="ave",U554="",N554=1,AG554="Bush"),$AC$2*1%,IF(AND(AB554="ave",U554="",Q554&gt;100),$AC$2*1.3%,IF(AND(AB554="ave",U554=""),$AC$2*1.2%,IF(AND(AB554="Ave",U554=200),$AC$2*1%,IF(AND(AB554="Best",U554=200),$AC$2*1.5%,IF(AND(AB554="Best",U554="",K554&lt;&gt;"Pro Syd"),$AC$2*0.5%,IF(AND(AB554="Best",U554=""),$AC$2*1%,IF(AND(AB554="Best",U554=100,Table1[[#This Row],[State]]="NSW"),$AC$2*0.4%,IF(AND(AB554="Best",U554=100),$AC$2*1%,IF(Table1[[#This Row],[Adj]]="Nat OK",$AC$2*0.5%,"xxx")))))))))))))))</f>
        <v/>
      </c>
      <c r="AD554" s="133" t="str">
        <f t="shared" si="115"/>
        <v/>
      </c>
      <c r="AE554" s="133" t="str">
        <f t="shared" si="116"/>
        <v/>
      </c>
      <c r="AF554" s="133" t="str">
        <f>VLOOKUP(Table1[[#This Row],[Track]],$F$2672:$H$2715,2,FALSE)</f>
        <v>Vic</v>
      </c>
      <c r="AG554" s="133" t="str">
        <f>VLOOKUP(Table1[[#This Row],[Track]],$F$2672:$H$2715,3,FALSE)</f>
        <v>-</v>
      </c>
      <c r="AH554" s="133" t="str">
        <f>IF(Table1[[#This Row],[Date]]&lt;$AH$2,"",IF(Table1[[#This Row],[Date]]&lt;$AH$3,"Edge","Elite Combo"))</f>
        <v/>
      </c>
      <c r="AI554" s="218">
        <f>Table1[[#This Row],[Time]]</f>
        <v>0.53125</v>
      </c>
      <c r="AJ554" s="219" t="str">
        <f>Table1[[#This Row],[Track]]</f>
        <v>Caulfield</v>
      </c>
      <c r="AK554" s="216">
        <f>Table1[[#This Row],[Race ]]</f>
        <v>2</v>
      </c>
      <c r="AL554" s="219">
        <f>Table1[[#This Row],[TAB]]</f>
        <v>3</v>
      </c>
      <c r="AM554" s="219" t="str">
        <f>Table1[[#This Row],[Selection]]</f>
        <v>Alhambra Lad</v>
      </c>
      <c r="AN554" s="220" t="str">
        <f>Table1[[#This Row],[Sources]]</f>
        <v/>
      </c>
      <c r="AO554" s="219" t="str">
        <f>Table1[[#This Row],[Scale Bet]]</f>
        <v/>
      </c>
    </row>
    <row r="555" spans="5:41" ht="16.5" customHeight="1" x14ac:dyDescent="0.25">
      <c r="E555" s="185">
        <v>45276</v>
      </c>
      <c r="F555" s="35">
        <v>0.53125</v>
      </c>
      <c r="G555" s="36" t="s">
        <v>201</v>
      </c>
      <c r="H555" s="36">
        <v>2</v>
      </c>
      <c r="I555" s="36">
        <v>3</v>
      </c>
      <c r="J555" s="36" t="s">
        <v>669</v>
      </c>
      <c r="K555" s="36" t="s">
        <v>18</v>
      </c>
      <c r="L555" s="165">
        <v>13</v>
      </c>
      <c r="M555" s="134" t="str">
        <f t="shared" si="104"/>
        <v/>
      </c>
      <c r="N555" s="36" t="str">
        <f t="shared" si="105"/>
        <v/>
      </c>
      <c r="O555" s="135" t="str">
        <f t="shared" si="106"/>
        <v/>
      </c>
      <c r="P555" s="186" t="str">
        <f t="shared" si="107"/>
        <v>OK</v>
      </c>
      <c r="Q555" s="187" t="str">
        <f t="shared" si="108"/>
        <v/>
      </c>
      <c r="R555" s="150"/>
      <c r="S555" s="187" t="str">
        <f t="shared" si="109"/>
        <v/>
      </c>
      <c r="T555" s="136" t="str">
        <f t="shared" si="110"/>
        <v>Alhambra Lad</v>
      </c>
      <c r="U555" s="137" t="str">
        <f>IF(P555="","",IF(N555=1,"",IF(Q555="","",IF(Q555&lt;=100,100,IF(Table1[[#This Row],[Day]]="Wed",100,200)))))</f>
        <v/>
      </c>
      <c r="V555" s="137" t="str">
        <f t="shared" si="111"/>
        <v/>
      </c>
      <c r="W555" s="137" t="str">
        <f t="shared" si="112"/>
        <v/>
      </c>
      <c r="X555" s="133">
        <f>100</f>
        <v>100</v>
      </c>
      <c r="Y555" s="133" t="str">
        <f t="shared" si="113"/>
        <v/>
      </c>
      <c r="Z555" s="133">
        <f t="shared" si="114"/>
        <v>-100</v>
      </c>
      <c r="AA555" s="134" t="str">
        <f>TEXT(Table1[[#This Row],[Date]],"DDD")</f>
        <v>Sat</v>
      </c>
      <c r="AB555" s="133" t="str">
        <f>IF(OR(G555="Doomben",G555="Eagle Farm"),"Q",IF(AND(Q555&gt;1,Q555&lt;55,Table1[[#This Row],[Source]]="Nat"),"Nat OK",IF(AND(Table1[[#This Row],[Source]]&lt;&gt;"Nat",Q555&lt;55),"Poor &lt;55",IF(OR(G555="Randwick",G555="Flemington",G555="Caulfield",G555="Sandown Lake",G555="Sandown Hill"),"Best","ave"))))</f>
        <v>Best</v>
      </c>
      <c r="AC555" s="133" t="str">
        <f>IF(Q555="","",IF(AB555="Poor &lt;55",$AC$2*0.2%,IF(AND(AB555="Q",AA555&lt;&gt;"Wed"),$AC$2*0.4%,IF(AND(AB555="Q",AA555="Wed"),$AC$2*0.5%,IF(AND(AB555="Ave",U555=100),$AC$2*0.5%,IF(AND(AB555="ave",U555="",N555=1,AG555="Bush"),$AC$2*1%,IF(AND(AB555="ave",U555="",Q555&gt;100),$AC$2*1.3%,IF(AND(AB555="ave",U555=""),$AC$2*1.2%,IF(AND(AB555="Ave",U555=200),$AC$2*1%,IF(AND(AB555="Best",U555=200),$AC$2*1.5%,IF(AND(AB555="Best",U555="",K555&lt;&gt;"Pro Syd"),$AC$2*0.5%,IF(AND(AB555="Best",U555=""),$AC$2*1%,IF(AND(AB555="Best",U555=100,Table1[[#This Row],[State]]="NSW"),$AC$2*0.4%,IF(AND(AB555="Best",U555=100),$AC$2*1%,IF(Table1[[#This Row],[Adj]]="Nat OK",$AC$2*0.5%,"xxx")))))))))))))))</f>
        <v/>
      </c>
      <c r="AD555" s="133" t="str">
        <f t="shared" si="115"/>
        <v/>
      </c>
      <c r="AE555" s="133" t="str">
        <f t="shared" si="116"/>
        <v/>
      </c>
      <c r="AF555" s="133" t="str">
        <f>VLOOKUP(Table1[[#This Row],[Track]],$F$2672:$H$2715,2,FALSE)</f>
        <v>Vic</v>
      </c>
      <c r="AG555" s="133" t="str">
        <f>VLOOKUP(Table1[[#This Row],[Track]],$F$2672:$H$2715,3,FALSE)</f>
        <v>-</v>
      </c>
      <c r="AH555" s="133" t="str">
        <f>IF(Table1[[#This Row],[Date]]&lt;$AH$2,"",IF(Table1[[#This Row],[Date]]&lt;$AH$3,"Edge","Elite Combo"))</f>
        <v/>
      </c>
      <c r="AI555" s="218">
        <f>Table1[[#This Row],[Time]]</f>
        <v>0.53125</v>
      </c>
      <c r="AJ555" s="219" t="str">
        <f>Table1[[#This Row],[Track]]</f>
        <v>Caulfield</v>
      </c>
      <c r="AK555" s="216">
        <f>Table1[[#This Row],[Race ]]</f>
        <v>2</v>
      </c>
      <c r="AL555" s="219">
        <f>Table1[[#This Row],[TAB]]</f>
        <v>3</v>
      </c>
      <c r="AM555" s="219" t="str">
        <f>Table1[[#This Row],[Selection]]</f>
        <v>Alhambra Lad</v>
      </c>
      <c r="AN555" s="220" t="str">
        <f>Table1[[#This Row],[Sources]]</f>
        <v/>
      </c>
      <c r="AO555" s="219" t="str">
        <f>Table1[[#This Row],[Scale Bet]]</f>
        <v/>
      </c>
    </row>
    <row r="556" spans="5:41" ht="16.5" customHeight="1" x14ac:dyDescent="0.25">
      <c r="E556" s="185">
        <v>45276</v>
      </c>
      <c r="F556" s="35">
        <v>0.53125</v>
      </c>
      <c r="G556" s="36" t="s">
        <v>201</v>
      </c>
      <c r="H556" s="36">
        <v>2</v>
      </c>
      <c r="I556" s="36">
        <v>1</v>
      </c>
      <c r="J556" s="36" t="s">
        <v>998</v>
      </c>
      <c r="K556" s="36" t="s">
        <v>40</v>
      </c>
      <c r="L556" s="165">
        <v>10</v>
      </c>
      <c r="M556" s="134">
        <f t="shared" si="104"/>
        <v>20</v>
      </c>
      <c r="N556" s="36">
        <f t="shared" si="105"/>
        <v>2</v>
      </c>
      <c r="O556" s="135" t="str">
        <f t="shared" si="106"/>
        <v>Edge-10/Pro Mel-10</v>
      </c>
      <c r="P556" s="186" t="str">
        <f t="shared" si="107"/>
        <v>OK</v>
      </c>
      <c r="Q556" s="187">
        <f t="shared" si="108"/>
        <v>80</v>
      </c>
      <c r="R556" s="150">
        <v>5</v>
      </c>
      <c r="S556" s="187">
        <f t="shared" si="109"/>
        <v>400</v>
      </c>
      <c r="T556" s="136" t="str">
        <f t="shared" si="110"/>
        <v>Regal Power</v>
      </c>
      <c r="U556" s="137">
        <f>IF(P556="","",IF(N556=1,"",IF(Q556="","",IF(Q556&lt;=100,100,IF(Table1[[#This Row],[Day]]="Wed",100,200)))))</f>
        <v>100</v>
      </c>
      <c r="V556" s="137">
        <f t="shared" si="111"/>
        <v>500</v>
      </c>
      <c r="W556" s="137">
        <f t="shared" si="112"/>
        <v>400</v>
      </c>
      <c r="X556" s="133">
        <f>100</f>
        <v>100</v>
      </c>
      <c r="Y556" s="133">
        <f t="shared" si="113"/>
        <v>500</v>
      </c>
      <c r="Z556" s="133">
        <f t="shared" si="114"/>
        <v>400</v>
      </c>
      <c r="AA556" s="134" t="str">
        <f>TEXT(Table1[[#This Row],[Date]],"DDD")</f>
        <v>Sat</v>
      </c>
      <c r="AB556" s="133" t="str">
        <f>IF(OR(G556="Doomben",G556="Eagle Farm"),"Q",IF(AND(Q556&gt;1,Q556&lt;55,Table1[[#This Row],[Source]]="Nat"),"Nat OK",IF(AND(Table1[[#This Row],[Source]]&lt;&gt;"Nat",Q556&lt;55),"Poor &lt;55",IF(OR(G556="Randwick",G556="Flemington",G556="Caulfield",G556="Sandown Lake",G556="Sandown Hill"),"Best","ave"))))</f>
        <v>Best</v>
      </c>
      <c r="AC556" s="133">
        <f>IF(Q556="","",IF(AB556="Poor &lt;55",$AC$2*0.2%,IF(AND(AB556="Q",AA556&lt;&gt;"Wed"),$AC$2*0.4%,IF(AND(AB556="Q",AA556="Wed"),$AC$2*0.5%,IF(AND(AB556="Ave",U556=100),$AC$2*0.5%,IF(AND(AB556="ave",U556="",N556=1,AG556="Bush"),$AC$2*1%,IF(AND(AB556="ave",U556="",Q556&gt;100),$AC$2*1.3%,IF(AND(AB556="ave",U556=""),$AC$2*1.2%,IF(AND(AB556="Ave",U556=200),$AC$2*1%,IF(AND(AB556="Best",U556=200),$AC$2*1.5%,IF(AND(AB556="Best",U556="",K556&lt;&gt;"Pro Syd"),$AC$2*0.5%,IF(AND(AB556="Best",U556=""),$AC$2*1%,IF(AND(AB556="Best",U556=100,Table1[[#This Row],[State]]="NSW"),$AC$2*0.4%,IF(AND(AB556="Best",U556=100),$AC$2*1%,IF(Table1[[#This Row],[Adj]]="Nat OK",$AC$2*0.5%,"xxx")))))))))))))))</f>
        <v>100</v>
      </c>
      <c r="AD556" s="133">
        <f t="shared" si="115"/>
        <v>500</v>
      </c>
      <c r="AE556" s="133">
        <f t="shared" si="116"/>
        <v>400</v>
      </c>
      <c r="AF556" s="133" t="str">
        <f>VLOOKUP(Table1[[#This Row],[Track]],$F$2672:$H$2715,2,FALSE)</f>
        <v>Vic</v>
      </c>
      <c r="AG556" s="133" t="str">
        <f>VLOOKUP(Table1[[#This Row],[Track]],$F$2672:$H$2715,3,FALSE)</f>
        <v>-</v>
      </c>
      <c r="AH556" s="133" t="str">
        <f>IF(Table1[[#This Row],[Date]]&lt;$AH$2,"",IF(Table1[[#This Row],[Date]]&lt;$AH$3,"Edge","Elite Combo"))</f>
        <v/>
      </c>
      <c r="AI556" s="218">
        <f>Table1[[#This Row],[Time]]</f>
        <v>0.53125</v>
      </c>
      <c r="AJ556" s="219" t="str">
        <f>Table1[[#This Row],[Track]]</f>
        <v>Caulfield</v>
      </c>
      <c r="AK556" s="216">
        <f>Table1[[#This Row],[Race ]]</f>
        <v>2</v>
      </c>
      <c r="AL556" s="219">
        <f>Table1[[#This Row],[TAB]]</f>
        <v>1</v>
      </c>
      <c r="AM556" s="219" t="str">
        <f>Table1[[#This Row],[Selection]]</f>
        <v>Regal Power</v>
      </c>
      <c r="AN556" s="220" t="str">
        <f>Table1[[#This Row],[Sources]]</f>
        <v>Edge-10/Pro Mel-10</v>
      </c>
      <c r="AO556" s="219">
        <f>Table1[[#This Row],[Scale Bet]]</f>
        <v>100</v>
      </c>
    </row>
    <row r="557" spans="5:41" ht="16.5" customHeight="1" x14ac:dyDescent="0.25">
      <c r="E557" s="185">
        <v>45276</v>
      </c>
      <c r="F557" s="35">
        <v>0.53125</v>
      </c>
      <c r="G557" s="36" t="s">
        <v>201</v>
      </c>
      <c r="H557" s="36">
        <v>2</v>
      </c>
      <c r="I557" s="36">
        <v>1</v>
      </c>
      <c r="J557" s="36" t="s">
        <v>998</v>
      </c>
      <c r="K557" s="36" t="s">
        <v>18</v>
      </c>
      <c r="L557" s="165">
        <v>10</v>
      </c>
      <c r="M557" s="134" t="str">
        <f t="shared" si="104"/>
        <v/>
      </c>
      <c r="N557" s="36" t="str">
        <f t="shared" si="105"/>
        <v/>
      </c>
      <c r="O557" s="135" t="str">
        <f t="shared" si="106"/>
        <v/>
      </c>
      <c r="P557" s="186" t="str">
        <f t="shared" si="107"/>
        <v>OK</v>
      </c>
      <c r="Q557" s="187" t="str">
        <f t="shared" si="108"/>
        <v/>
      </c>
      <c r="R557" s="150">
        <v>5</v>
      </c>
      <c r="S557" s="187" t="str">
        <f t="shared" si="109"/>
        <v/>
      </c>
      <c r="T557" s="136" t="str">
        <f t="shared" si="110"/>
        <v>Regal Power</v>
      </c>
      <c r="U557" s="137" t="str">
        <f>IF(P557="","",IF(N557=1,"",IF(Q557="","",IF(Q557&lt;=100,100,IF(Table1[[#This Row],[Day]]="Wed",100,200)))))</f>
        <v/>
      </c>
      <c r="V557" s="137" t="str">
        <f t="shared" si="111"/>
        <v/>
      </c>
      <c r="W557" s="137" t="str">
        <f t="shared" si="112"/>
        <v/>
      </c>
      <c r="X557" s="133">
        <f>100</f>
        <v>100</v>
      </c>
      <c r="Y557" s="133">
        <f t="shared" si="113"/>
        <v>500</v>
      </c>
      <c r="Z557" s="133">
        <f t="shared" si="114"/>
        <v>400</v>
      </c>
      <c r="AA557" s="134" t="str">
        <f>TEXT(Table1[[#This Row],[Date]],"DDD")</f>
        <v>Sat</v>
      </c>
      <c r="AB557" s="133" t="str">
        <f>IF(OR(G557="Doomben",G557="Eagle Farm"),"Q",IF(AND(Q557&gt;1,Q557&lt;55,Table1[[#This Row],[Source]]="Nat"),"Nat OK",IF(AND(Table1[[#This Row],[Source]]&lt;&gt;"Nat",Q557&lt;55),"Poor &lt;55",IF(OR(G557="Randwick",G557="Flemington",G557="Caulfield",G557="Sandown Lake",G557="Sandown Hill"),"Best","ave"))))</f>
        <v>Best</v>
      </c>
      <c r="AC557" s="133" t="str">
        <f>IF(Q557="","",IF(AB557="Poor &lt;55",$AC$2*0.2%,IF(AND(AB557="Q",AA557&lt;&gt;"Wed"),$AC$2*0.4%,IF(AND(AB557="Q",AA557="Wed"),$AC$2*0.5%,IF(AND(AB557="Ave",U557=100),$AC$2*0.5%,IF(AND(AB557="ave",U557="",N557=1,AG557="Bush"),$AC$2*1%,IF(AND(AB557="ave",U557="",Q557&gt;100),$AC$2*1.3%,IF(AND(AB557="ave",U557=""),$AC$2*1.2%,IF(AND(AB557="Ave",U557=200),$AC$2*1%,IF(AND(AB557="Best",U557=200),$AC$2*1.5%,IF(AND(AB557="Best",U557="",K557&lt;&gt;"Pro Syd"),$AC$2*0.5%,IF(AND(AB557="Best",U557=""),$AC$2*1%,IF(AND(AB557="Best",U557=100,Table1[[#This Row],[State]]="NSW"),$AC$2*0.4%,IF(AND(AB557="Best",U557=100),$AC$2*1%,IF(Table1[[#This Row],[Adj]]="Nat OK",$AC$2*0.5%,"xxx")))))))))))))))</f>
        <v/>
      </c>
      <c r="AD557" s="133" t="str">
        <f t="shared" si="115"/>
        <v/>
      </c>
      <c r="AE557" s="133" t="str">
        <f t="shared" si="116"/>
        <v/>
      </c>
      <c r="AF557" s="133" t="str">
        <f>VLOOKUP(Table1[[#This Row],[Track]],$F$2672:$H$2715,2,FALSE)</f>
        <v>Vic</v>
      </c>
      <c r="AG557" s="133" t="str">
        <f>VLOOKUP(Table1[[#This Row],[Track]],$F$2672:$H$2715,3,FALSE)</f>
        <v>-</v>
      </c>
      <c r="AH557" s="133" t="str">
        <f>IF(Table1[[#This Row],[Date]]&lt;$AH$2,"",IF(Table1[[#This Row],[Date]]&lt;$AH$3,"Edge","Elite Combo"))</f>
        <v/>
      </c>
      <c r="AI557" s="218">
        <f>Table1[[#This Row],[Time]]</f>
        <v>0.53125</v>
      </c>
      <c r="AJ557" s="219" t="str">
        <f>Table1[[#This Row],[Track]]</f>
        <v>Caulfield</v>
      </c>
      <c r="AK557" s="216">
        <f>Table1[[#This Row],[Race ]]</f>
        <v>2</v>
      </c>
      <c r="AL557" s="219">
        <f>Table1[[#This Row],[TAB]]</f>
        <v>1</v>
      </c>
      <c r="AM557" s="219" t="str">
        <f>Table1[[#This Row],[Selection]]</f>
        <v>Regal Power</v>
      </c>
      <c r="AN557" s="220" t="str">
        <f>Table1[[#This Row],[Sources]]</f>
        <v/>
      </c>
      <c r="AO557" s="219" t="str">
        <f>Table1[[#This Row],[Scale Bet]]</f>
        <v/>
      </c>
    </row>
    <row r="558" spans="5:41" ht="16.5" customHeight="1" x14ac:dyDescent="0.25">
      <c r="E558" s="185">
        <v>45276</v>
      </c>
      <c r="F558" s="35">
        <v>0.54513888888888895</v>
      </c>
      <c r="G558" s="36" t="s">
        <v>22</v>
      </c>
      <c r="H558" s="36">
        <v>2</v>
      </c>
      <c r="I558" s="36">
        <v>4</v>
      </c>
      <c r="J558" s="36" t="s">
        <v>670</v>
      </c>
      <c r="K558" s="36" t="s">
        <v>1</v>
      </c>
      <c r="L558" s="165">
        <v>10</v>
      </c>
      <c r="M558" s="134">
        <f t="shared" si="104"/>
        <v>10</v>
      </c>
      <c r="N558" s="36">
        <f t="shared" si="105"/>
        <v>1</v>
      </c>
      <c r="O558" s="135" t="str">
        <f t="shared" si="106"/>
        <v>E4-10</v>
      </c>
      <c r="P558" s="186" t="str">
        <f t="shared" si="107"/>
        <v>OK</v>
      </c>
      <c r="Q558" s="187">
        <f t="shared" si="108"/>
        <v>40</v>
      </c>
      <c r="R558" s="150"/>
      <c r="S558" s="187" t="str">
        <f t="shared" si="109"/>
        <v/>
      </c>
      <c r="T558" s="136" t="str">
        <f t="shared" si="110"/>
        <v>Tympanist</v>
      </c>
      <c r="U558" s="137" t="str">
        <f>IF(P558="","",IF(N558=1,"",IF(Q558="","",IF(Q558&lt;=100,100,IF(Table1[[#This Row],[Day]]="Wed",100,200)))))</f>
        <v/>
      </c>
      <c r="V558" s="137" t="str">
        <f t="shared" si="111"/>
        <v/>
      </c>
      <c r="W558" s="137" t="str">
        <f t="shared" si="112"/>
        <v/>
      </c>
      <c r="X558" s="133">
        <f>100</f>
        <v>100</v>
      </c>
      <c r="Y558" s="133" t="str">
        <f t="shared" si="113"/>
        <v/>
      </c>
      <c r="Z558" s="133">
        <f t="shared" si="114"/>
        <v>-100</v>
      </c>
      <c r="AA558" s="134" t="str">
        <f>TEXT(Table1[[#This Row],[Date]],"DDD")</f>
        <v>Sat</v>
      </c>
      <c r="AB558" s="133" t="str">
        <f>IF(OR(G558="Doomben",G558="Eagle Farm"),"Q",IF(AND(Q558&gt;1,Q558&lt;55,Table1[[#This Row],[Source]]="Nat"),"Nat OK",IF(AND(Table1[[#This Row],[Source]]&lt;&gt;"Nat",Q558&lt;55),"Poor &lt;55",IF(OR(G558="Randwick",G558="Flemington",G558="Caulfield",G558="Sandown Lake",G558="Sandown Hill"),"Best","ave"))))</f>
        <v>Poor &lt;55</v>
      </c>
      <c r="AC558" s="133">
        <f>IF(Q558="","",IF(AB558="Poor &lt;55",$AC$2*0.2%,IF(AND(AB558="Q",AA558&lt;&gt;"Wed"),$AC$2*0.4%,IF(AND(AB558="Q",AA558="Wed"),$AC$2*0.5%,IF(AND(AB558="Ave",U558=100),$AC$2*0.5%,IF(AND(AB558="ave",U558="",N558=1,AG558="Bush"),$AC$2*1%,IF(AND(AB558="ave",U558="",Q558&gt;100),$AC$2*1.3%,IF(AND(AB558="ave",U558=""),$AC$2*1.2%,IF(AND(AB558="Ave",U558=200),$AC$2*1%,IF(AND(AB558="Best",U558=200),$AC$2*1.5%,IF(AND(AB558="Best",U558="",K558&lt;&gt;"Pro Syd"),$AC$2*0.5%,IF(AND(AB558="Best",U558=""),$AC$2*1%,IF(AND(AB558="Best",U558=100,Table1[[#This Row],[State]]="NSW"),$AC$2*0.4%,IF(AND(AB558="Best",U558=100),$AC$2*1%,IF(Table1[[#This Row],[Adj]]="Nat OK",$AC$2*0.5%,"xxx")))))))))))))))</f>
        <v>20</v>
      </c>
      <c r="AD558" s="133" t="str">
        <f t="shared" si="115"/>
        <v/>
      </c>
      <c r="AE558" s="133">
        <f t="shared" si="116"/>
        <v>-20</v>
      </c>
      <c r="AF558" s="133" t="str">
        <f>VLOOKUP(Table1[[#This Row],[Track]],$F$2672:$H$2715,2,FALSE)</f>
        <v>NSW</v>
      </c>
      <c r="AG558" s="133" t="str">
        <f>VLOOKUP(Table1[[#This Row],[Track]],$F$2672:$H$2715,3,FALSE)</f>
        <v>-</v>
      </c>
      <c r="AH558" s="133" t="str">
        <f>IF(Table1[[#This Row],[Date]]&lt;$AH$2,"",IF(Table1[[#This Row],[Date]]&lt;$AH$3,"Edge","Elite Combo"))</f>
        <v/>
      </c>
      <c r="AI558" s="218">
        <f>Table1[[#This Row],[Time]]</f>
        <v>0.54513888888888895</v>
      </c>
      <c r="AJ558" s="219" t="str">
        <f>Table1[[#This Row],[Track]]</f>
        <v>Randwick</v>
      </c>
      <c r="AK558" s="216">
        <f>Table1[[#This Row],[Race ]]</f>
        <v>2</v>
      </c>
      <c r="AL558" s="219">
        <f>Table1[[#This Row],[TAB]]</f>
        <v>4</v>
      </c>
      <c r="AM558" s="219" t="str">
        <f>Table1[[#This Row],[Selection]]</f>
        <v>Tympanist</v>
      </c>
      <c r="AN558" s="220" t="str">
        <f>Table1[[#This Row],[Sources]]</f>
        <v>E4-10</v>
      </c>
      <c r="AO558" s="219">
        <f>Table1[[#This Row],[Scale Bet]]</f>
        <v>20</v>
      </c>
    </row>
    <row r="559" spans="5:41" ht="16.5" customHeight="1" x14ac:dyDescent="0.25">
      <c r="E559" s="185">
        <v>45276</v>
      </c>
      <c r="F559" s="35">
        <v>0.54513888888888895</v>
      </c>
      <c r="G559" s="36" t="s">
        <v>22</v>
      </c>
      <c r="H559" s="36">
        <v>2</v>
      </c>
      <c r="I559" s="36">
        <v>2</v>
      </c>
      <c r="J559" s="36" t="s">
        <v>1069</v>
      </c>
      <c r="K559" s="36" t="s">
        <v>60</v>
      </c>
      <c r="L559" s="165">
        <v>15</v>
      </c>
      <c r="M559" s="134">
        <f t="shared" si="104"/>
        <v>15</v>
      </c>
      <c r="N559" s="36">
        <f t="shared" si="105"/>
        <v>1</v>
      </c>
      <c r="O559" s="135" t="str">
        <f t="shared" si="106"/>
        <v>Pro Syd-15</v>
      </c>
      <c r="P559" s="186" t="str">
        <f t="shared" si="107"/>
        <v>OK</v>
      </c>
      <c r="Q559" s="187">
        <f t="shared" si="108"/>
        <v>60</v>
      </c>
      <c r="R559" s="150">
        <v>5.3</v>
      </c>
      <c r="S559" s="187">
        <f t="shared" si="109"/>
        <v>318</v>
      </c>
      <c r="T559" s="136" t="str">
        <f t="shared" si="110"/>
        <v>Vegas Outlaw</v>
      </c>
      <c r="U559" s="137" t="str">
        <f>IF(P559="","",IF(N559=1,"",IF(Q559="","",IF(Q559&lt;=100,100,IF(Table1[[#This Row],[Day]]="Wed",100,200)))))</f>
        <v/>
      </c>
      <c r="V559" s="137" t="str">
        <f t="shared" si="111"/>
        <v/>
      </c>
      <c r="W559" s="137" t="str">
        <f t="shared" si="112"/>
        <v/>
      </c>
      <c r="X559" s="133">
        <f>100</f>
        <v>100</v>
      </c>
      <c r="Y559" s="133">
        <f t="shared" si="113"/>
        <v>530</v>
      </c>
      <c r="Z559" s="133">
        <f t="shared" si="114"/>
        <v>430</v>
      </c>
      <c r="AA559" s="134" t="str">
        <f>TEXT(Table1[[#This Row],[Date]],"DDD")</f>
        <v>Sat</v>
      </c>
      <c r="AB559" s="133" t="str">
        <f>IF(OR(G559="Doomben",G559="Eagle Farm"),"Q",IF(AND(Q559&gt;1,Q559&lt;55,Table1[[#This Row],[Source]]="Nat"),"Nat OK",IF(AND(Table1[[#This Row],[Source]]&lt;&gt;"Nat",Q559&lt;55),"Poor &lt;55",IF(OR(G559="Randwick",G559="Flemington",G559="Caulfield",G559="Sandown Lake",G559="Sandown Hill"),"Best","ave"))))</f>
        <v>Best</v>
      </c>
      <c r="AC559" s="133">
        <f>IF(Q559="","",IF(AB559="Poor &lt;55",$AC$2*0.2%,IF(AND(AB559="Q",AA559&lt;&gt;"Wed"),$AC$2*0.4%,IF(AND(AB559="Q",AA559="Wed"),$AC$2*0.5%,IF(AND(AB559="Ave",U559=100),$AC$2*0.5%,IF(AND(AB559="ave",U559="",N559=1,AG559="Bush"),$AC$2*1%,IF(AND(AB559="ave",U559="",Q559&gt;100),$AC$2*1.3%,IF(AND(AB559="ave",U559=""),$AC$2*1.2%,IF(AND(AB559="Ave",U559=200),$AC$2*1%,IF(AND(AB559="Best",U559=200),$AC$2*1.5%,IF(AND(AB559="Best",U559="",K559&lt;&gt;"Pro Syd"),$AC$2*0.5%,IF(AND(AB559="Best",U559=""),$AC$2*1%,IF(AND(AB559="Best",U559=100,Table1[[#This Row],[State]]="NSW"),$AC$2*0.4%,IF(AND(AB559="Best",U559=100),$AC$2*1%,IF(Table1[[#This Row],[Adj]]="Nat OK",$AC$2*0.5%,"xxx")))))))))))))))</f>
        <v>100</v>
      </c>
      <c r="AD559" s="133">
        <f t="shared" si="115"/>
        <v>530</v>
      </c>
      <c r="AE559" s="133">
        <f t="shared" si="116"/>
        <v>430</v>
      </c>
      <c r="AF559" s="133" t="str">
        <f>VLOOKUP(Table1[[#This Row],[Track]],$F$2672:$H$2715,2,FALSE)</f>
        <v>NSW</v>
      </c>
      <c r="AG559" s="133" t="str">
        <f>VLOOKUP(Table1[[#This Row],[Track]],$F$2672:$H$2715,3,FALSE)</f>
        <v>-</v>
      </c>
      <c r="AH559" s="133" t="str">
        <f>IF(Table1[[#This Row],[Date]]&lt;$AH$2,"",IF(Table1[[#This Row],[Date]]&lt;$AH$3,"Edge","Elite Combo"))</f>
        <v/>
      </c>
      <c r="AI559" s="218">
        <f>Table1[[#This Row],[Time]]</f>
        <v>0.54513888888888895</v>
      </c>
      <c r="AJ559" s="219" t="str">
        <f>Table1[[#This Row],[Track]]</f>
        <v>Randwick</v>
      </c>
      <c r="AK559" s="216">
        <f>Table1[[#This Row],[Race ]]</f>
        <v>2</v>
      </c>
      <c r="AL559" s="219">
        <f>Table1[[#This Row],[TAB]]</f>
        <v>2</v>
      </c>
      <c r="AM559" s="219" t="str">
        <f>Table1[[#This Row],[Selection]]</f>
        <v>Vegas Outlaw</v>
      </c>
      <c r="AN559" s="220" t="str">
        <f>Table1[[#This Row],[Sources]]</f>
        <v>Pro Syd-15</v>
      </c>
      <c r="AO559" s="219">
        <f>Table1[[#This Row],[Scale Bet]]</f>
        <v>100</v>
      </c>
    </row>
    <row r="560" spans="5:41" ht="16.5" customHeight="1" x14ac:dyDescent="0.25">
      <c r="E560" s="185">
        <v>45276</v>
      </c>
      <c r="F560" s="35">
        <v>0.57500000000000007</v>
      </c>
      <c r="G560" s="36" t="s">
        <v>28</v>
      </c>
      <c r="H560" s="36">
        <v>3</v>
      </c>
      <c r="I560" s="36">
        <v>5</v>
      </c>
      <c r="J560" s="36" t="s">
        <v>901</v>
      </c>
      <c r="K560" s="36" t="s">
        <v>13</v>
      </c>
      <c r="L560" s="165">
        <v>11</v>
      </c>
      <c r="M560" s="134">
        <f t="shared" si="104"/>
        <v>11</v>
      </c>
      <c r="N560" s="36">
        <f t="shared" si="105"/>
        <v>1</v>
      </c>
      <c r="O560" s="135" t="str">
        <f t="shared" si="106"/>
        <v>Nat-11</v>
      </c>
      <c r="P560" s="186" t="str">
        <f t="shared" si="107"/>
        <v/>
      </c>
      <c r="Q560" s="187">
        <f t="shared" si="108"/>
        <v>44</v>
      </c>
      <c r="R560" s="150"/>
      <c r="S560" s="187" t="str">
        <f t="shared" si="109"/>
        <v/>
      </c>
      <c r="T560" s="136" t="str">
        <f t="shared" si="110"/>
        <v>Starzam</v>
      </c>
      <c r="U560" s="137" t="str">
        <f>IF(P560="","",IF(N560=1,"",IF(Q560="","",IF(Q560&lt;=100,100,IF(Table1[[#This Row],[Day]]="Wed",100,200)))))</f>
        <v/>
      </c>
      <c r="V560" s="137" t="str">
        <f t="shared" si="111"/>
        <v/>
      </c>
      <c r="W560" s="137" t="str">
        <f t="shared" si="112"/>
        <v/>
      </c>
      <c r="X560" s="133">
        <f>100</f>
        <v>100</v>
      </c>
      <c r="Y560" s="133" t="str">
        <f t="shared" si="113"/>
        <v/>
      </c>
      <c r="Z560" s="133">
        <f t="shared" si="114"/>
        <v>-100</v>
      </c>
      <c r="AA560" s="134" t="str">
        <f>TEXT(Table1[[#This Row],[Date]],"DDD")</f>
        <v>Sat</v>
      </c>
      <c r="AB560" s="133" t="str">
        <f>IF(OR(G560="Doomben",G560="Eagle Farm"),"Q",IF(AND(Q560&gt;1,Q560&lt;55,Table1[[#This Row],[Source]]="Nat"),"Nat OK",IF(AND(Table1[[#This Row],[Source]]&lt;&gt;"Nat",Q560&lt;55),"Poor &lt;55",IF(OR(G560="Randwick",G560="Flemington",G560="Caulfield",G560="Sandown Lake",G560="Sandown Hill"),"Best","ave"))))</f>
        <v>Q</v>
      </c>
      <c r="AC560" s="133">
        <f>IF(Q560="","",IF(AB560="Poor &lt;55",$AC$2*0.2%,IF(AND(AB560="Q",AA560&lt;&gt;"Wed"),$AC$2*0.4%,IF(AND(AB560="Q",AA560="Wed"),$AC$2*0.5%,IF(AND(AB560="Ave",U560=100),$AC$2*0.5%,IF(AND(AB560="ave",U560="",N560=1,AG560="Bush"),$AC$2*1%,IF(AND(AB560="ave",U560="",Q560&gt;100),$AC$2*1.3%,IF(AND(AB560="ave",U560=""),$AC$2*1.2%,IF(AND(AB560="Ave",U560=200),$AC$2*1%,IF(AND(AB560="Best",U560=200),$AC$2*1.5%,IF(AND(AB560="Best",U560="",K560&lt;&gt;"Pro Syd"),$AC$2*0.5%,IF(AND(AB560="Best",U560=""),$AC$2*1%,IF(AND(AB560="Best",U560=100,Table1[[#This Row],[State]]="NSW"),$AC$2*0.4%,IF(AND(AB560="Best",U560=100),$AC$2*1%,IF(Table1[[#This Row],[Adj]]="Nat OK",$AC$2*0.5%,"xxx")))))))))))))))</f>
        <v>40</v>
      </c>
      <c r="AD560" s="133" t="str">
        <f t="shared" si="115"/>
        <v/>
      </c>
      <c r="AE560" s="133">
        <f t="shared" si="116"/>
        <v>-40</v>
      </c>
      <c r="AF560" s="133" t="str">
        <f>VLOOKUP(Table1[[#This Row],[Track]],$F$2672:$H$2715,2,FALSE)</f>
        <v>Qld</v>
      </c>
      <c r="AG560" s="133" t="str">
        <f>VLOOKUP(Table1[[#This Row],[Track]],$F$2672:$H$2715,3,FALSE)</f>
        <v>-</v>
      </c>
      <c r="AH560" s="133" t="str">
        <f>IF(Table1[[#This Row],[Date]]&lt;$AH$2,"",IF(Table1[[#This Row],[Date]]&lt;$AH$3,"Edge","Elite Combo"))</f>
        <v/>
      </c>
      <c r="AI560" s="218">
        <f>Table1[[#This Row],[Time]]</f>
        <v>0.57500000000000007</v>
      </c>
      <c r="AJ560" s="219" t="str">
        <f>Table1[[#This Row],[Track]]</f>
        <v>Eagle Farm</v>
      </c>
      <c r="AK560" s="216">
        <f>Table1[[#This Row],[Race ]]</f>
        <v>3</v>
      </c>
      <c r="AL560" s="219">
        <f>Table1[[#This Row],[TAB]]</f>
        <v>5</v>
      </c>
      <c r="AM560" s="219" t="str">
        <f>Table1[[#This Row],[Selection]]</f>
        <v>Starzam</v>
      </c>
      <c r="AN560" s="220" t="str">
        <f>Table1[[#This Row],[Sources]]</f>
        <v>Nat-11</v>
      </c>
      <c r="AO560" s="219">
        <f>Table1[[#This Row],[Scale Bet]]</f>
        <v>40</v>
      </c>
    </row>
    <row r="561" spans="5:41" ht="16.5" customHeight="1" x14ac:dyDescent="0.25">
      <c r="E561" s="185">
        <v>45276</v>
      </c>
      <c r="F561" s="35">
        <v>0.57986111111111105</v>
      </c>
      <c r="G561" s="36" t="s">
        <v>201</v>
      </c>
      <c r="H561" s="36">
        <v>4</v>
      </c>
      <c r="I561" s="36">
        <v>8</v>
      </c>
      <c r="J561" s="36" t="s">
        <v>27</v>
      </c>
      <c r="K561" s="36" t="s">
        <v>1</v>
      </c>
      <c r="L561" s="165">
        <v>12</v>
      </c>
      <c r="M561" s="134">
        <f t="shared" si="104"/>
        <v>26</v>
      </c>
      <c r="N561" s="36">
        <f t="shared" si="105"/>
        <v>2</v>
      </c>
      <c r="O561" s="135" t="str">
        <f t="shared" si="106"/>
        <v>E4-12/Edge-14</v>
      </c>
      <c r="P561" s="186" t="str">
        <f t="shared" si="107"/>
        <v>OK</v>
      </c>
      <c r="Q561" s="187">
        <f t="shared" si="108"/>
        <v>104</v>
      </c>
      <c r="R561" s="150">
        <v>2</v>
      </c>
      <c r="S561" s="187">
        <f t="shared" si="109"/>
        <v>208</v>
      </c>
      <c r="T561" s="136" t="str">
        <f t="shared" si="110"/>
        <v>Running By</v>
      </c>
      <c r="U561" s="137">
        <f>IF(P561="","",IF(N561=1,"",IF(Q561="","",IF(Q561&lt;=100,100,IF(Table1[[#This Row],[Day]]="Wed",100,200)))))</f>
        <v>200</v>
      </c>
      <c r="V561" s="137">
        <f t="shared" si="111"/>
        <v>400</v>
      </c>
      <c r="W561" s="137">
        <f t="shared" si="112"/>
        <v>200</v>
      </c>
      <c r="X561" s="133">
        <f>100</f>
        <v>100</v>
      </c>
      <c r="Y561" s="133">
        <f t="shared" si="113"/>
        <v>200</v>
      </c>
      <c r="Z561" s="133">
        <f t="shared" si="114"/>
        <v>100</v>
      </c>
      <c r="AA561" s="134" t="str">
        <f>TEXT(Table1[[#This Row],[Date]],"DDD")</f>
        <v>Sat</v>
      </c>
      <c r="AB561" s="133" t="str">
        <f>IF(OR(G561="Doomben",G561="Eagle Farm"),"Q",IF(AND(Q561&gt;1,Q561&lt;55,Table1[[#This Row],[Source]]="Nat"),"Nat OK",IF(AND(Table1[[#This Row],[Source]]&lt;&gt;"Nat",Q561&lt;55),"Poor &lt;55",IF(OR(G561="Randwick",G561="Flemington",G561="Caulfield",G561="Sandown Lake",G561="Sandown Hill"),"Best","ave"))))</f>
        <v>Best</v>
      </c>
      <c r="AC561" s="133">
        <f>IF(Q561="","",IF(AB561="Poor &lt;55",$AC$2*0.2%,IF(AND(AB561="Q",AA561&lt;&gt;"Wed"),$AC$2*0.4%,IF(AND(AB561="Q",AA561="Wed"),$AC$2*0.5%,IF(AND(AB561="Ave",U561=100),$AC$2*0.5%,IF(AND(AB561="ave",U561="",N561=1,AG561="Bush"),$AC$2*1%,IF(AND(AB561="ave",U561="",Q561&gt;100),$AC$2*1.3%,IF(AND(AB561="ave",U561=""),$AC$2*1.2%,IF(AND(AB561="Ave",U561=200),$AC$2*1%,IF(AND(AB561="Best",U561=200),$AC$2*1.5%,IF(AND(AB561="Best",U561="",K561&lt;&gt;"Pro Syd"),$AC$2*0.5%,IF(AND(AB561="Best",U561=""),$AC$2*1%,IF(AND(AB561="Best",U561=100,Table1[[#This Row],[State]]="NSW"),$AC$2*0.4%,IF(AND(AB561="Best",U561=100),$AC$2*1%,IF(Table1[[#This Row],[Adj]]="Nat OK",$AC$2*0.5%,"xxx")))))))))))))))</f>
        <v>150</v>
      </c>
      <c r="AD561" s="133">
        <f t="shared" si="115"/>
        <v>300</v>
      </c>
      <c r="AE561" s="133">
        <f t="shared" si="116"/>
        <v>150</v>
      </c>
      <c r="AF561" s="133" t="str">
        <f>VLOOKUP(Table1[[#This Row],[Track]],$F$2672:$H$2715,2,FALSE)</f>
        <v>Vic</v>
      </c>
      <c r="AG561" s="133" t="str">
        <f>VLOOKUP(Table1[[#This Row],[Track]],$F$2672:$H$2715,3,FALSE)</f>
        <v>-</v>
      </c>
      <c r="AH561" s="133" t="str">
        <f>IF(Table1[[#This Row],[Date]]&lt;$AH$2,"",IF(Table1[[#This Row],[Date]]&lt;$AH$3,"Edge","Elite Combo"))</f>
        <v/>
      </c>
      <c r="AI561" s="218">
        <f>Table1[[#This Row],[Time]]</f>
        <v>0.57986111111111105</v>
      </c>
      <c r="AJ561" s="219" t="str">
        <f>Table1[[#This Row],[Track]]</f>
        <v>Caulfield</v>
      </c>
      <c r="AK561" s="216">
        <f>Table1[[#This Row],[Race ]]</f>
        <v>4</v>
      </c>
      <c r="AL561" s="219">
        <f>Table1[[#This Row],[TAB]]</f>
        <v>8</v>
      </c>
      <c r="AM561" s="219" t="str">
        <f>Table1[[#This Row],[Selection]]</f>
        <v>Running By</v>
      </c>
      <c r="AN561" s="220" t="str">
        <f>Table1[[#This Row],[Sources]]</f>
        <v>E4-12/Edge-14</v>
      </c>
      <c r="AO561" s="219">
        <f>Table1[[#This Row],[Scale Bet]]</f>
        <v>150</v>
      </c>
    </row>
    <row r="562" spans="5:41" ht="16.5" customHeight="1" x14ac:dyDescent="0.25">
      <c r="E562" s="185">
        <v>45276</v>
      </c>
      <c r="F562" s="35">
        <v>0.57986111111111105</v>
      </c>
      <c r="G562" s="36" t="s">
        <v>201</v>
      </c>
      <c r="H562" s="36">
        <v>4</v>
      </c>
      <c r="I562" s="36">
        <v>8</v>
      </c>
      <c r="J562" s="36" t="s">
        <v>27</v>
      </c>
      <c r="K562" s="36" t="s">
        <v>40</v>
      </c>
      <c r="L562" s="165">
        <v>14</v>
      </c>
      <c r="M562" s="134" t="str">
        <f t="shared" si="104"/>
        <v/>
      </c>
      <c r="N562" s="36" t="str">
        <f t="shared" si="105"/>
        <v/>
      </c>
      <c r="O562" s="135" t="str">
        <f t="shared" si="106"/>
        <v/>
      </c>
      <c r="P562" s="186" t="str">
        <f t="shared" si="107"/>
        <v>OK</v>
      </c>
      <c r="Q562" s="187" t="str">
        <f t="shared" si="108"/>
        <v/>
      </c>
      <c r="R562" s="150">
        <v>2</v>
      </c>
      <c r="S562" s="187" t="str">
        <f t="shared" si="109"/>
        <v/>
      </c>
      <c r="T562" s="136" t="str">
        <f t="shared" si="110"/>
        <v>Running By</v>
      </c>
      <c r="U562" s="137" t="str">
        <f>IF(P562="","",IF(N562=1,"",IF(Q562="","",IF(Q562&lt;=100,100,IF(Table1[[#This Row],[Day]]="Wed",100,200)))))</f>
        <v/>
      </c>
      <c r="V562" s="137" t="str">
        <f t="shared" si="111"/>
        <v/>
      </c>
      <c r="W562" s="137" t="str">
        <f t="shared" si="112"/>
        <v/>
      </c>
      <c r="X562" s="133">
        <f>100</f>
        <v>100</v>
      </c>
      <c r="Y562" s="133">
        <f t="shared" si="113"/>
        <v>200</v>
      </c>
      <c r="Z562" s="133">
        <f t="shared" si="114"/>
        <v>100</v>
      </c>
      <c r="AA562" s="134" t="str">
        <f>TEXT(Table1[[#This Row],[Date]],"DDD")</f>
        <v>Sat</v>
      </c>
      <c r="AB562" s="133" t="str">
        <f>IF(OR(G562="Doomben",G562="Eagle Farm"),"Q",IF(AND(Q562&gt;1,Q562&lt;55,Table1[[#This Row],[Source]]="Nat"),"Nat OK",IF(AND(Table1[[#This Row],[Source]]&lt;&gt;"Nat",Q562&lt;55),"Poor &lt;55",IF(OR(G562="Randwick",G562="Flemington",G562="Caulfield",G562="Sandown Lake",G562="Sandown Hill"),"Best","ave"))))</f>
        <v>Best</v>
      </c>
      <c r="AC562" s="133" t="str">
        <f>IF(Q562="","",IF(AB562="Poor &lt;55",$AC$2*0.2%,IF(AND(AB562="Q",AA562&lt;&gt;"Wed"),$AC$2*0.4%,IF(AND(AB562="Q",AA562="Wed"),$AC$2*0.5%,IF(AND(AB562="Ave",U562=100),$AC$2*0.5%,IF(AND(AB562="ave",U562="",N562=1,AG562="Bush"),$AC$2*1%,IF(AND(AB562="ave",U562="",Q562&gt;100),$AC$2*1.3%,IF(AND(AB562="ave",U562=""),$AC$2*1.2%,IF(AND(AB562="Ave",U562=200),$AC$2*1%,IF(AND(AB562="Best",U562=200),$AC$2*1.5%,IF(AND(AB562="Best",U562="",K562&lt;&gt;"Pro Syd"),$AC$2*0.5%,IF(AND(AB562="Best",U562=""),$AC$2*1%,IF(AND(AB562="Best",U562=100,Table1[[#This Row],[State]]="NSW"),$AC$2*0.4%,IF(AND(AB562="Best",U562=100),$AC$2*1%,IF(Table1[[#This Row],[Adj]]="Nat OK",$AC$2*0.5%,"xxx")))))))))))))))</f>
        <v/>
      </c>
      <c r="AD562" s="133" t="str">
        <f t="shared" si="115"/>
        <v/>
      </c>
      <c r="AE562" s="133" t="str">
        <f t="shared" si="116"/>
        <v/>
      </c>
      <c r="AF562" s="133" t="str">
        <f>VLOOKUP(Table1[[#This Row],[Track]],$F$2672:$H$2715,2,FALSE)</f>
        <v>Vic</v>
      </c>
      <c r="AG562" s="133" t="str">
        <f>VLOOKUP(Table1[[#This Row],[Track]],$F$2672:$H$2715,3,FALSE)</f>
        <v>-</v>
      </c>
      <c r="AH562" s="133" t="str">
        <f>IF(Table1[[#This Row],[Date]]&lt;$AH$2,"",IF(Table1[[#This Row],[Date]]&lt;$AH$3,"Edge","Elite Combo"))</f>
        <v/>
      </c>
      <c r="AI562" s="218">
        <f>Table1[[#This Row],[Time]]</f>
        <v>0.57986111111111105</v>
      </c>
      <c r="AJ562" s="219" t="str">
        <f>Table1[[#This Row],[Track]]</f>
        <v>Caulfield</v>
      </c>
      <c r="AK562" s="216">
        <f>Table1[[#This Row],[Race ]]</f>
        <v>4</v>
      </c>
      <c r="AL562" s="219">
        <f>Table1[[#This Row],[TAB]]</f>
        <v>8</v>
      </c>
      <c r="AM562" s="219" t="str">
        <f>Table1[[#This Row],[Selection]]</f>
        <v>Running By</v>
      </c>
      <c r="AN562" s="220" t="str">
        <f>Table1[[#This Row],[Sources]]</f>
        <v/>
      </c>
      <c r="AO562" s="219" t="str">
        <f>Table1[[#This Row],[Scale Bet]]</f>
        <v/>
      </c>
    </row>
    <row r="563" spans="5:41" ht="16.5" customHeight="1" x14ac:dyDescent="0.25">
      <c r="E563" s="185">
        <v>45276</v>
      </c>
      <c r="F563" s="35">
        <v>0.59930555555555554</v>
      </c>
      <c r="G563" s="36" t="s">
        <v>28</v>
      </c>
      <c r="H563" s="36">
        <v>4</v>
      </c>
      <c r="I563" s="36">
        <v>8</v>
      </c>
      <c r="J563" s="36" t="s">
        <v>902</v>
      </c>
      <c r="K563" s="36" t="s">
        <v>13</v>
      </c>
      <c r="L563" s="165">
        <v>11</v>
      </c>
      <c r="M563" s="134">
        <f t="shared" si="104"/>
        <v>11</v>
      </c>
      <c r="N563" s="36">
        <f t="shared" si="105"/>
        <v>1</v>
      </c>
      <c r="O563" s="135" t="str">
        <f t="shared" si="106"/>
        <v>Nat-11</v>
      </c>
      <c r="P563" s="186" t="str">
        <f t="shared" si="107"/>
        <v/>
      </c>
      <c r="Q563" s="187">
        <f t="shared" si="108"/>
        <v>44</v>
      </c>
      <c r="R563" s="150"/>
      <c r="S563" s="187" t="str">
        <f t="shared" si="109"/>
        <v/>
      </c>
      <c r="T563" s="136" t="str">
        <f t="shared" si="110"/>
        <v>En Pointe</v>
      </c>
      <c r="U563" s="137" t="str">
        <f>IF(P563="","",IF(N563=1,"",IF(Q563="","",IF(Q563&lt;=100,100,IF(Table1[[#This Row],[Day]]="Wed",100,200)))))</f>
        <v/>
      </c>
      <c r="V563" s="137" t="str">
        <f t="shared" si="111"/>
        <v/>
      </c>
      <c r="W563" s="137" t="str">
        <f t="shared" si="112"/>
        <v/>
      </c>
      <c r="X563" s="133">
        <f>100</f>
        <v>100</v>
      </c>
      <c r="Y563" s="133" t="str">
        <f t="shared" si="113"/>
        <v/>
      </c>
      <c r="Z563" s="133">
        <f t="shared" si="114"/>
        <v>-100</v>
      </c>
      <c r="AA563" s="134" t="str">
        <f>TEXT(Table1[[#This Row],[Date]],"DDD")</f>
        <v>Sat</v>
      </c>
      <c r="AB563" s="133" t="str">
        <f>IF(OR(G563="Doomben",G563="Eagle Farm"),"Q",IF(AND(Q563&gt;1,Q563&lt;55,Table1[[#This Row],[Source]]="Nat"),"Nat OK",IF(AND(Table1[[#This Row],[Source]]&lt;&gt;"Nat",Q563&lt;55),"Poor &lt;55",IF(OR(G563="Randwick",G563="Flemington",G563="Caulfield",G563="Sandown Lake",G563="Sandown Hill"),"Best","ave"))))</f>
        <v>Q</v>
      </c>
      <c r="AC563" s="133">
        <f>IF(Q563="","",IF(AB563="Poor &lt;55",$AC$2*0.2%,IF(AND(AB563="Q",AA563&lt;&gt;"Wed"),$AC$2*0.4%,IF(AND(AB563="Q",AA563="Wed"),$AC$2*0.5%,IF(AND(AB563="Ave",U563=100),$AC$2*0.5%,IF(AND(AB563="ave",U563="",N563=1,AG563="Bush"),$AC$2*1%,IF(AND(AB563="ave",U563="",Q563&gt;100),$AC$2*1.3%,IF(AND(AB563="ave",U563=""),$AC$2*1.2%,IF(AND(AB563="Ave",U563=200),$AC$2*1%,IF(AND(AB563="Best",U563=200),$AC$2*1.5%,IF(AND(AB563="Best",U563="",K563&lt;&gt;"Pro Syd"),$AC$2*0.5%,IF(AND(AB563="Best",U563=""),$AC$2*1%,IF(AND(AB563="Best",U563=100,Table1[[#This Row],[State]]="NSW"),$AC$2*0.4%,IF(AND(AB563="Best",U563=100),$AC$2*1%,IF(Table1[[#This Row],[Adj]]="Nat OK",$AC$2*0.5%,"xxx")))))))))))))))</f>
        <v>40</v>
      </c>
      <c r="AD563" s="133" t="str">
        <f t="shared" si="115"/>
        <v/>
      </c>
      <c r="AE563" s="133">
        <f t="shared" si="116"/>
        <v>-40</v>
      </c>
      <c r="AF563" s="133" t="str">
        <f>VLOOKUP(Table1[[#This Row],[Track]],$F$2672:$H$2715,2,FALSE)</f>
        <v>Qld</v>
      </c>
      <c r="AG563" s="133" t="str">
        <f>VLOOKUP(Table1[[#This Row],[Track]],$F$2672:$H$2715,3,FALSE)</f>
        <v>-</v>
      </c>
      <c r="AH563" s="133" t="str">
        <f>IF(Table1[[#This Row],[Date]]&lt;$AH$2,"",IF(Table1[[#This Row],[Date]]&lt;$AH$3,"Edge","Elite Combo"))</f>
        <v/>
      </c>
      <c r="AI563" s="218">
        <f>Table1[[#This Row],[Time]]</f>
        <v>0.59930555555555554</v>
      </c>
      <c r="AJ563" s="219" t="str">
        <f>Table1[[#This Row],[Track]]</f>
        <v>Eagle Farm</v>
      </c>
      <c r="AK563" s="216">
        <f>Table1[[#This Row],[Race ]]</f>
        <v>4</v>
      </c>
      <c r="AL563" s="219">
        <f>Table1[[#This Row],[TAB]]</f>
        <v>8</v>
      </c>
      <c r="AM563" s="219" t="str">
        <f>Table1[[#This Row],[Selection]]</f>
        <v>En Pointe</v>
      </c>
      <c r="AN563" s="220" t="str">
        <f>Table1[[#This Row],[Sources]]</f>
        <v>Nat-11</v>
      </c>
      <c r="AO563" s="219">
        <f>Table1[[#This Row],[Scale Bet]]</f>
        <v>40</v>
      </c>
    </row>
    <row r="564" spans="5:41" ht="16.5" customHeight="1" x14ac:dyDescent="0.25">
      <c r="E564" s="185">
        <v>45276</v>
      </c>
      <c r="F564" s="35">
        <v>0.60416666666666663</v>
      </c>
      <c r="G564" s="36" t="s">
        <v>201</v>
      </c>
      <c r="H564" s="36">
        <v>5</v>
      </c>
      <c r="I564" s="36">
        <v>13</v>
      </c>
      <c r="J564" s="36" t="s">
        <v>903</v>
      </c>
      <c r="K564" s="36" t="s">
        <v>13</v>
      </c>
      <c r="L564" s="165">
        <v>13</v>
      </c>
      <c r="M564" s="134">
        <f t="shared" si="104"/>
        <v>13</v>
      </c>
      <c r="N564" s="36">
        <f t="shared" si="105"/>
        <v>1</v>
      </c>
      <c r="O564" s="135" t="str">
        <f t="shared" si="106"/>
        <v>Nat-13</v>
      </c>
      <c r="P564" s="186" t="str">
        <f t="shared" si="107"/>
        <v>OK</v>
      </c>
      <c r="Q564" s="187">
        <f t="shared" si="108"/>
        <v>52</v>
      </c>
      <c r="R564" s="150"/>
      <c r="S564" s="187" t="str">
        <f t="shared" si="109"/>
        <v/>
      </c>
      <c r="T564" s="136" t="str">
        <f t="shared" si="110"/>
        <v>She Daresthe Devil</v>
      </c>
      <c r="U564" s="137" t="str">
        <f>IF(P564="","",IF(N564=1,"",IF(Q564="","",IF(Q564&lt;=100,100,IF(Table1[[#This Row],[Day]]="Wed",100,200)))))</f>
        <v/>
      </c>
      <c r="V564" s="137" t="str">
        <f t="shared" si="111"/>
        <v/>
      </c>
      <c r="W564" s="137" t="str">
        <f t="shared" si="112"/>
        <v/>
      </c>
      <c r="X564" s="133">
        <f>100</f>
        <v>100</v>
      </c>
      <c r="Y564" s="133" t="str">
        <f t="shared" si="113"/>
        <v/>
      </c>
      <c r="Z564" s="133">
        <f t="shared" si="114"/>
        <v>-100</v>
      </c>
      <c r="AA564" s="134" t="str">
        <f>TEXT(Table1[[#This Row],[Date]],"DDD")</f>
        <v>Sat</v>
      </c>
      <c r="AB564" s="133" t="str">
        <f>IF(OR(G564="Doomben",G564="Eagle Farm"),"Q",IF(AND(Q564&gt;1,Q564&lt;55,Table1[[#This Row],[Source]]="Nat"),"Nat OK",IF(AND(Table1[[#This Row],[Source]]&lt;&gt;"Nat",Q564&lt;55),"Poor &lt;55",IF(OR(G564="Randwick",G564="Flemington",G564="Caulfield",G564="Sandown Lake",G564="Sandown Hill"),"Best","ave"))))</f>
        <v>Nat OK</v>
      </c>
      <c r="AC564" s="133">
        <f>IF(Q564="","",IF(AB564="Poor &lt;55",$AC$2*0.2%,IF(AND(AB564="Q",AA564&lt;&gt;"Wed"),$AC$2*0.4%,IF(AND(AB564="Q",AA564="Wed"),$AC$2*0.5%,IF(AND(AB564="Ave",U564=100),$AC$2*0.5%,IF(AND(AB564="ave",U564="",N564=1,AG564="Bush"),$AC$2*1%,IF(AND(AB564="ave",U564="",Q564&gt;100),$AC$2*1.3%,IF(AND(AB564="ave",U564=""),$AC$2*1.2%,IF(AND(AB564="Ave",U564=200),$AC$2*1%,IF(AND(AB564="Best",U564=200),$AC$2*1.5%,IF(AND(AB564="Best",U564="",K564&lt;&gt;"Pro Syd"),$AC$2*0.5%,IF(AND(AB564="Best",U564=""),$AC$2*1%,IF(AND(AB564="Best",U564=100,Table1[[#This Row],[State]]="NSW"),$AC$2*0.4%,IF(AND(AB564="Best",U564=100),$AC$2*1%,IF(Table1[[#This Row],[Adj]]="Nat OK",$AC$2*0.5%,"xxx")))))))))))))))</f>
        <v>50</v>
      </c>
      <c r="AD564" s="133" t="str">
        <f t="shared" si="115"/>
        <v/>
      </c>
      <c r="AE564" s="133">
        <f t="shared" si="116"/>
        <v>-50</v>
      </c>
      <c r="AF564" s="133" t="str">
        <f>VLOOKUP(Table1[[#This Row],[Track]],$F$2672:$H$2715,2,FALSE)</f>
        <v>Vic</v>
      </c>
      <c r="AG564" s="133" t="str">
        <f>VLOOKUP(Table1[[#This Row],[Track]],$F$2672:$H$2715,3,FALSE)</f>
        <v>-</v>
      </c>
      <c r="AH564" s="133" t="str">
        <f>IF(Table1[[#This Row],[Date]]&lt;$AH$2,"",IF(Table1[[#This Row],[Date]]&lt;$AH$3,"Edge","Elite Combo"))</f>
        <v/>
      </c>
      <c r="AI564" s="218">
        <f>Table1[[#This Row],[Time]]</f>
        <v>0.60416666666666663</v>
      </c>
      <c r="AJ564" s="219" t="str">
        <f>Table1[[#This Row],[Track]]</f>
        <v>Caulfield</v>
      </c>
      <c r="AK564" s="216">
        <f>Table1[[#This Row],[Race ]]</f>
        <v>5</v>
      </c>
      <c r="AL564" s="219">
        <f>Table1[[#This Row],[TAB]]</f>
        <v>13</v>
      </c>
      <c r="AM564" s="219" t="str">
        <f>Table1[[#This Row],[Selection]]</f>
        <v>She Daresthe Devil</v>
      </c>
      <c r="AN564" s="220" t="str">
        <f>Table1[[#This Row],[Sources]]</f>
        <v>Nat-13</v>
      </c>
      <c r="AO564" s="219">
        <f>Table1[[#This Row],[Scale Bet]]</f>
        <v>50</v>
      </c>
    </row>
    <row r="565" spans="5:41" ht="16.5" customHeight="1" x14ac:dyDescent="0.25">
      <c r="E565" s="185">
        <v>45276</v>
      </c>
      <c r="F565" s="35">
        <v>0.62361111111111112</v>
      </c>
      <c r="G565" s="36" t="s">
        <v>28</v>
      </c>
      <c r="H565" s="36">
        <v>5</v>
      </c>
      <c r="I565" s="36">
        <v>8</v>
      </c>
      <c r="J565" s="36" t="s">
        <v>904</v>
      </c>
      <c r="K565" s="36" t="s">
        <v>13</v>
      </c>
      <c r="L565" s="165">
        <v>11</v>
      </c>
      <c r="M565" s="134">
        <f t="shared" si="104"/>
        <v>11</v>
      </c>
      <c r="N565" s="36">
        <f t="shared" si="105"/>
        <v>1</v>
      </c>
      <c r="O565" s="135" t="str">
        <f t="shared" si="106"/>
        <v>Nat-11</v>
      </c>
      <c r="P565" s="186" t="str">
        <f t="shared" si="107"/>
        <v/>
      </c>
      <c r="Q565" s="187">
        <f t="shared" si="108"/>
        <v>44</v>
      </c>
      <c r="R565" s="150"/>
      <c r="S565" s="187" t="str">
        <f t="shared" si="109"/>
        <v/>
      </c>
      <c r="T565" s="136" t="str">
        <f t="shared" si="110"/>
        <v>Perfect Mission</v>
      </c>
      <c r="U565" s="137" t="str">
        <f>IF(P565="","",IF(N565=1,"",IF(Q565="","",IF(Q565&lt;=100,100,IF(Table1[[#This Row],[Day]]="Wed",100,200)))))</f>
        <v/>
      </c>
      <c r="V565" s="137" t="str">
        <f t="shared" si="111"/>
        <v/>
      </c>
      <c r="W565" s="137" t="str">
        <f t="shared" si="112"/>
        <v/>
      </c>
      <c r="X565" s="133">
        <f>100</f>
        <v>100</v>
      </c>
      <c r="Y565" s="133" t="str">
        <f t="shared" si="113"/>
        <v/>
      </c>
      <c r="Z565" s="133">
        <f t="shared" si="114"/>
        <v>-100</v>
      </c>
      <c r="AA565" s="134" t="str">
        <f>TEXT(Table1[[#This Row],[Date]],"DDD")</f>
        <v>Sat</v>
      </c>
      <c r="AB565" s="133" t="str">
        <f>IF(OR(G565="Doomben",G565="Eagle Farm"),"Q",IF(AND(Q565&gt;1,Q565&lt;55,Table1[[#This Row],[Source]]="Nat"),"Nat OK",IF(AND(Table1[[#This Row],[Source]]&lt;&gt;"Nat",Q565&lt;55),"Poor &lt;55",IF(OR(G565="Randwick",G565="Flemington",G565="Caulfield",G565="Sandown Lake",G565="Sandown Hill"),"Best","ave"))))</f>
        <v>Q</v>
      </c>
      <c r="AC565" s="133">
        <f>IF(Q565="","",IF(AB565="Poor &lt;55",$AC$2*0.2%,IF(AND(AB565="Q",AA565&lt;&gt;"Wed"),$AC$2*0.4%,IF(AND(AB565="Q",AA565="Wed"),$AC$2*0.5%,IF(AND(AB565="Ave",U565=100),$AC$2*0.5%,IF(AND(AB565="ave",U565="",N565=1,AG565="Bush"),$AC$2*1%,IF(AND(AB565="ave",U565="",Q565&gt;100),$AC$2*1.3%,IF(AND(AB565="ave",U565=""),$AC$2*1.2%,IF(AND(AB565="Ave",U565=200),$AC$2*1%,IF(AND(AB565="Best",U565=200),$AC$2*1.5%,IF(AND(AB565="Best",U565="",K565&lt;&gt;"Pro Syd"),$AC$2*0.5%,IF(AND(AB565="Best",U565=""),$AC$2*1%,IF(AND(AB565="Best",U565=100,Table1[[#This Row],[State]]="NSW"),$AC$2*0.4%,IF(AND(AB565="Best",U565=100),$AC$2*1%,IF(Table1[[#This Row],[Adj]]="Nat OK",$AC$2*0.5%,"xxx")))))))))))))))</f>
        <v>40</v>
      </c>
      <c r="AD565" s="133" t="str">
        <f t="shared" si="115"/>
        <v/>
      </c>
      <c r="AE565" s="133">
        <f t="shared" si="116"/>
        <v>-40</v>
      </c>
      <c r="AF565" s="133" t="str">
        <f>VLOOKUP(Table1[[#This Row],[Track]],$F$2672:$H$2715,2,FALSE)</f>
        <v>Qld</v>
      </c>
      <c r="AG565" s="133" t="str">
        <f>VLOOKUP(Table1[[#This Row],[Track]],$F$2672:$H$2715,3,FALSE)</f>
        <v>-</v>
      </c>
      <c r="AH565" s="133" t="str">
        <f>IF(Table1[[#This Row],[Date]]&lt;$AH$2,"",IF(Table1[[#This Row],[Date]]&lt;$AH$3,"Edge","Elite Combo"))</f>
        <v/>
      </c>
      <c r="AI565" s="218">
        <f>Table1[[#This Row],[Time]]</f>
        <v>0.62361111111111112</v>
      </c>
      <c r="AJ565" s="219" t="str">
        <f>Table1[[#This Row],[Track]]</f>
        <v>Eagle Farm</v>
      </c>
      <c r="AK565" s="216">
        <f>Table1[[#This Row],[Race ]]</f>
        <v>5</v>
      </c>
      <c r="AL565" s="219">
        <f>Table1[[#This Row],[TAB]]</f>
        <v>8</v>
      </c>
      <c r="AM565" s="219" t="str">
        <f>Table1[[#This Row],[Selection]]</f>
        <v>Perfect Mission</v>
      </c>
      <c r="AN565" s="220" t="str">
        <f>Table1[[#This Row],[Sources]]</f>
        <v>Nat-11</v>
      </c>
      <c r="AO565" s="219">
        <f>Table1[[#This Row],[Scale Bet]]</f>
        <v>40</v>
      </c>
    </row>
    <row r="566" spans="5:41" ht="16.5" customHeight="1" x14ac:dyDescent="0.25">
      <c r="E566" s="185">
        <v>45276</v>
      </c>
      <c r="F566" s="35">
        <v>0.62847222222222221</v>
      </c>
      <c r="G566" s="36" t="s">
        <v>201</v>
      </c>
      <c r="H566" s="36">
        <v>6</v>
      </c>
      <c r="I566" s="36">
        <v>8</v>
      </c>
      <c r="J566" s="36" t="s">
        <v>671</v>
      </c>
      <c r="K566" s="36" t="s">
        <v>1</v>
      </c>
      <c r="L566" s="165">
        <v>20</v>
      </c>
      <c r="M566" s="134">
        <f t="shared" si="104"/>
        <v>60</v>
      </c>
      <c r="N566" s="36">
        <f t="shared" si="105"/>
        <v>3</v>
      </c>
      <c r="O566" s="135" t="str">
        <f t="shared" si="106"/>
        <v>E4-20/Edge-20/Nat-20</v>
      </c>
      <c r="P566" s="186" t="str">
        <f t="shared" si="107"/>
        <v>OK</v>
      </c>
      <c r="Q566" s="187">
        <f t="shared" si="108"/>
        <v>240</v>
      </c>
      <c r="R566" s="150"/>
      <c r="S566" s="187" t="str">
        <f t="shared" si="109"/>
        <v/>
      </c>
      <c r="T566" s="136" t="str">
        <f t="shared" si="110"/>
        <v>Slate</v>
      </c>
      <c r="U566" s="137">
        <f>IF(P566="","",IF(N566=1,"",IF(Q566="","",IF(Q566&lt;=100,100,IF(Table1[[#This Row],[Day]]="Wed",100,200)))))</f>
        <v>200</v>
      </c>
      <c r="V566" s="137" t="str">
        <f t="shared" si="111"/>
        <v/>
      </c>
      <c r="W566" s="137">
        <f t="shared" si="112"/>
        <v>-200</v>
      </c>
      <c r="X566" s="133">
        <f>100</f>
        <v>100</v>
      </c>
      <c r="Y566" s="133" t="str">
        <f t="shared" si="113"/>
        <v/>
      </c>
      <c r="Z566" s="133">
        <f t="shared" si="114"/>
        <v>-100</v>
      </c>
      <c r="AA566" s="134" t="str">
        <f>TEXT(Table1[[#This Row],[Date]],"DDD")</f>
        <v>Sat</v>
      </c>
      <c r="AB566" s="133" t="str">
        <f>IF(OR(G566="Doomben",G566="Eagle Farm"),"Q",IF(AND(Q566&gt;1,Q566&lt;55,Table1[[#This Row],[Source]]="Nat"),"Nat OK",IF(AND(Table1[[#This Row],[Source]]&lt;&gt;"Nat",Q566&lt;55),"Poor &lt;55",IF(OR(G566="Randwick",G566="Flemington",G566="Caulfield",G566="Sandown Lake",G566="Sandown Hill"),"Best","ave"))))</f>
        <v>Best</v>
      </c>
      <c r="AC566" s="133">
        <f>IF(Q566="","",IF(AB566="Poor &lt;55",$AC$2*0.2%,IF(AND(AB566="Q",AA566&lt;&gt;"Wed"),$AC$2*0.4%,IF(AND(AB566="Q",AA566="Wed"),$AC$2*0.5%,IF(AND(AB566="Ave",U566=100),$AC$2*0.5%,IF(AND(AB566="ave",U566="",N566=1,AG566="Bush"),$AC$2*1%,IF(AND(AB566="ave",U566="",Q566&gt;100),$AC$2*1.3%,IF(AND(AB566="ave",U566=""),$AC$2*1.2%,IF(AND(AB566="Ave",U566=200),$AC$2*1%,IF(AND(AB566="Best",U566=200),$AC$2*1.5%,IF(AND(AB566="Best",U566="",K566&lt;&gt;"Pro Syd"),$AC$2*0.5%,IF(AND(AB566="Best",U566=""),$AC$2*1%,IF(AND(AB566="Best",U566=100,Table1[[#This Row],[State]]="NSW"),$AC$2*0.4%,IF(AND(AB566="Best",U566=100),$AC$2*1%,IF(Table1[[#This Row],[Adj]]="Nat OK",$AC$2*0.5%,"xxx")))))))))))))))</f>
        <v>150</v>
      </c>
      <c r="AD566" s="133" t="str">
        <f t="shared" si="115"/>
        <v/>
      </c>
      <c r="AE566" s="133">
        <f t="shared" si="116"/>
        <v>-150</v>
      </c>
      <c r="AF566" s="133" t="str">
        <f>VLOOKUP(Table1[[#This Row],[Track]],$F$2672:$H$2715,2,FALSE)</f>
        <v>Vic</v>
      </c>
      <c r="AG566" s="133" t="str">
        <f>VLOOKUP(Table1[[#This Row],[Track]],$F$2672:$H$2715,3,FALSE)</f>
        <v>-</v>
      </c>
      <c r="AH566" s="133" t="str">
        <f>IF(Table1[[#This Row],[Date]]&lt;$AH$2,"",IF(Table1[[#This Row],[Date]]&lt;$AH$3,"Edge","Elite Combo"))</f>
        <v/>
      </c>
      <c r="AI566" s="218">
        <f>Table1[[#This Row],[Time]]</f>
        <v>0.62847222222222221</v>
      </c>
      <c r="AJ566" s="219" t="str">
        <f>Table1[[#This Row],[Track]]</f>
        <v>Caulfield</v>
      </c>
      <c r="AK566" s="216">
        <f>Table1[[#This Row],[Race ]]</f>
        <v>6</v>
      </c>
      <c r="AL566" s="219">
        <f>Table1[[#This Row],[TAB]]</f>
        <v>8</v>
      </c>
      <c r="AM566" s="219" t="str">
        <f>Table1[[#This Row],[Selection]]</f>
        <v>Slate</v>
      </c>
      <c r="AN566" s="220" t="str">
        <f>Table1[[#This Row],[Sources]]</f>
        <v>E4-20/Edge-20/Nat-20</v>
      </c>
      <c r="AO566" s="219">
        <f>Table1[[#This Row],[Scale Bet]]</f>
        <v>150</v>
      </c>
    </row>
    <row r="567" spans="5:41" ht="16.5" customHeight="1" x14ac:dyDescent="0.25">
      <c r="E567" s="185">
        <v>45276</v>
      </c>
      <c r="F567" s="35">
        <v>0.62847222222222221</v>
      </c>
      <c r="G567" s="36" t="s">
        <v>201</v>
      </c>
      <c r="H567" s="36">
        <v>6</v>
      </c>
      <c r="I567" s="36">
        <v>8</v>
      </c>
      <c r="J567" s="36" t="s">
        <v>671</v>
      </c>
      <c r="K567" s="36" t="s">
        <v>40</v>
      </c>
      <c r="L567" s="165">
        <v>20</v>
      </c>
      <c r="M567" s="134" t="str">
        <f t="shared" si="104"/>
        <v/>
      </c>
      <c r="N567" s="36" t="str">
        <f t="shared" si="105"/>
        <v/>
      </c>
      <c r="O567" s="135" t="str">
        <f t="shared" si="106"/>
        <v/>
      </c>
      <c r="P567" s="186" t="str">
        <f t="shared" si="107"/>
        <v>OK</v>
      </c>
      <c r="Q567" s="187" t="str">
        <f t="shared" si="108"/>
        <v/>
      </c>
      <c r="R567" s="150"/>
      <c r="S567" s="187" t="str">
        <f t="shared" si="109"/>
        <v/>
      </c>
      <c r="T567" s="136" t="str">
        <f t="shared" si="110"/>
        <v>Slate</v>
      </c>
      <c r="U567" s="137" t="str">
        <f>IF(P567="","",IF(N567=1,"",IF(Q567="","",IF(Q567&lt;=100,100,IF(Table1[[#This Row],[Day]]="Wed",100,200)))))</f>
        <v/>
      </c>
      <c r="V567" s="137" t="str">
        <f t="shared" si="111"/>
        <v/>
      </c>
      <c r="W567" s="137" t="str">
        <f t="shared" si="112"/>
        <v/>
      </c>
      <c r="X567" s="133">
        <f>100</f>
        <v>100</v>
      </c>
      <c r="Y567" s="133" t="str">
        <f t="shared" si="113"/>
        <v/>
      </c>
      <c r="Z567" s="133">
        <f t="shared" si="114"/>
        <v>-100</v>
      </c>
      <c r="AA567" s="134" t="str">
        <f>TEXT(Table1[[#This Row],[Date]],"DDD")</f>
        <v>Sat</v>
      </c>
      <c r="AB567" s="133" t="str">
        <f>IF(OR(G567="Doomben",G567="Eagle Farm"),"Q",IF(AND(Q567&gt;1,Q567&lt;55,Table1[[#This Row],[Source]]="Nat"),"Nat OK",IF(AND(Table1[[#This Row],[Source]]&lt;&gt;"Nat",Q567&lt;55),"Poor &lt;55",IF(OR(G567="Randwick",G567="Flemington",G567="Caulfield",G567="Sandown Lake",G567="Sandown Hill"),"Best","ave"))))</f>
        <v>Best</v>
      </c>
      <c r="AC567" s="133" t="str">
        <f>IF(Q567="","",IF(AB567="Poor &lt;55",$AC$2*0.2%,IF(AND(AB567="Q",AA567&lt;&gt;"Wed"),$AC$2*0.4%,IF(AND(AB567="Q",AA567="Wed"),$AC$2*0.5%,IF(AND(AB567="Ave",U567=100),$AC$2*0.5%,IF(AND(AB567="ave",U567="",N567=1,AG567="Bush"),$AC$2*1%,IF(AND(AB567="ave",U567="",Q567&gt;100),$AC$2*1.3%,IF(AND(AB567="ave",U567=""),$AC$2*1.2%,IF(AND(AB567="Ave",U567=200),$AC$2*1%,IF(AND(AB567="Best",U567=200),$AC$2*1.5%,IF(AND(AB567="Best",U567="",K567&lt;&gt;"Pro Syd"),$AC$2*0.5%,IF(AND(AB567="Best",U567=""),$AC$2*1%,IF(AND(AB567="Best",U567=100,Table1[[#This Row],[State]]="NSW"),$AC$2*0.4%,IF(AND(AB567="Best",U567=100),$AC$2*1%,IF(Table1[[#This Row],[Adj]]="Nat OK",$AC$2*0.5%,"xxx")))))))))))))))</f>
        <v/>
      </c>
      <c r="AD567" s="133" t="str">
        <f t="shared" si="115"/>
        <v/>
      </c>
      <c r="AE567" s="133" t="str">
        <f t="shared" si="116"/>
        <v/>
      </c>
      <c r="AF567" s="133" t="str">
        <f>VLOOKUP(Table1[[#This Row],[Track]],$F$2672:$H$2715,2,FALSE)</f>
        <v>Vic</v>
      </c>
      <c r="AG567" s="133" t="str">
        <f>VLOOKUP(Table1[[#This Row],[Track]],$F$2672:$H$2715,3,FALSE)</f>
        <v>-</v>
      </c>
      <c r="AH567" s="133" t="str">
        <f>IF(Table1[[#This Row],[Date]]&lt;$AH$2,"",IF(Table1[[#This Row],[Date]]&lt;$AH$3,"Edge","Elite Combo"))</f>
        <v/>
      </c>
      <c r="AI567" s="218">
        <f>Table1[[#This Row],[Time]]</f>
        <v>0.62847222222222221</v>
      </c>
      <c r="AJ567" s="219" t="str">
        <f>Table1[[#This Row],[Track]]</f>
        <v>Caulfield</v>
      </c>
      <c r="AK567" s="216">
        <f>Table1[[#This Row],[Race ]]</f>
        <v>6</v>
      </c>
      <c r="AL567" s="219">
        <f>Table1[[#This Row],[TAB]]</f>
        <v>8</v>
      </c>
      <c r="AM567" s="219" t="str">
        <f>Table1[[#This Row],[Selection]]</f>
        <v>Slate</v>
      </c>
      <c r="AN567" s="220" t="str">
        <f>Table1[[#This Row],[Sources]]</f>
        <v/>
      </c>
      <c r="AO567" s="219" t="str">
        <f>Table1[[#This Row],[Scale Bet]]</f>
        <v/>
      </c>
    </row>
    <row r="568" spans="5:41" ht="16.5" customHeight="1" x14ac:dyDescent="0.25">
      <c r="E568" s="185">
        <v>45276</v>
      </c>
      <c r="F568" s="35">
        <v>0.62847222222222221</v>
      </c>
      <c r="G568" s="36" t="s">
        <v>201</v>
      </c>
      <c r="H568" s="36">
        <v>6</v>
      </c>
      <c r="I568" s="36">
        <v>8</v>
      </c>
      <c r="J568" s="36" t="s">
        <v>671</v>
      </c>
      <c r="K568" s="36" t="s">
        <v>13</v>
      </c>
      <c r="L568" s="165">
        <v>20</v>
      </c>
      <c r="M568" s="134" t="str">
        <f t="shared" si="104"/>
        <v/>
      </c>
      <c r="N568" s="36" t="str">
        <f t="shared" si="105"/>
        <v/>
      </c>
      <c r="O568" s="135" t="str">
        <f t="shared" si="106"/>
        <v/>
      </c>
      <c r="P568" s="186" t="str">
        <f t="shared" si="107"/>
        <v>OK</v>
      </c>
      <c r="Q568" s="187" t="str">
        <f t="shared" si="108"/>
        <v/>
      </c>
      <c r="R568" s="150"/>
      <c r="S568" s="187" t="str">
        <f t="shared" si="109"/>
        <v/>
      </c>
      <c r="T568" s="136" t="str">
        <f t="shared" si="110"/>
        <v>Slate</v>
      </c>
      <c r="U568" s="137" t="str">
        <f>IF(P568="","",IF(N568=1,"",IF(Q568="","",IF(Q568&lt;=100,100,IF(Table1[[#This Row],[Day]]="Wed",100,200)))))</f>
        <v/>
      </c>
      <c r="V568" s="137" t="str">
        <f t="shared" si="111"/>
        <v/>
      </c>
      <c r="W568" s="137" t="str">
        <f t="shared" si="112"/>
        <v/>
      </c>
      <c r="X568" s="133">
        <f>100</f>
        <v>100</v>
      </c>
      <c r="Y568" s="133" t="str">
        <f t="shared" si="113"/>
        <v/>
      </c>
      <c r="Z568" s="133">
        <f t="shared" si="114"/>
        <v>-100</v>
      </c>
      <c r="AA568" s="134" t="str">
        <f>TEXT(Table1[[#This Row],[Date]],"DDD")</f>
        <v>Sat</v>
      </c>
      <c r="AB568" s="133" t="str">
        <f>IF(OR(G568="Doomben",G568="Eagle Farm"),"Q",IF(AND(Q568&gt;1,Q568&lt;55,Table1[[#This Row],[Source]]="Nat"),"Nat OK",IF(AND(Table1[[#This Row],[Source]]&lt;&gt;"Nat",Q568&lt;55),"Poor &lt;55",IF(OR(G568="Randwick",G568="Flemington",G568="Caulfield",G568="Sandown Lake",G568="Sandown Hill"),"Best","ave"))))</f>
        <v>Best</v>
      </c>
      <c r="AC568" s="133" t="str">
        <f>IF(Q568="","",IF(AB568="Poor &lt;55",$AC$2*0.2%,IF(AND(AB568="Q",AA568&lt;&gt;"Wed"),$AC$2*0.4%,IF(AND(AB568="Q",AA568="Wed"),$AC$2*0.5%,IF(AND(AB568="Ave",U568=100),$AC$2*0.5%,IF(AND(AB568="ave",U568="",N568=1,AG568="Bush"),$AC$2*1%,IF(AND(AB568="ave",U568="",Q568&gt;100),$AC$2*1.3%,IF(AND(AB568="ave",U568=""),$AC$2*1.2%,IF(AND(AB568="Ave",U568=200),$AC$2*1%,IF(AND(AB568="Best",U568=200),$AC$2*1.5%,IF(AND(AB568="Best",U568="",K568&lt;&gt;"Pro Syd"),$AC$2*0.5%,IF(AND(AB568="Best",U568=""),$AC$2*1%,IF(AND(AB568="Best",U568=100,Table1[[#This Row],[State]]="NSW"),$AC$2*0.4%,IF(AND(AB568="Best",U568=100),$AC$2*1%,IF(Table1[[#This Row],[Adj]]="Nat OK",$AC$2*0.5%,"xxx")))))))))))))))</f>
        <v/>
      </c>
      <c r="AD568" s="133" t="str">
        <f t="shared" si="115"/>
        <v/>
      </c>
      <c r="AE568" s="133" t="str">
        <f t="shared" si="116"/>
        <v/>
      </c>
      <c r="AF568" s="133" t="str">
        <f>VLOOKUP(Table1[[#This Row],[Track]],$F$2672:$H$2715,2,FALSE)</f>
        <v>Vic</v>
      </c>
      <c r="AG568" s="133" t="str">
        <f>VLOOKUP(Table1[[#This Row],[Track]],$F$2672:$H$2715,3,FALSE)</f>
        <v>-</v>
      </c>
      <c r="AH568" s="133" t="str">
        <f>IF(Table1[[#This Row],[Date]]&lt;$AH$2,"",IF(Table1[[#This Row],[Date]]&lt;$AH$3,"Edge","Elite Combo"))</f>
        <v/>
      </c>
      <c r="AI568" s="218">
        <f>Table1[[#This Row],[Time]]</f>
        <v>0.62847222222222221</v>
      </c>
      <c r="AJ568" s="219" t="str">
        <f>Table1[[#This Row],[Track]]</f>
        <v>Caulfield</v>
      </c>
      <c r="AK568" s="216">
        <f>Table1[[#This Row],[Race ]]</f>
        <v>6</v>
      </c>
      <c r="AL568" s="219">
        <f>Table1[[#This Row],[TAB]]</f>
        <v>8</v>
      </c>
      <c r="AM568" s="219" t="str">
        <f>Table1[[#This Row],[Selection]]</f>
        <v>Slate</v>
      </c>
      <c r="AN568" s="220" t="str">
        <f>Table1[[#This Row],[Sources]]</f>
        <v/>
      </c>
      <c r="AO568" s="219" t="str">
        <f>Table1[[#This Row],[Scale Bet]]</f>
        <v/>
      </c>
    </row>
    <row r="569" spans="5:41" ht="16.5" customHeight="1" x14ac:dyDescent="0.25">
      <c r="E569" s="185">
        <v>45276</v>
      </c>
      <c r="F569" s="35">
        <v>0.64236111111111105</v>
      </c>
      <c r="G569" s="36" t="s">
        <v>22</v>
      </c>
      <c r="H569" s="36">
        <v>6</v>
      </c>
      <c r="I569" s="36">
        <v>7</v>
      </c>
      <c r="J569" s="36" t="s">
        <v>84</v>
      </c>
      <c r="K569" s="36" t="s">
        <v>60</v>
      </c>
      <c r="L569" s="165">
        <v>10</v>
      </c>
      <c r="M569" s="134">
        <f t="shared" si="104"/>
        <v>10</v>
      </c>
      <c r="N569" s="36">
        <f t="shared" si="105"/>
        <v>1</v>
      </c>
      <c r="O569" s="135" t="str">
        <f t="shared" si="106"/>
        <v>Pro Syd-10</v>
      </c>
      <c r="P569" s="186" t="str">
        <f t="shared" si="107"/>
        <v>OK</v>
      </c>
      <c r="Q569" s="187">
        <f t="shared" si="108"/>
        <v>40</v>
      </c>
      <c r="R569" s="150"/>
      <c r="S569" s="187" t="str">
        <f t="shared" si="109"/>
        <v/>
      </c>
      <c r="T569" s="136" t="str">
        <f t="shared" si="110"/>
        <v>Accredited</v>
      </c>
      <c r="U569" s="137" t="str">
        <f>IF(P569="","",IF(N569=1,"",IF(Q569="","",IF(Q569&lt;=100,100,IF(Table1[[#This Row],[Day]]="Wed",100,200)))))</f>
        <v/>
      </c>
      <c r="V569" s="137" t="str">
        <f t="shared" si="111"/>
        <v/>
      </c>
      <c r="W569" s="137" t="str">
        <f t="shared" si="112"/>
        <v/>
      </c>
      <c r="X569" s="133">
        <f>100</f>
        <v>100</v>
      </c>
      <c r="Y569" s="133" t="str">
        <f t="shared" si="113"/>
        <v/>
      </c>
      <c r="Z569" s="133">
        <f t="shared" si="114"/>
        <v>-100</v>
      </c>
      <c r="AA569" s="134" t="str">
        <f>TEXT(Table1[[#This Row],[Date]],"DDD")</f>
        <v>Sat</v>
      </c>
      <c r="AB569" s="133" t="str">
        <f>IF(OR(G569="Doomben",G569="Eagle Farm"),"Q",IF(AND(Q569&gt;1,Q569&lt;55,Table1[[#This Row],[Source]]="Nat"),"Nat OK",IF(AND(Table1[[#This Row],[Source]]&lt;&gt;"Nat",Q569&lt;55),"Poor &lt;55",IF(OR(G569="Randwick",G569="Flemington",G569="Caulfield",G569="Sandown Lake",G569="Sandown Hill"),"Best","ave"))))</f>
        <v>Poor &lt;55</v>
      </c>
      <c r="AC569" s="133">
        <f>IF(Q569="","",IF(AB569="Poor &lt;55",$AC$2*0.2%,IF(AND(AB569="Q",AA569&lt;&gt;"Wed"),$AC$2*0.4%,IF(AND(AB569="Q",AA569="Wed"),$AC$2*0.5%,IF(AND(AB569="Ave",U569=100),$AC$2*0.5%,IF(AND(AB569="ave",U569="",N569=1,AG569="Bush"),$AC$2*1%,IF(AND(AB569="ave",U569="",Q569&gt;100),$AC$2*1.3%,IF(AND(AB569="ave",U569=""),$AC$2*1.2%,IF(AND(AB569="Ave",U569=200),$AC$2*1%,IF(AND(AB569="Best",U569=200),$AC$2*1.5%,IF(AND(AB569="Best",U569="",K569&lt;&gt;"Pro Syd"),$AC$2*0.5%,IF(AND(AB569="Best",U569=""),$AC$2*1%,IF(AND(AB569="Best",U569=100,Table1[[#This Row],[State]]="NSW"),$AC$2*0.4%,IF(AND(AB569="Best",U569=100),$AC$2*1%,IF(Table1[[#This Row],[Adj]]="Nat OK",$AC$2*0.5%,"xxx")))))))))))))))</f>
        <v>20</v>
      </c>
      <c r="AD569" s="133" t="str">
        <f t="shared" si="115"/>
        <v/>
      </c>
      <c r="AE569" s="133">
        <f t="shared" si="116"/>
        <v>-20</v>
      </c>
      <c r="AF569" s="133" t="str">
        <f>VLOOKUP(Table1[[#This Row],[Track]],$F$2672:$H$2715,2,FALSE)</f>
        <v>NSW</v>
      </c>
      <c r="AG569" s="133" t="str">
        <f>VLOOKUP(Table1[[#This Row],[Track]],$F$2672:$H$2715,3,FALSE)</f>
        <v>-</v>
      </c>
      <c r="AH569" s="133" t="str">
        <f>IF(Table1[[#This Row],[Date]]&lt;$AH$2,"",IF(Table1[[#This Row],[Date]]&lt;$AH$3,"Edge","Elite Combo"))</f>
        <v/>
      </c>
      <c r="AI569" s="218">
        <f>Table1[[#This Row],[Time]]</f>
        <v>0.64236111111111105</v>
      </c>
      <c r="AJ569" s="219" t="str">
        <f>Table1[[#This Row],[Track]]</f>
        <v>Randwick</v>
      </c>
      <c r="AK569" s="216">
        <f>Table1[[#This Row],[Race ]]</f>
        <v>6</v>
      </c>
      <c r="AL569" s="219">
        <f>Table1[[#This Row],[TAB]]</f>
        <v>7</v>
      </c>
      <c r="AM569" s="219" t="str">
        <f>Table1[[#This Row],[Selection]]</f>
        <v>Accredited</v>
      </c>
      <c r="AN569" s="220" t="str">
        <f>Table1[[#This Row],[Sources]]</f>
        <v>Pro Syd-10</v>
      </c>
      <c r="AO569" s="219">
        <f>Table1[[#This Row],[Scale Bet]]</f>
        <v>20</v>
      </c>
    </row>
    <row r="570" spans="5:41" ht="16.5" customHeight="1" x14ac:dyDescent="0.25">
      <c r="E570" s="185">
        <v>45276</v>
      </c>
      <c r="F570" s="35">
        <v>0.6479166666666667</v>
      </c>
      <c r="G570" s="36" t="s">
        <v>28</v>
      </c>
      <c r="H570" s="36">
        <v>6</v>
      </c>
      <c r="I570" s="36">
        <v>12</v>
      </c>
      <c r="J570" s="36" t="s">
        <v>905</v>
      </c>
      <c r="K570" s="36" t="s">
        <v>13</v>
      </c>
      <c r="L570" s="165">
        <v>11</v>
      </c>
      <c r="M570" s="134">
        <f t="shared" si="104"/>
        <v>11</v>
      </c>
      <c r="N570" s="36">
        <f t="shared" si="105"/>
        <v>1</v>
      </c>
      <c r="O570" s="135" t="str">
        <f t="shared" si="106"/>
        <v>Nat-11</v>
      </c>
      <c r="P570" s="186" t="str">
        <f t="shared" si="107"/>
        <v/>
      </c>
      <c r="Q570" s="187">
        <f t="shared" si="108"/>
        <v>44</v>
      </c>
      <c r="R570" s="150">
        <v>7</v>
      </c>
      <c r="S570" s="187">
        <f t="shared" si="109"/>
        <v>308</v>
      </c>
      <c r="T570" s="136" t="str">
        <f t="shared" si="110"/>
        <v>Light Of Boom</v>
      </c>
      <c r="U570" s="137" t="str">
        <f>IF(P570="","",IF(N570=1,"",IF(Q570="","",IF(Q570&lt;=100,100,IF(Table1[[#This Row],[Day]]="Wed",100,200)))))</f>
        <v/>
      </c>
      <c r="V570" s="137" t="str">
        <f t="shared" si="111"/>
        <v/>
      </c>
      <c r="W570" s="137" t="str">
        <f t="shared" si="112"/>
        <v/>
      </c>
      <c r="X570" s="133">
        <f>100</f>
        <v>100</v>
      </c>
      <c r="Y570" s="133">
        <f t="shared" si="113"/>
        <v>700</v>
      </c>
      <c r="Z570" s="133">
        <f t="shared" si="114"/>
        <v>600</v>
      </c>
      <c r="AA570" s="134" t="str">
        <f>TEXT(Table1[[#This Row],[Date]],"DDD")</f>
        <v>Sat</v>
      </c>
      <c r="AB570" s="133" t="str">
        <f>IF(OR(G570="Doomben",G570="Eagle Farm"),"Q",IF(AND(Q570&gt;1,Q570&lt;55,Table1[[#This Row],[Source]]="Nat"),"Nat OK",IF(AND(Table1[[#This Row],[Source]]&lt;&gt;"Nat",Q570&lt;55),"Poor &lt;55",IF(OR(G570="Randwick",G570="Flemington",G570="Caulfield",G570="Sandown Lake",G570="Sandown Hill"),"Best","ave"))))</f>
        <v>Q</v>
      </c>
      <c r="AC570" s="133">
        <f>IF(Q570="","",IF(AB570="Poor &lt;55",$AC$2*0.2%,IF(AND(AB570="Q",AA570&lt;&gt;"Wed"),$AC$2*0.4%,IF(AND(AB570="Q",AA570="Wed"),$AC$2*0.5%,IF(AND(AB570="Ave",U570=100),$AC$2*0.5%,IF(AND(AB570="ave",U570="",N570=1,AG570="Bush"),$AC$2*1%,IF(AND(AB570="ave",U570="",Q570&gt;100),$AC$2*1.3%,IF(AND(AB570="ave",U570=""),$AC$2*1.2%,IF(AND(AB570="Ave",U570=200),$AC$2*1%,IF(AND(AB570="Best",U570=200),$AC$2*1.5%,IF(AND(AB570="Best",U570="",K570&lt;&gt;"Pro Syd"),$AC$2*0.5%,IF(AND(AB570="Best",U570=""),$AC$2*1%,IF(AND(AB570="Best",U570=100,Table1[[#This Row],[State]]="NSW"),$AC$2*0.4%,IF(AND(AB570="Best",U570=100),$AC$2*1%,IF(Table1[[#This Row],[Adj]]="Nat OK",$AC$2*0.5%,"xxx")))))))))))))))</f>
        <v>40</v>
      </c>
      <c r="AD570" s="133">
        <f t="shared" si="115"/>
        <v>280</v>
      </c>
      <c r="AE570" s="133">
        <f t="shared" si="116"/>
        <v>240</v>
      </c>
      <c r="AF570" s="133" t="str">
        <f>VLOOKUP(Table1[[#This Row],[Track]],$F$2672:$H$2715,2,FALSE)</f>
        <v>Qld</v>
      </c>
      <c r="AG570" s="133" t="str">
        <f>VLOOKUP(Table1[[#This Row],[Track]],$F$2672:$H$2715,3,FALSE)</f>
        <v>-</v>
      </c>
      <c r="AH570" s="133" t="str">
        <f>IF(Table1[[#This Row],[Date]]&lt;$AH$2,"",IF(Table1[[#This Row],[Date]]&lt;$AH$3,"Edge","Elite Combo"))</f>
        <v/>
      </c>
      <c r="AI570" s="218">
        <f>Table1[[#This Row],[Time]]</f>
        <v>0.6479166666666667</v>
      </c>
      <c r="AJ570" s="219" t="str">
        <f>Table1[[#This Row],[Track]]</f>
        <v>Eagle Farm</v>
      </c>
      <c r="AK570" s="216">
        <f>Table1[[#This Row],[Race ]]</f>
        <v>6</v>
      </c>
      <c r="AL570" s="219">
        <f>Table1[[#This Row],[TAB]]</f>
        <v>12</v>
      </c>
      <c r="AM570" s="219" t="str">
        <f>Table1[[#This Row],[Selection]]</f>
        <v>Light Of Boom</v>
      </c>
      <c r="AN570" s="220" t="str">
        <f>Table1[[#This Row],[Sources]]</f>
        <v>Nat-11</v>
      </c>
      <c r="AO570" s="219">
        <f>Table1[[#This Row],[Scale Bet]]</f>
        <v>40</v>
      </c>
    </row>
    <row r="571" spans="5:41" ht="16.5" customHeight="1" x14ac:dyDescent="0.25">
      <c r="E571" s="185">
        <v>45276</v>
      </c>
      <c r="F571" s="35">
        <v>0.65277777777777779</v>
      </c>
      <c r="G571" s="36" t="s">
        <v>201</v>
      </c>
      <c r="H571" s="36">
        <v>7</v>
      </c>
      <c r="I571" s="36">
        <v>3</v>
      </c>
      <c r="J571" s="36" t="s">
        <v>672</v>
      </c>
      <c r="K571" s="36" t="s">
        <v>1</v>
      </c>
      <c r="L571" s="165">
        <v>12</v>
      </c>
      <c r="M571" s="134">
        <f t="shared" si="104"/>
        <v>32</v>
      </c>
      <c r="N571" s="36">
        <f t="shared" si="105"/>
        <v>2</v>
      </c>
      <c r="O571" s="135" t="str">
        <f t="shared" si="106"/>
        <v>E4-12/Edge-20</v>
      </c>
      <c r="P571" s="186" t="str">
        <f t="shared" si="107"/>
        <v>OK</v>
      </c>
      <c r="Q571" s="187">
        <f t="shared" si="108"/>
        <v>128</v>
      </c>
      <c r="R571" s="150"/>
      <c r="S571" s="187" t="str">
        <f t="shared" si="109"/>
        <v/>
      </c>
      <c r="T571" s="136" t="str">
        <f t="shared" si="110"/>
        <v>Jambalaya</v>
      </c>
      <c r="U571" s="137">
        <f>IF(P571="","",IF(N571=1,"",IF(Q571="","",IF(Q571&lt;=100,100,IF(Table1[[#This Row],[Day]]="Wed",100,200)))))</f>
        <v>200</v>
      </c>
      <c r="V571" s="137" t="str">
        <f t="shared" si="111"/>
        <v/>
      </c>
      <c r="W571" s="137">
        <f t="shared" si="112"/>
        <v>-200</v>
      </c>
      <c r="X571" s="133">
        <f>100</f>
        <v>100</v>
      </c>
      <c r="Y571" s="133" t="str">
        <f t="shared" si="113"/>
        <v/>
      </c>
      <c r="Z571" s="133">
        <f t="shared" si="114"/>
        <v>-100</v>
      </c>
      <c r="AA571" s="134" t="str">
        <f>TEXT(Table1[[#This Row],[Date]],"DDD")</f>
        <v>Sat</v>
      </c>
      <c r="AB571" s="133" t="str">
        <f>IF(OR(G571="Doomben",G571="Eagle Farm"),"Q",IF(AND(Q571&gt;1,Q571&lt;55,Table1[[#This Row],[Source]]="Nat"),"Nat OK",IF(AND(Table1[[#This Row],[Source]]&lt;&gt;"Nat",Q571&lt;55),"Poor &lt;55",IF(OR(G571="Randwick",G571="Flemington",G571="Caulfield",G571="Sandown Lake",G571="Sandown Hill"),"Best","ave"))))</f>
        <v>Best</v>
      </c>
      <c r="AC571" s="133">
        <f>IF(Q571="","",IF(AB571="Poor &lt;55",$AC$2*0.2%,IF(AND(AB571="Q",AA571&lt;&gt;"Wed"),$AC$2*0.4%,IF(AND(AB571="Q",AA571="Wed"),$AC$2*0.5%,IF(AND(AB571="Ave",U571=100),$AC$2*0.5%,IF(AND(AB571="ave",U571="",N571=1,AG571="Bush"),$AC$2*1%,IF(AND(AB571="ave",U571="",Q571&gt;100),$AC$2*1.3%,IF(AND(AB571="ave",U571=""),$AC$2*1.2%,IF(AND(AB571="Ave",U571=200),$AC$2*1%,IF(AND(AB571="Best",U571=200),$AC$2*1.5%,IF(AND(AB571="Best",U571="",K571&lt;&gt;"Pro Syd"),$AC$2*0.5%,IF(AND(AB571="Best",U571=""),$AC$2*1%,IF(AND(AB571="Best",U571=100,Table1[[#This Row],[State]]="NSW"),$AC$2*0.4%,IF(AND(AB571="Best",U571=100),$AC$2*1%,IF(Table1[[#This Row],[Adj]]="Nat OK",$AC$2*0.5%,"xxx")))))))))))))))</f>
        <v>150</v>
      </c>
      <c r="AD571" s="133" t="str">
        <f t="shared" si="115"/>
        <v/>
      </c>
      <c r="AE571" s="133">
        <f t="shared" si="116"/>
        <v>-150</v>
      </c>
      <c r="AF571" s="133" t="str">
        <f>VLOOKUP(Table1[[#This Row],[Track]],$F$2672:$H$2715,2,FALSE)</f>
        <v>Vic</v>
      </c>
      <c r="AG571" s="133" t="str">
        <f>VLOOKUP(Table1[[#This Row],[Track]],$F$2672:$H$2715,3,FALSE)</f>
        <v>-</v>
      </c>
      <c r="AH571" s="133" t="str">
        <f>IF(Table1[[#This Row],[Date]]&lt;$AH$2,"",IF(Table1[[#This Row],[Date]]&lt;$AH$3,"Edge","Elite Combo"))</f>
        <v/>
      </c>
      <c r="AI571" s="218">
        <f>Table1[[#This Row],[Time]]</f>
        <v>0.65277777777777779</v>
      </c>
      <c r="AJ571" s="219" t="str">
        <f>Table1[[#This Row],[Track]]</f>
        <v>Caulfield</v>
      </c>
      <c r="AK571" s="216">
        <f>Table1[[#This Row],[Race ]]</f>
        <v>7</v>
      </c>
      <c r="AL571" s="219">
        <f>Table1[[#This Row],[TAB]]</f>
        <v>3</v>
      </c>
      <c r="AM571" s="219" t="str">
        <f>Table1[[#This Row],[Selection]]</f>
        <v>Jambalaya</v>
      </c>
      <c r="AN571" s="220" t="str">
        <f>Table1[[#This Row],[Sources]]</f>
        <v>E4-12/Edge-20</v>
      </c>
      <c r="AO571" s="219">
        <f>Table1[[#This Row],[Scale Bet]]</f>
        <v>150</v>
      </c>
    </row>
    <row r="572" spans="5:41" ht="16.5" customHeight="1" x14ac:dyDescent="0.25">
      <c r="E572" s="185">
        <v>45276</v>
      </c>
      <c r="F572" s="35">
        <v>0.65277777777777779</v>
      </c>
      <c r="G572" s="36" t="s">
        <v>201</v>
      </c>
      <c r="H572" s="36">
        <v>7</v>
      </c>
      <c r="I572" s="36">
        <v>3</v>
      </c>
      <c r="J572" s="36" t="s">
        <v>672</v>
      </c>
      <c r="K572" s="36" t="s">
        <v>40</v>
      </c>
      <c r="L572" s="165">
        <v>20</v>
      </c>
      <c r="M572" s="134" t="str">
        <f t="shared" si="104"/>
        <v/>
      </c>
      <c r="N572" s="36" t="str">
        <f t="shared" si="105"/>
        <v/>
      </c>
      <c r="O572" s="135" t="str">
        <f t="shared" si="106"/>
        <v/>
      </c>
      <c r="P572" s="186" t="str">
        <f t="shared" si="107"/>
        <v>OK</v>
      </c>
      <c r="Q572" s="187" t="str">
        <f t="shared" si="108"/>
        <v/>
      </c>
      <c r="R572" s="150"/>
      <c r="S572" s="187" t="str">
        <f t="shared" si="109"/>
        <v/>
      </c>
      <c r="T572" s="136" t="str">
        <f t="shared" si="110"/>
        <v>Jambalaya</v>
      </c>
      <c r="U572" s="137" t="str">
        <f>IF(P572="","",IF(N572=1,"",IF(Q572="","",IF(Q572&lt;=100,100,IF(Table1[[#This Row],[Day]]="Wed",100,200)))))</f>
        <v/>
      </c>
      <c r="V572" s="137" t="str">
        <f t="shared" si="111"/>
        <v/>
      </c>
      <c r="W572" s="137" t="str">
        <f t="shared" si="112"/>
        <v/>
      </c>
      <c r="X572" s="133">
        <f>100</f>
        <v>100</v>
      </c>
      <c r="Y572" s="133" t="str">
        <f t="shared" si="113"/>
        <v/>
      </c>
      <c r="Z572" s="133">
        <f t="shared" si="114"/>
        <v>-100</v>
      </c>
      <c r="AA572" s="134" t="str">
        <f>TEXT(Table1[[#This Row],[Date]],"DDD")</f>
        <v>Sat</v>
      </c>
      <c r="AB572" s="133" t="str">
        <f>IF(OR(G572="Doomben",G572="Eagle Farm"),"Q",IF(AND(Q572&gt;1,Q572&lt;55,Table1[[#This Row],[Source]]="Nat"),"Nat OK",IF(AND(Table1[[#This Row],[Source]]&lt;&gt;"Nat",Q572&lt;55),"Poor &lt;55",IF(OR(G572="Randwick",G572="Flemington",G572="Caulfield",G572="Sandown Lake",G572="Sandown Hill"),"Best","ave"))))</f>
        <v>Best</v>
      </c>
      <c r="AC572" s="133" t="str">
        <f>IF(Q572="","",IF(AB572="Poor &lt;55",$AC$2*0.2%,IF(AND(AB572="Q",AA572&lt;&gt;"Wed"),$AC$2*0.4%,IF(AND(AB572="Q",AA572="Wed"),$AC$2*0.5%,IF(AND(AB572="Ave",U572=100),$AC$2*0.5%,IF(AND(AB572="ave",U572="",N572=1,AG572="Bush"),$AC$2*1%,IF(AND(AB572="ave",U572="",Q572&gt;100),$AC$2*1.3%,IF(AND(AB572="ave",U572=""),$AC$2*1.2%,IF(AND(AB572="Ave",U572=200),$AC$2*1%,IF(AND(AB572="Best",U572=200),$AC$2*1.5%,IF(AND(AB572="Best",U572="",K572&lt;&gt;"Pro Syd"),$AC$2*0.5%,IF(AND(AB572="Best",U572=""),$AC$2*1%,IF(AND(AB572="Best",U572=100,Table1[[#This Row],[State]]="NSW"),$AC$2*0.4%,IF(AND(AB572="Best",U572=100),$AC$2*1%,IF(Table1[[#This Row],[Adj]]="Nat OK",$AC$2*0.5%,"xxx")))))))))))))))</f>
        <v/>
      </c>
      <c r="AD572" s="133" t="str">
        <f t="shared" si="115"/>
        <v/>
      </c>
      <c r="AE572" s="133" t="str">
        <f t="shared" si="116"/>
        <v/>
      </c>
      <c r="AF572" s="133" t="str">
        <f>VLOOKUP(Table1[[#This Row],[Track]],$F$2672:$H$2715,2,FALSE)</f>
        <v>Vic</v>
      </c>
      <c r="AG572" s="133" t="str">
        <f>VLOOKUP(Table1[[#This Row],[Track]],$F$2672:$H$2715,3,FALSE)</f>
        <v>-</v>
      </c>
      <c r="AH572" s="133" t="str">
        <f>IF(Table1[[#This Row],[Date]]&lt;$AH$2,"",IF(Table1[[#This Row],[Date]]&lt;$AH$3,"Edge","Elite Combo"))</f>
        <v/>
      </c>
      <c r="AI572" s="218">
        <f>Table1[[#This Row],[Time]]</f>
        <v>0.65277777777777779</v>
      </c>
      <c r="AJ572" s="219" t="str">
        <f>Table1[[#This Row],[Track]]</f>
        <v>Caulfield</v>
      </c>
      <c r="AK572" s="216">
        <f>Table1[[#This Row],[Race ]]</f>
        <v>7</v>
      </c>
      <c r="AL572" s="219">
        <f>Table1[[#This Row],[TAB]]</f>
        <v>3</v>
      </c>
      <c r="AM572" s="219" t="str">
        <f>Table1[[#This Row],[Selection]]</f>
        <v>Jambalaya</v>
      </c>
      <c r="AN572" s="220" t="str">
        <f>Table1[[#This Row],[Sources]]</f>
        <v/>
      </c>
      <c r="AO572" s="219" t="str">
        <f>Table1[[#This Row],[Scale Bet]]</f>
        <v/>
      </c>
    </row>
    <row r="573" spans="5:41" ht="16.5" customHeight="1" x14ac:dyDescent="0.25">
      <c r="E573" s="185">
        <v>45276</v>
      </c>
      <c r="F573" s="35">
        <v>0.66666666666666663</v>
      </c>
      <c r="G573" s="36" t="s">
        <v>22</v>
      </c>
      <c r="H573" s="36">
        <v>7</v>
      </c>
      <c r="I573" s="36">
        <v>11</v>
      </c>
      <c r="J573" s="36" t="s">
        <v>673</v>
      </c>
      <c r="K573" s="36" t="s">
        <v>1</v>
      </c>
      <c r="L573" s="165">
        <v>10</v>
      </c>
      <c r="M573" s="134">
        <f t="shared" si="104"/>
        <v>23</v>
      </c>
      <c r="N573" s="36">
        <f t="shared" si="105"/>
        <v>2</v>
      </c>
      <c r="O573" s="135" t="str">
        <f t="shared" si="106"/>
        <v>E4-10/Nat-13</v>
      </c>
      <c r="P573" s="186" t="str">
        <f t="shared" si="107"/>
        <v>OK</v>
      </c>
      <c r="Q573" s="187">
        <f t="shared" si="108"/>
        <v>92</v>
      </c>
      <c r="R573" s="150">
        <v>4.5</v>
      </c>
      <c r="S573" s="187">
        <f t="shared" si="109"/>
        <v>414</v>
      </c>
      <c r="T573" s="136" t="str">
        <f t="shared" si="110"/>
        <v>Grebeni</v>
      </c>
      <c r="U573" s="137">
        <f>IF(P573="","",IF(N573=1,"",IF(Q573="","",IF(Q573&lt;=100,100,IF(Table1[[#This Row],[Day]]="Wed",100,200)))))</f>
        <v>100</v>
      </c>
      <c r="V573" s="137">
        <f t="shared" si="111"/>
        <v>450</v>
      </c>
      <c r="W573" s="137">
        <f t="shared" si="112"/>
        <v>350</v>
      </c>
      <c r="X573" s="133">
        <f>100</f>
        <v>100</v>
      </c>
      <c r="Y573" s="133">
        <f t="shared" si="113"/>
        <v>450</v>
      </c>
      <c r="Z573" s="133">
        <f t="shared" si="114"/>
        <v>350</v>
      </c>
      <c r="AA573" s="134" t="str">
        <f>TEXT(Table1[[#This Row],[Date]],"DDD")</f>
        <v>Sat</v>
      </c>
      <c r="AB573" s="133" t="str">
        <f>IF(OR(G573="Doomben",G573="Eagle Farm"),"Q",IF(AND(Q573&gt;1,Q573&lt;55,Table1[[#This Row],[Source]]="Nat"),"Nat OK",IF(AND(Table1[[#This Row],[Source]]&lt;&gt;"Nat",Q573&lt;55),"Poor &lt;55",IF(OR(G573="Randwick",G573="Flemington",G573="Caulfield",G573="Sandown Lake",G573="Sandown Hill"),"Best","ave"))))</f>
        <v>Best</v>
      </c>
      <c r="AC573" s="133">
        <f>IF(Q573="","",IF(AB573="Poor &lt;55",$AC$2*0.2%,IF(AND(AB573="Q",AA573&lt;&gt;"Wed"),$AC$2*0.4%,IF(AND(AB573="Q",AA573="Wed"),$AC$2*0.5%,IF(AND(AB573="Ave",U573=100),$AC$2*0.5%,IF(AND(AB573="ave",U573="",N573=1,AG573="Bush"),$AC$2*1%,IF(AND(AB573="ave",U573="",Q573&gt;100),$AC$2*1.3%,IF(AND(AB573="ave",U573=""),$AC$2*1.2%,IF(AND(AB573="Ave",U573=200),$AC$2*1%,IF(AND(AB573="Best",U573=200),$AC$2*1.5%,IF(AND(AB573="Best",U573="",K573&lt;&gt;"Pro Syd"),$AC$2*0.5%,IF(AND(AB573="Best",U573=""),$AC$2*1%,IF(AND(AB573="Best",U573=100,Table1[[#This Row],[State]]="NSW"),$AC$2*0.4%,IF(AND(AB573="Best",U573=100),$AC$2*1%,IF(Table1[[#This Row],[Adj]]="Nat OK",$AC$2*0.5%,"xxx")))))))))))))))</f>
        <v>40</v>
      </c>
      <c r="AD573" s="133">
        <f t="shared" si="115"/>
        <v>180</v>
      </c>
      <c r="AE573" s="133">
        <f t="shared" si="116"/>
        <v>140</v>
      </c>
      <c r="AF573" s="133" t="str">
        <f>VLOOKUP(Table1[[#This Row],[Track]],$F$2672:$H$2715,2,FALSE)</f>
        <v>NSW</v>
      </c>
      <c r="AG573" s="133" t="str">
        <f>VLOOKUP(Table1[[#This Row],[Track]],$F$2672:$H$2715,3,FALSE)</f>
        <v>-</v>
      </c>
      <c r="AH573" s="133" t="str">
        <f>IF(Table1[[#This Row],[Date]]&lt;$AH$2,"",IF(Table1[[#This Row],[Date]]&lt;$AH$3,"Edge","Elite Combo"))</f>
        <v/>
      </c>
      <c r="AI573" s="218">
        <f>Table1[[#This Row],[Time]]</f>
        <v>0.66666666666666663</v>
      </c>
      <c r="AJ573" s="219" t="str">
        <f>Table1[[#This Row],[Track]]</f>
        <v>Randwick</v>
      </c>
      <c r="AK573" s="216">
        <f>Table1[[#This Row],[Race ]]</f>
        <v>7</v>
      </c>
      <c r="AL573" s="219">
        <f>Table1[[#This Row],[TAB]]</f>
        <v>11</v>
      </c>
      <c r="AM573" s="219" t="str">
        <f>Table1[[#This Row],[Selection]]</f>
        <v>Grebeni</v>
      </c>
      <c r="AN573" s="220" t="str">
        <f>Table1[[#This Row],[Sources]]</f>
        <v>E4-10/Nat-13</v>
      </c>
      <c r="AO573" s="219">
        <f>Table1[[#This Row],[Scale Bet]]</f>
        <v>40</v>
      </c>
    </row>
    <row r="574" spans="5:41" ht="16.5" customHeight="1" x14ac:dyDescent="0.25">
      <c r="E574" s="185">
        <v>45276</v>
      </c>
      <c r="F574" s="35">
        <v>0.66666666666666663</v>
      </c>
      <c r="G574" s="36" t="s">
        <v>22</v>
      </c>
      <c r="H574" s="36">
        <v>7</v>
      </c>
      <c r="I574" s="36">
        <v>11</v>
      </c>
      <c r="J574" s="36" t="s">
        <v>673</v>
      </c>
      <c r="K574" s="36" t="s">
        <v>13</v>
      </c>
      <c r="L574" s="165">
        <v>13</v>
      </c>
      <c r="M574" s="134" t="str">
        <f t="shared" si="104"/>
        <v/>
      </c>
      <c r="N574" s="36" t="str">
        <f t="shared" si="105"/>
        <v/>
      </c>
      <c r="O574" s="135" t="str">
        <f t="shared" si="106"/>
        <v/>
      </c>
      <c r="P574" s="186" t="str">
        <f t="shared" si="107"/>
        <v>OK</v>
      </c>
      <c r="Q574" s="187" t="str">
        <f t="shared" si="108"/>
        <v/>
      </c>
      <c r="R574" s="150">
        <v>4</v>
      </c>
      <c r="S574" s="187" t="str">
        <f t="shared" si="109"/>
        <v/>
      </c>
      <c r="T574" s="136" t="str">
        <f t="shared" si="110"/>
        <v>Grebeni</v>
      </c>
      <c r="U574" s="137" t="str">
        <f>IF(P574="","",IF(N574=1,"",IF(Q574="","",IF(Q574&lt;=100,100,IF(Table1[[#This Row],[Day]]="Wed",100,200)))))</f>
        <v/>
      </c>
      <c r="V574" s="137" t="str">
        <f t="shared" si="111"/>
        <v/>
      </c>
      <c r="W574" s="137" t="str">
        <f t="shared" si="112"/>
        <v/>
      </c>
      <c r="X574" s="133">
        <f>100</f>
        <v>100</v>
      </c>
      <c r="Y574" s="133">
        <f t="shared" si="113"/>
        <v>400</v>
      </c>
      <c r="Z574" s="133">
        <f t="shared" si="114"/>
        <v>300</v>
      </c>
      <c r="AA574" s="134" t="str">
        <f>TEXT(Table1[[#This Row],[Date]],"DDD")</f>
        <v>Sat</v>
      </c>
      <c r="AB574" s="133" t="str">
        <f>IF(OR(G574="Doomben",G574="Eagle Farm"),"Q",IF(AND(Q574&gt;1,Q574&lt;55,Table1[[#This Row],[Source]]="Nat"),"Nat OK",IF(AND(Table1[[#This Row],[Source]]&lt;&gt;"Nat",Q574&lt;55),"Poor &lt;55",IF(OR(G574="Randwick",G574="Flemington",G574="Caulfield",G574="Sandown Lake",G574="Sandown Hill"),"Best","ave"))))</f>
        <v>Best</v>
      </c>
      <c r="AC574" s="133" t="str">
        <f>IF(Q574="","",IF(AB574="Poor &lt;55",$AC$2*0.2%,IF(AND(AB574="Q",AA574&lt;&gt;"Wed"),$AC$2*0.4%,IF(AND(AB574="Q",AA574="Wed"),$AC$2*0.5%,IF(AND(AB574="Ave",U574=100),$AC$2*0.5%,IF(AND(AB574="ave",U574="",N574=1,AG574="Bush"),$AC$2*1%,IF(AND(AB574="ave",U574="",Q574&gt;100),$AC$2*1.3%,IF(AND(AB574="ave",U574=""),$AC$2*1.2%,IF(AND(AB574="Ave",U574=200),$AC$2*1%,IF(AND(AB574="Best",U574=200),$AC$2*1.5%,IF(AND(AB574="Best",U574="",K574&lt;&gt;"Pro Syd"),$AC$2*0.5%,IF(AND(AB574="Best",U574=""),$AC$2*1%,IF(AND(AB574="Best",U574=100,Table1[[#This Row],[State]]="NSW"),$AC$2*0.4%,IF(AND(AB574="Best",U574=100),$AC$2*1%,IF(Table1[[#This Row],[Adj]]="Nat OK",$AC$2*0.5%,"xxx")))))))))))))))</f>
        <v/>
      </c>
      <c r="AD574" s="133" t="str">
        <f t="shared" si="115"/>
        <v/>
      </c>
      <c r="AE574" s="133" t="str">
        <f t="shared" si="116"/>
        <v/>
      </c>
      <c r="AF574" s="133" t="str">
        <f>VLOOKUP(Table1[[#This Row],[Track]],$F$2672:$H$2715,2,FALSE)</f>
        <v>NSW</v>
      </c>
      <c r="AG574" s="133" t="str">
        <f>VLOOKUP(Table1[[#This Row],[Track]],$F$2672:$H$2715,3,FALSE)</f>
        <v>-</v>
      </c>
      <c r="AH574" s="133" t="str">
        <f>IF(Table1[[#This Row],[Date]]&lt;$AH$2,"",IF(Table1[[#This Row],[Date]]&lt;$AH$3,"Edge","Elite Combo"))</f>
        <v/>
      </c>
      <c r="AI574" s="218">
        <f>Table1[[#This Row],[Time]]</f>
        <v>0.66666666666666663</v>
      </c>
      <c r="AJ574" s="219" t="str">
        <f>Table1[[#This Row],[Track]]</f>
        <v>Randwick</v>
      </c>
      <c r="AK574" s="216">
        <f>Table1[[#This Row],[Race ]]</f>
        <v>7</v>
      </c>
      <c r="AL574" s="219">
        <f>Table1[[#This Row],[TAB]]</f>
        <v>11</v>
      </c>
      <c r="AM574" s="219" t="str">
        <f>Table1[[#This Row],[Selection]]</f>
        <v>Grebeni</v>
      </c>
      <c r="AN574" s="220" t="str">
        <f>Table1[[#This Row],[Sources]]</f>
        <v/>
      </c>
      <c r="AO574" s="219" t="str">
        <f>Table1[[#This Row],[Scale Bet]]</f>
        <v/>
      </c>
    </row>
    <row r="575" spans="5:41" ht="16.5" customHeight="1" x14ac:dyDescent="0.25">
      <c r="E575" s="185">
        <v>45276</v>
      </c>
      <c r="F575" s="35">
        <v>0.69444444444444453</v>
      </c>
      <c r="G575" s="36" t="s">
        <v>22</v>
      </c>
      <c r="H575" s="36">
        <v>8</v>
      </c>
      <c r="I575" s="36">
        <v>3</v>
      </c>
      <c r="J575" s="36" t="s">
        <v>366</v>
      </c>
      <c r="K575" s="36" t="s">
        <v>60</v>
      </c>
      <c r="L575" s="165">
        <v>10</v>
      </c>
      <c r="M575" s="134">
        <f t="shared" si="104"/>
        <v>10</v>
      </c>
      <c r="N575" s="36">
        <f t="shared" si="105"/>
        <v>1</v>
      </c>
      <c r="O575" s="135" t="str">
        <f t="shared" si="106"/>
        <v>Pro Syd-10</v>
      </c>
      <c r="P575" s="186" t="str">
        <f t="shared" si="107"/>
        <v>OK</v>
      </c>
      <c r="Q575" s="187">
        <f t="shared" si="108"/>
        <v>40</v>
      </c>
      <c r="R575" s="150">
        <v>14.3</v>
      </c>
      <c r="S575" s="187">
        <f t="shared" si="109"/>
        <v>572</v>
      </c>
      <c r="T575" s="136" t="str">
        <f t="shared" si="110"/>
        <v>Felix Majestic</v>
      </c>
      <c r="U575" s="137" t="str">
        <f>IF(P575="","",IF(N575=1,"",IF(Q575="","",IF(Q575&lt;=100,100,IF(Table1[[#This Row],[Day]]="Wed",100,200)))))</f>
        <v/>
      </c>
      <c r="V575" s="137" t="str">
        <f t="shared" si="111"/>
        <v/>
      </c>
      <c r="W575" s="137" t="str">
        <f t="shared" si="112"/>
        <v/>
      </c>
      <c r="X575" s="133">
        <f>100</f>
        <v>100</v>
      </c>
      <c r="Y575" s="133">
        <f t="shared" si="113"/>
        <v>1430</v>
      </c>
      <c r="Z575" s="133">
        <f t="shared" si="114"/>
        <v>1330</v>
      </c>
      <c r="AA575" s="134" t="str">
        <f>TEXT(Table1[[#This Row],[Date]],"DDD")</f>
        <v>Sat</v>
      </c>
      <c r="AB575" s="133" t="str">
        <f>IF(OR(G575="Doomben",G575="Eagle Farm"),"Q",IF(AND(Q575&gt;1,Q575&lt;55,Table1[[#This Row],[Source]]="Nat"),"Nat OK",IF(AND(Table1[[#This Row],[Source]]&lt;&gt;"Nat",Q575&lt;55),"Poor &lt;55",IF(OR(G575="Randwick",G575="Flemington",G575="Caulfield",G575="Sandown Lake",G575="Sandown Hill"),"Best","ave"))))</f>
        <v>Poor &lt;55</v>
      </c>
      <c r="AC575" s="133">
        <f>IF(Q575="","",IF(AB575="Poor &lt;55",$AC$2*0.2%,IF(AND(AB575="Q",AA575&lt;&gt;"Wed"),$AC$2*0.4%,IF(AND(AB575="Q",AA575="Wed"),$AC$2*0.5%,IF(AND(AB575="Ave",U575=100),$AC$2*0.5%,IF(AND(AB575="ave",U575="",N575=1,AG575="Bush"),$AC$2*1%,IF(AND(AB575="ave",U575="",Q575&gt;100),$AC$2*1.3%,IF(AND(AB575="ave",U575=""),$AC$2*1.2%,IF(AND(AB575="Ave",U575=200),$AC$2*1%,IF(AND(AB575="Best",U575=200),$AC$2*1.5%,IF(AND(AB575="Best",U575="",K575&lt;&gt;"Pro Syd"),$AC$2*0.5%,IF(AND(AB575="Best",U575=""),$AC$2*1%,IF(AND(AB575="Best",U575=100,Table1[[#This Row],[State]]="NSW"),$AC$2*0.4%,IF(AND(AB575="Best",U575=100),$AC$2*1%,IF(Table1[[#This Row],[Adj]]="Nat OK",$AC$2*0.5%,"xxx")))))))))))))))</f>
        <v>20</v>
      </c>
      <c r="AD575" s="133">
        <f t="shared" si="115"/>
        <v>286</v>
      </c>
      <c r="AE575" s="133">
        <f t="shared" si="116"/>
        <v>266</v>
      </c>
      <c r="AF575" s="133" t="str">
        <f>VLOOKUP(Table1[[#This Row],[Track]],$F$2672:$H$2715,2,FALSE)</f>
        <v>NSW</v>
      </c>
      <c r="AG575" s="133" t="str">
        <f>VLOOKUP(Table1[[#This Row],[Track]],$F$2672:$H$2715,3,FALSE)</f>
        <v>-</v>
      </c>
      <c r="AH575" s="133" t="str">
        <f>IF(Table1[[#This Row],[Date]]&lt;$AH$2,"",IF(Table1[[#This Row],[Date]]&lt;$AH$3,"Edge","Elite Combo"))</f>
        <v/>
      </c>
      <c r="AI575" s="218">
        <f>Table1[[#This Row],[Time]]</f>
        <v>0.69444444444444453</v>
      </c>
      <c r="AJ575" s="219" t="str">
        <f>Table1[[#This Row],[Track]]</f>
        <v>Randwick</v>
      </c>
      <c r="AK575" s="216">
        <f>Table1[[#This Row],[Race ]]</f>
        <v>8</v>
      </c>
      <c r="AL575" s="219">
        <f>Table1[[#This Row],[TAB]]</f>
        <v>3</v>
      </c>
      <c r="AM575" s="219" t="str">
        <f>Table1[[#This Row],[Selection]]</f>
        <v>Felix Majestic</v>
      </c>
      <c r="AN575" s="220" t="str">
        <f>Table1[[#This Row],[Sources]]</f>
        <v>Pro Syd-10</v>
      </c>
      <c r="AO575" s="219">
        <f>Table1[[#This Row],[Scale Bet]]</f>
        <v>20</v>
      </c>
    </row>
    <row r="576" spans="5:41" ht="16.5" customHeight="1" x14ac:dyDescent="0.25">
      <c r="E576" s="185">
        <v>45276</v>
      </c>
      <c r="F576" s="35">
        <v>0.69444444444444453</v>
      </c>
      <c r="G576" s="36" t="s">
        <v>22</v>
      </c>
      <c r="H576" s="36">
        <v>8</v>
      </c>
      <c r="I576" s="36">
        <v>8</v>
      </c>
      <c r="J576" s="36" t="s">
        <v>1056</v>
      </c>
      <c r="K576" s="36" t="s">
        <v>60</v>
      </c>
      <c r="L576" s="165">
        <v>10</v>
      </c>
      <c r="M576" s="134">
        <f t="shared" si="104"/>
        <v>10</v>
      </c>
      <c r="N576" s="36">
        <f t="shared" si="105"/>
        <v>1</v>
      </c>
      <c r="O576" s="135" t="str">
        <f t="shared" si="106"/>
        <v>Pro Syd-10</v>
      </c>
      <c r="P576" s="186" t="str">
        <f t="shared" si="107"/>
        <v>OK</v>
      </c>
      <c r="Q576" s="187">
        <f t="shared" si="108"/>
        <v>40</v>
      </c>
      <c r="R576" s="150"/>
      <c r="S576" s="187" t="str">
        <f t="shared" si="109"/>
        <v/>
      </c>
      <c r="T576" s="136" t="str">
        <f t="shared" si="110"/>
        <v>Plundering</v>
      </c>
      <c r="U576" s="137" t="str">
        <f>IF(P576="","",IF(N576=1,"",IF(Q576="","",IF(Q576&lt;=100,100,IF(Table1[[#This Row],[Day]]="Wed",100,200)))))</f>
        <v/>
      </c>
      <c r="V576" s="137" t="str">
        <f t="shared" si="111"/>
        <v/>
      </c>
      <c r="W576" s="137" t="str">
        <f t="shared" si="112"/>
        <v/>
      </c>
      <c r="X576" s="133">
        <f>100</f>
        <v>100</v>
      </c>
      <c r="Y576" s="133" t="str">
        <f t="shared" si="113"/>
        <v/>
      </c>
      <c r="Z576" s="133">
        <f t="shared" si="114"/>
        <v>-100</v>
      </c>
      <c r="AA576" s="134" t="str">
        <f>TEXT(Table1[[#This Row],[Date]],"DDD")</f>
        <v>Sat</v>
      </c>
      <c r="AB576" s="133" t="str">
        <f>IF(OR(G576="Doomben",G576="Eagle Farm"),"Q",IF(AND(Q576&gt;1,Q576&lt;55,Table1[[#This Row],[Source]]="Nat"),"Nat OK",IF(AND(Table1[[#This Row],[Source]]&lt;&gt;"Nat",Q576&lt;55),"Poor &lt;55",IF(OR(G576="Randwick",G576="Flemington",G576="Caulfield",G576="Sandown Lake",G576="Sandown Hill"),"Best","ave"))))</f>
        <v>Poor &lt;55</v>
      </c>
      <c r="AC576" s="133">
        <f>IF(Q576="","",IF(AB576="Poor &lt;55",$AC$2*0.2%,IF(AND(AB576="Q",AA576&lt;&gt;"Wed"),$AC$2*0.4%,IF(AND(AB576="Q",AA576="Wed"),$AC$2*0.5%,IF(AND(AB576="Ave",U576=100),$AC$2*0.5%,IF(AND(AB576="ave",U576="",N576=1,AG576="Bush"),$AC$2*1%,IF(AND(AB576="ave",U576="",Q576&gt;100),$AC$2*1.3%,IF(AND(AB576="ave",U576=""),$AC$2*1.2%,IF(AND(AB576="Ave",U576=200),$AC$2*1%,IF(AND(AB576="Best",U576=200),$AC$2*1.5%,IF(AND(AB576="Best",U576="",K576&lt;&gt;"Pro Syd"),$AC$2*0.5%,IF(AND(AB576="Best",U576=""),$AC$2*1%,IF(AND(AB576="Best",U576=100,Table1[[#This Row],[State]]="NSW"),$AC$2*0.4%,IF(AND(AB576="Best",U576=100),$AC$2*1%,IF(Table1[[#This Row],[Adj]]="Nat OK",$AC$2*0.5%,"xxx")))))))))))))))</f>
        <v>20</v>
      </c>
      <c r="AD576" s="133" t="str">
        <f t="shared" si="115"/>
        <v/>
      </c>
      <c r="AE576" s="133">
        <f t="shared" si="116"/>
        <v>-20</v>
      </c>
      <c r="AF576" s="133" t="str">
        <f>VLOOKUP(Table1[[#This Row],[Track]],$F$2672:$H$2715,2,FALSE)</f>
        <v>NSW</v>
      </c>
      <c r="AG576" s="133" t="str">
        <f>VLOOKUP(Table1[[#This Row],[Track]],$F$2672:$H$2715,3,FALSE)</f>
        <v>-</v>
      </c>
      <c r="AH576" s="133" t="str">
        <f>IF(Table1[[#This Row],[Date]]&lt;$AH$2,"",IF(Table1[[#This Row],[Date]]&lt;$AH$3,"Edge","Elite Combo"))</f>
        <v/>
      </c>
      <c r="AI576" s="218">
        <f>Table1[[#This Row],[Time]]</f>
        <v>0.69444444444444453</v>
      </c>
      <c r="AJ576" s="219" t="str">
        <f>Table1[[#This Row],[Track]]</f>
        <v>Randwick</v>
      </c>
      <c r="AK576" s="216">
        <f>Table1[[#This Row],[Race ]]</f>
        <v>8</v>
      </c>
      <c r="AL576" s="219">
        <f>Table1[[#This Row],[TAB]]</f>
        <v>8</v>
      </c>
      <c r="AM576" s="219" t="str">
        <f>Table1[[#This Row],[Selection]]</f>
        <v>Plundering</v>
      </c>
      <c r="AN576" s="220" t="str">
        <f>Table1[[#This Row],[Sources]]</f>
        <v>Pro Syd-10</v>
      </c>
      <c r="AO576" s="219">
        <f>Table1[[#This Row],[Scale Bet]]</f>
        <v>20</v>
      </c>
    </row>
    <row r="577" spans="5:41" ht="16.5" customHeight="1" x14ac:dyDescent="0.25">
      <c r="E577" s="185">
        <v>45276</v>
      </c>
      <c r="F577" s="35">
        <v>0.70833333333333337</v>
      </c>
      <c r="G577" s="36" t="s">
        <v>201</v>
      </c>
      <c r="H577" s="36">
        <v>9</v>
      </c>
      <c r="I577" s="36">
        <v>5</v>
      </c>
      <c r="J577" s="36" t="s">
        <v>906</v>
      </c>
      <c r="K577" s="36" t="s">
        <v>13</v>
      </c>
      <c r="L577" s="165">
        <v>13</v>
      </c>
      <c r="M577" s="134">
        <f t="shared" si="104"/>
        <v>13</v>
      </c>
      <c r="N577" s="36">
        <f t="shared" si="105"/>
        <v>1</v>
      </c>
      <c r="O577" s="135" t="str">
        <f t="shared" si="106"/>
        <v>Nat-13</v>
      </c>
      <c r="P577" s="186" t="str">
        <f t="shared" si="107"/>
        <v>OK</v>
      </c>
      <c r="Q577" s="187">
        <f t="shared" si="108"/>
        <v>52</v>
      </c>
      <c r="R577" s="150"/>
      <c r="S577" s="187" t="str">
        <f t="shared" si="109"/>
        <v/>
      </c>
      <c r="T577" s="136" t="str">
        <f t="shared" si="110"/>
        <v>My Khalifa</v>
      </c>
      <c r="U577" s="137" t="str">
        <f>IF(P577="","",IF(N577=1,"",IF(Q577="","",IF(Q577&lt;=100,100,IF(Table1[[#This Row],[Day]]="Wed",100,200)))))</f>
        <v/>
      </c>
      <c r="V577" s="137" t="str">
        <f t="shared" si="111"/>
        <v/>
      </c>
      <c r="W577" s="137" t="str">
        <f t="shared" si="112"/>
        <v/>
      </c>
      <c r="X577" s="133">
        <f>100</f>
        <v>100</v>
      </c>
      <c r="Y577" s="133" t="str">
        <f t="shared" si="113"/>
        <v/>
      </c>
      <c r="Z577" s="133">
        <f t="shared" si="114"/>
        <v>-100</v>
      </c>
      <c r="AA577" s="134" t="str">
        <f>TEXT(Table1[[#This Row],[Date]],"DDD")</f>
        <v>Sat</v>
      </c>
      <c r="AB577" s="133" t="str">
        <f>IF(OR(G577="Doomben",G577="Eagle Farm"),"Q",IF(AND(Q577&gt;1,Q577&lt;55,Table1[[#This Row],[Source]]="Nat"),"Nat OK",IF(AND(Table1[[#This Row],[Source]]&lt;&gt;"Nat",Q577&lt;55),"Poor &lt;55",IF(OR(G577="Randwick",G577="Flemington",G577="Caulfield",G577="Sandown Lake",G577="Sandown Hill"),"Best","ave"))))</f>
        <v>Nat OK</v>
      </c>
      <c r="AC577" s="133">
        <f>IF(Q577="","",IF(AB577="Poor &lt;55",$AC$2*0.2%,IF(AND(AB577="Q",AA577&lt;&gt;"Wed"),$AC$2*0.4%,IF(AND(AB577="Q",AA577="Wed"),$AC$2*0.5%,IF(AND(AB577="Ave",U577=100),$AC$2*0.5%,IF(AND(AB577="ave",U577="",N577=1,AG577="Bush"),$AC$2*1%,IF(AND(AB577="ave",U577="",Q577&gt;100),$AC$2*1.3%,IF(AND(AB577="ave",U577=""),$AC$2*1.2%,IF(AND(AB577="Ave",U577=200),$AC$2*1%,IF(AND(AB577="Best",U577=200),$AC$2*1.5%,IF(AND(AB577="Best",U577="",K577&lt;&gt;"Pro Syd"),$AC$2*0.5%,IF(AND(AB577="Best",U577=""),$AC$2*1%,IF(AND(AB577="Best",U577=100,Table1[[#This Row],[State]]="NSW"),$AC$2*0.4%,IF(AND(AB577="Best",U577=100),$AC$2*1%,IF(Table1[[#This Row],[Adj]]="Nat OK",$AC$2*0.5%,"xxx")))))))))))))))</f>
        <v>50</v>
      </c>
      <c r="AD577" s="133" t="str">
        <f t="shared" si="115"/>
        <v/>
      </c>
      <c r="AE577" s="133">
        <f t="shared" si="116"/>
        <v>-50</v>
      </c>
      <c r="AF577" s="133" t="str">
        <f>VLOOKUP(Table1[[#This Row],[Track]],$F$2672:$H$2715,2,FALSE)</f>
        <v>Vic</v>
      </c>
      <c r="AG577" s="133" t="str">
        <f>VLOOKUP(Table1[[#This Row],[Track]],$F$2672:$H$2715,3,FALSE)</f>
        <v>-</v>
      </c>
      <c r="AH577" s="133" t="str">
        <f>IF(Table1[[#This Row],[Date]]&lt;$AH$2,"",IF(Table1[[#This Row],[Date]]&lt;$AH$3,"Edge","Elite Combo"))</f>
        <v/>
      </c>
      <c r="AI577" s="218">
        <f>Table1[[#This Row],[Time]]</f>
        <v>0.70833333333333337</v>
      </c>
      <c r="AJ577" s="219" t="str">
        <f>Table1[[#This Row],[Track]]</f>
        <v>Caulfield</v>
      </c>
      <c r="AK577" s="216">
        <f>Table1[[#This Row],[Race ]]</f>
        <v>9</v>
      </c>
      <c r="AL577" s="219">
        <f>Table1[[#This Row],[TAB]]</f>
        <v>5</v>
      </c>
      <c r="AM577" s="219" t="str">
        <f>Table1[[#This Row],[Selection]]</f>
        <v>My Khalifa</v>
      </c>
      <c r="AN577" s="220" t="str">
        <f>Table1[[#This Row],[Sources]]</f>
        <v>Nat-13</v>
      </c>
      <c r="AO577" s="219">
        <f>Table1[[#This Row],[Scale Bet]]</f>
        <v>50</v>
      </c>
    </row>
    <row r="578" spans="5:41" ht="16.5" customHeight="1" x14ac:dyDescent="0.25">
      <c r="E578" s="185">
        <v>45276</v>
      </c>
      <c r="F578" s="35">
        <v>0.73055555555555562</v>
      </c>
      <c r="G578" s="36" t="s">
        <v>28</v>
      </c>
      <c r="H578" s="36">
        <v>9</v>
      </c>
      <c r="I578" s="36">
        <v>4</v>
      </c>
      <c r="J578" s="36" t="s">
        <v>496</v>
      </c>
      <c r="K578" s="36" t="s">
        <v>13</v>
      </c>
      <c r="L578" s="165">
        <v>11</v>
      </c>
      <c r="M578" s="134">
        <f t="shared" si="104"/>
        <v>11</v>
      </c>
      <c r="N578" s="36">
        <f t="shared" si="105"/>
        <v>1</v>
      </c>
      <c r="O578" s="135" t="str">
        <f t="shared" si="106"/>
        <v>Nat-11</v>
      </c>
      <c r="P578" s="186" t="str">
        <f t="shared" si="107"/>
        <v/>
      </c>
      <c r="Q578" s="187">
        <f t="shared" si="108"/>
        <v>44</v>
      </c>
      <c r="R578" s="150">
        <v>1.8</v>
      </c>
      <c r="S578" s="187">
        <f t="shared" si="109"/>
        <v>79.2</v>
      </c>
      <c r="T578" s="136" t="str">
        <f t="shared" si="110"/>
        <v>Far Too Easy</v>
      </c>
      <c r="U578" s="137" t="str">
        <f>IF(P578="","",IF(N578=1,"",IF(Q578="","",IF(Q578&lt;=100,100,IF(Table1[[#This Row],[Day]]="Wed",100,200)))))</f>
        <v/>
      </c>
      <c r="V578" s="137" t="str">
        <f t="shared" si="111"/>
        <v/>
      </c>
      <c r="W578" s="137" t="str">
        <f t="shared" si="112"/>
        <v/>
      </c>
      <c r="X578" s="133">
        <f>100</f>
        <v>100</v>
      </c>
      <c r="Y578" s="133">
        <f t="shared" si="113"/>
        <v>180</v>
      </c>
      <c r="Z578" s="133">
        <f t="shared" si="114"/>
        <v>80</v>
      </c>
      <c r="AA578" s="134" t="str">
        <f>TEXT(Table1[[#This Row],[Date]],"DDD")</f>
        <v>Sat</v>
      </c>
      <c r="AB578" s="133" t="str">
        <f>IF(OR(G578="Doomben",G578="Eagle Farm"),"Q",IF(AND(Q578&gt;1,Q578&lt;55,Table1[[#This Row],[Source]]="Nat"),"Nat OK",IF(AND(Table1[[#This Row],[Source]]&lt;&gt;"Nat",Q578&lt;55),"Poor &lt;55",IF(OR(G578="Randwick",G578="Flemington",G578="Caulfield",G578="Sandown Lake",G578="Sandown Hill"),"Best","ave"))))</f>
        <v>Q</v>
      </c>
      <c r="AC578" s="133">
        <f>IF(Q578="","",IF(AB578="Poor &lt;55",$AC$2*0.2%,IF(AND(AB578="Q",AA578&lt;&gt;"Wed"),$AC$2*0.4%,IF(AND(AB578="Q",AA578="Wed"),$AC$2*0.5%,IF(AND(AB578="Ave",U578=100),$AC$2*0.5%,IF(AND(AB578="ave",U578="",N578=1,AG578="Bush"),$AC$2*1%,IF(AND(AB578="ave",U578="",Q578&gt;100),$AC$2*1.3%,IF(AND(AB578="ave",U578=""),$AC$2*1.2%,IF(AND(AB578="Ave",U578=200),$AC$2*1%,IF(AND(AB578="Best",U578=200),$AC$2*1.5%,IF(AND(AB578="Best",U578="",K578&lt;&gt;"Pro Syd"),$AC$2*0.5%,IF(AND(AB578="Best",U578=""),$AC$2*1%,IF(AND(AB578="Best",U578=100,Table1[[#This Row],[State]]="NSW"),$AC$2*0.4%,IF(AND(AB578="Best",U578=100),$AC$2*1%,IF(Table1[[#This Row],[Adj]]="Nat OK",$AC$2*0.5%,"xxx")))))))))))))))</f>
        <v>40</v>
      </c>
      <c r="AD578" s="133">
        <f t="shared" si="115"/>
        <v>72</v>
      </c>
      <c r="AE578" s="133">
        <f t="shared" si="116"/>
        <v>32</v>
      </c>
      <c r="AF578" s="133" t="str">
        <f>VLOOKUP(Table1[[#This Row],[Track]],$F$2672:$H$2715,2,FALSE)</f>
        <v>Qld</v>
      </c>
      <c r="AG578" s="133" t="str">
        <f>VLOOKUP(Table1[[#This Row],[Track]],$F$2672:$H$2715,3,FALSE)</f>
        <v>-</v>
      </c>
      <c r="AH578" s="133" t="str">
        <f>IF(Table1[[#This Row],[Date]]&lt;$AH$2,"",IF(Table1[[#This Row],[Date]]&lt;$AH$3,"Edge","Elite Combo"))</f>
        <v/>
      </c>
      <c r="AI578" s="218">
        <f>Table1[[#This Row],[Time]]</f>
        <v>0.73055555555555562</v>
      </c>
      <c r="AJ578" s="219" t="str">
        <f>Table1[[#This Row],[Track]]</f>
        <v>Eagle Farm</v>
      </c>
      <c r="AK578" s="216">
        <f>Table1[[#This Row],[Race ]]</f>
        <v>9</v>
      </c>
      <c r="AL578" s="219">
        <f>Table1[[#This Row],[TAB]]</f>
        <v>4</v>
      </c>
      <c r="AM578" s="219" t="str">
        <f>Table1[[#This Row],[Selection]]</f>
        <v>Far Too Easy</v>
      </c>
      <c r="AN578" s="220" t="str">
        <f>Table1[[#This Row],[Sources]]</f>
        <v>Nat-11</v>
      </c>
      <c r="AO578" s="219">
        <f>Table1[[#This Row],[Scale Bet]]</f>
        <v>40</v>
      </c>
    </row>
    <row r="579" spans="5:41" ht="16.5" customHeight="1" x14ac:dyDescent="0.25">
      <c r="E579" s="185">
        <v>45276</v>
      </c>
      <c r="F579" s="35">
        <v>0.74652777777777779</v>
      </c>
      <c r="G579" s="36" t="s">
        <v>22</v>
      </c>
      <c r="H579" s="36">
        <v>10</v>
      </c>
      <c r="I579" s="36">
        <v>10</v>
      </c>
      <c r="J579" s="36" t="s">
        <v>1058</v>
      </c>
      <c r="K579" s="36" t="s">
        <v>60</v>
      </c>
      <c r="L579" s="165">
        <v>10</v>
      </c>
      <c r="M579" s="134">
        <f t="shared" si="104"/>
        <v>10</v>
      </c>
      <c r="N579" s="36">
        <f t="shared" si="105"/>
        <v>1</v>
      </c>
      <c r="O579" s="135" t="str">
        <f t="shared" si="106"/>
        <v>Pro Syd-10</v>
      </c>
      <c r="P579" s="186" t="str">
        <f t="shared" si="107"/>
        <v>OK</v>
      </c>
      <c r="Q579" s="187">
        <f t="shared" si="108"/>
        <v>40</v>
      </c>
      <c r="R579" s="150"/>
      <c r="S579" s="187" t="str">
        <f t="shared" si="109"/>
        <v/>
      </c>
      <c r="T579" s="136" t="str">
        <f t="shared" si="110"/>
        <v>Contemporary</v>
      </c>
      <c r="U579" s="137" t="str">
        <f>IF(P579="","",IF(N579=1,"",IF(Q579="","",IF(Q579&lt;=100,100,IF(Table1[[#This Row],[Day]]="Wed",100,200)))))</f>
        <v/>
      </c>
      <c r="V579" s="137" t="str">
        <f t="shared" si="111"/>
        <v/>
      </c>
      <c r="W579" s="137" t="str">
        <f t="shared" si="112"/>
        <v/>
      </c>
      <c r="X579" s="133">
        <f>100</f>
        <v>100</v>
      </c>
      <c r="Y579" s="133" t="str">
        <f t="shared" si="113"/>
        <v/>
      </c>
      <c r="Z579" s="133">
        <f t="shared" si="114"/>
        <v>-100</v>
      </c>
      <c r="AA579" s="134" t="str">
        <f>TEXT(Table1[[#This Row],[Date]],"DDD")</f>
        <v>Sat</v>
      </c>
      <c r="AB579" s="133" t="str">
        <f>IF(OR(G579="Doomben",G579="Eagle Farm"),"Q",IF(AND(Q579&gt;1,Q579&lt;55,Table1[[#This Row],[Source]]="Nat"),"Nat OK",IF(AND(Table1[[#This Row],[Source]]&lt;&gt;"Nat",Q579&lt;55),"Poor &lt;55",IF(OR(G579="Randwick",G579="Flemington",G579="Caulfield",G579="Sandown Lake",G579="Sandown Hill"),"Best","ave"))))</f>
        <v>Poor &lt;55</v>
      </c>
      <c r="AC579" s="133">
        <f>IF(Q579="","",IF(AB579="Poor &lt;55",$AC$2*0.2%,IF(AND(AB579="Q",AA579&lt;&gt;"Wed"),$AC$2*0.4%,IF(AND(AB579="Q",AA579="Wed"),$AC$2*0.5%,IF(AND(AB579="Ave",U579=100),$AC$2*0.5%,IF(AND(AB579="ave",U579="",N579=1,AG579="Bush"),$AC$2*1%,IF(AND(AB579="ave",U579="",Q579&gt;100),$AC$2*1.3%,IF(AND(AB579="ave",U579=""),$AC$2*1.2%,IF(AND(AB579="Ave",U579=200),$AC$2*1%,IF(AND(AB579="Best",U579=200),$AC$2*1.5%,IF(AND(AB579="Best",U579="",K579&lt;&gt;"Pro Syd"),$AC$2*0.5%,IF(AND(AB579="Best",U579=""),$AC$2*1%,IF(AND(AB579="Best",U579=100,Table1[[#This Row],[State]]="NSW"),$AC$2*0.4%,IF(AND(AB579="Best",U579=100),$AC$2*1%,IF(Table1[[#This Row],[Adj]]="Nat OK",$AC$2*0.5%,"xxx")))))))))))))))</f>
        <v>20</v>
      </c>
      <c r="AD579" s="133" t="str">
        <f t="shared" si="115"/>
        <v/>
      </c>
      <c r="AE579" s="133">
        <f t="shared" si="116"/>
        <v>-20</v>
      </c>
      <c r="AF579" s="133" t="str">
        <f>VLOOKUP(Table1[[#This Row],[Track]],$F$2672:$H$2715,2,FALSE)</f>
        <v>NSW</v>
      </c>
      <c r="AG579" s="133" t="str">
        <f>VLOOKUP(Table1[[#This Row],[Track]],$F$2672:$H$2715,3,FALSE)</f>
        <v>-</v>
      </c>
      <c r="AH579" s="133" t="str">
        <f>IF(Table1[[#This Row],[Date]]&lt;$AH$2,"",IF(Table1[[#This Row],[Date]]&lt;$AH$3,"Edge","Elite Combo"))</f>
        <v/>
      </c>
      <c r="AI579" s="218">
        <f>Table1[[#This Row],[Time]]</f>
        <v>0.74652777777777779</v>
      </c>
      <c r="AJ579" s="219" t="str">
        <f>Table1[[#This Row],[Track]]</f>
        <v>Randwick</v>
      </c>
      <c r="AK579" s="216">
        <f>Table1[[#This Row],[Race ]]</f>
        <v>10</v>
      </c>
      <c r="AL579" s="219">
        <f>Table1[[#This Row],[TAB]]</f>
        <v>10</v>
      </c>
      <c r="AM579" s="219" t="str">
        <f>Table1[[#This Row],[Selection]]</f>
        <v>Contemporary</v>
      </c>
      <c r="AN579" s="220" t="str">
        <f>Table1[[#This Row],[Sources]]</f>
        <v>Pro Syd-10</v>
      </c>
      <c r="AO579" s="219">
        <f>Table1[[#This Row],[Scale Bet]]</f>
        <v>20</v>
      </c>
    </row>
    <row r="580" spans="5:41" ht="16.5" customHeight="1" x14ac:dyDescent="0.25">
      <c r="E580" s="185">
        <v>45276</v>
      </c>
      <c r="F580" s="35">
        <v>0.7583333333333333</v>
      </c>
      <c r="G580" s="36" t="s">
        <v>28</v>
      </c>
      <c r="H580" s="36">
        <v>10</v>
      </c>
      <c r="I580" s="36">
        <v>7</v>
      </c>
      <c r="J580" s="36" t="s">
        <v>889</v>
      </c>
      <c r="K580" s="36" t="s">
        <v>13</v>
      </c>
      <c r="L580" s="165">
        <v>11</v>
      </c>
      <c r="M580" s="134">
        <f t="shared" si="104"/>
        <v>11</v>
      </c>
      <c r="N580" s="36">
        <f t="shared" si="105"/>
        <v>1</v>
      </c>
      <c r="O580" s="135" t="str">
        <f t="shared" si="106"/>
        <v>Nat-11</v>
      </c>
      <c r="P580" s="186" t="str">
        <f t="shared" si="107"/>
        <v/>
      </c>
      <c r="Q580" s="187">
        <f t="shared" si="108"/>
        <v>44</v>
      </c>
      <c r="R580" s="150"/>
      <c r="S580" s="187" t="str">
        <f t="shared" si="109"/>
        <v/>
      </c>
      <c r="T580" s="136" t="str">
        <f t="shared" si="110"/>
        <v>Quality Time</v>
      </c>
      <c r="U580" s="137" t="str">
        <f>IF(P580="","",IF(N580=1,"",IF(Q580="","",IF(Q580&lt;=100,100,IF(Table1[[#This Row],[Day]]="Wed",100,200)))))</f>
        <v/>
      </c>
      <c r="V580" s="137" t="str">
        <f t="shared" si="111"/>
        <v/>
      </c>
      <c r="W580" s="137" t="str">
        <f t="shared" si="112"/>
        <v/>
      </c>
      <c r="X580" s="133">
        <f>100</f>
        <v>100</v>
      </c>
      <c r="Y580" s="133" t="str">
        <f t="shared" si="113"/>
        <v/>
      </c>
      <c r="Z580" s="133">
        <f t="shared" si="114"/>
        <v>-100</v>
      </c>
      <c r="AA580" s="134" t="str">
        <f>TEXT(Table1[[#This Row],[Date]],"DDD")</f>
        <v>Sat</v>
      </c>
      <c r="AB580" s="133" t="str">
        <f>IF(OR(G580="Doomben",G580="Eagle Farm"),"Q",IF(AND(Q580&gt;1,Q580&lt;55,Table1[[#This Row],[Source]]="Nat"),"Nat OK",IF(AND(Table1[[#This Row],[Source]]&lt;&gt;"Nat",Q580&lt;55),"Poor &lt;55",IF(OR(G580="Randwick",G580="Flemington",G580="Caulfield",G580="Sandown Lake",G580="Sandown Hill"),"Best","ave"))))</f>
        <v>Q</v>
      </c>
      <c r="AC580" s="133">
        <f>IF(Q580="","",IF(AB580="Poor &lt;55",$AC$2*0.2%,IF(AND(AB580="Q",AA580&lt;&gt;"Wed"),$AC$2*0.4%,IF(AND(AB580="Q",AA580="Wed"),$AC$2*0.5%,IF(AND(AB580="Ave",U580=100),$AC$2*0.5%,IF(AND(AB580="ave",U580="",N580=1,AG580="Bush"),$AC$2*1%,IF(AND(AB580="ave",U580="",Q580&gt;100),$AC$2*1.3%,IF(AND(AB580="ave",U580=""),$AC$2*1.2%,IF(AND(AB580="Ave",U580=200),$AC$2*1%,IF(AND(AB580="Best",U580=200),$AC$2*1.5%,IF(AND(AB580="Best",U580="",K580&lt;&gt;"Pro Syd"),$AC$2*0.5%,IF(AND(AB580="Best",U580=""),$AC$2*1%,IF(AND(AB580="Best",U580=100,Table1[[#This Row],[State]]="NSW"),$AC$2*0.4%,IF(AND(AB580="Best",U580=100),$AC$2*1%,IF(Table1[[#This Row],[Adj]]="Nat OK",$AC$2*0.5%,"xxx")))))))))))))))</f>
        <v>40</v>
      </c>
      <c r="AD580" s="133" t="str">
        <f t="shared" si="115"/>
        <v/>
      </c>
      <c r="AE580" s="133">
        <f t="shared" si="116"/>
        <v>-40</v>
      </c>
      <c r="AF580" s="133" t="str">
        <f>VLOOKUP(Table1[[#This Row],[Track]],$F$2672:$H$2715,2,FALSE)</f>
        <v>Qld</v>
      </c>
      <c r="AG580" s="133" t="str">
        <f>VLOOKUP(Table1[[#This Row],[Track]],$F$2672:$H$2715,3,FALSE)</f>
        <v>-</v>
      </c>
      <c r="AH580" s="133" t="str">
        <f>IF(Table1[[#This Row],[Date]]&lt;$AH$2,"",IF(Table1[[#This Row],[Date]]&lt;$AH$3,"Edge","Elite Combo"))</f>
        <v/>
      </c>
      <c r="AI580" s="218">
        <f>Table1[[#This Row],[Time]]</f>
        <v>0.7583333333333333</v>
      </c>
      <c r="AJ580" s="219" t="str">
        <f>Table1[[#This Row],[Track]]</f>
        <v>Eagle Farm</v>
      </c>
      <c r="AK580" s="216">
        <f>Table1[[#This Row],[Race ]]</f>
        <v>10</v>
      </c>
      <c r="AL580" s="219">
        <f>Table1[[#This Row],[TAB]]</f>
        <v>7</v>
      </c>
      <c r="AM580" s="219" t="str">
        <f>Table1[[#This Row],[Selection]]</f>
        <v>Quality Time</v>
      </c>
      <c r="AN580" s="220" t="str">
        <f>Table1[[#This Row],[Sources]]</f>
        <v>Nat-11</v>
      </c>
      <c r="AO580" s="219">
        <f>Table1[[#This Row],[Scale Bet]]</f>
        <v>40</v>
      </c>
    </row>
    <row r="581" spans="5:41" ht="16.5" customHeight="1" x14ac:dyDescent="0.25">
      <c r="E581" s="185">
        <v>45283</v>
      </c>
      <c r="F581" s="35">
        <v>0.54513888888888895</v>
      </c>
      <c r="G581" s="36" t="s">
        <v>22</v>
      </c>
      <c r="H581" s="36">
        <v>2</v>
      </c>
      <c r="I581" s="36">
        <v>2</v>
      </c>
      <c r="J581" s="36" t="s">
        <v>894</v>
      </c>
      <c r="K581" s="36" t="s">
        <v>13</v>
      </c>
      <c r="L581" s="165">
        <v>13</v>
      </c>
      <c r="M581" s="134">
        <f t="shared" si="104"/>
        <v>13</v>
      </c>
      <c r="N581" s="36">
        <f t="shared" si="105"/>
        <v>1</v>
      </c>
      <c r="O581" s="135" t="str">
        <f t="shared" si="106"/>
        <v>Nat-13</v>
      </c>
      <c r="P581" s="186" t="str">
        <f t="shared" si="107"/>
        <v>OK</v>
      </c>
      <c r="Q581" s="187">
        <f t="shared" si="108"/>
        <v>52</v>
      </c>
      <c r="R581" s="150"/>
      <c r="S581" s="187" t="str">
        <f t="shared" si="109"/>
        <v/>
      </c>
      <c r="T581" s="136" t="str">
        <f t="shared" si="110"/>
        <v>Fathers Day</v>
      </c>
      <c r="U581" s="137" t="str">
        <f>IF(P581="","",IF(N581=1,"",IF(Q581="","",IF(Q581&lt;=100,100,IF(Table1[[#This Row],[Day]]="Wed",100,200)))))</f>
        <v/>
      </c>
      <c r="V581" s="137" t="str">
        <f t="shared" si="111"/>
        <v/>
      </c>
      <c r="W581" s="137" t="str">
        <f t="shared" si="112"/>
        <v/>
      </c>
      <c r="X581" s="133">
        <f>100</f>
        <v>100</v>
      </c>
      <c r="Y581" s="133" t="str">
        <f t="shared" si="113"/>
        <v/>
      </c>
      <c r="Z581" s="133">
        <f t="shared" si="114"/>
        <v>-100</v>
      </c>
      <c r="AA581" s="134" t="str">
        <f>TEXT(Table1[[#This Row],[Date]],"DDD")</f>
        <v>Sat</v>
      </c>
      <c r="AB581" s="133" t="str">
        <f>IF(OR(G581="Doomben",G581="Eagle Farm"),"Q",IF(AND(Q581&gt;1,Q581&lt;55,Table1[[#This Row],[Source]]="Nat"),"Nat OK",IF(AND(Table1[[#This Row],[Source]]&lt;&gt;"Nat",Q581&lt;55),"Poor &lt;55",IF(OR(G581="Randwick",G581="Flemington",G581="Caulfield",G581="Sandown Lake",G581="Sandown Hill"),"Best","ave"))))</f>
        <v>Nat OK</v>
      </c>
      <c r="AC581" s="133">
        <f>IF(Q581="","",IF(AB581="Poor &lt;55",$AC$2*0.2%,IF(AND(AB581="Q",AA581&lt;&gt;"Wed"),$AC$2*0.4%,IF(AND(AB581="Q",AA581="Wed"),$AC$2*0.5%,IF(AND(AB581="Ave",U581=100),$AC$2*0.5%,IF(AND(AB581="ave",U581="",N581=1,AG581="Bush"),$AC$2*1%,IF(AND(AB581="ave",U581="",Q581&gt;100),$AC$2*1.3%,IF(AND(AB581="ave",U581=""),$AC$2*1.2%,IF(AND(AB581="Ave",U581=200),$AC$2*1%,IF(AND(AB581="Best",U581=200),$AC$2*1.5%,IF(AND(AB581="Best",U581="",K581&lt;&gt;"Pro Syd"),$AC$2*0.5%,IF(AND(AB581="Best",U581=""),$AC$2*1%,IF(AND(AB581="Best",U581=100,Table1[[#This Row],[State]]="NSW"),$AC$2*0.4%,IF(AND(AB581="Best",U581=100),$AC$2*1%,IF(Table1[[#This Row],[Adj]]="Nat OK",$AC$2*0.5%,"xxx")))))))))))))))</f>
        <v>50</v>
      </c>
      <c r="AD581" s="133" t="str">
        <f t="shared" si="115"/>
        <v/>
      </c>
      <c r="AE581" s="133">
        <f t="shared" si="116"/>
        <v>-50</v>
      </c>
      <c r="AF581" s="133" t="str">
        <f>VLOOKUP(Table1[[#This Row],[Track]],$F$2672:$H$2715,2,FALSE)</f>
        <v>NSW</v>
      </c>
      <c r="AG581" s="133" t="str">
        <f>VLOOKUP(Table1[[#This Row],[Track]],$F$2672:$H$2715,3,FALSE)</f>
        <v>-</v>
      </c>
      <c r="AH581" s="133" t="str">
        <f>IF(Table1[[#This Row],[Date]]&lt;$AH$2,"",IF(Table1[[#This Row],[Date]]&lt;$AH$3,"Edge","Elite Combo"))</f>
        <v/>
      </c>
      <c r="AI581" s="218">
        <f>Table1[[#This Row],[Time]]</f>
        <v>0.54513888888888895</v>
      </c>
      <c r="AJ581" s="219" t="str">
        <f>Table1[[#This Row],[Track]]</f>
        <v>Randwick</v>
      </c>
      <c r="AK581" s="216">
        <f>Table1[[#This Row],[Race ]]</f>
        <v>2</v>
      </c>
      <c r="AL581" s="219">
        <f>Table1[[#This Row],[TAB]]</f>
        <v>2</v>
      </c>
      <c r="AM581" s="219" t="str">
        <f>Table1[[#This Row],[Selection]]</f>
        <v>Fathers Day</v>
      </c>
      <c r="AN581" s="220" t="str">
        <f>Table1[[#This Row],[Sources]]</f>
        <v>Nat-13</v>
      </c>
      <c r="AO581" s="219">
        <f>Table1[[#This Row],[Scale Bet]]</f>
        <v>50</v>
      </c>
    </row>
    <row r="582" spans="5:41" ht="16.5" customHeight="1" x14ac:dyDescent="0.25">
      <c r="E582" s="185">
        <v>45283</v>
      </c>
      <c r="F582" s="35">
        <v>0.54513888888888895</v>
      </c>
      <c r="G582" s="36" t="s">
        <v>22</v>
      </c>
      <c r="H582" s="36">
        <v>2</v>
      </c>
      <c r="I582" s="36">
        <v>2</v>
      </c>
      <c r="J582" s="36" t="s">
        <v>674</v>
      </c>
      <c r="K582" s="36" t="s">
        <v>1</v>
      </c>
      <c r="L582" s="165">
        <v>10</v>
      </c>
      <c r="M582" s="134">
        <f t="shared" si="104"/>
        <v>10</v>
      </c>
      <c r="N582" s="36">
        <f t="shared" si="105"/>
        <v>1</v>
      </c>
      <c r="O582" s="135" t="str">
        <f t="shared" si="106"/>
        <v>E4-10</v>
      </c>
      <c r="P582" s="186" t="str">
        <f t="shared" si="107"/>
        <v>OK</v>
      </c>
      <c r="Q582" s="187">
        <f t="shared" si="108"/>
        <v>40</v>
      </c>
      <c r="R582" s="150"/>
      <c r="S582" s="187" t="str">
        <f t="shared" si="109"/>
        <v/>
      </c>
      <c r="T582" s="136" t="str">
        <f t="shared" si="110"/>
        <v>Father'S Day</v>
      </c>
      <c r="U582" s="137" t="str">
        <f>IF(P582="","",IF(N582=1,"",IF(Q582="","",IF(Q582&lt;=100,100,IF(Table1[[#This Row],[Day]]="Wed",100,200)))))</f>
        <v/>
      </c>
      <c r="V582" s="137" t="str">
        <f t="shared" si="111"/>
        <v/>
      </c>
      <c r="W582" s="137" t="str">
        <f t="shared" si="112"/>
        <v/>
      </c>
      <c r="X582" s="133">
        <f>100</f>
        <v>100</v>
      </c>
      <c r="Y582" s="133" t="str">
        <f t="shared" si="113"/>
        <v/>
      </c>
      <c r="Z582" s="133">
        <f t="shared" si="114"/>
        <v>-100</v>
      </c>
      <c r="AA582" s="134" t="str">
        <f>TEXT(Table1[[#This Row],[Date]],"DDD")</f>
        <v>Sat</v>
      </c>
      <c r="AB582" s="133" t="str">
        <f>IF(OR(G582="Doomben",G582="Eagle Farm"),"Q",IF(AND(Q582&gt;1,Q582&lt;55,Table1[[#This Row],[Source]]="Nat"),"Nat OK",IF(AND(Table1[[#This Row],[Source]]&lt;&gt;"Nat",Q582&lt;55),"Poor &lt;55",IF(OR(G582="Randwick",G582="Flemington",G582="Caulfield",G582="Sandown Lake",G582="Sandown Hill"),"Best","ave"))))</f>
        <v>Poor &lt;55</v>
      </c>
      <c r="AC582" s="133">
        <f>IF(Q582="","",IF(AB582="Poor &lt;55",$AC$2*0.2%,IF(AND(AB582="Q",AA582&lt;&gt;"Wed"),$AC$2*0.4%,IF(AND(AB582="Q",AA582="Wed"),$AC$2*0.5%,IF(AND(AB582="Ave",U582=100),$AC$2*0.5%,IF(AND(AB582="ave",U582="",N582=1,AG582="Bush"),$AC$2*1%,IF(AND(AB582="ave",U582="",Q582&gt;100),$AC$2*1.3%,IF(AND(AB582="ave",U582=""),$AC$2*1.2%,IF(AND(AB582="Ave",U582=200),$AC$2*1%,IF(AND(AB582="Best",U582=200),$AC$2*1.5%,IF(AND(AB582="Best",U582="",K582&lt;&gt;"Pro Syd"),$AC$2*0.5%,IF(AND(AB582="Best",U582=""),$AC$2*1%,IF(AND(AB582="Best",U582=100,Table1[[#This Row],[State]]="NSW"),$AC$2*0.4%,IF(AND(AB582="Best",U582=100),$AC$2*1%,IF(Table1[[#This Row],[Adj]]="Nat OK",$AC$2*0.5%,"xxx")))))))))))))))</f>
        <v>20</v>
      </c>
      <c r="AD582" s="133" t="str">
        <f t="shared" si="115"/>
        <v/>
      </c>
      <c r="AE582" s="133">
        <f t="shared" si="116"/>
        <v>-20</v>
      </c>
      <c r="AF582" s="133" t="str">
        <f>VLOOKUP(Table1[[#This Row],[Track]],$F$2672:$H$2715,2,FALSE)</f>
        <v>NSW</v>
      </c>
      <c r="AG582" s="133" t="str">
        <f>VLOOKUP(Table1[[#This Row],[Track]],$F$2672:$H$2715,3,FALSE)</f>
        <v>-</v>
      </c>
      <c r="AH582" s="133" t="str">
        <f>IF(Table1[[#This Row],[Date]]&lt;$AH$2,"",IF(Table1[[#This Row],[Date]]&lt;$AH$3,"Edge","Elite Combo"))</f>
        <v/>
      </c>
      <c r="AI582" s="218">
        <f>Table1[[#This Row],[Time]]</f>
        <v>0.54513888888888895</v>
      </c>
      <c r="AJ582" s="219" t="str">
        <f>Table1[[#This Row],[Track]]</f>
        <v>Randwick</v>
      </c>
      <c r="AK582" s="216">
        <f>Table1[[#This Row],[Race ]]</f>
        <v>2</v>
      </c>
      <c r="AL582" s="219">
        <f>Table1[[#This Row],[TAB]]</f>
        <v>2</v>
      </c>
      <c r="AM582" s="219" t="str">
        <f>Table1[[#This Row],[Selection]]</f>
        <v>Father'S Day</v>
      </c>
      <c r="AN582" s="220" t="str">
        <f>Table1[[#This Row],[Sources]]</f>
        <v>E4-10</v>
      </c>
      <c r="AO582" s="219">
        <f>Table1[[#This Row],[Scale Bet]]</f>
        <v>20</v>
      </c>
    </row>
    <row r="583" spans="5:41" ht="16.5" customHeight="1" x14ac:dyDescent="0.25">
      <c r="E583" s="185">
        <v>45283</v>
      </c>
      <c r="F583" s="35">
        <v>0.55069444444444449</v>
      </c>
      <c r="G583" s="36" t="s">
        <v>28</v>
      </c>
      <c r="H583" s="36">
        <v>1</v>
      </c>
      <c r="I583" s="36">
        <v>6</v>
      </c>
      <c r="J583" s="36" t="s">
        <v>908</v>
      </c>
      <c r="K583" s="36" t="s">
        <v>13</v>
      </c>
      <c r="L583" s="165">
        <v>11</v>
      </c>
      <c r="M583" s="134">
        <f t="shared" ref="M583:M646" si="117">IF(AND(J583=J582,E583=E582),"",IF(AND(E583=E586,J583=J586),L583+L584+L585+L586,IF(AND(E583=E585,J583=J585),L583+L584+L585,IF(AND(E583=E584,J583=J584),L583+L584,L583))))</f>
        <v>11</v>
      </c>
      <c r="N583" s="36">
        <f t="shared" ref="N583:N646" si="118">IF(M583=L583,1,IF(M583="","",IF(AND(E583=E586,J583=J586),4,IF(AND(E583=E585,J583=J585),3,IF(AND(E583=E584,J583=J584),2,"XXX")))))</f>
        <v>1</v>
      </c>
      <c r="O583" s="135" t="str">
        <f t="shared" ref="O583:O646" si="119">IF(N583="","",IF(N583=4,K583&amp;"-"&amp;L583&amp;"/"&amp;K584&amp;"-"&amp;L584&amp;"/"&amp;K585&amp;"-"&amp;L585&amp;"/"&amp;K586&amp;"-"&amp;L586,IF(N583=3,K583&amp;"-"&amp;L583&amp;"/"&amp;K584&amp;"-"&amp;L584&amp;"/"&amp;K585&amp;"-"&amp;L585,IF(N583=2,K583&amp;"-"&amp;L583&amp;"/"&amp;K584&amp;"-"&amp;L584,IF(N583=1,K583&amp;"-"&amp;L583,"""""xxx")))))</f>
        <v>Nat-11</v>
      </c>
      <c r="P583" s="186" t="str">
        <f t="shared" ref="P583:P646" si="120">IF(OR(G583="Randwick",G583="Rosehill",G583="Flemington",G583="Caulfield",G583="Sandown Lake",G583="Sandown Hill",G583="Moonee Valley"),"OK","")</f>
        <v/>
      </c>
      <c r="Q583" s="187">
        <f t="shared" ref="Q583:Q646" si="121">IF(M583="","",(M583*($Q$1/1000)/$R$1)*$Q$2)</f>
        <v>44</v>
      </c>
      <c r="R583" s="150">
        <v>3.7</v>
      </c>
      <c r="S583" s="187">
        <f t="shared" ref="S583:S646" si="122">IF(Q583="","",IF(R583="","",R583*Q583))</f>
        <v>162.80000000000001</v>
      </c>
      <c r="T583" s="136" t="str">
        <f t="shared" ref="T583:T646" si="123">TRIM(PROPER(J583))</f>
        <v>Highland Rocker</v>
      </c>
      <c r="U583" s="137" t="str">
        <f>IF(P583="","",IF(N583=1,"",IF(Q583="","",IF(Q583&lt;=100,100,IF(Table1[[#This Row],[Day]]="Wed",100,200)))))</f>
        <v/>
      </c>
      <c r="V583" s="137" t="str">
        <f t="shared" ref="V583:V646" si="124">IF(U583="","",IF(R583="","",U583*R583))</f>
        <v/>
      </c>
      <c r="W583" s="137" t="str">
        <f t="shared" ref="W583:W646" si="125">IF(U583="","",IF(V583="",U583*-1,V583-U583))</f>
        <v/>
      </c>
      <c r="X583" s="133">
        <f>100</f>
        <v>100</v>
      </c>
      <c r="Y583" s="133">
        <f t="shared" ref="Y583:Y646" si="126">IF(R583="","",X583*R583)</f>
        <v>370</v>
      </c>
      <c r="Z583" s="133">
        <f t="shared" ref="Z583:Z646" si="127">IF(Y583="",X583*-1,Y583-X582)</f>
        <v>270</v>
      </c>
      <c r="AA583" s="134" t="str">
        <f>TEXT(Table1[[#This Row],[Date]],"DDD")</f>
        <v>Sat</v>
      </c>
      <c r="AB583" s="133" t="str">
        <f>IF(OR(G583="Doomben",G583="Eagle Farm"),"Q",IF(AND(Q583&gt;1,Q583&lt;55,Table1[[#This Row],[Source]]="Nat"),"Nat OK",IF(AND(Table1[[#This Row],[Source]]&lt;&gt;"Nat",Q583&lt;55),"Poor &lt;55",IF(OR(G583="Randwick",G583="Flemington",G583="Caulfield",G583="Sandown Lake",G583="Sandown Hill"),"Best","ave"))))</f>
        <v>Q</v>
      </c>
      <c r="AC583" s="133">
        <f>IF(Q583="","",IF(AB583="Poor &lt;55",$AC$2*0.2%,IF(AND(AB583="Q",AA583&lt;&gt;"Wed"),$AC$2*0.4%,IF(AND(AB583="Q",AA583="Wed"),$AC$2*0.5%,IF(AND(AB583="Ave",U583=100),$AC$2*0.5%,IF(AND(AB583="ave",U583="",N583=1,AG583="Bush"),$AC$2*1%,IF(AND(AB583="ave",U583="",Q583&gt;100),$AC$2*1.3%,IF(AND(AB583="ave",U583=""),$AC$2*1.2%,IF(AND(AB583="Ave",U583=200),$AC$2*1%,IF(AND(AB583="Best",U583=200),$AC$2*1.5%,IF(AND(AB583="Best",U583="",K583&lt;&gt;"Pro Syd"),$AC$2*0.5%,IF(AND(AB583="Best",U583=""),$AC$2*1%,IF(AND(AB583="Best",U583=100,Table1[[#This Row],[State]]="NSW"),$AC$2*0.4%,IF(AND(AB583="Best",U583=100),$AC$2*1%,IF(Table1[[#This Row],[Adj]]="Nat OK",$AC$2*0.5%,"xxx")))))))))))))))</f>
        <v>40</v>
      </c>
      <c r="AD583" s="133">
        <f t="shared" ref="AD583:AD646" si="128">IF(AC583="","",IF(R583="","",AC583*R583))</f>
        <v>148</v>
      </c>
      <c r="AE583" s="133">
        <f t="shared" ref="AE583:AE646" si="129">IF(AC583="","",IF(AD583="",AC583*-1,AD583-AC583))</f>
        <v>108</v>
      </c>
      <c r="AF583" s="133" t="str">
        <f>VLOOKUP(Table1[[#This Row],[Track]],$F$2672:$H$2715,2,FALSE)</f>
        <v>Qld</v>
      </c>
      <c r="AG583" s="133" t="str">
        <f>VLOOKUP(Table1[[#This Row],[Track]],$F$2672:$H$2715,3,FALSE)</f>
        <v>-</v>
      </c>
      <c r="AH583" s="133" t="str">
        <f>IF(Table1[[#This Row],[Date]]&lt;$AH$2,"",IF(Table1[[#This Row],[Date]]&lt;$AH$3,"Edge","Elite Combo"))</f>
        <v/>
      </c>
      <c r="AI583" s="218">
        <f>Table1[[#This Row],[Time]]</f>
        <v>0.55069444444444449</v>
      </c>
      <c r="AJ583" s="219" t="str">
        <f>Table1[[#This Row],[Track]]</f>
        <v>Eagle Farm</v>
      </c>
      <c r="AK583" s="216">
        <f>Table1[[#This Row],[Race ]]</f>
        <v>1</v>
      </c>
      <c r="AL583" s="219">
        <f>Table1[[#This Row],[TAB]]</f>
        <v>6</v>
      </c>
      <c r="AM583" s="219" t="str">
        <f>Table1[[#This Row],[Selection]]</f>
        <v>Highland Rocker</v>
      </c>
      <c r="AN583" s="220" t="str">
        <f>Table1[[#This Row],[Sources]]</f>
        <v>Nat-11</v>
      </c>
      <c r="AO583" s="219">
        <f>Table1[[#This Row],[Scale Bet]]</f>
        <v>40</v>
      </c>
    </row>
    <row r="584" spans="5:41" ht="16.5" customHeight="1" x14ac:dyDescent="0.25">
      <c r="E584" s="185">
        <v>45283</v>
      </c>
      <c r="F584" s="35">
        <v>0.55555555555555558</v>
      </c>
      <c r="G584" s="36" t="s">
        <v>100</v>
      </c>
      <c r="H584" s="36">
        <v>3</v>
      </c>
      <c r="I584" s="36">
        <v>3</v>
      </c>
      <c r="J584" s="36" t="s">
        <v>909</v>
      </c>
      <c r="K584" s="36" t="s">
        <v>40</v>
      </c>
      <c r="L584" s="165">
        <v>10</v>
      </c>
      <c r="M584" s="134">
        <f t="shared" si="117"/>
        <v>23</v>
      </c>
      <c r="N584" s="36">
        <f t="shared" si="118"/>
        <v>2</v>
      </c>
      <c r="O584" s="135" t="str">
        <f t="shared" si="119"/>
        <v>Edge-10/Nat-13</v>
      </c>
      <c r="P584" s="186" t="str">
        <f t="shared" si="120"/>
        <v>OK</v>
      </c>
      <c r="Q584" s="187">
        <f t="shared" si="121"/>
        <v>92</v>
      </c>
      <c r="R584" s="150"/>
      <c r="S584" s="187" t="str">
        <f t="shared" si="122"/>
        <v/>
      </c>
      <c r="T584" s="136" t="str">
        <f t="shared" si="123"/>
        <v>Harbin</v>
      </c>
      <c r="U584" s="137">
        <f>IF(P584="","",IF(N584=1,"",IF(Q584="","",IF(Q584&lt;=100,100,IF(Table1[[#This Row],[Day]]="Wed",100,200)))))</f>
        <v>100</v>
      </c>
      <c r="V584" s="137" t="str">
        <f t="shared" si="124"/>
        <v/>
      </c>
      <c r="W584" s="137">
        <f t="shared" si="125"/>
        <v>-100</v>
      </c>
      <c r="X584" s="133">
        <f>100</f>
        <v>100</v>
      </c>
      <c r="Y584" s="133" t="str">
        <f t="shared" si="126"/>
        <v/>
      </c>
      <c r="Z584" s="133">
        <f t="shared" si="127"/>
        <v>-100</v>
      </c>
      <c r="AA584" s="134" t="str">
        <f>TEXT(Table1[[#This Row],[Date]],"DDD")</f>
        <v>Sat</v>
      </c>
      <c r="AB584" s="133" t="str">
        <f>IF(OR(G584="Doomben",G584="Eagle Farm"),"Q",IF(AND(Q584&gt;1,Q584&lt;55,Table1[[#This Row],[Source]]="Nat"),"Nat OK",IF(AND(Table1[[#This Row],[Source]]&lt;&gt;"Nat",Q584&lt;55),"Poor &lt;55",IF(OR(G584="Randwick",G584="Flemington",G584="Caulfield",G584="Sandown Lake",G584="Sandown Hill"),"Best","ave"))))</f>
        <v>ave</v>
      </c>
      <c r="AC584" s="133">
        <f>IF(Q584="","",IF(AB584="Poor &lt;55",$AC$2*0.2%,IF(AND(AB584="Q",AA584&lt;&gt;"Wed"),$AC$2*0.4%,IF(AND(AB584="Q",AA584="Wed"),$AC$2*0.5%,IF(AND(AB584="Ave",U584=100),$AC$2*0.5%,IF(AND(AB584="ave",U584="",N584=1,AG584="Bush"),$AC$2*1%,IF(AND(AB584="ave",U584="",Q584&gt;100),$AC$2*1.3%,IF(AND(AB584="ave",U584=""),$AC$2*1.2%,IF(AND(AB584="Ave",U584=200),$AC$2*1%,IF(AND(AB584="Best",U584=200),$AC$2*1.5%,IF(AND(AB584="Best",U584="",K584&lt;&gt;"Pro Syd"),$AC$2*0.5%,IF(AND(AB584="Best",U584=""),$AC$2*1%,IF(AND(AB584="Best",U584=100,Table1[[#This Row],[State]]="NSW"),$AC$2*0.4%,IF(AND(AB584="Best",U584=100),$AC$2*1%,IF(Table1[[#This Row],[Adj]]="Nat OK",$AC$2*0.5%,"xxx")))))))))))))))</f>
        <v>50</v>
      </c>
      <c r="AD584" s="133" t="str">
        <f t="shared" si="128"/>
        <v/>
      </c>
      <c r="AE584" s="133">
        <f t="shared" si="129"/>
        <v>-50</v>
      </c>
      <c r="AF584" s="133" t="str">
        <f>VLOOKUP(Table1[[#This Row],[Track]],$F$2672:$H$2715,2,FALSE)</f>
        <v>Vic</v>
      </c>
      <c r="AG584" s="133" t="str">
        <f>VLOOKUP(Table1[[#This Row],[Track]],$F$2672:$H$2715,3,FALSE)</f>
        <v>-</v>
      </c>
      <c r="AH584" s="133" t="str">
        <f>IF(Table1[[#This Row],[Date]]&lt;$AH$2,"",IF(Table1[[#This Row],[Date]]&lt;$AH$3,"Edge","Elite Combo"))</f>
        <v/>
      </c>
      <c r="AI584" s="218">
        <f>Table1[[#This Row],[Time]]</f>
        <v>0.55555555555555558</v>
      </c>
      <c r="AJ584" s="219" t="str">
        <f>Table1[[#This Row],[Track]]</f>
        <v>Moonee Valley</v>
      </c>
      <c r="AK584" s="216">
        <f>Table1[[#This Row],[Race ]]</f>
        <v>3</v>
      </c>
      <c r="AL584" s="219">
        <f>Table1[[#This Row],[TAB]]</f>
        <v>3</v>
      </c>
      <c r="AM584" s="219" t="str">
        <f>Table1[[#This Row],[Selection]]</f>
        <v>Harbin</v>
      </c>
      <c r="AN584" s="220" t="str">
        <f>Table1[[#This Row],[Sources]]</f>
        <v>Edge-10/Nat-13</v>
      </c>
      <c r="AO584" s="219">
        <f>Table1[[#This Row],[Scale Bet]]</f>
        <v>50</v>
      </c>
    </row>
    <row r="585" spans="5:41" ht="16.5" customHeight="1" x14ac:dyDescent="0.25">
      <c r="E585" s="185">
        <v>45283</v>
      </c>
      <c r="F585" s="35">
        <v>0.55555555555555558</v>
      </c>
      <c r="G585" s="36" t="s">
        <v>100</v>
      </c>
      <c r="H585" s="36">
        <v>3</v>
      </c>
      <c r="I585" s="36">
        <v>3</v>
      </c>
      <c r="J585" s="36" t="s">
        <v>909</v>
      </c>
      <c r="K585" s="36" t="s">
        <v>13</v>
      </c>
      <c r="L585" s="165">
        <v>13</v>
      </c>
      <c r="M585" s="134" t="str">
        <f t="shared" si="117"/>
        <v/>
      </c>
      <c r="N585" s="36" t="str">
        <f t="shared" si="118"/>
        <v/>
      </c>
      <c r="O585" s="135" t="str">
        <f t="shared" si="119"/>
        <v/>
      </c>
      <c r="P585" s="186" t="str">
        <f t="shared" si="120"/>
        <v>OK</v>
      </c>
      <c r="Q585" s="187" t="str">
        <f t="shared" si="121"/>
        <v/>
      </c>
      <c r="R585" s="150"/>
      <c r="S585" s="187" t="str">
        <f t="shared" si="122"/>
        <v/>
      </c>
      <c r="T585" s="136" t="str">
        <f t="shared" si="123"/>
        <v>Harbin</v>
      </c>
      <c r="U585" s="137" t="str">
        <f>IF(P585="","",IF(N585=1,"",IF(Q585="","",IF(Q585&lt;=100,100,IF(Table1[[#This Row],[Day]]="Wed",100,200)))))</f>
        <v/>
      </c>
      <c r="V585" s="137" t="str">
        <f t="shared" si="124"/>
        <v/>
      </c>
      <c r="W585" s="137" t="str">
        <f t="shared" si="125"/>
        <v/>
      </c>
      <c r="X585" s="133">
        <f>100</f>
        <v>100</v>
      </c>
      <c r="Y585" s="133" t="str">
        <f t="shared" si="126"/>
        <v/>
      </c>
      <c r="Z585" s="133">
        <f t="shared" si="127"/>
        <v>-100</v>
      </c>
      <c r="AA585" s="134" t="str">
        <f>TEXT(Table1[[#This Row],[Date]],"DDD")</f>
        <v>Sat</v>
      </c>
      <c r="AB585" s="133" t="str">
        <f>IF(OR(G585="Doomben",G585="Eagle Farm"),"Q",IF(AND(Q585&gt;1,Q585&lt;55,Table1[[#This Row],[Source]]="Nat"),"Nat OK",IF(AND(Table1[[#This Row],[Source]]&lt;&gt;"Nat",Q585&lt;55),"Poor &lt;55",IF(OR(G585="Randwick",G585="Flemington",G585="Caulfield",G585="Sandown Lake",G585="Sandown Hill"),"Best","ave"))))</f>
        <v>ave</v>
      </c>
      <c r="AC585" s="133" t="str">
        <f>IF(Q585="","",IF(AB585="Poor &lt;55",$AC$2*0.2%,IF(AND(AB585="Q",AA585&lt;&gt;"Wed"),$AC$2*0.4%,IF(AND(AB585="Q",AA585="Wed"),$AC$2*0.5%,IF(AND(AB585="Ave",U585=100),$AC$2*0.5%,IF(AND(AB585="ave",U585="",N585=1,AG585="Bush"),$AC$2*1%,IF(AND(AB585="ave",U585="",Q585&gt;100),$AC$2*1.3%,IF(AND(AB585="ave",U585=""),$AC$2*1.2%,IF(AND(AB585="Ave",U585=200),$AC$2*1%,IF(AND(AB585="Best",U585=200),$AC$2*1.5%,IF(AND(AB585="Best",U585="",K585&lt;&gt;"Pro Syd"),$AC$2*0.5%,IF(AND(AB585="Best",U585=""),$AC$2*1%,IF(AND(AB585="Best",U585=100,Table1[[#This Row],[State]]="NSW"),$AC$2*0.4%,IF(AND(AB585="Best",U585=100),$AC$2*1%,IF(Table1[[#This Row],[Adj]]="Nat OK",$AC$2*0.5%,"xxx")))))))))))))))</f>
        <v/>
      </c>
      <c r="AD585" s="133" t="str">
        <f t="shared" si="128"/>
        <v/>
      </c>
      <c r="AE585" s="133" t="str">
        <f t="shared" si="129"/>
        <v/>
      </c>
      <c r="AF585" s="133" t="str">
        <f>VLOOKUP(Table1[[#This Row],[Track]],$F$2672:$H$2715,2,FALSE)</f>
        <v>Vic</v>
      </c>
      <c r="AG585" s="133" t="str">
        <f>VLOOKUP(Table1[[#This Row],[Track]],$F$2672:$H$2715,3,FALSE)</f>
        <v>-</v>
      </c>
      <c r="AH585" s="133" t="str">
        <f>IF(Table1[[#This Row],[Date]]&lt;$AH$2,"",IF(Table1[[#This Row],[Date]]&lt;$AH$3,"Edge","Elite Combo"))</f>
        <v/>
      </c>
      <c r="AI585" s="218">
        <f>Table1[[#This Row],[Time]]</f>
        <v>0.55555555555555558</v>
      </c>
      <c r="AJ585" s="219" t="str">
        <f>Table1[[#This Row],[Track]]</f>
        <v>Moonee Valley</v>
      </c>
      <c r="AK585" s="216">
        <f>Table1[[#This Row],[Race ]]</f>
        <v>3</v>
      </c>
      <c r="AL585" s="219">
        <f>Table1[[#This Row],[TAB]]</f>
        <v>3</v>
      </c>
      <c r="AM585" s="219" t="str">
        <f>Table1[[#This Row],[Selection]]</f>
        <v>Harbin</v>
      </c>
      <c r="AN585" s="220" t="str">
        <f>Table1[[#This Row],[Sources]]</f>
        <v/>
      </c>
      <c r="AO585" s="219" t="str">
        <f>Table1[[#This Row],[Scale Bet]]</f>
        <v/>
      </c>
    </row>
    <row r="586" spans="5:41" ht="16.5" customHeight="1" x14ac:dyDescent="0.25">
      <c r="E586" s="185">
        <v>45283</v>
      </c>
      <c r="F586" s="35">
        <v>0.57986111111111105</v>
      </c>
      <c r="G586" s="36" t="s">
        <v>100</v>
      </c>
      <c r="H586" s="36">
        <v>4</v>
      </c>
      <c r="I586" s="36">
        <v>10</v>
      </c>
      <c r="J586" s="36" t="s">
        <v>910</v>
      </c>
      <c r="K586" s="36" t="s">
        <v>13</v>
      </c>
      <c r="L586" s="165">
        <v>13</v>
      </c>
      <c r="M586" s="134">
        <f t="shared" si="117"/>
        <v>13</v>
      </c>
      <c r="N586" s="36">
        <f t="shared" si="118"/>
        <v>1</v>
      </c>
      <c r="O586" s="135" t="str">
        <f t="shared" si="119"/>
        <v>Nat-13</v>
      </c>
      <c r="P586" s="186" t="str">
        <f t="shared" si="120"/>
        <v>OK</v>
      </c>
      <c r="Q586" s="187">
        <f t="shared" si="121"/>
        <v>52</v>
      </c>
      <c r="R586" s="150">
        <v>4.5</v>
      </c>
      <c r="S586" s="187">
        <f t="shared" si="122"/>
        <v>234</v>
      </c>
      <c r="T586" s="136" t="str">
        <f t="shared" si="123"/>
        <v>Call The Union</v>
      </c>
      <c r="U586" s="137" t="str">
        <f>IF(P586="","",IF(N586=1,"",IF(Q586="","",IF(Q586&lt;=100,100,IF(Table1[[#This Row],[Day]]="Wed",100,200)))))</f>
        <v/>
      </c>
      <c r="V586" s="137" t="str">
        <f t="shared" si="124"/>
        <v/>
      </c>
      <c r="W586" s="137" t="str">
        <f t="shared" si="125"/>
        <v/>
      </c>
      <c r="X586" s="133">
        <f>100</f>
        <v>100</v>
      </c>
      <c r="Y586" s="133">
        <f t="shared" si="126"/>
        <v>450</v>
      </c>
      <c r="Z586" s="133">
        <f t="shared" si="127"/>
        <v>350</v>
      </c>
      <c r="AA586" s="134" t="str">
        <f>TEXT(Table1[[#This Row],[Date]],"DDD")</f>
        <v>Sat</v>
      </c>
      <c r="AB586" s="133" t="str">
        <f>IF(OR(G586="Doomben",G586="Eagle Farm"),"Q",IF(AND(Q586&gt;1,Q586&lt;55,Table1[[#This Row],[Source]]="Nat"),"Nat OK",IF(AND(Table1[[#This Row],[Source]]&lt;&gt;"Nat",Q586&lt;55),"Poor &lt;55",IF(OR(G586="Randwick",G586="Flemington",G586="Caulfield",G586="Sandown Lake",G586="Sandown Hill"),"Best","ave"))))</f>
        <v>Nat OK</v>
      </c>
      <c r="AC586" s="133">
        <f>IF(Q586="","",IF(AB586="Poor &lt;55",$AC$2*0.2%,IF(AND(AB586="Q",AA586&lt;&gt;"Wed"),$AC$2*0.4%,IF(AND(AB586="Q",AA586="Wed"),$AC$2*0.5%,IF(AND(AB586="Ave",U586=100),$AC$2*0.5%,IF(AND(AB586="ave",U586="",N586=1,AG586="Bush"),$AC$2*1%,IF(AND(AB586="ave",U586="",Q586&gt;100),$AC$2*1.3%,IF(AND(AB586="ave",U586=""),$AC$2*1.2%,IF(AND(AB586="Ave",U586=200),$AC$2*1%,IF(AND(AB586="Best",U586=200),$AC$2*1.5%,IF(AND(AB586="Best",U586="",K586&lt;&gt;"Pro Syd"),$AC$2*0.5%,IF(AND(AB586="Best",U586=""),$AC$2*1%,IF(AND(AB586="Best",U586=100,Table1[[#This Row],[State]]="NSW"),$AC$2*0.4%,IF(AND(AB586="Best",U586=100),$AC$2*1%,IF(Table1[[#This Row],[Adj]]="Nat OK",$AC$2*0.5%,"xxx")))))))))))))))</f>
        <v>50</v>
      </c>
      <c r="AD586" s="133">
        <f t="shared" si="128"/>
        <v>225</v>
      </c>
      <c r="AE586" s="133">
        <f t="shared" si="129"/>
        <v>175</v>
      </c>
      <c r="AF586" s="133" t="str">
        <f>VLOOKUP(Table1[[#This Row],[Track]],$F$2672:$H$2715,2,FALSE)</f>
        <v>Vic</v>
      </c>
      <c r="AG586" s="133" t="str">
        <f>VLOOKUP(Table1[[#This Row],[Track]],$F$2672:$H$2715,3,FALSE)</f>
        <v>-</v>
      </c>
      <c r="AH586" s="133" t="str">
        <f>IF(Table1[[#This Row],[Date]]&lt;$AH$2,"",IF(Table1[[#This Row],[Date]]&lt;$AH$3,"Edge","Elite Combo"))</f>
        <v/>
      </c>
      <c r="AI586" s="218">
        <f>Table1[[#This Row],[Time]]</f>
        <v>0.57986111111111105</v>
      </c>
      <c r="AJ586" s="219" t="str">
        <f>Table1[[#This Row],[Track]]</f>
        <v>Moonee Valley</v>
      </c>
      <c r="AK586" s="216">
        <f>Table1[[#This Row],[Race ]]</f>
        <v>4</v>
      </c>
      <c r="AL586" s="219">
        <f>Table1[[#This Row],[TAB]]</f>
        <v>10</v>
      </c>
      <c r="AM586" s="219" t="str">
        <f>Table1[[#This Row],[Selection]]</f>
        <v>Call The Union</v>
      </c>
      <c r="AN586" s="220" t="str">
        <f>Table1[[#This Row],[Sources]]</f>
        <v>Nat-13</v>
      </c>
      <c r="AO586" s="219">
        <f>Table1[[#This Row],[Scale Bet]]</f>
        <v>50</v>
      </c>
    </row>
    <row r="587" spans="5:41" ht="16.5" customHeight="1" x14ac:dyDescent="0.25">
      <c r="E587" s="185">
        <v>45283</v>
      </c>
      <c r="F587" s="35">
        <v>0.59375</v>
      </c>
      <c r="G587" s="36" t="s">
        <v>22</v>
      </c>
      <c r="H587" s="36">
        <v>4</v>
      </c>
      <c r="I587" s="36">
        <v>7</v>
      </c>
      <c r="J587" s="36" t="s">
        <v>1070</v>
      </c>
      <c r="K587" s="36" t="s">
        <v>60</v>
      </c>
      <c r="L587" s="165">
        <v>10</v>
      </c>
      <c r="M587" s="134">
        <f t="shared" si="117"/>
        <v>10</v>
      </c>
      <c r="N587" s="36">
        <f t="shared" si="118"/>
        <v>1</v>
      </c>
      <c r="O587" s="135" t="str">
        <f t="shared" si="119"/>
        <v>Pro Syd-10</v>
      </c>
      <c r="P587" s="186" t="str">
        <f t="shared" si="120"/>
        <v>OK</v>
      </c>
      <c r="Q587" s="187">
        <f t="shared" si="121"/>
        <v>40</v>
      </c>
      <c r="R587" s="150"/>
      <c r="S587" s="187" t="str">
        <f t="shared" si="122"/>
        <v/>
      </c>
      <c r="T587" s="136" t="str">
        <f t="shared" si="123"/>
        <v>Ningaloo Star</v>
      </c>
      <c r="U587" s="137" t="str">
        <f>IF(P587="","",IF(N587=1,"",IF(Q587="","",IF(Q587&lt;=100,100,IF(Table1[[#This Row],[Day]]="Wed",100,200)))))</f>
        <v/>
      </c>
      <c r="V587" s="137" t="str">
        <f t="shared" si="124"/>
        <v/>
      </c>
      <c r="W587" s="137" t="str">
        <f t="shared" si="125"/>
        <v/>
      </c>
      <c r="X587" s="133">
        <f>100</f>
        <v>100</v>
      </c>
      <c r="Y587" s="133" t="str">
        <f t="shared" si="126"/>
        <v/>
      </c>
      <c r="Z587" s="133">
        <f t="shared" si="127"/>
        <v>-100</v>
      </c>
      <c r="AA587" s="134" t="str">
        <f>TEXT(Table1[[#This Row],[Date]],"DDD")</f>
        <v>Sat</v>
      </c>
      <c r="AB587" s="133" t="str">
        <f>IF(OR(G587="Doomben",G587="Eagle Farm"),"Q",IF(AND(Q587&gt;1,Q587&lt;55,Table1[[#This Row],[Source]]="Nat"),"Nat OK",IF(AND(Table1[[#This Row],[Source]]&lt;&gt;"Nat",Q587&lt;55),"Poor &lt;55",IF(OR(G587="Randwick",G587="Flemington",G587="Caulfield",G587="Sandown Lake",G587="Sandown Hill"),"Best","ave"))))</f>
        <v>Poor &lt;55</v>
      </c>
      <c r="AC587" s="133">
        <f>IF(Q587="","",IF(AB587="Poor &lt;55",$AC$2*0.2%,IF(AND(AB587="Q",AA587&lt;&gt;"Wed"),$AC$2*0.4%,IF(AND(AB587="Q",AA587="Wed"),$AC$2*0.5%,IF(AND(AB587="Ave",U587=100),$AC$2*0.5%,IF(AND(AB587="ave",U587="",N587=1,AG587="Bush"),$AC$2*1%,IF(AND(AB587="ave",U587="",Q587&gt;100),$AC$2*1.3%,IF(AND(AB587="ave",U587=""),$AC$2*1.2%,IF(AND(AB587="Ave",U587=200),$AC$2*1%,IF(AND(AB587="Best",U587=200),$AC$2*1.5%,IF(AND(AB587="Best",U587="",K587&lt;&gt;"Pro Syd"),$AC$2*0.5%,IF(AND(AB587="Best",U587=""),$AC$2*1%,IF(AND(AB587="Best",U587=100,Table1[[#This Row],[State]]="NSW"),$AC$2*0.4%,IF(AND(AB587="Best",U587=100),$AC$2*1%,IF(Table1[[#This Row],[Adj]]="Nat OK",$AC$2*0.5%,"xxx")))))))))))))))</f>
        <v>20</v>
      </c>
      <c r="AD587" s="133" t="str">
        <f t="shared" si="128"/>
        <v/>
      </c>
      <c r="AE587" s="133">
        <f t="shared" si="129"/>
        <v>-20</v>
      </c>
      <c r="AF587" s="133" t="str">
        <f>VLOOKUP(Table1[[#This Row],[Track]],$F$2672:$H$2715,2,FALSE)</f>
        <v>NSW</v>
      </c>
      <c r="AG587" s="133" t="str">
        <f>VLOOKUP(Table1[[#This Row],[Track]],$F$2672:$H$2715,3,FALSE)</f>
        <v>-</v>
      </c>
      <c r="AH587" s="133" t="str">
        <f>IF(Table1[[#This Row],[Date]]&lt;$AH$2,"",IF(Table1[[#This Row],[Date]]&lt;$AH$3,"Edge","Elite Combo"))</f>
        <v/>
      </c>
      <c r="AI587" s="218">
        <f>Table1[[#This Row],[Time]]</f>
        <v>0.59375</v>
      </c>
      <c r="AJ587" s="219" t="str">
        <f>Table1[[#This Row],[Track]]</f>
        <v>Randwick</v>
      </c>
      <c r="AK587" s="216">
        <f>Table1[[#This Row],[Race ]]</f>
        <v>4</v>
      </c>
      <c r="AL587" s="219">
        <f>Table1[[#This Row],[TAB]]</f>
        <v>7</v>
      </c>
      <c r="AM587" s="219" t="str">
        <f>Table1[[#This Row],[Selection]]</f>
        <v>Ningaloo Star</v>
      </c>
      <c r="AN587" s="220" t="str">
        <f>Table1[[#This Row],[Sources]]</f>
        <v>Pro Syd-10</v>
      </c>
      <c r="AO587" s="219">
        <f>Table1[[#This Row],[Scale Bet]]</f>
        <v>20</v>
      </c>
    </row>
    <row r="588" spans="5:41" ht="16.5" customHeight="1" x14ac:dyDescent="0.25">
      <c r="E588" s="185">
        <v>45283</v>
      </c>
      <c r="F588" s="35">
        <v>0.59375</v>
      </c>
      <c r="G588" s="36" t="s">
        <v>22</v>
      </c>
      <c r="H588" s="36">
        <v>4</v>
      </c>
      <c r="I588" s="36">
        <v>13</v>
      </c>
      <c r="J588" s="36" t="s">
        <v>675</v>
      </c>
      <c r="K588" s="36" t="s">
        <v>1</v>
      </c>
      <c r="L588" s="165">
        <v>10</v>
      </c>
      <c r="M588" s="134">
        <f t="shared" si="117"/>
        <v>10</v>
      </c>
      <c r="N588" s="36">
        <f t="shared" si="118"/>
        <v>1</v>
      </c>
      <c r="O588" s="135" t="str">
        <f t="shared" si="119"/>
        <v>E4-10</v>
      </c>
      <c r="P588" s="186" t="str">
        <f t="shared" si="120"/>
        <v>OK</v>
      </c>
      <c r="Q588" s="187">
        <f t="shared" si="121"/>
        <v>40</v>
      </c>
      <c r="R588" s="150"/>
      <c r="S588" s="187" t="str">
        <f t="shared" si="122"/>
        <v/>
      </c>
      <c r="T588" s="136" t="str">
        <f t="shared" si="123"/>
        <v>Romeo'S Choice</v>
      </c>
      <c r="U588" s="137" t="str">
        <f>IF(P588="","",IF(N588=1,"",IF(Q588="","",IF(Q588&lt;=100,100,IF(Table1[[#This Row],[Day]]="Wed",100,200)))))</f>
        <v/>
      </c>
      <c r="V588" s="137" t="str">
        <f t="shared" si="124"/>
        <v/>
      </c>
      <c r="W588" s="137" t="str">
        <f t="shared" si="125"/>
        <v/>
      </c>
      <c r="X588" s="133">
        <f>100</f>
        <v>100</v>
      </c>
      <c r="Y588" s="133" t="str">
        <f t="shared" si="126"/>
        <v/>
      </c>
      <c r="Z588" s="133">
        <f t="shared" si="127"/>
        <v>-100</v>
      </c>
      <c r="AA588" s="134" t="str">
        <f>TEXT(Table1[[#This Row],[Date]],"DDD")</f>
        <v>Sat</v>
      </c>
      <c r="AB588" s="133" t="str">
        <f>IF(OR(G588="Doomben",G588="Eagle Farm"),"Q",IF(AND(Q588&gt;1,Q588&lt;55,Table1[[#This Row],[Source]]="Nat"),"Nat OK",IF(AND(Table1[[#This Row],[Source]]&lt;&gt;"Nat",Q588&lt;55),"Poor &lt;55",IF(OR(G588="Randwick",G588="Flemington",G588="Caulfield",G588="Sandown Lake",G588="Sandown Hill"),"Best","ave"))))</f>
        <v>Poor &lt;55</v>
      </c>
      <c r="AC588" s="133">
        <f>IF(Q588="","",IF(AB588="Poor &lt;55",$AC$2*0.2%,IF(AND(AB588="Q",AA588&lt;&gt;"Wed"),$AC$2*0.4%,IF(AND(AB588="Q",AA588="Wed"),$AC$2*0.5%,IF(AND(AB588="Ave",U588=100),$AC$2*0.5%,IF(AND(AB588="ave",U588="",N588=1,AG588="Bush"),$AC$2*1%,IF(AND(AB588="ave",U588="",Q588&gt;100),$AC$2*1.3%,IF(AND(AB588="ave",U588=""),$AC$2*1.2%,IF(AND(AB588="Ave",U588=200),$AC$2*1%,IF(AND(AB588="Best",U588=200),$AC$2*1.5%,IF(AND(AB588="Best",U588="",K588&lt;&gt;"Pro Syd"),$AC$2*0.5%,IF(AND(AB588="Best",U588=""),$AC$2*1%,IF(AND(AB588="Best",U588=100,Table1[[#This Row],[State]]="NSW"),$AC$2*0.4%,IF(AND(AB588="Best",U588=100),$AC$2*1%,IF(Table1[[#This Row],[Adj]]="Nat OK",$AC$2*0.5%,"xxx")))))))))))))))</f>
        <v>20</v>
      </c>
      <c r="AD588" s="133" t="str">
        <f t="shared" si="128"/>
        <v/>
      </c>
      <c r="AE588" s="133">
        <f t="shared" si="129"/>
        <v>-20</v>
      </c>
      <c r="AF588" s="133" t="str">
        <f>VLOOKUP(Table1[[#This Row],[Track]],$F$2672:$H$2715,2,FALSE)</f>
        <v>NSW</v>
      </c>
      <c r="AG588" s="133" t="str">
        <f>VLOOKUP(Table1[[#This Row],[Track]],$F$2672:$H$2715,3,FALSE)</f>
        <v>-</v>
      </c>
      <c r="AH588" s="133" t="str">
        <f>IF(Table1[[#This Row],[Date]]&lt;$AH$2,"",IF(Table1[[#This Row],[Date]]&lt;$AH$3,"Edge","Elite Combo"))</f>
        <v/>
      </c>
      <c r="AI588" s="218">
        <f>Table1[[#This Row],[Time]]</f>
        <v>0.59375</v>
      </c>
      <c r="AJ588" s="219" t="str">
        <f>Table1[[#This Row],[Track]]</f>
        <v>Randwick</v>
      </c>
      <c r="AK588" s="216">
        <f>Table1[[#This Row],[Race ]]</f>
        <v>4</v>
      </c>
      <c r="AL588" s="219">
        <f>Table1[[#This Row],[TAB]]</f>
        <v>13</v>
      </c>
      <c r="AM588" s="219" t="str">
        <f>Table1[[#This Row],[Selection]]</f>
        <v>Romeo'S Choice</v>
      </c>
      <c r="AN588" s="220" t="str">
        <f>Table1[[#This Row],[Sources]]</f>
        <v>E4-10</v>
      </c>
      <c r="AO588" s="219">
        <f>Table1[[#This Row],[Scale Bet]]</f>
        <v>20</v>
      </c>
    </row>
    <row r="589" spans="5:41" ht="16.5" customHeight="1" x14ac:dyDescent="0.25">
      <c r="E589" s="185">
        <v>45283</v>
      </c>
      <c r="F589" s="35">
        <v>0.61805555555555558</v>
      </c>
      <c r="G589" s="36" t="s">
        <v>22</v>
      </c>
      <c r="H589" s="36">
        <v>5</v>
      </c>
      <c r="I589" s="36">
        <v>2</v>
      </c>
      <c r="J589" s="36" t="s">
        <v>676</v>
      </c>
      <c r="K589" s="36" t="s">
        <v>1</v>
      </c>
      <c r="L589" s="165">
        <v>10</v>
      </c>
      <c r="M589" s="134">
        <f t="shared" si="117"/>
        <v>23</v>
      </c>
      <c r="N589" s="36">
        <f t="shared" si="118"/>
        <v>2</v>
      </c>
      <c r="O589" s="135" t="str">
        <f t="shared" si="119"/>
        <v>E4-10/Nat-13</v>
      </c>
      <c r="P589" s="186" t="str">
        <f t="shared" si="120"/>
        <v>OK</v>
      </c>
      <c r="Q589" s="187">
        <f t="shared" si="121"/>
        <v>92</v>
      </c>
      <c r="R589" s="150"/>
      <c r="S589" s="187" t="str">
        <f t="shared" si="122"/>
        <v/>
      </c>
      <c r="T589" s="136" t="str">
        <f t="shared" si="123"/>
        <v>Clear Choice</v>
      </c>
      <c r="U589" s="137">
        <f>IF(P589="","",IF(N589=1,"",IF(Q589="","",IF(Q589&lt;=100,100,IF(Table1[[#This Row],[Day]]="Wed",100,200)))))</f>
        <v>100</v>
      </c>
      <c r="V589" s="137" t="str">
        <f t="shared" si="124"/>
        <v/>
      </c>
      <c r="W589" s="137">
        <f t="shared" si="125"/>
        <v>-100</v>
      </c>
      <c r="X589" s="133">
        <f>100</f>
        <v>100</v>
      </c>
      <c r="Y589" s="133" t="str">
        <f t="shared" si="126"/>
        <v/>
      </c>
      <c r="Z589" s="133">
        <f t="shared" si="127"/>
        <v>-100</v>
      </c>
      <c r="AA589" s="134" t="str">
        <f>TEXT(Table1[[#This Row],[Date]],"DDD")</f>
        <v>Sat</v>
      </c>
      <c r="AB589" s="133" t="str">
        <f>IF(OR(G589="Doomben",G589="Eagle Farm"),"Q",IF(AND(Q589&gt;1,Q589&lt;55,Table1[[#This Row],[Source]]="Nat"),"Nat OK",IF(AND(Table1[[#This Row],[Source]]&lt;&gt;"Nat",Q589&lt;55),"Poor &lt;55",IF(OR(G589="Randwick",G589="Flemington",G589="Caulfield",G589="Sandown Lake",G589="Sandown Hill"),"Best","ave"))))</f>
        <v>Best</v>
      </c>
      <c r="AC589" s="133">
        <f>IF(Q589="","",IF(AB589="Poor &lt;55",$AC$2*0.2%,IF(AND(AB589="Q",AA589&lt;&gt;"Wed"),$AC$2*0.4%,IF(AND(AB589="Q",AA589="Wed"),$AC$2*0.5%,IF(AND(AB589="Ave",U589=100),$AC$2*0.5%,IF(AND(AB589="ave",U589="",N589=1,AG589="Bush"),$AC$2*1%,IF(AND(AB589="ave",U589="",Q589&gt;100),$AC$2*1.3%,IF(AND(AB589="ave",U589=""),$AC$2*1.2%,IF(AND(AB589="Ave",U589=200),$AC$2*1%,IF(AND(AB589="Best",U589=200),$AC$2*1.5%,IF(AND(AB589="Best",U589="",K589&lt;&gt;"Pro Syd"),$AC$2*0.5%,IF(AND(AB589="Best",U589=""),$AC$2*1%,IF(AND(AB589="Best",U589=100,Table1[[#This Row],[State]]="NSW"),$AC$2*0.4%,IF(AND(AB589="Best",U589=100),$AC$2*1%,IF(Table1[[#This Row],[Adj]]="Nat OK",$AC$2*0.5%,"xxx")))))))))))))))</f>
        <v>40</v>
      </c>
      <c r="AD589" s="133" t="str">
        <f t="shared" si="128"/>
        <v/>
      </c>
      <c r="AE589" s="133">
        <f t="shared" si="129"/>
        <v>-40</v>
      </c>
      <c r="AF589" s="133" t="str">
        <f>VLOOKUP(Table1[[#This Row],[Track]],$F$2672:$H$2715,2,FALSE)</f>
        <v>NSW</v>
      </c>
      <c r="AG589" s="133" t="str">
        <f>VLOOKUP(Table1[[#This Row],[Track]],$F$2672:$H$2715,3,FALSE)</f>
        <v>-</v>
      </c>
      <c r="AH589" s="133" t="str">
        <f>IF(Table1[[#This Row],[Date]]&lt;$AH$2,"",IF(Table1[[#This Row],[Date]]&lt;$AH$3,"Edge","Elite Combo"))</f>
        <v/>
      </c>
      <c r="AI589" s="218">
        <f>Table1[[#This Row],[Time]]</f>
        <v>0.61805555555555558</v>
      </c>
      <c r="AJ589" s="219" t="str">
        <f>Table1[[#This Row],[Track]]</f>
        <v>Randwick</v>
      </c>
      <c r="AK589" s="216">
        <f>Table1[[#This Row],[Race ]]</f>
        <v>5</v>
      </c>
      <c r="AL589" s="219">
        <f>Table1[[#This Row],[TAB]]</f>
        <v>2</v>
      </c>
      <c r="AM589" s="219" t="str">
        <f>Table1[[#This Row],[Selection]]</f>
        <v>Clear Choice</v>
      </c>
      <c r="AN589" s="220" t="str">
        <f>Table1[[#This Row],[Sources]]</f>
        <v>E4-10/Nat-13</v>
      </c>
      <c r="AO589" s="219">
        <f>Table1[[#This Row],[Scale Bet]]</f>
        <v>40</v>
      </c>
    </row>
    <row r="590" spans="5:41" ht="16.5" customHeight="1" x14ac:dyDescent="0.25">
      <c r="E590" s="185">
        <v>45283</v>
      </c>
      <c r="F590" s="35">
        <v>0.61805555555555558</v>
      </c>
      <c r="G590" s="36" t="s">
        <v>22</v>
      </c>
      <c r="H590" s="36">
        <v>5</v>
      </c>
      <c r="I590" s="36">
        <v>2</v>
      </c>
      <c r="J590" s="36" t="s">
        <v>676</v>
      </c>
      <c r="K590" s="36" t="s">
        <v>13</v>
      </c>
      <c r="L590" s="165">
        <v>13</v>
      </c>
      <c r="M590" s="134" t="str">
        <f t="shared" si="117"/>
        <v/>
      </c>
      <c r="N590" s="36" t="str">
        <f t="shared" si="118"/>
        <v/>
      </c>
      <c r="O590" s="135" t="str">
        <f t="shared" si="119"/>
        <v/>
      </c>
      <c r="P590" s="186" t="str">
        <f t="shared" si="120"/>
        <v>OK</v>
      </c>
      <c r="Q590" s="187" t="str">
        <f t="shared" si="121"/>
        <v/>
      </c>
      <c r="R590" s="150"/>
      <c r="S590" s="187" t="str">
        <f t="shared" si="122"/>
        <v/>
      </c>
      <c r="T590" s="136" t="str">
        <f t="shared" si="123"/>
        <v>Clear Choice</v>
      </c>
      <c r="U590" s="137" t="str">
        <f>IF(P590="","",IF(N590=1,"",IF(Q590="","",IF(Q590&lt;=100,100,IF(Table1[[#This Row],[Day]]="Wed",100,200)))))</f>
        <v/>
      </c>
      <c r="V590" s="137" t="str">
        <f t="shared" si="124"/>
        <v/>
      </c>
      <c r="W590" s="137" t="str">
        <f t="shared" si="125"/>
        <v/>
      </c>
      <c r="X590" s="133">
        <f>100</f>
        <v>100</v>
      </c>
      <c r="Y590" s="133" t="str">
        <f t="shared" si="126"/>
        <v/>
      </c>
      <c r="Z590" s="133">
        <f t="shared" si="127"/>
        <v>-100</v>
      </c>
      <c r="AA590" s="134" t="str">
        <f>TEXT(Table1[[#This Row],[Date]],"DDD")</f>
        <v>Sat</v>
      </c>
      <c r="AB590" s="133" t="str">
        <f>IF(OR(G590="Doomben",G590="Eagle Farm"),"Q",IF(AND(Q590&gt;1,Q590&lt;55,Table1[[#This Row],[Source]]="Nat"),"Nat OK",IF(AND(Table1[[#This Row],[Source]]&lt;&gt;"Nat",Q590&lt;55),"Poor &lt;55",IF(OR(G590="Randwick",G590="Flemington",G590="Caulfield",G590="Sandown Lake",G590="Sandown Hill"),"Best","ave"))))</f>
        <v>Best</v>
      </c>
      <c r="AC590" s="133" t="str">
        <f>IF(Q590="","",IF(AB590="Poor &lt;55",$AC$2*0.2%,IF(AND(AB590="Q",AA590&lt;&gt;"Wed"),$AC$2*0.4%,IF(AND(AB590="Q",AA590="Wed"),$AC$2*0.5%,IF(AND(AB590="Ave",U590=100),$AC$2*0.5%,IF(AND(AB590="ave",U590="",N590=1,AG590="Bush"),$AC$2*1%,IF(AND(AB590="ave",U590="",Q590&gt;100),$AC$2*1.3%,IF(AND(AB590="ave",U590=""),$AC$2*1.2%,IF(AND(AB590="Ave",U590=200),$AC$2*1%,IF(AND(AB590="Best",U590=200),$AC$2*1.5%,IF(AND(AB590="Best",U590="",K590&lt;&gt;"Pro Syd"),$AC$2*0.5%,IF(AND(AB590="Best",U590=""),$AC$2*1%,IF(AND(AB590="Best",U590=100,Table1[[#This Row],[State]]="NSW"),$AC$2*0.4%,IF(AND(AB590="Best",U590=100),$AC$2*1%,IF(Table1[[#This Row],[Adj]]="Nat OK",$AC$2*0.5%,"xxx")))))))))))))))</f>
        <v/>
      </c>
      <c r="AD590" s="133" t="str">
        <f t="shared" si="128"/>
        <v/>
      </c>
      <c r="AE590" s="133" t="str">
        <f t="shared" si="129"/>
        <v/>
      </c>
      <c r="AF590" s="133" t="str">
        <f>VLOOKUP(Table1[[#This Row],[Track]],$F$2672:$H$2715,2,FALSE)</f>
        <v>NSW</v>
      </c>
      <c r="AG590" s="133" t="str">
        <f>VLOOKUP(Table1[[#This Row],[Track]],$F$2672:$H$2715,3,FALSE)</f>
        <v>-</v>
      </c>
      <c r="AH590" s="133" t="str">
        <f>IF(Table1[[#This Row],[Date]]&lt;$AH$2,"",IF(Table1[[#This Row],[Date]]&lt;$AH$3,"Edge","Elite Combo"))</f>
        <v/>
      </c>
      <c r="AI590" s="218">
        <f>Table1[[#This Row],[Time]]</f>
        <v>0.61805555555555558</v>
      </c>
      <c r="AJ590" s="219" t="str">
        <f>Table1[[#This Row],[Track]]</f>
        <v>Randwick</v>
      </c>
      <c r="AK590" s="216">
        <f>Table1[[#This Row],[Race ]]</f>
        <v>5</v>
      </c>
      <c r="AL590" s="219">
        <f>Table1[[#This Row],[TAB]]</f>
        <v>2</v>
      </c>
      <c r="AM590" s="219" t="str">
        <f>Table1[[#This Row],[Selection]]</f>
        <v>Clear Choice</v>
      </c>
      <c r="AN590" s="220" t="str">
        <f>Table1[[#This Row],[Sources]]</f>
        <v/>
      </c>
      <c r="AO590" s="219" t="str">
        <f>Table1[[#This Row],[Scale Bet]]</f>
        <v/>
      </c>
    </row>
    <row r="591" spans="5:41" ht="16.5" customHeight="1" x14ac:dyDescent="0.25">
      <c r="E591" s="185">
        <v>45283</v>
      </c>
      <c r="F591" s="35">
        <v>0.61805555555555558</v>
      </c>
      <c r="G591" s="36" t="s">
        <v>22</v>
      </c>
      <c r="H591" s="36">
        <v>5</v>
      </c>
      <c r="I591" s="36">
        <v>12</v>
      </c>
      <c r="J591" s="36" t="s">
        <v>391</v>
      </c>
      <c r="K591" s="36" t="s">
        <v>60</v>
      </c>
      <c r="L591" s="165">
        <v>10</v>
      </c>
      <c r="M591" s="134">
        <f t="shared" si="117"/>
        <v>10</v>
      </c>
      <c r="N591" s="36">
        <f t="shared" si="118"/>
        <v>1</v>
      </c>
      <c r="O591" s="135" t="str">
        <f t="shared" si="119"/>
        <v>Pro Syd-10</v>
      </c>
      <c r="P591" s="186" t="str">
        <f t="shared" si="120"/>
        <v>OK</v>
      </c>
      <c r="Q591" s="187">
        <f t="shared" si="121"/>
        <v>40</v>
      </c>
      <c r="R591" s="150"/>
      <c r="S591" s="187" t="str">
        <f t="shared" si="122"/>
        <v/>
      </c>
      <c r="T591" s="136" t="str">
        <f t="shared" si="123"/>
        <v>Matusalem</v>
      </c>
      <c r="U591" s="137" t="str">
        <f>IF(P591="","",IF(N591=1,"",IF(Q591="","",IF(Q591&lt;=100,100,IF(Table1[[#This Row],[Day]]="Wed",100,200)))))</f>
        <v/>
      </c>
      <c r="V591" s="137" t="str">
        <f t="shared" si="124"/>
        <v/>
      </c>
      <c r="W591" s="137" t="str">
        <f t="shared" si="125"/>
        <v/>
      </c>
      <c r="X591" s="133">
        <f>100</f>
        <v>100</v>
      </c>
      <c r="Y591" s="133" t="str">
        <f t="shared" si="126"/>
        <v/>
      </c>
      <c r="Z591" s="133">
        <f t="shared" si="127"/>
        <v>-100</v>
      </c>
      <c r="AA591" s="134" t="str">
        <f>TEXT(Table1[[#This Row],[Date]],"DDD")</f>
        <v>Sat</v>
      </c>
      <c r="AB591" s="133" t="str">
        <f>IF(OR(G591="Doomben",G591="Eagle Farm"),"Q",IF(AND(Q591&gt;1,Q591&lt;55,Table1[[#This Row],[Source]]="Nat"),"Nat OK",IF(AND(Table1[[#This Row],[Source]]&lt;&gt;"Nat",Q591&lt;55),"Poor &lt;55",IF(OR(G591="Randwick",G591="Flemington",G591="Caulfield",G591="Sandown Lake",G591="Sandown Hill"),"Best","ave"))))</f>
        <v>Poor &lt;55</v>
      </c>
      <c r="AC591" s="133">
        <f>IF(Q591="","",IF(AB591="Poor &lt;55",$AC$2*0.2%,IF(AND(AB591="Q",AA591&lt;&gt;"Wed"),$AC$2*0.4%,IF(AND(AB591="Q",AA591="Wed"),$AC$2*0.5%,IF(AND(AB591="Ave",U591=100),$AC$2*0.5%,IF(AND(AB591="ave",U591="",N591=1,AG591="Bush"),$AC$2*1%,IF(AND(AB591="ave",U591="",Q591&gt;100),$AC$2*1.3%,IF(AND(AB591="ave",U591=""),$AC$2*1.2%,IF(AND(AB591="Ave",U591=200),$AC$2*1%,IF(AND(AB591="Best",U591=200),$AC$2*1.5%,IF(AND(AB591="Best",U591="",K591&lt;&gt;"Pro Syd"),$AC$2*0.5%,IF(AND(AB591="Best",U591=""),$AC$2*1%,IF(AND(AB591="Best",U591=100,Table1[[#This Row],[State]]="NSW"),$AC$2*0.4%,IF(AND(AB591="Best",U591=100),$AC$2*1%,IF(Table1[[#This Row],[Adj]]="Nat OK",$AC$2*0.5%,"xxx")))))))))))))))</f>
        <v>20</v>
      </c>
      <c r="AD591" s="133" t="str">
        <f t="shared" si="128"/>
        <v/>
      </c>
      <c r="AE591" s="133">
        <f t="shared" si="129"/>
        <v>-20</v>
      </c>
      <c r="AF591" s="133" t="str">
        <f>VLOOKUP(Table1[[#This Row],[Track]],$F$2672:$H$2715,2,FALSE)</f>
        <v>NSW</v>
      </c>
      <c r="AG591" s="133" t="str">
        <f>VLOOKUP(Table1[[#This Row],[Track]],$F$2672:$H$2715,3,FALSE)</f>
        <v>-</v>
      </c>
      <c r="AH591" s="133" t="str">
        <f>IF(Table1[[#This Row],[Date]]&lt;$AH$2,"",IF(Table1[[#This Row],[Date]]&lt;$AH$3,"Edge","Elite Combo"))</f>
        <v/>
      </c>
      <c r="AI591" s="218">
        <f>Table1[[#This Row],[Time]]</f>
        <v>0.61805555555555558</v>
      </c>
      <c r="AJ591" s="219" t="str">
        <f>Table1[[#This Row],[Track]]</f>
        <v>Randwick</v>
      </c>
      <c r="AK591" s="216">
        <f>Table1[[#This Row],[Race ]]</f>
        <v>5</v>
      </c>
      <c r="AL591" s="219">
        <f>Table1[[#This Row],[TAB]]</f>
        <v>12</v>
      </c>
      <c r="AM591" s="219" t="str">
        <f>Table1[[#This Row],[Selection]]</f>
        <v>Matusalem</v>
      </c>
      <c r="AN591" s="220" t="str">
        <f>Table1[[#This Row],[Sources]]</f>
        <v>Pro Syd-10</v>
      </c>
      <c r="AO591" s="219">
        <f>Table1[[#This Row],[Scale Bet]]</f>
        <v>20</v>
      </c>
    </row>
    <row r="592" spans="5:41" ht="16.5" customHeight="1" x14ac:dyDescent="0.25">
      <c r="E592" s="185">
        <v>45283</v>
      </c>
      <c r="F592" s="35">
        <v>0.62847222222222221</v>
      </c>
      <c r="G592" s="36" t="s">
        <v>100</v>
      </c>
      <c r="H592" s="36">
        <v>6</v>
      </c>
      <c r="I592" s="36">
        <v>6</v>
      </c>
      <c r="J592" s="36" t="s">
        <v>911</v>
      </c>
      <c r="K592" s="36" t="s">
        <v>40</v>
      </c>
      <c r="L592" s="165">
        <v>12</v>
      </c>
      <c r="M592" s="134">
        <f t="shared" si="117"/>
        <v>45</v>
      </c>
      <c r="N592" s="36">
        <f t="shared" si="118"/>
        <v>3</v>
      </c>
      <c r="O592" s="135" t="str">
        <f t="shared" si="119"/>
        <v>Edge-12/Nat-20/Pro Mel-13</v>
      </c>
      <c r="P592" s="186" t="str">
        <f t="shared" si="120"/>
        <v>OK</v>
      </c>
      <c r="Q592" s="187">
        <f t="shared" si="121"/>
        <v>180</v>
      </c>
      <c r="R592" s="150"/>
      <c r="S592" s="187" t="str">
        <f t="shared" si="122"/>
        <v/>
      </c>
      <c r="T592" s="136" t="str">
        <f t="shared" si="123"/>
        <v>South Of Houston</v>
      </c>
      <c r="U592" s="137">
        <f>IF(P592="","",IF(N592=1,"",IF(Q592="","",IF(Q592&lt;=100,100,IF(Table1[[#This Row],[Day]]="Wed",100,200)))))</f>
        <v>200</v>
      </c>
      <c r="V592" s="137" t="str">
        <f t="shared" si="124"/>
        <v/>
      </c>
      <c r="W592" s="137">
        <f t="shared" si="125"/>
        <v>-200</v>
      </c>
      <c r="X592" s="133">
        <f>100</f>
        <v>100</v>
      </c>
      <c r="Y592" s="133" t="str">
        <f t="shared" si="126"/>
        <v/>
      </c>
      <c r="Z592" s="133">
        <f t="shared" si="127"/>
        <v>-100</v>
      </c>
      <c r="AA592" s="134" t="str">
        <f>TEXT(Table1[[#This Row],[Date]],"DDD")</f>
        <v>Sat</v>
      </c>
      <c r="AB592" s="133" t="str">
        <f>IF(OR(G592="Doomben",G592="Eagle Farm"),"Q",IF(AND(Q592&gt;1,Q592&lt;55,Table1[[#This Row],[Source]]="Nat"),"Nat OK",IF(AND(Table1[[#This Row],[Source]]&lt;&gt;"Nat",Q592&lt;55),"Poor &lt;55",IF(OR(G592="Randwick",G592="Flemington",G592="Caulfield",G592="Sandown Lake",G592="Sandown Hill"),"Best","ave"))))</f>
        <v>ave</v>
      </c>
      <c r="AC592" s="133">
        <f>IF(Q592="","",IF(AB592="Poor &lt;55",$AC$2*0.2%,IF(AND(AB592="Q",AA592&lt;&gt;"Wed"),$AC$2*0.4%,IF(AND(AB592="Q",AA592="Wed"),$AC$2*0.5%,IF(AND(AB592="Ave",U592=100),$AC$2*0.5%,IF(AND(AB592="ave",U592="",N592=1,AG592="Bush"),$AC$2*1%,IF(AND(AB592="ave",U592="",Q592&gt;100),$AC$2*1.3%,IF(AND(AB592="ave",U592=""),$AC$2*1.2%,IF(AND(AB592="Ave",U592=200),$AC$2*1%,IF(AND(AB592="Best",U592=200),$AC$2*1.5%,IF(AND(AB592="Best",U592="",K592&lt;&gt;"Pro Syd"),$AC$2*0.5%,IF(AND(AB592="Best",U592=""),$AC$2*1%,IF(AND(AB592="Best",U592=100,Table1[[#This Row],[State]]="NSW"),$AC$2*0.4%,IF(AND(AB592="Best",U592=100),$AC$2*1%,IF(Table1[[#This Row],[Adj]]="Nat OK",$AC$2*0.5%,"xxx")))))))))))))))</f>
        <v>100</v>
      </c>
      <c r="AD592" s="133" t="str">
        <f t="shared" si="128"/>
        <v/>
      </c>
      <c r="AE592" s="133">
        <f t="shared" si="129"/>
        <v>-100</v>
      </c>
      <c r="AF592" s="133" t="str">
        <f>VLOOKUP(Table1[[#This Row],[Track]],$F$2672:$H$2715,2,FALSE)</f>
        <v>Vic</v>
      </c>
      <c r="AG592" s="133" t="str">
        <f>VLOOKUP(Table1[[#This Row],[Track]],$F$2672:$H$2715,3,FALSE)</f>
        <v>-</v>
      </c>
      <c r="AH592" s="133" t="str">
        <f>IF(Table1[[#This Row],[Date]]&lt;$AH$2,"",IF(Table1[[#This Row],[Date]]&lt;$AH$3,"Edge","Elite Combo"))</f>
        <v/>
      </c>
      <c r="AI592" s="218">
        <f>Table1[[#This Row],[Time]]</f>
        <v>0.62847222222222221</v>
      </c>
      <c r="AJ592" s="219" t="str">
        <f>Table1[[#This Row],[Track]]</f>
        <v>Moonee Valley</v>
      </c>
      <c r="AK592" s="216">
        <f>Table1[[#This Row],[Race ]]</f>
        <v>6</v>
      </c>
      <c r="AL592" s="219">
        <f>Table1[[#This Row],[TAB]]</f>
        <v>6</v>
      </c>
      <c r="AM592" s="219" t="str">
        <f>Table1[[#This Row],[Selection]]</f>
        <v>South Of Houston</v>
      </c>
      <c r="AN592" s="220" t="str">
        <f>Table1[[#This Row],[Sources]]</f>
        <v>Edge-12/Nat-20/Pro Mel-13</v>
      </c>
      <c r="AO592" s="219">
        <f>Table1[[#This Row],[Scale Bet]]</f>
        <v>100</v>
      </c>
    </row>
    <row r="593" spans="5:41" ht="16.5" customHeight="1" x14ac:dyDescent="0.25">
      <c r="E593" s="185">
        <v>45283</v>
      </c>
      <c r="F593" s="35">
        <v>0.62847222222222221</v>
      </c>
      <c r="G593" s="36" t="s">
        <v>100</v>
      </c>
      <c r="H593" s="36">
        <v>6</v>
      </c>
      <c r="I593" s="36">
        <v>6</v>
      </c>
      <c r="J593" s="36" t="s">
        <v>911</v>
      </c>
      <c r="K593" s="36" t="s">
        <v>13</v>
      </c>
      <c r="L593" s="165">
        <v>20</v>
      </c>
      <c r="M593" s="134" t="str">
        <f t="shared" si="117"/>
        <v/>
      </c>
      <c r="N593" s="36" t="str">
        <f t="shared" si="118"/>
        <v/>
      </c>
      <c r="O593" s="135" t="str">
        <f t="shared" si="119"/>
        <v/>
      </c>
      <c r="P593" s="186" t="str">
        <f t="shared" si="120"/>
        <v>OK</v>
      </c>
      <c r="Q593" s="187" t="str">
        <f t="shared" si="121"/>
        <v/>
      </c>
      <c r="R593" s="150"/>
      <c r="S593" s="187" t="str">
        <f t="shared" si="122"/>
        <v/>
      </c>
      <c r="T593" s="136" t="str">
        <f t="shared" si="123"/>
        <v>South Of Houston</v>
      </c>
      <c r="U593" s="137" t="str">
        <f>IF(P593="","",IF(N593=1,"",IF(Q593="","",IF(Q593&lt;=100,100,IF(Table1[[#This Row],[Day]]="Wed",100,200)))))</f>
        <v/>
      </c>
      <c r="V593" s="137" t="str">
        <f t="shared" si="124"/>
        <v/>
      </c>
      <c r="W593" s="137" t="str">
        <f t="shared" si="125"/>
        <v/>
      </c>
      <c r="X593" s="133">
        <f>100</f>
        <v>100</v>
      </c>
      <c r="Y593" s="133" t="str">
        <f t="shared" si="126"/>
        <v/>
      </c>
      <c r="Z593" s="133">
        <f t="shared" si="127"/>
        <v>-100</v>
      </c>
      <c r="AA593" s="134" t="str">
        <f>TEXT(Table1[[#This Row],[Date]],"DDD")</f>
        <v>Sat</v>
      </c>
      <c r="AB593" s="133" t="str">
        <f>IF(OR(G593="Doomben",G593="Eagle Farm"),"Q",IF(AND(Q593&gt;1,Q593&lt;55,Table1[[#This Row],[Source]]="Nat"),"Nat OK",IF(AND(Table1[[#This Row],[Source]]&lt;&gt;"Nat",Q593&lt;55),"Poor &lt;55",IF(OR(G593="Randwick",G593="Flemington",G593="Caulfield",G593="Sandown Lake",G593="Sandown Hill"),"Best","ave"))))</f>
        <v>ave</v>
      </c>
      <c r="AC593" s="133" t="str">
        <f>IF(Q593="","",IF(AB593="Poor &lt;55",$AC$2*0.2%,IF(AND(AB593="Q",AA593&lt;&gt;"Wed"),$AC$2*0.4%,IF(AND(AB593="Q",AA593="Wed"),$AC$2*0.5%,IF(AND(AB593="Ave",U593=100),$AC$2*0.5%,IF(AND(AB593="ave",U593="",N593=1,AG593="Bush"),$AC$2*1%,IF(AND(AB593="ave",U593="",Q593&gt;100),$AC$2*1.3%,IF(AND(AB593="ave",U593=""),$AC$2*1.2%,IF(AND(AB593="Ave",U593=200),$AC$2*1%,IF(AND(AB593="Best",U593=200),$AC$2*1.5%,IF(AND(AB593="Best",U593="",K593&lt;&gt;"Pro Syd"),$AC$2*0.5%,IF(AND(AB593="Best",U593=""),$AC$2*1%,IF(AND(AB593="Best",U593=100,Table1[[#This Row],[State]]="NSW"),$AC$2*0.4%,IF(AND(AB593="Best",U593=100),$AC$2*1%,IF(Table1[[#This Row],[Adj]]="Nat OK",$AC$2*0.5%,"xxx")))))))))))))))</f>
        <v/>
      </c>
      <c r="AD593" s="133" t="str">
        <f t="shared" si="128"/>
        <v/>
      </c>
      <c r="AE593" s="133" t="str">
        <f t="shared" si="129"/>
        <v/>
      </c>
      <c r="AF593" s="133" t="str">
        <f>VLOOKUP(Table1[[#This Row],[Track]],$F$2672:$H$2715,2,FALSE)</f>
        <v>Vic</v>
      </c>
      <c r="AG593" s="133" t="str">
        <f>VLOOKUP(Table1[[#This Row],[Track]],$F$2672:$H$2715,3,FALSE)</f>
        <v>-</v>
      </c>
      <c r="AH593" s="133" t="str">
        <f>IF(Table1[[#This Row],[Date]]&lt;$AH$2,"",IF(Table1[[#This Row],[Date]]&lt;$AH$3,"Edge","Elite Combo"))</f>
        <v/>
      </c>
      <c r="AI593" s="218">
        <f>Table1[[#This Row],[Time]]</f>
        <v>0.62847222222222221</v>
      </c>
      <c r="AJ593" s="219" t="str">
        <f>Table1[[#This Row],[Track]]</f>
        <v>Moonee Valley</v>
      </c>
      <c r="AK593" s="216">
        <f>Table1[[#This Row],[Race ]]</f>
        <v>6</v>
      </c>
      <c r="AL593" s="219">
        <f>Table1[[#This Row],[TAB]]</f>
        <v>6</v>
      </c>
      <c r="AM593" s="219" t="str">
        <f>Table1[[#This Row],[Selection]]</f>
        <v>South Of Houston</v>
      </c>
      <c r="AN593" s="220" t="str">
        <f>Table1[[#This Row],[Sources]]</f>
        <v/>
      </c>
      <c r="AO593" s="219" t="str">
        <f>Table1[[#This Row],[Scale Bet]]</f>
        <v/>
      </c>
    </row>
    <row r="594" spans="5:41" ht="16.5" customHeight="1" x14ac:dyDescent="0.25">
      <c r="E594" s="185">
        <v>45283</v>
      </c>
      <c r="F594" s="35">
        <v>0.62847222222222221</v>
      </c>
      <c r="G594" s="36" t="s">
        <v>100</v>
      </c>
      <c r="H594" s="36">
        <v>6</v>
      </c>
      <c r="I594" s="36">
        <v>6</v>
      </c>
      <c r="J594" s="36" t="s">
        <v>911</v>
      </c>
      <c r="K594" s="36" t="s">
        <v>18</v>
      </c>
      <c r="L594" s="165">
        <v>13</v>
      </c>
      <c r="M594" s="134" t="str">
        <f t="shared" si="117"/>
        <v/>
      </c>
      <c r="N594" s="36" t="str">
        <f t="shared" si="118"/>
        <v/>
      </c>
      <c r="O594" s="135" t="str">
        <f t="shared" si="119"/>
        <v/>
      </c>
      <c r="P594" s="186" t="str">
        <f t="shared" si="120"/>
        <v>OK</v>
      </c>
      <c r="Q594" s="187" t="str">
        <f t="shared" si="121"/>
        <v/>
      </c>
      <c r="R594" s="150"/>
      <c r="S594" s="187" t="str">
        <f t="shared" si="122"/>
        <v/>
      </c>
      <c r="T594" s="136" t="str">
        <f t="shared" si="123"/>
        <v>South Of Houston</v>
      </c>
      <c r="U594" s="137" t="str">
        <f>IF(P594="","",IF(N594=1,"",IF(Q594="","",IF(Q594&lt;=100,100,IF(Table1[[#This Row],[Day]]="Wed",100,200)))))</f>
        <v/>
      </c>
      <c r="V594" s="137" t="str">
        <f t="shared" si="124"/>
        <v/>
      </c>
      <c r="W594" s="137" t="str">
        <f t="shared" si="125"/>
        <v/>
      </c>
      <c r="X594" s="133">
        <f>100</f>
        <v>100</v>
      </c>
      <c r="Y594" s="133" t="str">
        <f t="shared" si="126"/>
        <v/>
      </c>
      <c r="Z594" s="133">
        <f t="shared" si="127"/>
        <v>-100</v>
      </c>
      <c r="AA594" s="134" t="str">
        <f>TEXT(Table1[[#This Row],[Date]],"DDD")</f>
        <v>Sat</v>
      </c>
      <c r="AB594" s="133" t="str">
        <f>IF(OR(G594="Doomben",G594="Eagle Farm"),"Q",IF(AND(Q594&gt;1,Q594&lt;55,Table1[[#This Row],[Source]]="Nat"),"Nat OK",IF(AND(Table1[[#This Row],[Source]]&lt;&gt;"Nat",Q594&lt;55),"Poor &lt;55",IF(OR(G594="Randwick",G594="Flemington",G594="Caulfield",G594="Sandown Lake",G594="Sandown Hill"),"Best","ave"))))</f>
        <v>ave</v>
      </c>
      <c r="AC594" s="133" t="str">
        <f>IF(Q594="","",IF(AB594="Poor &lt;55",$AC$2*0.2%,IF(AND(AB594="Q",AA594&lt;&gt;"Wed"),$AC$2*0.4%,IF(AND(AB594="Q",AA594="Wed"),$AC$2*0.5%,IF(AND(AB594="Ave",U594=100),$AC$2*0.5%,IF(AND(AB594="ave",U594="",N594=1,AG594="Bush"),$AC$2*1%,IF(AND(AB594="ave",U594="",Q594&gt;100),$AC$2*1.3%,IF(AND(AB594="ave",U594=""),$AC$2*1.2%,IF(AND(AB594="Ave",U594=200),$AC$2*1%,IF(AND(AB594="Best",U594=200),$AC$2*1.5%,IF(AND(AB594="Best",U594="",K594&lt;&gt;"Pro Syd"),$AC$2*0.5%,IF(AND(AB594="Best",U594=""),$AC$2*1%,IF(AND(AB594="Best",U594=100,Table1[[#This Row],[State]]="NSW"),$AC$2*0.4%,IF(AND(AB594="Best",U594=100),$AC$2*1%,IF(Table1[[#This Row],[Adj]]="Nat OK",$AC$2*0.5%,"xxx")))))))))))))))</f>
        <v/>
      </c>
      <c r="AD594" s="133" t="str">
        <f t="shared" si="128"/>
        <v/>
      </c>
      <c r="AE594" s="133" t="str">
        <f t="shared" si="129"/>
        <v/>
      </c>
      <c r="AF594" s="133" t="str">
        <f>VLOOKUP(Table1[[#This Row],[Track]],$F$2672:$H$2715,2,FALSE)</f>
        <v>Vic</v>
      </c>
      <c r="AG594" s="133" t="str">
        <f>VLOOKUP(Table1[[#This Row],[Track]],$F$2672:$H$2715,3,FALSE)</f>
        <v>-</v>
      </c>
      <c r="AH594" s="133" t="str">
        <f>IF(Table1[[#This Row],[Date]]&lt;$AH$2,"",IF(Table1[[#This Row],[Date]]&lt;$AH$3,"Edge","Elite Combo"))</f>
        <v/>
      </c>
      <c r="AI594" s="218">
        <f>Table1[[#This Row],[Time]]</f>
        <v>0.62847222222222221</v>
      </c>
      <c r="AJ594" s="219" t="str">
        <f>Table1[[#This Row],[Track]]</f>
        <v>Moonee Valley</v>
      </c>
      <c r="AK594" s="216">
        <f>Table1[[#This Row],[Race ]]</f>
        <v>6</v>
      </c>
      <c r="AL594" s="219">
        <f>Table1[[#This Row],[TAB]]</f>
        <v>6</v>
      </c>
      <c r="AM594" s="219" t="str">
        <f>Table1[[#This Row],[Selection]]</f>
        <v>South Of Houston</v>
      </c>
      <c r="AN594" s="220" t="str">
        <f>Table1[[#This Row],[Sources]]</f>
        <v/>
      </c>
      <c r="AO594" s="219" t="str">
        <f>Table1[[#This Row],[Scale Bet]]</f>
        <v/>
      </c>
    </row>
    <row r="595" spans="5:41" ht="16.5" customHeight="1" x14ac:dyDescent="0.25">
      <c r="E595" s="185">
        <v>45283</v>
      </c>
      <c r="F595" s="35">
        <v>0.64236111111111105</v>
      </c>
      <c r="G595" s="36" t="s">
        <v>22</v>
      </c>
      <c r="H595" s="36">
        <v>6</v>
      </c>
      <c r="I595" s="36">
        <v>10</v>
      </c>
      <c r="J595" s="36" t="s">
        <v>1071</v>
      </c>
      <c r="K595" s="36" t="s">
        <v>60</v>
      </c>
      <c r="L595" s="165">
        <v>10</v>
      </c>
      <c r="M595" s="134">
        <f t="shared" si="117"/>
        <v>10</v>
      </c>
      <c r="N595" s="36">
        <f t="shared" si="118"/>
        <v>1</v>
      </c>
      <c r="O595" s="135" t="str">
        <f t="shared" si="119"/>
        <v>Pro Syd-10</v>
      </c>
      <c r="P595" s="186" t="str">
        <f t="shared" si="120"/>
        <v>OK</v>
      </c>
      <c r="Q595" s="187">
        <f t="shared" si="121"/>
        <v>40</v>
      </c>
      <c r="R595" s="150"/>
      <c r="S595" s="187" t="str">
        <f t="shared" si="122"/>
        <v/>
      </c>
      <c r="T595" s="136" t="str">
        <f t="shared" si="123"/>
        <v>Tsarina Sophia</v>
      </c>
      <c r="U595" s="137" t="str">
        <f>IF(P595="","",IF(N595=1,"",IF(Q595="","",IF(Q595&lt;=100,100,IF(Table1[[#This Row],[Day]]="Wed",100,200)))))</f>
        <v/>
      </c>
      <c r="V595" s="137" t="str">
        <f t="shared" si="124"/>
        <v/>
      </c>
      <c r="W595" s="137" t="str">
        <f t="shared" si="125"/>
        <v/>
      </c>
      <c r="X595" s="133">
        <f>100</f>
        <v>100</v>
      </c>
      <c r="Y595" s="133" t="str">
        <f t="shared" si="126"/>
        <v/>
      </c>
      <c r="Z595" s="133">
        <f t="shared" si="127"/>
        <v>-100</v>
      </c>
      <c r="AA595" s="134" t="str">
        <f>TEXT(Table1[[#This Row],[Date]],"DDD")</f>
        <v>Sat</v>
      </c>
      <c r="AB595" s="133" t="str">
        <f>IF(OR(G595="Doomben",G595="Eagle Farm"),"Q",IF(AND(Q595&gt;1,Q595&lt;55,Table1[[#This Row],[Source]]="Nat"),"Nat OK",IF(AND(Table1[[#This Row],[Source]]&lt;&gt;"Nat",Q595&lt;55),"Poor &lt;55",IF(OR(G595="Randwick",G595="Flemington",G595="Caulfield",G595="Sandown Lake",G595="Sandown Hill"),"Best","ave"))))</f>
        <v>Poor &lt;55</v>
      </c>
      <c r="AC595" s="133">
        <f>IF(Q595="","",IF(AB595="Poor &lt;55",$AC$2*0.2%,IF(AND(AB595="Q",AA595&lt;&gt;"Wed"),$AC$2*0.4%,IF(AND(AB595="Q",AA595="Wed"),$AC$2*0.5%,IF(AND(AB595="Ave",U595=100),$AC$2*0.5%,IF(AND(AB595="ave",U595="",N595=1,AG595="Bush"),$AC$2*1%,IF(AND(AB595="ave",U595="",Q595&gt;100),$AC$2*1.3%,IF(AND(AB595="ave",U595=""),$AC$2*1.2%,IF(AND(AB595="Ave",U595=200),$AC$2*1%,IF(AND(AB595="Best",U595=200),$AC$2*1.5%,IF(AND(AB595="Best",U595="",K595&lt;&gt;"Pro Syd"),$AC$2*0.5%,IF(AND(AB595="Best",U595=""),$AC$2*1%,IF(AND(AB595="Best",U595=100,Table1[[#This Row],[State]]="NSW"),$AC$2*0.4%,IF(AND(AB595="Best",U595=100),$AC$2*1%,IF(Table1[[#This Row],[Adj]]="Nat OK",$AC$2*0.5%,"xxx")))))))))))))))</f>
        <v>20</v>
      </c>
      <c r="AD595" s="133" t="str">
        <f t="shared" si="128"/>
        <v/>
      </c>
      <c r="AE595" s="133">
        <f t="shared" si="129"/>
        <v>-20</v>
      </c>
      <c r="AF595" s="133" t="str">
        <f>VLOOKUP(Table1[[#This Row],[Track]],$F$2672:$H$2715,2,FALSE)</f>
        <v>NSW</v>
      </c>
      <c r="AG595" s="133" t="str">
        <f>VLOOKUP(Table1[[#This Row],[Track]],$F$2672:$H$2715,3,FALSE)</f>
        <v>-</v>
      </c>
      <c r="AH595" s="133" t="str">
        <f>IF(Table1[[#This Row],[Date]]&lt;$AH$2,"",IF(Table1[[#This Row],[Date]]&lt;$AH$3,"Edge","Elite Combo"))</f>
        <v/>
      </c>
      <c r="AI595" s="218">
        <f>Table1[[#This Row],[Time]]</f>
        <v>0.64236111111111105</v>
      </c>
      <c r="AJ595" s="219" t="str">
        <f>Table1[[#This Row],[Track]]</f>
        <v>Randwick</v>
      </c>
      <c r="AK595" s="216">
        <f>Table1[[#This Row],[Race ]]</f>
        <v>6</v>
      </c>
      <c r="AL595" s="219">
        <f>Table1[[#This Row],[TAB]]</f>
        <v>10</v>
      </c>
      <c r="AM595" s="219" t="str">
        <f>Table1[[#This Row],[Selection]]</f>
        <v>Tsarina Sophia</v>
      </c>
      <c r="AN595" s="220" t="str">
        <f>Table1[[#This Row],[Sources]]</f>
        <v>Pro Syd-10</v>
      </c>
      <c r="AO595" s="219">
        <f>Table1[[#This Row],[Scale Bet]]</f>
        <v>20</v>
      </c>
    </row>
    <row r="596" spans="5:41" ht="16.5" customHeight="1" x14ac:dyDescent="0.25">
      <c r="E596" s="185">
        <v>45283</v>
      </c>
      <c r="F596" s="35">
        <v>0.64236111111111105</v>
      </c>
      <c r="G596" s="36" t="s">
        <v>22</v>
      </c>
      <c r="H596" s="36">
        <v>6</v>
      </c>
      <c r="I596" s="36">
        <v>8</v>
      </c>
      <c r="J596" s="36" t="s">
        <v>1066</v>
      </c>
      <c r="K596" s="36" t="s">
        <v>60</v>
      </c>
      <c r="L596" s="165">
        <v>10</v>
      </c>
      <c r="M596" s="134">
        <f t="shared" si="117"/>
        <v>10</v>
      </c>
      <c r="N596" s="36">
        <f t="shared" si="118"/>
        <v>1</v>
      </c>
      <c r="O596" s="135" t="str">
        <f t="shared" si="119"/>
        <v>Pro Syd-10</v>
      </c>
      <c r="P596" s="186" t="str">
        <f t="shared" si="120"/>
        <v>OK</v>
      </c>
      <c r="Q596" s="187">
        <f t="shared" si="121"/>
        <v>40</v>
      </c>
      <c r="R596" s="150"/>
      <c r="S596" s="187" t="str">
        <f t="shared" si="122"/>
        <v/>
      </c>
      <c r="T596" s="136" t="str">
        <f t="shared" si="123"/>
        <v>Valiancy</v>
      </c>
      <c r="U596" s="137" t="str">
        <f>IF(P596="","",IF(N596=1,"",IF(Q596="","",IF(Q596&lt;=100,100,IF(Table1[[#This Row],[Day]]="Wed",100,200)))))</f>
        <v/>
      </c>
      <c r="V596" s="137" t="str">
        <f t="shared" si="124"/>
        <v/>
      </c>
      <c r="W596" s="137" t="str">
        <f t="shared" si="125"/>
        <v/>
      </c>
      <c r="X596" s="133">
        <f>100</f>
        <v>100</v>
      </c>
      <c r="Y596" s="133" t="str">
        <f t="shared" si="126"/>
        <v/>
      </c>
      <c r="Z596" s="133">
        <f t="shared" si="127"/>
        <v>-100</v>
      </c>
      <c r="AA596" s="134" t="str">
        <f>TEXT(Table1[[#This Row],[Date]],"DDD")</f>
        <v>Sat</v>
      </c>
      <c r="AB596" s="133" t="str">
        <f>IF(OR(G596="Doomben",G596="Eagle Farm"),"Q",IF(AND(Q596&gt;1,Q596&lt;55,Table1[[#This Row],[Source]]="Nat"),"Nat OK",IF(AND(Table1[[#This Row],[Source]]&lt;&gt;"Nat",Q596&lt;55),"Poor &lt;55",IF(OR(G596="Randwick",G596="Flemington",G596="Caulfield",G596="Sandown Lake",G596="Sandown Hill"),"Best","ave"))))</f>
        <v>Poor &lt;55</v>
      </c>
      <c r="AC596" s="133">
        <f>IF(Q596="","",IF(AB596="Poor &lt;55",$AC$2*0.2%,IF(AND(AB596="Q",AA596&lt;&gt;"Wed"),$AC$2*0.4%,IF(AND(AB596="Q",AA596="Wed"),$AC$2*0.5%,IF(AND(AB596="Ave",U596=100),$AC$2*0.5%,IF(AND(AB596="ave",U596="",N596=1,AG596="Bush"),$AC$2*1%,IF(AND(AB596="ave",U596="",Q596&gt;100),$AC$2*1.3%,IF(AND(AB596="ave",U596=""),$AC$2*1.2%,IF(AND(AB596="Ave",U596=200),$AC$2*1%,IF(AND(AB596="Best",U596=200),$AC$2*1.5%,IF(AND(AB596="Best",U596="",K596&lt;&gt;"Pro Syd"),$AC$2*0.5%,IF(AND(AB596="Best",U596=""),$AC$2*1%,IF(AND(AB596="Best",U596=100,Table1[[#This Row],[State]]="NSW"),$AC$2*0.4%,IF(AND(AB596="Best",U596=100),$AC$2*1%,IF(Table1[[#This Row],[Adj]]="Nat OK",$AC$2*0.5%,"xxx")))))))))))))))</f>
        <v>20</v>
      </c>
      <c r="AD596" s="133" t="str">
        <f t="shared" si="128"/>
        <v/>
      </c>
      <c r="AE596" s="133">
        <f t="shared" si="129"/>
        <v>-20</v>
      </c>
      <c r="AF596" s="133" t="str">
        <f>VLOOKUP(Table1[[#This Row],[Track]],$F$2672:$H$2715,2,FALSE)</f>
        <v>NSW</v>
      </c>
      <c r="AG596" s="133" t="str">
        <f>VLOOKUP(Table1[[#This Row],[Track]],$F$2672:$H$2715,3,FALSE)</f>
        <v>-</v>
      </c>
      <c r="AH596" s="133" t="str">
        <f>IF(Table1[[#This Row],[Date]]&lt;$AH$2,"",IF(Table1[[#This Row],[Date]]&lt;$AH$3,"Edge","Elite Combo"))</f>
        <v/>
      </c>
      <c r="AI596" s="218">
        <f>Table1[[#This Row],[Time]]</f>
        <v>0.64236111111111105</v>
      </c>
      <c r="AJ596" s="219" t="str">
        <f>Table1[[#This Row],[Track]]</f>
        <v>Randwick</v>
      </c>
      <c r="AK596" s="216">
        <f>Table1[[#This Row],[Race ]]</f>
        <v>6</v>
      </c>
      <c r="AL596" s="219">
        <f>Table1[[#This Row],[TAB]]</f>
        <v>8</v>
      </c>
      <c r="AM596" s="219" t="str">
        <f>Table1[[#This Row],[Selection]]</f>
        <v>Valiancy</v>
      </c>
      <c r="AN596" s="220" t="str">
        <f>Table1[[#This Row],[Sources]]</f>
        <v>Pro Syd-10</v>
      </c>
      <c r="AO596" s="219">
        <f>Table1[[#This Row],[Scale Bet]]</f>
        <v>20</v>
      </c>
    </row>
    <row r="597" spans="5:41" ht="16.5" customHeight="1" x14ac:dyDescent="0.25">
      <c r="E597" s="185">
        <v>45283</v>
      </c>
      <c r="F597" s="35">
        <v>0.6479166666666667</v>
      </c>
      <c r="G597" s="36" t="s">
        <v>28</v>
      </c>
      <c r="H597" s="36">
        <v>5</v>
      </c>
      <c r="I597" s="36">
        <v>14</v>
      </c>
      <c r="J597" s="36" t="s">
        <v>686</v>
      </c>
      <c r="K597" s="36" t="s">
        <v>13</v>
      </c>
      <c r="L597" s="165">
        <v>11</v>
      </c>
      <c r="M597" s="134">
        <f t="shared" si="117"/>
        <v>11</v>
      </c>
      <c r="N597" s="36">
        <f t="shared" si="118"/>
        <v>1</v>
      </c>
      <c r="O597" s="135" t="str">
        <f t="shared" si="119"/>
        <v>Nat-11</v>
      </c>
      <c r="P597" s="186" t="str">
        <f t="shared" si="120"/>
        <v/>
      </c>
      <c r="Q597" s="187">
        <f t="shared" si="121"/>
        <v>44</v>
      </c>
      <c r="R597" s="150"/>
      <c r="S597" s="187" t="str">
        <f t="shared" si="122"/>
        <v/>
      </c>
      <c r="T597" s="136" t="str">
        <f t="shared" si="123"/>
        <v>Jumeirah Beach</v>
      </c>
      <c r="U597" s="137" t="str">
        <f>IF(P597="","",IF(N597=1,"",IF(Q597="","",IF(Q597&lt;=100,100,IF(Table1[[#This Row],[Day]]="Wed",100,200)))))</f>
        <v/>
      </c>
      <c r="V597" s="137" t="str">
        <f t="shared" si="124"/>
        <v/>
      </c>
      <c r="W597" s="137" t="str">
        <f t="shared" si="125"/>
        <v/>
      </c>
      <c r="X597" s="133">
        <f>100</f>
        <v>100</v>
      </c>
      <c r="Y597" s="133" t="str">
        <f t="shared" si="126"/>
        <v/>
      </c>
      <c r="Z597" s="133">
        <f t="shared" si="127"/>
        <v>-100</v>
      </c>
      <c r="AA597" s="134" t="str">
        <f>TEXT(Table1[[#This Row],[Date]],"DDD")</f>
        <v>Sat</v>
      </c>
      <c r="AB597" s="133" t="str">
        <f>IF(OR(G597="Doomben",G597="Eagle Farm"),"Q",IF(AND(Q597&gt;1,Q597&lt;55,Table1[[#This Row],[Source]]="Nat"),"Nat OK",IF(AND(Table1[[#This Row],[Source]]&lt;&gt;"Nat",Q597&lt;55),"Poor &lt;55",IF(OR(G597="Randwick",G597="Flemington",G597="Caulfield",G597="Sandown Lake",G597="Sandown Hill"),"Best","ave"))))</f>
        <v>Q</v>
      </c>
      <c r="AC597" s="133">
        <f>IF(Q597="","",IF(AB597="Poor &lt;55",$AC$2*0.2%,IF(AND(AB597="Q",AA597&lt;&gt;"Wed"),$AC$2*0.4%,IF(AND(AB597="Q",AA597="Wed"),$AC$2*0.5%,IF(AND(AB597="Ave",U597=100),$AC$2*0.5%,IF(AND(AB597="ave",U597="",N597=1,AG597="Bush"),$AC$2*1%,IF(AND(AB597="ave",U597="",Q597&gt;100),$AC$2*1.3%,IF(AND(AB597="ave",U597=""),$AC$2*1.2%,IF(AND(AB597="Ave",U597=200),$AC$2*1%,IF(AND(AB597="Best",U597=200),$AC$2*1.5%,IF(AND(AB597="Best",U597="",K597&lt;&gt;"Pro Syd"),$AC$2*0.5%,IF(AND(AB597="Best",U597=""),$AC$2*1%,IF(AND(AB597="Best",U597=100,Table1[[#This Row],[State]]="NSW"),$AC$2*0.4%,IF(AND(AB597="Best",U597=100),$AC$2*1%,IF(Table1[[#This Row],[Adj]]="Nat OK",$AC$2*0.5%,"xxx")))))))))))))))</f>
        <v>40</v>
      </c>
      <c r="AD597" s="133" t="str">
        <f t="shared" si="128"/>
        <v/>
      </c>
      <c r="AE597" s="133">
        <f t="shared" si="129"/>
        <v>-40</v>
      </c>
      <c r="AF597" s="133" t="str">
        <f>VLOOKUP(Table1[[#This Row],[Track]],$F$2672:$H$2715,2,FALSE)</f>
        <v>Qld</v>
      </c>
      <c r="AG597" s="133" t="str">
        <f>VLOOKUP(Table1[[#This Row],[Track]],$F$2672:$H$2715,3,FALSE)</f>
        <v>-</v>
      </c>
      <c r="AH597" s="133" t="str">
        <f>IF(Table1[[#This Row],[Date]]&lt;$AH$2,"",IF(Table1[[#This Row],[Date]]&lt;$AH$3,"Edge","Elite Combo"))</f>
        <v/>
      </c>
      <c r="AI597" s="218">
        <f>Table1[[#This Row],[Time]]</f>
        <v>0.6479166666666667</v>
      </c>
      <c r="AJ597" s="219" t="str">
        <f>Table1[[#This Row],[Track]]</f>
        <v>Eagle Farm</v>
      </c>
      <c r="AK597" s="216">
        <f>Table1[[#This Row],[Race ]]</f>
        <v>5</v>
      </c>
      <c r="AL597" s="219">
        <f>Table1[[#This Row],[TAB]]</f>
        <v>14</v>
      </c>
      <c r="AM597" s="219" t="str">
        <f>Table1[[#This Row],[Selection]]</f>
        <v>Jumeirah Beach</v>
      </c>
      <c r="AN597" s="220" t="str">
        <f>Table1[[#This Row],[Sources]]</f>
        <v>Nat-11</v>
      </c>
      <c r="AO597" s="219">
        <f>Table1[[#This Row],[Scale Bet]]</f>
        <v>40</v>
      </c>
    </row>
    <row r="598" spans="5:41" ht="16.5" customHeight="1" x14ac:dyDescent="0.25">
      <c r="E598" s="185">
        <v>45283</v>
      </c>
      <c r="F598" s="35">
        <v>0.66666666666666663</v>
      </c>
      <c r="G598" s="36" t="s">
        <v>22</v>
      </c>
      <c r="H598" s="36">
        <v>7</v>
      </c>
      <c r="I598" s="36">
        <v>12</v>
      </c>
      <c r="J598" s="36" t="s">
        <v>638</v>
      </c>
      <c r="K598" s="36" t="s">
        <v>13</v>
      </c>
      <c r="L598" s="165">
        <v>13</v>
      </c>
      <c r="M598" s="134">
        <f t="shared" si="117"/>
        <v>13</v>
      </c>
      <c r="N598" s="36">
        <f t="shared" si="118"/>
        <v>1</v>
      </c>
      <c r="O598" s="135" t="str">
        <f t="shared" si="119"/>
        <v>Nat-13</v>
      </c>
      <c r="P598" s="186" t="str">
        <f t="shared" si="120"/>
        <v>OK</v>
      </c>
      <c r="Q598" s="187">
        <f t="shared" si="121"/>
        <v>52</v>
      </c>
      <c r="R598" s="150"/>
      <c r="S598" s="187" t="str">
        <f t="shared" si="122"/>
        <v/>
      </c>
      <c r="T598" s="136" t="str">
        <f t="shared" si="123"/>
        <v>Stromboli</v>
      </c>
      <c r="U598" s="137" t="str">
        <f>IF(P598="","",IF(N598=1,"",IF(Q598="","",IF(Q598&lt;=100,100,IF(Table1[[#This Row],[Day]]="Wed",100,200)))))</f>
        <v/>
      </c>
      <c r="V598" s="137" t="str">
        <f t="shared" si="124"/>
        <v/>
      </c>
      <c r="W598" s="137" t="str">
        <f t="shared" si="125"/>
        <v/>
      </c>
      <c r="X598" s="133">
        <f>100</f>
        <v>100</v>
      </c>
      <c r="Y598" s="133" t="str">
        <f t="shared" si="126"/>
        <v/>
      </c>
      <c r="Z598" s="133">
        <f t="shared" si="127"/>
        <v>-100</v>
      </c>
      <c r="AA598" s="134" t="str">
        <f>TEXT(Table1[[#This Row],[Date]],"DDD")</f>
        <v>Sat</v>
      </c>
      <c r="AB598" s="133" t="str">
        <f>IF(OR(G598="Doomben",G598="Eagle Farm"),"Q",IF(AND(Q598&gt;1,Q598&lt;55,Table1[[#This Row],[Source]]="Nat"),"Nat OK",IF(AND(Table1[[#This Row],[Source]]&lt;&gt;"Nat",Q598&lt;55),"Poor &lt;55",IF(OR(G598="Randwick",G598="Flemington",G598="Caulfield",G598="Sandown Lake",G598="Sandown Hill"),"Best","ave"))))</f>
        <v>Nat OK</v>
      </c>
      <c r="AC598" s="133">
        <f>IF(Q598="","",IF(AB598="Poor &lt;55",$AC$2*0.2%,IF(AND(AB598="Q",AA598&lt;&gt;"Wed"),$AC$2*0.4%,IF(AND(AB598="Q",AA598="Wed"),$AC$2*0.5%,IF(AND(AB598="Ave",U598=100),$AC$2*0.5%,IF(AND(AB598="ave",U598="",N598=1,AG598="Bush"),$AC$2*1%,IF(AND(AB598="ave",U598="",Q598&gt;100),$AC$2*1.3%,IF(AND(AB598="ave",U598=""),$AC$2*1.2%,IF(AND(AB598="Ave",U598=200),$AC$2*1%,IF(AND(AB598="Best",U598=200),$AC$2*1.5%,IF(AND(AB598="Best",U598="",K598&lt;&gt;"Pro Syd"),$AC$2*0.5%,IF(AND(AB598="Best",U598=""),$AC$2*1%,IF(AND(AB598="Best",U598=100,Table1[[#This Row],[State]]="NSW"),$AC$2*0.4%,IF(AND(AB598="Best",U598=100),$AC$2*1%,IF(Table1[[#This Row],[Adj]]="Nat OK",$AC$2*0.5%,"xxx")))))))))))))))</f>
        <v>50</v>
      </c>
      <c r="AD598" s="133" t="str">
        <f t="shared" si="128"/>
        <v/>
      </c>
      <c r="AE598" s="133">
        <f t="shared" si="129"/>
        <v>-50</v>
      </c>
      <c r="AF598" s="133" t="str">
        <f>VLOOKUP(Table1[[#This Row],[Track]],$F$2672:$H$2715,2,FALSE)</f>
        <v>NSW</v>
      </c>
      <c r="AG598" s="133" t="str">
        <f>VLOOKUP(Table1[[#This Row],[Track]],$F$2672:$H$2715,3,FALSE)</f>
        <v>-</v>
      </c>
      <c r="AH598" s="133" t="str">
        <f>IF(Table1[[#This Row],[Date]]&lt;$AH$2,"",IF(Table1[[#This Row],[Date]]&lt;$AH$3,"Edge","Elite Combo"))</f>
        <v/>
      </c>
      <c r="AI598" s="218">
        <f>Table1[[#This Row],[Time]]</f>
        <v>0.66666666666666663</v>
      </c>
      <c r="AJ598" s="219" t="str">
        <f>Table1[[#This Row],[Track]]</f>
        <v>Randwick</v>
      </c>
      <c r="AK598" s="216">
        <f>Table1[[#This Row],[Race ]]</f>
        <v>7</v>
      </c>
      <c r="AL598" s="219">
        <f>Table1[[#This Row],[TAB]]</f>
        <v>12</v>
      </c>
      <c r="AM598" s="219" t="str">
        <f>Table1[[#This Row],[Selection]]</f>
        <v>Stromboli</v>
      </c>
      <c r="AN598" s="220" t="str">
        <f>Table1[[#This Row],[Sources]]</f>
        <v>Nat-13</v>
      </c>
      <c r="AO598" s="219">
        <f>Table1[[#This Row],[Scale Bet]]</f>
        <v>50</v>
      </c>
    </row>
    <row r="599" spans="5:41" ht="16.5" customHeight="1" x14ac:dyDescent="0.25">
      <c r="E599" s="185">
        <v>45283</v>
      </c>
      <c r="F599" s="35">
        <v>0.66666666666666663</v>
      </c>
      <c r="G599" s="36" t="s">
        <v>22</v>
      </c>
      <c r="H599" s="36">
        <v>7</v>
      </c>
      <c r="I599" s="36">
        <v>5</v>
      </c>
      <c r="J599" s="36" t="s">
        <v>899</v>
      </c>
      <c r="K599" s="36" t="s">
        <v>60</v>
      </c>
      <c r="L599" s="165">
        <v>10</v>
      </c>
      <c r="M599" s="134">
        <f t="shared" si="117"/>
        <v>10</v>
      </c>
      <c r="N599" s="36">
        <f t="shared" si="118"/>
        <v>1</v>
      </c>
      <c r="O599" s="135" t="str">
        <f t="shared" si="119"/>
        <v>Pro Syd-10</v>
      </c>
      <c r="P599" s="186" t="str">
        <f t="shared" si="120"/>
        <v>OK</v>
      </c>
      <c r="Q599" s="187">
        <f t="shared" si="121"/>
        <v>40</v>
      </c>
      <c r="R599" s="150"/>
      <c r="S599" s="187" t="str">
        <f t="shared" si="122"/>
        <v/>
      </c>
      <c r="T599" s="136" t="str">
        <f t="shared" si="123"/>
        <v>With Your Blessing</v>
      </c>
      <c r="U599" s="137" t="str">
        <f>IF(P599="","",IF(N599=1,"",IF(Q599="","",IF(Q599&lt;=100,100,IF(Table1[[#This Row],[Day]]="Wed",100,200)))))</f>
        <v/>
      </c>
      <c r="V599" s="137" t="str">
        <f t="shared" si="124"/>
        <v/>
      </c>
      <c r="W599" s="137" t="str">
        <f t="shared" si="125"/>
        <v/>
      </c>
      <c r="X599" s="133">
        <f>100</f>
        <v>100</v>
      </c>
      <c r="Y599" s="133" t="str">
        <f t="shared" si="126"/>
        <v/>
      </c>
      <c r="Z599" s="133">
        <f t="shared" si="127"/>
        <v>-100</v>
      </c>
      <c r="AA599" s="134" t="str">
        <f>TEXT(Table1[[#This Row],[Date]],"DDD")</f>
        <v>Sat</v>
      </c>
      <c r="AB599" s="133" t="str">
        <f>IF(OR(G599="Doomben",G599="Eagle Farm"),"Q",IF(AND(Q599&gt;1,Q599&lt;55,Table1[[#This Row],[Source]]="Nat"),"Nat OK",IF(AND(Table1[[#This Row],[Source]]&lt;&gt;"Nat",Q599&lt;55),"Poor &lt;55",IF(OR(G599="Randwick",G599="Flemington",G599="Caulfield",G599="Sandown Lake",G599="Sandown Hill"),"Best","ave"))))</f>
        <v>Poor &lt;55</v>
      </c>
      <c r="AC599" s="133">
        <f>IF(Q599="","",IF(AB599="Poor &lt;55",$AC$2*0.2%,IF(AND(AB599="Q",AA599&lt;&gt;"Wed"),$AC$2*0.4%,IF(AND(AB599="Q",AA599="Wed"),$AC$2*0.5%,IF(AND(AB599="Ave",U599=100),$AC$2*0.5%,IF(AND(AB599="ave",U599="",N599=1,AG599="Bush"),$AC$2*1%,IF(AND(AB599="ave",U599="",Q599&gt;100),$AC$2*1.3%,IF(AND(AB599="ave",U599=""),$AC$2*1.2%,IF(AND(AB599="Ave",U599=200),$AC$2*1%,IF(AND(AB599="Best",U599=200),$AC$2*1.5%,IF(AND(AB599="Best",U599="",K599&lt;&gt;"Pro Syd"),$AC$2*0.5%,IF(AND(AB599="Best",U599=""),$AC$2*1%,IF(AND(AB599="Best",U599=100,Table1[[#This Row],[State]]="NSW"),$AC$2*0.4%,IF(AND(AB599="Best",U599=100),$AC$2*1%,IF(Table1[[#This Row],[Adj]]="Nat OK",$AC$2*0.5%,"xxx")))))))))))))))</f>
        <v>20</v>
      </c>
      <c r="AD599" s="133" t="str">
        <f t="shared" si="128"/>
        <v/>
      </c>
      <c r="AE599" s="133">
        <f t="shared" si="129"/>
        <v>-20</v>
      </c>
      <c r="AF599" s="133" t="str">
        <f>VLOOKUP(Table1[[#This Row],[Track]],$F$2672:$H$2715,2,FALSE)</f>
        <v>NSW</v>
      </c>
      <c r="AG599" s="133" t="str">
        <f>VLOOKUP(Table1[[#This Row],[Track]],$F$2672:$H$2715,3,FALSE)</f>
        <v>-</v>
      </c>
      <c r="AH599" s="133" t="str">
        <f>IF(Table1[[#This Row],[Date]]&lt;$AH$2,"",IF(Table1[[#This Row],[Date]]&lt;$AH$3,"Edge","Elite Combo"))</f>
        <v/>
      </c>
      <c r="AI599" s="218">
        <f>Table1[[#This Row],[Time]]</f>
        <v>0.66666666666666663</v>
      </c>
      <c r="AJ599" s="219" t="str">
        <f>Table1[[#This Row],[Track]]</f>
        <v>Randwick</v>
      </c>
      <c r="AK599" s="216">
        <f>Table1[[#This Row],[Race ]]</f>
        <v>7</v>
      </c>
      <c r="AL599" s="219">
        <f>Table1[[#This Row],[TAB]]</f>
        <v>5</v>
      </c>
      <c r="AM599" s="219" t="str">
        <f>Table1[[#This Row],[Selection]]</f>
        <v>With Your Blessing</v>
      </c>
      <c r="AN599" s="220" t="str">
        <f>Table1[[#This Row],[Sources]]</f>
        <v>Pro Syd-10</v>
      </c>
      <c r="AO599" s="219">
        <f>Table1[[#This Row],[Scale Bet]]</f>
        <v>20</v>
      </c>
    </row>
    <row r="600" spans="5:41" ht="16.5" customHeight="1" x14ac:dyDescent="0.25">
      <c r="E600" s="185">
        <v>45283</v>
      </c>
      <c r="F600" s="35">
        <v>0.68055555555555547</v>
      </c>
      <c r="G600" s="36" t="s">
        <v>100</v>
      </c>
      <c r="H600" s="36">
        <v>8</v>
      </c>
      <c r="I600" s="36">
        <v>5</v>
      </c>
      <c r="J600" s="36" t="s">
        <v>663</v>
      </c>
      <c r="K600" s="36" t="s">
        <v>18</v>
      </c>
      <c r="L600" s="165">
        <v>10</v>
      </c>
      <c r="M600" s="134">
        <f t="shared" si="117"/>
        <v>10</v>
      </c>
      <c r="N600" s="36">
        <f t="shared" si="118"/>
        <v>1</v>
      </c>
      <c r="O600" s="135" t="str">
        <f t="shared" si="119"/>
        <v>Pro Mel-10</v>
      </c>
      <c r="P600" s="186" t="str">
        <f t="shared" si="120"/>
        <v>OK</v>
      </c>
      <c r="Q600" s="187">
        <f t="shared" si="121"/>
        <v>40</v>
      </c>
      <c r="R600" s="150"/>
      <c r="S600" s="187" t="str">
        <f t="shared" si="122"/>
        <v/>
      </c>
      <c r="T600" s="136" t="str">
        <f t="shared" si="123"/>
        <v>Fire Glo Too</v>
      </c>
      <c r="U600" s="137" t="str">
        <f>IF(P600="","",IF(N600=1,"",IF(Q600="","",IF(Q600&lt;=100,100,IF(Table1[[#This Row],[Day]]="Wed",100,200)))))</f>
        <v/>
      </c>
      <c r="V600" s="137" t="str">
        <f t="shared" si="124"/>
        <v/>
      </c>
      <c r="W600" s="137" t="str">
        <f t="shared" si="125"/>
        <v/>
      </c>
      <c r="X600" s="133">
        <f>100</f>
        <v>100</v>
      </c>
      <c r="Y600" s="133" t="str">
        <f t="shared" si="126"/>
        <v/>
      </c>
      <c r="Z600" s="133">
        <f t="shared" si="127"/>
        <v>-100</v>
      </c>
      <c r="AA600" s="134" t="str">
        <f>TEXT(Table1[[#This Row],[Date]],"DDD")</f>
        <v>Sat</v>
      </c>
      <c r="AB600" s="133" t="str">
        <f>IF(OR(G600="Doomben",G600="Eagle Farm"),"Q",IF(AND(Q600&gt;1,Q600&lt;55,Table1[[#This Row],[Source]]="Nat"),"Nat OK",IF(AND(Table1[[#This Row],[Source]]&lt;&gt;"Nat",Q600&lt;55),"Poor &lt;55",IF(OR(G600="Randwick",G600="Flemington",G600="Caulfield",G600="Sandown Lake",G600="Sandown Hill"),"Best","ave"))))</f>
        <v>Poor &lt;55</v>
      </c>
      <c r="AC600" s="133">
        <f>IF(Q600="","",IF(AB600="Poor &lt;55",$AC$2*0.2%,IF(AND(AB600="Q",AA600&lt;&gt;"Wed"),$AC$2*0.4%,IF(AND(AB600="Q",AA600="Wed"),$AC$2*0.5%,IF(AND(AB600="Ave",U600=100),$AC$2*0.5%,IF(AND(AB600="ave",U600="",N600=1,AG600="Bush"),$AC$2*1%,IF(AND(AB600="ave",U600="",Q600&gt;100),$AC$2*1.3%,IF(AND(AB600="ave",U600=""),$AC$2*1.2%,IF(AND(AB600="Ave",U600=200),$AC$2*1%,IF(AND(AB600="Best",U600=200),$AC$2*1.5%,IF(AND(AB600="Best",U600="",K600&lt;&gt;"Pro Syd"),$AC$2*0.5%,IF(AND(AB600="Best",U600=""),$AC$2*1%,IF(AND(AB600="Best",U600=100,Table1[[#This Row],[State]]="NSW"),$AC$2*0.4%,IF(AND(AB600="Best",U600=100),$AC$2*1%,IF(Table1[[#This Row],[Adj]]="Nat OK",$AC$2*0.5%,"xxx")))))))))))))))</f>
        <v>20</v>
      </c>
      <c r="AD600" s="133" t="str">
        <f t="shared" si="128"/>
        <v/>
      </c>
      <c r="AE600" s="133">
        <f t="shared" si="129"/>
        <v>-20</v>
      </c>
      <c r="AF600" s="133" t="str">
        <f>VLOOKUP(Table1[[#This Row],[Track]],$F$2672:$H$2715,2,FALSE)</f>
        <v>Vic</v>
      </c>
      <c r="AG600" s="133" t="str">
        <f>VLOOKUP(Table1[[#This Row],[Track]],$F$2672:$H$2715,3,FALSE)</f>
        <v>-</v>
      </c>
      <c r="AH600" s="133" t="str">
        <f>IF(Table1[[#This Row],[Date]]&lt;$AH$2,"",IF(Table1[[#This Row],[Date]]&lt;$AH$3,"Edge","Elite Combo"))</f>
        <v/>
      </c>
      <c r="AI600" s="218">
        <f>Table1[[#This Row],[Time]]</f>
        <v>0.68055555555555547</v>
      </c>
      <c r="AJ600" s="219" t="str">
        <f>Table1[[#This Row],[Track]]</f>
        <v>Moonee Valley</v>
      </c>
      <c r="AK600" s="216">
        <f>Table1[[#This Row],[Race ]]</f>
        <v>8</v>
      </c>
      <c r="AL600" s="219">
        <f>Table1[[#This Row],[TAB]]</f>
        <v>5</v>
      </c>
      <c r="AM600" s="219" t="str">
        <f>Table1[[#This Row],[Selection]]</f>
        <v>Fire Glo Too</v>
      </c>
      <c r="AN600" s="220" t="str">
        <f>Table1[[#This Row],[Sources]]</f>
        <v>Pro Mel-10</v>
      </c>
      <c r="AO600" s="219">
        <f>Table1[[#This Row],[Scale Bet]]</f>
        <v>20</v>
      </c>
    </row>
    <row r="601" spans="5:41" ht="16.5" customHeight="1" x14ac:dyDescent="0.25">
      <c r="E601" s="185">
        <v>45283</v>
      </c>
      <c r="F601" s="35">
        <v>0.68055555555555547</v>
      </c>
      <c r="G601" s="36" t="s">
        <v>100</v>
      </c>
      <c r="H601" s="36">
        <v>8</v>
      </c>
      <c r="I601" s="36">
        <v>1</v>
      </c>
      <c r="J601" s="36" t="s">
        <v>677</v>
      </c>
      <c r="K601" s="36" t="s">
        <v>1</v>
      </c>
      <c r="L601" s="165">
        <v>12</v>
      </c>
      <c r="M601" s="134">
        <f t="shared" si="117"/>
        <v>25</v>
      </c>
      <c r="N601" s="36">
        <f t="shared" si="118"/>
        <v>2</v>
      </c>
      <c r="O601" s="135" t="str">
        <f t="shared" si="119"/>
        <v>E4-12/Edge-13</v>
      </c>
      <c r="P601" s="186" t="str">
        <f t="shared" si="120"/>
        <v>OK</v>
      </c>
      <c r="Q601" s="187">
        <f t="shared" si="121"/>
        <v>100</v>
      </c>
      <c r="R601" s="150">
        <v>3.3</v>
      </c>
      <c r="S601" s="187">
        <f t="shared" si="122"/>
        <v>330</v>
      </c>
      <c r="T601" s="136" t="str">
        <f t="shared" si="123"/>
        <v>Glentaneous</v>
      </c>
      <c r="U601" s="137">
        <f>IF(P601="","",IF(N601=1,"",IF(Q601="","",IF(Q601&lt;=100,100,IF(Table1[[#This Row],[Day]]="Wed",100,200)))))</f>
        <v>100</v>
      </c>
      <c r="V601" s="137">
        <f t="shared" si="124"/>
        <v>330</v>
      </c>
      <c r="W601" s="137">
        <f t="shared" si="125"/>
        <v>230</v>
      </c>
      <c r="X601" s="133">
        <f>100</f>
        <v>100</v>
      </c>
      <c r="Y601" s="133">
        <f t="shared" si="126"/>
        <v>330</v>
      </c>
      <c r="Z601" s="133">
        <f t="shared" si="127"/>
        <v>230</v>
      </c>
      <c r="AA601" s="134" t="str">
        <f>TEXT(Table1[[#This Row],[Date]],"DDD")</f>
        <v>Sat</v>
      </c>
      <c r="AB601" s="133" t="str">
        <f>IF(OR(G601="Doomben",G601="Eagle Farm"),"Q",IF(AND(Q601&gt;1,Q601&lt;55,Table1[[#This Row],[Source]]="Nat"),"Nat OK",IF(AND(Table1[[#This Row],[Source]]&lt;&gt;"Nat",Q601&lt;55),"Poor &lt;55",IF(OR(G601="Randwick",G601="Flemington",G601="Caulfield",G601="Sandown Lake",G601="Sandown Hill"),"Best","ave"))))</f>
        <v>ave</v>
      </c>
      <c r="AC601" s="133">
        <f>IF(Q601="","",IF(AB601="Poor &lt;55",$AC$2*0.2%,IF(AND(AB601="Q",AA601&lt;&gt;"Wed"),$AC$2*0.4%,IF(AND(AB601="Q",AA601="Wed"),$AC$2*0.5%,IF(AND(AB601="Ave",U601=100),$AC$2*0.5%,IF(AND(AB601="ave",U601="",N601=1,AG601="Bush"),$AC$2*1%,IF(AND(AB601="ave",U601="",Q601&gt;100),$AC$2*1.3%,IF(AND(AB601="ave",U601=""),$AC$2*1.2%,IF(AND(AB601="Ave",U601=200),$AC$2*1%,IF(AND(AB601="Best",U601=200),$AC$2*1.5%,IF(AND(AB601="Best",U601="",K601&lt;&gt;"Pro Syd"),$AC$2*0.5%,IF(AND(AB601="Best",U601=""),$AC$2*1%,IF(AND(AB601="Best",U601=100,Table1[[#This Row],[State]]="NSW"),$AC$2*0.4%,IF(AND(AB601="Best",U601=100),$AC$2*1%,IF(Table1[[#This Row],[Adj]]="Nat OK",$AC$2*0.5%,"xxx")))))))))))))))</f>
        <v>50</v>
      </c>
      <c r="AD601" s="133">
        <f t="shared" si="128"/>
        <v>165</v>
      </c>
      <c r="AE601" s="133">
        <f t="shared" si="129"/>
        <v>115</v>
      </c>
      <c r="AF601" s="133" t="str">
        <f>VLOOKUP(Table1[[#This Row],[Track]],$F$2672:$H$2715,2,FALSE)</f>
        <v>Vic</v>
      </c>
      <c r="AG601" s="133" t="str">
        <f>VLOOKUP(Table1[[#This Row],[Track]],$F$2672:$H$2715,3,FALSE)</f>
        <v>-</v>
      </c>
      <c r="AH601" s="133" t="str">
        <f>IF(Table1[[#This Row],[Date]]&lt;$AH$2,"",IF(Table1[[#This Row],[Date]]&lt;$AH$3,"Edge","Elite Combo"))</f>
        <v/>
      </c>
      <c r="AI601" s="218">
        <f>Table1[[#This Row],[Time]]</f>
        <v>0.68055555555555547</v>
      </c>
      <c r="AJ601" s="219" t="str">
        <f>Table1[[#This Row],[Track]]</f>
        <v>Moonee Valley</v>
      </c>
      <c r="AK601" s="216">
        <f>Table1[[#This Row],[Race ]]</f>
        <v>8</v>
      </c>
      <c r="AL601" s="219">
        <f>Table1[[#This Row],[TAB]]</f>
        <v>1</v>
      </c>
      <c r="AM601" s="219" t="str">
        <f>Table1[[#This Row],[Selection]]</f>
        <v>Glentaneous</v>
      </c>
      <c r="AN601" s="220" t="str">
        <f>Table1[[#This Row],[Sources]]</f>
        <v>E4-12/Edge-13</v>
      </c>
      <c r="AO601" s="219">
        <f>Table1[[#This Row],[Scale Bet]]</f>
        <v>50</v>
      </c>
    </row>
    <row r="602" spans="5:41" ht="16.5" customHeight="1" x14ac:dyDescent="0.25">
      <c r="E602" s="185">
        <v>45283</v>
      </c>
      <c r="F602" s="35">
        <v>0.68055555555555547</v>
      </c>
      <c r="G602" s="36" t="s">
        <v>100</v>
      </c>
      <c r="H602" s="36">
        <v>8</v>
      </c>
      <c r="I602" s="36">
        <v>1</v>
      </c>
      <c r="J602" s="36" t="s">
        <v>677</v>
      </c>
      <c r="K602" s="36" t="s">
        <v>40</v>
      </c>
      <c r="L602" s="165">
        <v>13</v>
      </c>
      <c r="M602" s="134" t="str">
        <f t="shared" si="117"/>
        <v/>
      </c>
      <c r="N602" s="36" t="str">
        <f t="shared" si="118"/>
        <v/>
      </c>
      <c r="O602" s="135" t="str">
        <f t="shared" si="119"/>
        <v/>
      </c>
      <c r="P602" s="186" t="str">
        <f t="shared" si="120"/>
        <v>OK</v>
      </c>
      <c r="Q602" s="187" t="str">
        <f t="shared" si="121"/>
        <v/>
      </c>
      <c r="R602" s="150">
        <v>3.3</v>
      </c>
      <c r="S602" s="187" t="str">
        <f t="shared" si="122"/>
        <v/>
      </c>
      <c r="T602" s="136" t="str">
        <f t="shared" si="123"/>
        <v>Glentaneous</v>
      </c>
      <c r="U602" s="137" t="str">
        <f>IF(P602="","",IF(N602=1,"",IF(Q602="","",IF(Q602&lt;=100,100,IF(Table1[[#This Row],[Day]]="Wed",100,200)))))</f>
        <v/>
      </c>
      <c r="V602" s="137" t="str">
        <f t="shared" si="124"/>
        <v/>
      </c>
      <c r="W602" s="137" t="str">
        <f t="shared" si="125"/>
        <v/>
      </c>
      <c r="X602" s="133">
        <f>100</f>
        <v>100</v>
      </c>
      <c r="Y602" s="133">
        <f t="shared" si="126"/>
        <v>330</v>
      </c>
      <c r="Z602" s="133">
        <f t="shared" si="127"/>
        <v>230</v>
      </c>
      <c r="AA602" s="134" t="str">
        <f>TEXT(Table1[[#This Row],[Date]],"DDD")</f>
        <v>Sat</v>
      </c>
      <c r="AB602" s="133" t="str">
        <f>IF(OR(G602="Doomben",G602="Eagle Farm"),"Q",IF(AND(Q602&gt;1,Q602&lt;55,Table1[[#This Row],[Source]]="Nat"),"Nat OK",IF(AND(Table1[[#This Row],[Source]]&lt;&gt;"Nat",Q602&lt;55),"Poor &lt;55",IF(OR(G602="Randwick",G602="Flemington",G602="Caulfield",G602="Sandown Lake",G602="Sandown Hill"),"Best","ave"))))</f>
        <v>ave</v>
      </c>
      <c r="AC602" s="133" t="str">
        <f>IF(Q602="","",IF(AB602="Poor &lt;55",$AC$2*0.2%,IF(AND(AB602="Q",AA602&lt;&gt;"Wed"),$AC$2*0.4%,IF(AND(AB602="Q",AA602="Wed"),$AC$2*0.5%,IF(AND(AB602="Ave",U602=100),$AC$2*0.5%,IF(AND(AB602="ave",U602="",N602=1,AG602="Bush"),$AC$2*1%,IF(AND(AB602="ave",U602="",Q602&gt;100),$AC$2*1.3%,IF(AND(AB602="ave",U602=""),$AC$2*1.2%,IF(AND(AB602="Ave",U602=200),$AC$2*1%,IF(AND(AB602="Best",U602=200),$AC$2*1.5%,IF(AND(AB602="Best",U602="",K602&lt;&gt;"Pro Syd"),$AC$2*0.5%,IF(AND(AB602="Best",U602=""),$AC$2*1%,IF(AND(AB602="Best",U602=100,Table1[[#This Row],[State]]="NSW"),$AC$2*0.4%,IF(AND(AB602="Best",U602=100),$AC$2*1%,IF(Table1[[#This Row],[Adj]]="Nat OK",$AC$2*0.5%,"xxx")))))))))))))))</f>
        <v/>
      </c>
      <c r="AD602" s="133" t="str">
        <f t="shared" si="128"/>
        <v/>
      </c>
      <c r="AE602" s="133" t="str">
        <f t="shared" si="129"/>
        <v/>
      </c>
      <c r="AF602" s="133" t="str">
        <f>VLOOKUP(Table1[[#This Row],[Track]],$F$2672:$H$2715,2,FALSE)</f>
        <v>Vic</v>
      </c>
      <c r="AG602" s="133" t="str">
        <f>VLOOKUP(Table1[[#This Row],[Track]],$F$2672:$H$2715,3,FALSE)</f>
        <v>-</v>
      </c>
      <c r="AH602" s="133" t="str">
        <f>IF(Table1[[#This Row],[Date]]&lt;$AH$2,"",IF(Table1[[#This Row],[Date]]&lt;$AH$3,"Edge","Elite Combo"))</f>
        <v/>
      </c>
      <c r="AI602" s="218">
        <f>Table1[[#This Row],[Time]]</f>
        <v>0.68055555555555547</v>
      </c>
      <c r="AJ602" s="219" t="str">
        <f>Table1[[#This Row],[Track]]</f>
        <v>Moonee Valley</v>
      </c>
      <c r="AK602" s="216">
        <f>Table1[[#This Row],[Race ]]</f>
        <v>8</v>
      </c>
      <c r="AL602" s="219">
        <f>Table1[[#This Row],[TAB]]</f>
        <v>1</v>
      </c>
      <c r="AM602" s="219" t="str">
        <f>Table1[[#This Row],[Selection]]</f>
        <v>Glentaneous</v>
      </c>
      <c r="AN602" s="220" t="str">
        <f>Table1[[#This Row],[Sources]]</f>
        <v/>
      </c>
      <c r="AO602" s="219" t="str">
        <f>Table1[[#This Row],[Scale Bet]]</f>
        <v/>
      </c>
    </row>
    <row r="603" spans="5:41" ht="16.5" customHeight="1" x14ac:dyDescent="0.25">
      <c r="E603" s="185">
        <v>45283</v>
      </c>
      <c r="F603" s="35">
        <v>0.68055555555555547</v>
      </c>
      <c r="G603" s="36" t="s">
        <v>100</v>
      </c>
      <c r="H603" s="36">
        <v>8</v>
      </c>
      <c r="I603" s="36">
        <v>9</v>
      </c>
      <c r="J603" s="36" t="s">
        <v>678</v>
      </c>
      <c r="K603" s="36" t="s">
        <v>1</v>
      </c>
      <c r="L603" s="165">
        <v>12</v>
      </c>
      <c r="M603" s="134">
        <f t="shared" si="117"/>
        <v>12</v>
      </c>
      <c r="N603" s="36">
        <f t="shared" si="118"/>
        <v>1</v>
      </c>
      <c r="O603" s="135" t="str">
        <f t="shared" si="119"/>
        <v>E4-12</v>
      </c>
      <c r="P603" s="186" t="str">
        <f t="shared" si="120"/>
        <v>OK</v>
      </c>
      <c r="Q603" s="187">
        <f t="shared" si="121"/>
        <v>48</v>
      </c>
      <c r="R603" s="150"/>
      <c r="S603" s="187" t="str">
        <f t="shared" si="122"/>
        <v/>
      </c>
      <c r="T603" s="136" t="str">
        <f t="shared" si="123"/>
        <v>Kailash</v>
      </c>
      <c r="U603" s="137" t="str">
        <f>IF(P603="","",IF(N603=1,"",IF(Q603="","",IF(Q603&lt;=100,100,IF(Table1[[#This Row],[Day]]="Wed",100,200)))))</f>
        <v/>
      </c>
      <c r="V603" s="137" t="str">
        <f t="shared" si="124"/>
        <v/>
      </c>
      <c r="W603" s="137" t="str">
        <f t="shared" si="125"/>
        <v/>
      </c>
      <c r="X603" s="133">
        <f>100</f>
        <v>100</v>
      </c>
      <c r="Y603" s="133" t="str">
        <f t="shared" si="126"/>
        <v/>
      </c>
      <c r="Z603" s="133">
        <f t="shared" si="127"/>
        <v>-100</v>
      </c>
      <c r="AA603" s="134" t="str">
        <f>TEXT(Table1[[#This Row],[Date]],"DDD")</f>
        <v>Sat</v>
      </c>
      <c r="AB603" s="133" t="str">
        <f>IF(OR(G603="Doomben",G603="Eagle Farm"),"Q",IF(AND(Q603&gt;1,Q603&lt;55,Table1[[#This Row],[Source]]="Nat"),"Nat OK",IF(AND(Table1[[#This Row],[Source]]&lt;&gt;"Nat",Q603&lt;55),"Poor &lt;55",IF(OR(G603="Randwick",G603="Flemington",G603="Caulfield",G603="Sandown Lake",G603="Sandown Hill"),"Best","ave"))))</f>
        <v>Poor &lt;55</v>
      </c>
      <c r="AC603" s="133">
        <f>IF(Q603="","",IF(AB603="Poor &lt;55",$AC$2*0.2%,IF(AND(AB603="Q",AA603&lt;&gt;"Wed"),$AC$2*0.4%,IF(AND(AB603="Q",AA603="Wed"),$AC$2*0.5%,IF(AND(AB603="Ave",U603=100),$AC$2*0.5%,IF(AND(AB603="ave",U603="",N603=1,AG603="Bush"),$AC$2*1%,IF(AND(AB603="ave",U603="",Q603&gt;100),$AC$2*1.3%,IF(AND(AB603="ave",U603=""),$AC$2*1.2%,IF(AND(AB603="Ave",U603=200),$AC$2*1%,IF(AND(AB603="Best",U603=200),$AC$2*1.5%,IF(AND(AB603="Best",U603="",K603&lt;&gt;"Pro Syd"),$AC$2*0.5%,IF(AND(AB603="Best",U603=""),$AC$2*1%,IF(AND(AB603="Best",U603=100,Table1[[#This Row],[State]]="NSW"),$AC$2*0.4%,IF(AND(AB603="Best",U603=100),$AC$2*1%,IF(Table1[[#This Row],[Adj]]="Nat OK",$AC$2*0.5%,"xxx")))))))))))))))</f>
        <v>20</v>
      </c>
      <c r="AD603" s="133" t="str">
        <f t="shared" si="128"/>
        <v/>
      </c>
      <c r="AE603" s="133">
        <f t="shared" si="129"/>
        <v>-20</v>
      </c>
      <c r="AF603" s="133" t="str">
        <f>VLOOKUP(Table1[[#This Row],[Track]],$F$2672:$H$2715,2,FALSE)</f>
        <v>Vic</v>
      </c>
      <c r="AG603" s="133" t="str">
        <f>VLOOKUP(Table1[[#This Row],[Track]],$F$2672:$H$2715,3,FALSE)</f>
        <v>-</v>
      </c>
      <c r="AH603" s="133" t="str">
        <f>IF(Table1[[#This Row],[Date]]&lt;$AH$2,"",IF(Table1[[#This Row],[Date]]&lt;$AH$3,"Edge","Elite Combo"))</f>
        <v/>
      </c>
      <c r="AI603" s="218">
        <f>Table1[[#This Row],[Time]]</f>
        <v>0.68055555555555547</v>
      </c>
      <c r="AJ603" s="219" t="str">
        <f>Table1[[#This Row],[Track]]</f>
        <v>Moonee Valley</v>
      </c>
      <c r="AK603" s="216">
        <f>Table1[[#This Row],[Race ]]</f>
        <v>8</v>
      </c>
      <c r="AL603" s="219">
        <f>Table1[[#This Row],[TAB]]</f>
        <v>9</v>
      </c>
      <c r="AM603" s="219" t="str">
        <f>Table1[[#This Row],[Selection]]</f>
        <v>Kailash</v>
      </c>
      <c r="AN603" s="220" t="str">
        <f>Table1[[#This Row],[Sources]]</f>
        <v>E4-12</v>
      </c>
      <c r="AO603" s="219">
        <f>Table1[[#This Row],[Scale Bet]]</f>
        <v>20</v>
      </c>
    </row>
    <row r="604" spans="5:41" ht="16.5" customHeight="1" x14ac:dyDescent="0.25">
      <c r="E604" s="185">
        <v>45283</v>
      </c>
      <c r="F604" s="35">
        <v>0.69444444444444453</v>
      </c>
      <c r="G604" s="36" t="s">
        <v>22</v>
      </c>
      <c r="H604" s="36">
        <v>8</v>
      </c>
      <c r="I604" s="36">
        <v>10</v>
      </c>
      <c r="J604" s="36" t="s">
        <v>1072</v>
      </c>
      <c r="K604" s="36" t="s">
        <v>60</v>
      </c>
      <c r="L604" s="165">
        <v>10</v>
      </c>
      <c r="M604" s="134">
        <f t="shared" si="117"/>
        <v>10</v>
      </c>
      <c r="N604" s="36">
        <f t="shared" si="118"/>
        <v>1</v>
      </c>
      <c r="O604" s="135" t="str">
        <f t="shared" si="119"/>
        <v>Pro Syd-10</v>
      </c>
      <c r="P604" s="186" t="str">
        <f t="shared" si="120"/>
        <v>OK</v>
      </c>
      <c r="Q604" s="187">
        <f t="shared" si="121"/>
        <v>40</v>
      </c>
      <c r="R604" s="150"/>
      <c r="S604" s="187" t="str">
        <f t="shared" si="122"/>
        <v/>
      </c>
      <c r="T604" s="136" t="str">
        <f t="shared" si="123"/>
        <v>Cavalier Charles</v>
      </c>
      <c r="U604" s="137" t="str">
        <f>IF(P604="","",IF(N604=1,"",IF(Q604="","",IF(Q604&lt;=100,100,IF(Table1[[#This Row],[Day]]="Wed",100,200)))))</f>
        <v/>
      </c>
      <c r="V604" s="137" t="str">
        <f t="shared" si="124"/>
        <v/>
      </c>
      <c r="W604" s="137" t="str">
        <f t="shared" si="125"/>
        <v/>
      </c>
      <c r="X604" s="133">
        <f>100</f>
        <v>100</v>
      </c>
      <c r="Y604" s="133" t="str">
        <f t="shared" si="126"/>
        <v/>
      </c>
      <c r="Z604" s="133">
        <f t="shared" si="127"/>
        <v>-100</v>
      </c>
      <c r="AA604" s="134" t="str">
        <f>TEXT(Table1[[#This Row],[Date]],"DDD")</f>
        <v>Sat</v>
      </c>
      <c r="AB604" s="133" t="str">
        <f>IF(OR(G604="Doomben",G604="Eagle Farm"),"Q",IF(AND(Q604&gt;1,Q604&lt;55,Table1[[#This Row],[Source]]="Nat"),"Nat OK",IF(AND(Table1[[#This Row],[Source]]&lt;&gt;"Nat",Q604&lt;55),"Poor &lt;55",IF(OR(G604="Randwick",G604="Flemington",G604="Caulfield",G604="Sandown Lake",G604="Sandown Hill"),"Best","ave"))))</f>
        <v>Poor &lt;55</v>
      </c>
      <c r="AC604" s="133">
        <f>IF(Q604="","",IF(AB604="Poor &lt;55",$AC$2*0.2%,IF(AND(AB604="Q",AA604&lt;&gt;"Wed"),$AC$2*0.4%,IF(AND(AB604="Q",AA604="Wed"),$AC$2*0.5%,IF(AND(AB604="Ave",U604=100),$AC$2*0.5%,IF(AND(AB604="ave",U604="",N604=1,AG604="Bush"),$AC$2*1%,IF(AND(AB604="ave",U604="",Q604&gt;100),$AC$2*1.3%,IF(AND(AB604="ave",U604=""),$AC$2*1.2%,IF(AND(AB604="Ave",U604=200),$AC$2*1%,IF(AND(AB604="Best",U604=200),$AC$2*1.5%,IF(AND(AB604="Best",U604="",K604&lt;&gt;"Pro Syd"),$AC$2*0.5%,IF(AND(AB604="Best",U604=""),$AC$2*1%,IF(AND(AB604="Best",U604=100,Table1[[#This Row],[State]]="NSW"),$AC$2*0.4%,IF(AND(AB604="Best",U604=100),$AC$2*1%,IF(Table1[[#This Row],[Adj]]="Nat OK",$AC$2*0.5%,"xxx")))))))))))))))</f>
        <v>20</v>
      </c>
      <c r="AD604" s="133" t="str">
        <f t="shared" si="128"/>
        <v/>
      </c>
      <c r="AE604" s="133">
        <f t="shared" si="129"/>
        <v>-20</v>
      </c>
      <c r="AF604" s="133" t="str">
        <f>VLOOKUP(Table1[[#This Row],[Track]],$F$2672:$H$2715,2,FALSE)</f>
        <v>NSW</v>
      </c>
      <c r="AG604" s="133" t="str">
        <f>VLOOKUP(Table1[[#This Row],[Track]],$F$2672:$H$2715,3,FALSE)</f>
        <v>-</v>
      </c>
      <c r="AH604" s="133" t="str">
        <f>IF(Table1[[#This Row],[Date]]&lt;$AH$2,"",IF(Table1[[#This Row],[Date]]&lt;$AH$3,"Edge","Elite Combo"))</f>
        <v/>
      </c>
      <c r="AI604" s="218">
        <f>Table1[[#This Row],[Time]]</f>
        <v>0.69444444444444453</v>
      </c>
      <c r="AJ604" s="219" t="str">
        <f>Table1[[#This Row],[Track]]</f>
        <v>Randwick</v>
      </c>
      <c r="AK604" s="216">
        <f>Table1[[#This Row],[Race ]]</f>
        <v>8</v>
      </c>
      <c r="AL604" s="219">
        <f>Table1[[#This Row],[TAB]]</f>
        <v>10</v>
      </c>
      <c r="AM604" s="219" t="str">
        <f>Table1[[#This Row],[Selection]]</f>
        <v>Cavalier Charles</v>
      </c>
      <c r="AN604" s="220" t="str">
        <f>Table1[[#This Row],[Sources]]</f>
        <v>Pro Syd-10</v>
      </c>
      <c r="AO604" s="219">
        <f>Table1[[#This Row],[Scale Bet]]</f>
        <v>20</v>
      </c>
    </row>
    <row r="605" spans="5:41" ht="16.5" customHeight="1" x14ac:dyDescent="0.25">
      <c r="E605" s="185">
        <v>45283</v>
      </c>
      <c r="F605" s="35">
        <v>0.70833333333333337</v>
      </c>
      <c r="G605" s="36" t="s">
        <v>100</v>
      </c>
      <c r="H605" s="36">
        <v>9</v>
      </c>
      <c r="I605" s="36">
        <v>9</v>
      </c>
      <c r="J605" s="36" t="s">
        <v>792</v>
      </c>
      <c r="K605" s="36" t="s">
        <v>13</v>
      </c>
      <c r="L605" s="165">
        <v>13</v>
      </c>
      <c r="M605" s="134">
        <f t="shared" si="117"/>
        <v>13</v>
      </c>
      <c r="N605" s="36">
        <f t="shared" si="118"/>
        <v>1</v>
      </c>
      <c r="O605" s="135" t="str">
        <f t="shared" si="119"/>
        <v>Nat-13</v>
      </c>
      <c r="P605" s="186" t="str">
        <f t="shared" si="120"/>
        <v>OK</v>
      </c>
      <c r="Q605" s="187">
        <f t="shared" si="121"/>
        <v>52</v>
      </c>
      <c r="R605" s="150"/>
      <c r="S605" s="187" t="str">
        <f t="shared" si="122"/>
        <v/>
      </c>
      <c r="T605" s="136" t="str">
        <f t="shared" si="123"/>
        <v>Hard To Cross</v>
      </c>
      <c r="U605" s="137" t="str">
        <f>IF(P605="","",IF(N605=1,"",IF(Q605="","",IF(Q605&lt;=100,100,IF(Table1[[#This Row],[Day]]="Wed",100,200)))))</f>
        <v/>
      </c>
      <c r="V605" s="137" t="str">
        <f t="shared" si="124"/>
        <v/>
      </c>
      <c r="W605" s="137" t="str">
        <f t="shared" si="125"/>
        <v/>
      </c>
      <c r="X605" s="133">
        <f>100</f>
        <v>100</v>
      </c>
      <c r="Y605" s="133" t="str">
        <f t="shared" si="126"/>
        <v/>
      </c>
      <c r="Z605" s="133">
        <f t="shared" si="127"/>
        <v>-100</v>
      </c>
      <c r="AA605" s="134" t="str">
        <f>TEXT(Table1[[#This Row],[Date]],"DDD")</f>
        <v>Sat</v>
      </c>
      <c r="AB605" s="133" t="str">
        <f>IF(OR(G605="Doomben",G605="Eagle Farm"),"Q",IF(AND(Q605&gt;1,Q605&lt;55,Table1[[#This Row],[Source]]="Nat"),"Nat OK",IF(AND(Table1[[#This Row],[Source]]&lt;&gt;"Nat",Q605&lt;55),"Poor &lt;55",IF(OR(G605="Randwick",G605="Flemington",G605="Caulfield",G605="Sandown Lake",G605="Sandown Hill"),"Best","ave"))))</f>
        <v>Nat OK</v>
      </c>
      <c r="AC605" s="133">
        <f>IF(Q605="","",IF(AB605="Poor &lt;55",$AC$2*0.2%,IF(AND(AB605="Q",AA605&lt;&gt;"Wed"),$AC$2*0.4%,IF(AND(AB605="Q",AA605="Wed"),$AC$2*0.5%,IF(AND(AB605="Ave",U605=100),$AC$2*0.5%,IF(AND(AB605="ave",U605="",N605=1,AG605="Bush"),$AC$2*1%,IF(AND(AB605="ave",U605="",Q605&gt;100),$AC$2*1.3%,IF(AND(AB605="ave",U605=""),$AC$2*1.2%,IF(AND(AB605="Ave",U605=200),$AC$2*1%,IF(AND(AB605="Best",U605=200),$AC$2*1.5%,IF(AND(AB605="Best",U605="",K605&lt;&gt;"Pro Syd"),$AC$2*0.5%,IF(AND(AB605="Best",U605=""),$AC$2*1%,IF(AND(AB605="Best",U605=100,Table1[[#This Row],[State]]="NSW"),$AC$2*0.4%,IF(AND(AB605="Best",U605=100),$AC$2*1%,IF(Table1[[#This Row],[Adj]]="Nat OK",$AC$2*0.5%,"xxx")))))))))))))))</f>
        <v>50</v>
      </c>
      <c r="AD605" s="133" t="str">
        <f t="shared" si="128"/>
        <v/>
      </c>
      <c r="AE605" s="133">
        <f t="shared" si="129"/>
        <v>-50</v>
      </c>
      <c r="AF605" s="133" t="str">
        <f>VLOOKUP(Table1[[#This Row],[Track]],$F$2672:$H$2715,2,FALSE)</f>
        <v>Vic</v>
      </c>
      <c r="AG605" s="133" t="str">
        <f>VLOOKUP(Table1[[#This Row],[Track]],$F$2672:$H$2715,3,FALSE)</f>
        <v>-</v>
      </c>
      <c r="AH605" s="133" t="str">
        <f>IF(Table1[[#This Row],[Date]]&lt;$AH$2,"",IF(Table1[[#This Row],[Date]]&lt;$AH$3,"Edge","Elite Combo"))</f>
        <v/>
      </c>
      <c r="AI605" s="218">
        <f>Table1[[#This Row],[Time]]</f>
        <v>0.70833333333333337</v>
      </c>
      <c r="AJ605" s="219" t="str">
        <f>Table1[[#This Row],[Track]]</f>
        <v>Moonee Valley</v>
      </c>
      <c r="AK605" s="216">
        <f>Table1[[#This Row],[Race ]]</f>
        <v>9</v>
      </c>
      <c r="AL605" s="219">
        <f>Table1[[#This Row],[TAB]]</f>
        <v>9</v>
      </c>
      <c r="AM605" s="219" t="str">
        <f>Table1[[#This Row],[Selection]]</f>
        <v>Hard To Cross</v>
      </c>
      <c r="AN605" s="220" t="str">
        <f>Table1[[#This Row],[Sources]]</f>
        <v>Nat-13</v>
      </c>
      <c r="AO605" s="219">
        <f>Table1[[#This Row],[Scale Bet]]</f>
        <v>50</v>
      </c>
    </row>
    <row r="606" spans="5:41" ht="16.5" customHeight="1" x14ac:dyDescent="0.25">
      <c r="E606" s="185">
        <v>45283</v>
      </c>
      <c r="F606" s="35">
        <v>0.73055555555555562</v>
      </c>
      <c r="G606" s="36" t="s">
        <v>28</v>
      </c>
      <c r="H606" s="36">
        <v>8</v>
      </c>
      <c r="I606" s="36">
        <v>6</v>
      </c>
      <c r="J606" s="36" t="s">
        <v>841</v>
      </c>
      <c r="K606" s="36" t="s">
        <v>13</v>
      </c>
      <c r="L606" s="165">
        <v>11</v>
      </c>
      <c r="M606" s="134">
        <f t="shared" si="117"/>
        <v>11</v>
      </c>
      <c r="N606" s="36">
        <f t="shared" si="118"/>
        <v>1</v>
      </c>
      <c r="O606" s="135" t="str">
        <f t="shared" si="119"/>
        <v>Nat-11</v>
      </c>
      <c r="P606" s="186" t="str">
        <f t="shared" si="120"/>
        <v/>
      </c>
      <c r="Q606" s="187">
        <f t="shared" si="121"/>
        <v>44</v>
      </c>
      <c r="R606" s="150">
        <v>3.1</v>
      </c>
      <c r="S606" s="187">
        <f t="shared" si="122"/>
        <v>136.4</v>
      </c>
      <c r="T606" s="136" t="str">
        <f t="shared" si="123"/>
        <v>Zarastro</v>
      </c>
      <c r="U606" s="137" t="str">
        <f>IF(P606="","",IF(N606=1,"",IF(Q606="","",IF(Q606&lt;=100,100,IF(Table1[[#This Row],[Day]]="Wed",100,200)))))</f>
        <v/>
      </c>
      <c r="V606" s="137" t="str">
        <f t="shared" si="124"/>
        <v/>
      </c>
      <c r="W606" s="137" t="str">
        <f t="shared" si="125"/>
        <v/>
      </c>
      <c r="X606" s="133">
        <f>100</f>
        <v>100</v>
      </c>
      <c r="Y606" s="133">
        <f t="shared" si="126"/>
        <v>310</v>
      </c>
      <c r="Z606" s="133">
        <f t="shared" si="127"/>
        <v>210</v>
      </c>
      <c r="AA606" s="134" t="str">
        <f>TEXT(Table1[[#This Row],[Date]],"DDD")</f>
        <v>Sat</v>
      </c>
      <c r="AB606" s="133" t="str">
        <f>IF(OR(G606="Doomben",G606="Eagle Farm"),"Q",IF(AND(Q606&gt;1,Q606&lt;55,Table1[[#This Row],[Source]]="Nat"),"Nat OK",IF(AND(Table1[[#This Row],[Source]]&lt;&gt;"Nat",Q606&lt;55),"Poor &lt;55",IF(OR(G606="Randwick",G606="Flemington",G606="Caulfield",G606="Sandown Lake",G606="Sandown Hill"),"Best","ave"))))</f>
        <v>Q</v>
      </c>
      <c r="AC606" s="133">
        <f>IF(Q606="","",IF(AB606="Poor &lt;55",$AC$2*0.2%,IF(AND(AB606="Q",AA606&lt;&gt;"Wed"),$AC$2*0.4%,IF(AND(AB606="Q",AA606="Wed"),$AC$2*0.5%,IF(AND(AB606="Ave",U606=100),$AC$2*0.5%,IF(AND(AB606="ave",U606="",N606=1,AG606="Bush"),$AC$2*1%,IF(AND(AB606="ave",U606="",Q606&gt;100),$AC$2*1.3%,IF(AND(AB606="ave",U606=""),$AC$2*1.2%,IF(AND(AB606="Ave",U606=200),$AC$2*1%,IF(AND(AB606="Best",U606=200),$AC$2*1.5%,IF(AND(AB606="Best",U606="",K606&lt;&gt;"Pro Syd"),$AC$2*0.5%,IF(AND(AB606="Best",U606=""),$AC$2*1%,IF(AND(AB606="Best",U606=100,Table1[[#This Row],[State]]="NSW"),$AC$2*0.4%,IF(AND(AB606="Best",U606=100),$AC$2*1%,IF(Table1[[#This Row],[Adj]]="Nat OK",$AC$2*0.5%,"xxx")))))))))))))))</f>
        <v>40</v>
      </c>
      <c r="AD606" s="133">
        <f t="shared" si="128"/>
        <v>124</v>
      </c>
      <c r="AE606" s="133">
        <f t="shared" si="129"/>
        <v>84</v>
      </c>
      <c r="AF606" s="133" t="str">
        <f>VLOOKUP(Table1[[#This Row],[Track]],$F$2672:$H$2715,2,FALSE)</f>
        <v>Qld</v>
      </c>
      <c r="AG606" s="133" t="str">
        <f>VLOOKUP(Table1[[#This Row],[Track]],$F$2672:$H$2715,3,FALSE)</f>
        <v>-</v>
      </c>
      <c r="AH606" s="133" t="str">
        <f>IF(Table1[[#This Row],[Date]]&lt;$AH$2,"",IF(Table1[[#This Row],[Date]]&lt;$AH$3,"Edge","Elite Combo"))</f>
        <v/>
      </c>
      <c r="AI606" s="218">
        <f>Table1[[#This Row],[Time]]</f>
        <v>0.73055555555555562</v>
      </c>
      <c r="AJ606" s="219" t="str">
        <f>Table1[[#This Row],[Track]]</f>
        <v>Eagle Farm</v>
      </c>
      <c r="AK606" s="216">
        <f>Table1[[#This Row],[Race ]]</f>
        <v>8</v>
      </c>
      <c r="AL606" s="219">
        <f>Table1[[#This Row],[TAB]]</f>
        <v>6</v>
      </c>
      <c r="AM606" s="219" t="str">
        <f>Table1[[#This Row],[Selection]]</f>
        <v>Zarastro</v>
      </c>
      <c r="AN606" s="220" t="str">
        <f>Table1[[#This Row],[Sources]]</f>
        <v>Nat-11</v>
      </c>
      <c r="AO606" s="219">
        <f>Table1[[#This Row],[Scale Bet]]</f>
        <v>40</v>
      </c>
    </row>
    <row r="607" spans="5:41" ht="16.5" customHeight="1" x14ac:dyDescent="0.25">
      <c r="E607" s="185">
        <v>45283</v>
      </c>
      <c r="F607" s="35">
        <v>0.73611111111111116</v>
      </c>
      <c r="G607" s="36" t="s">
        <v>100</v>
      </c>
      <c r="H607" s="36">
        <v>10</v>
      </c>
      <c r="I607" s="36">
        <v>6</v>
      </c>
      <c r="J607" s="36" t="s">
        <v>761</v>
      </c>
      <c r="K607" s="36" t="s">
        <v>13</v>
      </c>
      <c r="L607" s="165">
        <v>13</v>
      </c>
      <c r="M607" s="134">
        <f t="shared" si="117"/>
        <v>13</v>
      </c>
      <c r="N607" s="36">
        <f t="shared" si="118"/>
        <v>1</v>
      </c>
      <c r="O607" s="135" t="str">
        <f t="shared" si="119"/>
        <v>Nat-13</v>
      </c>
      <c r="P607" s="186" t="str">
        <f t="shared" si="120"/>
        <v>OK</v>
      </c>
      <c r="Q607" s="187">
        <f t="shared" si="121"/>
        <v>52</v>
      </c>
      <c r="R607" s="150"/>
      <c r="S607" s="187" t="str">
        <f t="shared" si="122"/>
        <v/>
      </c>
      <c r="T607" s="136" t="str">
        <f t="shared" si="123"/>
        <v>Veloce Carro</v>
      </c>
      <c r="U607" s="137" t="str">
        <f>IF(P607="","",IF(N607=1,"",IF(Q607="","",IF(Q607&lt;=100,100,IF(Table1[[#This Row],[Day]]="Wed",100,200)))))</f>
        <v/>
      </c>
      <c r="V607" s="137" t="str">
        <f t="shared" si="124"/>
        <v/>
      </c>
      <c r="W607" s="137" t="str">
        <f t="shared" si="125"/>
        <v/>
      </c>
      <c r="X607" s="133">
        <f>100</f>
        <v>100</v>
      </c>
      <c r="Y607" s="133" t="str">
        <f t="shared" si="126"/>
        <v/>
      </c>
      <c r="Z607" s="133">
        <f t="shared" si="127"/>
        <v>-100</v>
      </c>
      <c r="AA607" s="134" t="str">
        <f>TEXT(Table1[[#This Row],[Date]],"DDD")</f>
        <v>Sat</v>
      </c>
      <c r="AB607" s="133" t="str">
        <f>IF(OR(G607="Doomben",G607="Eagle Farm"),"Q",IF(AND(Q607&gt;1,Q607&lt;55,Table1[[#This Row],[Source]]="Nat"),"Nat OK",IF(AND(Table1[[#This Row],[Source]]&lt;&gt;"Nat",Q607&lt;55),"Poor &lt;55",IF(OR(G607="Randwick",G607="Flemington",G607="Caulfield",G607="Sandown Lake",G607="Sandown Hill"),"Best","ave"))))</f>
        <v>Nat OK</v>
      </c>
      <c r="AC607" s="133">
        <f>IF(Q607="","",IF(AB607="Poor &lt;55",$AC$2*0.2%,IF(AND(AB607="Q",AA607&lt;&gt;"Wed"),$AC$2*0.4%,IF(AND(AB607="Q",AA607="Wed"),$AC$2*0.5%,IF(AND(AB607="Ave",U607=100),$AC$2*0.5%,IF(AND(AB607="ave",U607="",N607=1,AG607="Bush"),$AC$2*1%,IF(AND(AB607="ave",U607="",Q607&gt;100),$AC$2*1.3%,IF(AND(AB607="ave",U607=""),$AC$2*1.2%,IF(AND(AB607="Ave",U607=200),$AC$2*1%,IF(AND(AB607="Best",U607=200),$AC$2*1.5%,IF(AND(AB607="Best",U607="",K607&lt;&gt;"Pro Syd"),$AC$2*0.5%,IF(AND(AB607="Best",U607=""),$AC$2*1%,IF(AND(AB607="Best",U607=100,Table1[[#This Row],[State]]="NSW"),$AC$2*0.4%,IF(AND(AB607="Best",U607=100),$AC$2*1%,IF(Table1[[#This Row],[Adj]]="Nat OK",$AC$2*0.5%,"xxx")))))))))))))))</f>
        <v>50</v>
      </c>
      <c r="AD607" s="133" t="str">
        <f t="shared" si="128"/>
        <v/>
      </c>
      <c r="AE607" s="133">
        <f t="shared" si="129"/>
        <v>-50</v>
      </c>
      <c r="AF607" s="133" t="str">
        <f>VLOOKUP(Table1[[#This Row],[Track]],$F$2672:$H$2715,2,FALSE)</f>
        <v>Vic</v>
      </c>
      <c r="AG607" s="133" t="str">
        <f>VLOOKUP(Table1[[#This Row],[Track]],$F$2672:$H$2715,3,FALSE)</f>
        <v>-</v>
      </c>
      <c r="AH607" s="133" t="str">
        <f>IF(Table1[[#This Row],[Date]]&lt;$AH$2,"",IF(Table1[[#This Row],[Date]]&lt;$AH$3,"Edge","Elite Combo"))</f>
        <v/>
      </c>
      <c r="AI607" s="218">
        <f>Table1[[#This Row],[Time]]</f>
        <v>0.73611111111111116</v>
      </c>
      <c r="AJ607" s="219" t="str">
        <f>Table1[[#This Row],[Track]]</f>
        <v>Moonee Valley</v>
      </c>
      <c r="AK607" s="216">
        <f>Table1[[#This Row],[Race ]]</f>
        <v>10</v>
      </c>
      <c r="AL607" s="219">
        <f>Table1[[#This Row],[TAB]]</f>
        <v>6</v>
      </c>
      <c r="AM607" s="219" t="str">
        <f>Table1[[#This Row],[Selection]]</f>
        <v>Veloce Carro</v>
      </c>
      <c r="AN607" s="220" t="str">
        <f>Table1[[#This Row],[Sources]]</f>
        <v>Nat-13</v>
      </c>
      <c r="AO607" s="219">
        <f>Table1[[#This Row],[Scale Bet]]</f>
        <v>50</v>
      </c>
    </row>
    <row r="608" spans="5:41" ht="16.5" customHeight="1" x14ac:dyDescent="0.25">
      <c r="E608" s="185">
        <v>45283</v>
      </c>
      <c r="F608" s="35">
        <v>0.74652777777777779</v>
      </c>
      <c r="G608" s="36" t="s">
        <v>22</v>
      </c>
      <c r="H608" s="36">
        <v>10</v>
      </c>
      <c r="I608" s="36">
        <v>10</v>
      </c>
      <c r="J608" s="36" t="s">
        <v>364</v>
      </c>
      <c r="K608" s="36" t="s">
        <v>1</v>
      </c>
      <c r="L608" s="165">
        <v>11.000000000000002</v>
      </c>
      <c r="M608" s="134">
        <f t="shared" si="117"/>
        <v>11.000000000000002</v>
      </c>
      <c r="N608" s="36">
        <f t="shared" si="118"/>
        <v>1</v>
      </c>
      <c r="O608" s="135" t="str">
        <f t="shared" si="119"/>
        <v>E4-11</v>
      </c>
      <c r="P608" s="186" t="str">
        <f t="shared" si="120"/>
        <v>OK</v>
      </c>
      <c r="Q608" s="187">
        <f t="shared" si="121"/>
        <v>44.000000000000007</v>
      </c>
      <c r="R608" s="150"/>
      <c r="S608" s="187" t="str">
        <f t="shared" si="122"/>
        <v/>
      </c>
      <c r="T608" s="136" t="str">
        <f t="shared" si="123"/>
        <v>Ceolwulf</v>
      </c>
      <c r="U608" s="137" t="str">
        <f>IF(P608="","",IF(N608=1,"",IF(Q608="","",IF(Q608&lt;=100,100,IF(Table1[[#This Row],[Day]]="Wed",100,200)))))</f>
        <v/>
      </c>
      <c r="V608" s="137" t="str">
        <f t="shared" si="124"/>
        <v/>
      </c>
      <c r="W608" s="137" t="str">
        <f t="shared" si="125"/>
        <v/>
      </c>
      <c r="X608" s="133">
        <f>100</f>
        <v>100</v>
      </c>
      <c r="Y608" s="133" t="str">
        <f t="shared" si="126"/>
        <v/>
      </c>
      <c r="Z608" s="133">
        <f t="shared" si="127"/>
        <v>-100</v>
      </c>
      <c r="AA608" s="134" t="str">
        <f>TEXT(Table1[[#This Row],[Date]],"DDD")</f>
        <v>Sat</v>
      </c>
      <c r="AB608" s="133" t="str">
        <f>IF(OR(G608="Doomben",G608="Eagle Farm"),"Q",IF(AND(Q608&gt;1,Q608&lt;55,Table1[[#This Row],[Source]]="Nat"),"Nat OK",IF(AND(Table1[[#This Row],[Source]]&lt;&gt;"Nat",Q608&lt;55),"Poor &lt;55",IF(OR(G608="Randwick",G608="Flemington",G608="Caulfield",G608="Sandown Lake",G608="Sandown Hill"),"Best","ave"))))</f>
        <v>Poor &lt;55</v>
      </c>
      <c r="AC608" s="133">
        <f>IF(Q608="","",IF(AB608="Poor &lt;55",$AC$2*0.2%,IF(AND(AB608="Q",AA608&lt;&gt;"Wed"),$AC$2*0.4%,IF(AND(AB608="Q",AA608="Wed"),$AC$2*0.5%,IF(AND(AB608="Ave",U608=100),$AC$2*0.5%,IF(AND(AB608="ave",U608="",N608=1,AG608="Bush"),$AC$2*1%,IF(AND(AB608="ave",U608="",Q608&gt;100),$AC$2*1.3%,IF(AND(AB608="ave",U608=""),$AC$2*1.2%,IF(AND(AB608="Ave",U608=200),$AC$2*1%,IF(AND(AB608="Best",U608=200),$AC$2*1.5%,IF(AND(AB608="Best",U608="",K608&lt;&gt;"Pro Syd"),$AC$2*0.5%,IF(AND(AB608="Best",U608=""),$AC$2*1%,IF(AND(AB608="Best",U608=100,Table1[[#This Row],[State]]="NSW"),$AC$2*0.4%,IF(AND(AB608="Best",U608=100),$AC$2*1%,IF(Table1[[#This Row],[Adj]]="Nat OK",$AC$2*0.5%,"xxx")))))))))))))))</f>
        <v>20</v>
      </c>
      <c r="AD608" s="133" t="str">
        <f t="shared" si="128"/>
        <v/>
      </c>
      <c r="AE608" s="133">
        <f t="shared" si="129"/>
        <v>-20</v>
      </c>
      <c r="AF608" s="133" t="str">
        <f>VLOOKUP(Table1[[#This Row],[Track]],$F$2672:$H$2715,2,FALSE)</f>
        <v>NSW</v>
      </c>
      <c r="AG608" s="133" t="str">
        <f>VLOOKUP(Table1[[#This Row],[Track]],$F$2672:$H$2715,3,FALSE)</f>
        <v>-</v>
      </c>
      <c r="AH608" s="133" t="str">
        <f>IF(Table1[[#This Row],[Date]]&lt;$AH$2,"",IF(Table1[[#This Row],[Date]]&lt;$AH$3,"Edge","Elite Combo"))</f>
        <v/>
      </c>
      <c r="AI608" s="218">
        <f>Table1[[#This Row],[Time]]</f>
        <v>0.74652777777777779</v>
      </c>
      <c r="AJ608" s="219" t="str">
        <f>Table1[[#This Row],[Track]]</f>
        <v>Randwick</v>
      </c>
      <c r="AK608" s="216">
        <f>Table1[[#This Row],[Race ]]</f>
        <v>10</v>
      </c>
      <c r="AL608" s="219">
        <f>Table1[[#This Row],[TAB]]</f>
        <v>10</v>
      </c>
      <c r="AM608" s="219" t="str">
        <f>Table1[[#This Row],[Selection]]</f>
        <v>Ceolwulf</v>
      </c>
      <c r="AN608" s="220" t="str">
        <f>Table1[[#This Row],[Sources]]</f>
        <v>E4-11</v>
      </c>
      <c r="AO608" s="219">
        <f>Table1[[#This Row],[Scale Bet]]</f>
        <v>20</v>
      </c>
    </row>
    <row r="609" spans="5:41" ht="16.5" customHeight="1" x14ac:dyDescent="0.25">
      <c r="E609" s="185">
        <v>45286</v>
      </c>
      <c r="F609" s="35">
        <v>0.55208333333333337</v>
      </c>
      <c r="G609" s="36" t="s">
        <v>201</v>
      </c>
      <c r="H609" s="36">
        <v>1</v>
      </c>
      <c r="I609" s="36">
        <v>1</v>
      </c>
      <c r="J609" s="36" t="s">
        <v>532</v>
      </c>
      <c r="K609" s="36" t="s">
        <v>13</v>
      </c>
      <c r="L609" s="165">
        <v>13</v>
      </c>
      <c r="M609" s="134">
        <f t="shared" si="117"/>
        <v>13</v>
      </c>
      <c r="N609" s="36">
        <f t="shared" si="118"/>
        <v>1</v>
      </c>
      <c r="O609" s="135" t="str">
        <f t="shared" si="119"/>
        <v>Nat-13</v>
      </c>
      <c r="P609" s="186" t="str">
        <f t="shared" si="120"/>
        <v>OK</v>
      </c>
      <c r="Q609" s="187">
        <f t="shared" si="121"/>
        <v>52</v>
      </c>
      <c r="R609" s="150"/>
      <c r="S609" s="187" t="str">
        <f t="shared" si="122"/>
        <v/>
      </c>
      <c r="T609" s="136" t="str">
        <f t="shared" si="123"/>
        <v>Bold Soul</v>
      </c>
      <c r="U609" s="137" t="str">
        <f>IF(P609="","",IF(N609=1,"",IF(Q609="","",IF(Q609&lt;=100,100,IF(Table1[[#This Row],[Day]]="Wed",100,200)))))</f>
        <v/>
      </c>
      <c r="V609" s="137" t="str">
        <f t="shared" si="124"/>
        <v/>
      </c>
      <c r="W609" s="137" t="str">
        <f t="shared" si="125"/>
        <v/>
      </c>
      <c r="X609" s="133">
        <f>100</f>
        <v>100</v>
      </c>
      <c r="Y609" s="133" t="str">
        <f t="shared" si="126"/>
        <v/>
      </c>
      <c r="Z609" s="133">
        <f t="shared" si="127"/>
        <v>-100</v>
      </c>
      <c r="AA609" s="134" t="str">
        <f>TEXT(Table1[[#This Row],[Date]],"DDD")</f>
        <v>Tue</v>
      </c>
      <c r="AB609" s="133" t="str">
        <f>IF(OR(G609="Doomben",G609="Eagle Farm"),"Q",IF(AND(Q609&gt;1,Q609&lt;55,Table1[[#This Row],[Source]]="Nat"),"Nat OK",IF(AND(Table1[[#This Row],[Source]]&lt;&gt;"Nat",Q609&lt;55),"Poor &lt;55",IF(OR(G609="Randwick",G609="Flemington",G609="Caulfield",G609="Sandown Lake",G609="Sandown Hill"),"Best","ave"))))</f>
        <v>Nat OK</v>
      </c>
      <c r="AC609" s="133">
        <f>IF(Q609="","",IF(AB609="Poor &lt;55",$AC$2*0.2%,IF(AND(AB609="Q",AA609&lt;&gt;"Wed"),$AC$2*0.4%,IF(AND(AB609="Q",AA609="Wed"),$AC$2*0.5%,IF(AND(AB609="Ave",U609=100),$AC$2*0.5%,IF(AND(AB609="ave",U609="",N609=1,AG609="Bush"),$AC$2*1%,IF(AND(AB609="ave",U609="",Q609&gt;100),$AC$2*1.3%,IF(AND(AB609="ave",U609=""),$AC$2*1.2%,IF(AND(AB609="Ave",U609=200),$AC$2*1%,IF(AND(AB609="Best",U609=200),$AC$2*1.5%,IF(AND(AB609="Best",U609="",K609&lt;&gt;"Pro Syd"),$AC$2*0.5%,IF(AND(AB609="Best",U609=""),$AC$2*1%,IF(AND(AB609="Best",U609=100,Table1[[#This Row],[State]]="NSW"),$AC$2*0.4%,IF(AND(AB609="Best",U609=100),$AC$2*1%,IF(Table1[[#This Row],[Adj]]="Nat OK",$AC$2*0.5%,"xxx")))))))))))))))</f>
        <v>50</v>
      </c>
      <c r="AD609" s="133" t="str">
        <f t="shared" si="128"/>
        <v/>
      </c>
      <c r="AE609" s="133">
        <f t="shared" si="129"/>
        <v>-50</v>
      </c>
      <c r="AF609" s="133" t="str">
        <f>VLOOKUP(Table1[[#This Row],[Track]],$F$2672:$H$2715,2,FALSE)</f>
        <v>Vic</v>
      </c>
      <c r="AG609" s="133" t="str">
        <f>VLOOKUP(Table1[[#This Row],[Track]],$F$2672:$H$2715,3,FALSE)</f>
        <v>-</v>
      </c>
      <c r="AH609" s="133" t="str">
        <f>IF(Table1[[#This Row],[Date]]&lt;$AH$2,"",IF(Table1[[#This Row],[Date]]&lt;$AH$3,"Edge","Elite Combo"))</f>
        <v/>
      </c>
      <c r="AI609" s="218">
        <f>Table1[[#This Row],[Time]]</f>
        <v>0.55208333333333337</v>
      </c>
      <c r="AJ609" s="219" t="str">
        <f>Table1[[#This Row],[Track]]</f>
        <v>Caulfield</v>
      </c>
      <c r="AK609" s="216">
        <f>Table1[[#This Row],[Race ]]</f>
        <v>1</v>
      </c>
      <c r="AL609" s="219">
        <f>Table1[[#This Row],[TAB]]</f>
        <v>1</v>
      </c>
      <c r="AM609" s="219" t="str">
        <f>Table1[[#This Row],[Selection]]</f>
        <v>Bold Soul</v>
      </c>
      <c r="AN609" s="220" t="str">
        <f>Table1[[#This Row],[Sources]]</f>
        <v>Nat-13</v>
      </c>
      <c r="AO609" s="219">
        <f>Table1[[#This Row],[Scale Bet]]</f>
        <v>50</v>
      </c>
    </row>
    <row r="610" spans="5:41" ht="16.5" customHeight="1" x14ac:dyDescent="0.25">
      <c r="E610" s="185">
        <v>45286</v>
      </c>
      <c r="F610" s="35">
        <v>0.625</v>
      </c>
      <c r="G610" s="36" t="s">
        <v>201</v>
      </c>
      <c r="H610" s="36">
        <v>4</v>
      </c>
      <c r="I610" s="36">
        <v>6</v>
      </c>
      <c r="J610" s="36" t="s">
        <v>263</v>
      </c>
      <c r="K610" s="36" t="s">
        <v>1</v>
      </c>
      <c r="L610" s="165">
        <v>12</v>
      </c>
      <c r="M610" s="134">
        <f t="shared" si="117"/>
        <v>12</v>
      </c>
      <c r="N610" s="36">
        <f t="shared" si="118"/>
        <v>1</v>
      </c>
      <c r="O610" s="135" t="str">
        <f t="shared" si="119"/>
        <v>E4-12</v>
      </c>
      <c r="P610" s="186" t="str">
        <f t="shared" si="120"/>
        <v>OK</v>
      </c>
      <c r="Q610" s="187">
        <f t="shared" si="121"/>
        <v>48</v>
      </c>
      <c r="R610" s="150">
        <v>1.35</v>
      </c>
      <c r="S610" s="187">
        <f t="shared" si="122"/>
        <v>64.800000000000011</v>
      </c>
      <c r="T610" s="136" t="str">
        <f t="shared" si="123"/>
        <v>Plenty Of Ammo</v>
      </c>
      <c r="U610" s="137" t="str">
        <f>IF(P610="","",IF(N610=1,"",IF(Q610="","",IF(Q610&lt;=100,100,IF(Table1[[#This Row],[Day]]="Wed",100,200)))))</f>
        <v/>
      </c>
      <c r="V610" s="137" t="str">
        <f t="shared" si="124"/>
        <v/>
      </c>
      <c r="W610" s="137" t="str">
        <f t="shared" si="125"/>
        <v/>
      </c>
      <c r="X610" s="133">
        <f>100</f>
        <v>100</v>
      </c>
      <c r="Y610" s="133">
        <f t="shared" si="126"/>
        <v>135</v>
      </c>
      <c r="Z610" s="133">
        <f t="shared" si="127"/>
        <v>35</v>
      </c>
      <c r="AA610" s="134" t="str">
        <f>TEXT(Table1[[#This Row],[Date]],"DDD")</f>
        <v>Tue</v>
      </c>
      <c r="AB610" s="133" t="str">
        <f>IF(OR(G610="Doomben",G610="Eagle Farm"),"Q",IF(AND(Q610&gt;1,Q610&lt;55,Table1[[#This Row],[Source]]="Nat"),"Nat OK",IF(AND(Table1[[#This Row],[Source]]&lt;&gt;"Nat",Q610&lt;55),"Poor &lt;55",IF(OR(G610="Randwick",G610="Flemington",G610="Caulfield",G610="Sandown Lake",G610="Sandown Hill"),"Best","ave"))))</f>
        <v>Poor &lt;55</v>
      </c>
      <c r="AC610" s="133">
        <f>IF(Q610="","",IF(AB610="Poor &lt;55",$AC$2*0.2%,IF(AND(AB610="Q",AA610&lt;&gt;"Wed"),$AC$2*0.4%,IF(AND(AB610="Q",AA610="Wed"),$AC$2*0.5%,IF(AND(AB610="Ave",U610=100),$AC$2*0.5%,IF(AND(AB610="ave",U610="",N610=1,AG610="Bush"),$AC$2*1%,IF(AND(AB610="ave",U610="",Q610&gt;100),$AC$2*1.3%,IF(AND(AB610="ave",U610=""),$AC$2*1.2%,IF(AND(AB610="Ave",U610=200),$AC$2*1%,IF(AND(AB610="Best",U610=200),$AC$2*1.5%,IF(AND(AB610="Best",U610="",K610&lt;&gt;"Pro Syd"),$AC$2*0.5%,IF(AND(AB610="Best",U610=""),$AC$2*1%,IF(AND(AB610="Best",U610=100,Table1[[#This Row],[State]]="NSW"),$AC$2*0.4%,IF(AND(AB610="Best",U610=100),$AC$2*1%,IF(Table1[[#This Row],[Adj]]="Nat OK",$AC$2*0.5%,"xxx")))))))))))))))</f>
        <v>20</v>
      </c>
      <c r="AD610" s="133">
        <f t="shared" si="128"/>
        <v>27</v>
      </c>
      <c r="AE610" s="133">
        <f t="shared" si="129"/>
        <v>7</v>
      </c>
      <c r="AF610" s="133" t="str">
        <f>VLOOKUP(Table1[[#This Row],[Track]],$F$2672:$H$2715,2,FALSE)</f>
        <v>Vic</v>
      </c>
      <c r="AG610" s="133" t="str">
        <f>VLOOKUP(Table1[[#This Row],[Track]],$F$2672:$H$2715,3,FALSE)</f>
        <v>-</v>
      </c>
      <c r="AH610" s="133" t="str">
        <f>IF(Table1[[#This Row],[Date]]&lt;$AH$2,"",IF(Table1[[#This Row],[Date]]&lt;$AH$3,"Edge","Elite Combo"))</f>
        <v/>
      </c>
      <c r="AI610" s="218">
        <f>Table1[[#This Row],[Time]]</f>
        <v>0.625</v>
      </c>
      <c r="AJ610" s="219" t="str">
        <f>Table1[[#This Row],[Track]]</f>
        <v>Caulfield</v>
      </c>
      <c r="AK610" s="216">
        <f>Table1[[#This Row],[Race ]]</f>
        <v>4</v>
      </c>
      <c r="AL610" s="219">
        <f>Table1[[#This Row],[TAB]]</f>
        <v>6</v>
      </c>
      <c r="AM610" s="219" t="str">
        <f>Table1[[#This Row],[Selection]]</f>
        <v>Plenty Of Ammo</v>
      </c>
      <c r="AN610" s="220" t="str">
        <f>Table1[[#This Row],[Sources]]</f>
        <v>E4-12</v>
      </c>
      <c r="AO610" s="219">
        <f>Table1[[#This Row],[Scale Bet]]</f>
        <v>20</v>
      </c>
    </row>
    <row r="611" spans="5:41" ht="16.5" customHeight="1" x14ac:dyDescent="0.25">
      <c r="E611" s="185">
        <v>45286</v>
      </c>
      <c r="F611" s="35">
        <v>0.65277777777777779</v>
      </c>
      <c r="G611" s="36" t="s">
        <v>201</v>
      </c>
      <c r="H611" s="36">
        <v>5</v>
      </c>
      <c r="I611" s="36">
        <v>13</v>
      </c>
      <c r="J611" s="36" t="s">
        <v>23</v>
      </c>
      <c r="K611" s="36" t="s">
        <v>1</v>
      </c>
      <c r="L611" s="165">
        <v>12</v>
      </c>
      <c r="M611" s="134">
        <f t="shared" si="117"/>
        <v>32</v>
      </c>
      <c r="N611" s="36">
        <f t="shared" si="118"/>
        <v>2</v>
      </c>
      <c r="O611" s="135" t="str">
        <f t="shared" si="119"/>
        <v>E4-12/Edge-20</v>
      </c>
      <c r="P611" s="186" t="str">
        <f t="shared" si="120"/>
        <v>OK</v>
      </c>
      <c r="Q611" s="187">
        <f t="shared" si="121"/>
        <v>128</v>
      </c>
      <c r="R611" s="150">
        <v>3</v>
      </c>
      <c r="S611" s="187">
        <f t="shared" si="122"/>
        <v>384</v>
      </c>
      <c r="T611" s="136" t="str">
        <f t="shared" si="123"/>
        <v>Mrs Chrissie</v>
      </c>
      <c r="U611" s="137">
        <f>IF(P611="","",IF(N611=1,"",IF(Q611="","",IF(Q611&lt;=100,100,IF(Table1[[#This Row],[Day]]="Wed",100,200)))))</f>
        <v>200</v>
      </c>
      <c r="V611" s="137">
        <f t="shared" si="124"/>
        <v>600</v>
      </c>
      <c r="W611" s="137">
        <f t="shared" si="125"/>
        <v>400</v>
      </c>
      <c r="X611" s="133">
        <f>100</f>
        <v>100</v>
      </c>
      <c r="Y611" s="133">
        <f t="shared" si="126"/>
        <v>300</v>
      </c>
      <c r="Z611" s="133">
        <f t="shared" si="127"/>
        <v>200</v>
      </c>
      <c r="AA611" s="134" t="str">
        <f>TEXT(Table1[[#This Row],[Date]],"DDD")</f>
        <v>Tue</v>
      </c>
      <c r="AB611" s="133" t="str">
        <f>IF(OR(G611="Doomben",G611="Eagle Farm"),"Q",IF(AND(Q611&gt;1,Q611&lt;55,Table1[[#This Row],[Source]]="Nat"),"Nat OK",IF(AND(Table1[[#This Row],[Source]]&lt;&gt;"Nat",Q611&lt;55),"Poor &lt;55",IF(OR(G611="Randwick",G611="Flemington",G611="Caulfield",G611="Sandown Lake",G611="Sandown Hill"),"Best","ave"))))</f>
        <v>Best</v>
      </c>
      <c r="AC611" s="133">
        <f>IF(Q611="","",IF(AB611="Poor &lt;55",$AC$2*0.2%,IF(AND(AB611="Q",AA611&lt;&gt;"Wed"),$AC$2*0.4%,IF(AND(AB611="Q",AA611="Wed"),$AC$2*0.5%,IF(AND(AB611="Ave",U611=100),$AC$2*0.5%,IF(AND(AB611="ave",U611="",N611=1,AG611="Bush"),$AC$2*1%,IF(AND(AB611="ave",U611="",Q611&gt;100),$AC$2*1.3%,IF(AND(AB611="ave",U611=""),$AC$2*1.2%,IF(AND(AB611="Ave",U611=200),$AC$2*1%,IF(AND(AB611="Best",U611=200),$AC$2*1.5%,IF(AND(AB611="Best",U611="",K611&lt;&gt;"Pro Syd"),$AC$2*0.5%,IF(AND(AB611="Best",U611=""),$AC$2*1%,IF(AND(AB611="Best",U611=100,Table1[[#This Row],[State]]="NSW"),$AC$2*0.4%,IF(AND(AB611="Best",U611=100),$AC$2*1%,IF(Table1[[#This Row],[Adj]]="Nat OK",$AC$2*0.5%,"xxx")))))))))))))))</f>
        <v>150</v>
      </c>
      <c r="AD611" s="133">
        <f t="shared" si="128"/>
        <v>450</v>
      </c>
      <c r="AE611" s="133">
        <f t="shared" si="129"/>
        <v>300</v>
      </c>
      <c r="AF611" s="133" t="str">
        <f>VLOOKUP(Table1[[#This Row],[Track]],$F$2672:$H$2715,2,FALSE)</f>
        <v>Vic</v>
      </c>
      <c r="AG611" s="133" t="str">
        <f>VLOOKUP(Table1[[#This Row],[Track]],$F$2672:$H$2715,3,FALSE)</f>
        <v>-</v>
      </c>
      <c r="AH611" s="133" t="str">
        <f>IF(Table1[[#This Row],[Date]]&lt;$AH$2,"",IF(Table1[[#This Row],[Date]]&lt;$AH$3,"Edge","Elite Combo"))</f>
        <v/>
      </c>
      <c r="AI611" s="218">
        <f>Table1[[#This Row],[Time]]</f>
        <v>0.65277777777777779</v>
      </c>
      <c r="AJ611" s="219" t="str">
        <f>Table1[[#This Row],[Track]]</f>
        <v>Caulfield</v>
      </c>
      <c r="AK611" s="216">
        <f>Table1[[#This Row],[Race ]]</f>
        <v>5</v>
      </c>
      <c r="AL611" s="219">
        <f>Table1[[#This Row],[TAB]]</f>
        <v>13</v>
      </c>
      <c r="AM611" s="219" t="str">
        <f>Table1[[#This Row],[Selection]]</f>
        <v>Mrs Chrissie</v>
      </c>
      <c r="AN611" s="220" t="str">
        <f>Table1[[#This Row],[Sources]]</f>
        <v>E4-12/Edge-20</v>
      </c>
      <c r="AO611" s="219">
        <f>Table1[[#This Row],[Scale Bet]]</f>
        <v>150</v>
      </c>
    </row>
    <row r="612" spans="5:41" ht="16.5" customHeight="1" x14ac:dyDescent="0.25">
      <c r="E612" s="185">
        <v>45286</v>
      </c>
      <c r="F612" s="35">
        <v>0.65277777777777779</v>
      </c>
      <c r="G612" s="36" t="s">
        <v>201</v>
      </c>
      <c r="H612" s="36">
        <v>5</v>
      </c>
      <c r="I612" s="36">
        <v>13</v>
      </c>
      <c r="J612" s="36" t="s">
        <v>23</v>
      </c>
      <c r="K612" s="36" t="s">
        <v>40</v>
      </c>
      <c r="L612" s="165">
        <v>20</v>
      </c>
      <c r="M612" s="134" t="str">
        <f t="shared" si="117"/>
        <v/>
      </c>
      <c r="N612" s="36" t="str">
        <f t="shared" si="118"/>
        <v/>
      </c>
      <c r="O612" s="135" t="str">
        <f t="shared" si="119"/>
        <v/>
      </c>
      <c r="P612" s="186" t="str">
        <f t="shared" si="120"/>
        <v>OK</v>
      </c>
      <c r="Q612" s="187" t="str">
        <f t="shared" si="121"/>
        <v/>
      </c>
      <c r="R612" s="150">
        <v>3</v>
      </c>
      <c r="S612" s="187" t="str">
        <f t="shared" si="122"/>
        <v/>
      </c>
      <c r="T612" s="136" t="str">
        <f t="shared" si="123"/>
        <v>Mrs Chrissie</v>
      </c>
      <c r="U612" s="137" t="str">
        <f>IF(P612="","",IF(N612=1,"",IF(Q612="","",IF(Q612&lt;=100,100,IF(Table1[[#This Row],[Day]]="Wed",100,200)))))</f>
        <v/>
      </c>
      <c r="V612" s="137" t="str">
        <f t="shared" si="124"/>
        <v/>
      </c>
      <c r="W612" s="137" t="str">
        <f t="shared" si="125"/>
        <v/>
      </c>
      <c r="X612" s="133">
        <f>100</f>
        <v>100</v>
      </c>
      <c r="Y612" s="133">
        <f t="shared" si="126"/>
        <v>300</v>
      </c>
      <c r="Z612" s="133">
        <f t="shared" si="127"/>
        <v>200</v>
      </c>
      <c r="AA612" s="134" t="str">
        <f>TEXT(Table1[[#This Row],[Date]],"DDD")</f>
        <v>Tue</v>
      </c>
      <c r="AB612" s="133" t="str">
        <f>IF(OR(G612="Doomben",G612="Eagle Farm"),"Q",IF(AND(Q612&gt;1,Q612&lt;55,Table1[[#This Row],[Source]]="Nat"),"Nat OK",IF(AND(Table1[[#This Row],[Source]]&lt;&gt;"Nat",Q612&lt;55),"Poor &lt;55",IF(OR(G612="Randwick",G612="Flemington",G612="Caulfield",G612="Sandown Lake",G612="Sandown Hill"),"Best","ave"))))</f>
        <v>Best</v>
      </c>
      <c r="AC612" s="133" t="str">
        <f>IF(Q612="","",IF(AB612="Poor &lt;55",$AC$2*0.2%,IF(AND(AB612="Q",AA612&lt;&gt;"Wed"),$AC$2*0.4%,IF(AND(AB612="Q",AA612="Wed"),$AC$2*0.5%,IF(AND(AB612="Ave",U612=100),$AC$2*0.5%,IF(AND(AB612="ave",U612="",N612=1,AG612="Bush"),$AC$2*1%,IF(AND(AB612="ave",U612="",Q612&gt;100),$AC$2*1.3%,IF(AND(AB612="ave",U612=""),$AC$2*1.2%,IF(AND(AB612="Ave",U612=200),$AC$2*1%,IF(AND(AB612="Best",U612=200),$AC$2*1.5%,IF(AND(AB612="Best",U612="",K612&lt;&gt;"Pro Syd"),$AC$2*0.5%,IF(AND(AB612="Best",U612=""),$AC$2*1%,IF(AND(AB612="Best",U612=100,Table1[[#This Row],[State]]="NSW"),$AC$2*0.4%,IF(AND(AB612="Best",U612=100),$AC$2*1%,IF(Table1[[#This Row],[Adj]]="Nat OK",$AC$2*0.5%,"xxx")))))))))))))))</f>
        <v/>
      </c>
      <c r="AD612" s="133" t="str">
        <f t="shared" si="128"/>
        <v/>
      </c>
      <c r="AE612" s="133" t="str">
        <f t="shared" si="129"/>
        <v/>
      </c>
      <c r="AF612" s="133" t="str">
        <f>VLOOKUP(Table1[[#This Row],[Track]],$F$2672:$H$2715,2,FALSE)</f>
        <v>Vic</v>
      </c>
      <c r="AG612" s="133" t="str">
        <f>VLOOKUP(Table1[[#This Row],[Track]],$F$2672:$H$2715,3,FALSE)</f>
        <v>-</v>
      </c>
      <c r="AH612" s="133" t="str">
        <f>IF(Table1[[#This Row],[Date]]&lt;$AH$2,"",IF(Table1[[#This Row],[Date]]&lt;$AH$3,"Edge","Elite Combo"))</f>
        <v/>
      </c>
      <c r="AI612" s="218">
        <f>Table1[[#This Row],[Time]]</f>
        <v>0.65277777777777779</v>
      </c>
      <c r="AJ612" s="219" t="str">
        <f>Table1[[#This Row],[Track]]</f>
        <v>Caulfield</v>
      </c>
      <c r="AK612" s="216">
        <f>Table1[[#This Row],[Race ]]</f>
        <v>5</v>
      </c>
      <c r="AL612" s="219">
        <f>Table1[[#This Row],[TAB]]</f>
        <v>13</v>
      </c>
      <c r="AM612" s="219" t="str">
        <f>Table1[[#This Row],[Selection]]</f>
        <v>Mrs Chrissie</v>
      </c>
      <c r="AN612" s="220" t="str">
        <f>Table1[[#This Row],[Sources]]</f>
        <v/>
      </c>
      <c r="AO612" s="219" t="str">
        <f>Table1[[#This Row],[Scale Bet]]</f>
        <v/>
      </c>
    </row>
    <row r="613" spans="5:41" ht="16.5" customHeight="1" x14ac:dyDescent="0.25">
      <c r="E613" s="185">
        <v>45286</v>
      </c>
      <c r="F613" s="35">
        <v>0.68055555555555547</v>
      </c>
      <c r="G613" s="36" t="s">
        <v>201</v>
      </c>
      <c r="H613" s="36">
        <v>6</v>
      </c>
      <c r="I613" s="36">
        <v>8</v>
      </c>
      <c r="J613" s="36" t="s">
        <v>679</v>
      </c>
      <c r="K613" s="36" t="s">
        <v>1</v>
      </c>
      <c r="L613" s="165">
        <v>12</v>
      </c>
      <c r="M613" s="134">
        <f t="shared" si="117"/>
        <v>32</v>
      </c>
      <c r="N613" s="36">
        <f t="shared" si="118"/>
        <v>2</v>
      </c>
      <c r="O613" s="135" t="str">
        <f t="shared" si="119"/>
        <v>E4-12/Nat-20</v>
      </c>
      <c r="P613" s="186" t="str">
        <f t="shared" si="120"/>
        <v>OK</v>
      </c>
      <c r="Q613" s="187">
        <f t="shared" si="121"/>
        <v>128</v>
      </c>
      <c r="R613" s="150"/>
      <c r="S613" s="187" t="str">
        <f t="shared" si="122"/>
        <v/>
      </c>
      <c r="T613" s="136" t="str">
        <f t="shared" si="123"/>
        <v>En Francais</v>
      </c>
      <c r="U613" s="137">
        <f>IF(P613="","",IF(N613=1,"",IF(Q613="","",IF(Q613&lt;=100,100,IF(Table1[[#This Row],[Day]]="Wed",100,200)))))</f>
        <v>200</v>
      </c>
      <c r="V613" s="137" t="str">
        <f t="shared" si="124"/>
        <v/>
      </c>
      <c r="W613" s="137">
        <f t="shared" si="125"/>
        <v>-200</v>
      </c>
      <c r="X613" s="133">
        <f>100</f>
        <v>100</v>
      </c>
      <c r="Y613" s="133" t="str">
        <f t="shared" si="126"/>
        <v/>
      </c>
      <c r="Z613" s="133">
        <f t="shared" si="127"/>
        <v>-100</v>
      </c>
      <c r="AA613" s="134" t="str">
        <f>TEXT(Table1[[#This Row],[Date]],"DDD")</f>
        <v>Tue</v>
      </c>
      <c r="AB613" s="133" t="str">
        <f>IF(OR(G613="Doomben",G613="Eagle Farm"),"Q",IF(AND(Q613&gt;1,Q613&lt;55,Table1[[#This Row],[Source]]="Nat"),"Nat OK",IF(AND(Table1[[#This Row],[Source]]&lt;&gt;"Nat",Q613&lt;55),"Poor &lt;55",IF(OR(G613="Randwick",G613="Flemington",G613="Caulfield",G613="Sandown Lake",G613="Sandown Hill"),"Best","ave"))))</f>
        <v>Best</v>
      </c>
      <c r="AC613" s="133">
        <f>IF(Q613="","",IF(AB613="Poor &lt;55",$AC$2*0.2%,IF(AND(AB613="Q",AA613&lt;&gt;"Wed"),$AC$2*0.4%,IF(AND(AB613="Q",AA613="Wed"),$AC$2*0.5%,IF(AND(AB613="Ave",U613=100),$AC$2*0.5%,IF(AND(AB613="ave",U613="",N613=1,AG613="Bush"),$AC$2*1%,IF(AND(AB613="ave",U613="",Q613&gt;100),$AC$2*1.3%,IF(AND(AB613="ave",U613=""),$AC$2*1.2%,IF(AND(AB613="Ave",U613=200),$AC$2*1%,IF(AND(AB613="Best",U613=200),$AC$2*1.5%,IF(AND(AB613="Best",U613="",K613&lt;&gt;"Pro Syd"),$AC$2*0.5%,IF(AND(AB613="Best",U613=""),$AC$2*1%,IF(AND(AB613="Best",U613=100,Table1[[#This Row],[State]]="NSW"),$AC$2*0.4%,IF(AND(AB613="Best",U613=100),$AC$2*1%,IF(Table1[[#This Row],[Adj]]="Nat OK",$AC$2*0.5%,"xxx")))))))))))))))</f>
        <v>150</v>
      </c>
      <c r="AD613" s="133" t="str">
        <f t="shared" si="128"/>
        <v/>
      </c>
      <c r="AE613" s="133">
        <f t="shared" si="129"/>
        <v>-150</v>
      </c>
      <c r="AF613" s="133" t="str">
        <f>VLOOKUP(Table1[[#This Row],[Track]],$F$2672:$H$2715,2,FALSE)</f>
        <v>Vic</v>
      </c>
      <c r="AG613" s="133" t="str">
        <f>VLOOKUP(Table1[[#This Row],[Track]],$F$2672:$H$2715,3,FALSE)</f>
        <v>-</v>
      </c>
      <c r="AH613" s="133" t="str">
        <f>IF(Table1[[#This Row],[Date]]&lt;$AH$2,"",IF(Table1[[#This Row],[Date]]&lt;$AH$3,"Edge","Elite Combo"))</f>
        <v/>
      </c>
      <c r="AI613" s="218">
        <f>Table1[[#This Row],[Time]]</f>
        <v>0.68055555555555547</v>
      </c>
      <c r="AJ613" s="219" t="str">
        <f>Table1[[#This Row],[Track]]</f>
        <v>Caulfield</v>
      </c>
      <c r="AK613" s="216">
        <f>Table1[[#This Row],[Race ]]</f>
        <v>6</v>
      </c>
      <c r="AL613" s="219">
        <f>Table1[[#This Row],[TAB]]</f>
        <v>8</v>
      </c>
      <c r="AM613" s="219" t="str">
        <f>Table1[[#This Row],[Selection]]</f>
        <v>En Francais</v>
      </c>
      <c r="AN613" s="220" t="str">
        <f>Table1[[#This Row],[Sources]]</f>
        <v>E4-12/Nat-20</v>
      </c>
      <c r="AO613" s="219">
        <f>Table1[[#This Row],[Scale Bet]]</f>
        <v>150</v>
      </c>
    </row>
    <row r="614" spans="5:41" ht="16.5" customHeight="1" x14ac:dyDescent="0.25">
      <c r="E614" s="185">
        <v>45286</v>
      </c>
      <c r="F614" s="35">
        <v>0.68055555555555547</v>
      </c>
      <c r="G614" s="36" t="s">
        <v>201</v>
      </c>
      <c r="H614" s="36">
        <v>6</v>
      </c>
      <c r="I614" s="36">
        <v>8</v>
      </c>
      <c r="J614" s="36" t="s">
        <v>679</v>
      </c>
      <c r="K614" s="36" t="s">
        <v>13</v>
      </c>
      <c r="L614" s="165">
        <v>20</v>
      </c>
      <c r="M614" s="134" t="str">
        <f t="shared" si="117"/>
        <v/>
      </c>
      <c r="N614" s="36" t="str">
        <f t="shared" si="118"/>
        <v/>
      </c>
      <c r="O614" s="135" t="str">
        <f t="shared" si="119"/>
        <v/>
      </c>
      <c r="P614" s="186" t="str">
        <f t="shared" si="120"/>
        <v>OK</v>
      </c>
      <c r="Q614" s="187" t="str">
        <f t="shared" si="121"/>
        <v/>
      </c>
      <c r="R614" s="150"/>
      <c r="S614" s="187" t="str">
        <f t="shared" si="122"/>
        <v/>
      </c>
      <c r="T614" s="136" t="str">
        <f t="shared" si="123"/>
        <v>En Francais</v>
      </c>
      <c r="U614" s="137" t="str">
        <f>IF(P614="","",IF(N614=1,"",IF(Q614="","",IF(Q614&lt;=100,100,IF(Table1[[#This Row],[Day]]="Wed",100,200)))))</f>
        <v/>
      </c>
      <c r="V614" s="137" t="str">
        <f t="shared" si="124"/>
        <v/>
      </c>
      <c r="W614" s="137" t="str">
        <f t="shared" si="125"/>
        <v/>
      </c>
      <c r="X614" s="133">
        <f>100</f>
        <v>100</v>
      </c>
      <c r="Y614" s="133" t="str">
        <f t="shared" si="126"/>
        <v/>
      </c>
      <c r="Z614" s="133">
        <f t="shared" si="127"/>
        <v>-100</v>
      </c>
      <c r="AA614" s="134" t="str">
        <f>TEXT(Table1[[#This Row],[Date]],"DDD")</f>
        <v>Tue</v>
      </c>
      <c r="AB614" s="133" t="str">
        <f>IF(OR(G614="Doomben",G614="Eagle Farm"),"Q",IF(AND(Q614&gt;1,Q614&lt;55,Table1[[#This Row],[Source]]="Nat"),"Nat OK",IF(AND(Table1[[#This Row],[Source]]&lt;&gt;"Nat",Q614&lt;55),"Poor &lt;55",IF(OR(G614="Randwick",G614="Flemington",G614="Caulfield",G614="Sandown Lake",G614="Sandown Hill"),"Best","ave"))))</f>
        <v>Best</v>
      </c>
      <c r="AC614" s="133" t="str">
        <f>IF(Q614="","",IF(AB614="Poor &lt;55",$AC$2*0.2%,IF(AND(AB614="Q",AA614&lt;&gt;"Wed"),$AC$2*0.4%,IF(AND(AB614="Q",AA614="Wed"),$AC$2*0.5%,IF(AND(AB614="Ave",U614=100),$AC$2*0.5%,IF(AND(AB614="ave",U614="",N614=1,AG614="Bush"),$AC$2*1%,IF(AND(AB614="ave",U614="",Q614&gt;100),$AC$2*1.3%,IF(AND(AB614="ave",U614=""),$AC$2*1.2%,IF(AND(AB614="Ave",U614=200),$AC$2*1%,IF(AND(AB614="Best",U614=200),$AC$2*1.5%,IF(AND(AB614="Best",U614="",K614&lt;&gt;"Pro Syd"),$AC$2*0.5%,IF(AND(AB614="Best",U614=""),$AC$2*1%,IF(AND(AB614="Best",U614=100,Table1[[#This Row],[State]]="NSW"),$AC$2*0.4%,IF(AND(AB614="Best",U614=100),$AC$2*1%,IF(Table1[[#This Row],[Adj]]="Nat OK",$AC$2*0.5%,"xxx")))))))))))))))</f>
        <v/>
      </c>
      <c r="AD614" s="133" t="str">
        <f t="shared" si="128"/>
        <v/>
      </c>
      <c r="AE614" s="133" t="str">
        <f t="shared" si="129"/>
        <v/>
      </c>
      <c r="AF614" s="133" t="str">
        <f>VLOOKUP(Table1[[#This Row],[Track]],$F$2672:$H$2715,2,FALSE)</f>
        <v>Vic</v>
      </c>
      <c r="AG614" s="133" t="str">
        <f>VLOOKUP(Table1[[#This Row],[Track]],$F$2672:$H$2715,3,FALSE)</f>
        <v>-</v>
      </c>
      <c r="AH614" s="133" t="str">
        <f>IF(Table1[[#This Row],[Date]]&lt;$AH$2,"",IF(Table1[[#This Row],[Date]]&lt;$AH$3,"Edge","Elite Combo"))</f>
        <v/>
      </c>
      <c r="AI614" s="218">
        <f>Table1[[#This Row],[Time]]</f>
        <v>0.68055555555555547</v>
      </c>
      <c r="AJ614" s="219" t="str">
        <f>Table1[[#This Row],[Track]]</f>
        <v>Caulfield</v>
      </c>
      <c r="AK614" s="216">
        <f>Table1[[#This Row],[Race ]]</f>
        <v>6</v>
      </c>
      <c r="AL614" s="219">
        <f>Table1[[#This Row],[TAB]]</f>
        <v>8</v>
      </c>
      <c r="AM614" s="219" t="str">
        <f>Table1[[#This Row],[Selection]]</f>
        <v>En Francais</v>
      </c>
      <c r="AN614" s="220" t="str">
        <f>Table1[[#This Row],[Sources]]</f>
        <v/>
      </c>
      <c r="AO614" s="219" t="str">
        <f>Table1[[#This Row],[Scale Bet]]</f>
        <v/>
      </c>
    </row>
    <row r="615" spans="5:41" ht="16.5" customHeight="1" x14ac:dyDescent="0.25">
      <c r="E615" s="185">
        <v>45286</v>
      </c>
      <c r="F615" s="35">
        <v>0.70833333333333337</v>
      </c>
      <c r="G615" s="36" t="s">
        <v>201</v>
      </c>
      <c r="H615" s="36">
        <v>7</v>
      </c>
      <c r="I615" s="36">
        <v>12</v>
      </c>
      <c r="J615" s="36" t="s">
        <v>426</v>
      </c>
      <c r="K615" s="36" t="s">
        <v>13</v>
      </c>
      <c r="L615" s="165">
        <v>13</v>
      </c>
      <c r="M615" s="134">
        <f t="shared" si="117"/>
        <v>13</v>
      </c>
      <c r="N615" s="36">
        <f t="shared" si="118"/>
        <v>1</v>
      </c>
      <c r="O615" s="135" t="str">
        <f t="shared" si="119"/>
        <v>Nat-13</v>
      </c>
      <c r="P615" s="186" t="str">
        <f t="shared" si="120"/>
        <v>OK</v>
      </c>
      <c r="Q615" s="187">
        <f t="shared" si="121"/>
        <v>52</v>
      </c>
      <c r="R615" s="150">
        <v>7</v>
      </c>
      <c r="S615" s="187">
        <f t="shared" si="122"/>
        <v>364</v>
      </c>
      <c r="T615" s="136" t="str">
        <f t="shared" si="123"/>
        <v>Sghirripa</v>
      </c>
      <c r="U615" s="137" t="str">
        <f>IF(P615="","",IF(N615=1,"",IF(Q615="","",IF(Q615&lt;=100,100,IF(Table1[[#This Row],[Day]]="Wed",100,200)))))</f>
        <v/>
      </c>
      <c r="V615" s="137" t="str">
        <f t="shared" si="124"/>
        <v/>
      </c>
      <c r="W615" s="137" t="str">
        <f t="shared" si="125"/>
        <v/>
      </c>
      <c r="X615" s="133">
        <f>100</f>
        <v>100</v>
      </c>
      <c r="Y615" s="133">
        <f t="shared" si="126"/>
        <v>700</v>
      </c>
      <c r="Z615" s="133">
        <f t="shared" si="127"/>
        <v>600</v>
      </c>
      <c r="AA615" s="134" t="str">
        <f>TEXT(Table1[[#This Row],[Date]],"DDD")</f>
        <v>Tue</v>
      </c>
      <c r="AB615" s="133" t="str">
        <f>IF(OR(G615="Doomben",G615="Eagle Farm"),"Q",IF(AND(Q615&gt;1,Q615&lt;55,Table1[[#This Row],[Source]]="Nat"),"Nat OK",IF(AND(Table1[[#This Row],[Source]]&lt;&gt;"Nat",Q615&lt;55),"Poor &lt;55",IF(OR(G615="Randwick",G615="Flemington",G615="Caulfield",G615="Sandown Lake",G615="Sandown Hill"),"Best","ave"))))</f>
        <v>Nat OK</v>
      </c>
      <c r="AC615" s="133">
        <f>IF(Q615="","",IF(AB615="Poor &lt;55",$AC$2*0.2%,IF(AND(AB615="Q",AA615&lt;&gt;"Wed"),$AC$2*0.4%,IF(AND(AB615="Q",AA615="Wed"),$AC$2*0.5%,IF(AND(AB615="Ave",U615=100),$AC$2*0.5%,IF(AND(AB615="ave",U615="",N615=1,AG615="Bush"),$AC$2*1%,IF(AND(AB615="ave",U615="",Q615&gt;100),$AC$2*1.3%,IF(AND(AB615="ave",U615=""),$AC$2*1.2%,IF(AND(AB615="Ave",U615=200),$AC$2*1%,IF(AND(AB615="Best",U615=200),$AC$2*1.5%,IF(AND(AB615="Best",U615="",K615&lt;&gt;"Pro Syd"),$AC$2*0.5%,IF(AND(AB615="Best",U615=""),$AC$2*1%,IF(AND(AB615="Best",U615=100,Table1[[#This Row],[State]]="NSW"),$AC$2*0.4%,IF(AND(AB615="Best",U615=100),$AC$2*1%,IF(Table1[[#This Row],[Adj]]="Nat OK",$AC$2*0.5%,"xxx")))))))))))))))</f>
        <v>50</v>
      </c>
      <c r="AD615" s="133">
        <f t="shared" si="128"/>
        <v>350</v>
      </c>
      <c r="AE615" s="133">
        <f t="shared" si="129"/>
        <v>300</v>
      </c>
      <c r="AF615" s="133" t="str">
        <f>VLOOKUP(Table1[[#This Row],[Track]],$F$2672:$H$2715,2,FALSE)</f>
        <v>Vic</v>
      </c>
      <c r="AG615" s="133" t="str">
        <f>VLOOKUP(Table1[[#This Row],[Track]],$F$2672:$H$2715,3,FALSE)</f>
        <v>-</v>
      </c>
      <c r="AH615" s="133" t="str">
        <f>IF(Table1[[#This Row],[Date]]&lt;$AH$2,"",IF(Table1[[#This Row],[Date]]&lt;$AH$3,"Edge","Elite Combo"))</f>
        <v/>
      </c>
      <c r="AI615" s="218">
        <f>Table1[[#This Row],[Time]]</f>
        <v>0.70833333333333337</v>
      </c>
      <c r="AJ615" s="219" t="str">
        <f>Table1[[#This Row],[Track]]</f>
        <v>Caulfield</v>
      </c>
      <c r="AK615" s="216">
        <f>Table1[[#This Row],[Race ]]</f>
        <v>7</v>
      </c>
      <c r="AL615" s="219">
        <f>Table1[[#This Row],[TAB]]</f>
        <v>12</v>
      </c>
      <c r="AM615" s="219" t="str">
        <f>Table1[[#This Row],[Selection]]</f>
        <v>Sghirripa</v>
      </c>
      <c r="AN615" s="220" t="str">
        <f>Table1[[#This Row],[Sources]]</f>
        <v>Nat-13</v>
      </c>
      <c r="AO615" s="219">
        <f>Table1[[#This Row],[Scale Bet]]</f>
        <v>50</v>
      </c>
    </row>
    <row r="616" spans="5:41" ht="16.5" customHeight="1" x14ac:dyDescent="0.25">
      <c r="E616" s="185">
        <v>45286</v>
      </c>
      <c r="F616" s="35">
        <v>0.73611111111111116</v>
      </c>
      <c r="G616" s="36" t="s">
        <v>201</v>
      </c>
      <c r="H616" s="36">
        <v>8</v>
      </c>
      <c r="I616" s="36">
        <v>4</v>
      </c>
      <c r="J616" s="36" t="s">
        <v>912</v>
      </c>
      <c r="K616" s="36" t="s">
        <v>13</v>
      </c>
      <c r="L616" s="165">
        <v>13</v>
      </c>
      <c r="M616" s="134">
        <f t="shared" si="117"/>
        <v>13</v>
      </c>
      <c r="N616" s="36">
        <f t="shared" si="118"/>
        <v>1</v>
      </c>
      <c r="O616" s="135" t="str">
        <f t="shared" si="119"/>
        <v>Nat-13</v>
      </c>
      <c r="P616" s="186" t="str">
        <f t="shared" si="120"/>
        <v>OK</v>
      </c>
      <c r="Q616" s="187">
        <f t="shared" si="121"/>
        <v>52</v>
      </c>
      <c r="R616" s="150"/>
      <c r="S616" s="187" t="str">
        <f t="shared" si="122"/>
        <v/>
      </c>
      <c r="T616" s="136" t="str">
        <f t="shared" si="123"/>
        <v>British Columbia</v>
      </c>
      <c r="U616" s="137" t="str">
        <f>IF(P616="","",IF(N616=1,"",IF(Q616="","",IF(Q616&lt;=100,100,IF(Table1[[#This Row],[Day]]="Wed",100,200)))))</f>
        <v/>
      </c>
      <c r="V616" s="137" t="str">
        <f t="shared" si="124"/>
        <v/>
      </c>
      <c r="W616" s="137" t="str">
        <f t="shared" si="125"/>
        <v/>
      </c>
      <c r="X616" s="133">
        <f>100</f>
        <v>100</v>
      </c>
      <c r="Y616" s="133" t="str">
        <f t="shared" si="126"/>
        <v/>
      </c>
      <c r="Z616" s="133">
        <f t="shared" si="127"/>
        <v>-100</v>
      </c>
      <c r="AA616" s="134" t="str">
        <f>TEXT(Table1[[#This Row],[Date]],"DDD")</f>
        <v>Tue</v>
      </c>
      <c r="AB616" s="133" t="str">
        <f>IF(OR(G616="Doomben",G616="Eagle Farm"),"Q",IF(AND(Q616&gt;1,Q616&lt;55,Table1[[#This Row],[Source]]="Nat"),"Nat OK",IF(AND(Table1[[#This Row],[Source]]&lt;&gt;"Nat",Q616&lt;55),"Poor &lt;55",IF(OR(G616="Randwick",G616="Flemington",G616="Caulfield",G616="Sandown Lake",G616="Sandown Hill"),"Best","ave"))))</f>
        <v>Nat OK</v>
      </c>
      <c r="AC616" s="133">
        <f>IF(Q616="","",IF(AB616="Poor &lt;55",$AC$2*0.2%,IF(AND(AB616="Q",AA616&lt;&gt;"Wed"),$AC$2*0.4%,IF(AND(AB616="Q",AA616="Wed"),$AC$2*0.5%,IF(AND(AB616="Ave",U616=100),$AC$2*0.5%,IF(AND(AB616="ave",U616="",N616=1,AG616="Bush"),$AC$2*1%,IF(AND(AB616="ave",U616="",Q616&gt;100),$AC$2*1.3%,IF(AND(AB616="ave",U616=""),$AC$2*1.2%,IF(AND(AB616="Ave",U616=200),$AC$2*1%,IF(AND(AB616="Best",U616=200),$AC$2*1.5%,IF(AND(AB616="Best",U616="",K616&lt;&gt;"Pro Syd"),$AC$2*0.5%,IF(AND(AB616="Best",U616=""),$AC$2*1%,IF(AND(AB616="Best",U616=100,Table1[[#This Row],[State]]="NSW"),$AC$2*0.4%,IF(AND(AB616="Best",U616=100),$AC$2*1%,IF(Table1[[#This Row],[Adj]]="Nat OK",$AC$2*0.5%,"xxx")))))))))))))))</f>
        <v>50</v>
      </c>
      <c r="AD616" s="133" t="str">
        <f t="shared" si="128"/>
        <v/>
      </c>
      <c r="AE616" s="133">
        <f t="shared" si="129"/>
        <v>-50</v>
      </c>
      <c r="AF616" s="133" t="str">
        <f>VLOOKUP(Table1[[#This Row],[Track]],$F$2672:$H$2715,2,FALSE)</f>
        <v>Vic</v>
      </c>
      <c r="AG616" s="133" t="str">
        <f>VLOOKUP(Table1[[#This Row],[Track]],$F$2672:$H$2715,3,FALSE)</f>
        <v>-</v>
      </c>
      <c r="AH616" s="133" t="str">
        <f>IF(Table1[[#This Row],[Date]]&lt;$AH$2,"",IF(Table1[[#This Row],[Date]]&lt;$AH$3,"Edge","Elite Combo"))</f>
        <v/>
      </c>
      <c r="AI616" s="218">
        <f>Table1[[#This Row],[Time]]</f>
        <v>0.73611111111111116</v>
      </c>
      <c r="AJ616" s="219" t="str">
        <f>Table1[[#This Row],[Track]]</f>
        <v>Caulfield</v>
      </c>
      <c r="AK616" s="216">
        <f>Table1[[#This Row],[Race ]]</f>
        <v>8</v>
      </c>
      <c r="AL616" s="219">
        <f>Table1[[#This Row],[TAB]]</f>
        <v>4</v>
      </c>
      <c r="AM616" s="219" t="str">
        <f>Table1[[#This Row],[Selection]]</f>
        <v>British Columbia</v>
      </c>
      <c r="AN616" s="220" t="str">
        <f>Table1[[#This Row],[Sources]]</f>
        <v>Nat-13</v>
      </c>
      <c r="AO616" s="219">
        <f>Table1[[#This Row],[Scale Bet]]</f>
        <v>50</v>
      </c>
    </row>
    <row r="617" spans="5:41" ht="16.5" customHeight="1" x14ac:dyDescent="0.25">
      <c r="E617" s="185">
        <v>45290</v>
      </c>
      <c r="F617" s="35">
        <v>0.55069444444444449</v>
      </c>
      <c r="G617" s="36" t="s">
        <v>217</v>
      </c>
      <c r="H617" s="36">
        <v>1</v>
      </c>
      <c r="I617" s="36">
        <v>2</v>
      </c>
      <c r="J617" s="36" t="s">
        <v>343</v>
      </c>
      <c r="K617" s="36" t="s">
        <v>13</v>
      </c>
      <c r="L617" s="165">
        <v>11</v>
      </c>
      <c r="M617" s="134">
        <f t="shared" si="117"/>
        <v>11</v>
      </c>
      <c r="N617" s="36">
        <f t="shared" si="118"/>
        <v>1</v>
      </c>
      <c r="O617" s="135" t="str">
        <f t="shared" si="119"/>
        <v>Nat-11</v>
      </c>
      <c r="P617" s="186" t="str">
        <f t="shared" si="120"/>
        <v/>
      </c>
      <c r="Q617" s="187">
        <f t="shared" si="121"/>
        <v>44</v>
      </c>
      <c r="R617" s="150"/>
      <c r="S617" s="187" t="str">
        <f t="shared" si="122"/>
        <v/>
      </c>
      <c r="T617" s="136" t="str">
        <f t="shared" si="123"/>
        <v>Boom Torque</v>
      </c>
      <c r="U617" s="137" t="str">
        <f>IF(P617="","",IF(N617=1,"",IF(Q617="","",IF(Q617&lt;=100,100,IF(Table1[[#This Row],[Day]]="Wed",100,200)))))</f>
        <v/>
      </c>
      <c r="V617" s="137" t="str">
        <f t="shared" si="124"/>
        <v/>
      </c>
      <c r="W617" s="137" t="str">
        <f t="shared" si="125"/>
        <v/>
      </c>
      <c r="X617" s="133">
        <f>100</f>
        <v>100</v>
      </c>
      <c r="Y617" s="133" t="str">
        <f t="shared" si="126"/>
        <v/>
      </c>
      <c r="Z617" s="133">
        <f t="shared" si="127"/>
        <v>-100</v>
      </c>
      <c r="AA617" s="134" t="str">
        <f>TEXT(Table1[[#This Row],[Date]],"DDD")</f>
        <v>Sat</v>
      </c>
      <c r="AB617" s="133" t="str">
        <f>IF(OR(G617="Doomben",G617="Eagle Farm"),"Q",IF(AND(Q617&gt;1,Q617&lt;55,Table1[[#This Row],[Source]]="Nat"),"Nat OK",IF(AND(Table1[[#This Row],[Source]]&lt;&gt;"Nat",Q617&lt;55),"Poor &lt;55",IF(OR(G617="Randwick",G617="Flemington",G617="Caulfield",G617="Sandown Lake",G617="Sandown Hill"),"Best","ave"))))</f>
        <v>Q</v>
      </c>
      <c r="AC617" s="133">
        <f>IF(Q617="","",IF(AB617="Poor &lt;55",$AC$2*0.2%,IF(AND(AB617="Q",AA617&lt;&gt;"Wed"),$AC$2*0.4%,IF(AND(AB617="Q",AA617="Wed"),$AC$2*0.5%,IF(AND(AB617="Ave",U617=100),$AC$2*0.5%,IF(AND(AB617="ave",U617="",N617=1,AG617="Bush"),$AC$2*1%,IF(AND(AB617="ave",U617="",Q617&gt;100),$AC$2*1.3%,IF(AND(AB617="ave",U617=""),$AC$2*1.2%,IF(AND(AB617="Ave",U617=200),$AC$2*1%,IF(AND(AB617="Best",U617=200),$AC$2*1.5%,IF(AND(AB617="Best",U617="",K617&lt;&gt;"Pro Syd"),$AC$2*0.5%,IF(AND(AB617="Best",U617=""),$AC$2*1%,IF(AND(AB617="Best",U617=100,Table1[[#This Row],[State]]="NSW"),$AC$2*0.4%,IF(AND(AB617="Best",U617=100),$AC$2*1%,IF(Table1[[#This Row],[Adj]]="Nat OK",$AC$2*0.5%,"xxx")))))))))))))))</f>
        <v>40</v>
      </c>
      <c r="AD617" s="133" t="str">
        <f t="shared" si="128"/>
        <v/>
      </c>
      <c r="AE617" s="133">
        <f t="shared" si="129"/>
        <v>-40</v>
      </c>
      <c r="AF617" s="133" t="str">
        <f>VLOOKUP(Table1[[#This Row],[Track]],$F$2672:$H$2715,2,FALSE)</f>
        <v>Qld</v>
      </c>
      <c r="AG617" s="133" t="str">
        <f>VLOOKUP(Table1[[#This Row],[Track]],$F$2672:$H$2715,3,FALSE)</f>
        <v>-</v>
      </c>
      <c r="AH617" s="133" t="str">
        <f>IF(Table1[[#This Row],[Date]]&lt;$AH$2,"",IF(Table1[[#This Row],[Date]]&lt;$AH$3,"Edge","Elite Combo"))</f>
        <v/>
      </c>
      <c r="AI617" s="218">
        <f>Table1[[#This Row],[Time]]</f>
        <v>0.55069444444444449</v>
      </c>
      <c r="AJ617" s="219" t="str">
        <f>Table1[[#This Row],[Track]]</f>
        <v>Doomben</v>
      </c>
      <c r="AK617" s="216">
        <f>Table1[[#This Row],[Race ]]</f>
        <v>1</v>
      </c>
      <c r="AL617" s="219">
        <f>Table1[[#This Row],[TAB]]</f>
        <v>2</v>
      </c>
      <c r="AM617" s="219" t="str">
        <f>Table1[[#This Row],[Selection]]</f>
        <v>Boom Torque</v>
      </c>
      <c r="AN617" s="220" t="str">
        <f>Table1[[#This Row],[Sources]]</f>
        <v>Nat-11</v>
      </c>
      <c r="AO617" s="219">
        <f>Table1[[#This Row],[Scale Bet]]</f>
        <v>40</v>
      </c>
    </row>
    <row r="618" spans="5:41" ht="16.5" customHeight="1" x14ac:dyDescent="0.25">
      <c r="E618" s="185">
        <v>45290</v>
      </c>
      <c r="F618" s="35">
        <v>0.59930555555555554</v>
      </c>
      <c r="G618" s="36" t="s">
        <v>217</v>
      </c>
      <c r="H618" s="36">
        <v>3</v>
      </c>
      <c r="I618" s="36">
        <v>8</v>
      </c>
      <c r="J618" s="36" t="s">
        <v>913</v>
      </c>
      <c r="K618" s="36" t="s">
        <v>13</v>
      </c>
      <c r="L618" s="165">
        <v>11</v>
      </c>
      <c r="M618" s="134">
        <f t="shared" si="117"/>
        <v>11</v>
      </c>
      <c r="N618" s="36">
        <f t="shared" si="118"/>
        <v>1</v>
      </c>
      <c r="O618" s="135" t="str">
        <f t="shared" si="119"/>
        <v>Nat-11</v>
      </c>
      <c r="P618" s="186" t="str">
        <f t="shared" si="120"/>
        <v/>
      </c>
      <c r="Q618" s="187">
        <f t="shared" si="121"/>
        <v>44</v>
      </c>
      <c r="R618" s="150"/>
      <c r="S618" s="187" t="str">
        <f t="shared" si="122"/>
        <v/>
      </c>
      <c r="T618" s="136" t="str">
        <f t="shared" si="123"/>
        <v>Flying Joy</v>
      </c>
      <c r="U618" s="137" t="str">
        <f>IF(P618="","",IF(N618=1,"",IF(Q618="","",IF(Q618&lt;=100,100,IF(Table1[[#This Row],[Day]]="Wed",100,200)))))</f>
        <v/>
      </c>
      <c r="V618" s="137" t="str">
        <f t="shared" si="124"/>
        <v/>
      </c>
      <c r="W618" s="137" t="str">
        <f t="shared" si="125"/>
        <v/>
      </c>
      <c r="X618" s="133">
        <f>100</f>
        <v>100</v>
      </c>
      <c r="Y618" s="133" t="str">
        <f t="shared" si="126"/>
        <v/>
      </c>
      <c r="Z618" s="133">
        <f t="shared" si="127"/>
        <v>-100</v>
      </c>
      <c r="AA618" s="134" t="str">
        <f>TEXT(Table1[[#This Row],[Date]],"DDD")</f>
        <v>Sat</v>
      </c>
      <c r="AB618" s="133" t="str">
        <f>IF(OR(G618="Doomben",G618="Eagle Farm"),"Q",IF(AND(Q618&gt;1,Q618&lt;55,Table1[[#This Row],[Source]]="Nat"),"Nat OK",IF(AND(Table1[[#This Row],[Source]]&lt;&gt;"Nat",Q618&lt;55),"Poor &lt;55",IF(OR(G618="Randwick",G618="Flemington",G618="Caulfield",G618="Sandown Lake",G618="Sandown Hill"),"Best","ave"))))</f>
        <v>Q</v>
      </c>
      <c r="AC618" s="133">
        <f>IF(Q618="","",IF(AB618="Poor &lt;55",$AC$2*0.2%,IF(AND(AB618="Q",AA618&lt;&gt;"Wed"),$AC$2*0.4%,IF(AND(AB618="Q",AA618="Wed"),$AC$2*0.5%,IF(AND(AB618="Ave",U618=100),$AC$2*0.5%,IF(AND(AB618="ave",U618="",N618=1,AG618="Bush"),$AC$2*1%,IF(AND(AB618="ave",U618="",Q618&gt;100),$AC$2*1.3%,IF(AND(AB618="ave",U618=""),$AC$2*1.2%,IF(AND(AB618="Ave",U618=200),$AC$2*1%,IF(AND(AB618="Best",U618=200),$AC$2*1.5%,IF(AND(AB618="Best",U618="",K618&lt;&gt;"Pro Syd"),$AC$2*0.5%,IF(AND(AB618="Best",U618=""),$AC$2*1%,IF(AND(AB618="Best",U618=100,Table1[[#This Row],[State]]="NSW"),$AC$2*0.4%,IF(AND(AB618="Best",U618=100),$AC$2*1%,IF(Table1[[#This Row],[Adj]]="Nat OK",$AC$2*0.5%,"xxx")))))))))))))))</f>
        <v>40</v>
      </c>
      <c r="AD618" s="133" t="str">
        <f t="shared" si="128"/>
        <v/>
      </c>
      <c r="AE618" s="133">
        <f t="shared" si="129"/>
        <v>-40</v>
      </c>
      <c r="AF618" s="133" t="str">
        <f>VLOOKUP(Table1[[#This Row],[Track]],$F$2672:$H$2715,2,FALSE)</f>
        <v>Qld</v>
      </c>
      <c r="AG618" s="133" t="str">
        <f>VLOOKUP(Table1[[#This Row],[Track]],$F$2672:$H$2715,3,FALSE)</f>
        <v>-</v>
      </c>
      <c r="AH618" s="133" t="str">
        <f>IF(Table1[[#This Row],[Date]]&lt;$AH$2,"",IF(Table1[[#This Row],[Date]]&lt;$AH$3,"Edge","Elite Combo"))</f>
        <v/>
      </c>
      <c r="AI618" s="218">
        <f>Table1[[#This Row],[Time]]</f>
        <v>0.59930555555555554</v>
      </c>
      <c r="AJ618" s="219" t="str">
        <f>Table1[[#This Row],[Track]]</f>
        <v>Doomben</v>
      </c>
      <c r="AK618" s="216">
        <f>Table1[[#This Row],[Race ]]</f>
        <v>3</v>
      </c>
      <c r="AL618" s="219">
        <f>Table1[[#This Row],[TAB]]</f>
        <v>8</v>
      </c>
      <c r="AM618" s="219" t="str">
        <f>Table1[[#This Row],[Selection]]</f>
        <v>Flying Joy</v>
      </c>
      <c r="AN618" s="220" t="str">
        <f>Table1[[#This Row],[Sources]]</f>
        <v>Nat-11</v>
      </c>
      <c r="AO618" s="219">
        <f>Table1[[#This Row],[Scale Bet]]</f>
        <v>40</v>
      </c>
    </row>
    <row r="619" spans="5:41" ht="16.5" customHeight="1" x14ac:dyDescent="0.25">
      <c r="E619" s="185">
        <v>45290</v>
      </c>
      <c r="F619" s="35">
        <v>0.60416666666666663</v>
      </c>
      <c r="G619" s="36" t="s">
        <v>100</v>
      </c>
      <c r="H619" s="36">
        <v>5</v>
      </c>
      <c r="I619" s="36">
        <v>5</v>
      </c>
      <c r="J619" s="36" t="s">
        <v>104</v>
      </c>
      <c r="K619" s="36" t="s">
        <v>1</v>
      </c>
      <c r="L619" s="165">
        <v>12</v>
      </c>
      <c r="M619" s="134">
        <f t="shared" si="117"/>
        <v>12</v>
      </c>
      <c r="N619" s="36">
        <f t="shared" si="118"/>
        <v>1</v>
      </c>
      <c r="O619" s="135" t="str">
        <f t="shared" si="119"/>
        <v>E4-12</v>
      </c>
      <c r="P619" s="186" t="str">
        <f t="shared" si="120"/>
        <v>OK</v>
      </c>
      <c r="Q619" s="187">
        <f t="shared" si="121"/>
        <v>48</v>
      </c>
      <c r="R619" s="150"/>
      <c r="S619" s="187" t="str">
        <f t="shared" si="122"/>
        <v/>
      </c>
      <c r="T619" s="136" t="str">
        <f t="shared" si="123"/>
        <v>Independent Road</v>
      </c>
      <c r="U619" s="137" t="str">
        <f>IF(P619="","",IF(N619=1,"",IF(Q619="","",IF(Q619&lt;=100,100,IF(Table1[[#This Row],[Day]]="Wed",100,200)))))</f>
        <v/>
      </c>
      <c r="V619" s="137" t="str">
        <f t="shared" si="124"/>
        <v/>
      </c>
      <c r="W619" s="137" t="str">
        <f t="shared" si="125"/>
        <v/>
      </c>
      <c r="X619" s="133">
        <f>100</f>
        <v>100</v>
      </c>
      <c r="Y619" s="133" t="str">
        <f t="shared" si="126"/>
        <v/>
      </c>
      <c r="Z619" s="133">
        <f t="shared" si="127"/>
        <v>-100</v>
      </c>
      <c r="AA619" s="134" t="str">
        <f>TEXT(Table1[[#This Row],[Date]],"DDD")</f>
        <v>Sat</v>
      </c>
      <c r="AB619" s="133" t="str">
        <f>IF(OR(G619="Doomben",G619="Eagle Farm"),"Q",IF(AND(Q619&gt;1,Q619&lt;55,Table1[[#This Row],[Source]]="Nat"),"Nat OK",IF(AND(Table1[[#This Row],[Source]]&lt;&gt;"Nat",Q619&lt;55),"Poor &lt;55",IF(OR(G619="Randwick",G619="Flemington",G619="Caulfield",G619="Sandown Lake",G619="Sandown Hill"),"Best","ave"))))</f>
        <v>Poor &lt;55</v>
      </c>
      <c r="AC619" s="133">
        <f>IF(Q619="","",IF(AB619="Poor &lt;55",$AC$2*0.2%,IF(AND(AB619="Q",AA619&lt;&gt;"Wed"),$AC$2*0.4%,IF(AND(AB619="Q",AA619="Wed"),$AC$2*0.5%,IF(AND(AB619="Ave",U619=100),$AC$2*0.5%,IF(AND(AB619="ave",U619="",N619=1,AG619="Bush"),$AC$2*1%,IF(AND(AB619="ave",U619="",Q619&gt;100),$AC$2*1.3%,IF(AND(AB619="ave",U619=""),$AC$2*1.2%,IF(AND(AB619="Ave",U619=200),$AC$2*1%,IF(AND(AB619="Best",U619=200),$AC$2*1.5%,IF(AND(AB619="Best",U619="",K619&lt;&gt;"Pro Syd"),$AC$2*0.5%,IF(AND(AB619="Best",U619=""),$AC$2*1%,IF(AND(AB619="Best",U619=100,Table1[[#This Row],[State]]="NSW"),$AC$2*0.4%,IF(AND(AB619="Best",U619=100),$AC$2*1%,IF(Table1[[#This Row],[Adj]]="Nat OK",$AC$2*0.5%,"xxx")))))))))))))))</f>
        <v>20</v>
      </c>
      <c r="AD619" s="133" t="str">
        <f t="shared" si="128"/>
        <v/>
      </c>
      <c r="AE619" s="133">
        <f t="shared" si="129"/>
        <v>-20</v>
      </c>
      <c r="AF619" s="133" t="str">
        <f>VLOOKUP(Table1[[#This Row],[Track]],$F$2672:$H$2715,2,FALSE)</f>
        <v>Vic</v>
      </c>
      <c r="AG619" s="133" t="str">
        <f>VLOOKUP(Table1[[#This Row],[Track]],$F$2672:$H$2715,3,FALSE)</f>
        <v>-</v>
      </c>
      <c r="AH619" s="133" t="str">
        <f>IF(Table1[[#This Row],[Date]]&lt;$AH$2,"",IF(Table1[[#This Row],[Date]]&lt;$AH$3,"Edge","Elite Combo"))</f>
        <v/>
      </c>
      <c r="AI619" s="218">
        <f>Table1[[#This Row],[Time]]</f>
        <v>0.60416666666666663</v>
      </c>
      <c r="AJ619" s="219" t="str">
        <f>Table1[[#This Row],[Track]]</f>
        <v>Moonee Valley</v>
      </c>
      <c r="AK619" s="216">
        <f>Table1[[#This Row],[Race ]]</f>
        <v>5</v>
      </c>
      <c r="AL619" s="219">
        <f>Table1[[#This Row],[TAB]]</f>
        <v>5</v>
      </c>
      <c r="AM619" s="219" t="str">
        <f>Table1[[#This Row],[Selection]]</f>
        <v>Independent Road</v>
      </c>
      <c r="AN619" s="220" t="str">
        <f>Table1[[#This Row],[Sources]]</f>
        <v>E4-12</v>
      </c>
      <c r="AO619" s="219">
        <f>Table1[[#This Row],[Scale Bet]]</f>
        <v>20</v>
      </c>
    </row>
    <row r="620" spans="5:41" ht="16.5" customHeight="1" x14ac:dyDescent="0.25">
      <c r="E620" s="185">
        <v>45290</v>
      </c>
      <c r="F620" s="35">
        <v>0.60416666666666663</v>
      </c>
      <c r="G620" s="36" t="s">
        <v>100</v>
      </c>
      <c r="H620" s="36">
        <v>5</v>
      </c>
      <c r="I620" s="36">
        <v>7</v>
      </c>
      <c r="J620" s="36" t="s">
        <v>680</v>
      </c>
      <c r="K620" s="36" t="s">
        <v>1</v>
      </c>
      <c r="L620" s="165">
        <v>11.000000000000002</v>
      </c>
      <c r="M620" s="134">
        <f t="shared" si="117"/>
        <v>64</v>
      </c>
      <c r="N620" s="36">
        <f t="shared" si="118"/>
        <v>4</v>
      </c>
      <c r="O620" s="135" t="str">
        <f t="shared" si="119"/>
        <v>E4-11/Edge-20/Nat-20/Pro Mel-13</v>
      </c>
      <c r="P620" s="186" t="str">
        <f t="shared" si="120"/>
        <v>OK</v>
      </c>
      <c r="Q620" s="187">
        <f t="shared" si="121"/>
        <v>256</v>
      </c>
      <c r="R620" s="150"/>
      <c r="S620" s="187" t="str">
        <f t="shared" si="122"/>
        <v/>
      </c>
      <c r="T620" s="136" t="str">
        <f t="shared" si="123"/>
        <v>Tycoon Bec</v>
      </c>
      <c r="U620" s="137">
        <f>IF(P620="","",IF(N620=1,"",IF(Q620="","",IF(Q620&lt;=100,100,IF(Table1[[#This Row],[Day]]="Wed",100,200)))))</f>
        <v>200</v>
      </c>
      <c r="V620" s="137" t="str">
        <f t="shared" si="124"/>
        <v/>
      </c>
      <c r="W620" s="137">
        <f t="shared" si="125"/>
        <v>-200</v>
      </c>
      <c r="X620" s="133">
        <f>100</f>
        <v>100</v>
      </c>
      <c r="Y620" s="133" t="str">
        <f t="shared" si="126"/>
        <v/>
      </c>
      <c r="Z620" s="133">
        <f t="shared" si="127"/>
        <v>-100</v>
      </c>
      <c r="AA620" s="134" t="str">
        <f>TEXT(Table1[[#This Row],[Date]],"DDD")</f>
        <v>Sat</v>
      </c>
      <c r="AB620" s="133" t="str">
        <f>IF(OR(G620="Doomben",G620="Eagle Farm"),"Q",IF(AND(Q620&gt;1,Q620&lt;55,Table1[[#This Row],[Source]]="Nat"),"Nat OK",IF(AND(Table1[[#This Row],[Source]]&lt;&gt;"Nat",Q620&lt;55),"Poor &lt;55",IF(OR(G620="Randwick",G620="Flemington",G620="Caulfield",G620="Sandown Lake",G620="Sandown Hill"),"Best","ave"))))</f>
        <v>ave</v>
      </c>
      <c r="AC620" s="133">
        <f>IF(Q620="","",IF(AB620="Poor &lt;55",$AC$2*0.2%,IF(AND(AB620="Q",AA620&lt;&gt;"Wed"),$AC$2*0.4%,IF(AND(AB620="Q",AA620="Wed"),$AC$2*0.5%,IF(AND(AB620="Ave",U620=100),$AC$2*0.5%,IF(AND(AB620="ave",U620="",N620=1,AG620="Bush"),$AC$2*1%,IF(AND(AB620="ave",U620="",Q620&gt;100),$AC$2*1.3%,IF(AND(AB620="ave",U620=""),$AC$2*1.2%,IF(AND(AB620="Ave",U620=200),$AC$2*1%,IF(AND(AB620="Best",U620=200),$AC$2*1.5%,IF(AND(AB620="Best",U620="",K620&lt;&gt;"Pro Syd"),$AC$2*0.5%,IF(AND(AB620="Best",U620=""),$AC$2*1%,IF(AND(AB620="Best",U620=100,Table1[[#This Row],[State]]="NSW"),$AC$2*0.4%,IF(AND(AB620="Best",U620=100),$AC$2*1%,IF(Table1[[#This Row],[Adj]]="Nat OK",$AC$2*0.5%,"xxx")))))))))))))))</f>
        <v>100</v>
      </c>
      <c r="AD620" s="133" t="str">
        <f t="shared" si="128"/>
        <v/>
      </c>
      <c r="AE620" s="133">
        <f t="shared" si="129"/>
        <v>-100</v>
      </c>
      <c r="AF620" s="133" t="str">
        <f>VLOOKUP(Table1[[#This Row],[Track]],$F$2672:$H$2715,2,FALSE)</f>
        <v>Vic</v>
      </c>
      <c r="AG620" s="133" t="str">
        <f>VLOOKUP(Table1[[#This Row],[Track]],$F$2672:$H$2715,3,FALSE)</f>
        <v>-</v>
      </c>
      <c r="AH620" s="133" t="str">
        <f>IF(Table1[[#This Row],[Date]]&lt;$AH$2,"",IF(Table1[[#This Row],[Date]]&lt;$AH$3,"Edge","Elite Combo"))</f>
        <v/>
      </c>
      <c r="AI620" s="218">
        <f>Table1[[#This Row],[Time]]</f>
        <v>0.60416666666666663</v>
      </c>
      <c r="AJ620" s="219" t="str">
        <f>Table1[[#This Row],[Track]]</f>
        <v>Moonee Valley</v>
      </c>
      <c r="AK620" s="216">
        <f>Table1[[#This Row],[Race ]]</f>
        <v>5</v>
      </c>
      <c r="AL620" s="219">
        <f>Table1[[#This Row],[TAB]]</f>
        <v>7</v>
      </c>
      <c r="AM620" s="219" t="str">
        <f>Table1[[#This Row],[Selection]]</f>
        <v>Tycoon Bec</v>
      </c>
      <c r="AN620" s="220" t="str">
        <f>Table1[[#This Row],[Sources]]</f>
        <v>E4-11/Edge-20/Nat-20/Pro Mel-13</v>
      </c>
      <c r="AO620" s="219">
        <f>Table1[[#This Row],[Scale Bet]]</f>
        <v>100</v>
      </c>
    </row>
    <row r="621" spans="5:41" ht="16.5" customHeight="1" x14ac:dyDescent="0.25">
      <c r="E621" s="185">
        <v>45290</v>
      </c>
      <c r="F621" s="35">
        <v>0.60416666666666663</v>
      </c>
      <c r="G621" s="36" t="s">
        <v>100</v>
      </c>
      <c r="H621" s="36">
        <v>5</v>
      </c>
      <c r="I621" s="36">
        <v>7</v>
      </c>
      <c r="J621" s="36" t="s">
        <v>680</v>
      </c>
      <c r="K621" s="36" t="s">
        <v>40</v>
      </c>
      <c r="L621" s="165">
        <v>20</v>
      </c>
      <c r="M621" s="134" t="str">
        <f t="shared" si="117"/>
        <v/>
      </c>
      <c r="N621" s="36" t="str">
        <f t="shared" si="118"/>
        <v/>
      </c>
      <c r="O621" s="135" t="str">
        <f t="shared" si="119"/>
        <v/>
      </c>
      <c r="P621" s="186" t="str">
        <f t="shared" si="120"/>
        <v>OK</v>
      </c>
      <c r="Q621" s="187" t="str">
        <f t="shared" si="121"/>
        <v/>
      </c>
      <c r="R621" s="150"/>
      <c r="S621" s="187" t="str">
        <f t="shared" si="122"/>
        <v/>
      </c>
      <c r="T621" s="136" t="str">
        <f t="shared" si="123"/>
        <v>Tycoon Bec</v>
      </c>
      <c r="U621" s="137" t="str">
        <f>IF(P621="","",IF(N621=1,"",IF(Q621="","",IF(Q621&lt;=100,100,IF(Table1[[#This Row],[Day]]="Wed",100,200)))))</f>
        <v/>
      </c>
      <c r="V621" s="137" t="str">
        <f t="shared" si="124"/>
        <v/>
      </c>
      <c r="W621" s="137" t="str">
        <f t="shared" si="125"/>
        <v/>
      </c>
      <c r="X621" s="133">
        <f>100</f>
        <v>100</v>
      </c>
      <c r="Y621" s="133" t="str">
        <f t="shared" si="126"/>
        <v/>
      </c>
      <c r="Z621" s="133">
        <f t="shared" si="127"/>
        <v>-100</v>
      </c>
      <c r="AA621" s="134" t="str">
        <f>TEXT(Table1[[#This Row],[Date]],"DDD")</f>
        <v>Sat</v>
      </c>
      <c r="AB621" s="133" t="str">
        <f>IF(OR(G621="Doomben",G621="Eagle Farm"),"Q",IF(AND(Q621&gt;1,Q621&lt;55,Table1[[#This Row],[Source]]="Nat"),"Nat OK",IF(AND(Table1[[#This Row],[Source]]&lt;&gt;"Nat",Q621&lt;55),"Poor &lt;55",IF(OR(G621="Randwick",G621="Flemington",G621="Caulfield",G621="Sandown Lake",G621="Sandown Hill"),"Best","ave"))))</f>
        <v>ave</v>
      </c>
      <c r="AC621" s="133" t="str">
        <f>IF(Q621="","",IF(AB621="Poor &lt;55",$AC$2*0.2%,IF(AND(AB621="Q",AA621&lt;&gt;"Wed"),$AC$2*0.4%,IF(AND(AB621="Q",AA621="Wed"),$AC$2*0.5%,IF(AND(AB621="Ave",U621=100),$AC$2*0.5%,IF(AND(AB621="ave",U621="",N621=1,AG621="Bush"),$AC$2*1%,IF(AND(AB621="ave",U621="",Q621&gt;100),$AC$2*1.3%,IF(AND(AB621="ave",U621=""),$AC$2*1.2%,IF(AND(AB621="Ave",U621=200),$AC$2*1%,IF(AND(AB621="Best",U621=200),$AC$2*1.5%,IF(AND(AB621="Best",U621="",K621&lt;&gt;"Pro Syd"),$AC$2*0.5%,IF(AND(AB621="Best",U621=""),$AC$2*1%,IF(AND(AB621="Best",U621=100,Table1[[#This Row],[State]]="NSW"),$AC$2*0.4%,IF(AND(AB621="Best",U621=100),$AC$2*1%,IF(Table1[[#This Row],[Adj]]="Nat OK",$AC$2*0.5%,"xxx")))))))))))))))</f>
        <v/>
      </c>
      <c r="AD621" s="133" t="str">
        <f t="shared" si="128"/>
        <v/>
      </c>
      <c r="AE621" s="133" t="str">
        <f t="shared" si="129"/>
        <v/>
      </c>
      <c r="AF621" s="133" t="str">
        <f>VLOOKUP(Table1[[#This Row],[Track]],$F$2672:$H$2715,2,FALSE)</f>
        <v>Vic</v>
      </c>
      <c r="AG621" s="133" t="str">
        <f>VLOOKUP(Table1[[#This Row],[Track]],$F$2672:$H$2715,3,FALSE)</f>
        <v>-</v>
      </c>
      <c r="AH621" s="133" t="str">
        <f>IF(Table1[[#This Row],[Date]]&lt;$AH$2,"",IF(Table1[[#This Row],[Date]]&lt;$AH$3,"Edge","Elite Combo"))</f>
        <v/>
      </c>
      <c r="AI621" s="218">
        <f>Table1[[#This Row],[Time]]</f>
        <v>0.60416666666666663</v>
      </c>
      <c r="AJ621" s="219" t="str">
        <f>Table1[[#This Row],[Track]]</f>
        <v>Moonee Valley</v>
      </c>
      <c r="AK621" s="216">
        <f>Table1[[#This Row],[Race ]]</f>
        <v>5</v>
      </c>
      <c r="AL621" s="219">
        <f>Table1[[#This Row],[TAB]]</f>
        <v>7</v>
      </c>
      <c r="AM621" s="219" t="str">
        <f>Table1[[#This Row],[Selection]]</f>
        <v>Tycoon Bec</v>
      </c>
      <c r="AN621" s="220" t="str">
        <f>Table1[[#This Row],[Sources]]</f>
        <v/>
      </c>
      <c r="AO621" s="219" t="str">
        <f>Table1[[#This Row],[Scale Bet]]</f>
        <v/>
      </c>
    </row>
    <row r="622" spans="5:41" ht="16.5" customHeight="1" x14ac:dyDescent="0.25">
      <c r="E622" s="185">
        <v>45290</v>
      </c>
      <c r="F622" s="35">
        <v>0.60416666666666663</v>
      </c>
      <c r="G622" s="36" t="s">
        <v>100</v>
      </c>
      <c r="H622" s="36">
        <v>5</v>
      </c>
      <c r="I622" s="36">
        <v>7</v>
      </c>
      <c r="J622" s="36" t="s">
        <v>680</v>
      </c>
      <c r="K622" s="36" t="s">
        <v>13</v>
      </c>
      <c r="L622" s="165">
        <v>20</v>
      </c>
      <c r="M622" s="134" t="str">
        <f t="shared" si="117"/>
        <v/>
      </c>
      <c r="N622" s="36" t="str">
        <f t="shared" si="118"/>
        <v/>
      </c>
      <c r="O622" s="135" t="str">
        <f t="shared" si="119"/>
        <v/>
      </c>
      <c r="P622" s="186" t="str">
        <f t="shared" si="120"/>
        <v>OK</v>
      </c>
      <c r="Q622" s="187" t="str">
        <f t="shared" si="121"/>
        <v/>
      </c>
      <c r="R622" s="150"/>
      <c r="S622" s="187" t="str">
        <f t="shared" si="122"/>
        <v/>
      </c>
      <c r="T622" s="136" t="str">
        <f t="shared" si="123"/>
        <v>Tycoon Bec</v>
      </c>
      <c r="U622" s="137" t="str">
        <f>IF(P622="","",IF(N622=1,"",IF(Q622="","",IF(Q622&lt;=100,100,IF(Table1[[#This Row],[Day]]="Wed",100,200)))))</f>
        <v/>
      </c>
      <c r="V622" s="137" t="str">
        <f t="shared" si="124"/>
        <v/>
      </c>
      <c r="W622" s="137" t="str">
        <f t="shared" si="125"/>
        <v/>
      </c>
      <c r="X622" s="133">
        <f>100</f>
        <v>100</v>
      </c>
      <c r="Y622" s="133" t="str">
        <f t="shared" si="126"/>
        <v/>
      </c>
      <c r="Z622" s="133">
        <f t="shared" si="127"/>
        <v>-100</v>
      </c>
      <c r="AA622" s="134" t="str">
        <f>TEXT(Table1[[#This Row],[Date]],"DDD")</f>
        <v>Sat</v>
      </c>
      <c r="AB622" s="133" t="str">
        <f>IF(OR(G622="Doomben",G622="Eagle Farm"),"Q",IF(AND(Q622&gt;1,Q622&lt;55,Table1[[#This Row],[Source]]="Nat"),"Nat OK",IF(AND(Table1[[#This Row],[Source]]&lt;&gt;"Nat",Q622&lt;55),"Poor &lt;55",IF(OR(G622="Randwick",G622="Flemington",G622="Caulfield",G622="Sandown Lake",G622="Sandown Hill"),"Best","ave"))))</f>
        <v>ave</v>
      </c>
      <c r="AC622" s="133" t="str">
        <f>IF(Q622="","",IF(AB622="Poor &lt;55",$AC$2*0.2%,IF(AND(AB622="Q",AA622&lt;&gt;"Wed"),$AC$2*0.4%,IF(AND(AB622="Q",AA622="Wed"),$AC$2*0.5%,IF(AND(AB622="Ave",U622=100),$AC$2*0.5%,IF(AND(AB622="ave",U622="",N622=1,AG622="Bush"),$AC$2*1%,IF(AND(AB622="ave",U622="",Q622&gt;100),$AC$2*1.3%,IF(AND(AB622="ave",U622=""),$AC$2*1.2%,IF(AND(AB622="Ave",U622=200),$AC$2*1%,IF(AND(AB622="Best",U622=200),$AC$2*1.5%,IF(AND(AB622="Best",U622="",K622&lt;&gt;"Pro Syd"),$AC$2*0.5%,IF(AND(AB622="Best",U622=""),$AC$2*1%,IF(AND(AB622="Best",U622=100,Table1[[#This Row],[State]]="NSW"),$AC$2*0.4%,IF(AND(AB622="Best",U622=100),$AC$2*1%,IF(Table1[[#This Row],[Adj]]="Nat OK",$AC$2*0.5%,"xxx")))))))))))))))</f>
        <v/>
      </c>
      <c r="AD622" s="133" t="str">
        <f t="shared" si="128"/>
        <v/>
      </c>
      <c r="AE622" s="133" t="str">
        <f t="shared" si="129"/>
        <v/>
      </c>
      <c r="AF622" s="133" t="str">
        <f>VLOOKUP(Table1[[#This Row],[Track]],$F$2672:$H$2715,2,FALSE)</f>
        <v>Vic</v>
      </c>
      <c r="AG622" s="133" t="str">
        <f>VLOOKUP(Table1[[#This Row],[Track]],$F$2672:$H$2715,3,FALSE)</f>
        <v>-</v>
      </c>
      <c r="AH622" s="133" t="str">
        <f>IF(Table1[[#This Row],[Date]]&lt;$AH$2,"",IF(Table1[[#This Row],[Date]]&lt;$AH$3,"Edge","Elite Combo"))</f>
        <v/>
      </c>
      <c r="AI622" s="218">
        <f>Table1[[#This Row],[Time]]</f>
        <v>0.60416666666666663</v>
      </c>
      <c r="AJ622" s="219" t="str">
        <f>Table1[[#This Row],[Track]]</f>
        <v>Moonee Valley</v>
      </c>
      <c r="AK622" s="216">
        <f>Table1[[#This Row],[Race ]]</f>
        <v>5</v>
      </c>
      <c r="AL622" s="219">
        <f>Table1[[#This Row],[TAB]]</f>
        <v>7</v>
      </c>
      <c r="AM622" s="219" t="str">
        <f>Table1[[#This Row],[Selection]]</f>
        <v>Tycoon Bec</v>
      </c>
      <c r="AN622" s="220" t="str">
        <f>Table1[[#This Row],[Sources]]</f>
        <v/>
      </c>
      <c r="AO622" s="219" t="str">
        <f>Table1[[#This Row],[Scale Bet]]</f>
        <v/>
      </c>
    </row>
    <row r="623" spans="5:41" ht="16.5" customHeight="1" x14ac:dyDescent="0.25">
      <c r="E623" s="185">
        <v>45290</v>
      </c>
      <c r="F623" s="35">
        <v>0.60416666666666663</v>
      </c>
      <c r="G623" s="36" t="s">
        <v>100</v>
      </c>
      <c r="H623" s="36">
        <v>5</v>
      </c>
      <c r="I623" s="36">
        <v>7</v>
      </c>
      <c r="J623" s="36" t="s">
        <v>680</v>
      </c>
      <c r="K623" s="36" t="s">
        <v>18</v>
      </c>
      <c r="L623" s="165">
        <v>13</v>
      </c>
      <c r="M623" s="134" t="str">
        <f t="shared" si="117"/>
        <v/>
      </c>
      <c r="N623" s="36" t="str">
        <f t="shared" si="118"/>
        <v/>
      </c>
      <c r="O623" s="135" t="str">
        <f t="shared" si="119"/>
        <v/>
      </c>
      <c r="P623" s="186" t="str">
        <f t="shared" si="120"/>
        <v>OK</v>
      </c>
      <c r="Q623" s="187" t="str">
        <f t="shared" si="121"/>
        <v/>
      </c>
      <c r="R623" s="150"/>
      <c r="S623" s="187" t="str">
        <f t="shared" si="122"/>
        <v/>
      </c>
      <c r="T623" s="136" t="str">
        <f t="shared" si="123"/>
        <v>Tycoon Bec</v>
      </c>
      <c r="U623" s="137" t="str">
        <f>IF(P623="","",IF(N623=1,"",IF(Q623="","",IF(Q623&lt;=100,100,IF(Table1[[#This Row],[Day]]="Wed",100,200)))))</f>
        <v/>
      </c>
      <c r="V623" s="137" t="str">
        <f t="shared" si="124"/>
        <v/>
      </c>
      <c r="W623" s="137" t="str">
        <f t="shared" si="125"/>
        <v/>
      </c>
      <c r="X623" s="133">
        <f>100</f>
        <v>100</v>
      </c>
      <c r="Y623" s="133" t="str">
        <f t="shared" si="126"/>
        <v/>
      </c>
      <c r="Z623" s="133">
        <f t="shared" si="127"/>
        <v>-100</v>
      </c>
      <c r="AA623" s="134" t="str">
        <f>TEXT(Table1[[#This Row],[Date]],"DDD")</f>
        <v>Sat</v>
      </c>
      <c r="AB623" s="133" t="str">
        <f>IF(OR(G623="Doomben",G623="Eagle Farm"),"Q",IF(AND(Q623&gt;1,Q623&lt;55,Table1[[#This Row],[Source]]="Nat"),"Nat OK",IF(AND(Table1[[#This Row],[Source]]&lt;&gt;"Nat",Q623&lt;55),"Poor &lt;55",IF(OR(G623="Randwick",G623="Flemington",G623="Caulfield",G623="Sandown Lake",G623="Sandown Hill"),"Best","ave"))))</f>
        <v>ave</v>
      </c>
      <c r="AC623" s="133" t="str">
        <f>IF(Q623="","",IF(AB623="Poor &lt;55",$AC$2*0.2%,IF(AND(AB623="Q",AA623&lt;&gt;"Wed"),$AC$2*0.4%,IF(AND(AB623="Q",AA623="Wed"),$AC$2*0.5%,IF(AND(AB623="Ave",U623=100),$AC$2*0.5%,IF(AND(AB623="ave",U623="",N623=1,AG623="Bush"),$AC$2*1%,IF(AND(AB623="ave",U623="",Q623&gt;100),$AC$2*1.3%,IF(AND(AB623="ave",U623=""),$AC$2*1.2%,IF(AND(AB623="Ave",U623=200),$AC$2*1%,IF(AND(AB623="Best",U623=200),$AC$2*1.5%,IF(AND(AB623="Best",U623="",K623&lt;&gt;"Pro Syd"),$AC$2*0.5%,IF(AND(AB623="Best",U623=""),$AC$2*1%,IF(AND(AB623="Best",U623=100,Table1[[#This Row],[State]]="NSW"),$AC$2*0.4%,IF(AND(AB623="Best",U623=100),$AC$2*1%,IF(Table1[[#This Row],[Adj]]="Nat OK",$AC$2*0.5%,"xxx")))))))))))))))</f>
        <v/>
      </c>
      <c r="AD623" s="133" t="str">
        <f t="shared" si="128"/>
        <v/>
      </c>
      <c r="AE623" s="133" t="str">
        <f t="shared" si="129"/>
        <v/>
      </c>
      <c r="AF623" s="133" t="str">
        <f>VLOOKUP(Table1[[#This Row],[Track]],$F$2672:$H$2715,2,FALSE)</f>
        <v>Vic</v>
      </c>
      <c r="AG623" s="133" t="str">
        <f>VLOOKUP(Table1[[#This Row],[Track]],$F$2672:$H$2715,3,FALSE)</f>
        <v>-</v>
      </c>
      <c r="AH623" s="133" t="str">
        <f>IF(Table1[[#This Row],[Date]]&lt;$AH$2,"",IF(Table1[[#This Row],[Date]]&lt;$AH$3,"Edge","Elite Combo"))</f>
        <v/>
      </c>
      <c r="AI623" s="218">
        <f>Table1[[#This Row],[Time]]</f>
        <v>0.60416666666666663</v>
      </c>
      <c r="AJ623" s="219" t="str">
        <f>Table1[[#This Row],[Track]]</f>
        <v>Moonee Valley</v>
      </c>
      <c r="AK623" s="216">
        <f>Table1[[#This Row],[Race ]]</f>
        <v>5</v>
      </c>
      <c r="AL623" s="219">
        <f>Table1[[#This Row],[TAB]]</f>
        <v>7</v>
      </c>
      <c r="AM623" s="219" t="str">
        <f>Table1[[#This Row],[Selection]]</f>
        <v>Tycoon Bec</v>
      </c>
      <c r="AN623" s="220" t="str">
        <f>Table1[[#This Row],[Sources]]</f>
        <v/>
      </c>
      <c r="AO623" s="219" t="str">
        <f>Table1[[#This Row],[Scale Bet]]</f>
        <v/>
      </c>
    </row>
    <row r="624" spans="5:41" ht="16.5" customHeight="1" x14ac:dyDescent="0.25">
      <c r="E624" s="185">
        <v>45290</v>
      </c>
      <c r="F624" s="35">
        <v>0.61805555555555558</v>
      </c>
      <c r="G624" s="36" t="s">
        <v>22</v>
      </c>
      <c r="H624" s="36">
        <v>5</v>
      </c>
      <c r="I624" s="36">
        <v>6</v>
      </c>
      <c r="J624" s="36" t="s">
        <v>1053</v>
      </c>
      <c r="K624" s="36" t="s">
        <v>60</v>
      </c>
      <c r="L624" s="165">
        <v>10</v>
      </c>
      <c r="M624" s="134">
        <f t="shared" si="117"/>
        <v>10</v>
      </c>
      <c r="N624" s="36">
        <f t="shared" si="118"/>
        <v>1</v>
      </c>
      <c r="O624" s="135" t="str">
        <f t="shared" si="119"/>
        <v>Pro Syd-10</v>
      </c>
      <c r="P624" s="186" t="str">
        <f t="shared" si="120"/>
        <v>OK</v>
      </c>
      <c r="Q624" s="187">
        <f t="shared" si="121"/>
        <v>40</v>
      </c>
      <c r="R624" s="150"/>
      <c r="S624" s="187" t="str">
        <f t="shared" si="122"/>
        <v/>
      </c>
      <c r="T624" s="136" t="str">
        <f t="shared" si="123"/>
        <v>Caboche</v>
      </c>
      <c r="U624" s="137" t="str">
        <f>IF(P624="","",IF(N624=1,"",IF(Q624="","",IF(Q624&lt;=100,100,IF(Table1[[#This Row],[Day]]="Wed",100,200)))))</f>
        <v/>
      </c>
      <c r="V624" s="137" t="str">
        <f t="shared" si="124"/>
        <v/>
      </c>
      <c r="W624" s="137" t="str">
        <f t="shared" si="125"/>
        <v/>
      </c>
      <c r="X624" s="133">
        <f>100</f>
        <v>100</v>
      </c>
      <c r="Y624" s="133" t="str">
        <f t="shared" si="126"/>
        <v/>
      </c>
      <c r="Z624" s="133">
        <f t="shared" si="127"/>
        <v>-100</v>
      </c>
      <c r="AA624" s="134" t="str">
        <f>TEXT(Table1[[#This Row],[Date]],"DDD")</f>
        <v>Sat</v>
      </c>
      <c r="AB624" s="133" t="str">
        <f>IF(OR(G624="Doomben",G624="Eagle Farm"),"Q",IF(AND(Q624&gt;1,Q624&lt;55,Table1[[#This Row],[Source]]="Nat"),"Nat OK",IF(AND(Table1[[#This Row],[Source]]&lt;&gt;"Nat",Q624&lt;55),"Poor &lt;55",IF(OR(G624="Randwick",G624="Flemington",G624="Caulfield",G624="Sandown Lake",G624="Sandown Hill"),"Best","ave"))))</f>
        <v>Poor &lt;55</v>
      </c>
      <c r="AC624" s="133">
        <f>IF(Q624="","",IF(AB624="Poor &lt;55",$AC$2*0.2%,IF(AND(AB624="Q",AA624&lt;&gt;"Wed"),$AC$2*0.4%,IF(AND(AB624="Q",AA624="Wed"),$AC$2*0.5%,IF(AND(AB624="Ave",U624=100),$AC$2*0.5%,IF(AND(AB624="ave",U624="",N624=1,AG624="Bush"),$AC$2*1%,IF(AND(AB624="ave",U624="",Q624&gt;100),$AC$2*1.3%,IF(AND(AB624="ave",U624=""),$AC$2*1.2%,IF(AND(AB624="Ave",U624=200),$AC$2*1%,IF(AND(AB624="Best",U624=200),$AC$2*1.5%,IF(AND(AB624="Best",U624="",K624&lt;&gt;"Pro Syd"),$AC$2*0.5%,IF(AND(AB624="Best",U624=""),$AC$2*1%,IF(AND(AB624="Best",U624=100,Table1[[#This Row],[State]]="NSW"),$AC$2*0.4%,IF(AND(AB624="Best",U624=100),$AC$2*1%,IF(Table1[[#This Row],[Adj]]="Nat OK",$AC$2*0.5%,"xxx")))))))))))))))</f>
        <v>20</v>
      </c>
      <c r="AD624" s="133" t="str">
        <f t="shared" si="128"/>
        <v/>
      </c>
      <c r="AE624" s="133">
        <f t="shared" si="129"/>
        <v>-20</v>
      </c>
      <c r="AF624" s="133" t="str">
        <f>VLOOKUP(Table1[[#This Row],[Track]],$F$2672:$H$2715,2,FALSE)</f>
        <v>NSW</v>
      </c>
      <c r="AG624" s="133" t="str">
        <f>VLOOKUP(Table1[[#This Row],[Track]],$F$2672:$H$2715,3,FALSE)</f>
        <v>-</v>
      </c>
      <c r="AH624" s="133" t="str">
        <f>IF(Table1[[#This Row],[Date]]&lt;$AH$2,"",IF(Table1[[#This Row],[Date]]&lt;$AH$3,"Edge","Elite Combo"))</f>
        <v/>
      </c>
      <c r="AI624" s="218">
        <f>Table1[[#This Row],[Time]]</f>
        <v>0.61805555555555558</v>
      </c>
      <c r="AJ624" s="219" t="str">
        <f>Table1[[#This Row],[Track]]</f>
        <v>Randwick</v>
      </c>
      <c r="AK624" s="216">
        <f>Table1[[#This Row],[Race ]]</f>
        <v>5</v>
      </c>
      <c r="AL624" s="219">
        <f>Table1[[#This Row],[TAB]]</f>
        <v>6</v>
      </c>
      <c r="AM624" s="219" t="str">
        <f>Table1[[#This Row],[Selection]]</f>
        <v>Caboche</v>
      </c>
      <c r="AN624" s="220" t="str">
        <f>Table1[[#This Row],[Sources]]</f>
        <v>Pro Syd-10</v>
      </c>
      <c r="AO624" s="219">
        <f>Table1[[#This Row],[Scale Bet]]</f>
        <v>20</v>
      </c>
    </row>
    <row r="625" spans="5:41" ht="16.5" customHeight="1" x14ac:dyDescent="0.25">
      <c r="E625" s="185">
        <v>45290</v>
      </c>
      <c r="F625" s="35">
        <v>0.61805555555555558</v>
      </c>
      <c r="G625" s="36" t="s">
        <v>22</v>
      </c>
      <c r="H625" s="36">
        <v>5</v>
      </c>
      <c r="I625" s="36">
        <v>2</v>
      </c>
      <c r="J625" s="36" t="s">
        <v>497</v>
      </c>
      <c r="K625" s="36" t="s">
        <v>1</v>
      </c>
      <c r="L625" s="165">
        <v>10</v>
      </c>
      <c r="M625" s="134">
        <f t="shared" si="117"/>
        <v>23</v>
      </c>
      <c r="N625" s="36">
        <f t="shared" si="118"/>
        <v>2</v>
      </c>
      <c r="O625" s="135" t="str">
        <f t="shared" si="119"/>
        <v>E4-10/Nat-13</v>
      </c>
      <c r="P625" s="186" t="str">
        <f t="shared" si="120"/>
        <v>OK</v>
      </c>
      <c r="Q625" s="187">
        <f t="shared" si="121"/>
        <v>92</v>
      </c>
      <c r="R625" s="150">
        <v>3.4</v>
      </c>
      <c r="S625" s="187">
        <f t="shared" si="122"/>
        <v>312.8</v>
      </c>
      <c r="T625" s="136" t="str">
        <f t="shared" si="123"/>
        <v>Naval College</v>
      </c>
      <c r="U625" s="137">
        <f>IF(P625="","",IF(N625=1,"",IF(Q625="","",IF(Q625&lt;=100,100,IF(Table1[[#This Row],[Day]]="Wed",100,200)))))</f>
        <v>100</v>
      </c>
      <c r="V625" s="137">
        <f t="shared" si="124"/>
        <v>340</v>
      </c>
      <c r="W625" s="137">
        <f t="shared" si="125"/>
        <v>240</v>
      </c>
      <c r="X625" s="133">
        <f>100</f>
        <v>100</v>
      </c>
      <c r="Y625" s="133">
        <f t="shared" si="126"/>
        <v>340</v>
      </c>
      <c r="Z625" s="133">
        <f t="shared" si="127"/>
        <v>240</v>
      </c>
      <c r="AA625" s="134" t="str">
        <f>TEXT(Table1[[#This Row],[Date]],"DDD")</f>
        <v>Sat</v>
      </c>
      <c r="AB625" s="133" t="str">
        <f>IF(OR(G625="Doomben",G625="Eagle Farm"),"Q",IF(AND(Q625&gt;1,Q625&lt;55,Table1[[#This Row],[Source]]="Nat"),"Nat OK",IF(AND(Table1[[#This Row],[Source]]&lt;&gt;"Nat",Q625&lt;55),"Poor &lt;55",IF(OR(G625="Randwick",G625="Flemington",G625="Caulfield",G625="Sandown Lake",G625="Sandown Hill"),"Best","ave"))))</f>
        <v>Best</v>
      </c>
      <c r="AC625" s="133">
        <f>IF(Q625="","",IF(AB625="Poor &lt;55",$AC$2*0.2%,IF(AND(AB625="Q",AA625&lt;&gt;"Wed"),$AC$2*0.4%,IF(AND(AB625="Q",AA625="Wed"),$AC$2*0.5%,IF(AND(AB625="Ave",U625=100),$AC$2*0.5%,IF(AND(AB625="ave",U625="",N625=1,AG625="Bush"),$AC$2*1%,IF(AND(AB625="ave",U625="",Q625&gt;100),$AC$2*1.3%,IF(AND(AB625="ave",U625=""),$AC$2*1.2%,IF(AND(AB625="Ave",U625=200),$AC$2*1%,IF(AND(AB625="Best",U625=200),$AC$2*1.5%,IF(AND(AB625="Best",U625="",K625&lt;&gt;"Pro Syd"),$AC$2*0.5%,IF(AND(AB625="Best",U625=""),$AC$2*1%,IF(AND(AB625="Best",U625=100,Table1[[#This Row],[State]]="NSW"),$AC$2*0.4%,IF(AND(AB625="Best",U625=100),$AC$2*1%,IF(Table1[[#This Row],[Adj]]="Nat OK",$AC$2*0.5%,"xxx")))))))))))))))</f>
        <v>40</v>
      </c>
      <c r="AD625" s="133">
        <f t="shared" si="128"/>
        <v>136</v>
      </c>
      <c r="AE625" s="133">
        <f t="shared" si="129"/>
        <v>96</v>
      </c>
      <c r="AF625" s="133" t="str">
        <f>VLOOKUP(Table1[[#This Row],[Track]],$F$2672:$H$2715,2,FALSE)</f>
        <v>NSW</v>
      </c>
      <c r="AG625" s="133" t="str">
        <f>VLOOKUP(Table1[[#This Row],[Track]],$F$2672:$H$2715,3,FALSE)</f>
        <v>-</v>
      </c>
      <c r="AH625" s="133" t="str">
        <f>IF(Table1[[#This Row],[Date]]&lt;$AH$2,"",IF(Table1[[#This Row],[Date]]&lt;$AH$3,"Edge","Elite Combo"))</f>
        <v/>
      </c>
      <c r="AI625" s="218">
        <f>Table1[[#This Row],[Time]]</f>
        <v>0.61805555555555558</v>
      </c>
      <c r="AJ625" s="219" t="str">
        <f>Table1[[#This Row],[Track]]</f>
        <v>Randwick</v>
      </c>
      <c r="AK625" s="216">
        <f>Table1[[#This Row],[Race ]]</f>
        <v>5</v>
      </c>
      <c r="AL625" s="219">
        <f>Table1[[#This Row],[TAB]]</f>
        <v>2</v>
      </c>
      <c r="AM625" s="219" t="str">
        <f>Table1[[#This Row],[Selection]]</f>
        <v>Naval College</v>
      </c>
      <c r="AN625" s="220" t="str">
        <f>Table1[[#This Row],[Sources]]</f>
        <v>E4-10/Nat-13</v>
      </c>
      <c r="AO625" s="219">
        <f>Table1[[#This Row],[Scale Bet]]</f>
        <v>40</v>
      </c>
    </row>
    <row r="626" spans="5:41" ht="16.5" customHeight="1" x14ac:dyDescent="0.25">
      <c r="E626" s="185">
        <v>45290</v>
      </c>
      <c r="F626" s="35">
        <v>0.61805555555555558</v>
      </c>
      <c r="G626" s="36" t="s">
        <v>22</v>
      </c>
      <c r="H626" s="36">
        <v>5</v>
      </c>
      <c r="I626" s="36">
        <v>2</v>
      </c>
      <c r="J626" s="36" t="s">
        <v>497</v>
      </c>
      <c r="K626" s="36" t="s">
        <v>13</v>
      </c>
      <c r="L626" s="165">
        <v>13</v>
      </c>
      <c r="M626" s="134" t="str">
        <f t="shared" si="117"/>
        <v/>
      </c>
      <c r="N626" s="36" t="str">
        <f t="shared" si="118"/>
        <v/>
      </c>
      <c r="O626" s="135" t="str">
        <f t="shared" si="119"/>
        <v/>
      </c>
      <c r="P626" s="186" t="str">
        <f t="shared" si="120"/>
        <v>OK</v>
      </c>
      <c r="Q626" s="187" t="str">
        <f t="shared" si="121"/>
        <v/>
      </c>
      <c r="R626" s="150">
        <v>3.4</v>
      </c>
      <c r="S626" s="187" t="str">
        <f t="shared" si="122"/>
        <v/>
      </c>
      <c r="T626" s="136" t="str">
        <f t="shared" si="123"/>
        <v>Naval College</v>
      </c>
      <c r="U626" s="137" t="str">
        <f>IF(P626="","",IF(N626=1,"",IF(Q626="","",IF(Q626&lt;=100,100,IF(Table1[[#This Row],[Day]]="Wed",100,200)))))</f>
        <v/>
      </c>
      <c r="V626" s="137" t="str">
        <f t="shared" si="124"/>
        <v/>
      </c>
      <c r="W626" s="137" t="str">
        <f t="shared" si="125"/>
        <v/>
      </c>
      <c r="X626" s="133">
        <f>100</f>
        <v>100</v>
      </c>
      <c r="Y626" s="133">
        <f t="shared" si="126"/>
        <v>340</v>
      </c>
      <c r="Z626" s="133">
        <f t="shared" si="127"/>
        <v>240</v>
      </c>
      <c r="AA626" s="134" t="str">
        <f>TEXT(Table1[[#This Row],[Date]],"DDD")</f>
        <v>Sat</v>
      </c>
      <c r="AB626" s="133" t="str">
        <f>IF(OR(G626="Doomben",G626="Eagle Farm"),"Q",IF(AND(Q626&gt;1,Q626&lt;55,Table1[[#This Row],[Source]]="Nat"),"Nat OK",IF(AND(Table1[[#This Row],[Source]]&lt;&gt;"Nat",Q626&lt;55),"Poor &lt;55",IF(OR(G626="Randwick",G626="Flemington",G626="Caulfield",G626="Sandown Lake",G626="Sandown Hill"),"Best","ave"))))</f>
        <v>Best</v>
      </c>
      <c r="AC626" s="133" t="str">
        <f>IF(Q626="","",IF(AB626="Poor &lt;55",$AC$2*0.2%,IF(AND(AB626="Q",AA626&lt;&gt;"Wed"),$AC$2*0.4%,IF(AND(AB626="Q",AA626="Wed"),$AC$2*0.5%,IF(AND(AB626="Ave",U626=100),$AC$2*0.5%,IF(AND(AB626="ave",U626="",N626=1,AG626="Bush"),$AC$2*1%,IF(AND(AB626="ave",U626="",Q626&gt;100),$AC$2*1.3%,IF(AND(AB626="ave",U626=""),$AC$2*1.2%,IF(AND(AB626="Ave",U626=200),$AC$2*1%,IF(AND(AB626="Best",U626=200),$AC$2*1.5%,IF(AND(AB626="Best",U626="",K626&lt;&gt;"Pro Syd"),$AC$2*0.5%,IF(AND(AB626="Best",U626=""),$AC$2*1%,IF(AND(AB626="Best",U626=100,Table1[[#This Row],[State]]="NSW"),$AC$2*0.4%,IF(AND(AB626="Best",U626=100),$AC$2*1%,IF(Table1[[#This Row],[Adj]]="Nat OK",$AC$2*0.5%,"xxx")))))))))))))))</f>
        <v/>
      </c>
      <c r="AD626" s="133" t="str">
        <f t="shared" si="128"/>
        <v/>
      </c>
      <c r="AE626" s="133" t="str">
        <f t="shared" si="129"/>
        <v/>
      </c>
      <c r="AF626" s="133" t="str">
        <f>VLOOKUP(Table1[[#This Row],[Track]],$F$2672:$H$2715,2,FALSE)</f>
        <v>NSW</v>
      </c>
      <c r="AG626" s="133" t="str">
        <f>VLOOKUP(Table1[[#This Row],[Track]],$F$2672:$H$2715,3,FALSE)</f>
        <v>-</v>
      </c>
      <c r="AH626" s="133" t="str">
        <f>IF(Table1[[#This Row],[Date]]&lt;$AH$2,"",IF(Table1[[#This Row],[Date]]&lt;$AH$3,"Edge","Elite Combo"))</f>
        <v/>
      </c>
      <c r="AI626" s="218">
        <f>Table1[[#This Row],[Time]]</f>
        <v>0.61805555555555558</v>
      </c>
      <c r="AJ626" s="219" t="str">
        <f>Table1[[#This Row],[Track]]</f>
        <v>Randwick</v>
      </c>
      <c r="AK626" s="216">
        <f>Table1[[#This Row],[Race ]]</f>
        <v>5</v>
      </c>
      <c r="AL626" s="219">
        <f>Table1[[#This Row],[TAB]]</f>
        <v>2</v>
      </c>
      <c r="AM626" s="219" t="str">
        <f>Table1[[#This Row],[Selection]]</f>
        <v>Naval College</v>
      </c>
      <c r="AN626" s="220" t="str">
        <f>Table1[[#This Row],[Sources]]</f>
        <v/>
      </c>
      <c r="AO626" s="219" t="str">
        <f>Table1[[#This Row],[Scale Bet]]</f>
        <v/>
      </c>
    </row>
    <row r="627" spans="5:41" ht="16.5" customHeight="1" x14ac:dyDescent="0.25">
      <c r="E627" s="185">
        <v>45290</v>
      </c>
      <c r="F627" s="35">
        <v>0.61805555555555558</v>
      </c>
      <c r="G627" s="36" t="s">
        <v>22</v>
      </c>
      <c r="H627" s="36">
        <v>5</v>
      </c>
      <c r="I627" s="36">
        <v>5</v>
      </c>
      <c r="J627" s="36" t="s">
        <v>1073</v>
      </c>
      <c r="K627" s="36" t="s">
        <v>60</v>
      </c>
      <c r="L627" s="165">
        <v>15</v>
      </c>
      <c r="M627" s="134">
        <f t="shared" si="117"/>
        <v>15</v>
      </c>
      <c r="N627" s="36">
        <f t="shared" si="118"/>
        <v>1</v>
      </c>
      <c r="O627" s="135" t="str">
        <f t="shared" si="119"/>
        <v>Pro Syd-15</v>
      </c>
      <c r="P627" s="186" t="str">
        <f t="shared" si="120"/>
        <v>OK</v>
      </c>
      <c r="Q627" s="187">
        <f t="shared" si="121"/>
        <v>60</v>
      </c>
      <c r="R627" s="150"/>
      <c r="S627" s="187" t="str">
        <f t="shared" si="122"/>
        <v/>
      </c>
      <c r="T627" s="136" t="str">
        <f t="shared" si="123"/>
        <v>Touristic</v>
      </c>
      <c r="U627" s="137" t="str">
        <f>IF(P627="","",IF(N627=1,"",IF(Q627="","",IF(Q627&lt;=100,100,IF(Table1[[#This Row],[Day]]="Wed",100,200)))))</f>
        <v/>
      </c>
      <c r="V627" s="137" t="str">
        <f t="shared" si="124"/>
        <v/>
      </c>
      <c r="W627" s="137" t="str">
        <f t="shared" si="125"/>
        <v/>
      </c>
      <c r="X627" s="133">
        <f>100</f>
        <v>100</v>
      </c>
      <c r="Y627" s="133" t="str">
        <f t="shared" si="126"/>
        <v/>
      </c>
      <c r="Z627" s="133">
        <f t="shared" si="127"/>
        <v>-100</v>
      </c>
      <c r="AA627" s="134" t="str">
        <f>TEXT(Table1[[#This Row],[Date]],"DDD")</f>
        <v>Sat</v>
      </c>
      <c r="AB627" s="133" t="str">
        <f>IF(OR(G627="Doomben",G627="Eagle Farm"),"Q",IF(AND(Q627&gt;1,Q627&lt;55,Table1[[#This Row],[Source]]="Nat"),"Nat OK",IF(AND(Table1[[#This Row],[Source]]&lt;&gt;"Nat",Q627&lt;55),"Poor &lt;55",IF(OR(G627="Randwick",G627="Flemington",G627="Caulfield",G627="Sandown Lake",G627="Sandown Hill"),"Best","ave"))))</f>
        <v>Best</v>
      </c>
      <c r="AC627" s="133">
        <f>IF(Q627="","",IF(AB627="Poor &lt;55",$AC$2*0.2%,IF(AND(AB627="Q",AA627&lt;&gt;"Wed"),$AC$2*0.4%,IF(AND(AB627="Q",AA627="Wed"),$AC$2*0.5%,IF(AND(AB627="Ave",U627=100),$AC$2*0.5%,IF(AND(AB627="ave",U627="",N627=1,AG627="Bush"),$AC$2*1%,IF(AND(AB627="ave",U627="",Q627&gt;100),$AC$2*1.3%,IF(AND(AB627="ave",U627=""),$AC$2*1.2%,IF(AND(AB627="Ave",U627=200),$AC$2*1%,IF(AND(AB627="Best",U627=200),$AC$2*1.5%,IF(AND(AB627="Best",U627="",K627&lt;&gt;"Pro Syd"),$AC$2*0.5%,IF(AND(AB627="Best",U627=""),$AC$2*1%,IF(AND(AB627="Best",U627=100,Table1[[#This Row],[State]]="NSW"),$AC$2*0.4%,IF(AND(AB627="Best",U627=100),$AC$2*1%,IF(Table1[[#This Row],[Adj]]="Nat OK",$AC$2*0.5%,"xxx")))))))))))))))</f>
        <v>100</v>
      </c>
      <c r="AD627" s="133" t="str">
        <f t="shared" si="128"/>
        <v/>
      </c>
      <c r="AE627" s="133">
        <f t="shared" si="129"/>
        <v>-100</v>
      </c>
      <c r="AF627" s="133" t="str">
        <f>VLOOKUP(Table1[[#This Row],[Track]],$F$2672:$H$2715,2,FALSE)</f>
        <v>NSW</v>
      </c>
      <c r="AG627" s="133" t="str">
        <f>VLOOKUP(Table1[[#This Row],[Track]],$F$2672:$H$2715,3,FALSE)</f>
        <v>-</v>
      </c>
      <c r="AH627" s="133" t="str">
        <f>IF(Table1[[#This Row],[Date]]&lt;$AH$2,"",IF(Table1[[#This Row],[Date]]&lt;$AH$3,"Edge","Elite Combo"))</f>
        <v/>
      </c>
      <c r="AI627" s="218">
        <f>Table1[[#This Row],[Time]]</f>
        <v>0.61805555555555558</v>
      </c>
      <c r="AJ627" s="219" t="str">
        <f>Table1[[#This Row],[Track]]</f>
        <v>Randwick</v>
      </c>
      <c r="AK627" s="216">
        <f>Table1[[#This Row],[Race ]]</f>
        <v>5</v>
      </c>
      <c r="AL627" s="219">
        <f>Table1[[#This Row],[TAB]]</f>
        <v>5</v>
      </c>
      <c r="AM627" s="219" t="str">
        <f>Table1[[#This Row],[Selection]]</f>
        <v>Touristic</v>
      </c>
      <c r="AN627" s="220" t="str">
        <f>Table1[[#This Row],[Sources]]</f>
        <v>Pro Syd-15</v>
      </c>
      <c r="AO627" s="219">
        <f>Table1[[#This Row],[Scale Bet]]</f>
        <v>100</v>
      </c>
    </row>
    <row r="628" spans="5:41" ht="16.5" customHeight="1" x14ac:dyDescent="0.25">
      <c r="E628" s="185">
        <v>45290</v>
      </c>
      <c r="F628" s="35">
        <v>0.62361111111111112</v>
      </c>
      <c r="G628" s="36" t="s">
        <v>217</v>
      </c>
      <c r="H628" s="36">
        <v>4</v>
      </c>
      <c r="I628" s="36">
        <v>9</v>
      </c>
      <c r="J628" s="36" t="s">
        <v>914</v>
      </c>
      <c r="K628" s="36" t="s">
        <v>13</v>
      </c>
      <c r="L628" s="165">
        <v>11</v>
      </c>
      <c r="M628" s="134">
        <f t="shared" si="117"/>
        <v>11</v>
      </c>
      <c r="N628" s="36">
        <f t="shared" si="118"/>
        <v>1</v>
      </c>
      <c r="O628" s="135" t="str">
        <f t="shared" si="119"/>
        <v>Nat-11</v>
      </c>
      <c r="P628" s="186" t="str">
        <f t="shared" si="120"/>
        <v/>
      </c>
      <c r="Q628" s="187">
        <f t="shared" si="121"/>
        <v>44</v>
      </c>
      <c r="R628" s="150"/>
      <c r="S628" s="187" t="str">
        <f t="shared" si="122"/>
        <v/>
      </c>
      <c r="T628" s="136" t="str">
        <f t="shared" si="123"/>
        <v>Emperor</v>
      </c>
      <c r="U628" s="137" t="str">
        <f>IF(P628="","",IF(N628=1,"",IF(Q628="","",IF(Q628&lt;=100,100,IF(Table1[[#This Row],[Day]]="Wed",100,200)))))</f>
        <v/>
      </c>
      <c r="V628" s="137" t="str">
        <f t="shared" si="124"/>
        <v/>
      </c>
      <c r="W628" s="137" t="str">
        <f t="shared" si="125"/>
        <v/>
      </c>
      <c r="X628" s="133">
        <f>100</f>
        <v>100</v>
      </c>
      <c r="Y628" s="133" t="str">
        <f t="shared" si="126"/>
        <v/>
      </c>
      <c r="Z628" s="133">
        <f t="shared" si="127"/>
        <v>-100</v>
      </c>
      <c r="AA628" s="134" t="str">
        <f>TEXT(Table1[[#This Row],[Date]],"DDD")</f>
        <v>Sat</v>
      </c>
      <c r="AB628" s="133" t="str">
        <f>IF(OR(G628="Doomben",G628="Eagle Farm"),"Q",IF(AND(Q628&gt;1,Q628&lt;55,Table1[[#This Row],[Source]]="Nat"),"Nat OK",IF(AND(Table1[[#This Row],[Source]]&lt;&gt;"Nat",Q628&lt;55),"Poor &lt;55",IF(OR(G628="Randwick",G628="Flemington",G628="Caulfield",G628="Sandown Lake",G628="Sandown Hill"),"Best","ave"))))</f>
        <v>Q</v>
      </c>
      <c r="AC628" s="133">
        <f>IF(Q628="","",IF(AB628="Poor &lt;55",$AC$2*0.2%,IF(AND(AB628="Q",AA628&lt;&gt;"Wed"),$AC$2*0.4%,IF(AND(AB628="Q",AA628="Wed"),$AC$2*0.5%,IF(AND(AB628="Ave",U628=100),$AC$2*0.5%,IF(AND(AB628="ave",U628="",N628=1,AG628="Bush"),$AC$2*1%,IF(AND(AB628="ave",U628="",Q628&gt;100),$AC$2*1.3%,IF(AND(AB628="ave",U628=""),$AC$2*1.2%,IF(AND(AB628="Ave",U628=200),$AC$2*1%,IF(AND(AB628="Best",U628=200),$AC$2*1.5%,IF(AND(AB628="Best",U628="",K628&lt;&gt;"Pro Syd"),$AC$2*0.5%,IF(AND(AB628="Best",U628=""),$AC$2*1%,IF(AND(AB628="Best",U628=100,Table1[[#This Row],[State]]="NSW"),$AC$2*0.4%,IF(AND(AB628="Best",U628=100),$AC$2*1%,IF(Table1[[#This Row],[Adj]]="Nat OK",$AC$2*0.5%,"xxx")))))))))))))))</f>
        <v>40</v>
      </c>
      <c r="AD628" s="133" t="str">
        <f t="shared" si="128"/>
        <v/>
      </c>
      <c r="AE628" s="133">
        <f t="shared" si="129"/>
        <v>-40</v>
      </c>
      <c r="AF628" s="133" t="str">
        <f>VLOOKUP(Table1[[#This Row],[Track]],$F$2672:$H$2715,2,FALSE)</f>
        <v>Qld</v>
      </c>
      <c r="AG628" s="133" t="str">
        <f>VLOOKUP(Table1[[#This Row],[Track]],$F$2672:$H$2715,3,FALSE)</f>
        <v>-</v>
      </c>
      <c r="AH628" s="133" t="str">
        <f>IF(Table1[[#This Row],[Date]]&lt;$AH$2,"",IF(Table1[[#This Row],[Date]]&lt;$AH$3,"Edge","Elite Combo"))</f>
        <v/>
      </c>
      <c r="AI628" s="218">
        <f>Table1[[#This Row],[Time]]</f>
        <v>0.62361111111111112</v>
      </c>
      <c r="AJ628" s="219" t="str">
        <f>Table1[[#This Row],[Track]]</f>
        <v>Doomben</v>
      </c>
      <c r="AK628" s="216">
        <f>Table1[[#This Row],[Race ]]</f>
        <v>4</v>
      </c>
      <c r="AL628" s="219">
        <f>Table1[[#This Row],[TAB]]</f>
        <v>9</v>
      </c>
      <c r="AM628" s="219" t="str">
        <f>Table1[[#This Row],[Selection]]</f>
        <v>Emperor</v>
      </c>
      <c r="AN628" s="220" t="str">
        <f>Table1[[#This Row],[Sources]]</f>
        <v>Nat-11</v>
      </c>
      <c r="AO628" s="219">
        <f>Table1[[#This Row],[Scale Bet]]</f>
        <v>40</v>
      </c>
    </row>
    <row r="629" spans="5:41" ht="16.5" customHeight="1" x14ac:dyDescent="0.25">
      <c r="E629" s="185">
        <v>45290</v>
      </c>
      <c r="F629" s="35">
        <v>0.62847222222222221</v>
      </c>
      <c r="G629" s="36" t="s">
        <v>100</v>
      </c>
      <c r="H629" s="36">
        <v>6</v>
      </c>
      <c r="I629" s="36">
        <v>6</v>
      </c>
      <c r="J629" s="36" t="s">
        <v>681</v>
      </c>
      <c r="K629" s="36" t="s">
        <v>1</v>
      </c>
      <c r="L629" s="165">
        <v>12</v>
      </c>
      <c r="M629" s="134">
        <f t="shared" si="117"/>
        <v>52</v>
      </c>
      <c r="N629" s="36">
        <f t="shared" si="118"/>
        <v>3</v>
      </c>
      <c r="O629" s="135" t="str">
        <f t="shared" si="119"/>
        <v>E4-12/Edge-20/Nat-20</v>
      </c>
      <c r="P629" s="186" t="str">
        <f t="shared" si="120"/>
        <v>OK</v>
      </c>
      <c r="Q629" s="187">
        <f t="shared" si="121"/>
        <v>208</v>
      </c>
      <c r="R629" s="150"/>
      <c r="S629" s="187" t="str">
        <f t="shared" si="122"/>
        <v/>
      </c>
      <c r="T629" s="136" t="str">
        <f t="shared" si="123"/>
        <v>Piaggio</v>
      </c>
      <c r="U629" s="137">
        <f>IF(P629="","",IF(N629=1,"",IF(Q629="","",IF(Q629&lt;=100,100,IF(Table1[[#This Row],[Day]]="Wed",100,200)))))</f>
        <v>200</v>
      </c>
      <c r="V629" s="137" t="str">
        <f t="shared" si="124"/>
        <v/>
      </c>
      <c r="W629" s="137">
        <f t="shared" si="125"/>
        <v>-200</v>
      </c>
      <c r="X629" s="133">
        <f>100</f>
        <v>100</v>
      </c>
      <c r="Y629" s="133" t="str">
        <f t="shared" si="126"/>
        <v/>
      </c>
      <c r="Z629" s="133">
        <f t="shared" si="127"/>
        <v>-100</v>
      </c>
      <c r="AA629" s="134" t="str">
        <f>TEXT(Table1[[#This Row],[Date]],"DDD")</f>
        <v>Sat</v>
      </c>
      <c r="AB629" s="133" t="str">
        <f>IF(OR(G629="Doomben",G629="Eagle Farm"),"Q",IF(AND(Q629&gt;1,Q629&lt;55,Table1[[#This Row],[Source]]="Nat"),"Nat OK",IF(AND(Table1[[#This Row],[Source]]&lt;&gt;"Nat",Q629&lt;55),"Poor &lt;55",IF(OR(G629="Randwick",G629="Flemington",G629="Caulfield",G629="Sandown Lake",G629="Sandown Hill"),"Best","ave"))))</f>
        <v>ave</v>
      </c>
      <c r="AC629" s="133">
        <f>IF(Q629="","",IF(AB629="Poor &lt;55",$AC$2*0.2%,IF(AND(AB629="Q",AA629&lt;&gt;"Wed"),$AC$2*0.4%,IF(AND(AB629="Q",AA629="Wed"),$AC$2*0.5%,IF(AND(AB629="Ave",U629=100),$AC$2*0.5%,IF(AND(AB629="ave",U629="",N629=1,AG629="Bush"),$AC$2*1%,IF(AND(AB629="ave",U629="",Q629&gt;100),$AC$2*1.3%,IF(AND(AB629="ave",U629=""),$AC$2*1.2%,IF(AND(AB629="Ave",U629=200),$AC$2*1%,IF(AND(AB629="Best",U629=200),$AC$2*1.5%,IF(AND(AB629="Best",U629="",K629&lt;&gt;"Pro Syd"),$AC$2*0.5%,IF(AND(AB629="Best",U629=""),$AC$2*1%,IF(AND(AB629="Best",U629=100,Table1[[#This Row],[State]]="NSW"),$AC$2*0.4%,IF(AND(AB629="Best",U629=100),$AC$2*1%,IF(Table1[[#This Row],[Adj]]="Nat OK",$AC$2*0.5%,"xxx")))))))))))))))</f>
        <v>100</v>
      </c>
      <c r="AD629" s="133" t="str">
        <f t="shared" si="128"/>
        <v/>
      </c>
      <c r="AE629" s="133">
        <f t="shared" si="129"/>
        <v>-100</v>
      </c>
      <c r="AF629" s="133" t="str">
        <f>VLOOKUP(Table1[[#This Row],[Track]],$F$2672:$H$2715,2,FALSE)</f>
        <v>Vic</v>
      </c>
      <c r="AG629" s="133" t="str">
        <f>VLOOKUP(Table1[[#This Row],[Track]],$F$2672:$H$2715,3,FALSE)</f>
        <v>-</v>
      </c>
      <c r="AH629" s="133" t="str">
        <f>IF(Table1[[#This Row],[Date]]&lt;$AH$2,"",IF(Table1[[#This Row],[Date]]&lt;$AH$3,"Edge","Elite Combo"))</f>
        <v/>
      </c>
      <c r="AI629" s="218">
        <f>Table1[[#This Row],[Time]]</f>
        <v>0.62847222222222221</v>
      </c>
      <c r="AJ629" s="219" t="str">
        <f>Table1[[#This Row],[Track]]</f>
        <v>Moonee Valley</v>
      </c>
      <c r="AK629" s="216">
        <f>Table1[[#This Row],[Race ]]</f>
        <v>6</v>
      </c>
      <c r="AL629" s="219">
        <f>Table1[[#This Row],[TAB]]</f>
        <v>6</v>
      </c>
      <c r="AM629" s="219" t="str">
        <f>Table1[[#This Row],[Selection]]</f>
        <v>Piaggio</v>
      </c>
      <c r="AN629" s="220" t="str">
        <f>Table1[[#This Row],[Sources]]</f>
        <v>E4-12/Edge-20/Nat-20</v>
      </c>
      <c r="AO629" s="219">
        <f>Table1[[#This Row],[Scale Bet]]</f>
        <v>100</v>
      </c>
    </row>
    <row r="630" spans="5:41" ht="16.5" customHeight="1" x14ac:dyDescent="0.25">
      <c r="E630" s="185">
        <v>45290</v>
      </c>
      <c r="F630" s="35">
        <v>0.62847222222222221</v>
      </c>
      <c r="G630" s="36" t="s">
        <v>100</v>
      </c>
      <c r="H630" s="36">
        <v>6</v>
      </c>
      <c r="I630" s="36">
        <v>6</v>
      </c>
      <c r="J630" s="36" t="s">
        <v>681</v>
      </c>
      <c r="K630" s="36" t="s">
        <v>40</v>
      </c>
      <c r="L630" s="165">
        <v>20</v>
      </c>
      <c r="M630" s="134" t="str">
        <f t="shared" si="117"/>
        <v/>
      </c>
      <c r="N630" s="36" t="str">
        <f t="shared" si="118"/>
        <v/>
      </c>
      <c r="O630" s="135" t="str">
        <f t="shared" si="119"/>
        <v/>
      </c>
      <c r="P630" s="186" t="str">
        <f t="shared" si="120"/>
        <v>OK</v>
      </c>
      <c r="Q630" s="187" t="str">
        <f t="shared" si="121"/>
        <v/>
      </c>
      <c r="R630" s="150"/>
      <c r="S630" s="187" t="str">
        <f t="shared" si="122"/>
        <v/>
      </c>
      <c r="T630" s="136" t="str">
        <f t="shared" si="123"/>
        <v>Piaggio</v>
      </c>
      <c r="U630" s="137" t="str">
        <f>IF(P630="","",IF(N630=1,"",IF(Q630="","",IF(Q630&lt;=100,100,IF(Table1[[#This Row],[Day]]="Wed",100,200)))))</f>
        <v/>
      </c>
      <c r="V630" s="137" t="str">
        <f t="shared" si="124"/>
        <v/>
      </c>
      <c r="W630" s="137" t="str">
        <f t="shared" si="125"/>
        <v/>
      </c>
      <c r="X630" s="133">
        <f>100</f>
        <v>100</v>
      </c>
      <c r="Y630" s="133" t="str">
        <f t="shared" si="126"/>
        <v/>
      </c>
      <c r="Z630" s="133">
        <f t="shared" si="127"/>
        <v>-100</v>
      </c>
      <c r="AA630" s="134" t="str">
        <f>TEXT(Table1[[#This Row],[Date]],"DDD")</f>
        <v>Sat</v>
      </c>
      <c r="AB630" s="133" t="str">
        <f>IF(OR(G630="Doomben",G630="Eagle Farm"),"Q",IF(AND(Q630&gt;1,Q630&lt;55,Table1[[#This Row],[Source]]="Nat"),"Nat OK",IF(AND(Table1[[#This Row],[Source]]&lt;&gt;"Nat",Q630&lt;55),"Poor &lt;55",IF(OR(G630="Randwick",G630="Flemington",G630="Caulfield",G630="Sandown Lake",G630="Sandown Hill"),"Best","ave"))))</f>
        <v>ave</v>
      </c>
      <c r="AC630" s="133" t="str">
        <f>IF(Q630="","",IF(AB630="Poor &lt;55",$AC$2*0.2%,IF(AND(AB630="Q",AA630&lt;&gt;"Wed"),$AC$2*0.4%,IF(AND(AB630="Q",AA630="Wed"),$AC$2*0.5%,IF(AND(AB630="Ave",U630=100),$AC$2*0.5%,IF(AND(AB630="ave",U630="",N630=1,AG630="Bush"),$AC$2*1%,IF(AND(AB630="ave",U630="",Q630&gt;100),$AC$2*1.3%,IF(AND(AB630="ave",U630=""),$AC$2*1.2%,IF(AND(AB630="Ave",U630=200),$AC$2*1%,IF(AND(AB630="Best",U630=200),$AC$2*1.5%,IF(AND(AB630="Best",U630="",K630&lt;&gt;"Pro Syd"),$AC$2*0.5%,IF(AND(AB630="Best",U630=""),$AC$2*1%,IF(AND(AB630="Best",U630=100,Table1[[#This Row],[State]]="NSW"),$AC$2*0.4%,IF(AND(AB630="Best",U630=100),$AC$2*1%,IF(Table1[[#This Row],[Adj]]="Nat OK",$AC$2*0.5%,"xxx")))))))))))))))</f>
        <v/>
      </c>
      <c r="AD630" s="133" t="str">
        <f t="shared" si="128"/>
        <v/>
      </c>
      <c r="AE630" s="133" t="str">
        <f t="shared" si="129"/>
        <v/>
      </c>
      <c r="AF630" s="133" t="str">
        <f>VLOOKUP(Table1[[#This Row],[Track]],$F$2672:$H$2715,2,FALSE)</f>
        <v>Vic</v>
      </c>
      <c r="AG630" s="133" t="str">
        <f>VLOOKUP(Table1[[#This Row],[Track]],$F$2672:$H$2715,3,FALSE)</f>
        <v>-</v>
      </c>
      <c r="AH630" s="133" t="str">
        <f>IF(Table1[[#This Row],[Date]]&lt;$AH$2,"",IF(Table1[[#This Row],[Date]]&lt;$AH$3,"Edge","Elite Combo"))</f>
        <v/>
      </c>
      <c r="AI630" s="218">
        <f>Table1[[#This Row],[Time]]</f>
        <v>0.62847222222222221</v>
      </c>
      <c r="AJ630" s="219" t="str">
        <f>Table1[[#This Row],[Track]]</f>
        <v>Moonee Valley</v>
      </c>
      <c r="AK630" s="216">
        <f>Table1[[#This Row],[Race ]]</f>
        <v>6</v>
      </c>
      <c r="AL630" s="219">
        <f>Table1[[#This Row],[TAB]]</f>
        <v>6</v>
      </c>
      <c r="AM630" s="219" t="str">
        <f>Table1[[#This Row],[Selection]]</f>
        <v>Piaggio</v>
      </c>
      <c r="AN630" s="220" t="str">
        <f>Table1[[#This Row],[Sources]]</f>
        <v/>
      </c>
      <c r="AO630" s="219" t="str">
        <f>Table1[[#This Row],[Scale Bet]]</f>
        <v/>
      </c>
    </row>
    <row r="631" spans="5:41" ht="16.5" customHeight="1" x14ac:dyDescent="0.25">
      <c r="E631" s="185">
        <v>45290</v>
      </c>
      <c r="F631" s="35">
        <v>0.62847222222222221</v>
      </c>
      <c r="G631" s="36" t="s">
        <v>100</v>
      </c>
      <c r="H631" s="36">
        <v>6</v>
      </c>
      <c r="I631" s="36">
        <v>6</v>
      </c>
      <c r="J631" s="36" t="s">
        <v>681</v>
      </c>
      <c r="K631" s="36" t="s">
        <v>13</v>
      </c>
      <c r="L631" s="165">
        <v>20</v>
      </c>
      <c r="M631" s="134" t="str">
        <f t="shared" si="117"/>
        <v/>
      </c>
      <c r="N631" s="36" t="str">
        <f t="shared" si="118"/>
        <v/>
      </c>
      <c r="O631" s="135" t="str">
        <f t="shared" si="119"/>
        <v/>
      </c>
      <c r="P631" s="186" t="str">
        <f t="shared" si="120"/>
        <v>OK</v>
      </c>
      <c r="Q631" s="187" t="str">
        <f t="shared" si="121"/>
        <v/>
      </c>
      <c r="R631" s="150"/>
      <c r="S631" s="187" t="str">
        <f t="shared" si="122"/>
        <v/>
      </c>
      <c r="T631" s="136" t="str">
        <f t="shared" si="123"/>
        <v>Piaggio</v>
      </c>
      <c r="U631" s="137" t="str">
        <f>IF(P631="","",IF(N631=1,"",IF(Q631="","",IF(Q631&lt;=100,100,IF(Table1[[#This Row],[Day]]="Wed",100,200)))))</f>
        <v/>
      </c>
      <c r="V631" s="137" t="str">
        <f t="shared" si="124"/>
        <v/>
      </c>
      <c r="W631" s="137" t="str">
        <f t="shared" si="125"/>
        <v/>
      </c>
      <c r="X631" s="133">
        <f>100</f>
        <v>100</v>
      </c>
      <c r="Y631" s="133" t="str">
        <f t="shared" si="126"/>
        <v/>
      </c>
      <c r="Z631" s="133">
        <f t="shared" si="127"/>
        <v>-100</v>
      </c>
      <c r="AA631" s="134" t="str">
        <f>TEXT(Table1[[#This Row],[Date]],"DDD")</f>
        <v>Sat</v>
      </c>
      <c r="AB631" s="133" t="str">
        <f>IF(OR(G631="Doomben",G631="Eagle Farm"),"Q",IF(AND(Q631&gt;1,Q631&lt;55,Table1[[#This Row],[Source]]="Nat"),"Nat OK",IF(AND(Table1[[#This Row],[Source]]&lt;&gt;"Nat",Q631&lt;55),"Poor &lt;55",IF(OR(G631="Randwick",G631="Flemington",G631="Caulfield",G631="Sandown Lake",G631="Sandown Hill"),"Best","ave"))))</f>
        <v>ave</v>
      </c>
      <c r="AC631" s="133" t="str">
        <f>IF(Q631="","",IF(AB631="Poor &lt;55",$AC$2*0.2%,IF(AND(AB631="Q",AA631&lt;&gt;"Wed"),$AC$2*0.4%,IF(AND(AB631="Q",AA631="Wed"),$AC$2*0.5%,IF(AND(AB631="Ave",U631=100),$AC$2*0.5%,IF(AND(AB631="ave",U631="",N631=1,AG631="Bush"),$AC$2*1%,IF(AND(AB631="ave",U631="",Q631&gt;100),$AC$2*1.3%,IF(AND(AB631="ave",U631=""),$AC$2*1.2%,IF(AND(AB631="Ave",U631=200),$AC$2*1%,IF(AND(AB631="Best",U631=200),$AC$2*1.5%,IF(AND(AB631="Best",U631="",K631&lt;&gt;"Pro Syd"),$AC$2*0.5%,IF(AND(AB631="Best",U631=""),$AC$2*1%,IF(AND(AB631="Best",U631=100,Table1[[#This Row],[State]]="NSW"),$AC$2*0.4%,IF(AND(AB631="Best",U631=100),$AC$2*1%,IF(Table1[[#This Row],[Adj]]="Nat OK",$AC$2*0.5%,"xxx")))))))))))))))</f>
        <v/>
      </c>
      <c r="AD631" s="133" t="str">
        <f t="shared" si="128"/>
        <v/>
      </c>
      <c r="AE631" s="133" t="str">
        <f t="shared" si="129"/>
        <v/>
      </c>
      <c r="AF631" s="133" t="str">
        <f>VLOOKUP(Table1[[#This Row],[Track]],$F$2672:$H$2715,2,FALSE)</f>
        <v>Vic</v>
      </c>
      <c r="AG631" s="133" t="str">
        <f>VLOOKUP(Table1[[#This Row],[Track]],$F$2672:$H$2715,3,FALSE)</f>
        <v>-</v>
      </c>
      <c r="AH631" s="133" t="str">
        <f>IF(Table1[[#This Row],[Date]]&lt;$AH$2,"",IF(Table1[[#This Row],[Date]]&lt;$AH$3,"Edge","Elite Combo"))</f>
        <v/>
      </c>
      <c r="AI631" s="218">
        <f>Table1[[#This Row],[Time]]</f>
        <v>0.62847222222222221</v>
      </c>
      <c r="AJ631" s="219" t="str">
        <f>Table1[[#This Row],[Track]]</f>
        <v>Moonee Valley</v>
      </c>
      <c r="AK631" s="216">
        <f>Table1[[#This Row],[Race ]]</f>
        <v>6</v>
      </c>
      <c r="AL631" s="219">
        <f>Table1[[#This Row],[TAB]]</f>
        <v>6</v>
      </c>
      <c r="AM631" s="219" t="str">
        <f>Table1[[#This Row],[Selection]]</f>
        <v>Piaggio</v>
      </c>
      <c r="AN631" s="220" t="str">
        <f>Table1[[#This Row],[Sources]]</f>
        <v/>
      </c>
      <c r="AO631" s="219" t="str">
        <f>Table1[[#This Row],[Scale Bet]]</f>
        <v/>
      </c>
    </row>
    <row r="632" spans="5:41" ht="16.5" customHeight="1" x14ac:dyDescent="0.25">
      <c r="E632" s="185">
        <v>45290</v>
      </c>
      <c r="F632" s="35">
        <v>0.62847222222222221</v>
      </c>
      <c r="G632" s="36" t="s">
        <v>100</v>
      </c>
      <c r="H632" s="36">
        <v>6</v>
      </c>
      <c r="I632" s="36">
        <v>7</v>
      </c>
      <c r="J632" s="36" t="s">
        <v>999</v>
      </c>
      <c r="K632" s="36" t="s">
        <v>40</v>
      </c>
      <c r="L632" s="165">
        <v>10</v>
      </c>
      <c r="M632" s="134">
        <f t="shared" si="117"/>
        <v>23</v>
      </c>
      <c r="N632" s="36">
        <f t="shared" si="118"/>
        <v>2</v>
      </c>
      <c r="O632" s="135" t="str">
        <f t="shared" si="119"/>
        <v>Edge-10/Pro Mel-13</v>
      </c>
      <c r="P632" s="186" t="str">
        <f t="shared" si="120"/>
        <v>OK</v>
      </c>
      <c r="Q632" s="187">
        <f t="shared" si="121"/>
        <v>92</v>
      </c>
      <c r="R632" s="150"/>
      <c r="S632" s="187" t="str">
        <f t="shared" si="122"/>
        <v/>
      </c>
      <c r="T632" s="136" t="str">
        <f t="shared" si="123"/>
        <v>Soaring Eagle</v>
      </c>
      <c r="U632" s="137">
        <f>IF(P632="","",IF(N632=1,"",IF(Q632="","",IF(Q632&lt;=100,100,IF(Table1[[#This Row],[Day]]="Wed",100,200)))))</f>
        <v>100</v>
      </c>
      <c r="V632" s="137" t="str">
        <f t="shared" si="124"/>
        <v/>
      </c>
      <c r="W632" s="137">
        <f t="shared" si="125"/>
        <v>-100</v>
      </c>
      <c r="X632" s="133">
        <f>100</f>
        <v>100</v>
      </c>
      <c r="Y632" s="133" t="str">
        <f t="shared" si="126"/>
        <v/>
      </c>
      <c r="Z632" s="133">
        <f t="shared" si="127"/>
        <v>-100</v>
      </c>
      <c r="AA632" s="134" t="str">
        <f>TEXT(Table1[[#This Row],[Date]],"DDD")</f>
        <v>Sat</v>
      </c>
      <c r="AB632" s="133" t="str">
        <f>IF(OR(G632="Doomben",G632="Eagle Farm"),"Q",IF(AND(Q632&gt;1,Q632&lt;55,Table1[[#This Row],[Source]]="Nat"),"Nat OK",IF(AND(Table1[[#This Row],[Source]]&lt;&gt;"Nat",Q632&lt;55),"Poor &lt;55",IF(OR(G632="Randwick",G632="Flemington",G632="Caulfield",G632="Sandown Lake",G632="Sandown Hill"),"Best","ave"))))</f>
        <v>ave</v>
      </c>
      <c r="AC632" s="133">
        <f>IF(Q632="","",IF(AB632="Poor &lt;55",$AC$2*0.2%,IF(AND(AB632="Q",AA632&lt;&gt;"Wed"),$AC$2*0.4%,IF(AND(AB632="Q",AA632="Wed"),$AC$2*0.5%,IF(AND(AB632="Ave",U632=100),$AC$2*0.5%,IF(AND(AB632="ave",U632="",N632=1,AG632="Bush"),$AC$2*1%,IF(AND(AB632="ave",U632="",Q632&gt;100),$AC$2*1.3%,IF(AND(AB632="ave",U632=""),$AC$2*1.2%,IF(AND(AB632="Ave",U632=200),$AC$2*1%,IF(AND(AB632="Best",U632=200),$AC$2*1.5%,IF(AND(AB632="Best",U632="",K632&lt;&gt;"Pro Syd"),$AC$2*0.5%,IF(AND(AB632="Best",U632=""),$AC$2*1%,IF(AND(AB632="Best",U632=100,Table1[[#This Row],[State]]="NSW"),$AC$2*0.4%,IF(AND(AB632="Best",U632=100),$AC$2*1%,IF(Table1[[#This Row],[Adj]]="Nat OK",$AC$2*0.5%,"xxx")))))))))))))))</f>
        <v>50</v>
      </c>
      <c r="AD632" s="133" t="str">
        <f t="shared" si="128"/>
        <v/>
      </c>
      <c r="AE632" s="133">
        <f t="shared" si="129"/>
        <v>-50</v>
      </c>
      <c r="AF632" s="133" t="str">
        <f>VLOOKUP(Table1[[#This Row],[Track]],$F$2672:$H$2715,2,FALSE)</f>
        <v>Vic</v>
      </c>
      <c r="AG632" s="133" t="str">
        <f>VLOOKUP(Table1[[#This Row],[Track]],$F$2672:$H$2715,3,FALSE)</f>
        <v>-</v>
      </c>
      <c r="AH632" s="133" t="str">
        <f>IF(Table1[[#This Row],[Date]]&lt;$AH$2,"",IF(Table1[[#This Row],[Date]]&lt;$AH$3,"Edge","Elite Combo"))</f>
        <v/>
      </c>
      <c r="AI632" s="218">
        <f>Table1[[#This Row],[Time]]</f>
        <v>0.62847222222222221</v>
      </c>
      <c r="AJ632" s="219" t="str">
        <f>Table1[[#This Row],[Track]]</f>
        <v>Moonee Valley</v>
      </c>
      <c r="AK632" s="216">
        <f>Table1[[#This Row],[Race ]]</f>
        <v>6</v>
      </c>
      <c r="AL632" s="219">
        <f>Table1[[#This Row],[TAB]]</f>
        <v>7</v>
      </c>
      <c r="AM632" s="219" t="str">
        <f>Table1[[#This Row],[Selection]]</f>
        <v>Soaring Eagle</v>
      </c>
      <c r="AN632" s="220" t="str">
        <f>Table1[[#This Row],[Sources]]</f>
        <v>Edge-10/Pro Mel-13</v>
      </c>
      <c r="AO632" s="219">
        <f>Table1[[#This Row],[Scale Bet]]</f>
        <v>50</v>
      </c>
    </row>
    <row r="633" spans="5:41" ht="16.5" customHeight="1" x14ac:dyDescent="0.25">
      <c r="E633" s="185">
        <v>45290</v>
      </c>
      <c r="F633" s="35">
        <v>0.62847222222222221</v>
      </c>
      <c r="G633" s="36" t="s">
        <v>100</v>
      </c>
      <c r="H633" s="36">
        <v>6</v>
      </c>
      <c r="I633" s="36">
        <v>7</v>
      </c>
      <c r="J633" s="36" t="s">
        <v>999</v>
      </c>
      <c r="K633" s="36" t="s">
        <v>18</v>
      </c>
      <c r="L633" s="165">
        <v>13</v>
      </c>
      <c r="M633" s="134" t="str">
        <f t="shared" si="117"/>
        <v/>
      </c>
      <c r="N633" s="36" t="str">
        <f t="shared" si="118"/>
        <v/>
      </c>
      <c r="O633" s="135" t="str">
        <f t="shared" si="119"/>
        <v/>
      </c>
      <c r="P633" s="186" t="str">
        <f t="shared" si="120"/>
        <v>OK</v>
      </c>
      <c r="Q633" s="187" t="str">
        <f t="shared" si="121"/>
        <v/>
      </c>
      <c r="R633" s="150"/>
      <c r="S633" s="187" t="str">
        <f t="shared" si="122"/>
        <v/>
      </c>
      <c r="T633" s="136" t="str">
        <f t="shared" si="123"/>
        <v>Soaring Eagle</v>
      </c>
      <c r="U633" s="137" t="str">
        <f>IF(P633="","",IF(N633=1,"",IF(Q633="","",IF(Q633&lt;=100,100,IF(Table1[[#This Row],[Day]]="Wed",100,200)))))</f>
        <v/>
      </c>
      <c r="V633" s="137" t="str">
        <f t="shared" si="124"/>
        <v/>
      </c>
      <c r="W633" s="137" t="str">
        <f t="shared" si="125"/>
        <v/>
      </c>
      <c r="X633" s="133">
        <f>100</f>
        <v>100</v>
      </c>
      <c r="Y633" s="133" t="str">
        <f t="shared" si="126"/>
        <v/>
      </c>
      <c r="Z633" s="133">
        <f t="shared" si="127"/>
        <v>-100</v>
      </c>
      <c r="AA633" s="134" t="str">
        <f>TEXT(Table1[[#This Row],[Date]],"DDD")</f>
        <v>Sat</v>
      </c>
      <c r="AB633" s="133" t="str">
        <f>IF(OR(G633="Doomben",G633="Eagle Farm"),"Q",IF(AND(Q633&gt;1,Q633&lt;55,Table1[[#This Row],[Source]]="Nat"),"Nat OK",IF(AND(Table1[[#This Row],[Source]]&lt;&gt;"Nat",Q633&lt;55),"Poor &lt;55",IF(OR(G633="Randwick",G633="Flemington",G633="Caulfield",G633="Sandown Lake",G633="Sandown Hill"),"Best","ave"))))</f>
        <v>ave</v>
      </c>
      <c r="AC633" s="133" t="str">
        <f>IF(Q633="","",IF(AB633="Poor &lt;55",$AC$2*0.2%,IF(AND(AB633="Q",AA633&lt;&gt;"Wed"),$AC$2*0.4%,IF(AND(AB633="Q",AA633="Wed"),$AC$2*0.5%,IF(AND(AB633="Ave",U633=100),$AC$2*0.5%,IF(AND(AB633="ave",U633="",N633=1,AG633="Bush"),$AC$2*1%,IF(AND(AB633="ave",U633="",Q633&gt;100),$AC$2*1.3%,IF(AND(AB633="ave",U633=""),$AC$2*1.2%,IF(AND(AB633="Ave",U633=200),$AC$2*1%,IF(AND(AB633="Best",U633=200),$AC$2*1.5%,IF(AND(AB633="Best",U633="",K633&lt;&gt;"Pro Syd"),$AC$2*0.5%,IF(AND(AB633="Best",U633=""),$AC$2*1%,IF(AND(AB633="Best",U633=100,Table1[[#This Row],[State]]="NSW"),$AC$2*0.4%,IF(AND(AB633="Best",U633=100),$AC$2*1%,IF(Table1[[#This Row],[Adj]]="Nat OK",$AC$2*0.5%,"xxx")))))))))))))))</f>
        <v/>
      </c>
      <c r="AD633" s="133" t="str">
        <f t="shared" si="128"/>
        <v/>
      </c>
      <c r="AE633" s="133" t="str">
        <f t="shared" si="129"/>
        <v/>
      </c>
      <c r="AF633" s="133" t="str">
        <f>VLOOKUP(Table1[[#This Row],[Track]],$F$2672:$H$2715,2,FALSE)</f>
        <v>Vic</v>
      </c>
      <c r="AG633" s="133" t="str">
        <f>VLOOKUP(Table1[[#This Row],[Track]],$F$2672:$H$2715,3,FALSE)</f>
        <v>-</v>
      </c>
      <c r="AH633" s="133" t="str">
        <f>IF(Table1[[#This Row],[Date]]&lt;$AH$2,"",IF(Table1[[#This Row],[Date]]&lt;$AH$3,"Edge","Elite Combo"))</f>
        <v/>
      </c>
      <c r="AI633" s="218">
        <f>Table1[[#This Row],[Time]]</f>
        <v>0.62847222222222221</v>
      </c>
      <c r="AJ633" s="219" t="str">
        <f>Table1[[#This Row],[Track]]</f>
        <v>Moonee Valley</v>
      </c>
      <c r="AK633" s="216">
        <f>Table1[[#This Row],[Race ]]</f>
        <v>6</v>
      </c>
      <c r="AL633" s="219">
        <f>Table1[[#This Row],[TAB]]</f>
        <v>7</v>
      </c>
      <c r="AM633" s="219" t="str">
        <f>Table1[[#This Row],[Selection]]</f>
        <v>Soaring Eagle</v>
      </c>
      <c r="AN633" s="220" t="str">
        <f>Table1[[#This Row],[Sources]]</f>
        <v/>
      </c>
      <c r="AO633" s="219" t="str">
        <f>Table1[[#This Row],[Scale Bet]]</f>
        <v/>
      </c>
    </row>
    <row r="634" spans="5:41" ht="16.5" customHeight="1" x14ac:dyDescent="0.25">
      <c r="E634" s="185">
        <v>45290</v>
      </c>
      <c r="F634" s="35">
        <v>0.64236111111111105</v>
      </c>
      <c r="G634" s="36" t="s">
        <v>22</v>
      </c>
      <c r="H634" s="36">
        <v>6</v>
      </c>
      <c r="I634" s="36">
        <v>3</v>
      </c>
      <c r="J634" s="36" t="s">
        <v>1074</v>
      </c>
      <c r="K634" s="36" t="s">
        <v>60</v>
      </c>
      <c r="L634" s="165">
        <v>15</v>
      </c>
      <c r="M634" s="134">
        <f t="shared" si="117"/>
        <v>15</v>
      </c>
      <c r="N634" s="36">
        <f t="shared" si="118"/>
        <v>1</v>
      </c>
      <c r="O634" s="135" t="str">
        <f t="shared" si="119"/>
        <v>Pro Syd-15</v>
      </c>
      <c r="P634" s="186" t="str">
        <f t="shared" si="120"/>
        <v>OK</v>
      </c>
      <c r="Q634" s="187">
        <f t="shared" si="121"/>
        <v>60</v>
      </c>
      <c r="R634" s="150"/>
      <c r="S634" s="187" t="str">
        <f t="shared" si="122"/>
        <v/>
      </c>
      <c r="T634" s="136" t="str">
        <f t="shared" si="123"/>
        <v>Crafty Eagle</v>
      </c>
      <c r="U634" s="137" t="str">
        <f>IF(P634="","",IF(N634=1,"",IF(Q634="","",IF(Q634&lt;=100,100,IF(Table1[[#This Row],[Day]]="Wed",100,200)))))</f>
        <v/>
      </c>
      <c r="V634" s="137" t="str">
        <f t="shared" si="124"/>
        <v/>
      </c>
      <c r="W634" s="137" t="str">
        <f t="shared" si="125"/>
        <v/>
      </c>
      <c r="X634" s="133">
        <f>100</f>
        <v>100</v>
      </c>
      <c r="Y634" s="133" t="str">
        <f t="shared" si="126"/>
        <v/>
      </c>
      <c r="Z634" s="133">
        <f t="shared" si="127"/>
        <v>-100</v>
      </c>
      <c r="AA634" s="134" t="str">
        <f>TEXT(Table1[[#This Row],[Date]],"DDD")</f>
        <v>Sat</v>
      </c>
      <c r="AB634" s="133" t="str">
        <f>IF(OR(G634="Doomben",G634="Eagle Farm"),"Q",IF(AND(Q634&gt;1,Q634&lt;55,Table1[[#This Row],[Source]]="Nat"),"Nat OK",IF(AND(Table1[[#This Row],[Source]]&lt;&gt;"Nat",Q634&lt;55),"Poor &lt;55",IF(OR(G634="Randwick",G634="Flemington",G634="Caulfield",G634="Sandown Lake",G634="Sandown Hill"),"Best","ave"))))</f>
        <v>Best</v>
      </c>
      <c r="AC634" s="133">
        <f>IF(Q634="","",IF(AB634="Poor &lt;55",$AC$2*0.2%,IF(AND(AB634="Q",AA634&lt;&gt;"Wed"),$AC$2*0.4%,IF(AND(AB634="Q",AA634="Wed"),$AC$2*0.5%,IF(AND(AB634="Ave",U634=100),$AC$2*0.5%,IF(AND(AB634="ave",U634="",N634=1,AG634="Bush"),$AC$2*1%,IF(AND(AB634="ave",U634="",Q634&gt;100),$AC$2*1.3%,IF(AND(AB634="ave",U634=""),$AC$2*1.2%,IF(AND(AB634="Ave",U634=200),$AC$2*1%,IF(AND(AB634="Best",U634=200),$AC$2*1.5%,IF(AND(AB634="Best",U634="",K634&lt;&gt;"Pro Syd"),$AC$2*0.5%,IF(AND(AB634="Best",U634=""),$AC$2*1%,IF(AND(AB634="Best",U634=100,Table1[[#This Row],[State]]="NSW"),$AC$2*0.4%,IF(AND(AB634="Best",U634=100),$AC$2*1%,IF(Table1[[#This Row],[Adj]]="Nat OK",$AC$2*0.5%,"xxx")))))))))))))))</f>
        <v>100</v>
      </c>
      <c r="AD634" s="133" t="str">
        <f t="shared" si="128"/>
        <v/>
      </c>
      <c r="AE634" s="133">
        <f t="shared" si="129"/>
        <v>-100</v>
      </c>
      <c r="AF634" s="133" t="str">
        <f>VLOOKUP(Table1[[#This Row],[Track]],$F$2672:$H$2715,2,FALSE)</f>
        <v>NSW</v>
      </c>
      <c r="AG634" s="133" t="str">
        <f>VLOOKUP(Table1[[#This Row],[Track]],$F$2672:$H$2715,3,FALSE)</f>
        <v>-</v>
      </c>
      <c r="AH634" s="133" t="str">
        <f>IF(Table1[[#This Row],[Date]]&lt;$AH$2,"",IF(Table1[[#This Row],[Date]]&lt;$AH$3,"Edge","Elite Combo"))</f>
        <v/>
      </c>
      <c r="AI634" s="218">
        <f>Table1[[#This Row],[Time]]</f>
        <v>0.64236111111111105</v>
      </c>
      <c r="AJ634" s="219" t="str">
        <f>Table1[[#This Row],[Track]]</f>
        <v>Randwick</v>
      </c>
      <c r="AK634" s="216">
        <f>Table1[[#This Row],[Race ]]</f>
        <v>6</v>
      </c>
      <c r="AL634" s="219">
        <f>Table1[[#This Row],[TAB]]</f>
        <v>3</v>
      </c>
      <c r="AM634" s="219" t="str">
        <f>Table1[[#This Row],[Selection]]</f>
        <v>Crafty Eagle</v>
      </c>
      <c r="AN634" s="220" t="str">
        <f>Table1[[#This Row],[Sources]]</f>
        <v>Pro Syd-15</v>
      </c>
      <c r="AO634" s="219">
        <f>Table1[[#This Row],[Scale Bet]]</f>
        <v>100</v>
      </c>
    </row>
    <row r="635" spans="5:41" ht="16.5" customHeight="1" x14ac:dyDescent="0.25">
      <c r="E635" s="185">
        <v>45290</v>
      </c>
      <c r="F635" s="35">
        <v>0.64236111111111105</v>
      </c>
      <c r="G635" s="36" t="s">
        <v>22</v>
      </c>
      <c r="H635" s="36">
        <v>6</v>
      </c>
      <c r="I635" s="36">
        <v>7</v>
      </c>
      <c r="J635" s="36" t="s">
        <v>682</v>
      </c>
      <c r="K635" s="36" t="s">
        <v>1</v>
      </c>
      <c r="L635" s="165">
        <v>10</v>
      </c>
      <c r="M635" s="134">
        <f t="shared" si="117"/>
        <v>10</v>
      </c>
      <c r="N635" s="36">
        <f t="shared" si="118"/>
        <v>1</v>
      </c>
      <c r="O635" s="135" t="str">
        <f t="shared" si="119"/>
        <v>E4-10</v>
      </c>
      <c r="P635" s="186" t="str">
        <f t="shared" si="120"/>
        <v>OK</v>
      </c>
      <c r="Q635" s="187">
        <f t="shared" si="121"/>
        <v>40</v>
      </c>
      <c r="R635" s="150"/>
      <c r="S635" s="187" t="str">
        <f t="shared" si="122"/>
        <v/>
      </c>
      <c r="T635" s="136" t="str">
        <f t="shared" si="123"/>
        <v>Louisville</v>
      </c>
      <c r="U635" s="137" t="str">
        <f>IF(P635="","",IF(N635=1,"",IF(Q635="","",IF(Q635&lt;=100,100,IF(Table1[[#This Row],[Day]]="Wed",100,200)))))</f>
        <v/>
      </c>
      <c r="V635" s="137" t="str">
        <f t="shared" si="124"/>
        <v/>
      </c>
      <c r="W635" s="137" t="str">
        <f t="shared" si="125"/>
        <v/>
      </c>
      <c r="X635" s="133">
        <f>100</f>
        <v>100</v>
      </c>
      <c r="Y635" s="133" t="str">
        <f t="shared" si="126"/>
        <v/>
      </c>
      <c r="Z635" s="133">
        <f t="shared" si="127"/>
        <v>-100</v>
      </c>
      <c r="AA635" s="134" t="str">
        <f>TEXT(Table1[[#This Row],[Date]],"DDD")</f>
        <v>Sat</v>
      </c>
      <c r="AB635" s="133" t="str">
        <f>IF(OR(G635="Doomben",G635="Eagle Farm"),"Q",IF(AND(Q635&gt;1,Q635&lt;55,Table1[[#This Row],[Source]]="Nat"),"Nat OK",IF(AND(Table1[[#This Row],[Source]]&lt;&gt;"Nat",Q635&lt;55),"Poor &lt;55",IF(OR(G635="Randwick",G635="Flemington",G635="Caulfield",G635="Sandown Lake",G635="Sandown Hill"),"Best","ave"))))</f>
        <v>Poor &lt;55</v>
      </c>
      <c r="AC635" s="133">
        <f>IF(Q635="","",IF(AB635="Poor &lt;55",$AC$2*0.2%,IF(AND(AB635="Q",AA635&lt;&gt;"Wed"),$AC$2*0.4%,IF(AND(AB635="Q",AA635="Wed"),$AC$2*0.5%,IF(AND(AB635="Ave",U635=100),$AC$2*0.5%,IF(AND(AB635="ave",U635="",N635=1,AG635="Bush"),$AC$2*1%,IF(AND(AB635="ave",U635="",Q635&gt;100),$AC$2*1.3%,IF(AND(AB635="ave",U635=""),$AC$2*1.2%,IF(AND(AB635="Ave",U635=200),$AC$2*1%,IF(AND(AB635="Best",U635=200),$AC$2*1.5%,IF(AND(AB635="Best",U635="",K635&lt;&gt;"Pro Syd"),$AC$2*0.5%,IF(AND(AB635="Best",U635=""),$AC$2*1%,IF(AND(AB635="Best",U635=100,Table1[[#This Row],[State]]="NSW"),$AC$2*0.4%,IF(AND(AB635="Best",U635=100),$AC$2*1%,IF(Table1[[#This Row],[Adj]]="Nat OK",$AC$2*0.5%,"xxx")))))))))))))))</f>
        <v>20</v>
      </c>
      <c r="AD635" s="133" t="str">
        <f t="shared" si="128"/>
        <v/>
      </c>
      <c r="AE635" s="133">
        <f t="shared" si="129"/>
        <v>-20</v>
      </c>
      <c r="AF635" s="133" t="str">
        <f>VLOOKUP(Table1[[#This Row],[Track]],$F$2672:$H$2715,2,FALSE)</f>
        <v>NSW</v>
      </c>
      <c r="AG635" s="133" t="str">
        <f>VLOOKUP(Table1[[#This Row],[Track]],$F$2672:$H$2715,3,FALSE)</f>
        <v>-</v>
      </c>
      <c r="AH635" s="133" t="str">
        <f>IF(Table1[[#This Row],[Date]]&lt;$AH$2,"",IF(Table1[[#This Row],[Date]]&lt;$AH$3,"Edge","Elite Combo"))</f>
        <v/>
      </c>
      <c r="AI635" s="218">
        <f>Table1[[#This Row],[Time]]</f>
        <v>0.64236111111111105</v>
      </c>
      <c r="AJ635" s="219" t="str">
        <f>Table1[[#This Row],[Track]]</f>
        <v>Randwick</v>
      </c>
      <c r="AK635" s="216">
        <f>Table1[[#This Row],[Race ]]</f>
        <v>6</v>
      </c>
      <c r="AL635" s="219">
        <f>Table1[[#This Row],[TAB]]</f>
        <v>7</v>
      </c>
      <c r="AM635" s="219" t="str">
        <f>Table1[[#This Row],[Selection]]</f>
        <v>Louisville</v>
      </c>
      <c r="AN635" s="220" t="str">
        <f>Table1[[#This Row],[Sources]]</f>
        <v>E4-10</v>
      </c>
      <c r="AO635" s="219">
        <f>Table1[[#This Row],[Scale Bet]]</f>
        <v>20</v>
      </c>
    </row>
    <row r="636" spans="5:41" ht="16.5" customHeight="1" x14ac:dyDescent="0.25">
      <c r="E636" s="185">
        <v>45290</v>
      </c>
      <c r="F636" s="35">
        <v>0.6479166666666667</v>
      </c>
      <c r="G636" s="36" t="s">
        <v>217</v>
      </c>
      <c r="H636" s="36">
        <v>5</v>
      </c>
      <c r="I636" s="36">
        <v>4</v>
      </c>
      <c r="J636" s="36" t="s">
        <v>915</v>
      </c>
      <c r="K636" s="36" t="s">
        <v>13</v>
      </c>
      <c r="L636" s="165">
        <v>11</v>
      </c>
      <c r="M636" s="134">
        <f t="shared" si="117"/>
        <v>11</v>
      </c>
      <c r="N636" s="36">
        <f t="shared" si="118"/>
        <v>1</v>
      </c>
      <c r="O636" s="135" t="str">
        <f t="shared" si="119"/>
        <v>Nat-11</v>
      </c>
      <c r="P636" s="186" t="str">
        <f t="shared" si="120"/>
        <v/>
      </c>
      <c r="Q636" s="187">
        <f t="shared" si="121"/>
        <v>44</v>
      </c>
      <c r="R636" s="150">
        <v>2.25</v>
      </c>
      <c r="S636" s="187">
        <f t="shared" si="122"/>
        <v>99</v>
      </c>
      <c r="T636" s="136" t="str">
        <f t="shared" si="123"/>
        <v>Midnight In Tokyo</v>
      </c>
      <c r="U636" s="137" t="str">
        <f>IF(P636="","",IF(N636=1,"",IF(Q636="","",IF(Q636&lt;=100,100,IF(Table1[[#This Row],[Day]]="Wed",100,200)))))</f>
        <v/>
      </c>
      <c r="V636" s="137" t="str">
        <f t="shared" si="124"/>
        <v/>
      </c>
      <c r="W636" s="137" t="str">
        <f t="shared" si="125"/>
        <v/>
      </c>
      <c r="X636" s="133">
        <f>100</f>
        <v>100</v>
      </c>
      <c r="Y636" s="133">
        <f t="shared" si="126"/>
        <v>225</v>
      </c>
      <c r="Z636" s="133">
        <f t="shared" si="127"/>
        <v>125</v>
      </c>
      <c r="AA636" s="134" t="str">
        <f>TEXT(Table1[[#This Row],[Date]],"DDD")</f>
        <v>Sat</v>
      </c>
      <c r="AB636" s="133" t="str">
        <f>IF(OR(G636="Doomben",G636="Eagle Farm"),"Q",IF(AND(Q636&gt;1,Q636&lt;55,Table1[[#This Row],[Source]]="Nat"),"Nat OK",IF(AND(Table1[[#This Row],[Source]]&lt;&gt;"Nat",Q636&lt;55),"Poor &lt;55",IF(OR(G636="Randwick",G636="Flemington",G636="Caulfield",G636="Sandown Lake",G636="Sandown Hill"),"Best","ave"))))</f>
        <v>Q</v>
      </c>
      <c r="AC636" s="133">
        <f>IF(Q636="","",IF(AB636="Poor &lt;55",$AC$2*0.2%,IF(AND(AB636="Q",AA636&lt;&gt;"Wed"),$AC$2*0.4%,IF(AND(AB636="Q",AA636="Wed"),$AC$2*0.5%,IF(AND(AB636="Ave",U636=100),$AC$2*0.5%,IF(AND(AB636="ave",U636="",N636=1,AG636="Bush"),$AC$2*1%,IF(AND(AB636="ave",U636="",Q636&gt;100),$AC$2*1.3%,IF(AND(AB636="ave",U636=""),$AC$2*1.2%,IF(AND(AB636="Ave",U636=200),$AC$2*1%,IF(AND(AB636="Best",U636=200),$AC$2*1.5%,IF(AND(AB636="Best",U636="",K636&lt;&gt;"Pro Syd"),$AC$2*0.5%,IF(AND(AB636="Best",U636=""),$AC$2*1%,IF(AND(AB636="Best",U636=100,Table1[[#This Row],[State]]="NSW"),$AC$2*0.4%,IF(AND(AB636="Best",U636=100),$AC$2*1%,IF(Table1[[#This Row],[Adj]]="Nat OK",$AC$2*0.5%,"xxx")))))))))))))))</f>
        <v>40</v>
      </c>
      <c r="AD636" s="133">
        <f t="shared" si="128"/>
        <v>90</v>
      </c>
      <c r="AE636" s="133">
        <f t="shared" si="129"/>
        <v>50</v>
      </c>
      <c r="AF636" s="133" t="str">
        <f>VLOOKUP(Table1[[#This Row],[Track]],$F$2672:$H$2715,2,FALSE)</f>
        <v>Qld</v>
      </c>
      <c r="AG636" s="133" t="str">
        <f>VLOOKUP(Table1[[#This Row],[Track]],$F$2672:$H$2715,3,FALSE)</f>
        <v>-</v>
      </c>
      <c r="AH636" s="133" t="str">
        <f>IF(Table1[[#This Row],[Date]]&lt;$AH$2,"",IF(Table1[[#This Row],[Date]]&lt;$AH$3,"Edge","Elite Combo"))</f>
        <v/>
      </c>
      <c r="AI636" s="218">
        <f>Table1[[#This Row],[Time]]</f>
        <v>0.6479166666666667</v>
      </c>
      <c r="AJ636" s="219" t="str">
        <f>Table1[[#This Row],[Track]]</f>
        <v>Doomben</v>
      </c>
      <c r="AK636" s="216">
        <f>Table1[[#This Row],[Race ]]</f>
        <v>5</v>
      </c>
      <c r="AL636" s="219">
        <f>Table1[[#This Row],[TAB]]</f>
        <v>4</v>
      </c>
      <c r="AM636" s="219" t="str">
        <f>Table1[[#This Row],[Selection]]</f>
        <v>Midnight In Tokyo</v>
      </c>
      <c r="AN636" s="220" t="str">
        <f>Table1[[#This Row],[Sources]]</f>
        <v>Nat-11</v>
      </c>
      <c r="AO636" s="219">
        <f>Table1[[#This Row],[Scale Bet]]</f>
        <v>40</v>
      </c>
    </row>
    <row r="637" spans="5:41" ht="16.5" customHeight="1" x14ac:dyDescent="0.25">
      <c r="E637" s="185">
        <v>45290</v>
      </c>
      <c r="F637" s="35">
        <v>0.66666666666666663</v>
      </c>
      <c r="G637" s="36" t="s">
        <v>22</v>
      </c>
      <c r="H637" s="36">
        <v>7</v>
      </c>
      <c r="I637" s="36">
        <v>4</v>
      </c>
      <c r="J637" s="36" t="s">
        <v>673</v>
      </c>
      <c r="K637" s="36" t="s">
        <v>1</v>
      </c>
      <c r="L637" s="165">
        <v>10</v>
      </c>
      <c r="M637" s="134">
        <f t="shared" si="117"/>
        <v>10</v>
      </c>
      <c r="N637" s="36">
        <f t="shared" si="118"/>
        <v>1</v>
      </c>
      <c r="O637" s="135" t="str">
        <f t="shared" si="119"/>
        <v>E4-10</v>
      </c>
      <c r="P637" s="186" t="str">
        <f t="shared" si="120"/>
        <v>OK</v>
      </c>
      <c r="Q637" s="187">
        <f t="shared" si="121"/>
        <v>40</v>
      </c>
      <c r="R637" s="150">
        <v>3.1</v>
      </c>
      <c r="S637" s="187">
        <f t="shared" si="122"/>
        <v>124</v>
      </c>
      <c r="T637" s="136" t="str">
        <f t="shared" si="123"/>
        <v>Grebeni</v>
      </c>
      <c r="U637" s="137" t="str">
        <f>IF(P637="","",IF(N637=1,"",IF(Q637="","",IF(Q637&lt;=100,100,IF(Table1[[#This Row],[Day]]="Wed",100,200)))))</f>
        <v/>
      </c>
      <c r="V637" s="137" t="str">
        <f t="shared" si="124"/>
        <v/>
      </c>
      <c r="W637" s="137" t="str">
        <f t="shared" si="125"/>
        <v/>
      </c>
      <c r="X637" s="133">
        <f>100</f>
        <v>100</v>
      </c>
      <c r="Y637" s="133">
        <f t="shared" si="126"/>
        <v>310</v>
      </c>
      <c r="Z637" s="133">
        <f t="shared" si="127"/>
        <v>210</v>
      </c>
      <c r="AA637" s="134" t="str">
        <f>TEXT(Table1[[#This Row],[Date]],"DDD")</f>
        <v>Sat</v>
      </c>
      <c r="AB637" s="133" t="str">
        <f>IF(OR(G637="Doomben",G637="Eagle Farm"),"Q",IF(AND(Q637&gt;1,Q637&lt;55,Table1[[#This Row],[Source]]="Nat"),"Nat OK",IF(AND(Table1[[#This Row],[Source]]&lt;&gt;"Nat",Q637&lt;55),"Poor &lt;55",IF(OR(G637="Randwick",G637="Flemington",G637="Caulfield",G637="Sandown Lake",G637="Sandown Hill"),"Best","ave"))))</f>
        <v>Poor &lt;55</v>
      </c>
      <c r="AC637" s="133">
        <f>IF(Q637="","",IF(AB637="Poor &lt;55",$AC$2*0.2%,IF(AND(AB637="Q",AA637&lt;&gt;"Wed"),$AC$2*0.4%,IF(AND(AB637="Q",AA637="Wed"),$AC$2*0.5%,IF(AND(AB637="Ave",U637=100),$AC$2*0.5%,IF(AND(AB637="ave",U637="",N637=1,AG637="Bush"),$AC$2*1%,IF(AND(AB637="ave",U637="",Q637&gt;100),$AC$2*1.3%,IF(AND(AB637="ave",U637=""),$AC$2*1.2%,IF(AND(AB637="Ave",U637=200),$AC$2*1%,IF(AND(AB637="Best",U637=200),$AC$2*1.5%,IF(AND(AB637="Best",U637="",K637&lt;&gt;"Pro Syd"),$AC$2*0.5%,IF(AND(AB637="Best",U637=""),$AC$2*1%,IF(AND(AB637="Best",U637=100,Table1[[#This Row],[State]]="NSW"),$AC$2*0.4%,IF(AND(AB637="Best",U637=100),$AC$2*1%,IF(Table1[[#This Row],[Adj]]="Nat OK",$AC$2*0.5%,"xxx")))))))))))))))</f>
        <v>20</v>
      </c>
      <c r="AD637" s="133">
        <f t="shared" si="128"/>
        <v>62</v>
      </c>
      <c r="AE637" s="133">
        <f t="shared" si="129"/>
        <v>42</v>
      </c>
      <c r="AF637" s="133" t="str">
        <f>VLOOKUP(Table1[[#This Row],[Track]],$F$2672:$H$2715,2,FALSE)</f>
        <v>NSW</v>
      </c>
      <c r="AG637" s="133" t="str">
        <f>VLOOKUP(Table1[[#This Row],[Track]],$F$2672:$H$2715,3,FALSE)</f>
        <v>-</v>
      </c>
      <c r="AH637" s="133" t="str">
        <f>IF(Table1[[#This Row],[Date]]&lt;$AH$2,"",IF(Table1[[#This Row],[Date]]&lt;$AH$3,"Edge","Elite Combo"))</f>
        <v/>
      </c>
      <c r="AI637" s="218">
        <f>Table1[[#This Row],[Time]]</f>
        <v>0.66666666666666663</v>
      </c>
      <c r="AJ637" s="219" t="str">
        <f>Table1[[#This Row],[Track]]</f>
        <v>Randwick</v>
      </c>
      <c r="AK637" s="216">
        <f>Table1[[#This Row],[Race ]]</f>
        <v>7</v>
      </c>
      <c r="AL637" s="219">
        <f>Table1[[#This Row],[TAB]]</f>
        <v>4</v>
      </c>
      <c r="AM637" s="219" t="str">
        <f>Table1[[#This Row],[Selection]]</f>
        <v>Grebeni</v>
      </c>
      <c r="AN637" s="220" t="str">
        <f>Table1[[#This Row],[Sources]]</f>
        <v>E4-10</v>
      </c>
      <c r="AO637" s="219">
        <f>Table1[[#This Row],[Scale Bet]]</f>
        <v>20</v>
      </c>
    </row>
    <row r="638" spans="5:41" ht="16.5" customHeight="1" x14ac:dyDescent="0.25">
      <c r="E638" s="185">
        <v>45290</v>
      </c>
      <c r="F638" s="35">
        <v>0.68055555555555547</v>
      </c>
      <c r="G638" s="36" t="s">
        <v>100</v>
      </c>
      <c r="H638" s="36">
        <v>8</v>
      </c>
      <c r="I638" s="36">
        <v>10</v>
      </c>
      <c r="J638" s="36" t="s">
        <v>916</v>
      </c>
      <c r="K638" s="36" t="s">
        <v>13</v>
      </c>
      <c r="L638" s="165">
        <v>13</v>
      </c>
      <c r="M638" s="134">
        <f t="shared" si="117"/>
        <v>13</v>
      </c>
      <c r="N638" s="36">
        <f t="shared" si="118"/>
        <v>1</v>
      </c>
      <c r="O638" s="135" t="str">
        <f t="shared" si="119"/>
        <v>Nat-13</v>
      </c>
      <c r="P638" s="186" t="str">
        <f t="shared" si="120"/>
        <v>OK</v>
      </c>
      <c r="Q638" s="187">
        <f t="shared" si="121"/>
        <v>52</v>
      </c>
      <c r="R638" s="150"/>
      <c r="S638" s="187" t="str">
        <f t="shared" si="122"/>
        <v/>
      </c>
      <c r="T638" s="136" t="str">
        <f t="shared" si="123"/>
        <v>Deel Blaster</v>
      </c>
      <c r="U638" s="137" t="str">
        <f>IF(P638="","",IF(N638=1,"",IF(Q638="","",IF(Q638&lt;=100,100,IF(Table1[[#This Row],[Day]]="Wed",100,200)))))</f>
        <v/>
      </c>
      <c r="V638" s="137" t="str">
        <f t="shared" si="124"/>
        <v/>
      </c>
      <c r="W638" s="137" t="str">
        <f t="shared" si="125"/>
        <v/>
      </c>
      <c r="X638" s="133">
        <f>100</f>
        <v>100</v>
      </c>
      <c r="Y638" s="133" t="str">
        <f t="shared" si="126"/>
        <v/>
      </c>
      <c r="Z638" s="133">
        <f t="shared" si="127"/>
        <v>-100</v>
      </c>
      <c r="AA638" s="134" t="str">
        <f>TEXT(Table1[[#This Row],[Date]],"DDD")</f>
        <v>Sat</v>
      </c>
      <c r="AB638" s="133" t="str">
        <f>IF(OR(G638="Doomben",G638="Eagle Farm"),"Q",IF(AND(Q638&gt;1,Q638&lt;55,Table1[[#This Row],[Source]]="Nat"),"Nat OK",IF(AND(Table1[[#This Row],[Source]]&lt;&gt;"Nat",Q638&lt;55),"Poor &lt;55",IF(OR(G638="Randwick",G638="Flemington",G638="Caulfield",G638="Sandown Lake",G638="Sandown Hill"),"Best","ave"))))</f>
        <v>Nat OK</v>
      </c>
      <c r="AC638" s="133">
        <f>IF(Q638="","",IF(AB638="Poor &lt;55",$AC$2*0.2%,IF(AND(AB638="Q",AA638&lt;&gt;"Wed"),$AC$2*0.4%,IF(AND(AB638="Q",AA638="Wed"),$AC$2*0.5%,IF(AND(AB638="Ave",U638=100),$AC$2*0.5%,IF(AND(AB638="ave",U638="",N638=1,AG638="Bush"),$AC$2*1%,IF(AND(AB638="ave",U638="",Q638&gt;100),$AC$2*1.3%,IF(AND(AB638="ave",U638=""),$AC$2*1.2%,IF(AND(AB638="Ave",U638=200),$AC$2*1%,IF(AND(AB638="Best",U638=200),$AC$2*1.5%,IF(AND(AB638="Best",U638="",K638&lt;&gt;"Pro Syd"),$AC$2*0.5%,IF(AND(AB638="Best",U638=""),$AC$2*1%,IF(AND(AB638="Best",U638=100,Table1[[#This Row],[State]]="NSW"),$AC$2*0.4%,IF(AND(AB638="Best",U638=100),$AC$2*1%,IF(Table1[[#This Row],[Adj]]="Nat OK",$AC$2*0.5%,"xxx")))))))))))))))</f>
        <v>50</v>
      </c>
      <c r="AD638" s="133" t="str">
        <f t="shared" si="128"/>
        <v/>
      </c>
      <c r="AE638" s="133">
        <f t="shared" si="129"/>
        <v>-50</v>
      </c>
      <c r="AF638" s="133" t="str">
        <f>VLOOKUP(Table1[[#This Row],[Track]],$F$2672:$H$2715,2,FALSE)</f>
        <v>Vic</v>
      </c>
      <c r="AG638" s="133" t="str">
        <f>VLOOKUP(Table1[[#This Row],[Track]],$F$2672:$H$2715,3,FALSE)</f>
        <v>-</v>
      </c>
      <c r="AH638" s="133" t="str">
        <f>IF(Table1[[#This Row],[Date]]&lt;$AH$2,"",IF(Table1[[#This Row],[Date]]&lt;$AH$3,"Edge","Elite Combo"))</f>
        <v/>
      </c>
      <c r="AI638" s="218">
        <f>Table1[[#This Row],[Time]]</f>
        <v>0.68055555555555547</v>
      </c>
      <c r="AJ638" s="219" t="str">
        <f>Table1[[#This Row],[Track]]</f>
        <v>Moonee Valley</v>
      </c>
      <c r="AK638" s="216">
        <f>Table1[[#This Row],[Race ]]</f>
        <v>8</v>
      </c>
      <c r="AL638" s="219">
        <f>Table1[[#This Row],[TAB]]</f>
        <v>10</v>
      </c>
      <c r="AM638" s="219" t="str">
        <f>Table1[[#This Row],[Selection]]</f>
        <v>Deel Blaster</v>
      </c>
      <c r="AN638" s="220" t="str">
        <f>Table1[[#This Row],[Sources]]</f>
        <v>Nat-13</v>
      </c>
      <c r="AO638" s="219">
        <f>Table1[[#This Row],[Scale Bet]]</f>
        <v>50</v>
      </c>
    </row>
    <row r="639" spans="5:41" ht="16.5" customHeight="1" x14ac:dyDescent="0.25">
      <c r="E639" s="185">
        <v>45290</v>
      </c>
      <c r="F639" s="35">
        <v>0.69444444444444453</v>
      </c>
      <c r="G639" s="36" t="s">
        <v>22</v>
      </c>
      <c r="H639" s="36">
        <v>8</v>
      </c>
      <c r="I639" s="36">
        <v>4</v>
      </c>
      <c r="J639" s="36" t="s">
        <v>683</v>
      </c>
      <c r="K639" s="36" t="s">
        <v>1</v>
      </c>
      <c r="L639" s="165">
        <v>10</v>
      </c>
      <c r="M639" s="134">
        <f t="shared" si="117"/>
        <v>23</v>
      </c>
      <c r="N639" s="36">
        <f t="shared" si="118"/>
        <v>2</v>
      </c>
      <c r="O639" s="135" t="str">
        <f t="shared" si="119"/>
        <v>E4-10/Nat-13</v>
      </c>
      <c r="P639" s="186" t="str">
        <f t="shared" si="120"/>
        <v>OK</v>
      </c>
      <c r="Q639" s="187">
        <f t="shared" si="121"/>
        <v>92</v>
      </c>
      <c r="R639" s="150"/>
      <c r="S639" s="187" t="str">
        <f t="shared" si="122"/>
        <v/>
      </c>
      <c r="T639" s="136" t="str">
        <f t="shared" si="123"/>
        <v>Afterlight</v>
      </c>
      <c r="U639" s="137">
        <f>IF(P639="","",IF(N639=1,"",IF(Q639="","",IF(Q639&lt;=100,100,IF(Table1[[#This Row],[Day]]="Wed",100,200)))))</f>
        <v>100</v>
      </c>
      <c r="V639" s="137" t="str">
        <f t="shared" si="124"/>
        <v/>
      </c>
      <c r="W639" s="137">
        <f t="shared" si="125"/>
        <v>-100</v>
      </c>
      <c r="X639" s="133">
        <f>100</f>
        <v>100</v>
      </c>
      <c r="Y639" s="133" t="str">
        <f t="shared" si="126"/>
        <v/>
      </c>
      <c r="Z639" s="133">
        <f t="shared" si="127"/>
        <v>-100</v>
      </c>
      <c r="AA639" s="134" t="str">
        <f>TEXT(Table1[[#This Row],[Date]],"DDD")</f>
        <v>Sat</v>
      </c>
      <c r="AB639" s="133" t="str">
        <f>IF(OR(G639="Doomben",G639="Eagle Farm"),"Q",IF(AND(Q639&gt;1,Q639&lt;55,Table1[[#This Row],[Source]]="Nat"),"Nat OK",IF(AND(Table1[[#This Row],[Source]]&lt;&gt;"Nat",Q639&lt;55),"Poor &lt;55",IF(OR(G639="Randwick",G639="Flemington",G639="Caulfield",G639="Sandown Lake",G639="Sandown Hill"),"Best","ave"))))</f>
        <v>Best</v>
      </c>
      <c r="AC639" s="133">
        <f>IF(Q639="","",IF(AB639="Poor &lt;55",$AC$2*0.2%,IF(AND(AB639="Q",AA639&lt;&gt;"Wed"),$AC$2*0.4%,IF(AND(AB639="Q",AA639="Wed"),$AC$2*0.5%,IF(AND(AB639="Ave",U639=100),$AC$2*0.5%,IF(AND(AB639="ave",U639="",N639=1,AG639="Bush"),$AC$2*1%,IF(AND(AB639="ave",U639="",Q639&gt;100),$AC$2*1.3%,IF(AND(AB639="ave",U639=""),$AC$2*1.2%,IF(AND(AB639="Ave",U639=200),$AC$2*1%,IF(AND(AB639="Best",U639=200),$AC$2*1.5%,IF(AND(AB639="Best",U639="",K639&lt;&gt;"Pro Syd"),$AC$2*0.5%,IF(AND(AB639="Best",U639=""),$AC$2*1%,IF(AND(AB639="Best",U639=100,Table1[[#This Row],[State]]="NSW"),$AC$2*0.4%,IF(AND(AB639="Best",U639=100),$AC$2*1%,IF(Table1[[#This Row],[Adj]]="Nat OK",$AC$2*0.5%,"xxx")))))))))))))))</f>
        <v>40</v>
      </c>
      <c r="AD639" s="133" t="str">
        <f t="shared" si="128"/>
        <v/>
      </c>
      <c r="AE639" s="133">
        <f t="shared" si="129"/>
        <v>-40</v>
      </c>
      <c r="AF639" s="133" t="str">
        <f>VLOOKUP(Table1[[#This Row],[Track]],$F$2672:$H$2715,2,FALSE)</f>
        <v>NSW</v>
      </c>
      <c r="AG639" s="133" t="str">
        <f>VLOOKUP(Table1[[#This Row],[Track]],$F$2672:$H$2715,3,FALSE)</f>
        <v>-</v>
      </c>
      <c r="AH639" s="133" t="str">
        <f>IF(Table1[[#This Row],[Date]]&lt;$AH$2,"",IF(Table1[[#This Row],[Date]]&lt;$AH$3,"Edge","Elite Combo"))</f>
        <v/>
      </c>
      <c r="AI639" s="218">
        <f>Table1[[#This Row],[Time]]</f>
        <v>0.69444444444444453</v>
      </c>
      <c r="AJ639" s="219" t="str">
        <f>Table1[[#This Row],[Track]]</f>
        <v>Randwick</v>
      </c>
      <c r="AK639" s="216">
        <f>Table1[[#This Row],[Race ]]</f>
        <v>8</v>
      </c>
      <c r="AL639" s="219">
        <f>Table1[[#This Row],[TAB]]</f>
        <v>4</v>
      </c>
      <c r="AM639" s="219" t="str">
        <f>Table1[[#This Row],[Selection]]</f>
        <v>Afterlight</v>
      </c>
      <c r="AN639" s="220" t="str">
        <f>Table1[[#This Row],[Sources]]</f>
        <v>E4-10/Nat-13</v>
      </c>
      <c r="AO639" s="219">
        <f>Table1[[#This Row],[Scale Bet]]</f>
        <v>40</v>
      </c>
    </row>
    <row r="640" spans="5:41" ht="16.5" customHeight="1" x14ac:dyDescent="0.25">
      <c r="E640" s="185">
        <v>45290</v>
      </c>
      <c r="F640" s="35">
        <v>0.69444444444444453</v>
      </c>
      <c r="G640" s="36" t="s">
        <v>22</v>
      </c>
      <c r="H640" s="36">
        <v>8</v>
      </c>
      <c r="I640" s="36">
        <v>4</v>
      </c>
      <c r="J640" s="36" t="s">
        <v>683</v>
      </c>
      <c r="K640" s="36" t="s">
        <v>13</v>
      </c>
      <c r="L640" s="165">
        <v>13</v>
      </c>
      <c r="M640" s="134" t="str">
        <f t="shared" si="117"/>
        <v/>
      </c>
      <c r="N640" s="36" t="str">
        <f t="shared" si="118"/>
        <v/>
      </c>
      <c r="O640" s="135" t="str">
        <f t="shared" si="119"/>
        <v/>
      </c>
      <c r="P640" s="186" t="str">
        <f t="shared" si="120"/>
        <v>OK</v>
      </c>
      <c r="Q640" s="187" t="str">
        <f t="shared" si="121"/>
        <v/>
      </c>
      <c r="R640" s="150"/>
      <c r="S640" s="187" t="str">
        <f t="shared" si="122"/>
        <v/>
      </c>
      <c r="T640" s="136" t="str">
        <f t="shared" si="123"/>
        <v>Afterlight</v>
      </c>
      <c r="U640" s="137" t="str">
        <f>IF(P640="","",IF(N640=1,"",IF(Q640="","",IF(Q640&lt;=100,100,IF(Table1[[#This Row],[Day]]="Wed",100,200)))))</f>
        <v/>
      </c>
      <c r="V640" s="137" t="str">
        <f t="shared" si="124"/>
        <v/>
      </c>
      <c r="W640" s="137" t="str">
        <f t="shared" si="125"/>
        <v/>
      </c>
      <c r="X640" s="133">
        <f>100</f>
        <v>100</v>
      </c>
      <c r="Y640" s="133" t="str">
        <f t="shared" si="126"/>
        <v/>
      </c>
      <c r="Z640" s="133">
        <f t="shared" si="127"/>
        <v>-100</v>
      </c>
      <c r="AA640" s="134" t="str">
        <f>TEXT(Table1[[#This Row],[Date]],"DDD")</f>
        <v>Sat</v>
      </c>
      <c r="AB640" s="133" t="str">
        <f>IF(OR(G640="Doomben",G640="Eagle Farm"),"Q",IF(AND(Q640&gt;1,Q640&lt;55,Table1[[#This Row],[Source]]="Nat"),"Nat OK",IF(AND(Table1[[#This Row],[Source]]&lt;&gt;"Nat",Q640&lt;55),"Poor &lt;55",IF(OR(G640="Randwick",G640="Flemington",G640="Caulfield",G640="Sandown Lake",G640="Sandown Hill"),"Best","ave"))))</f>
        <v>Best</v>
      </c>
      <c r="AC640" s="133" t="str">
        <f>IF(Q640="","",IF(AB640="Poor &lt;55",$AC$2*0.2%,IF(AND(AB640="Q",AA640&lt;&gt;"Wed"),$AC$2*0.4%,IF(AND(AB640="Q",AA640="Wed"),$AC$2*0.5%,IF(AND(AB640="Ave",U640=100),$AC$2*0.5%,IF(AND(AB640="ave",U640="",N640=1,AG640="Bush"),$AC$2*1%,IF(AND(AB640="ave",U640="",Q640&gt;100),$AC$2*1.3%,IF(AND(AB640="ave",U640=""),$AC$2*1.2%,IF(AND(AB640="Ave",U640=200),$AC$2*1%,IF(AND(AB640="Best",U640=200),$AC$2*1.5%,IF(AND(AB640="Best",U640="",K640&lt;&gt;"Pro Syd"),$AC$2*0.5%,IF(AND(AB640="Best",U640=""),$AC$2*1%,IF(AND(AB640="Best",U640=100,Table1[[#This Row],[State]]="NSW"),$AC$2*0.4%,IF(AND(AB640="Best",U640=100),$AC$2*1%,IF(Table1[[#This Row],[Adj]]="Nat OK",$AC$2*0.5%,"xxx")))))))))))))))</f>
        <v/>
      </c>
      <c r="AD640" s="133" t="str">
        <f t="shared" si="128"/>
        <v/>
      </c>
      <c r="AE640" s="133" t="str">
        <f t="shared" si="129"/>
        <v/>
      </c>
      <c r="AF640" s="133" t="str">
        <f>VLOOKUP(Table1[[#This Row],[Track]],$F$2672:$H$2715,2,FALSE)</f>
        <v>NSW</v>
      </c>
      <c r="AG640" s="133" t="str">
        <f>VLOOKUP(Table1[[#This Row],[Track]],$F$2672:$H$2715,3,FALSE)</f>
        <v>-</v>
      </c>
      <c r="AH640" s="133" t="str">
        <f>IF(Table1[[#This Row],[Date]]&lt;$AH$2,"",IF(Table1[[#This Row],[Date]]&lt;$AH$3,"Edge","Elite Combo"))</f>
        <v/>
      </c>
      <c r="AI640" s="218">
        <f>Table1[[#This Row],[Time]]</f>
        <v>0.69444444444444453</v>
      </c>
      <c r="AJ640" s="219" t="str">
        <f>Table1[[#This Row],[Track]]</f>
        <v>Randwick</v>
      </c>
      <c r="AK640" s="216">
        <f>Table1[[#This Row],[Race ]]</f>
        <v>8</v>
      </c>
      <c r="AL640" s="219">
        <f>Table1[[#This Row],[TAB]]</f>
        <v>4</v>
      </c>
      <c r="AM640" s="219" t="str">
        <f>Table1[[#This Row],[Selection]]</f>
        <v>Afterlight</v>
      </c>
      <c r="AN640" s="220" t="str">
        <f>Table1[[#This Row],[Sources]]</f>
        <v/>
      </c>
      <c r="AO640" s="219" t="str">
        <f>Table1[[#This Row],[Scale Bet]]</f>
        <v/>
      </c>
    </row>
    <row r="641" spans="5:41" ht="16.5" customHeight="1" x14ac:dyDescent="0.25">
      <c r="E641" s="185">
        <v>45290</v>
      </c>
      <c r="F641" s="35">
        <v>0.69444444444444453</v>
      </c>
      <c r="G641" s="36" t="s">
        <v>22</v>
      </c>
      <c r="H641" s="36">
        <v>8</v>
      </c>
      <c r="I641" s="36">
        <v>2</v>
      </c>
      <c r="J641" s="36" t="s">
        <v>1075</v>
      </c>
      <c r="K641" s="36" t="s">
        <v>60</v>
      </c>
      <c r="L641" s="165">
        <v>10</v>
      </c>
      <c r="M641" s="134">
        <f t="shared" si="117"/>
        <v>10</v>
      </c>
      <c r="N641" s="36">
        <f t="shared" si="118"/>
        <v>1</v>
      </c>
      <c r="O641" s="135" t="str">
        <f t="shared" si="119"/>
        <v>Pro Syd-10</v>
      </c>
      <c r="P641" s="186" t="str">
        <f t="shared" si="120"/>
        <v>OK</v>
      </c>
      <c r="Q641" s="187">
        <f t="shared" si="121"/>
        <v>40</v>
      </c>
      <c r="R641" s="150"/>
      <c r="S641" s="187" t="str">
        <f t="shared" si="122"/>
        <v/>
      </c>
      <c r="T641" s="136" t="str">
        <f t="shared" si="123"/>
        <v>Dollar Magic</v>
      </c>
      <c r="U641" s="137" t="str">
        <f>IF(P641="","",IF(N641=1,"",IF(Q641="","",IF(Q641&lt;=100,100,IF(Table1[[#This Row],[Day]]="Wed",100,200)))))</f>
        <v/>
      </c>
      <c r="V641" s="137" t="str">
        <f t="shared" si="124"/>
        <v/>
      </c>
      <c r="W641" s="137" t="str">
        <f t="shared" si="125"/>
        <v/>
      </c>
      <c r="X641" s="133">
        <f>100</f>
        <v>100</v>
      </c>
      <c r="Y641" s="133" t="str">
        <f t="shared" si="126"/>
        <v/>
      </c>
      <c r="Z641" s="133">
        <f t="shared" si="127"/>
        <v>-100</v>
      </c>
      <c r="AA641" s="134" t="str">
        <f>TEXT(Table1[[#This Row],[Date]],"DDD")</f>
        <v>Sat</v>
      </c>
      <c r="AB641" s="133" t="str">
        <f>IF(OR(G641="Doomben",G641="Eagle Farm"),"Q",IF(AND(Q641&gt;1,Q641&lt;55,Table1[[#This Row],[Source]]="Nat"),"Nat OK",IF(AND(Table1[[#This Row],[Source]]&lt;&gt;"Nat",Q641&lt;55),"Poor &lt;55",IF(OR(G641="Randwick",G641="Flemington",G641="Caulfield",G641="Sandown Lake",G641="Sandown Hill"),"Best","ave"))))</f>
        <v>Poor &lt;55</v>
      </c>
      <c r="AC641" s="133">
        <f>IF(Q641="","",IF(AB641="Poor &lt;55",$AC$2*0.2%,IF(AND(AB641="Q",AA641&lt;&gt;"Wed"),$AC$2*0.4%,IF(AND(AB641="Q",AA641="Wed"),$AC$2*0.5%,IF(AND(AB641="Ave",U641=100),$AC$2*0.5%,IF(AND(AB641="ave",U641="",N641=1,AG641="Bush"),$AC$2*1%,IF(AND(AB641="ave",U641="",Q641&gt;100),$AC$2*1.3%,IF(AND(AB641="ave",U641=""),$AC$2*1.2%,IF(AND(AB641="Ave",U641=200),$AC$2*1%,IF(AND(AB641="Best",U641=200),$AC$2*1.5%,IF(AND(AB641="Best",U641="",K641&lt;&gt;"Pro Syd"),$AC$2*0.5%,IF(AND(AB641="Best",U641=""),$AC$2*1%,IF(AND(AB641="Best",U641=100,Table1[[#This Row],[State]]="NSW"),$AC$2*0.4%,IF(AND(AB641="Best",U641=100),$AC$2*1%,IF(Table1[[#This Row],[Adj]]="Nat OK",$AC$2*0.5%,"xxx")))))))))))))))</f>
        <v>20</v>
      </c>
      <c r="AD641" s="133" t="str">
        <f t="shared" si="128"/>
        <v/>
      </c>
      <c r="AE641" s="133">
        <f t="shared" si="129"/>
        <v>-20</v>
      </c>
      <c r="AF641" s="133" t="str">
        <f>VLOOKUP(Table1[[#This Row],[Track]],$F$2672:$H$2715,2,FALSE)</f>
        <v>NSW</v>
      </c>
      <c r="AG641" s="133" t="str">
        <f>VLOOKUP(Table1[[#This Row],[Track]],$F$2672:$H$2715,3,FALSE)</f>
        <v>-</v>
      </c>
      <c r="AH641" s="133" t="str">
        <f>IF(Table1[[#This Row],[Date]]&lt;$AH$2,"",IF(Table1[[#This Row],[Date]]&lt;$AH$3,"Edge","Elite Combo"))</f>
        <v/>
      </c>
      <c r="AI641" s="218">
        <f>Table1[[#This Row],[Time]]</f>
        <v>0.69444444444444453</v>
      </c>
      <c r="AJ641" s="219" t="str">
        <f>Table1[[#This Row],[Track]]</f>
        <v>Randwick</v>
      </c>
      <c r="AK641" s="216">
        <f>Table1[[#This Row],[Race ]]</f>
        <v>8</v>
      </c>
      <c r="AL641" s="219">
        <f>Table1[[#This Row],[TAB]]</f>
        <v>2</v>
      </c>
      <c r="AM641" s="219" t="str">
        <f>Table1[[#This Row],[Selection]]</f>
        <v>Dollar Magic</v>
      </c>
      <c r="AN641" s="220" t="str">
        <f>Table1[[#This Row],[Sources]]</f>
        <v>Pro Syd-10</v>
      </c>
      <c r="AO641" s="219">
        <f>Table1[[#This Row],[Scale Bet]]</f>
        <v>20</v>
      </c>
    </row>
    <row r="642" spans="5:41" ht="16.5" customHeight="1" x14ac:dyDescent="0.25">
      <c r="E642" s="185">
        <v>45290</v>
      </c>
      <c r="F642" s="35">
        <v>0.70833333333333337</v>
      </c>
      <c r="G642" s="36" t="s">
        <v>100</v>
      </c>
      <c r="H642" s="36">
        <v>9</v>
      </c>
      <c r="I642" s="36">
        <v>10</v>
      </c>
      <c r="J642" s="36" t="s">
        <v>917</v>
      </c>
      <c r="K642" s="36" t="s">
        <v>13</v>
      </c>
      <c r="L642" s="165">
        <v>13</v>
      </c>
      <c r="M642" s="134">
        <f t="shared" si="117"/>
        <v>13</v>
      </c>
      <c r="N642" s="36">
        <f t="shared" si="118"/>
        <v>1</v>
      </c>
      <c r="O642" s="135" t="str">
        <f t="shared" si="119"/>
        <v>Nat-13</v>
      </c>
      <c r="P642" s="186" t="str">
        <f t="shared" si="120"/>
        <v>OK</v>
      </c>
      <c r="Q642" s="187">
        <f t="shared" si="121"/>
        <v>52</v>
      </c>
      <c r="R642" s="150"/>
      <c r="S642" s="187" t="str">
        <f t="shared" si="122"/>
        <v/>
      </c>
      <c r="T642" s="136" t="str">
        <f t="shared" si="123"/>
        <v>Setosa</v>
      </c>
      <c r="U642" s="137" t="str">
        <f>IF(P642="","",IF(N642=1,"",IF(Q642="","",IF(Q642&lt;=100,100,IF(Table1[[#This Row],[Day]]="Wed",100,200)))))</f>
        <v/>
      </c>
      <c r="V642" s="137" t="str">
        <f t="shared" si="124"/>
        <v/>
      </c>
      <c r="W642" s="137" t="str">
        <f t="shared" si="125"/>
        <v/>
      </c>
      <c r="X642" s="133">
        <f>100</f>
        <v>100</v>
      </c>
      <c r="Y642" s="133" t="str">
        <f t="shared" si="126"/>
        <v/>
      </c>
      <c r="Z642" s="133">
        <f t="shared" si="127"/>
        <v>-100</v>
      </c>
      <c r="AA642" s="134" t="str">
        <f>TEXT(Table1[[#This Row],[Date]],"DDD")</f>
        <v>Sat</v>
      </c>
      <c r="AB642" s="133" t="str">
        <f>IF(OR(G642="Doomben",G642="Eagle Farm"),"Q",IF(AND(Q642&gt;1,Q642&lt;55,Table1[[#This Row],[Source]]="Nat"),"Nat OK",IF(AND(Table1[[#This Row],[Source]]&lt;&gt;"Nat",Q642&lt;55),"Poor &lt;55",IF(OR(G642="Randwick",G642="Flemington",G642="Caulfield",G642="Sandown Lake",G642="Sandown Hill"),"Best","ave"))))</f>
        <v>Nat OK</v>
      </c>
      <c r="AC642" s="133">
        <f>IF(Q642="","",IF(AB642="Poor &lt;55",$AC$2*0.2%,IF(AND(AB642="Q",AA642&lt;&gt;"Wed"),$AC$2*0.4%,IF(AND(AB642="Q",AA642="Wed"),$AC$2*0.5%,IF(AND(AB642="Ave",U642=100),$AC$2*0.5%,IF(AND(AB642="ave",U642="",N642=1,AG642="Bush"),$AC$2*1%,IF(AND(AB642="ave",U642="",Q642&gt;100),$AC$2*1.3%,IF(AND(AB642="ave",U642=""),$AC$2*1.2%,IF(AND(AB642="Ave",U642=200),$AC$2*1%,IF(AND(AB642="Best",U642=200),$AC$2*1.5%,IF(AND(AB642="Best",U642="",K642&lt;&gt;"Pro Syd"),$AC$2*0.5%,IF(AND(AB642="Best",U642=""),$AC$2*1%,IF(AND(AB642="Best",U642=100,Table1[[#This Row],[State]]="NSW"),$AC$2*0.4%,IF(AND(AB642="Best",U642=100),$AC$2*1%,IF(Table1[[#This Row],[Adj]]="Nat OK",$AC$2*0.5%,"xxx")))))))))))))))</f>
        <v>50</v>
      </c>
      <c r="AD642" s="133" t="str">
        <f t="shared" si="128"/>
        <v/>
      </c>
      <c r="AE642" s="133">
        <f t="shared" si="129"/>
        <v>-50</v>
      </c>
      <c r="AF642" s="133" t="str">
        <f>VLOOKUP(Table1[[#This Row],[Track]],$F$2672:$H$2715,2,FALSE)</f>
        <v>Vic</v>
      </c>
      <c r="AG642" s="133" t="str">
        <f>VLOOKUP(Table1[[#This Row],[Track]],$F$2672:$H$2715,3,FALSE)</f>
        <v>-</v>
      </c>
      <c r="AH642" s="133" t="str">
        <f>IF(Table1[[#This Row],[Date]]&lt;$AH$2,"",IF(Table1[[#This Row],[Date]]&lt;$AH$3,"Edge","Elite Combo"))</f>
        <v/>
      </c>
      <c r="AI642" s="218">
        <f>Table1[[#This Row],[Time]]</f>
        <v>0.70833333333333337</v>
      </c>
      <c r="AJ642" s="219" t="str">
        <f>Table1[[#This Row],[Track]]</f>
        <v>Moonee Valley</v>
      </c>
      <c r="AK642" s="216">
        <f>Table1[[#This Row],[Race ]]</f>
        <v>9</v>
      </c>
      <c r="AL642" s="219">
        <f>Table1[[#This Row],[TAB]]</f>
        <v>10</v>
      </c>
      <c r="AM642" s="219" t="str">
        <f>Table1[[#This Row],[Selection]]</f>
        <v>Setosa</v>
      </c>
      <c r="AN642" s="220" t="str">
        <f>Table1[[#This Row],[Sources]]</f>
        <v>Nat-13</v>
      </c>
      <c r="AO642" s="219">
        <f>Table1[[#This Row],[Scale Bet]]</f>
        <v>50</v>
      </c>
    </row>
    <row r="643" spans="5:41" ht="16.5" customHeight="1" x14ac:dyDescent="0.25">
      <c r="E643" s="185">
        <v>45290</v>
      </c>
      <c r="F643" s="35">
        <v>0.72222222222222221</v>
      </c>
      <c r="G643" s="36" t="s">
        <v>22</v>
      </c>
      <c r="H643" s="36">
        <v>9</v>
      </c>
      <c r="I643" s="36">
        <v>11</v>
      </c>
      <c r="J643" s="36" t="s">
        <v>196</v>
      </c>
      <c r="K643" s="36" t="s">
        <v>1</v>
      </c>
      <c r="L643" s="165">
        <v>11.000000000000002</v>
      </c>
      <c r="M643" s="134">
        <f t="shared" si="117"/>
        <v>11.000000000000002</v>
      </c>
      <c r="N643" s="36">
        <f t="shared" si="118"/>
        <v>1</v>
      </c>
      <c r="O643" s="135" t="str">
        <f t="shared" si="119"/>
        <v>E4-11</v>
      </c>
      <c r="P643" s="186" t="str">
        <f t="shared" si="120"/>
        <v>OK</v>
      </c>
      <c r="Q643" s="187">
        <f t="shared" si="121"/>
        <v>44.000000000000007</v>
      </c>
      <c r="R643" s="150"/>
      <c r="S643" s="187" t="str">
        <f t="shared" si="122"/>
        <v/>
      </c>
      <c r="T643" s="136" t="str">
        <f t="shared" si="123"/>
        <v>Step Aside</v>
      </c>
      <c r="U643" s="137" t="str">
        <f>IF(P643="","",IF(N643=1,"",IF(Q643="","",IF(Q643&lt;=100,100,IF(Table1[[#This Row],[Day]]="Wed",100,200)))))</f>
        <v/>
      </c>
      <c r="V643" s="137" t="str">
        <f t="shared" si="124"/>
        <v/>
      </c>
      <c r="W643" s="137" t="str">
        <f t="shared" si="125"/>
        <v/>
      </c>
      <c r="X643" s="133">
        <f>100</f>
        <v>100</v>
      </c>
      <c r="Y643" s="133" t="str">
        <f t="shared" si="126"/>
        <v/>
      </c>
      <c r="Z643" s="133">
        <f t="shared" si="127"/>
        <v>-100</v>
      </c>
      <c r="AA643" s="134" t="str">
        <f>TEXT(Table1[[#This Row],[Date]],"DDD")</f>
        <v>Sat</v>
      </c>
      <c r="AB643" s="133" t="str">
        <f>IF(OR(G643="Doomben",G643="Eagle Farm"),"Q",IF(AND(Q643&gt;1,Q643&lt;55,Table1[[#This Row],[Source]]="Nat"),"Nat OK",IF(AND(Table1[[#This Row],[Source]]&lt;&gt;"Nat",Q643&lt;55),"Poor &lt;55",IF(OR(G643="Randwick",G643="Flemington",G643="Caulfield",G643="Sandown Lake",G643="Sandown Hill"),"Best","ave"))))</f>
        <v>Poor &lt;55</v>
      </c>
      <c r="AC643" s="133">
        <f>IF(Q643="","",IF(AB643="Poor &lt;55",$AC$2*0.2%,IF(AND(AB643="Q",AA643&lt;&gt;"Wed"),$AC$2*0.4%,IF(AND(AB643="Q",AA643="Wed"),$AC$2*0.5%,IF(AND(AB643="Ave",U643=100),$AC$2*0.5%,IF(AND(AB643="ave",U643="",N643=1,AG643="Bush"),$AC$2*1%,IF(AND(AB643="ave",U643="",Q643&gt;100),$AC$2*1.3%,IF(AND(AB643="ave",U643=""),$AC$2*1.2%,IF(AND(AB643="Ave",U643=200),$AC$2*1%,IF(AND(AB643="Best",U643=200),$AC$2*1.5%,IF(AND(AB643="Best",U643="",K643&lt;&gt;"Pro Syd"),$AC$2*0.5%,IF(AND(AB643="Best",U643=""),$AC$2*1%,IF(AND(AB643="Best",U643=100,Table1[[#This Row],[State]]="NSW"),$AC$2*0.4%,IF(AND(AB643="Best",U643=100),$AC$2*1%,IF(Table1[[#This Row],[Adj]]="Nat OK",$AC$2*0.5%,"xxx")))))))))))))))</f>
        <v>20</v>
      </c>
      <c r="AD643" s="133" t="str">
        <f t="shared" si="128"/>
        <v/>
      </c>
      <c r="AE643" s="133">
        <f t="shared" si="129"/>
        <v>-20</v>
      </c>
      <c r="AF643" s="133" t="str">
        <f>VLOOKUP(Table1[[#This Row],[Track]],$F$2672:$H$2715,2,FALSE)</f>
        <v>NSW</v>
      </c>
      <c r="AG643" s="133" t="str">
        <f>VLOOKUP(Table1[[#This Row],[Track]],$F$2672:$H$2715,3,FALSE)</f>
        <v>-</v>
      </c>
      <c r="AH643" s="133" t="str">
        <f>IF(Table1[[#This Row],[Date]]&lt;$AH$2,"",IF(Table1[[#This Row],[Date]]&lt;$AH$3,"Edge","Elite Combo"))</f>
        <v/>
      </c>
      <c r="AI643" s="218">
        <f>Table1[[#This Row],[Time]]</f>
        <v>0.72222222222222221</v>
      </c>
      <c r="AJ643" s="219" t="str">
        <f>Table1[[#This Row],[Track]]</f>
        <v>Randwick</v>
      </c>
      <c r="AK643" s="216">
        <f>Table1[[#This Row],[Race ]]</f>
        <v>9</v>
      </c>
      <c r="AL643" s="219">
        <f>Table1[[#This Row],[TAB]]</f>
        <v>11</v>
      </c>
      <c r="AM643" s="219" t="str">
        <f>Table1[[#This Row],[Selection]]</f>
        <v>Step Aside</v>
      </c>
      <c r="AN643" s="220" t="str">
        <f>Table1[[#This Row],[Sources]]</f>
        <v>E4-11</v>
      </c>
      <c r="AO643" s="219">
        <f>Table1[[#This Row],[Scale Bet]]</f>
        <v>20</v>
      </c>
    </row>
    <row r="644" spans="5:41" ht="16.5" customHeight="1" x14ac:dyDescent="0.25">
      <c r="E644" s="185">
        <v>45290</v>
      </c>
      <c r="F644" s="35">
        <v>0.72222222222222221</v>
      </c>
      <c r="G644" s="36" t="s">
        <v>22</v>
      </c>
      <c r="H644" s="36">
        <v>9</v>
      </c>
      <c r="I644" s="36">
        <v>9</v>
      </c>
      <c r="J644" s="36" t="s">
        <v>692</v>
      </c>
      <c r="K644" s="36" t="s">
        <v>60</v>
      </c>
      <c r="L644" s="165">
        <v>15</v>
      </c>
      <c r="M644" s="134">
        <f t="shared" si="117"/>
        <v>15</v>
      </c>
      <c r="N644" s="36">
        <f t="shared" si="118"/>
        <v>1</v>
      </c>
      <c r="O644" s="135" t="str">
        <f t="shared" si="119"/>
        <v>Pro Syd-15</v>
      </c>
      <c r="P644" s="186" t="str">
        <f t="shared" si="120"/>
        <v>OK</v>
      </c>
      <c r="Q644" s="187">
        <f t="shared" si="121"/>
        <v>60</v>
      </c>
      <c r="R644" s="150"/>
      <c r="S644" s="187" t="str">
        <f t="shared" si="122"/>
        <v/>
      </c>
      <c r="T644" s="136" t="str">
        <f t="shared" si="123"/>
        <v>Testator Silens</v>
      </c>
      <c r="U644" s="137" t="str">
        <f>IF(P644="","",IF(N644=1,"",IF(Q644="","",IF(Q644&lt;=100,100,IF(Table1[[#This Row],[Day]]="Wed",100,200)))))</f>
        <v/>
      </c>
      <c r="V644" s="137" t="str">
        <f t="shared" si="124"/>
        <v/>
      </c>
      <c r="W644" s="137" t="str">
        <f t="shared" si="125"/>
        <v/>
      </c>
      <c r="X644" s="133">
        <f>100</f>
        <v>100</v>
      </c>
      <c r="Y644" s="133" t="str">
        <f t="shared" si="126"/>
        <v/>
      </c>
      <c r="Z644" s="133">
        <f t="shared" si="127"/>
        <v>-100</v>
      </c>
      <c r="AA644" s="134" t="str">
        <f>TEXT(Table1[[#This Row],[Date]],"DDD")</f>
        <v>Sat</v>
      </c>
      <c r="AB644" s="133" t="str">
        <f>IF(OR(G644="Doomben",G644="Eagle Farm"),"Q",IF(AND(Q644&gt;1,Q644&lt;55,Table1[[#This Row],[Source]]="Nat"),"Nat OK",IF(AND(Table1[[#This Row],[Source]]&lt;&gt;"Nat",Q644&lt;55),"Poor &lt;55",IF(OR(G644="Randwick",G644="Flemington",G644="Caulfield",G644="Sandown Lake",G644="Sandown Hill"),"Best","ave"))))</f>
        <v>Best</v>
      </c>
      <c r="AC644" s="133">
        <f>IF(Q644="","",IF(AB644="Poor &lt;55",$AC$2*0.2%,IF(AND(AB644="Q",AA644&lt;&gt;"Wed"),$AC$2*0.4%,IF(AND(AB644="Q",AA644="Wed"),$AC$2*0.5%,IF(AND(AB644="Ave",U644=100),$AC$2*0.5%,IF(AND(AB644="ave",U644="",N644=1,AG644="Bush"),$AC$2*1%,IF(AND(AB644="ave",U644="",Q644&gt;100),$AC$2*1.3%,IF(AND(AB644="ave",U644=""),$AC$2*1.2%,IF(AND(AB644="Ave",U644=200),$AC$2*1%,IF(AND(AB644="Best",U644=200),$AC$2*1.5%,IF(AND(AB644="Best",U644="",K644&lt;&gt;"Pro Syd"),$AC$2*0.5%,IF(AND(AB644="Best",U644=""),$AC$2*1%,IF(AND(AB644="Best",U644=100,Table1[[#This Row],[State]]="NSW"),$AC$2*0.4%,IF(AND(AB644="Best",U644=100),$AC$2*1%,IF(Table1[[#This Row],[Adj]]="Nat OK",$AC$2*0.5%,"xxx")))))))))))))))</f>
        <v>100</v>
      </c>
      <c r="AD644" s="133" t="str">
        <f t="shared" si="128"/>
        <v/>
      </c>
      <c r="AE644" s="133">
        <f t="shared" si="129"/>
        <v>-100</v>
      </c>
      <c r="AF644" s="133" t="str">
        <f>VLOOKUP(Table1[[#This Row],[Track]],$F$2672:$H$2715,2,FALSE)</f>
        <v>NSW</v>
      </c>
      <c r="AG644" s="133" t="str">
        <f>VLOOKUP(Table1[[#This Row],[Track]],$F$2672:$H$2715,3,FALSE)</f>
        <v>-</v>
      </c>
      <c r="AH644" s="133" t="str">
        <f>IF(Table1[[#This Row],[Date]]&lt;$AH$2,"",IF(Table1[[#This Row],[Date]]&lt;$AH$3,"Edge","Elite Combo"))</f>
        <v/>
      </c>
      <c r="AI644" s="218">
        <f>Table1[[#This Row],[Time]]</f>
        <v>0.72222222222222221</v>
      </c>
      <c r="AJ644" s="219" t="str">
        <f>Table1[[#This Row],[Track]]</f>
        <v>Randwick</v>
      </c>
      <c r="AK644" s="216">
        <f>Table1[[#This Row],[Race ]]</f>
        <v>9</v>
      </c>
      <c r="AL644" s="219">
        <f>Table1[[#This Row],[TAB]]</f>
        <v>9</v>
      </c>
      <c r="AM644" s="219" t="str">
        <f>Table1[[#This Row],[Selection]]</f>
        <v>Testator Silens</v>
      </c>
      <c r="AN644" s="220" t="str">
        <f>Table1[[#This Row],[Sources]]</f>
        <v>Pro Syd-15</v>
      </c>
      <c r="AO644" s="219">
        <f>Table1[[#This Row],[Scale Bet]]</f>
        <v>100</v>
      </c>
    </row>
    <row r="645" spans="5:41" ht="16.5" customHeight="1" x14ac:dyDescent="0.25">
      <c r="E645" s="185">
        <v>45292</v>
      </c>
      <c r="F645" s="35">
        <v>0.54861111111111105</v>
      </c>
      <c r="G645" s="36" t="s">
        <v>157</v>
      </c>
      <c r="H645" s="36">
        <v>1</v>
      </c>
      <c r="I645" s="36">
        <v>1</v>
      </c>
      <c r="J645" s="36" t="s">
        <v>288</v>
      </c>
      <c r="K645" s="36" t="s">
        <v>13</v>
      </c>
      <c r="L645" s="165">
        <v>13</v>
      </c>
      <c r="M645" s="134">
        <f t="shared" si="117"/>
        <v>13</v>
      </c>
      <c r="N645" s="36">
        <f t="shared" si="118"/>
        <v>1</v>
      </c>
      <c r="O645" s="135" t="str">
        <f t="shared" si="119"/>
        <v>Nat-13</v>
      </c>
      <c r="P645" s="186" t="str">
        <f t="shared" si="120"/>
        <v>OK</v>
      </c>
      <c r="Q645" s="187">
        <f t="shared" si="121"/>
        <v>52</v>
      </c>
      <c r="R645" s="150">
        <v>2.1</v>
      </c>
      <c r="S645" s="187">
        <f t="shared" si="122"/>
        <v>109.2</v>
      </c>
      <c r="T645" s="136" t="str">
        <f t="shared" si="123"/>
        <v>Midtown Boss</v>
      </c>
      <c r="U645" s="137" t="str">
        <f>IF(P645="","",IF(N645=1,"",IF(Q645="","",IF(Q645&lt;=100,100,IF(Table1[[#This Row],[Day]]="Wed",100,200)))))</f>
        <v/>
      </c>
      <c r="V645" s="137" t="str">
        <f t="shared" si="124"/>
        <v/>
      </c>
      <c r="W645" s="137" t="str">
        <f t="shared" si="125"/>
        <v/>
      </c>
      <c r="X645" s="133">
        <f>100</f>
        <v>100</v>
      </c>
      <c r="Y645" s="133">
        <f t="shared" si="126"/>
        <v>210</v>
      </c>
      <c r="Z645" s="133">
        <f t="shared" si="127"/>
        <v>110</v>
      </c>
      <c r="AA645" s="134" t="str">
        <f>TEXT(Table1[[#This Row],[Date]],"DDD")</f>
        <v>Mon</v>
      </c>
      <c r="AB645" s="133" t="str">
        <f>IF(OR(G645="Doomben",G645="Eagle Farm"),"Q",IF(AND(Q645&gt;1,Q645&lt;55,Table1[[#This Row],[Source]]="Nat"),"Nat OK",IF(AND(Table1[[#This Row],[Source]]&lt;&gt;"Nat",Q645&lt;55),"Poor &lt;55",IF(OR(G645="Randwick",G645="Flemington",G645="Caulfield",G645="Sandown Lake",G645="Sandown Hill"),"Best","ave"))))</f>
        <v>Nat OK</v>
      </c>
      <c r="AC645" s="133">
        <f>IF(Q645="","",IF(AB645="Poor &lt;55",$AC$2*0.2%,IF(AND(AB645="Q",AA645&lt;&gt;"Wed"),$AC$2*0.4%,IF(AND(AB645="Q",AA645="Wed"),$AC$2*0.5%,IF(AND(AB645="Ave",U645=100),$AC$2*0.5%,IF(AND(AB645="ave",U645="",N645=1,AG645="Bush"),$AC$2*1%,IF(AND(AB645="ave",U645="",Q645&gt;100),$AC$2*1.3%,IF(AND(AB645="ave",U645=""),$AC$2*1.2%,IF(AND(AB645="Ave",U645=200),$AC$2*1%,IF(AND(AB645="Best",U645=200),$AC$2*1.5%,IF(AND(AB645="Best",U645="",K645&lt;&gt;"Pro Syd"),$AC$2*0.5%,IF(AND(AB645="Best",U645=""),$AC$2*1%,IF(AND(AB645="Best",U645=100,Table1[[#This Row],[State]]="NSW"),$AC$2*0.4%,IF(AND(AB645="Best",U645=100),$AC$2*1%,IF(Table1[[#This Row],[Adj]]="Nat OK",$AC$2*0.5%,"xxx")))))))))))))))</f>
        <v>50</v>
      </c>
      <c r="AD645" s="133">
        <f t="shared" si="128"/>
        <v>105</v>
      </c>
      <c r="AE645" s="133">
        <f t="shared" si="129"/>
        <v>55</v>
      </c>
      <c r="AF645" s="133" t="str">
        <f>VLOOKUP(Table1[[#This Row],[Track]],$F$2672:$H$2715,2,FALSE)</f>
        <v>Vic</v>
      </c>
      <c r="AG645" s="133" t="str">
        <f>VLOOKUP(Table1[[#This Row],[Track]],$F$2672:$H$2715,3,FALSE)</f>
        <v>-</v>
      </c>
      <c r="AH645" s="133" t="str">
        <f>IF(Table1[[#This Row],[Date]]&lt;$AH$2,"",IF(Table1[[#This Row],[Date]]&lt;$AH$3,"Edge","Elite Combo"))</f>
        <v/>
      </c>
      <c r="AI645" s="218">
        <f>Table1[[#This Row],[Time]]</f>
        <v>0.54861111111111105</v>
      </c>
      <c r="AJ645" s="219" t="str">
        <f>Table1[[#This Row],[Track]]</f>
        <v>Flemington</v>
      </c>
      <c r="AK645" s="216">
        <f>Table1[[#This Row],[Race ]]</f>
        <v>1</v>
      </c>
      <c r="AL645" s="219">
        <f>Table1[[#This Row],[TAB]]</f>
        <v>1</v>
      </c>
      <c r="AM645" s="219" t="str">
        <f>Table1[[#This Row],[Selection]]</f>
        <v>Midtown Boss</v>
      </c>
      <c r="AN645" s="220" t="str">
        <f>Table1[[#This Row],[Sources]]</f>
        <v>Nat-13</v>
      </c>
      <c r="AO645" s="219">
        <f>Table1[[#This Row],[Scale Bet]]</f>
        <v>50</v>
      </c>
    </row>
    <row r="646" spans="5:41" ht="16.5" customHeight="1" x14ac:dyDescent="0.25">
      <c r="E646" s="185">
        <v>45292</v>
      </c>
      <c r="F646" s="35">
        <v>0.57291666666666663</v>
      </c>
      <c r="G646" s="36" t="s">
        <v>157</v>
      </c>
      <c r="H646" s="36">
        <v>2</v>
      </c>
      <c r="I646" s="36">
        <v>3</v>
      </c>
      <c r="J646" s="36" t="s">
        <v>918</v>
      </c>
      <c r="K646" s="36" t="s">
        <v>13</v>
      </c>
      <c r="L646" s="165">
        <v>13</v>
      </c>
      <c r="M646" s="134">
        <f t="shared" si="117"/>
        <v>13</v>
      </c>
      <c r="N646" s="36">
        <f t="shared" si="118"/>
        <v>1</v>
      </c>
      <c r="O646" s="135" t="str">
        <f t="shared" si="119"/>
        <v>Nat-13</v>
      </c>
      <c r="P646" s="186" t="str">
        <f t="shared" si="120"/>
        <v>OK</v>
      </c>
      <c r="Q646" s="187">
        <f t="shared" si="121"/>
        <v>52</v>
      </c>
      <c r="R646" s="150"/>
      <c r="S646" s="187" t="str">
        <f t="shared" si="122"/>
        <v/>
      </c>
      <c r="T646" s="136" t="str">
        <f t="shared" si="123"/>
        <v>Ginger N Pink</v>
      </c>
      <c r="U646" s="137" t="str">
        <f>IF(P646="","",IF(N646=1,"",IF(Q646="","",IF(Q646&lt;=100,100,IF(Table1[[#This Row],[Day]]="Wed",100,200)))))</f>
        <v/>
      </c>
      <c r="V646" s="137" t="str">
        <f t="shared" si="124"/>
        <v/>
      </c>
      <c r="W646" s="137" t="str">
        <f t="shared" si="125"/>
        <v/>
      </c>
      <c r="X646" s="133">
        <f>100</f>
        <v>100</v>
      </c>
      <c r="Y646" s="133" t="str">
        <f t="shared" si="126"/>
        <v/>
      </c>
      <c r="Z646" s="133">
        <f t="shared" si="127"/>
        <v>-100</v>
      </c>
      <c r="AA646" s="134" t="str">
        <f>TEXT(Table1[[#This Row],[Date]],"DDD")</f>
        <v>Mon</v>
      </c>
      <c r="AB646" s="133" t="str">
        <f>IF(OR(G646="Doomben",G646="Eagle Farm"),"Q",IF(AND(Q646&gt;1,Q646&lt;55,Table1[[#This Row],[Source]]="Nat"),"Nat OK",IF(AND(Table1[[#This Row],[Source]]&lt;&gt;"Nat",Q646&lt;55),"Poor &lt;55",IF(OR(G646="Randwick",G646="Flemington",G646="Caulfield",G646="Sandown Lake",G646="Sandown Hill"),"Best","ave"))))</f>
        <v>Nat OK</v>
      </c>
      <c r="AC646" s="133">
        <f>IF(Q646="","",IF(AB646="Poor &lt;55",$AC$2*0.2%,IF(AND(AB646="Q",AA646&lt;&gt;"Wed"),$AC$2*0.4%,IF(AND(AB646="Q",AA646="Wed"),$AC$2*0.5%,IF(AND(AB646="Ave",U646=100),$AC$2*0.5%,IF(AND(AB646="ave",U646="",N646=1,AG646="Bush"),$AC$2*1%,IF(AND(AB646="ave",U646="",Q646&gt;100),$AC$2*1.3%,IF(AND(AB646="ave",U646=""),$AC$2*1.2%,IF(AND(AB646="Ave",U646=200),$AC$2*1%,IF(AND(AB646="Best",U646=200),$AC$2*1.5%,IF(AND(AB646="Best",U646="",K646&lt;&gt;"Pro Syd"),$AC$2*0.5%,IF(AND(AB646="Best",U646=""),$AC$2*1%,IF(AND(AB646="Best",U646=100,Table1[[#This Row],[State]]="NSW"),$AC$2*0.4%,IF(AND(AB646="Best",U646=100),$AC$2*1%,IF(Table1[[#This Row],[Adj]]="Nat OK",$AC$2*0.5%,"xxx")))))))))))))))</f>
        <v>50</v>
      </c>
      <c r="AD646" s="133" t="str">
        <f t="shared" si="128"/>
        <v/>
      </c>
      <c r="AE646" s="133">
        <f t="shared" si="129"/>
        <v>-50</v>
      </c>
      <c r="AF646" s="133" t="str">
        <f>VLOOKUP(Table1[[#This Row],[Track]],$F$2672:$H$2715,2,FALSE)</f>
        <v>Vic</v>
      </c>
      <c r="AG646" s="133" t="str">
        <f>VLOOKUP(Table1[[#This Row],[Track]],$F$2672:$H$2715,3,FALSE)</f>
        <v>-</v>
      </c>
      <c r="AH646" s="133" t="str">
        <f>IF(Table1[[#This Row],[Date]]&lt;$AH$2,"",IF(Table1[[#This Row],[Date]]&lt;$AH$3,"Edge","Elite Combo"))</f>
        <v/>
      </c>
      <c r="AI646" s="218">
        <f>Table1[[#This Row],[Time]]</f>
        <v>0.57291666666666663</v>
      </c>
      <c r="AJ646" s="219" t="str">
        <f>Table1[[#This Row],[Track]]</f>
        <v>Flemington</v>
      </c>
      <c r="AK646" s="216">
        <f>Table1[[#This Row],[Race ]]</f>
        <v>2</v>
      </c>
      <c r="AL646" s="219">
        <f>Table1[[#This Row],[TAB]]</f>
        <v>3</v>
      </c>
      <c r="AM646" s="219" t="str">
        <f>Table1[[#This Row],[Selection]]</f>
        <v>Ginger N Pink</v>
      </c>
      <c r="AN646" s="220" t="str">
        <f>Table1[[#This Row],[Sources]]</f>
        <v>Nat-13</v>
      </c>
      <c r="AO646" s="219">
        <f>Table1[[#This Row],[Scale Bet]]</f>
        <v>50</v>
      </c>
    </row>
    <row r="647" spans="5:41" ht="16.5" customHeight="1" x14ac:dyDescent="0.25">
      <c r="E647" s="185">
        <v>45292</v>
      </c>
      <c r="F647" s="35">
        <v>0.68055555555555547</v>
      </c>
      <c r="G647" s="36" t="s">
        <v>157</v>
      </c>
      <c r="H647" s="36">
        <v>6</v>
      </c>
      <c r="I647" s="36">
        <v>6</v>
      </c>
      <c r="J647" s="36" t="s">
        <v>1000</v>
      </c>
      <c r="K647" s="36" t="s">
        <v>40</v>
      </c>
      <c r="L647" s="165">
        <v>12</v>
      </c>
      <c r="M647" s="134">
        <f t="shared" ref="M647:M710" si="130">IF(AND(J647=J646,E647=E646),"",IF(AND(E647=E650,J647=J650),L647+L648+L649+L650,IF(AND(E647=E649,J647=J649),L647+L648+L649,IF(AND(E647=E648,J647=J648),L647+L648,L647))))</f>
        <v>25</v>
      </c>
      <c r="N647" s="36">
        <f t="shared" ref="N647:N710" si="131">IF(M647=L647,1,IF(M647="","",IF(AND(E647=E650,J647=J650),4,IF(AND(E647=E649,J647=J649),3,IF(AND(E647=E648,J647=J648),2,"XXX")))))</f>
        <v>2</v>
      </c>
      <c r="O647" s="135" t="str">
        <f t="shared" ref="O647:O710" si="132">IF(N647="","",IF(N647=4,K647&amp;"-"&amp;L647&amp;"/"&amp;K648&amp;"-"&amp;L648&amp;"/"&amp;K649&amp;"-"&amp;L649&amp;"/"&amp;K650&amp;"-"&amp;L650,IF(N647=3,K647&amp;"-"&amp;L647&amp;"/"&amp;K648&amp;"-"&amp;L648&amp;"/"&amp;K649&amp;"-"&amp;L649,IF(N647=2,K647&amp;"-"&amp;L647&amp;"/"&amp;K648&amp;"-"&amp;L648,IF(N647=1,K647&amp;"-"&amp;L647,"""""xxx")))))</f>
        <v>Edge-12/Pro Mel-13</v>
      </c>
      <c r="P647" s="186" t="str">
        <f t="shared" ref="P647:P710" si="133">IF(OR(G647="Randwick",G647="Rosehill",G647="Flemington",G647="Caulfield",G647="Sandown Lake",G647="Sandown Hill",G647="Moonee Valley"),"OK","")</f>
        <v>OK</v>
      </c>
      <c r="Q647" s="187">
        <f t="shared" ref="Q647:Q710" si="134">IF(M647="","",(M647*($Q$1/1000)/$R$1)*$Q$2)</f>
        <v>100</v>
      </c>
      <c r="R647" s="150"/>
      <c r="S647" s="187" t="str">
        <f t="shared" ref="S647:S710" si="135">IF(Q647="","",IF(R647="","",R647*Q647))</f>
        <v/>
      </c>
      <c r="T647" s="136" t="str">
        <f t="shared" ref="T647:T710" si="136">TRIM(PROPER(J647))</f>
        <v>Ruling</v>
      </c>
      <c r="U647" s="137">
        <f>IF(P647="","",IF(N647=1,"",IF(Q647="","",IF(Q647&lt;=100,100,IF(Table1[[#This Row],[Day]]="Wed",100,200)))))</f>
        <v>100</v>
      </c>
      <c r="V647" s="137" t="str">
        <f t="shared" ref="V647:V710" si="137">IF(U647="","",IF(R647="","",U647*R647))</f>
        <v/>
      </c>
      <c r="W647" s="137">
        <f t="shared" ref="W647:W710" si="138">IF(U647="","",IF(V647="",U647*-1,V647-U647))</f>
        <v>-100</v>
      </c>
      <c r="X647" s="133">
        <f>100</f>
        <v>100</v>
      </c>
      <c r="Y647" s="133" t="str">
        <f t="shared" ref="Y647:Y710" si="139">IF(R647="","",X647*R647)</f>
        <v/>
      </c>
      <c r="Z647" s="133">
        <f t="shared" ref="Z647:Z710" si="140">IF(Y647="",X647*-1,Y647-X646)</f>
        <v>-100</v>
      </c>
      <c r="AA647" s="134" t="str">
        <f>TEXT(Table1[[#This Row],[Date]],"DDD")</f>
        <v>Mon</v>
      </c>
      <c r="AB647" s="133" t="str">
        <f>IF(OR(G647="Doomben",G647="Eagle Farm"),"Q",IF(AND(Q647&gt;1,Q647&lt;55,Table1[[#This Row],[Source]]="Nat"),"Nat OK",IF(AND(Table1[[#This Row],[Source]]&lt;&gt;"Nat",Q647&lt;55),"Poor &lt;55",IF(OR(G647="Randwick",G647="Flemington",G647="Caulfield",G647="Sandown Lake",G647="Sandown Hill"),"Best","ave"))))</f>
        <v>Best</v>
      </c>
      <c r="AC647" s="133">
        <f>IF(Q647="","",IF(AB647="Poor &lt;55",$AC$2*0.2%,IF(AND(AB647="Q",AA647&lt;&gt;"Wed"),$AC$2*0.4%,IF(AND(AB647="Q",AA647="Wed"),$AC$2*0.5%,IF(AND(AB647="Ave",U647=100),$AC$2*0.5%,IF(AND(AB647="ave",U647="",N647=1,AG647="Bush"),$AC$2*1%,IF(AND(AB647="ave",U647="",Q647&gt;100),$AC$2*1.3%,IF(AND(AB647="ave",U647=""),$AC$2*1.2%,IF(AND(AB647="Ave",U647=200),$AC$2*1%,IF(AND(AB647="Best",U647=200),$AC$2*1.5%,IF(AND(AB647="Best",U647="",K647&lt;&gt;"Pro Syd"),$AC$2*0.5%,IF(AND(AB647="Best",U647=""),$AC$2*1%,IF(AND(AB647="Best",U647=100,Table1[[#This Row],[State]]="NSW"),$AC$2*0.4%,IF(AND(AB647="Best",U647=100),$AC$2*1%,IF(Table1[[#This Row],[Adj]]="Nat OK",$AC$2*0.5%,"xxx")))))))))))))))</f>
        <v>100</v>
      </c>
      <c r="AD647" s="133" t="str">
        <f t="shared" ref="AD647:AD710" si="141">IF(AC647="","",IF(R647="","",AC647*R647))</f>
        <v/>
      </c>
      <c r="AE647" s="133">
        <f t="shared" ref="AE647:AE710" si="142">IF(AC647="","",IF(AD647="",AC647*-1,AD647-AC647))</f>
        <v>-100</v>
      </c>
      <c r="AF647" s="133" t="str">
        <f>VLOOKUP(Table1[[#This Row],[Track]],$F$2672:$H$2715,2,FALSE)</f>
        <v>Vic</v>
      </c>
      <c r="AG647" s="133" t="str">
        <f>VLOOKUP(Table1[[#This Row],[Track]],$F$2672:$H$2715,3,FALSE)</f>
        <v>-</v>
      </c>
      <c r="AH647" s="133" t="str">
        <f>IF(Table1[[#This Row],[Date]]&lt;$AH$2,"",IF(Table1[[#This Row],[Date]]&lt;$AH$3,"Edge","Elite Combo"))</f>
        <v/>
      </c>
      <c r="AI647" s="218">
        <f>Table1[[#This Row],[Time]]</f>
        <v>0.68055555555555547</v>
      </c>
      <c r="AJ647" s="219" t="str">
        <f>Table1[[#This Row],[Track]]</f>
        <v>Flemington</v>
      </c>
      <c r="AK647" s="216">
        <f>Table1[[#This Row],[Race ]]</f>
        <v>6</v>
      </c>
      <c r="AL647" s="219">
        <f>Table1[[#This Row],[TAB]]</f>
        <v>6</v>
      </c>
      <c r="AM647" s="219" t="str">
        <f>Table1[[#This Row],[Selection]]</f>
        <v>Ruling</v>
      </c>
      <c r="AN647" s="220" t="str">
        <f>Table1[[#This Row],[Sources]]</f>
        <v>Edge-12/Pro Mel-13</v>
      </c>
      <c r="AO647" s="219">
        <f>Table1[[#This Row],[Scale Bet]]</f>
        <v>100</v>
      </c>
    </row>
    <row r="648" spans="5:41" ht="16.5" customHeight="1" x14ac:dyDescent="0.25">
      <c r="E648" s="185">
        <v>45292</v>
      </c>
      <c r="F648" s="35">
        <v>0.68055555555555547</v>
      </c>
      <c r="G648" s="36" t="s">
        <v>157</v>
      </c>
      <c r="H648" s="36">
        <v>6</v>
      </c>
      <c r="I648" s="36">
        <v>6</v>
      </c>
      <c r="J648" s="36" t="s">
        <v>1000</v>
      </c>
      <c r="K648" s="36" t="s">
        <v>18</v>
      </c>
      <c r="L648" s="165">
        <v>13</v>
      </c>
      <c r="M648" s="134" t="str">
        <f t="shared" si="130"/>
        <v/>
      </c>
      <c r="N648" s="36" t="str">
        <f t="shared" si="131"/>
        <v/>
      </c>
      <c r="O648" s="135" t="str">
        <f t="shared" si="132"/>
        <v/>
      </c>
      <c r="P648" s="186" t="str">
        <f t="shared" si="133"/>
        <v>OK</v>
      </c>
      <c r="Q648" s="187" t="str">
        <f t="shared" si="134"/>
        <v/>
      </c>
      <c r="R648" s="150"/>
      <c r="S648" s="187" t="str">
        <f t="shared" si="135"/>
        <v/>
      </c>
      <c r="T648" s="136" t="str">
        <f t="shared" si="136"/>
        <v>Ruling</v>
      </c>
      <c r="U648" s="137" t="str">
        <f>IF(P648="","",IF(N648=1,"",IF(Q648="","",IF(Q648&lt;=100,100,IF(Table1[[#This Row],[Day]]="Wed",100,200)))))</f>
        <v/>
      </c>
      <c r="V648" s="137" t="str">
        <f t="shared" si="137"/>
        <v/>
      </c>
      <c r="W648" s="137" t="str">
        <f t="shared" si="138"/>
        <v/>
      </c>
      <c r="X648" s="133">
        <f>100</f>
        <v>100</v>
      </c>
      <c r="Y648" s="133" t="str">
        <f t="shared" si="139"/>
        <v/>
      </c>
      <c r="Z648" s="133">
        <f t="shared" si="140"/>
        <v>-100</v>
      </c>
      <c r="AA648" s="134" t="str">
        <f>TEXT(Table1[[#This Row],[Date]],"DDD")</f>
        <v>Mon</v>
      </c>
      <c r="AB648" s="133" t="str">
        <f>IF(OR(G648="Doomben",G648="Eagle Farm"),"Q",IF(AND(Q648&gt;1,Q648&lt;55,Table1[[#This Row],[Source]]="Nat"),"Nat OK",IF(AND(Table1[[#This Row],[Source]]&lt;&gt;"Nat",Q648&lt;55),"Poor &lt;55",IF(OR(G648="Randwick",G648="Flemington",G648="Caulfield",G648="Sandown Lake",G648="Sandown Hill"),"Best","ave"))))</f>
        <v>Best</v>
      </c>
      <c r="AC648" s="133" t="str">
        <f>IF(Q648="","",IF(AB648="Poor &lt;55",$AC$2*0.2%,IF(AND(AB648="Q",AA648&lt;&gt;"Wed"),$AC$2*0.4%,IF(AND(AB648="Q",AA648="Wed"),$AC$2*0.5%,IF(AND(AB648="Ave",U648=100),$AC$2*0.5%,IF(AND(AB648="ave",U648="",N648=1,AG648="Bush"),$AC$2*1%,IF(AND(AB648="ave",U648="",Q648&gt;100),$AC$2*1.3%,IF(AND(AB648="ave",U648=""),$AC$2*1.2%,IF(AND(AB648="Ave",U648=200),$AC$2*1%,IF(AND(AB648="Best",U648=200),$AC$2*1.5%,IF(AND(AB648="Best",U648="",K648&lt;&gt;"Pro Syd"),$AC$2*0.5%,IF(AND(AB648="Best",U648=""),$AC$2*1%,IF(AND(AB648="Best",U648=100,Table1[[#This Row],[State]]="NSW"),$AC$2*0.4%,IF(AND(AB648="Best",U648=100),$AC$2*1%,IF(Table1[[#This Row],[Adj]]="Nat OK",$AC$2*0.5%,"xxx")))))))))))))))</f>
        <v/>
      </c>
      <c r="AD648" s="133" t="str">
        <f t="shared" si="141"/>
        <v/>
      </c>
      <c r="AE648" s="133" t="str">
        <f t="shared" si="142"/>
        <v/>
      </c>
      <c r="AF648" s="133" t="str">
        <f>VLOOKUP(Table1[[#This Row],[Track]],$F$2672:$H$2715,2,FALSE)</f>
        <v>Vic</v>
      </c>
      <c r="AG648" s="133" t="str">
        <f>VLOOKUP(Table1[[#This Row],[Track]],$F$2672:$H$2715,3,FALSE)</f>
        <v>-</v>
      </c>
      <c r="AH648" s="133" t="str">
        <f>IF(Table1[[#This Row],[Date]]&lt;$AH$2,"",IF(Table1[[#This Row],[Date]]&lt;$AH$3,"Edge","Elite Combo"))</f>
        <v/>
      </c>
      <c r="AI648" s="218">
        <f>Table1[[#This Row],[Time]]</f>
        <v>0.68055555555555547</v>
      </c>
      <c r="AJ648" s="219" t="str">
        <f>Table1[[#This Row],[Track]]</f>
        <v>Flemington</v>
      </c>
      <c r="AK648" s="216">
        <f>Table1[[#This Row],[Race ]]</f>
        <v>6</v>
      </c>
      <c r="AL648" s="219">
        <f>Table1[[#This Row],[TAB]]</f>
        <v>6</v>
      </c>
      <c r="AM648" s="219" t="str">
        <f>Table1[[#This Row],[Selection]]</f>
        <v>Ruling</v>
      </c>
      <c r="AN648" s="220" t="str">
        <f>Table1[[#This Row],[Sources]]</f>
        <v/>
      </c>
      <c r="AO648" s="219" t="str">
        <f>Table1[[#This Row],[Scale Bet]]</f>
        <v/>
      </c>
    </row>
    <row r="649" spans="5:41" ht="16.5" customHeight="1" x14ac:dyDescent="0.25">
      <c r="E649" s="185">
        <v>45292</v>
      </c>
      <c r="F649" s="35">
        <v>0.70833333333333337</v>
      </c>
      <c r="G649" s="36" t="s">
        <v>157</v>
      </c>
      <c r="H649" s="36">
        <v>7</v>
      </c>
      <c r="I649" s="36">
        <v>3</v>
      </c>
      <c r="J649" s="36" t="s">
        <v>1001</v>
      </c>
      <c r="K649" s="36" t="s">
        <v>40</v>
      </c>
      <c r="L649" s="165">
        <v>12</v>
      </c>
      <c r="M649" s="134">
        <f t="shared" si="130"/>
        <v>25</v>
      </c>
      <c r="N649" s="36">
        <f t="shared" si="131"/>
        <v>2</v>
      </c>
      <c r="O649" s="135" t="str">
        <f t="shared" si="132"/>
        <v>Edge-12/Pro Mel-13</v>
      </c>
      <c r="P649" s="186" t="str">
        <f t="shared" si="133"/>
        <v>OK</v>
      </c>
      <c r="Q649" s="187">
        <f t="shared" si="134"/>
        <v>100</v>
      </c>
      <c r="R649" s="150"/>
      <c r="S649" s="187" t="str">
        <f t="shared" si="135"/>
        <v/>
      </c>
      <c r="T649" s="136" t="str">
        <f t="shared" si="136"/>
        <v>Unusual Culture</v>
      </c>
      <c r="U649" s="137">
        <f>IF(P649="","",IF(N649=1,"",IF(Q649="","",IF(Q649&lt;=100,100,IF(Table1[[#This Row],[Day]]="Wed",100,200)))))</f>
        <v>100</v>
      </c>
      <c r="V649" s="137" t="str">
        <f t="shared" si="137"/>
        <v/>
      </c>
      <c r="W649" s="137">
        <f t="shared" si="138"/>
        <v>-100</v>
      </c>
      <c r="X649" s="133">
        <f>100</f>
        <v>100</v>
      </c>
      <c r="Y649" s="133" t="str">
        <f t="shared" si="139"/>
        <v/>
      </c>
      <c r="Z649" s="133">
        <f t="shared" si="140"/>
        <v>-100</v>
      </c>
      <c r="AA649" s="134" t="str">
        <f>TEXT(Table1[[#This Row],[Date]],"DDD")</f>
        <v>Mon</v>
      </c>
      <c r="AB649" s="133" t="str">
        <f>IF(OR(G649="Doomben",G649="Eagle Farm"),"Q",IF(AND(Q649&gt;1,Q649&lt;55,Table1[[#This Row],[Source]]="Nat"),"Nat OK",IF(AND(Table1[[#This Row],[Source]]&lt;&gt;"Nat",Q649&lt;55),"Poor &lt;55",IF(OR(G649="Randwick",G649="Flemington",G649="Caulfield",G649="Sandown Lake",G649="Sandown Hill"),"Best","ave"))))</f>
        <v>Best</v>
      </c>
      <c r="AC649" s="133">
        <f>IF(Q649="","",IF(AB649="Poor &lt;55",$AC$2*0.2%,IF(AND(AB649="Q",AA649&lt;&gt;"Wed"),$AC$2*0.4%,IF(AND(AB649="Q",AA649="Wed"),$AC$2*0.5%,IF(AND(AB649="Ave",U649=100),$AC$2*0.5%,IF(AND(AB649="ave",U649="",N649=1,AG649="Bush"),$AC$2*1%,IF(AND(AB649="ave",U649="",Q649&gt;100),$AC$2*1.3%,IF(AND(AB649="ave",U649=""),$AC$2*1.2%,IF(AND(AB649="Ave",U649=200),$AC$2*1%,IF(AND(AB649="Best",U649=200),$AC$2*1.5%,IF(AND(AB649="Best",U649="",K649&lt;&gt;"Pro Syd"),$AC$2*0.5%,IF(AND(AB649="Best",U649=""),$AC$2*1%,IF(AND(AB649="Best",U649=100,Table1[[#This Row],[State]]="NSW"),$AC$2*0.4%,IF(AND(AB649="Best",U649=100),$AC$2*1%,IF(Table1[[#This Row],[Adj]]="Nat OK",$AC$2*0.5%,"xxx")))))))))))))))</f>
        <v>100</v>
      </c>
      <c r="AD649" s="133" t="str">
        <f t="shared" si="141"/>
        <v/>
      </c>
      <c r="AE649" s="133">
        <f t="shared" si="142"/>
        <v>-100</v>
      </c>
      <c r="AF649" s="133" t="str">
        <f>VLOOKUP(Table1[[#This Row],[Track]],$F$2672:$H$2715,2,FALSE)</f>
        <v>Vic</v>
      </c>
      <c r="AG649" s="133" t="str">
        <f>VLOOKUP(Table1[[#This Row],[Track]],$F$2672:$H$2715,3,FALSE)</f>
        <v>-</v>
      </c>
      <c r="AH649" s="133" t="str">
        <f>IF(Table1[[#This Row],[Date]]&lt;$AH$2,"",IF(Table1[[#This Row],[Date]]&lt;$AH$3,"Edge","Elite Combo"))</f>
        <v/>
      </c>
      <c r="AI649" s="218">
        <f>Table1[[#This Row],[Time]]</f>
        <v>0.70833333333333337</v>
      </c>
      <c r="AJ649" s="219" t="str">
        <f>Table1[[#This Row],[Track]]</f>
        <v>Flemington</v>
      </c>
      <c r="AK649" s="216">
        <f>Table1[[#This Row],[Race ]]</f>
        <v>7</v>
      </c>
      <c r="AL649" s="219">
        <f>Table1[[#This Row],[TAB]]</f>
        <v>3</v>
      </c>
      <c r="AM649" s="219" t="str">
        <f>Table1[[#This Row],[Selection]]</f>
        <v>Unusual Culture</v>
      </c>
      <c r="AN649" s="220" t="str">
        <f>Table1[[#This Row],[Sources]]</f>
        <v>Edge-12/Pro Mel-13</v>
      </c>
      <c r="AO649" s="219">
        <f>Table1[[#This Row],[Scale Bet]]</f>
        <v>100</v>
      </c>
    </row>
    <row r="650" spans="5:41" ht="16.5" customHeight="1" x14ac:dyDescent="0.25">
      <c r="E650" s="185">
        <v>45292</v>
      </c>
      <c r="F650" s="35">
        <v>0.70833333333333337</v>
      </c>
      <c r="G650" s="36" t="s">
        <v>157</v>
      </c>
      <c r="H650" s="36">
        <v>7</v>
      </c>
      <c r="I650" s="36">
        <v>3</v>
      </c>
      <c r="J650" s="36" t="s">
        <v>1001</v>
      </c>
      <c r="K650" s="36" t="s">
        <v>18</v>
      </c>
      <c r="L650" s="165">
        <v>13</v>
      </c>
      <c r="M650" s="134" t="str">
        <f t="shared" si="130"/>
        <v/>
      </c>
      <c r="N650" s="36" t="str">
        <f t="shared" si="131"/>
        <v/>
      </c>
      <c r="O650" s="135" t="str">
        <f t="shared" si="132"/>
        <v/>
      </c>
      <c r="P650" s="186" t="str">
        <f t="shared" si="133"/>
        <v>OK</v>
      </c>
      <c r="Q650" s="187" t="str">
        <f t="shared" si="134"/>
        <v/>
      </c>
      <c r="R650" s="150"/>
      <c r="S650" s="187" t="str">
        <f t="shared" si="135"/>
        <v/>
      </c>
      <c r="T650" s="136" t="str">
        <f t="shared" si="136"/>
        <v>Unusual Culture</v>
      </c>
      <c r="U650" s="137" t="str">
        <f>IF(P650="","",IF(N650=1,"",IF(Q650="","",IF(Q650&lt;=100,100,IF(Table1[[#This Row],[Day]]="Wed",100,200)))))</f>
        <v/>
      </c>
      <c r="V650" s="137" t="str">
        <f t="shared" si="137"/>
        <v/>
      </c>
      <c r="W650" s="137" t="str">
        <f t="shared" si="138"/>
        <v/>
      </c>
      <c r="X650" s="133">
        <f>100</f>
        <v>100</v>
      </c>
      <c r="Y650" s="133" t="str">
        <f t="shared" si="139"/>
        <v/>
      </c>
      <c r="Z650" s="133">
        <f t="shared" si="140"/>
        <v>-100</v>
      </c>
      <c r="AA650" s="134" t="str">
        <f>TEXT(Table1[[#This Row],[Date]],"DDD")</f>
        <v>Mon</v>
      </c>
      <c r="AB650" s="133" t="str">
        <f>IF(OR(G650="Doomben",G650="Eagle Farm"),"Q",IF(AND(Q650&gt;1,Q650&lt;55,Table1[[#This Row],[Source]]="Nat"),"Nat OK",IF(AND(Table1[[#This Row],[Source]]&lt;&gt;"Nat",Q650&lt;55),"Poor &lt;55",IF(OR(G650="Randwick",G650="Flemington",G650="Caulfield",G650="Sandown Lake",G650="Sandown Hill"),"Best","ave"))))</f>
        <v>Best</v>
      </c>
      <c r="AC650" s="133" t="str">
        <f>IF(Q650="","",IF(AB650="Poor &lt;55",$AC$2*0.2%,IF(AND(AB650="Q",AA650&lt;&gt;"Wed"),$AC$2*0.4%,IF(AND(AB650="Q",AA650="Wed"),$AC$2*0.5%,IF(AND(AB650="Ave",U650=100),$AC$2*0.5%,IF(AND(AB650="ave",U650="",N650=1,AG650="Bush"),$AC$2*1%,IF(AND(AB650="ave",U650="",Q650&gt;100),$AC$2*1.3%,IF(AND(AB650="ave",U650=""),$AC$2*1.2%,IF(AND(AB650="Ave",U650=200),$AC$2*1%,IF(AND(AB650="Best",U650=200),$AC$2*1.5%,IF(AND(AB650="Best",U650="",K650&lt;&gt;"Pro Syd"),$AC$2*0.5%,IF(AND(AB650="Best",U650=""),$AC$2*1%,IF(AND(AB650="Best",U650=100,Table1[[#This Row],[State]]="NSW"),$AC$2*0.4%,IF(AND(AB650="Best",U650=100),$AC$2*1%,IF(Table1[[#This Row],[Adj]]="Nat OK",$AC$2*0.5%,"xxx")))))))))))))))</f>
        <v/>
      </c>
      <c r="AD650" s="133" t="str">
        <f t="shared" si="141"/>
        <v/>
      </c>
      <c r="AE650" s="133" t="str">
        <f t="shared" si="142"/>
        <v/>
      </c>
      <c r="AF650" s="133" t="str">
        <f>VLOOKUP(Table1[[#This Row],[Track]],$F$2672:$H$2715,2,FALSE)</f>
        <v>Vic</v>
      </c>
      <c r="AG650" s="133" t="str">
        <f>VLOOKUP(Table1[[#This Row],[Track]],$F$2672:$H$2715,3,FALSE)</f>
        <v>-</v>
      </c>
      <c r="AH650" s="133" t="str">
        <f>IF(Table1[[#This Row],[Date]]&lt;$AH$2,"",IF(Table1[[#This Row],[Date]]&lt;$AH$3,"Edge","Elite Combo"))</f>
        <v/>
      </c>
      <c r="AI650" s="218">
        <f>Table1[[#This Row],[Time]]</f>
        <v>0.70833333333333337</v>
      </c>
      <c r="AJ650" s="219" t="str">
        <f>Table1[[#This Row],[Track]]</f>
        <v>Flemington</v>
      </c>
      <c r="AK650" s="216">
        <f>Table1[[#This Row],[Race ]]</f>
        <v>7</v>
      </c>
      <c r="AL650" s="219">
        <f>Table1[[#This Row],[TAB]]</f>
        <v>3</v>
      </c>
      <c r="AM650" s="219" t="str">
        <f>Table1[[#This Row],[Selection]]</f>
        <v>Unusual Culture</v>
      </c>
      <c r="AN650" s="220" t="str">
        <f>Table1[[#This Row],[Sources]]</f>
        <v/>
      </c>
      <c r="AO650" s="219" t="str">
        <f>Table1[[#This Row],[Scale Bet]]</f>
        <v/>
      </c>
    </row>
    <row r="651" spans="5:41" ht="16.5" customHeight="1" x14ac:dyDescent="0.25">
      <c r="E651" s="185">
        <v>45297</v>
      </c>
      <c r="F651" s="35">
        <v>0.56944444444444442</v>
      </c>
      <c r="G651" s="36" t="s">
        <v>22</v>
      </c>
      <c r="H651" s="36">
        <v>3</v>
      </c>
      <c r="I651" s="36">
        <v>8</v>
      </c>
      <c r="J651" s="36" t="s">
        <v>1076</v>
      </c>
      <c r="K651" s="36" t="s">
        <v>60</v>
      </c>
      <c r="L651" s="165">
        <v>15</v>
      </c>
      <c r="M651" s="134">
        <f t="shared" si="130"/>
        <v>15</v>
      </c>
      <c r="N651" s="36">
        <f t="shared" si="131"/>
        <v>1</v>
      </c>
      <c r="O651" s="135" t="str">
        <f t="shared" si="132"/>
        <v>Pro Syd-15</v>
      </c>
      <c r="P651" s="186" t="str">
        <f t="shared" si="133"/>
        <v>OK</v>
      </c>
      <c r="Q651" s="187">
        <f t="shared" si="134"/>
        <v>60</v>
      </c>
      <c r="R651" s="150"/>
      <c r="S651" s="187" t="str">
        <f t="shared" si="135"/>
        <v/>
      </c>
      <c r="T651" s="136" t="str">
        <f t="shared" si="136"/>
        <v>Hellova Nature</v>
      </c>
      <c r="U651" s="137" t="str">
        <f>IF(P651="","",IF(N651=1,"",IF(Q651="","",IF(Q651&lt;=100,100,IF(Table1[[#This Row],[Day]]="Wed",100,200)))))</f>
        <v/>
      </c>
      <c r="V651" s="137" t="str">
        <f t="shared" si="137"/>
        <v/>
      </c>
      <c r="W651" s="137" t="str">
        <f t="shared" si="138"/>
        <v/>
      </c>
      <c r="X651" s="133">
        <f>100</f>
        <v>100</v>
      </c>
      <c r="Y651" s="133" t="str">
        <f t="shared" si="139"/>
        <v/>
      </c>
      <c r="Z651" s="133">
        <f t="shared" si="140"/>
        <v>-100</v>
      </c>
      <c r="AA651" s="134" t="str">
        <f>TEXT(Table1[[#This Row],[Date]],"DDD")</f>
        <v>Sat</v>
      </c>
      <c r="AB651" s="133" t="str">
        <f>IF(OR(G651="Doomben",G651="Eagle Farm"),"Q",IF(AND(Q651&gt;1,Q651&lt;55,Table1[[#This Row],[Source]]="Nat"),"Nat OK",IF(AND(Table1[[#This Row],[Source]]&lt;&gt;"Nat",Q651&lt;55),"Poor &lt;55",IF(OR(G651="Randwick",G651="Flemington",G651="Caulfield",G651="Sandown Lake",G651="Sandown Hill"),"Best","ave"))))</f>
        <v>Best</v>
      </c>
      <c r="AC651" s="133">
        <f>IF(Q651="","",IF(AB651="Poor &lt;55",$AC$2*0.2%,IF(AND(AB651="Q",AA651&lt;&gt;"Wed"),$AC$2*0.4%,IF(AND(AB651="Q",AA651="Wed"),$AC$2*0.5%,IF(AND(AB651="Ave",U651=100),$AC$2*0.5%,IF(AND(AB651="ave",U651="",N651=1,AG651="Bush"),$AC$2*1%,IF(AND(AB651="ave",U651="",Q651&gt;100),$AC$2*1.3%,IF(AND(AB651="ave",U651=""),$AC$2*1.2%,IF(AND(AB651="Ave",U651=200),$AC$2*1%,IF(AND(AB651="Best",U651=200),$AC$2*1.5%,IF(AND(AB651="Best",U651="",K651&lt;&gt;"Pro Syd"),$AC$2*0.5%,IF(AND(AB651="Best",U651=""),$AC$2*1%,IF(AND(AB651="Best",U651=100,Table1[[#This Row],[State]]="NSW"),$AC$2*0.4%,IF(AND(AB651="Best",U651=100),$AC$2*1%,IF(Table1[[#This Row],[Adj]]="Nat OK",$AC$2*0.5%,"xxx")))))))))))))))</f>
        <v>100</v>
      </c>
      <c r="AD651" s="133" t="str">
        <f t="shared" si="141"/>
        <v/>
      </c>
      <c r="AE651" s="133">
        <f t="shared" si="142"/>
        <v>-100</v>
      </c>
      <c r="AF651" s="133" t="str">
        <f>VLOOKUP(Table1[[#This Row],[Track]],$F$2672:$H$2715,2,FALSE)</f>
        <v>NSW</v>
      </c>
      <c r="AG651" s="133" t="str">
        <f>VLOOKUP(Table1[[#This Row],[Track]],$F$2672:$H$2715,3,FALSE)</f>
        <v>-</v>
      </c>
      <c r="AH651" s="133" t="str">
        <f>IF(Table1[[#This Row],[Date]]&lt;$AH$2,"",IF(Table1[[#This Row],[Date]]&lt;$AH$3,"Edge","Elite Combo"))</f>
        <v/>
      </c>
      <c r="AI651" s="218">
        <f>Table1[[#This Row],[Time]]</f>
        <v>0.56944444444444442</v>
      </c>
      <c r="AJ651" s="219" t="str">
        <f>Table1[[#This Row],[Track]]</f>
        <v>Randwick</v>
      </c>
      <c r="AK651" s="216">
        <f>Table1[[#This Row],[Race ]]</f>
        <v>3</v>
      </c>
      <c r="AL651" s="219">
        <f>Table1[[#This Row],[TAB]]</f>
        <v>8</v>
      </c>
      <c r="AM651" s="219" t="str">
        <f>Table1[[#This Row],[Selection]]</f>
        <v>Hellova Nature</v>
      </c>
      <c r="AN651" s="220" t="str">
        <f>Table1[[#This Row],[Sources]]</f>
        <v>Pro Syd-15</v>
      </c>
      <c r="AO651" s="219">
        <f>Table1[[#This Row],[Scale Bet]]</f>
        <v>100</v>
      </c>
    </row>
    <row r="652" spans="5:41" ht="16.5" customHeight="1" x14ac:dyDescent="0.25">
      <c r="E652" s="185">
        <v>45297</v>
      </c>
      <c r="F652" s="35">
        <v>0.59375</v>
      </c>
      <c r="G652" s="36" t="s">
        <v>22</v>
      </c>
      <c r="H652" s="36">
        <v>4</v>
      </c>
      <c r="I652" s="36">
        <v>8</v>
      </c>
      <c r="J652" s="36" t="s">
        <v>1077</v>
      </c>
      <c r="K652" s="36" t="s">
        <v>60</v>
      </c>
      <c r="L652" s="165">
        <v>15</v>
      </c>
      <c r="M652" s="134">
        <f t="shared" si="130"/>
        <v>15</v>
      </c>
      <c r="N652" s="36">
        <f t="shared" si="131"/>
        <v>1</v>
      </c>
      <c r="O652" s="135" t="str">
        <f t="shared" si="132"/>
        <v>Pro Syd-15</v>
      </c>
      <c r="P652" s="186" t="str">
        <f t="shared" si="133"/>
        <v>OK</v>
      </c>
      <c r="Q652" s="187">
        <f t="shared" si="134"/>
        <v>60</v>
      </c>
      <c r="R652" s="150"/>
      <c r="S652" s="187" t="str">
        <f t="shared" si="135"/>
        <v/>
      </c>
      <c r="T652" s="136" t="str">
        <f t="shared" si="136"/>
        <v>Euros</v>
      </c>
      <c r="U652" s="137" t="str">
        <f>IF(P652="","",IF(N652=1,"",IF(Q652="","",IF(Q652&lt;=100,100,IF(Table1[[#This Row],[Day]]="Wed",100,200)))))</f>
        <v/>
      </c>
      <c r="V652" s="137" t="str">
        <f t="shared" si="137"/>
        <v/>
      </c>
      <c r="W652" s="137" t="str">
        <f t="shared" si="138"/>
        <v/>
      </c>
      <c r="X652" s="133">
        <f>100</f>
        <v>100</v>
      </c>
      <c r="Y652" s="133" t="str">
        <f t="shared" si="139"/>
        <v/>
      </c>
      <c r="Z652" s="133">
        <f t="shared" si="140"/>
        <v>-100</v>
      </c>
      <c r="AA652" s="134" t="str">
        <f>TEXT(Table1[[#This Row],[Date]],"DDD")</f>
        <v>Sat</v>
      </c>
      <c r="AB652" s="133" t="str">
        <f>IF(OR(G652="Doomben",G652="Eagle Farm"),"Q",IF(AND(Q652&gt;1,Q652&lt;55,Table1[[#This Row],[Source]]="Nat"),"Nat OK",IF(AND(Table1[[#This Row],[Source]]&lt;&gt;"Nat",Q652&lt;55),"Poor &lt;55",IF(OR(G652="Randwick",G652="Flemington",G652="Caulfield",G652="Sandown Lake",G652="Sandown Hill"),"Best","ave"))))</f>
        <v>Best</v>
      </c>
      <c r="AC652" s="133">
        <f>IF(Q652="","",IF(AB652="Poor &lt;55",$AC$2*0.2%,IF(AND(AB652="Q",AA652&lt;&gt;"Wed"),$AC$2*0.4%,IF(AND(AB652="Q",AA652="Wed"),$AC$2*0.5%,IF(AND(AB652="Ave",U652=100),$AC$2*0.5%,IF(AND(AB652="ave",U652="",N652=1,AG652="Bush"),$AC$2*1%,IF(AND(AB652="ave",U652="",Q652&gt;100),$AC$2*1.3%,IF(AND(AB652="ave",U652=""),$AC$2*1.2%,IF(AND(AB652="Ave",U652=200),$AC$2*1%,IF(AND(AB652="Best",U652=200),$AC$2*1.5%,IF(AND(AB652="Best",U652="",K652&lt;&gt;"Pro Syd"),$AC$2*0.5%,IF(AND(AB652="Best",U652=""),$AC$2*1%,IF(AND(AB652="Best",U652=100,Table1[[#This Row],[State]]="NSW"),$AC$2*0.4%,IF(AND(AB652="Best",U652=100),$AC$2*1%,IF(Table1[[#This Row],[Adj]]="Nat OK",$AC$2*0.5%,"xxx")))))))))))))))</f>
        <v>100</v>
      </c>
      <c r="AD652" s="133" t="str">
        <f t="shared" si="141"/>
        <v/>
      </c>
      <c r="AE652" s="133">
        <f t="shared" si="142"/>
        <v>-100</v>
      </c>
      <c r="AF652" s="133" t="str">
        <f>VLOOKUP(Table1[[#This Row],[Track]],$F$2672:$H$2715,2,FALSE)</f>
        <v>NSW</v>
      </c>
      <c r="AG652" s="133" t="str">
        <f>VLOOKUP(Table1[[#This Row],[Track]],$F$2672:$H$2715,3,FALSE)</f>
        <v>-</v>
      </c>
      <c r="AH652" s="133" t="str">
        <f>IF(Table1[[#This Row],[Date]]&lt;$AH$2,"",IF(Table1[[#This Row],[Date]]&lt;$AH$3,"Edge","Elite Combo"))</f>
        <v/>
      </c>
      <c r="AI652" s="218">
        <f>Table1[[#This Row],[Time]]</f>
        <v>0.59375</v>
      </c>
      <c r="AJ652" s="219" t="str">
        <f>Table1[[#This Row],[Track]]</f>
        <v>Randwick</v>
      </c>
      <c r="AK652" s="216">
        <f>Table1[[#This Row],[Race ]]</f>
        <v>4</v>
      </c>
      <c r="AL652" s="219">
        <f>Table1[[#This Row],[TAB]]</f>
        <v>8</v>
      </c>
      <c r="AM652" s="219" t="str">
        <f>Table1[[#This Row],[Selection]]</f>
        <v>Euros</v>
      </c>
      <c r="AN652" s="220" t="str">
        <f>Table1[[#This Row],[Sources]]</f>
        <v>Pro Syd-15</v>
      </c>
      <c r="AO652" s="219">
        <f>Table1[[#This Row],[Scale Bet]]</f>
        <v>100</v>
      </c>
    </row>
    <row r="653" spans="5:41" ht="16.5" customHeight="1" x14ac:dyDescent="0.25">
      <c r="E653" s="185">
        <v>45297</v>
      </c>
      <c r="F653" s="35">
        <v>0.59375</v>
      </c>
      <c r="G653" s="36" t="s">
        <v>22</v>
      </c>
      <c r="H653" s="36">
        <v>4</v>
      </c>
      <c r="I653" s="36">
        <v>1</v>
      </c>
      <c r="J653" s="36" t="s">
        <v>322</v>
      </c>
      <c r="K653" s="36" t="s">
        <v>40</v>
      </c>
      <c r="L653" s="165">
        <v>15</v>
      </c>
      <c r="M653" s="134">
        <f t="shared" si="130"/>
        <v>30</v>
      </c>
      <c r="N653" s="36">
        <f t="shared" si="131"/>
        <v>2</v>
      </c>
      <c r="O653" s="135" t="str">
        <f t="shared" si="132"/>
        <v>Edge-15/Nat-15</v>
      </c>
      <c r="P653" s="186" t="str">
        <f t="shared" si="133"/>
        <v>OK</v>
      </c>
      <c r="Q653" s="187">
        <f t="shared" si="134"/>
        <v>120</v>
      </c>
      <c r="R653" s="150">
        <v>2.6</v>
      </c>
      <c r="S653" s="187">
        <f t="shared" si="135"/>
        <v>312</v>
      </c>
      <c r="T653" s="136" t="str">
        <f t="shared" si="136"/>
        <v>Terra Mater</v>
      </c>
      <c r="U653" s="137">
        <f>IF(P653="","",IF(N653=1,"",IF(Q653="","",IF(Q653&lt;=100,100,IF(Table1[[#This Row],[Day]]="Wed",100,200)))))</f>
        <v>200</v>
      </c>
      <c r="V653" s="137">
        <f t="shared" si="137"/>
        <v>520</v>
      </c>
      <c r="W653" s="137">
        <f t="shared" si="138"/>
        <v>320</v>
      </c>
      <c r="X653" s="133">
        <f>100</f>
        <v>100</v>
      </c>
      <c r="Y653" s="133">
        <f t="shared" si="139"/>
        <v>260</v>
      </c>
      <c r="Z653" s="133">
        <f t="shared" si="140"/>
        <v>160</v>
      </c>
      <c r="AA653" s="134" t="str">
        <f>TEXT(Table1[[#This Row],[Date]],"DDD")</f>
        <v>Sat</v>
      </c>
      <c r="AB653" s="133" t="str">
        <f>IF(OR(G653="Doomben",G653="Eagle Farm"),"Q",IF(AND(Q653&gt;1,Q653&lt;55,Table1[[#This Row],[Source]]="Nat"),"Nat OK",IF(AND(Table1[[#This Row],[Source]]&lt;&gt;"Nat",Q653&lt;55),"Poor &lt;55",IF(OR(G653="Randwick",G653="Flemington",G653="Caulfield",G653="Sandown Lake",G653="Sandown Hill"),"Best","ave"))))</f>
        <v>Best</v>
      </c>
      <c r="AC653" s="133">
        <f>IF(Q653="","",IF(AB653="Poor &lt;55",$AC$2*0.2%,IF(AND(AB653="Q",AA653&lt;&gt;"Wed"),$AC$2*0.4%,IF(AND(AB653="Q",AA653="Wed"),$AC$2*0.5%,IF(AND(AB653="Ave",U653=100),$AC$2*0.5%,IF(AND(AB653="ave",U653="",N653=1,AG653="Bush"),$AC$2*1%,IF(AND(AB653="ave",U653="",Q653&gt;100),$AC$2*1.3%,IF(AND(AB653="ave",U653=""),$AC$2*1.2%,IF(AND(AB653="Ave",U653=200),$AC$2*1%,IF(AND(AB653="Best",U653=200),$AC$2*1.5%,IF(AND(AB653="Best",U653="",K653&lt;&gt;"Pro Syd"),$AC$2*0.5%,IF(AND(AB653="Best",U653=""),$AC$2*1%,IF(AND(AB653="Best",U653=100,Table1[[#This Row],[State]]="NSW"),$AC$2*0.4%,IF(AND(AB653="Best",U653=100),$AC$2*1%,IF(Table1[[#This Row],[Adj]]="Nat OK",$AC$2*0.5%,"xxx")))))))))))))))</f>
        <v>150</v>
      </c>
      <c r="AD653" s="133">
        <f t="shared" si="141"/>
        <v>390</v>
      </c>
      <c r="AE653" s="133">
        <f t="shared" si="142"/>
        <v>240</v>
      </c>
      <c r="AF653" s="133" t="str">
        <f>VLOOKUP(Table1[[#This Row],[Track]],$F$2672:$H$2715,2,FALSE)</f>
        <v>NSW</v>
      </c>
      <c r="AG653" s="133" t="str">
        <f>VLOOKUP(Table1[[#This Row],[Track]],$F$2672:$H$2715,3,FALSE)</f>
        <v>-</v>
      </c>
      <c r="AH653" s="133" t="str">
        <f>IF(Table1[[#This Row],[Date]]&lt;$AH$2,"",IF(Table1[[#This Row],[Date]]&lt;$AH$3,"Edge","Elite Combo"))</f>
        <v/>
      </c>
      <c r="AI653" s="218">
        <f>Table1[[#This Row],[Time]]</f>
        <v>0.59375</v>
      </c>
      <c r="AJ653" s="219" t="str">
        <f>Table1[[#This Row],[Track]]</f>
        <v>Randwick</v>
      </c>
      <c r="AK653" s="216">
        <f>Table1[[#This Row],[Race ]]</f>
        <v>4</v>
      </c>
      <c r="AL653" s="219">
        <f>Table1[[#This Row],[TAB]]</f>
        <v>1</v>
      </c>
      <c r="AM653" s="219" t="str">
        <f>Table1[[#This Row],[Selection]]</f>
        <v>Terra Mater</v>
      </c>
      <c r="AN653" s="220" t="str">
        <f>Table1[[#This Row],[Sources]]</f>
        <v>Edge-15/Nat-15</v>
      </c>
      <c r="AO653" s="219">
        <f>Table1[[#This Row],[Scale Bet]]</f>
        <v>150</v>
      </c>
    </row>
    <row r="654" spans="5:41" ht="16.5" customHeight="1" x14ac:dyDescent="0.25">
      <c r="E654" s="185">
        <v>45297</v>
      </c>
      <c r="F654" s="35">
        <v>0.59375</v>
      </c>
      <c r="G654" s="36" t="s">
        <v>22</v>
      </c>
      <c r="H654" s="36">
        <v>4</v>
      </c>
      <c r="I654" s="36">
        <v>1</v>
      </c>
      <c r="J654" s="36" t="s">
        <v>322</v>
      </c>
      <c r="K654" s="36" t="s">
        <v>13</v>
      </c>
      <c r="L654" s="165">
        <v>15</v>
      </c>
      <c r="M654" s="134" t="str">
        <f t="shared" si="130"/>
        <v/>
      </c>
      <c r="N654" s="36" t="str">
        <f t="shared" si="131"/>
        <v/>
      </c>
      <c r="O654" s="135" t="str">
        <f t="shared" si="132"/>
        <v/>
      </c>
      <c r="P654" s="186" t="str">
        <f t="shared" si="133"/>
        <v>OK</v>
      </c>
      <c r="Q654" s="187" t="str">
        <f t="shared" si="134"/>
        <v/>
      </c>
      <c r="R654" s="150">
        <v>2.6</v>
      </c>
      <c r="S654" s="187" t="str">
        <f t="shared" si="135"/>
        <v/>
      </c>
      <c r="T654" s="136" t="str">
        <f t="shared" si="136"/>
        <v>Terra Mater</v>
      </c>
      <c r="U654" s="137" t="str">
        <f>IF(P654="","",IF(N654=1,"",IF(Q654="","",IF(Q654&lt;=100,100,IF(Table1[[#This Row],[Day]]="Wed",100,200)))))</f>
        <v/>
      </c>
      <c r="V654" s="137" t="str">
        <f t="shared" si="137"/>
        <v/>
      </c>
      <c r="W654" s="137" t="str">
        <f t="shared" si="138"/>
        <v/>
      </c>
      <c r="X654" s="133">
        <f>100</f>
        <v>100</v>
      </c>
      <c r="Y654" s="133">
        <f t="shared" si="139"/>
        <v>260</v>
      </c>
      <c r="Z654" s="133">
        <f t="shared" si="140"/>
        <v>160</v>
      </c>
      <c r="AA654" s="134" t="str">
        <f>TEXT(Table1[[#This Row],[Date]],"DDD")</f>
        <v>Sat</v>
      </c>
      <c r="AB654" s="133" t="str">
        <f>IF(OR(G654="Doomben",G654="Eagle Farm"),"Q",IF(AND(Q654&gt;1,Q654&lt;55,Table1[[#This Row],[Source]]="Nat"),"Nat OK",IF(AND(Table1[[#This Row],[Source]]&lt;&gt;"Nat",Q654&lt;55),"Poor &lt;55",IF(OR(G654="Randwick",G654="Flemington",G654="Caulfield",G654="Sandown Lake",G654="Sandown Hill"),"Best","ave"))))</f>
        <v>Best</v>
      </c>
      <c r="AC654" s="133" t="str">
        <f>IF(Q654="","",IF(AB654="Poor &lt;55",$AC$2*0.2%,IF(AND(AB654="Q",AA654&lt;&gt;"Wed"),$AC$2*0.4%,IF(AND(AB654="Q",AA654="Wed"),$AC$2*0.5%,IF(AND(AB654="Ave",U654=100),$AC$2*0.5%,IF(AND(AB654="ave",U654="",N654=1,AG654="Bush"),$AC$2*1%,IF(AND(AB654="ave",U654="",Q654&gt;100),$AC$2*1.3%,IF(AND(AB654="ave",U654=""),$AC$2*1.2%,IF(AND(AB654="Ave",U654=200),$AC$2*1%,IF(AND(AB654="Best",U654=200),$AC$2*1.5%,IF(AND(AB654="Best",U654="",K654&lt;&gt;"Pro Syd"),$AC$2*0.5%,IF(AND(AB654="Best",U654=""),$AC$2*1%,IF(AND(AB654="Best",U654=100,Table1[[#This Row],[State]]="NSW"),$AC$2*0.4%,IF(AND(AB654="Best",U654=100),$AC$2*1%,IF(Table1[[#This Row],[Adj]]="Nat OK",$AC$2*0.5%,"xxx")))))))))))))))</f>
        <v/>
      </c>
      <c r="AD654" s="133" t="str">
        <f t="shared" si="141"/>
        <v/>
      </c>
      <c r="AE654" s="133" t="str">
        <f t="shared" si="142"/>
        <v/>
      </c>
      <c r="AF654" s="133" t="str">
        <f>VLOOKUP(Table1[[#This Row],[Track]],$F$2672:$H$2715,2,FALSE)</f>
        <v>NSW</v>
      </c>
      <c r="AG654" s="133" t="str">
        <f>VLOOKUP(Table1[[#This Row],[Track]],$F$2672:$H$2715,3,FALSE)</f>
        <v>-</v>
      </c>
      <c r="AH654" s="133" t="str">
        <f>IF(Table1[[#This Row],[Date]]&lt;$AH$2,"",IF(Table1[[#This Row],[Date]]&lt;$AH$3,"Edge","Elite Combo"))</f>
        <v/>
      </c>
      <c r="AI654" s="218">
        <f>Table1[[#This Row],[Time]]</f>
        <v>0.59375</v>
      </c>
      <c r="AJ654" s="219" t="str">
        <f>Table1[[#This Row],[Track]]</f>
        <v>Randwick</v>
      </c>
      <c r="AK654" s="216">
        <f>Table1[[#This Row],[Race ]]</f>
        <v>4</v>
      </c>
      <c r="AL654" s="219">
        <f>Table1[[#This Row],[TAB]]</f>
        <v>1</v>
      </c>
      <c r="AM654" s="219" t="str">
        <f>Table1[[#This Row],[Selection]]</f>
        <v>Terra Mater</v>
      </c>
      <c r="AN654" s="220" t="str">
        <f>Table1[[#This Row],[Sources]]</f>
        <v/>
      </c>
      <c r="AO654" s="219" t="str">
        <f>Table1[[#This Row],[Scale Bet]]</f>
        <v/>
      </c>
    </row>
    <row r="655" spans="5:41" ht="16.5" customHeight="1" x14ac:dyDescent="0.25">
      <c r="E655" s="185">
        <v>45297</v>
      </c>
      <c r="F655" s="35">
        <v>0.60416666666666663</v>
      </c>
      <c r="G655" s="36" t="s">
        <v>121</v>
      </c>
      <c r="H655" s="36">
        <v>5</v>
      </c>
      <c r="I655" s="36">
        <v>2</v>
      </c>
      <c r="J655" s="36" t="s">
        <v>919</v>
      </c>
      <c r="K655" s="36" t="s">
        <v>13</v>
      </c>
      <c r="L655" s="165">
        <v>20</v>
      </c>
      <c r="M655" s="134">
        <f t="shared" si="130"/>
        <v>20</v>
      </c>
      <c r="N655" s="36">
        <f t="shared" si="131"/>
        <v>1</v>
      </c>
      <c r="O655" s="135" t="str">
        <f t="shared" si="132"/>
        <v>Nat-20</v>
      </c>
      <c r="P655" s="186" t="str">
        <f t="shared" si="133"/>
        <v/>
      </c>
      <c r="Q655" s="187">
        <f t="shared" si="134"/>
        <v>80</v>
      </c>
      <c r="R655" s="150"/>
      <c r="S655" s="187" t="str">
        <f t="shared" si="135"/>
        <v/>
      </c>
      <c r="T655" s="136" t="str">
        <f t="shared" si="136"/>
        <v>Gitalong</v>
      </c>
      <c r="U655" s="137" t="str">
        <f>IF(P655="","",IF(N655=1,"",IF(Q655="","",IF(Q655&lt;=100,100,IF(Table1[[#This Row],[Day]]="Wed",100,200)))))</f>
        <v/>
      </c>
      <c r="V655" s="137" t="str">
        <f t="shared" si="137"/>
        <v/>
      </c>
      <c r="W655" s="137" t="str">
        <f t="shared" si="138"/>
        <v/>
      </c>
      <c r="X655" s="133">
        <f>100</f>
        <v>100</v>
      </c>
      <c r="Y655" s="133" t="str">
        <f t="shared" si="139"/>
        <v/>
      </c>
      <c r="Z655" s="133">
        <f t="shared" si="140"/>
        <v>-100</v>
      </c>
      <c r="AA655" s="134" t="str">
        <f>TEXT(Table1[[#This Row],[Date]],"DDD")</f>
        <v>Sat</v>
      </c>
      <c r="AB655" s="133" t="str">
        <f>IF(OR(G655="Doomben",G655="Eagle Farm"),"Q",IF(AND(Q655&gt;1,Q655&lt;55,Table1[[#This Row],[Source]]="Nat"),"Nat OK",IF(AND(Table1[[#This Row],[Source]]&lt;&gt;"Nat",Q655&lt;55),"Poor &lt;55",IF(OR(G655="Randwick",G655="Flemington",G655="Caulfield",G655="Sandown Lake",G655="Sandown Hill"),"Best","ave"))))</f>
        <v>ave</v>
      </c>
      <c r="AC655" s="133">
        <f>IF(Q655="","",IF(AB655="Poor &lt;55",$AC$2*0.2%,IF(AND(AB655="Q",AA655&lt;&gt;"Wed"),$AC$2*0.4%,IF(AND(AB655="Q",AA655="Wed"),$AC$2*0.5%,IF(AND(AB655="Ave",U655=100),$AC$2*0.5%,IF(AND(AB655="ave",U655="",N655=1,AG655="Bush"),$AC$2*1%,IF(AND(AB655="ave",U655="",Q655&gt;100),$AC$2*1.3%,IF(AND(AB655="ave",U655=""),$AC$2*1.2%,IF(AND(AB655="Ave",U655=200),$AC$2*1%,IF(AND(AB655="Best",U655=200),$AC$2*1.5%,IF(AND(AB655="Best",U655="",K655&lt;&gt;"Pro Syd"),$AC$2*0.5%,IF(AND(AB655="Best",U655=""),$AC$2*1%,IF(AND(AB655="Best",U655=100,Table1[[#This Row],[State]]="NSW"),$AC$2*0.4%,IF(AND(AB655="Best",U655=100),$AC$2*1%,IF(Table1[[#This Row],[Adj]]="Nat OK",$AC$2*0.5%,"xxx")))))))))))))))</f>
        <v>100</v>
      </c>
      <c r="AD655" s="133" t="str">
        <f t="shared" si="141"/>
        <v/>
      </c>
      <c r="AE655" s="133">
        <f t="shared" si="142"/>
        <v>-100</v>
      </c>
      <c r="AF655" s="133" t="str">
        <f>VLOOKUP(Table1[[#This Row],[Track]],$F$2672:$H$2715,2,FALSE)</f>
        <v>Vic</v>
      </c>
      <c r="AG655" s="133" t="str">
        <f>VLOOKUP(Table1[[#This Row],[Track]],$F$2672:$H$2715,3,FALSE)</f>
        <v>Bush</v>
      </c>
      <c r="AH655" s="133" t="str">
        <f>IF(Table1[[#This Row],[Date]]&lt;$AH$2,"",IF(Table1[[#This Row],[Date]]&lt;$AH$3,"Edge","Elite Combo"))</f>
        <v/>
      </c>
      <c r="AI655" s="218">
        <f>Table1[[#This Row],[Time]]</f>
        <v>0.60416666666666663</v>
      </c>
      <c r="AJ655" s="219" t="str">
        <f>Table1[[#This Row],[Track]]</f>
        <v>Geelong</v>
      </c>
      <c r="AK655" s="216">
        <f>Table1[[#This Row],[Race ]]</f>
        <v>5</v>
      </c>
      <c r="AL655" s="219">
        <f>Table1[[#This Row],[TAB]]</f>
        <v>2</v>
      </c>
      <c r="AM655" s="219" t="str">
        <f>Table1[[#This Row],[Selection]]</f>
        <v>Gitalong</v>
      </c>
      <c r="AN655" s="220" t="str">
        <f>Table1[[#This Row],[Sources]]</f>
        <v>Nat-20</v>
      </c>
      <c r="AO655" s="219">
        <f>Table1[[#This Row],[Scale Bet]]</f>
        <v>100</v>
      </c>
    </row>
    <row r="656" spans="5:41" ht="16.5" customHeight="1" x14ac:dyDescent="0.25">
      <c r="E656" s="185">
        <v>45297</v>
      </c>
      <c r="F656" s="35">
        <v>0.61805555555555558</v>
      </c>
      <c r="G656" s="36" t="s">
        <v>22</v>
      </c>
      <c r="H656" s="36">
        <v>5</v>
      </c>
      <c r="I656" s="36">
        <v>5</v>
      </c>
      <c r="J656" s="36" t="s">
        <v>27</v>
      </c>
      <c r="K656" s="36" t="s">
        <v>1</v>
      </c>
      <c r="L656" s="165">
        <v>11.000000000000002</v>
      </c>
      <c r="M656" s="134">
        <f t="shared" si="130"/>
        <v>11.000000000000002</v>
      </c>
      <c r="N656" s="36">
        <f t="shared" si="131"/>
        <v>1</v>
      </c>
      <c r="O656" s="135" t="str">
        <f t="shared" si="132"/>
        <v>E4-11</v>
      </c>
      <c r="P656" s="186" t="str">
        <f t="shared" si="133"/>
        <v>OK</v>
      </c>
      <c r="Q656" s="187">
        <f t="shared" si="134"/>
        <v>44.000000000000007</v>
      </c>
      <c r="R656" s="150">
        <v>2.4500000000000002</v>
      </c>
      <c r="S656" s="187">
        <f t="shared" si="135"/>
        <v>107.80000000000003</v>
      </c>
      <c r="T656" s="136" t="str">
        <f t="shared" si="136"/>
        <v>Running By</v>
      </c>
      <c r="U656" s="137" t="str">
        <f>IF(P656="","",IF(N656=1,"",IF(Q656="","",IF(Q656&lt;=100,100,IF(Table1[[#This Row],[Day]]="Wed",100,200)))))</f>
        <v/>
      </c>
      <c r="V656" s="137" t="str">
        <f t="shared" si="137"/>
        <v/>
      </c>
      <c r="W656" s="137" t="str">
        <f t="shared" si="138"/>
        <v/>
      </c>
      <c r="X656" s="133">
        <f>100</f>
        <v>100</v>
      </c>
      <c r="Y656" s="133">
        <f t="shared" si="139"/>
        <v>245.00000000000003</v>
      </c>
      <c r="Z656" s="133">
        <f t="shared" si="140"/>
        <v>145.00000000000003</v>
      </c>
      <c r="AA656" s="134" t="str">
        <f>TEXT(Table1[[#This Row],[Date]],"DDD")</f>
        <v>Sat</v>
      </c>
      <c r="AB656" s="133" t="str">
        <f>IF(OR(G656="Doomben",G656="Eagle Farm"),"Q",IF(AND(Q656&gt;1,Q656&lt;55,Table1[[#This Row],[Source]]="Nat"),"Nat OK",IF(AND(Table1[[#This Row],[Source]]&lt;&gt;"Nat",Q656&lt;55),"Poor &lt;55",IF(OR(G656="Randwick",G656="Flemington",G656="Caulfield",G656="Sandown Lake",G656="Sandown Hill"),"Best","ave"))))</f>
        <v>Poor &lt;55</v>
      </c>
      <c r="AC656" s="133">
        <f>IF(Q656="","",IF(AB656="Poor &lt;55",$AC$2*0.2%,IF(AND(AB656="Q",AA656&lt;&gt;"Wed"),$AC$2*0.4%,IF(AND(AB656="Q",AA656="Wed"),$AC$2*0.5%,IF(AND(AB656="Ave",U656=100),$AC$2*0.5%,IF(AND(AB656="ave",U656="",N656=1,AG656="Bush"),$AC$2*1%,IF(AND(AB656="ave",U656="",Q656&gt;100),$AC$2*1.3%,IF(AND(AB656="ave",U656=""),$AC$2*1.2%,IF(AND(AB656="Ave",U656=200),$AC$2*1%,IF(AND(AB656="Best",U656=200),$AC$2*1.5%,IF(AND(AB656="Best",U656="",K656&lt;&gt;"Pro Syd"),$AC$2*0.5%,IF(AND(AB656="Best",U656=""),$AC$2*1%,IF(AND(AB656="Best",U656=100,Table1[[#This Row],[State]]="NSW"),$AC$2*0.4%,IF(AND(AB656="Best",U656=100),$AC$2*1%,IF(Table1[[#This Row],[Adj]]="Nat OK",$AC$2*0.5%,"xxx")))))))))))))))</f>
        <v>20</v>
      </c>
      <c r="AD656" s="133">
        <f t="shared" si="141"/>
        <v>49</v>
      </c>
      <c r="AE656" s="133">
        <f t="shared" si="142"/>
        <v>29</v>
      </c>
      <c r="AF656" s="133" t="str">
        <f>VLOOKUP(Table1[[#This Row],[Track]],$F$2672:$H$2715,2,FALSE)</f>
        <v>NSW</v>
      </c>
      <c r="AG656" s="133" t="str">
        <f>VLOOKUP(Table1[[#This Row],[Track]],$F$2672:$H$2715,3,FALSE)</f>
        <v>-</v>
      </c>
      <c r="AH656" s="133" t="str">
        <f>IF(Table1[[#This Row],[Date]]&lt;$AH$2,"",IF(Table1[[#This Row],[Date]]&lt;$AH$3,"Edge","Elite Combo"))</f>
        <v/>
      </c>
      <c r="AI656" s="218">
        <f>Table1[[#This Row],[Time]]</f>
        <v>0.61805555555555558</v>
      </c>
      <c r="AJ656" s="219" t="str">
        <f>Table1[[#This Row],[Track]]</f>
        <v>Randwick</v>
      </c>
      <c r="AK656" s="216">
        <f>Table1[[#This Row],[Race ]]</f>
        <v>5</v>
      </c>
      <c r="AL656" s="219">
        <f>Table1[[#This Row],[TAB]]</f>
        <v>5</v>
      </c>
      <c r="AM656" s="219" t="str">
        <f>Table1[[#This Row],[Selection]]</f>
        <v>Running By</v>
      </c>
      <c r="AN656" s="220" t="str">
        <f>Table1[[#This Row],[Sources]]</f>
        <v>E4-11</v>
      </c>
      <c r="AO656" s="219">
        <f>Table1[[#This Row],[Scale Bet]]</f>
        <v>20</v>
      </c>
    </row>
    <row r="657" spans="5:41" ht="16.5" customHeight="1" x14ac:dyDescent="0.25">
      <c r="E657" s="185">
        <v>45297</v>
      </c>
      <c r="F657" s="35">
        <v>0.62847222222222221</v>
      </c>
      <c r="G657" s="36" t="s">
        <v>121</v>
      </c>
      <c r="H657" s="36">
        <v>6</v>
      </c>
      <c r="I657" s="36">
        <v>9</v>
      </c>
      <c r="J657" s="36" t="s">
        <v>204</v>
      </c>
      <c r="K657" s="36" t="s">
        <v>40</v>
      </c>
      <c r="L657" s="165">
        <v>13</v>
      </c>
      <c r="M657" s="134">
        <f t="shared" si="130"/>
        <v>26</v>
      </c>
      <c r="N657" s="36">
        <f t="shared" si="131"/>
        <v>2</v>
      </c>
      <c r="O657" s="135" t="str">
        <f t="shared" si="132"/>
        <v>Edge-13/Pro Mel-13</v>
      </c>
      <c r="P657" s="186" t="str">
        <f t="shared" si="133"/>
        <v/>
      </c>
      <c r="Q657" s="187">
        <f t="shared" si="134"/>
        <v>104</v>
      </c>
      <c r="R657" s="150">
        <v>2.2999999999999998</v>
      </c>
      <c r="S657" s="187">
        <f t="shared" si="135"/>
        <v>239.2</v>
      </c>
      <c r="T657" s="136" t="str">
        <f t="shared" si="136"/>
        <v>Rey Magnerio</v>
      </c>
      <c r="U657" s="137" t="str">
        <f>IF(P657="","",IF(N657=1,"",IF(Q657="","",IF(Q657&lt;=100,100,IF(Table1[[#This Row],[Day]]="Wed",100,200)))))</f>
        <v/>
      </c>
      <c r="V657" s="137" t="str">
        <f t="shared" si="137"/>
        <v/>
      </c>
      <c r="W657" s="137" t="str">
        <f t="shared" si="138"/>
        <v/>
      </c>
      <c r="X657" s="133">
        <f>100</f>
        <v>100</v>
      </c>
      <c r="Y657" s="133">
        <f t="shared" si="139"/>
        <v>229.99999999999997</v>
      </c>
      <c r="Z657" s="133">
        <f t="shared" si="140"/>
        <v>129.99999999999997</v>
      </c>
      <c r="AA657" s="134" t="str">
        <f>TEXT(Table1[[#This Row],[Date]],"DDD")</f>
        <v>Sat</v>
      </c>
      <c r="AB657" s="133" t="str">
        <f>IF(OR(G657="Doomben",G657="Eagle Farm"),"Q",IF(AND(Q657&gt;1,Q657&lt;55,Table1[[#This Row],[Source]]="Nat"),"Nat OK",IF(AND(Table1[[#This Row],[Source]]&lt;&gt;"Nat",Q657&lt;55),"Poor &lt;55",IF(OR(G657="Randwick",G657="Flemington",G657="Caulfield",G657="Sandown Lake",G657="Sandown Hill"),"Best","ave"))))</f>
        <v>ave</v>
      </c>
      <c r="AC657" s="133">
        <f>IF(Q657="","",IF(AB657="Poor &lt;55",$AC$2*0.2%,IF(AND(AB657="Q",AA657&lt;&gt;"Wed"),$AC$2*0.4%,IF(AND(AB657="Q",AA657="Wed"),$AC$2*0.5%,IF(AND(AB657="Ave",U657=100),$AC$2*0.5%,IF(AND(AB657="ave",U657="",N657=1,AG657="Bush"),$AC$2*1%,IF(AND(AB657="ave",U657="",Q657&gt;100),$AC$2*1.3%,IF(AND(AB657="ave",U657=""),$AC$2*1.2%,IF(AND(AB657="Ave",U657=200),$AC$2*1%,IF(AND(AB657="Best",U657=200),$AC$2*1.5%,IF(AND(AB657="Best",U657="",K657&lt;&gt;"Pro Syd"),$AC$2*0.5%,IF(AND(AB657="Best",U657=""),$AC$2*1%,IF(AND(AB657="Best",U657=100,Table1[[#This Row],[State]]="NSW"),$AC$2*0.4%,IF(AND(AB657="Best",U657=100),$AC$2*1%,IF(Table1[[#This Row],[Adj]]="Nat OK",$AC$2*0.5%,"xxx")))))))))))))))</f>
        <v>130</v>
      </c>
      <c r="AD657" s="133">
        <f t="shared" si="141"/>
        <v>299</v>
      </c>
      <c r="AE657" s="133">
        <f t="shared" si="142"/>
        <v>169</v>
      </c>
      <c r="AF657" s="133" t="str">
        <f>VLOOKUP(Table1[[#This Row],[Track]],$F$2672:$H$2715,2,FALSE)</f>
        <v>Vic</v>
      </c>
      <c r="AG657" s="133" t="str">
        <f>VLOOKUP(Table1[[#This Row],[Track]],$F$2672:$H$2715,3,FALSE)</f>
        <v>Bush</v>
      </c>
      <c r="AH657" s="133" t="str">
        <f>IF(Table1[[#This Row],[Date]]&lt;$AH$2,"",IF(Table1[[#This Row],[Date]]&lt;$AH$3,"Edge","Elite Combo"))</f>
        <v/>
      </c>
      <c r="AI657" s="218">
        <f>Table1[[#This Row],[Time]]</f>
        <v>0.62847222222222221</v>
      </c>
      <c r="AJ657" s="219" t="str">
        <f>Table1[[#This Row],[Track]]</f>
        <v>Geelong</v>
      </c>
      <c r="AK657" s="216">
        <f>Table1[[#This Row],[Race ]]</f>
        <v>6</v>
      </c>
      <c r="AL657" s="219">
        <f>Table1[[#This Row],[TAB]]</f>
        <v>9</v>
      </c>
      <c r="AM657" s="219" t="str">
        <f>Table1[[#This Row],[Selection]]</f>
        <v>Rey Magnerio</v>
      </c>
      <c r="AN657" s="220" t="str">
        <f>Table1[[#This Row],[Sources]]</f>
        <v>Edge-13/Pro Mel-13</v>
      </c>
      <c r="AO657" s="219">
        <f>Table1[[#This Row],[Scale Bet]]</f>
        <v>130</v>
      </c>
    </row>
    <row r="658" spans="5:41" ht="16.5" customHeight="1" x14ac:dyDescent="0.25">
      <c r="E658" s="185">
        <v>45297</v>
      </c>
      <c r="F658" s="35">
        <v>0.62847222222222221</v>
      </c>
      <c r="G658" s="36" t="s">
        <v>121</v>
      </c>
      <c r="H658" s="36">
        <v>6</v>
      </c>
      <c r="I658" s="36">
        <v>9</v>
      </c>
      <c r="J658" s="36" t="s">
        <v>204</v>
      </c>
      <c r="K658" s="36" t="s">
        <v>18</v>
      </c>
      <c r="L658" s="165">
        <v>13</v>
      </c>
      <c r="M658" s="134" t="str">
        <f t="shared" si="130"/>
        <v/>
      </c>
      <c r="N658" s="36" t="str">
        <f t="shared" si="131"/>
        <v/>
      </c>
      <c r="O658" s="135" t="str">
        <f t="shared" si="132"/>
        <v/>
      </c>
      <c r="P658" s="186" t="str">
        <f t="shared" si="133"/>
        <v/>
      </c>
      <c r="Q658" s="187" t="str">
        <f t="shared" si="134"/>
        <v/>
      </c>
      <c r="R658" s="150">
        <v>2.2999999999999998</v>
      </c>
      <c r="S658" s="187" t="str">
        <f t="shared" si="135"/>
        <v/>
      </c>
      <c r="T658" s="136" t="str">
        <f t="shared" si="136"/>
        <v>Rey Magnerio</v>
      </c>
      <c r="U658" s="137" t="str">
        <f>IF(P658="","",IF(N658=1,"",IF(Q658="","",IF(Q658&lt;=100,100,IF(Table1[[#This Row],[Day]]="Wed",100,200)))))</f>
        <v/>
      </c>
      <c r="V658" s="137" t="str">
        <f t="shared" si="137"/>
        <v/>
      </c>
      <c r="W658" s="137" t="str">
        <f t="shared" si="138"/>
        <v/>
      </c>
      <c r="X658" s="133">
        <f>100</f>
        <v>100</v>
      </c>
      <c r="Y658" s="133">
        <f t="shared" si="139"/>
        <v>229.99999999999997</v>
      </c>
      <c r="Z658" s="133">
        <f t="shared" si="140"/>
        <v>129.99999999999997</v>
      </c>
      <c r="AA658" s="134" t="str">
        <f>TEXT(Table1[[#This Row],[Date]],"DDD")</f>
        <v>Sat</v>
      </c>
      <c r="AB658" s="133" t="str">
        <f>IF(OR(G658="Doomben",G658="Eagle Farm"),"Q",IF(AND(Q658&gt;1,Q658&lt;55,Table1[[#This Row],[Source]]="Nat"),"Nat OK",IF(AND(Table1[[#This Row],[Source]]&lt;&gt;"Nat",Q658&lt;55),"Poor &lt;55",IF(OR(G658="Randwick",G658="Flemington",G658="Caulfield",G658="Sandown Lake",G658="Sandown Hill"),"Best","ave"))))</f>
        <v>ave</v>
      </c>
      <c r="AC658" s="133" t="str">
        <f>IF(Q658="","",IF(AB658="Poor &lt;55",$AC$2*0.2%,IF(AND(AB658="Q",AA658&lt;&gt;"Wed"),$AC$2*0.4%,IF(AND(AB658="Q",AA658="Wed"),$AC$2*0.5%,IF(AND(AB658="Ave",U658=100),$AC$2*0.5%,IF(AND(AB658="ave",U658="",N658=1,AG658="Bush"),$AC$2*1%,IF(AND(AB658="ave",U658="",Q658&gt;100),$AC$2*1.3%,IF(AND(AB658="ave",U658=""),$AC$2*1.2%,IF(AND(AB658="Ave",U658=200),$AC$2*1%,IF(AND(AB658="Best",U658=200),$AC$2*1.5%,IF(AND(AB658="Best",U658="",K658&lt;&gt;"Pro Syd"),$AC$2*0.5%,IF(AND(AB658="Best",U658=""),$AC$2*1%,IF(AND(AB658="Best",U658=100,Table1[[#This Row],[State]]="NSW"),$AC$2*0.4%,IF(AND(AB658="Best",U658=100),$AC$2*1%,IF(Table1[[#This Row],[Adj]]="Nat OK",$AC$2*0.5%,"xxx")))))))))))))))</f>
        <v/>
      </c>
      <c r="AD658" s="133" t="str">
        <f t="shared" si="141"/>
        <v/>
      </c>
      <c r="AE658" s="133" t="str">
        <f t="shared" si="142"/>
        <v/>
      </c>
      <c r="AF658" s="133" t="str">
        <f>VLOOKUP(Table1[[#This Row],[Track]],$F$2672:$H$2715,2,FALSE)</f>
        <v>Vic</v>
      </c>
      <c r="AG658" s="133" t="str">
        <f>VLOOKUP(Table1[[#This Row],[Track]],$F$2672:$H$2715,3,FALSE)</f>
        <v>Bush</v>
      </c>
      <c r="AH658" s="133" t="str">
        <f>IF(Table1[[#This Row],[Date]]&lt;$AH$2,"",IF(Table1[[#This Row],[Date]]&lt;$AH$3,"Edge","Elite Combo"))</f>
        <v/>
      </c>
      <c r="AI658" s="218">
        <f>Table1[[#This Row],[Time]]</f>
        <v>0.62847222222222221</v>
      </c>
      <c r="AJ658" s="219" t="str">
        <f>Table1[[#This Row],[Track]]</f>
        <v>Geelong</v>
      </c>
      <c r="AK658" s="216">
        <f>Table1[[#This Row],[Race ]]</f>
        <v>6</v>
      </c>
      <c r="AL658" s="219">
        <f>Table1[[#This Row],[TAB]]</f>
        <v>9</v>
      </c>
      <c r="AM658" s="219" t="str">
        <f>Table1[[#This Row],[Selection]]</f>
        <v>Rey Magnerio</v>
      </c>
      <c r="AN658" s="220" t="str">
        <f>Table1[[#This Row],[Sources]]</f>
        <v/>
      </c>
      <c r="AO658" s="219" t="str">
        <f>Table1[[#This Row],[Scale Bet]]</f>
        <v/>
      </c>
    </row>
    <row r="659" spans="5:41" ht="16.5" customHeight="1" x14ac:dyDescent="0.25">
      <c r="E659" s="185">
        <v>45297</v>
      </c>
      <c r="F659" s="35">
        <v>0.64236111111111105</v>
      </c>
      <c r="G659" s="36" t="s">
        <v>22</v>
      </c>
      <c r="H659" s="36">
        <v>6</v>
      </c>
      <c r="I659" s="36">
        <v>2</v>
      </c>
      <c r="J659" s="36" t="s">
        <v>1078</v>
      </c>
      <c r="K659" s="36" t="s">
        <v>60</v>
      </c>
      <c r="L659" s="165">
        <v>15</v>
      </c>
      <c r="M659" s="134">
        <f t="shared" si="130"/>
        <v>15</v>
      </c>
      <c r="N659" s="36">
        <f t="shared" si="131"/>
        <v>1</v>
      </c>
      <c r="O659" s="135" t="str">
        <f t="shared" si="132"/>
        <v>Pro Syd-15</v>
      </c>
      <c r="P659" s="186" t="str">
        <f t="shared" si="133"/>
        <v>OK</v>
      </c>
      <c r="Q659" s="187">
        <f t="shared" si="134"/>
        <v>60</v>
      </c>
      <c r="R659" s="150">
        <v>3</v>
      </c>
      <c r="S659" s="187">
        <f t="shared" si="135"/>
        <v>180</v>
      </c>
      <c r="T659" s="136" t="str">
        <f t="shared" si="136"/>
        <v>Buillt</v>
      </c>
      <c r="U659" s="137" t="str">
        <f>IF(P659="","",IF(N659=1,"",IF(Q659="","",IF(Q659&lt;=100,100,IF(Table1[[#This Row],[Day]]="Wed",100,200)))))</f>
        <v/>
      </c>
      <c r="V659" s="137" t="str">
        <f t="shared" si="137"/>
        <v/>
      </c>
      <c r="W659" s="137" t="str">
        <f t="shared" si="138"/>
        <v/>
      </c>
      <c r="X659" s="133">
        <f>100</f>
        <v>100</v>
      </c>
      <c r="Y659" s="133">
        <f t="shared" si="139"/>
        <v>300</v>
      </c>
      <c r="Z659" s="133">
        <f t="shared" si="140"/>
        <v>200</v>
      </c>
      <c r="AA659" s="134" t="str">
        <f>TEXT(Table1[[#This Row],[Date]],"DDD")</f>
        <v>Sat</v>
      </c>
      <c r="AB659" s="133" t="str">
        <f>IF(OR(G659="Doomben",G659="Eagle Farm"),"Q",IF(AND(Q659&gt;1,Q659&lt;55,Table1[[#This Row],[Source]]="Nat"),"Nat OK",IF(AND(Table1[[#This Row],[Source]]&lt;&gt;"Nat",Q659&lt;55),"Poor &lt;55",IF(OR(G659="Randwick",G659="Flemington",G659="Caulfield",G659="Sandown Lake",G659="Sandown Hill"),"Best","ave"))))</f>
        <v>Best</v>
      </c>
      <c r="AC659" s="133">
        <f>IF(Q659="","",IF(AB659="Poor &lt;55",$AC$2*0.2%,IF(AND(AB659="Q",AA659&lt;&gt;"Wed"),$AC$2*0.4%,IF(AND(AB659="Q",AA659="Wed"),$AC$2*0.5%,IF(AND(AB659="Ave",U659=100),$AC$2*0.5%,IF(AND(AB659="ave",U659="",N659=1,AG659="Bush"),$AC$2*1%,IF(AND(AB659="ave",U659="",Q659&gt;100),$AC$2*1.3%,IF(AND(AB659="ave",U659=""),$AC$2*1.2%,IF(AND(AB659="Ave",U659=200),$AC$2*1%,IF(AND(AB659="Best",U659=200),$AC$2*1.5%,IF(AND(AB659="Best",U659="",K659&lt;&gt;"Pro Syd"),$AC$2*0.5%,IF(AND(AB659="Best",U659=""),$AC$2*1%,IF(AND(AB659="Best",U659=100,Table1[[#This Row],[State]]="NSW"),$AC$2*0.4%,IF(AND(AB659="Best",U659=100),$AC$2*1%,IF(Table1[[#This Row],[Adj]]="Nat OK",$AC$2*0.5%,"xxx")))))))))))))))</f>
        <v>100</v>
      </c>
      <c r="AD659" s="133">
        <f t="shared" si="141"/>
        <v>300</v>
      </c>
      <c r="AE659" s="133">
        <f t="shared" si="142"/>
        <v>200</v>
      </c>
      <c r="AF659" s="133" t="str">
        <f>VLOOKUP(Table1[[#This Row],[Track]],$F$2672:$H$2715,2,FALSE)</f>
        <v>NSW</v>
      </c>
      <c r="AG659" s="133" t="str">
        <f>VLOOKUP(Table1[[#This Row],[Track]],$F$2672:$H$2715,3,FALSE)</f>
        <v>-</v>
      </c>
      <c r="AH659" s="133" t="str">
        <f>IF(Table1[[#This Row],[Date]]&lt;$AH$2,"",IF(Table1[[#This Row],[Date]]&lt;$AH$3,"Edge","Elite Combo"))</f>
        <v/>
      </c>
      <c r="AI659" s="218">
        <f>Table1[[#This Row],[Time]]</f>
        <v>0.64236111111111105</v>
      </c>
      <c r="AJ659" s="219" t="str">
        <f>Table1[[#This Row],[Track]]</f>
        <v>Randwick</v>
      </c>
      <c r="AK659" s="216">
        <f>Table1[[#This Row],[Race ]]</f>
        <v>6</v>
      </c>
      <c r="AL659" s="219">
        <f>Table1[[#This Row],[TAB]]</f>
        <v>2</v>
      </c>
      <c r="AM659" s="219" t="str">
        <f>Table1[[#This Row],[Selection]]</f>
        <v>Buillt</v>
      </c>
      <c r="AN659" s="220" t="str">
        <f>Table1[[#This Row],[Sources]]</f>
        <v>Pro Syd-15</v>
      </c>
      <c r="AO659" s="219">
        <f>Table1[[#This Row],[Scale Bet]]</f>
        <v>100</v>
      </c>
    </row>
    <row r="660" spans="5:41" ht="16.5" customHeight="1" x14ac:dyDescent="0.25">
      <c r="E660" s="185">
        <v>45297</v>
      </c>
      <c r="F660" s="35">
        <v>0.64236111111111105</v>
      </c>
      <c r="G660" s="36" t="s">
        <v>22</v>
      </c>
      <c r="H660" s="36">
        <v>6</v>
      </c>
      <c r="I660" s="36">
        <v>5</v>
      </c>
      <c r="J660" s="36" t="s">
        <v>391</v>
      </c>
      <c r="K660" s="36" t="s">
        <v>1</v>
      </c>
      <c r="L660" s="165">
        <v>10</v>
      </c>
      <c r="M660" s="134">
        <f t="shared" si="130"/>
        <v>10</v>
      </c>
      <c r="N660" s="36">
        <f t="shared" si="131"/>
        <v>1</v>
      </c>
      <c r="O660" s="135" t="str">
        <f t="shared" si="132"/>
        <v>E4-10</v>
      </c>
      <c r="P660" s="186" t="str">
        <f t="shared" si="133"/>
        <v>OK</v>
      </c>
      <c r="Q660" s="187">
        <f t="shared" si="134"/>
        <v>40</v>
      </c>
      <c r="R660" s="150"/>
      <c r="S660" s="187" t="str">
        <f t="shared" si="135"/>
        <v/>
      </c>
      <c r="T660" s="136" t="str">
        <f t="shared" si="136"/>
        <v>Matusalem</v>
      </c>
      <c r="U660" s="137" t="str">
        <f>IF(P660="","",IF(N660=1,"",IF(Q660="","",IF(Q660&lt;=100,100,IF(Table1[[#This Row],[Day]]="Wed",100,200)))))</f>
        <v/>
      </c>
      <c r="V660" s="137" t="str">
        <f t="shared" si="137"/>
        <v/>
      </c>
      <c r="W660" s="137" t="str">
        <f t="shared" si="138"/>
        <v/>
      </c>
      <c r="X660" s="133">
        <f>100</f>
        <v>100</v>
      </c>
      <c r="Y660" s="133" t="str">
        <f t="shared" si="139"/>
        <v/>
      </c>
      <c r="Z660" s="133">
        <f t="shared" si="140"/>
        <v>-100</v>
      </c>
      <c r="AA660" s="134" t="str">
        <f>TEXT(Table1[[#This Row],[Date]],"DDD")</f>
        <v>Sat</v>
      </c>
      <c r="AB660" s="133" t="str">
        <f>IF(OR(G660="Doomben",G660="Eagle Farm"),"Q",IF(AND(Q660&gt;1,Q660&lt;55,Table1[[#This Row],[Source]]="Nat"),"Nat OK",IF(AND(Table1[[#This Row],[Source]]&lt;&gt;"Nat",Q660&lt;55),"Poor &lt;55",IF(OR(G660="Randwick",G660="Flemington",G660="Caulfield",G660="Sandown Lake",G660="Sandown Hill"),"Best","ave"))))</f>
        <v>Poor &lt;55</v>
      </c>
      <c r="AC660" s="133">
        <f>IF(Q660="","",IF(AB660="Poor &lt;55",$AC$2*0.2%,IF(AND(AB660="Q",AA660&lt;&gt;"Wed"),$AC$2*0.4%,IF(AND(AB660="Q",AA660="Wed"),$AC$2*0.5%,IF(AND(AB660="Ave",U660=100),$AC$2*0.5%,IF(AND(AB660="ave",U660="",N660=1,AG660="Bush"),$AC$2*1%,IF(AND(AB660="ave",U660="",Q660&gt;100),$AC$2*1.3%,IF(AND(AB660="ave",U660=""),$AC$2*1.2%,IF(AND(AB660="Ave",U660=200),$AC$2*1%,IF(AND(AB660="Best",U660=200),$AC$2*1.5%,IF(AND(AB660="Best",U660="",K660&lt;&gt;"Pro Syd"),$AC$2*0.5%,IF(AND(AB660="Best",U660=""),$AC$2*1%,IF(AND(AB660="Best",U660=100,Table1[[#This Row],[State]]="NSW"),$AC$2*0.4%,IF(AND(AB660="Best",U660=100),$AC$2*1%,IF(Table1[[#This Row],[Adj]]="Nat OK",$AC$2*0.5%,"xxx")))))))))))))))</f>
        <v>20</v>
      </c>
      <c r="AD660" s="133" t="str">
        <f t="shared" si="141"/>
        <v/>
      </c>
      <c r="AE660" s="133">
        <f t="shared" si="142"/>
        <v>-20</v>
      </c>
      <c r="AF660" s="133" t="str">
        <f>VLOOKUP(Table1[[#This Row],[Track]],$F$2672:$H$2715,2,FALSE)</f>
        <v>NSW</v>
      </c>
      <c r="AG660" s="133" t="str">
        <f>VLOOKUP(Table1[[#This Row],[Track]],$F$2672:$H$2715,3,FALSE)</f>
        <v>-</v>
      </c>
      <c r="AH660" s="133" t="str">
        <f>IF(Table1[[#This Row],[Date]]&lt;$AH$2,"",IF(Table1[[#This Row],[Date]]&lt;$AH$3,"Edge","Elite Combo"))</f>
        <v/>
      </c>
      <c r="AI660" s="218">
        <f>Table1[[#This Row],[Time]]</f>
        <v>0.64236111111111105</v>
      </c>
      <c r="AJ660" s="219" t="str">
        <f>Table1[[#This Row],[Track]]</f>
        <v>Randwick</v>
      </c>
      <c r="AK660" s="216">
        <f>Table1[[#This Row],[Race ]]</f>
        <v>6</v>
      </c>
      <c r="AL660" s="219">
        <f>Table1[[#This Row],[TAB]]</f>
        <v>5</v>
      </c>
      <c r="AM660" s="219" t="str">
        <f>Table1[[#This Row],[Selection]]</f>
        <v>Matusalem</v>
      </c>
      <c r="AN660" s="220" t="str">
        <f>Table1[[#This Row],[Sources]]</f>
        <v>E4-10</v>
      </c>
      <c r="AO660" s="219">
        <f>Table1[[#This Row],[Scale Bet]]</f>
        <v>20</v>
      </c>
    </row>
    <row r="661" spans="5:41" ht="16.5" customHeight="1" x14ac:dyDescent="0.25">
      <c r="E661" s="185">
        <v>45297</v>
      </c>
      <c r="F661" s="35">
        <v>0.65277777777777779</v>
      </c>
      <c r="G661" s="36" t="s">
        <v>121</v>
      </c>
      <c r="H661" s="36">
        <v>7</v>
      </c>
      <c r="I661" s="36">
        <v>2</v>
      </c>
      <c r="J661" s="36" t="s">
        <v>920</v>
      </c>
      <c r="K661" s="36" t="s">
        <v>13</v>
      </c>
      <c r="L661" s="165">
        <v>20</v>
      </c>
      <c r="M661" s="134">
        <f t="shared" si="130"/>
        <v>20</v>
      </c>
      <c r="N661" s="36">
        <f t="shared" si="131"/>
        <v>1</v>
      </c>
      <c r="O661" s="135" t="str">
        <f t="shared" si="132"/>
        <v>Nat-20</v>
      </c>
      <c r="P661" s="186" t="str">
        <f t="shared" si="133"/>
        <v/>
      </c>
      <c r="Q661" s="187">
        <f t="shared" si="134"/>
        <v>80</v>
      </c>
      <c r="R661" s="150"/>
      <c r="S661" s="187" t="str">
        <f t="shared" si="135"/>
        <v/>
      </c>
      <c r="T661" s="136" t="str">
        <f t="shared" si="136"/>
        <v>Boldinho</v>
      </c>
      <c r="U661" s="137" t="str">
        <f>IF(P661="","",IF(N661=1,"",IF(Q661="","",IF(Q661&lt;=100,100,IF(Table1[[#This Row],[Day]]="Wed",100,200)))))</f>
        <v/>
      </c>
      <c r="V661" s="137" t="str">
        <f t="shared" si="137"/>
        <v/>
      </c>
      <c r="W661" s="137" t="str">
        <f t="shared" si="138"/>
        <v/>
      </c>
      <c r="X661" s="133">
        <f>100</f>
        <v>100</v>
      </c>
      <c r="Y661" s="133" t="str">
        <f t="shared" si="139"/>
        <v/>
      </c>
      <c r="Z661" s="133">
        <f t="shared" si="140"/>
        <v>-100</v>
      </c>
      <c r="AA661" s="134" t="str">
        <f>TEXT(Table1[[#This Row],[Date]],"DDD")</f>
        <v>Sat</v>
      </c>
      <c r="AB661" s="133" t="str">
        <f>IF(OR(G661="Doomben",G661="Eagle Farm"),"Q",IF(AND(Q661&gt;1,Q661&lt;55,Table1[[#This Row],[Source]]="Nat"),"Nat OK",IF(AND(Table1[[#This Row],[Source]]&lt;&gt;"Nat",Q661&lt;55),"Poor &lt;55",IF(OR(G661="Randwick",G661="Flemington",G661="Caulfield",G661="Sandown Lake",G661="Sandown Hill"),"Best","ave"))))</f>
        <v>ave</v>
      </c>
      <c r="AC661" s="133">
        <f>IF(Q661="","",IF(AB661="Poor &lt;55",$AC$2*0.2%,IF(AND(AB661="Q",AA661&lt;&gt;"Wed"),$AC$2*0.4%,IF(AND(AB661="Q",AA661="Wed"),$AC$2*0.5%,IF(AND(AB661="Ave",U661=100),$AC$2*0.5%,IF(AND(AB661="ave",U661="",N661=1,AG661="Bush"),$AC$2*1%,IF(AND(AB661="ave",U661="",Q661&gt;100),$AC$2*1.3%,IF(AND(AB661="ave",U661=""),$AC$2*1.2%,IF(AND(AB661="Ave",U661=200),$AC$2*1%,IF(AND(AB661="Best",U661=200),$AC$2*1.5%,IF(AND(AB661="Best",U661="",K661&lt;&gt;"Pro Syd"),$AC$2*0.5%,IF(AND(AB661="Best",U661=""),$AC$2*1%,IF(AND(AB661="Best",U661=100,Table1[[#This Row],[State]]="NSW"),$AC$2*0.4%,IF(AND(AB661="Best",U661=100),$AC$2*1%,IF(Table1[[#This Row],[Adj]]="Nat OK",$AC$2*0.5%,"xxx")))))))))))))))</f>
        <v>100</v>
      </c>
      <c r="AD661" s="133" t="str">
        <f t="shared" si="141"/>
        <v/>
      </c>
      <c r="AE661" s="133">
        <f t="shared" si="142"/>
        <v>-100</v>
      </c>
      <c r="AF661" s="133" t="str">
        <f>VLOOKUP(Table1[[#This Row],[Track]],$F$2672:$H$2715,2,FALSE)</f>
        <v>Vic</v>
      </c>
      <c r="AG661" s="133" t="str">
        <f>VLOOKUP(Table1[[#This Row],[Track]],$F$2672:$H$2715,3,FALSE)</f>
        <v>Bush</v>
      </c>
      <c r="AH661" s="133" t="str">
        <f>IF(Table1[[#This Row],[Date]]&lt;$AH$2,"",IF(Table1[[#This Row],[Date]]&lt;$AH$3,"Edge","Elite Combo"))</f>
        <v/>
      </c>
      <c r="AI661" s="218">
        <f>Table1[[#This Row],[Time]]</f>
        <v>0.65277777777777779</v>
      </c>
      <c r="AJ661" s="219" t="str">
        <f>Table1[[#This Row],[Track]]</f>
        <v>Geelong</v>
      </c>
      <c r="AK661" s="216">
        <f>Table1[[#This Row],[Race ]]</f>
        <v>7</v>
      </c>
      <c r="AL661" s="219">
        <f>Table1[[#This Row],[TAB]]</f>
        <v>2</v>
      </c>
      <c r="AM661" s="219" t="str">
        <f>Table1[[#This Row],[Selection]]</f>
        <v>Boldinho</v>
      </c>
      <c r="AN661" s="220" t="str">
        <f>Table1[[#This Row],[Sources]]</f>
        <v>Nat-20</v>
      </c>
      <c r="AO661" s="219">
        <f>Table1[[#This Row],[Scale Bet]]</f>
        <v>100</v>
      </c>
    </row>
    <row r="662" spans="5:41" ht="16.5" customHeight="1" x14ac:dyDescent="0.25">
      <c r="E662" s="185">
        <v>45297</v>
      </c>
      <c r="F662" s="35">
        <v>0.66666666666666663</v>
      </c>
      <c r="G662" s="36" t="s">
        <v>22</v>
      </c>
      <c r="H662" s="36">
        <v>7</v>
      </c>
      <c r="I662" s="36">
        <v>2</v>
      </c>
      <c r="J662" s="36" t="s">
        <v>366</v>
      </c>
      <c r="K662" s="36" t="s">
        <v>60</v>
      </c>
      <c r="L662" s="165">
        <v>15</v>
      </c>
      <c r="M662" s="134">
        <f t="shared" si="130"/>
        <v>15</v>
      </c>
      <c r="N662" s="36">
        <f t="shared" si="131"/>
        <v>1</v>
      </c>
      <c r="O662" s="135" t="str">
        <f t="shared" si="132"/>
        <v>Pro Syd-15</v>
      </c>
      <c r="P662" s="186" t="str">
        <f t="shared" si="133"/>
        <v>OK</v>
      </c>
      <c r="Q662" s="187">
        <f t="shared" si="134"/>
        <v>60</v>
      </c>
      <c r="R662" s="150"/>
      <c r="S662" s="187" t="str">
        <f t="shared" si="135"/>
        <v/>
      </c>
      <c r="T662" s="136" t="str">
        <f t="shared" si="136"/>
        <v>Felix Majestic</v>
      </c>
      <c r="U662" s="137" t="str">
        <f>IF(P662="","",IF(N662=1,"",IF(Q662="","",IF(Q662&lt;=100,100,IF(Table1[[#This Row],[Day]]="Wed",100,200)))))</f>
        <v/>
      </c>
      <c r="V662" s="137" t="str">
        <f t="shared" si="137"/>
        <v/>
      </c>
      <c r="W662" s="137" t="str">
        <f t="shared" si="138"/>
        <v/>
      </c>
      <c r="X662" s="133">
        <f>100</f>
        <v>100</v>
      </c>
      <c r="Y662" s="133" t="str">
        <f t="shared" si="139"/>
        <v/>
      </c>
      <c r="Z662" s="133">
        <f t="shared" si="140"/>
        <v>-100</v>
      </c>
      <c r="AA662" s="134" t="str">
        <f>TEXT(Table1[[#This Row],[Date]],"DDD")</f>
        <v>Sat</v>
      </c>
      <c r="AB662" s="133" t="str">
        <f>IF(OR(G662="Doomben",G662="Eagle Farm"),"Q",IF(AND(Q662&gt;1,Q662&lt;55,Table1[[#This Row],[Source]]="Nat"),"Nat OK",IF(AND(Table1[[#This Row],[Source]]&lt;&gt;"Nat",Q662&lt;55),"Poor &lt;55",IF(OR(G662="Randwick",G662="Flemington",G662="Caulfield",G662="Sandown Lake",G662="Sandown Hill"),"Best","ave"))))</f>
        <v>Best</v>
      </c>
      <c r="AC662" s="133">
        <f>IF(Q662="","",IF(AB662="Poor &lt;55",$AC$2*0.2%,IF(AND(AB662="Q",AA662&lt;&gt;"Wed"),$AC$2*0.4%,IF(AND(AB662="Q",AA662="Wed"),$AC$2*0.5%,IF(AND(AB662="Ave",U662=100),$AC$2*0.5%,IF(AND(AB662="ave",U662="",N662=1,AG662="Bush"),$AC$2*1%,IF(AND(AB662="ave",U662="",Q662&gt;100),$AC$2*1.3%,IF(AND(AB662="ave",U662=""),$AC$2*1.2%,IF(AND(AB662="Ave",U662=200),$AC$2*1%,IF(AND(AB662="Best",U662=200),$AC$2*1.5%,IF(AND(AB662="Best",U662="",K662&lt;&gt;"Pro Syd"),$AC$2*0.5%,IF(AND(AB662="Best",U662=""),$AC$2*1%,IF(AND(AB662="Best",U662=100,Table1[[#This Row],[State]]="NSW"),$AC$2*0.4%,IF(AND(AB662="Best",U662=100),$AC$2*1%,IF(Table1[[#This Row],[Adj]]="Nat OK",$AC$2*0.5%,"xxx")))))))))))))))</f>
        <v>100</v>
      </c>
      <c r="AD662" s="133" t="str">
        <f t="shared" si="141"/>
        <v/>
      </c>
      <c r="AE662" s="133">
        <f t="shared" si="142"/>
        <v>-100</v>
      </c>
      <c r="AF662" s="133" t="str">
        <f>VLOOKUP(Table1[[#This Row],[Track]],$F$2672:$H$2715,2,FALSE)</f>
        <v>NSW</v>
      </c>
      <c r="AG662" s="133" t="str">
        <f>VLOOKUP(Table1[[#This Row],[Track]],$F$2672:$H$2715,3,FALSE)</f>
        <v>-</v>
      </c>
      <c r="AH662" s="133" t="str">
        <f>IF(Table1[[#This Row],[Date]]&lt;$AH$2,"",IF(Table1[[#This Row],[Date]]&lt;$AH$3,"Edge","Elite Combo"))</f>
        <v/>
      </c>
      <c r="AI662" s="218">
        <f>Table1[[#This Row],[Time]]</f>
        <v>0.66666666666666663</v>
      </c>
      <c r="AJ662" s="219" t="str">
        <f>Table1[[#This Row],[Track]]</f>
        <v>Randwick</v>
      </c>
      <c r="AK662" s="216">
        <f>Table1[[#This Row],[Race ]]</f>
        <v>7</v>
      </c>
      <c r="AL662" s="219">
        <f>Table1[[#This Row],[TAB]]</f>
        <v>2</v>
      </c>
      <c r="AM662" s="219" t="str">
        <f>Table1[[#This Row],[Selection]]</f>
        <v>Felix Majestic</v>
      </c>
      <c r="AN662" s="220" t="str">
        <f>Table1[[#This Row],[Sources]]</f>
        <v>Pro Syd-15</v>
      </c>
      <c r="AO662" s="219">
        <f>Table1[[#This Row],[Scale Bet]]</f>
        <v>100</v>
      </c>
    </row>
    <row r="663" spans="5:41" ht="16.5" customHeight="1" x14ac:dyDescent="0.25">
      <c r="E663" s="185">
        <v>45297</v>
      </c>
      <c r="F663" s="35">
        <v>0.68055555555555547</v>
      </c>
      <c r="G663" s="36" t="s">
        <v>121</v>
      </c>
      <c r="H663" s="36">
        <v>8</v>
      </c>
      <c r="I663" s="36">
        <v>7</v>
      </c>
      <c r="J663" s="36" t="s">
        <v>684</v>
      </c>
      <c r="K663" s="36" t="s">
        <v>1</v>
      </c>
      <c r="L663" s="165">
        <v>12</v>
      </c>
      <c r="M663" s="134">
        <f t="shared" si="130"/>
        <v>37</v>
      </c>
      <c r="N663" s="36">
        <f t="shared" si="131"/>
        <v>3</v>
      </c>
      <c r="O663" s="135" t="str">
        <f t="shared" si="132"/>
        <v>E4-12/Edge-12/Pro Mel-13</v>
      </c>
      <c r="P663" s="186" t="str">
        <f t="shared" si="133"/>
        <v/>
      </c>
      <c r="Q663" s="187">
        <f t="shared" si="134"/>
        <v>148</v>
      </c>
      <c r="R663" s="150">
        <v>4.2</v>
      </c>
      <c r="S663" s="187">
        <f t="shared" si="135"/>
        <v>621.6</v>
      </c>
      <c r="T663" s="136" t="str">
        <f t="shared" si="136"/>
        <v>Holymanz</v>
      </c>
      <c r="U663" s="137" t="str">
        <f>IF(P663="","",IF(N663=1,"",IF(Q663="","",IF(Q663&lt;=100,100,IF(Table1[[#This Row],[Day]]="Wed",100,200)))))</f>
        <v/>
      </c>
      <c r="V663" s="137" t="str">
        <f t="shared" si="137"/>
        <v/>
      </c>
      <c r="W663" s="137" t="str">
        <f t="shared" si="138"/>
        <v/>
      </c>
      <c r="X663" s="133">
        <f>100</f>
        <v>100</v>
      </c>
      <c r="Y663" s="133">
        <f t="shared" si="139"/>
        <v>420</v>
      </c>
      <c r="Z663" s="133">
        <f t="shared" si="140"/>
        <v>320</v>
      </c>
      <c r="AA663" s="134" t="str">
        <f>TEXT(Table1[[#This Row],[Date]],"DDD")</f>
        <v>Sat</v>
      </c>
      <c r="AB663" s="133" t="str">
        <f>IF(OR(G663="Doomben",G663="Eagle Farm"),"Q",IF(AND(Q663&gt;1,Q663&lt;55,Table1[[#This Row],[Source]]="Nat"),"Nat OK",IF(AND(Table1[[#This Row],[Source]]&lt;&gt;"Nat",Q663&lt;55),"Poor &lt;55",IF(OR(G663="Randwick",G663="Flemington",G663="Caulfield",G663="Sandown Lake",G663="Sandown Hill"),"Best","ave"))))</f>
        <v>ave</v>
      </c>
      <c r="AC663" s="133">
        <f>IF(Q663="","",IF(AB663="Poor &lt;55",$AC$2*0.2%,IF(AND(AB663="Q",AA663&lt;&gt;"Wed"),$AC$2*0.4%,IF(AND(AB663="Q",AA663="Wed"),$AC$2*0.5%,IF(AND(AB663="Ave",U663=100),$AC$2*0.5%,IF(AND(AB663="ave",U663="",N663=1,AG663="Bush"),$AC$2*1%,IF(AND(AB663="ave",U663="",Q663&gt;100),$AC$2*1.3%,IF(AND(AB663="ave",U663=""),$AC$2*1.2%,IF(AND(AB663="Ave",U663=200),$AC$2*1%,IF(AND(AB663="Best",U663=200),$AC$2*1.5%,IF(AND(AB663="Best",U663="",K663&lt;&gt;"Pro Syd"),$AC$2*0.5%,IF(AND(AB663="Best",U663=""),$AC$2*1%,IF(AND(AB663="Best",U663=100,Table1[[#This Row],[State]]="NSW"),$AC$2*0.4%,IF(AND(AB663="Best",U663=100),$AC$2*1%,IF(Table1[[#This Row],[Adj]]="Nat OK",$AC$2*0.5%,"xxx")))))))))))))))</f>
        <v>130</v>
      </c>
      <c r="AD663" s="133">
        <f t="shared" si="141"/>
        <v>546</v>
      </c>
      <c r="AE663" s="133">
        <f t="shared" si="142"/>
        <v>416</v>
      </c>
      <c r="AF663" s="133" t="str">
        <f>VLOOKUP(Table1[[#This Row],[Track]],$F$2672:$H$2715,2,FALSE)</f>
        <v>Vic</v>
      </c>
      <c r="AG663" s="133" t="str">
        <f>VLOOKUP(Table1[[#This Row],[Track]],$F$2672:$H$2715,3,FALSE)</f>
        <v>Bush</v>
      </c>
      <c r="AH663" s="133" t="str">
        <f>IF(Table1[[#This Row],[Date]]&lt;$AH$2,"",IF(Table1[[#This Row],[Date]]&lt;$AH$3,"Edge","Elite Combo"))</f>
        <v/>
      </c>
      <c r="AI663" s="218">
        <f>Table1[[#This Row],[Time]]</f>
        <v>0.68055555555555547</v>
      </c>
      <c r="AJ663" s="219" t="str">
        <f>Table1[[#This Row],[Track]]</f>
        <v>Geelong</v>
      </c>
      <c r="AK663" s="216">
        <f>Table1[[#This Row],[Race ]]</f>
        <v>8</v>
      </c>
      <c r="AL663" s="219">
        <f>Table1[[#This Row],[TAB]]</f>
        <v>7</v>
      </c>
      <c r="AM663" s="219" t="str">
        <f>Table1[[#This Row],[Selection]]</f>
        <v>Holymanz</v>
      </c>
      <c r="AN663" s="220" t="str">
        <f>Table1[[#This Row],[Sources]]</f>
        <v>E4-12/Edge-12/Pro Mel-13</v>
      </c>
      <c r="AO663" s="219">
        <f>Table1[[#This Row],[Scale Bet]]</f>
        <v>130</v>
      </c>
    </row>
    <row r="664" spans="5:41" ht="16.5" customHeight="1" x14ac:dyDescent="0.25">
      <c r="E664" s="185">
        <v>45297</v>
      </c>
      <c r="F664" s="35">
        <v>0.68055555555555547</v>
      </c>
      <c r="G664" s="36" t="s">
        <v>121</v>
      </c>
      <c r="H664" s="36">
        <v>8</v>
      </c>
      <c r="I664" s="36">
        <v>7</v>
      </c>
      <c r="J664" s="36" t="s">
        <v>684</v>
      </c>
      <c r="K664" s="36" t="s">
        <v>40</v>
      </c>
      <c r="L664" s="165">
        <v>12</v>
      </c>
      <c r="M664" s="134" t="str">
        <f t="shared" si="130"/>
        <v/>
      </c>
      <c r="N664" s="36" t="str">
        <f t="shared" si="131"/>
        <v/>
      </c>
      <c r="O664" s="135" t="str">
        <f t="shared" si="132"/>
        <v/>
      </c>
      <c r="P664" s="186" t="str">
        <f t="shared" si="133"/>
        <v/>
      </c>
      <c r="Q664" s="187" t="str">
        <f t="shared" si="134"/>
        <v/>
      </c>
      <c r="R664" s="150">
        <v>4.2</v>
      </c>
      <c r="S664" s="187" t="str">
        <f t="shared" si="135"/>
        <v/>
      </c>
      <c r="T664" s="136" t="str">
        <f t="shared" si="136"/>
        <v>Holymanz</v>
      </c>
      <c r="U664" s="137" t="str">
        <f>IF(P664="","",IF(N664=1,"",IF(Q664="","",IF(Q664&lt;=100,100,IF(Table1[[#This Row],[Day]]="Wed",100,200)))))</f>
        <v/>
      </c>
      <c r="V664" s="137" t="str">
        <f t="shared" si="137"/>
        <v/>
      </c>
      <c r="W664" s="137" t="str">
        <f t="shared" si="138"/>
        <v/>
      </c>
      <c r="X664" s="133">
        <f>100</f>
        <v>100</v>
      </c>
      <c r="Y664" s="133">
        <f t="shared" si="139"/>
        <v>420</v>
      </c>
      <c r="Z664" s="133">
        <f t="shared" si="140"/>
        <v>320</v>
      </c>
      <c r="AA664" s="134" t="str">
        <f>TEXT(Table1[[#This Row],[Date]],"DDD")</f>
        <v>Sat</v>
      </c>
      <c r="AB664" s="133" t="str">
        <f>IF(OR(G664="Doomben",G664="Eagle Farm"),"Q",IF(AND(Q664&gt;1,Q664&lt;55,Table1[[#This Row],[Source]]="Nat"),"Nat OK",IF(AND(Table1[[#This Row],[Source]]&lt;&gt;"Nat",Q664&lt;55),"Poor &lt;55",IF(OR(G664="Randwick",G664="Flemington",G664="Caulfield",G664="Sandown Lake",G664="Sandown Hill"),"Best","ave"))))</f>
        <v>ave</v>
      </c>
      <c r="AC664" s="133" t="str">
        <f>IF(Q664="","",IF(AB664="Poor &lt;55",$AC$2*0.2%,IF(AND(AB664="Q",AA664&lt;&gt;"Wed"),$AC$2*0.4%,IF(AND(AB664="Q",AA664="Wed"),$AC$2*0.5%,IF(AND(AB664="Ave",U664=100),$AC$2*0.5%,IF(AND(AB664="ave",U664="",N664=1,AG664="Bush"),$AC$2*1%,IF(AND(AB664="ave",U664="",Q664&gt;100),$AC$2*1.3%,IF(AND(AB664="ave",U664=""),$AC$2*1.2%,IF(AND(AB664="Ave",U664=200),$AC$2*1%,IF(AND(AB664="Best",U664=200),$AC$2*1.5%,IF(AND(AB664="Best",U664="",K664&lt;&gt;"Pro Syd"),$AC$2*0.5%,IF(AND(AB664="Best",U664=""),$AC$2*1%,IF(AND(AB664="Best",U664=100,Table1[[#This Row],[State]]="NSW"),$AC$2*0.4%,IF(AND(AB664="Best",U664=100),$AC$2*1%,IF(Table1[[#This Row],[Adj]]="Nat OK",$AC$2*0.5%,"xxx")))))))))))))))</f>
        <v/>
      </c>
      <c r="AD664" s="133" t="str">
        <f t="shared" si="141"/>
        <v/>
      </c>
      <c r="AE664" s="133" t="str">
        <f t="shared" si="142"/>
        <v/>
      </c>
      <c r="AF664" s="133" t="str">
        <f>VLOOKUP(Table1[[#This Row],[Track]],$F$2672:$H$2715,2,FALSE)</f>
        <v>Vic</v>
      </c>
      <c r="AG664" s="133" t="str">
        <f>VLOOKUP(Table1[[#This Row],[Track]],$F$2672:$H$2715,3,FALSE)</f>
        <v>Bush</v>
      </c>
      <c r="AH664" s="133" t="str">
        <f>IF(Table1[[#This Row],[Date]]&lt;$AH$2,"",IF(Table1[[#This Row],[Date]]&lt;$AH$3,"Edge","Elite Combo"))</f>
        <v/>
      </c>
      <c r="AI664" s="218">
        <f>Table1[[#This Row],[Time]]</f>
        <v>0.68055555555555547</v>
      </c>
      <c r="AJ664" s="219" t="str">
        <f>Table1[[#This Row],[Track]]</f>
        <v>Geelong</v>
      </c>
      <c r="AK664" s="216">
        <f>Table1[[#This Row],[Race ]]</f>
        <v>8</v>
      </c>
      <c r="AL664" s="219">
        <f>Table1[[#This Row],[TAB]]</f>
        <v>7</v>
      </c>
      <c r="AM664" s="219" t="str">
        <f>Table1[[#This Row],[Selection]]</f>
        <v>Holymanz</v>
      </c>
      <c r="AN664" s="220" t="str">
        <f>Table1[[#This Row],[Sources]]</f>
        <v/>
      </c>
      <c r="AO664" s="219" t="str">
        <f>Table1[[#This Row],[Scale Bet]]</f>
        <v/>
      </c>
    </row>
    <row r="665" spans="5:41" ht="16.5" customHeight="1" x14ac:dyDescent="0.25">
      <c r="E665" s="185">
        <v>45297</v>
      </c>
      <c r="F665" s="35">
        <v>0.68055555555555547</v>
      </c>
      <c r="G665" s="36" t="s">
        <v>121</v>
      </c>
      <c r="H665" s="36">
        <v>8</v>
      </c>
      <c r="I665" s="36">
        <v>7</v>
      </c>
      <c r="J665" s="36" t="s">
        <v>684</v>
      </c>
      <c r="K665" s="36" t="s">
        <v>18</v>
      </c>
      <c r="L665" s="165">
        <v>13</v>
      </c>
      <c r="M665" s="134" t="str">
        <f t="shared" si="130"/>
        <v/>
      </c>
      <c r="N665" s="36" t="str">
        <f t="shared" si="131"/>
        <v/>
      </c>
      <c r="O665" s="135" t="str">
        <f t="shared" si="132"/>
        <v/>
      </c>
      <c r="P665" s="186" t="str">
        <f t="shared" si="133"/>
        <v/>
      </c>
      <c r="Q665" s="187" t="str">
        <f t="shared" si="134"/>
        <v/>
      </c>
      <c r="R665" s="150">
        <v>4.2</v>
      </c>
      <c r="S665" s="187" t="str">
        <f t="shared" si="135"/>
        <v/>
      </c>
      <c r="T665" s="136" t="str">
        <f t="shared" si="136"/>
        <v>Holymanz</v>
      </c>
      <c r="U665" s="137" t="str">
        <f>IF(P665="","",IF(N665=1,"",IF(Q665="","",IF(Q665&lt;=100,100,IF(Table1[[#This Row],[Day]]="Wed",100,200)))))</f>
        <v/>
      </c>
      <c r="V665" s="137" t="str">
        <f t="shared" si="137"/>
        <v/>
      </c>
      <c r="W665" s="137" t="str">
        <f t="shared" si="138"/>
        <v/>
      </c>
      <c r="X665" s="133">
        <f>100</f>
        <v>100</v>
      </c>
      <c r="Y665" s="133">
        <f t="shared" si="139"/>
        <v>420</v>
      </c>
      <c r="Z665" s="133">
        <f t="shared" si="140"/>
        <v>320</v>
      </c>
      <c r="AA665" s="134" t="str">
        <f>TEXT(Table1[[#This Row],[Date]],"DDD")</f>
        <v>Sat</v>
      </c>
      <c r="AB665" s="133" t="str">
        <f>IF(OR(G665="Doomben",G665="Eagle Farm"),"Q",IF(AND(Q665&gt;1,Q665&lt;55,Table1[[#This Row],[Source]]="Nat"),"Nat OK",IF(AND(Table1[[#This Row],[Source]]&lt;&gt;"Nat",Q665&lt;55),"Poor &lt;55",IF(OR(G665="Randwick",G665="Flemington",G665="Caulfield",G665="Sandown Lake",G665="Sandown Hill"),"Best","ave"))))</f>
        <v>ave</v>
      </c>
      <c r="AC665" s="133" t="str">
        <f>IF(Q665="","",IF(AB665="Poor &lt;55",$AC$2*0.2%,IF(AND(AB665="Q",AA665&lt;&gt;"Wed"),$AC$2*0.4%,IF(AND(AB665="Q",AA665="Wed"),$AC$2*0.5%,IF(AND(AB665="Ave",U665=100),$AC$2*0.5%,IF(AND(AB665="ave",U665="",N665=1,AG665="Bush"),$AC$2*1%,IF(AND(AB665="ave",U665="",Q665&gt;100),$AC$2*1.3%,IF(AND(AB665="ave",U665=""),$AC$2*1.2%,IF(AND(AB665="Ave",U665=200),$AC$2*1%,IF(AND(AB665="Best",U665=200),$AC$2*1.5%,IF(AND(AB665="Best",U665="",K665&lt;&gt;"Pro Syd"),$AC$2*0.5%,IF(AND(AB665="Best",U665=""),$AC$2*1%,IF(AND(AB665="Best",U665=100,Table1[[#This Row],[State]]="NSW"),$AC$2*0.4%,IF(AND(AB665="Best",U665=100),$AC$2*1%,IF(Table1[[#This Row],[Adj]]="Nat OK",$AC$2*0.5%,"xxx")))))))))))))))</f>
        <v/>
      </c>
      <c r="AD665" s="133" t="str">
        <f t="shared" si="141"/>
        <v/>
      </c>
      <c r="AE665" s="133" t="str">
        <f t="shared" si="142"/>
        <v/>
      </c>
      <c r="AF665" s="133" t="str">
        <f>VLOOKUP(Table1[[#This Row],[Track]],$F$2672:$H$2715,2,FALSE)</f>
        <v>Vic</v>
      </c>
      <c r="AG665" s="133" t="str">
        <f>VLOOKUP(Table1[[#This Row],[Track]],$F$2672:$H$2715,3,FALSE)</f>
        <v>Bush</v>
      </c>
      <c r="AH665" s="133" t="str">
        <f>IF(Table1[[#This Row],[Date]]&lt;$AH$2,"",IF(Table1[[#This Row],[Date]]&lt;$AH$3,"Edge","Elite Combo"))</f>
        <v/>
      </c>
      <c r="AI665" s="218">
        <f>Table1[[#This Row],[Time]]</f>
        <v>0.68055555555555547</v>
      </c>
      <c r="AJ665" s="219" t="str">
        <f>Table1[[#This Row],[Track]]</f>
        <v>Geelong</v>
      </c>
      <c r="AK665" s="216">
        <f>Table1[[#This Row],[Race ]]</f>
        <v>8</v>
      </c>
      <c r="AL665" s="219">
        <f>Table1[[#This Row],[TAB]]</f>
        <v>7</v>
      </c>
      <c r="AM665" s="219" t="str">
        <f>Table1[[#This Row],[Selection]]</f>
        <v>Holymanz</v>
      </c>
      <c r="AN665" s="220" t="str">
        <f>Table1[[#This Row],[Sources]]</f>
        <v/>
      </c>
      <c r="AO665" s="219" t="str">
        <f>Table1[[#This Row],[Scale Bet]]</f>
        <v/>
      </c>
    </row>
    <row r="666" spans="5:41" ht="16.5" customHeight="1" x14ac:dyDescent="0.25">
      <c r="E666" s="185">
        <v>45297</v>
      </c>
      <c r="F666" s="35">
        <v>0.70833333333333337</v>
      </c>
      <c r="G666" s="36" t="s">
        <v>121</v>
      </c>
      <c r="H666" s="36">
        <v>9</v>
      </c>
      <c r="I666" s="36">
        <v>2</v>
      </c>
      <c r="J666" s="36" t="s">
        <v>685</v>
      </c>
      <c r="K666" s="36" t="s">
        <v>1</v>
      </c>
      <c r="L666" s="165">
        <v>12</v>
      </c>
      <c r="M666" s="134">
        <f t="shared" si="130"/>
        <v>52</v>
      </c>
      <c r="N666" s="36">
        <f t="shared" si="131"/>
        <v>3</v>
      </c>
      <c r="O666" s="135" t="str">
        <f t="shared" si="132"/>
        <v>E4-12/Edge-20/Pro Mel-20</v>
      </c>
      <c r="P666" s="186" t="str">
        <f t="shared" si="133"/>
        <v/>
      </c>
      <c r="Q666" s="187">
        <f t="shared" si="134"/>
        <v>208</v>
      </c>
      <c r="R666" s="150">
        <v>2.4500000000000002</v>
      </c>
      <c r="S666" s="187">
        <f t="shared" si="135"/>
        <v>509.6</v>
      </c>
      <c r="T666" s="136" t="str">
        <f t="shared" si="136"/>
        <v>Va Via</v>
      </c>
      <c r="U666" s="137" t="str">
        <f>IF(P666="","",IF(N666=1,"",IF(Q666="","",IF(Q666&lt;=100,100,IF(Table1[[#This Row],[Day]]="Wed",100,200)))))</f>
        <v/>
      </c>
      <c r="V666" s="137" t="str">
        <f t="shared" si="137"/>
        <v/>
      </c>
      <c r="W666" s="137" t="str">
        <f t="shared" si="138"/>
        <v/>
      </c>
      <c r="X666" s="133">
        <f>100</f>
        <v>100</v>
      </c>
      <c r="Y666" s="133">
        <f t="shared" si="139"/>
        <v>245.00000000000003</v>
      </c>
      <c r="Z666" s="133">
        <f t="shared" si="140"/>
        <v>145.00000000000003</v>
      </c>
      <c r="AA666" s="134" t="str">
        <f>TEXT(Table1[[#This Row],[Date]],"DDD")</f>
        <v>Sat</v>
      </c>
      <c r="AB666" s="133" t="str">
        <f>IF(OR(G666="Doomben",G666="Eagle Farm"),"Q",IF(AND(Q666&gt;1,Q666&lt;55,Table1[[#This Row],[Source]]="Nat"),"Nat OK",IF(AND(Table1[[#This Row],[Source]]&lt;&gt;"Nat",Q666&lt;55),"Poor &lt;55",IF(OR(G666="Randwick",G666="Flemington",G666="Caulfield",G666="Sandown Lake",G666="Sandown Hill"),"Best","ave"))))</f>
        <v>ave</v>
      </c>
      <c r="AC666" s="133">
        <f>IF(Q666="","",IF(AB666="Poor &lt;55",$AC$2*0.2%,IF(AND(AB666="Q",AA666&lt;&gt;"Wed"),$AC$2*0.4%,IF(AND(AB666="Q",AA666="Wed"),$AC$2*0.5%,IF(AND(AB666="Ave",U666=100),$AC$2*0.5%,IF(AND(AB666="ave",U666="",N666=1,AG666="Bush"),$AC$2*1%,IF(AND(AB666="ave",U666="",Q666&gt;100),$AC$2*1.3%,IF(AND(AB666="ave",U666=""),$AC$2*1.2%,IF(AND(AB666="Ave",U666=200),$AC$2*1%,IF(AND(AB666="Best",U666=200),$AC$2*1.5%,IF(AND(AB666="Best",U666="",K666&lt;&gt;"Pro Syd"),$AC$2*0.5%,IF(AND(AB666="Best",U666=""),$AC$2*1%,IF(AND(AB666="Best",U666=100,Table1[[#This Row],[State]]="NSW"),$AC$2*0.4%,IF(AND(AB666="Best",U666=100),$AC$2*1%,IF(Table1[[#This Row],[Adj]]="Nat OK",$AC$2*0.5%,"xxx")))))))))))))))</f>
        <v>130</v>
      </c>
      <c r="AD666" s="133">
        <f t="shared" si="141"/>
        <v>318.5</v>
      </c>
      <c r="AE666" s="133">
        <f t="shared" si="142"/>
        <v>188.5</v>
      </c>
      <c r="AF666" s="133" t="str">
        <f>VLOOKUP(Table1[[#This Row],[Track]],$F$2672:$H$2715,2,FALSE)</f>
        <v>Vic</v>
      </c>
      <c r="AG666" s="133" t="str">
        <f>VLOOKUP(Table1[[#This Row],[Track]],$F$2672:$H$2715,3,FALSE)</f>
        <v>Bush</v>
      </c>
      <c r="AH666" s="133" t="str">
        <f>IF(Table1[[#This Row],[Date]]&lt;$AH$2,"",IF(Table1[[#This Row],[Date]]&lt;$AH$3,"Edge","Elite Combo"))</f>
        <v/>
      </c>
      <c r="AI666" s="218">
        <f>Table1[[#This Row],[Time]]</f>
        <v>0.70833333333333337</v>
      </c>
      <c r="AJ666" s="219" t="str">
        <f>Table1[[#This Row],[Track]]</f>
        <v>Geelong</v>
      </c>
      <c r="AK666" s="216">
        <f>Table1[[#This Row],[Race ]]</f>
        <v>9</v>
      </c>
      <c r="AL666" s="219">
        <f>Table1[[#This Row],[TAB]]</f>
        <v>2</v>
      </c>
      <c r="AM666" s="219" t="str">
        <f>Table1[[#This Row],[Selection]]</f>
        <v>Va Via</v>
      </c>
      <c r="AN666" s="220" t="str">
        <f>Table1[[#This Row],[Sources]]</f>
        <v>E4-12/Edge-20/Pro Mel-20</v>
      </c>
      <c r="AO666" s="219">
        <f>Table1[[#This Row],[Scale Bet]]</f>
        <v>130</v>
      </c>
    </row>
    <row r="667" spans="5:41" ht="16.5" customHeight="1" x14ac:dyDescent="0.25">
      <c r="E667" s="185">
        <v>45297</v>
      </c>
      <c r="F667" s="35">
        <v>0.70833333333333337</v>
      </c>
      <c r="G667" s="36" t="s">
        <v>121</v>
      </c>
      <c r="H667" s="36">
        <v>9</v>
      </c>
      <c r="I667" s="36">
        <v>2</v>
      </c>
      <c r="J667" s="36" t="s">
        <v>685</v>
      </c>
      <c r="K667" s="36" t="s">
        <v>40</v>
      </c>
      <c r="L667" s="165">
        <v>20</v>
      </c>
      <c r="M667" s="134" t="str">
        <f t="shared" si="130"/>
        <v/>
      </c>
      <c r="N667" s="36" t="str">
        <f t="shared" si="131"/>
        <v/>
      </c>
      <c r="O667" s="135" t="str">
        <f t="shared" si="132"/>
        <v/>
      </c>
      <c r="P667" s="186" t="str">
        <f t="shared" si="133"/>
        <v/>
      </c>
      <c r="Q667" s="187" t="str">
        <f t="shared" si="134"/>
        <v/>
      </c>
      <c r="R667" s="150">
        <v>2.4500000000000002</v>
      </c>
      <c r="S667" s="187" t="str">
        <f t="shared" si="135"/>
        <v/>
      </c>
      <c r="T667" s="136" t="str">
        <f t="shared" si="136"/>
        <v>Va Via</v>
      </c>
      <c r="U667" s="137" t="str">
        <f>IF(P667="","",IF(N667=1,"",IF(Q667="","",IF(Q667&lt;=100,100,IF(Table1[[#This Row],[Day]]="Wed",100,200)))))</f>
        <v/>
      </c>
      <c r="V667" s="137" t="str">
        <f t="shared" si="137"/>
        <v/>
      </c>
      <c r="W667" s="137" t="str">
        <f t="shared" si="138"/>
        <v/>
      </c>
      <c r="X667" s="133">
        <f>100</f>
        <v>100</v>
      </c>
      <c r="Y667" s="133">
        <f t="shared" si="139"/>
        <v>245.00000000000003</v>
      </c>
      <c r="Z667" s="133">
        <f t="shared" si="140"/>
        <v>145.00000000000003</v>
      </c>
      <c r="AA667" s="134" t="str">
        <f>TEXT(Table1[[#This Row],[Date]],"DDD")</f>
        <v>Sat</v>
      </c>
      <c r="AB667" s="133" t="str">
        <f>IF(OR(G667="Doomben",G667="Eagle Farm"),"Q",IF(AND(Q667&gt;1,Q667&lt;55,Table1[[#This Row],[Source]]="Nat"),"Nat OK",IF(AND(Table1[[#This Row],[Source]]&lt;&gt;"Nat",Q667&lt;55),"Poor &lt;55",IF(OR(G667="Randwick",G667="Flemington",G667="Caulfield",G667="Sandown Lake",G667="Sandown Hill"),"Best","ave"))))</f>
        <v>ave</v>
      </c>
      <c r="AC667" s="133" t="str">
        <f>IF(Q667="","",IF(AB667="Poor &lt;55",$AC$2*0.2%,IF(AND(AB667="Q",AA667&lt;&gt;"Wed"),$AC$2*0.4%,IF(AND(AB667="Q",AA667="Wed"),$AC$2*0.5%,IF(AND(AB667="Ave",U667=100),$AC$2*0.5%,IF(AND(AB667="ave",U667="",N667=1,AG667="Bush"),$AC$2*1%,IF(AND(AB667="ave",U667="",Q667&gt;100),$AC$2*1.3%,IF(AND(AB667="ave",U667=""),$AC$2*1.2%,IF(AND(AB667="Ave",U667=200),$AC$2*1%,IF(AND(AB667="Best",U667=200),$AC$2*1.5%,IF(AND(AB667="Best",U667="",K667&lt;&gt;"Pro Syd"),$AC$2*0.5%,IF(AND(AB667="Best",U667=""),$AC$2*1%,IF(AND(AB667="Best",U667=100,Table1[[#This Row],[State]]="NSW"),$AC$2*0.4%,IF(AND(AB667="Best",U667=100),$AC$2*1%,IF(Table1[[#This Row],[Adj]]="Nat OK",$AC$2*0.5%,"xxx")))))))))))))))</f>
        <v/>
      </c>
      <c r="AD667" s="133" t="str">
        <f t="shared" si="141"/>
        <v/>
      </c>
      <c r="AE667" s="133" t="str">
        <f t="shared" si="142"/>
        <v/>
      </c>
      <c r="AF667" s="133" t="str">
        <f>VLOOKUP(Table1[[#This Row],[Track]],$F$2672:$H$2715,2,FALSE)</f>
        <v>Vic</v>
      </c>
      <c r="AG667" s="133" t="str">
        <f>VLOOKUP(Table1[[#This Row],[Track]],$F$2672:$H$2715,3,FALSE)</f>
        <v>Bush</v>
      </c>
      <c r="AH667" s="133" t="str">
        <f>IF(Table1[[#This Row],[Date]]&lt;$AH$2,"",IF(Table1[[#This Row],[Date]]&lt;$AH$3,"Edge","Elite Combo"))</f>
        <v/>
      </c>
      <c r="AI667" s="218">
        <f>Table1[[#This Row],[Time]]</f>
        <v>0.70833333333333337</v>
      </c>
      <c r="AJ667" s="219" t="str">
        <f>Table1[[#This Row],[Track]]</f>
        <v>Geelong</v>
      </c>
      <c r="AK667" s="216">
        <f>Table1[[#This Row],[Race ]]</f>
        <v>9</v>
      </c>
      <c r="AL667" s="219">
        <f>Table1[[#This Row],[TAB]]</f>
        <v>2</v>
      </c>
      <c r="AM667" s="219" t="str">
        <f>Table1[[#This Row],[Selection]]</f>
        <v>Va Via</v>
      </c>
      <c r="AN667" s="220" t="str">
        <f>Table1[[#This Row],[Sources]]</f>
        <v/>
      </c>
      <c r="AO667" s="219" t="str">
        <f>Table1[[#This Row],[Scale Bet]]</f>
        <v/>
      </c>
    </row>
    <row r="668" spans="5:41" ht="16.5" customHeight="1" x14ac:dyDescent="0.25">
      <c r="E668" s="185">
        <v>45297</v>
      </c>
      <c r="F668" s="35">
        <v>0.70833333333333337</v>
      </c>
      <c r="G668" s="36" t="s">
        <v>121</v>
      </c>
      <c r="H668" s="36">
        <v>9</v>
      </c>
      <c r="I668" s="36">
        <v>2</v>
      </c>
      <c r="J668" s="36" t="s">
        <v>685</v>
      </c>
      <c r="K668" s="36" t="s">
        <v>18</v>
      </c>
      <c r="L668" s="165">
        <v>20</v>
      </c>
      <c r="M668" s="134" t="str">
        <f t="shared" si="130"/>
        <v/>
      </c>
      <c r="N668" s="36" t="str">
        <f t="shared" si="131"/>
        <v/>
      </c>
      <c r="O668" s="135" t="str">
        <f t="shared" si="132"/>
        <v/>
      </c>
      <c r="P668" s="186" t="str">
        <f t="shared" si="133"/>
        <v/>
      </c>
      <c r="Q668" s="187" t="str">
        <f t="shared" si="134"/>
        <v/>
      </c>
      <c r="R668" s="150">
        <v>2.5</v>
      </c>
      <c r="S668" s="187" t="str">
        <f t="shared" si="135"/>
        <v/>
      </c>
      <c r="T668" s="136" t="str">
        <f t="shared" si="136"/>
        <v>Va Via</v>
      </c>
      <c r="U668" s="137" t="str">
        <f>IF(P668="","",IF(N668=1,"",IF(Q668="","",IF(Q668&lt;=100,100,IF(Table1[[#This Row],[Day]]="Wed",100,200)))))</f>
        <v/>
      </c>
      <c r="V668" s="137" t="str">
        <f t="shared" si="137"/>
        <v/>
      </c>
      <c r="W668" s="137" t="str">
        <f t="shared" si="138"/>
        <v/>
      </c>
      <c r="X668" s="133">
        <f>100</f>
        <v>100</v>
      </c>
      <c r="Y668" s="133">
        <f t="shared" si="139"/>
        <v>250</v>
      </c>
      <c r="Z668" s="133">
        <f t="shared" si="140"/>
        <v>150</v>
      </c>
      <c r="AA668" s="134" t="str">
        <f>TEXT(Table1[[#This Row],[Date]],"DDD")</f>
        <v>Sat</v>
      </c>
      <c r="AB668" s="133" t="str">
        <f>IF(OR(G668="Doomben",G668="Eagle Farm"),"Q",IF(AND(Q668&gt;1,Q668&lt;55,Table1[[#This Row],[Source]]="Nat"),"Nat OK",IF(AND(Table1[[#This Row],[Source]]&lt;&gt;"Nat",Q668&lt;55),"Poor &lt;55",IF(OR(G668="Randwick",G668="Flemington",G668="Caulfield",G668="Sandown Lake",G668="Sandown Hill"),"Best","ave"))))</f>
        <v>ave</v>
      </c>
      <c r="AC668" s="133" t="str">
        <f>IF(Q668="","",IF(AB668="Poor &lt;55",$AC$2*0.2%,IF(AND(AB668="Q",AA668&lt;&gt;"Wed"),$AC$2*0.4%,IF(AND(AB668="Q",AA668="Wed"),$AC$2*0.5%,IF(AND(AB668="Ave",U668=100),$AC$2*0.5%,IF(AND(AB668="ave",U668="",N668=1,AG668="Bush"),$AC$2*1%,IF(AND(AB668="ave",U668="",Q668&gt;100),$AC$2*1.3%,IF(AND(AB668="ave",U668=""),$AC$2*1.2%,IF(AND(AB668="Ave",U668=200),$AC$2*1%,IF(AND(AB668="Best",U668=200),$AC$2*1.5%,IF(AND(AB668="Best",U668="",K668&lt;&gt;"Pro Syd"),$AC$2*0.5%,IF(AND(AB668="Best",U668=""),$AC$2*1%,IF(AND(AB668="Best",U668=100,Table1[[#This Row],[State]]="NSW"),$AC$2*0.4%,IF(AND(AB668="Best",U668=100),$AC$2*1%,IF(Table1[[#This Row],[Adj]]="Nat OK",$AC$2*0.5%,"xxx")))))))))))))))</f>
        <v/>
      </c>
      <c r="AD668" s="133" t="str">
        <f t="shared" si="141"/>
        <v/>
      </c>
      <c r="AE668" s="133" t="str">
        <f t="shared" si="142"/>
        <v/>
      </c>
      <c r="AF668" s="133" t="str">
        <f>VLOOKUP(Table1[[#This Row],[Track]],$F$2672:$H$2715,2,FALSE)</f>
        <v>Vic</v>
      </c>
      <c r="AG668" s="133" t="str">
        <f>VLOOKUP(Table1[[#This Row],[Track]],$F$2672:$H$2715,3,FALSE)</f>
        <v>Bush</v>
      </c>
      <c r="AH668" s="133" t="str">
        <f>IF(Table1[[#This Row],[Date]]&lt;$AH$2,"",IF(Table1[[#This Row],[Date]]&lt;$AH$3,"Edge","Elite Combo"))</f>
        <v/>
      </c>
      <c r="AI668" s="218">
        <f>Table1[[#This Row],[Time]]</f>
        <v>0.70833333333333337</v>
      </c>
      <c r="AJ668" s="219" t="str">
        <f>Table1[[#This Row],[Track]]</f>
        <v>Geelong</v>
      </c>
      <c r="AK668" s="216">
        <f>Table1[[#This Row],[Race ]]</f>
        <v>9</v>
      </c>
      <c r="AL668" s="219">
        <f>Table1[[#This Row],[TAB]]</f>
        <v>2</v>
      </c>
      <c r="AM668" s="219" t="str">
        <f>Table1[[#This Row],[Selection]]</f>
        <v>Va Via</v>
      </c>
      <c r="AN668" s="220" t="str">
        <f>Table1[[#This Row],[Sources]]</f>
        <v/>
      </c>
      <c r="AO668" s="219" t="str">
        <f>Table1[[#This Row],[Scale Bet]]</f>
        <v/>
      </c>
    </row>
    <row r="669" spans="5:41" ht="16.5" customHeight="1" x14ac:dyDescent="0.25">
      <c r="E669" s="185">
        <v>45297</v>
      </c>
      <c r="F669" s="35">
        <v>0.72222222222222221</v>
      </c>
      <c r="G669" s="36" t="s">
        <v>22</v>
      </c>
      <c r="H669" s="36">
        <v>9</v>
      </c>
      <c r="I669" s="36">
        <v>8</v>
      </c>
      <c r="J669" s="36" t="s">
        <v>882</v>
      </c>
      <c r="K669" s="36" t="s">
        <v>60</v>
      </c>
      <c r="L669" s="165">
        <v>10</v>
      </c>
      <c r="M669" s="134">
        <f t="shared" si="130"/>
        <v>10</v>
      </c>
      <c r="N669" s="36">
        <f t="shared" si="131"/>
        <v>1</v>
      </c>
      <c r="O669" s="135" t="str">
        <f t="shared" si="132"/>
        <v>Pro Syd-10</v>
      </c>
      <c r="P669" s="186" t="str">
        <f t="shared" si="133"/>
        <v>OK</v>
      </c>
      <c r="Q669" s="187">
        <f t="shared" si="134"/>
        <v>40</v>
      </c>
      <c r="R669" s="150"/>
      <c r="S669" s="187" t="str">
        <f t="shared" si="135"/>
        <v/>
      </c>
      <c r="T669" s="136" t="str">
        <f t="shared" si="136"/>
        <v>Kapakiri</v>
      </c>
      <c r="U669" s="137" t="str">
        <f>IF(P669="","",IF(N669=1,"",IF(Q669="","",IF(Q669&lt;=100,100,IF(Table1[[#This Row],[Day]]="Wed",100,200)))))</f>
        <v/>
      </c>
      <c r="V669" s="137" t="str">
        <f t="shared" si="137"/>
        <v/>
      </c>
      <c r="W669" s="137" t="str">
        <f t="shared" si="138"/>
        <v/>
      </c>
      <c r="X669" s="133">
        <f>100</f>
        <v>100</v>
      </c>
      <c r="Y669" s="133" t="str">
        <f t="shared" si="139"/>
        <v/>
      </c>
      <c r="Z669" s="133">
        <f t="shared" si="140"/>
        <v>-100</v>
      </c>
      <c r="AA669" s="134" t="str">
        <f>TEXT(Table1[[#This Row],[Date]],"DDD")</f>
        <v>Sat</v>
      </c>
      <c r="AB669" s="133" t="str">
        <f>IF(OR(G669="Doomben",G669="Eagle Farm"),"Q",IF(AND(Q669&gt;1,Q669&lt;55,Table1[[#This Row],[Source]]="Nat"),"Nat OK",IF(AND(Table1[[#This Row],[Source]]&lt;&gt;"Nat",Q669&lt;55),"Poor &lt;55",IF(OR(G669="Randwick",G669="Flemington",G669="Caulfield",G669="Sandown Lake",G669="Sandown Hill"),"Best","ave"))))</f>
        <v>Poor &lt;55</v>
      </c>
      <c r="AC669" s="133">
        <f>IF(Q669="","",IF(AB669="Poor &lt;55",$AC$2*0.2%,IF(AND(AB669="Q",AA669&lt;&gt;"Wed"),$AC$2*0.4%,IF(AND(AB669="Q",AA669="Wed"),$AC$2*0.5%,IF(AND(AB669="Ave",U669=100),$AC$2*0.5%,IF(AND(AB669="ave",U669="",N669=1,AG669="Bush"),$AC$2*1%,IF(AND(AB669="ave",U669="",Q669&gt;100),$AC$2*1.3%,IF(AND(AB669="ave",U669=""),$AC$2*1.2%,IF(AND(AB669="Ave",U669=200),$AC$2*1%,IF(AND(AB669="Best",U669=200),$AC$2*1.5%,IF(AND(AB669="Best",U669="",K669&lt;&gt;"Pro Syd"),$AC$2*0.5%,IF(AND(AB669="Best",U669=""),$AC$2*1%,IF(AND(AB669="Best",U669=100,Table1[[#This Row],[State]]="NSW"),$AC$2*0.4%,IF(AND(AB669="Best",U669=100),$AC$2*1%,IF(Table1[[#This Row],[Adj]]="Nat OK",$AC$2*0.5%,"xxx")))))))))))))))</f>
        <v>20</v>
      </c>
      <c r="AD669" s="133" t="str">
        <f t="shared" si="141"/>
        <v/>
      </c>
      <c r="AE669" s="133">
        <f t="shared" si="142"/>
        <v>-20</v>
      </c>
      <c r="AF669" s="133" t="str">
        <f>VLOOKUP(Table1[[#This Row],[Track]],$F$2672:$H$2715,2,FALSE)</f>
        <v>NSW</v>
      </c>
      <c r="AG669" s="133" t="str">
        <f>VLOOKUP(Table1[[#This Row],[Track]],$F$2672:$H$2715,3,FALSE)</f>
        <v>-</v>
      </c>
      <c r="AH669" s="133" t="str">
        <f>IF(Table1[[#This Row],[Date]]&lt;$AH$2,"",IF(Table1[[#This Row],[Date]]&lt;$AH$3,"Edge","Elite Combo"))</f>
        <v/>
      </c>
      <c r="AI669" s="218">
        <f>Table1[[#This Row],[Time]]</f>
        <v>0.72222222222222221</v>
      </c>
      <c r="AJ669" s="219" t="str">
        <f>Table1[[#This Row],[Track]]</f>
        <v>Randwick</v>
      </c>
      <c r="AK669" s="216">
        <f>Table1[[#This Row],[Race ]]</f>
        <v>9</v>
      </c>
      <c r="AL669" s="219">
        <f>Table1[[#This Row],[TAB]]</f>
        <v>8</v>
      </c>
      <c r="AM669" s="219" t="str">
        <f>Table1[[#This Row],[Selection]]</f>
        <v>Kapakiri</v>
      </c>
      <c r="AN669" s="220" t="str">
        <f>Table1[[#This Row],[Sources]]</f>
        <v>Pro Syd-10</v>
      </c>
      <c r="AO669" s="219">
        <f>Table1[[#This Row],[Scale Bet]]</f>
        <v>20</v>
      </c>
    </row>
    <row r="670" spans="5:41" ht="16.5" customHeight="1" x14ac:dyDescent="0.25">
      <c r="E670" s="185">
        <v>45297</v>
      </c>
      <c r="F670" s="35">
        <v>0.74652777777777779</v>
      </c>
      <c r="G670" s="36" t="s">
        <v>22</v>
      </c>
      <c r="H670" s="36">
        <v>10</v>
      </c>
      <c r="I670" s="36">
        <v>13</v>
      </c>
      <c r="J670" s="36" t="s">
        <v>171</v>
      </c>
      <c r="K670" s="36" t="s">
        <v>60</v>
      </c>
      <c r="L670" s="165">
        <v>15</v>
      </c>
      <c r="M670" s="134">
        <f t="shared" si="130"/>
        <v>15</v>
      </c>
      <c r="N670" s="36">
        <f t="shared" si="131"/>
        <v>1</v>
      </c>
      <c r="O670" s="135" t="str">
        <f t="shared" si="132"/>
        <v>Pro Syd-15</v>
      </c>
      <c r="P670" s="186" t="str">
        <f t="shared" si="133"/>
        <v>OK</v>
      </c>
      <c r="Q670" s="187">
        <f t="shared" si="134"/>
        <v>60</v>
      </c>
      <c r="R670" s="150"/>
      <c r="S670" s="187" t="str">
        <f t="shared" si="135"/>
        <v/>
      </c>
      <c r="T670" s="136" t="str">
        <f t="shared" si="136"/>
        <v>Spring Lee</v>
      </c>
      <c r="U670" s="137" t="str">
        <f>IF(P670="","",IF(N670=1,"",IF(Q670="","",IF(Q670&lt;=100,100,IF(Table1[[#This Row],[Day]]="Wed",100,200)))))</f>
        <v/>
      </c>
      <c r="V670" s="137" t="str">
        <f t="shared" si="137"/>
        <v/>
      </c>
      <c r="W670" s="137" t="str">
        <f t="shared" si="138"/>
        <v/>
      </c>
      <c r="X670" s="133">
        <f>100</f>
        <v>100</v>
      </c>
      <c r="Y670" s="133" t="str">
        <f t="shared" si="139"/>
        <v/>
      </c>
      <c r="Z670" s="133">
        <f t="shared" si="140"/>
        <v>-100</v>
      </c>
      <c r="AA670" s="134" t="str">
        <f>TEXT(Table1[[#This Row],[Date]],"DDD")</f>
        <v>Sat</v>
      </c>
      <c r="AB670" s="133" t="str">
        <f>IF(OR(G670="Doomben",G670="Eagle Farm"),"Q",IF(AND(Q670&gt;1,Q670&lt;55,Table1[[#This Row],[Source]]="Nat"),"Nat OK",IF(AND(Table1[[#This Row],[Source]]&lt;&gt;"Nat",Q670&lt;55),"Poor &lt;55",IF(OR(G670="Randwick",G670="Flemington",G670="Caulfield",G670="Sandown Lake",G670="Sandown Hill"),"Best","ave"))))</f>
        <v>Best</v>
      </c>
      <c r="AC670" s="133">
        <f>IF(Q670="","",IF(AB670="Poor &lt;55",$AC$2*0.2%,IF(AND(AB670="Q",AA670&lt;&gt;"Wed"),$AC$2*0.4%,IF(AND(AB670="Q",AA670="Wed"),$AC$2*0.5%,IF(AND(AB670="Ave",U670=100),$AC$2*0.5%,IF(AND(AB670="ave",U670="",N670=1,AG670="Bush"),$AC$2*1%,IF(AND(AB670="ave",U670="",Q670&gt;100),$AC$2*1.3%,IF(AND(AB670="ave",U670=""),$AC$2*1.2%,IF(AND(AB670="Ave",U670=200),$AC$2*1%,IF(AND(AB670="Best",U670=200),$AC$2*1.5%,IF(AND(AB670="Best",U670="",K670&lt;&gt;"Pro Syd"),$AC$2*0.5%,IF(AND(AB670="Best",U670=""),$AC$2*1%,IF(AND(AB670="Best",U670=100,Table1[[#This Row],[State]]="NSW"),$AC$2*0.4%,IF(AND(AB670="Best",U670=100),$AC$2*1%,IF(Table1[[#This Row],[Adj]]="Nat OK",$AC$2*0.5%,"xxx")))))))))))))))</f>
        <v>100</v>
      </c>
      <c r="AD670" s="133" t="str">
        <f t="shared" si="141"/>
        <v/>
      </c>
      <c r="AE670" s="133">
        <f t="shared" si="142"/>
        <v>-100</v>
      </c>
      <c r="AF670" s="133" t="str">
        <f>VLOOKUP(Table1[[#This Row],[Track]],$F$2672:$H$2715,2,FALSE)</f>
        <v>NSW</v>
      </c>
      <c r="AG670" s="133" t="str">
        <f>VLOOKUP(Table1[[#This Row],[Track]],$F$2672:$H$2715,3,FALSE)</f>
        <v>-</v>
      </c>
      <c r="AH670" s="133" t="str">
        <f>IF(Table1[[#This Row],[Date]]&lt;$AH$2,"",IF(Table1[[#This Row],[Date]]&lt;$AH$3,"Edge","Elite Combo"))</f>
        <v/>
      </c>
      <c r="AI670" s="218">
        <f>Table1[[#This Row],[Time]]</f>
        <v>0.74652777777777779</v>
      </c>
      <c r="AJ670" s="219" t="str">
        <f>Table1[[#This Row],[Track]]</f>
        <v>Randwick</v>
      </c>
      <c r="AK670" s="216">
        <f>Table1[[#This Row],[Race ]]</f>
        <v>10</v>
      </c>
      <c r="AL670" s="219">
        <f>Table1[[#This Row],[TAB]]</f>
        <v>13</v>
      </c>
      <c r="AM670" s="219" t="str">
        <f>Table1[[#This Row],[Selection]]</f>
        <v>Spring Lee</v>
      </c>
      <c r="AN670" s="220" t="str">
        <f>Table1[[#This Row],[Sources]]</f>
        <v>Pro Syd-15</v>
      </c>
      <c r="AO670" s="219">
        <f>Table1[[#This Row],[Scale Bet]]</f>
        <v>100</v>
      </c>
    </row>
    <row r="671" spans="5:41" ht="16.5" customHeight="1" x14ac:dyDescent="0.25">
      <c r="E671" s="185">
        <v>45304</v>
      </c>
      <c r="F671" s="35">
        <v>0.52430555555555558</v>
      </c>
      <c r="G671" s="36" t="s">
        <v>17</v>
      </c>
      <c r="H671" s="36">
        <v>1</v>
      </c>
      <c r="I671" s="36">
        <v>2</v>
      </c>
      <c r="J671" s="36" t="s">
        <v>686</v>
      </c>
      <c r="K671" s="36" t="s">
        <v>1</v>
      </c>
      <c r="L671" s="165">
        <v>10</v>
      </c>
      <c r="M671" s="134">
        <f t="shared" si="130"/>
        <v>40</v>
      </c>
      <c r="N671" s="36">
        <f t="shared" si="131"/>
        <v>3</v>
      </c>
      <c r="O671" s="135" t="str">
        <f t="shared" si="132"/>
        <v>E4-10/Edge-15/Nat-15</v>
      </c>
      <c r="P671" s="186" t="str">
        <f t="shared" si="133"/>
        <v>OK</v>
      </c>
      <c r="Q671" s="187">
        <f t="shared" si="134"/>
        <v>160</v>
      </c>
      <c r="R671" s="150"/>
      <c r="S671" s="187" t="str">
        <f t="shared" si="135"/>
        <v/>
      </c>
      <c r="T671" s="136" t="str">
        <f t="shared" si="136"/>
        <v>Jumeirah Beach</v>
      </c>
      <c r="U671" s="137">
        <f>IF(P671="","",IF(N671=1,"",IF(Q671="","",IF(Q671&lt;=100,100,IF(Table1[[#This Row],[Day]]="Wed",100,200)))))</f>
        <v>200</v>
      </c>
      <c r="V671" s="137" t="str">
        <f t="shared" si="137"/>
        <v/>
      </c>
      <c r="W671" s="137">
        <f t="shared" si="138"/>
        <v>-200</v>
      </c>
      <c r="X671" s="133">
        <f>100</f>
        <v>100</v>
      </c>
      <c r="Y671" s="133" t="str">
        <f t="shared" si="139"/>
        <v/>
      </c>
      <c r="Z671" s="133">
        <f t="shared" si="140"/>
        <v>-100</v>
      </c>
      <c r="AA671" s="134" t="str">
        <f>TEXT(Table1[[#This Row],[Date]],"DDD")</f>
        <v>Sat</v>
      </c>
      <c r="AB671" s="133" t="str">
        <f>IF(OR(G671="Doomben",G671="Eagle Farm"),"Q",IF(AND(Q671&gt;1,Q671&lt;55,Table1[[#This Row],[Source]]="Nat"),"Nat OK",IF(AND(Table1[[#This Row],[Source]]&lt;&gt;"Nat",Q671&lt;55),"Poor &lt;55",IF(OR(G671="Randwick",G671="Flemington",G671="Caulfield",G671="Sandown Lake",G671="Sandown Hill"),"Best","ave"))))</f>
        <v>ave</v>
      </c>
      <c r="AC671" s="133">
        <f>IF(Q671="","",IF(AB671="Poor &lt;55",$AC$2*0.2%,IF(AND(AB671="Q",AA671&lt;&gt;"Wed"),$AC$2*0.4%,IF(AND(AB671="Q",AA671="Wed"),$AC$2*0.5%,IF(AND(AB671="Ave",U671=100),$AC$2*0.5%,IF(AND(AB671="ave",U671="",N671=1,AG671="Bush"),$AC$2*1%,IF(AND(AB671="ave",U671="",Q671&gt;100),$AC$2*1.3%,IF(AND(AB671="ave",U671=""),$AC$2*1.2%,IF(AND(AB671="Ave",U671=200),$AC$2*1%,IF(AND(AB671="Best",U671=200),$AC$2*1.5%,IF(AND(AB671="Best",U671="",K671&lt;&gt;"Pro Syd"),$AC$2*0.5%,IF(AND(AB671="Best",U671=""),$AC$2*1%,IF(AND(AB671="Best",U671=100,Table1[[#This Row],[State]]="NSW"),$AC$2*0.4%,IF(AND(AB671="Best",U671=100),$AC$2*1%,IF(Table1[[#This Row],[Adj]]="Nat OK",$AC$2*0.5%,"xxx")))))))))))))))</f>
        <v>100</v>
      </c>
      <c r="AD671" s="133" t="str">
        <f t="shared" si="141"/>
        <v/>
      </c>
      <c r="AE671" s="133">
        <f t="shared" si="142"/>
        <v>-100</v>
      </c>
      <c r="AF671" s="133" t="str">
        <f>VLOOKUP(Table1[[#This Row],[Track]],$F$2672:$H$2715,2,FALSE)</f>
        <v>NSW</v>
      </c>
      <c r="AG671" s="133" t="str">
        <f>VLOOKUP(Table1[[#This Row],[Track]],$F$2672:$H$2715,3,FALSE)</f>
        <v>-</v>
      </c>
      <c r="AH671" s="133" t="str">
        <f>IF(Table1[[#This Row],[Date]]&lt;$AH$2,"",IF(Table1[[#This Row],[Date]]&lt;$AH$3,"Edge","Elite Combo"))</f>
        <v/>
      </c>
      <c r="AI671" s="218">
        <f>Table1[[#This Row],[Time]]</f>
        <v>0.52430555555555558</v>
      </c>
      <c r="AJ671" s="219" t="str">
        <f>Table1[[#This Row],[Track]]</f>
        <v>Rosehill</v>
      </c>
      <c r="AK671" s="216">
        <f>Table1[[#This Row],[Race ]]</f>
        <v>1</v>
      </c>
      <c r="AL671" s="219">
        <f>Table1[[#This Row],[TAB]]</f>
        <v>2</v>
      </c>
      <c r="AM671" s="219" t="str">
        <f>Table1[[#This Row],[Selection]]</f>
        <v>Jumeirah Beach</v>
      </c>
      <c r="AN671" s="220" t="str">
        <f>Table1[[#This Row],[Sources]]</f>
        <v>E4-10/Edge-15/Nat-15</v>
      </c>
      <c r="AO671" s="219">
        <f>Table1[[#This Row],[Scale Bet]]</f>
        <v>100</v>
      </c>
    </row>
    <row r="672" spans="5:41" ht="16.5" customHeight="1" x14ac:dyDescent="0.25">
      <c r="E672" s="185">
        <v>45304</v>
      </c>
      <c r="F672" s="35">
        <v>0.52430555555555558</v>
      </c>
      <c r="G672" s="36" t="s">
        <v>17</v>
      </c>
      <c r="H672" s="36">
        <v>1</v>
      </c>
      <c r="I672" s="36">
        <v>2</v>
      </c>
      <c r="J672" s="36" t="s">
        <v>686</v>
      </c>
      <c r="K672" s="36" t="s">
        <v>40</v>
      </c>
      <c r="L672" s="165">
        <v>15</v>
      </c>
      <c r="M672" s="134" t="str">
        <f t="shared" si="130"/>
        <v/>
      </c>
      <c r="N672" s="36" t="str">
        <f t="shared" si="131"/>
        <v/>
      </c>
      <c r="O672" s="135" t="str">
        <f t="shared" si="132"/>
        <v/>
      </c>
      <c r="P672" s="186" t="str">
        <f t="shared" si="133"/>
        <v>OK</v>
      </c>
      <c r="Q672" s="187" t="str">
        <f t="shared" si="134"/>
        <v/>
      </c>
      <c r="R672" s="150"/>
      <c r="S672" s="187" t="str">
        <f t="shared" si="135"/>
        <v/>
      </c>
      <c r="T672" s="136" t="str">
        <f t="shared" si="136"/>
        <v>Jumeirah Beach</v>
      </c>
      <c r="U672" s="137" t="str">
        <f>IF(P672="","",IF(N672=1,"",IF(Q672="","",IF(Q672&lt;=100,100,IF(Table1[[#This Row],[Day]]="Wed",100,200)))))</f>
        <v/>
      </c>
      <c r="V672" s="137" t="str">
        <f t="shared" si="137"/>
        <v/>
      </c>
      <c r="W672" s="137" t="str">
        <f t="shared" si="138"/>
        <v/>
      </c>
      <c r="X672" s="133">
        <f>100</f>
        <v>100</v>
      </c>
      <c r="Y672" s="133" t="str">
        <f t="shared" si="139"/>
        <v/>
      </c>
      <c r="Z672" s="133">
        <f t="shared" si="140"/>
        <v>-100</v>
      </c>
      <c r="AA672" s="134" t="str">
        <f>TEXT(Table1[[#This Row],[Date]],"DDD")</f>
        <v>Sat</v>
      </c>
      <c r="AB672" s="133" t="str">
        <f>IF(OR(G672="Doomben",G672="Eagle Farm"),"Q",IF(AND(Q672&gt;1,Q672&lt;55,Table1[[#This Row],[Source]]="Nat"),"Nat OK",IF(AND(Table1[[#This Row],[Source]]&lt;&gt;"Nat",Q672&lt;55),"Poor &lt;55",IF(OR(G672="Randwick",G672="Flemington",G672="Caulfield",G672="Sandown Lake",G672="Sandown Hill"),"Best","ave"))))</f>
        <v>ave</v>
      </c>
      <c r="AC672" s="133" t="str">
        <f>IF(Q672="","",IF(AB672="Poor &lt;55",$AC$2*0.2%,IF(AND(AB672="Q",AA672&lt;&gt;"Wed"),$AC$2*0.4%,IF(AND(AB672="Q",AA672="Wed"),$AC$2*0.5%,IF(AND(AB672="Ave",U672=100),$AC$2*0.5%,IF(AND(AB672="ave",U672="",N672=1,AG672="Bush"),$AC$2*1%,IF(AND(AB672="ave",U672="",Q672&gt;100),$AC$2*1.3%,IF(AND(AB672="ave",U672=""),$AC$2*1.2%,IF(AND(AB672="Ave",U672=200),$AC$2*1%,IF(AND(AB672="Best",U672=200),$AC$2*1.5%,IF(AND(AB672="Best",U672="",K672&lt;&gt;"Pro Syd"),$AC$2*0.5%,IF(AND(AB672="Best",U672=""),$AC$2*1%,IF(AND(AB672="Best",U672=100,Table1[[#This Row],[State]]="NSW"),$AC$2*0.4%,IF(AND(AB672="Best",U672=100),$AC$2*1%,IF(Table1[[#This Row],[Adj]]="Nat OK",$AC$2*0.5%,"xxx")))))))))))))))</f>
        <v/>
      </c>
      <c r="AD672" s="133" t="str">
        <f t="shared" si="141"/>
        <v/>
      </c>
      <c r="AE672" s="133" t="str">
        <f t="shared" si="142"/>
        <v/>
      </c>
      <c r="AF672" s="133" t="str">
        <f>VLOOKUP(Table1[[#This Row],[Track]],$F$2672:$H$2715,2,FALSE)</f>
        <v>NSW</v>
      </c>
      <c r="AG672" s="133" t="str">
        <f>VLOOKUP(Table1[[#This Row],[Track]],$F$2672:$H$2715,3,FALSE)</f>
        <v>-</v>
      </c>
      <c r="AH672" s="133" t="str">
        <f>IF(Table1[[#This Row],[Date]]&lt;$AH$2,"",IF(Table1[[#This Row],[Date]]&lt;$AH$3,"Edge","Elite Combo"))</f>
        <v/>
      </c>
      <c r="AI672" s="218">
        <f>Table1[[#This Row],[Time]]</f>
        <v>0.52430555555555558</v>
      </c>
      <c r="AJ672" s="219" t="str">
        <f>Table1[[#This Row],[Track]]</f>
        <v>Rosehill</v>
      </c>
      <c r="AK672" s="216">
        <f>Table1[[#This Row],[Race ]]</f>
        <v>1</v>
      </c>
      <c r="AL672" s="219">
        <f>Table1[[#This Row],[TAB]]</f>
        <v>2</v>
      </c>
      <c r="AM672" s="219" t="str">
        <f>Table1[[#This Row],[Selection]]</f>
        <v>Jumeirah Beach</v>
      </c>
      <c r="AN672" s="220" t="str">
        <f>Table1[[#This Row],[Sources]]</f>
        <v/>
      </c>
      <c r="AO672" s="219" t="str">
        <f>Table1[[#This Row],[Scale Bet]]</f>
        <v/>
      </c>
    </row>
    <row r="673" spans="5:41" ht="16.5" customHeight="1" x14ac:dyDescent="0.25">
      <c r="E673" s="185">
        <v>45304</v>
      </c>
      <c r="F673" s="35">
        <v>0.52430555555555558</v>
      </c>
      <c r="G673" s="36" t="s">
        <v>17</v>
      </c>
      <c r="H673" s="36">
        <v>1</v>
      </c>
      <c r="I673" s="36">
        <v>2</v>
      </c>
      <c r="J673" s="36" t="s">
        <v>686</v>
      </c>
      <c r="K673" s="36" t="s">
        <v>13</v>
      </c>
      <c r="L673" s="165">
        <v>15</v>
      </c>
      <c r="M673" s="134" t="str">
        <f t="shared" si="130"/>
        <v/>
      </c>
      <c r="N673" s="36" t="str">
        <f t="shared" si="131"/>
        <v/>
      </c>
      <c r="O673" s="135" t="str">
        <f t="shared" si="132"/>
        <v/>
      </c>
      <c r="P673" s="186" t="str">
        <f t="shared" si="133"/>
        <v>OK</v>
      </c>
      <c r="Q673" s="187" t="str">
        <f t="shared" si="134"/>
        <v/>
      </c>
      <c r="R673" s="150"/>
      <c r="S673" s="187" t="str">
        <f t="shared" si="135"/>
        <v/>
      </c>
      <c r="T673" s="136" t="str">
        <f t="shared" si="136"/>
        <v>Jumeirah Beach</v>
      </c>
      <c r="U673" s="137" t="str">
        <f>IF(P673="","",IF(N673=1,"",IF(Q673="","",IF(Q673&lt;=100,100,IF(Table1[[#This Row],[Day]]="Wed",100,200)))))</f>
        <v/>
      </c>
      <c r="V673" s="137" t="str">
        <f t="shared" si="137"/>
        <v/>
      </c>
      <c r="W673" s="137" t="str">
        <f t="shared" si="138"/>
        <v/>
      </c>
      <c r="X673" s="133">
        <f>100</f>
        <v>100</v>
      </c>
      <c r="Y673" s="133" t="str">
        <f t="shared" si="139"/>
        <v/>
      </c>
      <c r="Z673" s="133">
        <f t="shared" si="140"/>
        <v>-100</v>
      </c>
      <c r="AA673" s="134" t="str">
        <f>TEXT(Table1[[#This Row],[Date]],"DDD")</f>
        <v>Sat</v>
      </c>
      <c r="AB673" s="133" t="str">
        <f>IF(OR(G673="Doomben",G673="Eagle Farm"),"Q",IF(AND(Q673&gt;1,Q673&lt;55,Table1[[#This Row],[Source]]="Nat"),"Nat OK",IF(AND(Table1[[#This Row],[Source]]&lt;&gt;"Nat",Q673&lt;55),"Poor &lt;55",IF(OR(G673="Randwick",G673="Flemington",G673="Caulfield",G673="Sandown Lake",G673="Sandown Hill"),"Best","ave"))))</f>
        <v>ave</v>
      </c>
      <c r="AC673" s="133" t="str">
        <f>IF(Q673="","",IF(AB673="Poor &lt;55",$AC$2*0.2%,IF(AND(AB673="Q",AA673&lt;&gt;"Wed"),$AC$2*0.4%,IF(AND(AB673="Q",AA673="Wed"),$AC$2*0.5%,IF(AND(AB673="Ave",U673=100),$AC$2*0.5%,IF(AND(AB673="ave",U673="",N673=1,AG673="Bush"),$AC$2*1%,IF(AND(AB673="ave",U673="",Q673&gt;100),$AC$2*1.3%,IF(AND(AB673="ave",U673=""),$AC$2*1.2%,IF(AND(AB673="Ave",U673=200),$AC$2*1%,IF(AND(AB673="Best",U673=200),$AC$2*1.5%,IF(AND(AB673="Best",U673="",K673&lt;&gt;"Pro Syd"),$AC$2*0.5%,IF(AND(AB673="Best",U673=""),$AC$2*1%,IF(AND(AB673="Best",U673=100,Table1[[#This Row],[State]]="NSW"),$AC$2*0.4%,IF(AND(AB673="Best",U673=100),$AC$2*1%,IF(Table1[[#This Row],[Adj]]="Nat OK",$AC$2*0.5%,"xxx")))))))))))))))</f>
        <v/>
      </c>
      <c r="AD673" s="133" t="str">
        <f t="shared" si="141"/>
        <v/>
      </c>
      <c r="AE673" s="133" t="str">
        <f t="shared" si="142"/>
        <v/>
      </c>
      <c r="AF673" s="133" t="str">
        <f>VLOOKUP(Table1[[#This Row],[Track]],$F$2672:$H$2715,2,FALSE)</f>
        <v>NSW</v>
      </c>
      <c r="AG673" s="133" t="str">
        <f>VLOOKUP(Table1[[#This Row],[Track]],$F$2672:$H$2715,3,FALSE)</f>
        <v>-</v>
      </c>
      <c r="AH673" s="133" t="str">
        <f>IF(Table1[[#This Row],[Date]]&lt;$AH$2,"",IF(Table1[[#This Row],[Date]]&lt;$AH$3,"Edge","Elite Combo"))</f>
        <v/>
      </c>
      <c r="AI673" s="218">
        <f>Table1[[#This Row],[Time]]</f>
        <v>0.52430555555555558</v>
      </c>
      <c r="AJ673" s="219" t="str">
        <f>Table1[[#This Row],[Track]]</f>
        <v>Rosehill</v>
      </c>
      <c r="AK673" s="216">
        <f>Table1[[#This Row],[Race ]]</f>
        <v>1</v>
      </c>
      <c r="AL673" s="219">
        <f>Table1[[#This Row],[TAB]]</f>
        <v>2</v>
      </c>
      <c r="AM673" s="219" t="str">
        <f>Table1[[#This Row],[Selection]]</f>
        <v>Jumeirah Beach</v>
      </c>
      <c r="AN673" s="220" t="str">
        <f>Table1[[#This Row],[Sources]]</f>
        <v/>
      </c>
      <c r="AO673" s="219" t="str">
        <f>Table1[[#This Row],[Scale Bet]]</f>
        <v/>
      </c>
    </row>
    <row r="674" spans="5:41" ht="16.5" customHeight="1" x14ac:dyDescent="0.25">
      <c r="E674" s="185">
        <v>45304</v>
      </c>
      <c r="F674" s="35">
        <v>0.53333333333333333</v>
      </c>
      <c r="G674" s="36" t="s">
        <v>157</v>
      </c>
      <c r="H674" s="36">
        <v>2</v>
      </c>
      <c r="I674" s="36">
        <v>8</v>
      </c>
      <c r="J674" s="36" t="s">
        <v>687</v>
      </c>
      <c r="K674" s="36" t="s">
        <v>1</v>
      </c>
      <c r="L674" s="165">
        <v>12</v>
      </c>
      <c r="M674" s="134">
        <f t="shared" si="130"/>
        <v>24</v>
      </c>
      <c r="N674" s="36">
        <f t="shared" si="131"/>
        <v>2</v>
      </c>
      <c r="O674" s="135" t="str">
        <f t="shared" si="132"/>
        <v>E4-12/Edge-12</v>
      </c>
      <c r="P674" s="186" t="str">
        <f t="shared" si="133"/>
        <v>OK</v>
      </c>
      <c r="Q674" s="187">
        <f t="shared" si="134"/>
        <v>96</v>
      </c>
      <c r="R674" s="150"/>
      <c r="S674" s="187" t="str">
        <f t="shared" si="135"/>
        <v/>
      </c>
      <c r="T674" s="136" t="str">
        <f t="shared" si="136"/>
        <v>Golden Crusader</v>
      </c>
      <c r="U674" s="137">
        <f>IF(P674="","",IF(N674=1,"",IF(Q674="","",IF(Q674&lt;=100,100,IF(Table1[[#This Row],[Day]]="Wed",100,200)))))</f>
        <v>100</v>
      </c>
      <c r="V674" s="137" t="str">
        <f t="shared" si="137"/>
        <v/>
      </c>
      <c r="W674" s="137">
        <f t="shared" si="138"/>
        <v>-100</v>
      </c>
      <c r="X674" s="133">
        <f>100</f>
        <v>100</v>
      </c>
      <c r="Y674" s="133" t="str">
        <f t="shared" si="139"/>
        <v/>
      </c>
      <c r="Z674" s="133">
        <f t="shared" si="140"/>
        <v>-100</v>
      </c>
      <c r="AA674" s="134" t="str">
        <f>TEXT(Table1[[#This Row],[Date]],"DDD")</f>
        <v>Sat</v>
      </c>
      <c r="AB674" s="133" t="str">
        <f>IF(OR(G674="Doomben",G674="Eagle Farm"),"Q",IF(AND(Q674&gt;1,Q674&lt;55,Table1[[#This Row],[Source]]="Nat"),"Nat OK",IF(AND(Table1[[#This Row],[Source]]&lt;&gt;"Nat",Q674&lt;55),"Poor &lt;55",IF(OR(G674="Randwick",G674="Flemington",G674="Caulfield",G674="Sandown Lake",G674="Sandown Hill"),"Best","ave"))))</f>
        <v>Best</v>
      </c>
      <c r="AC674" s="133">
        <f>IF(Q674="","",IF(AB674="Poor &lt;55",$AC$2*0.2%,IF(AND(AB674="Q",AA674&lt;&gt;"Wed"),$AC$2*0.4%,IF(AND(AB674="Q",AA674="Wed"),$AC$2*0.5%,IF(AND(AB674="Ave",U674=100),$AC$2*0.5%,IF(AND(AB674="ave",U674="",N674=1,AG674="Bush"),$AC$2*1%,IF(AND(AB674="ave",U674="",Q674&gt;100),$AC$2*1.3%,IF(AND(AB674="ave",U674=""),$AC$2*1.2%,IF(AND(AB674="Ave",U674=200),$AC$2*1%,IF(AND(AB674="Best",U674=200),$AC$2*1.5%,IF(AND(AB674="Best",U674="",K674&lt;&gt;"Pro Syd"),$AC$2*0.5%,IF(AND(AB674="Best",U674=""),$AC$2*1%,IF(AND(AB674="Best",U674=100,Table1[[#This Row],[State]]="NSW"),$AC$2*0.4%,IF(AND(AB674="Best",U674=100),$AC$2*1%,IF(Table1[[#This Row],[Adj]]="Nat OK",$AC$2*0.5%,"xxx")))))))))))))))</f>
        <v>100</v>
      </c>
      <c r="AD674" s="133" t="str">
        <f t="shared" si="141"/>
        <v/>
      </c>
      <c r="AE674" s="133">
        <f t="shared" si="142"/>
        <v>-100</v>
      </c>
      <c r="AF674" s="133" t="str">
        <f>VLOOKUP(Table1[[#This Row],[Track]],$F$2672:$H$2715,2,FALSE)</f>
        <v>Vic</v>
      </c>
      <c r="AG674" s="133" t="str">
        <f>VLOOKUP(Table1[[#This Row],[Track]],$F$2672:$H$2715,3,FALSE)</f>
        <v>-</v>
      </c>
      <c r="AH674" s="133" t="str">
        <f>IF(Table1[[#This Row],[Date]]&lt;$AH$2,"",IF(Table1[[#This Row],[Date]]&lt;$AH$3,"Edge","Elite Combo"))</f>
        <v/>
      </c>
      <c r="AI674" s="218">
        <f>Table1[[#This Row],[Time]]</f>
        <v>0.53333333333333333</v>
      </c>
      <c r="AJ674" s="219" t="str">
        <f>Table1[[#This Row],[Track]]</f>
        <v>Flemington</v>
      </c>
      <c r="AK674" s="216">
        <f>Table1[[#This Row],[Race ]]</f>
        <v>2</v>
      </c>
      <c r="AL674" s="219">
        <f>Table1[[#This Row],[TAB]]</f>
        <v>8</v>
      </c>
      <c r="AM674" s="219" t="str">
        <f>Table1[[#This Row],[Selection]]</f>
        <v>Golden Crusader</v>
      </c>
      <c r="AN674" s="220" t="str">
        <f>Table1[[#This Row],[Sources]]</f>
        <v>E4-12/Edge-12</v>
      </c>
      <c r="AO674" s="219">
        <f>Table1[[#This Row],[Scale Bet]]</f>
        <v>100</v>
      </c>
    </row>
    <row r="675" spans="5:41" ht="16.5" customHeight="1" x14ac:dyDescent="0.25">
      <c r="E675" s="185">
        <v>45304</v>
      </c>
      <c r="F675" s="35">
        <v>0.53333333333333333</v>
      </c>
      <c r="G675" s="36" t="s">
        <v>157</v>
      </c>
      <c r="H675" s="36">
        <v>2</v>
      </c>
      <c r="I675" s="36">
        <v>8</v>
      </c>
      <c r="J675" s="36" t="s">
        <v>687</v>
      </c>
      <c r="K675" s="36" t="s">
        <v>40</v>
      </c>
      <c r="L675" s="165">
        <v>12</v>
      </c>
      <c r="M675" s="134" t="str">
        <f t="shared" si="130"/>
        <v/>
      </c>
      <c r="N675" s="36" t="str">
        <f t="shared" si="131"/>
        <v/>
      </c>
      <c r="O675" s="135" t="str">
        <f t="shared" si="132"/>
        <v/>
      </c>
      <c r="P675" s="186" t="str">
        <f t="shared" si="133"/>
        <v>OK</v>
      </c>
      <c r="Q675" s="187" t="str">
        <f t="shared" si="134"/>
        <v/>
      </c>
      <c r="R675" s="150"/>
      <c r="S675" s="187" t="str">
        <f t="shared" si="135"/>
        <v/>
      </c>
      <c r="T675" s="136" t="str">
        <f t="shared" si="136"/>
        <v>Golden Crusader</v>
      </c>
      <c r="U675" s="137" t="str">
        <f>IF(P675="","",IF(N675=1,"",IF(Q675="","",IF(Q675&lt;=100,100,IF(Table1[[#This Row],[Day]]="Wed",100,200)))))</f>
        <v/>
      </c>
      <c r="V675" s="137" t="str">
        <f t="shared" si="137"/>
        <v/>
      </c>
      <c r="W675" s="137" t="str">
        <f t="shared" si="138"/>
        <v/>
      </c>
      <c r="X675" s="133">
        <f>100</f>
        <v>100</v>
      </c>
      <c r="Y675" s="133" t="str">
        <f t="shared" si="139"/>
        <v/>
      </c>
      <c r="Z675" s="133">
        <f t="shared" si="140"/>
        <v>-100</v>
      </c>
      <c r="AA675" s="134" t="str">
        <f>TEXT(Table1[[#This Row],[Date]],"DDD")</f>
        <v>Sat</v>
      </c>
      <c r="AB675" s="133" t="str">
        <f>IF(OR(G675="Doomben",G675="Eagle Farm"),"Q",IF(AND(Q675&gt;1,Q675&lt;55,Table1[[#This Row],[Source]]="Nat"),"Nat OK",IF(AND(Table1[[#This Row],[Source]]&lt;&gt;"Nat",Q675&lt;55),"Poor &lt;55",IF(OR(G675="Randwick",G675="Flemington",G675="Caulfield",G675="Sandown Lake",G675="Sandown Hill"),"Best","ave"))))</f>
        <v>Best</v>
      </c>
      <c r="AC675" s="133" t="str">
        <f>IF(Q675="","",IF(AB675="Poor &lt;55",$AC$2*0.2%,IF(AND(AB675="Q",AA675&lt;&gt;"Wed"),$AC$2*0.4%,IF(AND(AB675="Q",AA675="Wed"),$AC$2*0.5%,IF(AND(AB675="Ave",U675=100),$AC$2*0.5%,IF(AND(AB675="ave",U675="",N675=1,AG675="Bush"),$AC$2*1%,IF(AND(AB675="ave",U675="",Q675&gt;100),$AC$2*1.3%,IF(AND(AB675="ave",U675=""),$AC$2*1.2%,IF(AND(AB675="Ave",U675=200),$AC$2*1%,IF(AND(AB675="Best",U675=200),$AC$2*1.5%,IF(AND(AB675="Best",U675="",K675&lt;&gt;"Pro Syd"),$AC$2*0.5%,IF(AND(AB675="Best",U675=""),$AC$2*1%,IF(AND(AB675="Best",U675=100,Table1[[#This Row],[State]]="NSW"),$AC$2*0.4%,IF(AND(AB675="Best",U675=100),$AC$2*1%,IF(Table1[[#This Row],[Adj]]="Nat OK",$AC$2*0.5%,"xxx")))))))))))))))</f>
        <v/>
      </c>
      <c r="AD675" s="133" t="str">
        <f t="shared" si="141"/>
        <v/>
      </c>
      <c r="AE675" s="133" t="str">
        <f t="shared" si="142"/>
        <v/>
      </c>
      <c r="AF675" s="133" t="str">
        <f>VLOOKUP(Table1[[#This Row],[Track]],$F$2672:$H$2715,2,FALSE)</f>
        <v>Vic</v>
      </c>
      <c r="AG675" s="133" t="str">
        <f>VLOOKUP(Table1[[#This Row],[Track]],$F$2672:$H$2715,3,FALSE)</f>
        <v>-</v>
      </c>
      <c r="AH675" s="133" t="str">
        <f>IF(Table1[[#This Row],[Date]]&lt;$AH$2,"",IF(Table1[[#This Row],[Date]]&lt;$AH$3,"Edge","Elite Combo"))</f>
        <v/>
      </c>
      <c r="AI675" s="218">
        <f>Table1[[#This Row],[Time]]</f>
        <v>0.53333333333333333</v>
      </c>
      <c r="AJ675" s="219" t="str">
        <f>Table1[[#This Row],[Track]]</f>
        <v>Flemington</v>
      </c>
      <c r="AK675" s="216">
        <f>Table1[[#This Row],[Race ]]</f>
        <v>2</v>
      </c>
      <c r="AL675" s="219">
        <f>Table1[[#This Row],[TAB]]</f>
        <v>8</v>
      </c>
      <c r="AM675" s="219" t="str">
        <f>Table1[[#This Row],[Selection]]</f>
        <v>Golden Crusader</v>
      </c>
      <c r="AN675" s="220" t="str">
        <f>Table1[[#This Row],[Sources]]</f>
        <v/>
      </c>
      <c r="AO675" s="219" t="str">
        <f>Table1[[#This Row],[Scale Bet]]</f>
        <v/>
      </c>
    </row>
    <row r="676" spans="5:41" ht="16.5" customHeight="1" x14ac:dyDescent="0.25">
      <c r="E676" s="185">
        <v>45304</v>
      </c>
      <c r="F676" s="35">
        <v>0.60625000000000007</v>
      </c>
      <c r="G676" s="36" t="s">
        <v>157</v>
      </c>
      <c r="H676" s="36">
        <v>5</v>
      </c>
      <c r="I676" s="36">
        <v>2</v>
      </c>
      <c r="J676" s="36" t="s">
        <v>532</v>
      </c>
      <c r="K676" s="36" t="s">
        <v>13</v>
      </c>
      <c r="L676" s="165">
        <v>13</v>
      </c>
      <c r="M676" s="134">
        <f t="shared" si="130"/>
        <v>13</v>
      </c>
      <c r="N676" s="36">
        <f t="shared" si="131"/>
        <v>1</v>
      </c>
      <c r="O676" s="135" t="str">
        <f t="shared" si="132"/>
        <v>Nat-13</v>
      </c>
      <c r="P676" s="186" t="str">
        <f t="shared" si="133"/>
        <v>OK</v>
      </c>
      <c r="Q676" s="187">
        <f t="shared" si="134"/>
        <v>52</v>
      </c>
      <c r="R676" s="150">
        <v>4</v>
      </c>
      <c r="S676" s="187">
        <f t="shared" si="135"/>
        <v>208</v>
      </c>
      <c r="T676" s="136" t="str">
        <f t="shared" si="136"/>
        <v>Bold Soul</v>
      </c>
      <c r="U676" s="137" t="str">
        <f>IF(P676="","",IF(N676=1,"",IF(Q676="","",IF(Q676&lt;=100,100,IF(Table1[[#This Row],[Day]]="Wed",100,200)))))</f>
        <v/>
      </c>
      <c r="V676" s="137" t="str">
        <f t="shared" si="137"/>
        <v/>
      </c>
      <c r="W676" s="137" t="str">
        <f t="shared" si="138"/>
        <v/>
      </c>
      <c r="X676" s="133">
        <f>100</f>
        <v>100</v>
      </c>
      <c r="Y676" s="133">
        <f t="shared" si="139"/>
        <v>400</v>
      </c>
      <c r="Z676" s="133">
        <f t="shared" si="140"/>
        <v>300</v>
      </c>
      <c r="AA676" s="134" t="str">
        <f>TEXT(Table1[[#This Row],[Date]],"DDD")</f>
        <v>Sat</v>
      </c>
      <c r="AB676" s="133" t="str">
        <f>IF(OR(G676="Doomben",G676="Eagle Farm"),"Q",IF(AND(Q676&gt;1,Q676&lt;55,Table1[[#This Row],[Source]]="Nat"),"Nat OK",IF(AND(Table1[[#This Row],[Source]]&lt;&gt;"Nat",Q676&lt;55),"Poor &lt;55",IF(OR(G676="Randwick",G676="Flemington",G676="Caulfield",G676="Sandown Lake",G676="Sandown Hill"),"Best","ave"))))</f>
        <v>Nat OK</v>
      </c>
      <c r="AC676" s="133">
        <f>IF(Q676="","",IF(AB676="Poor &lt;55",$AC$2*0.2%,IF(AND(AB676="Q",AA676&lt;&gt;"Wed"),$AC$2*0.4%,IF(AND(AB676="Q",AA676="Wed"),$AC$2*0.5%,IF(AND(AB676="Ave",U676=100),$AC$2*0.5%,IF(AND(AB676="ave",U676="",N676=1,AG676="Bush"),$AC$2*1%,IF(AND(AB676="ave",U676="",Q676&gt;100),$AC$2*1.3%,IF(AND(AB676="ave",U676=""),$AC$2*1.2%,IF(AND(AB676="Ave",U676=200),$AC$2*1%,IF(AND(AB676="Best",U676=200),$AC$2*1.5%,IF(AND(AB676="Best",U676="",K676&lt;&gt;"Pro Syd"),$AC$2*0.5%,IF(AND(AB676="Best",U676=""),$AC$2*1%,IF(AND(AB676="Best",U676=100,Table1[[#This Row],[State]]="NSW"),$AC$2*0.4%,IF(AND(AB676="Best",U676=100),$AC$2*1%,IF(Table1[[#This Row],[Adj]]="Nat OK",$AC$2*0.5%,"xxx")))))))))))))))</f>
        <v>50</v>
      </c>
      <c r="AD676" s="133">
        <f t="shared" si="141"/>
        <v>200</v>
      </c>
      <c r="AE676" s="133">
        <f t="shared" si="142"/>
        <v>150</v>
      </c>
      <c r="AF676" s="133" t="str">
        <f>VLOOKUP(Table1[[#This Row],[Track]],$F$2672:$H$2715,2,FALSE)</f>
        <v>Vic</v>
      </c>
      <c r="AG676" s="133" t="str">
        <f>VLOOKUP(Table1[[#This Row],[Track]],$F$2672:$H$2715,3,FALSE)</f>
        <v>-</v>
      </c>
      <c r="AH676" s="133" t="str">
        <f>IF(Table1[[#This Row],[Date]]&lt;$AH$2,"",IF(Table1[[#This Row],[Date]]&lt;$AH$3,"Edge","Elite Combo"))</f>
        <v/>
      </c>
      <c r="AI676" s="218">
        <f>Table1[[#This Row],[Time]]</f>
        <v>0.60625000000000007</v>
      </c>
      <c r="AJ676" s="219" t="str">
        <f>Table1[[#This Row],[Track]]</f>
        <v>Flemington</v>
      </c>
      <c r="AK676" s="216">
        <f>Table1[[#This Row],[Race ]]</f>
        <v>5</v>
      </c>
      <c r="AL676" s="219">
        <f>Table1[[#This Row],[TAB]]</f>
        <v>2</v>
      </c>
      <c r="AM676" s="219" t="str">
        <f>Table1[[#This Row],[Selection]]</f>
        <v>Bold Soul</v>
      </c>
      <c r="AN676" s="220" t="str">
        <f>Table1[[#This Row],[Sources]]</f>
        <v>Nat-13</v>
      </c>
      <c r="AO676" s="219">
        <f>Table1[[#This Row],[Scale Bet]]</f>
        <v>50</v>
      </c>
    </row>
    <row r="677" spans="5:41" ht="16.5" customHeight="1" x14ac:dyDescent="0.25">
      <c r="E677" s="185">
        <v>45304</v>
      </c>
      <c r="F677" s="35">
        <v>0.62152777777777779</v>
      </c>
      <c r="G677" s="36" t="s">
        <v>17</v>
      </c>
      <c r="H677" s="36">
        <v>5</v>
      </c>
      <c r="I677" s="36">
        <v>7</v>
      </c>
      <c r="J677" s="36" t="s">
        <v>23</v>
      </c>
      <c r="K677" s="36" t="s">
        <v>1</v>
      </c>
      <c r="L677" s="165">
        <v>10</v>
      </c>
      <c r="M677" s="134">
        <f t="shared" si="130"/>
        <v>10</v>
      </c>
      <c r="N677" s="36">
        <f t="shared" si="131"/>
        <v>1</v>
      </c>
      <c r="O677" s="135" t="str">
        <f t="shared" si="132"/>
        <v>E4-10</v>
      </c>
      <c r="P677" s="186" t="str">
        <f t="shared" si="133"/>
        <v>OK</v>
      </c>
      <c r="Q677" s="187">
        <f t="shared" si="134"/>
        <v>40</v>
      </c>
      <c r="R677" s="150"/>
      <c r="S677" s="187" t="str">
        <f t="shared" si="135"/>
        <v/>
      </c>
      <c r="T677" s="136" t="str">
        <f t="shared" si="136"/>
        <v>Mrs Chrissie</v>
      </c>
      <c r="U677" s="137" t="str">
        <f>IF(P677="","",IF(N677=1,"",IF(Q677="","",IF(Q677&lt;=100,100,IF(Table1[[#This Row],[Day]]="Wed",100,200)))))</f>
        <v/>
      </c>
      <c r="V677" s="137" t="str">
        <f t="shared" si="137"/>
        <v/>
      </c>
      <c r="W677" s="137" t="str">
        <f t="shared" si="138"/>
        <v/>
      </c>
      <c r="X677" s="133">
        <f>100</f>
        <v>100</v>
      </c>
      <c r="Y677" s="133" t="str">
        <f t="shared" si="139"/>
        <v/>
      </c>
      <c r="Z677" s="133">
        <f t="shared" si="140"/>
        <v>-100</v>
      </c>
      <c r="AA677" s="134" t="str">
        <f>TEXT(Table1[[#This Row],[Date]],"DDD")</f>
        <v>Sat</v>
      </c>
      <c r="AB677" s="133" t="str">
        <f>IF(OR(G677="Doomben",G677="Eagle Farm"),"Q",IF(AND(Q677&gt;1,Q677&lt;55,Table1[[#This Row],[Source]]="Nat"),"Nat OK",IF(AND(Table1[[#This Row],[Source]]&lt;&gt;"Nat",Q677&lt;55),"Poor &lt;55",IF(OR(G677="Randwick",G677="Flemington",G677="Caulfield",G677="Sandown Lake",G677="Sandown Hill"),"Best","ave"))))</f>
        <v>Poor &lt;55</v>
      </c>
      <c r="AC677" s="133">
        <f>IF(Q677="","",IF(AB677="Poor &lt;55",$AC$2*0.2%,IF(AND(AB677="Q",AA677&lt;&gt;"Wed"),$AC$2*0.4%,IF(AND(AB677="Q",AA677="Wed"),$AC$2*0.5%,IF(AND(AB677="Ave",U677=100),$AC$2*0.5%,IF(AND(AB677="ave",U677="",N677=1,AG677="Bush"),$AC$2*1%,IF(AND(AB677="ave",U677="",Q677&gt;100),$AC$2*1.3%,IF(AND(AB677="ave",U677=""),$AC$2*1.2%,IF(AND(AB677="Ave",U677=200),$AC$2*1%,IF(AND(AB677="Best",U677=200),$AC$2*1.5%,IF(AND(AB677="Best",U677="",K677&lt;&gt;"Pro Syd"),$AC$2*0.5%,IF(AND(AB677="Best",U677=""),$AC$2*1%,IF(AND(AB677="Best",U677=100,Table1[[#This Row],[State]]="NSW"),$AC$2*0.4%,IF(AND(AB677="Best",U677=100),$AC$2*1%,IF(Table1[[#This Row],[Adj]]="Nat OK",$AC$2*0.5%,"xxx")))))))))))))))</f>
        <v>20</v>
      </c>
      <c r="AD677" s="133" t="str">
        <f t="shared" si="141"/>
        <v/>
      </c>
      <c r="AE677" s="133">
        <f t="shared" si="142"/>
        <v>-20</v>
      </c>
      <c r="AF677" s="133" t="str">
        <f>VLOOKUP(Table1[[#This Row],[Track]],$F$2672:$H$2715,2,FALSE)</f>
        <v>NSW</v>
      </c>
      <c r="AG677" s="133" t="str">
        <f>VLOOKUP(Table1[[#This Row],[Track]],$F$2672:$H$2715,3,FALSE)</f>
        <v>-</v>
      </c>
      <c r="AH677" s="133" t="str">
        <f>IF(Table1[[#This Row],[Date]]&lt;$AH$2,"",IF(Table1[[#This Row],[Date]]&lt;$AH$3,"Edge","Elite Combo"))</f>
        <v/>
      </c>
      <c r="AI677" s="218">
        <f>Table1[[#This Row],[Time]]</f>
        <v>0.62152777777777779</v>
      </c>
      <c r="AJ677" s="219" t="str">
        <f>Table1[[#This Row],[Track]]</f>
        <v>Rosehill</v>
      </c>
      <c r="AK677" s="216">
        <f>Table1[[#This Row],[Race ]]</f>
        <v>5</v>
      </c>
      <c r="AL677" s="219">
        <f>Table1[[#This Row],[TAB]]</f>
        <v>7</v>
      </c>
      <c r="AM677" s="219" t="str">
        <f>Table1[[#This Row],[Selection]]</f>
        <v>Mrs Chrissie</v>
      </c>
      <c r="AN677" s="220" t="str">
        <f>Table1[[#This Row],[Sources]]</f>
        <v>E4-10</v>
      </c>
      <c r="AO677" s="219">
        <f>Table1[[#This Row],[Scale Bet]]</f>
        <v>20</v>
      </c>
    </row>
    <row r="678" spans="5:41" ht="16.5" customHeight="1" x14ac:dyDescent="0.25">
      <c r="E678" s="185">
        <v>45304</v>
      </c>
      <c r="F678" s="35">
        <v>0.63055555555555554</v>
      </c>
      <c r="G678" s="36" t="s">
        <v>157</v>
      </c>
      <c r="H678" s="36">
        <v>6</v>
      </c>
      <c r="I678" s="36">
        <v>5</v>
      </c>
      <c r="J678" s="36" t="s">
        <v>688</v>
      </c>
      <c r="K678" s="36" t="s">
        <v>1</v>
      </c>
      <c r="L678" s="165">
        <v>12</v>
      </c>
      <c r="M678" s="134">
        <f t="shared" si="130"/>
        <v>12</v>
      </c>
      <c r="N678" s="36">
        <f t="shared" si="131"/>
        <v>1</v>
      </c>
      <c r="O678" s="135" t="str">
        <f t="shared" si="132"/>
        <v>E4-12</v>
      </c>
      <c r="P678" s="186" t="str">
        <f t="shared" si="133"/>
        <v>OK</v>
      </c>
      <c r="Q678" s="187">
        <f t="shared" si="134"/>
        <v>48</v>
      </c>
      <c r="R678" s="150"/>
      <c r="S678" s="187" t="str">
        <f t="shared" si="135"/>
        <v/>
      </c>
      <c r="T678" s="136" t="str">
        <f t="shared" si="136"/>
        <v>Dane On Tour</v>
      </c>
      <c r="U678" s="137" t="str">
        <f>IF(P678="","",IF(N678=1,"",IF(Q678="","",IF(Q678&lt;=100,100,IF(Table1[[#This Row],[Day]]="Wed",100,200)))))</f>
        <v/>
      </c>
      <c r="V678" s="137" t="str">
        <f t="shared" si="137"/>
        <v/>
      </c>
      <c r="W678" s="137" t="str">
        <f t="shared" si="138"/>
        <v/>
      </c>
      <c r="X678" s="133">
        <f>100</f>
        <v>100</v>
      </c>
      <c r="Y678" s="133" t="str">
        <f t="shared" si="139"/>
        <v/>
      </c>
      <c r="Z678" s="133">
        <f t="shared" si="140"/>
        <v>-100</v>
      </c>
      <c r="AA678" s="134" t="str">
        <f>TEXT(Table1[[#This Row],[Date]],"DDD")</f>
        <v>Sat</v>
      </c>
      <c r="AB678" s="133" t="str">
        <f>IF(OR(G678="Doomben",G678="Eagle Farm"),"Q",IF(AND(Q678&gt;1,Q678&lt;55,Table1[[#This Row],[Source]]="Nat"),"Nat OK",IF(AND(Table1[[#This Row],[Source]]&lt;&gt;"Nat",Q678&lt;55),"Poor &lt;55",IF(OR(G678="Randwick",G678="Flemington",G678="Caulfield",G678="Sandown Lake",G678="Sandown Hill"),"Best","ave"))))</f>
        <v>Poor &lt;55</v>
      </c>
      <c r="AC678" s="133">
        <f>IF(Q678="","",IF(AB678="Poor &lt;55",$AC$2*0.2%,IF(AND(AB678="Q",AA678&lt;&gt;"Wed"),$AC$2*0.4%,IF(AND(AB678="Q",AA678="Wed"),$AC$2*0.5%,IF(AND(AB678="Ave",U678=100),$AC$2*0.5%,IF(AND(AB678="ave",U678="",N678=1,AG678="Bush"),$AC$2*1%,IF(AND(AB678="ave",U678="",Q678&gt;100),$AC$2*1.3%,IF(AND(AB678="ave",U678=""),$AC$2*1.2%,IF(AND(AB678="Ave",U678=200),$AC$2*1%,IF(AND(AB678="Best",U678=200),$AC$2*1.5%,IF(AND(AB678="Best",U678="",K678&lt;&gt;"Pro Syd"),$AC$2*0.5%,IF(AND(AB678="Best",U678=""),$AC$2*1%,IF(AND(AB678="Best",U678=100,Table1[[#This Row],[State]]="NSW"),$AC$2*0.4%,IF(AND(AB678="Best",U678=100),$AC$2*1%,IF(Table1[[#This Row],[Adj]]="Nat OK",$AC$2*0.5%,"xxx")))))))))))))))</f>
        <v>20</v>
      </c>
      <c r="AD678" s="133" t="str">
        <f t="shared" si="141"/>
        <v/>
      </c>
      <c r="AE678" s="133">
        <f t="shared" si="142"/>
        <v>-20</v>
      </c>
      <c r="AF678" s="133" t="str">
        <f>VLOOKUP(Table1[[#This Row],[Track]],$F$2672:$H$2715,2,FALSE)</f>
        <v>Vic</v>
      </c>
      <c r="AG678" s="133" t="str">
        <f>VLOOKUP(Table1[[#This Row],[Track]],$F$2672:$H$2715,3,FALSE)</f>
        <v>-</v>
      </c>
      <c r="AH678" s="133" t="str">
        <f>IF(Table1[[#This Row],[Date]]&lt;$AH$2,"",IF(Table1[[#This Row],[Date]]&lt;$AH$3,"Edge","Elite Combo"))</f>
        <v/>
      </c>
      <c r="AI678" s="218">
        <f>Table1[[#This Row],[Time]]</f>
        <v>0.63055555555555554</v>
      </c>
      <c r="AJ678" s="219" t="str">
        <f>Table1[[#This Row],[Track]]</f>
        <v>Flemington</v>
      </c>
      <c r="AK678" s="216">
        <f>Table1[[#This Row],[Race ]]</f>
        <v>6</v>
      </c>
      <c r="AL678" s="219">
        <f>Table1[[#This Row],[TAB]]</f>
        <v>5</v>
      </c>
      <c r="AM678" s="219" t="str">
        <f>Table1[[#This Row],[Selection]]</f>
        <v>Dane On Tour</v>
      </c>
      <c r="AN678" s="220" t="str">
        <f>Table1[[#This Row],[Sources]]</f>
        <v>E4-12</v>
      </c>
      <c r="AO678" s="219">
        <f>Table1[[#This Row],[Scale Bet]]</f>
        <v>20</v>
      </c>
    </row>
    <row r="679" spans="5:41" ht="16.5" customHeight="1" x14ac:dyDescent="0.25">
      <c r="E679" s="185">
        <v>45304</v>
      </c>
      <c r="F679" s="35">
        <v>0.64583333333333337</v>
      </c>
      <c r="G679" s="36" t="s">
        <v>17</v>
      </c>
      <c r="H679" s="36">
        <v>6</v>
      </c>
      <c r="I679" s="36">
        <v>12</v>
      </c>
      <c r="J679" s="36" t="s">
        <v>689</v>
      </c>
      <c r="K679" s="36" t="s">
        <v>1</v>
      </c>
      <c r="L679" s="165">
        <v>10</v>
      </c>
      <c r="M679" s="134">
        <f t="shared" si="130"/>
        <v>10</v>
      </c>
      <c r="N679" s="36">
        <f t="shared" si="131"/>
        <v>1</v>
      </c>
      <c r="O679" s="135" t="str">
        <f t="shared" si="132"/>
        <v>E4-10</v>
      </c>
      <c r="P679" s="186" t="str">
        <f t="shared" si="133"/>
        <v>OK</v>
      </c>
      <c r="Q679" s="187">
        <f t="shared" si="134"/>
        <v>40</v>
      </c>
      <c r="R679" s="150"/>
      <c r="S679" s="187" t="str">
        <f t="shared" si="135"/>
        <v/>
      </c>
      <c r="T679" s="136" t="str">
        <f t="shared" si="136"/>
        <v>Angel Of Light</v>
      </c>
      <c r="U679" s="137" t="str">
        <f>IF(P679="","",IF(N679=1,"",IF(Q679="","",IF(Q679&lt;=100,100,IF(Table1[[#This Row],[Day]]="Wed",100,200)))))</f>
        <v/>
      </c>
      <c r="V679" s="137" t="str">
        <f t="shared" si="137"/>
        <v/>
      </c>
      <c r="W679" s="137" t="str">
        <f t="shared" si="138"/>
        <v/>
      </c>
      <c r="X679" s="133">
        <f>100</f>
        <v>100</v>
      </c>
      <c r="Y679" s="133" t="str">
        <f t="shared" si="139"/>
        <v/>
      </c>
      <c r="Z679" s="133">
        <f t="shared" si="140"/>
        <v>-100</v>
      </c>
      <c r="AA679" s="134" t="str">
        <f>TEXT(Table1[[#This Row],[Date]],"DDD")</f>
        <v>Sat</v>
      </c>
      <c r="AB679" s="133" t="str">
        <f>IF(OR(G679="Doomben",G679="Eagle Farm"),"Q",IF(AND(Q679&gt;1,Q679&lt;55,Table1[[#This Row],[Source]]="Nat"),"Nat OK",IF(AND(Table1[[#This Row],[Source]]&lt;&gt;"Nat",Q679&lt;55),"Poor &lt;55",IF(OR(G679="Randwick",G679="Flemington",G679="Caulfield",G679="Sandown Lake",G679="Sandown Hill"),"Best","ave"))))</f>
        <v>Poor &lt;55</v>
      </c>
      <c r="AC679" s="133">
        <f>IF(Q679="","",IF(AB679="Poor &lt;55",$AC$2*0.2%,IF(AND(AB679="Q",AA679&lt;&gt;"Wed"),$AC$2*0.4%,IF(AND(AB679="Q",AA679="Wed"),$AC$2*0.5%,IF(AND(AB679="Ave",U679=100),$AC$2*0.5%,IF(AND(AB679="ave",U679="",N679=1,AG679="Bush"),$AC$2*1%,IF(AND(AB679="ave",U679="",Q679&gt;100),$AC$2*1.3%,IF(AND(AB679="ave",U679=""),$AC$2*1.2%,IF(AND(AB679="Ave",U679=200),$AC$2*1%,IF(AND(AB679="Best",U679=200),$AC$2*1.5%,IF(AND(AB679="Best",U679="",K679&lt;&gt;"Pro Syd"),$AC$2*0.5%,IF(AND(AB679="Best",U679=""),$AC$2*1%,IF(AND(AB679="Best",U679=100,Table1[[#This Row],[State]]="NSW"),$AC$2*0.4%,IF(AND(AB679="Best",U679=100),$AC$2*1%,IF(Table1[[#This Row],[Adj]]="Nat OK",$AC$2*0.5%,"xxx")))))))))))))))</f>
        <v>20</v>
      </c>
      <c r="AD679" s="133" t="str">
        <f t="shared" si="141"/>
        <v/>
      </c>
      <c r="AE679" s="133">
        <f t="shared" si="142"/>
        <v>-20</v>
      </c>
      <c r="AF679" s="133" t="str">
        <f>VLOOKUP(Table1[[#This Row],[Track]],$F$2672:$H$2715,2,FALSE)</f>
        <v>NSW</v>
      </c>
      <c r="AG679" s="133" t="str">
        <f>VLOOKUP(Table1[[#This Row],[Track]],$F$2672:$H$2715,3,FALSE)</f>
        <v>-</v>
      </c>
      <c r="AH679" s="133" t="str">
        <f>IF(Table1[[#This Row],[Date]]&lt;$AH$2,"",IF(Table1[[#This Row],[Date]]&lt;$AH$3,"Edge","Elite Combo"))</f>
        <v/>
      </c>
      <c r="AI679" s="218">
        <f>Table1[[#This Row],[Time]]</f>
        <v>0.64583333333333337</v>
      </c>
      <c r="AJ679" s="219" t="str">
        <f>Table1[[#This Row],[Track]]</f>
        <v>Rosehill</v>
      </c>
      <c r="AK679" s="216">
        <f>Table1[[#This Row],[Race ]]</f>
        <v>6</v>
      </c>
      <c r="AL679" s="219">
        <f>Table1[[#This Row],[TAB]]</f>
        <v>12</v>
      </c>
      <c r="AM679" s="219" t="str">
        <f>Table1[[#This Row],[Selection]]</f>
        <v>Angel Of Light</v>
      </c>
      <c r="AN679" s="220" t="str">
        <f>Table1[[#This Row],[Sources]]</f>
        <v>E4-10</v>
      </c>
      <c r="AO679" s="219">
        <f>Table1[[#This Row],[Scale Bet]]</f>
        <v>20</v>
      </c>
    </row>
    <row r="680" spans="5:41" ht="16.5" customHeight="1" x14ac:dyDescent="0.25">
      <c r="E680" s="185">
        <v>45304</v>
      </c>
      <c r="F680" s="35">
        <v>0.65486111111111112</v>
      </c>
      <c r="G680" s="36" t="s">
        <v>157</v>
      </c>
      <c r="H680" s="36">
        <v>7</v>
      </c>
      <c r="I680" s="36">
        <v>5</v>
      </c>
      <c r="J680" s="36" t="s">
        <v>921</v>
      </c>
      <c r="K680" s="36" t="s">
        <v>13</v>
      </c>
      <c r="L680" s="165">
        <v>13</v>
      </c>
      <c r="M680" s="134">
        <f t="shared" si="130"/>
        <v>13</v>
      </c>
      <c r="N680" s="36">
        <f t="shared" si="131"/>
        <v>1</v>
      </c>
      <c r="O680" s="135" t="str">
        <f t="shared" si="132"/>
        <v>Nat-13</v>
      </c>
      <c r="P680" s="186" t="str">
        <f t="shared" si="133"/>
        <v>OK</v>
      </c>
      <c r="Q680" s="187">
        <f t="shared" si="134"/>
        <v>52</v>
      </c>
      <c r="R680" s="150"/>
      <c r="S680" s="187" t="str">
        <f t="shared" si="135"/>
        <v/>
      </c>
      <c r="T680" s="136" t="str">
        <f t="shared" si="136"/>
        <v>Green Belt</v>
      </c>
      <c r="U680" s="137" t="str">
        <f>IF(P680="","",IF(N680=1,"",IF(Q680="","",IF(Q680&lt;=100,100,IF(Table1[[#This Row],[Day]]="Wed",100,200)))))</f>
        <v/>
      </c>
      <c r="V680" s="137" t="str">
        <f t="shared" si="137"/>
        <v/>
      </c>
      <c r="W680" s="137" t="str">
        <f t="shared" si="138"/>
        <v/>
      </c>
      <c r="X680" s="133">
        <f>100</f>
        <v>100</v>
      </c>
      <c r="Y680" s="133" t="str">
        <f t="shared" si="139"/>
        <v/>
      </c>
      <c r="Z680" s="133">
        <f t="shared" si="140"/>
        <v>-100</v>
      </c>
      <c r="AA680" s="134" t="str">
        <f>TEXT(Table1[[#This Row],[Date]],"DDD")</f>
        <v>Sat</v>
      </c>
      <c r="AB680" s="133" t="str">
        <f>IF(OR(G680="Doomben",G680="Eagle Farm"),"Q",IF(AND(Q680&gt;1,Q680&lt;55,Table1[[#This Row],[Source]]="Nat"),"Nat OK",IF(AND(Table1[[#This Row],[Source]]&lt;&gt;"Nat",Q680&lt;55),"Poor &lt;55",IF(OR(G680="Randwick",G680="Flemington",G680="Caulfield",G680="Sandown Lake",G680="Sandown Hill"),"Best","ave"))))</f>
        <v>Nat OK</v>
      </c>
      <c r="AC680" s="133">
        <f>IF(Q680="","",IF(AB680="Poor &lt;55",$AC$2*0.2%,IF(AND(AB680="Q",AA680&lt;&gt;"Wed"),$AC$2*0.4%,IF(AND(AB680="Q",AA680="Wed"),$AC$2*0.5%,IF(AND(AB680="Ave",U680=100),$AC$2*0.5%,IF(AND(AB680="ave",U680="",N680=1,AG680="Bush"),$AC$2*1%,IF(AND(AB680="ave",U680="",Q680&gt;100),$AC$2*1.3%,IF(AND(AB680="ave",U680=""),$AC$2*1.2%,IF(AND(AB680="Ave",U680=200),$AC$2*1%,IF(AND(AB680="Best",U680=200),$AC$2*1.5%,IF(AND(AB680="Best",U680="",K680&lt;&gt;"Pro Syd"),$AC$2*0.5%,IF(AND(AB680="Best",U680=""),$AC$2*1%,IF(AND(AB680="Best",U680=100,Table1[[#This Row],[State]]="NSW"),$AC$2*0.4%,IF(AND(AB680="Best",U680=100),$AC$2*1%,IF(Table1[[#This Row],[Adj]]="Nat OK",$AC$2*0.5%,"xxx")))))))))))))))</f>
        <v>50</v>
      </c>
      <c r="AD680" s="133" t="str">
        <f t="shared" si="141"/>
        <v/>
      </c>
      <c r="AE680" s="133">
        <f t="shared" si="142"/>
        <v>-50</v>
      </c>
      <c r="AF680" s="133" t="str">
        <f>VLOOKUP(Table1[[#This Row],[Track]],$F$2672:$H$2715,2,FALSE)</f>
        <v>Vic</v>
      </c>
      <c r="AG680" s="133" t="str">
        <f>VLOOKUP(Table1[[#This Row],[Track]],$F$2672:$H$2715,3,FALSE)</f>
        <v>-</v>
      </c>
      <c r="AH680" s="133" t="str">
        <f>IF(Table1[[#This Row],[Date]]&lt;$AH$2,"",IF(Table1[[#This Row],[Date]]&lt;$AH$3,"Edge","Elite Combo"))</f>
        <v/>
      </c>
      <c r="AI680" s="218">
        <f>Table1[[#This Row],[Time]]</f>
        <v>0.65486111111111112</v>
      </c>
      <c r="AJ680" s="219" t="str">
        <f>Table1[[#This Row],[Track]]</f>
        <v>Flemington</v>
      </c>
      <c r="AK680" s="216">
        <f>Table1[[#This Row],[Race ]]</f>
        <v>7</v>
      </c>
      <c r="AL680" s="219">
        <f>Table1[[#This Row],[TAB]]</f>
        <v>5</v>
      </c>
      <c r="AM680" s="219" t="str">
        <f>Table1[[#This Row],[Selection]]</f>
        <v>Green Belt</v>
      </c>
      <c r="AN680" s="220" t="str">
        <f>Table1[[#This Row],[Sources]]</f>
        <v>Nat-13</v>
      </c>
      <c r="AO680" s="219">
        <f>Table1[[#This Row],[Scale Bet]]</f>
        <v>50</v>
      </c>
    </row>
    <row r="681" spans="5:41" ht="16.5" customHeight="1" x14ac:dyDescent="0.25">
      <c r="E681" s="185">
        <v>45304</v>
      </c>
      <c r="F681" s="35">
        <v>0.67708333333333337</v>
      </c>
      <c r="G681" s="36" t="s">
        <v>17</v>
      </c>
      <c r="H681" s="36">
        <v>7</v>
      </c>
      <c r="I681" s="36">
        <v>5</v>
      </c>
      <c r="J681" s="36" t="s">
        <v>690</v>
      </c>
      <c r="K681" s="36" t="s">
        <v>1</v>
      </c>
      <c r="L681" s="165">
        <v>10</v>
      </c>
      <c r="M681" s="134">
        <f t="shared" si="130"/>
        <v>23</v>
      </c>
      <c r="N681" s="36">
        <f t="shared" si="131"/>
        <v>2</v>
      </c>
      <c r="O681" s="135" t="str">
        <f t="shared" si="132"/>
        <v>E4-10/Nat-13</v>
      </c>
      <c r="P681" s="186" t="str">
        <f t="shared" si="133"/>
        <v>OK</v>
      </c>
      <c r="Q681" s="187">
        <f t="shared" si="134"/>
        <v>92</v>
      </c>
      <c r="R681" s="150"/>
      <c r="S681" s="187" t="str">
        <f t="shared" si="135"/>
        <v/>
      </c>
      <c r="T681" s="136" t="str">
        <f t="shared" si="136"/>
        <v>Baby Rider</v>
      </c>
      <c r="U681" s="137">
        <f>IF(P681="","",IF(N681=1,"",IF(Q681="","",IF(Q681&lt;=100,100,IF(Table1[[#This Row],[Day]]="Wed",100,200)))))</f>
        <v>100</v>
      </c>
      <c r="V681" s="137" t="str">
        <f t="shared" si="137"/>
        <v/>
      </c>
      <c r="W681" s="137">
        <f t="shared" si="138"/>
        <v>-100</v>
      </c>
      <c r="X681" s="133">
        <f>100</f>
        <v>100</v>
      </c>
      <c r="Y681" s="133" t="str">
        <f t="shared" si="139"/>
        <v/>
      </c>
      <c r="Z681" s="133">
        <f t="shared" si="140"/>
        <v>-100</v>
      </c>
      <c r="AA681" s="134" t="str">
        <f>TEXT(Table1[[#This Row],[Date]],"DDD")</f>
        <v>Sat</v>
      </c>
      <c r="AB681" s="133" t="str">
        <f>IF(OR(G681="Doomben",G681="Eagle Farm"),"Q",IF(AND(Q681&gt;1,Q681&lt;55,Table1[[#This Row],[Source]]="Nat"),"Nat OK",IF(AND(Table1[[#This Row],[Source]]&lt;&gt;"Nat",Q681&lt;55),"Poor &lt;55",IF(OR(G681="Randwick",G681="Flemington",G681="Caulfield",G681="Sandown Lake",G681="Sandown Hill"),"Best","ave"))))</f>
        <v>ave</v>
      </c>
      <c r="AC681" s="133">
        <f>IF(Q681="","",IF(AB681="Poor &lt;55",$AC$2*0.2%,IF(AND(AB681="Q",AA681&lt;&gt;"Wed"),$AC$2*0.4%,IF(AND(AB681="Q",AA681="Wed"),$AC$2*0.5%,IF(AND(AB681="Ave",U681=100),$AC$2*0.5%,IF(AND(AB681="ave",U681="",N681=1,AG681="Bush"),$AC$2*1%,IF(AND(AB681="ave",U681="",Q681&gt;100),$AC$2*1.3%,IF(AND(AB681="ave",U681=""),$AC$2*1.2%,IF(AND(AB681="Ave",U681=200),$AC$2*1%,IF(AND(AB681="Best",U681=200),$AC$2*1.5%,IF(AND(AB681="Best",U681="",K681&lt;&gt;"Pro Syd"),$AC$2*0.5%,IF(AND(AB681="Best",U681=""),$AC$2*1%,IF(AND(AB681="Best",U681=100,Table1[[#This Row],[State]]="NSW"),$AC$2*0.4%,IF(AND(AB681="Best",U681=100),$AC$2*1%,IF(Table1[[#This Row],[Adj]]="Nat OK",$AC$2*0.5%,"xxx")))))))))))))))</f>
        <v>50</v>
      </c>
      <c r="AD681" s="133" t="str">
        <f t="shared" si="141"/>
        <v/>
      </c>
      <c r="AE681" s="133">
        <f t="shared" si="142"/>
        <v>-50</v>
      </c>
      <c r="AF681" s="133" t="str">
        <f>VLOOKUP(Table1[[#This Row],[Track]],$F$2672:$H$2715,2,FALSE)</f>
        <v>NSW</v>
      </c>
      <c r="AG681" s="133" t="str">
        <f>VLOOKUP(Table1[[#This Row],[Track]],$F$2672:$H$2715,3,FALSE)</f>
        <v>-</v>
      </c>
      <c r="AH681" s="133" t="str">
        <f>IF(Table1[[#This Row],[Date]]&lt;$AH$2,"",IF(Table1[[#This Row],[Date]]&lt;$AH$3,"Edge","Elite Combo"))</f>
        <v/>
      </c>
      <c r="AI681" s="218">
        <f>Table1[[#This Row],[Time]]</f>
        <v>0.67708333333333337</v>
      </c>
      <c r="AJ681" s="219" t="str">
        <f>Table1[[#This Row],[Track]]</f>
        <v>Rosehill</v>
      </c>
      <c r="AK681" s="216">
        <f>Table1[[#This Row],[Race ]]</f>
        <v>7</v>
      </c>
      <c r="AL681" s="219">
        <f>Table1[[#This Row],[TAB]]</f>
        <v>5</v>
      </c>
      <c r="AM681" s="219" t="str">
        <f>Table1[[#This Row],[Selection]]</f>
        <v>Baby Rider</v>
      </c>
      <c r="AN681" s="220" t="str">
        <f>Table1[[#This Row],[Sources]]</f>
        <v>E4-10/Nat-13</v>
      </c>
      <c r="AO681" s="219">
        <f>Table1[[#This Row],[Scale Bet]]</f>
        <v>50</v>
      </c>
    </row>
    <row r="682" spans="5:41" ht="16.5" customHeight="1" x14ac:dyDescent="0.25">
      <c r="E682" s="185">
        <v>45304</v>
      </c>
      <c r="F682" s="35">
        <v>0.67708333333333337</v>
      </c>
      <c r="G682" s="36" t="s">
        <v>17</v>
      </c>
      <c r="H682" s="36">
        <v>7</v>
      </c>
      <c r="I682" s="36">
        <v>5</v>
      </c>
      <c r="J682" s="36" t="s">
        <v>690</v>
      </c>
      <c r="K682" s="36" t="s">
        <v>13</v>
      </c>
      <c r="L682" s="165">
        <v>13</v>
      </c>
      <c r="M682" s="134" t="str">
        <f t="shared" si="130"/>
        <v/>
      </c>
      <c r="N682" s="36" t="str">
        <f t="shared" si="131"/>
        <v/>
      </c>
      <c r="O682" s="135" t="str">
        <f t="shared" si="132"/>
        <v/>
      </c>
      <c r="P682" s="186" t="str">
        <f t="shared" si="133"/>
        <v>OK</v>
      </c>
      <c r="Q682" s="187" t="str">
        <f t="shared" si="134"/>
        <v/>
      </c>
      <c r="R682" s="150"/>
      <c r="S682" s="187" t="str">
        <f t="shared" si="135"/>
        <v/>
      </c>
      <c r="T682" s="136" t="str">
        <f t="shared" si="136"/>
        <v>Baby Rider</v>
      </c>
      <c r="U682" s="137" t="str">
        <f>IF(P682="","",IF(N682=1,"",IF(Q682="","",IF(Q682&lt;=100,100,IF(Table1[[#This Row],[Day]]="Wed",100,200)))))</f>
        <v/>
      </c>
      <c r="V682" s="137" t="str">
        <f t="shared" si="137"/>
        <v/>
      </c>
      <c r="W682" s="137" t="str">
        <f t="shared" si="138"/>
        <v/>
      </c>
      <c r="X682" s="133">
        <f>100</f>
        <v>100</v>
      </c>
      <c r="Y682" s="133" t="str">
        <f t="shared" si="139"/>
        <v/>
      </c>
      <c r="Z682" s="133">
        <f t="shared" si="140"/>
        <v>-100</v>
      </c>
      <c r="AA682" s="134" t="str">
        <f>TEXT(Table1[[#This Row],[Date]],"DDD")</f>
        <v>Sat</v>
      </c>
      <c r="AB682" s="133" t="str">
        <f>IF(OR(G682="Doomben",G682="Eagle Farm"),"Q",IF(AND(Q682&gt;1,Q682&lt;55,Table1[[#This Row],[Source]]="Nat"),"Nat OK",IF(AND(Table1[[#This Row],[Source]]&lt;&gt;"Nat",Q682&lt;55),"Poor &lt;55",IF(OR(G682="Randwick",G682="Flemington",G682="Caulfield",G682="Sandown Lake",G682="Sandown Hill"),"Best","ave"))))</f>
        <v>ave</v>
      </c>
      <c r="AC682" s="133" t="str">
        <f>IF(Q682="","",IF(AB682="Poor &lt;55",$AC$2*0.2%,IF(AND(AB682="Q",AA682&lt;&gt;"Wed"),$AC$2*0.4%,IF(AND(AB682="Q",AA682="Wed"),$AC$2*0.5%,IF(AND(AB682="Ave",U682=100),$AC$2*0.5%,IF(AND(AB682="ave",U682="",N682=1,AG682="Bush"),$AC$2*1%,IF(AND(AB682="ave",U682="",Q682&gt;100),$AC$2*1.3%,IF(AND(AB682="ave",U682=""),$AC$2*1.2%,IF(AND(AB682="Ave",U682=200),$AC$2*1%,IF(AND(AB682="Best",U682=200),$AC$2*1.5%,IF(AND(AB682="Best",U682="",K682&lt;&gt;"Pro Syd"),$AC$2*0.5%,IF(AND(AB682="Best",U682=""),$AC$2*1%,IF(AND(AB682="Best",U682=100,Table1[[#This Row],[State]]="NSW"),$AC$2*0.4%,IF(AND(AB682="Best",U682=100),$AC$2*1%,IF(Table1[[#This Row],[Adj]]="Nat OK",$AC$2*0.5%,"xxx")))))))))))))))</f>
        <v/>
      </c>
      <c r="AD682" s="133" t="str">
        <f t="shared" si="141"/>
        <v/>
      </c>
      <c r="AE682" s="133" t="str">
        <f t="shared" si="142"/>
        <v/>
      </c>
      <c r="AF682" s="133" t="str">
        <f>VLOOKUP(Table1[[#This Row],[Track]],$F$2672:$H$2715,2,FALSE)</f>
        <v>NSW</v>
      </c>
      <c r="AG682" s="133" t="str">
        <f>VLOOKUP(Table1[[#This Row],[Track]],$F$2672:$H$2715,3,FALSE)</f>
        <v>-</v>
      </c>
      <c r="AH682" s="133" t="str">
        <f>IF(Table1[[#This Row],[Date]]&lt;$AH$2,"",IF(Table1[[#This Row],[Date]]&lt;$AH$3,"Edge","Elite Combo"))</f>
        <v/>
      </c>
      <c r="AI682" s="218">
        <f>Table1[[#This Row],[Time]]</f>
        <v>0.67708333333333337</v>
      </c>
      <c r="AJ682" s="219" t="str">
        <f>Table1[[#This Row],[Track]]</f>
        <v>Rosehill</v>
      </c>
      <c r="AK682" s="216">
        <f>Table1[[#This Row],[Race ]]</f>
        <v>7</v>
      </c>
      <c r="AL682" s="219">
        <f>Table1[[#This Row],[TAB]]</f>
        <v>5</v>
      </c>
      <c r="AM682" s="219" t="str">
        <f>Table1[[#This Row],[Selection]]</f>
        <v>Baby Rider</v>
      </c>
      <c r="AN682" s="220" t="str">
        <f>Table1[[#This Row],[Sources]]</f>
        <v/>
      </c>
      <c r="AO682" s="219" t="str">
        <f>Table1[[#This Row],[Scale Bet]]</f>
        <v/>
      </c>
    </row>
    <row r="683" spans="5:41" ht="16.5" customHeight="1" x14ac:dyDescent="0.25">
      <c r="E683" s="185">
        <v>45304</v>
      </c>
      <c r="F683" s="35">
        <v>0.67708333333333337</v>
      </c>
      <c r="G683" s="36" t="s">
        <v>17</v>
      </c>
      <c r="H683" s="36">
        <v>7</v>
      </c>
      <c r="I683" s="36">
        <v>12</v>
      </c>
      <c r="J683" s="36" t="s">
        <v>497</v>
      </c>
      <c r="K683" s="36" t="s">
        <v>60</v>
      </c>
      <c r="L683" s="165">
        <v>15</v>
      </c>
      <c r="M683" s="134">
        <f t="shared" si="130"/>
        <v>15</v>
      </c>
      <c r="N683" s="36">
        <f t="shared" si="131"/>
        <v>1</v>
      </c>
      <c r="O683" s="135" t="str">
        <f t="shared" si="132"/>
        <v>Pro Syd-15</v>
      </c>
      <c r="P683" s="186" t="str">
        <f t="shared" si="133"/>
        <v>OK</v>
      </c>
      <c r="Q683" s="187">
        <f t="shared" si="134"/>
        <v>60</v>
      </c>
      <c r="R683" s="150">
        <v>3.1</v>
      </c>
      <c r="S683" s="187">
        <f t="shared" si="135"/>
        <v>186</v>
      </c>
      <c r="T683" s="136" t="str">
        <f t="shared" si="136"/>
        <v>Naval College</v>
      </c>
      <c r="U683" s="137" t="str">
        <f>IF(P683="","",IF(N683=1,"",IF(Q683="","",IF(Q683&lt;=100,100,IF(Table1[[#This Row],[Day]]="Wed",100,200)))))</f>
        <v/>
      </c>
      <c r="V683" s="137" t="str">
        <f t="shared" si="137"/>
        <v/>
      </c>
      <c r="W683" s="137" t="str">
        <f t="shared" si="138"/>
        <v/>
      </c>
      <c r="X683" s="133">
        <f>100</f>
        <v>100</v>
      </c>
      <c r="Y683" s="133">
        <f t="shared" si="139"/>
        <v>310</v>
      </c>
      <c r="Z683" s="133">
        <f t="shared" si="140"/>
        <v>210</v>
      </c>
      <c r="AA683" s="134" t="str">
        <f>TEXT(Table1[[#This Row],[Date]],"DDD")</f>
        <v>Sat</v>
      </c>
      <c r="AB683" s="133" t="str">
        <f>IF(OR(G683="Doomben",G683="Eagle Farm"),"Q",IF(AND(Q683&gt;1,Q683&lt;55,Table1[[#This Row],[Source]]="Nat"),"Nat OK",IF(AND(Table1[[#This Row],[Source]]&lt;&gt;"Nat",Q683&lt;55),"Poor &lt;55",IF(OR(G683="Randwick",G683="Flemington",G683="Caulfield",G683="Sandown Lake",G683="Sandown Hill"),"Best","ave"))))</f>
        <v>ave</v>
      </c>
      <c r="AC683" s="133">
        <f>IF(Q683="","",IF(AB683="Poor &lt;55",$AC$2*0.2%,IF(AND(AB683="Q",AA683&lt;&gt;"Wed"),$AC$2*0.4%,IF(AND(AB683="Q",AA683="Wed"),$AC$2*0.5%,IF(AND(AB683="Ave",U683=100),$AC$2*0.5%,IF(AND(AB683="ave",U683="",N683=1,AG683="Bush"),$AC$2*1%,IF(AND(AB683="ave",U683="",Q683&gt;100),$AC$2*1.3%,IF(AND(AB683="ave",U683=""),$AC$2*1.2%,IF(AND(AB683="Ave",U683=200),$AC$2*1%,IF(AND(AB683="Best",U683=200),$AC$2*1.5%,IF(AND(AB683="Best",U683="",K683&lt;&gt;"Pro Syd"),$AC$2*0.5%,IF(AND(AB683="Best",U683=""),$AC$2*1%,IF(AND(AB683="Best",U683=100,Table1[[#This Row],[State]]="NSW"),$AC$2*0.4%,IF(AND(AB683="Best",U683=100),$AC$2*1%,IF(Table1[[#This Row],[Adj]]="Nat OK",$AC$2*0.5%,"xxx")))))))))))))))</f>
        <v>120</v>
      </c>
      <c r="AD683" s="133">
        <f t="shared" si="141"/>
        <v>372</v>
      </c>
      <c r="AE683" s="133">
        <f t="shared" si="142"/>
        <v>252</v>
      </c>
      <c r="AF683" s="133" t="str">
        <f>VLOOKUP(Table1[[#This Row],[Track]],$F$2672:$H$2715,2,FALSE)</f>
        <v>NSW</v>
      </c>
      <c r="AG683" s="133" t="str">
        <f>VLOOKUP(Table1[[#This Row],[Track]],$F$2672:$H$2715,3,FALSE)</f>
        <v>-</v>
      </c>
      <c r="AH683" s="133" t="str">
        <f>IF(Table1[[#This Row],[Date]]&lt;$AH$2,"",IF(Table1[[#This Row],[Date]]&lt;$AH$3,"Edge","Elite Combo"))</f>
        <v/>
      </c>
      <c r="AI683" s="218">
        <f>Table1[[#This Row],[Time]]</f>
        <v>0.67708333333333337</v>
      </c>
      <c r="AJ683" s="219" t="str">
        <f>Table1[[#This Row],[Track]]</f>
        <v>Rosehill</v>
      </c>
      <c r="AK683" s="216">
        <f>Table1[[#This Row],[Race ]]</f>
        <v>7</v>
      </c>
      <c r="AL683" s="219">
        <f>Table1[[#This Row],[TAB]]</f>
        <v>12</v>
      </c>
      <c r="AM683" s="219" t="str">
        <f>Table1[[#This Row],[Selection]]</f>
        <v>Naval College</v>
      </c>
      <c r="AN683" s="220" t="str">
        <f>Table1[[#This Row],[Sources]]</f>
        <v>Pro Syd-15</v>
      </c>
      <c r="AO683" s="219">
        <f>Table1[[#This Row],[Scale Bet]]</f>
        <v>120</v>
      </c>
    </row>
    <row r="684" spans="5:41" ht="16.5" customHeight="1" x14ac:dyDescent="0.25">
      <c r="E684" s="185">
        <v>45304</v>
      </c>
      <c r="F684" s="35">
        <v>0.68611111111111101</v>
      </c>
      <c r="G684" s="36" t="s">
        <v>157</v>
      </c>
      <c r="H684" s="36">
        <v>8</v>
      </c>
      <c r="I684" s="36">
        <v>2</v>
      </c>
      <c r="J684" s="36" t="s">
        <v>426</v>
      </c>
      <c r="K684" s="36" t="s">
        <v>18</v>
      </c>
      <c r="L684" s="165">
        <v>13</v>
      </c>
      <c r="M684" s="134">
        <f t="shared" si="130"/>
        <v>13</v>
      </c>
      <c r="N684" s="36">
        <f t="shared" si="131"/>
        <v>1</v>
      </c>
      <c r="O684" s="135" t="str">
        <f t="shared" si="132"/>
        <v>Pro Mel-13</v>
      </c>
      <c r="P684" s="186" t="str">
        <f t="shared" si="133"/>
        <v>OK</v>
      </c>
      <c r="Q684" s="187">
        <f t="shared" si="134"/>
        <v>52</v>
      </c>
      <c r="R684" s="150">
        <v>2.2000000000000002</v>
      </c>
      <c r="S684" s="187">
        <f t="shared" si="135"/>
        <v>114.4</v>
      </c>
      <c r="T684" s="136" t="str">
        <f t="shared" si="136"/>
        <v>Sghirripa</v>
      </c>
      <c r="U684" s="137" t="str">
        <f>IF(P684="","",IF(N684=1,"",IF(Q684="","",IF(Q684&lt;=100,100,IF(Table1[[#This Row],[Day]]="Wed",100,200)))))</f>
        <v/>
      </c>
      <c r="V684" s="137" t="str">
        <f t="shared" si="137"/>
        <v/>
      </c>
      <c r="W684" s="137" t="str">
        <f t="shared" si="138"/>
        <v/>
      </c>
      <c r="X684" s="133">
        <f>100</f>
        <v>100</v>
      </c>
      <c r="Y684" s="133">
        <f t="shared" si="139"/>
        <v>220.00000000000003</v>
      </c>
      <c r="Z684" s="133">
        <f t="shared" si="140"/>
        <v>120.00000000000003</v>
      </c>
      <c r="AA684" s="134" t="str">
        <f>TEXT(Table1[[#This Row],[Date]],"DDD")</f>
        <v>Sat</v>
      </c>
      <c r="AB684" s="133" t="str">
        <f>IF(OR(G684="Doomben",G684="Eagle Farm"),"Q",IF(AND(Q684&gt;1,Q684&lt;55,Table1[[#This Row],[Source]]="Nat"),"Nat OK",IF(AND(Table1[[#This Row],[Source]]&lt;&gt;"Nat",Q684&lt;55),"Poor &lt;55",IF(OR(G684="Randwick",G684="Flemington",G684="Caulfield",G684="Sandown Lake",G684="Sandown Hill"),"Best","ave"))))</f>
        <v>Poor &lt;55</v>
      </c>
      <c r="AC684" s="133">
        <f>IF(Q684="","",IF(AB684="Poor &lt;55",$AC$2*0.2%,IF(AND(AB684="Q",AA684&lt;&gt;"Wed"),$AC$2*0.4%,IF(AND(AB684="Q",AA684="Wed"),$AC$2*0.5%,IF(AND(AB684="Ave",U684=100),$AC$2*0.5%,IF(AND(AB684="ave",U684="",N684=1,AG684="Bush"),$AC$2*1%,IF(AND(AB684="ave",U684="",Q684&gt;100),$AC$2*1.3%,IF(AND(AB684="ave",U684=""),$AC$2*1.2%,IF(AND(AB684="Ave",U684=200),$AC$2*1%,IF(AND(AB684="Best",U684=200),$AC$2*1.5%,IF(AND(AB684="Best",U684="",K684&lt;&gt;"Pro Syd"),$AC$2*0.5%,IF(AND(AB684="Best",U684=""),$AC$2*1%,IF(AND(AB684="Best",U684=100,Table1[[#This Row],[State]]="NSW"),$AC$2*0.4%,IF(AND(AB684="Best",U684=100),$AC$2*1%,IF(Table1[[#This Row],[Adj]]="Nat OK",$AC$2*0.5%,"xxx")))))))))))))))</f>
        <v>20</v>
      </c>
      <c r="AD684" s="133">
        <f t="shared" si="141"/>
        <v>44</v>
      </c>
      <c r="AE684" s="133">
        <f t="shared" si="142"/>
        <v>24</v>
      </c>
      <c r="AF684" s="133" t="str">
        <f>VLOOKUP(Table1[[#This Row],[Track]],$F$2672:$H$2715,2,FALSE)</f>
        <v>Vic</v>
      </c>
      <c r="AG684" s="133" t="str">
        <f>VLOOKUP(Table1[[#This Row],[Track]],$F$2672:$H$2715,3,FALSE)</f>
        <v>-</v>
      </c>
      <c r="AH684" s="133" t="str">
        <f>IF(Table1[[#This Row],[Date]]&lt;$AH$2,"",IF(Table1[[#This Row],[Date]]&lt;$AH$3,"Edge","Elite Combo"))</f>
        <v/>
      </c>
      <c r="AI684" s="218">
        <f>Table1[[#This Row],[Time]]</f>
        <v>0.68611111111111101</v>
      </c>
      <c r="AJ684" s="219" t="str">
        <f>Table1[[#This Row],[Track]]</f>
        <v>Flemington</v>
      </c>
      <c r="AK684" s="216">
        <f>Table1[[#This Row],[Race ]]</f>
        <v>8</v>
      </c>
      <c r="AL684" s="219">
        <f>Table1[[#This Row],[TAB]]</f>
        <v>2</v>
      </c>
      <c r="AM684" s="219" t="str">
        <f>Table1[[#This Row],[Selection]]</f>
        <v>Sghirripa</v>
      </c>
      <c r="AN684" s="220" t="str">
        <f>Table1[[#This Row],[Sources]]</f>
        <v>Pro Mel-13</v>
      </c>
      <c r="AO684" s="219">
        <f>Table1[[#This Row],[Scale Bet]]</f>
        <v>20</v>
      </c>
    </row>
    <row r="685" spans="5:41" ht="16.5" customHeight="1" x14ac:dyDescent="0.25">
      <c r="E685" s="185">
        <v>45304</v>
      </c>
      <c r="F685" s="35">
        <v>0.70833333333333337</v>
      </c>
      <c r="G685" s="36" t="s">
        <v>17</v>
      </c>
      <c r="H685" s="36">
        <v>8</v>
      </c>
      <c r="I685" s="36">
        <v>8</v>
      </c>
      <c r="J685" s="36" t="s">
        <v>691</v>
      </c>
      <c r="K685" s="36" t="s">
        <v>1</v>
      </c>
      <c r="L685" s="165">
        <v>10</v>
      </c>
      <c r="M685" s="134">
        <f t="shared" si="130"/>
        <v>10</v>
      </c>
      <c r="N685" s="36">
        <f t="shared" si="131"/>
        <v>1</v>
      </c>
      <c r="O685" s="135" t="str">
        <f t="shared" si="132"/>
        <v>E4-10</v>
      </c>
      <c r="P685" s="186" t="str">
        <f t="shared" si="133"/>
        <v>OK</v>
      </c>
      <c r="Q685" s="187">
        <f t="shared" si="134"/>
        <v>40</v>
      </c>
      <c r="R685" s="150"/>
      <c r="S685" s="187" t="str">
        <f t="shared" si="135"/>
        <v/>
      </c>
      <c r="T685" s="136" t="str">
        <f t="shared" si="136"/>
        <v>Ka Bling</v>
      </c>
      <c r="U685" s="137" t="str">
        <f>IF(P685="","",IF(N685=1,"",IF(Q685="","",IF(Q685&lt;=100,100,IF(Table1[[#This Row],[Day]]="Wed",100,200)))))</f>
        <v/>
      </c>
      <c r="V685" s="137" t="str">
        <f t="shared" si="137"/>
        <v/>
      </c>
      <c r="W685" s="137" t="str">
        <f t="shared" si="138"/>
        <v/>
      </c>
      <c r="X685" s="133">
        <f>100</f>
        <v>100</v>
      </c>
      <c r="Y685" s="133" t="str">
        <f t="shared" si="139"/>
        <v/>
      </c>
      <c r="Z685" s="133">
        <f t="shared" si="140"/>
        <v>-100</v>
      </c>
      <c r="AA685" s="134" t="str">
        <f>TEXT(Table1[[#This Row],[Date]],"DDD")</f>
        <v>Sat</v>
      </c>
      <c r="AB685" s="133" t="str">
        <f>IF(OR(G685="Doomben",G685="Eagle Farm"),"Q",IF(AND(Q685&gt;1,Q685&lt;55,Table1[[#This Row],[Source]]="Nat"),"Nat OK",IF(AND(Table1[[#This Row],[Source]]&lt;&gt;"Nat",Q685&lt;55),"Poor &lt;55",IF(OR(G685="Randwick",G685="Flemington",G685="Caulfield",G685="Sandown Lake",G685="Sandown Hill"),"Best","ave"))))</f>
        <v>Poor &lt;55</v>
      </c>
      <c r="AC685" s="133">
        <f>IF(Q685="","",IF(AB685="Poor &lt;55",$AC$2*0.2%,IF(AND(AB685="Q",AA685&lt;&gt;"Wed"),$AC$2*0.4%,IF(AND(AB685="Q",AA685="Wed"),$AC$2*0.5%,IF(AND(AB685="Ave",U685=100),$AC$2*0.5%,IF(AND(AB685="ave",U685="",N685=1,AG685="Bush"),$AC$2*1%,IF(AND(AB685="ave",U685="",Q685&gt;100),$AC$2*1.3%,IF(AND(AB685="ave",U685=""),$AC$2*1.2%,IF(AND(AB685="Ave",U685=200),$AC$2*1%,IF(AND(AB685="Best",U685=200),$AC$2*1.5%,IF(AND(AB685="Best",U685="",K685&lt;&gt;"Pro Syd"),$AC$2*0.5%,IF(AND(AB685="Best",U685=""),$AC$2*1%,IF(AND(AB685="Best",U685=100,Table1[[#This Row],[State]]="NSW"),$AC$2*0.4%,IF(AND(AB685="Best",U685=100),$AC$2*1%,IF(Table1[[#This Row],[Adj]]="Nat OK",$AC$2*0.5%,"xxx")))))))))))))))</f>
        <v>20</v>
      </c>
      <c r="AD685" s="133" t="str">
        <f t="shared" si="141"/>
        <v/>
      </c>
      <c r="AE685" s="133">
        <f t="shared" si="142"/>
        <v>-20</v>
      </c>
      <c r="AF685" s="133" t="str">
        <f>VLOOKUP(Table1[[#This Row],[Track]],$F$2672:$H$2715,2,FALSE)</f>
        <v>NSW</v>
      </c>
      <c r="AG685" s="133" t="str">
        <f>VLOOKUP(Table1[[#This Row],[Track]],$F$2672:$H$2715,3,FALSE)</f>
        <v>-</v>
      </c>
      <c r="AH685" s="133" t="str">
        <f>IF(Table1[[#This Row],[Date]]&lt;$AH$2,"",IF(Table1[[#This Row],[Date]]&lt;$AH$3,"Edge","Elite Combo"))</f>
        <v/>
      </c>
      <c r="AI685" s="218">
        <f>Table1[[#This Row],[Time]]</f>
        <v>0.70833333333333337</v>
      </c>
      <c r="AJ685" s="219" t="str">
        <f>Table1[[#This Row],[Track]]</f>
        <v>Rosehill</v>
      </c>
      <c r="AK685" s="216">
        <f>Table1[[#This Row],[Race ]]</f>
        <v>8</v>
      </c>
      <c r="AL685" s="219">
        <f>Table1[[#This Row],[TAB]]</f>
        <v>8</v>
      </c>
      <c r="AM685" s="219" t="str">
        <f>Table1[[#This Row],[Selection]]</f>
        <v>Ka Bling</v>
      </c>
      <c r="AN685" s="220" t="str">
        <f>Table1[[#This Row],[Sources]]</f>
        <v>E4-10</v>
      </c>
      <c r="AO685" s="219">
        <f>Table1[[#This Row],[Scale Bet]]</f>
        <v>20</v>
      </c>
    </row>
    <row r="686" spans="5:41" ht="16.5" customHeight="1" x14ac:dyDescent="0.25">
      <c r="E686" s="185">
        <v>45304</v>
      </c>
      <c r="F686" s="35">
        <v>0.71736111111111101</v>
      </c>
      <c r="G686" s="36" t="s">
        <v>157</v>
      </c>
      <c r="H686" s="36">
        <v>9</v>
      </c>
      <c r="I686" s="36">
        <v>8</v>
      </c>
      <c r="J686" s="36" t="s">
        <v>1002</v>
      </c>
      <c r="K686" s="36" t="s">
        <v>40</v>
      </c>
      <c r="L686" s="165">
        <v>20</v>
      </c>
      <c r="M686" s="134">
        <f t="shared" si="130"/>
        <v>40</v>
      </c>
      <c r="N686" s="36">
        <f t="shared" si="131"/>
        <v>2</v>
      </c>
      <c r="O686" s="135" t="str">
        <f t="shared" si="132"/>
        <v>Edge-20/Pro Mel-20</v>
      </c>
      <c r="P686" s="186" t="str">
        <f t="shared" si="133"/>
        <v>OK</v>
      </c>
      <c r="Q686" s="187">
        <f t="shared" si="134"/>
        <v>160</v>
      </c>
      <c r="R686" s="150"/>
      <c r="S686" s="187" t="str">
        <f t="shared" si="135"/>
        <v/>
      </c>
      <c r="T686" s="136" t="str">
        <f t="shared" si="136"/>
        <v>Captain Britain</v>
      </c>
      <c r="U686" s="137">
        <f>IF(P686="","",IF(N686=1,"",IF(Q686="","",IF(Q686&lt;=100,100,IF(Table1[[#This Row],[Day]]="Wed",100,200)))))</f>
        <v>200</v>
      </c>
      <c r="V686" s="137" t="str">
        <f t="shared" si="137"/>
        <v/>
      </c>
      <c r="W686" s="137">
        <f t="shared" si="138"/>
        <v>-200</v>
      </c>
      <c r="X686" s="133">
        <f>100</f>
        <v>100</v>
      </c>
      <c r="Y686" s="133" t="str">
        <f t="shared" si="139"/>
        <v/>
      </c>
      <c r="Z686" s="133">
        <f t="shared" si="140"/>
        <v>-100</v>
      </c>
      <c r="AA686" s="134" t="str">
        <f>TEXT(Table1[[#This Row],[Date]],"DDD")</f>
        <v>Sat</v>
      </c>
      <c r="AB686" s="133" t="str">
        <f>IF(OR(G686="Doomben",G686="Eagle Farm"),"Q",IF(AND(Q686&gt;1,Q686&lt;55,Table1[[#This Row],[Source]]="Nat"),"Nat OK",IF(AND(Table1[[#This Row],[Source]]&lt;&gt;"Nat",Q686&lt;55),"Poor &lt;55",IF(OR(G686="Randwick",G686="Flemington",G686="Caulfield",G686="Sandown Lake",G686="Sandown Hill"),"Best","ave"))))</f>
        <v>Best</v>
      </c>
      <c r="AC686" s="133">
        <f>IF(Q686="","",IF(AB686="Poor &lt;55",$AC$2*0.2%,IF(AND(AB686="Q",AA686&lt;&gt;"Wed"),$AC$2*0.4%,IF(AND(AB686="Q",AA686="Wed"),$AC$2*0.5%,IF(AND(AB686="Ave",U686=100),$AC$2*0.5%,IF(AND(AB686="ave",U686="",N686=1,AG686="Bush"),$AC$2*1%,IF(AND(AB686="ave",U686="",Q686&gt;100),$AC$2*1.3%,IF(AND(AB686="ave",U686=""),$AC$2*1.2%,IF(AND(AB686="Ave",U686=200),$AC$2*1%,IF(AND(AB686="Best",U686=200),$AC$2*1.5%,IF(AND(AB686="Best",U686="",K686&lt;&gt;"Pro Syd"),$AC$2*0.5%,IF(AND(AB686="Best",U686=""),$AC$2*1%,IF(AND(AB686="Best",U686=100,Table1[[#This Row],[State]]="NSW"),$AC$2*0.4%,IF(AND(AB686="Best",U686=100),$AC$2*1%,IF(Table1[[#This Row],[Adj]]="Nat OK",$AC$2*0.5%,"xxx")))))))))))))))</f>
        <v>150</v>
      </c>
      <c r="AD686" s="133" t="str">
        <f t="shared" si="141"/>
        <v/>
      </c>
      <c r="AE686" s="133">
        <f t="shared" si="142"/>
        <v>-150</v>
      </c>
      <c r="AF686" s="133" t="str">
        <f>VLOOKUP(Table1[[#This Row],[Track]],$F$2672:$H$2715,2,FALSE)</f>
        <v>Vic</v>
      </c>
      <c r="AG686" s="133" t="str">
        <f>VLOOKUP(Table1[[#This Row],[Track]],$F$2672:$H$2715,3,FALSE)</f>
        <v>-</v>
      </c>
      <c r="AH686" s="133" t="str">
        <f>IF(Table1[[#This Row],[Date]]&lt;$AH$2,"",IF(Table1[[#This Row],[Date]]&lt;$AH$3,"Edge","Elite Combo"))</f>
        <v/>
      </c>
      <c r="AI686" s="218">
        <f>Table1[[#This Row],[Time]]</f>
        <v>0.71736111111111101</v>
      </c>
      <c r="AJ686" s="219" t="str">
        <f>Table1[[#This Row],[Track]]</f>
        <v>Flemington</v>
      </c>
      <c r="AK686" s="216">
        <f>Table1[[#This Row],[Race ]]</f>
        <v>9</v>
      </c>
      <c r="AL686" s="219">
        <f>Table1[[#This Row],[TAB]]</f>
        <v>8</v>
      </c>
      <c r="AM686" s="219" t="str">
        <f>Table1[[#This Row],[Selection]]</f>
        <v>Captain Britain</v>
      </c>
      <c r="AN686" s="220" t="str">
        <f>Table1[[#This Row],[Sources]]</f>
        <v>Edge-20/Pro Mel-20</v>
      </c>
      <c r="AO686" s="219">
        <f>Table1[[#This Row],[Scale Bet]]</f>
        <v>150</v>
      </c>
    </row>
    <row r="687" spans="5:41" ht="16.5" customHeight="1" x14ac:dyDescent="0.25">
      <c r="E687" s="185">
        <v>45304</v>
      </c>
      <c r="F687" s="35">
        <v>0.71736111111111101</v>
      </c>
      <c r="G687" s="36" t="s">
        <v>157</v>
      </c>
      <c r="H687" s="36">
        <v>9</v>
      </c>
      <c r="I687" s="36">
        <v>8</v>
      </c>
      <c r="J687" s="36" t="s">
        <v>1002</v>
      </c>
      <c r="K687" s="36" t="s">
        <v>18</v>
      </c>
      <c r="L687" s="165">
        <v>20</v>
      </c>
      <c r="M687" s="134" t="str">
        <f t="shared" si="130"/>
        <v/>
      </c>
      <c r="N687" s="36" t="str">
        <f t="shared" si="131"/>
        <v/>
      </c>
      <c r="O687" s="135" t="str">
        <f t="shared" si="132"/>
        <v/>
      </c>
      <c r="P687" s="186" t="str">
        <f t="shared" si="133"/>
        <v>OK</v>
      </c>
      <c r="Q687" s="187" t="str">
        <f t="shared" si="134"/>
        <v/>
      </c>
      <c r="R687" s="150"/>
      <c r="S687" s="187" t="str">
        <f t="shared" si="135"/>
        <v/>
      </c>
      <c r="T687" s="136" t="str">
        <f t="shared" si="136"/>
        <v>Captain Britain</v>
      </c>
      <c r="U687" s="137" t="str">
        <f>IF(P687="","",IF(N687=1,"",IF(Q687="","",IF(Q687&lt;=100,100,IF(Table1[[#This Row],[Day]]="Wed",100,200)))))</f>
        <v/>
      </c>
      <c r="V687" s="137" t="str">
        <f t="shared" si="137"/>
        <v/>
      </c>
      <c r="W687" s="137" t="str">
        <f t="shared" si="138"/>
        <v/>
      </c>
      <c r="X687" s="133">
        <f>100</f>
        <v>100</v>
      </c>
      <c r="Y687" s="133" t="str">
        <f t="shared" si="139"/>
        <v/>
      </c>
      <c r="Z687" s="133">
        <f t="shared" si="140"/>
        <v>-100</v>
      </c>
      <c r="AA687" s="134" t="str">
        <f>TEXT(Table1[[#This Row],[Date]],"DDD")</f>
        <v>Sat</v>
      </c>
      <c r="AB687" s="133" t="str">
        <f>IF(OR(G687="Doomben",G687="Eagle Farm"),"Q",IF(AND(Q687&gt;1,Q687&lt;55,Table1[[#This Row],[Source]]="Nat"),"Nat OK",IF(AND(Table1[[#This Row],[Source]]&lt;&gt;"Nat",Q687&lt;55),"Poor &lt;55",IF(OR(G687="Randwick",G687="Flemington",G687="Caulfield",G687="Sandown Lake",G687="Sandown Hill"),"Best","ave"))))</f>
        <v>Best</v>
      </c>
      <c r="AC687" s="133" t="str">
        <f>IF(Q687="","",IF(AB687="Poor &lt;55",$AC$2*0.2%,IF(AND(AB687="Q",AA687&lt;&gt;"Wed"),$AC$2*0.4%,IF(AND(AB687="Q",AA687="Wed"),$AC$2*0.5%,IF(AND(AB687="Ave",U687=100),$AC$2*0.5%,IF(AND(AB687="ave",U687="",N687=1,AG687="Bush"),$AC$2*1%,IF(AND(AB687="ave",U687="",Q687&gt;100),$AC$2*1.3%,IF(AND(AB687="ave",U687=""),$AC$2*1.2%,IF(AND(AB687="Ave",U687=200),$AC$2*1%,IF(AND(AB687="Best",U687=200),$AC$2*1.5%,IF(AND(AB687="Best",U687="",K687&lt;&gt;"Pro Syd"),$AC$2*0.5%,IF(AND(AB687="Best",U687=""),$AC$2*1%,IF(AND(AB687="Best",U687=100,Table1[[#This Row],[State]]="NSW"),$AC$2*0.4%,IF(AND(AB687="Best",U687=100),$AC$2*1%,IF(Table1[[#This Row],[Adj]]="Nat OK",$AC$2*0.5%,"xxx")))))))))))))))</f>
        <v/>
      </c>
      <c r="AD687" s="133" t="str">
        <f t="shared" si="141"/>
        <v/>
      </c>
      <c r="AE687" s="133" t="str">
        <f t="shared" si="142"/>
        <v/>
      </c>
      <c r="AF687" s="133" t="str">
        <f>VLOOKUP(Table1[[#This Row],[Track]],$F$2672:$H$2715,2,FALSE)</f>
        <v>Vic</v>
      </c>
      <c r="AG687" s="133" t="str">
        <f>VLOOKUP(Table1[[#This Row],[Track]],$F$2672:$H$2715,3,FALSE)</f>
        <v>-</v>
      </c>
      <c r="AH687" s="133" t="str">
        <f>IF(Table1[[#This Row],[Date]]&lt;$AH$2,"",IF(Table1[[#This Row],[Date]]&lt;$AH$3,"Edge","Elite Combo"))</f>
        <v/>
      </c>
      <c r="AI687" s="218">
        <f>Table1[[#This Row],[Time]]</f>
        <v>0.71736111111111101</v>
      </c>
      <c r="AJ687" s="219" t="str">
        <f>Table1[[#This Row],[Track]]</f>
        <v>Flemington</v>
      </c>
      <c r="AK687" s="216">
        <f>Table1[[#This Row],[Race ]]</f>
        <v>9</v>
      </c>
      <c r="AL687" s="219">
        <f>Table1[[#This Row],[TAB]]</f>
        <v>8</v>
      </c>
      <c r="AM687" s="219" t="str">
        <f>Table1[[#This Row],[Selection]]</f>
        <v>Captain Britain</v>
      </c>
      <c r="AN687" s="220" t="str">
        <f>Table1[[#This Row],[Sources]]</f>
        <v/>
      </c>
      <c r="AO687" s="219" t="str">
        <f>Table1[[#This Row],[Scale Bet]]</f>
        <v/>
      </c>
    </row>
    <row r="688" spans="5:41" ht="16.5" customHeight="1" x14ac:dyDescent="0.25">
      <c r="E688" s="185">
        <v>45304</v>
      </c>
      <c r="F688" s="35">
        <v>0.71736111111111101</v>
      </c>
      <c r="G688" s="36" t="s">
        <v>157</v>
      </c>
      <c r="H688" s="36">
        <v>9</v>
      </c>
      <c r="I688" s="36">
        <v>3</v>
      </c>
      <c r="J688" s="36" t="s">
        <v>922</v>
      </c>
      <c r="K688" s="36" t="s">
        <v>13</v>
      </c>
      <c r="L688" s="165">
        <v>13</v>
      </c>
      <c r="M688" s="134">
        <f t="shared" si="130"/>
        <v>13</v>
      </c>
      <c r="N688" s="36">
        <f t="shared" si="131"/>
        <v>1</v>
      </c>
      <c r="O688" s="135" t="str">
        <f t="shared" si="132"/>
        <v>Nat-13</v>
      </c>
      <c r="P688" s="186" t="str">
        <f t="shared" si="133"/>
        <v>OK</v>
      </c>
      <c r="Q688" s="187">
        <f t="shared" si="134"/>
        <v>52</v>
      </c>
      <c r="R688" s="150"/>
      <c r="S688" s="187" t="str">
        <f t="shared" si="135"/>
        <v/>
      </c>
      <c r="T688" s="136" t="str">
        <f t="shared" si="136"/>
        <v>Miracle Spin</v>
      </c>
      <c r="U688" s="137" t="str">
        <f>IF(P688="","",IF(N688=1,"",IF(Q688="","",IF(Q688&lt;=100,100,IF(Table1[[#This Row],[Day]]="Wed",100,200)))))</f>
        <v/>
      </c>
      <c r="V688" s="137" t="str">
        <f t="shared" si="137"/>
        <v/>
      </c>
      <c r="W688" s="137" t="str">
        <f t="shared" si="138"/>
        <v/>
      </c>
      <c r="X688" s="133">
        <f>100</f>
        <v>100</v>
      </c>
      <c r="Y688" s="133" t="str">
        <f t="shared" si="139"/>
        <v/>
      </c>
      <c r="Z688" s="133">
        <f t="shared" si="140"/>
        <v>-100</v>
      </c>
      <c r="AA688" s="134" t="str">
        <f>TEXT(Table1[[#This Row],[Date]],"DDD")</f>
        <v>Sat</v>
      </c>
      <c r="AB688" s="133" t="str">
        <f>IF(OR(G688="Doomben",G688="Eagle Farm"),"Q",IF(AND(Q688&gt;1,Q688&lt;55,Table1[[#This Row],[Source]]="Nat"),"Nat OK",IF(AND(Table1[[#This Row],[Source]]&lt;&gt;"Nat",Q688&lt;55),"Poor &lt;55",IF(OR(G688="Randwick",G688="Flemington",G688="Caulfield",G688="Sandown Lake",G688="Sandown Hill"),"Best","ave"))))</f>
        <v>Nat OK</v>
      </c>
      <c r="AC688" s="133">
        <f>IF(Q688="","",IF(AB688="Poor &lt;55",$AC$2*0.2%,IF(AND(AB688="Q",AA688&lt;&gt;"Wed"),$AC$2*0.4%,IF(AND(AB688="Q",AA688="Wed"),$AC$2*0.5%,IF(AND(AB688="Ave",U688=100),$AC$2*0.5%,IF(AND(AB688="ave",U688="",N688=1,AG688="Bush"),$AC$2*1%,IF(AND(AB688="ave",U688="",Q688&gt;100),$AC$2*1.3%,IF(AND(AB688="ave",U688=""),$AC$2*1.2%,IF(AND(AB688="Ave",U688=200),$AC$2*1%,IF(AND(AB688="Best",U688=200),$AC$2*1.5%,IF(AND(AB688="Best",U688="",K688&lt;&gt;"Pro Syd"),$AC$2*0.5%,IF(AND(AB688="Best",U688=""),$AC$2*1%,IF(AND(AB688="Best",U688=100,Table1[[#This Row],[State]]="NSW"),$AC$2*0.4%,IF(AND(AB688="Best",U688=100),$AC$2*1%,IF(Table1[[#This Row],[Adj]]="Nat OK",$AC$2*0.5%,"xxx")))))))))))))))</f>
        <v>50</v>
      </c>
      <c r="AD688" s="133" t="str">
        <f t="shared" si="141"/>
        <v/>
      </c>
      <c r="AE688" s="133">
        <f t="shared" si="142"/>
        <v>-50</v>
      </c>
      <c r="AF688" s="133" t="str">
        <f>VLOOKUP(Table1[[#This Row],[Track]],$F$2672:$H$2715,2,FALSE)</f>
        <v>Vic</v>
      </c>
      <c r="AG688" s="133" t="str">
        <f>VLOOKUP(Table1[[#This Row],[Track]],$F$2672:$H$2715,3,FALSE)</f>
        <v>-</v>
      </c>
      <c r="AH688" s="133" t="str">
        <f>IF(Table1[[#This Row],[Date]]&lt;$AH$2,"",IF(Table1[[#This Row],[Date]]&lt;$AH$3,"Edge","Elite Combo"))</f>
        <v/>
      </c>
      <c r="AI688" s="218">
        <f>Table1[[#This Row],[Time]]</f>
        <v>0.71736111111111101</v>
      </c>
      <c r="AJ688" s="219" t="str">
        <f>Table1[[#This Row],[Track]]</f>
        <v>Flemington</v>
      </c>
      <c r="AK688" s="216">
        <f>Table1[[#This Row],[Race ]]</f>
        <v>9</v>
      </c>
      <c r="AL688" s="219">
        <f>Table1[[#This Row],[TAB]]</f>
        <v>3</v>
      </c>
      <c r="AM688" s="219" t="str">
        <f>Table1[[#This Row],[Selection]]</f>
        <v>Miracle Spin</v>
      </c>
      <c r="AN688" s="220" t="str">
        <f>Table1[[#This Row],[Sources]]</f>
        <v>Nat-13</v>
      </c>
      <c r="AO688" s="219">
        <f>Table1[[#This Row],[Scale Bet]]</f>
        <v>50</v>
      </c>
    </row>
    <row r="689" spans="5:41" ht="16.5" customHeight="1" x14ac:dyDescent="0.25">
      <c r="E689" s="185">
        <v>45304</v>
      </c>
      <c r="F689" s="35">
        <v>0.73263888888888884</v>
      </c>
      <c r="G689" s="36" t="s">
        <v>17</v>
      </c>
      <c r="H689" s="36">
        <v>9</v>
      </c>
      <c r="I689" s="36">
        <v>8</v>
      </c>
      <c r="J689" s="36" t="s">
        <v>25</v>
      </c>
      <c r="K689" s="36" t="s">
        <v>1</v>
      </c>
      <c r="L689" s="165">
        <v>10</v>
      </c>
      <c r="M689" s="134">
        <f t="shared" si="130"/>
        <v>10</v>
      </c>
      <c r="N689" s="36">
        <f t="shared" si="131"/>
        <v>1</v>
      </c>
      <c r="O689" s="135" t="str">
        <f t="shared" si="132"/>
        <v>E4-10</v>
      </c>
      <c r="P689" s="186" t="str">
        <f t="shared" si="133"/>
        <v>OK</v>
      </c>
      <c r="Q689" s="187">
        <f t="shared" si="134"/>
        <v>40</v>
      </c>
      <c r="R689" s="150"/>
      <c r="S689" s="187" t="str">
        <f t="shared" si="135"/>
        <v/>
      </c>
      <c r="T689" s="136" t="str">
        <f t="shared" si="136"/>
        <v>Boston Rocks</v>
      </c>
      <c r="U689" s="137" t="str">
        <f>IF(P689="","",IF(N689=1,"",IF(Q689="","",IF(Q689&lt;=100,100,IF(Table1[[#This Row],[Day]]="Wed",100,200)))))</f>
        <v/>
      </c>
      <c r="V689" s="137" t="str">
        <f t="shared" si="137"/>
        <v/>
      </c>
      <c r="W689" s="137" t="str">
        <f t="shared" si="138"/>
        <v/>
      </c>
      <c r="X689" s="133">
        <f>100</f>
        <v>100</v>
      </c>
      <c r="Y689" s="133" t="str">
        <f t="shared" si="139"/>
        <v/>
      </c>
      <c r="Z689" s="133">
        <f t="shared" si="140"/>
        <v>-100</v>
      </c>
      <c r="AA689" s="134" t="str">
        <f>TEXT(Table1[[#This Row],[Date]],"DDD")</f>
        <v>Sat</v>
      </c>
      <c r="AB689" s="133" t="str">
        <f>IF(OR(G689="Doomben",G689="Eagle Farm"),"Q",IF(AND(Q689&gt;1,Q689&lt;55,Table1[[#This Row],[Source]]="Nat"),"Nat OK",IF(AND(Table1[[#This Row],[Source]]&lt;&gt;"Nat",Q689&lt;55),"Poor &lt;55",IF(OR(G689="Randwick",G689="Flemington",G689="Caulfield",G689="Sandown Lake",G689="Sandown Hill"),"Best","ave"))))</f>
        <v>Poor &lt;55</v>
      </c>
      <c r="AC689" s="133">
        <f>IF(Q689="","",IF(AB689="Poor &lt;55",$AC$2*0.2%,IF(AND(AB689="Q",AA689&lt;&gt;"Wed"),$AC$2*0.4%,IF(AND(AB689="Q",AA689="Wed"),$AC$2*0.5%,IF(AND(AB689="Ave",U689=100),$AC$2*0.5%,IF(AND(AB689="ave",U689="",N689=1,AG689="Bush"),$AC$2*1%,IF(AND(AB689="ave",U689="",Q689&gt;100),$AC$2*1.3%,IF(AND(AB689="ave",U689=""),$AC$2*1.2%,IF(AND(AB689="Ave",U689=200),$AC$2*1%,IF(AND(AB689="Best",U689=200),$AC$2*1.5%,IF(AND(AB689="Best",U689="",K689&lt;&gt;"Pro Syd"),$AC$2*0.5%,IF(AND(AB689="Best",U689=""),$AC$2*1%,IF(AND(AB689="Best",U689=100,Table1[[#This Row],[State]]="NSW"),$AC$2*0.4%,IF(AND(AB689="Best",U689=100),$AC$2*1%,IF(Table1[[#This Row],[Adj]]="Nat OK",$AC$2*0.5%,"xxx")))))))))))))))</f>
        <v>20</v>
      </c>
      <c r="AD689" s="133" t="str">
        <f t="shared" si="141"/>
        <v/>
      </c>
      <c r="AE689" s="133">
        <f t="shared" si="142"/>
        <v>-20</v>
      </c>
      <c r="AF689" s="133" t="str">
        <f>VLOOKUP(Table1[[#This Row],[Track]],$F$2672:$H$2715,2,FALSE)</f>
        <v>NSW</v>
      </c>
      <c r="AG689" s="133" t="str">
        <f>VLOOKUP(Table1[[#This Row],[Track]],$F$2672:$H$2715,3,FALSE)</f>
        <v>-</v>
      </c>
      <c r="AH689" s="133" t="str">
        <f>IF(Table1[[#This Row],[Date]]&lt;$AH$2,"",IF(Table1[[#This Row],[Date]]&lt;$AH$3,"Edge","Elite Combo"))</f>
        <v/>
      </c>
      <c r="AI689" s="218">
        <f>Table1[[#This Row],[Time]]</f>
        <v>0.73263888888888884</v>
      </c>
      <c r="AJ689" s="219" t="str">
        <f>Table1[[#This Row],[Track]]</f>
        <v>Rosehill</v>
      </c>
      <c r="AK689" s="216">
        <f>Table1[[#This Row],[Race ]]</f>
        <v>9</v>
      </c>
      <c r="AL689" s="219">
        <f>Table1[[#This Row],[TAB]]</f>
        <v>8</v>
      </c>
      <c r="AM689" s="219" t="str">
        <f>Table1[[#This Row],[Selection]]</f>
        <v>Boston Rocks</v>
      </c>
      <c r="AN689" s="220" t="str">
        <f>Table1[[#This Row],[Sources]]</f>
        <v>E4-10</v>
      </c>
      <c r="AO689" s="219">
        <f>Table1[[#This Row],[Scale Bet]]</f>
        <v>20</v>
      </c>
    </row>
    <row r="690" spans="5:41" ht="16.5" customHeight="1" x14ac:dyDescent="0.25">
      <c r="E690" s="185">
        <v>45304</v>
      </c>
      <c r="F690" s="35">
        <v>0.73263888888888884</v>
      </c>
      <c r="G690" s="36" t="s">
        <v>17</v>
      </c>
      <c r="H690" s="36">
        <v>9</v>
      </c>
      <c r="I690" s="36">
        <v>2</v>
      </c>
      <c r="J690" s="36" t="s">
        <v>1079</v>
      </c>
      <c r="K690" s="36" t="s">
        <v>60</v>
      </c>
      <c r="L690" s="165">
        <v>10</v>
      </c>
      <c r="M690" s="134">
        <f t="shared" si="130"/>
        <v>10</v>
      </c>
      <c r="N690" s="36">
        <f t="shared" si="131"/>
        <v>1</v>
      </c>
      <c r="O690" s="135" t="str">
        <f t="shared" si="132"/>
        <v>Pro Syd-10</v>
      </c>
      <c r="P690" s="186" t="str">
        <f t="shared" si="133"/>
        <v>OK</v>
      </c>
      <c r="Q690" s="187">
        <f t="shared" si="134"/>
        <v>40</v>
      </c>
      <c r="R690" s="150"/>
      <c r="S690" s="187" t="str">
        <f t="shared" si="135"/>
        <v/>
      </c>
      <c r="T690" s="136" t="str">
        <f t="shared" si="136"/>
        <v>Richon</v>
      </c>
      <c r="U690" s="137" t="str">
        <f>IF(P690="","",IF(N690=1,"",IF(Q690="","",IF(Q690&lt;=100,100,IF(Table1[[#This Row],[Day]]="Wed",100,200)))))</f>
        <v/>
      </c>
      <c r="V690" s="137" t="str">
        <f t="shared" si="137"/>
        <v/>
      </c>
      <c r="W690" s="137" t="str">
        <f t="shared" si="138"/>
        <v/>
      </c>
      <c r="X690" s="133">
        <f>100</f>
        <v>100</v>
      </c>
      <c r="Y690" s="133" t="str">
        <f t="shared" si="139"/>
        <v/>
      </c>
      <c r="Z690" s="133">
        <f t="shared" si="140"/>
        <v>-100</v>
      </c>
      <c r="AA690" s="134" t="str">
        <f>TEXT(Table1[[#This Row],[Date]],"DDD")</f>
        <v>Sat</v>
      </c>
      <c r="AB690" s="133" t="str">
        <f>IF(OR(G690="Doomben",G690="Eagle Farm"),"Q",IF(AND(Q690&gt;1,Q690&lt;55,Table1[[#This Row],[Source]]="Nat"),"Nat OK",IF(AND(Table1[[#This Row],[Source]]&lt;&gt;"Nat",Q690&lt;55),"Poor &lt;55",IF(OR(G690="Randwick",G690="Flemington",G690="Caulfield",G690="Sandown Lake",G690="Sandown Hill"),"Best","ave"))))</f>
        <v>Poor &lt;55</v>
      </c>
      <c r="AC690" s="133">
        <f>IF(Q690="","",IF(AB690="Poor &lt;55",$AC$2*0.2%,IF(AND(AB690="Q",AA690&lt;&gt;"Wed"),$AC$2*0.4%,IF(AND(AB690="Q",AA690="Wed"),$AC$2*0.5%,IF(AND(AB690="Ave",U690=100),$AC$2*0.5%,IF(AND(AB690="ave",U690="",N690=1,AG690="Bush"),$AC$2*1%,IF(AND(AB690="ave",U690="",Q690&gt;100),$AC$2*1.3%,IF(AND(AB690="ave",U690=""),$AC$2*1.2%,IF(AND(AB690="Ave",U690=200),$AC$2*1%,IF(AND(AB690="Best",U690=200),$AC$2*1.5%,IF(AND(AB690="Best",U690="",K690&lt;&gt;"Pro Syd"),$AC$2*0.5%,IF(AND(AB690="Best",U690=""),$AC$2*1%,IF(AND(AB690="Best",U690=100,Table1[[#This Row],[State]]="NSW"),$AC$2*0.4%,IF(AND(AB690="Best",U690=100),$AC$2*1%,IF(Table1[[#This Row],[Adj]]="Nat OK",$AC$2*0.5%,"xxx")))))))))))))))</f>
        <v>20</v>
      </c>
      <c r="AD690" s="133" t="str">
        <f t="shared" si="141"/>
        <v/>
      </c>
      <c r="AE690" s="133">
        <f t="shared" si="142"/>
        <v>-20</v>
      </c>
      <c r="AF690" s="133" t="str">
        <f>VLOOKUP(Table1[[#This Row],[Track]],$F$2672:$H$2715,2,FALSE)</f>
        <v>NSW</v>
      </c>
      <c r="AG690" s="133" t="str">
        <f>VLOOKUP(Table1[[#This Row],[Track]],$F$2672:$H$2715,3,FALSE)</f>
        <v>-</v>
      </c>
      <c r="AH690" s="133" t="str">
        <f>IF(Table1[[#This Row],[Date]]&lt;$AH$2,"",IF(Table1[[#This Row],[Date]]&lt;$AH$3,"Edge","Elite Combo"))</f>
        <v/>
      </c>
      <c r="AI690" s="218">
        <f>Table1[[#This Row],[Time]]</f>
        <v>0.73263888888888884</v>
      </c>
      <c r="AJ690" s="219" t="str">
        <f>Table1[[#This Row],[Track]]</f>
        <v>Rosehill</v>
      </c>
      <c r="AK690" s="216">
        <f>Table1[[#This Row],[Race ]]</f>
        <v>9</v>
      </c>
      <c r="AL690" s="219">
        <f>Table1[[#This Row],[TAB]]</f>
        <v>2</v>
      </c>
      <c r="AM690" s="219" t="str">
        <f>Table1[[#This Row],[Selection]]</f>
        <v>Richon</v>
      </c>
      <c r="AN690" s="220" t="str">
        <f>Table1[[#This Row],[Sources]]</f>
        <v>Pro Syd-10</v>
      </c>
      <c r="AO690" s="219">
        <f>Table1[[#This Row],[Scale Bet]]</f>
        <v>20</v>
      </c>
    </row>
    <row r="691" spans="5:41" ht="16.5" customHeight="1" x14ac:dyDescent="0.25">
      <c r="E691" s="185">
        <v>45304</v>
      </c>
      <c r="F691" s="35">
        <v>0.7416666666666667</v>
      </c>
      <c r="G691" s="36" t="s">
        <v>157</v>
      </c>
      <c r="H691" s="36">
        <v>10</v>
      </c>
      <c r="I691" s="36">
        <v>1</v>
      </c>
      <c r="J691" s="36" t="s">
        <v>696</v>
      </c>
      <c r="K691" s="36" t="s">
        <v>40</v>
      </c>
      <c r="L691" s="165">
        <v>20</v>
      </c>
      <c r="M691" s="134">
        <f t="shared" si="130"/>
        <v>56</v>
      </c>
      <c r="N691" s="36">
        <f t="shared" si="131"/>
        <v>3</v>
      </c>
      <c r="O691" s="135" t="str">
        <f t="shared" si="132"/>
        <v>Edge-20/Nat-20/Pro Mel-16</v>
      </c>
      <c r="P691" s="186" t="str">
        <f t="shared" si="133"/>
        <v>OK</v>
      </c>
      <c r="Q691" s="187">
        <f t="shared" si="134"/>
        <v>224</v>
      </c>
      <c r="R691" s="150">
        <v>3.2</v>
      </c>
      <c r="S691" s="187">
        <f t="shared" si="135"/>
        <v>716.80000000000007</v>
      </c>
      <c r="T691" s="136" t="str">
        <f t="shared" si="136"/>
        <v>Jungle Jim</v>
      </c>
      <c r="U691" s="137">
        <f>IF(P691="","",IF(N691=1,"",IF(Q691="","",IF(Q691&lt;=100,100,IF(Table1[[#This Row],[Day]]="Wed",100,200)))))</f>
        <v>200</v>
      </c>
      <c r="V691" s="137">
        <f t="shared" si="137"/>
        <v>640</v>
      </c>
      <c r="W691" s="137">
        <f t="shared" si="138"/>
        <v>440</v>
      </c>
      <c r="X691" s="133">
        <f>100</f>
        <v>100</v>
      </c>
      <c r="Y691" s="133">
        <f t="shared" si="139"/>
        <v>320</v>
      </c>
      <c r="Z691" s="133">
        <f t="shared" si="140"/>
        <v>220</v>
      </c>
      <c r="AA691" s="134" t="str">
        <f>TEXT(Table1[[#This Row],[Date]],"DDD")</f>
        <v>Sat</v>
      </c>
      <c r="AB691" s="133" t="str">
        <f>IF(OR(G691="Doomben",G691="Eagle Farm"),"Q",IF(AND(Q691&gt;1,Q691&lt;55,Table1[[#This Row],[Source]]="Nat"),"Nat OK",IF(AND(Table1[[#This Row],[Source]]&lt;&gt;"Nat",Q691&lt;55),"Poor &lt;55",IF(OR(G691="Randwick",G691="Flemington",G691="Caulfield",G691="Sandown Lake",G691="Sandown Hill"),"Best","ave"))))</f>
        <v>Best</v>
      </c>
      <c r="AC691" s="133">
        <f>IF(Q691="","",IF(AB691="Poor &lt;55",$AC$2*0.2%,IF(AND(AB691="Q",AA691&lt;&gt;"Wed"),$AC$2*0.4%,IF(AND(AB691="Q",AA691="Wed"),$AC$2*0.5%,IF(AND(AB691="Ave",U691=100),$AC$2*0.5%,IF(AND(AB691="ave",U691="",N691=1,AG691="Bush"),$AC$2*1%,IF(AND(AB691="ave",U691="",Q691&gt;100),$AC$2*1.3%,IF(AND(AB691="ave",U691=""),$AC$2*1.2%,IF(AND(AB691="Ave",U691=200),$AC$2*1%,IF(AND(AB691="Best",U691=200),$AC$2*1.5%,IF(AND(AB691="Best",U691="",K691&lt;&gt;"Pro Syd"),$AC$2*0.5%,IF(AND(AB691="Best",U691=""),$AC$2*1%,IF(AND(AB691="Best",U691=100,Table1[[#This Row],[State]]="NSW"),$AC$2*0.4%,IF(AND(AB691="Best",U691=100),$AC$2*1%,IF(Table1[[#This Row],[Adj]]="Nat OK",$AC$2*0.5%,"xxx")))))))))))))))</f>
        <v>150</v>
      </c>
      <c r="AD691" s="133">
        <f t="shared" si="141"/>
        <v>480</v>
      </c>
      <c r="AE691" s="133">
        <f t="shared" si="142"/>
        <v>330</v>
      </c>
      <c r="AF691" s="133" t="str">
        <f>VLOOKUP(Table1[[#This Row],[Track]],$F$2672:$H$2715,2,FALSE)</f>
        <v>Vic</v>
      </c>
      <c r="AG691" s="133" t="str">
        <f>VLOOKUP(Table1[[#This Row],[Track]],$F$2672:$H$2715,3,FALSE)</f>
        <v>-</v>
      </c>
      <c r="AH691" s="133" t="str">
        <f>IF(Table1[[#This Row],[Date]]&lt;$AH$2,"",IF(Table1[[#This Row],[Date]]&lt;$AH$3,"Edge","Elite Combo"))</f>
        <v/>
      </c>
      <c r="AI691" s="218">
        <f>Table1[[#This Row],[Time]]</f>
        <v>0.7416666666666667</v>
      </c>
      <c r="AJ691" s="219" t="str">
        <f>Table1[[#This Row],[Track]]</f>
        <v>Flemington</v>
      </c>
      <c r="AK691" s="216">
        <f>Table1[[#This Row],[Race ]]</f>
        <v>10</v>
      </c>
      <c r="AL691" s="219">
        <f>Table1[[#This Row],[TAB]]</f>
        <v>1</v>
      </c>
      <c r="AM691" s="219" t="str">
        <f>Table1[[#This Row],[Selection]]</f>
        <v>Jungle Jim</v>
      </c>
      <c r="AN691" s="220" t="str">
        <f>Table1[[#This Row],[Sources]]</f>
        <v>Edge-20/Nat-20/Pro Mel-16</v>
      </c>
      <c r="AO691" s="219">
        <f>Table1[[#This Row],[Scale Bet]]</f>
        <v>150</v>
      </c>
    </row>
    <row r="692" spans="5:41" ht="16.5" customHeight="1" x14ac:dyDescent="0.25">
      <c r="E692" s="185">
        <v>45304</v>
      </c>
      <c r="F692" s="35">
        <v>0.7416666666666667</v>
      </c>
      <c r="G692" s="36" t="s">
        <v>157</v>
      </c>
      <c r="H692" s="36">
        <v>10</v>
      </c>
      <c r="I692" s="36">
        <v>1</v>
      </c>
      <c r="J692" s="36" t="s">
        <v>696</v>
      </c>
      <c r="K692" s="36" t="s">
        <v>13</v>
      </c>
      <c r="L692" s="165">
        <v>20</v>
      </c>
      <c r="M692" s="134" t="str">
        <f t="shared" si="130"/>
        <v/>
      </c>
      <c r="N692" s="36" t="str">
        <f t="shared" si="131"/>
        <v/>
      </c>
      <c r="O692" s="135" t="str">
        <f t="shared" si="132"/>
        <v/>
      </c>
      <c r="P692" s="186" t="str">
        <f t="shared" si="133"/>
        <v>OK</v>
      </c>
      <c r="Q692" s="187" t="str">
        <f t="shared" si="134"/>
        <v/>
      </c>
      <c r="R692" s="150">
        <v>3.2</v>
      </c>
      <c r="S692" s="187" t="str">
        <f t="shared" si="135"/>
        <v/>
      </c>
      <c r="T692" s="136" t="str">
        <f t="shared" si="136"/>
        <v>Jungle Jim</v>
      </c>
      <c r="U692" s="137" t="str">
        <f>IF(P692="","",IF(N692=1,"",IF(Q692="","",IF(Q692&lt;=100,100,IF(Table1[[#This Row],[Day]]="Wed",100,200)))))</f>
        <v/>
      </c>
      <c r="V692" s="137" t="str">
        <f t="shared" si="137"/>
        <v/>
      </c>
      <c r="W692" s="137" t="str">
        <f t="shared" si="138"/>
        <v/>
      </c>
      <c r="X692" s="133">
        <f>100</f>
        <v>100</v>
      </c>
      <c r="Y692" s="133">
        <f t="shared" si="139"/>
        <v>320</v>
      </c>
      <c r="Z692" s="133">
        <f t="shared" si="140"/>
        <v>220</v>
      </c>
      <c r="AA692" s="134" t="str">
        <f>TEXT(Table1[[#This Row],[Date]],"DDD")</f>
        <v>Sat</v>
      </c>
      <c r="AB692" s="133" t="str">
        <f>IF(OR(G692="Doomben",G692="Eagle Farm"),"Q",IF(AND(Q692&gt;1,Q692&lt;55,Table1[[#This Row],[Source]]="Nat"),"Nat OK",IF(AND(Table1[[#This Row],[Source]]&lt;&gt;"Nat",Q692&lt;55),"Poor &lt;55",IF(OR(G692="Randwick",G692="Flemington",G692="Caulfield",G692="Sandown Lake",G692="Sandown Hill"),"Best","ave"))))</f>
        <v>Best</v>
      </c>
      <c r="AC692" s="133" t="str">
        <f>IF(Q692="","",IF(AB692="Poor &lt;55",$AC$2*0.2%,IF(AND(AB692="Q",AA692&lt;&gt;"Wed"),$AC$2*0.4%,IF(AND(AB692="Q",AA692="Wed"),$AC$2*0.5%,IF(AND(AB692="Ave",U692=100),$AC$2*0.5%,IF(AND(AB692="ave",U692="",N692=1,AG692="Bush"),$AC$2*1%,IF(AND(AB692="ave",U692="",Q692&gt;100),$AC$2*1.3%,IF(AND(AB692="ave",U692=""),$AC$2*1.2%,IF(AND(AB692="Ave",U692=200),$AC$2*1%,IF(AND(AB692="Best",U692=200),$AC$2*1.5%,IF(AND(AB692="Best",U692="",K692&lt;&gt;"Pro Syd"),$AC$2*0.5%,IF(AND(AB692="Best",U692=""),$AC$2*1%,IF(AND(AB692="Best",U692=100,Table1[[#This Row],[State]]="NSW"),$AC$2*0.4%,IF(AND(AB692="Best",U692=100),$AC$2*1%,IF(Table1[[#This Row],[Adj]]="Nat OK",$AC$2*0.5%,"xxx")))))))))))))))</f>
        <v/>
      </c>
      <c r="AD692" s="133" t="str">
        <f t="shared" si="141"/>
        <v/>
      </c>
      <c r="AE692" s="133" t="str">
        <f t="shared" si="142"/>
        <v/>
      </c>
      <c r="AF692" s="133" t="str">
        <f>VLOOKUP(Table1[[#This Row],[Track]],$F$2672:$H$2715,2,FALSE)</f>
        <v>Vic</v>
      </c>
      <c r="AG692" s="133" t="str">
        <f>VLOOKUP(Table1[[#This Row],[Track]],$F$2672:$H$2715,3,FALSE)</f>
        <v>-</v>
      </c>
      <c r="AH692" s="133" t="str">
        <f>IF(Table1[[#This Row],[Date]]&lt;$AH$2,"",IF(Table1[[#This Row],[Date]]&lt;$AH$3,"Edge","Elite Combo"))</f>
        <v/>
      </c>
      <c r="AI692" s="218">
        <f>Table1[[#This Row],[Time]]</f>
        <v>0.7416666666666667</v>
      </c>
      <c r="AJ692" s="219" t="str">
        <f>Table1[[#This Row],[Track]]</f>
        <v>Flemington</v>
      </c>
      <c r="AK692" s="216">
        <f>Table1[[#This Row],[Race ]]</f>
        <v>10</v>
      </c>
      <c r="AL692" s="219">
        <f>Table1[[#This Row],[TAB]]</f>
        <v>1</v>
      </c>
      <c r="AM692" s="219" t="str">
        <f>Table1[[#This Row],[Selection]]</f>
        <v>Jungle Jim</v>
      </c>
      <c r="AN692" s="220" t="str">
        <f>Table1[[#This Row],[Sources]]</f>
        <v/>
      </c>
      <c r="AO692" s="219" t="str">
        <f>Table1[[#This Row],[Scale Bet]]</f>
        <v/>
      </c>
    </row>
    <row r="693" spans="5:41" ht="16.5" customHeight="1" x14ac:dyDescent="0.25">
      <c r="E693" s="185">
        <v>45304</v>
      </c>
      <c r="F693" s="35">
        <v>0.7416666666666667</v>
      </c>
      <c r="G693" s="36" t="s">
        <v>157</v>
      </c>
      <c r="H693" s="36">
        <v>10</v>
      </c>
      <c r="I693" s="36">
        <v>1</v>
      </c>
      <c r="J693" s="36" t="s">
        <v>696</v>
      </c>
      <c r="K693" s="36" t="s">
        <v>18</v>
      </c>
      <c r="L693" s="165">
        <v>16</v>
      </c>
      <c r="M693" s="134" t="str">
        <f t="shared" si="130"/>
        <v/>
      </c>
      <c r="N693" s="36" t="str">
        <f t="shared" si="131"/>
        <v/>
      </c>
      <c r="O693" s="135" t="str">
        <f t="shared" si="132"/>
        <v/>
      </c>
      <c r="P693" s="186" t="str">
        <f t="shared" si="133"/>
        <v>OK</v>
      </c>
      <c r="Q693" s="187" t="str">
        <f t="shared" si="134"/>
        <v/>
      </c>
      <c r="R693" s="150">
        <v>3.2</v>
      </c>
      <c r="S693" s="187" t="str">
        <f t="shared" si="135"/>
        <v/>
      </c>
      <c r="T693" s="136" t="str">
        <f t="shared" si="136"/>
        <v>Jungle Jim</v>
      </c>
      <c r="U693" s="137" t="str">
        <f>IF(P693="","",IF(N693=1,"",IF(Q693="","",IF(Q693&lt;=100,100,IF(Table1[[#This Row],[Day]]="Wed",100,200)))))</f>
        <v/>
      </c>
      <c r="V693" s="137" t="str">
        <f t="shared" si="137"/>
        <v/>
      </c>
      <c r="W693" s="137" t="str">
        <f t="shared" si="138"/>
        <v/>
      </c>
      <c r="X693" s="133">
        <f>100</f>
        <v>100</v>
      </c>
      <c r="Y693" s="133">
        <f t="shared" si="139"/>
        <v>320</v>
      </c>
      <c r="Z693" s="133">
        <f t="shared" si="140"/>
        <v>220</v>
      </c>
      <c r="AA693" s="134" t="str">
        <f>TEXT(Table1[[#This Row],[Date]],"DDD")</f>
        <v>Sat</v>
      </c>
      <c r="AB693" s="133" t="str">
        <f>IF(OR(G693="Doomben",G693="Eagle Farm"),"Q",IF(AND(Q693&gt;1,Q693&lt;55,Table1[[#This Row],[Source]]="Nat"),"Nat OK",IF(AND(Table1[[#This Row],[Source]]&lt;&gt;"Nat",Q693&lt;55),"Poor &lt;55",IF(OR(G693="Randwick",G693="Flemington",G693="Caulfield",G693="Sandown Lake",G693="Sandown Hill"),"Best","ave"))))</f>
        <v>Best</v>
      </c>
      <c r="AC693" s="133" t="str">
        <f>IF(Q693="","",IF(AB693="Poor &lt;55",$AC$2*0.2%,IF(AND(AB693="Q",AA693&lt;&gt;"Wed"),$AC$2*0.4%,IF(AND(AB693="Q",AA693="Wed"),$AC$2*0.5%,IF(AND(AB693="Ave",U693=100),$AC$2*0.5%,IF(AND(AB693="ave",U693="",N693=1,AG693="Bush"),$AC$2*1%,IF(AND(AB693="ave",U693="",Q693&gt;100),$AC$2*1.3%,IF(AND(AB693="ave",U693=""),$AC$2*1.2%,IF(AND(AB693="Ave",U693=200),$AC$2*1%,IF(AND(AB693="Best",U693=200),$AC$2*1.5%,IF(AND(AB693="Best",U693="",K693&lt;&gt;"Pro Syd"),$AC$2*0.5%,IF(AND(AB693="Best",U693=""),$AC$2*1%,IF(AND(AB693="Best",U693=100,Table1[[#This Row],[State]]="NSW"),$AC$2*0.4%,IF(AND(AB693="Best",U693=100),$AC$2*1%,IF(Table1[[#This Row],[Adj]]="Nat OK",$AC$2*0.5%,"xxx")))))))))))))))</f>
        <v/>
      </c>
      <c r="AD693" s="133" t="str">
        <f t="shared" si="141"/>
        <v/>
      </c>
      <c r="AE693" s="133" t="str">
        <f t="shared" si="142"/>
        <v/>
      </c>
      <c r="AF693" s="133" t="str">
        <f>VLOOKUP(Table1[[#This Row],[Track]],$F$2672:$H$2715,2,FALSE)</f>
        <v>Vic</v>
      </c>
      <c r="AG693" s="133" t="str">
        <f>VLOOKUP(Table1[[#This Row],[Track]],$F$2672:$H$2715,3,FALSE)</f>
        <v>-</v>
      </c>
      <c r="AH693" s="133" t="str">
        <f>IF(Table1[[#This Row],[Date]]&lt;$AH$2,"",IF(Table1[[#This Row],[Date]]&lt;$AH$3,"Edge","Elite Combo"))</f>
        <v/>
      </c>
      <c r="AI693" s="218">
        <f>Table1[[#This Row],[Time]]</f>
        <v>0.7416666666666667</v>
      </c>
      <c r="AJ693" s="219" t="str">
        <f>Table1[[#This Row],[Track]]</f>
        <v>Flemington</v>
      </c>
      <c r="AK693" s="216">
        <f>Table1[[#This Row],[Race ]]</f>
        <v>10</v>
      </c>
      <c r="AL693" s="219">
        <f>Table1[[#This Row],[TAB]]</f>
        <v>1</v>
      </c>
      <c r="AM693" s="219" t="str">
        <f>Table1[[#This Row],[Selection]]</f>
        <v>Jungle Jim</v>
      </c>
      <c r="AN693" s="220" t="str">
        <f>Table1[[#This Row],[Sources]]</f>
        <v/>
      </c>
      <c r="AO693" s="219" t="str">
        <f>Table1[[#This Row],[Scale Bet]]</f>
        <v/>
      </c>
    </row>
    <row r="694" spans="5:41" ht="16.5" customHeight="1" x14ac:dyDescent="0.25">
      <c r="E694" s="185">
        <v>45304</v>
      </c>
      <c r="F694" s="35">
        <v>0.75694444444444453</v>
      </c>
      <c r="G694" s="36" t="s">
        <v>17</v>
      </c>
      <c r="H694" s="36">
        <v>10</v>
      </c>
      <c r="I694" s="36">
        <v>2</v>
      </c>
      <c r="J694" s="36" t="s">
        <v>692</v>
      </c>
      <c r="K694" s="36" t="s">
        <v>1</v>
      </c>
      <c r="L694" s="165">
        <v>10</v>
      </c>
      <c r="M694" s="134">
        <f t="shared" si="130"/>
        <v>10</v>
      </c>
      <c r="N694" s="36">
        <f t="shared" si="131"/>
        <v>1</v>
      </c>
      <c r="O694" s="135" t="str">
        <f t="shared" si="132"/>
        <v>E4-10</v>
      </c>
      <c r="P694" s="186" t="str">
        <f t="shared" si="133"/>
        <v>OK</v>
      </c>
      <c r="Q694" s="187">
        <f t="shared" si="134"/>
        <v>40</v>
      </c>
      <c r="R694" s="150">
        <v>2.35</v>
      </c>
      <c r="S694" s="187">
        <f t="shared" si="135"/>
        <v>94</v>
      </c>
      <c r="T694" s="136" t="str">
        <f t="shared" si="136"/>
        <v>Testator Silens</v>
      </c>
      <c r="U694" s="137" t="str">
        <f>IF(P694="","",IF(N694=1,"",IF(Q694="","",IF(Q694&lt;=100,100,IF(Table1[[#This Row],[Day]]="Wed",100,200)))))</f>
        <v/>
      </c>
      <c r="V694" s="137" t="str">
        <f t="shared" si="137"/>
        <v/>
      </c>
      <c r="W694" s="137" t="str">
        <f t="shared" si="138"/>
        <v/>
      </c>
      <c r="X694" s="133">
        <f>100</f>
        <v>100</v>
      </c>
      <c r="Y694" s="133">
        <f t="shared" si="139"/>
        <v>235</v>
      </c>
      <c r="Z694" s="133">
        <f t="shared" si="140"/>
        <v>135</v>
      </c>
      <c r="AA694" s="134" t="str">
        <f>TEXT(Table1[[#This Row],[Date]],"DDD")</f>
        <v>Sat</v>
      </c>
      <c r="AB694" s="133" t="str">
        <f>IF(OR(G694="Doomben",G694="Eagle Farm"),"Q",IF(AND(Q694&gt;1,Q694&lt;55,Table1[[#This Row],[Source]]="Nat"),"Nat OK",IF(AND(Table1[[#This Row],[Source]]&lt;&gt;"Nat",Q694&lt;55),"Poor &lt;55",IF(OR(G694="Randwick",G694="Flemington",G694="Caulfield",G694="Sandown Lake",G694="Sandown Hill"),"Best","ave"))))</f>
        <v>Poor &lt;55</v>
      </c>
      <c r="AC694" s="133">
        <f>IF(Q694="","",IF(AB694="Poor &lt;55",$AC$2*0.2%,IF(AND(AB694="Q",AA694&lt;&gt;"Wed"),$AC$2*0.4%,IF(AND(AB694="Q",AA694="Wed"),$AC$2*0.5%,IF(AND(AB694="Ave",U694=100),$AC$2*0.5%,IF(AND(AB694="ave",U694="",N694=1,AG694="Bush"),$AC$2*1%,IF(AND(AB694="ave",U694="",Q694&gt;100),$AC$2*1.3%,IF(AND(AB694="ave",U694=""),$AC$2*1.2%,IF(AND(AB694="Ave",U694=200),$AC$2*1%,IF(AND(AB694="Best",U694=200),$AC$2*1.5%,IF(AND(AB694="Best",U694="",K694&lt;&gt;"Pro Syd"),$AC$2*0.5%,IF(AND(AB694="Best",U694=""),$AC$2*1%,IF(AND(AB694="Best",U694=100,Table1[[#This Row],[State]]="NSW"),$AC$2*0.4%,IF(AND(AB694="Best",U694=100),$AC$2*1%,IF(Table1[[#This Row],[Adj]]="Nat OK",$AC$2*0.5%,"xxx")))))))))))))))</f>
        <v>20</v>
      </c>
      <c r="AD694" s="133">
        <f t="shared" si="141"/>
        <v>47</v>
      </c>
      <c r="AE694" s="133">
        <f t="shared" si="142"/>
        <v>27</v>
      </c>
      <c r="AF694" s="133" t="str">
        <f>VLOOKUP(Table1[[#This Row],[Track]],$F$2672:$H$2715,2,FALSE)</f>
        <v>NSW</v>
      </c>
      <c r="AG694" s="133" t="str">
        <f>VLOOKUP(Table1[[#This Row],[Track]],$F$2672:$H$2715,3,FALSE)</f>
        <v>-</v>
      </c>
      <c r="AH694" s="133" t="str">
        <f>IF(Table1[[#This Row],[Date]]&lt;$AH$2,"",IF(Table1[[#This Row],[Date]]&lt;$AH$3,"Edge","Elite Combo"))</f>
        <v/>
      </c>
      <c r="AI694" s="218">
        <f>Table1[[#This Row],[Time]]</f>
        <v>0.75694444444444453</v>
      </c>
      <c r="AJ694" s="219" t="str">
        <f>Table1[[#This Row],[Track]]</f>
        <v>Rosehill</v>
      </c>
      <c r="AK694" s="216">
        <f>Table1[[#This Row],[Race ]]</f>
        <v>10</v>
      </c>
      <c r="AL694" s="219">
        <f>Table1[[#This Row],[TAB]]</f>
        <v>2</v>
      </c>
      <c r="AM694" s="219" t="str">
        <f>Table1[[#This Row],[Selection]]</f>
        <v>Testator Silens</v>
      </c>
      <c r="AN694" s="220" t="str">
        <f>Table1[[#This Row],[Sources]]</f>
        <v>E4-10</v>
      </c>
      <c r="AO694" s="219">
        <f>Table1[[#This Row],[Scale Bet]]</f>
        <v>20</v>
      </c>
    </row>
    <row r="695" spans="5:41" ht="16.5" customHeight="1" x14ac:dyDescent="0.25">
      <c r="E695" s="185">
        <v>45311</v>
      </c>
      <c r="F695" s="35">
        <v>0.53125</v>
      </c>
      <c r="G695" s="36" t="s">
        <v>157</v>
      </c>
      <c r="H695" s="36">
        <v>2</v>
      </c>
      <c r="I695" s="36">
        <v>8</v>
      </c>
      <c r="J695" s="36" t="s">
        <v>528</v>
      </c>
      <c r="K695" s="36" t="s">
        <v>1</v>
      </c>
      <c r="L695" s="165">
        <v>12</v>
      </c>
      <c r="M695" s="134">
        <f t="shared" si="130"/>
        <v>12</v>
      </c>
      <c r="N695" s="36">
        <f t="shared" si="131"/>
        <v>1</v>
      </c>
      <c r="O695" s="135" t="str">
        <f t="shared" si="132"/>
        <v>E4-12</v>
      </c>
      <c r="P695" s="186" t="str">
        <f t="shared" si="133"/>
        <v>OK</v>
      </c>
      <c r="Q695" s="187">
        <f t="shared" si="134"/>
        <v>48</v>
      </c>
      <c r="R695" s="150"/>
      <c r="S695" s="187" t="str">
        <f t="shared" si="135"/>
        <v/>
      </c>
      <c r="T695" s="136" t="str">
        <f t="shared" si="136"/>
        <v>Galilaeus</v>
      </c>
      <c r="U695" s="137" t="str">
        <f>IF(P695="","",IF(N695=1,"",IF(Q695="","",IF(Q695&lt;=100,100,IF(Table1[[#This Row],[Day]]="Wed",100,200)))))</f>
        <v/>
      </c>
      <c r="V695" s="137" t="str">
        <f t="shared" si="137"/>
        <v/>
      </c>
      <c r="W695" s="137" t="str">
        <f t="shared" si="138"/>
        <v/>
      </c>
      <c r="X695" s="133">
        <f>100</f>
        <v>100</v>
      </c>
      <c r="Y695" s="133" t="str">
        <f t="shared" si="139"/>
        <v/>
      </c>
      <c r="Z695" s="133">
        <f t="shared" si="140"/>
        <v>-100</v>
      </c>
      <c r="AA695" s="134" t="str">
        <f>TEXT(Table1[[#This Row],[Date]],"DDD")</f>
        <v>Sat</v>
      </c>
      <c r="AB695" s="133" t="str">
        <f>IF(OR(G695="Doomben",G695="Eagle Farm"),"Q",IF(AND(Q695&gt;1,Q695&lt;55,Table1[[#This Row],[Source]]="Nat"),"Nat OK",IF(AND(Table1[[#This Row],[Source]]&lt;&gt;"Nat",Q695&lt;55),"Poor &lt;55",IF(OR(G695="Randwick",G695="Flemington",G695="Caulfield",G695="Sandown Lake",G695="Sandown Hill"),"Best","ave"))))</f>
        <v>Poor &lt;55</v>
      </c>
      <c r="AC695" s="133">
        <f>IF(Q695="","",IF(AB695="Poor &lt;55",$AC$2*0.2%,IF(AND(AB695="Q",AA695&lt;&gt;"Wed"),$AC$2*0.4%,IF(AND(AB695="Q",AA695="Wed"),$AC$2*0.5%,IF(AND(AB695="Ave",U695=100),$AC$2*0.5%,IF(AND(AB695="ave",U695="",N695=1,AG695="Bush"),$AC$2*1%,IF(AND(AB695="ave",U695="",Q695&gt;100),$AC$2*1.3%,IF(AND(AB695="ave",U695=""),$AC$2*1.2%,IF(AND(AB695="Ave",U695=200),$AC$2*1%,IF(AND(AB695="Best",U695=200),$AC$2*1.5%,IF(AND(AB695="Best",U695="",K695&lt;&gt;"Pro Syd"),$AC$2*0.5%,IF(AND(AB695="Best",U695=""),$AC$2*1%,IF(AND(AB695="Best",U695=100,Table1[[#This Row],[State]]="NSW"),$AC$2*0.4%,IF(AND(AB695="Best",U695=100),$AC$2*1%,IF(Table1[[#This Row],[Adj]]="Nat OK",$AC$2*0.5%,"xxx")))))))))))))))</f>
        <v>20</v>
      </c>
      <c r="AD695" s="133" t="str">
        <f t="shared" si="141"/>
        <v/>
      </c>
      <c r="AE695" s="133">
        <f t="shared" si="142"/>
        <v>-20</v>
      </c>
      <c r="AF695" s="133" t="str">
        <f>VLOOKUP(Table1[[#This Row],[Track]],$F$2672:$H$2715,2,FALSE)</f>
        <v>Vic</v>
      </c>
      <c r="AG695" s="133" t="str">
        <f>VLOOKUP(Table1[[#This Row],[Track]],$F$2672:$H$2715,3,FALSE)</f>
        <v>-</v>
      </c>
      <c r="AH695" s="133" t="str">
        <f>IF(Table1[[#This Row],[Date]]&lt;$AH$2,"",IF(Table1[[#This Row],[Date]]&lt;$AH$3,"Edge","Elite Combo"))</f>
        <v/>
      </c>
      <c r="AI695" s="218">
        <f>Table1[[#This Row],[Time]]</f>
        <v>0.53125</v>
      </c>
      <c r="AJ695" s="219" t="str">
        <f>Table1[[#This Row],[Track]]</f>
        <v>Flemington</v>
      </c>
      <c r="AK695" s="216">
        <f>Table1[[#This Row],[Race ]]</f>
        <v>2</v>
      </c>
      <c r="AL695" s="219">
        <f>Table1[[#This Row],[TAB]]</f>
        <v>8</v>
      </c>
      <c r="AM695" s="219" t="str">
        <f>Table1[[#This Row],[Selection]]</f>
        <v>Galilaeus</v>
      </c>
      <c r="AN695" s="220" t="str">
        <f>Table1[[#This Row],[Sources]]</f>
        <v>E4-12</v>
      </c>
      <c r="AO695" s="219">
        <f>Table1[[#This Row],[Scale Bet]]</f>
        <v>20</v>
      </c>
    </row>
    <row r="696" spans="5:41" ht="16.5" customHeight="1" x14ac:dyDescent="0.25">
      <c r="E696" s="185">
        <v>45311</v>
      </c>
      <c r="F696" s="35">
        <v>0.53125</v>
      </c>
      <c r="G696" s="36" t="s">
        <v>157</v>
      </c>
      <c r="H696" s="36">
        <v>2</v>
      </c>
      <c r="I696" s="36">
        <v>9</v>
      </c>
      <c r="J696" s="36" t="s">
        <v>1030</v>
      </c>
      <c r="K696" s="36" t="s">
        <v>18</v>
      </c>
      <c r="L696" s="165">
        <v>13</v>
      </c>
      <c r="M696" s="134">
        <f t="shared" si="130"/>
        <v>13</v>
      </c>
      <c r="N696" s="36">
        <f t="shared" si="131"/>
        <v>1</v>
      </c>
      <c r="O696" s="135" t="str">
        <f t="shared" si="132"/>
        <v>Pro Mel-13</v>
      </c>
      <c r="P696" s="186" t="str">
        <f t="shared" si="133"/>
        <v>OK</v>
      </c>
      <c r="Q696" s="187">
        <f t="shared" si="134"/>
        <v>52</v>
      </c>
      <c r="R696" s="150">
        <v>6</v>
      </c>
      <c r="S696" s="187">
        <f t="shared" si="135"/>
        <v>312</v>
      </c>
      <c r="T696" s="136" t="str">
        <f t="shared" si="136"/>
        <v>One Last Kiss</v>
      </c>
      <c r="U696" s="137" t="str">
        <f>IF(P696="","",IF(N696=1,"",IF(Q696="","",IF(Q696&lt;=100,100,IF(Table1[[#This Row],[Day]]="Wed",100,200)))))</f>
        <v/>
      </c>
      <c r="V696" s="137" t="str">
        <f t="shared" si="137"/>
        <v/>
      </c>
      <c r="W696" s="137" t="str">
        <f t="shared" si="138"/>
        <v/>
      </c>
      <c r="X696" s="133">
        <f>100</f>
        <v>100</v>
      </c>
      <c r="Y696" s="133">
        <f t="shared" si="139"/>
        <v>600</v>
      </c>
      <c r="Z696" s="133">
        <f t="shared" si="140"/>
        <v>500</v>
      </c>
      <c r="AA696" s="134" t="str">
        <f>TEXT(Table1[[#This Row],[Date]],"DDD")</f>
        <v>Sat</v>
      </c>
      <c r="AB696" s="133" t="str">
        <f>IF(OR(G696="Doomben",G696="Eagle Farm"),"Q",IF(AND(Q696&gt;1,Q696&lt;55,Table1[[#This Row],[Source]]="Nat"),"Nat OK",IF(AND(Table1[[#This Row],[Source]]&lt;&gt;"Nat",Q696&lt;55),"Poor &lt;55",IF(OR(G696="Randwick",G696="Flemington",G696="Caulfield",G696="Sandown Lake",G696="Sandown Hill"),"Best","ave"))))</f>
        <v>Poor &lt;55</v>
      </c>
      <c r="AC696" s="133">
        <f>IF(Q696="","",IF(AB696="Poor &lt;55",$AC$2*0.2%,IF(AND(AB696="Q",AA696&lt;&gt;"Wed"),$AC$2*0.4%,IF(AND(AB696="Q",AA696="Wed"),$AC$2*0.5%,IF(AND(AB696="Ave",U696=100),$AC$2*0.5%,IF(AND(AB696="ave",U696="",N696=1,AG696="Bush"),$AC$2*1%,IF(AND(AB696="ave",U696="",Q696&gt;100),$AC$2*1.3%,IF(AND(AB696="ave",U696=""),$AC$2*1.2%,IF(AND(AB696="Ave",U696=200),$AC$2*1%,IF(AND(AB696="Best",U696=200),$AC$2*1.5%,IF(AND(AB696="Best",U696="",K696&lt;&gt;"Pro Syd"),$AC$2*0.5%,IF(AND(AB696="Best",U696=""),$AC$2*1%,IF(AND(AB696="Best",U696=100,Table1[[#This Row],[State]]="NSW"),$AC$2*0.4%,IF(AND(AB696="Best",U696=100),$AC$2*1%,IF(Table1[[#This Row],[Adj]]="Nat OK",$AC$2*0.5%,"xxx")))))))))))))))</f>
        <v>20</v>
      </c>
      <c r="AD696" s="133">
        <f t="shared" si="141"/>
        <v>120</v>
      </c>
      <c r="AE696" s="133">
        <f t="shared" si="142"/>
        <v>100</v>
      </c>
      <c r="AF696" s="133" t="str">
        <f>VLOOKUP(Table1[[#This Row],[Track]],$F$2672:$H$2715,2,FALSE)</f>
        <v>Vic</v>
      </c>
      <c r="AG696" s="133" t="str">
        <f>VLOOKUP(Table1[[#This Row],[Track]],$F$2672:$H$2715,3,FALSE)</f>
        <v>-</v>
      </c>
      <c r="AH696" s="133" t="str">
        <f>IF(Table1[[#This Row],[Date]]&lt;$AH$2,"",IF(Table1[[#This Row],[Date]]&lt;$AH$3,"Edge","Elite Combo"))</f>
        <v/>
      </c>
      <c r="AI696" s="218">
        <f>Table1[[#This Row],[Time]]</f>
        <v>0.53125</v>
      </c>
      <c r="AJ696" s="219" t="str">
        <f>Table1[[#This Row],[Track]]</f>
        <v>Flemington</v>
      </c>
      <c r="AK696" s="216">
        <f>Table1[[#This Row],[Race ]]</f>
        <v>2</v>
      </c>
      <c r="AL696" s="219">
        <f>Table1[[#This Row],[TAB]]</f>
        <v>9</v>
      </c>
      <c r="AM696" s="219" t="str">
        <f>Table1[[#This Row],[Selection]]</f>
        <v>One Last Kiss</v>
      </c>
      <c r="AN696" s="220" t="str">
        <f>Table1[[#This Row],[Sources]]</f>
        <v>Pro Mel-13</v>
      </c>
      <c r="AO696" s="219">
        <f>Table1[[#This Row],[Scale Bet]]</f>
        <v>20</v>
      </c>
    </row>
    <row r="697" spans="5:41" ht="16.5" customHeight="1" x14ac:dyDescent="0.25">
      <c r="E697" s="185">
        <v>45311</v>
      </c>
      <c r="F697" s="35">
        <v>0.56944444444444442</v>
      </c>
      <c r="G697" s="36" t="s">
        <v>17</v>
      </c>
      <c r="H697" s="36">
        <v>3</v>
      </c>
      <c r="I697" s="36">
        <v>8</v>
      </c>
      <c r="J697" s="36" t="s">
        <v>694</v>
      </c>
      <c r="K697" s="36" t="s">
        <v>1</v>
      </c>
      <c r="L697" s="165">
        <v>10</v>
      </c>
      <c r="M697" s="134">
        <f t="shared" si="130"/>
        <v>23</v>
      </c>
      <c r="N697" s="36">
        <f t="shared" si="131"/>
        <v>2</v>
      </c>
      <c r="O697" s="135" t="str">
        <f t="shared" si="132"/>
        <v>E4-10/Nat-13</v>
      </c>
      <c r="P697" s="186" t="str">
        <f t="shared" si="133"/>
        <v>OK</v>
      </c>
      <c r="Q697" s="187">
        <f t="shared" si="134"/>
        <v>92</v>
      </c>
      <c r="R697" s="150"/>
      <c r="S697" s="187" t="str">
        <f t="shared" si="135"/>
        <v/>
      </c>
      <c r="T697" s="136" t="str">
        <f t="shared" si="136"/>
        <v>Gently Rolled</v>
      </c>
      <c r="U697" s="137">
        <f>IF(P697="","",IF(N697=1,"",IF(Q697="","",IF(Q697&lt;=100,100,IF(Table1[[#This Row],[Day]]="Wed",100,200)))))</f>
        <v>100</v>
      </c>
      <c r="V697" s="137" t="str">
        <f t="shared" si="137"/>
        <v/>
      </c>
      <c r="W697" s="137">
        <f t="shared" si="138"/>
        <v>-100</v>
      </c>
      <c r="X697" s="133">
        <f>100</f>
        <v>100</v>
      </c>
      <c r="Y697" s="133" t="str">
        <f t="shared" si="139"/>
        <v/>
      </c>
      <c r="Z697" s="133">
        <f t="shared" si="140"/>
        <v>-100</v>
      </c>
      <c r="AA697" s="134" t="str">
        <f>TEXT(Table1[[#This Row],[Date]],"DDD")</f>
        <v>Sat</v>
      </c>
      <c r="AB697" s="133" t="str">
        <f>IF(OR(G697="Doomben",G697="Eagle Farm"),"Q",IF(AND(Q697&gt;1,Q697&lt;55,Table1[[#This Row],[Source]]="Nat"),"Nat OK",IF(AND(Table1[[#This Row],[Source]]&lt;&gt;"Nat",Q697&lt;55),"Poor &lt;55",IF(OR(G697="Randwick",G697="Flemington",G697="Caulfield",G697="Sandown Lake",G697="Sandown Hill"),"Best","ave"))))</f>
        <v>ave</v>
      </c>
      <c r="AC697" s="133">
        <f>IF(Q697="","",IF(AB697="Poor &lt;55",$AC$2*0.2%,IF(AND(AB697="Q",AA697&lt;&gt;"Wed"),$AC$2*0.4%,IF(AND(AB697="Q",AA697="Wed"),$AC$2*0.5%,IF(AND(AB697="Ave",U697=100),$AC$2*0.5%,IF(AND(AB697="ave",U697="",N697=1,AG697="Bush"),$AC$2*1%,IF(AND(AB697="ave",U697="",Q697&gt;100),$AC$2*1.3%,IF(AND(AB697="ave",U697=""),$AC$2*1.2%,IF(AND(AB697="Ave",U697=200),$AC$2*1%,IF(AND(AB697="Best",U697=200),$AC$2*1.5%,IF(AND(AB697="Best",U697="",K697&lt;&gt;"Pro Syd"),$AC$2*0.5%,IF(AND(AB697="Best",U697=""),$AC$2*1%,IF(AND(AB697="Best",U697=100,Table1[[#This Row],[State]]="NSW"),$AC$2*0.4%,IF(AND(AB697="Best",U697=100),$AC$2*1%,IF(Table1[[#This Row],[Adj]]="Nat OK",$AC$2*0.5%,"xxx")))))))))))))))</f>
        <v>50</v>
      </c>
      <c r="AD697" s="133" t="str">
        <f t="shared" si="141"/>
        <v/>
      </c>
      <c r="AE697" s="133">
        <f t="shared" si="142"/>
        <v>-50</v>
      </c>
      <c r="AF697" s="133" t="str">
        <f>VLOOKUP(Table1[[#This Row],[Track]],$F$2672:$H$2715,2,FALSE)</f>
        <v>NSW</v>
      </c>
      <c r="AG697" s="133" t="str">
        <f>VLOOKUP(Table1[[#This Row],[Track]],$F$2672:$H$2715,3,FALSE)</f>
        <v>-</v>
      </c>
      <c r="AH697" s="133" t="str">
        <f>IF(Table1[[#This Row],[Date]]&lt;$AH$2,"",IF(Table1[[#This Row],[Date]]&lt;$AH$3,"Edge","Elite Combo"))</f>
        <v/>
      </c>
      <c r="AI697" s="218">
        <f>Table1[[#This Row],[Time]]</f>
        <v>0.56944444444444442</v>
      </c>
      <c r="AJ697" s="219" t="str">
        <f>Table1[[#This Row],[Track]]</f>
        <v>Rosehill</v>
      </c>
      <c r="AK697" s="216">
        <f>Table1[[#This Row],[Race ]]</f>
        <v>3</v>
      </c>
      <c r="AL697" s="219">
        <f>Table1[[#This Row],[TAB]]</f>
        <v>8</v>
      </c>
      <c r="AM697" s="219" t="str">
        <f>Table1[[#This Row],[Selection]]</f>
        <v>Gently Rolled</v>
      </c>
      <c r="AN697" s="220" t="str">
        <f>Table1[[#This Row],[Sources]]</f>
        <v>E4-10/Nat-13</v>
      </c>
      <c r="AO697" s="219">
        <f>Table1[[#This Row],[Scale Bet]]</f>
        <v>50</v>
      </c>
    </row>
    <row r="698" spans="5:41" ht="16.5" customHeight="1" x14ac:dyDescent="0.25">
      <c r="E698" s="185">
        <v>45311</v>
      </c>
      <c r="F698" s="35">
        <v>0.56944444444444442</v>
      </c>
      <c r="G698" s="36" t="s">
        <v>17</v>
      </c>
      <c r="H698" s="36">
        <v>3</v>
      </c>
      <c r="I698" s="36">
        <v>8</v>
      </c>
      <c r="J698" s="36" t="s">
        <v>694</v>
      </c>
      <c r="K698" s="36" t="s">
        <v>13</v>
      </c>
      <c r="L698" s="165">
        <v>13</v>
      </c>
      <c r="M698" s="134" t="str">
        <f t="shared" si="130"/>
        <v/>
      </c>
      <c r="N698" s="36" t="str">
        <f t="shared" si="131"/>
        <v/>
      </c>
      <c r="O698" s="135" t="str">
        <f t="shared" si="132"/>
        <v/>
      </c>
      <c r="P698" s="186" t="str">
        <f t="shared" si="133"/>
        <v>OK</v>
      </c>
      <c r="Q698" s="187" t="str">
        <f t="shared" si="134"/>
        <v/>
      </c>
      <c r="R698" s="150"/>
      <c r="S698" s="187" t="str">
        <f t="shared" si="135"/>
        <v/>
      </c>
      <c r="T698" s="136" t="str">
        <f t="shared" si="136"/>
        <v>Gently Rolled</v>
      </c>
      <c r="U698" s="137" t="str">
        <f>IF(P698="","",IF(N698=1,"",IF(Q698="","",IF(Q698&lt;=100,100,IF(Table1[[#This Row],[Day]]="Wed",100,200)))))</f>
        <v/>
      </c>
      <c r="V698" s="137" t="str">
        <f t="shared" si="137"/>
        <v/>
      </c>
      <c r="W698" s="137" t="str">
        <f t="shared" si="138"/>
        <v/>
      </c>
      <c r="X698" s="133">
        <f>100</f>
        <v>100</v>
      </c>
      <c r="Y698" s="133" t="str">
        <f t="shared" si="139"/>
        <v/>
      </c>
      <c r="Z698" s="133">
        <f t="shared" si="140"/>
        <v>-100</v>
      </c>
      <c r="AA698" s="134" t="str">
        <f>TEXT(Table1[[#This Row],[Date]],"DDD")</f>
        <v>Sat</v>
      </c>
      <c r="AB698" s="133" t="str">
        <f>IF(OR(G698="Doomben",G698="Eagle Farm"),"Q",IF(AND(Q698&gt;1,Q698&lt;55,Table1[[#This Row],[Source]]="Nat"),"Nat OK",IF(AND(Table1[[#This Row],[Source]]&lt;&gt;"Nat",Q698&lt;55),"Poor &lt;55",IF(OR(G698="Randwick",G698="Flemington",G698="Caulfield",G698="Sandown Lake",G698="Sandown Hill"),"Best","ave"))))</f>
        <v>ave</v>
      </c>
      <c r="AC698" s="133" t="str">
        <f>IF(Q698="","",IF(AB698="Poor &lt;55",$AC$2*0.2%,IF(AND(AB698="Q",AA698&lt;&gt;"Wed"),$AC$2*0.4%,IF(AND(AB698="Q",AA698="Wed"),$AC$2*0.5%,IF(AND(AB698="Ave",U698=100),$AC$2*0.5%,IF(AND(AB698="ave",U698="",N698=1,AG698="Bush"),$AC$2*1%,IF(AND(AB698="ave",U698="",Q698&gt;100),$AC$2*1.3%,IF(AND(AB698="ave",U698=""),$AC$2*1.2%,IF(AND(AB698="Ave",U698=200),$AC$2*1%,IF(AND(AB698="Best",U698=200),$AC$2*1.5%,IF(AND(AB698="Best",U698="",K698&lt;&gt;"Pro Syd"),$AC$2*0.5%,IF(AND(AB698="Best",U698=""),$AC$2*1%,IF(AND(AB698="Best",U698=100,Table1[[#This Row],[State]]="NSW"),$AC$2*0.4%,IF(AND(AB698="Best",U698=100),$AC$2*1%,IF(Table1[[#This Row],[Adj]]="Nat OK",$AC$2*0.5%,"xxx")))))))))))))))</f>
        <v/>
      </c>
      <c r="AD698" s="133" t="str">
        <f t="shared" si="141"/>
        <v/>
      </c>
      <c r="AE698" s="133" t="str">
        <f t="shared" si="142"/>
        <v/>
      </c>
      <c r="AF698" s="133" t="str">
        <f>VLOOKUP(Table1[[#This Row],[Track]],$F$2672:$H$2715,2,FALSE)</f>
        <v>NSW</v>
      </c>
      <c r="AG698" s="133" t="str">
        <f>VLOOKUP(Table1[[#This Row],[Track]],$F$2672:$H$2715,3,FALSE)</f>
        <v>-</v>
      </c>
      <c r="AH698" s="133" t="str">
        <f>IF(Table1[[#This Row],[Date]]&lt;$AH$2,"",IF(Table1[[#This Row],[Date]]&lt;$AH$3,"Edge","Elite Combo"))</f>
        <v/>
      </c>
      <c r="AI698" s="218">
        <f>Table1[[#This Row],[Time]]</f>
        <v>0.56944444444444442</v>
      </c>
      <c r="AJ698" s="219" t="str">
        <f>Table1[[#This Row],[Track]]</f>
        <v>Rosehill</v>
      </c>
      <c r="AK698" s="216">
        <f>Table1[[#This Row],[Race ]]</f>
        <v>3</v>
      </c>
      <c r="AL698" s="219">
        <f>Table1[[#This Row],[TAB]]</f>
        <v>8</v>
      </c>
      <c r="AM698" s="219" t="str">
        <f>Table1[[#This Row],[Selection]]</f>
        <v>Gently Rolled</v>
      </c>
      <c r="AN698" s="220" t="str">
        <f>Table1[[#This Row],[Sources]]</f>
        <v/>
      </c>
      <c r="AO698" s="219" t="str">
        <f>Table1[[#This Row],[Scale Bet]]</f>
        <v/>
      </c>
    </row>
    <row r="699" spans="5:41" ht="16.5" customHeight="1" x14ac:dyDescent="0.25">
      <c r="E699" s="185">
        <v>45311</v>
      </c>
      <c r="F699" s="35">
        <v>0.56944444444444442</v>
      </c>
      <c r="G699" s="36" t="s">
        <v>17</v>
      </c>
      <c r="H699" s="36">
        <v>3</v>
      </c>
      <c r="I699" s="36">
        <v>7</v>
      </c>
      <c r="J699" s="36" t="s">
        <v>1080</v>
      </c>
      <c r="K699" s="36" t="s">
        <v>60</v>
      </c>
      <c r="L699" s="165">
        <v>10</v>
      </c>
      <c r="M699" s="134">
        <f t="shared" si="130"/>
        <v>10</v>
      </c>
      <c r="N699" s="36">
        <f t="shared" si="131"/>
        <v>1</v>
      </c>
      <c r="O699" s="135" t="str">
        <f t="shared" si="132"/>
        <v>Pro Syd-10</v>
      </c>
      <c r="P699" s="186" t="str">
        <f t="shared" si="133"/>
        <v>OK</v>
      </c>
      <c r="Q699" s="187">
        <f t="shared" si="134"/>
        <v>40</v>
      </c>
      <c r="R699" s="150"/>
      <c r="S699" s="187" t="str">
        <f t="shared" si="135"/>
        <v/>
      </c>
      <c r="T699" s="136" t="str">
        <f t="shared" si="136"/>
        <v>Super Bright</v>
      </c>
      <c r="U699" s="137" t="str">
        <f>IF(P699="","",IF(N699=1,"",IF(Q699="","",IF(Q699&lt;=100,100,IF(Table1[[#This Row],[Day]]="Wed",100,200)))))</f>
        <v/>
      </c>
      <c r="V699" s="137" t="str">
        <f t="shared" si="137"/>
        <v/>
      </c>
      <c r="W699" s="137" t="str">
        <f t="shared" si="138"/>
        <v/>
      </c>
      <c r="X699" s="133">
        <f>100</f>
        <v>100</v>
      </c>
      <c r="Y699" s="133" t="str">
        <f t="shared" si="139"/>
        <v/>
      </c>
      <c r="Z699" s="133">
        <f t="shared" si="140"/>
        <v>-100</v>
      </c>
      <c r="AA699" s="134" t="str">
        <f>TEXT(Table1[[#This Row],[Date]],"DDD")</f>
        <v>Sat</v>
      </c>
      <c r="AB699" s="133" t="str">
        <f>IF(OR(G699="Doomben",G699="Eagle Farm"),"Q",IF(AND(Q699&gt;1,Q699&lt;55,Table1[[#This Row],[Source]]="Nat"),"Nat OK",IF(AND(Table1[[#This Row],[Source]]&lt;&gt;"Nat",Q699&lt;55),"Poor &lt;55",IF(OR(G699="Randwick",G699="Flemington",G699="Caulfield",G699="Sandown Lake",G699="Sandown Hill"),"Best","ave"))))</f>
        <v>Poor &lt;55</v>
      </c>
      <c r="AC699" s="133">
        <f>IF(Q699="","",IF(AB699="Poor &lt;55",$AC$2*0.2%,IF(AND(AB699="Q",AA699&lt;&gt;"Wed"),$AC$2*0.4%,IF(AND(AB699="Q",AA699="Wed"),$AC$2*0.5%,IF(AND(AB699="Ave",U699=100),$AC$2*0.5%,IF(AND(AB699="ave",U699="",N699=1,AG699="Bush"),$AC$2*1%,IF(AND(AB699="ave",U699="",Q699&gt;100),$AC$2*1.3%,IF(AND(AB699="ave",U699=""),$AC$2*1.2%,IF(AND(AB699="Ave",U699=200),$AC$2*1%,IF(AND(AB699="Best",U699=200),$AC$2*1.5%,IF(AND(AB699="Best",U699="",K699&lt;&gt;"Pro Syd"),$AC$2*0.5%,IF(AND(AB699="Best",U699=""),$AC$2*1%,IF(AND(AB699="Best",U699=100,Table1[[#This Row],[State]]="NSW"),$AC$2*0.4%,IF(AND(AB699="Best",U699=100),$AC$2*1%,IF(Table1[[#This Row],[Adj]]="Nat OK",$AC$2*0.5%,"xxx")))))))))))))))</f>
        <v>20</v>
      </c>
      <c r="AD699" s="133" t="str">
        <f t="shared" si="141"/>
        <v/>
      </c>
      <c r="AE699" s="133">
        <f t="shared" si="142"/>
        <v>-20</v>
      </c>
      <c r="AF699" s="133" t="str">
        <f>VLOOKUP(Table1[[#This Row],[Track]],$F$2672:$H$2715,2,FALSE)</f>
        <v>NSW</v>
      </c>
      <c r="AG699" s="133" t="str">
        <f>VLOOKUP(Table1[[#This Row],[Track]],$F$2672:$H$2715,3,FALSE)</f>
        <v>-</v>
      </c>
      <c r="AH699" s="133" t="str">
        <f>IF(Table1[[#This Row],[Date]]&lt;$AH$2,"",IF(Table1[[#This Row],[Date]]&lt;$AH$3,"Edge","Elite Combo"))</f>
        <v/>
      </c>
      <c r="AI699" s="218">
        <f>Table1[[#This Row],[Time]]</f>
        <v>0.56944444444444442</v>
      </c>
      <c r="AJ699" s="219" t="str">
        <f>Table1[[#This Row],[Track]]</f>
        <v>Rosehill</v>
      </c>
      <c r="AK699" s="216">
        <f>Table1[[#This Row],[Race ]]</f>
        <v>3</v>
      </c>
      <c r="AL699" s="219">
        <f>Table1[[#This Row],[TAB]]</f>
        <v>7</v>
      </c>
      <c r="AM699" s="219" t="str">
        <f>Table1[[#This Row],[Selection]]</f>
        <v>Super Bright</v>
      </c>
      <c r="AN699" s="220" t="str">
        <f>Table1[[#This Row],[Sources]]</f>
        <v>Pro Syd-10</v>
      </c>
      <c r="AO699" s="219">
        <f>Table1[[#This Row],[Scale Bet]]</f>
        <v>20</v>
      </c>
    </row>
    <row r="700" spans="5:41" ht="16.5" customHeight="1" x14ac:dyDescent="0.25">
      <c r="E700" s="185">
        <v>45311</v>
      </c>
      <c r="F700" s="35">
        <v>0.57500000000000007</v>
      </c>
      <c r="G700" s="36" t="s">
        <v>28</v>
      </c>
      <c r="H700" s="36">
        <v>2</v>
      </c>
      <c r="I700" s="36">
        <v>2</v>
      </c>
      <c r="J700" s="36" t="s">
        <v>923</v>
      </c>
      <c r="K700" s="36" t="s">
        <v>13</v>
      </c>
      <c r="L700" s="165">
        <v>11</v>
      </c>
      <c r="M700" s="134">
        <f t="shared" si="130"/>
        <v>11</v>
      </c>
      <c r="N700" s="36">
        <f t="shared" si="131"/>
        <v>1</v>
      </c>
      <c r="O700" s="135" t="str">
        <f t="shared" si="132"/>
        <v>Nat-11</v>
      </c>
      <c r="P700" s="186" t="str">
        <f t="shared" si="133"/>
        <v/>
      </c>
      <c r="Q700" s="187">
        <f t="shared" si="134"/>
        <v>44</v>
      </c>
      <c r="R700" s="150"/>
      <c r="S700" s="187" t="str">
        <f t="shared" si="135"/>
        <v/>
      </c>
      <c r="T700" s="136" t="str">
        <f t="shared" si="136"/>
        <v>Iowa</v>
      </c>
      <c r="U700" s="137" t="str">
        <f>IF(P700="","",IF(N700=1,"",IF(Q700="","",IF(Q700&lt;=100,100,IF(Table1[[#This Row],[Day]]="Wed",100,200)))))</f>
        <v/>
      </c>
      <c r="V700" s="137" t="str">
        <f t="shared" si="137"/>
        <v/>
      </c>
      <c r="W700" s="137" t="str">
        <f t="shared" si="138"/>
        <v/>
      </c>
      <c r="X700" s="133">
        <f>100</f>
        <v>100</v>
      </c>
      <c r="Y700" s="133" t="str">
        <f t="shared" si="139"/>
        <v/>
      </c>
      <c r="Z700" s="133">
        <f t="shared" si="140"/>
        <v>-100</v>
      </c>
      <c r="AA700" s="134" t="str">
        <f>TEXT(Table1[[#This Row],[Date]],"DDD")</f>
        <v>Sat</v>
      </c>
      <c r="AB700" s="133" t="str">
        <f>IF(OR(G700="Doomben",G700="Eagle Farm"),"Q",IF(AND(Q700&gt;1,Q700&lt;55,Table1[[#This Row],[Source]]="Nat"),"Nat OK",IF(AND(Table1[[#This Row],[Source]]&lt;&gt;"Nat",Q700&lt;55),"Poor &lt;55",IF(OR(G700="Randwick",G700="Flemington",G700="Caulfield",G700="Sandown Lake",G700="Sandown Hill"),"Best","ave"))))</f>
        <v>Q</v>
      </c>
      <c r="AC700" s="133">
        <f>IF(Q700="","",IF(AB700="Poor &lt;55",$AC$2*0.2%,IF(AND(AB700="Q",AA700&lt;&gt;"Wed"),$AC$2*0.4%,IF(AND(AB700="Q",AA700="Wed"),$AC$2*0.5%,IF(AND(AB700="Ave",U700=100),$AC$2*0.5%,IF(AND(AB700="ave",U700="",N700=1,AG700="Bush"),$AC$2*1%,IF(AND(AB700="ave",U700="",Q700&gt;100),$AC$2*1.3%,IF(AND(AB700="ave",U700=""),$AC$2*1.2%,IF(AND(AB700="Ave",U700=200),$AC$2*1%,IF(AND(AB700="Best",U700=200),$AC$2*1.5%,IF(AND(AB700="Best",U700="",K700&lt;&gt;"Pro Syd"),$AC$2*0.5%,IF(AND(AB700="Best",U700=""),$AC$2*1%,IF(AND(AB700="Best",U700=100,Table1[[#This Row],[State]]="NSW"),$AC$2*0.4%,IF(AND(AB700="Best",U700=100),$AC$2*1%,IF(Table1[[#This Row],[Adj]]="Nat OK",$AC$2*0.5%,"xxx")))))))))))))))</f>
        <v>40</v>
      </c>
      <c r="AD700" s="133" t="str">
        <f t="shared" si="141"/>
        <v/>
      </c>
      <c r="AE700" s="133">
        <f t="shared" si="142"/>
        <v>-40</v>
      </c>
      <c r="AF700" s="133" t="str">
        <f>VLOOKUP(Table1[[#This Row],[Track]],$F$2672:$H$2715,2,FALSE)</f>
        <v>Qld</v>
      </c>
      <c r="AG700" s="133" t="str">
        <f>VLOOKUP(Table1[[#This Row],[Track]],$F$2672:$H$2715,3,FALSE)</f>
        <v>-</v>
      </c>
      <c r="AH700" s="133" t="str">
        <f>IF(Table1[[#This Row],[Date]]&lt;$AH$2,"",IF(Table1[[#This Row],[Date]]&lt;$AH$3,"Edge","Elite Combo"))</f>
        <v/>
      </c>
      <c r="AI700" s="218">
        <f>Table1[[#This Row],[Time]]</f>
        <v>0.57500000000000007</v>
      </c>
      <c r="AJ700" s="219" t="str">
        <f>Table1[[#This Row],[Track]]</f>
        <v>Eagle Farm</v>
      </c>
      <c r="AK700" s="216">
        <f>Table1[[#This Row],[Race ]]</f>
        <v>2</v>
      </c>
      <c r="AL700" s="219">
        <f>Table1[[#This Row],[TAB]]</f>
        <v>2</v>
      </c>
      <c r="AM700" s="219" t="str">
        <f>Table1[[#This Row],[Selection]]</f>
        <v>Iowa</v>
      </c>
      <c r="AN700" s="220" t="str">
        <f>Table1[[#This Row],[Sources]]</f>
        <v>Nat-11</v>
      </c>
      <c r="AO700" s="219">
        <f>Table1[[#This Row],[Scale Bet]]</f>
        <v>40</v>
      </c>
    </row>
    <row r="701" spans="5:41" ht="16.5" customHeight="1" x14ac:dyDescent="0.25">
      <c r="E701" s="185">
        <v>45311</v>
      </c>
      <c r="F701" s="35">
        <v>0.57986111111111105</v>
      </c>
      <c r="G701" s="36" t="s">
        <v>157</v>
      </c>
      <c r="H701" s="36">
        <v>4</v>
      </c>
      <c r="I701" s="36">
        <v>5</v>
      </c>
      <c r="J701" s="36" t="s">
        <v>924</v>
      </c>
      <c r="K701" s="36" t="s">
        <v>13</v>
      </c>
      <c r="L701" s="165">
        <v>20</v>
      </c>
      <c r="M701" s="134">
        <f t="shared" si="130"/>
        <v>20</v>
      </c>
      <c r="N701" s="36">
        <f t="shared" si="131"/>
        <v>1</v>
      </c>
      <c r="O701" s="135" t="str">
        <f t="shared" si="132"/>
        <v>Nat-20</v>
      </c>
      <c r="P701" s="186" t="str">
        <f t="shared" si="133"/>
        <v>OK</v>
      </c>
      <c r="Q701" s="187">
        <f t="shared" si="134"/>
        <v>80</v>
      </c>
      <c r="R701" s="150">
        <v>7.7</v>
      </c>
      <c r="S701" s="187">
        <f t="shared" si="135"/>
        <v>616</v>
      </c>
      <c r="T701" s="136" t="str">
        <f t="shared" si="136"/>
        <v>Power Ballard</v>
      </c>
      <c r="U701" s="137" t="str">
        <f>IF(P701="","",IF(N701=1,"",IF(Q701="","",IF(Q701&lt;=100,100,IF(Table1[[#This Row],[Day]]="Wed",100,200)))))</f>
        <v/>
      </c>
      <c r="V701" s="137" t="str">
        <f t="shared" si="137"/>
        <v/>
      </c>
      <c r="W701" s="137" t="str">
        <f t="shared" si="138"/>
        <v/>
      </c>
      <c r="X701" s="133">
        <f>100</f>
        <v>100</v>
      </c>
      <c r="Y701" s="133">
        <f t="shared" si="139"/>
        <v>770</v>
      </c>
      <c r="Z701" s="133">
        <f t="shared" si="140"/>
        <v>670</v>
      </c>
      <c r="AA701" s="134" t="str">
        <f>TEXT(Table1[[#This Row],[Date]],"DDD")</f>
        <v>Sat</v>
      </c>
      <c r="AB701" s="133" t="str">
        <f>IF(OR(G701="Doomben",G701="Eagle Farm"),"Q",IF(AND(Q701&gt;1,Q701&lt;55,Table1[[#This Row],[Source]]="Nat"),"Nat OK",IF(AND(Table1[[#This Row],[Source]]&lt;&gt;"Nat",Q701&lt;55),"Poor &lt;55",IF(OR(G701="Randwick",G701="Flemington",G701="Caulfield",G701="Sandown Lake",G701="Sandown Hill"),"Best","ave"))))</f>
        <v>Best</v>
      </c>
      <c r="AC701" s="133">
        <f>IF(Q701="","",IF(AB701="Poor &lt;55",$AC$2*0.2%,IF(AND(AB701="Q",AA701&lt;&gt;"Wed"),$AC$2*0.4%,IF(AND(AB701="Q",AA701="Wed"),$AC$2*0.5%,IF(AND(AB701="Ave",U701=100),$AC$2*0.5%,IF(AND(AB701="ave",U701="",N701=1,AG701="Bush"),$AC$2*1%,IF(AND(AB701="ave",U701="",Q701&gt;100),$AC$2*1.3%,IF(AND(AB701="ave",U701=""),$AC$2*1.2%,IF(AND(AB701="Ave",U701=200),$AC$2*1%,IF(AND(AB701="Best",U701=200),$AC$2*1.5%,IF(AND(AB701="Best",U701="",K701&lt;&gt;"Pro Syd"),$AC$2*0.5%,IF(AND(AB701="Best",U701=""),$AC$2*1%,IF(AND(AB701="Best",U701=100,Table1[[#This Row],[State]]="NSW"),$AC$2*0.4%,IF(AND(AB701="Best",U701=100),$AC$2*1%,IF(Table1[[#This Row],[Adj]]="Nat OK",$AC$2*0.5%,"xxx")))))))))))))))</f>
        <v>50</v>
      </c>
      <c r="AD701" s="133">
        <f t="shared" si="141"/>
        <v>385</v>
      </c>
      <c r="AE701" s="133">
        <f t="shared" si="142"/>
        <v>335</v>
      </c>
      <c r="AF701" s="133" t="str">
        <f>VLOOKUP(Table1[[#This Row],[Track]],$F$2672:$H$2715,2,FALSE)</f>
        <v>Vic</v>
      </c>
      <c r="AG701" s="133" t="str">
        <f>VLOOKUP(Table1[[#This Row],[Track]],$F$2672:$H$2715,3,FALSE)</f>
        <v>-</v>
      </c>
      <c r="AH701" s="133" t="str">
        <f>IF(Table1[[#This Row],[Date]]&lt;$AH$2,"",IF(Table1[[#This Row],[Date]]&lt;$AH$3,"Edge","Elite Combo"))</f>
        <v/>
      </c>
      <c r="AI701" s="218">
        <f>Table1[[#This Row],[Time]]</f>
        <v>0.57986111111111105</v>
      </c>
      <c r="AJ701" s="219" t="str">
        <f>Table1[[#This Row],[Track]]</f>
        <v>Flemington</v>
      </c>
      <c r="AK701" s="216">
        <f>Table1[[#This Row],[Race ]]</f>
        <v>4</v>
      </c>
      <c r="AL701" s="219">
        <f>Table1[[#This Row],[TAB]]</f>
        <v>5</v>
      </c>
      <c r="AM701" s="219" t="str">
        <f>Table1[[#This Row],[Selection]]</f>
        <v>Power Ballard</v>
      </c>
      <c r="AN701" s="220" t="str">
        <f>Table1[[#This Row],[Sources]]</f>
        <v>Nat-20</v>
      </c>
      <c r="AO701" s="219">
        <f>Table1[[#This Row],[Scale Bet]]</f>
        <v>50</v>
      </c>
    </row>
    <row r="702" spans="5:41" ht="16.5" customHeight="1" x14ac:dyDescent="0.25">
      <c r="E702" s="185">
        <v>45311</v>
      </c>
      <c r="F702" s="35">
        <v>0.59375</v>
      </c>
      <c r="G702" s="36" t="s">
        <v>17</v>
      </c>
      <c r="H702" s="36">
        <v>4</v>
      </c>
      <c r="I702" s="36">
        <v>4</v>
      </c>
      <c r="J702" s="36" t="s">
        <v>197</v>
      </c>
      <c r="K702" s="36" t="s">
        <v>1</v>
      </c>
      <c r="L702" s="165">
        <v>10</v>
      </c>
      <c r="M702" s="134">
        <f t="shared" si="130"/>
        <v>40</v>
      </c>
      <c r="N702" s="36">
        <f t="shared" si="131"/>
        <v>3</v>
      </c>
      <c r="O702" s="135" t="str">
        <f t="shared" si="132"/>
        <v>E4-10/Edge-15/Nat-15</v>
      </c>
      <c r="P702" s="186" t="str">
        <f t="shared" si="133"/>
        <v>OK</v>
      </c>
      <c r="Q702" s="187">
        <f t="shared" si="134"/>
        <v>160</v>
      </c>
      <c r="R702" s="150"/>
      <c r="S702" s="187" t="str">
        <f t="shared" si="135"/>
        <v/>
      </c>
      <c r="T702" s="136" t="str">
        <f t="shared" si="136"/>
        <v>Time To Boogie</v>
      </c>
      <c r="U702" s="137">
        <f>IF(P702="","",IF(N702=1,"",IF(Q702="","",IF(Q702&lt;=100,100,IF(Table1[[#This Row],[Day]]="Wed",100,200)))))</f>
        <v>200</v>
      </c>
      <c r="V702" s="137" t="str">
        <f t="shared" si="137"/>
        <v/>
      </c>
      <c r="W702" s="137">
        <f t="shared" si="138"/>
        <v>-200</v>
      </c>
      <c r="X702" s="133">
        <f>100</f>
        <v>100</v>
      </c>
      <c r="Y702" s="133" t="str">
        <f t="shared" si="139"/>
        <v/>
      </c>
      <c r="Z702" s="133">
        <f t="shared" si="140"/>
        <v>-100</v>
      </c>
      <c r="AA702" s="134" t="str">
        <f>TEXT(Table1[[#This Row],[Date]],"DDD")</f>
        <v>Sat</v>
      </c>
      <c r="AB702" s="133" t="str">
        <f>IF(OR(G702="Doomben",G702="Eagle Farm"),"Q",IF(AND(Q702&gt;1,Q702&lt;55,Table1[[#This Row],[Source]]="Nat"),"Nat OK",IF(AND(Table1[[#This Row],[Source]]&lt;&gt;"Nat",Q702&lt;55),"Poor &lt;55",IF(OR(G702="Randwick",G702="Flemington",G702="Caulfield",G702="Sandown Lake",G702="Sandown Hill"),"Best","ave"))))</f>
        <v>ave</v>
      </c>
      <c r="AC702" s="133">
        <f>IF(Q702="","",IF(AB702="Poor &lt;55",$AC$2*0.2%,IF(AND(AB702="Q",AA702&lt;&gt;"Wed"),$AC$2*0.4%,IF(AND(AB702="Q",AA702="Wed"),$AC$2*0.5%,IF(AND(AB702="Ave",U702=100),$AC$2*0.5%,IF(AND(AB702="ave",U702="",N702=1,AG702="Bush"),$AC$2*1%,IF(AND(AB702="ave",U702="",Q702&gt;100),$AC$2*1.3%,IF(AND(AB702="ave",U702=""),$AC$2*1.2%,IF(AND(AB702="Ave",U702=200),$AC$2*1%,IF(AND(AB702="Best",U702=200),$AC$2*1.5%,IF(AND(AB702="Best",U702="",K702&lt;&gt;"Pro Syd"),$AC$2*0.5%,IF(AND(AB702="Best",U702=""),$AC$2*1%,IF(AND(AB702="Best",U702=100,Table1[[#This Row],[State]]="NSW"),$AC$2*0.4%,IF(AND(AB702="Best",U702=100),$AC$2*1%,IF(Table1[[#This Row],[Adj]]="Nat OK",$AC$2*0.5%,"xxx")))))))))))))))</f>
        <v>100</v>
      </c>
      <c r="AD702" s="133" t="str">
        <f t="shared" si="141"/>
        <v/>
      </c>
      <c r="AE702" s="133">
        <f t="shared" si="142"/>
        <v>-100</v>
      </c>
      <c r="AF702" s="133" t="str">
        <f>VLOOKUP(Table1[[#This Row],[Track]],$F$2672:$H$2715,2,FALSE)</f>
        <v>NSW</v>
      </c>
      <c r="AG702" s="133" t="str">
        <f>VLOOKUP(Table1[[#This Row],[Track]],$F$2672:$H$2715,3,FALSE)</f>
        <v>-</v>
      </c>
      <c r="AH702" s="133" t="str">
        <f>IF(Table1[[#This Row],[Date]]&lt;$AH$2,"",IF(Table1[[#This Row],[Date]]&lt;$AH$3,"Edge","Elite Combo"))</f>
        <v/>
      </c>
      <c r="AI702" s="218">
        <f>Table1[[#This Row],[Time]]</f>
        <v>0.59375</v>
      </c>
      <c r="AJ702" s="219" t="str">
        <f>Table1[[#This Row],[Track]]</f>
        <v>Rosehill</v>
      </c>
      <c r="AK702" s="216">
        <f>Table1[[#This Row],[Race ]]</f>
        <v>4</v>
      </c>
      <c r="AL702" s="219">
        <f>Table1[[#This Row],[TAB]]</f>
        <v>4</v>
      </c>
      <c r="AM702" s="219" t="str">
        <f>Table1[[#This Row],[Selection]]</f>
        <v>Time To Boogie</v>
      </c>
      <c r="AN702" s="220" t="str">
        <f>Table1[[#This Row],[Sources]]</f>
        <v>E4-10/Edge-15/Nat-15</v>
      </c>
      <c r="AO702" s="219">
        <f>Table1[[#This Row],[Scale Bet]]</f>
        <v>100</v>
      </c>
    </row>
    <row r="703" spans="5:41" ht="16.5" customHeight="1" x14ac:dyDescent="0.25">
      <c r="E703" s="185">
        <v>45311</v>
      </c>
      <c r="F703" s="35">
        <v>0.59375</v>
      </c>
      <c r="G703" s="36" t="s">
        <v>17</v>
      </c>
      <c r="H703" s="36">
        <v>4</v>
      </c>
      <c r="I703" s="36">
        <v>4</v>
      </c>
      <c r="J703" s="36" t="s">
        <v>197</v>
      </c>
      <c r="K703" s="36" t="s">
        <v>40</v>
      </c>
      <c r="L703" s="165">
        <v>15</v>
      </c>
      <c r="M703" s="134" t="str">
        <f t="shared" si="130"/>
        <v/>
      </c>
      <c r="N703" s="36" t="str">
        <f t="shared" si="131"/>
        <v/>
      </c>
      <c r="O703" s="135" t="str">
        <f t="shared" si="132"/>
        <v/>
      </c>
      <c r="P703" s="186" t="str">
        <f t="shared" si="133"/>
        <v>OK</v>
      </c>
      <c r="Q703" s="187" t="str">
        <f t="shared" si="134"/>
        <v/>
      </c>
      <c r="R703" s="150"/>
      <c r="S703" s="187" t="str">
        <f t="shared" si="135"/>
        <v/>
      </c>
      <c r="T703" s="136" t="str">
        <f t="shared" si="136"/>
        <v>Time To Boogie</v>
      </c>
      <c r="U703" s="137" t="str">
        <f>IF(P703="","",IF(N703=1,"",IF(Q703="","",IF(Q703&lt;=100,100,IF(Table1[[#This Row],[Day]]="Wed",100,200)))))</f>
        <v/>
      </c>
      <c r="V703" s="137" t="str">
        <f t="shared" si="137"/>
        <v/>
      </c>
      <c r="W703" s="137" t="str">
        <f t="shared" si="138"/>
        <v/>
      </c>
      <c r="X703" s="133">
        <f>100</f>
        <v>100</v>
      </c>
      <c r="Y703" s="133" t="str">
        <f t="shared" si="139"/>
        <v/>
      </c>
      <c r="Z703" s="133">
        <f t="shared" si="140"/>
        <v>-100</v>
      </c>
      <c r="AA703" s="134" t="str">
        <f>TEXT(Table1[[#This Row],[Date]],"DDD")</f>
        <v>Sat</v>
      </c>
      <c r="AB703" s="133" t="str">
        <f>IF(OR(G703="Doomben",G703="Eagle Farm"),"Q",IF(AND(Q703&gt;1,Q703&lt;55,Table1[[#This Row],[Source]]="Nat"),"Nat OK",IF(AND(Table1[[#This Row],[Source]]&lt;&gt;"Nat",Q703&lt;55),"Poor &lt;55",IF(OR(G703="Randwick",G703="Flemington",G703="Caulfield",G703="Sandown Lake",G703="Sandown Hill"),"Best","ave"))))</f>
        <v>ave</v>
      </c>
      <c r="AC703" s="133" t="str">
        <f>IF(Q703="","",IF(AB703="Poor &lt;55",$AC$2*0.2%,IF(AND(AB703="Q",AA703&lt;&gt;"Wed"),$AC$2*0.4%,IF(AND(AB703="Q",AA703="Wed"),$AC$2*0.5%,IF(AND(AB703="Ave",U703=100),$AC$2*0.5%,IF(AND(AB703="ave",U703="",N703=1,AG703="Bush"),$AC$2*1%,IF(AND(AB703="ave",U703="",Q703&gt;100),$AC$2*1.3%,IF(AND(AB703="ave",U703=""),$AC$2*1.2%,IF(AND(AB703="Ave",U703=200),$AC$2*1%,IF(AND(AB703="Best",U703=200),$AC$2*1.5%,IF(AND(AB703="Best",U703="",K703&lt;&gt;"Pro Syd"),$AC$2*0.5%,IF(AND(AB703="Best",U703=""),$AC$2*1%,IF(AND(AB703="Best",U703=100,Table1[[#This Row],[State]]="NSW"),$AC$2*0.4%,IF(AND(AB703="Best",U703=100),$AC$2*1%,IF(Table1[[#This Row],[Adj]]="Nat OK",$AC$2*0.5%,"xxx")))))))))))))))</f>
        <v/>
      </c>
      <c r="AD703" s="133" t="str">
        <f t="shared" si="141"/>
        <v/>
      </c>
      <c r="AE703" s="133" t="str">
        <f t="shared" si="142"/>
        <v/>
      </c>
      <c r="AF703" s="133" t="str">
        <f>VLOOKUP(Table1[[#This Row],[Track]],$F$2672:$H$2715,2,FALSE)</f>
        <v>NSW</v>
      </c>
      <c r="AG703" s="133" t="str">
        <f>VLOOKUP(Table1[[#This Row],[Track]],$F$2672:$H$2715,3,FALSE)</f>
        <v>-</v>
      </c>
      <c r="AH703" s="133" t="str">
        <f>IF(Table1[[#This Row],[Date]]&lt;$AH$2,"",IF(Table1[[#This Row],[Date]]&lt;$AH$3,"Edge","Elite Combo"))</f>
        <v/>
      </c>
      <c r="AI703" s="218">
        <f>Table1[[#This Row],[Time]]</f>
        <v>0.59375</v>
      </c>
      <c r="AJ703" s="219" t="str">
        <f>Table1[[#This Row],[Track]]</f>
        <v>Rosehill</v>
      </c>
      <c r="AK703" s="216">
        <f>Table1[[#This Row],[Race ]]</f>
        <v>4</v>
      </c>
      <c r="AL703" s="219">
        <f>Table1[[#This Row],[TAB]]</f>
        <v>4</v>
      </c>
      <c r="AM703" s="219" t="str">
        <f>Table1[[#This Row],[Selection]]</f>
        <v>Time To Boogie</v>
      </c>
      <c r="AN703" s="220" t="str">
        <f>Table1[[#This Row],[Sources]]</f>
        <v/>
      </c>
      <c r="AO703" s="219" t="str">
        <f>Table1[[#This Row],[Scale Bet]]</f>
        <v/>
      </c>
    </row>
    <row r="704" spans="5:41" ht="16.5" customHeight="1" x14ac:dyDescent="0.25">
      <c r="E704" s="185">
        <v>45311</v>
      </c>
      <c r="F704" s="35">
        <v>0.59375</v>
      </c>
      <c r="G704" s="36" t="s">
        <v>17</v>
      </c>
      <c r="H704" s="36">
        <v>4</v>
      </c>
      <c r="I704" s="36">
        <v>4</v>
      </c>
      <c r="J704" s="36" t="s">
        <v>197</v>
      </c>
      <c r="K704" s="36" t="s">
        <v>13</v>
      </c>
      <c r="L704" s="165">
        <v>15</v>
      </c>
      <c r="M704" s="134" t="str">
        <f t="shared" si="130"/>
        <v/>
      </c>
      <c r="N704" s="36" t="str">
        <f t="shared" si="131"/>
        <v/>
      </c>
      <c r="O704" s="135" t="str">
        <f t="shared" si="132"/>
        <v/>
      </c>
      <c r="P704" s="186" t="str">
        <f t="shared" si="133"/>
        <v>OK</v>
      </c>
      <c r="Q704" s="187" t="str">
        <f t="shared" si="134"/>
        <v/>
      </c>
      <c r="R704" s="150"/>
      <c r="S704" s="187" t="str">
        <f t="shared" si="135"/>
        <v/>
      </c>
      <c r="T704" s="136" t="str">
        <f t="shared" si="136"/>
        <v>Time To Boogie</v>
      </c>
      <c r="U704" s="137" t="str">
        <f>IF(P704="","",IF(N704=1,"",IF(Q704="","",IF(Q704&lt;=100,100,IF(Table1[[#This Row],[Day]]="Wed",100,200)))))</f>
        <v/>
      </c>
      <c r="V704" s="137" t="str">
        <f t="shared" si="137"/>
        <v/>
      </c>
      <c r="W704" s="137" t="str">
        <f t="shared" si="138"/>
        <v/>
      </c>
      <c r="X704" s="133">
        <f>100</f>
        <v>100</v>
      </c>
      <c r="Y704" s="133" t="str">
        <f t="shared" si="139"/>
        <v/>
      </c>
      <c r="Z704" s="133">
        <f t="shared" si="140"/>
        <v>-100</v>
      </c>
      <c r="AA704" s="134" t="str">
        <f>TEXT(Table1[[#This Row],[Date]],"DDD")</f>
        <v>Sat</v>
      </c>
      <c r="AB704" s="133" t="str">
        <f>IF(OR(G704="Doomben",G704="Eagle Farm"),"Q",IF(AND(Q704&gt;1,Q704&lt;55,Table1[[#This Row],[Source]]="Nat"),"Nat OK",IF(AND(Table1[[#This Row],[Source]]&lt;&gt;"Nat",Q704&lt;55),"Poor &lt;55",IF(OR(G704="Randwick",G704="Flemington",G704="Caulfield",G704="Sandown Lake",G704="Sandown Hill"),"Best","ave"))))</f>
        <v>ave</v>
      </c>
      <c r="AC704" s="133" t="str">
        <f>IF(Q704="","",IF(AB704="Poor &lt;55",$AC$2*0.2%,IF(AND(AB704="Q",AA704&lt;&gt;"Wed"),$AC$2*0.4%,IF(AND(AB704="Q",AA704="Wed"),$AC$2*0.5%,IF(AND(AB704="Ave",U704=100),$AC$2*0.5%,IF(AND(AB704="ave",U704="",N704=1,AG704="Bush"),$AC$2*1%,IF(AND(AB704="ave",U704="",Q704&gt;100),$AC$2*1.3%,IF(AND(AB704="ave",U704=""),$AC$2*1.2%,IF(AND(AB704="Ave",U704=200),$AC$2*1%,IF(AND(AB704="Best",U704=200),$AC$2*1.5%,IF(AND(AB704="Best",U704="",K704&lt;&gt;"Pro Syd"),$AC$2*0.5%,IF(AND(AB704="Best",U704=""),$AC$2*1%,IF(AND(AB704="Best",U704=100,Table1[[#This Row],[State]]="NSW"),$AC$2*0.4%,IF(AND(AB704="Best",U704=100),$AC$2*1%,IF(Table1[[#This Row],[Adj]]="Nat OK",$AC$2*0.5%,"xxx")))))))))))))))</f>
        <v/>
      </c>
      <c r="AD704" s="133" t="str">
        <f t="shared" si="141"/>
        <v/>
      </c>
      <c r="AE704" s="133" t="str">
        <f t="shared" si="142"/>
        <v/>
      </c>
      <c r="AF704" s="133" t="str">
        <f>VLOOKUP(Table1[[#This Row],[Track]],$F$2672:$H$2715,2,FALSE)</f>
        <v>NSW</v>
      </c>
      <c r="AG704" s="133" t="str">
        <f>VLOOKUP(Table1[[#This Row],[Track]],$F$2672:$H$2715,3,FALSE)</f>
        <v>-</v>
      </c>
      <c r="AH704" s="133" t="str">
        <f>IF(Table1[[#This Row],[Date]]&lt;$AH$2,"",IF(Table1[[#This Row],[Date]]&lt;$AH$3,"Edge","Elite Combo"))</f>
        <v/>
      </c>
      <c r="AI704" s="218">
        <f>Table1[[#This Row],[Time]]</f>
        <v>0.59375</v>
      </c>
      <c r="AJ704" s="219" t="str">
        <f>Table1[[#This Row],[Track]]</f>
        <v>Rosehill</v>
      </c>
      <c r="AK704" s="216">
        <f>Table1[[#This Row],[Race ]]</f>
        <v>4</v>
      </c>
      <c r="AL704" s="219">
        <f>Table1[[#This Row],[TAB]]</f>
        <v>4</v>
      </c>
      <c r="AM704" s="219" t="str">
        <f>Table1[[#This Row],[Selection]]</f>
        <v>Time To Boogie</v>
      </c>
      <c r="AN704" s="220" t="str">
        <f>Table1[[#This Row],[Sources]]</f>
        <v/>
      </c>
      <c r="AO704" s="219" t="str">
        <f>Table1[[#This Row],[Scale Bet]]</f>
        <v/>
      </c>
    </row>
    <row r="705" spans="5:41" ht="16.5" customHeight="1" x14ac:dyDescent="0.25">
      <c r="E705" s="185">
        <v>45311</v>
      </c>
      <c r="F705" s="35">
        <v>0.60416666666666663</v>
      </c>
      <c r="G705" s="36" t="s">
        <v>157</v>
      </c>
      <c r="H705" s="36">
        <v>5</v>
      </c>
      <c r="I705" s="36">
        <v>4</v>
      </c>
      <c r="J705" s="36" t="s">
        <v>579</v>
      </c>
      <c r="K705" s="36" t="s">
        <v>1</v>
      </c>
      <c r="L705" s="165">
        <v>12</v>
      </c>
      <c r="M705" s="134">
        <f t="shared" si="130"/>
        <v>12</v>
      </c>
      <c r="N705" s="36">
        <f t="shared" si="131"/>
        <v>1</v>
      </c>
      <c r="O705" s="135" t="str">
        <f t="shared" si="132"/>
        <v>E4-12</v>
      </c>
      <c r="P705" s="186" t="str">
        <f t="shared" si="133"/>
        <v>OK</v>
      </c>
      <c r="Q705" s="187">
        <f t="shared" si="134"/>
        <v>48</v>
      </c>
      <c r="R705" s="150"/>
      <c r="S705" s="187" t="str">
        <f t="shared" si="135"/>
        <v/>
      </c>
      <c r="T705" s="136" t="str">
        <f t="shared" si="136"/>
        <v>Kin</v>
      </c>
      <c r="U705" s="137" t="str">
        <f>IF(P705="","",IF(N705=1,"",IF(Q705="","",IF(Q705&lt;=100,100,IF(Table1[[#This Row],[Day]]="Wed",100,200)))))</f>
        <v/>
      </c>
      <c r="V705" s="137" t="str">
        <f t="shared" si="137"/>
        <v/>
      </c>
      <c r="W705" s="137" t="str">
        <f t="shared" si="138"/>
        <v/>
      </c>
      <c r="X705" s="133">
        <f>100</f>
        <v>100</v>
      </c>
      <c r="Y705" s="133" t="str">
        <f t="shared" si="139"/>
        <v/>
      </c>
      <c r="Z705" s="133">
        <f t="shared" si="140"/>
        <v>-100</v>
      </c>
      <c r="AA705" s="134" t="str">
        <f>TEXT(Table1[[#This Row],[Date]],"DDD")</f>
        <v>Sat</v>
      </c>
      <c r="AB705" s="133" t="str">
        <f>IF(OR(G705="Doomben",G705="Eagle Farm"),"Q",IF(AND(Q705&gt;1,Q705&lt;55,Table1[[#This Row],[Source]]="Nat"),"Nat OK",IF(AND(Table1[[#This Row],[Source]]&lt;&gt;"Nat",Q705&lt;55),"Poor &lt;55",IF(OR(G705="Randwick",G705="Flemington",G705="Caulfield",G705="Sandown Lake",G705="Sandown Hill"),"Best","ave"))))</f>
        <v>Poor &lt;55</v>
      </c>
      <c r="AC705" s="133">
        <f>IF(Q705="","",IF(AB705="Poor &lt;55",$AC$2*0.2%,IF(AND(AB705="Q",AA705&lt;&gt;"Wed"),$AC$2*0.4%,IF(AND(AB705="Q",AA705="Wed"),$AC$2*0.5%,IF(AND(AB705="Ave",U705=100),$AC$2*0.5%,IF(AND(AB705="ave",U705="",N705=1,AG705="Bush"),$AC$2*1%,IF(AND(AB705="ave",U705="",Q705&gt;100),$AC$2*1.3%,IF(AND(AB705="ave",U705=""),$AC$2*1.2%,IF(AND(AB705="Ave",U705=200),$AC$2*1%,IF(AND(AB705="Best",U705=200),$AC$2*1.5%,IF(AND(AB705="Best",U705="",K705&lt;&gt;"Pro Syd"),$AC$2*0.5%,IF(AND(AB705="Best",U705=""),$AC$2*1%,IF(AND(AB705="Best",U705=100,Table1[[#This Row],[State]]="NSW"),$AC$2*0.4%,IF(AND(AB705="Best",U705=100),$AC$2*1%,IF(Table1[[#This Row],[Adj]]="Nat OK",$AC$2*0.5%,"xxx")))))))))))))))</f>
        <v>20</v>
      </c>
      <c r="AD705" s="133" t="str">
        <f t="shared" si="141"/>
        <v/>
      </c>
      <c r="AE705" s="133">
        <f t="shared" si="142"/>
        <v>-20</v>
      </c>
      <c r="AF705" s="133" t="str">
        <f>VLOOKUP(Table1[[#This Row],[Track]],$F$2672:$H$2715,2,FALSE)</f>
        <v>Vic</v>
      </c>
      <c r="AG705" s="133" t="str">
        <f>VLOOKUP(Table1[[#This Row],[Track]],$F$2672:$H$2715,3,FALSE)</f>
        <v>-</v>
      </c>
      <c r="AH705" s="133" t="str">
        <f>IF(Table1[[#This Row],[Date]]&lt;$AH$2,"",IF(Table1[[#This Row],[Date]]&lt;$AH$3,"Edge","Elite Combo"))</f>
        <v/>
      </c>
      <c r="AI705" s="218">
        <f>Table1[[#This Row],[Time]]</f>
        <v>0.60416666666666663</v>
      </c>
      <c r="AJ705" s="219" t="str">
        <f>Table1[[#This Row],[Track]]</f>
        <v>Flemington</v>
      </c>
      <c r="AK705" s="216">
        <f>Table1[[#This Row],[Race ]]</f>
        <v>5</v>
      </c>
      <c r="AL705" s="219">
        <f>Table1[[#This Row],[TAB]]</f>
        <v>4</v>
      </c>
      <c r="AM705" s="219" t="str">
        <f>Table1[[#This Row],[Selection]]</f>
        <v>Kin</v>
      </c>
      <c r="AN705" s="220" t="str">
        <f>Table1[[#This Row],[Sources]]</f>
        <v>E4-12</v>
      </c>
      <c r="AO705" s="219">
        <f>Table1[[#This Row],[Scale Bet]]</f>
        <v>20</v>
      </c>
    </row>
    <row r="706" spans="5:41" ht="16.5" customHeight="1" x14ac:dyDescent="0.25">
      <c r="E706" s="185">
        <v>45311</v>
      </c>
      <c r="F706" s="35">
        <v>0.60416666666666663</v>
      </c>
      <c r="G706" s="36" t="s">
        <v>157</v>
      </c>
      <c r="H706" s="36">
        <v>5</v>
      </c>
      <c r="I706" s="36">
        <v>2</v>
      </c>
      <c r="J706" s="36" t="s">
        <v>695</v>
      </c>
      <c r="K706" s="36" t="s">
        <v>1</v>
      </c>
      <c r="L706" s="165">
        <v>11.000000000000002</v>
      </c>
      <c r="M706" s="134">
        <f t="shared" si="130"/>
        <v>51</v>
      </c>
      <c r="N706" s="36">
        <f t="shared" si="131"/>
        <v>3</v>
      </c>
      <c r="O706" s="135" t="str">
        <f t="shared" si="132"/>
        <v>E4-11/Edge-20/Nat-20</v>
      </c>
      <c r="P706" s="186" t="str">
        <f t="shared" si="133"/>
        <v>OK</v>
      </c>
      <c r="Q706" s="187">
        <f t="shared" si="134"/>
        <v>204</v>
      </c>
      <c r="R706" s="150">
        <v>4.5999999999999996</v>
      </c>
      <c r="S706" s="187">
        <f t="shared" si="135"/>
        <v>938.4</v>
      </c>
      <c r="T706" s="136" t="str">
        <f t="shared" si="136"/>
        <v>Sans Doute</v>
      </c>
      <c r="U706" s="137">
        <f>IF(P706="","",IF(N706=1,"",IF(Q706="","",IF(Q706&lt;=100,100,IF(Table1[[#This Row],[Day]]="Wed",100,200)))))</f>
        <v>200</v>
      </c>
      <c r="V706" s="137">
        <f t="shared" si="137"/>
        <v>919.99999999999989</v>
      </c>
      <c r="W706" s="137">
        <f t="shared" si="138"/>
        <v>719.99999999999989</v>
      </c>
      <c r="X706" s="133">
        <f>100</f>
        <v>100</v>
      </c>
      <c r="Y706" s="133">
        <f t="shared" si="139"/>
        <v>459.99999999999994</v>
      </c>
      <c r="Z706" s="133">
        <f t="shared" si="140"/>
        <v>359.99999999999994</v>
      </c>
      <c r="AA706" s="134" t="str">
        <f>TEXT(Table1[[#This Row],[Date]],"DDD")</f>
        <v>Sat</v>
      </c>
      <c r="AB706" s="133" t="str">
        <f>IF(OR(G706="Doomben",G706="Eagle Farm"),"Q",IF(AND(Q706&gt;1,Q706&lt;55,Table1[[#This Row],[Source]]="Nat"),"Nat OK",IF(AND(Table1[[#This Row],[Source]]&lt;&gt;"Nat",Q706&lt;55),"Poor &lt;55",IF(OR(G706="Randwick",G706="Flemington",G706="Caulfield",G706="Sandown Lake",G706="Sandown Hill"),"Best","ave"))))</f>
        <v>Best</v>
      </c>
      <c r="AC706" s="133">
        <f>IF(Q706="","",IF(AB706="Poor &lt;55",$AC$2*0.2%,IF(AND(AB706="Q",AA706&lt;&gt;"Wed"),$AC$2*0.4%,IF(AND(AB706="Q",AA706="Wed"),$AC$2*0.5%,IF(AND(AB706="Ave",U706=100),$AC$2*0.5%,IF(AND(AB706="ave",U706="",N706=1,AG706="Bush"),$AC$2*1%,IF(AND(AB706="ave",U706="",Q706&gt;100),$AC$2*1.3%,IF(AND(AB706="ave",U706=""),$AC$2*1.2%,IF(AND(AB706="Ave",U706=200),$AC$2*1%,IF(AND(AB706="Best",U706=200),$AC$2*1.5%,IF(AND(AB706="Best",U706="",K706&lt;&gt;"Pro Syd"),$AC$2*0.5%,IF(AND(AB706="Best",U706=""),$AC$2*1%,IF(AND(AB706="Best",U706=100,Table1[[#This Row],[State]]="NSW"),$AC$2*0.4%,IF(AND(AB706="Best",U706=100),$AC$2*1%,IF(Table1[[#This Row],[Adj]]="Nat OK",$AC$2*0.5%,"xxx")))))))))))))))</f>
        <v>150</v>
      </c>
      <c r="AD706" s="133">
        <f t="shared" si="141"/>
        <v>690</v>
      </c>
      <c r="AE706" s="133">
        <f t="shared" si="142"/>
        <v>540</v>
      </c>
      <c r="AF706" s="133" t="str">
        <f>VLOOKUP(Table1[[#This Row],[Track]],$F$2672:$H$2715,2,FALSE)</f>
        <v>Vic</v>
      </c>
      <c r="AG706" s="133" t="str">
        <f>VLOOKUP(Table1[[#This Row],[Track]],$F$2672:$H$2715,3,FALSE)</f>
        <v>-</v>
      </c>
      <c r="AH706" s="133" t="str">
        <f>IF(Table1[[#This Row],[Date]]&lt;$AH$2,"",IF(Table1[[#This Row],[Date]]&lt;$AH$3,"Edge","Elite Combo"))</f>
        <v/>
      </c>
      <c r="AI706" s="218">
        <f>Table1[[#This Row],[Time]]</f>
        <v>0.60416666666666663</v>
      </c>
      <c r="AJ706" s="219" t="str">
        <f>Table1[[#This Row],[Track]]</f>
        <v>Flemington</v>
      </c>
      <c r="AK706" s="216">
        <f>Table1[[#This Row],[Race ]]</f>
        <v>5</v>
      </c>
      <c r="AL706" s="219">
        <f>Table1[[#This Row],[TAB]]</f>
        <v>2</v>
      </c>
      <c r="AM706" s="219" t="str">
        <f>Table1[[#This Row],[Selection]]</f>
        <v>Sans Doute</v>
      </c>
      <c r="AN706" s="220" t="str">
        <f>Table1[[#This Row],[Sources]]</f>
        <v>E4-11/Edge-20/Nat-20</v>
      </c>
      <c r="AO706" s="219">
        <f>Table1[[#This Row],[Scale Bet]]</f>
        <v>150</v>
      </c>
    </row>
    <row r="707" spans="5:41" ht="16.5" customHeight="1" x14ac:dyDescent="0.25">
      <c r="E707" s="185">
        <v>45311</v>
      </c>
      <c r="F707" s="35">
        <v>0.60416666666666663</v>
      </c>
      <c r="G707" s="36" t="s">
        <v>157</v>
      </c>
      <c r="H707" s="36">
        <v>5</v>
      </c>
      <c r="I707" s="36">
        <v>2</v>
      </c>
      <c r="J707" s="36" t="s">
        <v>695</v>
      </c>
      <c r="K707" s="36" t="s">
        <v>40</v>
      </c>
      <c r="L707" s="165">
        <v>20</v>
      </c>
      <c r="M707" s="134" t="str">
        <f t="shared" si="130"/>
        <v/>
      </c>
      <c r="N707" s="36" t="str">
        <f t="shared" si="131"/>
        <v/>
      </c>
      <c r="O707" s="135" t="str">
        <f t="shared" si="132"/>
        <v/>
      </c>
      <c r="P707" s="186" t="str">
        <f t="shared" si="133"/>
        <v>OK</v>
      </c>
      <c r="Q707" s="187" t="str">
        <f t="shared" si="134"/>
        <v/>
      </c>
      <c r="R707" s="150">
        <v>4.5999999999999996</v>
      </c>
      <c r="S707" s="187" t="str">
        <f t="shared" si="135"/>
        <v/>
      </c>
      <c r="T707" s="136" t="str">
        <f t="shared" si="136"/>
        <v>Sans Doute</v>
      </c>
      <c r="U707" s="137" t="str">
        <f>IF(P707="","",IF(N707=1,"",IF(Q707="","",IF(Q707&lt;=100,100,IF(Table1[[#This Row],[Day]]="Wed",100,200)))))</f>
        <v/>
      </c>
      <c r="V707" s="137" t="str">
        <f t="shared" si="137"/>
        <v/>
      </c>
      <c r="W707" s="137" t="str">
        <f t="shared" si="138"/>
        <v/>
      </c>
      <c r="X707" s="133">
        <f>100</f>
        <v>100</v>
      </c>
      <c r="Y707" s="133">
        <f t="shared" si="139"/>
        <v>459.99999999999994</v>
      </c>
      <c r="Z707" s="133">
        <f t="shared" si="140"/>
        <v>359.99999999999994</v>
      </c>
      <c r="AA707" s="134" t="str">
        <f>TEXT(Table1[[#This Row],[Date]],"DDD")</f>
        <v>Sat</v>
      </c>
      <c r="AB707" s="133" t="str">
        <f>IF(OR(G707="Doomben",G707="Eagle Farm"),"Q",IF(AND(Q707&gt;1,Q707&lt;55,Table1[[#This Row],[Source]]="Nat"),"Nat OK",IF(AND(Table1[[#This Row],[Source]]&lt;&gt;"Nat",Q707&lt;55),"Poor &lt;55",IF(OR(G707="Randwick",G707="Flemington",G707="Caulfield",G707="Sandown Lake",G707="Sandown Hill"),"Best","ave"))))</f>
        <v>Best</v>
      </c>
      <c r="AC707" s="133" t="str">
        <f>IF(Q707="","",IF(AB707="Poor &lt;55",$AC$2*0.2%,IF(AND(AB707="Q",AA707&lt;&gt;"Wed"),$AC$2*0.4%,IF(AND(AB707="Q",AA707="Wed"),$AC$2*0.5%,IF(AND(AB707="Ave",U707=100),$AC$2*0.5%,IF(AND(AB707="ave",U707="",N707=1,AG707="Bush"),$AC$2*1%,IF(AND(AB707="ave",U707="",Q707&gt;100),$AC$2*1.3%,IF(AND(AB707="ave",U707=""),$AC$2*1.2%,IF(AND(AB707="Ave",U707=200),$AC$2*1%,IF(AND(AB707="Best",U707=200),$AC$2*1.5%,IF(AND(AB707="Best",U707="",K707&lt;&gt;"Pro Syd"),$AC$2*0.5%,IF(AND(AB707="Best",U707=""),$AC$2*1%,IF(AND(AB707="Best",U707=100,Table1[[#This Row],[State]]="NSW"),$AC$2*0.4%,IF(AND(AB707="Best",U707=100),$AC$2*1%,IF(Table1[[#This Row],[Adj]]="Nat OK",$AC$2*0.5%,"xxx")))))))))))))))</f>
        <v/>
      </c>
      <c r="AD707" s="133" t="str">
        <f t="shared" si="141"/>
        <v/>
      </c>
      <c r="AE707" s="133" t="str">
        <f t="shared" si="142"/>
        <v/>
      </c>
      <c r="AF707" s="133" t="str">
        <f>VLOOKUP(Table1[[#This Row],[Track]],$F$2672:$H$2715,2,FALSE)</f>
        <v>Vic</v>
      </c>
      <c r="AG707" s="133" t="str">
        <f>VLOOKUP(Table1[[#This Row],[Track]],$F$2672:$H$2715,3,FALSE)</f>
        <v>-</v>
      </c>
      <c r="AH707" s="133" t="str">
        <f>IF(Table1[[#This Row],[Date]]&lt;$AH$2,"",IF(Table1[[#This Row],[Date]]&lt;$AH$3,"Edge","Elite Combo"))</f>
        <v/>
      </c>
      <c r="AI707" s="218">
        <f>Table1[[#This Row],[Time]]</f>
        <v>0.60416666666666663</v>
      </c>
      <c r="AJ707" s="219" t="str">
        <f>Table1[[#This Row],[Track]]</f>
        <v>Flemington</v>
      </c>
      <c r="AK707" s="216">
        <f>Table1[[#This Row],[Race ]]</f>
        <v>5</v>
      </c>
      <c r="AL707" s="219">
        <f>Table1[[#This Row],[TAB]]</f>
        <v>2</v>
      </c>
      <c r="AM707" s="219" t="str">
        <f>Table1[[#This Row],[Selection]]</f>
        <v>Sans Doute</v>
      </c>
      <c r="AN707" s="220" t="str">
        <f>Table1[[#This Row],[Sources]]</f>
        <v/>
      </c>
      <c r="AO707" s="219" t="str">
        <f>Table1[[#This Row],[Scale Bet]]</f>
        <v/>
      </c>
    </row>
    <row r="708" spans="5:41" ht="16.5" customHeight="1" x14ac:dyDescent="0.25">
      <c r="E708" s="185">
        <v>45311</v>
      </c>
      <c r="F708" s="35">
        <v>0.60416666666666663</v>
      </c>
      <c r="G708" s="36" t="s">
        <v>157</v>
      </c>
      <c r="H708" s="36">
        <v>5</v>
      </c>
      <c r="I708" s="36">
        <v>2</v>
      </c>
      <c r="J708" s="36" t="s">
        <v>695</v>
      </c>
      <c r="K708" s="36" t="s">
        <v>13</v>
      </c>
      <c r="L708" s="165">
        <v>20</v>
      </c>
      <c r="M708" s="134" t="str">
        <f t="shared" si="130"/>
        <v/>
      </c>
      <c r="N708" s="36" t="str">
        <f t="shared" si="131"/>
        <v/>
      </c>
      <c r="O708" s="135" t="str">
        <f t="shared" si="132"/>
        <v/>
      </c>
      <c r="P708" s="186" t="str">
        <f t="shared" si="133"/>
        <v>OK</v>
      </c>
      <c r="Q708" s="187" t="str">
        <f t="shared" si="134"/>
        <v/>
      </c>
      <c r="R708" s="150">
        <v>4.5999999999999996</v>
      </c>
      <c r="S708" s="187" t="str">
        <f t="shared" si="135"/>
        <v/>
      </c>
      <c r="T708" s="136" t="str">
        <f t="shared" si="136"/>
        <v>Sans Doute</v>
      </c>
      <c r="U708" s="137" t="str">
        <f>IF(P708="","",IF(N708=1,"",IF(Q708="","",IF(Q708&lt;=100,100,IF(Table1[[#This Row],[Day]]="Wed",100,200)))))</f>
        <v/>
      </c>
      <c r="V708" s="137" t="str">
        <f t="shared" si="137"/>
        <v/>
      </c>
      <c r="W708" s="137" t="str">
        <f t="shared" si="138"/>
        <v/>
      </c>
      <c r="X708" s="133">
        <f>100</f>
        <v>100</v>
      </c>
      <c r="Y708" s="133">
        <f t="shared" si="139"/>
        <v>459.99999999999994</v>
      </c>
      <c r="Z708" s="133">
        <f t="shared" si="140"/>
        <v>359.99999999999994</v>
      </c>
      <c r="AA708" s="134" t="str">
        <f>TEXT(Table1[[#This Row],[Date]],"DDD")</f>
        <v>Sat</v>
      </c>
      <c r="AB708" s="133" t="str">
        <f>IF(OR(G708="Doomben",G708="Eagle Farm"),"Q",IF(AND(Q708&gt;1,Q708&lt;55,Table1[[#This Row],[Source]]="Nat"),"Nat OK",IF(AND(Table1[[#This Row],[Source]]&lt;&gt;"Nat",Q708&lt;55),"Poor &lt;55",IF(OR(G708="Randwick",G708="Flemington",G708="Caulfield",G708="Sandown Lake",G708="Sandown Hill"),"Best","ave"))))</f>
        <v>Best</v>
      </c>
      <c r="AC708" s="133" t="str">
        <f>IF(Q708="","",IF(AB708="Poor &lt;55",$AC$2*0.2%,IF(AND(AB708="Q",AA708&lt;&gt;"Wed"),$AC$2*0.4%,IF(AND(AB708="Q",AA708="Wed"),$AC$2*0.5%,IF(AND(AB708="Ave",U708=100),$AC$2*0.5%,IF(AND(AB708="ave",U708="",N708=1,AG708="Bush"),$AC$2*1%,IF(AND(AB708="ave",U708="",Q708&gt;100),$AC$2*1.3%,IF(AND(AB708="ave",U708=""),$AC$2*1.2%,IF(AND(AB708="Ave",U708=200),$AC$2*1%,IF(AND(AB708="Best",U708=200),$AC$2*1.5%,IF(AND(AB708="Best",U708="",K708&lt;&gt;"Pro Syd"),$AC$2*0.5%,IF(AND(AB708="Best",U708=""),$AC$2*1%,IF(AND(AB708="Best",U708=100,Table1[[#This Row],[State]]="NSW"),$AC$2*0.4%,IF(AND(AB708="Best",U708=100),$AC$2*1%,IF(Table1[[#This Row],[Adj]]="Nat OK",$AC$2*0.5%,"xxx")))))))))))))))</f>
        <v/>
      </c>
      <c r="AD708" s="133" t="str">
        <f t="shared" si="141"/>
        <v/>
      </c>
      <c r="AE708" s="133" t="str">
        <f t="shared" si="142"/>
        <v/>
      </c>
      <c r="AF708" s="133" t="str">
        <f>VLOOKUP(Table1[[#This Row],[Track]],$F$2672:$H$2715,2,FALSE)</f>
        <v>Vic</v>
      </c>
      <c r="AG708" s="133" t="str">
        <f>VLOOKUP(Table1[[#This Row],[Track]],$F$2672:$H$2715,3,FALSE)</f>
        <v>-</v>
      </c>
      <c r="AH708" s="133" t="str">
        <f>IF(Table1[[#This Row],[Date]]&lt;$AH$2,"",IF(Table1[[#This Row],[Date]]&lt;$AH$3,"Edge","Elite Combo"))</f>
        <v/>
      </c>
      <c r="AI708" s="218">
        <f>Table1[[#This Row],[Time]]</f>
        <v>0.60416666666666663</v>
      </c>
      <c r="AJ708" s="219" t="str">
        <f>Table1[[#This Row],[Track]]</f>
        <v>Flemington</v>
      </c>
      <c r="AK708" s="216">
        <f>Table1[[#This Row],[Race ]]</f>
        <v>5</v>
      </c>
      <c r="AL708" s="219">
        <f>Table1[[#This Row],[TAB]]</f>
        <v>2</v>
      </c>
      <c r="AM708" s="219" t="str">
        <f>Table1[[#This Row],[Selection]]</f>
        <v>Sans Doute</v>
      </c>
      <c r="AN708" s="220" t="str">
        <f>Table1[[#This Row],[Sources]]</f>
        <v/>
      </c>
      <c r="AO708" s="219" t="str">
        <f>Table1[[#This Row],[Scale Bet]]</f>
        <v/>
      </c>
    </row>
    <row r="709" spans="5:41" ht="16.5" customHeight="1" x14ac:dyDescent="0.25">
      <c r="E709" s="185">
        <v>45311</v>
      </c>
      <c r="F709" s="35">
        <v>0.61805555555555558</v>
      </c>
      <c r="G709" s="36" t="s">
        <v>17</v>
      </c>
      <c r="H709" s="36">
        <v>5</v>
      </c>
      <c r="I709" s="36">
        <v>1</v>
      </c>
      <c r="J709" s="36" t="s">
        <v>821</v>
      </c>
      <c r="K709" s="36" t="s">
        <v>13</v>
      </c>
      <c r="L709" s="165">
        <v>13</v>
      </c>
      <c r="M709" s="134">
        <f t="shared" si="130"/>
        <v>13</v>
      </c>
      <c r="N709" s="36">
        <f t="shared" si="131"/>
        <v>1</v>
      </c>
      <c r="O709" s="135" t="str">
        <f t="shared" si="132"/>
        <v>Nat-13</v>
      </c>
      <c r="P709" s="186" t="str">
        <f t="shared" si="133"/>
        <v>OK</v>
      </c>
      <c r="Q709" s="187">
        <f t="shared" si="134"/>
        <v>52</v>
      </c>
      <c r="R709" s="150">
        <v>2.6</v>
      </c>
      <c r="S709" s="187">
        <f t="shared" si="135"/>
        <v>135.20000000000002</v>
      </c>
      <c r="T709" s="136" t="str">
        <f t="shared" si="136"/>
        <v>Caballus</v>
      </c>
      <c r="U709" s="137" t="str">
        <f>IF(P709="","",IF(N709=1,"",IF(Q709="","",IF(Q709&lt;=100,100,IF(Table1[[#This Row],[Day]]="Wed",100,200)))))</f>
        <v/>
      </c>
      <c r="V709" s="137" t="str">
        <f t="shared" si="137"/>
        <v/>
      </c>
      <c r="W709" s="137" t="str">
        <f t="shared" si="138"/>
        <v/>
      </c>
      <c r="X709" s="133">
        <f>100</f>
        <v>100</v>
      </c>
      <c r="Y709" s="133">
        <f t="shared" si="139"/>
        <v>260</v>
      </c>
      <c r="Z709" s="133">
        <f t="shared" si="140"/>
        <v>160</v>
      </c>
      <c r="AA709" s="134" t="str">
        <f>TEXT(Table1[[#This Row],[Date]],"DDD")</f>
        <v>Sat</v>
      </c>
      <c r="AB709" s="133" t="str">
        <f>IF(OR(G709="Doomben",G709="Eagle Farm"),"Q",IF(AND(Q709&gt;1,Q709&lt;55,Table1[[#This Row],[Source]]="Nat"),"Nat OK",IF(AND(Table1[[#This Row],[Source]]&lt;&gt;"Nat",Q709&lt;55),"Poor &lt;55",IF(OR(G709="Randwick",G709="Flemington",G709="Caulfield",G709="Sandown Lake",G709="Sandown Hill"),"Best","ave"))))</f>
        <v>Nat OK</v>
      </c>
      <c r="AC709" s="133">
        <f>IF(Q709="","",IF(AB709="Poor &lt;55",$AC$2*0.2%,IF(AND(AB709="Q",AA709&lt;&gt;"Wed"),$AC$2*0.4%,IF(AND(AB709="Q",AA709="Wed"),$AC$2*0.5%,IF(AND(AB709="Ave",U709=100),$AC$2*0.5%,IF(AND(AB709="ave",U709="",N709=1,AG709="Bush"),$AC$2*1%,IF(AND(AB709="ave",U709="",Q709&gt;100),$AC$2*1.3%,IF(AND(AB709="ave",U709=""),$AC$2*1.2%,IF(AND(AB709="Ave",U709=200),$AC$2*1%,IF(AND(AB709="Best",U709=200),$AC$2*1.5%,IF(AND(AB709="Best",U709="",K709&lt;&gt;"Pro Syd"),$AC$2*0.5%,IF(AND(AB709="Best",U709=""),$AC$2*1%,IF(AND(AB709="Best",U709=100,Table1[[#This Row],[State]]="NSW"),$AC$2*0.4%,IF(AND(AB709="Best",U709=100),$AC$2*1%,IF(Table1[[#This Row],[Adj]]="Nat OK",$AC$2*0.5%,"xxx")))))))))))))))</f>
        <v>50</v>
      </c>
      <c r="AD709" s="133">
        <f t="shared" si="141"/>
        <v>130</v>
      </c>
      <c r="AE709" s="133">
        <f t="shared" si="142"/>
        <v>80</v>
      </c>
      <c r="AF709" s="133" t="str">
        <f>VLOOKUP(Table1[[#This Row],[Track]],$F$2672:$H$2715,2,FALSE)</f>
        <v>NSW</v>
      </c>
      <c r="AG709" s="133" t="str">
        <f>VLOOKUP(Table1[[#This Row],[Track]],$F$2672:$H$2715,3,FALSE)</f>
        <v>-</v>
      </c>
      <c r="AH709" s="133" t="str">
        <f>IF(Table1[[#This Row],[Date]]&lt;$AH$2,"",IF(Table1[[#This Row],[Date]]&lt;$AH$3,"Edge","Elite Combo"))</f>
        <v/>
      </c>
      <c r="AI709" s="218">
        <f>Table1[[#This Row],[Time]]</f>
        <v>0.61805555555555558</v>
      </c>
      <c r="AJ709" s="219" t="str">
        <f>Table1[[#This Row],[Track]]</f>
        <v>Rosehill</v>
      </c>
      <c r="AK709" s="216">
        <f>Table1[[#This Row],[Race ]]</f>
        <v>5</v>
      </c>
      <c r="AL709" s="219">
        <f>Table1[[#This Row],[TAB]]</f>
        <v>1</v>
      </c>
      <c r="AM709" s="219" t="str">
        <f>Table1[[#This Row],[Selection]]</f>
        <v>Caballus</v>
      </c>
      <c r="AN709" s="220" t="str">
        <f>Table1[[#This Row],[Sources]]</f>
        <v>Nat-13</v>
      </c>
      <c r="AO709" s="219">
        <f>Table1[[#This Row],[Scale Bet]]</f>
        <v>50</v>
      </c>
    </row>
    <row r="710" spans="5:41" ht="16.5" customHeight="1" x14ac:dyDescent="0.25">
      <c r="E710" s="185">
        <v>45311</v>
      </c>
      <c r="F710" s="35">
        <v>0.62361111111111112</v>
      </c>
      <c r="G710" s="36" t="s">
        <v>28</v>
      </c>
      <c r="H710" s="36">
        <v>4</v>
      </c>
      <c r="I710" s="36">
        <v>7</v>
      </c>
      <c r="J710" s="36" t="s">
        <v>925</v>
      </c>
      <c r="K710" s="36" t="s">
        <v>13</v>
      </c>
      <c r="L710" s="165">
        <v>11</v>
      </c>
      <c r="M710" s="134">
        <f t="shared" si="130"/>
        <v>11</v>
      </c>
      <c r="N710" s="36">
        <f t="shared" si="131"/>
        <v>1</v>
      </c>
      <c r="O710" s="135" t="str">
        <f t="shared" si="132"/>
        <v>Nat-11</v>
      </c>
      <c r="P710" s="186" t="str">
        <f t="shared" si="133"/>
        <v/>
      </c>
      <c r="Q710" s="187">
        <f t="shared" si="134"/>
        <v>44</v>
      </c>
      <c r="R710" s="150"/>
      <c r="S710" s="187" t="str">
        <f t="shared" si="135"/>
        <v/>
      </c>
      <c r="T710" s="136" t="str">
        <f t="shared" si="136"/>
        <v>Clovers Prince</v>
      </c>
      <c r="U710" s="137" t="str">
        <f>IF(P710="","",IF(N710=1,"",IF(Q710="","",IF(Q710&lt;=100,100,IF(Table1[[#This Row],[Day]]="Wed",100,200)))))</f>
        <v/>
      </c>
      <c r="V710" s="137" t="str">
        <f t="shared" si="137"/>
        <v/>
      </c>
      <c r="W710" s="137" t="str">
        <f t="shared" si="138"/>
        <v/>
      </c>
      <c r="X710" s="133">
        <f>100</f>
        <v>100</v>
      </c>
      <c r="Y710" s="133" t="str">
        <f t="shared" si="139"/>
        <v/>
      </c>
      <c r="Z710" s="133">
        <f t="shared" si="140"/>
        <v>-100</v>
      </c>
      <c r="AA710" s="134" t="str">
        <f>TEXT(Table1[[#This Row],[Date]],"DDD")</f>
        <v>Sat</v>
      </c>
      <c r="AB710" s="133" t="str">
        <f>IF(OR(G710="Doomben",G710="Eagle Farm"),"Q",IF(AND(Q710&gt;1,Q710&lt;55,Table1[[#This Row],[Source]]="Nat"),"Nat OK",IF(AND(Table1[[#This Row],[Source]]&lt;&gt;"Nat",Q710&lt;55),"Poor &lt;55",IF(OR(G710="Randwick",G710="Flemington",G710="Caulfield",G710="Sandown Lake",G710="Sandown Hill"),"Best","ave"))))</f>
        <v>Q</v>
      </c>
      <c r="AC710" s="133">
        <f>IF(Q710="","",IF(AB710="Poor &lt;55",$AC$2*0.2%,IF(AND(AB710="Q",AA710&lt;&gt;"Wed"),$AC$2*0.4%,IF(AND(AB710="Q",AA710="Wed"),$AC$2*0.5%,IF(AND(AB710="Ave",U710=100),$AC$2*0.5%,IF(AND(AB710="ave",U710="",N710=1,AG710="Bush"),$AC$2*1%,IF(AND(AB710="ave",U710="",Q710&gt;100),$AC$2*1.3%,IF(AND(AB710="ave",U710=""),$AC$2*1.2%,IF(AND(AB710="Ave",U710=200),$AC$2*1%,IF(AND(AB710="Best",U710=200),$AC$2*1.5%,IF(AND(AB710="Best",U710="",K710&lt;&gt;"Pro Syd"),$AC$2*0.5%,IF(AND(AB710="Best",U710=""),$AC$2*1%,IF(AND(AB710="Best",U710=100,Table1[[#This Row],[State]]="NSW"),$AC$2*0.4%,IF(AND(AB710="Best",U710=100),$AC$2*1%,IF(Table1[[#This Row],[Adj]]="Nat OK",$AC$2*0.5%,"xxx")))))))))))))))</f>
        <v>40</v>
      </c>
      <c r="AD710" s="133" t="str">
        <f t="shared" si="141"/>
        <v/>
      </c>
      <c r="AE710" s="133">
        <f t="shared" si="142"/>
        <v>-40</v>
      </c>
      <c r="AF710" s="133" t="str">
        <f>VLOOKUP(Table1[[#This Row],[Track]],$F$2672:$H$2715,2,FALSE)</f>
        <v>Qld</v>
      </c>
      <c r="AG710" s="133" t="str">
        <f>VLOOKUP(Table1[[#This Row],[Track]],$F$2672:$H$2715,3,FALSE)</f>
        <v>-</v>
      </c>
      <c r="AH710" s="133" t="str">
        <f>IF(Table1[[#This Row],[Date]]&lt;$AH$2,"",IF(Table1[[#This Row],[Date]]&lt;$AH$3,"Edge","Elite Combo"))</f>
        <v/>
      </c>
      <c r="AI710" s="218">
        <f>Table1[[#This Row],[Time]]</f>
        <v>0.62361111111111112</v>
      </c>
      <c r="AJ710" s="219" t="str">
        <f>Table1[[#This Row],[Track]]</f>
        <v>Eagle Farm</v>
      </c>
      <c r="AK710" s="216">
        <f>Table1[[#This Row],[Race ]]</f>
        <v>4</v>
      </c>
      <c r="AL710" s="219">
        <f>Table1[[#This Row],[TAB]]</f>
        <v>7</v>
      </c>
      <c r="AM710" s="219" t="str">
        <f>Table1[[#This Row],[Selection]]</f>
        <v>Clovers Prince</v>
      </c>
      <c r="AN710" s="220" t="str">
        <f>Table1[[#This Row],[Sources]]</f>
        <v>Nat-11</v>
      </c>
      <c r="AO710" s="219">
        <f>Table1[[#This Row],[Scale Bet]]</f>
        <v>40</v>
      </c>
    </row>
    <row r="711" spans="5:41" ht="16.5" customHeight="1" x14ac:dyDescent="0.25">
      <c r="E711" s="185">
        <v>45311</v>
      </c>
      <c r="F711" s="35">
        <v>0.64236111111111105</v>
      </c>
      <c r="G711" s="36" t="s">
        <v>17</v>
      </c>
      <c r="H711" s="36">
        <v>6</v>
      </c>
      <c r="I711" s="36">
        <v>5</v>
      </c>
      <c r="J711" s="36" t="s">
        <v>926</v>
      </c>
      <c r="K711" s="36" t="s">
        <v>13</v>
      </c>
      <c r="L711" s="165">
        <v>13</v>
      </c>
      <c r="M711" s="134">
        <f t="shared" ref="M711:M774" si="143">IF(AND(J711=J710,E711=E710),"",IF(AND(E711=E714,J711=J714),L711+L712+L713+L714,IF(AND(E711=E713,J711=J713),L711+L712+L713,IF(AND(E711=E712,J711=J712),L711+L712,L711))))</f>
        <v>13</v>
      </c>
      <c r="N711" s="36">
        <f t="shared" ref="N711:N774" si="144">IF(M711=L711,1,IF(M711="","",IF(AND(E711=E714,J711=J714),4,IF(AND(E711=E713,J711=J713),3,IF(AND(E711=E712,J711=J712),2,"XXX")))))</f>
        <v>1</v>
      </c>
      <c r="O711" s="135" t="str">
        <f t="shared" ref="O711:O774" si="145">IF(N711="","",IF(N711=4,K711&amp;"-"&amp;L711&amp;"/"&amp;K712&amp;"-"&amp;L712&amp;"/"&amp;K713&amp;"-"&amp;L713&amp;"/"&amp;K714&amp;"-"&amp;L714,IF(N711=3,K711&amp;"-"&amp;L711&amp;"/"&amp;K712&amp;"-"&amp;L712&amp;"/"&amp;K713&amp;"-"&amp;L713,IF(N711=2,K711&amp;"-"&amp;L711&amp;"/"&amp;K712&amp;"-"&amp;L712,IF(N711=1,K711&amp;"-"&amp;L711,"""""xxx")))))</f>
        <v>Nat-13</v>
      </c>
      <c r="P711" s="186" t="str">
        <f t="shared" ref="P711:P774" si="146">IF(OR(G711="Randwick",G711="Rosehill",G711="Flemington",G711="Caulfield",G711="Sandown Lake",G711="Sandown Hill",G711="Moonee Valley"),"OK","")</f>
        <v>OK</v>
      </c>
      <c r="Q711" s="187">
        <f t="shared" ref="Q711:Q774" si="147">IF(M711="","",(M711*($Q$1/1000)/$R$1)*$Q$2)</f>
        <v>52</v>
      </c>
      <c r="R711" s="150"/>
      <c r="S711" s="187" t="str">
        <f t="shared" ref="S711:S774" si="148">IF(Q711="","",IF(R711="","",R711*Q711))</f>
        <v/>
      </c>
      <c r="T711" s="136" t="str">
        <f t="shared" ref="T711:T774" si="149">TRIM(PROPER(J711))</f>
        <v>Lyrical Gangster</v>
      </c>
      <c r="U711" s="137" t="str">
        <f>IF(P711="","",IF(N711=1,"",IF(Q711="","",IF(Q711&lt;=100,100,IF(Table1[[#This Row],[Day]]="Wed",100,200)))))</f>
        <v/>
      </c>
      <c r="V711" s="137" t="str">
        <f t="shared" ref="V711:V774" si="150">IF(U711="","",IF(R711="","",U711*R711))</f>
        <v/>
      </c>
      <c r="W711" s="137" t="str">
        <f t="shared" ref="W711:W774" si="151">IF(U711="","",IF(V711="",U711*-1,V711-U711))</f>
        <v/>
      </c>
      <c r="X711" s="133">
        <f>100</f>
        <v>100</v>
      </c>
      <c r="Y711" s="133" t="str">
        <f t="shared" ref="Y711:Y774" si="152">IF(R711="","",X711*R711)</f>
        <v/>
      </c>
      <c r="Z711" s="133">
        <f t="shared" ref="Z711:Z774" si="153">IF(Y711="",X711*-1,Y711-X710)</f>
        <v>-100</v>
      </c>
      <c r="AA711" s="134" t="str">
        <f>TEXT(Table1[[#This Row],[Date]],"DDD")</f>
        <v>Sat</v>
      </c>
      <c r="AB711" s="133" t="str">
        <f>IF(OR(G711="Doomben",G711="Eagle Farm"),"Q",IF(AND(Q711&gt;1,Q711&lt;55,Table1[[#This Row],[Source]]="Nat"),"Nat OK",IF(AND(Table1[[#This Row],[Source]]&lt;&gt;"Nat",Q711&lt;55),"Poor &lt;55",IF(OR(G711="Randwick",G711="Flemington",G711="Caulfield",G711="Sandown Lake",G711="Sandown Hill"),"Best","ave"))))</f>
        <v>Nat OK</v>
      </c>
      <c r="AC711" s="133">
        <f>IF(Q711="","",IF(AB711="Poor &lt;55",$AC$2*0.2%,IF(AND(AB711="Q",AA711&lt;&gt;"Wed"),$AC$2*0.4%,IF(AND(AB711="Q",AA711="Wed"),$AC$2*0.5%,IF(AND(AB711="Ave",U711=100),$AC$2*0.5%,IF(AND(AB711="ave",U711="",N711=1,AG711="Bush"),$AC$2*1%,IF(AND(AB711="ave",U711="",Q711&gt;100),$AC$2*1.3%,IF(AND(AB711="ave",U711=""),$AC$2*1.2%,IF(AND(AB711="Ave",U711=200),$AC$2*1%,IF(AND(AB711="Best",U711=200),$AC$2*1.5%,IF(AND(AB711="Best",U711="",K711&lt;&gt;"Pro Syd"),$AC$2*0.5%,IF(AND(AB711="Best",U711=""),$AC$2*1%,IF(AND(AB711="Best",U711=100,Table1[[#This Row],[State]]="NSW"),$AC$2*0.4%,IF(AND(AB711="Best",U711=100),$AC$2*1%,IF(Table1[[#This Row],[Adj]]="Nat OK",$AC$2*0.5%,"xxx")))))))))))))))</f>
        <v>50</v>
      </c>
      <c r="AD711" s="133" t="str">
        <f t="shared" ref="AD711:AD774" si="154">IF(AC711="","",IF(R711="","",AC711*R711))</f>
        <v/>
      </c>
      <c r="AE711" s="133">
        <f t="shared" ref="AE711:AE774" si="155">IF(AC711="","",IF(AD711="",AC711*-1,AD711-AC711))</f>
        <v>-50</v>
      </c>
      <c r="AF711" s="133" t="str">
        <f>VLOOKUP(Table1[[#This Row],[Track]],$F$2672:$H$2715,2,FALSE)</f>
        <v>NSW</v>
      </c>
      <c r="AG711" s="133" t="str">
        <f>VLOOKUP(Table1[[#This Row],[Track]],$F$2672:$H$2715,3,FALSE)</f>
        <v>-</v>
      </c>
      <c r="AH711" s="133" t="str">
        <f>IF(Table1[[#This Row],[Date]]&lt;$AH$2,"",IF(Table1[[#This Row],[Date]]&lt;$AH$3,"Edge","Elite Combo"))</f>
        <v/>
      </c>
      <c r="AI711" s="218">
        <f>Table1[[#This Row],[Time]]</f>
        <v>0.64236111111111105</v>
      </c>
      <c r="AJ711" s="219" t="str">
        <f>Table1[[#This Row],[Track]]</f>
        <v>Rosehill</v>
      </c>
      <c r="AK711" s="216">
        <f>Table1[[#This Row],[Race ]]</f>
        <v>6</v>
      </c>
      <c r="AL711" s="219">
        <f>Table1[[#This Row],[TAB]]</f>
        <v>5</v>
      </c>
      <c r="AM711" s="219" t="str">
        <f>Table1[[#This Row],[Selection]]</f>
        <v>Lyrical Gangster</v>
      </c>
      <c r="AN711" s="220" t="str">
        <f>Table1[[#This Row],[Sources]]</f>
        <v>Nat-13</v>
      </c>
      <c r="AO711" s="219">
        <f>Table1[[#This Row],[Scale Bet]]</f>
        <v>50</v>
      </c>
    </row>
    <row r="712" spans="5:41" ht="16.5" customHeight="1" x14ac:dyDescent="0.25">
      <c r="E712" s="185">
        <v>45311</v>
      </c>
      <c r="F712" s="35">
        <v>0.6479166666666667</v>
      </c>
      <c r="G712" s="36" t="s">
        <v>28</v>
      </c>
      <c r="H712" s="36">
        <v>5</v>
      </c>
      <c r="I712" s="36">
        <v>14</v>
      </c>
      <c r="J712" s="36" t="s">
        <v>429</v>
      </c>
      <c r="K712" s="36" t="s">
        <v>13</v>
      </c>
      <c r="L712" s="165">
        <v>11</v>
      </c>
      <c r="M712" s="134">
        <f t="shared" si="143"/>
        <v>11</v>
      </c>
      <c r="N712" s="36">
        <f t="shared" si="144"/>
        <v>1</v>
      </c>
      <c r="O712" s="135" t="str">
        <f t="shared" si="145"/>
        <v>Nat-11</v>
      </c>
      <c r="P712" s="186" t="str">
        <f t="shared" si="146"/>
        <v/>
      </c>
      <c r="Q712" s="187">
        <f t="shared" si="147"/>
        <v>44</v>
      </c>
      <c r="R712" s="150"/>
      <c r="S712" s="187" t="str">
        <f t="shared" si="148"/>
        <v/>
      </c>
      <c r="T712" s="136" t="str">
        <f t="shared" si="149"/>
        <v>Fleur Du Monde</v>
      </c>
      <c r="U712" s="137" t="str">
        <f>IF(P712="","",IF(N712=1,"",IF(Q712="","",IF(Q712&lt;=100,100,IF(Table1[[#This Row],[Day]]="Wed",100,200)))))</f>
        <v/>
      </c>
      <c r="V712" s="137" t="str">
        <f t="shared" si="150"/>
        <v/>
      </c>
      <c r="W712" s="137" t="str">
        <f t="shared" si="151"/>
        <v/>
      </c>
      <c r="X712" s="133">
        <f>100</f>
        <v>100</v>
      </c>
      <c r="Y712" s="133" t="str">
        <f t="shared" si="152"/>
        <v/>
      </c>
      <c r="Z712" s="133">
        <f t="shared" si="153"/>
        <v>-100</v>
      </c>
      <c r="AA712" s="134" t="str">
        <f>TEXT(Table1[[#This Row],[Date]],"DDD")</f>
        <v>Sat</v>
      </c>
      <c r="AB712" s="133" t="str">
        <f>IF(OR(G712="Doomben",G712="Eagle Farm"),"Q",IF(AND(Q712&gt;1,Q712&lt;55,Table1[[#This Row],[Source]]="Nat"),"Nat OK",IF(AND(Table1[[#This Row],[Source]]&lt;&gt;"Nat",Q712&lt;55),"Poor &lt;55",IF(OR(G712="Randwick",G712="Flemington",G712="Caulfield",G712="Sandown Lake",G712="Sandown Hill"),"Best","ave"))))</f>
        <v>Q</v>
      </c>
      <c r="AC712" s="133">
        <f>IF(Q712="","",IF(AB712="Poor &lt;55",$AC$2*0.2%,IF(AND(AB712="Q",AA712&lt;&gt;"Wed"),$AC$2*0.4%,IF(AND(AB712="Q",AA712="Wed"),$AC$2*0.5%,IF(AND(AB712="Ave",U712=100),$AC$2*0.5%,IF(AND(AB712="ave",U712="",N712=1,AG712="Bush"),$AC$2*1%,IF(AND(AB712="ave",U712="",Q712&gt;100),$AC$2*1.3%,IF(AND(AB712="ave",U712=""),$AC$2*1.2%,IF(AND(AB712="Ave",U712=200),$AC$2*1%,IF(AND(AB712="Best",U712=200),$AC$2*1.5%,IF(AND(AB712="Best",U712="",K712&lt;&gt;"Pro Syd"),$AC$2*0.5%,IF(AND(AB712="Best",U712=""),$AC$2*1%,IF(AND(AB712="Best",U712=100,Table1[[#This Row],[State]]="NSW"),$AC$2*0.4%,IF(AND(AB712="Best",U712=100),$AC$2*1%,IF(Table1[[#This Row],[Adj]]="Nat OK",$AC$2*0.5%,"xxx")))))))))))))))</f>
        <v>40</v>
      </c>
      <c r="AD712" s="133" t="str">
        <f t="shared" si="154"/>
        <v/>
      </c>
      <c r="AE712" s="133">
        <f t="shared" si="155"/>
        <v>-40</v>
      </c>
      <c r="AF712" s="133" t="str">
        <f>VLOOKUP(Table1[[#This Row],[Track]],$F$2672:$H$2715,2,FALSE)</f>
        <v>Qld</v>
      </c>
      <c r="AG712" s="133" t="str">
        <f>VLOOKUP(Table1[[#This Row],[Track]],$F$2672:$H$2715,3,FALSE)</f>
        <v>-</v>
      </c>
      <c r="AH712" s="133" t="str">
        <f>IF(Table1[[#This Row],[Date]]&lt;$AH$2,"",IF(Table1[[#This Row],[Date]]&lt;$AH$3,"Edge","Elite Combo"))</f>
        <v/>
      </c>
      <c r="AI712" s="218">
        <f>Table1[[#This Row],[Time]]</f>
        <v>0.6479166666666667</v>
      </c>
      <c r="AJ712" s="219" t="str">
        <f>Table1[[#This Row],[Track]]</f>
        <v>Eagle Farm</v>
      </c>
      <c r="AK712" s="216">
        <f>Table1[[#This Row],[Race ]]</f>
        <v>5</v>
      </c>
      <c r="AL712" s="219">
        <f>Table1[[#This Row],[TAB]]</f>
        <v>14</v>
      </c>
      <c r="AM712" s="219" t="str">
        <f>Table1[[#This Row],[Selection]]</f>
        <v>Fleur Du Monde</v>
      </c>
      <c r="AN712" s="220" t="str">
        <f>Table1[[#This Row],[Sources]]</f>
        <v>Nat-11</v>
      </c>
      <c r="AO712" s="219">
        <f>Table1[[#This Row],[Scale Bet]]</f>
        <v>40</v>
      </c>
    </row>
    <row r="713" spans="5:41" ht="16.5" customHeight="1" x14ac:dyDescent="0.25">
      <c r="E713" s="185">
        <v>45311</v>
      </c>
      <c r="F713" s="35">
        <v>0.65277777777777779</v>
      </c>
      <c r="G713" s="36" t="s">
        <v>157</v>
      </c>
      <c r="H713" s="36">
        <v>7</v>
      </c>
      <c r="I713" s="36">
        <v>1</v>
      </c>
      <c r="J713" s="36" t="s">
        <v>696</v>
      </c>
      <c r="K713" s="36" t="s">
        <v>1</v>
      </c>
      <c r="L713" s="165">
        <v>12</v>
      </c>
      <c r="M713" s="134">
        <f t="shared" si="143"/>
        <v>52</v>
      </c>
      <c r="N713" s="36">
        <f t="shared" si="144"/>
        <v>3</v>
      </c>
      <c r="O713" s="135" t="str">
        <f t="shared" si="145"/>
        <v>E4-12/Edge-20/Nat-20</v>
      </c>
      <c r="P713" s="186" t="str">
        <f t="shared" si="146"/>
        <v>OK</v>
      </c>
      <c r="Q713" s="187">
        <f t="shared" si="147"/>
        <v>208</v>
      </c>
      <c r="R713" s="150">
        <v>3.8</v>
      </c>
      <c r="S713" s="187">
        <f t="shared" si="148"/>
        <v>790.4</v>
      </c>
      <c r="T713" s="136" t="str">
        <f t="shared" si="149"/>
        <v>Jungle Jim</v>
      </c>
      <c r="U713" s="137">
        <f>IF(P713="","",IF(N713=1,"",IF(Q713="","",IF(Q713&lt;=100,100,IF(Table1[[#This Row],[Day]]="Wed",100,200)))))</f>
        <v>200</v>
      </c>
      <c r="V713" s="137">
        <f t="shared" si="150"/>
        <v>760</v>
      </c>
      <c r="W713" s="137">
        <f t="shared" si="151"/>
        <v>560</v>
      </c>
      <c r="X713" s="133">
        <f>100</f>
        <v>100</v>
      </c>
      <c r="Y713" s="133">
        <f t="shared" si="152"/>
        <v>380</v>
      </c>
      <c r="Z713" s="133">
        <f t="shared" si="153"/>
        <v>280</v>
      </c>
      <c r="AA713" s="134" t="str">
        <f>TEXT(Table1[[#This Row],[Date]],"DDD")</f>
        <v>Sat</v>
      </c>
      <c r="AB713" s="133" t="str">
        <f>IF(OR(G713="Doomben",G713="Eagle Farm"),"Q",IF(AND(Q713&gt;1,Q713&lt;55,Table1[[#This Row],[Source]]="Nat"),"Nat OK",IF(AND(Table1[[#This Row],[Source]]&lt;&gt;"Nat",Q713&lt;55),"Poor &lt;55",IF(OR(G713="Randwick",G713="Flemington",G713="Caulfield",G713="Sandown Lake",G713="Sandown Hill"),"Best","ave"))))</f>
        <v>Best</v>
      </c>
      <c r="AC713" s="133">
        <f>IF(Q713="","",IF(AB713="Poor &lt;55",$AC$2*0.2%,IF(AND(AB713="Q",AA713&lt;&gt;"Wed"),$AC$2*0.4%,IF(AND(AB713="Q",AA713="Wed"),$AC$2*0.5%,IF(AND(AB713="Ave",U713=100),$AC$2*0.5%,IF(AND(AB713="ave",U713="",N713=1,AG713="Bush"),$AC$2*1%,IF(AND(AB713="ave",U713="",Q713&gt;100),$AC$2*1.3%,IF(AND(AB713="ave",U713=""),$AC$2*1.2%,IF(AND(AB713="Ave",U713=200),$AC$2*1%,IF(AND(AB713="Best",U713=200),$AC$2*1.5%,IF(AND(AB713="Best",U713="",K713&lt;&gt;"Pro Syd"),$AC$2*0.5%,IF(AND(AB713="Best",U713=""),$AC$2*1%,IF(AND(AB713="Best",U713=100,Table1[[#This Row],[State]]="NSW"),$AC$2*0.4%,IF(AND(AB713="Best",U713=100),$AC$2*1%,IF(Table1[[#This Row],[Adj]]="Nat OK",$AC$2*0.5%,"xxx")))))))))))))))</f>
        <v>150</v>
      </c>
      <c r="AD713" s="133">
        <f t="shared" si="154"/>
        <v>570</v>
      </c>
      <c r="AE713" s="133">
        <f t="shared" si="155"/>
        <v>420</v>
      </c>
      <c r="AF713" s="133" t="str">
        <f>VLOOKUP(Table1[[#This Row],[Track]],$F$2672:$H$2715,2,FALSE)</f>
        <v>Vic</v>
      </c>
      <c r="AG713" s="133" t="str">
        <f>VLOOKUP(Table1[[#This Row],[Track]],$F$2672:$H$2715,3,FALSE)</f>
        <v>-</v>
      </c>
      <c r="AH713" s="133" t="str">
        <f>IF(Table1[[#This Row],[Date]]&lt;$AH$2,"",IF(Table1[[#This Row],[Date]]&lt;$AH$3,"Edge","Elite Combo"))</f>
        <v/>
      </c>
      <c r="AI713" s="218">
        <f>Table1[[#This Row],[Time]]</f>
        <v>0.65277777777777779</v>
      </c>
      <c r="AJ713" s="219" t="str">
        <f>Table1[[#This Row],[Track]]</f>
        <v>Flemington</v>
      </c>
      <c r="AK713" s="216">
        <f>Table1[[#This Row],[Race ]]</f>
        <v>7</v>
      </c>
      <c r="AL713" s="219">
        <f>Table1[[#This Row],[TAB]]</f>
        <v>1</v>
      </c>
      <c r="AM713" s="219" t="str">
        <f>Table1[[#This Row],[Selection]]</f>
        <v>Jungle Jim</v>
      </c>
      <c r="AN713" s="220" t="str">
        <f>Table1[[#This Row],[Sources]]</f>
        <v>E4-12/Edge-20/Nat-20</v>
      </c>
      <c r="AO713" s="219">
        <f>Table1[[#This Row],[Scale Bet]]</f>
        <v>150</v>
      </c>
    </row>
    <row r="714" spans="5:41" ht="16.5" customHeight="1" x14ac:dyDescent="0.25">
      <c r="E714" s="185">
        <v>45311</v>
      </c>
      <c r="F714" s="35">
        <v>0.65277777777777779</v>
      </c>
      <c r="G714" s="36" t="s">
        <v>157</v>
      </c>
      <c r="H714" s="36">
        <v>7</v>
      </c>
      <c r="I714" s="36">
        <v>1</v>
      </c>
      <c r="J714" s="36" t="s">
        <v>696</v>
      </c>
      <c r="K714" s="36" t="s">
        <v>40</v>
      </c>
      <c r="L714" s="165">
        <v>20</v>
      </c>
      <c r="M714" s="134" t="str">
        <f t="shared" si="143"/>
        <v/>
      </c>
      <c r="N714" s="36" t="str">
        <f t="shared" si="144"/>
        <v/>
      </c>
      <c r="O714" s="135" t="str">
        <f t="shared" si="145"/>
        <v/>
      </c>
      <c r="P714" s="186" t="str">
        <f t="shared" si="146"/>
        <v>OK</v>
      </c>
      <c r="Q714" s="187" t="str">
        <f t="shared" si="147"/>
        <v/>
      </c>
      <c r="R714" s="150">
        <v>3.8</v>
      </c>
      <c r="S714" s="187" t="str">
        <f t="shared" si="148"/>
        <v/>
      </c>
      <c r="T714" s="136" t="str">
        <f t="shared" si="149"/>
        <v>Jungle Jim</v>
      </c>
      <c r="U714" s="137" t="str">
        <f>IF(P714="","",IF(N714=1,"",IF(Q714="","",IF(Q714&lt;=100,100,IF(Table1[[#This Row],[Day]]="Wed",100,200)))))</f>
        <v/>
      </c>
      <c r="V714" s="137" t="str">
        <f t="shared" si="150"/>
        <v/>
      </c>
      <c r="W714" s="137" t="str">
        <f t="shared" si="151"/>
        <v/>
      </c>
      <c r="X714" s="133">
        <f>100</f>
        <v>100</v>
      </c>
      <c r="Y714" s="133">
        <f t="shared" si="152"/>
        <v>380</v>
      </c>
      <c r="Z714" s="133">
        <f t="shared" si="153"/>
        <v>280</v>
      </c>
      <c r="AA714" s="134" t="str">
        <f>TEXT(Table1[[#This Row],[Date]],"DDD")</f>
        <v>Sat</v>
      </c>
      <c r="AB714" s="133" t="str">
        <f>IF(OR(G714="Doomben",G714="Eagle Farm"),"Q",IF(AND(Q714&gt;1,Q714&lt;55,Table1[[#This Row],[Source]]="Nat"),"Nat OK",IF(AND(Table1[[#This Row],[Source]]&lt;&gt;"Nat",Q714&lt;55),"Poor &lt;55",IF(OR(G714="Randwick",G714="Flemington",G714="Caulfield",G714="Sandown Lake",G714="Sandown Hill"),"Best","ave"))))</f>
        <v>Best</v>
      </c>
      <c r="AC714" s="133" t="str">
        <f>IF(Q714="","",IF(AB714="Poor &lt;55",$AC$2*0.2%,IF(AND(AB714="Q",AA714&lt;&gt;"Wed"),$AC$2*0.4%,IF(AND(AB714="Q",AA714="Wed"),$AC$2*0.5%,IF(AND(AB714="Ave",U714=100),$AC$2*0.5%,IF(AND(AB714="ave",U714="",N714=1,AG714="Bush"),$AC$2*1%,IF(AND(AB714="ave",U714="",Q714&gt;100),$AC$2*1.3%,IF(AND(AB714="ave",U714=""),$AC$2*1.2%,IF(AND(AB714="Ave",U714=200),$AC$2*1%,IF(AND(AB714="Best",U714=200),$AC$2*1.5%,IF(AND(AB714="Best",U714="",K714&lt;&gt;"Pro Syd"),$AC$2*0.5%,IF(AND(AB714="Best",U714=""),$AC$2*1%,IF(AND(AB714="Best",U714=100,Table1[[#This Row],[State]]="NSW"),$AC$2*0.4%,IF(AND(AB714="Best",U714=100),$AC$2*1%,IF(Table1[[#This Row],[Adj]]="Nat OK",$AC$2*0.5%,"xxx")))))))))))))))</f>
        <v/>
      </c>
      <c r="AD714" s="133" t="str">
        <f t="shared" si="154"/>
        <v/>
      </c>
      <c r="AE714" s="133" t="str">
        <f t="shared" si="155"/>
        <v/>
      </c>
      <c r="AF714" s="133" t="str">
        <f>VLOOKUP(Table1[[#This Row],[Track]],$F$2672:$H$2715,2,FALSE)</f>
        <v>Vic</v>
      </c>
      <c r="AG714" s="133" t="str">
        <f>VLOOKUP(Table1[[#This Row],[Track]],$F$2672:$H$2715,3,FALSE)</f>
        <v>-</v>
      </c>
      <c r="AH714" s="133" t="str">
        <f>IF(Table1[[#This Row],[Date]]&lt;$AH$2,"",IF(Table1[[#This Row],[Date]]&lt;$AH$3,"Edge","Elite Combo"))</f>
        <v/>
      </c>
      <c r="AI714" s="218">
        <f>Table1[[#This Row],[Time]]</f>
        <v>0.65277777777777779</v>
      </c>
      <c r="AJ714" s="219" t="str">
        <f>Table1[[#This Row],[Track]]</f>
        <v>Flemington</v>
      </c>
      <c r="AK714" s="216">
        <f>Table1[[#This Row],[Race ]]</f>
        <v>7</v>
      </c>
      <c r="AL714" s="219">
        <f>Table1[[#This Row],[TAB]]</f>
        <v>1</v>
      </c>
      <c r="AM714" s="219" t="str">
        <f>Table1[[#This Row],[Selection]]</f>
        <v>Jungle Jim</v>
      </c>
      <c r="AN714" s="220" t="str">
        <f>Table1[[#This Row],[Sources]]</f>
        <v/>
      </c>
      <c r="AO714" s="219" t="str">
        <f>Table1[[#This Row],[Scale Bet]]</f>
        <v/>
      </c>
    </row>
    <row r="715" spans="5:41" ht="16.5" customHeight="1" x14ac:dyDescent="0.25">
      <c r="E715" s="185">
        <v>45311</v>
      </c>
      <c r="F715" s="35">
        <v>0.65277777777777779</v>
      </c>
      <c r="G715" s="36" t="s">
        <v>157</v>
      </c>
      <c r="H715" s="36">
        <v>7</v>
      </c>
      <c r="I715" s="36">
        <v>1</v>
      </c>
      <c r="J715" s="36" t="s">
        <v>696</v>
      </c>
      <c r="K715" s="36" t="s">
        <v>13</v>
      </c>
      <c r="L715" s="165">
        <v>20</v>
      </c>
      <c r="M715" s="134" t="str">
        <f t="shared" si="143"/>
        <v/>
      </c>
      <c r="N715" s="36" t="str">
        <f t="shared" si="144"/>
        <v/>
      </c>
      <c r="O715" s="135" t="str">
        <f t="shared" si="145"/>
        <v/>
      </c>
      <c r="P715" s="186" t="str">
        <f t="shared" si="146"/>
        <v>OK</v>
      </c>
      <c r="Q715" s="187" t="str">
        <f t="shared" si="147"/>
        <v/>
      </c>
      <c r="R715" s="150">
        <v>3.8</v>
      </c>
      <c r="S715" s="187" t="str">
        <f t="shared" si="148"/>
        <v/>
      </c>
      <c r="T715" s="136" t="str">
        <f t="shared" si="149"/>
        <v>Jungle Jim</v>
      </c>
      <c r="U715" s="137" t="str">
        <f>IF(P715="","",IF(N715=1,"",IF(Q715="","",IF(Q715&lt;=100,100,IF(Table1[[#This Row],[Day]]="Wed",100,200)))))</f>
        <v/>
      </c>
      <c r="V715" s="137" t="str">
        <f t="shared" si="150"/>
        <v/>
      </c>
      <c r="W715" s="137" t="str">
        <f t="shared" si="151"/>
        <v/>
      </c>
      <c r="X715" s="133">
        <f>100</f>
        <v>100</v>
      </c>
      <c r="Y715" s="133">
        <f t="shared" si="152"/>
        <v>380</v>
      </c>
      <c r="Z715" s="133">
        <f t="shared" si="153"/>
        <v>280</v>
      </c>
      <c r="AA715" s="134" t="str">
        <f>TEXT(Table1[[#This Row],[Date]],"DDD")</f>
        <v>Sat</v>
      </c>
      <c r="AB715" s="133" t="str">
        <f>IF(OR(G715="Doomben",G715="Eagle Farm"),"Q",IF(AND(Q715&gt;1,Q715&lt;55,Table1[[#This Row],[Source]]="Nat"),"Nat OK",IF(AND(Table1[[#This Row],[Source]]&lt;&gt;"Nat",Q715&lt;55),"Poor &lt;55",IF(OR(G715="Randwick",G715="Flemington",G715="Caulfield",G715="Sandown Lake",G715="Sandown Hill"),"Best","ave"))))</f>
        <v>Best</v>
      </c>
      <c r="AC715" s="133" t="str">
        <f>IF(Q715="","",IF(AB715="Poor &lt;55",$AC$2*0.2%,IF(AND(AB715="Q",AA715&lt;&gt;"Wed"),$AC$2*0.4%,IF(AND(AB715="Q",AA715="Wed"),$AC$2*0.5%,IF(AND(AB715="Ave",U715=100),$AC$2*0.5%,IF(AND(AB715="ave",U715="",N715=1,AG715="Bush"),$AC$2*1%,IF(AND(AB715="ave",U715="",Q715&gt;100),$AC$2*1.3%,IF(AND(AB715="ave",U715=""),$AC$2*1.2%,IF(AND(AB715="Ave",U715=200),$AC$2*1%,IF(AND(AB715="Best",U715=200),$AC$2*1.5%,IF(AND(AB715="Best",U715="",K715&lt;&gt;"Pro Syd"),$AC$2*0.5%,IF(AND(AB715="Best",U715=""),$AC$2*1%,IF(AND(AB715="Best",U715=100,Table1[[#This Row],[State]]="NSW"),$AC$2*0.4%,IF(AND(AB715="Best",U715=100),$AC$2*1%,IF(Table1[[#This Row],[Adj]]="Nat OK",$AC$2*0.5%,"xxx")))))))))))))))</f>
        <v/>
      </c>
      <c r="AD715" s="133" t="str">
        <f t="shared" si="154"/>
        <v/>
      </c>
      <c r="AE715" s="133" t="str">
        <f t="shared" si="155"/>
        <v/>
      </c>
      <c r="AF715" s="133" t="str">
        <f>VLOOKUP(Table1[[#This Row],[Track]],$F$2672:$H$2715,2,FALSE)</f>
        <v>Vic</v>
      </c>
      <c r="AG715" s="133" t="str">
        <f>VLOOKUP(Table1[[#This Row],[Track]],$F$2672:$H$2715,3,FALSE)</f>
        <v>-</v>
      </c>
      <c r="AH715" s="133" t="str">
        <f>IF(Table1[[#This Row],[Date]]&lt;$AH$2,"",IF(Table1[[#This Row],[Date]]&lt;$AH$3,"Edge","Elite Combo"))</f>
        <v/>
      </c>
      <c r="AI715" s="218">
        <f>Table1[[#This Row],[Time]]</f>
        <v>0.65277777777777779</v>
      </c>
      <c r="AJ715" s="219" t="str">
        <f>Table1[[#This Row],[Track]]</f>
        <v>Flemington</v>
      </c>
      <c r="AK715" s="216">
        <f>Table1[[#This Row],[Race ]]</f>
        <v>7</v>
      </c>
      <c r="AL715" s="219">
        <f>Table1[[#This Row],[TAB]]</f>
        <v>1</v>
      </c>
      <c r="AM715" s="219" t="str">
        <f>Table1[[#This Row],[Selection]]</f>
        <v>Jungle Jim</v>
      </c>
      <c r="AN715" s="220" t="str">
        <f>Table1[[#This Row],[Sources]]</f>
        <v/>
      </c>
      <c r="AO715" s="219" t="str">
        <f>Table1[[#This Row],[Scale Bet]]</f>
        <v/>
      </c>
    </row>
    <row r="716" spans="5:41" ht="16.5" customHeight="1" x14ac:dyDescent="0.25">
      <c r="E716" s="185">
        <v>45311</v>
      </c>
      <c r="F716" s="35">
        <v>0.65277777777777779</v>
      </c>
      <c r="G716" s="36" t="s">
        <v>157</v>
      </c>
      <c r="H716" s="36">
        <v>7</v>
      </c>
      <c r="I716" s="36">
        <v>9</v>
      </c>
      <c r="J716" s="36" t="s">
        <v>1003</v>
      </c>
      <c r="K716" s="36" t="s">
        <v>40</v>
      </c>
      <c r="L716" s="165">
        <v>10</v>
      </c>
      <c r="M716" s="134">
        <f t="shared" si="143"/>
        <v>23</v>
      </c>
      <c r="N716" s="36">
        <f t="shared" si="144"/>
        <v>2</v>
      </c>
      <c r="O716" s="135" t="str">
        <f t="shared" si="145"/>
        <v>Edge-10/Pro Mel-13</v>
      </c>
      <c r="P716" s="186" t="str">
        <f t="shared" si="146"/>
        <v>OK</v>
      </c>
      <c r="Q716" s="187">
        <f t="shared" si="147"/>
        <v>92</v>
      </c>
      <c r="R716" s="150"/>
      <c r="S716" s="187" t="str">
        <f t="shared" si="148"/>
        <v/>
      </c>
      <c r="T716" s="136" t="str">
        <f t="shared" si="149"/>
        <v>Pink Beau Ty</v>
      </c>
      <c r="U716" s="137">
        <f>IF(P716="","",IF(N716=1,"",IF(Q716="","",IF(Q716&lt;=100,100,IF(Table1[[#This Row],[Day]]="Wed",100,200)))))</f>
        <v>100</v>
      </c>
      <c r="V716" s="137" t="str">
        <f t="shared" si="150"/>
        <v/>
      </c>
      <c r="W716" s="137">
        <f t="shared" si="151"/>
        <v>-100</v>
      </c>
      <c r="X716" s="133">
        <f>100</f>
        <v>100</v>
      </c>
      <c r="Y716" s="133" t="str">
        <f t="shared" si="152"/>
        <v/>
      </c>
      <c r="Z716" s="133">
        <f t="shared" si="153"/>
        <v>-100</v>
      </c>
      <c r="AA716" s="134" t="str">
        <f>TEXT(Table1[[#This Row],[Date]],"DDD")</f>
        <v>Sat</v>
      </c>
      <c r="AB716" s="133" t="str">
        <f>IF(OR(G716="Doomben",G716="Eagle Farm"),"Q",IF(AND(Q716&gt;1,Q716&lt;55,Table1[[#This Row],[Source]]="Nat"),"Nat OK",IF(AND(Table1[[#This Row],[Source]]&lt;&gt;"Nat",Q716&lt;55),"Poor &lt;55",IF(OR(G716="Randwick",G716="Flemington",G716="Caulfield",G716="Sandown Lake",G716="Sandown Hill"),"Best","ave"))))</f>
        <v>Best</v>
      </c>
      <c r="AC716" s="133">
        <f>IF(Q716="","",IF(AB716="Poor &lt;55",$AC$2*0.2%,IF(AND(AB716="Q",AA716&lt;&gt;"Wed"),$AC$2*0.4%,IF(AND(AB716="Q",AA716="Wed"),$AC$2*0.5%,IF(AND(AB716="Ave",U716=100),$AC$2*0.5%,IF(AND(AB716="ave",U716="",N716=1,AG716="Bush"),$AC$2*1%,IF(AND(AB716="ave",U716="",Q716&gt;100),$AC$2*1.3%,IF(AND(AB716="ave",U716=""),$AC$2*1.2%,IF(AND(AB716="Ave",U716=200),$AC$2*1%,IF(AND(AB716="Best",U716=200),$AC$2*1.5%,IF(AND(AB716="Best",U716="",K716&lt;&gt;"Pro Syd"),$AC$2*0.5%,IF(AND(AB716="Best",U716=""),$AC$2*1%,IF(AND(AB716="Best",U716=100,Table1[[#This Row],[State]]="NSW"),$AC$2*0.4%,IF(AND(AB716="Best",U716=100),$AC$2*1%,IF(Table1[[#This Row],[Adj]]="Nat OK",$AC$2*0.5%,"xxx")))))))))))))))</f>
        <v>100</v>
      </c>
      <c r="AD716" s="133" t="str">
        <f t="shared" si="154"/>
        <v/>
      </c>
      <c r="AE716" s="133">
        <f t="shared" si="155"/>
        <v>-100</v>
      </c>
      <c r="AF716" s="133" t="str">
        <f>VLOOKUP(Table1[[#This Row],[Track]],$F$2672:$H$2715,2,FALSE)</f>
        <v>Vic</v>
      </c>
      <c r="AG716" s="133" t="str">
        <f>VLOOKUP(Table1[[#This Row],[Track]],$F$2672:$H$2715,3,FALSE)</f>
        <v>-</v>
      </c>
      <c r="AH716" s="133" t="str">
        <f>IF(Table1[[#This Row],[Date]]&lt;$AH$2,"",IF(Table1[[#This Row],[Date]]&lt;$AH$3,"Edge","Elite Combo"))</f>
        <v/>
      </c>
      <c r="AI716" s="218">
        <f>Table1[[#This Row],[Time]]</f>
        <v>0.65277777777777779</v>
      </c>
      <c r="AJ716" s="219" t="str">
        <f>Table1[[#This Row],[Track]]</f>
        <v>Flemington</v>
      </c>
      <c r="AK716" s="216">
        <f>Table1[[#This Row],[Race ]]</f>
        <v>7</v>
      </c>
      <c r="AL716" s="219">
        <f>Table1[[#This Row],[TAB]]</f>
        <v>9</v>
      </c>
      <c r="AM716" s="219" t="str">
        <f>Table1[[#This Row],[Selection]]</f>
        <v>Pink Beau Ty</v>
      </c>
      <c r="AN716" s="220" t="str">
        <f>Table1[[#This Row],[Sources]]</f>
        <v>Edge-10/Pro Mel-13</v>
      </c>
      <c r="AO716" s="219">
        <f>Table1[[#This Row],[Scale Bet]]</f>
        <v>100</v>
      </c>
    </row>
    <row r="717" spans="5:41" ht="16.5" customHeight="1" x14ac:dyDescent="0.25">
      <c r="E717" s="185">
        <v>45311</v>
      </c>
      <c r="F717" s="35">
        <v>0.65277777777777779</v>
      </c>
      <c r="G717" s="36" t="s">
        <v>157</v>
      </c>
      <c r="H717" s="36">
        <v>7</v>
      </c>
      <c r="I717" s="36">
        <v>9</v>
      </c>
      <c r="J717" s="36" t="s">
        <v>1003</v>
      </c>
      <c r="K717" s="36" t="s">
        <v>18</v>
      </c>
      <c r="L717" s="165">
        <v>13</v>
      </c>
      <c r="M717" s="134" t="str">
        <f t="shared" si="143"/>
        <v/>
      </c>
      <c r="N717" s="36" t="str">
        <f t="shared" si="144"/>
        <v/>
      </c>
      <c r="O717" s="135" t="str">
        <f t="shared" si="145"/>
        <v/>
      </c>
      <c r="P717" s="186" t="str">
        <f t="shared" si="146"/>
        <v>OK</v>
      </c>
      <c r="Q717" s="187" t="str">
        <f t="shared" si="147"/>
        <v/>
      </c>
      <c r="R717" s="150"/>
      <c r="S717" s="187" t="str">
        <f t="shared" si="148"/>
        <v/>
      </c>
      <c r="T717" s="136" t="str">
        <f t="shared" si="149"/>
        <v>Pink Beau Ty</v>
      </c>
      <c r="U717" s="137" t="str">
        <f>IF(P717="","",IF(N717=1,"",IF(Q717="","",IF(Q717&lt;=100,100,IF(Table1[[#This Row],[Day]]="Wed",100,200)))))</f>
        <v/>
      </c>
      <c r="V717" s="137" t="str">
        <f t="shared" si="150"/>
        <v/>
      </c>
      <c r="W717" s="137" t="str">
        <f t="shared" si="151"/>
        <v/>
      </c>
      <c r="X717" s="133">
        <f>100</f>
        <v>100</v>
      </c>
      <c r="Y717" s="133" t="str">
        <f t="shared" si="152"/>
        <v/>
      </c>
      <c r="Z717" s="133">
        <f t="shared" si="153"/>
        <v>-100</v>
      </c>
      <c r="AA717" s="134" t="str">
        <f>TEXT(Table1[[#This Row],[Date]],"DDD")</f>
        <v>Sat</v>
      </c>
      <c r="AB717" s="133" t="str">
        <f>IF(OR(G717="Doomben",G717="Eagle Farm"),"Q",IF(AND(Q717&gt;1,Q717&lt;55,Table1[[#This Row],[Source]]="Nat"),"Nat OK",IF(AND(Table1[[#This Row],[Source]]&lt;&gt;"Nat",Q717&lt;55),"Poor &lt;55",IF(OR(G717="Randwick",G717="Flemington",G717="Caulfield",G717="Sandown Lake",G717="Sandown Hill"),"Best","ave"))))</f>
        <v>Best</v>
      </c>
      <c r="AC717" s="133" t="str">
        <f>IF(Q717="","",IF(AB717="Poor &lt;55",$AC$2*0.2%,IF(AND(AB717="Q",AA717&lt;&gt;"Wed"),$AC$2*0.4%,IF(AND(AB717="Q",AA717="Wed"),$AC$2*0.5%,IF(AND(AB717="Ave",U717=100),$AC$2*0.5%,IF(AND(AB717="ave",U717="",N717=1,AG717="Bush"),$AC$2*1%,IF(AND(AB717="ave",U717="",Q717&gt;100),$AC$2*1.3%,IF(AND(AB717="ave",U717=""),$AC$2*1.2%,IF(AND(AB717="Ave",U717=200),$AC$2*1%,IF(AND(AB717="Best",U717=200),$AC$2*1.5%,IF(AND(AB717="Best",U717="",K717&lt;&gt;"Pro Syd"),$AC$2*0.5%,IF(AND(AB717="Best",U717=""),$AC$2*1%,IF(AND(AB717="Best",U717=100,Table1[[#This Row],[State]]="NSW"),$AC$2*0.4%,IF(AND(AB717="Best",U717=100),$AC$2*1%,IF(Table1[[#This Row],[Adj]]="Nat OK",$AC$2*0.5%,"xxx")))))))))))))))</f>
        <v/>
      </c>
      <c r="AD717" s="133" t="str">
        <f t="shared" si="154"/>
        <v/>
      </c>
      <c r="AE717" s="133" t="str">
        <f t="shared" si="155"/>
        <v/>
      </c>
      <c r="AF717" s="133" t="str">
        <f>VLOOKUP(Table1[[#This Row],[Track]],$F$2672:$H$2715,2,FALSE)</f>
        <v>Vic</v>
      </c>
      <c r="AG717" s="133" t="str">
        <f>VLOOKUP(Table1[[#This Row],[Track]],$F$2672:$H$2715,3,FALSE)</f>
        <v>-</v>
      </c>
      <c r="AH717" s="133" t="str">
        <f>IF(Table1[[#This Row],[Date]]&lt;$AH$2,"",IF(Table1[[#This Row],[Date]]&lt;$AH$3,"Edge","Elite Combo"))</f>
        <v/>
      </c>
      <c r="AI717" s="218">
        <f>Table1[[#This Row],[Time]]</f>
        <v>0.65277777777777779</v>
      </c>
      <c r="AJ717" s="219" t="str">
        <f>Table1[[#This Row],[Track]]</f>
        <v>Flemington</v>
      </c>
      <c r="AK717" s="216">
        <f>Table1[[#This Row],[Race ]]</f>
        <v>7</v>
      </c>
      <c r="AL717" s="219">
        <f>Table1[[#This Row],[TAB]]</f>
        <v>9</v>
      </c>
      <c r="AM717" s="219" t="str">
        <f>Table1[[#This Row],[Selection]]</f>
        <v>Pink Beau Ty</v>
      </c>
      <c r="AN717" s="220" t="str">
        <f>Table1[[#This Row],[Sources]]</f>
        <v/>
      </c>
      <c r="AO717" s="219" t="str">
        <f>Table1[[#This Row],[Scale Bet]]</f>
        <v/>
      </c>
    </row>
    <row r="718" spans="5:41" ht="16.5" customHeight="1" x14ac:dyDescent="0.25">
      <c r="E718" s="185">
        <v>45311</v>
      </c>
      <c r="F718" s="35">
        <v>0.66666666666666663</v>
      </c>
      <c r="G718" s="36" t="s">
        <v>17</v>
      </c>
      <c r="H718" s="36">
        <v>7</v>
      </c>
      <c r="I718" s="36">
        <v>2</v>
      </c>
      <c r="J718" s="36" t="s">
        <v>1081</v>
      </c>
      <c r="K718" s="36" t="s">
        <v>60</v>
      </c>
      <c r="L718" s="165">
        <v>15</v>
      </c>
      <c r="M718" s="134">
        <f t="shared" si="143"/>
        <v>15</v>
      </c>
      <c r="N718" s="36">
        <f t="shared" si="144"/>
        <v>1</v>
      </c>
      <c r="O718" s="135" t="str">
        <f t="shared" si="145"/>
        <v>Pro Syd-15</v>
      </c>
      <c r="P718" s="186" t="str">
        <f t="shared" si="146"/>
        <v>OK</v>
      </c>
      <c r="Q718" s="187">
        <f t="shared" si="147"/>
        <v>60</v>
      </c>
      <c r="R718" s="150"/>
      <c r="S718" s="187" t="str">
        <f t="shared" si="148"/>
        <v/>
      </c>
      <c r="T718" s="136" t="str">
        <f t="shared" si="149"/>
        <v>Excelladus</v>
      </c>
      <c r="U718" s="137" t="str">
        <f>IF(P718="","",IF(N718=1,"",IF(Q718="","",IF(Q718&lt;=100,100,IF(Table1[[#This Row],[Day]]="Wed",100,200)))))</f>
        <v/>
      </c>
      <c r="V718" s="137" t="str">
        <f t="shared" si="150"/>
        <v/>
      </c>
      <c r="W718" s="137" t="str">
        <f t="shared" si="151"/>
        <v/>
      </c>
      <c r="X718" s="133">
        <f>100</f>
        <v>100</v>
      </c>
      <c r="Y718" s="133" t="str">
        <f t="shared" si="152"/>
        <v/>
      </c>
      <c r="Z718" s="133">
        <f t="shared" si="153"/>
        <v>-100</v>
      </c>
      <c r="AA718" s="134" t="str">
        <f>TEXT(Table1[[#This Row],[Date]],"DDD")</f>
        <v>Sat</v>
      </c>
      <c r="AB718" s="133" t="str">
        <f>IF(OR(G718="Doomben",G718="Eagle Farm"),"Q",IF(AND(Q718&gt;1,Q718&lt;55,Table1[[#This Row],[Source]]="Nat"),"Nat OK",IF(AND(Table1[[#This Row],[Source]]&lt;&gt;"Nat",Q718&lt;55),"Poor &lt;55",IF(OR(G718="Randwick",G718="Flemington",G718="Caulfield",G718="Sandown Lake",G718="Sandown Hill"),"Best","ave"))))</f>
        <v>ave</v>
      </c>
      <c r="AC718" s="133">
        <f>IF(Q718="","",IF(AB718="Poor &lt;55",$AC$2*0.2%,IF(AND(AB718="Q",AA718&lt;&gt;"Wed"),$AC$2*0.4%,IF(AND(AB718="Q",AA718="Wed"),$AC$2*0.5%,IF(AND(AB718="Ave",U718=100),$AC$2*0.5%,IF(AND(AB718="ave",U718="",N718=1,AG718="Bush"),$AC$2*1%,IF(AND(AB718="ave",U718="",Q718&gt;100),$AC$2*1.3%,IF(AND(AB718="ave",U718=""),$AC$2*1.2%,IF(AND(AB718="Ave",U718=200),$AC$2*1%,IF(AND(AB718="Best",U718=200),$AC$2*1.5%,IF(AND(AB718="Best",U718="",K718&lt;&gt;"Pro Syd"),$AC$2*0.5%,IF(AND(AB718="Best",U718=""),$AC$2*1%,IF(AND(AB718="Best",U718=100,Table1[[#This Row],[State]]="NSW"),$AC$2*0.4%,IF(AND(AB718="Best",U718=100),$AC$2*1%,IF(Table1[[#This Row],[Adj]]="Nat OK",$AC$2*0.5%,"xxx")))))))))))))))</f>
        <v>120</v>
      </c>
      <c r="AD718" s="133" t="str">
        <f t="shared" si="154"/>
        <v/>
      </c>
      <c r="AE718" s="133">
        <f t="shared" si="155"/>
        <v>-120</v>
      </c>
      <c r="AF718" s="133" t="str">
        <f>VLOOKUP(Table1[[#This Row],[Track]],$F$2672:$H$2715,2,FALSE)</f>
        <v>NSW</v>
      </c>
      <c r="AG718" s="133" t="str">
        <f>VLOOKUP(Table1[[#This Row],[Track]],$F$2672:$H$2715,3,FALSE)</f>
        <v>-</v>
      </c>
      <c r="AH718" s="133" t="str">
        <f>IF(Table1[[#This Row],[Date]]&lt;$AH$2,"",IF(Table1[[#This Row],[Date]]&lt;$AH$3,"Edge","Elite Combo"))</f>
        <v/>
      </c>
      <c r="AI718" s="218">
        <f>Table1[[#This Row],[Time]]</f>
        <v>0.66666666666666663</v>
      </c>
      <c r="AJ718" s="219" t="str">
        <f>Table1[[#This Row],[Track]]</f>
        <v>Rosehill</v>
      </c>
      <c r="AK718" s="216">
        <f>Table1[[#This Row],[Race ]]</f>
        <v>7</v>
      </c>
      <c r="AL718" s="219">
        <f>Table1[[#This Row],[TAB]]</f>
        <v>2</v>
      </c>
      <c r="AM718" s="219" t="str">
        <f>Table1[[#This Row],[Selection]]</f>
        <v>Excelladus</v>
      </c>
      <c r="AN718" s="220" t="str">
        <f>Table1[[#This Row],[Sources]]</f>
        <v>Pro Syd-15</v>
      </c>
      <c r="AO718" s="219">
        <f>Table1[[#This Row],[Scale Bet]]</f>
        <v>120</v>
      </c>
    </row>
    <row r="719" spans="5:41" ht="16.5" customHeight="1" x14ac:dyDescent="0.25">
      <c r="E719" s="185">
        <v>45311</v>
      </c>
      <c r="F719" s="35">
        <v>0.66666666666666663</v>
      </c>
      <c r="G719" s="36" t="s">
        <v>17</v>
      </c>
      <c r="H719" s="36">
        <v>7</v>
      </c>
      <c r="I719" s="36">
        <v>7</v>
      </c>
      <c r="J719" s="36" t="s">
        <v>697</v>
      </c>
      <c r="K719" s="36" t="s">
        <v>1</v>
      </c>
      <c r="L719" s="165">
        <v>10</v>
      </c>
      <c r="M719" s="134">
        <f t="shared" si="143"/>
        <v>10</v>
      </c>
      <c r="N719" s="36">
        <f t="shared" si="144"/>
        <v>1</v>
      </c>
      <c r="O719" s="135" t="str">
        <f t="shared" si="145"/>
        <v>E4-10</v>
      </c>
      <c r="P719" s="186" t="str">
        <f t="shared" si="146"/>
        <v>OK</v>
      </c>
      <c r="Q719" s="187">
        <f t="shared" si="147"/>
        <v>40</v>
      </c>
      <c r="R719" s="150"/>
      <c r="S719" s="187" t="str">
        <f t="shared" si="148"/>
        <v/>
      </c>
      <c r="T719" s="136" t="str">
        <f t="shared" si="149"/>
        <v>Powerful Peg</v>
      </c>
      <c r="U719" s="137" t="str">
        <f>IF(P719="","",IF(N719=1,"",IF(Q719="","",IF(Q719&lt;=100,100,IF(Table1[[#This Row],[Day]]="Wed",100,200)))))</f>
        <v/>
      </c>
      <c r="V719" s="137" t="str">
        <f t="shared" si="150"/>
        <v/>
      </c>
      <c r="W719" s="137" t="str">
        <f t="shared" si="151"/>
        <v/>
      </c>
      <c r="X719" s="133">
        <f>100</f>
        <v>100</v>
      </c>
      <c r="Y719" s="133" t="str">
        <f t="shared" si="152"/>
        <v/>
      </c>
      <c r="Z719" s="133">
        <f t="shared" si="153"/>
        <v>-100</v>
      </c>
      <c r="AA719" s="134" t="str">
        <f>TEXT(Table1[[#This Row],[Date]],"DDD")</f>
        <v>Sat</v>
      </c>
      <c r="AB719" s="133" t="str">
        <f>IF(OR(G719="Doomben",G719="Eagle Farm"),"Q",IF(AND(Q719&gt;1,Q719&lt;55,Table1[[#This Row],[Source]]="Nat"),"Nat OK",IF(AND(Table1[[#This Row],[Source]]&lt;&gt;"Nat",Q719&lt;55),"Poor &lt;55",IF(OR(G719="Randwick",G719="Flemington",G719="Caulfield",G719="Sandown Lake",G719="Sandown Hill"),"Best","ave"))))</f>
        <v>Poor &lt;55</v>
      </c>
      <c r="AC719" s="133">
        <f>IF(Q719="","",IF(AB719="Poor &lt;55",$AC$2*0.2%,IF(AND(AB719="Q",AA719&lt;&gt;"Wed"),$AC$2*0.4%,IF(AND(AB719="Q",AA719="Wed"),$AC$2*0.5%,IF(AND(AB719="Ave",U719=100),$AC$2*0.5%,IF(AND(AB719="ave",U719="",N719=1,AG719="Bush"),$AC$2*1%,IF(AND(AB719="ave",U719="",Q719&gt;100),$AC$2*1.3%,IF(AND(AB719="ave",U719=""),$AC$2*1.2%,IF(AND(AB719="Ave",U719=200),$AC$2*1%,IF(AND(AB719="Best",U719=200),$AC$2*1.5%,IF(AND(AB719="Best",U719="",K719&lt;&gt;"Pro Syd"),$AC$2*0.5%,IF(AND(AB719="Best",U719=""),$AC$2*1%,IF(AND(AB719="Best",U719=100,Table1[[#This Row],[State]]="NSW"),$AC$2*0.4%,IF(AND(AB719="Best",U719=100),$AC$2*1%,IF(Table1[[#This Row],[Adj]]="Nat OK",$AC$2*0.5%,"xxx")))))))))))))))</f>
        <v>20</v>
      </c>
      <c r="AD719" s="133" t="str">
        <f t="shared" si="154"/>
        <v/>
      </c>
      <c r="AE719" s="133">
        <f t="shared" si="155"/>
        <v>-20</v>
      </c>
      <c r="AF719" s="133" t="str">
        <f>VLOOKUP(Table1[[#This Row],[Track]],$F$2672:$H$2715,2,FALSE)</f>
        <v>NSW</v>
      </c>
      <c r="AG719" s="133" t="str">
        <f>VLOOKUP(Table1[[#This Row],[Track]],$F$2672:$H$2715,3,FALSE)</f>
        <v>-</v>
      </c>
      <c r="AH719" s="133" t="str">
        <f>IF(Table1[[#This Row],[Date]]&lt;$AH$2,"",IF(Table1[[#This Row],[Date]]&lt;$AH$3,"Edge","Elite Combo"))</f>
        <v/>
      </c>
      <c r="AI719" s="218">
        <f>Table1[[#This Row],[Time]]</f>
        <v>0.66666666666666663</v>
      </c>
      <c r="AJ719" s="219" t="str">
        <f>Table1[[#This Row],[Track]]</f>
        <v>Rosehill</v>
      </c>
      <c r="AK719" s="216">
        <f>Table1[[#This Row],[Race ]]</f>
        <v>7</v>
      </c>
      <c r="AL719" s="219">
        <f>Table1[[#This Row],[TAB]]</f>
        <v>7</v>
      </c>
      <c r="AM719" s="219" t="str">
        <f>Table1[[#This Row],[Selection]]</f>
        <v>Powerful Peg</v>
      </c>
      <c r="AN719" s="220" t="str">
        <f>Table1[[#This Row],[Sources]]</f>
        <v>E4-10</v>
      </c>
      <c r="AO719" s="219">
        <f>Table1[[#This Row],[Scale Bet]]</f>
        <v>20</v>
      </c>
    </row>
    <row r="720" spans="5:41" ht="16.5" customHeight="1" x14ac:dyDescent="0.25">
      <c r="E720" s="185">
        <v>45311</v>
      </c>
      <c r="F720" s="35">
        <v>0.67499999999999993</v>
      </c>
      <c r="G720" s="36" t="s">
        <v>28</v>
      </c>
      <c r="H720" s="36">
        <v>6</v>
      </c>
      <c r="I720" s="36">
        <v>11</v>
      </c>
      <c r="J720" s="36" t="s">
        <v>927</v>
      </c>
      <c r="K720" s="36" t="s">
        <v>13</v>
      </c>
      <c r="L720" s="165">
        <v>11</v>
      </c>
      <c r="M720" s="134">
        <f t="shared" si="143"/>
        <v>11</v>
      </c>
      <c r="N720" s="36">
        <f t="shared" si="144"/>
        <v>1</v>
      </c>
      <c r="O720" s="135" t="str">
        <f t="shared" si="145"/>
        <v>Nat-11</v>
      </c>
      <c r="P720" s="186" t="str">
        <f t="shared" si="146"/>
        <v/>
      </c>
      <c r="Q720" s="187">
        <f t="shared" si="147"/>
        <v>44</v>
      </c>
      <c r="R720" s="150"/>
      <c r="S720" s="187" t="str">
        <f t="shared" si="148"/>
        <v/>
      </c>
      <c r="T720" s="136" t="str">
        <f t="shared" si="149"/>
        <v>Bettcha The Crown</v>
      </c>
      <c r="U720" s="137" t="str">
        <f>IF(P720="","",IF(N720=1,"",IF(Q720="","",IF(Q720&lt;=100,100,IF(Table1[[#This Row],[Day]]="Wed",100,200)))))</f>
        <v/>
      </c>
      <c r="V720" s="137" t="str">
        <f t="shared" si="150"/>
        <v/>
      </c>
      <c r="W720" s="137" t="str">
        <f t="shared" si="151"/>
        <v/>
      </c>
      <c r="X720" s="133">
        <f>100</f>
        <v>100</v>
      </c>
      <c r="Y720" s="133" t="str">
        <f t="shared" si="152"/>
        <v/>
      </c>
      <c r="Z720" s="133">
        <f t="shared" si="153"/>
        <v>-100</v>
      </c>
      <c r="AA720" s="134" t="str">
        <f>TEXT(Table1[[#This Row],[Date]],"DDD")</f>
        <v>Sat</v>
      </c>
      <c r="AB720" s="133" t="str">
        <f>IF(OR(G720="Doomben",G720="Eagle Farm"),"Q",IF(AND(Q720&gt;1,Q720&lt;55,Table1[[#This Row],[Source]]="Nat"),"Nat OK",IF(AND(Table1[[#This Row],[Source]]&lt;&gt;"Nat",Q720&lt;55),"Poor &lt;55",IF(OR(G720="Randwick",G720="Flemington",G720="Caulfield",G720="Sandown Lake",G720="Sandown Hill"),"Best","ave"))))</f>
        <v>Q</v>
      </c>
      <c r="AC720" s="133">
        <f>IF(Q720="","",IF(AB720="Poor &lt;55",$AC$2*0.2%,IF(AND(AB720="Q",AA720&lt;&gt;"Wed"),$AC$2*0.4%,IF(AND(AB720="Q",AA720="Wed"),$AC$2*0.5%,IF(AND(AB720="Ave",U720=100),$AC$2*0.5%,IF(AND(AB720="ave",U720="",N720=1,AG720="Bush"),$AC$2*1%,IF(AND(AB720="ave",U720="",Q720&gt;100),$AC$2*1.3%,IF(AND(AB720="ave",U720=""),$AC$2*1.2%,IF(AND(AB720="Ave",U720=200),$AC$2*1%,IF(AND(AB720="Best",U720=200),$AC$2*1.5%,IF(AND(AB720="Best",U720="",K720&lt;&gt;"Pro Syd"),$AC$2*0.5%,IF(AND(AB720="Best",U720=""),$AC$2*1%,IF(AND(AB720="Best",U720=100,Table1[[#This Row],[State]]="NSW"),$AC$2*0.4%,IF(AND(AB720="Best",U720=100),$AC$2*1%,IF(Table1[[#This Row],[Adj]]="Nat OK",$AC$2*0.5%,"xxx")))))))))))))))</f>
        <v>40</v>
      </c>
      <c r="AD720" s="133" t="str">
        <f t="shared" si="154"/>
        <v/>
      </c>
      <c r="AE720" s="133">
        <f t="shared" si="155"/>
        <v>-40</v>
      </c>
      <c r="AF720" s="133" t="str">
        <f>VLOOKUP(Table1[[#This Row],[Track]],$F$2672:$H$2715,2,FALSE)</f>
        <v>Qld</v>
      </c>
      <c r="AG720" s="133" t="str">
        <f>VLOOKUP(Table1[[#This Row],[Track]],$F$2672:$H$2715,3,FALSE)</f>
        <v>-</v>
      </c>
      <c r="AH720" s="133" t="str">
        <f>IF(Table1[[#This Row],[Date]]&lt;$AH$2,"",IF(Table1[[#This Row],[Date]]&lt;$AH$3,"Edge","Elite Combo"))</f>
        <v/>
      </c>
      <c r="AI720" s="218">
        <f>Table1[[#This Row],[Time]]</f>
        <v>0.67499999999999993</v>
      </c>
      <c r="AJ720" s="219" t="str">
        <f>Table1[[#This Row],[Track]]</f>
        <v>Eagle Farm</v>
      </c>
      <c r="AK720" s="216">
        <f>Table1[[#This Row],[Race ]]</f>
        <v>6</v>
      </c>
      <c r="AL720" s="219">
        <f>Table1[[#This Row],[TAB]]</f>
        <v>11</v>
      </c>
      <c r="AM720" s="219" t="str">
        <f>Table1[[#This Row],[Selection]]</f>
        <v>Bettcha The Crown</v>
      </c>
      <c r="AN720" s="220" t="str">
        <f>Table1[[#This Row],[Sources]]</f>
        <v>Nat-11</v>
      </c>
      <c r="AO720" s="219">
        <f>Table1[[#This Row],[Scale Bet]]</f>
        <v>40</v>
      </c>
    </row>
    <row r="721" spans="5:41" ht="16.5" customHeight="1" x14ac:dyDescent="0.25">
      <c r="E721" s="185">
        <v>45311</v>
      </c>
      <c r="F721" s="35">
        <v>0.69444444444444453</v>
      </c>
      <c r="G721" s="36" t="s">
        <v>17</v>
      </c>
      <c r="H721" s="36">
        <v>8</v>
      </c>
      <c r="I721" s="36">
        <v>8</v>
      </c>
      <c r="J721" s="36" t="s">
        <v>1082</v>
      </c>
      <c r="K721" s="36" t="s">
        <v>60</v>
      </c>
      <c r="L721" s="165">
        <v>10</v>
      </c>
      <c r="M721" s="134">
        <f t="shared" si="143"/>
        <v>10</v>
      </c>
      <c r="N721" s="36">
        <f t="shared" si="144"/>
        <v>1</v>
      </c>
      <c r="O721" s="135" t="str">
        <f t="shared" si="145"/>
        <v>Pro Syd-10</v>
      </c>
      <c r="P721" s="186" t="str">
        <f t="shared" si="146"/>
        <v>OK</v>
      </c>
      <c r="Q721" s="187">
        <f t="shared" si="147"/>
        <v>40</v>
      </c>
      <c r="R721" s="150"/>
      <c r="S721" s="187" t="str">
        <f t="shared" si="148"/>
        <v/>
      </c>
      <c r="T721" s="136" t="str">
        <f t="shared" si="149"/>
        <v>Anythink Goes</v>
      </c>
      <c r="U721" s="137" t="str">
        <f>IF(P721="","",IF(N721=1,"",IF(Q721="","",IF(Q721&lt;=100,100,IF(Table1[[#This Row],[Day]]="Wed",100,200)))))</f>
        <v/>
      </c>
      <c r="V721" s="137" t="str">
        <f t="shared" si="150"/>
        <v/>
      </c>
      <c r="W721" s="137" t="str">
        <f t="shared" si="151"/>
        <v/>
      </c>
      <c r="X721" s="133">
        <f>100</f>
        <v>100</v>
      </c>
      <c r="Y721" s="133" t="str">
        <f t="shared" si="152"/>
        <v/>
      </c>
      <c r="Z721" s="133">
        <f t="shared" si="153"/>
        <v>-100</v>
      </c>
      <c r="AA721" s="134" t="str">
        <f>TEXT(Table1[[#This Row],[Date]],"DDD")</f>
        <v>Sat</v>
      </c>
      <c r="AB721" s="133" t="str">
        <f>IF(OR(G721="Doomben",G721="Eagle Farm"),"Q",IF(AND(Q721&gt;1,Q721&lt;55,Table1[[#This Row],[Source]]="Nat"),"Nat OK",IF(AND(Table1[[#This Row],[Source]]&lt;&gt;"Nat",Q721&lt;55),"Poor &lt;55",IF(OR(G721="Randwick",G721="Flemington",G721="Caulfield",G721="Sandown Lake",G721="Sandown Hill"),"Best","ave"))))</f>
        <v>Poor &lt;55</v>
      </c>
      <c r="AC721" s="133">
        <f>IF(Q721="","",IF(AB721="Poor &lt;55",$AC$2*0.2%,IF(AND(AB721="Q",AA721&lt;&gt;"Wed"),$AC$2*0.4%,IF(AND(AB721="Q",AA721="Wed"),$AC$2*0.5%,IF(AND(AB721="Ave",U721=100),$AC$2*0.5%,IF(AND(AB721="ave",U721="",N721=1,AG721="Bush"),$AC$2*1%,IF(AND(AB721="ave",U721="",Q721&gt;100),$AC$2*1.3%,IF(AND(AB721="ave",U721=""),$AC$2*1.2%,IF(AND(AB721="Ave",U721=200),$AC$2*1%,IF(AND(AB721="Best",U721=200),$AC$2*1.5%,IF(AND(AB721="Best",U721="",K721&lt;&gt;"Pro Syd"),$AC$2*0.5%,IF(AND(AB721="Best",U721=""),$AC$2*1%,IF(AND(AB721="Best",U721=100,Table1[[#This Row],[State]]="NSW"),$AC$2*0.4%,IF(AND(AB721="Best",U721=100),$AC$2*1%,IF(Table1[[#This Row],[Adj]]="Nat OK",$AC$2*0.5%,"xxx")))))))))))))))</f>
        <v>20</v>
      </c>
      <c r="AD721" s="133" t="str">
        <f t="shared" si="154"/>
        <v/>
      </c>
      <c r="AE721" s="133">
        <f t="shared" si="155"/>
        <v>-20</v>
      </c>
      <c r="AF721" s="133" t="str">
        <f>VLOOKUP(Table1[[#This Row],[Track]],$F$2672:$H$2715,2,FALSE)</f>
        <v>NSW</v>
      </c>
      <c r="AG721" s="133" t="str">
        <f>VLOOKUP(Table1[[#This Row],[Track]],$F$2672:$H$2715,3,FALSE)</f>
        <v>-</v>
      </c>
      <c r="AH721" s="133" t="str">
        <f>IF(Table1[[#This Row],[Date]]&lt;$AH$2,"",IF(Table1[[#This Row],[Date]]&lt;$AH$3,"Edge","Elite Combo"))</f>
        <v/>
      </c>
      <c r="AI721" s="218">
        <f>Table1[[#This Row],[Time]]</f>
        <v>0.69444444444444453</v>
      </c>
      <c r="AJ721" s="219" t="str">
        <f>Table1[[#This Row],[Track]]</f>
        <v>Rosehill</v>
      </c>
      <c r="AK721" s="216">
        <f>Table1[[#This Row],[Race ]]</f>
        <v>8</v>
      </c>
      <c r="AL721" s="219">
        <f>Table1[[#This Row],[TAB]]</f>
        <v>8</v>
      </c>
      <c r="AM721" s="219" t="str">
        <f>Table1[[#This Row],[Selection]]</f>
        <v>Anythink Goes</v>
      </c>
      <c r="AN721" s="220" t="str">
        <f>Table1[[#This Row],[Sources]]</f>
        <v>Pro Syd-10</v>
      </c>
      <c r="AO721" s="219">
        <f>Table1[[#This Row],[Scale Bet]]</f>
        <v>20</v>
      </c>
    </row>
    <row r="722" spans="5:41" ht="16.5" customHeight="1" x14ac:dyDescent="0.25">
      <c r="E722" s="185">
        <v>45311</v>
      </c>
      <c r="F722" s="35">
        <v>0.69444444444444453</v>
      </c>
      <c r="G722" s="36" t="s">
        <v>17</v>
      </c>
      <c r="H722" s="36">
        <v>8</v>
      </c>
      <c r="I722" s="36">
        <v>7</v>
      </c>
      <c r="J722" s="36" t="s">
        <v>1078</v>
      </c>
      <c r="K722" s="36" t="s">
        <v>60</v>
      </c>
      <c r="L722" s="165">
        <v>15</v>
      </c>
      <c r="M722" s="134">
        <f t="shared" si="143"/>
        <v>15</v>
      </c>
      <c r="N722" s="36">
        <f t="shared" si="144"/>
        <v>1</v>
      </c>
      <c r="O722" s="135" t="str">
        <f t="shared" si="145"/>
        <v>Pro Syd-15</v>
      </c>
      <c r="P722" s="186" t="str">
        <f t="shared" si="146"/>
        <v>OK</v>
      </c>
      <c r="Q722" s="187">
        <f t="shared" si="147"/>
        <v>60</v>
      </c>
      <c r="R722" s="150">
        <v>4</v>
      </c>
      <c r="S722" s="187">
        <f t="shared" si="148"/>
        <v>240</v>
      </c>
      <c r="T722" s="136" t="str">
        <f t="shared" si="149"/>
        <v>Buillt</v>
      </c>
      <c r="U722" s="137" t="str">
        <f>IF(P722="","",IF(N722=1,"",IF(Q722="","",IF(Q722&lt;=100,100,IF(Table1[[#This Row],[Day]]="Wed",100,200)))))</f>
        <v/>
      </c>
      <c r="V722" s="137" t="str">
        <f t="shared" si="150"/>
        <v/>
      </c>
      <c r="W722" s="137" t="str">
        <f t="shared" si="151"/>
        <v/>
      </c>
      <c r="X722" s="133">
        <f>100</f>
        <v>100</v>
      </c>
      <c r="Y722" s="133">
        <f t="shared" si="152"/>
        <v>400</v>
      </c>
      <c r="Z722" s="133">
        <f t="shared" si="153"/>
        <v>300</v>
      </c>
      <c r="AA722" s="134" t="str">
        <f>TEXT(Table1[[#This Row],[Date]],"DDD")</f>
        <v>Sat</v>
      </c>
      <c r="AB722" s="133" t="str">
        <f>IF(OR(G722="Doomben",G722="Eagle Farm"),"Q",IF(AND(Q722&gt;1,Q722&lt;55,Table1[[#This Row],[Source]]="Nat"),"Nat OK",IF(AND(Table1[[#This Row],[Source]]&lt;&gt;"Nat",Q722&lt;55),"Poor &lt;55",IF(OR(G722="Randwick",G722="Flemington",G722="Caulfield",G722="Sandown Lake",G722="Sandown Hill"),"Best","ave"))))</f>
        <v>ave</v>
      </c>
      <c r="AC722" s="133">
        <f>IF(Q722="","",IF(AB722="Poor &lt;55",$AC$2*0.2%,IF(AND(AB722="Q",AA722&lt;&gt;"Wed"),$AC$2*0.4%,IF(AND(AB722="Q",AA722="Wed"),$AC$2*0.5%,IF(AND(AB722="Ave",U722=100),$AC$2*0.5%,IF(AND(AB722="ave",U722="",N722=1,AG722="Bush"),$AC$2*1%,IF(AND(AB722="ave",U722="",Q722&gt;100),$AC$2*1.3%,IF(AND(AB722="ave",U722=""),$AC$2*1.2%,IF(AND(AB722="Ave",U722=200),$AC$2*1%,IF(AND(AB722="Best",U722=200),$AC$2*1.5%,IF(AND(AB722="Best",U722="",K722&lt;&gt;"Pro Syd"),$AC$2*0.5%,IF(AND(AB722="Best",U722=""),$AC$2*1%,IF(AND(AB722="Best",U722=100,Table1[[#This Row],[State]]="NSW"),$AC$2*0.4%,IF(AND(AB722="Best",U722=100),$AC$2*1%,IF(Table1[[#This Row],[Adj]]="Nat OK",$AC$2*0.5%,"xxx")))))))))))))))</f>
        <v>120</v>
      </c>
      <c r="AD722" s="133">
        <f t="shared" si="154"/>
        <v>480</v>
      </c>
      <c r="AE722" s="133">
        <f t="shared" si="155"/>
        <v>360</v>
      </c>
      <c r="AF722" s="133" t="str">
        <f>VLOOKUP(Table1[[#This Row],[Track]],$F$2672:$H$2715,2,FALSE)</f>
        <v>NSW</v>
      </c>
      <c r="AG722" s="133" t="str">
        <f>VLOOKUP(Table1[[#This Row],[Track]],$F$2672:$H$2715,3,FALSE)</f>
        <v>-</v>
      </c>
      <c r="AH722" s="133" t="str">
        <f>IF(Table1[[#This Row],[Date]]&lt;$AH$2,"",IF(Table1[[#This Row],[Date]]&lt;$AH$3,"Edge","Elite Combo"))</f>
        <v/>
      </c>
      <c r="AI722" s="218">
        <f>Table1[[#This Row],[Time]]</f>
        <v>0.69444444444444453</v>
      </c>
      <c r="AJ722" s="219" t="str">
        <f>Table1[[#This Row],[Track]]</f>
        <v>Rosehill</v>
      </c>
      <c r="AK722" s="216">
        <f>Table1[[#This Row],[Race ]]</f>
        <v>8</v>
      </c>
      <c r="AL722" s="219">
        <f>Table1[[#This Row],[TAB]]</f>
        <v>7</v>
      </c>
      <c r="AM722" s="219" t="str">
        <f>Table1[[#This Row],[Selection]]</f>
        <v>Buillt</v>
      </c>
      <c r="AN722" s="220" t="str">
        <f>Table1[[#This Row],[Sources]]</f>
        <v>Pro Syd-15</v>
      </c>
      <c r="AO722" s="219">
        <f>Table1[[#This Row],[Scale Bet]]</f>
        <v>120</v>
      </c>
    </row>
    <row r="723" spans="5:41" ht="16.5" customHeight="1" x14ac:dyDescent="0.25">
      <c r="E723" s="185">
        <v>45311</v>
      </c>
      <c r="F723" s="35">
        <v>0.69444444444444453</v>
      </c>
      <c r="G723" s="36" t="s">
        <v>17</v>
      </c>
      <c r="H723" s="36">
        <v>8</v>
      </c>
      <c r="I723" s="36">
        <v>4</v>
      </c>
      <c r="J723" s="36" t="s">
        <v>196</v>
      </c>
      <c r="K723" s="36" t="s">
        <v>1</v>
      </c>
      <c r="L723" s="165">
        <v>10</v>
      </c>
      <c r="M723" s="134">
        <f t="shared" si="143"/>
        <v>10</v>
      </c>
      <c r="N723" s="36">
        <f t="shared" si="144"/>
        <v>1</v>
      </c>
      <c r="O723" s="135" t="str">
        <f t="shared" si="145"/>
        <v>E4-10</v>
      </c>
      <c r="P723" s="186" t="str">
        <f t="shared" si="146"/>
        <v>OK</v>
      </c>
      <c r="Q723" s="187">
        <f t="shared" si="147"/>
        <v>40</v>
      </c>
      <c r="R723" s="150"/>
      <c r="S723" s="187" t="str">
        <f t="shared" si="148"/>
        <v/>
      </c>
      <c r="T723" s="136" t="str">
        <f t="shared" si="149"/>
        <v>Step Aside</v>
      </c>
      <c r="U723" s="137" t="str">
        <f>IF(P723="","",IF(N723=1,"",IF(Q723="","",IF(Q723&lt;=100,100,IF(Table1[[#This Row],[Day]]="Wed",100,200)))))</f>
        <v/>
      </c>
      <c r="V723" s="137" t="str">
        <f t="shared" si="150"/>
        <v/>
      </c>
      <c r="W723" s="137" t="str">
        <f t="shared" si="151"/>
        <v/>
      </c>
      <c r="X723" s="133">
        <f>100</f>
        <v>100</v>
      </c>
      <c r="Y723" s="133" t="str">
        <f t="shared" si="152"/>
        <v/>
      </c>
      <c r="Z723" s="133">
        <f t="shared" si="153"/>
        <v>-100</v>
      </c>
      <c r="AA723" s="134" t="str">
        <f>TEXT(Table1[[#This Row],[Date]],"DDD")</f>
        <v>Sat</v>
      </c>
      <c r="AB723" s="133" t="str">
        <f>IF(OR(G723="Doomben",G723="Eagle Farm"),"Q",IF(AND(Q723&gt;1,Q723&lt;55,Table1[[#This Row],[Source]]="Nat"),"Nat OK",IF(AND(Table1[[#This Row],[Source]]&lt;&gt;"Nat",Q723&lt;55),"Poor &lt;55",IF(OR(G723="Randwick",G723="Flemington",G723="Caulfield",G723="Sandown Lake",G723="Sandown Hill"),"Best","ave"))))</f>
        <v>Poor &lt;55</v>
      </c>
      <c r="AC723" s="133">
        <f>IF(Q723="","",IF(AB723="Poor &lt;55",$AC$2*0.2%,IF(AND(AB723="Q",AA723&lt;&gt;"Wed"),$AC$2*0.4%,IF(AND(AB723="Q",AA723="Wed"),$AC$2*0.5%,IF(AND(AB723="Ave",U723=100),$AC$2*0.5%,IF(AND(AB723="ave",U723="",N723=1,AG723="Bush"),$AC$2*1%,IF(AND(AB723="ave",U723="",Q723&gt;100),$AC$2*1.3%,IF(AND(AB723="ave",U723=""),$AC$2*1.2%,IF(AND(AB723="Ave",U723=200),$AC$2*1%,IF(AND(AB723="Best",U723=200),$AC$2*1.5%,IF(AND(AB723="Best",U723="",K723&lt;&gt;"Pro Syd"),$AC$2*0.5%,IF(AND(AB723="Best",U723=""),$AC$2*1%,IF(AND(AB723="Best",U723=100,Table1[[#This Row],[State]]="NSW"),$AC$2*0.4%,IF(AND(AB723="Best",U723=100),$AC$2*1%,IF(Table1[[#This Row],[Adj]]="Nat OK",$AC$2*0.5%,"xxx")))))))))))))))</f>
        <v>20</v>
      </c>
      <c r="AD723" s="133" t="str">
        <f t="shared" si="154"/>
        <v/>
      </c>
      <c r="AE723" s="133">
        <f t="shared" si="155"/>
        <v>-20</v>
      </c>
      <c r="AF723" s="133" t="str">
        <f>VLOOKUP(Table1[[#This Row],[Track]],$F$2672:$H$2715,2,FALSE)</f>
        <v>NSW</v>
      </c>
      <c r="AG723" s="133" t="str">
        <f>VLOOKUP(Table1[[#This Row],[Track]],$F$2672:$H$2715,3,FALSE)</f>
        <v>-</v>
      </c>
      <c r="AH723" s="133" t="str">
        <f>IF(Table1[[#This Row],[Date]]&lt;$AH$2,"",IF(Table1[[#This Row],[Date]]&lt;$AH$3,"Edge","Elite Combo"))</f>
        <v/>
      </c>
      <c r="AI723" s="218">
        <f>Table1[[#This Row],[Time]]</f>
        <v>0.69444444444444453</v>
      </c>
      <c r="AJ723" s="219" t="str">
        <f>Table1[[#This Row],[Track]]</f>
        <v>Rosehill</v>
      </c>
      <c r="AK723" s="216">
        <f>Table1[[#This Row],[Race ]]</f>
        <v>8</v>
      </c>
      <c r="AL723" s="219">
        <f>Table1[[#This Row],[TAB]]</f>
        <v>4</v>
      </c>
      <c r="AM723" s="219" t="str">
        <f>Table1[[#This Row],[Selection]]</f>
        <v>Step Aside</v>
      </c>
      <c r="AN723" s="220" t="str">
        <f>Table1[[#This Row],[Sources]]</f>
        <v>E4-10</v>
      </c>
      <c r="AO723" s="219">
        <f>Table1[[#This Row],[Scale Bet]]</f>
        <v>20</v>
      </c>
    </row>
    <row r="724" spans="5:41" ht="16.5" customHeight="1" x14ac:dyDescent="0.25">
      <c r="E724" s="185">
        <v>45311</v>
      </c>
      <c r="F724" s="35">
        <v>0.70277777777777783</v>
      </c>
      <c r="G724" s="36" t="s">
        <v>28</v>
      </c>
      <c r="H724" s="36">
        <v>7</v>
      </c>
      <c r="I724" s="36">
        <v>9</v>
      </c>
      <c r="J724" s="36" t="s">
        <v>928</v>
      </c>
      <c r="K724" s="36" t="s">
        <v>13</v>
      </c>
      <c r="L724" s="165">
        <v>11</v>
      </c>
      <c r="M724" s="134">
        <f t="shared" si="143"/>
        <v>11</v>
      </c>
      <c r="N724" s="36">
        <f t="shared" si="144"/>
        <v>1</v>
      </c>
      <c r="O724" s="135" t="str">
        <f t="shared" si="145"/>
        <v>Nat-11</v>
      </c>
      <c r="P724" s="186" t="str">
        <f t="shared" si="146"/>
        <v/>
      </c>
      <c r="Q724" s="187">
        <f t="shared" si="147"/>
        <v>44</v>
      </c>
      <c r="R724" s="150"/>
      <c r="S724" s="187" t="str">
        <f t="shared" si="148"/>
        <v/>
      </c>
      <c r="T724" s="136" t="str">
        <f t="shared" si="149"/>
        <v>Black On Beauty</v>
      </c>
      <c r="U724" s="137" t="str">
        <f>IF(P724="","",IF(N724=1,"",IF(Q724="","",IF(Q724&lt;=100,100,IF(Table1[[#This Row],[Day]]="Wed",100,200)))))</f>
        <v/>
      </c>
      <c r="V724" s="137" t="str">
        <f t="shared" si="150"/>
        <v/>
      </c>
      <c r="W724" s="137" t="str">
        <f t="shared" si="151"/>
        <v/>
      </c>
      <c r="X724" s="133">
        <f>100</f>
        <v>100</v>
      </c>
      <c r="Y724" s="133" t="str">
        <f t="shared" si="152"/>
        <v/>
      </c>
      <c r="Z724" s="133">
        <f t="shared" si="153"/>
        <v>-100</v>
      </c>
      <c r="AA724" s="134" t="str">
        <f>TEXT(Table1[[#This Row],[Date]],"DDD")</f>
        <v>Sat</v>
      </c>
      <c r="AB724" s="133" t="str">
        <f>IF(OR(G724="Doomben",G724="Eagle Farm"),"Q",IF(AND(Q724&gt;1,Q724&lt;55,Table1[[#This Row],[Source]]="Nat"),"Nat OK",IF(AND(Table1[[#This Row],[Source]]&lt;&gt;"Nat",Q724&lt;55),"Poor &lt;55",IF(OR(G724="Randwick",G724="Flemington",G724="Caulfield",G724="Sandown Lake",G724="Sandown Hill"),"Best","ave"))))</f>
        <v>Q</v>
      </c>
      <c r="AC724" s="133">
        <f>IF(Q724="","",IF(AB724="Poor &lt;55",$AC$2*0.2%,IF(AND(AB724="Q",AA724&lt;&gt;"Wed"),$AC$2*0.4%,IF(AND(AB724="Q",AA724="Wed"),$AC$2*0.5%,IF(AND(AB724="Ave",U724=100),$AC$2*0.5%,IF(AND(AB724="ave",U724="",N724=1,AG724="Bush"),$AC$2*1%,IF(AND(AB724="ave",U724="",Q724&gt;100),$AC$2*1.3%,IF(AND(AB724="ave",U724=""),$AC$2*1.2%,IF(AND(AB724="Ave",U724=200),$AC$2*1%,IF(AND(AB724="Best",U724=200),$AC$2*1.5%,IF(AND(AB724="Best",U724="",K724&lt;&gt;"Pro Syd"),$AC$2*0.5%,IF(AND(AB724="Best",U724=""),$AC$2*1%,IF(AND(AB724="Best",U724=100,Table1[[#This Row],[State]]="NSW"),$AC$2*0.4%,IF(AND(AB724="Best",U724=100),$AC$2*1%,IF(Table1[[#This Row],[Adj]]="Nat OK",$AC$2*0.5%,"xxx")))))))))))))))</f>
        <v>40</v>
      </c>
      <c r="AD724" s="133" t="str">
        <f t="shared" si="154"/>
        <v/>
      </c>
      <c r="AE724" s="133">
        <f t="shared" si="155"/>
        <v>-40</v>
      </c>
      <c r="AF724" s="133" t="str">
        <f>VLOOKUP(Table1[[#This Row],[Track]],$F$2672:$H$2715,2,FALSE)</f>
        <v>Qld</v>
      </c>
      <c r="AG724" s="133" t="str">
        <f>VLOOKUP(Table1[[#This Row],[Track]],$F$2672:$H$2715,3,FALSE)</f>
        <v>-</v>
      </c>
      <c r="AH724" s="133" t="str">
        <f>IF(Table1[[#This Row],[Date]]&lt;$AH$2,"",IF(Table1[[#This Row],[Date]]&lt;$AH$3,"Edge","Elite Combo"))</f>
        <v/>
      </c>
      <c r="AI724" s="218">
        <f>Table1[[#This Row],[Time]]</f>
        <v>0.70277777777777783</v>
      </c>
      <c r="AJ724" s="219" t="str">
        <f>Table1[[#This Row],[Track]]</f>
        <v>Eagle Farm</v>
      </c>
      <c r="AK724" s="216">
        <f>Table1[[#This Row],[Race ]]</f>
        <v>7</v>
      </c>
      <c r="AL724" s="219">
        <f>Table1[[#This Row],[TAB]]</f>
        <v>9</v>
      </c>
      <c r="AM724" s="219" t="str">
        <f>Table1[[#This Row],[Selection]]</f>
        <v>Black On Beauty</v>
      </c>
      <c r="AN724" s="220" t="str">
        <f>Table1[[#This Row],[Sources]]</f>
        <v>Nat-11</v>
      </c>
      <c r="AO724" s="219">
        <f>Table1[[#This Row],[Scale Bet]]</f>
        <v>40</v>
      </c>
    </row>
    <row r="725" spans="5:41" ht="16.5" customHeight="1" x14ac:dyDescent="0.25">
      <c r="E725" s="185">
        <v>45311</v>
      </c>
      <c r="F725" s="35">
        <v>0.70833333333333337</v>
      </c>
      <c r="G725" s="36" t="s">
        <v>157</v>
      </c>
      <c r="H725" s="36">
        <v>9</v>
      </c>
      <c r="I725" s="36">
        <v>10</v>
      </c>
      <c r="J725" s="36" t="s">
        <v>1004</v>
      </c>
      <c r="K725" s="36" t="s">
        <v>40</v>
      </c>
      <c r="L725" s="165">
        <v>12</v>
      </c>
      <c r="M725" s="134">
        <f t="shared" si="143"/>
        <v>25</v>
      </c>
      <c r="N725" s="36">
        <f t="shared" si="144"/>
        <v>2</v>
      </c>
      <c r="O725" s="135" t="str">
        <f t="shared" si="145"/>
        <v>Edge-12/Pro Mel-13</v>
      </c>
      <c r="P725" s="186" t="str">
        <f t="shared" si="146"/>
        <v>OK</v>
      </c>
      <c r="Q725" s="187">
        <f t="shared" si="147"/>
        <v>100</v>
      </c>
      <c r="R725" s="150"/>
      <c r="S725" s="187" t="str">
        <f t="shared" si="148"/>
        <v/>
      </c>
      <c r="T725" s="136" t="str">
        <f t="shared" si="149"/>
        <v>Bel Air</v>
      </c>
      <c r="U725" s="137">
        <f>IF(P725="","",IF(N725=1,"",IF(Q725="","",IF(Q725&lt;=100,100,IF(Table1[[#This Row],[Day]]="Wed",100,200)))))</f>
        <v>100</v>
      </c>
      <c r="V725" s="137" t="str">
        <f t="shared" si="150"/>
        <v/>
      </c>
      <c r="W725" s="137">
        <f t="shared" si="151"/>
        <v>-100</v>
      </c>
      <c r="X725" s="133">
        <f>100</f>
        <v>100</v>
      </c>
      <c r="Y725" s="133" t="str">
        <f t="shared" si="152"/>
        <v/>
      </c>
      <c r="Z725" s="133">
        <f t="shared" si="153"/>
        <v>-100</v>
      </c>
      <c r="AA725" s="134" t="str">
        <f>TEXT(Table1[[#This Row],[Date]],"DDD")</f>
        <v>Sat</v>
      </c>
      <c r="AB725" s="133" t="str">
        <f>IF(OR(G725="Doomben",G725="Eagle Farm"),"Q",IF(AND(Q725&gt;1,Q725&lt;55,Table1[[#This Row],[Source]]="Nat"),"Nat OK",IF(AND(Table1[[#This Row],[Source]]&lt;&gt;"Nat",Q725&lt;55),"Poor &lt;55",IF(OR(G725="Randwick",G725="Flemington",G725="Caulfield",G725="Sandown Lake",G725="Sandown Hill"),"Best","ave"))))</f>
        <v>Best</v>
      </c>
      <c r="AC725" s="133">
        <f>IF(Q725="","",IF(AB725="Poor &lt;55",$AC$2*0.2%,IF(AND(AB725="Q",AA725&lt;&gt;"Wed"),$AC$2*0.4%,IF(AND(AB725="Q",AA725="Wed"),$AC$2*0.5%,IF(AND(AB725="Ave",U725=100),$AC$2*0.5%,IF(AND(AB725="ave",U725="",N725=1,AG725="Bush"),$AC$2*1%,IF(AND(AB725="ave",U725="",Q725&gt;100),$AC$2*1.3%,IF(AND(AB725="ave",U725=""),$AC$2*1.2%,IF(AND(AB725="Ave",U725=200),$AC$2*1%,IF(AND(AB725="Best",U725=200),$AC$2*1.5%,IF(AND(AB725="Best",U725="",K725&lt;&gt;"Pro Syd"),$AC$2*0.5%,IF(AND(AB725="Best",U725=""),$AC$2*1%,IF(AND(AB725="Best",U725=100,Table1[[#This Row],[State]]="NSW"),$AC$2*0.4%,IF(AND(AB725="Best",U725=100),$AC$2*1%,IF(Table1[[#This Row],[Adj]]="Nat OK",$AC$2*0.5%,"xxx")))))))))))))))</f>
        <v>100</v>
      </c>
      <c r="AD725" s="133" t="str">
        <f t="shared" si="154"/>
        <v/>
      </c>
      <c r="AE725" s="133">
        <f t="shared" si="155"/>
        <v>-100</v>
      </c>
      <c r="AF725" s="133" t="str">
        <f>VLOOKUP(Table1[[#This Row],[Track]],$F$2672:$H$2715,2,FALSE)</f>
        <v>Vic</v>
      </c>
      <c r="AG725" s="133" t="str">
        <f>VLOOKUP(Table1[[#This Row],[Track]],$F$2672:$H$2715,3,FALSE)</f>
        <v>-</v>
      </c>
      <c r="AH725" s="133" t="str">
        <f>IF(Table1[[#This Row],[Date]]&lt;$AH$2,"",IF(Table1[[#This Row],[Date]]&lt;$AH$3,"Edge","Elite Combo"))</f>
        <v/>
      </c>
      <c r="AI725" s="218">
        <f>Table1[[#This Row],[Time]]</f>
        <v>0.70833333333333337</v>
      </c>
      <c r="AJ725" s="219" t="str">
        <f>Table1[[#This Row],[Track]]</f>
        <v>Flemington</v>
      </c>
      <c r="AK725" s="216">
        <f>Table1[[#This Row],[Race ]]</f>
        <v>9</v>
      </c>
      <c r="AL725" s="219">
        <f>Table1[[#This Row],[TAB]]</f>
        <v>10</v>
      </c>
      <c r="AM725" s="219" t="str">
        <f>Table1[[#This Row],[Selection]]</f>
        <v>Bel Air</v>
      </c>
      <c r="AN725" s="220" t="str">
        <f>Table1[[#This Row],[Sources]]</f>
        <v>Edge-12/Pro Mel-13</v>
      </c>
      <c r="AO725" s="219">
        <f>Table1[[#This Row],[Scale Bet]]</f>
        <v>100</v>
      </c>
    </row>
    <row r="726" spans="5:41" ht="16.5" customHeight="1" x14ac:dyDescent="0.25">
      <c r="E726" s="185">
        <v>45311</v>
      </c>
      <c r="F726" s="35">
        <v>0.70833333333333337</v>
      </c>
      <c r="G726" s="36" t="s">
        <v>157</v>
      </c>
      <c r="H726" s="36">
        <v>9</v>
      </c>
      <c r="I726" s="36">
        <v>10</v>
      </c>
      <c r="J726" s="36" t="s">
        <v>1004</v>
      </c>
      <c r="K726" s="36" t="s">
        <v>18</v>
      </c>
      <c r="L726" s="165">
        <v>13</v>
      </c>
      <c r="M726" s="134" t="str">
        <f t="shared" si="143"/>
        <v/>
      </c>
      <c r="N726" s="36" t="str">
        <f t="shared" si="144"/>
        <v/>
      </c>
      <c r="O726" s="135" t="str">
        <f t="shared" si="145"/>
        <v/>
      </c>
      <c r="P726" s="186" t="str">
        <f t="shared" si="146"/>
        <v>OK</v>
      </c>
      <c r="Q726" s="187" t="str">
        <f t="shared" si="147"/>
        <v/>
      </c>
      <c r="R726" s="150"/>
      <c r="S726" s="187" t="str">
        <f t="shared" si="148"/>
        <v/>
      </c>
      <c r="T726" s="136" t="str">
        <f t="shared" si="149"/>
        <v>Bel Air</v>
      </c>
      <c r="U726" s="137" t="str">
        <f>IF(P726="","",IF(N726=1,"",IF(Q726="","",IF(Q726&lt;=100,100,IF(Table1[[#This Row],[Day]]="Wed",100,200)))))</f>
        <v/>
      </c>
      <c r="V726" s="137" t="str">
        <f t="shared" si="150"/>
        <v/>
      </c>
      <c r="W726" s="137" t="str">
        <f t="shared" si="151"/>
        <v/>
      </c>
      <c r="X726" s="133">
        <f>100</f>
        <v>100</v>
      </c>
      <c r="Y726" s="133" t="str">
        <f t="shared" si="152"/>
        <v/>
      </c>
      <c r="Z726" s="133">
        <f t="shared" si="153"/>
        <v>-100</v>
      </c>
      <c r="AA726" s="134" t="str">
        <f>TEXT(Table1[[#This Row],[Date]],"DDD")</f>
        <v>Sat</v>
      </c>
      <c r="AB726" s="133" t="str">
        <f>IF(OR(G726="Doomben",G726="Eagle Farm"),"Q",IF(AND(Q726&gt;1,Q726&lt;55,Table1[[#This Row],[Source]]="Nat"),"Nat OK",IF(AND(Table1[[#This Row],[Source]]&lt;&gt;"Nat",Q726&lt;55),"Poor &lt;55",IF(OR(G726="Randwick",G726="Flemington",G726="Caulfield",G726="Sandown Lake",G726="Sandown Hill"),"Best","ave"))))</f>
        <v>Best</v>
      </c>
      <c r="AC726" s="133" t="str">
        <f>IF(Q726="","",IF(AB726="Poor &lt;55",$AC$2*0.2%,IF(AND(AB726="Q",AA726&lt;&gt;"Wed"),$AC$2*0.4%,IF(AND(AB726="Q",AA726="Wed"),$AC$2*0.5%,IF(AND(AB726="Ave",U726=100),$AC$2*0.5%,IF(AND(AB726="ave",U726="",N726=1,AG726="Bush"),$AC$2*1%,IF(AND(AB726="ave",U726="",Q726&gt;100),$AC$2*1.3%,IF(AND(AB726="ave",U726=""),$AC$2*1.2%,IF(AND(AB726="Ave",U726=200),$AC$2*1%,IF(AND(AB726="Best",U726=200),$AC$2*1.5%,IF(AND(AB726="Best",U726="",K726&lt;&gt;"Pro Syd"),$AC$2*0.5%,IF(AND(AB726="Best",U726=""),$AC$2*1%,IF(AND(AB726="Best",U726=100,Table1[[#This Row],[State]]="NSW"),$AC$2*0.4%,IF(AND(AB726="Best",U726=100),$AC$2*1%,IF(Table1[[#This Row],[Adj]]="Nat OK",$AC$2*0.5%,"xxx")))))))))))))))</f>
        <v/>
      </c>
      <c r="AD726" s="133" t="str">
        <f t="shared" si="154"/>
        <v/>
      </c>
      <c r="AE726" s="133" t="str">
        <f t="shared" si="155"/>
        <v/>
      </c>
      <c r="AF726" s="133" t="str">
        <f>VLOOKUP(Table1[[#This Row],[Track]],$F$2672:$H$2715,2,FALSE)</f>
        <v>Vic</v>
      </c>
      <c r="AG726" s="133" t="str">
        <f>VLOOKUP(Table1[[#This Row],[Track]],$F$2672:$H$2715,3,FALSE)</f>
        <v>-</v>
      </c>
      <c r="AH726" s="133" t="str">
        <f>IF(Table1[[#This Row],[Date]]&lt;$AH$2,"",IF(Table1[[#This Row],[Date]]&lt;$AH$3,"Edge","Elite Combo"))</f>
        <v/>
      </c>
      <c r="AI726" s="218">
        <f>Table1[[#This Row],[Time]]</f>
        <v>0.70833333333333337</v>
      </c>
      <c r="AJ726" s="219" t="str">
        <f>Table1[[#This Row],[Track]]</f>
        <v>Flemington</v>
      </c>
      <c r="AK726" s="216">
        <f>Table1[[#This Row],[Race ]]</f>
        <v>9</v>
      </c>
      <c r="AL726" s="219">
        <f>Table1[[#This Row],[TAB]]</f>
        <v>10</v>
      </c>
      <c r="AM726" s="219" t="str">
        <f>Table1[[#This Row],[Selection]]</f>
        <v>Bel Air</v>
      </c>
      <c r="AN726" s="220" t="str">
        <f>Table1[[#This Row],[Sources]]</f>
        <v/>
      </c>
      <c r="AO726" s="219" t="str">
        <f>Table1[[#This Row],[Scale Bet]]</f>
        <v/>
      </c>
    </row>
    <row r="727" spans="5:41" ht="16.5" customHeight="1" x14ac:dyDescent="0.25">
      <c r="E727" s="185">
        <v>45311</v>
      </c>
      <c r="F727" s="35">
        <v>0.72222222222222221</v>
      </c>
      <c r="G727" s="36" t="s">
        <v>17</v>
      </c>
      <c r="H727" s="36">
        <v>9</v>
      </c>
      <c r="I727" s="36">
        <v>6</v>
      </c>
      <c r="J727" s="36" t="s">
        <v>83</v>
      </c>
      <c r="K727" s="36" t="s">
        <v>1</v>
      </c>
      <c r="L727" s="165">
        <v>10</v>
      </c>
      <c r="M727" s="134">
        <f t="shared" si="143"/>
        <v>40</v>
      </c>
      <c r="N727" s="36">
        <f t="shared" si="144"/>
        <v>3</v>
      </c>
      <c r="O727" s="135" t="str">
        <f t="shared" si="145"/>
        <v>E4-10/Edge-15/Nat-15</v>
      </c>
      <c r="P727" s="186" t="str">
        <f t="shared" si="146"/>
        <v>OK</v>
      </c>
      <c r="Q727" s="187">
        <f t="shared" si="147"/>
        <v>160</v>
      </c>
      <c r="R727" s="150">
        <v>1.8</v>
      </c>
      <c r="S727" s="187">
        <f t="shared" si="148"/>
        <v>288</v>
      </c>
      <c r="T727" s="136" t="str">
        <f t="shared" si="149"/>
        <v>Our Kobison</v>
      </c>
      <c r="U727" s="137">
        <f>IF(P727="","",IF(N727=1,"",IF(Q727="","",IF(Q727&lt;=100,100,IF(Table1[[#This Row],[Day]]="Wed",100,200)))))</f>
        <v>200</v>
      </c>
      <c r="V727" s="137">
        <f t="shared" si="150"/>
        <v>360</v>
      </c>
      <c r="W727" s="137">
        <f t="shared" si="151"/>
        <v>160</v>
      </c>
      <c r="X727" s="133">
        <f>100</f>
        <v>100</v>
      </c>
      <c r="Y727" s="133">
        <f t="shared" si="152"/>
        <v>180</v>
      </c>
      <c r="Z727" s="133">
        <f t="shared" si="153"/>
        <v>80</v>
      </c>
      <c r="AA727" s="134" t="str">
        <f>TEXT(Table1[[#This Row],[Date]],"DDD")</f>
        <v>Sat</v>
      </c>
      <c r="AB727" s="133" t="str">
        <f>IF(OR(G727="Doomben",G727="Eagle Farm"),"Q",IF(AND(Q727&gt;1,Q727&lt;55,Table1[[#This Row],[Source]]="Nat"),"Nat OK",IF(AND(Table1[[#This Row],[Source]]&lt;&gt;"Nat",Q727&lt;55),"Poor &lt;55",IF(OR(G727="Randwick",G727="Flemington",G727="Caulfield",G727="Sandown Lake",G727="Sandown Hill"),"Best","ave"))))</f>
        <v>ave</v>
      </c>
      <c r="AC727" s="133">
        <f>IF(Q727="","",IF(AB727="Poor &lt;55",$AC$2*0.2%,IF(AND(AB727="Q",AA727&lt;&gt;"Wed"),$AC$2*0.4%,IF(AND(AB727="Q",AA727="Wed"),$AC$2*0.5%,IF(AND(AB727="Ave",U727=100),$AC$2*0.5%,IF(AND(AB727="ave",U727="",N727=1,AG727="Bush"),$AC$2*1%,IF(AND(AB727="ave",U727="",Q727&gt;100),$AC$2*1.3%,IF(AND(AB727="ave",U727=""),$AC$2*1.2%,IF(AND(AB727="Ave",U727=200),$AC$2*1%,IF(AND(AB727="Best",U727=200),$AC$2*1.5%,IF(AND(AB727="Best",U727="",K727&lt;&gt;"Pro Syd"),$AC$2*0.5%,IF(AND(AB727="Best",U727=""),$AC$2*1%,IF(AND(AB727="Best",U727=100,Table1[[#This Row],[State]]="NSW"),$AC$2*0.4%,IF(AND(AB727="Best",U727=100),$AC$2*1%,IF(Table1[[#This Row],[Adj]]="Nat OK",$AC$2*0.5%,"xxx")))))))))))))))</f>
        <v>100</v>
      </c>
      <c r="AD727" s="133">
        <f t="shared" si="154"/>
        <v>180</v>
      </c>
      <c r="AE727" s="133">
        <f t="shared" si="155"/>
        <v>80</v>
      </c>
      <c r="AF727" s="133" t="str">
        <f>VLOOKUP(Table1[[#This Row],[Track]],$F$2672:$H$2715,2,FALSE)</f>
        <v>NSW</v>
      </c>
      <c r="AG727" s="133" t="str">
        <f>VLOOKUP(Table1[[#This Row],[Track]],$F$2672:$H$2715,3,FALSE)</f>
        <v>-</v>
      </c>
      <c r="AH727" s="133" t="str">
        <f>IF(Table1[[#This Row],[Date]]&lt;$AH$2,"",IF(Table1[[#This Row],[Date]]&lt;$AH$3,"Edge","Elite Combo"))</f>
        <v/>
      </c>
      <c r="AI727" s="218">
        <f>Table1[[#This Row],[Time]]</f>
        <v>0.72222222222222221</v>
      </c>
      <c r="AJ727" s="219" t="str">
        <f>Table1[[#This Row],[Track]]</f>
        <v>Rosehill</v>
      </c>
      <c r="AK727" s="216">
        <f>Table1[[#This Row],[Race ]]</f>
        <v>9</v>
      </c>
      <c r="AL727" s="219">
        <f>Table1[[#This Row],[TAB]]</f>
        <v>6</v>
      </c>
      <c r="AM727" s="219" t="str">
        <f>Table1[[#This Row],[Selection]]</f>
        <v>Our Kobison</v>
      </c>
      <c r="AN727" s="220" t="str">
        <f>Table1[[#This Row],[Sources]]</f>
        <v>E4-10/Edge-15/Nat-15</v>
      </c>
      <c r="AO727" s="219">
        <f>Table1[[#This Row],[Scale Bet]]</f>
        <v>100</v>
      </c>
    </row>
    <row r="728" spans="5:41" ht="16.5" customHeight="1" x14ac:dyDescent="0.25">
      <c r="E728" s="185">
        <v>45311</v>
      </c>
      <c r="F728" s="35">
        <v>0.72222222222222221</v>
      </c>
      <c r="G728" s="36" t="s">
        <v>17</v>
      </c>
      <c r="H728" s="36">
        <v>9</v>
      </c>
      <c r="I728" s="36">
        <v>6</v>
      </c>
      <c r="J728" s="36" t="s">
        <v>83</v>
      </c>
      <c r="K728" s="36" t="s">
        <v>40</v>
      </c>
      <c r="L728" s="165">
        <v>15</v>
      </c>
      <c r="M728" s="134" t="str">
        <f t="shared" si="143"/>
        <v/>
      </c>
      <c r="N728" s="36" t="str">
        <f t="shared" si="144"/>
        <v/>
      </c>
      <c r="O728" s="135" t="str">
        <f t="shared" si="145"/>
        <v/>
      </c>
      <c r="P728" s="186" t="str">
        <f t="shared" si="146"/>
        <v>OK</v>
      </c>
      <c r="Q728" s="187" t="str">
        <f t="shared" si="147"/>
        <v/>
      </c>
      <c r="R728" s="150">
        <v>1.8</v>
      </c>
      <c r="S728" s="187" t="str">
        <f t="shared" si="148"/>
        <v/>
      </c>
      <c r="T728" s="136" t="str">
        <f t="shared" si="149"/>
        <v>Our Kobison</v>
      </c>
      <c r="U728" s="137" t="str">
        <f>IF(P728="","",IF(N728=1,"",IF(Q728="","",IF(Q728&lt;=100,100,IF(Table1[[#This Row],[Day]]="Wed",100,200)))))</f>
        <v/>
      </c>
      <c r="V728" s="137" t="str">
        <f t="shared" si="150"/>
        <v/>
      </c>
      <c r="W728" s="137" t="str">
        <f t="shared" si="151"/>
        <v/>
      </c>
      <c r="X728" s="133">
        <f>100</f>
        <v>100</v>
      </c>
      <c r="Y728" s="133">
        <f t="shared" si="152"/>
        <v>180</v>
      </c>
      <c r="Z728" s="133">
        <f t="shared" si="153"/>
        <v>80</v>
      </c>
      <c r="AA728" s="134" t="str">
        <f>TEXT(Table1[[#This Row],[Date]],"DDD")</f>
        <v>Sat</v>
      </c>
      <c r="AB728" s="133" t="str">
        <f>IF(OR(G728="Doomben",G728="Eagle Farm"),"Q",IF(AND(Q728&gt;1,Q728&lt;55,Table1[[#This Row],[Source]]="Nat"),"Nat OK",IF(AND(Table1[[#This Row],[Source]]&lt;&gt;"Nat",Q728&lt;55),"Poor &lt;55",IF(OR(G728="Randwick",G728="Flemington",G728="Caulfield",G728="Sandown Lake",G728="Sandown Hill"),"Best","ave"))))</f>
        <v>ave</v>
      </c>
      <c r="AC728" s="133" t="str">
        <f>IF(Q728="","",IF(AB728="Poor &lt;55",$AC$2*0.2%,IF(AND(AB728="Q",AA728&lt;&gt;"Wed"),$AC$2*0.4%,IF(AND(AB728="Q",AA728="Wed"),$AC$2*0.5%,IF(AND(AB728="Ave",U728=100),$AC$2*0.5%,IF(AND(AB728="ave",U728="",N728=1,AG728="Bush"),$AC$2*1%,IF(AND(AB728="ave",U728="",Q728&gt;100),$AC$2*1.3%,IF(AND(AB728="ave",U728=""),$AC$2*1.2%,IF(AND(AB728="Ave",U728=200),$AC$2*1%,IF(AND(AB728="Best",U728=200),$AC$2*1.5%,IF(AND(AB728="Best",U728="",K728&lt;&gt;"Pro Syd"),$AC$2*0.5%,IF(AND(AB728="Best",U728=""),$AC$2*1%,IF(AND(AB728="Best",U728=100,Table1[[#This Row],[State]]="NSW"),$AC$2*0.4%,IF(AND(AB728="Best",U728=100),$AC$2*1%,IF(Table1[[#This Row],[Adj]]="Nat OK",$AC$2*0.5%,"xxx")))))))))))))))</f>
        <v/>
      </c>
      <c r="AD728" s="133" t="str">
        <f t="shared" si="154"/>
        <v/>
      </c>
      <c r="AE728" s="133" t="str">
        <f t="shared" si="155"/>
        <v/>
      </c>
      <c r="AF728" s="133" t="str">
        <f>VLOOKUP(Table1[[#This Row],[Track]],$F$2672:$H$2715,2,FALSE)</f>
        <v>NSW</v>
      </c>
      <c r="AG728" s="133" t="str">
        <f>VLOOKUP(Table1[[#This Row],[Track]],$F$2672:$H$2715,3,FALSE)</f>
        <v>-</v>
      </c>
      <c r="AH728" s="133" t="str">
        <f>IF(Table1[[#This Row],[Date]]&lt;$AH$2,"",IF(Table1[[#This Row],[Date]]&lt;$AH$3,"Edge","Elite Combo"))</f>
        <v/>
      </c>
      <c r="AI728" s="218">
        <f>Table1[[#This Row],[Time]]</f>
        <v>0.72222222222222221</v>
      </c>
      <c r="AJ728" s="219" t="str">
        <f>Table1[[#This Row],[Track]]</f>
        <v>Rosehill</v>
      </c>
      <c r="AK728" s="216">
        <f>Table1[[#This Row],[Race ]]</f>
        <v>9</v>
      </c>
      <c r="AL728" s="219">
        <f>Table1[[#This Row],[TAB]]</f>
        <v>6</v>
      </c>
      <c r="AM728" s="219" t="str">
        <f>Table1[[#This Row],[Selection]]</f>
        <v>Our Kobison</v>
      </c>
      <c r="AN728" s="220" t="str">
        <f>Table1[[#This Row],[Sources]]</f>
        <v/>
      </c>
      <c r="AO728" s="219" t="str">
        <f>Table1[[#This Row],[Scale Bet]]</f>
        <v/>
      </c>
    </row>
    <row r="729" spans="5:41" ht="16.5" customHeight="1" x14ac:dyDescent="0.25">
      <c r="E729" s="185">
        <v>45311</v>
      </c>
      <c r="F729" s="35">
        <v>0.72222222222222221</v>
      </c>
      <c r="G729" s="36" t="s">
        <v>17</v>
      </c>
      <c r="H729" s="36">
        <v>9</v>
      </c>
      <c r="I729" s="36">
        <v>6</v>
      </c>
      <c r="J729" s="36" t="s">
        <v>83</v>
      </c>
      <c r="K729" s="36" t="s">
        <v>13</v>
      </c>
      <c r="L729" s="165">
        <v>15</v>
      </c>
      <c r="M729" s="134" t="str">
        <f t="shared" si="143"/>
        <v/>
      </c>
      <c r="N729" s="36" t="str">
        <f t="shared" si="144"/>
        <v/>
      </c>
      <c r="O729" s="135" t="str">
        <f t="shared" si="145"/>
        <v/>
      </c>
      <c r="P729" s="186" t="str">
        <f t="shared" si="146"/>
        <v>OK</v>
      </c>
      <c r="Q729" s="187" t="str">
        <f t="shared" si="147"/>
        <v/>
      </c>
      <c r="R729" s="150">
        <v>1.8</v>
      </c>
      <c r="S729" s="187" t="str">
        <f t="shared" si="148"/>
        <v/>
      </c>
      <c r="T729" s="136" t="str">
        <f t="shared" si="149"/>
        <v>Our Kobison</v>
      </c>
      <c r="U729" s="137" t="str">
        <f>IF(P729="","",IF(N729=1,"",IF(Q729="","",IF(Q729&lt;=100,100,IF(Table1[[#This Row],[Day]]="Wed",100,200)))))</f>
        <v/>
      </c>
      <c r="V729" s="137" t="str">
        <f t="shared" si="150"/>
        <v/>
      </c>
      <c r="W729" s="137" t="str">
        <f t="shared" si="151"/>
        <v/>
      </c>
      <c r="X729" s="133">
        <f>100</f>
        <v>100</v>
      </c>
      <c r="Y729" s="133">
        <f t="shared" si="152"/>
        <v>180</v>
      </c>
      <c r="Z729" s="133">
        <f t="shared" si="153"/>
        <v>80</v>
      </c>
      <c r="AA729" s="134" t="str">
        <f>TEXT(Table1[[#This Row],[Date]],"DDD")</f>
        <v>Sat</v>
      </c>
      <c r="AB729" s="133" t="str">
        <f>IF(OR(G729="Doomben",G729="Eagle Farm"),"Q",IF(AND(Q729&gt;1,Q729&lt;55,Table1[[#This Row],[Source]]="Nat"),"Nat OK",IF(AND(Table1[[#This Row],[Source]]&lt;&gt;"Nat",Q729&lt;55),"Poor &lt;55",IF(OR(G729="Randwick",G729="Flemington",G729="Caulfield",G729="Sandown Lake",G729="Sandown Hill"),"Best","ave"))))</f>
        <v>ave</v>
      </c>
      <c r="AC729" s="133" t="str">
        <f>IF(Q729="","",IF(AB729="Poor &lt;55",$AC$2*0.2%,IF(AND(AB729="Q",AA729&lt;&gt;"Wed"),$AC$2*0.4%,IF(AND(AB729="Q",AA729="Wed"),$AC$2*0.5%,IF(AND(AB729="Ave",U729=100),$AC$2*0.5%,IF(AND(AB729="ave",U729="",N729=1,AG729="Bush"),$AC$2*1%,IF(AND(AB729="ave",U729="",Q729&gt;100),$AC$2*1.3%,IF(AND(AB729="ave",U729=""),$AC$2*1.2%,IF(AND(AB729="Ave",U729=200),$AC$2*1%,IF(AND(AB729="Best",U729=200),$AC$2*1.5%,IF(AND(AB729="Best",U729="",K729&lt;&gt;"Pro Syd"),$AC$2*0.5%,IF(AND(AB729="Best",U729=""),$AC$2*1%,IF(AND(AB729="Best",U729=100,Table1[[#This Row],[State]]="NSW"),$AC$2*0.4%,IF(AND(AB729="Best",U729=100),$AC$2*1%,IF(Table1[[#This Row],[Adj]]="Nat OK",$AC$2*0.5%,"xxx")))))))))))))))</f>
        <v/>
      </c>
      <c r="AD729" s="133" t="str">
        <f t="shared" si="154"/>
        <v/>
      </c>
      <c r="AE729" s="133" t="str">
        <f t="shared" si="155"/>
        <v/>
      </c>
      <c r="AF729" s="133" t="str">
        <f>VLOOKUP(Table1[[#This Row],[Track]],$F$2672:$H$2715,2,FALSE)</f>
        <v>NSW</v>
      </c>
      <c r="AG729" s="133" t="str">
        <f>VLOOKUP(Table1[[#This Row],[Track]],$F$2672:$H$2715,3,FALSE)</f>
        <v>-</v>
      </c>
      <c r="AH729" s="133" t="str">
        <f>IF(Table1[[#This Row],[Date]]&lt;$AH$2,"",IF(Table1[[#This Row],[Date]]&lt;$AH$3,"Edge","Elite Combo"))</f>
        <v/>
      </c>
      <c r="AI729" s="218">
        <f>Table1[[#This Row],[Time]]</f>
        <v>0.72222222222222221</v>
      </c>
      <c r="AJ729" s="219" t="str">
        <f>Table1[[#This Row],[Track]]</f>
        <v>Rosehill</v>
      </c>
      <c r="AK729" s="216">
        <f>Table1[[#This Row],[Race ]]</f>
        <v>9</v>
      </c>
      <c r="AL729" s="219">
        <f>Table1[[#This Row],[TAB]]</f>
        <v>6</v>
      </c>
      <c r="AM729" s="219" t="str">
        <f>Table1[[#This Row],[Selection]]</f>
        <v>Our Kobison</v>
      </c>
      <c r="AN729" s="220" t="str">
        <f>Table1[[#This Row],[Sources]]</f>
        <v/>
      </c>
      <c r="AO729" s="219" t="str">
        <f>Table1[[#This Row],[Scale Bet]]</f>
        <v/>
      </c>
    </row>
    <row r="730" spans="5:41" ht="16.5" customHeight="1" x14ac:dyDescent="0.25">
      <c r="E730" s="185">
        <v>45311</v>
      </c>
      <c r="F730" s="35">
        <v>0.73055555555555562</v>
      </c>
      <c r="G730" s="36" t="s">
        <v>28</v>
      </c>
      <c r="H730" s="36">
        <v>8</v>
      </c>
      <c r="I730" s="36">
        <v>10</v>
      </c>
      <c r="J730" s="36" t="s">
        <v>929</v>
      </c>
      <c r="K730" s="36" t="s">
        <v>13</v>
      </c>
      <c r="L730" s="165">
        <v>11</v>
      </c>
      <c r="M730" s="134">
        <f t="shared" si="143"/>
        <v>11</v>
      </c>
      <c r="N730" s="36">
        <f t="shared" si="144"/>
        <v>1</v>
      </c>
      <c r="O730" s="135" t="str">
        <f t="shared" si="145"/>
        <v>Nat-11</v>
      </c>
      <c r="P730" s="186" t="str">
        <f t="shared" si="146"/>
        <v/>
      </c>
      <c r="Q730" s="187">
        <f t="shared" si="147"/>
        <v>44</v>
      </c>
      <c r="R730" s="150"/>
      <c r="S730" s="187" t="str">
        <f t="shared" si="148"/>
        <v/>
      </c>
      <c r="T730" s="136" t="str">
        <f t="shared" si="149"/>
        <v>Storm The Fortress</v>
      </c>
      <c r="U730" s="137" t="str">
        <f>IF(P730="","",IF(N730=1,"",IF(Q730="","",IF(Q730&lt;=100,100,IF(Table1[[#This Row],[Day]]="Wed",100,200)))))</f>
        <v/>
      </c>
      <c r="V730" s="137" t="str">
        <f t="shared" si="150"/>
        <v/>
      </c>
      <c r="W730" s="137" t="str">
        <f t="shared" si="151"/>
        <v/>
      </c>
      <c r="X730" s="133">
        <f>100</f>
        <v>100</v>
      </c>
      <c r="Y730" s="133" t="str">
        <f t="shared" si="152"/>
        <v/>
      </c>
      <c r="Z730" s="133">
        <f t="shared" si="153"/>
        <v>-100</v>
      </c>
      <c r="AA730" s="134" t="str">
        <f>TEXT(Table1[[#This Row],[Date]],"DDD")</f>
        <v>Sat</v>
      </c>
      <c r="AB730" s="133" t="str">
        <f>IF(OR(G730="Doomben",G730="Eagle Farm"),"Q",IF(AND(Q730&gt;1,Q730&lt;55,Table1[[#This Row],[Source]]="Nat"),"Nat OK",IF(AND(Table1[[#This Row],[Source]]&lt;&gt;"Nat",Q730&lt;55),"Poor &lt;55",IF(OR(G730="Randwick",G730="Flemington",G730="Caulfield",G730="Sandown Lake",G730="Sandown Hill"),"Best","ave"))))</f>
        <v>Q</v>
      </c>
      <c r="AC730" s="133">
        <f>IF(Q730="","",IF(AB730="Poor &lt;55",$AC$2*0.2%,IF(AND(AB730="Q",AA730&lt;&gt;"Wed"),$AC$2*0.4%,IF(AND(AB730="Q",AA730="Wed"),$AC$2*0.5%,IF(AND(AB730="Ave",U730=100),$AC$2*0.5%,IF(AND(AB730="ave",U730="",N730=1,AG730="Bush"),$AC$2*1%,IF(AND(AB730="ave",U730="",Q730&gt;100),$AC$2*1.3%,IF(AND(AB730="ave",U730=""),$AC$2*1.2%,IF(AND(AB730="Ave",U730=200),$AC$2*1%,IF(AND(AB730="Best",U730=200),$AC$2*1.5%,IF(AND(AB730="Best",U730="",K730&lt;&gt;"Pro Syd"),$AC$2*0.5%,IF(AND(AB730="Best",U730=""),$AC$2*1%,IF(AND(AB730="Best",U730=100,Table1[[#This Row],[State]]="NSW"),$AC$2*0.4%,IF(AND(AB730="Best",U730=100),$AC$2*1%,IF(Table1[[#This Row],[Adj]]="Nat OK",$AC$2*0.5%,"xxx")))))))))))))))</f>
        <v>40</v>
      </c>
      <c r="AD730" s="133" t="str">
        <f t="shared" si="154"/>
        <v/>
      </c>
      <c r="AE730" s="133">
        <f t="shared" si="155"/>
        <v>-40</v>
      </c>
      <c r="AF730" s="133" t="str">
        <f>VLOOKUP(Table1[[#This Row],[Track]],$F$2672:$H$2715,2,FALSE)</f>
        <v>Qld</v>
      </c>
      <c r="AG730" s="133" t="str">
        <f>VLOOKUP(Table1[[#This Row],[Track]],$F$2672:$H$2715,3,FALSE)</f>
        <v>-</v>
      </c>
      <c r="AH730" s="133" t="str">
        <f>IF(Table1[[#This Row],[Date]]&lt;$AH$2,"",IF(Table1[[#This Row],[Date]]&lt;$AH$3,"Edge","Elite Combo"))</f>
        <v/>
      </c>
      <c r="AI730" s="218">
        <f>Table1[[#This Row],[Time]]</f>
        <v>0.73055555555555562</v>
      </c>
      <c r="AJ730" s="219" t="str">
        <f>Table1[[#This Row],[Track]]</f>
        <v>Eagle Farm</v>
      </c>
      <c r="AK730" s="216">
        <f>Table1[[#This Row],[Race ]]</f>
        <v>8</v>
      </c>
      <c r="AL730" s="219">
        <f>Table1[[#This Row],[TAB]]</f>
        <v>10</v>
      </c>
      <c r="AM730" s="219" t="str">
        <f>Table1[[#This Row],[Selection]]</f>
        <v>Storm The Fortress</v>
      </c>
      <c r="AN730" s="220" t="str">
        <f>Table1[[#This Row],[Sources]]</f>
        <v>Nat-11</v>
      </c>
      <c r="AO730" s="219">
        <f>Table1[[#This Row],[Scale Bet]]</f>
        <v>40</v>
      </c>
    </row>
    <row r="731" spans="5:41" ht="16.5" customHeight="1" x14ac:dyDescent="0.25">
      <c r="E731" s="185">
        <v>45311</v>
      </c>
      <c r="F731" s="35">
        <v>0.74652777777777779</v>
      </c>
      <c r="G731" s="36" t="s">
        <v>17</v>
      </c>
      <c r="H731" s="36">
        <v>10</v>
      </c>
      <c r="I731" s="36">
        <v>10</v>
      </c>
      <c r="J731" s="36" t="s">
        <v>1083</v>
      </c>
      <c r="K731" s="36" t="s">
        <v>60</v>
      </c>
      <c r="L731" s="165">
        <v>10</v>
      </c>
      <c r="M731" s="134">
        <f t="shared" si="143"/>
        <v>10</v>
      </c>
      <c r="N731" s="36">
        <f t="shared" si="144"/>
        <v>1</v>
      </c>
      <c r="O731" s="135" t="str">
        <f t="shared" si="145"/>
        <v>Pro Syd-10</v>
      </c>
      <c r="P731" s="186" t="str">
        <f t="shared" si="146"/>
        <v>OK</v>
      </c>
      <c r="Q731" s="187">
        <f t="shared" si="147"/>
        <v>40</v>
      </c>
      <c r="R731" s="150">
        <v>10.199999999999999</v>
      </c>
      <c r="S731" s="187">
        <f t="shared" si="148"/>
        <v>408</v>
      </c>
      <c r="T731" s="136" t="str">
        <f t="shared" si="149"/>
        <v>Bootscooter</v>
      </c>
      <c r="U731" s="137" t="str">
        <f>IF(P731="","",IF(N731=1,"",IF(Q731="","",IF(Q731&lt;=100,100,IF(Table1[[#This Row],[Day]]="Wed",100,200)))))</f>
        <v/>
      </c>
      <c r="V731" s="137" t="str">
        <f t="shared" si="150"/>
        <v/>
      </c>
      <c r="W731" s="137" t="str">
        <f t="shared" si="151"/>
        <v/>
      </c>
      <c r="X731" s="133">
        <f>100</f>
        <v>100</v>
      </c>
      <c r="Y731" s="133">
        <f t="shared" si="152"/>
        <v>1019.9999999999999</v>
      </c>
      <c r="Z731" s="133">
        <f t="shared" si="153"/>
        <v>919.99999999999989</v>
      </c>
      <c r="AA731" s="134" t="str">
        <f>TEXT(Table1[[#This Row],[Date]],"DDD")</f>
        <v>Sat</v>
      </c>
      <c r="AB731" s="133" t="str">
        <f>IF(OR(G731="Doomben",G731="Eagle Farm"),"Q",IF(AND(Q731&gt;1,Q731&lt;55,Table1[[#This Row],[Source]]="Nat"),"Nat OK",IF(AND(Table1[[#This Row],[Source]]&lt;&gt;"Nat",Q731&lt;55),"Poor &lt;55",IF(OR(G731="Randwick",G731="Flemington",G731="Caulfield",G731="Sandown Lake",G731="Sandown Hill"),"Best","ave"))))</f>
        <v>Poor &lt;55</v>
      </c>
      <c r="AC731" s="133">
        <f>IF(Q731="","",IF(AB731="Poor &lt;55",$AC$2*0.2%,IF(AND(AB731="Q",AA731&lt;&gt;"Wed"),$AC$2*0.4%,IF(AND(AB731="Q",AA731="Wed"),$AC$2*0.5%,IF(AND(AB731="Ave",U731=100),$AC$2*0.5%,IF(AND(AB731="ave",U731="",N731=1,AG731="Bush"),$AC$2*1%,IF(AND(AB731="ave",U731="",Q731&gt;100),$AC$2*1.3%,IF(AND(AB731="ave",U731=""),$AC$2*1.2%,IF(AND(AB731="Ave",U731=200),$AC$2*1%,IF(AND(AB731="Best",U731=200),$AC$2*1.5%,IF(AND(AB731="Best",U731="",K731&lt;&gt;"Pro Syd"),$AC$2*0.5%,IF(AND(AB731="Best",U731=""),$AC$2*1%,IF(AND(AB731="Best",U731=100,Table1[[#This Row],[State]]="NSW"),$AC$2*0.4%,IF(AND(AB731="Best",U731=100),$AC$2*1%,IF(Table1[[#This Row],[Adj]]="Nat OK",$AC$2*0.5%,"xxx")))))))))))))))</f>
        <v>20</v>
      </c>
      <c r="AD731" s="133">
        <f t="shared" si="154"/>
        <v>204</v>
      </c>
      <c r="AE731" s="133">
        <f t="shared" si="155"/>
        <v>184</v>
      </c>
      <c r="AF731" s="133" t="str">
        <f>VLOOKUP(Table1[[#This Row],[Track]],$F$2672:$H$2715,2,FALSE)</f>
        <v>NSW</v>
      </c>
      <c r="AG731" s="133" t="str">
        <f>VLOOKUP(Table1[[#This Row],[Track]],$F$2672:$H$2715,3,FALSE)</f>
        <v>-</v>
      </c>
      <c r="AH731" s="133" t="str">
        <f>IF(Table1[[#This Row],[Date]]&lt;$AH$2,"",IF(Table1[[#This Row],[Date]]&lt;$AH$3,"Edge","Elite Combo"))</f>
        <v/>
      </c>
      <c r="AI731" s="218">
        <f>Table1[[#This Row],[Time]]</f>
        <v>0.74652777777777779</v>
      </c>
      <c r="AJ731" s="219" t="str">
        <f>Table1[[#This Row],[Track]]</f>
        <v>Rosehill</v>
      </c>
      <c r="AK731" s="216">
        <f>Table1[[#This Row],[Race ]]</f>
        <v>10</v>
      </c>
      <c r="AL731" s="219">
        <f>Table1[[#This Row],[TAB]]</f>
        <v>10</v>
      </c>
      <c r="AM731" s="219" t="str">
        <f>Table1[[#This Row],[Selection]]</f>
        <v>Bootscooter</v>
      </c>
      <c r="AN731" s="220" t="str">
        <f>Table1[[#This Row],[Sources]]</f>
        <v>Pro Syd-10</v>
      </c>
      <c r="AO731" s="219">
        <f>Table1[[#This Row],[Scale Bet]]</f>
        <v>20</v>
      </c>
    </row>
    <row r="732" spans="5:41" ht="16.5" customHeight="1" x14ac:dyDescent="0.25">
      <c r="E732" s="185">
        <v>45311</v>
      </c>
      <c r="F732" s="35">
        <v>0.75694444444444453</v>
      </c>
      <c r="G732" s="36" t="s">
        <v>28</v>
      </c>
      <c r="H732" s="36">
        <v>9</v>
      </c>
      <c r="I732" s="36">
        <v>15</v>
      </c>
      <c r="J732" s="36" t="s">
        <v>930</v>
      </c>
      <c r="K732" s="36" t="s">
        <v>13</v>
      </c>
      <c r="L732" s="165">
        <v>11</v>
      </c>
      <c r="M732" s="134">
        <f t="shared" si="143"/>
        <v>11</v>
      </c>
      <c r="N732" s="36">
        <f t="shared" si="144"/>
        <v>1</v>
      </c>
      <c r="O732" s="135" t="str">
        <f t="shared" si="145"/>
        <v>Nat-11</v>
      </c>
      <c r="P732" s="186" t="str">
        <f t="shared" si="146"/>
        <v/>
      </c>
      <c r="Q732" s="187">
        <f t="shared" si="147"/>
        <v>44</v>
      </c>
      <c r="R732" s="150"/>
      <c r="S732" s="187" t="str">
        <f t="shared" si="148"/>
        <v/>
      </c>
      <c r="T732" s="136" t="str">
        <f t="shared" si="149"/>
        <v>Mr Galazi</v>
      </c>
      <c r="U732" s="137" t="str">
        <f>IF(P732="","",IF(N732=1,"",IF(Q732="","",IF(Q732&lt;=100,100,IF(Table1[[#This Row],[Day]]="Wed",100,200)))))</f>
        <v/>
      </c>
      <c r="V732" s="137" t="str">
        <f t="shared" si="150"/>
        <v/>
      </c>
      <c r="W732" s="137" t="str">
        <f t="shared" si="151"/>
        <v/>
      </c>
      <c r="X732" s="133">
        <f>100</f>
        <v>100</v>
      </c>
      <c r="Y732" s="133" t="str">
        <f t="shared" si="152"/>
        <v/>
      </c>
      <c r="Z732" s="133">
        <f t="shared" si="153"/>
        <v>-100</v>
      </c>
      <c r="AA732" s="134" t="str">
        <f>TEXT(Table1[[#This Row],[Date]],"DDD")</f>
        <v>Sat</v>
      </c>
      <c r="AB732" s="133" t="str">
        <f>IF(OR(G732="Doomben",G732="Eagle Farm"),"Q",IF(AND(Q732&gt;1,Q732&lt;55,Table1[[#This Row],[Source]]="Nat"),"Nat OK",IF(AND(Table1[[#This Row],[Source]]&lt;&gt;"Nat",Q732&lt;55),"Poor &lt;55",IF(OR(G732="Randwick",G732="Flemington",G732="Caulfield",G732="Sandown Lake",G732="Sandown Hill"),"Best","ave"))))</f>
        <v>Q</v>
      </c>
      <c r="AC732" s="133">
        <f>IF(Q732="","",IF(AB732="Poor &lt;55",$AC$2*0.2%,IF(AND(AB732="Q",AA732&lt;&gt;"Wed"),$AC$2*0.4%,IF(AND(AB732="Q",AA732="Wed"),$AC$2*0.5%,IF(AND(AB732="Ave",U732=100),$AC$2*0.5%,IF(AND(AB732="ave",U732="",N732=1,AG732="Bush"),$AC$2*1%,IF(AND(AB732="ave",U732="",Q732&gt;100),$AC$2*1.3%,IF(AND(AB732="ave",U732=""),$AC$2*1.2%,IF(AND(AB732="Ave",U732=200),$AC$2*1%,IF(AND(AB732="Best",U732=200),$AC$2*1.5%,IF(AND(AB732="Best",U732="",K732&lt;&gt;"Pro Syd"),$AC$2*0.5%,IF(AND(AB732="Best",U732=""),$AC$2*1%,IF(AND(AB732="Best",U732=100,Table1[[#This Row],[State]]="NSW"),$AC$2*0.4%,IF(AND(AB732="Best",U732=100),$AC$2*1%,IF(Table1[[#This Row],[Adj]]="Nat OK",$AC$2*0.5%,"xxx")))))))))))))))</f>
        <v>40</v>
      </c>
      <c r="AD732" s="133" t="str">
        <f t="shared" si="154"/>
        <v/>
      </c>
      <c r="AE732" s="133">
        <f t="shared" si="155"/>
        <v>-40</v>
      </c>
      <c r="AF732" s="133" t="str">
        <f>VLOOKUP(Table1[[#This Row],[Track]],$F$2672:$H$2715,2,FALSE)</f>
        <v>Qld</v>
      </c>
      <c r="AG732" s="133" t="str">
        <f>VLOOKUP(Table1[[#This Row],[Track]],$F$2672:$H$2715,3,FALSE)</f>
        <v>-</v>
      </c>
      <c r="AH732" s="133" t="str">
        <f>IF(Table1[[#This Row],[Date]]&lt;$AH$2,"",IF(Table1[[#This Row],[Date]]&lt;$AH$3,"Edge","Elite Combo"))</f>
        <v/>
      </c>
      <c r="AI732" s="218">
        <f>Table1[[#This Row],[Time]]</f>
        <v>0.75694444444444453</v>
      </c>
      <c r="AJ732" s="219" t="str">
        <f>Table1[[#This Row],[Track]]</f>
        <v>Eagle Farm</v>
      </c>
      <c r="AK732" s="216">
        <f>Table1[[#This Row],[Race ]]</f>
        <v>9</v>
      </c>
      <c r="AL732" s="219">
        <f>Table1[[#This Row],[TAB]]</f>
        <v>15</v>
      </c>
      <c r="AM732" s="219" t="str">
        <f>Table1[[#This Row],[Selection]]</f>
        <v>Mr Galazi</v>
      </c>
      <c r="AN732" s="220" t="str">
        <f>Table1[[#This Row],[Sources]]</f>
        <v>Nat-11</v>
      </c>
      <c r="AO732" s="219">
        <f>Table1[[#This Row],[Scale Bet]]</f>
        <v>40</v>
      </c>
    </row>
    <row r="733" spans="5:41" ht="16.5" customHeight="1" x14ac:dyDescent="0.25">
      <c r="E733" s="185">
        <v>45311</v>
      </c>
      <c r="F733" s="35">
        <v>0.78472222222222221</v>
      </c>
      <c r="G733" s="36" t="s">
        <v>28</v>
      </c>
      <c r="H733" s="36">
        <v>10</v>
      </c>
      <c r="I733" s="36">
        <v>9</v>
      </c>
      <c r="J733" s="36" t="s">
        <v>382</v>
      </c>
      <c r="K733" s="36" t="s">
        <v>13</v>
      </c>
      <c r="L733" s="165">
        <v>11</v>
      </c>
      <c r="M733" s="134">
        <f t="shared" si="143"/>
        <v>11</v>
      </c>
      <c r="N733" s="36">
        <f t="shared" si="144"/>
        <v>1</v>
      </c>
      <c r="O733" s="135" t="str">
        <f t="shared" si="145"/>
        <v>Nat-11</v>
      </c>
      <c r="P733" s="186" t="str">
        <f t="shared" si="146"/>
        <v/>
      </c>
      <c r="Q733" s="187">
        <f t="shared" si="147"/>
        <v>44</v>
      </c>
      <c r="R733" s="150">
        <v>1.55</v>
      </c>
      <c r="S733" s="187">
        <f t="shared" si="148"/>
        <v>68.2</v>
      </c>
      <c r="T733" s="136" t="str">
        <f t="shared" si="149"/>
        <v>Freedom Rally</v>
      </c>
      <c r="U733" s="137" t="str">
        <f>IF(P733="","",IF(N733=1,"",IF(Q733="","",IF(Q733&lt;=100,100,IF(Table1[[#This Row],[Day]]="Wed",100,200)))))</f>
        <v/>
      </c>
      <c r="V733" s="137" t="str">
        <f t="shared" si="150"/>
        <v/>
      </c>
      <c r="W733" s="137" t="str">
        <f t="shared" si="151"/>
        <v/>
      </c>
      <c r="X733" s="133">
        <f>100</f>
        <v>100</v>
      </c>
      <c r="Y733" s="133">
        <f t="shared" si="152"/>
        <v>155</v>
      </c>
      <c r="Z733" s="133">
        <f t="shared" si="153"/>
        <v>55</v>
      </c>
      <c r="AA733" s="134" t="str">
        <f>TEXT(Table1[[#This Row],[Date]],"DDD")</f>
        <v>Sat</v>
      </c>
      <c r="AB733" s="133" t="str">
        <f>IF(OR(G733="Doomben",G733="Eagle Farm"),"Q",IF(AND(Q733&gt;1,Q733&lt;55,Table1[[#This Row],[Source]]="Nat"),"Nat OK",IF(AND(Table1[[#This Row],[Source]]&lt;&gt;"Nat",Q733&lt;55),"Poor &lt;55",IF(OR(G733="Randwick",G733="Flemington",G733="Caulfield",G733="Sandown Lake",G733="Sandown Hill"),"Best","ave"))))</f>
        <v>Q</v>
      </c>
      <c r="AC733" s="133">
        <f>IF(Q733="","",IF(AB733="Poor &lt;55",$AC$2*0.2%,IF(AND(AB733="Q",AA733&lt;&gt;"Wed"),$AC$2*0.4%,IF(AND(AB733="Q",AA733="Wed"),$AC$2*0.5%,IF(AND(AB733="Ave",U733=100),$AC$2*0.5%,IF(AND(AB733="ave",U733="",N733=1,AG733="Bush"),$AC$2*1%,IF(AND(AB733="ave",U733="",Q733&gt;100),$AC$2*1.3%,IF(AND(AB733="ave",U733=""),$AC$2*1.2%,IF(AND(AB733="Ave",U733=200),$AC$2*1%,IF(AND(AB733="Best",U733=200),$AC$2*1.5%,IF(AND(AB733="Best",U733="",K733&lt;&gt;"Pro Syd"),$AC$2*0.5%,IF(AND(AB733="Best",U733=""),$AC$2*1%,IF(AND(AB733="Best",U733=100,Table1[[#This Row],[State]]="NSW"),$AC$2*0.4%,IF(AND(AB733="Best",U733=100),$AC$2*1%,IF(Table1[[#This Row],[Adj]]="Nat OK",$AC$2*0.5%,"xxx")))))))))))))))</f>
        <v>40</v>
      </c>
      <c r="AD733" s="133">
        <f t="shared" si="154"/>
        <v>62</v>
      </c>
      <c r="AE733" s="133">
        <f t="shared" si="155"/>
        <v>22</v>
      </c>
      <c r="AF733" s="133" t="str">
        <f>VLOOKUP(Table1[[#This Row],[Track]],$F$2672:$H$2715,2,FALSE)</f>
        <v>Qld</v>
      </c>
      <c r="AG733" s="133" t="str">
        <f>VLOOKUP(Table1[[#This Row],[Track]],$F$2672:$H$2715,3,FALSE)</f>
        <v>-</v>
      </c>
      <c r="AH733" s="133" t="str">
        <f>IF(Table1[[#This Row],[Date]]&lt;$AH$2,"",IF(Table1[[#This Row],[Date]]&lt;$AH$3,"Edge","Elite Combo"))</f>
        <v/>
      </c>
      <c r="AI733" s="218">
        <f>Table1[[#This Row],[Time]]</f>
        <v>0.78472222222222221</v>
      </c>
      <c r="AJ733" s="219" t="str">
        <f>Table1[[#This Row],[Track]]</f>
        <v>Eagle Farm</v>
      </c>
      <c r="AK733" s="216">
        <f>Table1[[#This Row],[Race ]]</f>
        <v>10</v>
      </c>
      <c r="AL733" s="219">
        <f>Table1[[#This Row],[TAB]]</f>
        <v>9</v>
      </c>
      <c r="AM733" s="219" t="str">
        <f>Table1[[#This Row],[Selection]]</f>
        <v>Freedom Rally</v>
      </c>
      <c r="AN733" s="220" t="str">
        <f>Table1[[#This Row],[Sources]]</f>
        <v>Nat-11</v>
      </c>
      <c r="AO733" s="219">
        <f>Table1[[#This Row],[Scale Bet]]</f>
        <v>40</v>
      </c>
    </row>
    <row r="734" spans="5:41" ht="16.5" customHeight="1" x14ac:dyDescent="0.25">
      <c r="E734" s="185">
        <v>45317</v>
      </c>
      <c r="F734" s="35">
        <v>0.57986111111111105</v>
      </c>
      <c r="G734" s="36" t="s">
        <v>201</v>
      </c>
      <c r="H734" s="36">
        <v>2</v>
      </c>
      <c r="I734" s="36">
        <v>1</v>
      </c>
      <c r="J734" s="36" t="s">
        <v>931</v>
      </c>
      <c r="K734" s="36" t="s">
        <v>13</v>
      </c>
      <c r="L734" s="165">
        <v>13</v>
      </c>
      <c r="M734" s="134">
        <f t="shared" si="143"/>
        <v>13</v>
      </c>
      <c r="N734" s="36">
        <f t="shared" si="144"/>
        <v>1</v>
      </c>
      <c r="O734" s="135" t="str">
        <f t="shared" si="145"/>
        <v>Nat-13</v>
      </c>
      <c r="P734" s="186" t="str">
        <f t="shared" si="146"/>
        <v>OK</v>
      </c>
      <c r="Q734" s="187">
        <f t="shared" si="147"/>
        <v>52</v>
      </c>
      <c r="R734" s="150"/>
      <c r="S734" s="187" t="str">
        <f t="shared" si="148"/>
        <v/>
      </c>
      <c r="T734" s="136" t="str">
        <f t="shared" si="149"/>
        <v>Frenchmans Bay</v>
      </c>
      <c r="U734" s="137" t="str">
        <f>IF(P734="","",IF(N734=1,"",IF(Q734="","",IF(Q734&lt;=100,100,IF(Table1[[#This Row],[Day]]="Wed",100,200)))))</f>
        <v/>
      </c>
      <c r="V734" s="137" t="str">
        <f t="shared" si="150"/>
        <v/>
      </c>
      <c r="W734" s="137" t="str">
        <f t="shared" si="151"/>
        <v/>
      </c>
      <c r="X734" s="133">
        <f>100</f>
        <v>100</v>
      </c>
      <c r="Y734" s="133" t="str">
        <f t="shared" si="152"/>
        <v/>
      </c>
      <c r="Z734" s="133">
        <f t="shared" si="153"/>
        <v>-100</v>
      </c>
      <c r="AA734" s="134" t="str">
        <f>TEXT(Table1[[#This Row],[Date]],"DDD")</f>
        <v>Fri</v>
      </c>
      <c r="AB734" s="133" t="str">
        <f>IF(OR(G734="Doomben",G734="Eagle Farm"),"Q",IF(AND(Q734&gt;1,Q734&lt;55,Table1[[#This Row],[Source]]="Nat"),"Nat OK",IF(AND(Table1[[#This Row],[Source]]&lt;&gt;"Nat",Q734&lt;55),"Poor &lt;55",IF(OR(G734="Randwick",G734="Flemington",G734="Caulfield",G734="Sandown Lake",G734="Sandown Hill"),"Best","ave"))))</f>
        <v>Nat OK</v>
      </c>
      <c r="AC734" s="133">
        <f>IF(Q734="","",IF(AB734="Poor &lt;55",$AC$2*0.2%,IF(AND(AB734="Q",AA734&lt;&gt;"Wed"),$AC$2*0.4%,IF(AND(AB734="Q",AA734="Wed"),$AC$2*0.5%,IF(AND(AB734="Ave",U734=100),$AC$2*0.5%,IF(AND(AB734="ave",U734="",N734=1,AG734="Bush"),$AC$2*1%,IF(AND(AB734="ave",U734="",Q734&gt;100),$AC$2*1.3%,IF(AND(AB734="ave",U734=""),$AC$2*1.2%,IF(AND(AB734="Ave",U734=200),$AC$2*1%,IF(AND(AB734="Best",U734=200),$AC$2*1.5%,IF(AND(AB734="Best",U734="",K734&lt;&gt;"Pro Syd"),$AC$2*0.5%,IF(AND(AB734="Best",U734=""),$AC$2*1%,IF(AND(AB734="Best",U734=100,Table1[[#This Row],[State]]="NSW"),$AC$2*0.4%,IF(AND(AB734="Best",U734=100),$AC$2*1%,IF(Table1[[#This Row],[Adj]]="Nat OK",$AC$2*0.5%,"xxx")))))))))))))))</f>
        <v>50</v>
      </c>
      <c r="AD734" s="133" t="str">
        <f t="shared" si="154"/>
        <v/>
      </c>
      <c r="AE734" s="133">
        <f t="shared" si="155"/>
        <v>-50</v>
      </c>
      <c r="AF734" s="133" t="str">
        <f>VLOOKUP(Table1[[#This Row],[Track]],$F$2672:$H$2715,2,FALSE)</f>
        <v>Vic</v>
      </c>
      <c r="AG734" s="133" t="str">
        <f>VLOOKUP(Table1[[#This Row],[Track]],$F$2672:$H$2715,3,FALSE)</f>
        <v>-</v>
      </c>
      <c r="AH734" s="133" t="str">
        <f>IF(Table1[[#This Row],[Date]]&lt;$AH$2,"",IF(Table1[[#This Row],[Date]]&lt;$AH$3,"Edge","Elite Combo"))</f>
        <v/>
      </c>
      <c r="AI734" s="218">
        <f>Table1[[#This Row],[Time]]</f>
        <v>0.57986111111111105</v>
      </c>
      <c r="AJ734" s="219" t="str">
        <f>Table1[[#This Row],[Track]]</f>
        <v>Caulfield</v>
      </c>
      <c r="AK734" s="216">
        <f>Table1[[#This Row],[Race ]]</f>
        <v>2</v>
      </c>
      <c r="AL734" s="219">
        <f>Table1[[#This Row],[TAB]]</f>
        <v>1</v>
      </c>
      <c r="AM734" s="219" t="str">
        <f>Table1[[#This Row],[Selection]]</f>
        <v>Frenchmans Bay</v>
      </c>
      <c r="AN734" s="220" t="str">
        <f>Table1[[#This Row],[Sources]]</f>
        <v>Nat-13</v>
      </c>
      <c r="AO734" s="219">
        <f>Table1[[#This Row],[Scale Bet]]</f>
        <v>50</v>
      </c>
    </row>
    <row r="735" spans="5:41" ht="16.5" customHeight="1" x14ac:dyDescent="0.25">
      <c r="E735" s="185">
        <v>45317</v>
      </c>
      <c r="F735" s="35">
        <v>0.65277777777777779</v>
      </c>
      <c r="G735" s="36" t="s">
        <v>201</v>
      </c>
      <c r="H735" s="36">
        <v>5</v>
      </c>
      <c r="I735" s="36">
        <v>1</v>
      </c>
      <c r="J735" s="36" t="s">
        <v>1005</v>
      </c>
      <c r="K735" s="36" t="s">
        <v>40</v>
      </c>
      <c r="L735" s="165">
        <v>12</v>
      </c>
      <c r="M735" s="134">
        <f t="shared" si="143"/>
        <v>25</v>
      </c>
      <c r="N735" s="36">
        <f t="shared" si="144"/>
        <v>2</v>
      </c>
      <c r="O735" s="135" t="str">
        <f t="shared" si="145"/>
        <v>Edge-12/Pro Mel-13</v>
      </c>
      <c r="P735" s="186" t="str">
        <f t="shared" si="146"/>
        <v>OK</v>
      </c>
      <c r="Q735" s="187">
        <f t="shared" si="147"/>
        <v>100</v>
      </c>
      <c r="R735" s="150"/>
      <c r="S735" s="187" t="str">
        <f t="shared" si="148"/>
        <v/>
      </c>
      <c r="T735" s="136" t="str">
        <f t="shared" si="149"/>
        <v>Najem Suhail</v>
      </c>
      <c r="U735" s="137">
        <f>IF(P735="","",IF(N735=1,"",IF(Q735="","",IF(Q735&lt;=100,100,IF(Table1[[#This Row],[Day]]="Wed",100,200)))))</f>
        <v>100</v>
      </c>
      <c r="V735" s="137" t="str">
        <f t="shared" si="150"/>
        <v/>
      </c>
      <c r="W735" s="137">
        <f t="shared" si="151"/>
        <v>-100</v>
      </c>
      <c r="X735" s="133">
        <f>100</f>
        <v>100</v>
      </c>
      <c r="Y735" s="133" t="str">
        <f t="shared" si="152"/>
        <v/>
      </c>
      <c r="Z735" s="133">
        <f t="shared" si="153"/>
        <v>-100</v>
      </c>
      <c r="AA735" s="134" t="str">
        <f>TEXT(Table1[[#This Row],[Date]],"DDD")</f>
        <v>Fri</v>
      </c>
      <c r="AB735" s="133" t="str">
        <f>IF(OR(G735="Doomben",G735="Eagle Farm"),"Q",IF(AND(Q735&gt;1,Q735&lt;55,Table1[[#This Row],[Source]]="Nat"),"Nat OK",IF(AND(Table1[[#This Row],[Source]]&lt;&gt;"Nat",Q735&lt;55),"Poor &lt;55",IF(OR(G735="Randwick",G735="Flemington",G735="Caulfield",G735="Sandown Lake",G735="Sandown Hill"),"Best","ave"))))</f>
        <v>Best</v>
      </c>
      <c r="AC735" s="133">
        <f>IF(Q735="","",IF(AB735="Poor &lt;55",$AC$2*0.2%,IF(AND(AB735="Q",AA735&lt;&gt;"Wed"),$AC$2*0.4%,IF(AND(AB735="Q",AA735="Wed"),$AC$2*0.5%,IF(AND(AB735="Ave",U735=100),$AC$2*0.5%,IF(AND(AB735="ave",U735="",N735=1,AG735="Bush"),$AC$2*1%,IF(AND(AB735="ave",U735="",Q735&gt;100),$AC$2*1.3%,IF(AND(AB735="ave",U735=""),$AC$2*1.2%,IF(AND(AB735="Ave",U735=200),$AC$2*1%,IF(AND(AB735="Best",U735=200),$AC$2*1.5%,IF(AND(AB735="Best",U735="",K735&lt;&gt;"Pro Syd"),$AC$2*0.5%,IF(AND(AB735="Best",U735=""),$AC$2*1%,IF(AND(AB735="Best",U735=100,Table1[[#This Row],[State]]="NSW"),$AC$2*0.4%,IF(AND(AB735="Best",U735=100),$AC$2*1%,IF(Table1[[#This Row],[Adj]]="Nat OK",$AC$2*0.5%,"xxx")))))))))))))))</f>
        <v>100</v>
      </c>
      <c r="AD735" s="133" t="str">
        <f t="shared" si="154"/>
        <v/>
      </c>
      <c r="AE735" s="133">
        <f t="shared" si="155"/>
        <v>-100</v>
      </c>
      <c r="AF735" s="133" t="str">
        <f>VLOOKUP(Table1[[#This Row],[Track]],$F$2672:$H$2715,2,FALSE)</f>
        <v>Vic</v>
      </c>
      <c r="AG735" s="133" t="str">
        <f>VLOOKUP(Table1[[#This Row],[Track]],$F$2672:$H$2715,3,FALSE)</f>
        <v>-</v>
      </c>
      <c r="AH735" s="133" t="str">
        <f>IF(Table1[[#This Row],[Date]]&lt;$AH$2,"",IF(Table1[[#This Row],[Date]]&lt;$AH$3,"Edge","Elite Combo"))</f>
        <v/>
      </c>
      <c r="AI735" s="218">
        <f>Table1[[#This Row],[Time]]</f>
        <v>0.65277777777777779</v>
      </c>
      <c r="AJ735" s="219" t="str">
        <f>Table1[[#This Row],[Track]]</f>
        <v>Caulfield</v>
      </c>
      <c r="AK735" s="216">
        <f>Table1[[#This Row],[Race ]]</f>
        <v>5</v>
      </c>
      <c r="AL735" s="219">
        <f>Table1[[#This Row],[TAB]]</f>
        <v>1</v>
      </c>
      <c r="AM735" s="219" t="str">
        <f>Table1[[#This Row],[Selection]]</f>
        <v>Najem Suhail</v>
      </c>
      <c r="AN735" s="220" t="str">
        <f>Table1[[#This Row],[Sources]]</f>
        <v>Edge-12/Pro Mel-13</v>
      </c>
      <c r="AO735" s="219">
        <f>Table1[[#This Row],[Scale Bet]]</f>
        <v>100</v>
      </c>
    </row>
    <row r="736" spans="5:41" ht="16.5" customHeight="1" x14ac:dyDescent="0.25">
      <c r="E736" s="185">
        <v>45317</v>
      </c>
      <c r="F736" s="35">
        <v>0.65277777777777779</v>
      </c>
      <c r="G736" s="36" t="s">
        <v>201</v>
      </c>
      <c r="H736" s="36">
        <v>5</v>
      </c>
      <c r="I736" s="36">
        <v>1</v>
      </c>
      <c r="J736" s="36" t="s">
        <v>1005</v>
      </c>
      <c r="K736" s="36" t="s">
        <v>18</v>
      </c>
      <c r="L736" s="165">
        <v>13</v>
      </c>
      <c r="M736" s="134" t="str">
        <f t="shared" si="143"/>
        <v/>
      </c>
      <c r="N736" s="36" t="str">
        <f t="shared" si="144"/>
        <v/>
      </c>
      <c r="O736" s="135" t="str">
        <f t="shared" si="145"/>
        <v/>
      </c>
      <c r="P736" s="186" t="str">
        <f t="shared" si="146"/>
        <v>OK</v>
      </c>
      <c r="Q736" s="187" t="str">
        <f t="shared" si="147"/>
        <v/>
      </c>
      <c r="R736" s="150"/>
      <c r="S736" s="187" t="str">
        <f t="shared" si="148"/>
        <v/>
      </c>
      <c r="T736" s="136" t="str">
        <f t="shared" si="149"/>
        <v>Najem Suhail</v>
      </c>
      <c r="U736" s="137" t="str">
        <f>IF(P736="","",IF(N736=1,"",IF(Q736="","",IF(Q736&lt;=100,100,IF(Table1[[#This Row],[Day]]="Wed",100,200)))))</f>
        <v/>
      </c>
      <c r="V736" s="137" t="str">
        <f t="shared" si="150"/>
        <v/>
      </c>
      <c r="W736" s="137" t="str">
        <f t="shared" si="151"/>
        <v/>
      </c>
      <c r="X736" s="133">
        <f>100</f>
        <v>100</v>
      </c>
      <c r="Y736" s="133" t="str">
        <f t="shared" si="152"/>
        <v/>
      </c>
      <c r="Z736" s="133">
        <f t="shared" si="153"/>
        <v>-100</v>
      </c>
      <c r="AA736" s="134" t="str">
        <f>TEXT(Table1[[#This Row],[Date]],"DDD")</f>
        <v>Fri</v>
      </c>
      <c r="AB736" s="133" t="str">
        <f>IF(OR(G736="Doomben",G736="Eagle Farm"),"Q",IF(AND(Q736&gt;1,Q736&lt;55,Table1[[#This Row],[Source]]="Nat"),"Nat OK",IF(AND(Table1[[#This Row],[Source]]&lt;&gt;"Nat",Q736&lt;55),"Poor &lt;55",IF(OR(G736="Randwick",G736="Flemington",G736="Caulfield",G736="Sandown Lake",G736="Sandown Hill"),"Best","ave"))))</f>
        <v>Best</v>
      </c>
      <c r="AC736" s="133" t="str">
        <f>IF(Q736="","",IF(AB736="Poor &lt;55",$AC$2*0.2%,IF(AND(AB736="Q",AA736&lt;&gt;"Wed"),$AC$2*0.4%,IF(AND(AB736="Q",AA736="Wed"),$AC$2*0.5%,IF(AND(AB736="Ave",U736=100),$AC$2*0.5%,IF(AND(AB736="ave",U736="",N736=1,AG736="Bush"),$AC$2*1%,IF(AND(AB736="ave",U736="",Q736&gt;100),$AC$2*1.3%,IF(AND(AB736="ave",U736=""),$AC$2*1.2%,IF(AND(AB736="Ave",U736=200),$AC$2*1%,IF(AND(AB736="Best",U736=200),$AC$2*1.5%,IF(AND(AB736="Best",U736="",K736&lt;&gt;"Pro Syd"),$AC$2*0.5%,IF(AND(AB736="Best",U736=""),$AC$2*1%,IF(AND(AB736="Best",U736=100,Table1[[#This Row],[State]]="NSW"),$AC$2*0.4%,IF(AND(AB736="Best",U736=100),$AC$2*1%,IF(Table1[[#This Row],[Adj]]="Nat OK",$AC$2*0.5%,"xxx")))))))))))))))</f>
        <v/>
      </c>
      <c r="AD736" s="133" t="str">
        <f t="shared" si="154"/>
        <v/>
      </c>
      <c r="AE736" s="133" t="str">
        <f t="shared" si="155"/>
        <v/>
      </c>
      <c r="AF736" s="133" t="str">
        <f>VLOOKUP(Table1[[#This Row],[Track]],$F$2672:$H$2715,2,FALSE)</f>
        <v>Vic</v>
      </c>
      <c r="AG736" s="133" t="str">
        <f>VLOOKUP(Table1[[#This Row],[Track]],$F$2672:$H$2715,3,FALSE)</f>
        <v>-</v>
      </c>
      <c r="AH736" s="133" t="str">
        <f>IF(Table1[[#This Row],[Date]]&lt;$AH$2,"",IF(Table1[[#This Row],[Date]]&lt;$AH$3,"Edge","Elite Combo"))</f>
        <v/>
      </c>
      <c r="AI736" s="218">
        <f>Table1[[#This Row],[Time]]</f>
        <v>0.65277777777777779</v>
      </c>
      <c r="AJ736" s="219" t="str">
        <f>Table1[[#This Row],[Track]]</f>
        <v>Caulfield</v>
      </c>
      <c r="AK736" s="216">
        <f>Table1[[#This Row],[Race ]]</f>
        <v>5</v>
      </c>
      <c r="AL736" s="219">
        <f>Table1[[#This Row],[TAB]]</f>
        <v>1</v>
      </c>
      <c r="AM736" s="219" t="str">
        <f>Table1[[#This Row],[Selection]]</f>
        <v>Najem Suhail</v>
      </c>
      <c r="AN736" s="220" t="str">
        <f>Table1[[#This Row],[Sources]]</f>
        <v/>
      </c>
      <c r="AO736" s="219" t="str">
        <f>Table1[[#This Row],[Scale Bet]]</f>
        <v/>
      </c>
    </row>
    <row r="737" spans="5:41" ht="16.5" customHeight="1" x14ac:dyDescent="0.25">
      <c r="E737" s="185">
        <v>45317</v>
      </c>
      <c r="F737" s="35">
        <v>0.70833333333333337</v>
      </c>
      <c r="G737" s="36" t="s">
        <v>201</v>
      </c>
      <c r="H737" s="36">
        <v>7</v>
      </c>
      <c r="I737" s="36">
        <v>1</v>
      </c>
      <c r="J737" s="36" t="s">
        <v>724</v>
      </c>
      <c r="K737" s="36" t="s">
        <v>40</v>
      </c>
      <c r="L737" s="165">
        <v>10</v>
      </c>
      <c r="M737" s="134">
        <f t="shared" si="143"/>
        <v>23</v>
      </c>
      <c r="N737" s="36">
        <f t="shared" si="144"/>
        <v>2</v>
      </c>
      <c r="O737" s="135" t="str">
        <f t="shared" si="145"/>
        <v>Edge-10/Pro Mel-13</v>
      </c>
      <c r="P737" s="186" t="str">
        <f t="shared" si="146"/>
        <v>OK</v>
      </c>
      <c r="Q737" s="187">
        <f t="shared" si="147"/>
        <v>92</v>
      </c>
      <c r="R737" s="150">
        <v>3.9</v>
      </c>
      <c r="S737" s="187">
        <f t="shared" si="148"/>
        <v>358.8</v>
      </c>
      <c r="T737" s="136" t="str">
        <f t="shared" si="149"/>
        <v>Ayrton</v>
      </c>
      <c r="U737" s="137">
        <f>IF(P737="","",IF(N737=1,"",IF(Q737="","",IF(Q737&lt;=100,100,IF(Table1[[#This Row],[Day]]="Wed",100,200)))))</f>
        <v>100</v>
      </c>
      <c r="V737" s="137">
        <f t="shared" si="150"/>
        <v>390</v>
      </c>
      <c r="W737" s="137">
        <f t="shared" si="151"/>
        <v>290</v>
      </c>
      <c r="X737" s="133">
        <f>100</f>
        <v>100</v>
      </c>
      <c r="Y737" s="133">
        <f t="shared" si="152"/>
        <v>390</v>
      </c>
      <c r="Z737" s="133">
        <f t="shared" si="153"/>
        <v>290</v>
      </c>
      <c r="AA737" s="134" t="str">
        <f>TEXT(Table1[[#This Row],[Date]],"DDD")</f>
        <v>Fri</v>
      </c>
      <c r="AB737" s="133" t="str">
        <f>IF(OR(G737="Doomben",G737="Eagle Farm"),"Q",IF(AND(Q737&gt;1,Q737&lt;55,Table1[[#This Row],[Source]]="Nat"),"Nat OK",IF(AND(Table1[[#This Row],[Source]]&lt;&gt;"Nat",Q737&lt;55),"Poor &lt;55",IF(OR(G737="Randwick",G737="Flemington",G737="Caulfield",G737="Sandown Lake",G737="Sandown Hill"),"Best","ave"))))</f>
        <v>Best</v>
      </c>
      <c r="AC737" s="133">
        <f>IF(Q737="","",IF(AB737="Poor &lt;55",$AC$2*0.2%,IF(AND(AB737="Q",AA737&lt;&gt;"Wed"),$AC$2*0.4%,IF(AND(AB737="Q",AA737="Wed"),$AC$2*0.5%,IF(AND(AB737="Ave",U737=100),$AC$2*0.5%,IF(AND(AB737="ave",U737="",N737=1,AG737="Bush"),$AC$2*1%,IF(AND(AB737="ave",U737="",Q737&gt;100),$AC$2*1.3%,IF(AND(AB737="ave",U737=""),$AC$2*1.2%,IF(AND(AB737="Ave",U737=200),$AC$2*1%,IF(AND(AB737="Best",U737=200),$AC$2*1.5%,IF(AND(AB737="Best",U737="",K737&lt;&gt;"Pro Syd"),$AC$2*0.5%,IF(AND(AB737="Best",U737=""),$AC$2*1%,IF(AND(AB737="Best",U737=100,Table1[[#This Row],[State]]="NSW"),$AC$2*0.4%,IF(AND(AB737="Best",U737=100),$AC$2*1%,IF(Table1[[#This Row],[Adj]]="Nat OK",$AC$2*0.5%,"xxx")))))))))))))))</f>
        <v>100</v>
      </c>
      <c r="AD737" s="133">
        <f t="shared" si="154"/>
        <v>390</v>
      </c>
      <c r="AE737" s="133">
        <f t="shared" si="155"/>
        <v>290</v>
      </c>
      <c r="AF737" s="133" t="str">
        <f>VLOOKUP(Table1[[#This Row],[Track]],$F$2672:$H$2715,2,FALSE)</f>
        <v>Vic</v>
      </c>
      <c r="AG737" s="133" t="str">
        <f>VLOOKUP(Table1[[#This Row],[Track]],$F$2672:$H$2715,3,FALSE)</f>
        <v>-</v>
      </c>
      <c r="AH737" s="133" t="str">
        <f>IF(Table1[[#This Row],[Date]]&lt;$AH$2,"",IF(Table1[[#This Row],[Date]]&lt;$AH$3,"Edge","Elite Combo"))</f>
        <v/>
      </c>
      <c r="AI737" s="218">
        <f>Table1[[#This Row],[Time]]</f>
        <v>0.70833333333333337</v>
      </c>
      <c r="AJ737" s="219" t="str">
        <f>Table1[[#This Row],[Track]]</f>
        <v>Caulfield</v>
      </c>
      <c r="AK737" s="216">
        <f>Table1[[#This Row],[Race ]]</f>
        <v>7</v>
      </c>
      <c r="AL737" s="219">
        <f>Table1[[#This Row],[TAB]]</f>
        <v>1</v>
      </c>
      <c r="AM737" s="219" t="str">
        <f>Table1[[#This Row],[Selection]]</f>
        <v>Ayrton</v>
      </c>
      <c r="AN737" s="220" t="str">
        <f>Table1[[#This Row],[Sources]]</f>
        <v>Edge-10/Pro Mel-13</v>
      </c>
      <c r="AO737" s="219">
        <f>Table1[[#This Row],[Scale Bet]]</f>
        <v>100</v>
      </c>
    </row>
    <row r="738" spans="5:41" ht="16.5" customHeight="1" x14ac:dyDescent="0.25">
      <c r="E738" s="185">
        <v>45317</v>
      </c>
      <c r="F738" s="35">
        <v>0.70833333333333337</v>
      </c>
      <c r="G738" s="36" t="s">
        <v>201</v>
      </c>
      <c r="H738" s="36">
        <v>7</v>
      </c>
      <c r="I738" s="36">
        <v>1</v>
      </c>
      <c r="J738" s="36" t="s">
        <v>724</v>
      </c>
      <c r="K738" s="36" t="s">
        <v>18</v>
      </c>
      <c r="L738" s="165">
        <v>13</v>
      </c>
      <c r="M738" s="134" t="str">
        <f t="shared" si="143"/>
        <v/>
      </c>
      <c r="N738" s="36" t="str">
        <f t="shared" si="144"/>
        <v/>
      </c>
      <c r="O738" s="135" t="str">
        <f t="shared" si="145"/>
        <v/>
      </c>
      <c r="P738" s="186" t="str">
        <f t="shared" si="146"/>
        <v>OK</v>
      </c>
      <c r="Q738" s="187" t="str">
        <f t="shared" si="147"/>
        <v/>
      </c>
      <c r="R738" s="150">
        <v>3.9</v>
      </c>
      <c r="S738" s="187" t="str">
        <f t="shared" si="148"/>
        <v/>
      </c>
      <c r="T738" s="136" t="str">
        <f t="shared" si="149"/>
        <v>Ayrton</v>
      </c>
      <c r="U738" s="137" t="str">
        <f>IF(P738="","",IF(N738=1,"",IF(Q738="","",IF(Q738&lt;=100,100,IF(Table1[[#This Row],[Day]]="Wed",100,200)))))</f>
        <v/>
      </c>
      <c r="V738" s="137" t="str">
        <f t="shared" si="150"/>
        <v/>
      </c>
      <c r="W738" s="137" t="str">
        <f t="shared" si="151"/>
        <v/>
      </c>
      <c r="X738" s="133">
        <f>100</f>
        <v>100</v>
      </c>
      <c r="Y738" s="133">
        <f t="shared" si="152"/>
        <v>390</v>
      </c>
      <c r="Z738" s="133">
        <f t="shared" si="153"/>
        <v>290</v>
      </c>
      <c r="AA738" s="134" t="str">
        <f>TEXT(Table1[[#This Row],[Date]],"DDD")</f>
        <v>Fri</v>
      </c>
      <c r="AB738" s="133" t="str">
        <f>IF(OR(G738="Doomben",G738="Eagle Farm"),"Q",IF(AND(Q738&gt;1,Q738&lt;55,Table1[[#This Row],[Source]]="Nat"),"Nat OK",IF(AND(Table1[[#This Row],[Source]]&lt;&gt;"Nat",Q738&lt;55),"Poor &lt;55",IF(OR(G738="Randwick",G738="Flemington",G738="Caulfield",G738="Sandown Lake",G738="Sandown Hill"),"Best","ave"))))</f>
        <v>Best</v>
      </c>
      <c r="AC738" s="133" t="str">
        <f>IF(Q738="","",IF(AB738="Poor &lt;55",$AC$2*0.2%,IF(AND(AB738="Q",AA738&lt;&gt;"Wed"),$AC$2*0.4%,IF(AND(AB738="Q",AA738="Wed"),$AC$2*0.5%,IF(AND(AB738="Ave",U738=100),$AC$2*0.5%,IF(AND(AB738="ave",U738="",N738=1,AG738="Bush"),$AC$2*1%,IF(AND(AB738="ave",U738="",Q738&gt;100),$AC$2*1.3%,IF(AND(AB738="ave",U738=""),$AC$2*1.2%,IF(AND(AB738="Ave",U738=200),$AC$2*1%,IF(AND(AB738="Best",U738=200),$AC$2*1.5%,IF(AND(AB738="Best",U738="",K738&lt;&gt;"Pro Syd"),$AC$2*0.5%,IF(AND(AB738="Best",U738=""),$AC$2*1%,IF(AND(AB738="Best",U738=100,Table1[[#This Row],[State]]="NSW"),$AC$2*0.4%,IF(AND(AB738="Best",U738=100),$AC$2*1%,IF(Table1[[#This Row],[Adj]]="Nat OK",$AC$2*0.5%,"xxx")))))))))))))))</f>
        <v/>
      </c>
      <c r="AD738" s="133" t="str">
        <f t="shared" si="154"/>
        <v/>
      </c>
      <c r="AE738" s="133" t="str">
        <f t="shared" si="155"/>
        <v/>
      </c>
      <c r="AF738" s="133" t="str">
        <f>VLOOKUP(Table1[[#This Row],[Track]],$F$2672:$H$2715,2,FALSE)</f>
        <v>Vic</v>
      </c>
      <c r="AG738" s="133" t="str">
        <f>VLOOKUP(Table1[[#This Row],[Track]],$F$2672:$H$2715,3,FALSE)</f>
        <v>-</v>
      </c>
      <c r="AH738" s="133" t="str">
        <f>IF(Table1[[#This Row],[Date]]&lt;$AH$2,"",IF(Table1[[#This Row],[Date]]&lt;$AH$3,"Edge","Elite Combo"))</f>
        <v/>
      </c>
      <c r="AI738" s="218">
        <f>Table1[[#This Row],[Time]]</f>
        <v>0.70833333333333337</v>
      </c>
      <c r="AJ738" s="219" t="str">
        <f>Table1[[#This Row],[Track]]</f>
        <v>Caulfield</v>
      </c>
      <c r="AK738" s="216">
        <f>Table1[[#This Row],[Race ]]</f>
        <v>7</v>
      </c>
      <c r="AL738" s="219">
        <f>Table1[[#This Row],[TAB]]</f>
        <v>1</v>
      </c>
      <c r="AM738" s="219" t="str">
        <f>Table1[[#This Row],[Selection]]</f>
        <v>Ayrton</v>
      </c>
      <c r="AN738" s="220" t="str">
        <f>Table1[[#This Row],[Sources]]</f>
        <v/>
      </c>
      <c r="AO738" s="219" t="str">
        <f>Table1[[#This Row],[Scale Bet]]</f>
        <v/>
      </c>
    </row>
    <row r="739" spans="5:41" ht="16.5" customHeight="1" x14ac:dyDescent="0.25">
      <c r="E739" s="185">
        <v>45317</v>
      </c>
      <c r="F739" s="35">
        <v>0.70833333333333337</v>
      </c>
      <c r="G739" s="36" t="s">
        <v>201</v>
      </c>
      <c r="H739" s="36">
        <v>7</v>
      </c>
      <c r="I739" s="36">
        <v>2</v>
      </c>
      <c r="J739" s="36" t="s">
        <v>698</v>
      </c>
      <c r="K739" s="36" t="s">
        <v>1</v>
      </c>
      <c r="L739" s="165">
        <v>12</v>
      </c>
      <c r="M739" s="134">
        <f t="shared" si="143"/>
        <v>42</v>
      </c>
      <c r="N739" s="36">
        <f t="shared" si="144"/>
        <v>3</v>
      </c>
      <c r="O739" s="135" t="str">
        <f t="shared" si="145"/>
        <v>E4-12/Edge-15/Pro Mel-15</v>
      </c>
      <c r="P739" s="186" t="str">
        <f t="shared" si="146"/>
        <v>OK</v>
      </c>
      <c r="Q739" s="187">
        <f t="shared" si="147"/>
        <v>168</v>
      </c>
      <c r="R739" s="150"/>
      <c r="S739" s="187" t="str">
        <f t="shared" si="148"/>
        <v/>
      </c>
      <c r="T739" s="136" t="str">
        <f t="shared" si="149"/>
        <v>Buffalo River</v>
      </c>
      <c r="U739" s="137">
        <f>IF(P739="","",IF(N739=1,"",IF(Q739="","",IF(Q739&lt;=100,100,IF(Table1[[#This Row],[Day]]="Wed",100,200)))))</f>
        <v>200</v>
      </c>
      <c r="V739" s="137" t="str">
        <f t="shared" si="150"/>
        <v/>
      </c>
      <c r="W739" s="137">
        <f t="shared" si="151"/>
        <v>-200</v>
      </c>
      <c r="X739" s="133">
        <f>100</f>
        <v>100</v>
      </c>
      <c r="Y739" s="133" t="str">
        <f t="shared" si="152"/>
        <v/>
      </c>
      <c r="Z739" s="133">
        <f t="shared" si="153"/>
        <v>-100</v>
      </c>
      <c r="AA739" s="134" t="str">
        <f>TEXT(Table1[[#This Row],[Date]],"DDD")</f>
        <v>Fri</v>
      </c>
      <c r="AB739" s="133" t="str">
        <f>IF(OR(G739="Doomben",G739="Eagle Farm"),"Q",IF(AND(Q739&gt;1,Q739&lt;55,Table1[[#This Row],[Source]]="Nat"),"Nat OK",IF(AND(Table1[[#This Row],[Source]]&lt;&gt;"Nat",Q739&lt;55),"Poor &lt;55",IF(OR(G739="Randwick",G739="Flemington",G739="Caulfield",G739="Sandown Lake",G739="Sandown Hill"),"Best","ave"))))</f>
        <v>Best</v>
      </c>
      <c r="AC739" s="133">
        <f>IF(Q739="","",IF(AB739="Poor &lt;55",$AC$2*0.2%,IF(AND(AB739="Q",AA739&lt;&gt;"Wed"),$AC$2*0.4%,IF(AND(AB739="Q",AA739="Wed"),$AC$2*0.5%,IF(AND(AB739="Ave",U739=100),$AC$2*0.5%,IF(AND(AB739="ave",U739="",N739=1,AG739="Bush"),$AC$2*1%,IF(AND(AB739="ave",U739="",Q739&gt;100),$AC$2*1.3%,IF(AND(AB739="ave",U739=""),$AC$2*1.2%,IF(AND(AB739="Ave",U739=200),$AC$2*1%,IF(AND(AB739="Best",U739=200),$AC$2*1.5%,IF(AND(AB739="Best",U739="",K739&lt;&gt;"Pro Syd"),$AC$2*0.5%,IF(AND(AB739="Best",U739=""),$AC$2*1%,IF(AND(AB739="Best",U739=100,Table1[[#This Row],[State]]="NSW"),$AC$2*0.4%,IF(AND(AB739="Best",U739=100),$AC$2*1%,IF(Table1[[#This Row],[Adj]]="Nat OK",$AC$2*0.5%,"xxx")))))))))))))))</f>
        <v>150</v>
      </c>
      <c r="AD739" s="133" t="str">
        <f t="shared" si="154"/>
        <v/>
      </c>
      <c r="AE739" s="133">
        <f t="shared" si="155"/>
        <v>-150</v>
      </c>
      <c r="AF739" s="133" t="str">
        <f>VLOOKUP(Table1[[#This Row],[Track]],$F$2672:$H$2715,2,FALSE)</f>
        <v>Vic</v>
      </c>
      <c r="AG739" s="133" t="str">
        <f>VLOOKUP(Table1[[#This Row],[Track]],$F$2672:$H$2715,3,FALSE)</f>
        <v>-</v>
      </c>
      <c r="AH739" s="133" t="str">
        <f>IF(Table1[[#This Row],[Date]]&lt;$AH$2,"",IF(Table1[[#This Row],[Date]]&lt;$AH$3,"Edge","Elite Combo"))</f>
        <v/>
      </c>
      <c r="AI739" s="218">
        <f>Table1[[#This Row],[Time]]</f>
        <v>0.70833333333333337</v>
      </c>
      <c r="AJ739" s="219" t="str">
        <f>Table1[[#This Row],[Track]]</f>
        <v>Caulfield</v>
      </c>
      <c r="AK739" s="216">
        <f>Table1[[#This Row],[Race ]]</f>
        <v>7</v>
      </c>
      <c r="AL739" s="219">
        <f>Table1[[#This Row],[TAB]]</f>
        <v>2</v>
      </c>
      <c r="AM739" s="219" t="str">
        <f>Table1[[#This Row],[Selection]]</f>
        <v>Buffalo River</v>
      </c>
      <c r="AN739" s="220" t="str">
        <f>Table1[[#This Row],[Sources]]</f>
        <v>E4-12/Edge-15/Pro Mel-15</v>
      </c>
      <c r="AO739" s="219">
        <f>Table1[[#This Row],[Scale Bet]]</f>
        <v>150</v>
      </c>
    </row>
    <row r="740" spans="5:41" ht="16.5" customHeight="1" x14ac:dyDescent="0.25">
      <c r="E740" s="185">
        <v>45317</v>
      </c>
      <c r="F740" s="35">
        <v>0.70833333333333337</v>
      </c>
      <c r="G740" s="36" t="s">
        <v>201</v>
      </c>
      <c r="H740" s="36">
        <v>7</v>
      </c>
      <c r="I740" s="36">
        <v>2</v>
      </c>
      <c r="J740" s="36" t="s">
        <v>698</v>
      </c>
      <c r="K740" s="36" t="s">
        <v>40</v>
      </c>
      <c r="L740" s="165">
        <v>15</v>
      </c>
      <c r="M740" s="134" t="str">
        <f t="shared" si="143"/>
        <v/>
      </c>
      <c r="N740" s="36" t="str">
        <f t="shared" si="144"/>
        <v/>
      </c>
      <c r="O740" s="135" t="str">
        <f t="shared" si="145"/>
        <v/>
      </c>
      <c r="P740" s="186" t="str">
        <f t="shared" si="146"/>
        <v>OK</v>
      </c>
      <c r="Q740" s="187" t="str">
        <f t="shared" si="147"/>
        <v/>
      </c>
      <c r="R740" s="150"/>
      <c r="S740" s="187" t="str">
        <f t="shared" si="148"/>
        <v/>
      </c>
      <c r="T740" s="136" t="str">
        <f t="shared" si="149"/>
        <v>Buffalo River</v>
      </c>
      <c r="U740" s="137" t="str">
        <f>IF(P740="","",IF(N740=1,"",IF(Q740="","",IF(Q740&lt;=100,100,IF(Table1[[#This Row],[Day]]="Wed",100,200)))))</f>
        <v/>
      </c>
      <c r="V740" s="137" t="str">
        <f t="shared" si="150"/>
        <v/>
      </c>
      <c r="W740" s="137" t="str">
        <f t="shared" si="151"/>
        <v/>
      </c>
      <c r="X740" s="133">
        <f>100</f>
        <v>100</v>
      </c>
      <c r="Y740" s="133" t="str">
        <f t="shared" si="152"/>
        <v/>
      </c>
      <c r="Z740" s="133">
        <f t="shared" si="153"/>
        <v>-100</v>
      </c>
      <c r="AA740" s="134" t="str">
        <f>TEXT(Table1[[#This Row],[Date]],"DDD")</f>
        <v>Fri</v>
      </c>
      <c r="AB740" s="133" t="str">
        <f>IF(OR(G740="Doomben",G740="Eagle Farm"),"Q",IF(AND(Q740&gt;1,Q740&lt;55,Table1[[#This Row],[Source]]="Nat"),"Nat OK",IF(AND(Table1[[#This Row],[Source]]&lt;&gt;"Nat",Q740&lt;55),"Poor &lt;55",IF(OR(G740="Randwick",G740="Flemington",G740="Caulfield",G740="Sandown Lake",G740="Sandown Hill"),"Best","ave"))))</f>
        <v>Best</v>
      </c>
      <c r="AC740" s="133" t="str">
        <f>IF(Q740="","",IF(AB740="Poor &lt;55",$AC$2*0.2%,IF(AND(AB740="Q",AA740&lt;&gt;"Wed"),$AC$2*0.4%,IF(AND(AB740="Q",AA740="Wed"),$AC$2*0.5%,IF(AND(AB740="Ave",U740=100),$AC$2*0.5%,IF(AND(AB740="ave",U740="",N740=1,AG740="Bush"),$AC$2*1%,IF(AND(AB740="ave",U740="",Q740&gt;100),$AC$2*1.3%,IF(AND(AB740="ave",U740=""),$AC$2*1.2%,IF(AND(AB740="Ave",U740=200),$AC$2*1%,IF(AND(AB740="Best",U740=200),$AC$2*1.5%,IF(AND(AB740="Best",U740="",K740&lt;&gt;"Pro Syd"),$AC$2*0.5%,IF(AND(AB740="Best",U740=""),$AC$2*1%,IF(AND(AB740="Best",U740=100,Table1[[#This Row],[State]]="NSW"),$AC$2*0.4%,IF(AND(AB740="Best",U740=100),$AC$2*1%,IF(Table1[[#This Row],[Adj]]="Nat OK",$AC$2*0.5%,"xxx")))))))))))))))</f>
        <v/>
      </c>
      <c r="AD740" s="133" t="str">
        <f t="shared" si="154"/>
        <v/>
      </c>
      <c r="AE740" s="133" t="str">
        <f t="shared" si="155"/>
        <v/>
      </c>
      <c r="AF740" s="133" t="str">
        <f>VLOOKUP(Table1[[#This Row],[Track]],$F$2672:$H$2715,2,FALSE)</f>
        <v>Vic</v>
      </c>
      <c r="AG740" s="133" t="str">
        <f>VLOOKUP(Table1[[#This Row],[Track]],$F$2672:$H$2715,3,FALSE)</f>
        <v>-</v>
      </c>
      <c r="AH740" s="133" t="str">
        <f>IF(Table1[[#This Row],[Date]]&lt;$AH$2,"",IF(Table1[[#This Row],[Date]]&lt;$AH$3,"Edge","Elite Combo"))</f>
        <v/>
      </c>
      <c r="AI740" s="218">
        <f>Table1[[#This Row],[Time]]</f>
        <v>0.70833333333333337</v>
      </c>
      <c r="AJ740" s="219" t="str">
        <f>Table1[[#This Row],[Track]]</f>
        <v>Caulfield</v>
      </c>
      <c r="AK740" s="216">
        <f>Table1[[#This Row],[Race ]]</f>
        <v>7</v>
      </c>
      <c r="AL740" s="219">
        <f>Table1[[#This Row],[TAB]]</f>
        <v>2</v>
      </c>
      <c r="AM740" s="219" t="str">
        <f>Table1[[#This Row],[Selection]]</f>
        <v>Buffalo River</v>
      </c>
      <c r="AN740" s="220" t="str">
        <f>Table1[[#This Row],[Sources]]</f>
        <v/>
      </c>
      <c r="AO740" s="219" t="str">
        <f>Table1[[#This Row],[Scale Bet]]</f>
        <v/>
      </c>
    </row>
    <row r="741" spans="5:41" ht="16.5" customHeight="1" x14ac:dyDescent="0.25">
      <c r="E741" s="185">
        <v>45317</v>
      </c>
      <c r="F741" s="35">
        <v>0.70833333333333337</v>
      </c>
      <c r="G741" s="36" t="s">
        <v>201</v>
      </c>
      <c r="H741" s="36">
        <v>7</v>
      </c>
      <c r="I741" s="36">
        <v>2</v>
      </c>
      <c r="J741" s="36" t="s">
        <v>698</v>
      </c>
      <c r="K741" s="36" t="s">
        <v>18</v>
      </c>
      <c r="L741" s="165">
        <v>15</v>
      </c>
      <c r="M741" s="134" t="str">
        <f t="shared" si="143"/>
        <v/>
      </c>
      <c r="N741" s="36" t="str">
        <f t="shared" si="144"/>
        <v/>
      </c>
      <c r="O741" s="135" t="str">
        <f t="shared" si="145"/>
        <v/>
      </c>
      <c r="P741" s="186" t="str">
        <f t="shared" si="146"/>
        <v>OK</v>
      </c>
      <c r="Q741" s="187" t="str">
        <f t="shared" si="147"/>
        <v/>
      </c>
      <c r="R741" s="150"/>
      <c r="S741" s="187" t="str">
        <f t="shared" si="148"/>
        <v/>
      </c>
      <c r="T741" s="136" t="str">
        <f t="shared" si="149"/>
        <v>Buffalo River</v>
      </c>
      <c r="U741" s="137" t="str">
        <f>IF(P741="","",IF(N741=1,"",IF(Q741="","",IF(Q741&lt;=100,100,IF(Table1[[#This Row],[Day]]="Wed",100,200)))))</f>
        <v/>
      </c>
      <c r="V741" s="137" t="str">
        <f t="shared" si="150"/>
        <v/>
      </c>
      <c r="W741" s="137" t="str">
        <f t="shared" si="151"/>
        <v/>
      </c>
      <c r="X741" s="133">
        <f>100</f>
        <v>100</v>
      </c>
      <c r="Y741" s="133" t="str">
        <f t="shared" si="152"/>
        <v/>
      </c>
      <c r="Z741" s="133">
        <f t="shared" si="153"/>
        <v>-100</v>
      </c>
      <c r="AA741" s="134" t="str">
        <f>TEXT(Table1[[#This Row],[Date]],"DDD")</f>
        <v>Fri</v>
      </c>
      <c r="AB741" s="133" t="str">
        <f>IF(OR(G741="Doomben",G741="Eagle Farm"),"Q",IF(AND(Q741&gt;1,Q741&lt;55,Table1[[#This Row],[Source]]="Nat"),"Nat OK",IF(AND(Table1[[#This Row],[Source]]&lt;&gt;"Nat",Q741&lt;55),"Poor &lt;55",IF(OR(G741="Randwick",G741="Flemington",G741="Caulfield",G741="Sandown Lake",G741="Sandown Hill"),"Best","ave"))))</f>
        <v>Best</v>
      </c>
      <c r="AC741" s="133" t="str">
        <f>IF(Q741="","",IF(AB741="Poor &lt;55",$AC$2*0.2%,IF(AND(AB741="Q",AA741&lt;&gt;"Wed"),$AC$2*0.4%,IF(AND(AB741="Q",AA741="Wed"),$AC$2*0.5%,IF(AND(AB741="Ave",U741=100),$AC$2*0.5%,IF(AND(AB741="ave",U741="",N741=1,AG741="Bush"),$AC$2*1%,IF(AND(AB741="ave",U741="",Q741&gt;100),$AC$2*1.3%,IF(AND(AB741="ave",U741=""),$AC$2*1.2%,IF(AND(AB741="Ave",U741=200),$AC$2*1%,IF(AND(AB741="Best",U741=200),$AC$2*1.5%,IF(AND(AB741="Best",U741="",K741&lt;&gt;"Pro Syd"),$AC$2*0.5%,IF(AND(AB741="Best",U741=""),$AC$2*1%,IF(AND(AB741="Best",U741=100,Table1[[#This Row],[State]]="NSW"),$AC$2*0.4%,IF(AND(AB741="Best",U741=100),$AC$2*1%,IF(Table1[[#This Row],[Adj]]="Nat OK",$AC$2*0.5%,"xxx")))))))))))))))</f>
        <v/>
      </c>
      <c r="AD741" s="133" t="str">
        <f t="shared" si="154"/>
        <v/>
      </c>
      <c r="AE741" s="133" t="str">
        <f t="shared" si="155"/>
        <v/>
      </c>
      <c r="AF741" s="133" t="str">
        <f>VLOOKUP(Table1[[#This Row],[Track]],$F$2672:$H$2715,2,FALSE)</f>
        <v>Vic</v>
      </c>
      <c r="AG741" s="133" t="str">
        <f>VLOOKUP(Table1[[#This Row],[Track]],$F$2672:$H$2715,3,FALSE)</f>
        <v>-</v>
      </c>
      <c r="AH741" s="133" t="str">
        <f>IF(Table1[[#This Row],[Date]]&lt;$AH$2,"",IF(Table1[[#This Row],[Date]]&lt;$AH$3,"Edge","Elite Combo"))</f>
        <v/>
      </c>
      <c r="AI741" s="218">
        <f>Table1[[#This Row],[Time]]</f>
        <v>0.70833333333333337</v>
      </c>
      <c r="AJ741" s="219" t="str">
        <f>Table1[[#This Row],[Track]]</f>
        <v>Caulfield</v>
      </c>
      <c r="AK741" s="216">
        <f>Table1[[#This Row],[Race ]]</f>
        <v>7</v>
      </c>
      <c r="AL741" s="219">
        <f>Table1[[#This Row],[TAB]]</f>
        <v>2</v>
      </c>
      <c r="AM741" s="219" t="str">
        <f>Table1[[#This Row],[Selection]]</f>
        <v>Buffalo River</v>
      </c>
      <c r="AN741" s="220" t="str">
        <f>Table1[[#This Row],[Sources]]</f>
        <v/>
      </c>
      <c r="AO741" s="219" t="str">
        <f>Table1[[#This Row],[Scale Bet]]</f>
        <v/>
      </c>
    </row>
    <row r="742" spans="5:41" ht="16.5" customHeight="1" x14ac:dyDescent="0.25">
      <c r="E742" s="185">
        <v>45318</v>
      </c>
      <c r="F742" s="35">
        <v>0.51041666666666663</v>
      </c>
      <c r="G742" s="36" t="s">
        <v>100</v>
      </c>
      <c r="H742" s="36">
        <v>1</v>
      </c>
      <c r="I742" s="36">
        <v>1</v>
      </c>
      <c r="J742" s="36" t="s">
        <v>907</v>
      </c>
      <c r="K742" s="36" t="s">
        <v>13</v>
      </c>
      <c r="L742" s="165">
        <v>13</v>
      </c>
      <c r="M742" s="134">
        <f t="shared" si="143"/>
        <v>13</v>
      </c>
      <c r="N742" s="36">
        <f t="shared" si="144"/>
        <v>1</v>
      </c>
      <c r="O742" s="135" t="str">
        <f t="shared" si="145"/>
        <v>Nat-13</v>
      </c>
      <c r="P742" s="186" t="str">
        <f t="shared" si="146"/>
        <v>OK</v>
      </c>
      <c r="Q742" s="187">
        <f t="shared" si="147"/>
        <v>52</v>
      </c>
      <c r="R742" s="150"/>
      <c r="S742" s="187" t="str">
        <f t="shared" si="148"/>
        <v/>
      </c>
      <c r="T742" s="136" t="str">
        <f t="shared" si="149"/>
        <v>Acid Wash</v>
      </c>
      <c r="U742" s="137" t="str">
        <f>IF(P742="","",IF(N742=1,"",IF(Q742="","",IF(Q742&lt;=100,100,IF(Table1[[#This Row],[Day]]="Wed",100,200)))))</f>
        <v/>
      </c>
      <c r="V742" s="137" t="str">
        <f t="shared" si="150"/>
        <v/>
      </c>
      <c r="W742" s="137" t="str">
        <f t="shared" si="151"/>
        <v/>
      </c>
      <c r="X742" s="133">
        <f>100</f>
        <v>100</v>
      </c>
      <c r="Y742" s="133" t="str">
        <f t="shared" si="152"/>
        <v/>
      </c>
      <c r="Z742" s="133">
        <f t="shared" si="153"/>
        <v>-100</v>
      </c>
      <c r="AA742" s="134" t="str">
        <f>TEXT(Table1[[#This Row],[Date]],"DDD")</f>
        <v>Sat</v>
      </c>
      <c r="AB742" s="133" t="str">
        <f>IF(OR(G742="Doomben",G742="Eagle Farm"),"Q",IF(AND(Q742&gt;1,Q742&lt;55,Table1[[#This Row],[Source]]="Nat"),"Nat OK",IF(AND(Table1[[#This Row],[Source]]&lt;&gt;"Nat",Q742&lt;55),"Poor &lt;55",IF(OR(G742="Randwick",G742="Flemington",G742="Caulfield",G742="Sandown Lake",G742="Sandown Hill"),"Best","ave"))))</f>
        <v>Nat OK</v>
      </c>
      <c r="AC742" s="133">
        <f>IF(Q742="","",IF(AB742="Poor &lt;55",$AC$2*0.2%,IF(AND(AB742="Q",AA742&lt;&gt;"Wed"),$AC$2*0.4%,IF(AND(AB742="Q",AA742="Wed"),$AC$2*0.5%,IF(AND(AB742="Ave",U742=100),$AC$2*0.5%,IF(AND(AB742="ave",U742="",N742=1,AG742="Bush"),$AC$2*1%,IF(AND(AB742="ave",U742="",Q742&gt;100),$AC$2*1.3%,IF(AND(AB742="ave",U742=""),$AC$2*1.2%,IF(AND(AB742="Ave",U742=200),$AC$2*1%,IF(AND(AB742="Best",U742=200),$AC$2*1.5%,IF(AND(AB742="Best",U742="",K742&lt;&gt;"Pro Syd"),$AC$2*0.5%,IF(AND(AB742="Best",U742=""),$AC$2*1%,IF(AND(AB742="Best",U742=100,Table1[[#This Row],[State]]="NSW"),$AC$2*0.4%,IF(AND(AB742="Best",U742=100),$AC$2*1%,IF(Table1[[#This Row],[Adj]]="Nat OK",$AC$2*0.5%,"xxx")))))))))))))))</f>
        <v>50</v>
      </c>
      <c r="AD742" s="133" t="str">
        <f t="shared" si="154"/>
        <v/>
      </c>
      <c r="AE742" s="133">
        <f t="shared" si="155"/>
        <v>-50</v>
      </c>
      <c r="AF742" s="133" t="str">
        <f>VLOOKUP(Table1[[#This Row],[Track]],$F$2672:$H$2715,2,FALSE)</f>
        <v>Vic</v>
      </c>
      <c r="AG742" s="133" t="str">
        <f>VLOOKUP(Table1[[#This Row],[Track]],$F$2672:$H$2715,3,FALSE)</f>
        <v>-</v>
      </c>
      <c r="AH742" s="133" t="str">
        <f>IF(Table1[[#This Row],[Date]]&lt;$AH$2,"",IF(Table1[[#This Row],[Date]]&lt;$AH$3,"Edge","Elite Combo"))</f>
        <v/>
      </c>
      <c r="AI742" s="218">
        <f>Table1[[#This Row],[Time]]</f>
        <v>0.51041666666666663</v>
      </c>
      <c r="AJ742" s="219" t="str">
        <f>Table1[[#This Row],[Track]]</f>
        <v>Moonee Valley</v>
      </c>
      <c r="AK742" s="216">
        <f>Table1[[#This Row],[Race ]]</f>
        <v>1</v>
      </c>
      <c r="AL742" s="219">
        <f>Table1[[#This Row],[TAB]]</f>
        <v>1</v>
      </c>
      <c r="AM742" s="219" t="str">
        <f>Table1[[#This Row],[Selection]]</f>
        <v>Acid Wash</v>
      </c>
      <c r="AN742" s="220" t="str">
        <f>Table1[[#This Row],[Sources]]</f>
        <v>Nat-13</v>
      </c>
      <c r="AO742" s="219">
        <f>Table1[[#This Row],[Scale Bet]]</f>
        <v>50</v>
      </c>
    </row>
    <row r="743" spans="5:41" ht="16.5" customHeight="1" x14ac:dyDescent="0.25">
      <c r="E743" s="185">
        <v>45318</v>
      </c>
      <c r="F743" s="35">
        <v>0.53125</v>
      </c>
      <c r="G743" s="36" t="s">
        <v>100</v>
      </c>
      <c r="H743" s="36">
        <v>2</v>
      </c>
      <c r="I743" s="36">
        <v>4</v>
      </c>
      <c r="J743" s="36" t="s">
        <v>932</v>
      </c>
      <c r="K743" s="36" t="s">
        <v>13</v>
      </c>
      <c r="L743" s="165">
        <v>13</v>
      </c>
      <c r="M743" s="134">
        <f t="shared" si="143"/>
        <v>13</v>
      </c>
      <c r="N743" s="36">
        <f t="shared" si="144"/>
        <v>1</v>
      </c>
      <c r="O743" s="135" t="str">
        <f t="shared" si="145"/>
        <v>Nat-13</v>
      </c>
      <c r="P743" s="186" t="str">
        <f t="shared" si="146"/>
        <v>OK</v>
      </c>
      <c r="Q743" s="187">
        <f t="shared" si="147"/>
        <v>52</v>
      </c>
      <c r="R743" s="150">
        <v>3.4</v>
      </c>
      <c r="S743" s="187">
        <f t="shared" si="148"/>
        <v>176.79999999999998</v>
      </c>
      <c r="T743" s="136" t="str">
        <f t="shared" si="149"/>
        <v>Ceerseven</v>
      </c>
      <c r="U743" s="137" t="str">
        <f>IF(P743="","",IF(N743=1,"",IF(Q743="","",IF(Q743&lt;=100,100,IF(Table1[[#This Row],[Day]]="Wed",100,200)))))</f>
        <v/>
      </c>
      <c r="V743" s="137" t="str">
        <f t="shared" si="150"/>
        <v/>
      </c>
      <c r="W743" s="137" t="str">
        <f t="shared" si="151"/>
        <v/>
      </c>
      <c r="X743" s="133">
        <f>100</f>
        <v>100</v>
      </c>
      <c r="Y743" s="133">
        <f t="shared" si="152"/>
        <v>340</v>
      </c>
      <c r="Z743" s="133">
        <f t="shared" si="153"/>
        <v>240</v>
      </c>
      <c r="AA743" s="134" t="str">
        <f>TEXT(Table1[[#This Row],[Date]],"DDD")</f>
        <v>Sat</v>
      </c>
      <c r="AB743" s="133" t="str">
        <f>IF(OR(G743="Doomben",G743="Eagle Farm"),"Q",IF(AND(Q743&gt;1,Q743&lt;55,Table1[[#This Row],[Source]]="Nat"),"Nat OK",IF(AND(Table1[[#This Row],[Source]]&lt;&gt;"Nat",Q743&lt;55),"Poor &lt;55",IF(OR(G743="Randwick",G743="Flemington",G743="Caulfield",G743="Sandown Lake",G743="Sandown Hill"),"Best","ave"))))</f>
        <v>Nat OK</v>
      </c>
      <c r="AC743" s="133">
        <f>IF(Q743="","",IF(AB743="Poor &lt;55",$AC$2*0.2%,IF(AND(AB743="Q",AA743&lt;&gt;"Wed"),$AC$2*0.4%,IF(AND(AB743="Q",AA743="Wed"),$AC$2*0.5%,IF(AND(AB743="Ave",U743=100),$AC$2*0.5%,IF(AND(AB743="ave",U743="",N743=1,AG743="Bush"),$AC$2*1%,IF(AND(AB743="ave",U743="",Q743&gt;100),$AC$2*1.3%,IF(AND(AB743="ave",U743=""),$AC$2*1.2%,IF(AND(AB743="Ave",U743=200),$AC$2*1%,IF(AND(AB743="Best",U743=200),$AC$2*1.5%,IF(AND(AB743="Best",U743="",K743&lt;&gt;"Pro Syd"),$AC$2*0.5%,IF(AND(AB743="Best",U743=""),$AC$2*1%,IF(AND(AB743="Best",U743=100,Table1[[#This Row],[State]]="NSW"),$AC$2*0.4%,IF(AND(AB743="Best",U743=100),$AC$2*1%,IF(Table1[[#This Row],[Adj]]="Nat OK",$AC$2*0.5%,"xxx")))))))))))))))</f>
        <v>50</v>
      </c>
      <c r="AD743" s="133">
        <f t="shared" si="154"/>
        <v>170</v>
      </c>
      <c r="AE743" s="133">
        <f t="shared" si="155"/>
        <v>120</v>
      </c>
      <c r="AF743" s="133" t="str">
        <f>VLOOKUP(Table1[[#This Row],[Track]],$F$2672:$H$2715,2,FALSE)</f>
        <v>Vic</v>
      </c>
      <c r="AG743" s="133" t="str">
        <f>VLOOKUP(Table1[[#This Row],[Track]],$F$2672:$H$2715,3,FALSE)</f>
        <v>-</v>
      </c>
      <c r="AH743" s="133" t="str">
        <f>IF(Table1[[#This Row],[Date]]&lt;$AH$2,"",IF(Table1[[#This Row],[Date]]&lt;$AH$3,"Edge","Elite Combo"))</f>
        <v/>
      </c>
      <c r="AI743" s="218">
        <f>Table1[[#This Row],[Time]]</f>
        <v>0.53125</v>
      </c>
      <c r="AJ743" s="219" t="str">
        <f>Table1[[#This Row],[Track]]</f>
        <v>Moonee Valley</v>
      </c>
      <c r="AK743" s="216">
        <f>Table1[[#This Row],[Race ]]</f>
        <v>2</v>
      </c>
      <c r="AL743" s="219">
        <f>Table1[[#This Row],[TAB]]</f>
        <v>4</v>
      </c>
      <c r="AM743" s="219" t="str">
        <f>Table1[[#This Row],[Selection]]</f>
        <v>Ceerseven</v>
      </c>
      <c r="AN743" s="220" t="str">
        <f>Table1[[#This Row],[Sources]]</f>
        <v>Nat-13</v>
      </c>
      <c r="AO743" s="219">
        <f>Table1[[#This Row],[Scale Bet]]</f>
        <v>50</v>
      </c>
    </row>
    <row r="744" spans="5:41" ht="16.5" customHeight="1" x14ac:dyDescent="0.25">
      <c r="E744" s="185">
        <v>45318</v>
      </c>
      <c r="F744" s="35">
        <v>0.54513888888888895</v>
      </c>
      <c r="G744" s="36" t="s">
        <v>22</v>
      </c>
      <c r="H744" s="36">
        <v>2</v>
      </c>
      <c r="I744" s="36">
        <v>2</v>
      </c>
      <c r="J744" s="36" t="s">
        <v>686</v>
      </c>
      <c r="K744" s="36" t="s">
        <v>60</v>
      </c>
      <c r="L744" s="165">
        <v>10</v>
      </c>
      <c r="M744" s="134">
        <f t="shared" si="143"/>
        <v>10</v>
      </c>
      <c r="N744" s="36">
        <f t="shared" si="144"/>
        <v>1</v>
      </c>
      <c r="O744" s="135" t="str">
        <f t="shared" si="145"/>
        <v>Pro Syd-10</v>
      </c>
      <c r="P744" s="186" t="str">
        <f t="shared" si="146"/>
        <v>OK</v>
      </c>
      <c r="Q744" s="187">
        <f t="shared" si="147"/>
        <v>40</v>
      </c>
      <c r="R744" s="150"/>
      <c r="S744" s="187" t="str">
        <f t="shared" si="148"/>
        <v/>
      </c>
      <c r="T744" s="136" t="str">
        <f t="shared" si="149"/>
        <v>Jumeirah Beach</v>
      </c>
      <c r="U744" s="137" t="str">
        <f>IF(P744="","",IF(N744=1,"",IF(Q744="","",IF(Q744&lt;=100,100,IF(Table1[[#This Row],[Day]]="Wed",100,200)))))</f>
        <v/>
      </c>
      <c r="V744" s="137" t="str">
        <f t="shared" si="150"/>
        <v/>
      </c>
      <c r="W744" s="137" t="str">
        <f t="shared" si="151"/>
        <v/>
      </c>
      <c r="X744" s="133">
        <f>100</f>
        <v>100</v>
      </c>
      <c r="Y744" s="133" t="str">
        <f t="shared" si="152"/>
        <v/>
      </c>
      <c r="Z744" s="133">
        <f t="shared" si="153"/>
        <v>-100</v>
      </c>
      <c r="AA744" s="134" t="str">
        <f>TEXT(Table1[[#This Row],[Date]],"DDD")</f>
        <v>Sat</v>
      </c>
      <c r="AB744" s="133" t="str">
        <f>IF(OR(G744="Doomben",G744="Eagle Farm"),"Q",IF(AND(Q744&gt;1,Q744&lt;55,Table1[[#This Row],[Source]]="Nat"),"Nat OK",IF(AND(Table1[[#This Row],[Source]]&lt;&gt;"Nat",Q744&lt;55),"Poor &lt;55",IF(OR(G744="Randwick",G744="Flemington",G744="Caulfield",G744="Sandown Lake",G744="Sandown Hill"),"Best","ave"))))</f>
        <v>Poor &lt;55</v>
      </c>
      <c r="AC744" s="133">
        <f>IF(Q744="","",IF(AB744="Poor &lt;55",$AC$2*0.2%,IF(AND(AB744="Q",AA744&lt;&gt;"Wed"),$AC$2*0.4%,IF(AND(AB744="Q",AA744="Wed"),$AC$2*0.5%,IF(AND(AB744="Ave",U744=100),$AC$2*0.5%,IF(AND(AB744="ave",U744="",N744=1,AG744="Bush"),$AC$2*1%,IF(AND(AB744="ave",U744="",Q744&gt;100),$AC$2*1.3%,IF(AND(AB744="ave",U744=""),$AC$2*1.2%,IF(AND(AB744="Ave",U744=200),$AC$2*1%,IF(AND(AB744="Best",U744=200),$AC$2*1.5%,IF(AND(AB744="Best",U744="",K744&lt;&gt;"Pro Syd"),$AC$2*0.5%,IF(AND(AB744="Best",U744=""),$AC$2*1%,IF(AND(AB744="Best",U744=100,Table1[[#This Row],[State]]="NSW"),$AC$2*0.4%,IF(AND(AB744="Best",U744=100),$AC$2*1%,IF(Table1[[#This Row],[Adj]]="Nat OK",$AC$2*0.5%,"xxx")))))))))))))))</f>
        <v>20</v>
      </c>
      <c r="AD744" s="133" t="str">
        <f t="shared" si="154"/>
        <v/>
      </c>
      <c r="AE744" s="133">
        <f t="shared" si="155"/>
        <v>-20</v>
      </c>
      <c r="AF744" s="133" t="str">
        <f>VLOOKUP(Table1[[#This Row],[Track]],$F$2672:$H$2715,2,FALSE)</f>
        <v>NSW</v>
      </c>
      <c r="AG744" s="133" t="str">
        <f>VLOOKUP(Table1[[#This Row],[Track]],$F$2672:$H$2715,3,FALSE)</f>
        <v>-</v>
      </c>
      <c r="AH744" s="133" t="str">
        <f>IF(Table1[[#This Row],[Date]]&lt;$AH$2,"",IF(Table1[[#This Row],[Date]]&lt;$AH$3,"Edge","Elite Combo"))</f>
        <v/>
      </c>
      <c r="AI744" s="218">
        <f>Table1[[#This Row],[Time]]</f>
        <v>0.54513888888888895</v>
      </c>
      <c r="AJ744" s="219" t="str">
        <f>Table1[[#This Row],[Track]]</f>
        <v>Randwick</v>
      </c>
      <c r="AK744" s="216">
        <f>Table1[[#This Row],[Race ]]</f>
        <v>2</v>
      </c>
      <c r="AL744" s="219">
        <f>Table1[[#This Row],[TAB]]</f>
        <v>2</v>
      </c>
      <c r="AM744" s="219" t="str">
        <f>Table1[[#This Row],[Selection]]</f>
        <v>Jumeirah Beach</v>
      </c>
      <c r="AN744" s="220" t="str">
        <f>Table1[[#This Row],[Sources]]</f>
        <v>Pro Syd-10</v>
      </c>
      <c r="AO744" s="219">
        <f>Table1[[#This Row],[Scale Bet]]</f>
        <v>20</v>
      </c>
    </row>
    <row r="745" spans="5:41" ht="16.5" customHeight="1" x14ac:dyDescent="0.25">
      <c r="E745" s="185">
        <v>45318</v>
      </c>
      <c r="F745" s="35">
        <v>0.54513888888888895</v>
      </c>
      <c r="G745" s="36" t="s">
        <v>22</v>
      </c>
      <c r="H745" s="36">
        <v>2</v>
      </c>
      <c r="I745" s="36">
        <v>13</v>
      </c>
      <c r="J745" s="36" t="s">
        <v>699</v>
      </c>
      <c r="K745" s="36" t="s">
        <v>1</v>
      </c>
      <c r="L745" s="165">
        <v>10</v>
      </c>
      <c r="M745" s="134">
        <f t="shared" si="143"/>
        <v>40</v>
      </c>
      <c r="N745" s="36">
        <f t="shared" si="144"/>
        <v>3</v>
      </c>
      <c r="O745" s="135" t="str">
        <f t="shared" si="145"/>
        <v>E4-10/Edge-15/Nat-15</v>
      </c>
      <c r="P745" s="186" t="str">
        <f t="shared" si="146"/>
        <v>OK</v>
      </c>
      <c r="Q745" s="187">
        <f t="shared" si="147"/>
        <v>160</v>
      </c>
      <c r="R745" s="150"/>
      <c r="S745" s="187" t="str">
        <f t="shared" si="148"/>
        <v/>
      </c>
      <c r="T745" s="136" t="str">
        <f t="shared" si="149"/>
        <v>Magnatear</v>
      </c>
      <c r="U745" s="137">
        <f>IF(P745="","",IF(N745=1,"",IF(Q745="","",IF(Q745&lt;=100,100,IF(Table1[[#This Row],[Day]]="Wed",100,200)))))</f>
        <v>200</v>
      </c>
      <c r="V745" s="137" t="str">
        <f t="shared" si="150"/>
        <v/>
      </c>
      <c r="W745" s="137">
        <f t="shared" si="151"/>
        <v>-200</v>
      </c>
      <c r="X745" s="133">
        <f>100</f>
        <v>100</v>
      </c>
      <c r="Y745" s="133" t="str">
        <f t="shared" si="152"/>
        <v/>
      </c>
      <c r="Z745" s="133">
        <f t="shared" si="153"/>
        <v>-100</v>
      </c>
      <c r="AA745" s="134" t="str">
        <f>TEXT(Table1[[#This Row],[Date]],"DDD")</f>
        <v>Sat</v>
      </c>
      <c r="AB745" s="133" t="str">
        <f>IF(OR(G745="Doomben",G745="Eagle Farm"),"Q",IF(AND(Q745&gt;1,Q745&lt;55,Table1[[#This Row],[Source]]="Nat"),"Nat OK",IF(AND(Table1[[#This Row],[Source]]&lt;&gt;"Nat",Q745&lt;55),"Poor &lt;55",IF(OR(G745="Randwick",G745="Flemington",G745="Caulfield",G745="Sandown Lake",G745="Sandown Hill"),"Best","ave"))))</f>
        <v>Best</v>
      </c>
      <c r="AC745" s="133">
        <f>IF(Q745="","",IF(AB745="Poor &lt;55",$AC$2*0.2%,IF(AND(AB745="Q",AA745&lt;&gt;"Wed"),$AC$2*0.4%,IF(AND(AB745="Q",AA745="Wed"),$AC$2*0.5%,IF(AND(AB745="Ave",U745=100),$AC$2*0.5%,IF(AND(AB745="ave",U745="",N745=1,AG745="Bush"),$AC$2*1%,IF(AND(AB745="ave",U745="",Q745&gt;100),$AC$2*1.3%,IF(AND(AB745="ave",U745=""),$AC$2*1.2%,IF(AND(AB745="Ave",U745=200),$AC$2*1%,IF(AND(AB745="Best",U745=200),$AC$2*1.5%,IF(AND(AB745="Best",U745="",K745&lt;&gt;"Pro Syd"),$AC$2*0.5%,IF(AND(AB745="Best",U745=""),$AC$2*1%,IF(AND(AB745="Best",U745=100,Table1[[#This Row],[State]]="NSW"),$AC$2*0.4%,IF(AND(AB745="Best",U745=100),$AC$2*1%,IF(Table1[[#This Row],[Adj]]="Nat OK",$AC$2*0.5%,"xxx")))))))))))))))</f>
        <v>150</v>
      </c>
      <c r="AD745" s="133" t="str">
        <f t="shared" si="154"/>
        <v/>
      </c>
      <c r="AE745" s="133">
        <f t="shared" si="155"/>
        <v>-150</v>
      </c>
      <c r="AF745" s="133" t="str">
        <f>VLOOKUP(Table1[[#This Row],[Track]],$F$2672:$H$2715,2,FALSE)</f>
        <v>NSW</v>
      </c>
      <c r="AG745" s="133" t="str">
        <f>VLOOKUP(Table1[[#This Row],[Track]],$F$2672:$H$2715,3,FALSE)</f>
        <v>-</v>
      </c>
      <c r="AH745" s="133" t="str">
        <f>IF(Table1[[#This Row],[Date]]&lt;$AH$2,"",IF(Table1[[#This Row],[Date]]&lt;$AH$3,"Edge","Elite Combo"))</f>
        <v/>
      </c>
      <c r="AI745" s="218">
        <f>Table1[[#This Row],[Time]]</f>
        <v>0.54513888888888895</v>
      </c>
      <c r="AJ745" s="219" t="str">
        <f>Table1[[#This Row],[Track]]</f>
        <v>Randwick</v>
      </c>
      <c r="AK745" s="216">
        <f>Table1[[#This Row],[Race ]]</f>
        <v>2</v>
      </c>
      <c r="AL745" s="219">
        <f>Table1[[#This Row],[TAB]]</f>
        <v>13</v>
      </c>
      <c r="AM745" s="219" t="str">
        <f>Table1[[#This Row],[Selection]]</f>
        <v>Magnatear</v>
      </c>
      <c r="AN745" s="220" t="str">
        <f>Table1[[#This Row],[Sources]]</f>
        <v>E4-10/Edge-15/Nat-15</v>
      </c>
      <c r="AO745" s="219">
        <f>Table1[[#This Row],[Scale Bet]]</f>
        <v>150</v>
      </c>
    </row>
    <row r="746" spans="5:41" ht="16.5" customHeight="1" x14ac:dyDescent="0.25">
      <c r="E746" s="185">
        <v>45318</v>
      </c>
      <c r="F746" s="35">
        <v>0.54513888888888895</v>
      </c>
      <c r="G746" s="36" t="s">
        <v>22</v>
      </c>
      <c r="H746" s="36">
        <v>2</v>
      </c>
      <c r="I746" s="36">
        <v>13</v>
      </c>
      <c r="J746" s="36" t="s">
        <v>699</v>
      </c>
      <c r="K746" s="36" t="s">
        <v>40</v>
      </c>
      <c r="L746" s="165">
        <v>15</v>
      </c>
      <c r="M746" s="134" t="str">
        <f t="shared" si="143"/>
        <v/>
      </c>
      <c r="N746" s="36" t="str">
        <f t="shared" si="144"/>
        <v/>
      </c>
      <c r="O746" s="135" t="str">
        <f t="shared" si="145"/>
        <v/>
      </c>
      <c r="P746" s="186" t="str">
        <f t="shared" si="146"/>
        <v>OK</v>
      </c>
      <c r="Q746" s="187" t="str">
        <f t="shared" si="147"/>
        <v/>
      </c>
      <c r="R746" s="150"/>
      <c r="S746" s="187" t="str">
        <f t="shared" si="148"/>
        <v/>
      </c>
      <c r="T746" s="136" t="str">
        <f t="shared" si="149"/>
        <v>Magnatear</v>
      </c>
      <c r="U746" s="137" t="str">
        <f>IF(P746="","",IF(N746=1,"",IF(Q746="","",IF(Q746&lt;=100,100,IF(Table1[[#This Row],[Day]]="Wed",100,200)))))</f>
        <v/>
      </c>
      <c r="V746" s="137" t="str">
        <f t="shared" si="150"/>
        <v/>
      </c>
      <c r="W746" s="137" t="str">
        <f t="shared" si="151"/>
        <v/>
      </c>
      <c r="X746" s="133">
        <f>100</f>
        <v>100</v>
      </c>
      <c r="Y746" s="133" t="str">
        <f t="shared" si="152"/>
        <v/>
      </c>
      <c r="Z746" s="133">
        <f t="shared" si="153"/>
        <v>-100</v>
      </c>
      <c r="AA746" s="134" t="str">
        <f>TEXT(Table1[[#This Row],[Date]],"DDD")</f>
        <v>Sat</v>
      </c>
      <c r="AB746" s="133" t="str">
        <f>IF(OR(G746="Doomben",G746="Eagle Farm"),"Q",IF(AND(Q746&gt;1,Q746&lt;55,Table1[[#This Row],[Source]]="Nat"),"Nat OK",IF(AND(Table1[[#This Row],[Source]]&lt;&gt;"Nat",Q746&lt;55),"Poor &lt;55",IF(OR(G746="Randwick",G746="Flemington",G746="Caulfield",G746="Sandown Lake",G746="Sandown Hill"),"Best","ave"))))</f>
        <v>Best</v>
      </c>
      <c r="AC746" s="133" t="str">
        <f>IF(Q746="","",IF(AB746="Poor &lt;55",$AC$2*0.2%,IF(AND(AB746="Q",AA746&lt;&gt;"Wed"),$AC$2*0.4%,IF(AND(AB746="Q",AA746="Wed"),$AC$2*0.5%,IF(AND(AB746="Ave",U746=100),$AC$2*0.5%,IF(AND(AB746="ave",U746="",N746=1,AG746="Bush"),$AC$2*1%,IF(AND(AB746="ave",U746="",Q746&gt;100),$AC$2*1.3%,IF(AND(AB746="ave",U746=""),$AC$2*1.2%,IF(AND(AB746="Ave",U746=200),$AC$2*1%,IF(AND(AB746="Best",U746=200),$AC$2*1.5%,IF(AND(AB746="Best",U746="",K746&lt;&gt;"Pro Syd"),$AC$2*0.5%,IF(AND(AB746="Best",U746=""),$AC$2*1%,IF(AND(AB746="Best",U746=100,Table1[[#This Row],[State]]="NSW"),$AC$2*0.4%,IF(AND(AB746="Best",U746=100),$AC$2*1%,IF(Table1[[#This Row],[Adj]]="Nat OK",$AC$2*0.5%,"xxx")))))))))))))))</f>
        <v/>
      </c>
      <c r="AD746" s="133" t="str">
        <f t="shared" si="154"/>
        <v/>
      </c>
      <c r="AE746" s="133" t="str">
        <f t="shared" si="155"/>
        <v/>
      </c>
      <c r="AF746" s="133" t="str">
        <f>VLOOKUP(Table1[[#This Row],[Track]],$F$2672:$H$2715,2,FALSE)</f>
        <v>NSW</v>
      </c>
      <c r="AG746" s="133" t="str">
        <f>VLOOKUP(Table1[[#This Row],[Track]],$F$2672:$H$2715,3,FALSE)</f>
        <v>-</v>
      </c>
      <c r="AH746" s="133" t="str">
        <f>IF(Table1[[#This Row],[Date]]&lt;$AH$2,"",IF(Table1[[#This Row],[Date]]&lt;$AH$3,"Edge","Elite Combo"))</f>
        <v/>
      </c>
      <c r="AI746" s="218">
        <f>Table1[[#This Row],[Time]]</f>
        <v>0.54513888888888895</v>
      </c>
      <c r="AJ746" s="219" t="str">
        <f>Table1[[#This Row],[Track]]</f>
        <v>Randwick</v>
      </c>
      <c r="AK746" s="216">
        <f>Table1[[#This Row],[Race ]]</f>
        <v>2</v>
      </c>
      <c r="AL746" s="219">
        <f>Table1[[#This Row],[TAB]]</f>
        <v>13</v>
      </c>
      <c r="AM746" s="219" t="str">
        <f>Table1[[#This Row],[Selection]]</f>
        <v>Magnatear</v>
      </c>
      <c r="AN746" s="220" t="str">
        <f>Table1[[#This Row],[Sources]]</f>
        <v/>
      </c>
      <c r="AO746" s="219" t="str">
        <f>Table1[[#This Row],[Scale Bet]]</f>
        <v/>
      </c>
    </row>
    <row r="747" spans="5:41" ht="16.5" customHeight="1" x14ac:dyDescent="0.25">
      <c r="E747" s="185">
        <v>45318</v>
      </c>
      <c r="F747" s="35">
        <v>0.54513888888888895</v>
      </c>
      <c r="G747" s="36" t="s">
        <v>22</v>
      </c>
      <c r="H747" s="36">
        <v>2</v>
      </c>
      <c r="I747" s="36">
        <v>13</v>
      </c>
      <c r="J747" s="36" t="s">
        <v>699</v>
      </c>
      <c r="K747" s="36" t="s">
        <v>13</v>
      </c>
      <c r="L747" s="165">
        <v>15</v>
      </c>
      <c r="M747" s="134" t="str">
        <f t="shared" si="143"/>
        <v/>
      </c>
      <c r="N747" s="36" t="str">
        <f t="shared" si="144"/>
        <v/>
      </c>
      <c r="O747" s="135" t="str">
        <f t="shared" si="145"/>
        <v/>
      </c>
      <c r="P747" s="186" t="str">
        <f t="shared" si="146"/>
        <v>OK</v>
      </c>
      <c r="Q747" s="187" t="str">
        <f t="shared" si="147"/>
        <v/>
      </c>
      <c r="R747" s="150"/>
      <c r="S747" s="187" t="str">
        <f t="shared" si="148"/>
        <v/>
      </c>
      <c r="T747" s="136" t="str">
        <f t="shared" si="149"/>
        <v>Magnatear</v>
      </c>
      <c r="U747" s="137" t="str">
        <f>IF(P747="","",IF(N747=1,"",IF(Q747="","",IF(Q747&lt;=100,100,IF(Table1[[#This Row],[Day]]="Wed",100,200)))))</f>
        <v/>
      </c>
      <c r="V747" s="137" t="str">
        <f t="shared" si="150"/>
        <v/>
      </c>
      <c r="W747" s="137" t="str">
        <f t="shared" si="151"/>
        <v/>
      </c>
      <c r="X747" s="133">
        <f>100</f>
        <v>100</v>
      </c>
      <c r="Y747" s="133" t="str">
        <f t="shared" si="152"/>
        <v/>
      </c>
      <c r="Z747" s="133">
        <f t="shared" si="153"/>
        <v>-100</v>
      </c>
      <c r="AA747" s="134" t="str">
        <f>TEXT(Table1[[#This Row],[Date]],"DDD")</f>
        <v>Sat</v>
      </c>
      <c r="AB747" s="133" t="str">
        <f>IF(OR(G747="Doomben",G747="Eagle Farm"),"Q",IF(AND(Q747&gt;1,Q747&lt;55,Table1[[#This Row],[Source]]="Nat"),"Nat OK",IF(AND(Table1[[#This Row],[Source]]&lt;&gt;"Nat",Q747&lt;55),"Poor &lt;55",IF(OR(G747="Randwick",G747="Flemington",G747="Caulfield",G747="Sandown Lake",G747="Sandown Hill"),"Best","ave"))))</f>
        <v>Best</v>
      </c>
      <c r="AC747" s="133" t="str">
        <f>IF(Q747="","",IF(AB747="Poor &lt;55",$AC$2*0.2%,IF(AND(AB747="Q",AA747&lt;&gt;"Wed"),$AC$2*0.4%,IF(AND(AB747="Q",AA747="Wed"),$AC$2*0.5%,IF(AND(AB747="Ave",U747=100),$AC$2*0.5%,IF(AND(AB747="ave",U747="",N747=1,AG747="Bush"),$AC$2*1%,IF(AND(AB747="ave",U747="",Q747&gt;100),$AC$2*1.3%,IF(AND(AB747="ave",U747=""),$AC$2*1.2%,IF(AND(AB747="Ave",U747=200),$AC$2*1%,IF(AND(AB747="Best",U747=200),$AC$2*1.5%,IF(AND(AB747="Best",U747="",K747&lt;&gt;"Pro Syd"),$AC$2*0.5%,IF(AND(AB747="Best",U747=""),$AC$2*1%,IF(AND(AB747="Best",U747=100,Table1[[#This Row],[State]]="NSW"),$AC$2*0.4%,IF(AND(AB747="Best",U747=100),$AC$2*1%,IF(Table1[[#This Row],[Adj]]="Nat OK",$AC$2*0.5%,"xxx")))))))))))))))</f>
        <v/>
      </c>
      <c r="AD747" s="133" t="str">
        <f t="shared" si="154"/>
        <v/>
      </c>
      <c r="AE747" s="133" t="str">
        <f t="shared" si="155"/>
        <v/>
      </c>
      <c r="AF747" s="133" t="str">
        <f>VLOOKUP(Table1[[#This Row],[Track]],$F$2672:$H$2715,2,FALSE)</f>
        <v>NSW</v>
      </c>
      <c r="AG747" s="133" t="str">
        <f>VLOOKUP(Table1[[#This Row],[Track]],$F$2672:$H$2715,3,FALSE)</f>
        <v>-</v>
      </c>
      <c r="AH747" s="133" t="str">
        <f>IF(Table1[[#This Row],[Date]]&lt;$AH$2,"",IF(Table1[[#This Row],[Date]]&lt;$AH$3,"Edge","Elite Combo"))</f>
        <v/>
      </c>
      <c r="AI747" s="218">
        <f>Table1[[#This Row],[Time]]</f>
        <v>0.54513888888888895</v>
      </c>
      <c r="AJ747" s="219" t="str">
        <f>Table1[[#This Row],[Track]]</f>
        <v>Randwick</v>
      </c>
      <c r="AK747" s="216">
        <f>Table1[[#This Row],[Race ]]</f>
        <v>2</v>
      </c>
      <c r="AL747" s="219">
        <f>Table1[[#This Row],[TAB]]</f>
        <v>13</v>
      </c>
      <c r="AM747" s="219" t="str">
        <f>Table1[[#This Row],[Selection]]</f>
        <v>Magnatear</v>
      </c>
      <c r="AN747" s="220" t="str">
        <f>Table1[[#This Row],[Sources]]</f>
        <v/>
      </c>
      <c r="AO747" s="219" t="str">
        <f>Table1[[#This Row],[Scale Bet]]</f>
        <v/>
      </c>
    </row>
    <row r="748" spans="5:41" ht="16.5" customHeight="1" x14ac:dyDescent="0.25">
      <c r="E748" s="185">
        <v>45318</v>
      </c>
      <c r="F748" s="35">
        <v>0.54513888888888895</v>
      </c>
      <c r="G748" s="36" t="s">
        <v>22</v>
      </c>
      <c r="H748" s="36">
        <v>2</v>
      </c>
      <c r="I748" s="36">
        <v>5</v>
      </c>
      <c r="J748" s="36" t="s">
        <v>500</v>
      </c>
      <c r="K748" s="36" t="s">
        <v>60</v>
      </c>
      <c r="L748" s="165">
        <v>10</v>
      </c>
      <c r="M748" s="134">
        <f t="shared" si="143"/>
        <v>10</v>
      </c>
      <c r="N748" s="36">
        <f t="shared" si="144"/>
        <v>1</v>
      </c>
      <c r="O748" s="135" t="str">
        <f t="shared" si="145"/>
        <v>Pro Syd-10</v>
      </c>
      <c r="P748" s="186" t="str">
        <f t="shared" si="146"/>
        <v>OK</v>
      </c>
      <c r="Q748" s="187">
        <f t="shared" si="147"/>
        <v>40</v>
      </c>
      <c r="R748" s="150">
        <v>15.3</v>
      </c>
      <c r="S748" s="187">
        <f t="shared" si="148"/>
        <v>612</v>
      </c>
      <c r="T748" s="136" t="str">
        <f t="shared" si="149"/>
        <v>Uzziah</v>
      </c>
      <c r="U748" s="137" t="str">
        <f>IF(P748="","",IF(N748=1,"",IF(Q748="","",IF(Q748&lt;=100,100,IF(Table1[[#This Row],[Day]]="Wed",100,200)))))</f>
        <v/>
      </c>
      <c r="V748" s="137" t="str">
        <f t="shared" si="150"/>
        <v/>
      </c>
      <c r="W748" s="137" t="str">
        <f t="shared" si="151"/>
        <v/>
      </c>
      <c r="X748" s="133">
        <f>100</f>
        <v>100</v>
      </c>
      <c r="Y748" s="133">
        <f t="shared" si="152"/>
        <v>1530</v>
      </c>
      <c r="Z748" s="133">
        <f t="shared" si="153"/>
        <v>1430</v>
      </c>
      <c r="AA748" s="134" t="str">
        <f>TEXT(Table1[[#This Row],[Date]],"DDD")</f>
        <v>Sat</v>
      </c>
      <c r="AB748" s="133" t="str">
        <f>IF(OR(G748="Doomben",G748="Eagle Farm"),"Q",IF(AND(Q748&gt;1,Q748&lt;55,Table1[[#This Row],[Source]]="Nat"),"Nat OK",IF(AND(Table1[[#This Row],[Source]]&lt;&gt;"Nat",Q748&lt;55),"Poor &lt;55",IF(OR(G748="Randwick",G748="Flemington",G748="Caulfield",G748="Sandown Lake",G748="Sandown Hill"),"Best","ave"))))</f>
        <v>Poor &lt;55</v>
      </c>
      <c r="AC748" s="133">
        <f>IF(Q748="","",IF(AB748="Poor &lt;55",$AC$2*0.2%,IF(AND(AB748="Q",AA748&lt;&gt;"Wed"),$AC$2*0.4%,IF(AND(AB748="Q",AA748="Wed"),$AC$2*0.5%,IF(AND(AB748="Ave",U748=100),$AC$2*0.5%,IF(AND(AB748="ave",U748="",N748=1,AG748="Bush"),$AC$2*1%,IF(AND(AB748="ave",U748="",Q748&gt;100),$AC$2*1.3%,IF(AND(AB748="ave",U748=""),$AC$2*1.2%,IF(AND(AB748="Ave",U748=200),$AC$2*1%,IF(AND(AB748="Best",U748=200),$AC$2*1.5%,IF(AND(AB748="Best",U748="",K748&lt;&gt;"Pro Syd"),$AC$2*0.5%,IF(AND(AB748="Best",U748=""),$AC$2*1%,IF(AND(AB748="Best",U748=100,Table1[[#This Row],[State]]="NSW"),$AC$2*0.4%,IF(AND(AB748="Best",U748=100),$AC$2*1%,IF(Table1[[#This Row],[Adj]]="Nat OK",$AC$2*0.5%,"xxx")))))))))))))))</f>
        <v>20</v>
      </c>
      <c r="AD748" s="133">
        <f t="shared" si="154"/>
        <v>306</v>
      </c>
      <c r="AE748" s="133">
        <f t="shared" si="155"/>
        <v>286</v>
      </c>
      <c r="AF748" s="133" t="str">
        <f>VLOOKUP(Table1[[#This Row],[Track]],$F$2672:$H$2715,2,FALSE)</f>
        <v>NSW</v>
      </c>
      <c r="AG748" s="133" t="str">
        <f>VLOOKUP(Table1[[#This Row],[Track]],$F$2672:$H$2715,3,FALSE)</f>
        <v>-</v>
      </c>
      <c r="AH748" s="133" t="str">
        <f>IF(Table1[[#This Row],[Date]]&lt;$AH$2,"",IF(Table1[[#This Row],[Date]]&lt;$AH$3,"Edge","Elite Combo"))</f>
        <v/>
      </c>
      <c r="AI748" s="218">
        <f>Table1[[#This Row],[Time]]</f>
        <v>0.54513888888888895</v>
      </c>
      <c r="AJ748" s="219" t="str">
        <f>Table1[[#This Row],[Track]]</f>
        <v>Randwick</v>
      </c>
      <c r="AK748" s="216">
        <f>Table1[[#This Row],[Race ]]</f>
        <v>2</v>
      </c>
      <c r="AL748" s="219">
        <f>Table1[[#This Row],[TAB]]</f>
        <v>5</v>
      </c>
      <c r="AM748" s="219" t="str">
        <f>Table1[[#This Row],[Selection]]</f>
        <v>Uzziah</v>
      </c>
      <c r="AN748" s="220" t="str">
        <f>Table1[[#This Row],[Sources]]</f>
        <v>Pro Syd-10</v>
      </c>
      <c r="AO748" s="219">
        <f>Table1[[#This Row],[Scale Bet]]</f>
        <v>20</v>
      </c>
    </row>
    <row r="749" spans="5:41" ht="16.5" customHeight="1" x14ac:dyDescent="0.25">
      <c r="E749" s="185">
        <v>45318</v>
      </c>
      <c r="F749" s="35">
        <v>0.55555555555555558</v>
      </c>
      <c r="G749" s="36" t="s">
        <v>100</v>
      </c>
      <c r="H749" s="36">
        <v>3</v>
      </c>
      <c r="I749" s="36">
        <v>9</v>
      </c>
      <c r="J749" s="36" t="s">
        <v>700</v>
      </c>
      <c r="K749" s="36" t="s">
        <v>1</v>
      </c>
      <c r="L749" s="165">
        <v>12</v>
      </c>
      <c r="M749" s="134">
        <f t="shared" si="143"/>
        <v>52</v>
      </c>
      <c r="N749" s="36">
        <f t="shared" si="144"/>
        <v>3</v>
      </c>
      <c r="O749" s="135" t="str">
        <f t="shared" si="145"/>
        <v>E4-12/Edge-20/Nat-20</v>
      </c>
      <c r="P749" s="186" t="str">
        <f t="shared" si="146"/>
        <v>OK</v>
      </c>
      <c r="Q749" s="187">
        <f t="shared" si="147"/>
        <v>208</v>
      </c>
      <c r="R749" s="150">
        <v>2</v>
      </c>
      <c r="S749" s="187">
        <f t="shared" si="148"/>
        <v>416</v>
      </c>
      <c r="T749" s="136" t="str">
        <f t="shared" si="149"/>
        <v>Very Sewreel</v>
      </c>
      <c r="U749" s="137">
        <f>IF(P749="","",IF(N749=1,"",IF(Q749="","",IF(Q749&lt;=100,100,IF(Table1[[#This Row],[Day]]="Wed",100,200)))))</f>
        <v>200</v>
      </c>
      <c r="V749" s="137">
        <f t="shared" si="150"/>
        <v>400</v>
      </c>
      <c r="W749" s="137">
        <f t="shared" si="151"/>
        <v>200</v>
      </c>
      <c r="X749" s="133">
        <f>100</f>
        <v>100</v>
      </c>
      <c r="Y749" s="133">
        <f t="shared" si="152"/>
        <v>200</v>
      </c>
      <c r="Z749" s="133">
        <f t="shared" si="153"/>
        <v>100</v>
      </c>
      <c r="AA749" s="134" t="str">
        <f>TEXT(Table1[[#This Row],[Date]],"DDD")</f>
        <v>Sat</v>
      </c>
      <c r="AB749" s="133" t="str">
        <f>IF(OR(G749="Doomben",G749="Eagle Farm"),"Q",IF(AND(Q749&gt;1,Q749&lt;55,Table1[[#This Row],[Source]]="Nat"),"Nat OK",IF(AND(Table1[[#This Row],[Source]]&lt;&gt;"Nat",Q749&lt;55),"Poor &lt;55",IF(OR(G749="Randwick",G749="Flemington",G749="Caulfield",G749="Sandown Lake",G749="Sandown Hill"),"Best","ave"))))</f>
        <v>ave</v>
      </c>
      <c r="AC749" s="133">
        <f>IF(Q749="","",IF(AB749="Poor &lt;55",$AC$2*0.2%,IF(AND(AB749="Q",AA749&lt;&gt;"Wed"),$AC$2*0.4%,IF(AND(AB749="Q",AA749="Wed"),$AC$2*0.5%,IF(AND(AB749="Ave",U749=100),$AC$2*0.5%,IF(AND(AB749="ave",U749="",N749=1,AG749="Bush"),$AC$2*1%,IF(AND(AB749="ave",U749="",Q749&gt;100),$AC$2*1.3%,IF(AND(AB749="ave",U749=""),$AC$2*1.2%,IF(AND(AB749="Ave",U749=200),$AC$2*1%,IF(AND(AB749="Best",U749=200),$AC$2*1.5%,IF(AND(AB749="Best",U749="",K749&lt;&gt;"Pro Syd"),$AC$2*0.5%,IF(AND(AB749="Best",U749=""),$AC$2*1%,IF(AND(AB749="Best",U749=100,Table1[[#This Row],[State]]="NSW"),$AC$2*0.4%,IF(AND(AB749="Best",U749=100),$AC$2*1%,IF(Table1[[#This Row],[Adj]]="Nat OK",$AC$2*0.5%,"xxx")))))))))))))))</f>
        <v>100</v>
      </c>
      <c r="AD749" s="133">
        <f t="shared" si="154"/>
        <v>200</v>
      </c>
      <c r="AE749" s="133">
        <f t="shared" si="155"/>
        <v>100</v>
      </c>
      <c r="AF749" s="133" t="str">
        <f>VLOOKUP(Table1[[#This Row],[Track]],$F$2672:$H$2715,2,FALSE)</f>
        <v>Vic</v>
      </c>
      <c r="AG749" s="133" t="str">
        <f>VLOOKUP(Table1[[#This Row],[Track]],$F$2672:$H$2715,3,FALSE)</f>
        <v>-</v>
      </c>
      <c r="AH749" s="133" t="str">
        <f>IF(Table1[[#This Row],[Date]]&lt;$AH$2,"",IF(Table1[[#This Row],[Date]]&lt;$AH$3,"Edge","Elite Combo"))</f>
        <v/>
      </c>
      <c r="AI749" s="218">
        <f>Table1[[#This Row],[Time]]</f>
        <v>0.55555555555555558</v>
      </c>
      <c r="AJ749" s="219" t="str">
        <f>Table1[[#This Row],[Track]]</f>
        <v>Moonee Valley</v>
      </c>
      <c r="AK749" s="216">
        <f>Table1[[#This Row],[Race ]]</f>
        <v>3</v>
      </c>
      <c r="AL749" s="219">
        <f>Table1[[#This Row],[TAB]]</f>
        <v>9</v>
      </c>
      <c r="AM749" s="219" t="str">
        <f>Table1[[#This Row],[Selection]]</f>
        <v>Very Sewreel</v>
      </c>
      <c r="AN749" s="220" t="str">
        <f>Table1[[#This Row],[Sources]]</f>
        <v>E4-12/Edge-20/Nat-20</v>
      </c>
      <c r="AO749" s="219">
        <f>Table1[[#This Row],[Scale Bet]]</f>
        <v>100</v>
      </c>
    </row>
    <row r="750" spans="5:41" ht="16.5" customHeight="1" x14ac:dyDescent="0.25">
      <c r="E750" s="185">
        <v>45318</v>
      </c>
      <c r="F750" s="35">
        <v>0.55555555555555558</v>
      </c>
      <c r="G750" s="36" t="s">
        <v>100</v>
      </c>
      <c r="H750" s="36">
        <v>3</v>
      </c>
      <c r="I750" s="36">
        <v>9</v>
      </c>
      <c r="J750" s="36" t="s">
        <v>700</v>
      </c>
      <c r="K750" s="36" t="s">
        <v>40</v>
      </c>
      <c r="L750" s="165">
        <v>20</v>
      </c>
      <c r="M750" s="134" t="str">
        <f t="shared" si="143"/>
        <v/>
      </c>
      <c r="N750" s="36" t="str">
        <f t="shared" si="144"/>
        <v/>
      </c>
      <c r="O750" s="135" t="str">
        <f t="shared" si="145"/>
        <v/>
      </c>
      <c r="P750" s="186" t="str">
        <f t="shared" si="146"/>
        <v>OK</v>
      </c>
      <c r="Q750" s="187" t="str">
        <f t="shared" si="147"/>
        <v/>
      </c>
      <c r="R750" s="150">
        <v>2</v>
      </c>
      <c r="S750" s="187" t="str">
        <f t="shared" si="148"/>
        <v/>
      </c>
      <c r="T750" s="136" t="str">
        <f t="shared" si="149"/>
        <v>Very Sewreel</v>
      </c>
      <c r="U750" s="137" t="str">
        <f>IF(P750="","",IF(N750=1,"",IF(Q750="","",IF(Q750&lt;=100,100,IF(Table1[[#This Row],[Day]]="Wed",100,200)))))</f>
        <v/>
      </c>
      <c r="V750" s="137" t="str">
        <f t="shared" si="150"/>
        <v/>
      </c>
      <c r="W750" s="137" t="str">
        <f t="shared" si="151"/>
        <v/>
      </c>
      <c r="X750" s="133">
        <f>100</f>
        <v>100</v>
      </c>
      <c r="Y750" s="133">
        <f t="shared" si="152"/>
        <v>200</v>
      </c>
      <c r="Z750" s="133">
        <f t="shared" si="153"/>
        <v>100</v>
      </c>
      <c r="AA750" s="134" t="str">
        <f>TEXT(Table1[[#This Row],[Date]],"DDD")</f>
        <v>Sat</v>
      </c>
      <c r="AB750" s="133" t="str">
        <f>IF(OR(G750="Doomben",G750="Eagle Farm"),"Q",IF(AND(Q750&gt;1,Q750&lt;55,Table1[[#This Row],[Source]]="Nat"),"Nat OK",IF(AND(Table1[[#This Row],[Source]]&lt;&gt;"Nat",Q750&lt;55),"Poor &lt;55",IF(OR(G750="Randwick",G750="Flemington",G750="Caulfield",G750="Sandown Lake",G750="Sandown Hill"),"Best","ave"))))</f>
        <v>ave</v>
      </c>
      <c r="AC750" s="133" t="str">
        <f>IF(Q750="","",IF(AB750="Poor &lt;55",$AC$2*0.2%,IF(AND(AB750="Q",AA750&lt;&gt;"Wed"),$AC$2*0.4%,IF(AND(AB750="Q",AA750="Wed"),$AC$2*0.5%,IF(AND(AB750="Ave",U750=100),$AC$2*0.5%,IF(AND(AB750="ave",U750="",N750=1,AG750="Bush"),$AC$2*1%,IF(AND(AB750="ave",U750="",Q750&gt;100),$AC$2*1.3%,IF(AND(AB750="ave",U750=""),$AC$2*1.2%,IF(AND(AB750="Ave",U750=200),$AC$2*1%,IF(AND(AB750="Best",U750=200),$AC$2*1.5%,IF(AND(AB750="Best",U750="",K750&lt;&gt;"Pro Syd"),$AC$2*0.5%,IF(AND(AB750="Best",U750=""),$AC$2*1%,IF(AND(AB750="Best",U750=100,Table1[[#This Row],[State]]="NSW"),$AC$2*0.4%,IF(AND(AB750="Best",U750=100),$AC$2*1%,IF(Table1[[#This Row],[Adj]]="Nat OK",$AC$2*0.5%,"xxx")))))))))))))))</f>
        <v/>
      </c>
      <c r="AD750" s="133" t="str">
        <f t="shared" si="154"/>
        <v/>
      </c>
      <c r="AE750" s="133" t="str">
        <f t="shared" si="155"/>
        <v/>
      </c>
      <c r="AF750" s="133" t="str">
        <f>VLOOKUP(Table1[[#This Row],[Track]],$F$2672:$H$2715,2,FALSE)</f>
        <v>Vic</v>
      </c>
      <c r="AG750" s="133" t="str">
        <f>VLOOKUP(Table1[[#This Row],[Track]],$F$2672:$H$2715,3,FALSE)</f>
        <v>-</v>
      </c>
      <c r="AH750" s="133" t="str">
        <f>IF(Table1[[#This Row],[Date]]&lt;$AH$2,"",IF(Table1[[#This Row],[Date]]&lt;$AH$3,"Edge","Elite Combo"))</f>
        <v/>
      </c>
      <c r="AI750" s="218">
        <f>Table1[[#This Row],[Time]]</f>
        <v>0.55555555555555558</v>
      </c>
      <c r="AJ750" s="219" t="str">
        <f>Table1[[#This Row],[Track]]</f>
        <v>Moonee Valley</v>
      </c>
      <c r="AK750" s="216">
        <f>Table1[[#This Row],[Race ]]</f>
        <v>3</v>
      </c>
      <c r="AL750" s="219">
        <f>Table1[[#This Row],[TAB]]</f>
        <v>9</v>
      </c>
      <c r="AM750" s="219" t="str">
        <f>Table1[[#This Row],[Selection]]</f>
        <v>Very Sewreel</v>
      </c>
      <c r="AN750" s="220" t="str">
        <f>Table1[[#This Row],[Sources]]</f>
        <v/>
      </c>
      <c r="AO750" s="219" t="str">
        <f>Table1[[#This Row],[Scale Bet]]</f>
        <v/>
      </c>
    </row>
    <row r="751" spans="5:41" ht="16.5" customHeight="1" x14ac:dyDescent="0.25">
      <c r="E751" s="185">
        <v>45318</v>
      </c>
      <c r="F751" s="35">
        <v>0.55555555555555558</v>
      </c>
      <c r="G751" s="36" t="s">
        <v>100</v>
      </c>
      <c r="H751" s="36">
        <v>3</v>
      </c>
      <c r="I751" s="36">
        <v>9</v>
      </c>
      <c r="J751" s="36" t="s">
        <v>700</v>
      </c>
      <c r="K751" s="36" t="s">
        <v>13</v>
      </c>
      <c r="L751" s="165">
        <v>20</v>
      </c>
      <c r="M751" s="134" t="str">
        <f t="shared" si="143"/>
        <v/>
      </c>
      <c r="N751" s="36" t="str">
        <f t="shared" si="144"/>
        <v/>
      </c>
      <c r="O751" s="135" t="str">
        <f t="shared" si="145"/>
        <v/>
      </c>
      <c r="P751" s="186" t="str">
        <f t="shared" si="146"/>
        <v>OK</v>
      </c>
      <c r="Q751" s="187" t="str">
        <f t="shared" si="147"/>
        <v/>
      </c>
      <c r="R751" s="150">
        <v>2</v>
      </c>
      <c r="S751" s="187" t="str">
        <f t="shared" si="148"/>
        <v/>
      </c>
      <c r="T751" s="136" t="str">
        <f t="shared" si="149"/>
        <v>Very Sewreel</v>
      </c>
      <c r="U751" s="137" t="str">
        <f>IF(P751="","",IF(N751=1,"",IF(Q751="","",IF(Q751&lt;=100,100,IF(Table1[[#This Row],[Day]]="Wed",100,200)))))</f>
        <v/>
      </c>
      <c r="V751" s="137" t="str">
        <f t="shared" si="150"/>
        <v/>
      </c>
      <c r="W751" s="137" t="str">
        <f t="shared" si="151"/>
        <v/>
      </c>
      <c r="X751" s="133">
        <f>100</f>
        <v>100</v>
      </c>
      <c r="Y751" s="133">
        <f t="shared" si="152"/>
        <v>200</v>
      </c>
      <c r="Z751" s="133">
        <f t="shared" si="153"/>
        <v>100</v>
      </c>
      <c r="AA751" s="134" t="str">
        <f>TEXT(Table1[[#This Row],[Date]],"DDD")</f>
        <v>Sat</v>
      </c>
      <c r="AB751" s="133" t="str">
        <f>IF(OR(G751="Doomben",G751="Eagle Farm"),"Q",IF(AND(Q751&gt;1,Q751&lt;55,Table1[[#This Row],[Source]]="Nat"),"Nat OK",IF(AND(Table1[[#This Row],[Source]]&lt;&gt;"Nat",Q751&lt;55),"Poor &lt;55",IF(OR(G751="Randwick",G751="Flemington",G751="Caulfield",G751="Sandown Lake",G751="Sandown Hill"),"Best","ave"))))</f>
        <v>ave</v>
      </c>
      <c r="AC751" s="133" t="str">
        <f>IF(Q751="","",IF(AB751="Poor &lt;55",$AC$2*0.2%,IF(AND(AB751="Q",AA751&lt;&gt;"Wed"),$AC$2*0.4%,IF(AND(AB751="Q",AA751="Wed"),$AC$2*0.5%,IF(AND(AB751="Ave",U751=100),$AC$2*0.5%,IF(AND(AB751="ave",U751="",N751=1,AG751="Bush"),$AC$2*1%,IF(AND(AB751="ave",U751="",Q751&gt;100),$AC$2*1.3%,IF(AND(AB751="ave",U751=""),$AC$2*1.2%,IF(AND(AB751="Ave",U751=200),$AC$2*1%,IF(AND(AB751="Best",U751=200),$AC$2*1.5%,IF(AND(AB751="Best",U751="",K751&lt;&gt;"Pro Syd"),$AC$2*0.5%,IF(AND(AB751="Best",U751=""),$AC$2*1%,IF(AND(AB751="Best",U751=100,Table1[[#This Row],[State]]="NSW"),$AC$2*0.4%,IF(AND(AB751="Best",U751=100),$AC$2*1%,IF(Table1[[#This Row],[Adj]]="Nat OK",$AC$2*0.5%,"xxx")))))))))))))))</f>
        <v/>
      </c>
      <c r="AD751" s="133" t="str">
        <f t="shared" si="154"/>
        <v/>
      </c>
      <c r="AE751" s="133" t="str">
        <f t="shared" si="155"/>
        <v/>
      </c>
      <c r="AF751" s="133" t="str">
        <f>VLOOKUP(Table1[[#This Row],[Track]],$F$2672:$H$2715,2,FALSE)</f>
        <v>Vic</v>
      </c>
      <c r="AG751" s="133" t="str">
        <f>VLOOKUP(Table1[[#This Row],[Track]],$F$2672:$H$2715,3,FALSE)</f>
        <v>-</v>
      </c>
      <c r="AH751" s="133" t="str">
        <f>IF(Table1[[#This Row],[Date]]&lt;$AH$2,"",IF(Table1[[#This Row],[Date]]&lt;$AH$3,"Edge","Elite Combo"))</f>
        <v/>
      </c>
      <c r="AI751" s="218">
        <f>Table1[[#This Row],[Time]]</f>
        <v>0.55555555555555558</v>
      </c>
      <c r="AJ751" s="219" t="str">
        <f>Table1[[#This Row],[Track]]</f>
        <v>Moonee Valley</v>
      </c>
      <c r="AK751" s="216">
        <f>Table1[[#This Row],[Race ]]</f>
        <v>3</v>
      </c>
      <c r="AL751" s="219">
        <f>Table1[[#This Row],[TAB]]</f>
        <v>9</v>
      </c>
      <c r="AM751" s="219" t="str">
        <f>Table1[[#This Row],[Selection]]</f>
        <v>Very Sewreel</v>
      </c>
      <c r="AN751" s="220" t="str">
        <f>Table1[[#This Row],[Sources]]</f>
        <v/>
      </c>
      <c r="AO751" s="219" t="str">
        <f>Table1[[#This Row],[Scale Bet]]</f>
        <v/>
      </c>
    </row>
    <row r="752" spans="5:41" ht="16.5" customHeight="1" x14ac:dyDescent="0.25">
      <c r="E752" s="185">
        <v>45318</v>
      </c>
      <c r="F752" s="35">
        <v>0.57986111111111105</v>
      </c>
      <c r="G752" s="36" t="s">
        <v>100</v>
      </c>
      <c r="H752" s="36">
        <v>4</v>
      </c>
      <c r="I752" s="36">
        <v>2</v>
      </c>
      <c r="J752" s="36" t="s">
        <v>27</v>
      </c>
      <c r="K752" s="36" t="s">
        <v>13</v>
      </c>
      <c r="L752" s="165">
        <v>13</v>
      </c>
      <c r="M752" s="134">
        <f t="shared" si="143"/>
        <v>13</v>
      </c>
      <c r="N752" s="36">
        <f t="shared" si="144"/>
        <v>1</v>
      </c>
      <c r="O752" s="135" t="str">
        <f t="shared" si="145"/>
        <v>Nat-13</v>
      </c>
      <c r="P752" s="186" t="str">
        <f t="shared" si="146"/>
        <v>OK</v>
      </c>
      <c r="Q752" s="187">
        <f t="shared" si="147"/>
        <v>52</v>
      </c>
      <c r="R752" s="150"/>
      <c r="S752" s="187" t="str">
        <f t="shared" si="148"/>
        <v/>
      </c>
      <c r="T752" s="136" t="str">
        <f t="shared" si="149"/>
        <v>Running By</v>
      </c>
      <c r="U752" s="137" t="str">
        <f>IF(P752="","",IF(N752=1,"",IF(Q752="","",IF(Q752&lt;=100,100,IF(Table1[[#This Row],[Day]]="Wed",100,200)))))</f>
        <v/>
      </c>
      <c r="V752" s="137" t="str">
        <f t="shared" si="150"/>
        <v/>
      </c>
      <c r="W752" s="137" t="str">
        <f t="shared" si="151"/>
        <v/>
      </c>
      <c r="X752" s="133">
        <f>100</f>
        <v>100</v>
      </c>
      <c r="Y752" s="133" t="str">
        <f t="shared" si="152"/>
        <v/>
      </c>
      <c r="Z752" s="133">
        <f t="shared" si="153"/>
        <v>-100</v>
      </c>
      <c r="AA752" s="134" t="str">
        <f>TEXT(Table1[[#This Row],[Date]],"DDD")</f>
        <v>Sat</v>
      </c>
      <c r="AB752" s="133" t="str">
        <f>IF(OR(G752="Doomben",G752="Eagle Farm"),"Q",IF(AND(Q752&gt;1,Q752&lt;55,Table1[[#This Row],[Source]]="Nat"),"Nat OK",IF(AND(Table1[[#This Row],[Source]]&lt;&gt;"Nat",Q752&lt;55),"Poor &lt;55",IF(OR(G752="Randwick",G752="Flemington",G752="Caulfield",G752="Sandown Lake",G752="Sandown Hill"),"Best","ave"))))</f>
        <v>Nat OK</v>
      </c>
      <c r="AC752" s="133">
        <f>IF(Q752="","",IF(AB752="Poor &lt;55",$AC$2*0.2%,IF(AND(AB752="Q",AA752&lt;&gt;"Wed"),$AC$2*0.4%,IF(AND(AB752="Q",AA752="Wed"),$AC$2*0.5%,IF(AND(AB752="Ave",U752=100),$AC$2*0.5%,IF(AND(AB752="ave",U752="",N752=1,AG752="Bush"),$AC$2*1%,IF(AND(AB752="ave",U752="",Q752&gt;100),$AC$2*1.3%,IF(AND(AB752="ave",U752=""),$AC$2*1.2%,IF(AND(AB752="Ave",U752=200),$AC$2*1%,IF(AND(AB752="Best",U752=200),$AC$2*1.5%,IF(AND(AB752="Best",U752="",K752&lt;&gt;"Pro Syd"),$AC$2*0.5%,IF(AND(AB752="Best",U752=""),$AC$2*1%,IF(AND(AB752="Best",U752=100,Table1[[#This Row],[State]]="NSW"),$AC$2*0.4%,IF(AND(AB752="Best",U752=100),$AC$2*1%,IF(Table1[[#This Row],[Adj]]="Nat OK",$AC$2*0.5%,"xxx")))))))))))))))</f>
        <v>50</v>
      </c>
      <c r="AD752" s="133" t="str">
        <f t="shared" si="154"/>
        <v/>
      </c>
      <c r="AE752" s="133">
        <f t="shared" si="155"/>
        <v>-50</v>
      </c>
      <c r="AF752" s="133" t="str">
        <f>VLOOKUP(Table1[[#This Row],[Track]],$F$2672:$H$2715,2,FALSE)</f>
        <v>Vic</v>
      </c>
      <c r="AG752" s="133" t="str">
        <f>VLOOKUP(Table1[[#This Row],[Track]],$F$2672:$H$2715,3,FALSE)</f>
        <v>-</v>
      </c>
      <c r="AH752" s="133" t="str">
        <f>IF(Table1[[#This Row],[Date]]&lt;$AH$2,"",IF(Table1[[#This Row],[Date]]&lt;$AH$3,"Edge","Elite Combo"))</f>
        <v/>
      </c>
      <c r="AI752" s="218">
        <f>Table1[[#This Row],[Time]]</f>
        <v>0.57986111111111105</v>
      </c>
      <c r="AJ752" s="219" t="str">
        <f>Table1[[#This Row],[Track]]</f>
        <v>Moonee Valley</v>
      </c>
      <c r="AK752" s="216">
        <f>Table1[[#This Row],[Race ]]</f>
        <v>4</v>
      </c>
      <c r="AL752" s="219">
        <f>Table1[[#This Row],[TAB]]</f>
        <v>2</v>
      </c>
      <c r="AM752" s="219" t="str">
        <f>Table1[[#This Row],[Selection]]</f>
        <v>Running By</v>
      </c>
      <c r="AN752" s="220" t="str">
        <f>Table1[[#This Row],[Sources]]</f>
        <v>Nat-13</v>
      </c>
      <c r="AO752" s="219">
        <f>Table1[[#This Row],[Scale Bet]]</f>
        <v>50</v>
      </c>
    </row>
    <row r="753" spans="5:41" ht="16.5" customHeight="1" x14ac:dyDescent="0.25">
      <c r="E753" s="185">
        <v>45318</v>
      </c>
      <c r="F753" s="35">
        <v>0.57986111111111105</v>
      </c>
      <c r="G753" s="36" t="s">
        <v>100</v>
      </c>
      <c r="H753" s="36">
        <v>4</v>
      </c>
      <c r="I753" s="36">
        <v>3</v>
      </c>
      <c r="J753" s="36" t="s">
        <v>1006</v>
      </c>
      <c r="K753" s="36" t="s">
        <v>40</v>
      </c>
      <c r="L753" s="165">
        <v>15</v>
      </c>
      <c r="M753" s="134">
        <f t="shared" si="143"/>
        <v>28</v>
      </c>
      <c r="N753" s="36">
        <f t="shared" si="144"/>
        <v>2</v>
      </c>
      <c r="O753" s="135" t="str">
        <f t="shared" si="145"/>
        <v>Edge-15/Pro Mel-13</v>
      </c>
      <c r="P753" s="186" t="str">
        <f t="shared" si="146"/>
        <v>OK</v>
      </c>
      <c r="Q753" s="187">
        <f t="shared" si="147"/>
        <v>112</v>
      </c>
      <c r="R753" s="150"/>
      <c r="S753" s="187" t="str">
        <f t="shared" si="148"/>
        <v/>
      </c>
      <c r="T753" s="136" t="str">
        <f t="shared" si="149"/>
        <v>Toronto Terrier</v>
      </c>
      <c r="U753" s="137">
        <f>IF(P753="","",IF(N753=1,"",IF(Q753="","",IF(Q753&lt;=100,100,IF(Table1[[#This Row],[Day]]="Wed",100,200)))))</f>
        <v>200</v>
      </c>
      <c r="V753" s="137" t="str">
        <f t="shared" si="150"/>
        <v/>
      </c>
      <c r="W753" s="137">
        <f t="shared" si="151"/>
        <v>-200</v>
      </c>
      <c r="X753" s="133">
        <f>100</f>
        <v>100</v>
      </c>
      <c r="Y753" s="133" t="str">
        <f t="shared" si="152"/>
        <v/>
      </c>
      <c r="Z753" s="133">
        <f t="shared" si="153"/>
        <v>-100</v>
      </c>
      <c r="AA753" s="134" t="str">
        <f>TEXT(Table1[[#This Row],[Date]],"DDD")</f>
        <v>Sat</v>
      </c>
      <c r="AB753" s="133" t="str">
        <f>IF(OR(G753="Doomben",G753="Eagle Farm"),"Q",IF(AND(Q753&gt;1,Q753&lt;55,Table1[[#This Row],[Source]]="Nat"),"Nat OK",IF(AND(Table1[[#This Row],[Source]]&lt;&gt;"Nat",Q753&lt;55),"Poor &lt;55",IF(OR(G753="Randwick",G753="Flemington",G753="Caulfield",G753="Sandown Lake",G753="Sandown Hill"),"Best","ave"))))</f>
        <v>ave</v>
      </c>
      <c r="AC753" s="133">
        <f>IF(Q753="","",IF(AB753="Poor &lt;55",$AC$2*0.2%,IF(AND(AB753="Q",AA753&lt;&gt;"Wed"),$AC$2*0.4%,IF(AND(AB753="Q",AA753="Wed"),$AC$2*0.5%,IF(AND(AB753="Ave",U753=100),$AC$2*0.5%,IF(AND(AB753="ave",U753="",N753=1,AG753="Bush"),$AC$2*1%,IF(AND(AB753="ave",U753="",Q753&gt;100),$AC$2*1.3%,IF(AND(AB753="ave",U753=""),$AC$2*1.2%,IF(AND(AB753="Ave",U753=200),$AC$2*1%,IF(AND(AB753="Best",U753=200),$AC$2*1.5%,IF(AND(AB753="Best",U753="",K753&lt;&gt;"Pro Syd"),$AC$2*0.5%,IF(AND(AB753="Best",U753=""),$AC$2*1%,IF(AND(AB753="Best",U753=100,Table1[[#This Row],[State]]="NSW"),$AC$2*0.4%,IF(AND(AB753="Best",U753=100),$AC$2*1%,IF(Table1[[#This Row],[Adj]]="Nat OK",$AC$2*0.5%,"xxx")))))))))))))))</f>
        <v>100</v>
      </c>
      <c r="AD753" s="133" t="str">
        <f t="shared" si="154"/>
        <v/>
      </c>
      <c r="AE753" s="133">
        <f t="shared" si="155"/>
        <v>-100</v>
      </c>
      <c r="AF753" s="133" t="str">
        <f>VLOOKUP(Table1[[#This Row],[Track]],$F$2672:$H$2715,2,FALSE)</f>
        <v>Vic</v>
      </c>
      <c r="AG753" s="133" t="str">
        <f>VLOOKUP(Table1[[#This Row],[Track]],$F$2672:$H$2715,3,FALSE)</f>
        <v>-</v>
      </c>
      <c r="AH753" s="133" t="str">
        <f>IF(Table1[[#This Row],[Date]]&lt;$AH$2,"",IF(Table1[[#This Row],[Date]]&lt;$AH$3,"Edge","Elite Combo"))</f>
        <v/>
      </c>
      <c r="AI753" s="218">
        <f>Table1[[#This Row],[Time]]</f>
        <v>0.57986111111111105</v>
      </c>
      <c r="AJ753" s="219" t="str">
        <f>Table1[[#This Row],[Track]]</f>
        <v>Moonee Valley</v>
      </c>
      <c r="AK753" s="216">
        <f>Table1[[#This Row],[Race ]]</f>
        <v>4</v>
      </c>
      <c r="AL753" s="219">
        <f>Table1[[#This Row],[TAB]]</f>
        <v>3</v>
      </c>
      <c r="AM753" s="219" t="str">
        <f>Table1[[#This Row],[Selection]]</f>
        <v>Toronto Terrier</v>
      </c>
      <c r="AN753" s="220" t="str">
        <f>Table1[[#This Row],[Sources]]</f>
        <v>Edge-15/Pro Mel-13</v>
      </c>
      <c r="AO753" s="219">
        <f>Table1[[#This Row],[Scale Bet]]</f>
        <v>100</v>
      </c>
    </row>
    <row r="754" spans="5:41" ht="16.5" customHeight="1" x14ac:dyDescent="0.25">
      <c r="E754" s="185">
        <v>45318</v>
      </c>
      <c r="F754" s="35">
        <v>0.57986111111111105</v>
      </c>
      <c r="G754" s="36" t="s">
        <v>100</v>
      </c>
      <c r="H754" s="36">
        <v>4</v>
      </c>
      <c r="I754" s="36">
        <v>3</v>
      </c>
      <c r="J754" s="36" t="s">
        <v>1006</v>
      </c>
      <c r="K754" s="36" t="s">
        <v>18</v>
      </c>
      <c r="L754" s="165">
        <v>13</v>
      </c>
      <c r="M754" s="134" t="str">
        <f t="shared" si="143"/>
        <v/>
      </c>
      <c r="N754" s="36" t="str">
        <f t="shared" si="144"/>
        <v/>
      </c>
      <c r="O754" s="135" t="str">
        <f t="shared" si="145"/>
        <v/>
      </c>
      <c r="P754" s="186" t="str">
        <f t="shared" si="146"/>
        <v>OK</v>
      </c>
      <c r="Q754" s="187" t="str">
        <f t="shared" si="147"/>
        <v/>
      </c>
      <c r="R754" s="150"/>
      <c r="S754" s="187" t="str">
        <f t="shared" si="148"/>
        <v/>
      </c>
      <c r="T754" s="136" t="str">
        <f t="shared" si="149"/>
        <v>Toronto Terrier</v>
      </c>
      <c r="U754" s="137" t="str">
        <f>IF(P754="","",IF(N754=1,"",IF(Q754="","",IF(Q754&lt;=100,100,IF(Table1[[#This Row],[Day]]="Wed",100,200)))))</f>
        <v/>
      </c>
      <c r="V754" s="137" t="str">
        <f t="shared" si="150"/>
        <v/>
      </c>
      <c r="W754" s="137" t="str">
        <f t="shared" si="151"/>
        <v/>
      </c>
      <c r="X754" s="133">
        <f>100</f>
        <v>100</v>
      </c>
      <c r="Y754" s="133" t="str">
        <f t="shared" si="152"/>
        <v/>
      </c>
      <c r="Z754" s="133">
        <f t="shared" si="153"/>
        <v>-100</v>
      </c>
      <c r="AA754" s="134" t="str">
        <f>TEXT(Table1[[#This Row],[Date]],"DDD")</f>
        <v>Sat</v>
      </c>
      <c r="AB754" s="133" t="str">
        <f>IF(OR(G754="Doomben",G754="Eagle Farm"),"Q",IF(AND(Q754&gt;1,Q754&lt;55,Table1[[#This Row],[Source]]="Nat"),"Nat OK",IF(AND(Table1[[#This Row],[Source]]&lt;&gt;"Nat",Q754&lt;55),"Poor &lt;55",IF(OR(G754="Randwick",G754="Flemington",G754="Caulfield",G754="Sandown Lake",G754="Sandown Hill"),"Best","ave"))))</f>
        <v>ave</v>
      </c>
      <c r="AC754" s="133" t="str">
        <f>IF(Q754="","",IF(AB754="Poor &lt;55",$AC$2*0.2%,IF(AND(AB754="Q",AA754&lt;&gt;"Wed"),$AC$2*0.4%,IF(AND(AB754="Q",AA754="Wed"),$AC$2*0.5%,IF(AND(AB754="Ave",U754=100),$AC$2*0.5%,IF(AND(AB754="ave",U754="",N754=1,AG754="Bush"),$AC$2*1%,IF(AND(AB754="ave",U754="",Q754&gt;100),$AC$2*1.3%,IF(AND(AB754="ave",U754=""),$AC$2*1.2%,IF(AND(AB754="Ave",U754=200),$AC$2*1%,IF(AND(AB754="Best",U754=200),$AC$2*1.5%,IF(AND(AB754="Best",U754="",K754&lt;&gt;"Pro Syd"),$AC$2*0.5%,IF(AND(AB754="Best",U754=""),$AC$2*1%,IF(AND(AB754="Best",U754=100,Table1[[#This Row],[State]]="NSW"),$AC$2*0.4%,IF(AND(AB754="Best",U754=100),$AC$2*1%,IF(Table1[[#This Row],[Adj]]="Nat OK",$AC$2*0.5%,"xxx")))))))))))))))</f>
        <v/>
      </c>
      <c r="AD754" s="133" t="str">
        <f t="shared" si="154"/>
        <v/>
      </c>
      <c r="AE754" s="133" t="str">
        <f t="shared" si="155"/>
        <v/>
      </c>
      <c r="AF754" s="133" t="str">
        <f>VLOOKUP(Table1[[#This Row],[Track]],$F$2672:$H$2715,2,FALSE)</f>
        <v>Vic</v>
      </c>
      <c r="AG754" s="133" t="str">
        <f>VLOOKUP(Table1[[#This Row],[Track]],$F$2672:$H$2715,3,FALSE)</f>
        <v>-</v>
      </c>
      <c r="AH754" s="133" t="str">
        <f>IF(Table1[[#This Row],[Date]]&lt;$AH$2,"",IF(Table1[[#This Row],[Date]]&lt;$AH$3,"Edge","Elite Combo"))</f>
        <v/>
      </c>
      <c r="AI754" s="218">
        <f>Table1[[#This Row],[Time]]</f>
        <v>0.57986111111111105</v>
      </c>
      <c r="AJ754" s="219" t="str">
        <f>Table1[[#This Row],[Track]]</f>
        <v>Moonee Valley</v>
      </c>
      <c r="AK754" s="216">
        <f>Table1[[#This Row],[Race ]]</f>
        <v>4</v>
      </c>
      <c r="AL754" s="219">
        <f>Table1[[#This Row],[TAB]]</f>
        <v>3</v>
      </c>
      <c r="AM754" s="219" t="str">
        <f>Table1[[#This Row],[Selection]]</f>
        <v>Toronto Terrier</v>
      </c>
      <c r="AN754" s="220" t="str">
        <f>Table1[[#This Row],[Sources]]</f>
        <v/>
      </c>
      <c r="AO754" s="219" t="str">
        <f>Table1[[#This Row],[Scale Bet]]</f>
        <v/>
      </c>
    </row>
    <row r="755" spans="5:41" ht="16.5" customHeight="1" x14ac:dyDescent="0.25">
      <c r="E755" s="185">
        <v>45318</v>
      </c>
      <c r="F755" s="35">
        <v>0.62847222222222221</v>
      </c>
      <c r="G755" s="36" t="s">
        <v>100</v>
      </c>
      <c r="H755" s="36">
        <v>6</v>
      </c>
      <c r="I755" s="36">
        <v>2</v>
      </c>
      <c r="J755" s="36" t="s">
        <v>701</v>
      </c>
      <c r="K755" s="36" t="s">
        <v>1</v>
      </c>
      <c r="L755" s="165">
        <v>12</v>
      </c>
      <c r="M755" s="134">
        <f t="shared" si="143"/>
        <v>25</v>
      </c>
      <c r="N755" s="36">
        <f t="shared" si="144"/>
        <v>2</v>
      </c>
      <c r="O755" s="135" t="str">
        <f t="shared" si="145"/>
        <v>E4-12/Edge-13</v>
      </c>
      <c r="P755" s="186" t="str">
        <f t="shared" si="146"/>
        <v>OK</v>
      </c>
      <c r="Q755" s="187">
        <f t="shared" si="147"/>
        <v>100</v>
      </c>
      <c r="R755" s="150"/>
      <c r="S755" s="187" t="str">
        <f t="shared" si="148"/>
        <v/>
      </c>
      <c r="T755" s="136" t="str">
        <f t="shared" si="149"/>
        <v>Don'T Doubt Dory</v>
      </c>
      <c r="U755" s="137">
        <f>IF(P755="","",IF(N755=1,"",IF(Q755="","",IF(Q755&lt;=100,100,IF(Table1[[#This Row],[Day]]="Wed",100,200)))))</f>
        <v>100</v>
      </c>
      <c r="V755" s="137" t="str">
        <f t="shared" si="150"/>
        <v/>
      </c>
      <c r="W755" s="137">
        <f t="shared" si="151"/>
        <v>-100</v>
      </c>
      <c r="X755" s="133">
        <f>100</f>
        <v>100</v>
      </c>
      <c r="Y755" s="133" t="str">
        <f t="shared" si="152"/>
        <v/>
      </c>
      <c r="Z755" s="133">
        <f t="shared" si="153"/>
        <v>-100</v>
      </c>
      <c r="AA755" s="134" t="str">
        <f>TEXT(Table1[[#This Row],[Date]],"DDD")</f>
        <v>Sat</v>
      </c>
      <c r="AB755" s="133" t="str">
        <f>IF(OR(G755="Doomben",G755="Eagle Farm"),"Q",IF(AND(Q755&gt;1,Q755&lt;55,Table1[[#This Row],[Source]]="Nat"),"Nat OK",IF(AND(Table1[[#This Row],[Source]]&lt;&gt;"Nat",Q755&lt;55),"Poor &lt;55",IF(OR(G755="Randwick",G755="Flemington",G755="Caulfield",G755="Sandown Lake",G755="Sandown Hill"),"Best","ave"))))</f>
        <v>ave</v>
      </c>
      <c r="AC755" s="133">
        <f>IF(Q755="","",IF(AB755="Poor &lt;55",$AC$2*0.2%,IF(AND(AB755="Q",AA755&lt;&gt;"Wed"),$AC$2*0.4%,IF(AND(AB755="Q",AA755="Wed"),$AC$2*0.5%,IF(AND(AB755="Ave",U755=100),$AC$2*0.5%,IF(AND(AB755="ave",U755="",N755=1,AG755="Bush"),$AC$2*1%,IF(AND(AB755="ave",U755="",Q755&gt;100),$AC$2*1.3%,IF(AND(AB755="ave",U755=""),$AC$2*1.2%,IF(AND(AB755="Ave",U755=200),$AC$2*1%,IF(AND(AB755="Best",U755=200),$AC$2*1.5%,IF(AND(AB755="Best",U755="",K755&lt;&gt;"Pro Syd"),$AC$2*0.5%,IF(AND(AB755="Best",U755=""),$AC$2*1%,IF(AND(AB755="Best",U755=100,Table1[[#This Row],[State]]="NSW"),$AC$2*0.4%,IF(AND(AB755="Best",U755=100),$AC$2*1%,IF(Table1[[#This Row],[Adj]]="Nat OK",$AC$2*0.5%,"xxx")))))))))))))))</f>
        <v>50</v>
      </c>
      <c r="AD755" s="133" t="str">
        <f t="shared" si="154"/>
        <v/>
      </c>
      <c r="AE755" s="133">
        <f t="shared" si="155"/>
        <v>-50</v>
      </c>
      <c r="AF755" s="133" t="str">
        <f>VLOOKUP(Table1[[#This Row],[Track]],$F$2672:$H$2715,2,FALSE)</f>
        <v>Vic</v>
      </c>
      <c r="AG755" s="133" t="str">
        <f>VLOOKUP(Table1[[#This Row],[Track]],$F$2672:$H$2715,3,FALSE)</f>
        <v>-</v>
      </c>
      <c r="AH755" s="133" t="str">
        <f>IF(Table1[[#This Row],[Date]]&lt;$AH$2,"",IF(Table1[[#This Row],[Date]]&lt;$AH$3,"Edge","Elite Combo"))</f>
        <v/>
      </c>
      <c r="AI755" s="218">
        <f>Table1[[#This Row],[Time]]</f>
        <v>0.62847222222222221</v>
      </c>
      <c r="AJ755" s="219" t="str">
        <f>Table1[[#This Row],[Track]]</f>
        <v>Moonee Valley</v>
      </c>
      <c r="AK755" s="216">
        <f>Table1[[#This Row],[Race ]]</f>
        <v>6</v>
      </c>
      <c r="AL755" s="219">
        <f>Table1[[#This Row],[TAB]]</f>
        <v>2</v>
      </c>
      <c r="AM755" s="219" t="str">
        <f>Table1[[#This Row],[Selection]]</f>
        <v>Don'T Doubt Dory</v>
      </c>
      <c r="AN755" s="220" t="str">
        <f>Table1[[#This Row],[Sources]]</f>
        <v>E4-12/Edge-13</v>
      </c>
      <c r="AO755" s="219">
        <f>Table1[[#This Row],[Scale Bet]]</f>
        <v>50</v>
      </c>
    </row>
    <row r="756" spans="5:41" ht="16.5" customHeight="1" x14ac:dyDescent="0.25">
      <c r="E756" s="185">
        <v>45318</v>
      </c>
      <c r="F756" s="35">
        <v>0.62847222222222221</v>
      </c>
      <c r="G756" s="36" t="s">
        <v>100</v>
      </c>
      <c r="H756" s="36">
        <v>6</v>
      </c>
      <c r="I756" s="36">
        <v>2</v>
      </c>
      <c r="J756" s="36" t="s">
        <v>701</v>
      </c>
      <c r="K756" s="36" t="s">
        <v>40</v>
      </c>
      <c r="L756" s="165">
        <v>13</v>
      </c>
      <c r="M756" s="134" t="str">
        <f t="shared" si="143"/>
        <v/>
      </c>
      <c r="N756" s="36" t="str">
        <f t="shared" si="144"/>
        <v/>
      </c>
      <c r="O756" s="135" t="str">
        <f t="shared" si="145"/>
        <v/>
      </c>
      <c r="P756" s="186" t="str">
        <f t="shared" si="146"/>
        <v>OK</v>
      </c>
      <c r="Q756" s="187" t="str">
        <f t="shared" si="147"/>
        <v/>
      </c>
      <c r="R756" s="150"/>
      <c r="S756" s="187" t="str">
        <f t="shared" si="148"/>
        <v/>
      </c>
      <c r="T756" s="136" t="str">
        <f t="shared" si="149"/>
        <v>Don'T Doubt Dory</v>
      </c>
      <c r="U756" s="137" t="str">
        <f>IF(P756="","",IF(N756=1,"",IF(Q756="","",IF(Q756&lt;=100,100,IF(Table1[[#This Row],[Day]]="Wed",100,200)))))</f>
        <v/>
      </c>
      <c r="V756" s="137" t="str">
        <f t="shared" si="150"/>
        <v/>
      </c>
      <c r="W756" s="137" t="str">
        <f t="shared" si="151"/>
        <v/>
      </c>
      <c r="X756" s="133">
        <f>100</f>
        <v>100</v>
      </c>
      <c r="Y756" s="133" t="str">
        <f t="shared" si="152"/>
        <v/>
      </c>
      <c r="Z756" s="133">
        <f t="shared" si="153"/>
        <v>-100</v>
      </c>
      <c r="AA756" s="134" t="str">
        <f>TEXT(Table1[[#This Row],[Date]],"DDD")</f>
        <v>Sat</v>
      </c>
      <c r="AB756" s="133" t="str">
        <f>IF(OR(G756="Doomben",G756="Eagle Farm"),"Q",IF(AND(Q756&gt;1,Q756&lt;55,Table1[[#This Row],[Source]]="Nat"),"Nat OK",IF(AND(Table1[[#This Row],[Source]]&lt;&gt;"Nat",Q756&lt;55),"Poor &lt;55",IF(OR(G756="Randwick",G756="Flemington",G756="Caulfield",G756="Sandown Lake",G756="Sandown Hill"),"Best","ave"))))</f>
        <v>ave</v>
      </c>
      <c r="AC756" s="133" t="str">
        <f>IF(Q756="","",IF(AB756="Poor &lt;55",$AC$2*0.2%,IF(AND(AB756="Q",AA756&lt;&gt;"Wed"),$AC$2*0.4%,IF(AND(AB756="Q",AA756="Wed"),$AC$2*0.5%,IF(AND(AB756="Ave",U756=100),$AC$2*0.5%,IF(AND(AB756="ave",U756="",N756=1,AG756="Bush"),$AC$2*1%,IF(AND(AB756="ave",U756="",Q756&gt;100),$AC$2*1.3%,IF(AND(AB756="ave",U756=""),$AC$2*1.2%,IF(AND(AB756="Ave",U756=200),$AC$2*1%,IF(AND(AB756="Best",U756=200),$AC$2*1.5%,IF(AND(AB756="Best",U756="",K756&lt;&gt;"Pro Syd"),$AC$2*0.5%,IF(AND(AB756="Best",U756=""),$AC$2*1%,IF(AND(AB756="Best",U756=100,Table1[[#This Row],[State]]="NSW"),$AC$2*0.4%,IF(AND(AB756="Best",U756=100),$AC$2*1%,IF(Table1[[#This Row],[Adj]]="Nat OK",$AC$2*0.5%,"xxx")))))))))))))))</f>
        <v/>
      </c>
      <c r="AD756" s="133" t="str">
        <f t="shared" si="154"/>
        <v/>
      </c>
      <c r="AE756" s="133" t="str">
        <f t="shared" si="155"/>
        <v/>
      </c>
      <c r="AF756" s="133" t="str">
        <f>VLOOKUP(Table1[[#This Row],[Track]],$F$2672:$H$2715,2,FALSE)</f>
        <v>Vic</v>
      </c>
      <c r="AG756" s="133" t="str">
        <f>VLOOKUP(Table1[[#This Row],[Track]],$F$2672:$H$2715,3,FALSE)</f>
        <v>-</v>
      </c>
      <c r="AH756" s="133" t="str">
        <f>IF(Table1[[#This Row],[Date]]&lt;$AH$2,"",IF(Table1[[#This Row],[Date]]&lt;$AH$3,"Edge","Elite Combo"))</f>
        <v/>
      </c>
      <c r="AI756" s="218">
        <f>Table1[[#This Row],[Time]]</f>
        <v>0.62847222222222221</v>
      </c>
      <c r="AJ756" s="219" t="str">
        <f>Table1[[#This Row],[Track]]</f>
        <v>Moonee Valley</v>
      </c>
      <c r="AK756" s="216">
        <f>Table1[[#This Row],[Race ]]</f>
        <v>6</v>
      </c>
      <c r="AL756" s="219">
        <f>Table1[[#This Row],[TAB]]</f>
        <v>2</v>
      </c>
      <c r="AM756" s="219" t="str">
        <f>Table1[[#This Row],[Selection]]</f>
        <v>Don'T Doubt Dory</v>
      </c>
      <c r="AN756" s="220" t="str">
        <f>Table1[[#This Row],[Sources]]</f>
        <v/>
      </c>
      <c r="AO756" s="219" t="str">
        <f>Table1[[#This Row],[Scale Bet]]</f>
        <v/>
      </c>
    </row>
    <row r="757" spans="5:41" ht="16.5" customHeight="1" x14ac:dyDescent="0.25">
      <c r="E757" s="185">
        <v>45318</v>
      </c>
      <c r="F757" s="35">
        <v>0.62847222222222221</v>
      </c>
      <c r="G757" s="36" t="s">
        <v>100</v>
      </c>
      <c r="H757" s="36">
        <v>6</v>
      </c>
      <c r="I757" s="36">
        <v>3</v>
      </c>
      <c r="J757" s="36" t="s">
        <v>104</v>
      </c>
      <c r="K757" s="36" t="s">
        <v>1</v>
      </c>
      <c r="L757" s="165">
        <v>12</v>
      </c>
      <c r="M757" s="134">
        <f t="shared" si="143"/>
        <v>35</v>
      </c>
      <c r="N757" s="36">
        <f t="shared" si="144"/>
        <v>3</v>
      </c>
      <c r="O757" s="135" t="str">
        <f t="shared" si="145"/>
        <v>E4-12/Edge-10/Pro Mel-13</v>
      </c>
      <c r="P757" s="186" t="str">
        <f t="shared" si="146"/>
        <v>OK</v>
      </c>
      <c r="Q757" s="187">
        <f t="shared" si="147"/>
        <v>140</v>
      </c>
      <c r="R757" s="150">
        <v>4.3</v>
      </c>
      <c r="S757" s="187">
        <f t="shared" si="148"/>
        <v>602</v>
      </c>
      <c r="T757" s="136" t="str">
        <f t="shared" si="149"/>
        <v>Independent Road</v>
      </c>
      <c r="U757" s="137">
        <f>IF(P757="","",IF(N757=1,"",IF(Q757="","",IF(Q757&lt;=100,100,IF(Table1[[#This Row],[Day]]="Wed",100,200)))))</f>
        <v>200</v>
      </c>
      <c r="V757" s="137">
        <f t="shared" si="150"/>
        <v>860</v>
      </c>
      <c r="W757" s="137">
        <f t="shared" si="151"/>
        <v>660</v>
      </c>
      <c r="X757" s="133">
        <f>100</f>
        <v>100</v>
      </c>
      <c r="Y757" s="133">
        <f t="shared" si="152"/>
        <v>430</v>
      </c>
      <c r="Z757" s="133">
        <f t="shared" si="153"/>
        <v>330</v>
      </c>
      <c r="AA757" s="134" t="str">
        <f>TEXT(Table1[[#This Row],[Date]],"DDD")</f>
        <v>Sat</v>
      </c>
      <c r="AB757" s="133" t="str">
        <f>IF(OR(G757="Doomben",G757="Eagle Farm"),"Q",IF(AND(Q757&gt;1,Q757&lt;55,Table1[[#This Row],[Source]]="Nat"),"Nat OK",IF(AND(Table1[[#This Row],[Source]]&lt;&gt;"Nat",Q757&lt;55),"Poor &lt;55",IF(OR(G757="Randwick",G757="Flemington",G757="Caulfield",G757="Sandown Lake",G757="Sandown Hill"),"Best","ave"))))</f>
        <v>ave</v>
      </c>
      <c r="AC757" s="133">
        <f>IF(Q757="","",IF(AB757="Poor &lt;55",$AC$2*0.2%,IF(AND(AB757="Q",AA757&lt;&gt;"Wed"),$AC$2*0.4%,IF(AND(AB757="Q",AA757="Wed"),$AC$2*0.5%,IF(AND(AB757="Ave",U757=100),$AC$2*0.5%,IF(AND(AB757="ave",U757="",N757=1,AG757="Bush"),$AC$2*1%,IF(AND(AB757="ave",U757="",Q757&gt;100),$AC$2*1.3%,IF(AND(AB757="ave",U757=""),$AC$2*1.2%,IF(AND(AB757="Ave",U757=200),$AC$2*1%,IF(AND(AB757="Best",U757=200),$AC$2*1.5%,IF(AND(AB757="Best",U757="",K757&lt;&gt;"Pro Syd"),$AC$2*0.5%,IF(AND(AB757="Best",U757=""),$AC$2*1%,IF(AND(AB757="Best",U757=100,Table1[[#This Row],[State]]="NSW"),$AC$2*0.4%,IF(AND(AB757="Best",U757=100),$AC$2*1%,IF(Table1[[#This Row],[Adj]]="Nat OK",$AC$2*0.5%,"xxx")))))))))))))))</f>
        <v>100</v>
      </c>
      <c r="AD757" s="133">
        <f t="shared" si="154"/>
        <v>430</v>
      </c>
      <c r="AE757" s="133">
        <f t="shared" si="155"/>
        <v>330</v>
      </c>
      <c r="AF757" s="133" t="str">
        <f>VLOOKUP(Table1[[#This Row],[Track]],$F$2672:$H$2715,2,FALSE)</f>
        <v>Vic</v>
      </c>
      <c r="AG757" s="133" t="str">
        <f>VLOOKUP(Table1[[#This Row],[Track]],$F$2672:$H$2715,3,FALSE)</f>
        <v>-</v>
      </c>
      <c r="AH757" s="133" t="str">
        <f>IF(Table1[[#This Row],[Date]]&lt;$AH$2,"",IF(Table1[[#This Row],[Date]]&lt;$AH$3,"Edge","Elite Combo"))</f>
        <v/>
      </c>
      <c r="AI757" s="218">
        <f>Table1[[#This Row],[Time]]</f>
        <v>0.62847222222222221</v>
      </c>
      <c r="AJ757" s="219" t="str">
        <f>Table1[[#This Row],[Track]]</f>
        <v>Moonee Valley</v>
      </c>
      <c r="AK757" s="216">
        <f>Table1[[#This Row],[Race ]]</f>
        <v>6</v>
      </c>
      <c r="AL757" s="219">
        <f>Table1[[#This Row],[TAB]]</f>
        <v>3</v>
      </c>
      <c r="AM757" s="219" t="str">
        <f>Table1[[#This Row],[Selection]]</f>
        <v>Independent Road</v>
      </c>
      <c r="AN757" s="220" t="str">
        <f>Table1[[#This Row],[Sources]]</f>
        <v>E4-12/Edge-10/Pro Mel-13</v>
      </c>
      <c r="AO757" s="219">
        <f>Table1[[#This Row],[Scale Bet]]</f>
        <v>100</v>
      </c>
    </row>
    <row r="758" spans="5:41" ht="16.5" customHeight="1" x14ac:dyDescent="0.25">
      <c r="E758" s="185">
        <v>45318</v>
      </c>
      <c r="F758" s="35">
        <v>0.62847222222222221</v>
      </c>
      <c r="G758" s="36" t="s">
        <v>100</v>
      </c>
      <c r="H758" s="36">
        <v>6</v>
      </c>
      <c r="I758" s="36">
        <v>3</v>
      </c>
      <c r="J758" s="36" t="s">
        <v>104</v>
      </c>
      <c r="K758" s="36" t="s">
        <v>40</v>
      </c>
      <c r="L758" s="165">
        <v>10</v>
      </c>
      <c r="M758" s="134" t="str">
        <f t="shared" si="143"/>
        <v/>
      </c>
      <c r="N758" s="36" t="str">
        <f t="shared" si="144"/>
        <v/>
      </c>
      <c r="O758" s="135" t="str">
        <f t="shared" si="145"/>
        <v/>
      </c>
      <c r="P758" s="186" t="str">
        <f t="shared" si="146"/>
        <v>OK</v>
      </c>
      <c r="Q758" s="187" t="str">
        <f t="shared" si="147"/>
        <v/>
      </c>
      <c r="R758" s="150">
        <v>4.3</v>
      </c>
      <c r="S758" s="187" t="str">
        <f t="shared" si="148"/>
        <v/>
      </c>
      <c r="T758" s="136" t="str">
        <f t="shared" si="149"/>
        <v>Independent Road</v>
      </c>
      <c r="U758" s="137" t="str">
        <f>IF(P758="","",IF(N758=1,"",IF(Q758="","",IF(Q758&lt;=100,100,IF(Table1[[#This Row],[Day]]="Wed",100,200)))))</f>
        <v/>
      </c>
      <c r="V758" s="137" t="str">
        <f t="shared" si="150"/>
        <v/>
      </c>
      <c r="W758" s="137" t="str">
        <f t="shared" si="151"/>
        <v/>
      </c>
      <c r="X758" s="133">
        <f>100</f>
        <v>100</v>
      </c>
      <c r="Y758" s="133">
        <f t="shared" si="152"/>
        <v>430</v>
      </c>
      <c r="Z758" s="133">
        <f t="shared" si="153"/>
        <v>330</v>
      </c>
      <c r="AA758" s="134" t="str">
        <f>TEXT(Table1[[#This Row],[Date]],"DDD")</f>
        <v>Sat</v>
      </c>
      <c r="AB758" s="133" t="str">
        <f>IF(OR(G758="Doomben",G758="Eagle Farm"),"Q",IF(AND(Q758&gt;1,Q758&lt;55,Table1[[#This Row],[Source]]="Nat"),"Nat OK",IF(AND(Table1[[#This Row],[Source]]&lt;&gt;"Nat",Q758&lt;55),"Poor &lt;55",IF(OR(G758="Randwick",G758="Flemington",G758="Caulfield",G758="Sandown Lake",G758="Sandown Hill"),"Best","ave"))))</f>
        <v>ave</v>
      </c>
      <c r="AC758" s="133" t="str">
        <f>IF(Q758="","",IF(AB758="Poor &lt;55",$AC$2*0.2%,IF(AND(AB758="Q",AA758&lt;&gt;"Wed"),$AC$2*0.4%,IF(AND(AB758="Q",AA758="Wed"),$AC$2*0.5%,IF(AND(AB758="Ave",U758=100),$AC$2*0.5%,IF(AND(AB758="ave",U758="",N758=1,AG758="Bush"),$AC$2*1%,IF(AND(AB758="ave",U758="",Q758&gt;100),$AC$2*1.3%,IF(AND(AB758="ave",U758=""),$AC$2*1.2%,IF(AND(AB758="Ave",U758=200),$AC$2*1%,IF(AND(AB758="Best",U758=200),$AC$2*1.5%,IF(AND(AB758="Best",U758="",K758&lt;&gt;"Pro Syd"),$AC$2*0.5%,IF(AND(AB758="Best",U758=""),$AC$2*1%,IF(AND(AB758="Best",U758=100,Table1[[#This Row],[State]]="NSW"),$AC$2*0.4%,IF(AND(AB758="Best",U758=100),$AC$2*1%,IF(Table1[[#This Row],[Adj]]="Nat OK",$AC$2*0.5%,"xxx")))))))))))))))</f>
        <v/>
      </c>
      <c r="AD758" s="133" t="str">
        <f t="shared" si="154"/>
        <v/>
      </c>
      <c r="AE758" s="133" t="str">
        <f t="shared" si="155"/>
        <v/>
      </c>
      <c r="AF758" s="133" t="str">
        <f>VLOOKUP(Table1[[#This Row],[Track]],$F$2672:$H$2715,2,FALSE)</f>
        <v>Vic</v>
      </c>
      <c r="AG758" s="133" t="str">
        <f>VLOOKUP(Table1[[#This Row],[Track]],$F$2672:$H$2715,3,FALSE)</f>
        <v>-</v>
      </c>
      <c r="AH758" s="133" t="str">
        <f>IF(Table1[[#This Row],[Date]]&lt;$AH$2,"",IF(Table1[[#This Row],[Date]]&lt;$AH$3,"Edge","Elite Combo"))</f>
        <v/>
      </c>
      <c r="AI758" s="218">
        <f>Table1[[#This Row],[Time]]</f>
        <v>0.62847222222222221</v>
      </c>
      <c r="AJ758" s="219" t="str">
        <f>Table1[[#This Row],[Track]]</f>
        <v>Moonee Valley</v>
      </c>
      <c r="AK758" s="216">
        <f>Table1[[#This Row],[Race ]]</f>
        <v>6</v>
      </c>
      <c r="AL758" s="219">
        <f>Table1[[#This Row],[TAB]]</f>
        <v>3</v>
      </c>
      <c r="AM758" s="219" t="str">
        <f>Table1[[#This Row],[Selection]]</f>
        <v>Independent Road</v>
      </c>
      <c r="AN758" s="220" t="str">
        <f>Table1[[#This Row],[Sources]]</f>
        <v/>
      </c>
      <c r="AO758" s="219" t="str">
        <f>Table1[[#This Row],[Scale Bet]]</f>
        <v/>
      </c>
    </row>
    <row r="759" spans="5:41" ht="16.5" customHeight="1" x14ac:dyDescent="0.25">
      <c r="E759" s="185">
        <v>45318</v>
      </c>
      <c r="F759" s="35">
        <v>0.62847222222222221</v>
      </c>
      <c r="G759" s="36" t="s">
        <v>100</v>
      </c>
      <c r="H759" s="36">
        <v>6</v>
      </c>
      <c r="I759" s="36">
        <v>3</v>
      </c>
      <c r="J759" s="36" t="s">
        <v>104</v>
      </c>
      <c r="K759" s="36" t="s">
        <v>18</v>
      </c>
      <c r="L759" s="165">
        <v>13</v>
      </c>
      <c r="M759" s="134" t="str">
        <f t="shared" si="143"/>
        <v/>
      </c>
      <c r="N759" s="36" t="str">
        <f t="shared" si="144"/>
        <v/>
      </c>
      <c r="O759" s="135" t="str">
        <f t="shared" si="145"/>
        <v/>
      </c>
      <c r="P759" s="186" t="str">
        <f t="shared" si="146"/>
        <v>OK</v>
      </c>
      <c r="Q759" s="187" t="str">
        <f t="shared" si="147"/>
        <v/>
      </c>
      <c r="R759" s="150">
        <v>4.3</v>
      </c>
      <c r="S759" s="187" t="str">
        <f t="shared" si="148"/>
        <v/>
      </c>
      <c r="T759" s="136" t="str">
        <f t="shared" si="149"/>
        <v>Independent Road</v>
      </c>
      <c r="U759" s="137" t="str">
        <f>IF(P759="","",IF(N759=1,"",IF(Q759="","",IF(Q759&lt;=100,100,IF(Table1[[#This Row],[Day]]="Wed",100,200)))))</f>
        <v/>
      </c>
      <c r="V759" s="137" t="str">
        <f t="shared" si="150"/>
        <v/>
      </c>
      <c r="W759" s="137" t="str">
        <f t="shared" si="151"/>
        <v/>
      </c>
      <c r="X759" s="133">
        <f>100</f>
        <v>100</v>
      </c>
      <c r="Y759" s="133">
        <f t="shared" si="152"/>
        <v>430</v>
      </c>
      <c r="Z759" s="133">
        <f t="shared" si="153"/>
        <v>330</v>
      </c>
      <c r="AA759" s="134" t="str">
        <f>TEXT(Table1[[#This Row],[Date]],"DDD")</f>
        <v>Sat</v>
      </c>
      <c r="AB759" s="133" t="str">
        <f>IF(OR(G759="Doomben",G759="Eagle Farm"),"Q",IF(AND(Q759&gt;1,Q759&lt;55,Table1[[#This Row],[Source]]="Nat"),"Nat OK",IF(AND(Table1[[#This Row],[Source]]&lt;&gt;"Nat",Q759&lt;55),"Poor &lt;55",IF(OR(G759="Randwick",G759="Flemington",G759="Caulfield",G759="Sandown Lake",G759="Sandown Hill"),"Best","ave"))))</f>
        <v>ave</v>
      </c>
      <c r="AC759" s="133" t="str">
        <f>IF(Q759="","",IF(AB759="Poor &lt;55",$AC$2*0.2%,IF(AND(AB759="Q",AA759&lt;&gt;"Wed"),$AC$2*0.4%,IF(AND(AB759="Q",AA759="Wed"),$AC$2*0.5%,IF(AND(AB759="Ave",U759=100),$AC$2*0.5%,IF(AND(AB759="ave",U759="",N759=1,AG759="Bush"),$AC$2*1%,IF(AND(AB759="ave",U759="",Q759&gt;100),$AC$2*1.3%,IF(AND(AB759="ave",U759=""),$AC$2*1.2%,IF(AND(AB759="Ave",U759=200),$AC$2*1%,IF(AND(AB759="Best",U759=200),$AC$2*1.5%,IF(AND(AB759="Best",U759="",K759&lt;&gt;"Pro Syd"),$AC$2*0.5%,IF(AND(AB759="Best",U759=""),$AC$2*1%,IF(AND(AB759="Best",U759=100,Table1[[#This Row],[State]]="NSW"),$AC$2*0.4%,IF(AND(AB759="Best",U759=100),$AC$2*1%,IF(Table1[[#This Row],[Adj]]="Nat OK",$AC$2*0.5%,"xxx")))))))))))))))</f>
        <v/>
      </c>
      <c r="AD759" s="133" t="str">
        <f t="shared" si="154"/>
        <v/>
      </c>
      <c r="AE759" s="133" t="str">
        <f t="shared" si="155"/>
        <v/>
      </c>
      <c r="AF759" s="133" t="str">
        <f>VLOOKUP(Table1[[#This Row],[Track]],$F$2672:$H$2715,2,FALSE)</f>
        <v>Vic</v>
      </c>
      <c r="AG759" s="133" t="str">
        <f>VLOOKUP(Table1[[#This Row],[Track]],$F$2672:$H$2715,3,FALSE)</f>
        <v>-</v>
      </c>
      <c r="AH759" s="133" t="str">
        <f>IF(Table1[[#This Row],[Date]]&lt;$AH$2,"",IF(Table1[[#This Row],[Date]]&lt;$AH$3,"Edge","Elite Combo"))</f>
        <v/>
      </c>
      <c r="AI759" s="218">
        <f>Table1[[#This Row],[Time]]</f>
        <v>0.62847222222222221</v>
      </c>
      <c r="AJ759" s="219" t="str">
        <f>Table1[[#This Row],[Track]]</f>
        <v>Moonee Valley</v>
      </c>
      <c r="AK759" s="216">
        <f>Table1[[#This Row],[Race ]]</f>
        <v>6</v>
      </c>
      <c r="AL759" s="219">
        <f>Table1[[#This Row],[TAB]]</f>
        <v>3</v>
      </c>
      <c r="AM759" s="219" t="str">
        <f>Table1[[#This Row],[Selection]]</f>
        <v>Independent Road</v>
      </c>
      <c r="AN759" s="220" t="str">
        <f>Table1[[#This Row],[Sources]]</f>
        <v/>
      </c>
      <c r="AO759" s="219" t="str">
        <f>Table1[[#This Row],[Scale Bet]]</f>
        <v/>
      </c>
    </row>
    <row r="760" spans="5:41" ht="16.5" customHeight="1" x14ac:dyDescent="0.25">
      <c r="E760" s="185">
        <v>45318</v>
      </c>
      <c r="F760" s="35">
        <v>0.65277777777777779</v>
      </c>
      <c r="G760" s="36" t="s">
        <v>100</v>
      </c>
      <c r="H760" s="36">
        <v>7</v>
      </c>
      <c r="I760" s="36">
        <v>7</v>
      </c>
      <c r="J760" s="36" t="s">
        <v>702</v>
      </c>
      <c r="K760" s="36" t="s">
        <v>1</v>
      </c>
      <c r="L760" s="165">
        <v>12</v>
      </c>
      <c r="M760" s="134">
        <f t="shared" si="143"/>
        <v>42</v>
      </c>
      <c r="N760" s="36">
        <f t="shared" si="144"/>
        <v>3</v>
      </c>
      <c r="O760" s="135" t="str">
        <f t="shared" si="145"/>
        <v>E4-12/Edge-10/Nat-20</v>
      </c>
      <c r="P760" s="186" t="str">
        <f t="shared" si="146"/>
        <v>OK</v>
      </c>
      <c r="Q760" s="187">
        <f t="shared" si="147"/>
        <v>168</v>
      </c>
      <c r="R760" s="150"/>
      <c r="S760" s="187" t="str">
        <f t="shared" si="148"/>
        <v/>
      </c>
      <c r="T760" s="136" t="str">
        <f t="shared" si="149"/>
        <v>Fretta</v>
      </c>
      <c r="U760" s="137">
        <f>IF(P760="","",IF(N760=1,"",IF(Q760="","",IF(Q760&lt;=100,100,IF(Table1[[#This Row],[Day]]="Wed",100,200)))))</f>
        <v>200</v>
      </c>
      <c r="V760" s="137" t="str">
        <f t="shared" si="150"/>
        <v/>
      </c>
      <c r="W760" s="137">
        <f t="shared" si="151"/>
        <v>-200</v>
      </c>
      <c r="X760" s="133">
        <f>100</f>
        <v>100</v>
      </c>
      <c r="Y760" s="133" t="str">
        <f t="shared" si="152"/>
        <v/>
      </c>
      <c r="Z760" s="133">
        <f t="shared" si="153"/>
        <v>-100</v>
      </c>
      <c r="AA760" s="134" t="str">
        <f>TEXT(Table1[[#This Row],[Date]],"DDD")</f>
        <v>Sat</v>
      </c>
      <c r="AB760" s="133" t="str">
        <f>IF(OR(G760="Doomben",G760="Eagle Farm"),"Q",IF(AND(Q760&gt;1,Q760&lt;55,Table1[[#This Row],[Source]]="Nat"),"Nat OK",IF(AND(Table1[[#This Row],[Source]]&lt;&gt;"Nat",Q760&lt;55),"Poor &lt;55",IF(OR(G760="Randwick",G760="Flemington",G760="Caulfield",G760="Sandown Lake",G760="Sandown Hill"),"Best","ave"))))</f>
        <v>ave</v>
      </c>
      <c r="AC760" s="133">
        <f>IF(Q760="","",IF(AB760="Poor &lt;55",$AC$2*0.2%,IF(AND(AB760="Q",AA760&lt;&gt;"Wed"),$AC$2*0.4%,IF(AND(AB760="Q",AA760="Wed"),$AC$2*0.5%,IF(AND(AB760="Ave",U760=100),$AC$2*0.5%,IF(AND(AB760="ave",U760="",N760=1,AG760="Bush"),$AC$2*1%,IF(AND(AB760="ave",U760="",Q760&gt;100),$AC$2*1.3%,IF(AND(AB760="ave",U760=""),$AC$2*1.2%,IF(AND(AB760="Ave",U760=200),$AC$2*1%,IF(AND(AB760="Best",U760=200),$AC$2*1.5%,IF(AND(AB760="Best",U760="",K760&lt;&gt;"Pro Syd"),$AC$2*0.5%,IF(AND(AB760="Best",U760=""),$AC$2*1%,IF(AND(AB760="Best",U760=100,Table1[[#This Row],[State]]="NSW"),$AC$2*0.4%,IF(AND(AB760="Best",U760=100),$AC$2*1%,IF(Table1[[#This Row],[Adj]]="Nat OK",$AC$2*0.5%,"xxx")))))))))))))))</f>
        <v>100</v>
      </c>
      <c r="AD760" s="133" t="str">
        <f t="shared" si="154"/>
        <v/>
      </c>
      <c r="AE760" s="133">
        <f t="shared" si="155"/>
        <v>-100</v>
      </c>
      <c r="AF760" s="133" t="str">
        <f>VLOOKUP(Table1[[#This Row],[Track]],$F$2672:$H$2715,2,FALSE)</f>
        <v>Vic</v>
      </c>
      <c r="AG760" s="133" t="str">
        <f>VLOOKUP(Table1[[#This Row],[Track]],$F$2672:$H$2715,3,FALSE)</f>
        <v>-</v>
      </c>
      <c r="AH760" s="133" t="str">
        <f>IF(Table1[[#This Row],[Date]]&lt;$AH$2,"",IF(Table1[[#This Row],[Date]]&lt;$AH$3,"Edge","Elite Combo"))</f>
        <v/>
      </c>
      <c r="AI760" s="218">
        <f>Table1[[#This Row],[Time]]</f>
        <v>0.65277777777777779</v>
      </c>
      <c r="AJ760" s="219" t="str">
        <f>Table1[[#This Row],[Track]]</f>
        <v>Moonee Valley</v>
      </c>
      <c r="AK760" s="216">
        <f>Table1[[#This Row],[Race ]]</f>
        <v>7</v>
      </c>
      <c r="AL760" s="219">
        <f>Table1[[#This Row],[TAB]]</f>
        <v>7</v>
      </c>
      <c r="AM760" s="219" t="str">
        <f>Table1[[#This Row],[Selection]]</f>
        <v>Fretta</v>
      </c>
      <c r="AN760" s="220" t="str">
        <f>Table1[[#This Row],[Sources]]</f>
        <v>E4-12/Edge-10/Nat-20</v>
      </c>
      <c r="AO760" s="219">
        <f>Table1[[#This Row],[Scale Bet]]</f>
        <v>100</v>
      </c>
    </row>
    <row r="761" spans="5:41" ht="16.5" customHeight="1" x14ac:dyDescent="0.25">
      <c r="E761" s="185">
        <v>45318</v>
      </c>
      <c r="F761" s="35">
        <v>0.65277777777777779</v>
      </c>
      <c r="G761" s="36" t="s">
        <v>100</v>
      </c>
      <c r="H761" s="36">
        <v>7</v>
      </c>
      <c r="I761" s="36">
        <v>7</v>
      </c>
      <c r="J761" s="36" t="s">
        <v>702</v>
      </c>
      <c r="K761" s="36" t="s">
        <v>40</v>
      </c>
      <c r="L761" s="165">
        <v>10</v>
      </c>
      <c r="M761" s="134" t="str">
        <f t="shared" si="143"/>
        <v/>
      </c>
      <c r="N761" s="36" t="str">
        <f t="shared" si="144"/>
        <v/>
      </c>
      <c r="O761" s="135" t="str">
        <f t="shared" si="145"/>
        <v/>
      </c>
      <c r="P761" s="186" t="str">
        <f t="shared" si="146"/>
        <v>OK</v>
      </c>
      <c r="Q761" s="187" t="str">
        <f t="shared" si="147"/>
        <v/>
      </c>
      <c r="R761" s="150"/>
      <c r="S761" s="187" t="str">
        <f t="shared" si="148"/>
        <v/>
      </c>
      <c r="T761" s="136" t="str">
        <f t="shared" si="149"/>
        <v>Fretta</v>
      </c>
      <c r="U761" s="137" t="str">
        <f>IF(P761="","",IF(N761=1,"",IF(Q761="","",IF(Q761&lt;=100,100,IF(Table1[[#This Row],[Day]]="Wed",100,200)))))</f>
        <v/>
      </c>
      <c r="V761" s="137" t="str">
        <f t="shared" si="150"/>
        <v/>
      </c>
      <c r="W761" s="137" t="str">
        <f t="shared" si="151"/>
        <v/>
      </c>
      <c r="X761" s="133">
        <f>100</f>
        <v>100</v>
      </c>
      <c r="Y761" s="133" t="str">
        <f t="shared" si="152"/>
        <v/>
      </c>
      <c r="Z761" s="133">
        <f t="shared" si="153"/>
        <v>-100</v>
      </c>
      <c r="AA761" s="134" t="str">
        <f>TEXT(Table1[[#This Row],[Date]],"DDD")</f>
        <v>Sat</v>
      </c>
      <c r="AB761" s="133" t="str">
        <f>IF(OR(G761="Doomben",G761="Eagle Farm"),"Q",IF(AND(Q761&gt;1,Q761&lt;55,Table1[[#This Row],[Source]]="Nat"),"Nat OK",IF(AND(Table1[[#This Row],[Source]]&lt;&gt;"Nat",Q761&lt;55),"Poor &lt;55",IF(OR(G761="Randwick",G761="Flemington",G761="Caulfield",G761="Sandown Lake",G761="Sandown Hill"),"Best","ave"))))</f>
        <v>ave</v>
      </c>
      <c r="AC761" s="133" t="str">
        <f>IF(Q761="","",IF(AB761="Poor &lt;55",$AC$2*0.2%,IF(AND(AB761="Q",AA761&lt;&gt;"Wed"),$AC$2*0.4%,IF(AND(AB761="Q",AA761="Wed"),$AC$2*0.5%,IF(AND(AB761="Ave",U761=100),$AC$2*0.5%,IF(AND(AB761="ave",U761="",N761=1,AG761="Bush"),$AC$2*1%,IF(AND(AB761="ave",U761="",Q761&gt;100),$AC$2*1.3%,IF(AND(AB761="ave",U761=""),$AC$2*1.2%,IF(AND(AB761="Ave",U761=200),$AC$2*1%,IF(AND(AB761="Best",U761=200),$AC$2*1.5%,IF(AND(AB761="Best",U761="",K761&lt;&gt;"Pro Syd"),$AC$2*0.5%,IF(AND(AB761="Best",U761=""),$AC$2*1%,IF(AND(AB761="Best",U761=100,Table1[[#This Row],[State]]="NSW"),$AC$2*0.4%,IF(AND(AB761="Best",U761=100),$AC$2*1%,IF(Table1[[#This Row],[Adj]]="Nat OK",$AC$2*0.5%,"xxx")))))))))))))))</f>
        <v/>
      </c>
      <c r="AD761" s="133" t="str">
        <f t="shared" si="154"/>
        <v/>
      </c>
      <c r="AE761" s="133" t="str">
        <f t="shared" si="155"/>
        <v/>
      </c>
      <c r="AF761" s="133" t="str">
        <f>VLOOKUP(Table1[[#This Row],[Track]],$F$2672:$H$2715,2,FALSE)</f>
        <v>Vic</v>
      </c>
      <c r="AG761" s="133" t="str">
        <f>VLOOKUP(Table1[[#This Row],[Track]],$F$2672:$H$2715,3,FALSE)</f>
        <v>-</v>
      </c>
      <c r="AH761" s="133" t="str">
        <f>IF(Table1[[#This Row],[Date]]&lt;$AH$2,"",IF(Table1[[#This Row],[Date]]&lt;$AH$3,"Edge","Elite Combo"))</f>
        <v/>
      </c>
      <c r="AI761" s="218">
        <f>Table1[[#This Row],[Time]]</f>
        <v>0.65277777777777779</v>
      </c>
      <c r="AJ761" s="219" t="str">
        <f>Table1[[#This Row],[Track]]</f>
        <v>Moonee Valley</v>
      </c>
      <c r="AK761" s="216">
        <f>Table1[[#This Row],[Race ]]</f>
        <v>7</v>
      </c>
      <c r="AL761" s="219">
        <f>Table1[[#This Row],[TAB]]</f>
        <v>7</v>
      </c>
      <c r="AM761" s="219" t="str">
        <f>Table1[[#This Row],[Selection]]</f>
        <v>Fretta</v>
      </c>
      <c r="AN761" s="220" t="str">
        <f>Table1[[#This Row],[Sources]]</f>
        <v/>
      </c>
      <c r="AO761" s="219" t="str">
        <f>Table1[[#This Row],[Scale Bet]]</f>
        <v/>
      </c>
    </row>
    <row r="762" spans="5:41" ht="16.5" customHeight="1" x14ac:dyDescent="0.25">
      <c r="E762" s="185">
        <v>45318</v>
      </c>
      <c r="F762" s="35">
        <v>0.65277777777777779</v>
      </c>
      <c r="G762" s="36" t="s">
        <v>100</v>
      </c>
      <c r="H762" s="36">
        <v>7</v>
      </c>
      <c r="I762" s="36">
        <v>7</v>
      </c>
      <c r="J762" s="36" t="s">
        <v>702</v>
      </c>
      <c r="K762" s="36" t="s">
        <v>13</v>
      </c>
      <c r="L762" s="165">
        <v>20</v>
      </c>
      <c r="M762" s="134" t="str">
        <f t="shared" si="143"/>
        <v/>
      </c>
      <c r="N762" s="36" t="str">
        <f t="shared" si="144"/>
        <v/>
      </c>
      <c r="O762" s="135" t="str">
        <f t="shared" si="145"/>
        <v/>
      </c>
      <c r="P762" s="186" t="str">
        <f t="shared" si="146"/>
        <v>OK</v>
      </c>
      <c r="Q762" s="187" t="str">
        <f t="shared" si="147"/>
        <v/>
      </c>
      <c r="R762" s="150"/>
      <c r="S762" s="187" t="str">
        <f t="shared" si="148"/>
        <v/>
      </c>
      <c r="T762" s="136" t="str">
        <f t="shared" si="149"/>
        <v>Fretta</v>
      </c>
      <c r="U762" s="137" t="str">
        <f>IF(P762="","",IF(N762=1,"",IF(Q762="","",IF(Q762&lt;=100,100,IF(Table1[[#This Row],[Day]]="Wed",100,200)))))</f>
        <v/>
      </c>
      <c r="V762" s="137" t="str">
        <f t="shared" si="150"/>
        <v/>
      </c>
      <c r="W762" s="137" t="str">
        <f t="shared" si="151"/>
        <v/>
      </c>
      <c r="X762" s="133">
        <f>100</f>
        <v>100</v>
      </c>
      <c r="Y762" s="133" t="str">
        <f t="shared" si="152"/>
        <v/>
      </c>
      <c r="Z762" s="133">
        <f t="shared" si="153"/>
        <v>-100</v>
      </c>
      <c r="AA762" s="134" t="str">
        <f>TEXT(Table1[[#This Row],[Date]],"DDD")</f>
        <v>Sat</v>
      </c>
      <c r="AB762" s="133" t="str">
        <f>IF(OR(G762="Doomben",G762="Eagle Farm"),"Q",IF(AND(Q762&gt;1,Q762&lt;55,Table1[[#This Row],[Source]]="Nat"),"Nat OK",IF(AND(Table1[[#This Row],[Source]]&lt;&gt;"Nat",Q762&lt;55),"Poor &lt;55",IF(OR(G762="Randwick",G762="Flemington",G762="Caulfield",G762="Sandown Lake",G762="Sandown Hill"),"Best","ave"))))</f>
        <v>ave</v>
      </c>
      <c r="AC762" s="133" t="str">
        <f>IF(Q762="","",IF(AB762="Poor &lt;55",$AC$2*0.2%,IF(AND(AB762="Q",AA762&lt;&gt;"Wed"),$AC$2*0.4%,IF(AND(AB762="Q",AA762="Wed"),$AC$2*0.5%,IF(AND(AB762="Ave",U762=100),$AC$2*0.5%,IF(AND(AB762="ave",U762="",N762=1,AG762="Bush"),$AC$2*1%,IF(AND(AB762="ave",U762="",Q762&gt;100),$AC$2*1.3%,IF(AND(AB762="ave",U762=""),$AC$2*1.2%,IF(AND(AB762="Ave",U762=200),$AC$2*1%,IF(AND(AB762="Best",U762=200),$AC$2*1.5%,IF(AND(AB762="Best",U762="",K762&lt;&gt;"Pro Syd"),$AC$2*0.5%,IF(AND(AB762="Best",U762=""),$AC$2*1%,IF(AND(AB762="Best",U762=100,Table1[[#This Row],[State]]="NSW"),$AC$2*0.4%,IF(AND(AB762="Best",U762=100),$AC$2*1%,IF(Table1[[#This Row],[Adj]]="Nat OK",$AC$2*0.5%,"xxx")))))))))))))))</f>
        <v/>
      </c>
      <c r="AD762" s="133" t="str">
        <f t="shared" si="154"/>
        <v/>
      </c>
      <c r="AE762" s="133" t="str">
        <f t="shared" si="155"/>
        <v/>
      </c>
      <c r="AF762" s="133" t="str">
        <f>VLOOKUP(Table1[[#This Row],[Track]],$F$2672:$H$2715,2,FALSE)</f>
        <v>Vic</v>
      </c>
      <c r="AG762" s="133" t="str">
        <f>VLOOKUP(Table1[[#This Row],[Track]],$F$2672:$H$2715,3,FALSE)</f>
        <v>-</v>
      </c>
      <c r="AH762" s="133" t="str">
        <f>IF(Table1[[#This Row],[Date]]&lt;$AH$2,"",IF(Table1[[#This Row],[Date]]&lt;$AH$3,"Edge","Elite Combo"))</f>
        <v/>
      </c>
      <c r="AI762" s="218">
        <f>Table1[[#This Row],[Time]]</f>
        <v>0.65277777777777779</v>
      </c>
      <c r="AJ762" s="219" t="str">
        <f>Table1[[#This Row],[Track]]</f>
        <v>Moonee Valley</v>
      </c>
      <c r="AK762" s="216">
        <f>Table1[[#This Row],[Race ]]</f>
        <v>7</v>
      </c>
      <c r="AL762" s="219">
        <f>Table1[[#This Row],[TAB]]</f>
        <v>7</v>
      </c>
      <c r="AM762" s="219" t="str">
        <f>Table1[[#This Row],[Selection]]</f>
        <v>Fretta</v>
      </c>
      <c r="AN762" s="220" t="str">
        <f>Table1[[#This Row],[Sources]]</f>
        <v/>
      </c>
      <c r="AO762" s="219" t="str">
        <f>Table1[[#This Row],[Scale Bet]]</f>
        <v/>
      </c>
    </row>
    <row r="763" spans="5:41" ht="16.5" customHeight="1" x14ac:dyDescent="0.25">
      <c r="E763" s="185">
        <v>45318</v>
      </c>
      <c r="F763" s="35">
        <v>0.66666666666666663</v>
      </c>
      <c r="G763" s="36" t="s">
        <v>22</v>
      </c>
      <c r="H763" s="36">
        <v>7</v>
      </c>
      <c r="I763" s="36">
        <v>12</v>
      </c>
      <c r="J763" s="36" t="s">
        <v>366</v>
      </c>
      <c r="K763" s="36" t="s">
        <v>1</v>
      </c>
      <c r="L763" s="165">
        <v>10</v>
      </c>
      <c r="M763" s="134">
        <f t="shared" si="143"/>
        <v>10</v>
      </c>
      <c r="N763" s="36">
        <f t="shared" si="144"/>
        <v>1</v>
      </c>
      <c r="O763" s="135" t="str">
        <f t="shared" si="145"/>
        <v>E4-10</v>
      </c>
      <c r="P763" s="186" t="str">
        <f t="shared" si="146"/>
        <v>OK</v>
      </c>
      <c r="Q763" s="187">
        <f t="shared" si="147"/>
        <v>40</v>
      </c>
      <c r="R763" s="150"/>
      <c r="S763" s="187" t="str">
        <f t="shared" si="148"/>
        <v/>
      </c>
      <c r="T763" s="136" t="str">
        <f t="shared" si="149"/>
        <v>Felix Majestic</v>
      </c>
      <c r="U763" s="137" t="str">
        <f>IF(P763="","",IF(N763=1,"",IF(Q763="","",IF(Q763&lt;=100,100,IF(Table1[[#This Row],[Day]]="Wed",100,200)))))</f>
        <v/>
      </c>
      <c r="V763" s="137" t="str">
        <f t="shared" si="150"/>
        <v/>
      </c>
      <c r="W763" s="137" t="str">
        <f t="shared" si="151"/>
        <v/>
      </c>
      <c r="X763" s="133">
        <f>100</f>
        <v>100</v>
      </c>
      <c r="Y763" s="133" t="str">
        <f t="shared" si="152"/>
        <v/>
      </c>
      <c r="Z763" s="133">
        <f t="shared" si="153"/>
        <v>-100</v>
      </c>
      <c r="AA763" s="134" t="str">
        <f>TEXT(Table1[[#This Row],[Date]],"DDD")</f>
        <v>Sat</v>
      </c>
      <c r="AB763" s="133" t="str">
        <f>IF(OR(G763="Doomben",G763="Eagle Farm"),"Q",IF(AND(Q763&gt;1,Q763&lt;55,Table1[[#This Row],[Source]]="Nat"),"Nat OK",IF(AND(Table1[[#This Row],[Source]]&lt;&gt;"Nat",Q763&lt;55),"Poor &lt;55",IF(OR(G763="Randwick",G763="Flemington",G763="Caulfield",G763="Sandown Lake",G763="Sandown Hill"),"Best","ave"))))</f>
        <v>Poor &lt;55</v>
      </c>
      <c r="AC763" s="133">
        <f>IF(Q763="","",IF(AB763="Poor &lt;55",$AC$2*0.2%,IF(AND(AB763="Q",AA763&lt;&gt;"Wed"),$AC$2*0.4%,IF(AND(AB763="Q",AA763="Wed"),$AC$2*0.5%,IF(AND(AB763="Ave",U763=100),$AC$2*0.5%,IF(AND(AB763="ave",U763="",N763=1,AG763="Bush"),$AC$2*1%,IF(AND(AB763="ave",U763="",Q763&gt;100),$AC$2*1.3%,IF(AND(AB763="ave",U763=""),$AC$2*1.2%,IF(AND(AB763="Ave",U763=200),$AC$2*1%,IF(AND(AB763="Best",U763=200),$AC$2*1.5%,IF(AND(AB763="Best",U763="",K763&lt;&gt;"Pro Syd"),$AC$2*0.5%,IF(AND(AB763="Best",U763=""),$AC$2*1%,IF(AND(AB763="Best",U763=100,Table1[[#This Row],[State]]="NSW"),$AC$2*0.4%,IF(AND(AB763="Best",U763=100),$AC$2*1%,IF(Table1[[#This Row],[Adj]]="Nat OK",$AC$2*0.5%,"xxx")))))))))))))))</f>
        <v>20</v>
      </c>
      <c r="AD763" s="133" t="str">
        <f t="shared" si="154"/>
        <v/>
      </c>
      <c r="AE763" s="133">
        <f t="shared" si="155"/>
        <v>-20</v>
      </c>
      <c r="AF763" s="133" t="str">
        <f>VLOOKUP(Table1[[#This Row],[Track]],$F$2672:$H$2715,2,FALSE)</f>
        <v>NSW</v>
      </c>
      <c r="AG763" s="133" t="str">
        <f>VLOOKUP(Table1[[#This Row],[Track]],$F$2672:$H$2715,3,FALSE)</f>
        <v>-</v>
      </c>
      <c r="AH763" s="133" t="str">
        <f>IF(Table1[[#This Row],[Date]]&lt;$AH$2,"",IF(Table1[[#This Row],[Date]]&lt;$AH$3,"Edge","Elite Combo"))</f>
        <v/>
      </c>
      <c r="AI763" s="218">
        <f>Table1[[#This Row],[Time]]</f>
        <v>0.66666666666666663</v>
      </c>
      <c r="AJ763" s="219" t="str">
        <f>Table1[[#This Row],[Track]]</f>
        <v>Randwick</v>
      </c>
      <c r="AK763" s="216">
        <f>Table1[[#This Row],[Race ]]</f>
        <v>7</v>
      </c>
      <c r="AL763" s="219">
        <f>Table1[[#This Row],[TAB]]</f>
        <v>12</v>
      </c>
      <c r="AM763" s="219" t="str">
        <f>Table1[[#This Row],[Selection]]</f>
        <v>Felix Majestic</v>
      </c>
      <c r="AN763" s="220" t="str">
        <f>Table1[[#This Row],[Sources]]</f>
        <v>E4-10</v>
      </c>
      <c r="AO763" s="219">
        <f>Table1[[#This Row],[Scale Bet]]</f>
        <v>20</v>
      </c>
    </row>
    <row r="764" spans="5:41" ht="16.5" customHeight="1" x14ac:dyDescent="0.25">
      <c r="E764" s="185">
        <v>45318</v>
      </c>
      <c r="F764" s="35">
        <v>0.68055555555555547</v>
      </c>
      <c r="G764" s="36" t="s">
        <v>100</v>
      </c>
      <c r="H764" s="36">
        <v>8</v>
      </c>
      <c r="I764" s="36">
        <v>5</v>
      </c>
      <c r="J764" s="36" t="s">
        <v>349</v>
      </c>
      <c r="K764" s="36" t="s">
        <v>1</v>
      </c>
      <c r="L764" s="165">
        <v>10</v>
      </c>
      <c r="M764" s="134">
        <f t="shared" si="143"/>
        <v>43</v>
      </c>
      <c r="N764" s="36">
        <f t="shared" si="144"/>
        <v>3</v>
      </c>
      <c r="O764" s="135" t="str">
        <f t="shared" si="145"/>
        <v>E4-10/Edge-13/Nat-20</v>
      </c>
      <c r="P764" s="186" t="str">
        <f t="shared" si="146"/>
        <v>OK</v>
      </c>
      <c r="Q764" s="187">
        <f t="shared" si="147"/>
        <v>172</v>
      </c>
      <c r="R764" s="150">
        <v>2.8</v>
      </c>
      <c r="S764" s="187">
        <f t="shared" si="148"/>
        <v>481.59999999999997</v>
      </c>
      <c r="T764" s="136" t="str">
        <f t="shared" si="149"/>
        <v>Mornington Glory</v>
      </c>
      <c r="U764" s="137">
        <f>IF(P764="","",IF(N764=1,"",IF(Q764="","",IF(Q764&lt;=100,100,IF(Table1[[#This Row],[Day]]="Wed",100,200)))))</f>
        <v>200</v>
      </c>
      <c r="V764" s="137">
        <f t="shared" si="150"/>
        <v>560</v>
      </c>
      <c r="W764" s="137">
        <f t="shared" si="151"/>
        <v>360</v>
      </c>
      <c r="X764" s="133">
        <f>100</f>
        <v>100</v>
      </c>
      <c r="Y764" s="133">
        <f t="shared" si="152"/>
        <v>280</v>
      </c>
      <c r="Z764" s="133">
        <f t="shared" si="153"/>
        <v>180</v>
      </c>
      <c r="AA764" s="134" t="str">
        <f>TEXT(Table1[[#This Row],[Date]],"DDD")</f>
        <v>Sat</v>
      </c>
      <c r="AB764" s="133" t="str">
        <f>IF(OR(G764="Doomben",G764="Eagle Farm"),"Q",IF(AND(Q764&gt;1,Q764&lt;55,Table1[[#This Row],[Source]]="Nat"),"Nat OK",IF(AND(Table1[[#This Row],[Source]]&lt;&gt;"Nat",Q764&lt;55),"Poor &lt;55",IF(OR(G764="Randwick",G764="Flemington",G764="Caulfield",G764="Sandown Lake",G764="Sandown Hill"),"Best","ave"))))</f>
        <v>ave</v>
      </c>
      <c r="AC764" s="133">
        <f>IF(Q764="","",IF(AB764="Poor &lt;55",$AC$2*0.2%,IF(AND(AB764="Q",AA764&lt;&gt;"Wed"),$AC$2*0.4%,IF(AND(AB764="Q",AA764="Wed"),$AC$2*0.5%,IF(AND(AB764="Ave",U764=100),$AC$2*0.5%,IF(AND(AB764="ave",U764="",N764=1,AG764="Bush"),$AC$2*1%,IF(AND(AB764="ave",U764="",Q764&gt;100),$AC$2*1.3%,IF(AND(AB764="ave",U764=""),$AC$2*1.2%,IF(AND(AB764="Ave",U764=200),$AC$2*1%,IF(AND(AB764="Best",U764=200),$AC$2*1.5%,IF(AND(AB764="Best",U764="",K764&lt;&gt;"Pro Syd"),$AC$2*0.5%,IF(AND(AB764="Best",U764=""),$AC$2*1%,IF(AND(AB764="Best",U764=100,Table1[[#This Row],[State]]="NSW"),$AC$2*0.4%,IF(AND(AB764="Best",U764=100),$AC$2*1%,IF(Table1[[#This Row],[Adj]]="Nat OK",$AC$2*0.5%,"xxx")))))))))))))))</f>
        <v>100</v>
      </c>
      <c r="AD764" s="133">
        <f t="shared" si="154"/>
        <v>280</v>
      </c>
      <c r="AE764" s="133">
        <f t="shared" si="155"/>
        <v>180</v>
      </c>
      <c r="AF764" s="133" t="str">
        <f>VLOOKUP(Table1[[#This Row],[Track]],$F$2672:$H$2715,2,FALSE)</f>
        <v>Vic</v>
      </c>
      <c r="AG764" s="133" t="str">
        <f>VLOOKUP(Table1[[#This Row],[Track]],$F$2672:$H$2715,3,FALSE)</f>
        <v>-</v>
      </c>
      <c r="AH764" s="133" t="str">
        <f>IF(Table1[[#This Row],[Date]]&lt;$AH$2,"",IF(Table1[[#This Row],[Date]]&lt;$AH$3,"Edge","Elite Combo"))</f>
        <v/>
      </c>
      <c r="AI764" s="218">
        <f>Table1[[#This Row],[Time]]</f>
        <v>0.68055555555555547</v>
      </c>
      <c r="AJ764" s="219" t="str">
        <f>Table1[[#This Row],[Track]]</f>
        <v>Moonee Valley</v>
      </c>
      <c r="AK764" s="216">
        <f>Table1[[#This Row],[Race ]]</f>
        <v>8</v>
      </c>
      <c r="AL764" s="219">
        <f>Table1[[#This Row],[TAB]]</f>
        <v>5</v>
      </c>
      <c r="AM764" s="219" t="str">
        <f>Table1[[#This Row],[Selection]]</f>
        <v>Mornington Glory</v>
      </c>
      <c r="AN764" s="220" t="str">
        <f>Table1[[#This Row],[Sources]]</f>
        <v>E4-10/Edge-13/Nat-20</v>
      </c>
      <c r="AO764" s="219">
        <f>Table1[[#This Row],[Scale Bet]]</f>
        <v>100</v>
      </c>
    </row>
    <row r="765" spans="5:41" ht="16.5" customHeight="1" x14ac:dyDescent="0.25">
      <c r="E765" s="185">
        <v>45318</v>
      </c>
      <c r="F765" s="35">
        <v>0.68055555555555547</v>
      </c>
      <c r="G765" s="36" t="s">
        <v>100</v>
      </c>
      <c r="H765" s="36">
        <v>8</v>
      </c>
      <c r="I765" s="36">
        <v>5</v>
      </c>
      <c r="J765" s="36" t="s">
        <v>349</v>
      </c>
      <c r="K765" s="36" t="s">
        <v>40</v>
      </c>
      <c r="L765" s="165">
        <v>13</v>
      </c>
      <c r="M765" s="134" t="str">
        <f t="shared" si="143"/>
        <v/>
      </c>
      <c r="N765" s="36" t="str">
        <f t="shared" si="144"/>
        <v/>
      </c>
      <c r="O765" s="135" t="str">
        <f t="shared" si="145"/>
        <v/>
      </c>
      <c r="P765" s="186" t="str">
        <f t="shared" si="146"/>
        <v>OK</v>
      </c>
      <c r="Q765" s="187" t="str">
        <f t="shared" si="147"/>
        <v/>
      </c>
      <c r="R765" s="150">
        <v>2.8</v>
      </c>
      <c r="S765" s="187" t="str">
        <f t="shared" si="148"/>
        <v/>
      </c>
      <c r="T765" s="136" t="str">
        <f t="shared" si="149"/>
        <v>Mornington Glory</v>
      </c>
      <c r="U765" s="137" t="str">
        <f>IF(P765="","",IF(N765=1,"",IF(Q765="","",IF(Q765&lt;=100,100,IF(Table1[[#This Row],[Day]]="Wed",100,200)))))</f>
        <v/>
      </c>
      <c r="V765" s="137" t="str">
        <f t="shared" si="150"/>
        <v/>
      </c>
      <c r="W765" s="137" t="str">
        <f t="shared" si="151"/>
        <v/>
      </c>
      <c r="X765" s="133">
        <f>100</f>
        <v>100</v>
      </c>
      <c r="Y765" s="133">
        <f t="shared" si="152"/>
        <v>280</v>
      </c>
      <c r="Z765" s="133">
        <f t="shared" si="153"/>
        <v>180</v>
      </c>
      <c r="AA765" s="134" t="str">
        <f>TEXT(Table1[[#This Row],[Date]],"DDD")</f>
        <v>Sat</v>
      </c>
      <c r="AB765" s="133" t="str">
        <f>IF(OR(G765="Doomben",G765="Eagle Farm"),"Q",IF(AND(Q765&gt;1,Q765&lt;55,Table1[[#This Row],[Source]]="Nat"),"Nat OK",IF(AND(Table1[[#This Row],[Source]]&lt;&gt;"Nat",Q765&lt;55),"Poor &lt;55",IF(OR(G765="Randwick",G765="Flemington",G765="Caulfield",G765="Sandown Lake",G765="Sandown Hill"),"Best","ave"))))</f>
        <v>ave</v>
      </c>
      <c r="AC765" s="133" t="str">
        <f>IF(Q765="","",IF(AB765="Poor &lt;55",$AC$2*0.2%,IF(AND(AB765="Q",AA765&lt;&gt;"Wed"),$AC$2*0.4%,IF(AND(AB765="Q",AA765="Wed"),$AC$2*0.5%,IF(AND(AB765="Ave",U765=100),$AC$2*0.5%,IF(AND(AB765="ave",U765="",N765=1,AG765="Bush"),$AC$2*1%,IF(AND(AB765="ave",U765="",Q765&gt;100),$AC$2*1.3%,IF(AND(AB765="ave",U765=""),$AC$2*1.2%,IF(AND(AB765="Ave",U765=200),$AC$2*1%,IF(AND(AB765="Best",U765=200),$AC$2*1.5%,IF(AND(AB765="Best",U765="",K765&lt;&gt;"Pro Syd"),$AC$2*0.5%,IF(AND(AB765="Best",U765=""),$AC$2*1%,IF(AND(AB765="Best",U765=100,Table1[[#This Row],[State]]="NSW"),$AC$2*0.4%,IF(AND(AB765="Best",U765=100),$AC$2*1%,IF(Table1[[#This Row],[Adj]]="Nat OK",$AC$2*0.5%,"xxx")))))))))))))))</f>
        <v/>
      </c>
      <c r="AD765" s="133" t="str">
        <f t="shared" si="154"/>
        <v/>
      </c>
      <c r="AE765" s="133" t="str">
        <f t="shared" si="155"/>
        <v/>
      </c>
      <c r="AF765" s="133" t="str">
        <f>VLOOKUP(Table1[[#This Row],[Track]],$F$2672:$H$2715,2,FALSE)</f>
        <v>Vic</v>
      </c>
      <c r="AG765" s="133" t="str">
        <f>VLOOKUP(Table1[[#This Row],[Track]],$F$2672:$H$2715,3,FALSE)</f>
        <v>-</v>
      </c>
      <c r="AH765" s="133" t="str">
        <f>IF(Table1[[#This Row],[Date]]&lt;$AH$2,"",IF(Table1[[#This Row],[Date]]&lt;$AH$3,"Edge","Elite Combo"))</f>
        <v/>
      </c>
      <c r="AI765" s="218">
        <f>Table1[[#This Row],[Time]]</f>
        <v>0.68055555555555547</v>
      </c>
      <c r="AJ765" s="219" t="str">
        <f>Table1[[#This Row],[Track]]</f>
        <v>Moonee Valley</v>
      </c>
      <c r="AK765" s="216">
        <f>Table1[[#This Row],[Race ]]</f>
        <v>8</v>
      </c>
      <c r="AL765" s="219">
        <f>Table1[[#This Row],[TAB]]</f>
        <v>5</v>
      </c>
      <c r="AM765" s="219" t="str">
        <f>Table1[[#This Row],[Selection]]</f>
        <v>Mornington Glory</v>
      </c>
      <c r="AN765" s="220" t="str">
        <f>Table1[[#This Row],[Sources]]</f>
        <v/>
      </c>
      <c r="AO765" s="219" t="str">
        <f>Table1[[#This Row],[Scale Bet]]</f>
        <v/>
      </c>
    </row>
    <row r="766" spans="5:41" ht="16.5" customHeight="1" x14ac:dyDescent="0.25">
      <c r="E766" s="185">
        <v>45318</v>
      </c>
      <c r="F766" s="35">
        <v>0.68055555555555547</v>
      </c>
      <c r="G766" s="36" t="s">
        <v>100</v>
      </c>
      <c r="H766" s="36">
        <v>8</v>
      </c>
      <c r="I766" s="36">
        <v>5</v>
      </c>
      <c r="J766" s="36" t="s">
        <v>349</v>
      </c>
      <c r="K766" s="36" t="s">
        <v>13</v>
      </c>
      <c r="L766" s="165">
        <v>20</v>
      </c>
      <c r="M766" s="134" t="str">
        <f t="shared" si="143"/>
        <v/>
      </c>
      <c r="N766" s="36" t="str">
        <f t="shared" si="144"/>
        <v/>
      </c>
      <c r="O766" s="135" t="str">
        <f t="shared" si="145"/>
        <v/>
      </c>
      <c r="P766" s="186" t="str">
        <f t="shared" si="146"/>
        <v>OK</v>
      </c>
      <c r="Q766" s="187" t="str">
        <f t="shared" si="147"/>
        <v/>
      </c>
      <c r="R766" s="150">
        <v>2.8</v>
      </c>
      <c r="S766" s="187" t="str">
        <f t="shared" si="148"/>
        <v/>
      </c>
      <c r="T766" s="136" t="str">
        <f t="shared" si="149"/>
        <v>Mornington Glory</v>
      </c>
      <c r="U766" s="137" t="str">
        <f>IF(P766="","",IF(N766=1,"",IF(Q766="","",IF(Q766&lt;=100,100,IF(Table1[[#This Row],[Day]]="Wed",100,200)))))</f>
        <v/>
      </c>
      <c r="V766" s="137" t="str">
        <f t="shared" si="150"/>
        <v/>
      </c>
      <c r="W766" s="137" t="str">
        <f t="shared" si="151"/>
        <v/>
      </c>
      <c r="X766" s="133">
        <f>100</f>
        <v>100</v>
      </c>
      <c r="Y766" s="133">
        <f t="shared" si="152"/>
        <v>280</v>
      </c>
      <c r="Z766" s="133">
        <f t="shared" si="153"/>
        <v>180</v>
      </c>
      <c r="AA766" s="134" t="str">
        <f>TEXT(Table1[[#This Row],[Date]],"DDD")</f>
        <v>Sat</v>
      </c>
      <c r="AB766" s="133" t="str">
        <f>IF(OR(G766="Doomben",G766="Eagle Farm"),"Q",IF(AND(Q766&gt;1,Q766&lt;55,Table1[[#This Row],[Source]]="Nat"),"Nat OK",IF(AND(Table1[[#This Row],[Source]]&lt;&gt;"Nat",Q766&lt;55),"Poor &lt;55",IF(OR(G766="Randwick",G766="Flemington",G766="Caulfield",G766="Sandown Lake",G766="Sandown Hill"),"Best","ave"))))</f>
        <v>ave</v>
      </c>
      <c r="AC766" s="133" t="str">
        <f>IF(Q766="","",IF(AB766="Poor &lt;55",$AC$2*0.2%,IF(AND(AB766="Q",AA766&lt;&gt;"Wed"),$AC$2*0.4%,IF(AND(AB766="Q",AA766="Wed"),$AC$2*0.5%,IF(AND(AB766="Ave",U766=100),$AC$2*0.5%,IF(AND(AB766="ave",U766="",N766=1,AG766="Bush"),$AC$2*1%,IF(AND(AB766="ave",U766="",Q766&gt;100),$AC$2*1.3%,IF(AND(AB766="ave",U766=""),$AC$2*1.2%,IF(AND(AB766="Ave",U766=200),$AC$2*1%,IF(AND(AB766="Best",U766=200),$AC$2*1.5%,IF(AND(AB766="Best",U766="",K766&lt;&gt;"Pro Syd"),$AC$2*0.5%,IF(AND(AB766="Best",U766=""),$AC$2*1%,IF(AND(AB766="Best",U766=100,Table1[[#This Row],[State]]="NSW"),$AC$2*0.4%,IF(AND(AB766="Best",U766=100),$AC$2*1%,IF(Table1[[#This Row],[Adj]]="Nat OK",$AC$2*0.5%,"xxx")))))))))))))))</f>
        <v/>
      </c>
      <c r="AD766" s="133" t="str">
        <f t="shared" si="154"/>
        <v/>
      </c>
      <c r="AE766" s="133" t="str">
        <f t="shared" si="155"/>
        <v/>
      </c>
      <c r="AF766" s="133" t="str">
        <f>VLOOKUP(Table1[[#This Row],[Track]],$F$2672:$H$2715,2,FALSE)</f>
        <v>Vic</v>
      </c>
      <c r="AG766" s="133" t="str">
        <f>VLOOKUP(Table1[[#This Row],[Track]],$F$2672:$H$2715,3,FALSE)</f>
        <v>-</v>
      </c>
      <c r="AH766" s="133" t="str">
        <f>IF(Table1[[#This Row],[Date]]&lt;$AH$2,"",IF(Table1[[#This Row],[Date]]&lt;$AH$3,"Edge","Elite Combo"))</f>
        <v/>
      </c>
      <c r="AI766" s="218">
        <f>Table1[[#This Row],[Time]]</f>
        <v>0.68055555555555547</v>
      </c>
      <c r="AJ766" s="219" t="str">
        <f>Table1[[#This Row],[Track]]</f>
        <v>Moonee Valley</v>
      </c>
      <c r="AK766" s="216">
        <f>Table1[[#This Row],[Race ]]</f>
        <v>8</v>
      </c>
      <c r="AL766" s="219">
        <f>Table1[[#This Row],[TAB]]</f>
        <v>5</v>
      </c>
      <c r="AM766" s="219" t="str">
        <f>Table1[[#This Row],[Selection]]</f>
        <v>Mornington Glory</v>
      </c>
      <c r="AN766" s="220" t="str">
        <f>Table1[[#This Row],[Sources]]</f>
        <v/>
      </c>
      <c r="AO766" s="219" t="str">
        <f>Table1[[#This Row],[Scale Bet]]</f>
        <v/>
      </c>
    </row>
    <row r="767" spans="5:41" ht="16.5" customHeight="1" x14ac:dyDescent="0.25">
      <c r="E767" s="185">
        <v>45318</v>
      </c>
      <c r="F767" s="35">
        <v>0.69444444444444453</v>
      </c>
      <c r="G767" s="36" t="s">
        <v>22</v>
      </c>
      <c r="H767" s="36">
        <v>8</v>
      </c>
      <c r="I767" s="36">
        <v>10</v>
      </c>
      <c r="J767" s="36" t="s">
        <v>933</v>
      </c>
      <c r="K767" s="36" t="s">
        <v>13</v>
      </c>
      <c r="L767" s="165">
        <v>13</v>
      </c>
      <c r="M767" s="134">
        <f t="shared" si="143"/>
        <v>13</v>
      </c>
      <c r="N767" s="36">
        <f t="shared" si="144"/>
        <v>1</v>
      </c>
      <c r="O767" s="135" t="str">
        <f t="shared" si="145"/>
        <v>Nat-13</v>
      </c>
      <c r="P767" s="186" t="str">
        <f t="shared" si="146"/>
        <v>OK</v>
      </c>
      <c r="Q767" s="187">
        <f t="shared" si="147"/>
        <v>52</v>
      </c>
      <c r="R767" s="150"/>
      <c r="S767" s="187" t="str">
        <f t="shared" si="148"/>
        <v/>
      </c>
      <c r="T767" s="136" t="str">
        <f t="shared" si="149"/>
        <v>Union Army</v>
      </c>
      <c r="U767" s="137" t="str">
        <f>IF(P767="","",IF(N767=1,"",IF(Q767="","",IF(Q767&lt;=100,100,IF(Table1[[#This Row],[Day]]="Wed",100,200)))))</f>
        <v/>
      </c>
      <c r="V767" s="137" t="str">
        <f t="shared" si="150"/>
        <v/>
      </c>
      <c r="W767" s="137" t="str">
        <f t="shared" si="151"/>
        <v/>
      </c>
      <c r="X767" s="133">
        <f>100</f>
        <v>100</v>
      </c>
      <c r="Y767" s="133" t="str">
        <f t="shared" si="152"/>
        <v/>
      </c>
      <c r="Z767" s="133">
        <f t="shared" si="153"/>
        <v>-100</v>
      </c>
      <c r="AA767" s="134" t="str">
        <f>TEXT(Table1[[#This Row],[Date]],"DDD")</f>
        <v>Sat</v>
      </c>
      <c r="AB767" s="133" t="str">
        <f>IF(OR(G767="Doomben",G767="Eagle Farm"),"Q",IF(AND(Q767&gt;1,Q767&lt;55,Table1[[#This Row],[Source]]="Nat"),"Nat OK",IF(AND(Table1[[#This Row],[Source]]&lt;&gt;"Nat",Q767&lt;55),"Poor &lt;55",IF(OR(G767="Randwick",G767="Flemington",G767="Caulfield",G767="Sandown Lake",G767="Sandown Hill"),"Best","ave"))))</f>
        <v>Nat OK</v>
      </c>
      <c r="AC767" s="133">
        <f>IF(Q767="","",IF(AB767="Poor &lt;55",$AC$2*0.2%,IF(AND(AB767="Q",AA767&lt;&gt;"Wed"),$AC$2*0.4%,IF(AND(AB767="Q",AA767="Wed"),$AC$2*0.5%,IF(AND(AB767="Ave",U767=100),$AC$2*0.5%,IF(AND(AB767="ave",U767="",N767=1,AG767="Bush"),$AC$2*1%,IF(AND(AB767="ave",U767="",Q767&gt;100),$AC$2*1.3%,IF(AND(AB767="ave",U767=""),$AC$2*1.2%,IF(AND(AB767="Ave",U767=200),$AC$2*1%,IF(AND(AB767="Best",U767=200),$AC$2*1.5%,IF(AND(AB767="Best",U767="",K767&lt;&gt;"Pro Syd"),$AC$2*0.5%,IF(AND(AB767="Best",U767=""),$AC$2*1%,IF(AND(AB767="Best",U767=100,Table1[[#This Row],[State]]="NSW"),$AC$2*0.4%,IF(AND(AB767="Best",U767=100),$AC$2*1%,IF(Table1[[#This Row],[Adj]]="Nat OK",$AC$2*0.5%,"xxx")))))))))))))))</f>
        <v>50</v>
      </c>
      <c r="AD767" s="133" t="str">
        <f t="shared" si="154"/>
        <v/>
      </c>
      <c r="AE767" s="133">
        <f t="shared" si="155"/>
        <v>-50</v>
      </c>
      <c r="AF767" s="133" t="str">
        <f>VLOOKUP(Table1[[#This Row],[Track]],$F$2672:$H$2715,2,FALSE)</f>
        <v>NSW</v>
      </c>
      <c r="AG767" s="133" t="str">
        <f>VLOOKUP(Table1[[#This Row],[Track]],$F$2672:$H$2715,3,FALSE)</f>
        <v>-</v>
      </c>
      <c r="AH767" s="133" t="str">
        <f>IF(Table1[[#This Row],[Date]]&lt;$AH$2,"",IF(Table1[[#This Row],[Date]]&lt;$AH$3,"Edge","Elite Combo"))</f>
        <v/>
      </c>
      <c r="AI767" s="218">
        <f>Table1[[#This Row],[Time]]</f>
        <v>0.69444444444444453</v>
      </c>
      <c r="AJ767" s="219" t="str">
        <f>Table1[[#This Row],[Track]]</f>
        <v>Randwick</v>
      </c>
      <c r="AK767" s="216">
        <f>Table1[[#This Row],[Race ]]</f>
        <v>8</v>
      </c>
      <c r="AL767" s="219">
        <f>Table1[[#This Row],[TAB]]</f>
        <v>10</v>
      </c>
      <c r="AM767" s="219" t="str">
        <f>Table1[[#This Row],[Selection]]</f>
        <v>Union Army</v>
      </c>
      <c r="AN767" s="220" t="str">
        <f>Table1[[#This Row],[Sources]]</f>
        <v>Nat-13</v>
      </c>
      <c r="AO767" s="219">
        <f>Table1[[#This Row],[Scale Bet]]</f>
        <v>50</v>
      </c>
    </row>
    <row r="768" spans="5:41" ht="16.5" customHeight="1" x14ac:dyDescent="0.25">
      <c r="E768" s="185">
        <v>45318</v>
      </c>
      <c r="F768" s="35">
        <v>0.70833333333333337</v>
      </c>
      <c r="G768" s="36" t="s">
        <v>100</v>
      </c>
      <c r="H768" s="36">
        <v>9</v>
      </c>
      <c r="I768" s="36">
        <v>3</v>
      </c>
      <c r="J768" s="36" t="s">
        <v>359</v>
      </c>
      <c r="K768" s="36" t="s">
        <v>40</v>
      </c>
      <c r="L768" s="165">
        <v>20</v>
      </c>
      <c r="M768" s="134">
        <f t="shared" si="143"/>
        <v>60</v>
      </c>
      <c r="N768" s="36">
        <f t="shared" si="144"/>
        <v>3</v>
      </c>
      <c r="O768" s="135" t="str">
        <f t="shared" si="145"/>
        <v>Edge-20/Nat-20/Pro Mel-20</v>
      </c>
      <c r="P768" s="186" t="str">
        <f t="shared" si="146"/>
        <v>OK</v>
      </c>
      <c r="Q768" s="187">
        <f t="shared" si="147"/>
        <v>240</v>
      </c>
      <c r="R768" s="150"/>
      <c r="S768" s="187" t="str">
        <f t="shared" si="148"/>
        <v/>
      </c>
      <c r="T768" s="136" t="str">
        <f t="shared" si="149"/>
        <v>Recommendation</v>
      </c>
      <c r="U768" s="137">
        <f>IF(P768="","",IF(N768=1,"",IF(Q768="","",IF(Q768&lt;=100,100,IF(Table1[[#This Row],[Day]]="Wed",100,200)))))</f>
        <v>200</v>
      </c>
      <c r="V768" s="137" t="str">
        <f t="shared" si="150"/>
        <v/>
      </c>
      <c r="W768" s="137">
        <f t="shared" si="151"/>
        <v>-200</v>
      </c>
      <c r="X768" s="133">
        <f>100</f>
        <v>100</v>
      </c>
      <c r="Y768" s="133" t="str">
        <f t="shared" si="152"/>
        <v/>
      </c>
      <c r="Z768" s="133">
        <f t="shared" si="153"/>
        <v>-100</v>
      </c>
      <c r="AA768" s="134" t="str">
        <f>TEXT(Table1[[#This Row],[Date]],"DDD")</f>
        <v>Sat</v>
      </c>
      <c r="AB768" s="133" t="str">
        <f>IF(OR(G768="Doomben",G768="Eagle Farm"),"Q",IF(AND(Q768&gt;1,Q768&lt;55,Table1[[#This Row],[Source]]="Nat"),"Nat OK",IF(AND(Table1[[#This Row],[Source]]&lt;&gt;"Nat",Q768&lt;55),"Poor &lt;55",IF(OR(G768="Randwick",G768="Flemington",G768="Caulfield",G768="Sandown Lake",G768="Sandown Hill"),"Best","ave"))))</f>
        <v>ave</v>
      </c>
      <c r="AC768" s="133">
        <f>IF(Q768="","",IF(AB768="Poor &lt;55",$AC$2*0.2%,IF(AND(AB768="Q",AA768&lt;&gt;"Wed"),$AC$2*0.4%,IF(AND(AB768="Q",AA768="Wed"),$AC$2*0.5%,IF(AND(AB768="Ave",U768=100),$AC$2*0.5%,IF(AND(AB768="ave",U768="",N768=1,AG768="Bush"),$AC$2*1%,IF(AND(AB768="ave",U768="",Q768&gt;100),$AC$2*1.3%,IF(AND(AB768="ave",U768=""),$AC$2*1.2%,IF(AND(AB768="Ave",U768=200),$AC$2*1%,IF(AND(AB768="Best",U768=200),$AC$2*1.5%,IF(AND(AB768="Best",U768="",K768&lt;&gt;"Pro Syd"),$AC$2*0.5%,IF(AND(AB768="Best",U768=""),$AC$2*1%,IF(AND(AB768="Best",U768=100,Table1[[#This Row],[State]]="NSW"),$AC$2*0.4%,IF(AND(AB768="Best",U768=100),$AC$2*1%,IF(Table1[[#This Row],[Adj]]="Nat OK",$AC$2*0.5%,"xxx")))))))))))))))</f>
        <v>100</v>
      </c>
      <c r="AD768" s="133" t="str">
        <f t="shared" si="154"/>
        <v/>
      </c>
      <c r="AE768" s="133">
        <f t="shared" si="155"/>
        <v>-100</v>
      </c>
      <c r="AF768" s="133" t="str">
        <f>VLOOKUP(Table1[[#This Row],[Track]],$F$2672:$H$2715,2,FALSE)</f>
        <v>Vic</v>
      </c>
      <c r="AG768" s="133" t="str">
        <f>VLOOKUP(Table1[[#This Row],[Track]],$F$2672:$H$2715,3,FALSE)</f>
        <v>-</v>
      </c>
      <c r="AH768" s="133" t="str">
        <f>IF(Table1[[#This Row],[Date]]&lt;$AH$2,"",IF(Table1[[#This Row],[Date]]&lt;$AH$3,"Edge","Elite Combo"))</f>
        <v/>
      </c>
      <c r="AI768" s="218">
        <f>Table1[[#This Row],[Time]]</f>
        <v>0.70833333333333337</v>
      </c>
      <c r="AJ768" s="219" t="str">
        <f>Table1[[#This Row],[Track]]</f>
        <v>Moonee Valley</v>
      </c>
      <c r="AK768" s="216">
        <f>Table1[[#This Row],[Race ]]</f>
        <v>9</v>
      </c>
      <c r="AL768" s="219">
        <f>Table1[[#This Row],[TAB]]</f>
        <v>3</v>
      </c>
      <c r="AM768" s="219" t="str">
        <f>Table1[[#This Row],[Selection]]</f>
        <v>Recommendation</v>
      </c>
      <c r="AN768" s="220" t="str">
        <f>Table1[[#This Row],[Sources]]</f>
        <v>Edge-20/Nat-20/Pro Mel-20</v>
      </c>
      <c r="AO768" s="219">
        <f>Table1[[#This Row],[Scale Bet]]</f>
        <v>100</v>
      </c>
    </row>
    <row r="769" spans="5:41" ht="16.5" customHeight="1" x14ac:dyDescent="0.25">
      <c r="E769" s="185">
        <v>45318</v>
      </c>
      <c r="F769" s="35">
        <v>0.70833333333333337</v>
      </c>
      <c r="G769" s="36" t="s">
        <v>100</v>
      </c>
      <c r="H769" s="36">
        <v>9</v>
      </c>
      <c r="I769" s="36">
        <v>3</v>
      </c>
      <c r="J769" s="36" t="s">
        <v>359</v>
      </c>
      <c r="K769" s="36" t="s">
        <v>13</v>
      </c>
      <c r="L769" s="165">
        <v>20</v>
      </c>
      <c r="M769" s="134" t="str">
        <f t="shared" si="143"/>
        <v/>
      </c>
      <c r="N769" s="36" t="str">
        <f t="shared" si="144"/>
        <v/>
      </c>
      <c r="O769" s="135" t="str">
        <f t="shared" si="145"/>
        <v/>
      </c>
      <c r="P769" s="186" t="str">
        <f t="shared" si="146"/>
        <v>OK</v>
      </c>
      <c r="Q769" s="187" t="str">
        <f t="shared" si="147"/>
        <v/>
      </c>
      <c r="R769" s="150"/>
      <c r="S769" s="187" t="str">
        <f t="shared" si="148"/>
        <v/>
      </c>
      <c r="T769" s="136" t="str">
        <f t="shared" si="149"/>
        <v>Recommendation</v>
      </c>
      <c r="U769" s="137" t="str">
        <f>IF(P769="","",IF(N769=1,"",IF(Q769="","",IF(Q769&lt;=100,100,IF(Table1[[#This Row],[Day]]="Wed",100,200)))))</f>
        <v/>
      </c>
      <c r="V769" s="137" t="str">
        <f t="shared" si="150"/>
        <v/>
      </c>
      <c r="W769" s="137" t="str">
        <f t="shared" si="151"/>
        <v/>
      </c>
      <c r="X769" s="133">
        <f>100</f>
        <v>100</v>
      </c>
      <c r="Y769" s="133" t="str">
        <f t="shared" si="152"/>
        <v/>
      </c>
      <c r="Z769" s="133">
        <f t="shared" si="153"/>
        <v>-100</v>
      </c>
      <c r="AA769" s="134" t="str">
        <f>TEXT(Table1[[#This Row],[Date]],"DDD")</f>
        <v>Sat</v>
      </c>
      <c r="AB769" s="133" t="str">
        <f>IF(OR(G769="Doomben",G769="Eagle Farm"),"Q",IF(AND(Q769&gt;1,Q769&lt;55,Table1[[#This Row],[Source]]="Nat"),"Nat OK",IF(AND(Table1[[#This Row],[Source]]&lt;&gt;"Nat",Q769&lt;55),"Poor &lt;55",IF(OR(G769="Randwick",G769="Flemington",G769="Caulfield",G769="Sandown Lake",G769="Sandown Hill"),"Best","ave"))))</f>
        <v>ave</v>
      </c>
      <c r="AC769" s="133" t="str">
        <f>IF(Q769="","",IF(AB769="Poor &lt;55",$AC$2*0.2%,IF(AND(AB769="Q",AA769&lt;&gt;"Wed"),$AC$2*0.4%,IF(AND(AB769="Q",AA769="Wed"),$AC$2*0.5%,IF(AND(AB769="Ave",U769=100),$AC$2*0.5%,IF(AND(AB769="ave",U769="",N769=1,AG769="Bush"),$AC$2*1%,IF(AND(AB769="ave",U769="",Q769&gt;100),$AC$2*1.3%,IF(AND(AB769="ave",U769=""),$AC$2*1.2%,IF(AND(AB769="Ave",U769=200),$AC$2*1%,IF(AND(AB769="Best",U769=200),$AC$2*1.5%,IF(AND(AB769="Best",U769="",K769&lt;&gt;"Pro Syd"),$AC$2*0.5%,IF(AND(AB769="Best",U769=""),$AC$2*1%,IF(AND(AB769="Best",U769=100,Table1[[#This Row],[State]]="NSW"),$AC$2*0.4%,IF(AND(AB769="Best",U769=100),$AC$2*1%,IF(Table1[[#This Row],[Adj]]="Nat OK",$AC$2*0.5%,"xxx")))))))))))))))</f>
        <v/>
      </c>
      <c r="AD769" s="133" t="str">
        <f t="shared" si="154"/>
        <v/>
      </c>
      <c r="AE769" s="133" t="str">
        <f t="shared" si="155"/>
        <v/>
      </c>
      <c r="AF769" s="133" t="str">
        <f>VLOOKUP(Table1[[#This Row],[Track]],$F$2672:$H$2715,2,FALSE)</f>
        <v>Vic</v>
      </c>
      <c r="AG769" s="133" t="str">
        <f>VLOOKUP(Table1[[#This Row],[Track]],$F$2672:$H$2715,3,FALSE)</f>
        <v>-</v>
      </c>
      <c r="AH769" s="133" t="str">
        <f>IF(Table1[[#This Row],[Date]]&lt;$AH$2,"",IF(Table1[[#This Row],[Date]]&lt;$AH$3,"Edge","Elite Combo"))</f>
        <v/>
      </c>
      <c r="AI769" s="218">
        <f>Table1[[#This Row],[Time]]</f>
        <v>0.70833333333333337</v>
      </c>
      <c r="AJ769" s="219" t="str">
        <f>Table1[[#This Row],[Track]]</f>
        <v>Moonee Valley</v>
      </c>
      <c r="AK769" s="216">
        <f>Table1[[#This Row],[Race ]]</f>
        <v>9</v>
      </c>
      <c r="AL769" s="219">
        <f>Table1[[#This Row],[TAB]]</f>
        <v>3</v>
      </c>
      <c r="AM769" s="219" t="str">
        <f>Table1[[#This Row],[Selection]]</f>
        <v>Recommendation</v>
      </c>
      <c r="AN769" s="220" t="str">
        <f>Table1[[#This Row],[Sources]]</f>
        <v/>
      </c>
      <c r="AO769" s="219" t="str">
        <f>Table1[[#This Row],[Scale Bet]]</f>
        <v/>
      </c>
    </row>
    <row r="770" spans="5:41" ht="16.5" customHeight="1" x14ac:dyDescent="0.25">
      <c r="E770" s="185">
        <v>45318</v>
      </c>
      <c r="F770" s="35">
        <v>0.70833333333333337</v>
      </c>
      <c r="G770" s="36" t="s">
        <v>100</v>
      </c>
      <c r="H770" s="36">
        <v>9</v>
      </c>
      <c r="I770" s="36">
        <v>3</v>
      </c>
      <c r="J770" s="36" t="s">
        <v>359</v>
      </c>
      <c r="K770" s="36" t="s">
        <v>18</v>
      </c>
      <c r="L770" s="165">
        <v>20</v>
      </c>
      <c r="M770" s="134" t="str">
        <f t="shared" si="143"/>
        <v/>
      </c>
      <c r="N770" s="36" t="str">
        <f t="shared" si="144"/>
        <v/>
      </c>
      <c r="O770" s="135" t="str">
        <f t="shared" si="145"/>
        <v/>
      </c>
      <c r="P770" s="186" t="str">
        <f t="shared" si="146"/>
        <v>OK</v>
      </c>
      <c r="Q770" s="187" t="str">
        <f t="shared" si="147"/>
        <v/>
      </c>
      <c r="R770" s="150"/>
      <c r="S770" s="187" t="str">
        <f t="shared" si="148"/>
        <v/>
      </c>
      <c r="T770" s="136" t="str">
        <f t="shared" si="149"/>
        <v>Recommendation</v>
      </c>
      <c r="U770" s="137" t="str">
        <f>IF(P770="","",IF(N770=1,"",IF(Q770="","",IF(Q770&lt;=100,100,IF(Table1[[#This Row],[Day]]="Wed",100,200)))))</f>
        <v/>
      </c>
      <c r="V770" s="137" t="str">
        <f t="shared" si="150"/>
        <v/>
      </c>
      <c r="W770" s="137" t="str">
        <f t="shared" si="151"/>
        <v/>
      </c>
      <c r="X770" s="133">
        <f>100</f>
        <v>100</v>
      </c>
      <c r="Y770" s="133" t="str">
        <f t="shared" si="152"/>
        <v/>
      </c>
      <c r="Z770" s="133">
        <f t="shared" si="153"/>
        <v>-100</v>
      </c>
      <c r="AA770" s="134" t="str">
        <f>TEXT(Table1[[#This Row],[Date]],"DDD")</f>
        <v>Sat</v>
      </c>
      <c r="AB770" s="133" t="str">
        <f>IF(OR(G770="Doomben",G770="Eagle Farm"),"Q",IF(AND(Q770&gt;1,Q770&lt;55,Table1[[#This Row],[Source]]="Nat"),"Nat OK",IF(AND(Table1[[#This Row],[Source]]&lt;&gt;"Nat",Q770&lt;55),"Poor &lt;55",IF(OR(G770="Randwick",G770="Flemington",G770="Caulfield",G770="Sandown Lake",G770="Sandown Hill"),"Best","ave"))))</f>
        <v>ave</v>
      </c>
      <c r="AC770" s="133" t="str">
        <f>IF(Q770="","",IF(AB770="Poor &lt;55",$AC$2*0.2%,IF(AND(AB770="Q",AA770&lt;&gt;"Wed"),$AC$2*0.4%,IF(AND(AB770="Q",AA770="Wed"),$AC$2*0.5%,IF(AND(AB770="Ave",U770=100),$AC$2*0.5%,IF(AND(AB770="ave",U770="",N770=1,AG770="Bush"),$AC$2*1%,IF(AND(AB770="ave",U770="",Q770&gt;100),$AC$2*1.3%,IF(AND(AB770="ave",U770=""),$AC$2*1.2%,IF(AND(AB770="Ave",U770=200),$AC$2*1%,IF(AND(AB770="Best",U770=200),$AC$2*1.5%,IF(AND(AB770="Best",U770="",K770&lt;&gt;"Pro Syd"),$AC$2*0.5%,IF(AND(AB770="Best",U770=""),$AC$2*1%,IF(AND(AB770="Best",U770=100,Table1[[#This Row],[State]]="NSW"),$AC$2*0.4%,IF(AND(AB770="Best",U770=100),$AC$2*1%,IF(Table1[[#This Row],[Adj]]="Nat OK",$AC$2*0.5%,"xxx")))))))))))))))</f>
        <v/>
      </c>
      <c r="AD770" s="133" t="str">
        <f t="shared" si="154"/>
        <v/>
      </c>
      <c r="AE770" s="133" t="str">
        <f t="shared" si="155"/>
        <v/>
      </c>
      <c r="AF770" s="133" t="str">
        <f>VLOOKUP(Table1[[#This Row],[Track]],$F$2672:$H$2715,2,FALSE)</f>
        <v>Vic</v>
      </c>
      <c r="AG770" s="133" t="str">
        <f>VLOOKUP(Table1[[#This Row],[Track]],$F$2672:$H$2715,3,FALSE)</f>
        <v>-</v>
      </c>
      <c r="AH770" s="133" t="str">
        <f>IF(Table1[[#This Row],[Date]]&lt;$AH$2,"",IF(Table1[[#This Row],[Date]]&lt;$AH$3,"Edge","Elite Combo"))</f>
        <v/>
      </c>
      <c r="AI770" s="218">
        <f>Table1[[#This Row],[Time]]</f>
        <v>0.70833333333333337</v>
      </c>
      <c r="AJ770" s="219" t="str">
        <f>Table1[[#This Row],[Track]]</f>
        <v>Moonee Valley</v>
      </c>
      <c r="AK770" s="216">
        <f>Table1[[#This Row],[Race ]]</f>
        <v>9</v>
      </c>
      <c r="AL770" s="219">
        <f>Table1[[#This Row],[TAB]]</f>
        <v>3</v>
      </c>
      <c r="AM770" s="219" t="str">
        <f>Table1[[#This Row],[Selection]]</f>
        <v>Recommendation</v>
      </c>
      <c r="AN770" s="220" t="str">
        <f>Table1[[#This Row],[Sources]]</f>
        <v/>
      </c>
      <c r="AO770" s="219" t="str">
        <f>Table1[[#This Row],[Scale Bet]]</f>
        <v/>
      </c>
    </row>
    <row r="771" spans="5:41" ht="16.5" customHeight="1" x14ac:dyDescent="0.25">
      <c r="E771" s="185">
        <v>45318</v>
      </c>
      <c r="F771" s="35">
        <v>0.72222222222222221</v>
      </c>
      <c r="G771" s="36" t="s">
        <v>22</v>
      </c>
      <c r="H771" s="36">
        <v>9</v>
      </c>
      <c r="I771" s="36">
        <v>2</v>
      </c>
      <c r="J771" s="36" t="s">
        <v>703</v>
      </c>
      <c r="K771" s="36" t="s">
        <v>1</v>
      </c>
      <c r="L771" s="165">
        <v>10</v>
      </c>
      <c r="M771" s="134">
        <f t="shared" si="143"/>
        <v>10</v>
      </c>
      <c r="N771" s="36">
        <f t="shared" si="144"/>
        <v>1</v>
      </c>
      <c r="O771" s="135" t="str">
        <f t="shared" si="145"/>
        <v>E4-10</v>
      </c>
      <c r="P771" s="186" t="str">
        <f t="shared" si="146"/>
        <v>OK</v>
      </c>
      <c r="Q771" s="187">
        <f t="shared" si="147"/>
        <v>40</v>
      </c>
      <c r="R771" s="150"/>
      <c r="S771" s="187" t="str">
        <f t="shared" si="148"/>
        <v/>
      </c>
      <c r="T771" s="136" t="str">
        <f t="shared" si="149"/>
        <v>High Blue Sea</v>
      </c>
      <c r="U771" s="137" t="str">
        <f>IF(P771="","",IF(N771=1,"",IF(Q771="","",IF(Q771&lt;=100,100,IF(Table1[[#This Row],[Day]]="Wed",100,200)))))</f>
        <v/>
      </c>
      <c r="V771" s="137" t="str">
        <f t="shared" si="150"/>
        <v/>
      </c>
      <c r="W771" s="137" t="str">
        <f t="shared" si="151"/>
        <v/>
      </c>
      <c r="X771" s="133">
        <f>100</f>
        <v>100</v>
      </c>
      <c r="Y771" s="133" t="str">
        <f t="shared" si="152"/>
        <v/>
      </c>
      <c r="Z771" s="133">
        <f t="shared" si="153"/>
        <v>-100</v>
      </c>
      <c r="AA771" s="134" t="str">
        <f>TEXT(Table1[[#This Row],[Date]],"DDD")</f>
        <v>Sat</v>
      </c>
      <c r="AB771" s="133" t="str">
        <f>IF(OR(G771="Doomben",G771="Eagle Farm"),"Q",IF(AND(Q771&gt;1,Q771&lt;55,Table1[[#This Row],[Source]]="Nat"),"Nat OK",IF(AND(Table1[[#This Row],[Source]]&lt;&gt;"Nat",Q771&lt;55),"Poor &lt;55",IF(OR(G771="Randwick",G771="Flemington",G771="Caulfield",G771="Sandown Lake",G771="Sandown Hill"),"Best","ave"))))</f>
        <v>Poor &lt;55</v>
      </c>
      <c r="AC771" s="133">
        <f>IF(Q771="","",IF(AB771="Poor &lt;55",$AC$2*0.2%,IF(AND(AB771="Q",AA771&lt;&gt;"Wed"),$AC$2*0.4%,IF(AND(AB771="Q",AA771="Wed"),$AC$2*0.5%,IF(AND(AB771="Ave",U771=100),$AC$2*0.5%,IF(AND(AB771="ave",U771="",N771=1,AG771="Bush"),$AC$2*1%,IF(AND(AB771="ave",U771="",Q771&gt;100),$AC$2*1.3%,IF(AND(AB771="ave",U771=""),$AC$2*1.2%,IF(AND(AB771="Ave",U771=200),$AC$2*1%,IF(AND(AB771="Best",U771=200),$AC$2*1.5%,IF(AND(AB771="Best",U771="",K771&lt;&gt;"Pro Syd"),$AC$2*0.5%,IF(AND(AB771="Best",U771=""),$AC$2*1%,IF(AND(AB771="Best",U771=100,Table1[[#This Row],[State]]="NSW"),$AC$2*0.4%,IF(AND(AB771="Best",U771=100),$AC$2*1%,IF(Table1[[#This Row],[Adj]]="Nat OK",$AC$2*0.5%,"xxx")))))))))))))))</f>
        <v>20</v>
      </c>
      <c r="AD771" s="133" t="str">
        <f t="shared" si="154"/>
        <v/>
      </c>
      <c r="AE771" s="133">
        <f t="shared" si="155"/>
        <v>-20</v>
      </c>
      <c r="AF771" s="133" t="str">
        <f>VLOOKUP(Table1[[#This Row],[Track]],$F$2672:$H$2715,2,FALSE)</f>
        <v>NSW</v>
      </c>
      <c r="AG771" s="133" t="str">
        <f>VLOOKUP(Table1[[#This Row],[Track]],$F$2672:$H$2715,3,FALSE)</f>
        <v>-</v>
      </c>
      <c r="AH771" s="133" t="str">
        <f>IF(Table1[[#This Row],[Date]]&lt;$AH$2,"",IF(Table1[[#This Row],[Date]]&lt;$AH$3,"Edge","Elite Combo"))</f>
        <v/>
      </c>
      <c r="AI771" s="218">
        <f>Table1[[#This Row],[Time]]</f>
        <v>0.72222222222222221</v>
      </c>
      <c r="AJ771" s="219" t="str">
        <f>Table1[[#This Row],[Track]]</f>
        <v>Randwick</v>
      </c>
      <c r="AK771" s="216">
        <f>Table1[[#This Row],[Race ]]</f>
        <v>9</v>
      </c>
      <c r="AL771" s="219">
        <f>Table1[[#This Row],[TAB]]</f>
        <v>2</v>
      </c>
      <c r="AM771" s="219" t="str">
        <f>Table1[[#This Row],[Selection]]</f>
        <v>High Blue Sea</v>
      </c>
      <c r="AN771" s="220" t="str">
        <f>Table1[[#This Row],[Sources]]</f>
        <v>E4-10</v>
      </c>
      <c r="AO771" s="219">
        <f>Table1[[#This Row],[Scale Bet]]</f>
        <v>20</v>
      </c>
    </row>
    <row r="772" spans="5:41" ht="16.5" customHeight="1" x14ac:dyDescent="0.25">
      <c r="E772" s="185">
        <v>45318</v>
      </c>
      <c r="F772" s="35">
        <v>0.73611111111111116</v>
      </c>
      <c r="G772" s="36" t="s">
        <v>100</v>
      </c>
      <c r="H772" s="36">
        <v>10</v>
      </c>
      <c r="I772" s="36">
        <v>8</v>
      </c>
      <c r="J772" s="36" t="s">
        <v>58</v>
      </c>
      <c r="K772" s="36" t="s">
        <v>40</v>
      </c>
      <c r="L772" s="165">
        <v>13</v>
      </c>
      <c r="M772" s="134">
        <f t="shared" si="143"/>
        <v>26</v>
      </c>
      <c r="N772" s="36">
        <f t="shared" si="144"/>
        <v>2</v>
      </c>
      <c r="O772" s="135" t="str">
        <f t="shared" si="145"/>
        <v>Edge-13/Pro Mel-13</v>
      </c>
      <c r="P772" s="186" t="str">
        <f t="shared" si="146"/>
        <v>OK</v>
      </c>
      <c r="Q772" s="187">
        <f t="shared" si="147"/>
        <v>104</v>
      </c>
      <c r="R772" s="150"/>
      <c r="S772" s="187" t="str">
        <f t="shared" si="148"/>
        <v/>
      </c>
      <c r="T772" s="136" t="str">
        <f t="shared" si="149"/>
        <v>Zou Sensation</v>
      </c>
      <c r="U772" s="137">
        <f>IF(P772="","",IF(N772=1,"",IF(Q772="","",IF(Q772&lt;=100,100,IF(Table1[[#This Row],[Day]]="Wed",100,200)))))</f>
        <v>200</v>
      </c>
      <c r="V772" s="137" t="str">
        <f t="shared" si="150"/>
        <v/>
      </c>
      <c r="W772" s="137">
        <f t="shared" si="151"/>
        <v>-200</v>
      </c>
      <c r="X772" s="133">
        <f>100</f>
        <v>100</v>
      </c>
      <c r="Y772" s="133" t="str">
        <f t="shared" si="152"/>
        <v/>
      </c>
      <c r="Z772" s="133">
        <f t="shared" si="153"/>
        <v>-100</v>
      </c>
      <c r="AA772" s="134" t="str">
        <f>TEXT(Table1[[#This Row],[Date]],"DDD")</f>
        <v>Sat</v>
      </c>
      <c r="AB772" s="133" t="str">
        <f>IF(OR(G772="Doomben",G772="Eagle Farm"),"Q",IF(AND(Q772&gt;1,Q772&lt;55,Table1[[#This Row],[Source]]="Nat"),"Nat OK",IF(AND(Table1[[#This Row],[Source]]&lt;&gt;"Nat",Q772&lt;55),"Poor &lt;55",IF(OR(G772="Randwick",G772="Flemington",G772="Caulfield",G772="Sandown Lake",G772="Sandown Hill"),"Best","ave"))))</f>
        <v>ave</v>
      </c>
      <c r="AC772" s="133">
        <f>IF(Q772="","",IF(AB772="Poor &lt;55",$AC$2*0.2%,IF(AND(AB772="Q",AA772&lt;&gt;"Wed"),$AC$2*0.4%,IF(AND(AB772="Q",AA772="Wed"),$AC$2*0.5%,IF(AND(AB772="Ave",U772=100),$AC$2*0.5%,IF(AND(AB772="ave",U772="",N772=1,AG772="Bush"),$AC$2*1%,IF(AND(AB772="ave",U772="",Q772&gt;100),$AC$2*1.3%,IF(AND(AB772="ave",U772=""),$AC$2*1.2%,IF(AND(AB772="Ave",U772=200),$AC$2*1%,IF(AND(AB772="Best",U772=200),$AC$2*1.5%,IF(AND(AB772="Best",U772="",K772&lt;&gt;"Pro Syd"),$AC$2*0.5%,IF(AND(AB772="Best",U772=""),$AC$2*1%,IF(AND(AB772="Best",U772=100,Table1[[#This Row],[State]]="NSW"),$AC$2*0.4%,IF(AND(AB772="Best",U772=100),$AC$2*1%,IF(Table1[[#This Row],[Adj]]="Nat OK",$AC$2*0.5%,"xxx")))))))))))))))</f>
        <v>100</v>
      </c>
      <c r="AD772" s="133" t="str">
        <f t="shared" si="154"/>
        <v/>
      </c>
      <c r="AE772" s="133">
        <f t="shared" si="155"/>
        <v>-100</v>
      </c>
      <c r="AF772" s="133" t="str">
        <f>VLOOKUP(Table1[[#This Row],[Track]],$F$2672:$H$2715,2,FALSE)</f>
        <v>Vic</v>
      </c>
      <c r="AG772" s="133" t="str">
        <f>VLOOKUP(Table1[[#This Row],[Track]],$F$2672:$H$2715,3,FALSE)</f>
        <v>-</v>
      </c>
      <c r="AH772" s="133" t="str">
        <f>IF(Table1[[#This Row],[Date]]&lt;$AH$2,"",IF(Table1[[#This Row],[Date]]&lt;$AH$3,"Edge","Elite Combo"))</f>
        <v/>
      </c>
      <c r="AI772" s="218">
        <f>Table1[[#This Row],[Time]]</f>
        <v>0.73611111111111116</v>
      </c>
      <c r="AJ772" s="219" t="str">
        <f>Table1[[#This Row],[Track]]</f>
        <v>Moonee Valley</v>
      </c>
      <c r="AK772" s="216">
        <f>Table1[[#This Row],[Race ]]</f>
        <v>10</v>
      </c>
      <c r="AL772" s="219">
        <f>Table1[[#This Row],[TAB]]</f>
        <v>8</v>
      </c>
      <c r="AM772" s="219" t="str">
        <f>Table1[[#This Row],[Selection]]</f>
        <v>Zou Sensation</v>
      </c>
      <c r="AN772" s="220" t="str">
        <f>Table1[[#This Row],[Sources]]</f>
        <v>Edge-13/Pro Mel-13</v>
      </c>
      <c r="AO772" s="219">
        <f>Table1[[#This Row],[Scale Bet]]</f>
        <v>100</v>
      </c>
    </row>
    <row r="773" spans="5:41" ht="16.5" customHeight="1" x14ac:dyDescent="0.25">
      <c r="E773" s="185">
        <v>45318</v>
      </c>
      <c r="F773" s="35">
        <v>0.73611111111111116</v>
      </c>
      <c r="G773" s="36" t="s">
        <v>100</v>
      </c>
      <c r="H773" s="36">
        <v>10</v>
      </c>
      <c r="I773" s="36">
        <v>8</v>
      </c>
      <c r="J773" s="36" t="s">
        <v>58</v>
      </c>
      <c r="K773" s="36" t="s">
        <v>18</v>
      </c>
      <c r="L773" s="165">
        <v>13</v>
      </c>
      <c r="M773" s="134" t="str">
        <f t="shared" si="143"/>
        <v/>
      </c>
      <c r="N773" s="36" t="str">
        <f t="shared" si="144"/>
        <v/>
      </c>
      <c r="O773" s="135" t="str">
        <f t="shared" si="145"/>
        <v/>
      </c>
      <c r="P773" s="186" t="str">
        <f t="shared" si="146"/>
        <v>OK</v>
      </c>
      <c r="Q773" s="187" t="str">
        <f t="shared" si="147"/>
        <v/>
      </c>
      <c r="R773" s="150"/>
      <c r="S773" s="187" t="str">
        <f t="shared" si="148"/>
        <v/>
      </c>
      <c r="T773" s="136" t="str">
        <f t="shared" si="149"/>
        <v>Zou Sensation</v>
      </c>
      <c r="U773" s="137" t="str">
        <f>IF(P773="","",IF(N773=1,"",IF(Q773="","",IF(Q773&lt;=100,100,IF(Table1[[#This Row],[Day]]="Wed",100,200)))))</f>
        <v/>
      </c>
      <c r="V773" s="137" t="str">
        <f t="shared" si="150"/>
        <v/>
      </c>
      <c r="W773" s="137" t="str">
        <f t="shared" si="151"/>
        <v/>
      </c>
      <c r="X773" s="133">
        <f>100</f>
        <v>100</v>
      </c>
      <c r="Y773" s="133" t="str">
        <f t="shared" si="152"/>
        <v/>
      </c>
      <c r="Z773" s="133">
        <f t="shared" si="153"/>
        <v>-100</v>
      </c>
      <c r="AA773" s="134" t="str">
        <f>TEXT(Table1[[#This Row],[Date]],"DDD")</f>
        <v>Sat</v>
      </c>
      <c r="AB773" s="133" t="str">
        <f>IF(OR(G773="Doomben",G773="Eagle Farm"),"Q",IF(AND(Q773&gt;1,Q773&lt;55,Table1[[#This Row],[Source]]="Nat"),"Nat OK",IF(AND(Table1[[#This Row],[Source]]&lt;&gt;"Nat",Q773&lt;55),"Poor &lt;55",IF(OR(G773="Randwick",G773="Flemington",G773="Caulfield",G773="Sandown Lake",G773="Sandown Hill"),"Best","ave"))))</f>
        <v>ave</v>
      </c>
      <c r="AC773" s="133" t="str">
        <f>IF(Q773="","",IF(AB773="Poor &lt;55",$AC$2*0.2%,IF(AND(AB773="Q",AA773&lt;&gt;"Wed"),$AC$2*0.4%,IF(AND(AB773="Q",AA773="Wed"),$AC$2*0.5%,IF(AND(AB773="Ave",U773=100),$AC$2*0.5%,IF(AND(AB773="ave",U773="",N773=1,AG773="Bush"),$AC$2*1%,IF(AND(AB773="ave",U773="",Q773&gt;100),$AC$2*1.3%,IF(AND(AB773="ave",U773=""),$AC$2*1.2%,IF(AND(AB773="Ave",U773=200),$AC$2*1%,IF(AND(AB773="Best",U773=200),$AC$2*1.5%,IF(AND(AB773="Best",U773="",K773&lt;&gt;"Pro Syd"),$AC$2*0.5%,IF(AND(AB773="Best",U773=""),$AC$2*1%,IF(AND(AB773="Best",U773=100,Table1[[#This Row],[State]]="NSW"),$AC$2*0.4%,IF(AND(AB773="Best",U773=100),$AC$2*1%,IF(Table1[[#This Row],[Adj]]="Nat OK",$AC$2*0.5%,"xxx")))))))))))))))</f>
        <v/>
      </c>
      <c r="AD773" s="133" t="str">
        <f t="shared" si="154"/>
        <v/>
      </c>
      <c r="AE773" s="133" t="str">
        <f t="shared" si="155"/>
        <v/>
      </c>
      <c r="AF773" s="133" t="str">
        <f>VLOOKUP(Table1[[#This Row],[Track]],$F$2672:$H$2715,2,FALSE)</f>
        <v>Vic</v>
      </c>
      <c r="AG773" s="133" t="str">
        <f>VLOOKUP(Table1[[#This Row],[Track]],$F$2672:$H$2715,3,FALSE)</f>
        <v>-</v>
      </c>
      <c r="AH773" s="133" t="str">
        <f>IF(Table1[[#This Row],[Date]]&lt;$AH$2,"",IF(Table1[[#This Row],[Date]]&lt;$AH$3,"Edge","Elite Combo"))</f>
        <v/>
      </c>
      <c r="AI773" s="218">
        <f>Table1[[#This Row],[Time]]</f>
        <v>0.73611111111111116</v>
      </c>
      <c r="AJ773" s="219" t="str">
        <f>Table1[[#This Row],[Track]]</f>
        <v>Moonee Valley</v>
      </c>
      <c r="AK773" s="216">
        <f>Table1[[#This Row],[Race ]]</f>
        <v>10</v>
      </c>
      <c r="AL773" s="219">
        <f>Table1[[#This Row],[TAB]]</f>
        <v>8</v>
      </c>
      <c r="AM773" s="219" t="str">
        <f>Table1[[#This Row],[Selection]]</f>
        <v>Zou Sensation</v>
      </c>
      <c r="AN773" s="220" t="str">
        <f>Table1[[#This Row],[Sources]]</f>
        <v/>
      </c>
      <c r="AO773" s="219" t="str">
        <f>Table1[[#This Row],[Scale Bet]]</f>
        <v/>
      </c>
    </row>
    <row r="774" spans="5:41" ht="16.5" customHeight="1" x14ac:dyDescent="0.25">
      <c r="E774" s="185">
        <v>45318</v>
      </c>
      <c r="F774" s="35">
        <v>0.74652777777777779</v>
      </c>
      <c r="G774" s="36" t="s">
        <v>22</v>
      </c>
      <c r="H774" s="36">
        <v>10</v>
      </c>
      <c r="I774" s="36">
        <v>7</v>
      </c>
      <c r="J774" s="36" t="s">
        <v>1084</v>
      </c>
      <c r="K774" s="36" t="s">
        <v>60</v>
      </c>
      <c r="L774" s="165">
        <v>10</v>
      </c>
      <c r="M774" s="134">
        <f t="shared" si="143"/>
        <v>10</v>
      </c>
      <c r="N774" s="36">
        <f t="shared" si="144"/>
        <v>1</v>
      </c>
      <c r="O774" s="135" t="str">
        <f t="shared" si="145"/>
        <v>Pro Syd-10</v>
      </c>
      <c r="P774" s="186" t="str">
        <f t="shared" si="146"/>
        <v>OK</v>
      </c>
      <c r="Q774" s="187">
        <f t="shared" si="147"/>
        <v>40</v>
      </c>
      <c r="R774" s="150">
        <v>3.8</v>
      </c>
      <c r="S774" s="187">
        <f t="shared" si="148"/>
        <v>152</v>
      </c>
      <c r="T774" s="136" t="str">
        <f t="shared" si="149"/>
        <v>Tashi</v>
      </c>
      <c r="U774" s="137" t="str">
        <f>IF(P774="","",IF(N774=1,"",IF(Q774="","",IF(Q774&lt;=100,100,IF(Table1[[#This Row],[Day]]="Wed",100,200)))))</f>
        <v/>
      </c>
      <c r="V774" s="137" t="str">
        <f t="shared" si="150"/>
        <v/>
      </c>
      <c r="W774" s="137" t="str">
        <f t="shared" si="151"/>
        <v/>
      </c>
      <c r="X774" s="133">
        <f>100</f>
        <v>100</v>
      </c>
      <c r="Y774" s="133">
        <f t="shared" si="152"/>
        <v>380</v>
      </c>
      <c r="Z774" s="133">
        <f t="shared" si="153"/>
        <v>280</v>
      </c>
      <c r="AA774" s="134" t="str">
        <f>TEXT(Table1[[#This Row],[Date]],"DDD")</f>
        <v>Sat</v>
      </c>
      <c r="AB774" s="133" t="str">
        <f>IF(OR(G774="Doomben",G774="Eagle Farm"),"Q",IF(AND(Q774&gt;1,Q774&lt;55,Table1[[#This Row],[Source]]="Nat"),"Nat OK",IF(AND(Table1[[#This Row],[Source]]&lt;&gt;"Nat",Q774&lt;55),"Poor &lt;55",IF(OR(G774="Randwick",G774="Flemington",G774="Caulfield",G774="Sandown Lake",G774="Sandown Hill"),"Best","ave"))))</f>
        <v>Poor &lt;55</v>
      </c>
      <c r="AC774" s="133">
        <f>IF(Q774="","",IF(AB774="Poor &lt;55",$AC$2*0.2%,IF(AND(AB774="Q",AA774&lt;&gt;"Wed"),$AC$2*0.4%,IF(AND(AB774="Q",AA774="Wed"),$AC$2*0.5%,IF(AND(AB774="Ave",U774=100),$AC$2*0.5%,IF(AND(AB774="ave",U774="",N774=1,AG774="Bush"),$AC$2*1%,IF(AND(AB774="ave",U774="",Q774&gt;100),$AC$2*1.3%,IF(AND(AB774="ave",U774=""),$AC$2*1.2%,IF(AND(AB774="Ave",U774=200),$AC$2*1%,IF(AND(AB774="Best",U774=200),$AC$2*1.5%,IF(AND(AB774="Best",U774="",K774&lt;&gt;"Pro Syd"),$AC$2*0.5%,IF(AND(AB774="Best",U774=""),$AC$2*1%,IF(AND(AB774="Best",U774=100,Table1[[#This Row],[State]]="NSW"),$AC$2*0.4%,IF(AND(AB774="Best",U774=100),$AC$2*1%,IF(Table1[[#This Row],[Adj]]="Nat OK",$AC$2*0.5%,"xxx")))))))))))))))</f>
        <v>20</v>
      </c>
      <c r="AD774" s="133">
        <f t="shared" si="154"/>
        <v>76</v>
      </c>
      <c r="AE774" s="133">
        <f t="shared" si="155"/>
        <v>56</v>
      </c>
      <c r="AF774" s="133" t="str">
        <f>VLOOKUP(Table1[[#This Row],[Track]],$F$2672:$H$2715,2,FALSE)</f>
        <v>NSW</v>
      </c>
      <c r="AG774" s="133" t="str">
        <f>VLOOKUP(Table1[[#This Row],[Track]],$F$2672:$H$2715,3,FALSE)</f>
        <v>-</v>
      </c>
      <c r="AH774" s="133" t="str">
        <f>IF(Table1[[#This Row],[Date]]&lt;$AH$2,"",IF(Table1[[#This Row],[Date]]&lt;$AH$3,"Edge","Elite Combo"))</f>
        <v/>
      </c>
      <c r="AI774" s="218">
        <f>Table1[[#This Row],[Time]]</f>
        <v>0.74652777777777779</v>
      </c>
      <c r="AJ774" s="219" t="str">
        <f>Table1[[#This Row],[Track]]</f>
        <v>Randwick</v>
      </c>
      <c r="AK774" s="216">
        <f>Table1[[#This Row],[Race ]]</f>
        <v>10</v>
      </c>
      <c r="AL774" s="219">
        <f>Table1[[#This Row],[TAB]]</f>
        <v>7</v>
      </c>
      <c r="AM774" s="219" t="str">
        <f>Table1[[#This Row],[Selection]]</f>
        <v>Tashi</v>
      </c>
      <c r="AN774" s="220" t="str">
        <f>Table1[[#This Row],[Sources]]</f>
        <v>Pro Syd-10</v>
      </c>
      <c r="AO774" s="219">
        <f>Table1[[#This Row],[Scale Bet]]</f>
        <v>20</v>
      </c>
    </row>
    <row r="775" spans="5:41" ht="16.5" customHeight="1" x14ac:dyDescent="0.25">
      <c r="E775" s="185">
        <v>45325</v>
      </c>
      <c r="F775" s="35">
        <v>0.52083333333333337</v>
      </c>
      <c r="G775" s="36" t="s">
        <v>17</v>
      </c>
      <c r="H775" s="36">
        <v>1</v>
      </c>
      <c r="I775" s="36">
        <v>9</v>
      </c>
      <c r="J775" s="36" t="s">
        <v>705</v>
      </c>
      <c r="K775" s="36" t="s">
        <v>1</v>
      </c>
      <c r="L775" s="165">
        <v>10</v>
      </c>
      <c r="M775" s="134">
        <f t="shared" ref="M775:M838" si="156">IF(AND(J775=J774,E775=E774),"",IF(AND(E775=E778,J775=J778),L775+L776+L777+L778,IF(AND(E775=E777,J775=J777),L775+L776+L777,IF(AND(E775=E776,J775=J776),L775+L776,L775))))</f>
        <v>10</v>
      </c>
      <c r="N775" s="36">
        <f t="shared" ref="N775:N838" si="157">IF(M775=L775,1,IF(M775="","",IF(AND(E775=E778,J775=J778),4,IF(AND(E775=E777,J775=J777),3,IF(AND(E775=E776,J775=J776),2,"XXX")))))</f>
        <v>1</v>
      </c>
      <c r="O775" s="135" t="str">
        <f t="shared" ref="O775:O838" si="158">IF(N775="","",IF(N775=4,K775&amp;"-"&amp;L775&amp;"/"&amp;K776&amp;"-"&amp;L776&amp;"/"&amp;K777&amp;"-"&amp;L777&amp;"/"&amp;K778&amp;"-"&amp;L778,IF(N775=3,K775&amp;"-"&amp;L775&amp;"/"&amp;K776&amp;"-"&amp;L776&amp;"/"&amp;K777&amp;"-"&amp;L777,IF(N775=2,K775&amp;"-"&amp;L775&amp;"/"&amp;K776&amp;"-"&amp;L776,IF(N775=1,K775&amp;"-"&amp;L775,"""""xxx")))))</f>
        <v>E4-10</v>
      </c>
      <c r="P775" s="186" t="str">
        <f t="shared" ref="P775:P838" si="159">IF(OR(G775="Randwick",G775="Rosehill",G775="Flemington",G775="Caulfield",G775="Sandown Lake",G775="Sandown Hill",G775="Moonee Valley"),"OK","")</f>
        <v>OK</v>
      </c>
      <c r="Q775" s="187">
        <f t="shared" ref="Q775:Q838" si="160">IF(M775="","",(M775*($Q$1/1000)/$R$1)*$Q$2)</f>
        <v>40</v>
      </c>
      <c r="R775" s="150"/>
      <c r="S775" s="187" t="str">
        <f t="shared" ref="S775:S838" si="161">IF(Q775="","",IF(R775="","",R775*Q775))</f>
        <v/>
      </c>
      <c r="T775" s="136" t="str">
        <f t="shared" ref="T775:T838" si="162">TRIM(PROPER(J775))</f>
        <v>Treize</v>
      </c>
      <c r="U775" s="137" t="str">
        <f>IF(P775="","",IF(N775=1,"",IF(Q775="","",IF(Q775&lt;=100,100,IF(Table1[[#This Row],[Day]]="Wed",100,200)))))</f>
        <v/>
      </c>
      <c r="V775" s="137" t="str">
        <f t="shared" ref="V775:V838" si="163">IF(U775="","",IF(R775="","",U775*R775))</f>
        <v/>
      </c>
      <c r="W775" s="137" t="str">
        <f t="shared" ref="W775:W838" si="164">IF(U775="","",IF(V775="",U775*-1,V775-U775))</f>
        <v/>
      </c>
      <c r="X775" s="133">
        <f>100</f>
        <v>100</v>
      </c>
      <c r="Y775" s="133" t="str">
        <f t="shared" ref="Y775:Y838" si="165">IF(R775="","",X775*R775)</f>
        <v/>
      </c>
      <c r="Z775" s="133">
        <f t="shared" ref="Z775:Z838" si="166">IF(Y775="",X775*-1,Y775-X774)</f>
        <v>-100</v>
      </c>
      <c r="AA775" s="134" t="str">
        <f>TEXT(Table1[[#This Row],[Date]],"DDD")</f>
        <v>Sat</v>
      </c>
      <c r="AB775" s="133" t="str">
        <f>IF(OR(G775="Doomben",G775="Eagle Farm"),"Q",IF(AND(Q775&gt;1,Q775&lt;55,Table1[[#This Row],[Source]]="Nat"),"Nat OK",IF(AND(Table1[[#This Row],[Source]]&lt;&gt;"Nat",Q775&lt;55),"Poor &lt;55",IF(OR(G775="Randwick",G775="Flemington",G775="Caulfield",G775="Sandown Lake",G775="Sandown Hill"),"Best","ave"))))</f>
        <v>Poor &lt;55</v>
      </c>
      <c r="AC775" s="133">
        <f>IF(Q775="","",IF(AB775="Poor &lt;55",$AC$2*0.2%,IF(AND(AB775="Q",AA775&lt;&gt;"Wed"),$AC$2*0.4%,IF(AND(AB775="Q",AA775="Wed"),$AC$2*0.5%,IF(AND(AB775="Ave",U775=100),$AC$2*0.5%,IF(AND(AB775="ave",U775="",N775=1,AG775="Bush"),$AC$2*1%,IF(AND(AB775="ave",U775="",Q775&gt;100),$AC$2*1.3%,IF(AND(AB775="ave",U775=""),$AC$2*1.2%,IF(AND(AB775="Ave",U775=200),$AC$2*1%,IF(AND(AB775="Best",U775=200),$AC$2*1.5%,IF(AND(AB775="Best",U775="",K775&lt;&gt;"Pro Syd"),$AC$2*0.5%,IF(AND(AB775="Best",U775=""),$AC$2*1%,IF(AND(AB775="Best",U775=100,Table1[[#This Row],[State]]="NSW"),$AC$2*0.4%,IF(AND(AB775="Best",U775=100),$AC$2*1%,IF(Table1[[#This Row],[Adj]]="Nat OK",$AC$2*0.5%,"xxx")))))))))))))))</f>
        <v>20</v>
      </c>
      <c r="AD775" s="133" t="str">
        <f t="shared" ref="AD775:AD838" si="167">IF(AC775="","",IF(R775="","",AC775*R775))</f>
        <v/>
      </c>
      <c r="AE775" s="133">
        <f t="shared" ref="AE775:AE838" si="168">IF(AC775="","",IF(AD775="",AC775*-1,AD775-AC775))</f>
        <v>-20</v>
      </c>
      <c r="AF775" s="133" t="str">
        <f>VLOOKUP(Table1[[#This Row],[Track]],$F$2672:$H$2715,2,FALSE)</f>
        <v>NSW</v>
      </c>
      <c r="AG775" s="133" t="str">
        <f>VLOOKUP(Table1[[#This Row],[Track]],$F$2672:$H$2715,3,FALSE)</f>
        <v>-</v>
      </c>
      <c r="AH775" s="133" t="str">
        <f>IF(Table1[[#This Row],[Date]]&lt;$AH$2,"",IF(Table1[[#This Row],[Date]]&lt;$AH$3,"Edge","Elite Combo"))</f>
        <v/>
      </c>
      <c r="AI775" s="218">
        <f>Table1[[#This Row],[Time]]</f>
        <v>0.52083333333333337</v>
      </c>
      <c r="AJ775" s="219" t="str">
        <f>Table1[[#This Row],[Track]]</f>
        <v>Rosehill</v>
      </c>
      <c r="AK775" s="216">
        <f>Table1[[#This Row],[Race ]]</f>
        <v>1</v>
      </c>
      <c r="AL775" s="219">
        <f>Table1[[#This Row],[TAB]]</f>
        <v>9</v>
      </c>
      <c r="AM775" s="219" t="str">
        <f>Table1[[#This Row],[Selection]]</f>
        <v>Treize</v>
      </c>
      <c r="AN775" s="220" t="str">
        <f>Table1[[#This Row],[Sources]]</f>
        <v>E4-10</v>
      </c>
      <c r="AO775" s="219">
        <f>Table1[[#This Row],[Scale Bet]]</f>
        <v>20</v>
      </c>
    </row>
    <row r="776" spans="5:41" ht="16.5" customHeight="1" x14ac:dyDescent="0.25">
      <c r="E776" s="185">
        <v>45325</v>
      </c>
      <c r="F776" s="35">
        <v>0.55555555555555558</v>
      </c>
      <c r="G776" s="36" t="s">
        <v>201</v>
      </c>
      <c r="H776" s="36">
        <v>3</v>
      </c>
      <c r="I776" s="36">
        <v>3</v>
      </c>
      <c r="J776" s="36" t="s">
        <v>934</v>
      </c>
      <c r="K776" s="36" t="s">
        <v>13</v>
      </c>
      <c r="L776" s="165">
        <v>13</v>
      </c>
      <c r="M776" s="134">
        <f t="shared" si="156"/>
        <v>13</v>
      </c>
      <c r="N776" s="36">
        <f t="shared" si="157"/>
        <v>1</v>
      </c>
      <c r="O776" s="135" t="str">
        <f t="shared" si="158"/>
        <v>Nat-13</v>
      </c>
      <c r="P776" s="186" t="str">
        <f t="shared" si="159"/>
        <v>OK</v>
      </c>
      <c r="Q776" s="187">
        <f t="shared" si="160"/>
        <v>52</v>
      </c>
      <c r="R776" s="150"/>
      <c r="S776" s="187" t="str">
        <f t="shared" si="161"/>
        <v/>
      </c>
      <c r="T776" s="136" t="str">
        <f t="shared" si="162"/>
        <v>Johnny Rocker</v>
      </c>
      <c r="U776" s="137" t="str">
        <f>IF(P776="","",IF(N776=1,"",IF(Q776="","",IF(Q776&lt;=100,100,IF(Table1[[#This Row],[Day]]="Wed",100,200)))))</f>
        <v/>
      </c>
      <c r="V776" s="137" t="str">
        <f t="shared" si="163"/>
        <v/>
      </c>
      <c r="W776" s="137" t="str">
        <f t="shared" si="164"/>
        <v/>
      </c>
      <c r="X776" s="133">
        <f>100</f>
        <v>100</v>
      </c>
      <c r="Y776" s="133" t="str">
        <f t="shared" si="165"/>
        <v/>
      </c>
      <c r="Z776" s="133">
        <f t="shared" si="166"/>
        <v>-100</v>
      </c>
      <c r="AA776" s="134" t="str">
        <f>TEXT(Table1[[#This Row],[Date]],"DDD")</f>
        <v>Sat</v>
      </c>
      <c r="AB776" s="133" t="str">
        <f>IF(OR(G776="Doomben",G776="Eagle Farm"),"Q",IF(AND(Q776&gt;1,Q776&lt;55,Table1[[#This Row],[Source]]="Nat"),"Nat OK",IF(AND(Table1[[#This Row],[Source]]&lt;&gt;"Nat",Q776&lt;55),"Poor &lt;55",IF(OR(G776="Randwick",G776="Flemington",G776="Caulfield",G776="Sandown Lake",G776="Sandown Hill"),"Best","ave"))))</f>
        <v>Nat OK</v>
      </c>
      <c r="AC776" s="133">
        <f>IF(Q776="","",IF(AB776="Poor &lt;55",$AC$2*0.2%,IF(AND(AB776="Q",AA776&lt;&gt;"Wed"),$AC$2*0.4%,IF(AND(AB776="Q",AA776="Wed"),$AC$2*0.5%,IF(AND(AB776="Ave",U776=100),$AC$2*0.5%,IF(AND(AB776="ave",U776="",N776=1,AG776="Bush"),$AC$2*1%,IF(AND(AB776="ave",U776="",Q776&gt;100),$AC$2*1.3%,IF(AND(AB776="ave",U776=""),$AC$2*1.2%,IF(AND(AB776="Ave",U776=200),$AC$2*1%,IF(AND(AB776="Best",U776=200),$AC$2*1.5%,IF(AND(AB776="Best",U776="",K776&lt;&gt;"Pro Syd"),$AC$2*0.5%,IF(AND(AB776="Best",U776=""),$AC$2*1%,IF(AND(AB776="Best",U776=100,Table1[[#This Row],[State]]="NSW"),$AC$2*0.4%,IF(AND(AB776="Best",U776=100),$AC$2*1%,IF(Table1[[#This Row],[Adj]]="Nat OK",$AC$2*0.5%,"xxx")))))))))))))))</f>
        <v>50</v>
      </c>
      <c r="AD776" s="133" t="str">
        <f t="shared" si="167"/>
        <v/>
      </c>
      <c r="AE776" s="133">
        <f t="shared" si="168"/>
        <v>-50</v>
      </c>
      <c r="AF776" s="133" t="str">
        <f>VLOOKUP(Table1[[#This Row],[Track]],$F$2672:$H$2715,2,FALSE)</f>
        <v>Vic</v>
      </c>
      <c r="AG776" s="133" t="str">
        <f>VLOOKUP(Table1[[#This Row],[Track]],$F$2672:$H$2715,3,FALSE)</f>
        <v>-</v>
      </c>
      <c r="AH776" s="133" t="str">
        <f>IF(Table1[[#This Row],[Date]]&lt;$AH$2,"",IF(Table1[[#This Row],[Date]]&lt;$AH$3,"Edge","Elite Combo"))</f>
        <v/>
      </c>
      <c r="AI776" s="218">
        <f>Table1[[#This Row],[Time]]</f>
        <v>0.55555555555555558</v>
      </c>
      <c r="AJ776" s="219" t="str">
        <f>Table1[[#This Row],[Track]]</f>
        <v>Caulfield</v>
      </c>
      <c r="AK776" s="216">
        <f>Table1[[#This Row],[Race ]]</f>
        <v>3</v>
      </c>
      <c r="AL776" s="219">
        <f>Table1[[#This Row],[TAB]]</f>
        <v>3</v>
      </c>
      <c r="AM776" s="219" t="str">
        <f>Table1[[#This Row],[Selection]]</f>
        <v>Johnny Rocker</v>
      </c>
      <c r="AN776" s="220" t="str">
        <f>Table1[[#This Row],[Sources]]</f>
        <v>Nat-13</v>
      </c>
      <c r="AO776" s="219">
        <f>Table1[[#This Row],[Scale Bet]]</f>
        <v>50</v>
      </c>
    </row>
    <row r="777" spans="5:41" ht="16.5" customHeight="1" x14ac:dyDescent="0.25">
      <c r="E777" s="185">
        <v>45325</v>
      </c>
      <c r="F777" s="35">
        <v>0.59375</v>
      </c>
      <c r="G777" s="36" t="s">
        <v>17</v>
      </c>
      <c r="H777" s="36">
        <v>4</v>
      </c>
      <c r="I777" s="36">
        <v>3</v>
      </c>
      <c r="J777" s="36" t="s">
        <v>706</v>
      </c>
      <c r="K777" s="36" t="s">
        <v>1</v>
      </c>
      <c r="L777" s="165">
        <v>11.000000000000002</v>
      </c>
      <c r="M777" s="134">
        <f t="shared" si="156"/>
        <v>24</v>
      </c>
      <c r="N777" s="36">
        <f t="shared" si="157"/>
        <v>2</v>
      </c>
      <c r="O777" s="135" t="str">
        <f t="shared" si="158"/>
        <v>E4-11/Nat-13</v>
      </c>
      <c r="P777" s="186" t="str">
        <f t="shared" si="159"/>
        <v>OK</v>
      </c>
      <c r="Q777" s="187">
        <f t="shared" si="160"/>
        <v>96</v>
      </c>
      <c r="R777" s="150">
        <v>2.35</v>
      </c>
      <c r="S777" s="187">
        <f t="shared" si="161"/>
        <v>225.60000000000002</v>
      </c>
      <c r="T777" s="136" t="str">
        <f t="shared" si="162"/>
        <v>Lady Laguna</v>
      </c>
      <c r="U777" s="137">
        <f>IF(P777="","",IF(N777=1,"",IF(Q777="","",IF(Q777&lt;=100,100,IF(Table1[[#This Row],[Day]]="Wed",100,200)))))</f>
        <v>100</v>
      </c>
      <c r="V777" s="137">
        <f t="shared" si="163"/>
        <v>235</v>
      </c>
      <c r="W777" s="137">
        <f t="shared" si="164"/>
        <v>135</v>
      </c>
      <c r="X777" s="133">
        <f>100</f>
        <v>100</v>
      </c>
      <c r="Y777" s="133">
        <f t="shared" si="165"/>
        <v>235</v>
      </c>
      <c r="Z777" s="133">
        <f t="shared" si="166"/>
        <v>135</v>
      </c>
      <c r="AA777" s="134" t="str">
        <f>TEXT(Table1[[#This Row],[Date]],"DDD")</f>
        <v>Sat</v>
      </c>
      <c r="AB777" s="133" t="str">
        <f>IF(OR(G777="Doomben",G777="Eagle Farm"),"Q",IF(AND(Q777&gt;1,Q777&lt;55,Table1[[#This Row],[Source]]="Nat"),"Nat OK",IF(AND(Table1[[#This Row],[Source]]&lt;&gt;"Nat",Q777&lt;55),"Poor &lt;55",IF(OR(G777="Randwick",G777="Flemington",G777="Caulfield",G777="Sandown Lake",G777="Sandown Hill"),"Best","ave"))))</f>
        <v>ave</v>
      </c>
      <c r="AC777" s="133">
        <f>IF(Q777="","",IF(AB777="Poor &lt;55",$AC$2*0.2%,IF(AND(AB777="Q",AA777&lt;&gt;"Wed"),$AC$2*0.4%,IF(AND(AB777="Q",AA777="Wed"),$AC$2*0.5%,IF(AND(AB777="Ave",U777=100),$AC$2*0.5%,IF(AND(AB777="ave",U777="",N777=1,AG777="Bush"),$AC$2*1%,IF(AND(AB777="ave",U777="",Q777&gt;100),$AC$2*1.3%,IF(AND(AB777="ave",U777=""),$AC$2*1.2%,IF(AND(AB777="Ave",U777=200),$AC$2*1%,IF(AND(AB777="Best",U777=200),$AC$2*1.5%,IF(AND(AB777="Best",U777="",K777&lt;&gt;"Pro Syd"),$AC$2*0.5%,IF(AND(AB777="Best",U777=""),$AC$2*1%,IF(AND(AB777="Best",U777=100,Table1[[#This Row],[State]]="NSW"),$AC$2*0.4%,IF(AND(AB777="Best",U777=100),$AC$2*1%,IF(Table1[[#This Row],[Adj]]="Nat OK",$AC$2*0.5%,"xxx")))))))))))))))</f>
        <v>50</v>
      </c>
      <c r="AD777" s="133">
        <f t="shared" si="167"/>
        <v>117.5</v>
      </c>
      <c r="AE777" s="133">
        <f t="shared" si="168"/>
        <v>67.5</v>
      </c>
      <c r="AF777" s="133" t="str">
        <f>VLOOKUP(Table1[[#This Row],[Track]],$F$2672:$H$2715,2,FALSE)</f>
        <v>NSW</v>
      </c>
      <c r="AG777" s="133" t="str">
        <f>VLOOKUP(Table1[[#This Row],[Track]],$F$2672:$H$2715,3,FALSE)</f>
        <v>-</v>
      </c>
      <c r="AH777" s="133" t="str">
        <f>IF(Table1[[#This Row],[Date]]&lt;$AH$2,"",IF(Table1[[#This Row],[Date]]&lt;$AH$3,"Edge","Elite Combo"))</f>
        <v/>
      </c>
      <c r="AI777" s="218">
        <f>Table1[[#This Row],[Time]]</f>
        <v>0.59375</v>
      </c>
      <c r="AJ777" s="219" t="str">
        <f>Table1[[#This Row],[Track]]</f>
        <v>Rosehill</v>
      </c>
      <c r="AK777" s="216">
        <f>Table1[[#This Row],[Race ]]</f>
        <v>4</v>
      </c>
      <c r="AL777" s="219">
        <f>Table1[[#This Row],[TAB]]</f>
        <v>3</v>
      </c>
      <c r="AM777" s="219" t="str">
        <f>Table1[[#This Row],[Selection]]</f>
        <v>Lady Laguna</v>
      </c>
      <c r="AN777" s="220" t="str">
        <f>Table1[[#This Row],[Sources]]</f>
        <v>E4-11/Nat-13</v>
      </c>
      <c r="AO777" s="219">
        <f>Table1[[#This Row],[Scale Bet]]</f>
        <v>50</v>
      </c>
    </row>
    <row r="778" spans="5:41" ht="16.5" customHeight="1" x14ac:dyDescent="0.25">
      <c r="E778" s="185">
        <v>45325</v>
      </c>
      <c r="F778" s="35">
        <v>0.59375</v>
      </c>
      <c r="G778" s="36" t="s">
        <v>17</v>
      </c>
      <c r="H778" s="36">
        <v>4</v>
      </c>
      <c r="I778" s="36">
        <v>3</v>
      </c>
      <c r="J778" s="36" t="s">
        <v>706</v>
      </c>
      <c r="K778" s="36" t="s">
        <v>13</v>
      </c>
      <c r="L778" s="165">
        <v>13</v>
      </c>
      <c r="M778" s="134" t="str">
        <f t="shared" si="156"/>
        <v/>
      </c>
      <c r="N778" s="36" t="str">
        <f t="shared" si="157"/>
        <v/>
      </c>
      <c r="O778" s="135" t="str">
        <f t="shared" si="158"/>
        <v/>
      </c>
      <c r="P778" s="186" t="str">
        <f t="shared" si="159"/>
        <v>OK</v>
      </c>
      <c r="Q778" s="187" t="str">
        <f t="shared" si="160"/>
        <v/>
      </c>
      <c r="R778" s="150">
        <v>2.35</v>
      </c>
      <c r="S778" s="187" t="str">
        <f t="shared" si="161"/>
        <v/>
      </c>
      <c r="T778" s="136" t="str">
        <f t="shared" si="162"/>
        <v>Lady Laguna</v>
      </c>
      <c r="U778" s="137" t="str">
        <f>IF(P778="","",IF(N778=1,"",IF(Q778="","",IF(Q778&lt;=100,100,IF(Table1[[#This Row],[Day]]="Wed",100,200)))))</f>
        <v/>
      </c>
      <c r="V778" s="137" t="str">
        <f t="shared" si="163"/>
        <v/>
      </c>
      <c r="W778" s="137" t="str">
        <f t="shared" si="164"/>
        <v/>
      </c>
      <c r="X778" s="133">
        <f>100</f>
        <v>100</v>
      </c>
      <c r="Y778" s="133">
        <f t="shared" si="165"/>
        <v>235</v>
      </c>
      <c r="Z778" s="133">
        <f t="shared" si="166"/>
        <v>135</v>
      </c>
      <c r="AA778" s="134" t="str">
        <f>TEXT(Table1[[#This Row],[Date]],"DDD")</f>
        <v>Sat</v>
      </c>
      <c r="AB778" s="133" t="str">
        <f>IF(OR(G778="Doomben",G778="Eagle Farm"),"Q",IF(AND(Q778&gt;1,Q778&lt;55,Table1[[#This Row],[Source]]="Nat"),"Nat OK",IF(AND(Table1[[#This Row],[Source]]&lt;&gt;"Nat",Q778&lt;55),"Poor &lt;55",IF(OR(G778="Randwick",G778="Flemington",G778="Caulfield",G778="Sandown Lake",G778="Sandown Hill"),"Best","ave"))))</f>
        <v>ave</v>
      </c>
      <c r="AC778" s="133" t="str">
        <f>IF(Q778="","",IF(AB778="Poor &lt;55",$AC$2*0.2%,IF(AND(AB778="Q",AA778&lt;&gt;"Wed"),$AC$2*0.4%,IF(AND(AB778="Q",AA778="Wed"),$AC$2*0.5%,IF(AND(AB778="Ave",U778=100),$AC$2*0.5%,IF(AND(AB778="ave",U778="",N778=1,AG778="Bush"),$AC$2*1%,IF(AND(AB778="ave",U778="",Q778&gt;100),$AC$2*1.3%,IF(AND(AB778="ave",U778=""),$AC$2*1.2%,IF(AND(AB778="Ave",U778=200),$AC$2*1%,IF(AND(AB778="Best",U778=200),$AC$2*1.5%,IF(AND(AB778="Best",U778="",K778&lt;&gt;"Pro Syd"),$AC$2*0.5%,IF(AND(AB778="Best",U778=""),$AC$2*1%,IF(AND(AB778="Best",U778=100,Table1[[#This Row],[State]]="NSW"),$AC$2*0.4%,IF(AND(AB778="Best",U778=100),$AC$2*1%,IF(Table1[[#This Row],[Adj]]="Nat OK",$AC$2*0.5%,"xxx")))))))))))))))</f>
        <v/>
      </c>
      <c r="AD778" s="133" t="str">
        <f t="shared" si="167"/>
        <v/>
      </c>
      <c r="AE778" s="133" t="str">
        <f t="shared" si="168"/>
        <v/>
      </c>
      <c r="AF778" s="133" t="str">
        <f>VLOOKUP(Table1[[#This Row],[Track]],$F$2672:$H$2715,2,FALSE)</f>
        <v>NSW</v>
      </c>
      <c r="AG778" s="133" t="str">
        <f>VLOOKUP(Table1[[#This Row],[Track]],$F$2672:$H$2715,3,FALSE)</f>
        <v>-</v>
      </c>
      <c r="AH778" s="133" t="str">
        <f>IF(Table1[[#This Row],[Date]]&lt;$AH$2,"",IF(Table1[[#This Row],[Date]]&lt;$AH$3,"Edge","Elite Combo"))</f>
        <v/>
      </c>
      <c r="AI778" s="218">
        <f>Table1[[#This Row],[Time]]</f>
        <v>0.59375</v>
      </c>
      <c r="AJ778" s="219" t="str">
        <f>Table1[[#This Row],[Track]]</f>
        <v>Rosehill</v>
      </c>
      <c r="AK778" s="216">
        <f>Table1[[#This Row],[Race ]]</f>
        <v>4</v>
      </c>
      <c r="AL778" s="219">
        <f>Table1[[#This Row],[TAB]]</f>
        <v>3</v>
      </c>
      <c r="AM778" s="219" t="str">
        <f>Table1[[#This Row],[Selection]]</f>
        <v>Lady Laguna</v>
      </c>
      <c r="AN778" s="220" t="str">
        <f>Table1[[#This Row],[Sources]]</f>
        <v/>
      </c>
      <c r="AO778" s="219" t="str">
        <f>Table1[[#This Row],[Scale Bet]]</f>
        <v/>
      </c>
    </row>
    <row r="779" spans="5:41" ht="16.5" customHeight="1" x14ac:dyDescent="0.25">
      <c r="E779" s="185">
        <v>45325</v>
      </c>
      <c r="F779" s="35">
        <v>0.59930555555555554</v>
      </c>
      <c r="G779" s="36" t="s">
        <v>28</v>
      </c>
      <c r="H779" s="36">
        <v>3</v>
      </c>
      <c r="I779" s="36">
        <v>10</v>
      </c>
      <c r="J779" s="36" t="s">
        <v>469</v>
      </c>
      <c r="K779" s="36" t="s">
        <v>13</v>
      </c>
      <c r="L779" s="165">
        <v>11</v>
      </c>
      <c r="M779" s="134">
        <f t="shared" si="156"/>
        <v>11</v>
      </c>
      <c r="N779" s="36">
        <f t="shared" si="157"/>
        <v>1</v>
      </c>
      <c r="O779" s="135" t="str">
        <f t="shared" si="158"/>
        <v>Nat-11</v>
      </c>
      <c r="P779" s="186" t="str">
        <f t="shared" si="159"/>
        <v/>
      </c>
      <c r="Q779" s="187">
        <f t="shared" si="160"/>
        <v>44</v>
      </c>
      <c r="R779" s="150"/>
      <c r="S779" s="187" t="str">
        <f t="shared" si="161"/>
        <v/>
      </c>
      <c r="T779" s="136" t="str">
        <f t="shared" si="162"/>
        <v>Artful Girl</v>
      </c>
      <c r="U779" s="137" t="str">
        <f>IF(P779="","",IF(N779=1,"",IF(Q779="","",IF(Q779&lt;=100,100,IF(Table1[[#This Row],[Day]]="Wed",100,200)))))</f>
        <v/>
      </c>
      <c r="V779" s="137" t="str">
        <f t="shared" si="163"/>
        <v/>
      </c>
      <c r="W779" s="137" t="str">
        <f t="shared" si="164"/>
        <v/>
      </c>
      <c r="X779" s="133">
        <f>100</f>
        <v>100</v>
      </c>
      <c r="Y779" s="133" t="str">
        <f t="shared" si="165"/>
        <v/>
      </c>
      <c r="Z779" s="133">
        <f t="shared" si="166"/>
        <v>-100</v>
      </c>
      <c r="AA779" s="134" t="str">
        <f>TEXT(Table1[[#This Row],[Date]],"DDD")</f>
        <v>Sat</v>
      </c>
      <c r="AB779" s="133" t="str">
        <f>IF(OR(G779="Doomben",G779="Eagle Farm"),"Q",IF(AND(Q779&gt;1,Q779&lt;55,Table1[[#This Row],[Source]]="Nat"),"Nat OK",IF(AND(Table1[[#This Row],[Source]]&lt;&gt;"Nat",Q779&lt;55),"Poor &lt;55",IF(OR(G779="Randwick",G779="Flemington",G779="Caulfield",G779="Sandown Lake",G779="Sandown Hill"),"Best","ave"))))</f>
        <v>Q</v>
      </c>
      <c r="AC779" s="133">
        <f>IF(Q779="","",IF(AB779="Poor &lt;55",$AC$2*0.2%,IF(AND(AB779="Q",AA779&lt;&gt;"Wed"),$AC$2*0.4%,IF(AND(AB779="Q",AA779="Wed"),$AC$2*0.5%,IF(AND(AB779="Ave",U779=100),$AC$2*0.5%,IF(AND(AB779="ave",U779="",N779=1,AG779="Bush"),$AC$2*1%,IF(AND(AB779="ave",U779="",Q779&gt;100),$AC$2*1.3%,IF(AND(AB779="ave",U779=""),$AC$2*1.2%,IF(AND(AB779="Ave",U779=200),$AC$2*1%,IF(AND(AB779="Best",U779=200),$AC$2*1.5%,IF(AND(AB779="Best",U779="",K779&lt;&gt;"Pro Syd"),$AC$2*0.5%,IF(AND(AB779="Best",U779=""),$AC$2*1%,IF(AND(AB779="Best",U779=100,Table1[[#This Row],[State]]="NSW"),$AC$2*0.4%,IF(AND(AB779="Best",U779=100),$AC$2*1%,IF(Table1[[#This Row],[Adj]]="Nat OK",$AC$2*0.5%,"xxx")))))))))))))))</f>
        <v>40</v>
      </c>
      <c r="AD779" s="133" t="str">
        <f t="shared" si="167"/>
        <v/>
      </c>
      <c r="AE779" s="133">
        <f t="shared" si="168"/>
        <v>-40</v>
      </c>
      <c r="AF779" s="133" t="str">
        <f>VLOOKUP(Table1[[#This Row],[Track]],$F$2672:$H$2715,2,FALSE)</f>
        <v>Qld</v>
      </c>
      <c r="AG779" s="133" t="str">
        <f>VLOOKUP(Table1[[#This Row],[Track]],$F$2672:$H$2715,3,FALSE)</f>
        <v>-</v>
      </c>
      <c r="AH779" s="133" t="str">
        <f>IF(Table1[[#This Row],[Date]]&lt;$AH$2,"",IF(Table1[[#This Row],[Date]]&lt;$AH$3,"Edge","Elite Combo"))</f>
        <v/>
      </c>
      <c r="AI779" s="218">
        <f>Table1[[#This Row],[Time]]</f>
        <v>0.59930555555555554</v>
      </c>
      <c r="AJ779" s="219" t="str">
        <f>Table1[[#This Row],[Track]]</f>
        <v>Eagle Farm</v>
      </c>
      <c r="AK779" s="216">
        <f>Table1[[#This Row],[Race ]]</f>
        <v>3</v>
      </c>
      <c r="AL779" s="219">
        <f>Table1[[#This Row],[TAB]]</f>
        <v>10</v>
      </c>
      <c r="AM779" s="219" t="str">
        <f>Table1[[#This Row],[Selection]]</f>
        <v>Artful Girl</v>
      </c>
      <c r="AN779" s="220" t="str">
        <f>Table1[[#This Row],[Sources]]</f>
        <v>Nat-11</v>
      </c>
      <c r="AO779" s="219">
        <f>Table1[[#This Row],[Scale Bet]]</f>
        <v>40</v>
      </c>
    </row>
    <row r="780" spans="5:41" ht="16.5" customHeight="1" x14ac:dyDescent="0.25">
      <c r="E780" s="185">
        <v>45325</v>
      </c>
      <c r="F780" s="35">
        <v>0.62361111111111112</v>
      </c>
      <c r="G780" s="36" t="s">
        <v>28</v>
      </c>
      <c r="H780" s="36">
        <v>4</v>
      </c>
      <c r="I780" s="36">
        <v>12</v>
      </c>
      <c r="J780" s="36" t="s">
        <v>429</v>
      </c>
      <c r="K780" s="36" t="s">
        <v>13</v>
      </c>
      <c r="L780" s="165">
        <v>11</v>
      </c>
      <c r="M780" s="134">
        <f t="shared" si="156"/>
        <v>11</v>
      </c>
      <c r="N780" s="36">
        <f t="shared" si="157"/>
        <v>1</v>
      </c>
      <c r="O780" s="135" t="str">
        <f t="shared" si="158"/>
        <v>Nat-11</v>
      </c>
      <c r="P780" s="186" t="str">
        <f t="shared" si="159"/>
        <v/>
      </c>
      <c r="Q780" s="187">
        <f t="shared" si="160"/>
        <v>44</v>
      </c>
      <c r="R780" s="150"/>
      <c r="S780" s="187" t="str">
        <f t="shared" si="161"/>
        <v/>
      </c>
      <c r="T780" s="136" t="str">
        <f t="shared" si="162"/>
        <v>Fleur Du Monde</v>
      </c>
      <c r="U780" s="137" t="str">
        <f>IF(P780="","",IF(N780=1,"",IF(Q780="","",IF(Q780&lt;=100,100,IF(Table1[[#This Row],[Day]]="Wed",100,200)))))</f>
        <v/>
      </c>
      <c r="V780" s="137" t="str">
        <f t="shared" si="163"/>
        <v/>
      </c>
      <c r="W780" s="137" t="str">
        <f t="shared" si="164"/>
        <v/>
      </c>
      <c r="X780" s="133">
        <f>100</f>
        <v>100</v>
      </c>
      <c r="Y780" s="133" t="str">
        <f t="shared" si="165"/>
        <v/>
      </c>
      <c r="Z780" s="133">
        <f t="shared" si="166"/>
        <v>-100</v>
      </c>
      <c r="AA780" s="134" t="str">
        <f>TEXT(Table1[[#This Row],[Date]],"DDD")</f>
        <v>Sat</v>
      </c>
      <c r="AB780" s="133" t="str">
        <f>IF(OR(G780="Doomben",G780="Eagle Farm"),"Q",IF(AND(Q780&gt;1,Q780&lt;55,Table1[[#This Row],[Source]]="Nat"),"Nat OK",IF(AND(Table1[[#This Row],[Source]]&lt;&gt;"Nat",Q780&lt;55),"Poor &lt;55",IF(OR(G780="Randwick",G780="Flemington",G780="Caulfield",G780="Sandown Lake",G780="Sandown Hill"),"Best","ave"))))</f>
        <v>Q</v>
      </c>
      <c r="AC780" s="133">
        <f>IF(Q780="","",IF(AB780="Poor &lt;55",$AC$2*0.2%,IF(AND(AB780="Q",AA780&lt;&gt;"Wed"),$AC$2*0.4%,IF(AND(AB780="Q",AA780="Wed"),$AC$2*0.5%,IF(AND(AB780="Ave",U780=100),$AC$2*0.5%,IF(AND(AB780="ave",U780="",N780=1,AG780="Bush"),$AC$2*1%,IF(AND(AB780="ave",U780="",Q780&gt;100),$AC$2*1.3%,IF(AND(AB780="ave",U780=""),$AC$2*1.2%,IF(AND(AB780="Ave",U780=200),$AC$2*1%,IF(AND(AB780="Best",U780=200),$AC$2*1.5%,IF(AND(AB780="Best",U780="",K780&lt;&gt;"Pro Syd"),$AC$2*0.5%,IF(AND(AB780="Best",U780=""),$AC$2*1%,IF(AND(AB780="Best",U780=100,Table1[[#This Row],[State]]="NSW"),$AC$2*0.4%,IF(AND(AB780="Best",U780=100),$AC$2*1%,IF(Table1[[#This Row],[Adj]]="Nat OK",$AC$2*0.5%,"xxx")))))))))))))))</f>
        <v>40</v>
      </c>
      <c r="AD780" s="133" t="str">
        <f t="shared" si="167"/>
        <v/>
      </c>
      <c r="AE780" s="133">
        <f t="shared" si="168"/>
        <v>-40</v>
      </c>
      <c r="AF780" s="133" t="str">
        <f>VLOOKUP(Table1[[#This Row],[Track]],$F$2672:$H$2715,2,FALSE)</f>
        <v>Qld</v>
      </c>
      <c r="AG780" s="133" t="str">
        <f>VLOOKUP(Table1[[#This Row],[Track]],$F$2672:$H$2715,3,FALSE)</f>
        <v>-</v>
      </c>
      <c r="AH780" s="133" t="str">
        <f>IF(Table1[[#This Row],[Date]]&lt;$AH$2,"",IF(Table1[[#This Row],[Date]]&lt;$AH$3,"Edge","Elite Combo"))</f>
        <v/>
      </c>
      <c r="AI780" s="218">
        <f>Table1[[#This Row],[Time]]</f>
        <v>0.62361111111111112</v>
      </c>
      <c r="AJ780" s="219" t="str">
        <f>Table1[[#This Row],[Track]]</f>
        <v>Eagle Farm</v>
      </c>
      <c r="AK780" s="216">
        <f>Table1[[#This Row],[Race ]]</f>
        <v>4</v>
      </c>
      <c r="AL780" s="219">
        <f>Table1[[#This Row],[TAB]]</f>
        <v>12</v>
      </c>
      <c r="AM780" s="219" t="str">
        <f>Table1[[#This Row],[Selection]]</f>
        <v>Fleur Du Monde</v>
      </c>
      <c r="AN780" s="220" t="str">
        <f>Table1[[#This Row],[Sources]]</f>
        <v>Nat-11</v>
      </c>
      <c r="AO780" s="219">
        <f>Table1[[#This Row],[Scale Bet]]</f>
        <v>40</v>
      </c>
    </row>
    <row r="781" spans="5:41" ht="16.5" customHeight="1" x14ac:dyDescent="0.25">
      <c r="E781" s="185">
        <v>45325</v>
      </c>
      <c r="F781" s="35">
        <v>0.62847222222222221</v>
      </c>
      <c r="G781" s="36" t="s">
        <v>201</v>
      </c>
      <c r="H781" s="36">
        <v>6</v>
      </c>
      <c r="I781" s="36">
        <v>1</v>
      </c>
      <c r="J781" s="36" t="s">
        <v>707</v>
      </c>
      <c r="K781" s="36" t="s">
        <v>1</v>
      </c>
      <c r="L781" s="165">
        <v>12</v>
      </c>
      <c r="M781" s="134">
        <f t="shared" si="156"/>
        <v>22</v>
      </c>
      <c r="N781" s="36">
        <f t="shared" si="157"/>
        <v>2</v>
      </c>
      <c r="O781" s="135" t="str">
        <f t="shared" si="158"/>
        <v>E4-12/Edge-10</v>
      </c>
      <c r="P781" s="186" t="str">
        <f t="shared" si="159"/>
        <v>OK</v>
      </c>
      <c r="Q781" s="187">
        <f t="shared" si="160"/>
        <v>88</v>
      </c>
      <c r="R781" s="150"/>
      <c r="S781" s="187" t="str">
        <f t="shared" si="161"/>
        <v/>
      </c>
      <c r="T781" s="136" t="str">
        <f t="shared" si="162"/>
        <v>Grand Promenade</v>
      </c>
      <c r="U781" s="137">
        <f>IF(P781="","",IF(N781=1,"",IF(Q781="","",IF(Q781&lt;=100,100,IF(Table1[[#This Row],[Day]]="Wed",100,200)))))</f>
        <v>100</v>
      </c>
      <c r="V781" s="137" t="str">
        <f t="shared" si="163"/>
        <v/>
      </c>
      <c r="W781" s="137">
        <f t="shared" si="164"/>
        <v>-100</v>
      </c>
      <c r="X781" s="133">
        <f>100</f>
        <v>100</v>
      </c>
      <c r="Y781" s="133" t="str">
        <f t="shared" si="165"/>
        <v/>
      </c>
      <c r="Z781" s="133">
        <f t="shared" si="166"/>
        <v>-100</v>
      </c>
      <c r="AA781" s="134" t="str">
        <f>TEXT(Table1[[#This Row],[Date]],"DDD")</f>
        <v>Sat</v>
      </c>
      <c r="AB781" s="133" t="str">
        <f>IF(OR(G781="Doomben",G781="Eagle Farm"),"Q",IF(AND(Q781&gt;1,Q781&lt;55,Table1[[#This Row],[Source]]="Nat"),"Nat OK",IF(AND(Table1[[#This Row],[Source]]&lt;&gt;"Nat",Q781&lt;55),"Poor &lt;55",IF(OR(G781="Randwick",G781="Flemington",G781="Caulfield",G781="Sandown Lake",G781="Sandown Hill"),"Best","ave"))))</f>
        <v>Best</v>
      </c>
      <c r="AC781" s="133">
        <f>IF(Q781="","",IF(AB781="Poor &lt;55",$AC$2*0.2%,IF(AND(AB781="Q",AA781&lt;&gt;"Wed"),$AC$2*0.4%,IF(AND(AB781="Q",AA781="Wed"),$AC$2*0.5%,IF(AND(AB781="Ave",U781=100),$AC$2*0.5%,IF(AND(AB781="ave",U781="",N781=1,AG781="Bush"),$AC$2*1%,IF(AND(AB781="ave",U781="",Q781&gt;100),$AC$2*1.3%,IF(AND(AB781="ave",U781=""),$AC$2*1.2%,IF(AND(AB781="Ave",U781=200),$AC$2*1%,IF(AND(AB781="Best",U781=200),$AC$2*1.5%,IF(AND(AB781="Best",U781="",K781&lt;&gt;"Pro Syd"),$AC$2*0.5%,IF(AND(AB781="Best",U781=""),$AC$2*1%,IF(AND(AB781="Best",U781=100,Table1[[#This Row],[State]]="NSW"),$AC$2*0.4%,IF(AND(AB781="Best",U781=100),$AC$2*1%,IF(Table1[[#This Row],[Adj]]="Nat OK",$AC$2*0.5%,"xxx")))))))))))))))</f>
        <v>100</v>
      </c>
      <c r="AD781" s="133" t="str">
        <f t="shared" si="167"/>
        <v/>
      </c>
      <c r="AE781" s="133">
        <f t="shared" si="168"/>
        <v>-100</v>
      </c>
      <c r="AF781" s="133" t="str">
        <f>VLOOKUP(Table1[[#This Row],[Track]],$F$2672:$H$2715,2,FALSE)</f>
        <v>Vic</v>
      </c>
      <c r="AG781" s="133" t="str">
        <f>VLOOKUP(Table1[[#This Row],[Track]],$F$2672:$H$2715,3,FALSE)</f>
        <v>-</v>
      </c>
      <c r="AH781" s="133" t="str">
        <f>IF(Table1[[#This Row],[Date]]&lt;$AH$2,"",IF(Table1[[#This Row],[Date]]&lt;$AH$3,"Edge","Elite Combo"))</f>
        <v/>
      </c>
      <c r="AI781" s="218">
        <f>Table1[[#This Row],[Time]]</f>
        <v>0.62847222222222221</v>
      </c>
      <c r="AJ781" s="219" t="str">
        <f>Table1[[#This Row],[Track]]</f>
        <v>Caulfield</v>
      </c>
      <c r="AK781" s="216">
        <f>Table1[[#This Row],[Race ]]</f>
        <v>6</v>
      </c>
      <c r="AL781" s="219">
        <f>Table1[[#This Row],[TAB]]</f>
        <v>1</v>
      </c>
      <c r="AM781" s="219" t="str">
        <f>Table1[[#This Row],[Selection]]</f>
        <v>Grand Promenade</v>
      </c>
      <c r="AN781" s="220" t="str">
        <f>Table1[[#This Row],[Sources]]</f>
        <v>E4-12/Edge-10</v>
      </c>
      <c r="AO781" s="219">
        <f>Table1[[#This Row],[Scale Bet]]</f>
        <v>100</v>
      </c>
    </row>
    <row r="782" spans="5:41" ht="16.5" customHeight="1" x14ac:dyDescent="0.25">
      <c r="E782" s="185">
        <v>45325</v>
      </c>
      <c r="F782" s="35">
        <v>0.62847222222222221</v>
      </c>
      <c r="G782" s="36" t="s">
        <v>201</v>
      </c>
      <c r="H782" s="36">
        <v>6</v>
      </c>
      <c r="I782" s="36">
        <v>1</v>
      </c>
      <c r="J782" s="36" t="s">
        <v>707</v>
      </c>
      <c r="K782" s="36" t="s">
        <v>40</v>
      </c>
      <c r="L782" s="165">
        <v>10</v>
      </c>
      <c r="M782" s="134" t="str">
        <f t="shared" si="156"/>
        <v/>
      </c>
      <c r="N782" s="36" t="str">
        <f t="shared" si="157"/>
        <v/>
      </c>
      <c r="O782" s="135" t="str">
        <f t="shared" si="158"/>
        <v/>
      </c>
      <c r="P782" s="186" t="str">
        <f t="shared" si="159"/>
        <v>OK</v>
      </c>
      <c r="Q782" s="187" t="str">
        <f t="shared" si="160"/>
        <v/>
      </c>
      <c r="R782" s="150"/>
      <c r="S782" s="187" t="str">
        <f t="shared" si="161"/>
        <v/>
      </c>
      <c r="T782" s="136" t="str">
        <f t="shared" si="162"/>
        <v>Grand Promenade</v>
      </c>
      <c r="U782" s="137" t="str">
        <f>IF(P782="","",IF(N782=1,"",IF(Q782="","",IF(Q782&lt;=100,100,IF(Table1[[#This Row],[Day]]="Wed",100,200)))))</f>
        <v/>
      </c>
      <c r="V782" s="137" t="str">
        <f t="shared" si="163"/>
        <v/>
      </c>
      <c r="W782" s="137" t="str">
        <f t="shared" si="164"/>
        <v/>
      </c>
      <c r="X782" s="133">
        <f>100</f>
        <v>100</v>
      </c>
      <c r="Y782" s="133" t="str">
        <f t="shared" si="165"/>
        <v/>
      </c>
      <c r="Z782" s="133">
        <f t="shared" si="166"/>
        <v>-100</v>
      </c>
      <c r="AA782" s="134" t="str">
        <f>TEXT(Table1[[#This Row],[Date]],"DDD")</f>
        <v>Sat</v>
      </c>
      <c r="AB782" s="133" t="str">
        <f>IF(OR(G782="Doomben",G782="Eagle Farm"),"Q",IF(AND(Q782&gt;1,Q782&lt;55,Table1[[#This Row],[Source]]="Nat"),"Nat OK",IF(AND(Table1[[#This Row],[Source]]&lt;&gt;"Nat",Q782&lt;55),"Poor &lt;55",IF(OR(G782="Randwick",G782="Flemington",G782="Caulfield",G782="Sandown Lake",G782="Sandown Hill"),"Best","ave"))))</f>
        <v>Best</v>
      </c>
      <c r="AC782" s="133" t="str">
        <f>IF(Q782="","",IF(AB782="Poor &lt;55",$AC$2*0.2%,IF(AND(AB782="Q",AA782&lt;&gt;"Wed"),$AC$2*0.4%,IF(AND(AB782="Q",AA782="Wed"),$AC$2*0.5%,IF(AND(AB782="Ave",U782=100),$AC$2*0.5%,IF(AND(AB782="ave",U782="",N782=1,AG782="Bush"),$AC$2*1%,IF(AND(AB782="ave",U782="",Q782&gt;100),$AC$2*1.3%,IF(AND(AB782="ave",U782=""),$AC$2*1.2%,IF(AND(AB782="Ave",U782=200),$AC$2*1%,IF(AND(AB782="Best",U782=200),$AC$2*1.5%,IF(AND(AB782="Best",U782="",K782&lt;&gt;"Pro Syd"),$AC$2*0.5%,IF(AND(AB782="Best",U782=""),$AC$2*1%,IF(AND(AB782="Best",U782=100,Table1[[#This Row],[State]]="NSW"),$AC$2*0.4%,IF(AND(AB782="Best",U782=100),$AC$2*1%,IF(Table1[[#This Row],[Adj]]="Nat OK",$AC$2*0.5%,"xxx")))))))))))))))</f>
        <v/>
      </c>
      <c r="AD782" s="133" t="str">
        <f t="shared" si="167"/>
        <v/>
      </c>
      <c r="AE782" s="133" t="str">
        <f t="shared" si="168"/>
        <v/>
      </c>
      <c r="AF782" s="133" t="str">
        <f>VLOOKUP(Table1[[#This Row],[Track]],$F$2672:$H$2715,2,FALSE)</f>
        <v>Vic</v>
      </c>
      <c r="AG782" s="133" t="str">
        <f>VLOOKUP(Table1[[#This Row],[Track]],$F$2672:$H$2715,3,FALSE)</f>
        <v>-</v>
      </c>
      <c r="AH782" s="133" t="str">
        <f>IF(Table1[[#This Row],[Date]]&lt;$AH$2,"",IF(Table1[[#This Row],[Date]]&lt;$AH$3,"Edge","Elite Combo"))</f>
        <v/>
      </c>
      <c r="AI782" s="218">
        <f>Table1[[#This Row],[Time]]</f>
        <v>0.62847222222222221</v>
      </c>
      <c r="AJ782" s="219" t="str">
        <f>Table1[[#This Row],[Track]]</f>
        <v>Caulfield</v>
      </c>
      <c r="AK782" s="216">
        <f>Table1[[#This Row],[Race ]]</f>
        <v>6</v>
      </c>
      <c r="AL782" s="219">
        <f>Table1[[#This Row],[TAB]]</f>
        <v>1</v>
      </c>
      <c r="AM782" s="219" t="str">
        <f>Table1[[#This Row],[Selection]]</f>
        <v>Grand Promenade</v>
      </c>
      <c r="AN782" s="220" t="str">
        <f>Table1[[#This Row],[Sources]]</f>
        <v/>
      </c>
      <c r="AO782" s="219" t="str">
        <f>Table1[[#This Row],[Scale Bet]]</f>
        <v/>
      </c>
    </row>
    <row r="783" spans="5:41" ht="16.5" customHeight="1" x14ac:dyDescent="0.25">
      <c r="E783" s="185">
        <v>45325</v>
      </c>
      <c r="F783" s="35">
        <v>0.62847222222222221</v>
      </c>
      <c r="G783" s="36" t="s">
        <v>201</v>
      </c>
      <c r="H783" s="36">
        <v>6</v>
      </c>
      <c r="I783" s="36">
        <v>5</v>
      </c>
      <c r="J783" s="36" t="s">
        <v>708</v>
      </c>
      <c r="K783" s="36" t="s">
        <v>1</v>
      </c>
      <c r="L783" s="165">
        <v>11.000000000000002</v>
      </c>
      <c r="M783" s="134">
        <f t="shared" si="156"/>
        <v>71</v>
      </c>
      <c r="N783" s="36">
        <f t="shared" si="157"/>
        <v>4</v>
      </c>
      <c r="O783" s="135" t="str">
        <f t="shared" si="158"/>
        <v>E4-11/Edge-20/Nat-20/Pro Mel-20</v>
      </c>
      <c r="P783" s="186" t="str">
        <f t="shared" si="159"/>
        <v>OK</v>
      </c>
      <c r="Q783" s="187">
        <f t="shared" si="160"/>
        <v>284</v>
      </c>
      <c r="R783" s="150">
        <v>1.9</v>
      </c>
      <c r="S783" s="187">
        <f t="shared" si="161"/>
        <v>539.6</v>
      </c>
      <c r="T783" s="136" t="str">
        <f t="shared" si="162"/>
        <v>Herman Hesse</v>
      </c>
      <c r="U783" s="137">
        <f>IF(P783="","",IF(N783=1,"",IF(Q783="","",IF(Q783&lt;=100,100,IF(Table1[[#This Row],[Day]]="Wed",100,200)))))</f>
        <v>200</v>
      </c>
      <c r="V783" s="137">
        <f t="shared" si="163"/>
        <v>380</v>
      </c>
      <c r="W783" s="137">
        <f t="shared" si="164"/>
        <v>180</v>
      </c>
      <c r="X783" s="133">
        <f>100</f>
        <v>100</v>
      </c>
      <c r="Y783" s="133">
        <f t="shared" si="165"/>
        <v>190</v>
      </c>
      <c r="Z783" s="133">
        <f t="shared" si="166"/>
        <v>90</v>
      </c>
      <c r="AA783" s="134" t="str">
        <f>TEXT(Table1[[#This Row],[Date]],"DDD")</f>
        <v>Sat</v>
      </c>
      <c r="AB783" s="133" t="str">
        <f>IF(OR(G783="Doomben",G783="Eagle Farm"),"Q",IF(AND(Q783&gt;1,Q783&lt;55,Table1[[#This Row],[Source]]="Nat"),"Nat OK",IF(AND(Table1[[#This Row],[Source]]&lt;&gt;"Nat",Q783&lt;55),"Poor &lt;55",IF(OR(G783="Randwick",G783="Flemington",G783="Caulfield",G783="Sandown Lake",G783="Sandown Hill"),"Best","ave"))))</f>
        <v>Best</v>
      </c>
      <c r="AC783" s="133">
        <f>IF(Q783="","",IF(AB783="Poor &lt;55",$AC$2*0.2%,IF(AND(AB783="Q",AA783&lt;&gt;"Wed"),$AC$2*0.4%,IF(AND(AB783="Q",AA783="Wed"),$AC$2*0.5%,IF(AND(AB783="Ave",U783=100),$AC$2*0.5%,IF(AND(AB783="ave",U783="",N783=1,AG783="Bush"),$AC$2*1%,IF(AND(AB783="ave",U783="",Q783&gt;100),$AC$2*1.3%,IF(AND(AB783="ave",U783=""),$AC$2*1.2%,IF(AND(AB783="Ave",U783=200),$AC$2*1%,IF(AND(AB783="Best",U783=200),$AC$2*1.5%,IF(AND(AB783="Best",U783="",K783&lt;&gt;"Pro Syd"),$AC$2*0.5%,IF(AND(AB783="Best",U783=""),$AC$2*1%,IF(AND(AB783="Best",U783=100,Table1[[#This Row],[State]]="NSW"),$AC$2*0.4%,IF(AND(AB783="Best",U783=100),$AC$2*1%,IF(Table1[[#This Row],[Adj]]="Nat OK",$AC$2*0.5%,"xxx")))))))))))))))</f>
        <v>150</v>
      </c>
      <c r="AD783" s="133">
        <f t="shared" si="167"/>
        <v>285</v>
      </c>
      <c r="AE783" s="133">
        <f t="shared" si="168"/>
        <v>135</v>
      </c>
      <c r="AF783" s="133" t="str">
        <f>VLOOKUP(Table1[[#This Row],[Track]],$F$2672:$H$2715,2,FALSE)</f>
        <v>Vic</v>
      </c>
      <c r="AG783" s="133" t="str">
        <f>VLOOKUP(Table1[[#This Row],[Track]],$F$2672:$H$2715,3,FALSE)</f>
        <v>-</v>
      </c>
      <c r="AH783" s="133" t="str">
        <f>IF(Table1[[#This Row],[Date]]&lt;$AH$2,"",IF(Table1[[#This Row],[Date]]&lt;$AH$3,"Edge","Elite Combo"))</f>
        <v/>
      </c>
      <c r="AI783" s="218">
        <f>Table1[[#This Row],[Time]]</f>
        <v>0.62847222222222221</v>
      </c>
      <c r="AJ783" s="219" t="str">
        <f>Table1[[#This Row],[Track]]</f>
        <v>Caulfield</v>
      </c>
      <c r="AK783" s="216">
        <f>Table1[[#This Row],[Race ]]</f>
        <v>6</v>
      </c>
      <c r="AL783" s="219">
        <f>Table1[[#This Row],[TAB]]</f>
        <v>5</v>
      </c>
      <c r="AM783" s="219" t="str">
        <f>Table1[[#This Row],[Selection]]</f>
        <v>Herman Hesse</v>
      </c>
      <c r="AN783" s="220" t="str">
        <f>Table1[[#This Row],[Sources]]</f>
        <v>E4-11/Edge-20/Nat-20/Pro Mel-20</v>
      </c>
      <c r="AO783" s="219">
        <f>Table1[[#This Row],[Scale Bet]]</f>
        <v>150</v>
      </c>
    </row>
    <row r="784" spans="5:41" ht="16.5" customHeight="1" x14ac:dyDescent="0.25">
      <c r="E784" s="185">
        <v>45325</v>
      </c>
      <c r="F784" s="35">
        <v>0.62847222222222221</v>
      </c>
      <c r="G784" s="36" t="s">
        <v>201</v>
      </c>
      <c r="H784" s="36">
        <v>6</v>
      </c>
      <c r="I784" s="36">
        <v>5</v>
      </c>
      <c r="J784" s="36" t="s">
        <v>708</v>
      </c>
      <c r="K784" s="36" t="s">
        <v>40</v>
      </c>
      <c r="L784" s="165">
        <v>20</v>
      </c>
      <c r="M784" s="134" t="str">
        <f t="shared" si="156"/>
        <v/>
      </c>
      <c r="N784" s="36" t="str">
        <f t="shared" si="157"/>
        <v/>
      </c>
      <c r="O784" s="135" t="str">
        <f t="shared" si="158"/>
        <v/>
      </c>
      <c r="P784" s="186" t="str">
        <f t="shared" si="159"/>
        <v>OK</v>
      </c>
      <c r="Q784" s="187" t="str">
        <f t="shared" si="160"/>
        <v/>
      </c>
      <c r="R784" s="150">
        <v>1.9</v>
      </c>
      <c r="S784" s="187" t="str">
        <f t="shared" si="161"/>
        <v/>
      </c>
      <c r="T784" s="136" t="str">
        <f t="shared" si="162"/>
        <v>Herman Hesse</v>
      </c>
      <c r="U784" s="137" t="str">
        <f>IF(P784="","",IF(N784=1,"",IF(Q784="","",IF(Q784&lt;=100,100,IF(Table1[[#This Row],[Day]]="Wed",100,200)))))</f>
        <v/>
      </c>
      <c r="V784" s="137" t="str">
        <f t="shared" si="163"/>
        <v/>
      </c>
      <c r="W784" s="137" t="str">
        <f t="shared" si="164"/>
        <v/>
      </c>
      <c r="X784" s="133">
        <f>100</f>
        <v>100</v>
      </c>
      <c r="Y784" s="133">
        <f t="shared" si="165"/>
        <v>190</v>
      </c>
      <c r="Z784" s="133">
        <f t="shared" si="166"/>
        <v>90</v>
      </c>
      <c r="AA784" s="134" t="str">
        <f>TEXT(Table1[[#This Row],[Date]],"DDD")</f>
        <v>Sat</v>
      </c>
      <c r="AB784" s="133" t="str">
        <f>IF(OR(G784="Doomben",G784="Eagle Farm"),"Q",IF(AND(Q784&gt;1,Q784&lt;55,Table1[[#This Row],[Source]]="Nat"),"Nat OK",IF(AND(Table1[[#This Row],[Source]]&lt;&gt;"Nat",Q784&lt;55),"Poor &lt;55",IF(OR(G784="Randwick",G784="Flemington",G784="Caulfield",G784="Sandown Lake",G784="Sandown Hill"),"Best","ave"))))</f>
        <v>Best</v>
      </c>
      <c r="AC784" s="133" t="str">
        <f>IF(Q784="","",IF(AB784="Poor &lt;55",$AC$2*0.2%,IF(AND(AB784="Q",AA784&lt;&gt;"Wed"),$AC$2*0.4%,IF(AND(AB784="Q",AA784="Wed"),$AC$2*0.5%,IF(AND(AB784="Ave",U784=100),$AC$2*0.5%,IF(AND(AB784="ave",U784="",N784=1,AG784="Bush"),$AC$2*1%,IF(AND(AB784="ave",U784="",Q784&gt;100),$AC$2*1.3%,IF(AND(AB784="ave",U784=""),$AC$2*1.2%,IF(AND(AB784="Ave",U784=200),$AC$2*1%,IF(AND(AB784="Best",U784=200),$AC$2*1.5%,IF(AND(AB784="Best",U784="",K784&lt;&gt;"Pro Syd"),$AC$2*0.5%,IF(AND(AB784="Best",U784=""),$AC$2*1%,IF(AND(AB784="Best",U784=100,Table1[[#This Row],[State]]="NSW"),$AC$2*0.4%,IF(AND(AB784="Best",U784=100),$AC$2*1%,IF(Table1[[#This Row],[Adj]]="Nat OK",$AC$2*0.5%,"xxx")))))))))))))))</f>
        <v/>
      </c>
      <c r="AD784" s="133" t="str">
        <f t="shared" si="167"/>
        <v/>
      </c>
      <c r="AE784" s="133" t="str">
        <f t="shared" si="168"/>
        <v/>
      </c>
      <c r="AF784" s="133" t="str">
        <f>VLOOKUP(Table1[[#This Row],[Track]],$F$2672:$H$2715,2,FALSE)</f>
        <v>Vic</v>
      </c>
      <c r="AG784" s="133" t="str">
        <f>VLOOKUP(Table1[[#This Row],[Track]],$F$2672:$H$2715,3,FALSE)</f>
        <v>-</v>
      </c>
      <c r="AH784" s="133" t="str">
        <f>IF(Table1[[#This Row],[Date]]&lt;$AH$2,"",IF(Table1[[#This Row],[Date]]&lt;$AH$3,"Edge","Elite Combo"))</f>
        <v/>
      </c>
      <c r="AI784" s="218">
        <f>Table1[[#This Row],[Time]]</f>
        <v>0.62847222222222221</v>
      </c>
      <c r="AJ784" s="219" t="str">
        <f>Table1[[#This Row],[Track]]</f>
        <v>Caulfield</v>
      </c>
      <c r="AK784" s="216">
        <f>Table1[[#This Row],[Race ]]</f>
        <v>6</v>
      </c>
      <c r="AL784" s="219">
        <f>Table1[[#This Row],[TAB]]</f>
        <v>5</v>
      </c>
      <c r="AM784" s="219" t="str">
        <f>Table1[[#This Row],[Selection]]</f>
        <v>Herman Hesse</v>
      </c>
      <c r="AN784" s="220" t="str">
        <f>Table1[[#This Row],[Sources]]</f>
        <v/>
      </c>
      <c r="AO784" s="219" t="str">
        <f>Table1[[#This Row],[Scale Bet]]</f>
        <v/>
      </c>
    </row>
    <row r="785" spans="5:41" ht="16.5" customHeight="1" x14ac:dyDescent="0.25">
      <c r="E785" s="185">
        <v>45325</v>
      </c>
      <c r="F785" s="35">
        <v>0.62847222222222221</v>
      </c>
      <c r="G785" s="36" t="s">
        <v>201</v>
      </c>
      <c r="H785" s="36">
        <v>6</v>
      </c>
      <c r="I785" s="36">
        <v>5</v>
      </c>
      <c r="J785" s="36" t="s">
        <v>708</v>
      </c>
      <c r="K785" s="36" t="s">
        <v>13</v>
      </c>
      <c r="L785" s="165">
        <v>20</v>
      </c>
      <c r="M785" s="134" t="str">
        <f t="shared" si="156"/>
        <v/>
      </c>
      <c r="N785" s="36" t="str">
        <f t="shared" si="157"/>
        <v/>
      </c>
      <c r="O785" s="135" t="str">
        <f t="shared" si="158"/>
        <v/>
      </c>
      <c r="P785" s="186" t="str">
        <f t="shared" si="159"/>
        <v>OK</v>
      </c>
      <c r="Q785" s="187" t="str">
        <f t="shared" si="160"/>
        <v/>
      </c>
      <c r="R785" s="150">
        <v>1.9</v>
      </c>
      <c r="S785" s="187" t="str">
        <f t="shared" si="161"/>
        <v/>
      </c>
      <c r="T785" s="136" t="str">
        <f t="shared" si="162"/>
        <v>Herman Hesse</v>
      </c>
      <c r="U785" s="137" t="str">
        <f>IF(P785="","",IF(N785=1,"",IF(Q785="","",IF(Q785&lt;=100,100,IF(Table1[[#This Row],[Day]]="Wed",100,200)))))</f>
        <v/>
      </c>
      <c r="V785" s="137" t="str">
        <f t="shared" si="163"/>
        <v/>
      </c>
      <c r="W785" s="137" t="str">
        <f t="shared" si="164"/>
        <v/>
      </c>
      <c r="X785" s="133">
        <f>100</f>
        <v>100</v>
      </c>
      <c r="Y785" s="133">
        <f t="shared" si="165"/>
        <v>190</v>
      </c>
      <c r="Z785" s="133">
        <f t="shared" si="166"/>
        <v>90</v>
      </c>
      <c r="AA785" s="134" t="str">
        <f>TEXT(Table1[[#This Row],[Date]],"DDD")</f>
        <v>Sat</v>
      </c>
      <c r="AB785" s="133" t="str">
        <f>IF(OR(G785="Doomben",G785="Eagle Farm"),"Q",IF(AND(Q785&gt;1,Q785&lt;55,Table1[[#This Row],[Source]]="Nat"),"Nat OK",IF(AND(Table1[[#This Row],[Source]]&lt;&gt;"Nat",Q785&lt;55),"Poor &lt;55",IF(OR(G785="Randwick",G785="Flemington",G785="Caulfield",G785="Sandown Lake",G785="Sandown Hill"),"Best","ave"))))</f>
        <v>Best</v>
      </c>
      <c r="AC785" s="133" t="str">
        <f>IF(Q785="","",IF(AB785="Poor &lt;55",$AC$2*0.2%,IF(AND(AB785="Q",AA785&lt;&gt;"Wed"),$AC$2*0.4%,IF(AND(AB785="Q",AA785="Wed"),$AC$2*0.5%,IF(AND(AB785="Ave",U785=100),$AC$2*0.5%,IF(AND(AB785="ave",U785="",N785=1,AG785="Bush"),$AC$2*1%,IF(AND(AB785="ave",U785="",Q785&gt;100),$AC$2*1.3%,IF(AND(AB785="ave",U785=""),$AC$2*1.2%,IF(AND(AB785="Ave",U785=200),$AC$2*1%,IF(AND(AB785="Best",U785=200),$AC$2*1.5%,IF(AND(AB785="Best",U785="",K785&lt;&gt;"Pro Syd"),$AC$2*0.5%,IF(AND(AB785="Best",U785=""),$AC$2*1%,IF(AND(AB785="Best",U785=100,Table1[[#This Row],[State]]="NSW"),$AC$2*0.4%,IF(AND(AB785="Best",U785=100),$AC$2*1%,IF(Table1[[#This Row],[Adj]]="Nat OK",$AC$2*0.5%,"xxx")))))))))))))))</f>
        <v/>
      </c>
      <c r="AD785" s="133" t="str">
        <f t="shared" si="167"/>
        <v/>
      </c>
      <c r="AE785" s="133" t="str">
        <f t="shared" si="168"/>
        <v/>
      </c>
      <c r="AF785" s="133" t="str">
        <f>VLOOKUP(Table1[[#This Row],[Track]],$F$2672:$H$2715,2,FALSE)</f>
        <v>Vic</v>
      </c>
      <c r="AG785" s="133" t="str">
        <f>VLOOKUP(Table1[[#This Row],[Track]],$F$2672:$H$2715,3,FALSE)</f>
        <v>-</v>
      </c>
      <c r="AH785" s="133" t="str">
        <f>IF(Table1[[#This Row],[Date]]&lt;$AH$2,"",IF(Table1[[#This Row],[Date]]&lt;$AH$3,"Edge","Elite Combo"))</f>
        <v/>
      </c>
      <c r="AI785" s="218">
        <f>Table1[[#This Row],[Time]]</f>
        <v>0.62847222222222221</v>
      </c>
      <c r="AJ785" s="219" t="str">
        <f>Table1[[#This Row],[Track]]</f>
        <v>Caulfield</v>
      </c>
      <c r="AK785" s="216">
        <f>Table1[[#This Row],[Race ]]</f>
        <v>6</v>
      </c>
      <c r="AL785" s="219">
        <f>Table1[[#This Row],[TAB]]</f>
        <v>5</v>
      </c>
      <c r="AM785" s="219" t="str">
        <f>Table1[[#This Row],[Selection]]</f>
        <v>Herman Hesse</v>
      </c>
      <c r="AN785" s="220" t="str">
        <f>Table1[[#This Row],[Sources]]</f>
        <v/>
      </c>
      <c r="AO785" s="219" t="str">
        <f>Table1[[#This Row],[Scale Bet]]</f>
        <v/>
      </c>
    </row>
    <row r="786" spans="5:41" ht="16.5" customHeight="1" x14ac:dyDescent="0.25">
      <c r="E786" s="185">
        <v>45325</v>
      </c>
      <c r="F786" s="35">
        <v>0.62847222222222221</v>
      </c>
      <c r="G786" s="36" t="s">
        <v>201</v>
      </c>
      <c r="H786" s="36">
        <v>6</v>
      </c>
      <c r="I786" s="36">
        <v>5</v>
      </c>
      <c r="J786" s="36" t="s">
        <v>708</v>
      </c>
      <c r="K786" s="36" t="s">
        <v>18</v>
      </c>
      <c r="L786" s="165">
        <v>20</v>
      </c>
      <c r="M786" s="134" t="str">
        <f t="shared" si="156"/>
        <v/>
      </c>
      <c r="N786" s="36" t="str">
        <f t="shared" si="157"/>
        <v/>
      </c>
      <c r="O786" s="135" t="str">
        <f t="shared" si="158"/>
        <v/>
      </c>
      <c r="P786" s="186" t="str">
        <f t="shared" si="159"/>
        <v>OK</v>
      </c>
      <c r="Q786" s="187" t="str">
        <f t="shared" si="160"/>
        <v/>
      </c>
      <c r="R786" s="150">
        <v>1.9</v>
      </c>
      <c r="S786" s="187" t="str">
        <f t="shared" si="161"/>
        <v/>
      </c>
      <c r="T786" s="136" t="str">
        <f t="shared" si="162"/>
        <v>Herman Hesse</v>
      </c>
      <c r="U786" s="137" t="str">
        <f>IF(P786="","",IF(N786=1,"",IF(Q786="","",IF(Q786&lt;=100,100,IF(Table1[[#This Row],[Day]]="Wed",100,200)))))</f>
        <v/>
      </c>
      <c r="V786" s="137" t="str">
        <f t="shared" si="163"/>
        <v/>
      </c>
      <c r="W786" s="137" t="str">
        <f t="shared" si="164"/>
        <v/>
      </c>
      <c r="X786" s="133">
        <f>100</f>
        <v>100</v>
      </c>
      <c r="Y786" s="133">
        <f t="shared" si="165"/>
        <v>190</v>
      </c>
      <c r="Z786" s="133">
        <f t="shared" si="166"/>
        <v>90</v>
      </c>
      <c r="AA786" s="134" t="str">
        <f>TEXT(Table1[[#This Row],[Date]],"DDD")</f>
        <v>Sat</v>
      </c>
      <c r="AB786" s="133" t="str">
        <f>IF(OR(G786="Doomben",G786="Eagle Farm"),"Q",IF(AND(Q786&gt;1,Q786&lt;55,Table1[[#This Row],[Source]]="Nat"),"Nat OK",IF(AND(Table1[[#This Row],[Source]]&lt;&gt;"Nat",Q786&lt;55),"Poor &lt;55",IF(OR(G786="Randwick",G786="Flemington",G786="Caulfield",G786="Sandown Lake",G786="Sandown Hill"),"Best","ave"))))</f>
        <v>Best</v>
      </c>
      <c r="AC786" s="133" t="str">
        <f>IF(Q786="","",IF(AB786="Poor &lt;55",$AC$2*0.2%,IF(AND(AB786="Q",AA786&lt;&gt;"Wed"),$AC$2*0.4%,IF(AND(AB786="Q",AA786="Wed"),$AC$2*0.5%,IF(AND(AB786="Ave",U786=100),$AC$2*0.5%,IF(AND(AB786="ave",U786="",N786=1,AG786="Bush"),$AC$2*1%,IF(AND(AB786="ave",U786="",Q786&gt;100),$AC$2*1.3%,IF(AND(AB786="ave",U786=""),$AC$2*1.2%,IF(AND(AB786="Ave",U786=200),$AC$2*1%,IF(AND(AB786="Best",U786=200),$AC$2*1.5%,IF(AND(AB786="Best",U786="",K786&lt;&gt;"Pro Syd"),$AC$2*0.5%,IF(AND(AB786="Best",U786=""),$AC$2*1%,IF(AND(AB786="Best",U786=100,Table1[[#This Row],[State]]="NSW"),$AC$2*0.4%,IF(AND(AB786="Best",U786=100),$AC$2*1%,IF(Table1[[#This Row],[Adj]]="Nat OK",$AC$2*0.5%,"xxx")))))))))))))))</f>
        <v/>
      </c>
      <c r="AD786" s="133" t="str">
        <f t="shared" si="167"/>
        <v/>
      </c>
      <c r="AE786" s="133" t="str">
        <f t="shared" si="168"/>
        <v/>
      </c>
      <c r="AF786" s="133" t="str">
        <f>VLOOKUP(Table1[[#This Row],[Track]],$F$2672:$H$2715,2,FALSE)</f>
        <v>Vic</v>
      </c>
      <c r="AG786" s="133" t="str">
        <f>VLOOKUP(Table1[[#This Row],[Track]],$F$2672:$H$2715,3,FALSE)</f>
        <v>-</v>
      </c>
      <c r="AH786" s="133" t="str">
        <f>IF(Table1[[#This Row],[Date]]&lt;$AH$2,"",IF(Table1[[#This Row],[Date]]&lt;$AH$3,"Edge","Elite Combo"))</f>
        <v/>
      </c>
      <c r="AI786" s="218">
        <f>Table1[[#This Row],[Time]]</f>
        <v>0.62847222222222221</v>
      </c>
      <c r="AJ786" s="219" t="str">
        <f>Table1[[#This Row],[Track]]</f>
        <v>Caulfield</v>
      </c>
      <c r="AK786" s="216">
        <f>Table1[[#This Row],[Race ]]</f>
        <v>6</v>
      </c>
      <c r="AL786" s="219">
        <f>Table1[[#This Row],[TAB]]</f>
        <v>5</v>
      </c>
      <c r="AM786" s="219" t="str">
        <f>Table1[[#This Row],[Selection]]</f>
        <v>Herman Hesse</v>
      </c>
      <c r="AN786" s="220" t="str">
        <f>Table1[[#This Row],[Sources]]</f>
        <v/>
      </c>
      <c r="AO786" s="219" t="str">
        <f>Table1[[#This Row],[Scale Bet]]</f>
        <v/>
      </c>
    </row>
    <row r="787" spans="5:41" ht="16.5" customHeight="1" x14ac:dyDescent="0.25">
      <c r="E787" s="185">
        <v>45325</v>
      </c>
      <c r="F787" s="35">
        <v>0.64236111111111105</v>
      </c>
      <c r="G787" s="36" t="s">
        <v>17</v>
      </c>
      <c r="H787" s="36">
        <v>6</v>
      </c>
      <c r="I787" s="36">
        <v>10</v>
      </c>
      <c r="J787" s="36" t="s">
        <v>689</v>
      </c>
      <c r="K787" s="36" t="s">
        <v>60</v>
      </c>
      <c r="L787" s="165">
        <v>15</v>
      </c>
      <c r="M787" s="134">
        <f t="shared" si="156"/>
        <v>15</v>
      </c>
      <c r="N787" s="36">
        <f t="shared" si="157"/>
        <v>1</v>
      </c>
      <c r="O787" s="135" t="str">
        <f t="shared" si="158"/>
        <v>Pro Syd-15</v>
      </c>
      <c r="P787" s="186" t="str">
        <f t="shared" si="159"/>
        <v>OK</v>
      </c>
      <c r="Q787" s="187">
        <f t="shared" si="160"/>
        <v>60</v>
      </c>
      <c r="R787" s="150"/>
      <c r="S787" s="187" t="str">
        <f t="shared" si="161"/>
        <v/>
      </c>
      <c r="T787" s="136" t="str">
        <f t="shared" si="162"/>
        <v>Angel Of Light</v>
      </c>
      <c r="U787" s="137" t="str">
        <f>IF(P787="","",IF(N787=1,"",IF(Q787="","",IF(Q787&lt;=100,100,IF(Table1[[#This Row],[Day]]="Wed",100,200)))))</f>
        <v/>
      </c>
      <c r="V787" s="137" t="str">
        <f t="shared" si="163"/>
        <v/>
      </c>
      <c r="W787" s="137" t="str">
        <f t="shared" si="164"/>
        <v/>
      </c>
      <c r="X787" s="133">
        <f>100</f>
        <v>100</v>
      </c>
      <c r="Y787" s="133" t="str">
        <f t="shared" si="165"/>
        <v/>
      </c>
      <c r="Z787" s="133">
        <f t="shared" si="166"/>
        <v>-100</v>
      </c>
      <c r="AA787" s="134" t="str">
        <f>TEXT(Table1[[#This Row],[Date]],"DDD")</f>
        <v>Sat</v>
      </c>
      <c r="AB787" s="133" t="str">
        <f>IF(OR(G787="Doomben",G787="Eagle Farm"),"Q",IF(AND(Q787&gt;1,Q787&lt;55,Table1[[#This Row],[Source]]="Nat"),"Nat OK",IF(AND(Table1[[#This Row],[Source]]&lt;&gt;"Nat",Q787&lt;55),"Poor &lt;55",IF(OR(G787="Randwick",G787="Flemington",G787="Caulfield",G787="Sandown Lake",G787="Sandown Hill"),"Best","ave"))))</f>
        <v>ave</v>
      </c>
      <c r="AC787" s="133">
        <f>IF(Q787="","",IF(AB787="Poor &lt;55",$AC$2*0.2%,IF(AND(AB787="Q",AA787&lt;&gt;"Wed"),$AC$2*0.4%,IF(AND(AB787="Q",AA787="Wed"),$AC$2*0.5%,IF(AND(AB787="Ave",U787=100),$AC$2*0.5%,IF(AND(AB787="ave",U787="",N787=1,AG787="Bush"),$AC$2*1%,IF(AND(AB787="ave",U787="",Q787&gt;100),$AC$2*1.3%,IF(AND(AB787="ave",U787=""),$AC$2*1.2%,IF(AND(AB787="Ave",U787=200),$AC$2*1%,IF(AND(AB787="Best",U787=200),$AC$2*1.5%,IF(AND(AB787="Best",U787="",K787&lt;&gt;"Pro Syd"),$AC$2*0.5%,IF(AND(AB787="Best",U787=""),$AC$2*1%,IF(AND(AB787="Best",U787=100,Table1[[#This Row],[State]]="NSW"),$AC$2*0.4%,IF(AND(AB787="Best",U787=100),$AC$2*1%,IF(Table1[[#This Row],[Adj]]="Nat OK",$AC$2*0.5%,"xxx")))))))))))))))</f>
        <v>120</v>
      </c>
      <c r="AD787" s="133" t="str">
        <f t="shared" si="167"/>
        <v/>
      </c>
      <c r="AE787" s="133">
        <f t="shared" si="168"/>
        <v>-120</v>
      </c>
      <c r="AF787" s="133" t="str">
        <f>VLOOKUP(Table1[[#This Row],[Track]],$F$2672:$H$2715,2,FALSE)</f>
        <v>NSW</v>
      </c>
      <c r="AG787" s="133" t="str">
        <f>VLOOKUP(Table1[[#This Row],[Track]],$F$2672:$H$2715,3,FALSE)</f>
        <v>-</v>
      </c>
      <c r="AH787" s="133" t="str">
        <f>IF(Table1[[#This Row],[Date]]&lt;$AH$2,"",IF(Table1[[#This Row],[Date]]&lt;$AH$3,"Edge","Elite Combo"))</f>
        <v/>
      </c>
      <c r="AI787" s="218">
        <f>Table1[[#This Row],[Time]]</f>
        <v>0.64236111111111105</v>
      </c>
      <c r="AJ787" s="219" t="str">
        <f>Table1[[#This Row],[Track]]</f>
        <v>Rosehill</v>
      </c>
      <c r="AK787" s="216">
        <f>Table1[[#This Row],[Race ]]</f>
        <v>6</v>
      </c>
      <c r="AL787" s="219">
        <f>Table1[[#This Row],[TAB]]</f>
        <v>10</v>
      </c>
      <c r="AM787" s="219" t="str">
        <f>Table1[[#This Row],[Selection]]</f>
        <v>Angel Of Light</v>
      </c>
      <c r="AN787" s="220" t="str">
        <f>Table1[[#This Row],[Sources]]</f>
        <v>Pro Syd-15</v>
      </c>
      <c r="AO787" s="219">
        <f>Table1[[#This Row],[Scale Bet]]</f>
        <v>120</v>
      </c>
    </row>
    <row r="788" spans="5:41" ht="16.5" customHeight="1" x14ac:dyDescent="0.25">
      <c r="E788" s="185">
        <v>45325</v>
      </c>
      <c r="F788" s="35">
        <v>0.64236111111111105</v>
      </c>
      <c r="G788" s="36" t="s">
        <v>17</v>
      </c>
      <c r="H788" s="36">
        <v>6</v>
      </c>
      <c r="I788" s="36">
        <v>4</v>
      </c>
      <c r="J788" s="36" t="s">
        <v>512</v>
      </c>
      <c r="K788" s="36" t="s">
        <v>60</v>
      </c>
      <c r="L788" s="165">
        <v>10</v>
      </c>
      <c r="M788" s="134">
        <f t="shared" si="156"/>
        <v>10</v>
      </c>
      <c r="N788" s="36">
        <f t="shared" si="157"/>
        <v>1</v>
      </c>
      <c r="O788" s="135" t="str">
        <f t="shared" si="158"/>
        <v>Pro Syd-10</v>
      </c>
      <c r="P788" s="186" t="str">
        <f t="shared" si="159"/>
        <v>OK</v>
      </c>
      <c r="Q788" s="187">
        <f t="shared" si="160"/>
        <v>40</v>
      </c>
      <c r="R788" s="150"/>
      <c r="S788" s="187" t="str">
        <f t="shared" si="161"/>
        <v/>
      </c>
      <c r="T788" s="136" t="str">
        <f t="shared" si="162"/>
        <v>Morning Sun</v>
      </c>
      <c r="U788" s="137" t="str">
        <f>IF(P788="","",IF(N788=1,"",IF(Q788="","",IF(Q788&lt;=100,100,IF(Table1[[#This Row],[Day]]="Wed",100,200)))))</f>
        <v/>
      </c>
      <c r="V788" s="137" t="str">
        <f t="shared" si="163"/>
        <v/>
      </c>
      <c r="W788" s="137" t="str">
        <f t="shared" si="164"/>
        <v/>
      </c>
      <c r="X788" s="133">
        <f>100</f>
        <v>100</v>
      </c>
      <c r="Y788" s="133" t="str">
        <f t="shared" si="165"/>
        <v/>
      </c>
      <c r="Z788" s="133">
        <f t="shared" si="166"/>
        <v>-100</v>
      </c>
      <c r="AA788" s="134" t="str">
        <f>TEXT(Table1[[#This Row],[Date]],"DDD")</f>
        <v>Sat</v>
      </c>
      <c r="AB788" s="133" t="str">
        <f>IF(OR(G788="Doomben",G788="Eagle Farm"),"Q",IF(AND(Q788&gt;1,Q788&lt;55,Table1[[#This Row],[Source]]="Nat"),"Nat OK",IF(AND(Table1[[#This Row],[Source]]&lt;&gt;"Nat",Q788&lt;55),"Poor &lt;55",IF(OR(G788="Randwick",G788="Flemington",G788="Caulfield",G788="Sandown Lake",G788="Sandown Hill"),"Best","ave"))))</f>
        <v>Poor &lt;55</v>
      </c>
      <c r="AC788" s="133">
        <f>IF(Q788="","",IF(AB788="Poor &lt;55",$AC$2*0.2%,IF(AND(AB788="Q",AA788&lt;&gt;"Wed"),$AC$2*0.4%,IF(AND(AB788="Q",AA788="Wed"),$AC$2*0.5%,IF(AND(AB788="Ave",U788=100),$AC$2*0.5%,IF(AND(AB788="ave",U788="",N788=1,AG788="Bush"),$AC$2*1%,IF(AND(AB788="ave",U788="",Q788&gt;100),$AC$2*1.3%,IF(AND(AB788="ave",U788=""),$AC$2*1.2%,IF(AND(AB788="Ave",U788=200),$AC$2*1%,IF(AND(AB788="Best",U788=200),$AC$2*1.5%,IF(AND(AB788="Best",U788="",K788&lt;&gt;"Pro Syd"),$AC$2*0.5%,IF(AND(AB788="Best",U788=""),$AC$2*1%,IF(AND(AB788="Best",U788=100,Table1[[#This Row],[State]]="NSW"),$AC$2*0.4%,IF(AND(AB788="Best",U788=100),$AC$2*1%,IF(Table1[[#This Row],[Adj]]="Nat OK",$AC$2*0.5%,"xxx")))))))))))))))</f>
        <v>20</v>
      </c>
      <c r="AD788" s="133" t="str">
        <f t="shared" si="167"/>
        <v/>
      </c>
      <c r="AE788" s="133">
        <f t="shared" si="168"/>
        <v>-20</v>
      </c>
      <c r="AF788" s="133" t="str">
        <f>VLOOKUP(Table1[[#This Row],[Track]],$F$2672:$H$2715,2,FALSE)</f>
        <v>NSW</v>
      </c>
      <c r="AG788" s="133" t="str">
        <f>VLOOKUP(Table1[[#This Row],[Track]],$F$2672:$H$2715,3,FALSE)</f>
        <v>-</v>
      </c>
      <c r="AH788" s="133" t="str">
        <f>IF(Table1[[#This Row],[Date]]&lt;$AH$2,"",IF(Table1[[#This Row],[Date]]&lt;$AH$3,"Edge","Elite Combo"))</f>
        <v/>
      </c>
      <c r="AI788" s="218">
        <f>Table1[[#This Row],[Time]]</f>
        <v>0.64236111111111105</v>
      </c>
      <c r="AJ788" s="219" t="str">
        <f>Table1[[#This Row],[Track]]</f>
        <v>Rosehill</v>
      </c>
      <c r="AK788" s="216">
        <f>Table1[[#This Row],[Race ]]</f>
        <v>6</v>
      </c>
      <c r="AL788" s="219">
        <f>Table1[[#This Row],[TAB]]</f>
        <v>4</v>
      </c>
      <c r="AM788" s="219" t="str">
        <f>Table1[[#This Row],[Selection]]</f>
        <v>Morning Sun</v>
      </c>
      <c r="AN788" s="220" t="str">
        <f>Table1[[#This Row],[Sources]]</f>
        <v>Pro Syd-10</v>
      </c>
      <c r="AO788" s="219">
        <f>Table1[[#This Row],[Scale Bet]]</f>
        <v>20</v>
      </c>
    </row>
    <row r="789" spans="5:41" ht="16.5" customHeight="1" x14ac:dyDescent="0.25">
      <c r="E789" s="185">
        <v>45325</v>
      </c>
      <c r="F789" s="35">
        <v>0.65277777777777779</v>
      </c>
      <c r="G789" s="36" t="s">
        <v>201</v>
      </c>
      <c r="H789" s="36">
        <v>7</v>
      </c>
      <c r="I789" s="36">
        <v>8</v>
      </c>
      <c r="J789" s="36" t="s">
        <v>326</v>
      </c>
      <c r="K789" s="36" t="s">
        <v>13</v>
      </c>
      <c r="L789" s="165">
        <v>13</v>
      </c>
      <c r="M789" s="134">
        <f t="shared" si="156"/>
        <v>13</v>
      </c>
      <c r="N789" s="36">
        <f t="shared" si="157"/>
        <v>1</v>
      </c>
      <c r="O789" s="135" t="str">
        <f t="shared" si="158"/>
        <v>Nat-13</v>
      </c>
      <c r="P789" s="186" t="str">
        <f t="shared" si="159"/>
        <v>OK</v>
      </c>
      <c r="Q789" s="187">
        <f t="shared" si="160"/>
        <v>52</v>
      </c>
      <c r="R789" s="150"/>
      <c r="S789" s="187" t="str">
        <f t="shared" si="161"/>
        <v/>
      </c>
      <c r="T789" s="136" t="str">
        <f t="shared" si="162"/>
        <v>Enotis</v>
      </c>
      <c r="U789" s="137" t="str">
        <f>IF(P789="","",IF(N789=1,"",IF(Q789="","",IF(Q789&lt;=100,100,IF(Table1[[#This Row],[Day]]="Wed",100,200)))))</f>
        <v/>
      </c>
      <c r="V789" s="137" t="str">
        <f t="shared" si="163"/>
        <v/>
      </c>
      <c r="W789" s="137" t="str">
        <f t="shared" si="164"/>
        <v/>
      </c>
      <c r="X789" s="133">
        <f>100</f>
        <v>100</v>
      </c>
      <c r="Y789" s="133" t="str">
        <f t="shared" si="165"/>
        <v/>
      </c>
      <c r="Z789" s="133">
        <f t="shared" si="166"/>
        <v>-100</v>
      </c>
      <c r="AA789" s="134" t="str">
        <f>TEXT(Table1[[#This Row],[Date]],"DDD")</f>
        <v>Sat</v>
      </c>
      <c r="AB789" s="133" t="str">
        <f>IF(OR(G789="Doomben",G789="Eagle Farm"),"Q",IF(AND(Q789&gt;1,Q789&lt;55,Table1[[#This Row],[Source]]="Nat"),"Nat OK",IF(AND(Table1[[#This Row],[Source]]&lt;&gt;"Nat",Q789&lt;55),"Poor &lt;55",IF(OR(G789="Randwick",G789="Flemington",G789="Caulfield",G789="Sandown Lake",G789="Sandown Hill"),"Best","ave"))))</f>
        <v>Nat OK</v>
      </c>
      <c r="AC789" s="133">
        <f>IF(Q789="","",IF(AB789="Poor &lt;55",$AC$2*0.2%,IF(AND(AB789="Q",AA789&lt;&gt;"Wed"),$AC$2*0.4%,IF(AND(AB789="Q",AA789="Wed"),$AC$2*0.5%,IF(AND(AB789="Ave",U789=100),$AC$2*0.5%,IF(AND(AB789="ave",U789="",N789=1,AG789="Bush"),$AC$2*1%,IF(AND(AB789="ave",U789="",Q789&gt;100),$AC$2*1.3%,IF(AND(AB789="ave",U789=""),$AC$2*1.2%,IF(AND(AB789="Ave",U789=200),$AC$2*1%,IF(AND(AB789="Best",U789=200),$AC$2*1.5%,IF(AND(AB789="Best",U789="",K789&lt;&gt;"Pro Syd"),$AC$2*0.5%,IF(AND(AB789="Best",U789=""),$AC$2*1%,IF(AND(AB789="Best",U789=100,Table1[[#This Row],[State]]="NSW"),$AC$2*0.4%,IF(AND(AB789="Best",U789=100),$AC$2*1%,IF(Table1[[#This Row],[Adj]]="Nat OK",$AC$2*0.5%,"xxx")))))))))))))))</f>
        <v>50</v>
      </c>
      <c r="AD789" s="133" t="str">
        <f t="shared" si="167"/>
        <v/>
      </c>
      <c r="AE789" s="133">
        <f t="shared" si="168"/>
        <v>-50</v>
      </c>
      <c r="AF789" s="133" t="str">
        <f>VLOOKUP(Table1[[#This Row],[Track]],$F$2672:$H$2715,2,FALSE)</f>
        <v>Vic</v>
      </c>
      <c r="AG789" s="133" t="str">
        <f>VLOOKUP(Table1[[#This Row],[Track]],$F$2672:$H$2715,3,FALSE)</f>
        <v>-</v>
      </c>
      <c r="AH789" s="133" t="str">
        <f>IF(Table1[[#This Row],[Date]]&lt;$AH$2,"",IF(Table1[[#This Row],[Date]]&lt;$AH$3,"Edge","Elite Combo"))</f>
        <v/>
      </c>
      <c r="AI789" s="218">
        <f>Table1[[#This Row],[Time]]</f>
        <v>0.65277777777777779</v>
      </c>
      <c r="AJ789" s="219" t="str">
        <f>Table1[[#This Row],[Track]]</f>
        <v>Caulfield</v>
      </c>
      <c r="AK789" s="216">
        <f>Table1[[#This Row],[Race ]]</f>
        <v>7</v>
      </c>
      <c r="AL789" s="219">
        <f>Table1[[#This Row],[TAB]]</f>
        <v>8</v>
      </c>
      <c r="AM789" s="219" t="str">
        <f>Table1[[#This Row],[Selection]]</f>
        <v>Enotis</v>
      </c>
      <c r="AN789" s="220" t="str">
        <f>Table1[[#This Row],[Sources]]</f>
        <v>Nat-13</v>
      </c>
      <c r="AO789" s="219">
        <f>Table1[[#This Row],[Scale Bet]]</f>
        <v>50</v>
      </c>
    </row>
    <row r="790" spans="5:41" ht="16.5" customHeight="1" x14ac:dyDescent="0.25">
      <c r="E790" s="185">
        <v>45325</v>
      </c>
      <c r="F790" s="35">
        <v>0.66666666666666663</v>
      </c>
      <c r="G790" s="36" t="s">
        <v>17</v>
      </c>
      <c r="H790" s="36">
        <v>7</v>
      </c>
      <c r="I790" s="36">
        <v>6</v>
      </c>
      <c r="J790" s="36" t="s">
        <v>295</v>
      </c>
      <c r="K790" s="36" t="s">
        <v>1</v>
      </c>
      <c r="L790" s="165">
        <v>10</v>
      </c>
      <c r="M790" s="134">
        <f t="shared" si="156"/>
        <v>10</v>
      </c>
      <c r="N790" s="36">
        <f t="shared" si="157"/>
        <v>1</v>
      </c>
      <c r="O790" s="135" t="str">
        <f t="shared" si="158"/>
        <v>E4-10</v>
      </c>
      <c r="P790" s="186" t="str">
        <f t="shared" si="159"/>
        <v>OK</v>
      </c>
      <c r="Q790" s="187">
        <f t="shared" si="160"/>
        <v>40</v>
      </c>
      <c r="R790" s="150">
        <v>3.4</v>
      </c>
      <c r="S790" s="187">
        <f t="shared" si="161"/>
        <v>136</v>
      </c>
      <c r="T790" s="136" t="str">
        <f t="shared" si="162"/>
        <v>Estadio Mestalla</v>
      </c>
      <c r="U790" s="137" t="str">
        <f>IF(P790="","",IF(N790=1,"",IF(Q790="","",IF(Q790&lt;=100,100,IF(Table1[[#This Row],[Day]]="Wed",100,200)))))</f>
        <v/>
      </c>
      <c r="V790" s="137" t="str">
        <f t="shared" si="163"/>
        <v/>
      </c>
      <c r="W790" s="137" t="str">
        <f t="shared" si="164"/>
        <v/>
      </c>
      <c r="X790" s="133">
        <f>100</f>
        <v>100</v>
      </c>
      <c r="Y790" s="133">
        <f t="shared" si="165"/>
        <v>340</v>
      </c>
      <c r="Z790" s="133">
        <f t="shared" si="166"/>
        <v>240</v>
      </c>
      <c r="AA790" s="134" t="str">
        <f>TEXT(Table1[[#This Row],[Date]],"DDD")</f>
        <v>Sat</v>
      </c>
      <c r="AB790" s="133" t="str">
        <f>IF(OR(G790="Doomben",G790="Eagle Farm"),"Q",IF(AND(Q790&gt;1,Q790&lt;55,Table1[[#This Row],[Source]]="Nat"),"Nat OK",IF(AND(Table1[[#This Row],[Source]]&lt;&gt;"Nat",Q790&lt;55),"Poor &lt;55",IF(OR(G790="Randwick",G790="Flemington",G790="Caulfield",G790="Sandown Lake",G790="Sandown Hill"),"Best","ave"))))</f>
        <v>Poor &lt;55</v>
      </c>
      <c r="AC790" s="133">
        <f>IF(Q790="","",IF(AB790="Poor &lt;55",$AC$2*0.2%,IF(AND(AB790="Q",AA790&lt;&gt;"Wed"),$AC$2*0.4%,IF(AND(AB790="Q",AA790="Wed"),$AC$2*0.5%,IF(AND(AB790="Ave",U790=100),$AC$2*0.5%,IF(AND(AB790="ave",U790="",N790=1,AG790="Bush"),$AC$2*1%,IF(AND(AB790="ave",U790="",Q790&gt;100),$AC$2*1.3%,IF(AND(AB790="ave",U790=""),$AC$2*1.2%,IF(AND(AB790="Ave",U790=200),$AC$2*1%,IF(AND(AB790="Best",U790=200),$AC$2*1.5%,IF(AND(AB790="Best",U790="",K790&lt;&gt;"Pro Syd"),$AC$2*0.5%,IF(AND(AB790="Best",U790=""),$AC$2*1%,IF(AND(AB790="Best",U790=100,Table1[[#This Row],[State]]="NSW"),$AC$2*0.4%,IF(AND(AB790="Best",U790=100),$AC$2*1%,IF(Table1[[#This Row],[Adj]]="Nat OK",$AC$2*0.5%,"xxx")))))))))))))))</f>
        <v>20</v>
      </c>
      <c r="AD790" s="133">
        <f t="shared" si="167"/>
        <v>68</v>
      </c>
      <c r="AE790" s="133">
        <f t="shared" si="168"/>
        <v>48</v>
      </c>
      <c r="AF790" s="133" t="str">
        <f>VLOOKUP(Table1[[#This Row],[Track]],$F$2672:$H$2715,2,FALSE)</f>
        <v>NSW</v>
      </c>
      <c r="AG790" s="133" t="str">
        <f>VLOOKUP(Table1[[#This Row],[Track]],$F$2672:$H$2715,3,FALSE)</f>
        <v>-</v>
      </c>
      <c r="AH790" s="133" t="str">
        <f>IF(Table1[[#This Row],[Date]]&lt;$AH$2,"",IF(Table1[[#This Row],[Date]]&lt;$AH$3,"Edge","Elite Combo"))</f>
        <v/>
      </c>
      <c r="AI790" s="218">
        <f>Table1[[#This Row],[Time]]</f>
        <v>0.66666666666666663</v>
      </c>
      <c r="AJ790" s="219" t="str">
        <f>Table1[[#This Row],[Track]]</f>
        <v>Rosehill</v>
      </c>
      <c r="AK790" s="216">
        <f>Table1[[#This Row],[Race ]]</f>
        <v>7</v>
      </c>
      <c r="AL790" s="219">
        <f>Table1[[#This Row],[TAB]]</f>
        <v>6</v>
      </c>
      <c r="AM790" s="219" t="str">
        <f>Table1[[#This Row],[Selection]]</f>
        <v>Estadio Mestalla</v>
      </c>
      <c r="AN790" s="220" t="str">
        <f>Table1[[#This Row],[Sources]]</f>
        <v>E4-10</v>
      </c>
      <c r="AO790" s="219">
        <f>Table1[[#This Row],[Scale Bet]]</f>
        <v>20</v>
      </c>
    </row>
    <row r="791" spans="5:41" ht="16.5" customHeight="1" x14ac:dyDescent="0.25">
      <c r="E791" s="185">
        <v>45325</v>
      </c>
      <c r="F791" s="35">
        <v>0.66666666666666663</v>
      </c>
      <c r="G791" s="36" t="s">
        <v>17</v>
      </c>
      <c r="H791" s="36">
        <v>7</v>
      </c>
      <c r="I791" s="36">
        <v>2</v>
      </c>
      <c r="J791" s="36" t="s">
        <v>296</v>
      </c>
      <c r="K791" s="36" t="s">
        <v>60</v>
      </c>
      <c r="L791" s="165">
        <v>15</v>
      </c>
      <c r="M791" s="134">
        <f t="shared" si="156"/>
        <v>15</v>
      </c>
      <c r="N791" s="36">
        <f t="shared" si="157"/>
        <v>1</v>
      </c>
      <c r="O791" s="135" t="str">
        <f t="shared" si="158"/>
        <v>Pro Syd-15</v>
      </c>
      <c r="P791" s="186" t="str">
        <f t="shared" si="159"/>
        <v>OK</v>
      </c>
      <c r="Q791" s="187">
        <f t="shared" si="160"/>
        <v>60</v>
      </c>
      <c r="R791" s="150"/>
      <c r="S791" s="187" t="str">
        <f t="shared" si="161"/>
        <v/>
      </c>
      <c r="T791" s="136" t="str">
        <f t="shared" si="162"/>
        <v>Robusto</v>
      </c>
      <c r="U791" s="137" t="str">
        <f>IF(P791="","",IF(N791=1,"",IF(Q791="","",IF(Q791&lt;=100,100,IF(Table1[[#This Row],[Day]]="Wed",100,200)))))</f>
        <v/>
      </c>
      <c r="V791" s="137" t="str">
        <f t="shared" si="163"/>
        <v/>
      </c>
      <c r="W791" s="137" t="str">
        <f t="shared" si="164"/>
        <v/>
      </c>
      <c r="X791" s="133">
        <f>100</f>
        <v>100</v>
      </c>
      <c r="Y791" s="133" t="str">
        <f t="shared" si="165"/>
        <v/>
      </c>
      <c r="Z791" s="133">
        <f t="shared" si="166"/>
        <v>-100</v>
      </c>
      <c r="AA791" s="134" t="str">
        <f>TEXT(Table1[[#This Row],[Date]],"DDD")</f>
        <v>Sat</v>
      </c>
      <c r="AB791" s="133" t="str">
        <f>IF(OR(G791="Doomben",G791="Eagle Farm"),"Q",IF(AND(Q791&gt;1,Q791&lt;55,Table1[[#This Row],[Source]]="Nat"),"Nat OK",IF(AND(Table1[[#This Row],[Source]]&lt;&gt;"Nat",Q791&lt;55),"Poor &lt;55",IF(OR(G791="Randwick",G791="Flemington",G791="Caulfield",G791="Sandown Lake",G791="Sandown Hill"),"Best","ave"))))</f>
        <v>ave</v>
      </c>
      <c r="AC791" s="133">
        <f>IF(Q791="","",IF(AB791="Poor &lt;55",$AC$2*0.2%,IF(AND(AB791="Q",AA791&lt;&gt;"Wed"),$AC$2*0.4%,IF(AND(AB791="Q",AA791="Wed"),$AC$2*0.5%,IF(AND(AB791="Ave",U791=100),$AC$2*0.5%,IF(AND(AB791="ave",U791="",N791=1,AG791="Bush"),$AC$2*1%,IF(AND(AB791="ave",U791="",Q791&gt;100),$AC$2*1.3%,IF(AND(AB791="ave",U791=""),$AC$2*1.2%,IF(AND(AB791="Ave",U791=200),$AC$2*1%,IF(AND(AB791="Best",U791=200),$AC$2*1.5%,IF(AND(AB791="Best",U791="",K791&lt;&gt;"Pro Syd"),$AC$2*0.5%,IF(AND(AB791="Best",U791=""),$AC$2*1%,IF(AND(AB791="Best",U791=100,Table1[[#This Row],[State]]="NSW"),$AC$2*0.4%,IF(AND(AB791="Best",U791=100),$AC$2*1%,IF(Table1[[#This Row],[Adj]]="Nat OK",$AC$2*0.5%,"xxx")))))))))))))))</f>
        <v>120</v>
      </c>
      <c r="AD791" s="133" t="str">
        <f t="shared" si="167"/>
        <v/>
      </c>
      <c r="AE791" s="133">
        <f t="shared" si="168"/>
        <v>-120</v>
      </c>
      <c r="AF791" s="133" t="str">
        <f>VLOOKUP(Table1[[#This Row],[Track]],$F$2672:$H$2715,2,FALSE)</f>
        <v>NSW</v>
      </c>
      <c r="AG791" s="133" t="str">
        <f>VLOOKUP(Table1[[#This Row],[Track]],$F$2672:$H$2715,3,FALSE)</f>
        <v>-</v>
      </c>
      <c r="AH791" s="133" t="str">
        <f>IF(Table1[[#This Row],[Date]]&lt;$AH$2,"",IF(Table1[[#This Row],[Date]]&lt;$AH$3,"Edge","Elite Combo"))</f>
        <v/>
      </c>
      <c r="AI791" s="218">
        <f>Table1[[#This Row],[Time]]</f>
        <v>0.66666666666666663</v>
      </c>
      <c r="AJ791" s="219" t="str">
        <f>Table1[[#This Row],[Track]]</f>
        <v>Rosehill</v>
      </c>
      <c r="AK791" s="216">
        <f>Table1[[#This Row],[Race ]]</f>
        <v>7</v>
      </c>
      <c r="AL791" s="219">
        <f>Table1[[#This Row],[TAB]]</f>
        <v>2</v>
      </c>
      <c r="AM791" s="219" t="str">
        <f>Table1[[#This Row],[Selection]]</f>
        <v>Robusto</v>
      </c>
      <c r="AN791" s="220" t="str">
        <f>Table1[[#This Row],[Sources]]</f>
        <v>Pro Syd-15</v>
      </c>
      <c r="AO791" s="219">
        <f>Table1[[#This Row],[Scale Bet]]</f>
        <v>120</v>
      </c>
    </row>
    <row r="792" spans="5:41" ht="16.5" customHeight="1" x14ac:dyDescent="0.25">
      <c r="E792" s="185">
        <v>45325</v>
      </c>
      <c r="F792" s="35">
        <v>0.68055555555555547</v>
      </c>
      <c r="G792" s="36" t="s">
        <v>201</v>
      </c>
      <c r="H792" s="36">
        <v>8</v>
      </c>
      <c r="I792" s="36">
        <v>6</v>
      </c>
      <c r="J792" s="36" t="s">
        <v>716</v>
      </c>
      <c r="K792" s="36" t="s">
        <v>13</v>
      </c>
      <c r="L792" s="165">
        <v>13</v>
      </c>
      <c r="M792" s="134">
        <f t="shared" si="156"/>
        <v>13</v>
      </c>
      <c r="N792" s="36">
        <f t="shared" si="157"/>
        <v>1</v>
      </c>
      <c r="O792" s="135" t="str">
        <f t="shared" si="158"/>
        <v>Nat-13</v>
      </c>
      <c r="P792" s="186" t="str">
        <f t="shared" si="159"/>
        <v>OK</v>
      </c>
      <c r="Q792" s="187">
        <f t="shared" si="160"/>
        <v>52</v>
      </c>
      <c r="R792" s="150">
        <v>7.5</v>
      </c>
      <c r="S792" s="187">
        <f t="shared" si="161"/>
        <v>390</v>
      </c>
      <c r="T792" s="136" t="str">
        <f t="shared" si="162"/>
        <v>Vagrant</v>
      </c>
      <c r="U792" s="137" t="str">
        <f>IF(P792="","",IF(N792=1,"",IF(Q792="","",IF(Q792&lt;=100,100,IF(Table1[[#This Row],[Day]]="Wed",100,200)))))</f>
        <v/>
      </c>
      <c r="V792" s="137" t="str">
        <f t="shared" si="163"/>
        <v/>
      </c>
      <c r="W792" s="137" t="str">
        <f t="shared" si="164"/>
        <v/>
      </c>
      <c r="X792" s="133">
        <f>100</f>
        <v>100</v>
      </c>
      <c r="Y792" s="133">
        <f t="shared" si="165"/>
        <v>750</v>
      </c>
      <c r="Z792" s="133">
        <f t="shared" si="166"/>
        <v>650</v>
      </c>
      <c r="AA792" s="134" t="str">
        <f>TEXT(Table1[[#This Row],[Date]],"DDD")</f>
        <v>Sat</v>
      </c>
      <c r="AB792" s="133" t="str">
        <f>IF(OR(G792="Doomben",G792="Eagle Farm"),"Q",IF(AND(Q792&gt;1,Q792&lt;55,Table1[[#This Row],[Source]]="Nat"),"Nat OK",IF(AND(Table1[[#This Row],[Source]]&lt;&gt;"Nat",Q792&lt;55),"Poor &lt;55",IF(OR(G792="Randwick",G792="Flemington",G792="Caulfield",G792="Sandown Lake",G792="Sandown Hill"),"Best","ave"))))</f>
        <v>Nat OK</v>
      </c>
      <c r="AC792" s="133">
        <f>IF(Q792="","",IF(AB792="Poor &lt;55",$AC$2*0.2%,IF(AND(AB792="Q",AA792&lt;&gt;"Wed"),$AC$2*0.4%,IF(AND(AB792="Q",AA792="Wed"),$AC$2*0.5%,IF(AND(AB792="Ave",U792=100),$AC$2*0.5%,IF(AND(AB792="ave",U792="",N792=1,AG792="Bush"),$AC$2*1%,IF(AND(AB792="ave",U792="",Q792&gt;100),$AC$2*1.3%,IF(AND(AB792="ave",U792=""),$AC$2*1.2%,IF(AND(AB792="Ave",U792=200),$AC$2*1%,IF(AND(AB792="Best",U792=200),$AC$2*1.5%,IF(AND(AB792="Best",U792="",K792&lt;&gt;"Pro Syd"),$AC$2*0.5%,IF(AND(AB792="Best",U792=""),$AC$2*1%,IF(AND(AB792="Best",U792=100,Table1[[#This Row],[State]]="NSW"),$AC$2*0.4%,IF(AND(AB792="Best",U792=100),$AC$2*1%,IF(Table1[[#This Row],[Adj]]="Nat OK",$AC$2*0.5%,"xxx")))))))))))))))</f>
        <v>50</v>
      </c>
      <c r="AD792" s="133">
        <f t="shared" si="167"/>
        <v>375</v>
      </c>
      <c r="AE792" s="133">
        <f t="shared" si="168"/>
        <v>325</v>
      </c>
      <c r="AF792" s="133" t="str">
        <f>VLOOKUP(Table1[[#This Row],[Track]],$F$2672:$H$2715,2,FALSE)</f>
        <v>Vic</v>
      </c>
      <c r="AG792" s="133" t="str">
        <f>VLOOKUP(Table1[[#This Row],[Track]],$F$2672:$H$2715,3,FALSE)</f>
        <v>-</v>
      </c>
      <c r="AH792" s="133" t="str">
        <f>IF(Table1[[#This Row],[Date]]&lt;$AH$2,"",IF(Table1[[#This Row],[Date]]&lt;$AH$3,"Edge","Elite Combo"))</f>
        <v/>
      </c>
      <c r="AI792" s="218">
        <f>Table1[[#This Row],[Time]]</f>
        <v>0.68055555555555547</v>
      </c>
      <c r="AJ792" s="219" t="str">
        <f>Table1[[#This Row],[Track]]</f>
        <v>Caulfield</v>
      </c>
      <c r="AK792" s="216">
        <f>Table1[[#This Row],[Race ]]</f>
        <v>8</v>
      </c>
      <c r="AL792" s="219">
        <f>Table1[[#This Row],[TAB]]</f>
        <v>6</v>
      </c>
      <c r="AM792" s="219" t="str">
        <f>Table1[[#This Row],[Selection]]</f>
        <v>Vagrant</v>
      </c>
      <c r="AN792" s="220" t="str">
        <f>Table1[[#This Row],[Sources]]</f>
        <v>Nat-13</v>
      </c>
      <c r="AO792" s="219">
        <f>Table1[[#This Row],[Scale Bet]]</f>
        <v>50</v>
      </c>
    </row>
    <row r="793" spans="5:41" ht="16.5" customHeight="1" x14ac:dyDescent="0.25">
      <c r="E793" s="185">
        <v>45325</v>
      </c>
      <c r="F793" s="35">
        <v>0.69444444444444453</v>
      </c>
      <c r="G793" s="36" t="s">
        <v>17</v>
      </c>
      <c r="H793" s="36">
        <v>8</v>
      </c>
      <c r="I793" s="36">
        <v>1</v>
      </c>
      <c r="J793" s="36" t="s">
        <v>1078</v>
      </c>
      <c r="K793" s="36" t="s">
        <v>60</v>
      </c>
      <c r="L793" s="165">
        <v>10</v>
      </c>
      <c r="M793" s="134">
        <f t="shared" si="156"/>
        <v>10</v>
      </c>
      <c r="N793" s="36">
        <f t="shared" si="157"/>
        <v>1</v>
      </c>
      <c r="O793" s="135" t="str">
        <f t="shared" si="158"/>
        <v>Pro Syd-10</v>
      </c>
      <c r="P793" s="186" t="str">
        <f t="shared" si="159"/>
        <v>OK</v>
      </c>
      <c r="Q793" s="187">
        <f t="shared" si="160"/>
        <v>40</v>
      </c>
      <c r="R793" s="150"/>
      <c r="S793" s="187" t="str">
        <f t="shared" si="161"/>
        <v/>
      </c>
      <c r="T793" s="136" t="str">
        <f t="shared" si="162"/>
        <v>Buillt</v>
      </c>
      <c r="U793" s="137" t="str">
        <f>IF(P793="","",IF(N793=1,"",IF(Q793="","",IF(Q793&lt;=100,100,IF(Table1[[#This Row],[Day]]="Wed",100,200)))))</f>
        <v/>
      </c>
      <c r="V793" s="137" t="str">
        <f t="shared" si="163"/>
        <v/>
      </c>
      <c r="W793" s="137" t="str">
        <f t="shared" si="164"/>
        <v/>
      </c>
      <c r="X793" s="133">
        <f>100</f>
        <v>100</v>
      </c>
      <c r="Y793" s="133" t="str">
        <f t="shared" si="165"/>
        <v/>
      </c>
      <c r="Z793" s="133">
        <f t="shared" si="166"/>
        <v>-100</v>
      </c>
      <c r="AA793" s="134" t="str">
        <f>TEXT(Table1[[#This Row],[Date]],"DDD")</f>
        <v>Sat</v>
      </c>
      <c r="AB793" s="133" t="str">
        <f>IF(OR(G793="Doomben",G793="Eagle Farm"),"Q",IF(AND(Q793&gt;1,Q793&lt;55,Table1[[#This Row],[Source]]="Nat"),"Nat OK",IF(AND(Table1[[#This Row],[Source]]&lt;&gt;"Nat",Q793&lt;55),"Poor &lt;55",IF(OR(G793="Randwick",G793="Flemington",G793="Caulfield",G793="Sandown Lake",G793="Sandown Hill"),"Best","ave"))))</f>
        <v>Poor &lt;55</v>
      </c>
      <c r="AC793" s="133">
        <f>IF(Q793="","",IF(AB793="Poor &lt;55",$AC$2*0.2%,IF(AND(AB793="Q",AA793&lt;&gt;"Wed"),$AC$2*0.4%,IF(AND(AB793="Q",AA793="Wed"),$AC$2*0.5%,IF(AND(AB793="Ave",U793=100),$AC$2*0.5%,IF(AND(AB793="ave",U793="",N793=1,AG793="Bush"),$AC$2*1%,IF(AND(AB793="ave",U793="",Q793&gt;100),$AC$2*1.3%,IF(AND(AB793="ave",U793=""),$AC$2*1.2%,IF(AND(AB793="Ave",U793=200),$AC$2*1%,IF(AND(AB793="Best",U793=200),$AC$2*1.5%,IF(AND(AB793="Best",U793="",K793&lt;&gt;"Pro Syd"),$AC$2*0.5%,IF(AND(AB793="Best",U793=""),$AC$2*1%,IF(AND(AB793="Best",U793=100,Table1[[#This Row],[State]]="NSW"),$AC$2*0.4%,IF(AND(AB793="Best",U793=100),$AC$2*1%,IF(Table1[[#This Row],[Adj]]="Nat OK",$AC$2*0.5%,"xxx")))))))))))))))</f>
        <v>20</v>
      </c>
      <c r="AD793" s="133" t="str">
        <f t="shared" si="167"/>
        <v/>
      </c>
      <c r="AE793" s="133">
        <f t="shared" si="168"/>
        <v>-20</v>
      </c>
      <c r="AF793" s="133" t="str">
        <f>VLOOKUP(Table1[[#This Row],[Track]],$F$2672:$H$2715,2,FALSE)</f>
        <v>NSW</v>
      </c>
      <c r="AG793" s="133" t="str">
        <f>VLOOKUP(Table1[[#This Row],[Track]],$F$2672:$H$2715,3,FALSE)</f>
        <v>-</v>
      </c>
      <c r="AH793" s="133" t="str">
        <f>IF(Table1[[#This Row],[Date]]&lt;$AH$2,"",IF(Table1[[#This Row],[Date]]&lt;$AH$3,"Edge","Elite Combo"))</f>
        <v/>
      </c>
      <c r="AI793" s="218">
        <f>Table1[[#This Row],[Time]]</f>
        <v>0.69444444444444453</v>
      </c>
      <c r="AJ793" s="219" t="str">
        <f>Table1[[#This Row],[Track]]</f>
        <v>Rosehill</v>
      </c>
      <c r="AK793" s="216">
        <f>Table1[[#This Row],[Race ]]</f>
        <v>8</v>
      </c>
      <c r="AL793" s="219">
        <f>Table1[[#This Row],[TAB]]</f>
        <v>1</v>
      </c>
      <c r="AM793" s="219" t="str">
        <f>Table1[[#This Row],[Selection]]</f>
        <v>Buillt</v>
      </c>
      <c r="AN793" s="220" t="str">
        <f>Table1[[#This Row],[Sources]]</f>
        <v>Pro Syd-10</v>
      </c>
      <c r="AO793" s="219">
        <f>Table1[[#This Row],[Scale Bet]]</f>
        <v>20</v>
      </c>
    </row>
    <row r="794" spans="5:41" ht="16.5" customHeight="1" x14ac:dyDescent="0.25">
      <c r="E794" s="185">
        <v>45325</v>
      </c>
      <c r="F794" s="35">
        <v>0.69444444444444453</v>
      </c>
      <c r="G794" s="36" t="s">
        <v>17</v>
      </c>
      <c r="H794" s="36">
        <v>8</v>
      </c>
      <c r="I794" s="36">
        <v>2</v>
      </c>
      <c r="J794" s="36" t="s">
        <v>697</v>
      </c>
      <c r="K794" s="36" t="s">
        <v>1</v>
      </c>
      <c r="L794" s="165">
        <v>10</v>
      </c>
      <c r="M794" s="134">
        <f t="shared" si="156"/>
        <v>10</v>
      </c>
      <c r="N794" s="36">
        <f t="shared" si="157"/>
        <v>1</v>
      </c>
      <c r="O794" s="135" t="str">
        <f t="shared" si="158"/>
        <v>E4-10</v>
      </c>
      <c r="P794" s="186" t="str">
        <f t="shared" si="159"/>
        <v>OK</v>
      </c>
      <c r="Q794" s="187">
        <f t="shared" si="160"/>
        <v>40</v>
      </c>
      <c r="R794" s="150"/>
      <c r="S794" s="187" t="str">
        <f t="shared" si="161"/>
        <v/>
      </c>
      <c r="T794" s="136" t="str">
        <f t="shared" si="162"/>
        <v>Powerful Peg</v>
      </c>
      <c r="U794" s="137" t="str">
        <f>IF(P794="","",IF(N794=1,"",IF(Q794="","",IF(Q794&lt;=100,100,IF(Table1[[#This Row],[Day]]="Wed",100,200)))))</f>
        <v/>
      </c>
      <c r="V794" s="137" t="str">
        <f t="shared" si="163"/>
        <v/>
      </c>
      <c r="W794" s="137" t="str">
        <f t="shared" si="164"/>
        <v/>
      </c>
      <c r="X794" s="133">
        <f>100</f>
        <v>100</v>
      </c>
      <c r="Y794" s="133" t="str">
        <f t="shared" si="165"/>
        <v/>
      </c>
      <c r="Z794" s="133">
        <f t="shared" si="166"/>
        <v>-100</v>
      </c>
      <c r="AA794" s="134" t="str">
        <f>TEXT(Table1[[#This Row],[Date]],"DDD")</f>
        <v>Sat</v>
      </c>
      <c r="AB794" s="133" t="str">
        <f>IF(OR(G794="Doomben",G794="Eagle Farm"),"Q",IF(AND(Q794&gt;1,Q794&lt;55,Table1[[#This Row],[Source]]="Nat"),"Nat OK",IF(AND(Table1[[#This Row],[Source]]&lt;&gt;"Nat",Q794&lt;55),"Poor &lt;55",IF(OR(G794="Randwick",G794="Flemington",G794="Caulfield",G794="Sandown Lake",G794="Sandown Hill"),"Best","ave"))))</f>
        <v>Poor &lt;55</v>
      </c>
      <c r="AC794" s="133">
        <f>IF(Q794="","",IF(AB794="Poor &lt;55",$AC$2*0.2%,IF(AND(AB794="Q",AA794&lt;&gt;"Wed"),$AC$2*0.4%,IF(AND(AB794="Q",AA794="Wed"),$AC$2*0.5%,IF(AND(AB794="Ave",U794=100),$AC$2*0.5%,IF(AND(AB794="ave",U794="",N794=1,AG794="Bush"),$AC$2*1%,IF(AND(AB794="ave",U794="",Q794&gt;100),$AC$2*1.3%,IF(AND(AB794="ave",U794=""),$AC$2*1.2%,IF(AND(AB794="Ave",U794=200),$AC$2*1%,IF(AND(AB794="Best",U794=200),$AC$2*1.5%,IF(AND(AB794="Best",U794="",K794&lt;&gt;"Pro Syd"),$AC$2*0.5%,IF(AND(AB794="Best",U794=""),$AC$2*1%,IF(AND(AB794="Best",U794=100,Table1[[#This Row],[State]]="NSW"),$AC$2*0.4%,IF(AND(AB794="Best",U794=100),$AC$2*1%,IF(Table1[[#This Row],[Adj]]="Nat OK",$AC$2*0.5%,"xxx")))))))))))))))</f>
        <v>20</v>
      </c>
      <c r="AD794" s="133" t="str">
        <f t="shared" si="167"/>
        <v/>
      </c>
      <c r="AE794" s="133">
        <f t="shared" si="168"/>
        <v>-20</v>
      </c>
      <c r="AF794" s="133" t="str">
        <f>VLOOKUP(Table1[[#This Row],[Track]],$F$2672:$H$2715,2,FALSE)</f>
        <v>NSW</v>
      </c>
      <c r="AG794" s="133" t="str">
        <f>VLOOKUP(Table1[[#This Row],[Track]],$F$2672:$H$2715,3,FALSE)</f>
        <v>-</v>
      </c>
      <c r="AH794" s="133" t="str">
        <f>IF(Table1[[#This Row],[Date]]&lt;$AH$2,"",IF(Table1[[#This Row],[Date]]&lt;$AH$3,"Edge","Elite Combo"))</f>
        <v/>
      </c>
      <c r="AI794" s="218">
        <f>Table1[[#This Row],[Time]]</f>
        <v>0.69444444444444453</v>
      </c>
      <c r="AJ794" s="219" t="str">
        <f>Table1[[#This Row],[Track]]</f>
        <v>Rosehill</v>
      </c>
      <c r="AK794" s="216">
        <f>Table1[[#This Row],[Race ]]</f>
        <v>8</v>
      </c>
      <c r="AL794" s="219">
        <f>Table1[[#This Row],[TAB]]</f>
        <v>2</v>
      </c>
      <c r="AM794" s="219" t="str">
        <f>Table1[[#This Row],[Selection]]</f>
        <v>Powerful Peg</v>
      </c>
      <c r="AN794" s="220" t="str">
        <f>Table1[[#This Row],[Sources]]</f>
        <v>E4-10</v>
      </c>
      <c r="AO794" s="219">
        <f>Table1[[#This Row],[Scale Bet]]</f>
        <v>20</v>
      </c>
    </row>
    <row r="795" spans="5:41" ht="16.5" customHeight="1" x14ac:dyDescent="0.25">
      <c r="E795" s="185">
        <v>45325</v>
      </c>
      <c r="F795" s="35">
        <v>0.70277777777777783</v>
      </c>
      <c r="G795" s="36" t="s">
        <v>28</v>
      </c>
      <c r="H795" s="36">
        <v>7</v>
      </c>
      <c r="I795" s="36">
        <v>16</v>
      </c>
      <c r="J795" s="36" t="s">
        <v>935</v>
      </c>
      <c r="K795" s="36" t="s">
        <v>13</v>
      </c>
      <c r="L795" s="165">
        <v>11</v>
      </c>
      <c r="M795" s="134">
        <f t="shared" si="156"/>
        <v>11</v>
      </c>
      <c r="N795" s="36">
        <f t="shared" si="157"/>
        <v>1</v>
      </c>
      <c r="O795" s="135" t="str">
        <f t="shared" si="158"/>
        <v>Nat-11</v>
      </c>
      <c r="P795" s="186" t="str">
        <f t="shared" si="159"/>
        <v/>
      </c>
      <c r="Q795" s="187">
        <f t="shared" si="160"/>
        <v>44</v>
      </c>
      <c r="R795" s="150">
        <v>7.4</v>
      </c>
      <c r="S795" s="187">
        <f t="shared" si="161"/>
        <v>325.60000000000002</v>
      </c>
      <c r="T795" s="136" t="str">
        <f t="shared" si="162"/>
        <v>Burning Bell</v>
      </c>
      <c r="U795" s="137" t="str">
        <f>IF(P795="","",IF(N795=1,"",IF(Q795="","",IF(Q795&lt;=100,100,IF(Table1[[#This Row],[Day]]="Wed",100,200)))))</f>
        <v/>
      </c>
      <c r="V795" s="137" t="str">
        <f t="shared" si="163"/>
        <v/>
      </c>
      <c r="W795" s="137" t="str">
        <f t="shared" si="164"/>
        <v/>
      </c>
      <c r="X795" s="133">
        <f>100</f>
        <v>100</v>
      </c>
      <c r="Y795" s="133">
        <f t="shared" si="165"/>
        <v>740</v>
      </c>
      <c r="Z795" s="133">
        <f t="shared" si="166"/>
        <v>640</v>
      </c>
      <c r="AA795" s="134" t="str">
        <f>TEXT(Table1[[#This Row],[Date]],"DDD")</f>
        <v>Sat</v>
      </c>
      <c r="AB795" s="133" t="str">
        <f>IF(OR(G795="Doomben",G795="Eagle Farm"),"Q",IF(AND(Q795&gt;1,Q795&lt;55,Table1[[#This Row],[Source]]="Nat"),"Nat OK",IF(AND(Table1[[#This Row],[Source]]&lt;&gt;"Nat",Q795&lt;55),"Poor &lt;55",IF(OR(G795="Randwick",G795="Flemington",G795="Caulfield",G795="Sandown Lake",G795="Sandown Hill"),"Best","ave"))))</f>
        <v>Q</v>
      </c>
      <c r="AC795" s="133">
        <f>IF(Q795="","",IF(AB795="Poor &lt;55",$AC$2*0.2%,IF(AND(AB795="Q",AA795&lt;&gt;"Wed"),$AC$2*0.4%,IF(AND(AB795="Q",AA795="Wed"),$AC$2*0.5%,IF(AND(AB795="Ave",U795=100),$AC$2*0.5%,IF(AND(AB795="ave",U795="",N795=1,AG795="Bush"),$AC$2*1%,IF(AND(AB795="ave",U795="",Q795&gt;100),$AC$2*1.3%,IF(AND(AB795="ave",U795=""),$AC$2*1.2%,IF(AND(AB795="Ave",U795=200),$AC$2*1%,IF(AND(AB795="Best",U795=200),$AC$2*1.5%,IF(AND(AB795="Best",U795="",K795&lt;&gt;"Pro Syd"),$AC$2*0.5%,IF(AND(AB795="Best",U795=""),$AC$2*1%,IF(AND(AB795="Best",U795=100,Table1[[#This Row],[State]]="NSW"),$AC$2*0.4%,IF(AND(AB795="Best",U795=100),$AC$2*1%,IF(Table1[[#This Row],[Adj]]="Nat OK",$AC$2*0.5%,"xxx")))))))))))))))</f>
        <v>40</v>
      </c>
      <c r="AD795" s="133">
        <f t="shared" si="167"/>
        <v>296</v>
      </c>
      <c r="AE795" s="133">
        <f t="shared" si="168"/>
        <v>256</v>
      </c>
      <c r="AF795" s="133" t="str">
        <f>VLOOKUP(Table1[[#This Row],[Track]],$F$2672:$H$2715,2,FALSE)</f>
        <v>Qld</v>
      </c>
      <c r="AG795" s="133" t="str">
        <f>VLOOKUP(Table1[[#This Row],[Track]],$F$2672:$H$2715,3,FALSE)</f>
        <v>-</v>
      </c>
      <c r="AH795" s="133" t="str">
        <f>IF(Table1[[#This Row],[Date]]&lt;$AH$2,"",IF(Table1[[#This Row],[Date]]&lt;$AH$3,"Edge","Elite Combo"))</f>
        <v/>
      </c>
      <c r="AI795" s="218">
        <f>Table1[[#This Row],[Time]]</f>
        <v>0.70277777777777783</v>
      </c>
      <c r="AJ795" s="219" t="str">
        <f>Table1[[#This Row],[Track]]</f>
        <v>Eagle Farm</v>
      </c>
      <c r="AK795" s="216">
        <f>Table1[[#This Row],[Race ]]</f>
        <v>7</v>
      </c>
      <c r="AL795" s="219">
        <f>Table1[[#This Row],[TAB]]</f>
        <v>16</v>
      </c>
      <c r="AM795" s="219" t="str">
        <f>Table1[[#This Row],[Selection]]</f>
        <v>Burning Bell</v>
      </c>
      <c r="AN795" s="220" t="str">
        <f>Table1[[#This Row],[Sources]]</f>
        <v>Nat-11</v>
      </c>
      <c r="AO795" s="219">
        <f>Table1[[#This Row],[Scale Bet]]</f>
        <v>40</v>
      </c>
    </row>
    <row r="796" spans="5:41" ht="16.5" customHeight="1" x14ac:dyDescent="0.25">
      <c r="E796" s="185">
        <v>45325</v>
      </c>
      <c r="F796" s="35">
        <v>0.70833333333333337</v>
      </c>
      <c r="G796" s="36" t="s">
        <v>201</v>
      </c>
      <c r="H796" s="36">
        <v>9</v>
      </c>
      <c r="I796" s="36">
        <v>9</v>
      </c>
      <c r="J796" s="36" t="s">
        <v>288</v>
      </c>
      <c r="K796" s="36" t="s">
        <v>13</v>
      </c>
      <c r="L796" s="165">
        <v>13</v>
      </c>
      <c r="M796" s="134">
        <f t="shared" si="156"/>
        <v>13</v>
      </c>
      <c r="N796" s="36">
        <f t="shared" si="157"/>
        <v>1</v>
      </c>
      <c r="O796" s="135" t="str">
        <f t="shared" si="158"/>
        <v>Nat-13</v>
      </c>
      <c r="P796" s="186" t="str">
        <f t="shared" si="159"/>
        <v>OK</v>
      </c>
      <c r="Q796" s="187">
        <f t="shared" si="160"/>
        <v>52</v>
      </c>
      <c r="R796" s="150"/>
      <c r="S796" s="187" t="str">
        <f t="shared" si="161"/>
        <v/>
      </c>
      <c r="T796" s="136" t="str">
        <f t="shared" si="162"/>
        <v>Midtown Boss</v>
      </c>
      <c r="U796" s="137" t="str">
        <f>IF(P796="","",IF(N796=1,"",IF(Q796="","",IF(Q796&lt;=100,100,IF(Table1[[#This Row],[Day]]="Wed",100,200)))))</f>
        <v/>
      </c>
      <c r="V796" s="137" t="str">
        <f t="shared" si="163"/>
        <v/>
      </c>
      <c r="W796" s="137" t="str">
        <f t="shared" si="164"/>
        <v/>
      </c>
      <c r="X796" s="133">
        <f>100</f>
        <v>100</v>
      </c>
      <c r="Y796" s="133" t="str">
        <f t="shared" si="165"/>
        <v/>
      </c>
      <c r="Z796" s="133">
        <f t="shared" si="166"/>
        <v>-100</v>
      </c>
      <c r="AA796" s="134" t="str">
        <f>TEXT(Table1[[#This Row],[Date]],"DDD")</f>
        <v>Sat</v>
      </c>
      <c r="AB796" s="133" t="str">
        <f>IF(OR(G796="Doomben",G796="Eagle Farm"),"Q",IF(AND(Q796&gt;1,Q796&lt;55,Table1[[#This Row],[Source]]="Nat"),"Nat OK",IF(AND(Table1[[#This Row],[Source]]&lt;&gt;"Nat",Q796&lt;55),"Poor &lt;55",IF(OR(G796="Randwick",G796="Flemington",G796="Caulfield",G796="Sandown Lake",G796="Sandown Hill"),"Best","ave"))))</f>
        <v>Nat OK</v>
      </c>
      <c r="AC796" s="133">
        <f>IF(Q796="","",IF(AB796="Poor &lt;55",$AC$2*0.2%,IF(AND(AB796="Q",AA796&lt;&gt;"Wed"),$AC$2*0.4%,IF(AND(AB796="Q",AA796="Wed"),$AC$2*0.5%,IF(AND(AB796="Ave",U796=100),$AC$2*0.5%,IF(AND(AB796="ave",U796="",N796=1,AG796="Bush"),$AC$2*1%,IF(AND(AB796="ave",U796="",Q796&gt;100),$AC$2*1.3%,IF(AND(AB796="ave",U796=""),$AC$2*1.2%,IF(AND(AB796="Ave",U796=200),$AC$2*1%,IF(AND(AB796="Best",U796=200),$AC$2*1.5%,IF(AND(AB796="Best",U796="",K796&lt;&gt;"Pro Syd"),$AC$2*0.5%,IF(AND(AB796="Best",U796=""),$AC$2*1%,IF(AND(AB796="Best",U796=100,Table1[[#This Row],[State]]="NSW"),$AC$2*0.4%,IF(AND(AB796="Best",U796=100),$AC$2*1%,IF(Table1[[#This Row],[Adj]]="Nat OK",$AC$2*0.5%,"xxx")))))))))))))))</f>
        <v>50</v>
      </c>
      <c r="AD796" s="133" t="str">
        <f t="shared" si="167"/>
        <v/>
      </c>
      <c r="AE796" s="133">
        <f t="shared" si="168"/>
        <v>-50</v>
      </c>
      <c r="AF796" s="133" t="str">
        <f>VLOOKUP(Table1[[#This Row],[Track]],$F$2672:$H$2715,2,FALSE)</f>
        <v>Vic</v>
      </c>
      <c r="AG796" s="133" t="str">
        <f>VLOOKUP(Table1[[#This Row],[Track]],$F$2672:$H$2715,3,FALSE)</f>
        <v>-</v>
      </c>
      <c r="AH796" s="133" t="str">
        <f>IF(Table1[[#This Row],[Date]]&lt;$AH$2,"",IF(Table1[[#This Row],[Date]]&lt;$AH$3,"Edge","Elite Combo"))</f>
        <v/>
      </c>
      <c r="AI796" s="218">
        <f>Table1[[#This Row],[Time]]</f>
        <v>0.70833333333333337</v>
      </c>
      <c r="AJ796" s="219" t="str">
        <f>Table1[[#This Row],[Track]]</f>
        <v>Caulfield</v>
      </c>
      <c r="AK796" s="216">
        <f>Table1[[#This Row],[Race ]]</f>
        <v>9</v>
      </c>
      <c r="AL796" s="219">
        <f>Table1[[#This Row],[TAB]]</f>
        <v>9</v>
      </c>
      <c r="AM796" s="219" t="str">
        <f>Table1[[#This Row],[Selection]]</f>
        <v>Midtown Boss</v>
      </c>
      <c r="AN796" s="220" t="str">
        <f>Table1[[#This Row],[Sources]]</f>
        <v>Nat-13</v>
      </c>
      <c r="AO796" s="219">
        <f>Table1[[#This Row],[Scale Bet]]</f>
        <v>50</v>
      </c>
    </row>
    <row r="797" spans="5:41" ht="16.5" customHeight="1" x14ac:dyDescent="0.25">
      <c r="E797" s="185">
        <v>45325</v>
      </c>
      <c r="F797" s="35">
        <v>0.70833333333333337</v>
      </c>
      <c r="G797" s="36" t="s">
        <v>201</v>
      </c>
      <c r="H797" s="36">
        <v>9</v>
      </c>
      <c r="I797" s="36">
        <v>3</v>
      </c>
      <c r="J797" s="36" t="s">
        <v>204</v>
      </c>
      <c r="K797" s="36" t="s">
        <v>40</v>
      </c>
      <c r="L797" s="165">
        <v>12</v>
      </c>
      <c r="M797" s="134">
        <f t="shared" si="156"/>
        <v>22</v>
      </c>
      <c r="N797" s="36">
        <f t="shared" si="157"/>
        <v>2</v>
      </c>
      <c r="O797" s="135" t="str">
        <f t="shared" si="158"/>
        <v>Edge-12/Pro Mel-10</v>
      </c>
      <c r="P797" s="186" t="str">
        <f t="shared" si="159"/>
        <v>OK</v>
      </c>
      <c r="Q797" s="187">
        <f t="shared" si="160"/>
        <v>88</v>
      </c>
      <c r="R797" s="150">
        <v>8</v>
      </c>
      <c r="S797" s="187">
        <f t="shared" si="161"/>
        <v>704</v>
      </c>
      <c r="T797" s="136" t="str">
        <f t="shared" si="162"/>
        <v>Rey Magnerio</v>
      </c>
      <c r="U797" s="137">
        <f>IF(P797="","",IF(N797=1,"",IF(Q797="","",IF(Q797&lt;=100,100,IF(Table1[[#This Row],[Day]]="Wed",100,200)))))</f>
        <v>100</v>
      </c>
      <c r="V797" s="137">
        <f t="shared" si="163"/>
        <v>800</v>
      </c>
      <c r="W797" s="137">
        <f t="shared" si="164"/>
        <v>700</v>
      </c>
      <c r="X797" s="133">
        <f>100</f>
        <v>100</v>
      </c>
      <c r="Y797" s="133">
        <f t="shared" si="165"/>
        <v>800</v>
      </c>
      <c r="Z797" s="133">
        <f t="shared" si="166"/>
        <v>700</v>
      </c>
      <c r="AA797" s="134" t="str">
        <f>TEXT(Table1[[#This Row],[Date]],"DDD")</f>
        <v>Sat</v>
      </c>
      <c r="AB797" s="133" t="str">
        <f>IF(OR(G797="Doomben",G797="Eagle Farm"),"Q",IF(AND(Q797&gt;1,Q797&lt;55,Table1[[#This Row],[Source]]="Nat"),"Nat OK",IF(AND(Table1[[#This Row],[Source]]&lt;&gt;"Nat",Q797&lt;55),"Poor &lt;55",IF(OR(G797="Randwick",G797="Flemington",G797="Caulfield",G797="Sandown Lake",G797="Sandown Hill"),"Best","ave"))))</f>
        <v>Best</v>
      </c>
      <c r="AC797" s="133">
        <f>IF(Q797="","",IF(AB797="Poor &lt;55",$AC$2*0.2%,IF(AND(AB797="Q",AA797&lt;&gt;"Wed"),$AC$2*0.4%,IF(AND(AB797="Q",AA797="Wed"),$AC$2*0.5%,IF(AND(AB797="Ave",U797=100),$AC$2*0.5%,IF(AND(AB797="ave",U797="",N797=1,AG797="Bush"),$AC$2*1%,IF(AND(AB797="ave",U797="",Q797&gt;100),$AC$2*1.3%,IF(AND(AB797="ave",U797=""),$AC$2*1.2%,IF(AND(AB797="Ave",U797=200),$AC$2*1%,IF(AND(AB797="Best",U797=200),$AC$2*1.5%,IF(AND(AB797="Best",U797="",K797&lt;&gt;"Pro Syd"),$AC$2*0.5%,IF(AND(AB797="Best",U797=""),$AC$2*1%,IF(AND(AB797="Best",U797=100,Table1[[#This Row],[State]]="NSW"),$AC$2*0.4%,IF(AND(AB797="Best",U797=100),$AC$2*1%,IF(Table1[[#This Row],[Adj]]="Nat OK",$AC$2*0.5%,"xxx")))))))))))))))</f>
        <v>100</v>
      </c>
      <c r="AD797" s="133">
        <f t="shared" si="167"/>
        <v>800</v>
      </c>
      <c r="AE797" s="133">
        <f t="shared" si="168"/>
        <v>700</v>
      </c>
      <c r="AF797" s="133" t="str">
        <f>VLOOKUP(Table1[[#This Row],[Track]],$F$2672:$H$2715,2,FALSE)</f>
        <v>Vic</v>
      </c>
      <c r="AG797" s="133" t="str">
        <f>VLOOKUP(Table1[[#This Row],[Track]],$F$2672:$H$2715,3,FALSE)</f>
        <v>-</v>
      </c>
      <c r="AH797" s="133" t="str">
        <f>IF(Table1[[#This Row],[Date]]&lt;$AH$2,"",IF(Table1[[#This Row],[Date]]&lt;$AH$3,"Edge","Elite Combo"))</f>
        <v/>
      </c>
      <c r="AI797" s="218">
        <f>Table1[[#This Row],[Time]]</f>
        <v>0.70833333333333337</v>
      </c>
      <c r="AJ797" s="219" t="str">
        <f>Table1[[#This Row],[Track]]</f>
        <v>Caulfield</v>
      </c>
      <c r="AK797" s="216">
        <f>Table1[[#This Row],[Race ]]</f>
        <v>9</v>
      </c>
      <c r="AL797" s="219">
        <f>Table1[[#This Row],[TAB]]</f>
        <v>3</v>
      </c>
      <c r="AM797" s="219" t="str">
        <f>Table1[[#This Row],[Selection]]</f>
        <v>Rey Magnerio</v>
      </c>
      <c r="AN797" s="220" t="str">
        <f>Table1[[#This Row],[Sources]]</f>
        <v>Edge-12/Pro Mel-10</v>
      </c>
      <c r="AO797" s="219">
        <f>Table1[[#This Row],[Scale Bet]]</f>
        <v>100</v>
      </c>
    </row>
    <row r="798" spans="5:41" ht="16.5" customHeight="1" x14ac:dyDescent="0.25">
      <c r="E798" s="185">
        <v>45325</v>
      </c>
      <c r="F798" s="35">
        <v>0.70833333333333337</v>
      </c>
      <c r="G798" s="36" t="s">
        <v>201</v>
      </c>
      <c r="H798" s="36">
        <v>9</v>
      </c>
      <c r="I798" s="36">
        <v>3</v>
      </c>
      <c r="J798" s="36" t="s">
        <v>204</v>
      </c>
      <c r="K798" s="36" t="s">
        <v>18</v>
      </c>
      <c r="L798" s="165">
        <v>10</v>
      </c>
      <c r="M798" s="134" t="str">
        <f t="shared" si="156"/>
        <v/>
      </c>
      <c r="N798" s="36" t="str">
        <f t="shared" si="157"/>
        <v/>
      </c>
      <c r="O798" s="135" t="str">
        <f t="shared" si="158"/>
        <v/>
      </c>
      <c r="P798" s="186" t="str">
        <f t="shared" si="159"/>
        <v>OK</v>
      </c>
      <c r="Q798" s="187" t="str">
        <f t="shared" si="160"/>
        <v/>
      </c>
      <c r="R798" s="150">
        <v>8</v>
      </c>
      <c r="S798" s="187" t="str">
        <f t="shared" si="161"/>
        <v/>
      </c>
      <c r="T798" s="136" t="str">
        <f t="shared" si="162"/>
        <v>Rey Magnerio</v>
      </c>
      <c r="U798" s="137" t="str">
        <f>IF(P798="","",IF(N798=1,"",IF(Q798="","",IF(Q798&lt;=100,100,IF(Table1[[#This Row],[Day]]="Wed",100,200)))))</f>
        <v/>
      </c>
      <c r="V798" s="137" t="str">
        <f t="shared" si="163"/>
        <v/>
      </c>
      <c r="W798" s="137" t="str">
        <f t="shared" si="164"/>
        <v/>
      </c>
      <c r="X798" s="133">
        <f>100</f>
        <v>100</v>
      </c>
      <c r="Y798" s="133">
        <f t="shared" si="165"/>
        <v>800</v>
      </c>
      <c r="Z798" s="133">
        <f t="shared" si="166"/>
        <v>700</v>
      </c>
      <c r="AA798" s="134" t="str">
        <f>TEXT(Table1[[#This Row],[Date]],"DDD")</f>
        <v>Sat</v>
      </c>
      <c r="AB798" s="133" t="str">
        <f>IF(OR(G798="Doomben",G798="Eagle Farm"),"Q",IF(AND(Q798&gt;1,Q798&lt;55,Table1[[#This Row],[Source]]="Nat"),"Nat OK",IF(AND(Table1[[#This Row],[Source]]&lt;&gt;"Nat",Q798&lt;55),"Poor &lt;55",IF(OR(G798="Randwick",G798="Flemington",G798="Caulfield",G798="Sandown Lake",G798="Sandown Hill"),"Best","ave"))))</f>
        <v>Best</v>
      </c>
      <c r="AC798" s="133" t="str">
        <f>IF(Q798="","",IF(AB798="Poor &lt;55",$AC$2*0.2%,IF(AND(AB798="Q",AA798&lt;&gt;"Wed"),$AC$2*0.4%,IF(AND(AB798="Q",AA798="Wed"),$AC$2*0.5%,IF(AND(AB798="Ave",U798=100),$AC$2*0.5%,IF(AND(AB798="ave",U798="",N798=1,AG798="Bush"),$AC$2*1%,IF(AND(AB798="ave",U798="",Q798&gt;100),$AC$2*1.3%,IF(AND(AB798="ave",U798=""),$AC$2*1.2%,IF(AND(AB798="Ave",U798=200),$AC$2*1%,IF(AND(AB798="Best",U798=200),$AC$2*1.5%,IF(AND(AB798="Best",U798="",K798&lt;&gt;"Pro Syd"),$AC$2*0.5%,IF(AND(AB798="Best",U798=""),$AC$2*1%,IF(AND(AB798="Best",U798=100,Table1[[#This Row],[State]]="NSW"),$AC$2*0.4%,IF(AND(AB798="Best",U798=100),$AC$2*1%,IF(Table1[[#This Row],[Adj]]="Nat OK",$AC$2*0.5%,"xxx")))))))))))))))</f>
        <v/>
      </c>
      <c r="AD798" s="133" t="str">
        <f t="shared" si="167"/>
        <v/>
      </c>
      <c r="AE798" s="133" t="str">
        <f t="shared" si="168"/>
        <v/>
      </c>
      <c r="AF798" s="133" t="str">
        <f>VLOOKUP(Table1[[#This Row],[Track]],$F$2672:$H$2715,2,FALSE)</f>
        <v>Vic</v>
      </c>
      <c r="AG798" s="133" t="str">
        <f>VLOOKUP(Table1[[#This Row],[Track]],$F$2672:$H$2715,3,FALSE)</f>
        <v>-</v>
      </c>
      <c r="AH798" s="133" t="str">
        <f>IF(Table1[[#This Row],[Date]]&lt;$AH$2,"",IF(Table1[[#This Row],[Date]]&lt;$AH$3,"Edge","Elite Combo"))</f>
        <v/>
      </c>
      <c r="AI798" s="218">
        <f>Table1[[#This Row],[Time]]</f>
        <v>0.70833333333333337</v>
      </c>
      <c r="AJ798" s="219" t="str">
        <f>Table1[[#This Row],[Track]]</f>
        <v>Caulfield</v>
      </c>
      <c r="AK798" s="216">
        <f>Table1[[#This Row],[Race ]]</f>
        <v>9</v>
      </c>
      <c r="AL798" s="219">
        <f>Table1[[#This Row],[TAB]]</f>
        <v>3</v>
      </c>
      <c r="AM798" s="219" t="str">
        <f>Table1[[#This Row],[Selection]]</f>
        <v>Rey Magnerio</v>
      </c>
      <c r="AN798" s="220" t="str">
        <f>Table1[[#This Row],[Sources]]</f>
        <v/>
      </c>
      <c r="AO798" s="219" t="str">
        <f>Table1[[#This Row],[Scale Bet]]</f>
        <v/>
      </c>
    </row>
    <row r="799" spans="5:41" ht="16.5" customHeight="1" x14ac:dyDescent="0.25">
      <c r="E799" s="185">
        <v>45325</v>
      </c>
      <c r="F799" s="35">
        <v>0.72222222222222221</v>
      </c>
      <c r="G799" s="36" t="s">
        <v>17</v>
      </c>
      <c r="H799" s="36">
        <v>9</v>
      </c>
      <c r="I799" s="36">
        <v>6</v>
      </c>
      <c r="J799" s="36" t="s">
        <v>83</v>
      </c>
      <c r="K799" s="36" t="s">
        <v>1</v>
      </c>
      <c r="L799" s="165">
        <v>10</v>
      </c>
      <c r="M799" s="134">
        <f t="shared" si="156"/>
        <v>40</v>
      </c>
      <c r="N799" s="36">
        <f t="shared" si="157"/>
        <v>3</v>
      </c>
      <c r="O799" s="135" t="str">
        <f t="shared" si="158"/>
        <v>E4-10/Edge-15/Nat-15</v>
      </c>
      <c r="P799" s="186" t="str">
        <f t="shared" si="159"/>
        <v>OK</v>
      </c>
      <c r="Q799" s="187">
        <f t="shared" si="160"/>
        <v>160</v>
      </c>
      <c r="R799" s="150">
        <v>1.95</v>
      </c>
      <c r="S799" s="187">
        <f t="shared" si="161"/>
        <v>312</v>
      </c>
      <c r="T799" s="136" t="str">
        <f t="shared" si="162"/>
        <v>Our Kobison</v>
      </c>
      <c r="U799" s="137">
        <f>IF(P799="","",IF(N799=1,"",IF(Q799="","",IF(Q799&lt;=100,100,IF(Table1[[#This Row],[Day]]="Wed",100,200)))))</f>
        <v>200</v>
      </c>
      <c r="V799" s="137">
        <f t="shared" si="163"/>
        <v>390</v>
      </c>
      <c r="W799" s="137">
        <f t="shared" si="164"/>
        <v>190</v>
      </c>
      <c r="X799" s="133">
        <f>100</f>
        <v>100</v>
      </c>
      <c r="Y799" s="133">
        <f t="shared" si="165"/>
        <v>195</v>
      </c>
      <c r="Z799" s="133">
        <f t="shared" si="166"/>
        <v>95</v>
      </c>
      <c r="AA799" s="134" t="str">
        <f>TEXT(Table1[[#This Row],[Date]],"DDD")</f>
        <v>Sat</v>
      </c>
      <c r="AB799" s="133" t="str">
        <f>IF(OR(G799="Doomben",G799="Eagle Farm"),"Q",IF(AND(Q799&gt;1,Q799&lt;55,Table1[[#This Row],[Source]]="Nat"),"Nat OK",IF(AND(Table1[[#This Row],[Source]]&lt;&gt;"Nat",Q799&lt;55),"Poor &lt;55",IF(OR(G799="Randwick",G799="Flemington",G799="Caulfield",G799="Sandown Lake",G799="Sandown Hill"),"Best","ave"))))</f>
        <v>ave</v>
      </c>
      <c r="AC799" s="133">
        <f>IF(Q799="","",IF(AB799="Poor &lt;55",$AC$2*0.2%,IF(AND(AB799="Q",AA799&lt;&gt;"Wed"),$AC$2*0.4%,IF(AND(AB799="Q",AA799="Wed"),$AC$2*0.5%,IF(AND(AB799="Ave",U799=100),$AC$2*0.5%,IF(AND(AB799="ave",U799="",N799=1,AG799="Bush"),$AC$2*1%,IF(AND(AB799="ave",U799="",Q799&gt;100),$AC$2*1.3%,IF(AND(AB799="ave",U799=""),$AC$2*1.2%,IF(AND(AB799="Ave",U799=200),$AC$2*1%,IF(AND(AB799="Best",U799=200),$AC$2*1.5%,IF(AND(AB799="Best",U799="",K799&lt;&gt;"Pro Syd"),$AC$2*0.5%,IF(AND(AB799="Best",U799=""),$AC$2*1%,IF(AND(AB799="Best",U799=100,Table1[[#This Row],[State]]="NSW"),$AC$2*0.4%,IF(AND(AB799="Best",U799=100),$AC$2*1%,IF(Table1[[#This Row],[Adj]]="Nat OK",$AC$2*0.5%,"xxx")))))))))))))))</f>
        <v>100</v>
      </c>
      <c r="AD799" s="133">
        <f t="shared" si="167"/>
        <v>195</v>
      </c>
      <c r="AE799" s="133">
        <f t="shared" si="168"/>
        <v>95</v>
      </c>
      <c r="AF799" s="133" t="str">
        <f>VLOOKUP(Table1[[#This Row],[Track]],$F$2672:$H$2715,2,FALSE)</f>
        <v>NSW</v>
      </c>
      <c r="AG799" s="133" t="str">
        <f>VLOOKUP(Table1[[#This Row],[Track]],$F$2672:$H$2715,3,FALSE)</f>
        <v>-</v>
      </c>
      <c r="AH799" s="133" t="str">
        <f>IF(Table1[[#This Row],[Date]]&lt;$AH$2,"",IF(Table1[[#This Row],[Date]]&lt;$AH$3,"Edge","Elite Combo"))</f>
        <v/>
      </c>
      <c r="AI799" s="218">
        <f>Table1[[#This Row],[Time]]</f>
        <v>0.72222222222222221</v>
      </c>
      <c r="AJ799" s="219" t="str">
        <f>Table1[[#This Row],[Track]]</f>
        <v>Rosehill</v>
      </c>
      <c r="AK799" s="216">
        <f>Table1[[#This Row],[Race ]]</f>
        <v>9</v>
      </c>
      <c r="AL799" s="219">
        <f>Table1[[#This Row],[TAB]]</f>
        <v>6</v>
      </c>
      <c r="AM799" s="219" t="str">
        <f>Table1[[#This Row],[Selection]]</f>
        <v>Our Kobison</v>
      </c>
      <c r="AN799" s="220" t="str">
        <f>Table1[[#This Row],[Sources]]</f>
        <v>E4-10/Edge-15/Nat-15</v>
      </c>
      <c r="AO799" s="219">
        <f>Table1[[#This Row],[Scale Bet]]</f>
        <v>100</v>
      </c>
    </row>
    <row r="800" spans="5:41" ht="16.5" customHeight="1" x14ac:dyDescent="0.25">
      <c r="E800" s="185">
        <v>45325</v>
      </c>
      <c r="F800" s="35">
        <v>0.72222222222222221</v>
      </c>
      <c r="G800" s="36" t="s">
        <v>17</v>
      </c>
      <c r="H800" s="36">
        <v>9</v>
      </c>
      <c r="I800" s="36">
        <v>6</v>
      </c>
      <c r="J800" s="36" t="s">
        <v>83</v>
      </c>
      <c r="K800" s="36" t="s">
        <v>40</v>
      </c>
      <c r="L800" s="165">
        <v>15</v>
      </c>
      <c r="M800" s="134" t="str">
        <f t="shared" si="156"/>
        <v/>
      </c>
      <c r="N800" s="36" t="str">
        <f t="shared" si="157"/>
        <v/>
      </c>
      <c r="O800" s="135" t="str">
        <f t="shared" si="158"/>
        <v/>
      </c>
      <c r="P800" s="186" t="str">
        <f t="shared" si="159"/>
        <v>OK</v>
      </c>
      <c r="Q800" s="187" t="str">
        <f t="shared" si="160"/>
        <v/>
      </c>
      <c r="R800" s="150">
        <v>1.95</v>
      </c>
      <c r="S800" s="187" t="str">
        <f t="shared" si="161"/>
        <v/>
      </c>
      <c r="T800" s="136" t="str">
        <f t="shared" si="162"/>
        <v>Our Kobison</v>
      </c>
      <c r="U800" s="137" t="str">
        <f>IF(P800="","",IF(N800=1,"",IF(Q800="","",IF(Q800&lt;=100,100,IF(Table1[[#This Row],[Day]]="Wed",100,200)))))</f>
        <v/>
      </c>
      <c r="V800" s="137" t="str">
        <f t="shared" si="163"/>
        <v/>
      </c>
      <c r="W800" s="137" t="str">
        <f t="shared" si="164"/>
        <v/>
      </c>
      <c r="X800" s="133">
        <f>100</f>
        <v>100</v>
      </c>
      <c r="Y800" s="133">
        <f t="shared" si="165"/>
        <v>195</v>
      </c>
      <c r="Z800" s="133">
        <f t="shared" si="166"/>
        <v>95</v>
      </c>
      <c r="AA800" s="134" t="str">
        <f>TEXT(Table1[[#This Row],[Date]],"DDD")</f>
        <v>Sat</v>
      </c>
      <c r="AB800" s="133" t="str">
        <f>IF(OR(G800="Doomben",G800="Eagle Farm"),"Q",IF(AND(Q800&gt;1,Q800&lt;55,Table1[[#This Row],[Source]]="Nat"),"Nat OK",IF(AND(Table1[[#This Row],[Source]]&lt;&gt;"Nat",Q800&lt;55),"Poor &lt;55",IF(OR(G800="Randwick",G800="Flemington",G800="Caulfield",G800="Sandown Lake",G800="Sandown Hill"),"Best","ave"))))</f>
        <v>ave</v>
      </c>
      <c r="AC800" s="133" t="str">
        <f>IF(Q800="","",IF(AB800="Poor &lt;55",$AC$2*0.2%,IF(AND(AB800="Q",AA800&lt;&gt;"Wed"),$AC$2*0.4%,IF(AND(AB800="Q",AA800="Wed"),$AC$2*0.5%,IF(AND(AB800="Ave",U800=100),$AC$2*0.5%,IF(AND(AB800="ave",U800="",N800=1,AG800="Bush"),$AC$2*1%,IF(AND(AB800="ave",U800="",Q800&gt;100),$AC$2*1.3%,IF(AND(AB800="ave",U800=""),$AC$2*1.2%,IF(AND(AB800="Ave",U800=200),$AC$2*1%,IF(AND(AB800="Best",U800=200),$AC$2*1.5%,IF(AND(AB800="Best",U800="",K800&lt;&gt;"Pro Syd"),$AC$2*0.5%,IF(AND(AB800="Best",U800=""),$AC$2*1%,IF(AND(AB800="Best",U800=100,Table1[[#This Row],[State]]="NSW"),$AC$2*0.4%,IF(AND(AB800="Best",U800=100),$AC$2*1%,IF(Table1[[#This Row],[Adj]]="Nat OK",$AC$2*0.5%,"xxx")))))))))))))))</f>
        <v/>
      </c>
      <c r="AD800" s="133" t="str">
        <f t="shared" si="167"/>
        <v/>
      </c>
      <c r="AE800" s="133" t="str">
        <f t="shared" si="168"/>
        <v/>
      </c>
      <c r="AF800" s="133" t="str">
        <f>VLOOKUP(Table1[[#This Row],[Track]],$F$2672:$H$2715,2,FALSE)</f>
        <v>NSW</v>
      </c>
      <c r="AG800" s="133" t="str">
        <f>VLOOKUP(Table1[[#This Row],[Track]],$F$2672:$H$2715,3,FALSE)</f>
        <v>-</v>
      </c>
      <c r="AH800" s="133" t="str">
        <f>IF(Table1[[#This Row],[Date]]&lt;$AH$2,"",IF(Table1[[#This Row],[Date]]&lt;$AH$3,"Edge","Elite Combo"))</f>
        <v/>
      </c>
      <c r="AI800" s="218">
        <f>Table1[[#This Row],[Time]]</f>
        <v>0.72222222222222221</v>
      </c>
      <c r="AJ800" s="219" t="str">
        <f>Table1[[#This Row],[Track]]</f>
        <v>Rosehill</v>
      </c>
      <c r="AK800" s="216">
        <f>Table1[[#This Row],[Race ]]</f>
        <v>9</v>
      </c>
      <c r="AL800" s="219">
        <f>Table1[[#This Row],[TAB]]</f>
        <v>6</v>
      </c>
      <c r="AM800" s="219" t="str">
        <f>Table1[[#This Row],[Selection]]</f>
        <v>Our Kobison</v>
      </c>
      <c r="AN800" s="220" t="str">
        <f>Table1[[#This Row],[Sources]]</f>
        <v/>
      </c>
      <c r="AO800" s="219" t="str">
        <f>Table1[[#This Row],[Scale Bet]]</f>
        <v/>
      </c>
    </row>
    <row r="801" spans="5:41" ht="16.5" customHeight="1" x14ac:dyDescent="0.25">
      <c r="E801" s="185">
        <v>45325</v>
      </c>
      <c r="F801" s="35">
        <v>0.72222222222222221</v>
      </c>
      <c r="G801" s="36" t="s">
        <v>17</v>
      </c>
      <c r="H801" s="36">
        <v>9</v>
      </c>
      <c r="I801" s="36">
        <v>6</v>
      </c>
      <c r="J801" s="36" t="s">
        <v>83</v>
      </c>
      <c r="K801" s="36" t="s">
        <v>13</v>
      </c>
      <c r="L801" s="165">
        <v>15</v>
      </c>
      <c r="M801" s="134" t="str">
        <f t="shared" si="156"/>
        <v/>
      </c>
      <c r="N801" s="36" t="str">
        <f t="shared" si="157"/>
        <v/>
      </c>
      <c r="O801" s="135" t="str">
        <f t="shared" si="158"/>
        <v/>
      </c>
      <c r="P801" s="186" t="str">
        <f t="shared" si="159"/>
        <v>OK</v>
      </c>
      <c r="Q801" s="187" t="str">
        <f t="shared" si="160"/>
        <v/>
      </c>
      <c r="R801" s="150">
        <v>1.95</v>
      </c>
      <c r="S801" s="187" t="str">
        <f t="shared" si="161"/>
        <v/>
      </c>
      <c r="T801" s="136" t="str">
        <f t="shared" si="162"/>
        <v>Our Kobison</v>
      </c>
      <c r="U801" s="137" t="str">
        <f>IF(P801="","",IF(N801=1,"",IF(Q801="","",IF(Q801&lt;=100,100,IF(Table1[[#This Row],[Day]]="Wed",100,200)))))</f>
        <v/>
      </c>
      <c r="V801" s="137" t="str">
        <f t="shared" si="163"/>
        <v/>
      </c>
      <c r="W801" s="137" t="str">
        <f t="shared" si="164"/>
        <v/>
      </c>
      <c r="X801" s="133">
        <f>100</f>
        <v>100</v>
      </c>
      <c r="Y801" s="133">
        <f t="shared" si="165"/>
        <v>195</v>
      </c>
      <c r="Z801" s="133">
        <f t="shared" si="166"/>
        <v>95</v>
      </c>
      <c r="AA801" s="134" t="str">
        <f>TEXT(Table1[[#This Row],[Date]],"DDD")</f>
        <v>Sat</v>
      </c>
      <c r="AB801" s="133" t="str">
        <f>IF(OR(G801="Doomben",G801="Eagle Farm"),"Q",IF(AND(Q801&gt;1,Q801&lt;55,Table1[[#This Row],[Source]]="Nat"),"Nat OK",IF(AND(Table1[[#This Row],[Source]]&lt;&gt;"Nat",Q801&lt;55),"Poor &lt;55",IF(OR(G801="Randwick",G801="Flemington",G801="Caulfield",G801="Sandown Lake",G801="Sandown Hill"),"Best","ave"))))</f>
        <v>ave</v>
      </c>
      <c r="AC801" s="133" t="str">
        <f>IF(Q801="","",IF(AB801="Poor &lt;55",$AC$2*0.2%,IF(AND(AB801="Q",AA801&lt;&gt;"Wed"),$AC$2*0.4%,IF(AND(AB801="Q",AA801="Wed"),$AC$2*0.5%,IF(AND(AB801="Ave",U801=100),$AC$2*0.5%,IF(AND(AB801="ave",U801="",N801=1,AG801="Bush"),$AC$2*1%,IF(AND(AB801="ave",U801="",Q801&gt;100),$AC$2*1.3%,IF(AND(AB801="ave",U801=""),$AC$2*1.2%,IF(AND(AB801="Ave",U801=200),$AC$2*1%,IF(AND(AB801="Best",U801=200),$AC$2*1.5%,IF(AND(AB801="Best",U801="",K801&lt;&gt;"Pro Syd"),$AC$2*0.5%,IF(AND(AB801="Best",U801=""),$AC$2*1%,IF(AND(AB801="Best",U801=100,Table1[[#This Row],[State]]="NSW"),$AC$2*0.4%,IF(AND(AB801="Best",U801=100),$AC$2*1%,IF(Table1[[#This Row],[Adj]]="Nat OK",$AC$2*0.5%,"xxx")))))))))))))))</f>
        <v/>
      </c>
      <c r="AD801" s="133" t="str">
        <f t="shared" si="167"/>
        <v/>
      </c>
      <c r="AE801" s="133" t="str">
        <f t="shared" si="168"/>
        <v/>
      </c>
      <c r="AF801" s="133" t="str">
        <f>VLOOKUP(Table1[[#This Row],[Track]],$F$2672:$H$2715,2,FALSE)</f>
        <v>NSW</v>
      </c>
      <c r="AG801" s="133" t="str">
        <f>VLOOKUP(Table1[[#This Row],[Track]],$F$2672:$H$2715,3,FALSE)</f>
        <v>-</v>
      </c>
      <c r="AH801" s="133" t="str">
        <f>IF(Table1[[#This Row],[Date]]&lt;$AH$2,"",IF(Table1[[#This Row],[Date]]&lt;$AH$3,"Edge","Elite Combo"))</f>
        <v/>
      </c>
      <c r="AI801" s="218">
        <f>Table1[[#This Row],[Time]]</f>
        <v>0.72222222222222221</v>
      </c>
      <c r="AJ801" s="219" t="str">
        <f>Table1[[#This Row],[Track]]</f>
        <v>Rosehill</v>
      </c>
      <c r="AK801" s="216">
        <f>Table1[[#This Row],[Race ]]</f>
        <v>9</v>
      </c>
      <c r="AL801" s="219">
        <f>Table1[[#This Row],[TAB]]</f>
        <v>6</v>
      </c>
      <c r="AM801" s="219" t="str">
        <f>Table1[[#This Row],[Selection]]</f>
        <v>Our Kobison</v>
      </c>
      <c r="AN801" s="220" t="str">
        <f>Table1[[#This Row],[Sources]]</f>
        <v/>
      </c>
      <c r="AO801" s="219" t="str">
        <f>Table1[[#This Row],[Scale Bet]]</f>
        <v/>
      </c>
    </row>
    <row r="802" spans="5:41" ht="16.5" customHeight="1" x14ac:dyDescent="0.25">
      <c r="E802" s="185">
        <v>45325</v>
      </c>
      <c r="F802" s="35">
        <v>0.73611111111111116</v>
      </c>
      <c r="G802" s="36" t="s">
        <v>201</v>
      </c>
      <c r="H802" s="36">
        <v>10</v>
      </c>
      <c r="I802" s="36">
        <v>13</v>
      </c>
      <c r="J802" s="36" t="s">
        <v>406</v>
      </c>
      <c r="K802" s="36" t="s">
        <v>40</v>
      </c>
      <c r="L802" s="165">
        <v>12</v>
      </c>
      <c r="M802" s="134">
        <f t="shared" si="156"/>
        <v>38</v>
      </c>
      <c r="N802" s="36">
        <f t="shared" si="157"/>
        <v>3</v>
      </c>
      <c r="O802" s="135" t="str">
        <f t="shared" si="158"/>
        <v>Edge-12/Nat-13/Pro Mel-13</v>
      </c>
      <c r="P802" s="186" t="str">
        <f t="shared" si="159"/>
        <v>OK</v>
      </c>
      <c r="Q802" s="187">
        <f t="shared" si="160"/>
        <v>152</v>
      </c>
      <c r="R802" s="150">
        <v>1.8</v>
      </c>
      <c r="S802" s="187">
        <f t="shared" si="161"/>
        <v>273.60000000000002</v>
      </c>
      <c r="T802" s="136" t="str">
        <f t="shared" si="162"/>
        <v>Jimmysstar</v>
      </c>
      <c r="U802" s="137">
        <f>IF(P802="","",IF(N802=1,"",IF(Q802="","",IF(Q802&lt;=100,100,IF(Table1[[#This Row],[Day]]="Wed",100,200)))))</f>
        <v>200</v>
      </c>
      <c r="V802" s="137">
        <f t="shared" si="163"/>
        <v>360</v>
      </c>
      <c r="W802" s="137">
        <f t="shared" si="164"/>
        <v>160</v>
      </c>
      <c r="X802" s="133">
        <f>100</f>
        <v>100</v>
      </c>
      <c r="Y802" s="133">
        <f t="shared" si="165"/>
        <v>180</v>
      </c>
      <c r="Z802" s="133">
        <f t="shared" si="166"/>
        <v>80</v>
      </c>
      <c r="AA802" s="134" t="str">
        <f>TEXT(Table1[[#This Row],[Date]],"DDD")</f>
        <v>Sat</v>
      </c>
      <c r="AB802" s="133" t="str">
        <f>IF(OR(G802="Doomben",G802="Eagle Farm"),"Q",IF(AND(Q802&gt;1,Q802&lt;55,Table1[[#This Row],[Source]]="Nat"),"Nat OK",IF(AND(Table1[[#This Row],[Source]]&lt;&gt;"Nat",Q802&lt;55),"Poor &lt;55",IF(OR(G802="Randwick",G802="Flemington",G802="Caulfield",G802="Sandown Lake",G802="Sandown Hill"),"Best","ave"))))</f>
        <v>Best</v>
      </c>
      <c r="AC802" s="133">
        <f>IF(Q802="","",IF(AB802="Poor &lt;55",$AC$2*0.2%,IF(AND(AB802="Q",AA802&lt;&gt;"Wed"),$AC$2*0.4%,IF(AND(AB802="Q",AA802="Wed"),$AC$2*0.5%,IF(AND(AB802="Ave",U802=100),$AC$2*0.5%,IF(AND(AB802="ave",U802="",N802=1,AG802="Bush"),$AC$2*1%,IF(AND(AB802="ave",U802="",Q802&gt;100),$AC$2*1.3%,IF(AND(AB802="ave",U802=""),$AC$2*1.2%,IF(AND(AB802="Ave",U802=200),$AC$2*1%,IF(AND(AB802="Best",U802=200),$AC$2*1.5%,IF(AND(AB802="Best",U802="",K802&lt;&gt;"Pro Syd"),$AC$2*0.5%,IF(AND(AB802="Best",U802=""),$AC$2*1%,IF(AND(AB802="Best",U802=100,Table1[[#This Row],[State]]="NSW"),$AC$2*0.4%,IF(AND(AB802="Best",U802=100),$AC$2*1%,IF(Table1[[#This Row],[Adj]]="Nat OK",$AC$2*0.5%,"xxx")))))))))))))))</f>
        <v>150</v>
      </c>
      <c r="AD802" s="133">
        <f t="shared" si="167"/>
        <v>270</v>
      </c>
      <c r="AE802" s="133">
        <f t="shared" si="168"/>
        <v>120</v>
      </c>
      <c r="AF802" s="133" t="str">
        <f>VLOOKUP(Table1[[#This Row],[Track]],$F$2672:$H$2715,2,FALSE)</f>
        <v>Vic</v>
      </c>
      <c r="AG802" s="133" t="str">
        <f>VLOOKUP(Table1[[#This Row],[Track]],$F$2672:$H$2715,3,FALSE)</f>
        <v>-</v>
      </c>
      <c r="AH802" s="133" t="str">
        <f>IF(Table1[[#This Row],[Date]]&lt;$AH$2,"",IF(Table1[[#This Row],[Date]]&lt;$AH$3,"Edge","Elite Combo"))</f>
        <v/>
      </c>
      <c r="AI802" s="218">
        <f>Table1[[#This Row],[Time]]</f>
        <v>0.73611111111111116</v>
      </c>
      <c r="AJ802" s="219" t="str">
        <f>Table1[[#This Row],[Track]]</f>
        <v>Caulfield</v>
      </c>
      <c r="AK802" s="216">
        <f>Table1[[#This Row],[Race ]]</f>
        <v>10</v>
      </c>
      <c r="AL802" s="219">
        <f>Table1[[#This Row],[TAB]]</f>
        <v>13</v>
      </c>
      <c r="AM802" s="219" t="str">
        <f>Table1[[#This Row],[Selection]]</f>
        <v>Jimmysstar</v>
      </c>
      <c r="AN802" s="220" t="str">
        <f>Table1[[#This Row],[Sources]]</f>
        <v>Edge-12/Nat-13/Pro Mel-13</v>
      </c>
      <c r="AO802" s="219">
        <f>Table1[[#This Row],[Scale Bet]]</f>
        <v>150</v>
      </c>
    </row>
    <row r="803" spans="5:41" ht="16.5" customHeight="1" x14ac:dyDescent="0.25">
      <c r="E803" s="185">
        <v>45325</v>
      </c>
      <c r="F803" s="35">
        <v>0.73611111111111116</v>
      </c>
      <c r="G803" s="36" t="s">
        <v>201</v>
      </c>
      <c r="H803" s="36">
        <v>10</v>
      </c>
      <c r="I803" s="36">
        <v>13</v>
      </c>
      <c r="J803" s="36" t="s">
        <v>406</v>
      </c>
      <c r="K803" s="36" t="s">
        <v>13</v>
      </c>
      <c r="L803" s="165">
        <v>13</v>
      </c>
      <c r="M803" s="134" t="str">
        <f t="shared" si="156"/>
        <v/>
      </c>
      <c r="N803" s="36" t="str">
        <f t="shared" si="157"/>
        <v/>
      </c>
      <c r="O803" s="135" t="str">
        <f t="shared" si="158"/>
        <v/>
      </c>
      <c r="P803" s="186" t="str">
        <f t="shared" si="159"/>
        <v>OK</v>
      </c>
      <c r="Q803" s="187" t="str">
        <f t="shared" si="160"/>
        <v/>
      </c>
      <c r="R803" s="150">
        <v>1.8</v>
      </c>
      <c r="S803" s="187" t="str">
        <f t="shared" si="161"/>
        <v/>
      </c>
      <c r="T803" s="136" t="str">
        <f t="shared" si="162"/>
        <v>Jimmysstar</v>
      </c>
      <c r="U803" s="137" t="str">
        <f>IF(P803="","",IF(N803=1,"",IF(Q803="","",IF(Q803&lt;=100,100,IF(Table1[[#This Row],[Day]]="Wed",100,200)))))</f>
        <v/>
      </c>
      <c r="V803" s="137" t="str">
        <f t="shared" si="163"/>
        <v/>
      </c>
      <c r="W803" s="137" t="str">
        <f t="shared" si="164"/>
        <v/>
      </c>
      <c r="X803" s="133">
        <f>100</f>
        <v>100</v>
      </c>
      <c r="Y803" s="133">
        <f t="shared" si="165"/>
        <v>180</v>
      </c>
      <c r="Z803" s="133">
        <f t="shared" si="166"/>
        <v>80</v>
      </c>
      <c r="AA803" s="134" t="str">
        <f>TEXT(Table1[[#This Row],[Date]],"DDD")</f>
        <v>Sat</v>
      </c>
      <c r="AB803" s="133" t="str">
        <f>IF(OR(G803="Doomben",G803="Eagle Farm"),"Q",IF(AND(Q803&gt;1,Q803&lt;55,Table1[[#This Row],[Source]]="Nat"),"Nat OK",IF(AND(Table1[[#This Row],[Source]]&lt;&gt;"Nat",Q803&lt;55),"Poor &lt;55",IF(OR(G803="Randwick",G803="Flemington",G803="Caulfield",G803="Sandown Lake",G803="Sandown Hill"),"Best","ave"))))</f>
        <v>Best</v>
      </c>
      <c r="AC803" s="133" t="str">
        <f>IF(Q803="","",IF(AB803="Poor &lt;55",$AC$2*0.2%,IF(AND(AB803="Q",AA803&lt;&gt;"Wed"),$AC$2*0.4%,IF(AND(AB803="Q",AA803="Wed"),$AC$2*0.5%,IF(AND(AB803="Ave",U803=100),$AC$2*0.5%,IF(AND(AB803="ave",U803="",N803=1,AG803="Bush"),$AC$2*1%,IF(AND(AB803="ave",U803="",Q803&gt;100),$AC$2*1.3%,IF(AND(AB803="ave",U803=""),$AC$2*1.2%,IF(AND(AB803="Ave",U803=200),$AC$2*1%,IF(AND(AB803="Best",U803=200),$AC$2*1.5%,IF(AND(AB803="Best",U803="",K803&lt;&gt;"Pro Syd"),$AC$2*0.5%,IF(AND(AB803="Best",U803=""),$AC$2*1%,IF(AND(AB803="Best",U803=100,Table1[[#This Row],[State]]="NSW"),$AC$2*0.4%,IF(AND(AB803="Best",U803=100),$AC$2*1%,IF(Table1[[#This Row],[Adj]]="Nat OK",$AC$2*0.5%,"xxx")))))))))))))))</f>
        <v/>
      </c>
      <c r="AD803" s="133" t="str">
        <f t="shared" si="167"/>
        <v/>
      </c>
      <c r="AE803" s="133" t="str">
        <f t="shared" si="168"/>
        <v/>
      </c>
      <c r="AF803" s="133" t="str">
        <f>VLOOKUP(Table1[[#This Row],[Track]],$F$2672:$H$2715,2,FALSE)</f>
        <v>Vic</v>
      </c>
      <c r="AG803" s="133" t="str">
        <f>VLOOKUP(Table1[[#This Row],[Track]],$F$2672:$H$2715,3,FALSE)</f>
        <v>-</v>
      </c>
      <c r="AH803" s="133" t="str">
        <f>IF(Table1[[#This Row],[Date]]&lt;$AH$2,"",IF(Table1[[#This Row],[Date]]&lt;$AH$3,"Edge","Elite Combo"))</f>
        <v/>
      </c>
      <c r="AI803" s="218">
        <f>Table1[[#This Row],[Time]]</f>
        <v>0.73611111111111116</v>
      </c>
      <c r="AJ803" s="219" t="str">
        <f>Table1[[#This Row],[Track]]</f>
        <v>Caulfield</v>
      </c>
      <c r="AK803" s="216">
        <f>Table1[[#This Row],[Race ]]</f>
        <v>10</v>
      </c>
      <c r="AL803" s="219">
        <f>Table1[[#This Row],[TAB]]</f>
        <v>13</v>
      </c>
      <c r="AM803" s="219" t="str">
        <f>Table1[[#This Row],[Selection]]</f>
        <v>Jimmysstar</v>
      </c>
      <c r="AN803" s="220" t="str">
        <f>Table1[[#This Row],[Sources]]</f>
        <v/>
      </c>
      <c r="AO803" s="219" t="str">
        <f>Table1[[#This Row],[Scale Bet]]</f>
        <v/>
      </c>
    </row>
    <row r="804" spans="5:41" ht="16.5" customHeight="1" x14ac:dyDescent="0.25">
      <c r="E804" s="185">
        <v>45325</v>
      </c>
      <c r="F804" s="35">
        <v>0.73611111111111116</v>
      </c>
      <c r="G804" s="36" t="s">
        <v>201</v>
      </c>
      <c r="H804" s="36">
        <v>10</v>
      </c>
      <c r="I804" s="36">
        <v>13</v>
      </c>
      <c r="J804" s="36" t="s">
        <v>406</v>
      </c>
      <c r="K804" s="36" t="s">
        <v>18</v>
      </c>
      <c r="L804" s="165">
        <v>13</v>
      </c>
      <c r="M804" s="134" t="str">
        <f t="shared" si="156"/>
        <v/>
      </c>
      <c r="N804" s="36" t="str">
        <f t="shared" si="157"/>
        <v/>
      </c>
      <c r="O804" s="135" t="str">
        <f t="shared" si="158"/>
        <v/>
      </c>
      <c r="P804" s="186" t="str">
        <f t="shared" si="159"/>
        <v>OK</v>
      </c>
      <c r="Q804" s="187" t="str">
        <f t="shared" si="160"/>
        <v/>
      </c>
      <c r="R804" s="150">
        <v>1.8</v>
      </c>
      <c r="S804" s="187" t="str">
        <f t="shared" si="161"/>
        <v/>
      </c>
      <c r="T804" s="136" t="str">
        <f t="shared" si="162"/>
        <v>Jimmysstar</v>
      </c>
      <c r="U804" s="137" t="str">
        <f>IF(P804="","",IF(N804=1,"",IF(Q804="","",IF(Q804&lt;=100,100,IF(Table1[[#This Row],[Day]]="Wed",100,200)))))</f>
        <v/>
      </c>
      <c r="V804" s="137" t="str">
        <f t="shared" si="163"/>
        <v/>
      </c>
      <c r="W804" s="137" t="str">
        <f t="shared" si="164"/>
        <v/>
      </c>
      <c r="X804" s="133">
        <f>100</f>
        <v>100</v>
      </c>
      <c r="Y804" s="133">
        <f t="shared" si="165"/>
        <v>180</v>
      </c>
      <c r="Z804" s="133">
        <f t="shared" si="166"/>
        <v>80</v>
      </c>
      <c r="AA804" s="134" t="str">
        <f>TEXT(Table1[[#This Row],[Date]],"DDD")</f>
        <v>Sat</v>
      </c>
      <c r="AB804" s="133" t="str">
        <f>IF(OR(G804="Doomben",G804="Eagle Farm"),"Q",IF(AND(Q804&gt;1,Q804&lt;55,Table1[[#This Row],[Source]]="Nat"),"Nat OK",IF(AND(Table1[[#This Row],[Source]]&lt;&gt;"Nat",Q804&lt;55),"Poor &lt;55",IF(OR(G804="Randwick",G804="Flemington",G804="Caulfield",G804="Sandown Lake",G804="Sandown Hill"),"Best","ave"))))</f>
        <v>Best</v>
      </c>
      <c r="AC804" s="133" t="str">
        <f>IF(Q804="","",IF(AB804="Poor &lt;55",$AC$2*0.2%,IF(AND(AB804="Q",AA804&lt;&gt;"Wed"),$AC$2*0.4%,IF(AND(AB804="Q",AA804="Wed"),$AC$2*0.5%,IF(AND(AB804="Ave",U804=100),$AC$2*0.5%,IF(AND(AB804="ave",U804="",N804=1,AG804="Bush"),$AC$2*1%,IF(AND(AB804="ave",U804="",Q804&gt;100),$AC$2*1.3%,IF(AND(AB804="ave",U804=""),$AC$2*1.2%,IF(AND(AB804="Ave",U804=200),$AC$2*1%,IF(AND(AB804="Best",U804=200),$AC$2*1.5%,IF(AND(AB804="Best",U804="",K804&lt;&gt;"Pro Syd"),$AC$2*0.5%,IF(AND(AB804="Best",U804=""),$AC$2*1%,IF(AND(AB804="Best",U804=100,Table1[[#This Row],[State]]="NSW"),$AC$2*0.4%,IF(AND(AB804="Best",U804=100),$AC$2*1%,IF(Table1[[#This Row],[Adj]]="Nat OK",$AC$2*0.5%,"xxx")))))))))))))))</f>
        <v/>
      </c>
      <c r="AD804" s="133" t="str">
        <f t="shared" si="167"/>
        <v/>
      </c>
      <c r="AE804" s="133" t="str">
        <f t="shared" si="168"/>
        <v/>
      </c>
      <c r="AF804" s="133" t="str">
        <f>VLOOKUP(Table1[[#This Row],[Track]],$F$2672:$H$2715,2,FALSE)</f>
        <v>Vic</v>
      </c>
      <c r="AG804" s="133" t="str">
        <f>VLOOKUP(Table1[[#This Row],[Track]],$F$2672:$H$2715,3,FALSE)</f>
        <v>-</v>
      </c>
      <c r="AH804" s="133" t="str">
        <f>IF(Table1[[#This Row],[Date]]&lt;$AH$2,"",IF(Table1[[#This Row],[Date]]&lt;$AH$3,"Edge","Elite Combo"))</f>
        <v/>
      </c>
      <c r="AI804" s="218">
        <f>Table1[[#This Row],[Time]]</f>
        <v>0.73611111111111116</v>
      </c>
      <c r="AJ804" s="219" t="str">
        <f>Table1[[#This Row],[Track]]</f>
        <v>Caulfield</v>
      </c>
      <c r="AK804" s="216">
        <f>Table1[[#This Row],[Race ]]</f>
        <v>10</v>
      </c>
      <c r="AL804" s="219">
        <f>Table1[[#This Row],[TAB]]</f>
        <v>13</v>
      </c>
      <c r="AM804" s="219" t="str">
        <f>Table1[[#This Row],[Selection]]</f>
        <v>Jimmysstar</v>
      </c>
      <c r="AN804" s="220" t="str">
        <f>Table1[[#This Row],[Sources]]</f>
        <v/>
      </c>
      <c r="AO804" s="219" t="str">
        <f>Table1[[#This Row],[Scale Bet]]</f>
        <v/>
      </c>
    </row>
    <row r="805" spans="5:41" ht="16.5" customHeight="1" x14ac:dyDescent="0.25">
      <c r="E805" s="185">
        <v>45325</v>
      </c>
      <c r="F805" s="35">
        <v>0.73611111111111116</v>
      </c>
      <c r="G805" s="36" t="s">
        <v>201</v>
      </c>
      <c r="H805" s="36">
        <v>10</v>
      </c>
      <c r="I805" s="36">
        <v>7</v>
      </c>
      <c r="J805" s="36" t="s">
        <v>325</v>
      </c>
      <c r="K805" s="36" t="s">
        <v>1</v>
      </c>
      <c r="L805" s="165">
        <v>12</v>
      </c>
      <c r="M805" s="134">
        <f t="shared" si="156"/>
        <v>12</v>
      </c>
      <c r="N805" s="36">
        <f t="shared" si="157"/>
        <v>1</v>
      </c>
      <c r="O805" s="135" t="str">
        <f t="shared" si="158"/>
        <v>E4-12</v>
      </c>
      <c r="P805" s="186" t="str">
        <f t="shared" si="159"/>
        <v>OK</v>
      </c>
      <c r="Q805" s="187">
        <f t="shared" si="160"/>
        <v>48</v>
      </c>
      <c r="R805" s="150"/>
      <c r="S805" s="187" t="str">
        <f t="shared" si="161"/>
        <v/>
      </c>
      <c r="T805" s="136" t="str">
        <f t="shared" si="162"/>
        <v>Who Dares</v>
      </c>
      <c r="U805" s="137" t="str">
        <f>IF(P805="","",IF(N805=1,"",IF(Q805="","",IF(Q805&lt;=100,100,IF(Table1[[#This Row],[Day]]="Wed",100,200)))))</f>
        <v/>
      </c>
      <c r="V805" s="137" t="str">
        <f t="shared" si="163"/>
        <v/>
      </c>
      <c r="W805" s="137" t="str">
        <f t="shared" si="164"/>
        <v/>
      </c>
      <c r="X805" s="133">
        <f>100</f>
        <v>100</v>
      </c>
      <c r="Y805" s="133" t="str">
        <f t="shared" si="165"/>
        <v/>
      </c>
      <c r="Z805" s="133">
        <f t="shared" si="166"/>
        <v>-100</v>
      </c>
      <c r="AA805" s="134" t="str">
        <f>TEXT(Table1[[#This Row],[Date]],"DDD")</f>
        <v>Sat</v>
      </c>
      <c r="AB805" s="133" t="str">
        <f>IF(OR(G805="Doomben",G805="Eagle Farm"),"Q",IF(AND(Q805&gt;1,Q805&lt;55,Table1[[#This Row],[Source]]="Nat"),"Nat OK",IF(AND(Table1[[#This Row],[Source]]&lt;&gt;"Nat",Q805&lt;55),"Poor &lt;55",IF(OR(G805="Randwick",G805="Flemington",G805="Caulfield",G805="Sandown Lake",G805="Sandown Hill"),"Best","ave"))))</f>
        <v>Poor &lt;55</v>
      </c>
      <c r="AC805" s="133">
        <f>IF(Q805="","",IF(AB805="Poor &lt;55",$AC$2*0.2%,IF(AND(AB805="Q",AA805&lt;&gt;"Wed"),$AC$2*0.4%,IF(AND(AB805="Q",AA805="Wed"),$AC$2*0.5%,IF(AND(AB805="Ave",U805=100),$AC$2*0.5%,IF(AND(AB805="ave",U805="",N805=1,AG805="Bush"),$AC$2*1%,IF(AND(AB805="ave",U805="",Q805&gt;100),$AC$2*1.3%,IF(AND(AB805="ave",U805=""),$AC$2*1.2%,IF(AND(AB805="Ave",U805=200),$AC$2*1%,IF(AND(AB805="Best",U805=200),$AC$2*1.5%,IF(AND(AB805="Best",U805="",K805&lt;&gt;"Pro Syd"),$AC$2*0.5%,IF(AND(AB805="Best",U805=""),$AC$2*1%,IF(AND(AB805="Best",U805=100,Table1[[#This Row],[State]]="NSW"),$AC$2*0.4%,IF(AND(AB805="Best",U805=100),$AC$2*1%,IF(Table1[[#This Row],[Adj]]="Nat OK",$AC$2*0.5%,"xxx")))))))))))))))</f>
        <v>20</v>
      </c>
      <c r="AD805" s="133" t="str">
        <f t="shared" si="167"/>
        <v/>
      </c>
      <c r="AE805" s="133">
        <f t="shared" si="168"/>
        <v>-20</v>
      </c>
      <c r="AF805" s="133" t="str">
        <f>VLOOKUP(Table1[[#This Row],[Track]],$F$2672:$H$2715,2,FALSE)</f>
        <v>Vic</v>
      </c>
      <c r="AG805" s="133" t="str">
        <f>VLOOKUP(Table1[[#This Row],[Track]],$F$2672:$H$2715,3,FALSE)</f>
        <v>-</v>
      </c>
      <c r="AH805" s="133" t="str">
        <f>IF(Table1[[#This Row],[Date]]&lt;$AH$2,"",IF(Table1[[#This Row],[Date]]&lt;$AH$3,"Edge","Elite Combo"))</f>
        <v/>
      </c>
      <c r="AI805" s="218">
        <f>Table1[[#This Row],[Time]]</f>
        <v>0.73611111111111116</v>
      </c>
      <c r="AJ805" s="219" t="str">
        <f>Table1[[#This Row],[Track]]</f>
        <v>Caulfield</v>
      </c>
      <c r="AK805" s="216">
        <f>Table1[[#This Row],[Race ]]</f>
        <v>10</v>
      </c>
      <c r="AL805" s="219">
        <f>Table1[[#This Row],[TAB]]</f>
        <v>7</v>
      </c>
      <c r="AM805" s="219" t="str">
        <f>Table1[[#This Row],[Selection]]</f>
        <v>Who Dares</v>
      </c>
      <c r="AN805" s="220" t="str">
        <f>Table1[[#This Row],[Sources]]</f>
        <v>E4-12</v>
      </c>
      <c r="AO805" s="219">
        <f>Table1[[#This Row],[Scale Bet]]</f>
        <v>20</v>
      </c>
    </row>
    <row r="806" spans="5:41" ht="16.5" customHeight="1" x14ac:dyDescent="0.25">
      <c r="E806" s="185">
        <v>45325</v>
      </c>
      <c r="F806" s="35">
        <v>0.75694444444444453</v>
      </c>
      <c r="G806" s="36" t="s">
        <v>28</v>
      </c>
      <c r="H806" s="36">
        <v>9</v>
      </c>
      <c r="I806" s="36">
        <v>5</v>
      </c>
      <c r="J806" s="36" t="s">
        <v>824</v>
      </c>
      <c r="K806" s="36" t="s">
        <v>13</v>
      </c>
      <c r="L806" s="165">
        <v>11</v>
      </c>
      <c r="M806" s="134">
        <f t="shared" si="156"/>
        <v>11</v>
      </c>
      <c r="N806" s="36">
        <f t="shared" si="157"/>
        <v>1</v>
      </c>
      <c r="O806" s="135" t="str">
        <f t="shared" si="158"/>
        <v>Nat-11</v>
      </c>
      <c r="P806" s="186" t="str">
        <f t="shared" si="159"/>
        <v/>
      </c>
      <c r="Q806" s="187">
        <f t="shared" si="160"/>
        <v>44</v>
      </c>
      <c r="R806" s="150"/>
      <c r="S806" s="187" t="str">
        <f t="shared" si="161"/>
        <v/>
      </c>
      <c r="T806" s="136" t="str">
        <f t="shared" si="162"/>
        <v>Shopping Esprit</v>
      </c>
      <c r="U806" s="137" t="str">
        <f>IF(P806="","",IF(N806=1,"",IF(Q806="","",IF(Q806&lt;=100,100,IF(Table1[[#This Row],[Day]]="Wed",100,200)))))</f>
        <v/>
      </c>
      <c r="V806" s="137" t="str">
        <f t="shared" si="163"/>
        <v/>
      </c>
      <c r="W806" s="137" t="str">
        <f t="shared" si="164"/>
        <v/>
      </c>
      <c r="X806" s="133">
        <f>100</f>
        <v>100</v>
      </c>
      <c r="Y806" s="133" t="str">
        <f t="shared" si="165"/>
        <v/>
      </c>
      <c r="Z806" s="133">
        <f t="shared" si="166"/>
        <v>-100</v>
      </c>
      <c r="AA806" s="134" t="str">
        <f>TEXT(Table1[[#This Row],[Date]],"DDD")</f>
        <v>Sat</v>
      </c>
      <c r="AB806" s="133" t="str">
        <f>IF(OR(G806="Doomben",G806="Eagle Farm"),"Q",IF(AND(Q806&gt;1,Q806&lt;55,Table1[[#This Row],[Source]]="Nat"),"Nat OK",IF(AND(Table1[[#This Row],[Source]]&lt;&gt;"Nat",Q806&lt;55),"Poor &lt;55",IF(OR(G806="Randwick",G806="Flemington",G806="Caulfield",G806="Sandown Lake",G806="Sandown Hill"),"Best","ave"))))</f>
        <v>Q</v>
      </c>
      <c r="AC806" s="133">
        <f>IF(Q806="","",IF(AB806="Poor &lt;55",$AC$2*0.2%,IF(AND(AB806="Q",AA806&lt;&gt;"Wed"),$AC$2*0.4%,IF(AND(AB806="Q",AA806="Wed"),$AC$2*0.5%,IF(AND(AB806="Ave",U806=100),$AC$2*0.5%,IF(AND(AB806="ave",U806="",N806=1,AG806="Bush"),$AC$2*1%,IF(AND(AB806="ave",U806="",Q806&gt;100),$AC$2*1.3%,IF(AND(AB806="ave",U806=""),$AC$2*1.2%,IF(AND(AB806="Ave",U806=200),$AC$2*1%,IF(AND(AB806="Best",U806=200),$AC$2*1.5%,IF(AND(AB806="Best",U806="",K806&lt;&gt;"Pro Syd"),$AC$2*0.5%,IF(AND(AB806="Best",U806=""),$AC$2*1%,IF(AND(AB806="Best",U806=100,Table1[[#This Row],[State]]="NSW"),$AC$2*0.4%,IF(AND(AB806="Best",U806=100),$AC$2*1%,IF(Table1[[#This Row],[Adj]]="Nat OK",$AC$2*0.5%,"xxx")))))))))))))))</f>
        <v>40</v>
      </c>
      <c r="AD806" s="133" t="str">
        <f t="shared" si="167"/>
        <v/>
      </c>
      <c r="AE806" s="133">
        <f t="shared" si="168"/>
        <v>-40</v>
      </c>
      <c r="AF806" s="133" t="str">
        <f>VLOOKUP(Table1[[#This Row],[Track]],$F$2672:$H$2715,2,FALSE)</f>
        <v>Qld</v>
      </c>
      <c r="AG806" s="133" t="str">
        <f>VLOOKUP(Table1[[#This Row],[Track]],$F$2672:$H$2715,3,FALSE)</f>
        <v>-</v>
      </c>
      <c r="AH806" s="133" t="str">
        <f>IF(Table1[[#This Row],[Date]]&lt;$AH$2,"",IF(Table1[[#This Row],[Date]]&lt;$AH$3,"Edge","Elite Combo"))</f>
        <v/>
      </c>
      <c r="AI806" s="218">
        <f>Table1[[#This Row],[Time]]</f>
        <v>0.75694444444444453</v>
      </c>
      <c r="AJ806" s="219" t="str">
        <f>Table1[[#This Row],[Track]]</f>
        <v>Eagle Farm</v>
      </c>
      <c r="AK806" s="216">
        <f>Table1[[#This Row],[Race ]]</f>
        <v>9</v>
      </c>
      <c r="AL806" s="219">
        <f>Table1[[#This Row],[TAB]]</f>
        <v>5</v>
      </c>
      <c r="AM806" s="219" t="str">
        <f>Table1[[#This Row],[Selection]]</f>
        <v>Shopping Esprit</v>
      </c>
      <c r="AN806" s="220" t="str">
        <f>Table1[[#This Row],[Sources]]</f>
        <v>Nat-11</v>
      </c>
      <c r="AO806" s="219">
        <f>Table1[[#This Row],[Scale Bet]]</f>
        <v>40</v>
      </c>
    </row>
    <row r="807" spans="5:41" ht="16.5" customHeight="1" x14ac:dyDescent="0.25">
      <c r="E807" s="185">
        <v>45325</v>
      </c>
      <c r="F807" s="35">
        <v>0.78472222222222221</v>
      </c>
      <c r="G807" s="36" t="s">
        <v>28</v>
      </c>
      <c r="H807" s="36">
        <v>10</v>
      </c>
      <c r="I807" s="36">
        <v>4</v>
      </c>
      <c r="J807" s="36" t="s">
        <v>914</v>
      </c>
      <c r="K807" s="36" t="s">
        <v>13</v>
      </c>
      <c r="L807" s="165">
        <v>11</v>
      </c>
      <c r="M807" s="134">
        <f t="shared" si="156"/>
        <v>11</v>
      </c>
      <c r="N807" s="36">
        <f t="shared" si="157"/>
        <v>1</v>
      </c>
      <c r="O807" s="135" t="str">
        <f t="shared" si="158"/>
        <v>Nat-11</v>
      </c>
      <c r="P807" s="186" t="str">
        <f t="shared" si="159"/>
        <v/>
      </c>
      <c r="Q807" s="187">
        <f t="shared" si="160"/>
        <v>44</v>
      </c>
      <c r="R807" s="150"/>
      <c r="S807" s="187" t="str">
        <f t="shared" si="161"/>
        <v/>
      </c>
      <c r="T807" s="136" t="str">
        <f t="shared" si="162"/>
        <v>Emperor</v>
      </c>
      <c r="U807" s="137" t="str">
        <f>IF(P807="","",IF(N807=1,"",IF(Q807="","",IF(Q807&lt;=100,100,IF(Table1[[#This Row],[Day]]="Wed",100,200)))))</f>
        <v/>
      </c>
      <c r="V807" s="137" t="str">
        <f t="shared" si="163"/>
        <v/>
      </c>
      <c r="W807" s="137" t="str">
        <f t="shared" si="164"/>
        <v/>
      </c>
      <c r="X807" s="133">
        <f>100</f>
        <v>100</v>
      </c>
      <c r="Y807" s="133" t="str">
        <f t="shared" si="165"/>
        <v/>
      </c>
      <c r="Z807" s="133">
        <f t="shared" si="166"/>
        <v>-100</v>
      </c>
      <c r="AA807" s="134" t="str">
        <f>TEXT(Table1[[#This Row],[Date]],"DDD")</f>
        <v>Sat</v>
      </c>
      <c r="AB807" s="133" t="str">
        <f>IF(OR(G807="Doomben",G807="Eagle Farm"),"Q",IF(AND(Q807&gt;1,Q807&lt;55,Table1[[#This Row],[Source]]="Nat"),"Nat OK",IF(AND(Table1[[#This Row],[Source]]&lt;&gt;"Nat",Q807&lt;55),"Poor &lt;55",IF(OR(G807="Randwick",G807="Flemington",G807="Caulfield",G807="Sandown Lake",G807="Sandown Hill"),"Best","ave"))))</f>
        <v>Q</v>
      </c>
      <c r="AC807" s="133">
        <f>IF(Q807="","",IF(AB807="Poor &lt;55",$AC$2*0.2%,IF(AND(AB807="Q",AA807&lt;&gt;"Wed"),$AC$2*0.4%,IF(AND(AB807="Q",AA807="Wed"),$AC$2*0.5%,IF(AND(AB807="Ave",U807=100),$AC$2*0.5%,IF(AND(AB807="ave",U807="",N807=1,AG807="Bush"),$AC$2*1%,IF(AND(AB807="ave",U807="",Q807&gt;100),$AC$2*1.3%,IF(AND(AB807="ave",U807=""),$AC$2*1.2%,IF(AND(AB807="Ave",U807=200),$AC$2*1%,IF(AND(AB807="Best",U807=200),$AC$2*1.5%,IF(AND(AB807="Best",U807="",K807&lt;&gt;"Pro Syd"),$AC$2*0.5%,IF(AND(AB807="Best",U807=""),$AC$2*1%,IF(AND(AB807="Best",U807=100,Table1[[#This Row],[State]]="NSW"),$AC$2*0.4%,IF(AND(AB807="Best",U807=100),$AC$2*1%,IF(Table1[[#This Row],[Adj]]="Nat OK",$AC$2*0.5%,"xxx")))))))))))))))</f>
        <v>40</v>
      </c>
      <c r="AD807" s="133" t="str">
        <f t="shared" si="167"/>
        <v/>
      </c>
      <c r="AE807" s="133">
        <f t="shared" si="168"/>
        <v>-40</v>
      </c>
      <c r="AF807" s="133" t="str">
        <f>VLOOKUP(Table1[[#This Row],[Track]],$F$2672:$H$2715,2,FALSE)</f>
        <v>Qld</v>
      </c>
      <c r="AG807" s="133" t="str">
        <f>VLOOKUP(Table1[[#This Row],[Track]],$F$2672:$H$2715,3,FALSE)</f>
        <v>-</v>
      </c>
      <c r="AH807" s="133" t="str">
        <f>IF(Table1[[#This Row],[Date]]&lt;$AH$2,"",IF(Table1[[#This Row],[Date]]&lt;$AH$3,"Edge","Elite Combo"))</f>
        <v/>
      </c>
      <c r="AI807" s="218">
        <f>Table1[[#This Row],[Time]]</f>
        <v>0.78472222222222221</v>
      </c>
      <c r="AJ807" s="219" t="str">
        <f>Table1[[#This Row],[Track]]</f>
        <v>Eagle Farm</v>
      </c>
      <c r="AK807" s="216">
        <f>Table1[[#This Row],[Race ]]</f>
        <v>10</v>
      </c>
      <c r="AL807" s="219">
        <f>Table1[[#This Row],[TAB]]</f>
        <v>4</v>
      </c>
      <c r="AM807" s="219" t="str">
        <f>Table1[[#This Row],[Selection]]</f>
        <v>Emperor</v>
      </c>
      <c r="AN807" s="220" t="str">
        <f>Table1[[#This Row],[Sources]]</f>
        <v>Nat-11</v>
      </c>
      <c r="AO807" s="219">
        <f>Table1[[#This Row],[Scale Bet]]</f>
        <v>40</v>
      </c>
    </row>
    <row r="808" spans="5:41" ht="16.5" customHeight="1" x14ac:dyDescent="0.25">
      <c r="E808" s="185">
        <v>45332</v>
      </c>
      <c r="F808" s="35">
        <v>0.51041666666666663</v>
      </c>
      <c r="G808" s="36" t="s">
        <v>201</v>
      </c>
      <c r="H808" s="36">
        <v>1</v>
      </c>
      <c r="I808" s="36">
        <v>1</v>
      </c>
      <c r="J808" s="36" t="s">
        <v>709</v>
      </c>
      <c r="K808" s="36" t="s">
        <v>1</v>
      </c>
      <c r="L808" s="165">
        <v>12</v>
      </c>
      <c r="M808" s="134">
        <f t="shared" si="156"/>
        <v>38</v>
      </c>
      <c r="N808" s="36">
        <f t="shared" si="157"/>
        <v>3</v>
      </c>
      <c r="O808" s="135" t="str">
        <f t="shared" si="158"/>
        <v>E4-12/Edge-13/Pro Mel-13</v>
      </c>
      <c r="P808" s="186" t="str">
        <f t="shared" si="159"/>
        <v>OK</v>
      </c>
      <c r="Q808" s="187">
        <f t="shared" si="160"/>
        <v>152</v>
      </c>
      <c r="R808" s="150"/>
      <c r="S808" s="187" t="str">
        <f t="shared" si="161"/>
        <v/>
      </c>
      <c r="T808" s="136" t="str">
        <f t="shared" si="162"/>
        <v>Bermadez</v>
      </c>
      <c r="U808" s="137">
        <f>IF(P808="","",IF(N808=1,"",IF(Q808="","",IF(Q808&lt;=100,100,IF(Table1[[#This Row],[Day]]="Wed",100,200)))))</f>
        <v>200</v>
      </c>
      <c r="V808" s="137" t="str">
        <f t="shared" si="163"/>
        <v/>
      </c>
      <c r="W808" s="137">
        <f t="shared" si="164"/>
        <v>-200</v>
      </c>
      <c r="X808" s="133">
        <f>100</f>
        <v>100</v>
      </c>
      <c r="Y808" s="133" t="str">
        <f t="shared" si="165"/>
        <v/>
      </c>
      <c r="Z808" s="133">
        <f t="shared" si="166"/>
        <v>-100</v>
      </c>
      <c r="AA808" s="134" t="str">
        <f>TEXT(Table1[[#This Row],[Date]],"DDD")</f>
        <v>Sat</v>
      </c>
      <c r="AB808" s="133" t="str">
        <f>IF(OR(G808="Doomben",G808="Eagle Farm"),"Q",IF(AND(Q808&gt;1,Q808&lt;55,Table1[[#This Row],[Source]]="Nat"),"Nat OK",IF(AND(Table1[[#This Row],[Source]]&lt;&gt;"Nat",Q808&lt;55),"Poor &lt;55",IF(OR(G808="Randwick",G808="Flemington",G808="Caulfield",G808="Sandown Lake",G808="Sandown Hill"),"Best","ave"))))</f>
        <v>Best</v>
      </c>
      <c r="AC808" s="133">
        <f>IF(Q808="","",IF(AB808="Poor &lt;55",$AC$2*0.2%,IF(AND(AB808="Q",AA808&lt;&gt;"Wed"),$AC$2*0.4%,IF(AND(AB808="Q",AA808="Wed"),$AC$2*0.5%,IF(AND(AB808="Ave",U808=100),$AC$2*0.5%,IF(AND(AB808="ave",U808="",N808=1,AG808="Bush"),$AC$2*1%,IF(AND(AB808="ave",U808="",Q808&gt;100),$AC$2*1.3%,IF(AND(AB808="ave",U808=""),$AC$2*1.2%,IF(AND(AB808="Ave",U808=200),$AC$2*1%,IF(AND(AB808="Best",U808=200),$AC$2*1.5%,IF(AND(AB808="Best",U808="",K808&lt;&gt;"Pro Syd"),$AC$2*0.5%,IF(AND(AB808="Best",U808=""),$AC$2*1%,IF(AND(AB808="Best",U808=100,Table1[[#This Row],[State]]="NSW"),$AC$2*0.4%,IF(AND(AB808="Best",U808=100),$AC$2*1%,IF(Table1[[#This Row],[Adj]]="Nat OK",$AC$2*0.5%,"xxx")))))))))))))))</f>
        <v>150</v>
      </c>
      <c r="AD808" s="133" t="str">
        <f t="shared" si="167"/>
        <v/>
      </c>
      <c r="AE808" s="133">
        <f t="shared" si="168"/>
        <v>-150</v>
      </c>
      <c r="AF808" s="133" t="str">
        <f>VLOOKUP(Table1[[#This Row],[Track]],$F$2672:$H$2715,2,FALSE)</f>
        <v>Vic</v>
      </c>
      <c r="AG808" s="133" t="str">
        <f>VLOOKUP(Table1[[#This Row],[Track]],$F$2672:$H$2715,3,FALSE)</f>
        <v>-</v>
      </c>
      <c r="AH808" s="133" t="str">
        <f>IF(Table1[[#This Row],[Date]]&lt;$AH$2,"",IF(Table1[[#This Row],[Date]]&lt;$AH$3,"Edge","Elite Combo"))</f>
        <v/>
      </c>
      <c r="AI808" s="218">
        <f>Table1[[#This Row],[Time]]</f>
        <v>0.51041666666666663</v>
      </c>
      <c r="AJ808" s="219" t="str">
        <f>Table1[[#This Row],[Track]]</f>
        <v>Caulfield</v>
      </c>
      <c r="AK808" s="216">
        <f>Table1[[#This Row],[Race ]]</f>
        <v>1</v>
      </c>
      <c r="AL808" s="219">
        <f>Table1[[#This Row],[TAB]]</f>
        <v>1</v>
      </c>
      <c r="AM808" s="219" t="str">
        <f>Table1[[#This Row],[Selection]]</f>
        <v>Bermadez</v>
      </c>
      <c r="AN808" s="220" t="str">
        <f>Table1[[#This Row],[Sources]]</f>
        <v>E4-12/Edge-13/Pro Mel-13</v>
      </c>
      <c r="AO808" s="219">
        <f>Table1[[#This Row],[Scale Bet]]</f>
        <v>150</v>
      </c>
    </row>
    <row r="809" spans="5:41" ht="16.5" customHeight="1" x14ac:dyDescent="0.25">
      <c r="E809" s="185">
        <v>45332</v>
      </c>
      <c r="F809" s="35">
        <v>0.51041666666666663</v>
      </c>
      <c r="G809" s="36" t="s">
        <v>201</v>
      </c>
      <c r="H809" s="36">
        <v>1</v>
      </c>
      <c r="I809" s="36">
        <v>1</v>
      </c>
      <c r="J809" s="36" t="s">
        <v>709</v>
      </c>
      <c r="K809" s="36" t="s">
        <v>40</v>
      </c>
      <c r="L809" s="165">
        <v>13</v>
      </c>
      <c r="M809" s="134" t="str">
        <f t="shared" si="156"/>
        <v/>
      </c>
      <c r="N809" s="36" t="str">
        <f t="shared" si="157"/>
        <v/>
      </c>
      <c r="O809" s="135" t="str">
        <f t="shared" si="158"/>
        <v/>
      </c>
      <c r="P809" s="186" t="str">
        <f t="shared" si="159"/>
        <v>OK</v>
      </c>
      <c r="Q809" s="187" t="str">
        <f t="shared" si="160"/>
        <v/>
      </c>
      <c r="R809" s="150"/>
      <c r="S809" s="187" t="str">
        <f t="shared" si="161"/>
        <v/>
      </c>
      <c r="T809" s="136" t="str">
        <f t="shared" si="162"/>
        <v>Bermadez</v>
      </c>
      <c r="U809" s="137" t="str">
        <f>IF(P809="","",IF(N809=1,"",IF(Q809="","",IF(Q809&lt;=100,100,IF(Table1[[#This Row],[Day]]="Wed",100,200)))))</f>
        <v/>
      </c>
      <c r="V809" s="137" t="str">
        <f t="shared" si="163"/>
        <v/>
      </c>
      <c r="W809" s="137" t="str">
        <f t="shared" si="164"/>
        <v/>
      </c>
      <c r="X809" s="133">
        <f>100</f>
        <v>100</v>
      </c>
      <c r="Y809" s="133" t="str">
        <f t="shared" si="165"/>
        <v/>
      </c>
      <c r="Z809" s="133">
        <f t="shared" si="166"/>
        <v>-100</v>
      </c>
      <c r="AA809" s="134" t="str">
        <f>TEXT(Table1[[#This Row],[Date]],"DDD")</f>
        <v>Sat</v>
      </c>
      <c r="AB809" s="133" t="str">
        <f>IF(OR(G809="Doomben",G809="Eagle Farm"),"Q",IF(AND(Q809&gt;1,Q809&lt;55,Table1[[#This Row],[Source]]="Nat"),"Nat OK",IF(AND(Table1[[#This Row],[Source]]&lt;&gt;"Nat",Q809&lt;55),"Poor &lt;55",IF(OR(G809="Randwick",G809="Flemington",G809="Caulfield",G809="Sandown Lake",G809="Sandown Hill"),"Best","ave"))))</f>
        <v>Best</v>
      </c>
      <c r="AC809" s="133" t="str">
        <f>IF(Q809="","",IF(AB809="Poor &lt;55",$AC$2*0.2%,IF(AND(AB809="Q",AA809&lt;&gt;"Wed"),$AC$2*0.4%,IF(AND(AB809="Q",AA809="Wed"),$AC$2*0.5%,IF(AND(AB809="Ave",U809=100),$AC$2*0.5%,IF(AND(AB809="ave",U809="",N809=1,AG809="Bush"),$AC$2*1%,IF(AND(AB809="ave",U809="",Q809&gt;100),$AC$2*1.3%,IF(AND(AB809="ave",U809=""),$AC$2*1.2%,IF(AND(AB809="Ave",U809=200),$AC$2*1%,IF(AND(AB809="Best",U809=200),$AC$2*1.5%,IF(AND(AB809="Best",U809="",K809&lt;&gt;"Pro Syd"),$AC$2*0.5%,IF(AND(AB809="Best",U809=""),$AC$2*1%,IF(AND(AB809="Best",U809=100,Table1[[#This Row],[State]]="NSW"),$AC$2*0.4%,IF(AND(AB809="Best",U809=100),$AC$2*1%,IF(Table1[[#This Row],[Adj]]="Nat OK",$AC$2*0.5%,"xxx")))))))))))))))</f>
        <v/>
      </c>
      <c r="AD809" s="133" t="str">
        <f t="shared" si="167"/>
        <v/>
      </c>
      <c r="AE809" s="133" t="str">
        <f t="shared" si="168"/>
        <v/>
      </c>
      <c r="AF809" s="133" t="str">
        <f>VLOOKUP(Table1[[#This Row],[Track]],$F$2672:$H$2715,2,FALSE)</f>
        <v>Vic</v>
      </c>
      <c r="AG809" s="133" t="str">
        <f>VLOOKUP(Table1[[#This Row],[Track]],$F$2672:$H$2715,3,FALSE)</f>
        <v>-</v>
      </c>
      <c r="AH809" s="133" t="str">
        <f>IF(Table1[[#This Row],[Date]]&lt;$AH$2,"",IF(Table1[[#This Row],[Date]]&lt;$AH$3,"Edge","Elite Combo"))</f>
        <v/>
      </c>
      <c r="AI809" s="218">
        <f>Table1[[#This Row],[Time]]</f>
        <v>0.51041666666666663</v>
      </c>
      <c r="AJ809" s="219" t="str">
        <f>Table1[[#This Row],[Track]]</f>
        <v>Caulfield</v>
      </c>
      <c r="AK809" s="216">
        <f>Table1[[#This Row],[Race ]]</f>
        <v>1</v>
      </c>
      <c r="AL809" s="219">
        <f>Table1[[#This Row],[TAB]]</f>
        <v>1</v>
      </c>
      <c r="AM809" s="219" t="str">
        <f>Table1[[#This Row],[Selection]]</f>
        <v>Bermadez</v>
      </c>
      <c r="AN809" s="220" t="str">
        <f>Table1[[#This Row],[Sources]]</f>
        <v/>
      </c>
      <c r="AO809" s="219" t="str">
        <f>Table1[[#This Row],[Scale Bet]]</f>
        <v/>
      </c>
    </row>
    <row r="810" spans="5:41" ht="16.5" customHeight="1" x14ac:dyDescent="0.25">
      <c r="E810" s="185">
        <v>45332</v>
      </c>
      <c r="F810" s="35">
        <v>0.51041666666666663</v>
      </c>
      <c r="G810" s="36" t="s">
        <v>201</v>
      </c>
      <c r="H810" s="36">
        <v>1</v>
      </c>
      <c r="I810" s="36">
        <v>1</v>
      </c>
      <c r="J810" s="36" t="s">
        <v>709</v>
      </c>
      <c r="K810" s="36" t="s">
        <v>18</v>
      </c>
      <c r="L810" s="165">
        <v>13</v>
      </c>
      <c r="M810" s="134" t="str">
        <f t="shared" si="156"/>
        <v/>
      </c>
      <c r="N810" s="36" t="str">
        <f t="shared" si="157"/>
        <v/>
      </c>
      <c r="O810" s="135" t="str">
        <f t="shared" si="158"/>
        <v/>
      </c>
      <c r="P810" s="186" t="str">
        <f t="shared" si="159"/>
        <v>OK</v>
      </c>
      <c r="Q810" s="187" t="str">
        <f t="shared" si="160"/>
        <v/>
      </c>
      <c r="R810" s="150"/>
      <c r="S810" s="187" t="str">
        <f t="shared" si="161"/>
        <v/>
      </c>
      <c r="T810" s="136" t="str">
        <f t="shared" si="162"/>
        <v>Bermadez</v>
      </c>
      <c r="U810" s="137" t="str">
        <f>IF(P810="","",IF(N810=1,"",IF(Q810="","",IF(Q810&lt;=100,100,IF(Table1[[#This Row],[Day]]="Wed",100,200)))))</f>
        <v/>
      </c>
      <c r="V810" s="137" t="str">
        <f t="shared" si="163"/>
        <v/>
      </c>
      <c r="W810" s="137" t="str">
        <f t="shared" si="164"/>
        <v/>
      </c>
      <c r="X810" s="133">
        <f>100</f>
        <v>100</v>
      </c>
      <c r="Y810" s="133" t="str">
        <f t="shared" si="165"/>
        <v/>
      </c>
      <c r="Z810" s="133">
        <f t="shared" si="166"/>
        <v>-100</v>
      </c>
      <c r="AA810" s="134" t="str">
        <f>TEXT(Table1[[#This Row],[Date]],"DDD")</f>
        <v>Sat</v>
      </c>
      <c r="AB810" s="133" t="str">
        <f>IF(OR(G810="Doomben",G810="Eagle Farm"),"Q",IF(AND(Q810&gt;1,Q810&lt;55,Table1[[#This Row],[Source]]="Nat"),"Nat OK",IF(AND(Table1[[#This Row],[Source]]&lt;&gt;"Nat",Q810&lt;55),"Poor &lt;55",IF(OR(G810="Randwick",G810="Flemington",G810="Caulfield",G810="Sandown Lake",G810="Sandown Hill"),"Best","ave"))))</f>
        <v>Best</v>
      </c>
      <c r="AC810" s="133" t="str">
        <f>IF(Q810="","",IF(AB810="Poor &lt;55",$AC$2*0.2%,IF(AND(AB810="Q",AA810&lt;&gt;"Wed"),$AC$2*0.4%,IF(AND(AB810="Q",AA810="Wed"),$AC$2*0.5%,IF(AND(AB810="Ave",U810=100),$AC$2*0.5%,IF(AND(AB810="ave",U810="",N810=1,AG810="Bush"),$AC$2*1%,IF(AND(AB810="ave",U810="",Q810&gt;100),$AC$2*1.3%,IF(AND(AB810="ave",U810=""),$AC$2*1.2%,IF(AND(AB810="Ave",U810=200),$AC$2*1%,IF(AND(AB810="Best",U810=200),$AC$2*1.5%,IF(AND(AB810="Best",U810="",K810&lt;&gt;"Pro Syd"),$AC$2*0.5%,IF(AND(AB810="Best",U810=""),$AC$2*1%,IF(AND(AB810="Best",U810=100,Table1[[#This Row],[State]]="NSW"),$AC$2*0.4%,IF(AND(AB810="Best",U810=100),$AC$2*1%,IF(Table1[[#This Row],[Adj]]="Nat OK",$AC$2*0.5%,"xxx")))))))))))))))</f>
        <v/>
      </c>
      <c r="AD810" s="133" t="str">
        <f t="shared" si="167"/>
        <v/>
      </c>
      <c r="AE810" s="133" t="str">
        <f t="shared" si="168"/>
        <v/>
      </c>
      <c r="AF810" s="133" t="str">
        <f>VLOOKUP(Table1[[#This Row],[Track]],$F$2672:$H$2715,2,FALSE)</f>
        <v>Vic</v>
      </c>
      <c r="AG810" s="133" t="str">
        <f>VLOOKUP(Table1[[#This Row],[Track]],$F$2672:$H$2715,3,FALSE)</f>
        <v>-</v>
      </c>
      <c r="AH810" s="133" t="str">
        <f>IF(Table1[[#This Row],[Date]]&lt;$AH$2,"",IF(Table1[[#This Row],[Date]]&lt;$AH$3,"Edge","Elite Combo"))</f>
        <v/>
      </c>
      <c r="AI810" s="218">
        <f>Table1[[#This Row],[Time]]</f>
        <v>0.51041666666666663</v>
      </c>
      <c r="AJ810" s="219" t="str">
        <f>Table1[[#This Row],[Track]]</f>
        <v>Caulfield</v>
      </c>
      <c r="AK810" s="216">
        <f>Table1[[#This Row],[Race ]]</f>
        <v>1</v>
      </c>
      <c r="AL810" s="219">
        <f>Table1[[#This Row],[TAB]]</f>
        <v>1</v>
      </c>
      <c r="AM810" s="219" t="str">
        <f>Table1[[#This Row],[Selection]]</f>
        <v>Bermadez</v>
      </c>
      <c r="AN810" s="220" t="str">
        <f>Table1[[#This Row],[Sources]]</f>
        <v/>
      </c>
      <c r="AO810" s="219" t="str">
        <f>Table1[[#This Row],[Scale Bet]]</f>
        <v/>
      </c>
    </row>
    <row r="811" spans="5:41" ht="16.5" customHeight="1" x14ac:dyDescent="0.25">
      <c r="E811" s="185">
        <v>45332</v>
      </c>
      <c r="F811" s="35">
        <v>0.51041666666666663</v>
      </c>
      <c r="G811" s="36" t="s">
        <v>201</v>
      </c>
      <c r="H811" s="36">
        <v>1</v>
      </c>
      <c r="I811" s="36">
        <v>9</v>
      </c>
      <c r="J811" s="36" t="s">
        <v>715</v>
      </c>
      <c r="K811" s="36" t="s">
        <v>13</v>
      </c>
      <c r="L811" s="165">
        <v>13</v>
      </c>
      <c r="M811" s="134">
        <f t="shared" si="156"/>
        <v>13</v>
      </c>
      <c r="N811" s="36">
        <f t="shared" si="157"/>
        <v>1</v>
      </c>
      <c r="O811" s="135" t="str">
        <f t="shared" si="158"/>
        <v>Nat-13</v>
      </c>
      <c r="P811" s="186" t="str">
        <f t="shared" si="159"/>
        <v>OK</v>
      </c>
      <c r="Q811" s="187">
        <f t="shared" si="160"/>
        <v>52</v>
      </c>
      <c r="R811" s="150"/>
      <c r="S811" s="187" t="str">
        <f t="shared" si="161"/>
        <v/>
      </c>
      <c r="T811" s="136" t="str">
        <f t="shared" si="162"/>
        <v>Flash Feeling</v>
      </c>
      <c r="U811" s="137" t="str">
        <f>IF(P811="","",IF(N811=1,"",IF(Q811="","",IF(Q811&lt;=100,100,IF(Table1[[#This Row],[Day]]="Wed",100,200)))))</f>
        <v/>
      </c>
      <c r="V811" s="137" t="str">
        <f t="shared" si="163"/>
        <v/>
      </c>
      <c r="W811" s="137" t="str">
        <f t="shared" si="164"/>
        <v/>
      </c>
      <c r="X811" s="133">
        <f>100</f>
        <v>100</v>
      </c>
      <c r="Y811" s="133" t="str">
        <f t="shared" si="165"/>
        <v/>
      </c>
      <c r="Z811" s="133">
        <f t="shared" si="166"/>
        <v>-100</v>
      </c>
      <c r="AA811" s="134" t="str">
        <f>TEXT(Table1[[#This Row],[Date]],"DDD")</f>
        <v>Sat</v>
      </c>
      <c r="AB811" s="133" t="str">
        <f>IF(OR(G811="Doomben",G811="Eagle Farm"),"Q",IF(AND(Q811&gt;1,Q811&lt;55,Table1[[#This Row],[Source]]="Nat"),"Nat OK",IF(AND(Table1[[#This Row],[Source]]&lt;&gt;"Nat",Q811&lt;55),"Poor &lt;55",IF(OR(G811="Randwick",G811="Flemington",G811="Caulfield",G811="Sandown Lake",G811="Sandown Hill"),"Best","ave"))))</f>
        <v>Nat OK</v>
      </c>
      <c r="AC811" s="133">
        <f>IF(Q811="","",IF(AB811="Poor &lt;55",$AC$2*0.2%,IF(AND(AB811="Q",AA811&lt;&gt;"Wed"),$AC$2*0.4%,IF(AND(AB811="Q",AA811="Wed"),$AC$2*0.5%,IF(AND(AB811="Ave",U811=100),$AC$2*0.5%,IF(AND(AB811="ave",U811="",N811=1,AG811="Bush"),$AC$2*1%,IF(AND(AB811="ave",U811="",Q811&gt;100),$AC$2*1.3%,IF(AND(AB811="ave",U811=""),$AC$2*1.2%,IF(AND(AB811="Ave",U811=200),$AC$2*1%,IF(AND(AB811="Best",U811=200),$AC$2*1.5%,IF(AND(AB811="Best",U811="",K811&lt;&gt;"Pro Syd"),$AC$2*0.5%,IF(AND(AB811="Best",U811=""),$AC$2*1%,IF(AND(AB811="Best",U811=100,Table1[[#This Row],[State]]="NSW"),$AC$2*0.4%,IF(AND(AB811="Best",U811=100),$AC$2*1%,IF(Table1[[#This Row],[Adj]]="Nat OK",$AC$2*0.5%,"xxx")))))))))))))))</f>
        <v>50</v>
      </c>
      <c r="AD811" s="133" t="str">
        <f t="shared" si="167"/>
        <v/>
      </c>
      <c r="AE811" s="133">
        <f t="shared" si="168"/>
        <v>-50</v>
      </c>
      <c r="AF811" s="133" t="str">
        <f>VLOOKUP(Table1[[#This Row],[Track]],$F$2672:$H$2715,2,FALSE)</f>
        <v>Vic</v>
      </c>
      <c r="AG811" s="133" t="str">
        <f>VLOOKUP(Table1[[#This Row],[Track]],$F$2672:$H$2715,3,FALSE)</f>
        <v>-</v>
      </c>
      <c r="AH811" s="133" t="str">
        <f>IF(Table1[[#This Row],[Date]]&lt;$AH$2,"",IF(Table1[[#This Row],[Date]]&lt;$AH$3,"Edge","Elite Combo"))</f>
        <v/>
      </c>
      <c r="AI811" s="218">
        <f>Table1[[#This Row],[Time]]</f>
        <v>0.51041666666666663</v>
      </c>
      <c r="AJ811" s="219" t="str">
        <f>Table1[[#This Row],[Track]]</f>
        <v>Caulfield</v>
      </c>
      <c r="AK811" s="216">
        <f>Table1[[#This Row],[Race ]]</f>
        <v>1</v>
      </c>
      <c r="AL811" s="219">
        <f>Table1[[#This Row],[TAB]]</f>
        <v>9</v>
      </c>
      <c r="AM811" s="219" t="str">
        <f>Table1[[#This Row],[Selection]]</f>
        <v>Flash Feeling</v>
      </c>
      <c r="AN811" s="220" t="str">
        <f>Table1[[#This Row],[Sources]]</f>
        <v>Nat-13</v>
      </c>
      <c r="AO811" s="219">
        <f>Table1[[#This Row],[Scale Bet]]</f>
        <v>50</v>
      </c>
    </row>
    <row r="812" spans="5:41" ht="16.5" customHeight="1" x14ac:dyDescent="0.25">
      <c r="E812" s="185">
        <v>45332</v>
      </c>
      <c r="F812" s="35">
        <v>0.52083333333333337</v>
      </c>
      <c r="G812" s="36" t="s">
        <v>22</v>
      </c>
      <c r="H812" s="36">
        <v>1</v>
      </c>
      <c r="I812" s="36">
        <v>8</v>
      </c>
      <c r="J812" s="36" t="s">
        <v>1085</v>
      </c>
      <c r="K812" s="36" t="s">
        <v>60</v>
      </c>
      <c r="L812" s="165">
        <v>15</v>
      </c>
      <c r="M812" s="134">
        <f t="shared" si="156"/>
        <v>15</v>
      </c>
      <c r="N812" s="36">
        <f t="shared" si="157"/>
        <v>1</v>
      </c>
      <c r="O812" s="135" t="str">
        <f t="shared" si="158"/>
        <v>Pro Syd-15</v>
      </c>
      <c r="P812" s="186" t="str">
        <f t="shared" si="159"/>
        <v>OK</v>
      </c>
      <c r="Q812" s="187">
        <f t="shared" si="160"/>
        <v>60</v>
      </c>
      <c r="R812" s="150"/>
      <c r="S812" s="187" t="str">
        <f t="shared" si="161"/>
        <v/>
      </c>
      <c r="T812" s="136" t="str">
        <f t="shared" si="162"/>
        <v>Cirebon</v>
      </c>
      <c r="U812" s="137" t="str">
        <f>IF(P812="","",IF(N812=1,"",IF(Q812="","",IF(Q812&lt;=100,100,IF(Table1[[#This Row],[Day]]="Wed",100,200)))))</f>
        <v/>
      </c>
      <c r="V812" s="137" t="str">
        <f t="shared" si="163"/>
        <v/>
      </c>
      <c r="W812" s="137" t="str">
        <f t="shared" si="164"/>
        <v/>
      </c>
      <c r="X812" s="133">
        <f>100</f>
        <v>100</v>
      </c>
      <c r="Y812" s="133" t="str">
        <f t="shared" si="165"/>
        <v/>
      </c>
      <c r="Z812" s="133">
        <f t="shared" si="166"/>
        <v>-100</v>
      </c>
      <c r="AA812" s="134" t="str">
        <f>TEXT(Table1[[#This Row],[Date]],"DDD")</f>
        <v>Sat</v>
      </c>
      <c r="AB812" s="133" t="str">
        <f>IF(OR(G812="Doomben",G812="Eagle Farm"),"Q",IF(AND(Q812&gt;1,Q812&lt;55,Table1[[#This Row],[Source]]="Nat"),"Nat OK",IF(AND(Table1[[#This Row],[Source]]&lt;&gt;"Nat",Q812&lt;55),"Poor &lt;55",IF(OR(G812="Randwick",G812="Flemington",G812="Caulfield",G812="Sandown Lake",G812="Sandown Hill"),"Best","ave"))))</f>
        <v>Best</v>
      </c>
      <c r="AC812" s="133">
        <f>IF(Q812="","",IF(AB812="Poor &lt;55",$AC$2*0.2%,IF(AND(AB812="Q",AA812&lt;&gt;"Wed"),$AC$2*0.4%,IF(AND(AB812="Q",AA812="Wed"),$AC$2*0.5%,IF(AND(AB812="Ave",U812=100),$AC$2*0.5%,IF(AND(AB812="ave",U812="",N812=1,AG812="Bush"),$AC$2*1%,IF(AND(AB812="ave",U812="",Q812&gt;100),$AC$2*1.3%,IF(AND(AB812="ave",U812=""),$AC$2*1.2%,IF(AND(AB812="Ave",U812=200),$AC$2*1%,IF(AND(AB812="Best",U812=200),$AC$2*1.5%,IF(AND(AB812="Best",U812="",K812&lt;&gt;"Pro Syd"),$AC$2*0.5%,IF(AND(AB812="Best",U812=""),$AC$2*1%,IF(AND(AB812="Best",U812=100,Table1[[#This Row],[State]]="NSW"),$AC$2*0.4%,IF(AND(AB812="Best",U812=100),$AC$2*1%,IF(Table1[[#This Row],[Adj]]="Nat OK",$AC$2*0.5%,"xxx")))))))))))))))</f>
        <v>100</v>
      </c>
      <c r="AD812" s="133" t="str">
        <f t="shared" si="167"/>
        <v/>
      </c>
      <c r="AE812" s="133">
        <f t="shared" si="168"/>
        <v>-100</v>
      </c>
      <c r="AF812" s="133" t="str">
        <f>VLOOKUP(Table1[[#This Row],[Track]],$F$2672:$H$2715,2,FALSE)</f>
        <v>NSW</v>
      </c>
      <c r="AG812" s="133" t="str">
        <f>VLOOKUP(Table1[[#This Row],[Track]],$F$2672:$H$2715,3,FALSE)</f>
        <v>-</v>
      </c>
      <c r="AH812" s="133" t="str">
        <f>IF(Table1[[#This Row],[Date]]&lt;$AH$2,"",IF(Table1[[#This Row],[Date]]&lt;$AH$3,"Edge","Elite Combo"))</f>
        <v/>
      </c>
      <c r="AI812" s="218">
        <f>Table1[[#This Row],[Time]]</f>
        <v>0.52083333333333337</v>
      </c>
      <c r="AJ812" s="219" t="str">
        <f>Table1[[#This Row],[Track]]</f>
        <v>Randwick</v>
      </c>
      <c r="AK812" s="216">
        <f>Table1[[#This Row],[Race ]]</f>
        <v>1</v>
      </c>
      <c r="AL812" s="219">
        <f>Table1[[#This Row],[TAB]]</f>
        <v>8</v>
      </c>
      <c r="AM812" s="219" t="str">
        <f>Table1[[#This Row],[Selection]]</f>
        <v>Cirebon</v>
      </c>
      <c r="AN812" s="220" t="str">
        <f>Table1[[#This Row],[Sources]]</f>
        <v>Pro Syd-15</v>
      </c>
      <c r="AO812" s="219">
        <f>Table1[[#This Row],[Scale Bet]]</f>
        <v>100</v>
      </c>
    </row>
    <row r="813" spans="5:41" ht="16.5" customHeight="1" x14ac:dyDescent="0.25">
      <c r="E813" s="185">
        <v>45332</v>
      </c>
      <c r="F813" s="35">
        <v>0.52083333333333337</v>
      </c>
      <c r="G813" s="36" t="s">
        <v>22</v>
      </c>
      <c r="H813" s="36">
        <v>1</v>
      </c>
      <c r="I813" s="36">
        <v>7</v>
      </c>
      <c r="J813" s="36" t="s">
        <v>937</v>
      </c>
      <c r="K813" s="36" t="s">
        <v>13</v>
      </c>
      <c r="L813" s="165">
        <v>13</v>
      </c>
      <c r="M813" s="134">
        <f t="shared" si="156"/>
        <v>13</v>
      </c>
      <c r="N813" s="36">
        <f t="shared" si="157"/>
        <v>1</v>
      </c>
      <c r="O813" s="135" t="str">
        <f t="shared" si="158"/>
        <v>Nat-13</v>
      </c>
      <c r="P813" s="186" t="str">
        <f t="shared" si="159"/>
        <v>OK</v>
      </c>
      <c r="Q813" s="187">
        <f t="shared" si="160"/>
        <v>52</v>
      </c>
      <c r="R813" s="150"/>
      <c r="S813" s="187" t="str">
        <f t="shared" si="161"/>
        <v/>
      </c>
      <c r="T813" s="136" t="str">
        <f t="shared" si="162"/>
        <v>Our Maryanne</v>
      </c>
      <c r="U813" s="137" t="str">
        <f>IF(P813="","",IF(N813=1,"",IF(Q813="","",IF(Q813&lt;=100,100,IF(Table1[[#This Row],[Day]]="Wed",100,200)))))</f>
        <v/>
      </c>
      <c r="V813" s="137" t="str">
        <f t="shared" si="163"/>
        <v/>
      </c>
      <c r="W813" s="137" t="str">
        <f t="shared" si="164"/>
        <v/>
      </c>
      <c r="X813" s="133">
        <f>100</f>
        <v>100</v>
      </c>
      <c r="Y813" s="133" t="str">
        <f t="shared" si="165"/>
        <v/>
      </c>
      <c r="Z813" s="133">
        <f t="shared" si="166"/>
        <v>-100</v>
      </c>
      <c r="AA813" s="134" t="str">
        <f>TEXT(Table1[[#This Row],[Date]],"DDD")</f>
        <v>Sat</v>
      </c>
      <c r="AB813" s="133" t="str">
        <f>IF(OR(G813="Doomben",G813="Eagle Farm"),"Q",IF(AND(Q813&gt;1,Q813&lt;55,Table1[[#This Row],[Source]]="Nat"),"Nat OK",IF(AND(Table1[[#This Row],[Source]]&lt;&gt;"Nat",Q813&lt;55),"Poor &lt;55",IF(OR(G813="Randwick",G813="Flemington",G813="Caulfield",G813="Sandown Lake",G813="Sandown Hill"),"Best","ave"))))</f>
        <v>Nat OK</v>
      </c>
      <c r="AC813" s="133">
        <f>IF(Q813="","",IF(AB813="Poor &lt;55",$AC$2*0.2%,IF(AND(AB813="Q",AA813&lt;&gt;"Wed"),$AC$2*0.4%,IF(AND(AB813="Q",AA813="Wed"),$AC$2*0.5%,IF(AND(AB813="Ave",U813=100),$AC$2*0.5%,IF(AND(AB813="ave",U813="",N813=1,AG813="Bush"),$AC$2*1%,IF(AND(AB813="ave",U813="",Q813&gt;100),$AC$2*1.3%,IF(AND(AB813="ave",U813=""),$AC$2*1.2%,IF(AND(AB813="Ave",U813=200),$AC$2*1%,IF(AND(AB813="Best",U813=200),$AC$2*1.5%,IF(AND(AB813="Best",U813="",K813&lt;&gt;"Pro Syd"),$AC$2*0.5%,IF(AND(AB813="Best",U813=""),$AC$2*1%,IF(AND(AB813="Best",U813=100,Table1[[#This Row],[State]]="NSW"),$AC$2*0.4%,IF(AND(AB813="Best",U813=100),$AC$2*1%,IF(Table1[[#This Row],[Adj]]="Nat OK",$AC$2*0.5%,"xxx")))))))))))))))</f>
        <v>50</v>
      </c>
      <c r="AD813" s="133" t="str">
        <f t="shared" si="167"/>
        <v/>
      </c>
      <c r="AE813" s="133">
        <f t="shared" si="168"/>
        <v>-50</v>
      </c>
      <c r="AF813" s="133" t="str">
        <f>VLOOKUP(Table1[[#This Row],[Track]],$F$2672:$H$2715,2,FALSE)</f>
        <v>NSW</v>
      </c>
      <c r="AG813" s="133" t="str">
        <f>VLOOKUP(Table1[[#This Row],[Track]],$F$2672:$H$2715,3,FALSE)</f>
        <v>-</v>
      </c>
      <c r="AH813" s="133" t="str">
        <f>IF(Table1[[#This Row],[Date]]&lt;$AH$2,"",IF(Table1[[#This Row],[Date]]&lt;$AH$3,"Edge","Elite Combo"))</f>
        <v/>
      </c>
      <c r="AI813" s="218">
        <f>Table1[[#This Row],[Time]]</f>
        <v>0.52083333333333337</v>
      </c>
      <c r="AJ813" s="219" t="str">
        <f>Table1[[#This Row],[Track]]</f>
        <v>Randwick</v>
      </c>
      <c r="AK813" s="216">
        <f>Table1[[#This Row],[Race ]]</f>
        <v>1</v>
      </c>
      <c r="AL813" s="219">
        <f>Table1[[#This Row],[TAB]]</f>
        <v>7</v>
      </c>
      <c r="AM813" s="219" t="str">
        <f>Table1[[#This Row],[Selection]]</f>
        <v>Our Maryanne</v>
      </c>
      <c r="AN813" s="220" t="str">
        <f>Table1[[#This Row],[Sources]]</f>
        <v>Nat-13</v>
      </c>
      <c r="AO813" s="219">
        <f>Table1[[#This Row],[Scale Bet]]</f>
        <v>50</v>
      </c>
    </row>
    <row r="814" spans="5:41" ht="16.5" customHeight="1" x14ac:dyDescent="0.25">
      <c r="E814" s="185">
        <v>45332</v>
      </c>
      <c r="F814" s="35">
        <v>0.53125</v>
      </c>
      <c r="G814" s="36" t="s">
        <v>201</v>
      </c>
      <c r="H814" s="36">
        <v>2</v>
      </c>
      <c r="I814" s="36">
        <v>9</v>
      </c>
      <c r="J814" s="36" t="s">
        <v>710</v>
      </c>
      <c r="K814" s="36" t="s">
        <v>1</v>
      </c>
      <c r="L814" s="165">
        <v>20</v>
      </c>
      <c r="M814" s="134">
        <f t="shared" si="156"/>
        <v>73</v>
      </c>
      <c r="N814" s="36">
        <f t="shared" si="157"/>
        <v>4</v>
      </c>
      <c r="O814" s="135" t="str">
        <f t="shared" si="158"/>
        <v>E4-20/Edge-20/Nat-20/Pro Mel-13</v>
      </c>
      <c r="P814" s="186" t="str">
        <f t="shared" si="159"/>
        <v>OK</v>
      </c>
      <c r="Q814" s="187">
        <f t="shared" si="160"/>
        <v>292</v>
      </c>
      <c r="R814" s="150"/>
      <c r="S814" s="187" t="str">
        <f t="shared" si="161"/>
        <v/>
      </c>
      <c r="T814" s="136" t="str">
        <f t="shared" si="162"/>
        <v>Divine Purpose</v>
      </c>
      <c r="U814" s="137">
        <f>IF(P814="","",IF(N814=1,"",IF(Q814="","",IF(Q814&lt;=100,100,IF(Table1[[#This Row],[Day]]="Wed",100,200)))))</f>
        <v>200</v>
      </c>
      <c r="V814" s="137" t="str">
        <f t="shared" si="163"/>
        <v/>
      </c>
      <c r="W814" s="137">
        <f t="shared" si="164"/>
        <v>-200</v>
      </c>
      <c r="X814" s="133">
        <f>100</f>
        <v>100</v>
      </c>
      <c r="Y814" s="133" t="str">
        <f t="shared" si="165"/>
        <v/>
      </c>
      <c r="Z814" s="133">
        <f t="shared" si="166"/>
        <v>-100</v>
      </c>
      <c r="AA814" s="134" t="str">
        <f>TEXT(Table1[[#This Row],[Date]],"DDD")</f>
        <v>Sat</v>
      </c>
      <c r="AB814" s="133" t="str">
        <f>IF(OR(G814="Doomben",G814="Eagle Farm"),"Q",IF(AND(Q814&gt;1,Q814&lt;55,Table1[[#This Row],[Source]]="Nat"),"Nat OK",IF(AND(Table1[[#This Row],[Source]]&lt;&gt;"Nat",Q814&lt;55),"Poor &lt;55",IF(OR(G814="Randwick",G814="Flemington",G814="Caulfield",G814="Sandown Lake",G814="Sandown Hill"),"Best","ave"))))</f>
        <v>Best</v>
      </c>
      <c r="AC814" s="133">
        <f>IF(Q814="","",IF(AB814="Poor &lt;55",$AC$2*0.2%,IF(AND(AB814="Q",AA814&lt;&gt;"Wed"),$AC$2*0.4%,IF(AND(AB814="Q",AA814="Wed"),$AC$2*0.5%,IF(AND(AB814="Ave",U814=100),$AC$2*0.5%,IF(AND(AB814="ave",U814="",N814=1,AG814="Bush"),$AC$2*1%,IF(AND(AB814="ave",U814="",Q814&gt;100),$AC$2*1.3%,IF(AND(AB814="ave",U814=""),$AC$2*1.2%,IF(AND(AB814="Ave",U814=200),$AC$2*1%,IF(AND(AB814="Best",U814=200),$AC$2*1.5%,IF(AND(AB814="Best",U814="",K814&lt;&gt;"Pro Syd"),$AC$2*0.5%,IF(AND(AB814="Best",U814=""),$AC$2*1%,IF(AND(AB814="Best",U814=100,Table1[[#This Row],[State]]="NSW"),$AC$2*0.4%,IF(AND(AB814="Best",U814=100),$AC$2*1%,IF(Table1[[#This Row],[Adj]]="Nat OK",$AC$2*0.5%,"xxx")))))))))))))))</f>
        <v>150</v>
      </c>
      <c r="AD814" s="133" t="str">
        <f t="shared" si="167"/>
        <v/>
      </c>
      <c r="AE814" s="133">
        <f t="shared" si="168"/>
        <v>-150</v>
      </c>
      <c r="AF814" s="133" t="str">
        <f>VLOOKUP(Table1[[#This Row],[Track]],$F$2672:$H$2715,2,FALSE)</f>
        <v>Vic</v>
      </c>
      <c r="AG814" s="133" t="str">
        <f>VLOOKUP(Table1[[#This Row],[Track]],$F$2672:$H$2715,3,FALSE)</f>
        <v>-</v>
      </c>
      <c r="AH814" s="133" t="str">
        <f>IF(Table1[[#This Row],[Date]]&lt;$AH$2,"",IF(Table1[[#This Row],[Date]]&lt;$AH$3,"Edge","Elite Combo"))</f>
        <v/>
      </c>
      <c r="AI814" s="218">
        <f>Table1[[#This Row],[Time]]</f>
        <v>0.53125</v>
      </c>
      <c r="AJ814" s="219" t="str">
        <f>Table1[[#This Row],[Track]]</f>
        <v>Caulfield</v>
      </c>
      <c r="AK814" s="216">
        <f>Table1[[#This Row],[Race ]]</f>
        <v>2</v>
      </c>
      <c r="AL814" s="219">
        <f>Table1[[#This Row],[TAB]]</f>
        <v>9</v>
      </c>
      <c r="AM814" s="219" t="str">
        <f>Table1[[#This Row],[Selection]]</f>
        <v>Divine Purpose</v>
      </c>
      <c r="AN814" s="220" t="str">
        <f>Table1[[#This Row],[Sources]]</f>
        <v>E4-20/Edge-20/Nat-20/Pro Mel-13</v>
      </c>
      <c r="AO814" s="219">
        <f>Table1[[#This Row],[Scale Bet]]</f>
        <v>150</v>
      </c>
    </row>
    <row r="815" spans="5:41" ht="16.5" customHeight="1" x14ac:dyDescent="0.25">
      <c r="E815" s="185">
        <v>45332</v>
      </c>
      <c r="F815" s="35">
        <v>0.53125</v>
      </c>
      <c r="G815" s="36" t="s">
        <v>201</v>
      </c>
      <c r="H815" s="36">
        <v>2</v>
      </c>
      <c r="I815" s="36">
        <v>9</v>
      </c>
      <c r="J815" s="36" t="s">
        <v>710</v>
      </c>
      <c r="K815" s="36" t="s">
        <v>40</v>
      </c>
      <c r="L815" s="165">
        <v>20</v>
      </c>
      <c r="M815" s="134" t="str">
        <f t="shared" si="156"/>
        <v/>
      </c>
      <c r="N815" s="36" t="str">
        <f t="shared" si="157"/>
        <v/>
      </c>
      <c r="O815" s="135" t="str">
        <f t="shared" si="158"/>
        <v/>
      </c>
      <c r="P815" s="186" t="str">
        <f t="shared" si="159"/>
        <v>OK</v>
      </c>
      <c r="Q815" s="187" t="str">
        <f t="shared" si="160"/>
        <v/>
      </c>
      <c r="R815" s="150"/>
      <c r="S815" s="187" t="str">
        <f t="shared" si="161"/>
        <v/>
      </c>
      <c r="T815" s="136" t="str">
        <f t="shared" si="162"/>
        <v>Divine Purpose</v>
      </c>
      <c r="U815" s="137" t="str">
        <f>IF(P815="","",IF(N815=1,"",IF(Q815="","",IF(Q815&lt;=100,100,IF(Table1[[#This Row],[Day]]="Wed",100,200)))))</f>
        <v/>
      </c>
      <c r="V815" s="137" t="str">
        <f t="shared" si="163"/>
        <v/>
      </c>
      <c r="W815" s="137" t="str">
        <f t="shared" si="164"/>
        <v/>
      </c>
      <c r="X815" s="133">
        <f>100</f>
        <v>100</v>
      </c>
      <c r="Y815" s="133" t="str">
        <f t="shared" si="165"/>
        <v/>
      </c>
      <c r="Z815" s="133">
        <f t="shared" si="166"/>
        <v>-100</v>
      </c>
      <c r="AA815" s="134" t="str">
        <f>TEXT(Table1[[#This Row],[Date]],"DDD")</f>
        <v>Sat</v>
      </c>
      <c r="AB815" s="133" t="str">
        <f>IF(OR(G815="Doomben",G815="Eagle Farm"),"Q",IF(AND(Q815&gt;1,Q815&lt;55,Table1[[#This Row],[Source]]="Nat"),"Nat OK",IF(AND(Table1[[#This Row],[Source]]&lt;&gt;"Nat",Q815&lt;55),"Poor &lt;55",IF(OR(G815="Randwick",G815="Flemington",G815="Caulfield",G815="Sandown Lake",G815="Sandown Hill"),"Best","ave"))))</f>
        <v>Best</v>
      </c>
      <c r="AC815" s="133" t="str">
        <f>IF(Q815="","",IF(AB815="Poor &lt;55",$AC$2*0.2%,IF(AND(AB815="Q",AA815&lt;&gt;"Wed"),$AC$2*0.4%,IF(AND(AB815="Q",AA815="Wed"),$AC$2*0.5%,IF(AND(AB815="Ave",U815=100),$AC$2*0.5%,IF(AND(AB815="ave",U815="",N815=1,AG815="Bush"),$AC$2*1%,IF(AND(AB815="ave",U815="",Q815&gt;100),$AC$2*1.3%,IF(AND(AB815="ave",U815=""),$AC$2*1.2%,IF(AND(AB815="Ave",U815=200),$AC$2*1%,IF(AND(AB815="Best",U815=200),$AC$2*1.5%,IF(AND(AB815="Best",U815="",K815&lt;&gt;"Pro Syd"),$AC$2*0.5%,IF(AND(AB815="Best",U815=""),$AC$2*1%,IF(AND(AB815="Best",U815=100,Table1[[#This Row],[State]]="NSW"),$AC$2*0.4%,IF(AND(AB815="Best",U815=100),$AC$2*1%,IF(Table1[[#This Row],[Adj]]="Nat OK",$AC$2*0.5%,"xxx")))))))))))))))</f>
        <v/>
      </c>
      <c r="AD815" s="133" t="str">
        <f t="shared" si="167"/>
        <v/>
      </c>
      <c r="AE815" s="133" t="str">
        <f t="shared" si="168"/>
        <v/>
      </c>
      <c r="AF815" s="133" t="str">
        <f>VLOOKUP(Table1[[#This Row],[Track]],$F$2672:$H$2715,2,FALSE)</f>
        <v>Vic</v>
      </c>
      <c r="AG815" s="133" t="str">
        <f>VLOOKUP(Table1[[#This Row],[Track]],$F$2672:$H$2715,3,FALSE)</f>
        <v>-</v>
      </c>
      <c r="AH815" s="133" t="str">
        <f>IF(Table1[[#This Row],[Date]]&lt;$AH$2,"",IF(Table1[[#This Row],[Date]]&lt;$AH$3,"Edge","Elite Combo"))</f>
        <v/>
      </c>
      <c r="AI815" s="218">
        <f>Table1[[#This Row],[Time]]</f>
        <v>0.53125</v>
      </c>
      <c r="AJ815" s="219" t="str">
        <f>Table1[[#This Row],[Track]]</f>
        <v>Caulfield</v>
      </c>
      <c r="AK815" s="216">
        <f>Table1[[#This Row],[Race ]]</f>
        <v>2</v>
      </c>
      <c r="AL815" s="219">
        <f>Table1[[#This Row],[TAB]]</f>
        <v>9</v>
      </c>
      <c r="AM815" s="219" t="str">
        <f>Table1[[#This Row],[Selection]]</f>
        <v>Divine Purpose</v>
      </c>
      <c r="AN815" s="220" t="str">
        <f>Table1[[#This Row],[Sources]]</f>
        <v/>
      </c>
      <c r="AO815" s="219" t="str">
        <f>Table1[[#This Row],[Scale Bet]]</f>
        <v/>
      </c>
    </row>
    <row r="816" spans="5:41" ht="16.5" customHeight="1" x14ac:dyDescent="0.25">
      <c r="E816" s="185">
        <v>45332</v>
      </c>
      <c r="F816" s="35">
        <v>0.53125</v>
      </c>
      <c r="G816" s="36" t="s">
        <v>201</v>
      </c>
      <c r="H816" s="36">
        <v>2</v>
      </c>
      <c r="I816" s="36">
        <v>9</v>
      </c>
      <c r="J816" s="36" t="s">
        <v>710</v>
      </c>
      <c r="K816" s="36" t="s">
        <v>13</v>
      </c>
      <c r="L816" s="165">
        <v>20</v>
      </c>
      <c r="M816" s="134" t="str">
        <f t="shared" si="156"/>
        <v/>
      </c>
      <c r="N816" s="36" t="str">
        <f t="shared" si="157"/>
        <v/>
      </c>
      <c r="O816" s="135" t="str">
        <f t="shared" si="158"/>
        <v/>
      </c>
      <c r="P816" s="186" t="str">
        <f t="shared" si="159"/>
        <v>OK</v>
      </c>
      <c r="Q816" s="187" t="str">
        <f t="shared" si="160"/>
        <v/>
      </c>
      <c r="R816" s="150"/>
      <c r="S816" s="187" t="str">
        <f t="shared" si="161"/>
        <v/>
      </c>
      <c r="T816" s="136" t="str">
        <f t="shared" si="162"/>
        <v>Divine Purpose</v>
      </c>
      <c r="U816" s="137" t="str">
        <f>IF(P816="","",IF(N816=1,"",IF(Q816="","",IF(Q816&lt;=100,100,IF(Table1[[#This Row],[Day]]="Wed",100,200)))))</f>
        <v/>
      </c>
      <c r="V816" s="137" t="str">
        <f t="shared" si="163"/>
        <v/>
      </c>
      <c r="W816" s="137" t="str">
        <f t="shared" si="164"/>
        <v/>
      </c>
      <c r="X816" s="133">
        <f>100</f>
        <v>100</v>
      </c>
      <c r="Y816" s="133" t="str">
        <f t="shared" si="165"/>
        <v/>
      </c>
      <c r="Z816" s="133">
        <f t="shared" si="166"/>
        <v>-100</v>
      </c>
      <c r="AA816" s="134" t="str">
        <f>TEXT(Table1[[#This Row],[Date]],"DDD")</f>
        <v>Sat</v>
      </c>
      <c r="AB816" s="133" t="str">
        <f>IF(OR(G816="Doomben",G816="Eagle Farm"),"Q",IF(AND(Q816&gt;1,Q816&lt;55,Table1[[#This Row],[Source]]="Nat"),"Nat OK",IF(AND(Table1[[#This Row],[Source]]&lt;&gt;"Nat",Q816&lt;55),"Poor &lt;55",IF(OR(G816="Randwick",G816="Flemington",G816="Caulfield",G816="Sandown Lake",G816="Sandown Hill"),"Best","ave"))))</f>
        <v>Best</v>
      </c>
      <c r="AC816" s="133" t="str">
        <f>IF(Q816="","",IF(AB816="Poor &lt;55",$AC$2*0.2%,IF(AND(AB816="Q",AA816&lt;&gt;"Wed"),$AC$2*0.4%,IF(AND(AB816="Q",AA816="Wed"),$AC$2*0.5%,IF(AND(AB816="Ave",U816=100),$AC$2*0.5%,IF(AND(AB816="ave",U816="",N816=1,AG816="Bush"),$AC$2*1%,IF(AND(AB816="ave",U816="",Q816&gt;100),$AC$2*1.3%,IF(AND(AB816="ave",U816=""),$AC$2*1.2%,IF(AND(AB816="Ave",U816=200),$AC$2*1%,IF(AND(AB816="Best",U816=200),$AC$2*1.5%,IF(AND(AB816="Best",U816="",K816&lt;&gt;"Pro Syd"),$AC$2*0.5%,IF(AND(AB816="Best",U816=""),$AC$2*1%,IF(AND(AB816="Best",U816=100,Table1[[#This Row],[State]]="NSW"),$AC$2*0.4%,IF(AND(AB816="Best",U816=100),$AC$2*1%,IF(Table1[[#This Row],[Adj]]="Nat OK",$AC$2*0.5%,"xxx")))))))))))))))</f>
        <v/>
      </c>
      <c r="AD816" s="133" t="str">
        <f t="shared" si="167"/>
        <v/>
      </c>
      <c r="AE816" s="133" t="str">
        <f t="shared" si="168"/>
        <v/>
      </c>
      <c r="AF816" s="133" t="str">
        <f>VLOOKUP(Table1[[#This Row],[Track]],$F$2672:$H$2715,2,FALSE)</f>
        <v>Vic</v>
      </c>
      <c r="AG816" s="133" t="str">
        <f>VLOOKUP(Table1[[#This Row],[Track]],$F$2672:$H$2715,3,FALSE)</f>
        <v>-</v>
      </c>
      <c r="AH816" s="133" t="str">
        <f>IF(Table1[[#This Row],[Date]]&lt;$AH$2,"",IF(Table1[[#This Row],[Date]]&lt;$AH$3,"Edge","Elite Combo"))</f>
        <v/>
      </c>
      <c r="AI816" s="218">
        <f>Table1[[#This Row],[Time]]</f>
        <v>0.53125</v>
      </c>
      <c r="AJ816" s="219" t="str">
        <f>Table1[[#This Row],[Track]]</f>
        <v>Caulfield</v>
      </c>
      <c r="AK816" s="216">
        <f>Table1[[#This Row],[Race ]]</f>
        <v>2</v>
      </c>
      <c r="AL816" s="219">
        <f>Table1[[#This Row],[TAB]]</f>
        <v>9</v>
      </c>
      <c r="AM816" s="219" t="str">
        <f>Table1[[#This Row],[Selection]]</f>
        <v>Divine Purpose</v>
      </c>
      <c r="AN816" s="220" t="str">
        <f>Table1[[#This Row],[Sources]]</f>
        <v/>
      </c>
      <c r="AO816" s="219" t="str">
        <f>Table1[[#This Row],[Scale Bet]]</f>
        <v/>
      </c>
    </row>
    <row r="817" spans="5:41" ht="16.5" customHeight="1" x14ac:dyDescent="0.25">
      <c r="E817" s="185">
        <v>45332</v>
      </c>
      <c r="F817" s="35">
        <v>0.53125</v>
      </c>
      <c r="G817" s="36" t="s">
        <v>201</v>
      </c>
      <c r="H817" s="36">
        <v>2</v>
      </c>
      <c r="I817" s="36">
        <v>9</v>
      </c>
      <c r="J817" s="36" t="s">
        <v>710</v>
      </c>
      <c r="K817" s="36" t="s">
        <v>18</v>
      </c>
      <c r="L817" s="165">
        <v>13</v>
      </c>
      <c r="M817" s="134" t="str">
        <f t="shared" si="156"/>
        <v/>
      </c>
      <c r="N817" s="36" t="str">
        <f t="shared" si="157"/>
        <v/>
      </c>
      <c r="O817" s="135" t="str">
        <f t="shared" si="158"/>
        <v/>
      </c>
      <c r="P817" s="186" t="str">
        <f t="shared" si="159"/>
        <v>OK</v>
      </c>
      <c r="Q817" s="187" t="str">
        <f t="shared" si="160"/>
        <v/>
      </c>
      <c r="R817" s="150"/>
      <c r="S817" s="187" t="str">
        <f t="shared" si="161"/>
        <v/>
      </c>
      <c r="T817" s="136" t="str">
        <f t="shared" si="162"/>
        <v>Divine Purpose</v>
      </c>
      <c r="U817" s="137" t="str">
        <f>IF(P817="","",IF(N817=1,"",IF(Q817="","",IF(Q817&lt;=100,100,IF(Table1[[#This Row],[Day]]="Wed",100,200)))))</f>
        <v/>
      </c>
      <c r="V817" s="137" t="str">
        <f t="shared" si="163"/>
        <v/>
      </c>
      <c r="W817" s="137" t="str">
        <f t="shared" si="164"/>
        <v/>
      </c>
      <c r="X817" s="133">
        <f>100</f>
        <v>100</v>
      </c>
      <c r="Y817" s="133" t="str">
        <f t="shared" si="165"/>
        <v/>
      </c>
      <c r="Z817" s="133">
        <f t="shared" si="166"/>
        <v>-100</v>
      </c>
      <c r="AA817" s="134" t="str">
        <f>TEXT(Table1[[#This Row],[Date]],"DDD")</f>
        <v>Sat</v>
      </c>
      <c r="AB817" s="133" t="str">
        <f>IF(OR(G817="Doomben",G817="Eagle Farm"),"Q",IF(AND(Q817&gt;1,Q817&lt;55,Table1[[#This Row],[Source]]="Nat"),"Nat OK",IF(AND(Table1[[#This Row],[Source]]&lt;&gt;"Nat",Q817&lt;55),"Poor &lt;55",IF(OR(G817="Randwick",G817="Flemington",G817="Caulfield",G817="Sandown Lake",G817="Sandown Hill"),"Best","ave"))))</f>
        <v>Best</v>
      </c>
      <c r="AC817" s="133" t="str">
        <f>IF(Q817="","",IF(AB817="Poor &lt;55",$AC$2*0.2%,IF(AND(AB817="Q",AA817&lt;&gt;"Wed"),$AC$2*0.4%,IF(AND(AB817="Q",AA817="Wed"),$AC$2*0.5%,IF(AND(AB817="Ave",U817=100),$AC$2*0.5%,IF(AND(AB817="ave",U817="",N817=1,AG817="Bush"),$AC$2*1%,IF(AND(AB817="ave",U817="",Q817&gt;100),$AC$2*1.3%,IF(AND(AB817="ave",U817=""),$AC$2*1.2%,IF(AND(AB817="Ave",U817=200),$AC$2*1%,IF(AND(AB817="Best",U817=200),$AC$2*1.5%,IF(AND(AB817="Best",U817="",K817&lt;&gt;"Pro Syd"),$AC$2*0.5%,IF(AND(AB817="Best",U817=""),$AC$2*1%,IF(AND(AB817="Best",U817=100,Table1[[#This Row],[State]]="NSW"),$AC$2*0.4%,IF(AND(AB817="Best",U817=100),$AC$2*1%,IF(Table1[[#This Row],[Adj]]="Nat OK",$AC$2*0.5%,"xxx")))))))))))))))</f>
        <v/>
      </c>
      <c r="AD817" s="133" t="str">
        <f t="shared" si="167"/>
        <v/>
      </c>
      <c r="AE817" s="133" t="str">
        <f t="shared" si="168"/>
        <v/>
      </c>
      <c r="AF817" s="133" t="str">
        <f>VLOOKUP(Table1[[#This Row],[Track]],$F$2672:$H$2715,2,FALSE)</f>
        <v>Vic</v>
      </c>
      <c r="AG817" s="133" t="str">
        <f>VLOOKUP(Table1[[#This Row],[Track]],$F$2672:$H$2715,3,FALSE)</f>
        <v>-</v>
      </c>
      <c r="AH817" s="133" t="str">
        <f>IF(Table1[[#This Row],[Date]]&lt;$AH$2,"",IF(Table1[[#This Row],[Date]]&lt;$AH$3,"Edge","Elite Combo"))</f>
        <v/>
      </c>
      <c r="AI817" s="218">
        <f>Table1[[#This Row],[Time]]</f>
        <v>0.53125</v>
      </c>
      <c r="AJ817" s="219" t="str">
        <f>Table1[[#This Row],[Track]]</f>
        <v>Caulfield</v>
      </c>
      <c r="AK817" s="216">
        <f>Table1[[#This Row],[Race ]]</f>
        <v>2</v>
      </c>
      <c r="AL817" s="219">
        <f>Table1[[#This Row],[TAB]]</f>
        <v>9</v>
      </c>
      <c r="AM817" s="219" t="str">
        <f>Table1[[#This Row],[Selection]]</f>
        <v>Divine Purpose</v>
      </c>
      <c r="AN817" s="220" t="str">
        <f>Table1[[#This Row],[Sources]]</f>
        <v/>
      </c>
      <c r="AO817" s="219" t="str">
        <f>Table1[[#This Row],[Scale Bet]]</f>
        <v/>
      </c>
    </row>
    <row r="818" spans="5:41" ht="16.5" customHeight="1" x14ac:dyDescent="0.25">
      <c r="E818" s="185">
        <v>45332</v>
      </c>
      <c r="F818" s="35">
        <v>0.55555555555555558</v>
      </c>
      <c r="G818" s="36" t="s">
        <v>201</v>
      </c>
      <c r="H818" s="36">
        <v>3</v>
      </c>
      <c r="I818" s="36">
        <v>9</v>
      </c>
      <c r="J818" s="36" t="s">
        <v>368</v>
      </c>
      <c r="K818" s="36" t="s">
        <v>13</v>
      </c>
      <c r="L818" s="165">
        <v>13</v>
      </c>
      <c r="M818" s="134">
        <f t="shared" si="156"/>
        <v>13</v>
      </c>
      <c r="N818" s="36">
        <f t="shared" si="157"/>
        <v>1</v>
      </c>
      <c r="O818" s="135" t="str">
        <f t="shared" si="158"/>
        <v>Nat-13</v>
      </c>
      <c r="P818" s="186" t="str">
        <f t="shared" si="159"/>
        <v>OK</v>
      </c>
      <c r="Q818" s="187">
        <f t="shared" si="160"/>
        <v>52</v>
      </c>
      <c r="R818" s="150">
        <v>1.85</v>
      </c>
      <c r="S818" s="187">
        <f t="shared" si="161"/>
        <v>96.2</v>
      </c>
      <c r="T818" s="136" t="str">
        <f t="shared" si="162"/>
        <v>Another Wil</v>
      </c>
      <c r="U818" s="137" t="str">
        <f>IF(P818="","",IF(N818=1,"",IF(Q818="","",IF(Q818&lt;=100,100,IF(Table1[[#This Row],[Day]]="Wed",100,200)))))</f>
        <v/>
      </c>
      <c r="V818" s="137" t="str">
        <f t="shared" si="163"/>
        <v/>
      </c>
      <c r="W818" s="137" t="str">
        <f t="shared" si="164"/>
        <v/>
      </c>
      <c r="X818" s="133">
        <f>100</f>
        <v>100</v>
      </c>
      <c r="Y818" s="133">
        <f t="shared" si="165"/>
        <v>185</v>
      </c>
      <c r="Z818" s="133">
        <f t="shared" si="166"/>
        <v>85</v>
      </c>
      <c r="AA818" s="134" t="str">
        <f>TEXT(Table1[[#This Row],[Date]],"DDD")</f>
        <v>Sat</v>
      </c>
      <c r="AB818" s="133" t="str">
        <f>IF(OR(G818="Doomben",G818="Eagle Farm"),"Q",IF(AND(Q818&gt;1,Q818&lt;55,Table1[[#This Row],[Source]]="Nat"),"Nat OK",IF(AND(Table1[[#This Row],[Source]]&lt;&gt;"Nat",Q818&lt;55),"Poor &lt;55",IF(OR(G818="Randwick",G818="Flemington",G818="Caulfield",G818="Sandown Lake",G818="Sandown Hill"),"Best","ave"))))</f>
        <v>Nat OK</v>
      </c>
      <c r="AC818" s="133">
        <f>IF(Q818="","",IF(AB818="Poor &lt;55",$AC$2*0.2%,IF(AND(AB818="Q",AA818&lt;&gt;"Wed"),$AC$2*0.4%,IF(AND(AB818="Q",AA818="Wed"),$AC$2*0.5%,IF(AND(AB818="Ave",U818=100),$AC$2*0.5%,IF(AND(AB818="ave",U818="",N818=1,AG818="Bush"),$AC$2*1%,IF(AND(AB818="ave",U818="",Q818&gt;100),$AC$2*1.3%,IF(AND(AB818="ave",U818=""),$AC$2*1.2%,IF(AND(AB818="Ave",U818=200),$AC$2*1%,IF(AND(AB818="Best",U818=200),$AC$2*1.5%,IF(AND(AB818="Best",U818="",K818&lt;&gt;"Pro Syd"),$AC$2*0.5%,IF(AND(AB818="Best",U818=""),$AC$2*1%,IF(AND(AB818="Best",U818=100,Table1[[#This Row],[State]]="NSW"),$AC$2*0.4%,IF(AND(AB818="Best",U818=100),$AC$2*1%,IF(Table1[[#This Row],[Adj]]="Nat OK",$AC$2*0.5%,"xxx")))))))))))))))</f>
        <v>50</v>
      </c>
      <c r="AD818" s="133">
        <f t="shared" si="167"/>
        <v>92.5</v>
      </c>
      <c r="AE818" s="133">
        <f t="shared" si="168"/>
        <v>42.5</v>
      </c>
      <c r="AF818" s="133" t="str">
        <f>VLOOKUP(Table1[[#This Row],[Track]],$F$2672:$H$2715,2,FALSE)</f>
        <v>Vic</v>
      </c>
      <c r="AG818" s="133" t="str">
        <f>VLOOKUP(Table1[[#This Row],[Track]],$F$2672:$H$2715,3,FALSE)</f>
        <v>-</v>
      </c>
      <c r="AH818" s="133" t="str">
        <f>IF(Table1[[#This Row],[Date]]&lt;$AH$2,"",IF(Table1[[#This Row],[Date]]&lt;$AH$3,"Edge","Elite Combo"))</f>
        <v/>
      </c>
      <c r="AI818" s="218">
        <f>Table1[[#This Row],[Time]]</f>
        <v>0.55555555555555558</v>
      </c>
      <c r="AJ818" s="219" t="str">
        <f>Table1[[#This Row],[Track]]</f>
        <v>Caulfield</v>
      </c>
      <c r="AK818" s="216">
        <f>Table1[[#This Row],[Race ]]</f>
        <v>3</v>
      </c>
      <c r="AL818" s="219">
        <f>Table1[[#This Row],[TAB]]</f>
        <v>9</v>
      </c>
      <c r="AM818" s="219" t="str">
        <f>Table1[[#This Row],[Selection]]</f>
        <v>Another Wil</v>
      </c>
      <c r="AN818" s="220" t="str">
        <f>Table1[[#This Row],[Sources]]</f>
        <v>Nat-13</v>
      </c>
      <c r="AO818" s="219">
        <f>Table1[[#This Row],[Scale Bet]]</f>
        <v>50</v>
      </c>
    </row>
    <row r="819" spans="5:41" ht="16.5" customHeight="1" x14ac:dyDescent="0.25">
      <c r="E819" s="185">
        <v>45332</v>
      </c>
      <c r="F819" s="35">
        <v>0.56944444444444442</v>
      </c>
      <c r="G819" s="36" t="s">
        <v>22</v>
      </c>
      <c r="H819" s="36">
        <v>3</v>
      </c>
      <c r="I819" s="36">
        <v>4</v>
      </c>
      <c r="J819" s="36" t="s">
        <v>711</v>
      </c>
      <c r="K819" s="36" t="s">
        <v>1</v>
      </c>
      <c r="L819" s="165">
        <v>10</v>
      </c>
      <c r="M819" s="134">
        <f t="shared" si="156"/>
        <v>10</v>
      </c>
      <c r="N819" s="36">
        <f t="shared" si="157"/>
        <v>1</v>
      </c>
      <c r="O819" s="135" t="str">
        <f t="shared" si="158"/>
        <v>E4-10</v>
      </c>
      <c r="P819" s="186" t="str">
        <f t="shared" si="159"/>
        <v>OK</v>
      </c>
      <c r="Q819" s="187">
        <f t="shared" si="160"/>
        <v>40</v>
      </c>
      <c r="R819" s="150"/>
      <c r="S819" s="187" t="str">
        <f t="shared" si="161"/>
        <v/>
      </c>
      <c r="T819" s="136" t="str">
        <f t="shared" si="162"/>
        <v>Hell Hath No Fury</v>
      </c>
      <c r="U819" s="137" t="str">
        <f>IF(P819="","",IF(N819=1,"",IF(Q819="","",IF(Q819&lt;=100,100,IF(Table1[[#This Row],[Day]]="Wed",100,200)))))</f>
        <v/>
      </c>
      <c r="V819" s="137" t="str">
        <f t="shared" si="163"/>
        <v/>
      </c>
      <c r="W819" s="137" t="str">
        <f t="shared" si="164"/>
        <v/>
      </c>
      <c r="X819" s="133">
        <f>100</f>
        <v>100</v>
      </c>
      <c r="Y819" s="133" t="str">
        <f t="shared" si="165"/>
        <v/>
      </c>
      <c r="Z819" s="133">
        <f t="shared" si="166"/>
        <v>-100</v>
      </c>
      <c r="AA819" s="134" t="str">
        <f>TEXT(Table1[[#This Row],[Date]],"DDD")</f>
        <v>Sat</v>
      </c>
      <c r="AB819" s="133" t="str">
        <f>IF(OR(G819="Doomben",G819="Eagle Farm"),"Q",IF(AND(Q819&gt;1,Q819&lt;55,Table1[[#This Row],[Source]]="Nat"),"Nat OK",IF(AND(Table1[[#This Row],[Source]]&lt;&gt;"Nat",Q819&lt;55),"Poor &lt;55",IF(OR(G819="Randwick",G819="Flemington",G819="Caulfield",G819="Sandown Lake",G819="Sandown Hill"),"Best","ave"))))</f>
        <v>Poor &lt;55</v>
      </c>
      <c r="AC819" s="133">
        <f>IF(Q819="","",IF(AB819="Poor &lt;55",$AC$2*0.2%,IF(AND(AB819="Q",AA819&lt;&gt;"Wed"),$AC$2*0.4%,IF(AND(AB819="Q",AA819="Wed"),$AC$2*0.5%,IF(AND(AB819="Ave",U819=100),$AC$2*0.5%,IF(AND(AB819="ave",U819="",N819=1,AG819="Bush"),$AC$2*1%,IF(AND(AB819="ave",U819="",Q819&gt;100),$AC$2*1.3%,IF(AND(AB819="ave",U819=""),$AC$2*1.2%,IF(AND(AB819="Ave",U819=200),$AC$2*1%,IF(AND(AB819="Best",U819=200),$AC$2*1.5%,IF(AND(AB819="Best",U819="",K819&lt;&gt;"Pro Syd"),$AC$2*0.5%,IF(AND(AB819="Best",U819=""),$AC$2*1%,IF(AND(AB819="Best",U819=100,Table1[[#This Row],[State]]="NSW"),$AC$2*0.4%,IF(AND(AB819="Best",U819=100),$AC$2*1%,IF(Table1[[#This Row],[Adj]]="Nat OK",$AC$2*0.5%,"xxx")))))))))))))))</f>
        <v>20</v>
      </c>
      <c r="AD819" s="133" t="str">
        <f t="shared" si="167"/>
        <v/>
      </c>
      <c r="AE819" s="133">
        <f t="shared" si="168"/>
        <v>-20</v>
      </c>
      <c r="AF819" s="133" t="str">
        <f>VLOOKUP(Table1[[#This Row],[Track]],$F$2672:$H$2715,2,FALSE)</f>
        <v>NSW</v>
      </c>
      <c r="AG819" s="133" t="str">
        <f>VLOOKUP(Table1[[#This Row],[Track]],$F$2672:$H$2715,3,FALSE)</f>
        <v>-</v>
      </c>
      <c r="AH819" s="133" t="str">
        <f>IF(Table1[[#This Row],[Date]]&lt;$AH$2,"",IF(Table1[[#This Row],[Date]]&lt;$AH$3,"Edge","Elite Combo"))</f>
        <v/>
      </c>
      <c r="AI819" s="218">
        <f>Table1[[#This Row],[Time]]</f>
        <v>0.56944444444444442</v>
      </c>
      <c r="AJ819" s="219" t="str">
        <f>Table1[[#This Row],[Track]]</f>
        <v>Randwick</v>
      </c>
      <c r="AK819" s="216">
        <f>Table1[[#This Row],[Race ]]</f>
        <v>3</v>
      </c>
      <c r="AL819" s="219">
        <f>Table1[[#This Row],[TAB]]</f>
        <v>4</v>
      </c>
      <c r="AM819" s="219" t="str">
        <f>Table1[[#This Row],[Selection]]</f>
        <v>Hell Hath No Fury</v>
      </c>
      <c r="AN819" s="220" t="str">
        <f>Table1[[#This Row],[Sources]]</f>
        <v>E4-10</v>
      </c>
      <c r="AO819" s="219">
        <f>Table1[[#This Row],[Scale Bet]]</f>
        <v>20</v>
      </c>
    </row>
    <row r="820" spans="5:41" ht="16.5" customHeight="1" x14ac:dyDescent="0.25">
      <c r="E820" s="185">
        <v>45332</v>
      </c>
      <c r="F820" s="35">
        <v>0.56944444444444442</v>
      </c>
      <c r="G820" s="36" t="s">
        <v>22</v>
      </c>
      <c r="H820" s="36">
        <v>3</v>
      </c>
      <c r="I820" s="36">
        <v>8</v>
      </c>
      <c r="J820" s="36" t="s">
        <v>1086</v>
      </c>
      <c r="K820" s="36" t="s">
        <v>60</v>
      </c>
      <c r="L820" s="165">
        <v>15</v>
      </c>
      <c r="M820" s="134">
        <f t="shared" si="156"/>
        <v>15</v>
      </c>
      <c r="N820" s="36">
        <f t="shared" si="157"/>
        <v>1</v>
      </c>
      <c r="O820" s="135" t="str">
        <f t="shared" si="158"/>
        <v>Pro Syd-15</v>
      </c>
      <c r="P820" s="186" t="str">
        <f t="shared" si="159"/>
        <v>OK</v>
      </c>
      <c r="Q820" s="187">
        <f t="shared" si="160"/>
        <v>60</v>
      </c>
      <c r="R820" s="150"/>
      <c r="S820" s="187" t="str">
        <f t="shared" si="161"/>
        <v/>
      </c>
      <c r="T820" s="136" t="str">
        <f t="shared" si="162"/>
        <v>Nana'S Wish</v>
      </c>
      <c r="U820" s="137" t="str">
        <f>IF(P820="","",IF(N820=1,"",IF(Q820="","",IF(Q820&lt;=100,100,IF(Table1[[#This Row],[Day]]="Wed",100,200)))))</f>
        <v/>
      </c>
      <c r="V820" s="137" t="str">
        <f t="shared" si="163"/>
        <v/>
      </c>
      <c r="W820" s="137" t="str">
        <f t="shared" si="164"/>
        <v/>
      </c>
      <c r="X820" s="133">
        <f>100</f>
        <v>100</v>
      </c>
      <c r="Y820" s="133" t="str">
        <f t="shared" si="165"/>
        <v/>
      </c>
      <c r="Z820" s="133">
        <f t="shared" si="166"/>
        <v>-100</v>
      </c>
      <c r="AA820" s="134" t="str">
        <f>TEXT(Table1[[#This Row],[Date]],"DDD")</f>
        <v>Sat</v>
      </c>
      <c r="AB820" s="133" t="str">
        <f>IF(OR(G820="Doomben",G820="Eagle Farm"),"Q",IF(AND(Q820&gt;1,Q820&lt;55,Table1[[#This Row],[Source]]="Nat"),"Nat OK",IF(AND(Table1[[#This Row],[Source]]&lt;&gt;"Nat",Q820&lt;55),"Poor &lt;55",IF(OR(G820="Randwick",G820="Flemington",G820="Caulfield",G820="Sandown Lake",G820="Sandown Hill"),"Best","ave"))))</f>
        <v>Best</v>
      </c>
      <c r="AC820" s="133">
        <f>IF(Q820="","",IF(AB820="Poor &lt;55",$AC$2*0.2%,IF(AND(AB820="Q",AA820&lt;&gt;"Wed"),$AC$2*0.4%,IF(AND(AB820="Q",AA820="Wed"),$AC$2*0.5%,IF(AND(AB820="Ave",U820=100),$AC$2*0.5%,IF(AND(AB820="ave",U820="",N820=1,AG820="Bush"),$AC$2*1%,IF(AND(AB820="ave",U820="",Q820&gt;100),$AC$2*1.3%,IF(AND(AB820="ave",U820=""),$AC$2*1.2%,IF(AND(AB820="Ave",U820=200),$AC$2*1%,IF(AND(AB820="Best",U820=200),$AC$2*1.5%,IF(AND(AB820="Best",U820="",K820&lt;&gt;"Pro Syd"),$AC$2*0.5%,IF(AND(AB820="Best",U820=""),$AC$2*1%,IF(AND(AB820="Best",U820=100,Table1[[#This Row],[State]]="NSW"),$AC$2*0.4%,IF(AND(AB820="Best",U820=100),$AC$2*1%,IF(Table1[[#This Row],[Adj]]="Nat OK",$AC$2*0.5%,"xxx")))))))))))))))</f>
        <v>100</v>
      </c>
      <c r="AD820" s="133" t="str">
        <f t="shared" si="167"/>
        <v/>
      </c>
      <c r="AE820" s="133">
        <f t="shared" si="168"/>
        <v>-100</v>
      </c>
      <c r="AF820" s="133" t="str">
        <f>VLOOKUP(Table1[[#This Row],[Track]],$F$2672:$H$2715,2,FALSE)</f>
        <v>NSW</v>
      </c>
      <c r="AG820" s="133" t="str">
        <f>VLOOKUP(Table1[[#This Row],[Track]],$F$2672:$H$2715,3,FALSE)</f>
        <v>-</v>
      </c>
      <c r="AH820" s="133" t="str">
        <f>IF(Table1[[#This Row],[Date]]&lt;$AH$2,"",IF(Table1[[#This Row],[Date]]&lt;$AH$3,"Edge","Elite Combo"))</f>
        <v/>
      </c>
      <c r="AI820" s="218">
        <f>Table1[[#This Row],[Time]]</f>
        <v>0.56944444444444442</v>
      </c>
      <c r="AJ820" s="219" t="str">
        <f>Table1[[#This Row],[Track]]</f>
        <v>Randwick</v>
      </c>
      <c r="AK820" s="216">
        <f>Table1[[#This Row],[Race ]]</f>
        <v>3</v>
      </c>
      <c r="AL820" s="219">
        <f>Table1[[#This Row],[TAB]]</f>
        <v>8</v>
      </c>
      <c r="AM820" s="219" t="str">
        <f>Table1[[#This Row],[Selection]]</f>
        <v>Nana'S Wish</v>
      </c>
      <c r="AN820" s="220" t="str">
        <f>Table1[[#This Row],[Sources]]</f>
        <v>Pro Syd-15</v>
      </c>
      <c r="AO820" s="219">
        <f>Table1[[#This Row],[Scale Bet]]</f>
        <v>100</v>
      </c>
    </row>
    <row r="821" spans="5:41" ht="16.5" customHeight="1" x14ac:dyDescent="0.25">
      <c r="E821" s="185">
        <v>45332</v>
      </c>
      <c r="F821" s="35">
        <v>0.59930555555555554</v>
      </c>
      <c r="G821" s="36" t="s">
        <v>217</v>
      </c>
      <c r="H821" s="36">
        <v>3</v>
      </c>
      <c r="I821" s="36">
        <v>10</v>
      </c>
      <c r="J821" s="36" t="s">
        <v>469</v>
      </c>
      <c r="K821" s="36" t="s">
        <v>13</v>
      </c>
      <c r="L821" s="165">
        <v>11</v>
      </c>
      <c r="M821" s="134">
        <f t="shared" si="156"/>
        <v>11</v>
      </c>
      <c r="N821" s="36">
        <f t="shared" si="157"/>
        <v>1</v>
      </c>
      <c r="O821" s="135" t="str">
        <f t="shared" si="158"/>
        <v>Nat-11</v>
      </c>
      <c r="P821" s="186" t="str">
        <f t="shared" si="159"/>
        <v/>
      </c>
      <c r="Q821" s="187">
        <f t="shared" si="160"/>
        <v>44</v>
      </c>
      <c r="R821" s="150"/>
      <c r="S821" s="187" t="str">
        <f t="shared" si="161"/>
        <v/>
      </c>
      <c r="T821" s="136" t="str">
        <f t="shared" si="162"/>
        <v>Artful Girl</v>
      </c>
      <c r="U821" s="137" t="str">
        <f>IF(P821="","",IF(N821=1,"",IF(Q821="","",IF(Q821&lt;=100,100,IF(Table1[[#This Row],[Day]]="Wed",100,200)))))</f>
        <v/>
      </c>
      <c r="V821" s="137" t="str">
        <f t="shared" si="163"/>
        <v/>
      </c>
      <c r="W821" s="137" t="str">
        <f t="shared" si="164"/>
        <v/>
      </c>
      <c r="X821" s="133">
        <f>100</f>
        <v>100</v>
      </c>
      <c r="Y821" s="133" t="str">
        <f t="shared" si="165"/>
        <v/>
      </c>
      <c r="Z821" s="133">
        <f t="shared" si="166"/>
        <v>-100</v>
      </c>
      <c r="AA821" s="134" t="str">
        <f>TEXT(Table1[[#This Row],[Date]],"DDD")</f>
        <v>Sat</v>
      </c>
      <c r="AB821" s="133" t="str">
        <f>IF(OR(G821="Doomben",G821="Eagle Farm"),"Q",IF(AND(Q821&gt;1,Q821&lt;55,Table1[[#This Row],[Source]]="Nat"),"Nat OK",IF(AND(Table1[[#This Row],[Source]]&lt;&gt;"Nat",Q821&lt;55),"Poor &lt;55",IF(OR(G821="Randwick",G821="Flemington",G821="Caulfield",G821="Sandown Lake",G821="Sandown Hill"),"Best","ave"))))</f>
        <v>Q</v>
      </c>
      <c r="AC821" s="133">
        <f>IF(Q821="","",IF(AB821="Poor &lt;55",$AC$2*0.2%,IF(AND(AB821="Q",AA821&lt;&gt;"Wed"),$AC$2*0.4%,IF(AND(AB821="Q",AA821="Wed"),$AC$2*0.5%,IF(AND(AB821="Ave",U821=100),$AC$2*0.5%,IF(AND(AB821="ave",U821="",N821=1,AG821="Bush"),$AC$2*1%,IF(AND(AB821="ave",U821="",Q821&gt;100),$AC$2*1.3%,IF(AND(AB821="ave",U821=""),$AC$2*1.2%,IF(AND(AB821="Ave",U821=200),$AC$2*1%,IF(AND(AB821="Best",U821=200),$AC$2*1.5%,IF(AND(AB821="Best",U821="",K821&lt;&gt;"Pro Syd"),$AC$2*0.5%,IF(AND(AB821="Best",U821=""),$AC$2*1%,IF(AND(AB821="Best",U821=100,Table1[[#This Row],[State]]="NSW"),$AC$2*0.4%,IF(AND(AB821="Best",U821=100),$AC$2*1%,IF(Table1[[#This Row],[Adj]]="Nat OK",$AC$2*0.5%,"xxx")))))))))))))))</f>
        <v>40</v>
      </c>
      <c r="AD821" s="133" t="str">
        <f t="shared" si="167"/>
        <v/>
      </c>
      <c r="AE821" s="133">
        <f t="shared" si="168"/>
        <v>-40</v>
      </c>
      <c r="AF821" s="133" t="str">
        <f>VLOOKUP(Table1[[#This Row],[Track]],$F$2672:$H$2715,2,FALSE)</f>
        <v>Qld</v>
      </c>
      <c r="AG821" s="133" t="str">
        <f>VLOOKUP(Table1[[#This Row],[Track]],$F$2672:$H$2715,3,FALSE)</f>
        <v>-</v>
      </c>
      <c r="AH821" s="133" t="str">
        <f>IF(Table1[[#This Row],[Date]]&lt;$AH$2,"",IF(Table1[[#This Row],[Date]]&lt;$AH$3,"Edge","Elite Combo"))</f>
        <v/>
      </c>
      <c r="AI821" s="218">
        <f>Table1[[#This Row],[Time]]</f>
        <v>0.59930555555555554</v>
      </c>
      <c r="AJ821" s="219" t="str">
        <f>Table1[[#This Row],[Track]]</f>
        <v>Doomben</v>
      </c>
      <c r="AK821" s="216">
        <f>Table1[[#This Row],[Race ]]</f>
        <v>3</v>
      </c>
      <c r="AL821" s="219">
        <f>Table1[[#This Row],[TAB]]</f>
        <v>10</v>
      </c>
      <c r="AM821" s="219" t="str">
        <f>Table1[[#This Row],[Selection]]</f>
        <v>Artful Girl</v>
      </c>
      <c r="AN821" s="220" t="str">
        <f>Table1[[#This Row],[Sources]]</f>
        <v>Nat-11</v>
      </c>
      <c r="AO821" s="219">
        <f>Table1[[#This Row],[Scale Bet]]</f>
        <v>40</v>
      </c>
    </row>
    <row r="822" spans="5:41" ht="16.5" customHeight="1" x14ac:dyDescent="0.25">
      <c r="E822" s="185">
        <v>45332</v>
      </c>
      <c r="F822" s="35">
        <v>0.60416666666666663</v>
      </c>
      <c r="G822" s="36" t="s">
        <v>201</v>
      </c>
      <c r="H822" s="36">
        <v>5</v>
      </c>
      <c r="I822" s="36">
        <v>6</v>
      </c>
      <c r="J822" s="36" t="s">
        <v>1007</v>
      </c>
      <c r="K822" s="36" t="s">
        <v>40</v>
      </c>
      <c r="L822" s="165">
        <v>10</v>
      </c>
      <c r="M822" s="134">
        <f t="shared" si="156"/>
        <v>23</v>
      </c>
      <c r="N822" s="36">
        <f t="shared" si="157"/>
        <v>2</v>
      </c>
      <c r="O822" s="135" t="str">
        <f t="shared" si="158"/>
        <v>Edge-10/Pro Mel-13</v>
      </c>
      <c r="P822" s="186" t="str">
        <f t="shared" si="159"/>
        <v>OK</v>
      </c>
      <c r="Q822" s="187">
        <f t="shared" si="160"/>
        <v>92</v>
      </c>
      <c r="R822" s="150"/>
      <c r="S822" s="187" t="str">
        <f t="shared" si="161"/>
        <v/>
      </c>
      <c r="T822" s="136" t="str">
        <f t="shared" si="162"/>
        <v>Foxy Cleopatra</v>
      </c>
      <c r="U822" s="137">
        <f>IF(P822="","",IF(N822=1,"",IF(Q822="","",IF(Q822&lt;=100,100,IF(Table1[[#This Row],[Day]]="Wed",100,200)))))</f>
        <v>100</v>
      </c>
      <c r="V822" s="137" t="str">
        <f t="shared" si="163"/>
        <v/>
      </c>
      <c r="W822" s="137">
        <f t="shared" si="164"/>
        <v>-100</v>
      </c>
      <c r="X822" s="133">
        <f>100</f>
        <v>100</v>
      </c>
      <c r="Y822" s="133" t="str">
        <f t="shared" si="165"/>
        <v/>
      </c>
      <c r="Z822" s="133">
        <f t="shared" si="166"/>
        <v>-100</v>
      </c>
      <c r="AA822" s="134" t="str">
        <f>TEXT(Table1[[#This Row],[Date]],"DDD")</f>
        <v>Sat</v>
      </c>
      <c r="AB822" s="133" t="str">
        <f>IF(OR(G822="Doomben",G822="Eagle Farm"),"Q",IF(AND(Q822&gt;1,Q822&lt;55,Table1[[#This Row],[Source]]="Nat"),"Nat OK",IF(AND(Table1[[#This Row],[Source]]&lt;&gt;"Nat",Q822&lt;55),"Poor &lt;55",IF(OR(G822="Randwick",G822="Flemington",G822="Caulfield",G822="Sandown Lake",G822="Sandown Hill"),"Best","ave"))))</f>
        <v>Best</v>
      </c>
      <c r="AC822" s="133">
        <f>IF(Q822="","",IF(AB822="Poor &lt;55",$AC$2*0.2%,IF(AND(AB822="Q",AA822&lt;&gt;"Wed"),$AC$2*0.4%,IF(AND(AB822="Q",AA822="Wed"),$AC$2*0.5%,IF(AND(AB822="Ave",U822=100),$AC$2*0.5%,IF(AND(AB822="ave",U822="",N822=1,AG822="Bush"),$AC$2*1%,IF(AND(AB822="ave",U822="",Q822&gt;100),$AC$2*1.3%,IF(AND(AB822="ave",U822=""),$AC$2*1.2%,IF(AND(AB822="Ave",U822=200),$AC$2*1%,IF(AND(AB822="Best",U822=200),$AC$2*1.5%,IF(AND(AB822="Best",U822="",K822&lt;&gt;"Pro Syd"),$AC$2*0.5%,IF(AND(AB822="Best",U822=""),$AC$2*1%,IF(AND(AB822="Best",U822=100,Table1[[#This Row],[State]]="NSW"),$AC$2*0.4%,IF(AND(AB822="Best",U822=100),$AC$2*1%,IF(Table1[[#This Row],[Adj]]="Nat OK",$AC$2*0.5%,"xxx")))))))))))))))</f>
        <v>100</v>
      </c>
      <c r="AD822" s="133" t="str">
        <f t="shared" si="167"/>
        <v/>
      </c>
      <c r="AE822" s="133">
        <f t="shared" si="168"/>
        <v>-100</v>
      </c>
      <c r="AF822" s="133" t="str">
        <f>VLOOKUP(Table1[[#This Row],[Track]],$F$2672:$H$2715,2,FALSE)</f>
        <v>Vic</v>
      </c>
      <c r="AG822" s="133" t="str">
        <f>VLOOKUP(Table1[[#This Row],[Track]],$F$2672:$H$2715,3,FALSE)</f>
        <v>-</v>
      </c>
      <c r="AH822" s="133" t="str">
        <f>IF(Table1[[#This Row],[Date]]&lt;$AH$2,"",IF(Table1[[#This Row],[Date]]&lt;$AH$3,"Edge","Elite Combo"))</f>
        <v/>
      </c>
      <c r="AI822" s="218">
        <f>Table1[[#This Row],[Time]]</f>
        <v>0.60416666666666663</v>
      </c>
      <c r="AJ822" s="219" t="str">
        <f>Table1[[#This Row],[Track]]</f>
        <v>Caulfield</v>
      </c>
      <c r="AK822" s="216">
        <f>Table1[[#This Row],[Race ]]</f>
        <v>5</v>
      </c>
      <c r="AL822" s="219">
        <f>Table1[[#This Row],[TAB]]</f>
        <v>6</v>
      </c>
      <c r="AM822" s="219" t="str">
        <f>Table1[[#This Row],[Selection]]</f>
        <v>Foxy Cleopatra</v>
      </c>
      <c r="AN822" s="220" t="str">
        <f>Table1[[#This Row],[Sources]]</f>
        <v>Edge-10/Pro Mel-13</v>
      </c>
      <c r="AO822" s="219">
        <f>Table1[[#This Row],[Scale Bet]]</f>
        <v>100</v>
      </c>
    </row>
    <row r="823" spans="5:41" ht="16.5" customHeight="1" x14ac:dyDescent="0.25">
      <c r="E823" s="185">
        <v>45332</v>
      </c>
      <c r="F823" s="35">
        <v>0.60416666666666663</v>
      </c>
      <c r="G823" s="36" t="s">
        <v>201</v>
      </c>
      <c r="H823" s="36">
        <v>5</v>
      </c>
      <c r="I823" s="36">
        <v>6</v>
      </c>
      <c r="J823" s="36" t="s">
        <v>1007</v>
      </c>
      <c r="K823" s="36" t="s">
        <v>18</v>
      </c>
      <c r="L823" s="165">
        <v>13</v>
      </c>
      <c r="M823" s="134" t="str">
        <f t="shared" si="156"/>
        <v/>
      </c>
      <c r="N823" s="36" t="str">
        <f t="shared" si="157"/>
        <v/>
      </c>
      <c r="O823" s="135" t="str">
        <f t="shared" si="158"/>
        <v/>
      </c>
      <c r="P823" s="186" t="str">
        <f t="shared" si="159"/>
        <v>OK</v>
      </c>
      <c r="Q823" s="187" t="str">
        <f t="shared" si="160"/>
        <v/>
      </c>
      <c r="R823" s="150"/>
      <c r="S823" s="187" t="str">
        <f t="shared" si="161"/>
        <v/>
      </c>
      <c r="T823" s="136" t="str">
        <f t="shared" si="162"/>
        <v>Foxy Cleopatra</v>
      </c>
      <c r="U823" s="137" t="str">
        <f>IF(P823="","",IF(N823=1,"",IF(Q823="","",IF(Q823&lt;=100,100,IF(Table1[[#This Row],[Day]]="Wed",100,200)))))</f>
        <v/>
      </c>
      <c r="V823" s="137" t="str">
        <f t="shared" si="163"/>
        <v/>
      </c>
      <c r="W823" s="137" t="str">
        <f t="shared" si="164"/>
        <v/>
      </c>
      <c r="X823" s="133">
        <f>100</f>
        <v>100</v>
      </c>
      <c r="Y823" s="133" t="str">
        <f t="shared" si="165"/>
        <v/>
      </c>
      <c r="Z823" s="133">
        <f t="shared" si="166"/>
        <v>-100</v>
      </c>
      <c r="AA823" s="134" t="str">
        <f>TEXT(Table1[[#This Row],[Date]],"DDD")</f>
        <v>Sat</v>
      </c>
      <c r="AB823" s="133" t="str">
        <f>IF(OR(G823="Doomben",G823="Eagle Farm"),"Q",IF(AND(Q823&gt;1,Q823&lt;55,Table1[[#This Row],[Source]]="Nat"),"Nat OK",IF(AND(Table1[[#This Row],[Source]]&lt;&gt;"Nat",Q823&lt;55),"Poor &lt;55",IF(OR(G823="Randwick",G823="Flemington",G823="Caulfield",G823="Sandown Lake",G823="Sandown Hill"),"Best","ave"))))</f>
        <v>Best</v>
      </c>
      <c r="AC823" s="133" t="str">
        <f>IF(Q823="","",IF(AB823="Poor &lt;55",$AC$2*0.2%,IF(AND(AB823="Q",AA823&lt;&gt;"Wed"),$AC$2*0.4%,IF(AND(AB823="Q",AA823="Wed"),$AC$2*0.5%,IF(AND(AB823="Ave",U823=100),$AC$2*0.5%,IF(AND(AB823="ave",U823="",N823=1,AG823="Bush"),$AC$2*1%,IF(AND(AB823="ave",U823="",Q823&gt;100),$AC$2*1.3%,IF(AND(AB823="ave",U823=""),$AC$2*1.2%,IF(AND(AB823="Ave",U823=200),$AC$2*1%,IF(AND(AB823="Best",U823=200),$AC$2*1.5%,IF(AND(AB823="Best",U823="",K823&lt;&gt;"Pro Syd"),$AC$2*0.5%,IF(AND(AB823="Best",U823=""),$AC$2*1%,IF(AND(AB823="Best",U823=100,Table1[[#This Row],[State]]="NSW"),$AC$2*0.4%,IF(AND(AB823="Best",U823=100),$AC$2*1%,IF(Table1[[#This Row],[Adj]]="Nat OK",$AC$2*0.5%,"xxx")))))))))))))))</f>
        <v/>
      </c>
      <c r="AD823" s="133" t="str">
        <f t="shared" si="167"/>
        <v/>
      </c>
      <c r="AE823" s="133" t="str">
        <f t="shared" si="168"/>
        <v/>
      </c>
      <c r="AF823" s="133" t="str">
        <f>VLOOKUP(Table1[[#This Row],[Track]],$F$2672:$H$2715,2,FALSE)</f>
        <v>Vic</v>
      </c>
      <c r="AG823" s="133" t="str">
        <f>VLOOKUP(Table1[[#This Row],[Track]],$F$2672:$H$2715,3,FALSE)</f>
        <v>-</v>
      </c>
      <c r="AH823" s="133" t="str">
        <f>IF(Table1[[#This Row],[Date]]&lt;$AH$2,"",IF(Table1[[#This Row],[Date]]&lt;$AH$3,"Edge","Elite Combo"))</f>
        <v/>
      </c>
      <c r="AI823" s="218">
        <f>Table1[[#This Row],[Time]]</f>
        <v>0.60416666666666663</v>
      </c>
      <c r="AJ823" s="219" t="str">
        <f>Table1[[#This Row],[Track]]</f>
        <v>Caulfield</v>
      </c>
      <c r="AK823" s="216">
        <f>Table1[[#This Row],[Race ]]</f>
        <v>5</v>
      </c>
      <c r="AL823" s="219">
        <f>Table1[[#This Row],[TAB]]</f>
        <v>6</v>
      </c>
      <c r="AM823" s="219" t="str">
        <f>Table1[[#This Row],[Selection]]</f>
        <v>Foxy Cleopatra</v>
      </c>
      <c r="AN823" s="220" t="str">
        <f>Table1[[#This Row],[Sources]]</f>
        <v/>
      </c>
      <c r="AO823" s="219" t="str">
        <f>Table1[[#This Row],[Scale Bet]]</f>
        <v/>
      </c>
    </row>
    <row r="824" spans="5:41" ht="16.5" customHeight="1" x14ac:dyDescent="0.25">
      <c r="E824" s="185">
        <v>45332</v>
      </c>
      <c r="F824" s="35">
        <v>0.60416666666666663</v>
      </c>
      <c r="G824" s="36" t="s">
        <v>201</v>
      </c>
      <c r="H824" s="36">
        <v>5</v>
      </c>
      <c r="I824" s="36">
        <v>4</v>
      </c>
      <c r="J824" s="36" t="s">
        <v>712</v>
      </c>
      <c r="K824" s="36" t="s">
        <v>1</v>
      </c>
      <c r="L824" s="165">
        <v>20</v>
      </c>
      <c r="M824" s="134">
        <f t="shared" si="156"/>
        <v>63</v>
      </c>
      <c r="N824" s="36">
        <f t="shared" si="157"/>
        <v>4</v>
      </c>
      <c r="O824" s="135" t="str">
        <f t="shared" si="158"/>
        <v>E4-20/Edge-20/Nat-13/Pro Mel-10</v>
      </c>
      <c r="P824" s="186" t="str">
        <f t="shared" si="159"/>
        <v>OK</v>
      </c>
      <c r="Q824" s="187">
        <f t="shared" si="160"/>
        <v>252</v>
      </c>
      <c r="R824" s="150">
        <v>3.6</v>
      </c>
      <c r="S824" s="187">
        <f t="shared" si="161"/>
        <v>907.2</v>
      </c>
      <c r="T824" s="136" t="str">
        <f t="shared" si="162"/>
        <v>Yonce</v>
      </c>
      <c r="U824" s="137">
        <f>IF(P824="","",IF(N824=1,"",IF(Q824="","",IF(Q824&lt;=100,100,IF(Table1[[#This Row],[Day]]="Wed",100,200)))))</f>
        <v>200</v>
      </c>
      <c r="V824" s="137">
        <f t="shared" si="163"/>
        <v>720</v>
      </c>
      <c r="W824" s="137">
        <f t="shared" si="164"/>
        <v>520</v>
      </c>
      <c r="X824" s="133">
        <f>100</f>
        <v>100</v>
      </c>
      <c r="Y824" s="133">
        <f t="shared" si="165"/>
        <v>360</v>
      </c>
      <c r="Z824" s="133">
        <f t="shared" si="166"/>
        <v>260</v>
      </c>
      <c r="AA824" s="134" t="str">
        <f>TEXT(Table1[[#This Row],[Date]],"DDD")</f>
        <v>Sat</v>
      </c>
      <c r="AB824" s="133" t="str">
        <f>IF(OR(G824="Doomben",G824="Eagle Farm"),"Q",IF(AND(Q824&gt;1,Q824&lt;55,Table1[[#This Row],[Source]]="Nat"),"Nat OK",IF(AND(Table1[[#This Row],[Source]]&lt;&gt;"Nat",Q824&lt;55),"Poor &lt;55",IF(OR(G824="Randwick",G824="Flemington",G824="Caulfield",G824="Sandown Lake",G824="Sandown Hill"),"Best","ave"))))</f>
        <v>Best</v>
      </c>
      <c r="AC824" s="133">
        <f>IF(Q824="","",IF(AB824="Poor &lt;55",$AC$2*0.2%,IF(AND(AB824="Q",AA824&lt;&gt;"Wed"),$AC$2*0.4%,IF(AND(AB824="Q",AA824="Wed"),$AC$2*0.5%,IF(AND(AB824="Ave",U824=100),$AC$2*0.5%,IF(AND(AB824="ave",U824="",N824=1,AG824="Bush"),$AC$2*1%,IF(AND(AB824="ave",U824="",Q824&gt;100),$AC$2*1.3%,IF(AND(AB824="ave",U824=""),$AC$2*1.2%,IF(AND(AB824="Ave",U824=200),$AC$2*1%,IF(AND(AB824="Best",U824=200),$AC$2*1.5%,IF(AND(AB824="Best",U824="",K824&lt;&gt;"Pro Syd"),$AC$2*0.5%,IF(AND(AB824="Best",U824=""),$AC$2*1%,IF(AND(AB824="Best",U824=100,Table1[[#This Row],[State]]="NSW"),$AC$2*0.4%,IF(AND(AB824="Best",U824=100),$AC$2*1%,IF(Table1[[#This Row],[Adj]]="Nat OK",$AC$2*0.5%,"xxx")))))))))))))))</f>
        <v>150</v>
      </c>
      <c r="AD824" s="133">
        <f t="shared" si="167"/>
        <v>540</v>
      </c>
      <c r="AE824" s="133">
        <f t="shared" si="168"/>
        <v>390</v>
      </c>
      <c r="AF824" s="133" t="str">
        <f>VLOOKUP(Table1[[#This Row],[Track]],$F$2672:$H$2715,2,FALSE)</f>
        <v>Vic</v>
      </c>
      <c r="AG824" s="133" t="str">
        <f>VLOOKUP(Table1[[#This Row],[Track]],$F$2672:$H$2715,3,FALSE)</f>
        <v>-</v>
      </c>
      <c r="AH824" s="133" t="str">
        <f>IF(Table1[[#This Row],[Date]]&lt;$AH$2,"",IF(Table1[[#This Row],[Date]]&lt;$AH$3,"Edge","Elite Combo"))</f>
        <v/>
      </c>
      <c r="AI824" s="218">
        <f>Table1[[#This Row],[Time]]</f>
        <v>0.60416666666666663</v>
      </c>
      <c r="AJ824" s="219" t="str">
        <f>Table1[[#This Row],[Track]]</f>
        <v>Caulfield</v>
      </c>
      <c r="AK824" s="216">
        <f>Table1[[#This Row],[Race ]]</f>
        <v>5</v>
      </c>
      <c r="AL824" s="219">
        <f>Table1[[#This Row],[TAB]]</f>
        <v>4</v>
      </c>
      <c r="AM824" s="219" t="str">
        <f>Table1[[#This Row],[Selection]]</f>
        <v>Yonce</v>
      </c>
      <c r="AN824" s="220" t="str">
        <f>Table1[[#This Row],[Sources]]</f>
        <v>E4-20/Edge-20/Nat-13/Pro Mel-10</v>
      </c>
      <c r="AO824" s="219">
        <f>Table1[[#This Row],[Scale Bet]]</f>
        <v>150</v>
      </c>
    </row>
    <row r="825" spans="5:41" ht="16.5" customHeight="1" x14ac:dyDescent="0.25">
      <c r="E825" s="185">
        <v>45332</v>
      </c>
      <c r="F825" s="35">
        <v>0.60416666666666663</v>
      </c>
      <c r="G825" s="36" t="s">
        <v>201</v>
      </c>
      <c r="H825" s="36">
        <v>5</v>
      </c>
      <c r="I825" s="36">
        <v>4</v>
      </c>
      <c r="J825" s="36" t="s">
        <v>712</v>
      </c>
      <c r="K825" s="36" t="s">
        <v>40</v>
      </c>
      <c r="L825" s="165">
        <v>20</v>
      </c>
      <c r="M825" s="134" t="str">
        <f t="shared" si="156"/>
        <v/>
      </c>
      <c r="N825" s="36" t="str">
        <f t="shared" si="157"/>
        <v/>
      </c>
      <c r="O825" s="135" t="str">
        <f t="shared" si="158"/>
        <v/>
      </c>
      <c r="P825" s="186" t="str">
        <f t="shared" si="159"/>
        <v>OK</v>
      </c>
      <c r="Q825" s="187" t="str">
        <f t="shared" si="160"/>
        <v/>
      </c>
      <c r="R825" s="150">
        <v>3.6</v>
      </c>
      <c r="S825" s="187" t="str">
        <f t="shared" si="161"/>
        <v/>
      </c>
      <c r="T825" s="136" t="str">
        <f t="shared" si="162"/>
        <v>Yonce</v>
      </c>
      <c r="U825" s="137" t="str">
        <f>IF(P825="","",IF(N825=1,"",IF(Q825="","",IF(Q825&lt;=100,100,IF(Table1[[#This Row],[Day]]="Wed",100,200)))))</f>
        <v/>
      </c>
      <c r="V825" s="137" t="str">
        <f t="shared" si="163"/>
        <v/>
      </c>
      <c r="W825" s="137" t="str">
        <f t="shared" si="164"/>
        <v/>
      </c>
      <c r="X825" s="133">
        <f>100</f>
        <v>100</v>
      </c>
      <c r="Y825" s="133">
        <f t="shared" si="165"/>
        <v>360</v>
      </c>
      <c r="Z825" s="133">
        <f t="shared" si="166"/>
        <v>260</v>
      </c>
      <c r="AA825" s="134" t="str">
        <f>TEXT(Table1[[#This Row],[Date]],"DDD")</f>
        <v>Sat</v>
      </c>
      <c r="AB825" s="133" t="str">
        <f>IF(OR(G825="Doomben",G825="Eagle Farm"),"Q",IF(AND(Q825&gt;1,Q825&lt;55,Table1[[#This Row],[Source]]="Nat"),"Nat OK",IF(AND(Table1[[#This Row],[Source]]&lt;&gt;"Nat",Q825&lt;55),"Poor &lt;55",IF(OR(G825="Randwick",G825="Flemington",G825="Caulfield",G825="Sandown Lake",G825="Sandown Hill"),"Best","ave"))))</f>
        <v>Best</v>
      </c>
      <c r="AC825" s="133" t="str">
        <f>IF(Q825="","",IF(AB825="Poor &lt;55",$AC$2*0.2%,IF(AND(AB825="Q",AA825&lt;&gt;"Wed"),$AC$2*0.4%,IF(AND(AB825="Q",AA825="Wed"),$AC$2*0.5%,IF(AND(AB825="Ave",U825=100),$AC$2*0.5%,IF(AND(AB825="ave",U825="",N825=1,AG825="Bush"),$AC$2*1%,IF(AND(AB825="ave",U825="",Q825&gt;100),$AC$2*1.3%,IF(AND(AB825="ave",U825=""),$AC$2*1.2%,IF(AND(AB825="Ave",U825=200),$AC$2*1%,IF(AND(AB825="Best",U825=200),$AC$2*1.5%,IF(AND(AB825="Best",U825="",K825&lt;&gt;"Pro Syd"),$AC$2*0.5%,IF(AND(AB825="Best",U825=""),$AC$2*1%,IF(AND(AB825="Best",U825=100,Table1[[#This Row],[State]]="NSW"),$AC$2*0.4%,IF(AND(AB825="Best",U825=100),$AC$2*1%,IF(Table1[[#This Row],[Adj]]="Nat OK",$AC$2*0.5%,"xxx")))))))))))))))</f>
        <v/>
      </c>
      <c r="AD825" s="133" t="str">
        <f t="shared" si="167"/>
        <v/>
      </c>
      <c r="AE825" s="133" t="str">
        <f t="shared" si="168"/>
        <v/>
      </c>
      <c r="AF825" s="133" t="str">
        <f>VLOOKUP(Table1[[#This Row],[Track]],$F$2672:$H$2715,2,FALSE)</f>
        <v>Vic</v>
      </c>
      <c r="AG825" s="133" t="str">
        <f>VLOOKUP(Table1[[#This Row],[Track]],$F$2672:$H$2715,3,FALSE)</f>
        <v>-</v>
      </c>
      <c r="AH825" s="133" t="str">
        <f>IF(Table1[[#This Row],[Date]]&lt;$AH$2,"",IF(Table1[[#This Row],[Date]]&lt;$AH$3,"Edge","Elite Combo"))</f>
        <v/>
      </c>
      <c r="AI825" s="218">
        <f>Table1[[#This Row],[Time]]</f>
        <v>0.60416666666666663</v>
      </c>
      <c r="AJ825" s="219" t="str">
        <f>Table1[[#This Row],[Track]]</f>
        <v>Caulfield</v>
      </c>
      <c r="AK825" s="216">
        <f>Table1[[#This Row],[Race ]]</f>
        <v>5</v>
      </c>
      <c r="AL825" s="219">
        <f>Table1[[#This Row],[TAB]]</f>
        <v>4</v>
      </c>
      <c r="AM825" s="219" t="str">
        <f>Table1[[#This Row],[Selection]]</f>
        <v>Yonce</v>
      </c>
      <c r="AN825" s="220" t="str">
        <f>Table1[[#This Row],[Sources]]</f>
        <v/>
      </c>
      <c r="AO825" s="219" t="str">
        <f>Table1[[#This Row],[Scale Bet]]</f>
        <v/>
      </c>
    </row>
    <row r="826" spans="5:41" ht="16.5" customHeight="1" x14ac:dyDescent="0.25">
      <c r="E826" s="185">
        <v>45332</v>
      </c>
      <c r="F826" s="35">
        <v>0.60416666666666663</v>
      </c>
      <c r="G826" s="36" t="s">
        <v>201</v>
      </c>
      <c r="H826" s="36">
        <v>5</v>
      </c>
      <c r="I826" s="36">
        <v>4</v>
      </c>
      <c r="J826" s="36" t="s">
        <v>712</v>
      </c>
      <c r="K826" s="36" t="s">
        <v>13</v>
      </c>
      <c r="L826" s="165">
        <v>13</v>
      </c>
      <c r="M826" s="134" t="str">
        <f t="shared" si="156"/>
        <v/>
      </c>
      <c r="N826" s="36" t="str">
        <f t="shared" si="157"/>
        <v/>
      </c>
      <c r="O826" s="135" t="str">
        <f t="shared" si="158"/>
        <v/>
      </c>
      <c r="P826" s="186" t="str">
        <f t="shared" si="159"/>
        <v>OK</v>
      </c>
      <c r="Q826" s="187" t="str">
        <f t="shared" si="160"/>
        <v/>
      </c>
      <c r="R826" s="150">
        <v>3.6</v>
      </c>
      <c r="S826" s="187" t="str">
        <f t="shared" si="161"/>
        <v/>
      </c>
      <c r="T826" s="136" t="str">
        <f t="shared" si="162"/>
        <v>Yonce</v>
      </c>
      <c r="U826" s="137" t="str">
        <f>IF(P826="","",IF(N826=1,"",IF(Q826="","",IF(Q826&lt;=100,100,IF(Table1[[#This Row],[Day]]="Wed",100,200)))))</f>
        <v/>
      </c>
      <c r="V826" s="137" t="str">
        <f t="shared" si="163"/>
        <v/>
      </c>
      <c r="W826" s="137" t="str">
        <f t="shared" si="164"/>
        <v/>
      </c>
      <c r="X826" s="133">
        <f>100</f>
        <v>100</v>
      </c>
      <c r="Y826" s="133">
        <f t="shared" si="165"/>
        <v>360</v>
      </c>
      <c r="Z826" s="133">
        <f t="shared" si="166"/>
        <v>260</v>
      </c>
      <c r="AA826" s="134" t="str">
        <f>TEXT(Table1[[#This Row],[Date]],"DDD")</f>
        <v>Sat</v>
      </c>
      <c r="AB826" s="133" t="str">
        <f>IF(OR(G826="Doomben",G826="Eagle Farm"),"Q",IF(AND(Q826&gt;1,Q826&lt;55,Table1[[#This Row],[Source]]="Nat"),"Nat OK",IF(AND(Table1[[#This Row],[Source]]&lt;&gt;"Nat",Q826&lt;55),"Poor &lt;55",IF(OR(G826="Randwick",G826="Flemington",G826="Caulfield",G826="Sandown Lake",G826="Sandown Hill"),"Best","ave"))))</f>
        <v>Best</v>
      </c>
      <c r="AC826" s="133" t="str">
        <f>IF(Q826="","",IF(AB826="Poor &lt;55",$AC$2*0.2%,IF(AND(AB826="Q",AA826&lt;&gt;"Wed"),$AC$2*0.4%,IF(AND(AB826="Q",AA826="Wed"),$AC$2*0.5%,IF(AND(AB826="Ave",U826=100),$AC$2*0.5%,IF(AND(AB826="ave",U826="",N826=1,AG826="Bush"),$AC$2*1%,IF(AND(AB826="ave",U826="",Q826&gt;100),$AC$2*1.3%,IF(AND(AB826="ave",U826=""),$AC$2*1.2%,IF(AND(AB826="Ave",U826=200),$AC$2*1%,IF(AND(AB826="Best",U826=200),$AC$2*1.5%,IF(AND(AB826="Best",U826="",K826&lt;&gt;"Pro Syd"),$AC$2*0.5%,IF(AND(AB826="Best",U826=""),$AC$2*1%,IF(AND(AB826="Best",U826=100,Table1[[#This Row],[State]]="NSW"),$AC$2*0.4%,IF(AND(AB826="Best",U826=100),$AC$2*1%,IF(Table1[[#This Row],[Adj]]="Nat OK",$AC$2*0.5%,"xxx")))))))))))))))</f>
        <v/>
      </c>
      <c r="AD826" s="133" t="str">
        <f t="shared" si="167"/>
        <v/>
      </c>
      <c r="AE826" s="133" t="str">
        <f t="shared" si="168"/>
        <v/>
      </c>
      <c r="AF826" s="133" t="str">
        <f>VLOOKUP(Table1[[#This Row],[Track]],$F$2672:$H$2715,2,FALSE)</f>
        <v>Vic</v>
      </c>
      <c r="AG826" s="133" t="str">
        <f>VLOOKUP(Table1[[#This Row],[Track]],$F$2672:$H$2715,3,FALSE)</f>
        <v>-</v>
      </c>
      <c r="AH826" s="133" t="str">
        <f>IF(Table1[[#This Row],[Date]]&lt;$AH$2,"",IF(Table1[[#This Row],[Date]]&lt;$AH$3,"Edge","Elite Combo"))</f>
        <v/>
      </c>
      <c r="AI826" s="218">
        <f>Table1[[#This Row],[Time]]</f>
        <v>0.60416666666666663</v>
      </c>
      <c r="AJ826" s="219" t="str">
        <f>Table1[[#This Row],[Track]]</f>
        <v>Caulfield</v>
      </c>
      <c r="AK826" s="216">
        <f>Table1[[#This Row],[Race ]]</f>
        <v>5</v>
      </c>
      <c r="AL826" s="219">
        <f>Table1[[#This Row],[TAB]]</f>
        <v>4</v>
      </c>
      <c r="AM826" s="219" t="str">
        <f>Table1[[#This Row],[Selection]]</f>
        <v>Yonce</v>
      </c>
      <c r="AN826" s="220" t="str">
        <f>Table1[[#This Row],[Sources]]</f>
        <v/>
      </c>
      <c r="AO826" s="219" t="str">
        <f>Table1[[#This Row],[Scale Bet]]</f>
        <v/>
      </c>
    </row>
    <row r="827" spans="5:41" ht="16.5" customHeight="1" x14ac:dyDescent="0.25">
      <c r="E827" s="185">
        <v>45332</v>
      </c>
      <c r="F827" s="35">
        <v>0.60416666666666663</v>
      </c>
      <c r="G827" s="36" t="s">
        <v>201</v>
      </c>
      <c r="H827" s="36">
        <v>5</v>
      </c>
      <c r="I827" s="36">
        <v>4</v>
      </c>
      <c r="J827" s="36" t="s">
        <v>712</v>
      </c>
      <c r="K827" s="36" t="s">
        <v>18</v>
      </c>
      <c r="L827" s="165">
        <v>10</v>
      </c>
      <c r="M827" s="134" t="str">
        <f t="shared" si="156"/>
        <v/>
      </c>
      <c r="N827" s="36" t="str">
        <f t="shared" si="157"/>
        <v/>
      </c>
      <c r="O827" s="135" t="str">
        <f t="shared" si="158"/>
        <v/>
      </c>
      <c r="P827" s="186" t="str">
        <f t="shared" si="159"/>
        <v>OK</v>
      </c>
      <c r="Q827" s="187" t="str">
        <f t="shared" si="160"/>
        <v/>
      </c>
      <c r="R827" s="150">
        <v>3.6</v>
      </c>
      <c r="S827" s="187" t="str">
        <f t="shared" si="161"/>
        <v/>
      </c>
      <c r="T827" s="136" t="str">
        <f t="shared" si="162"/>
        <v>Yonce</v>
      </c>
      <c r="U827" s="137" t="str">
        <f>IF(P827="","",IF(N827=1,"",IF(Q827="","",IF(Q827&lt;=100,100,IF(Table1[[#This Row],[Day]]="Wed",100,200)))))</f>
        <v/>
      </c>
      <c r="V827" s="137" t="str">
        <f t="shared" si="163"/>
        <v/>
      </c>
      <c r="W827" s="137" t="str">
        <f t="shared" si="164"/>
        <v/>
      </c>
      <c r="X827" s="133">
        <f>100</f>
        <v>100</v>
      </c>
      <c r="Y827" s="133">
        <f t="shared" si="165"/>
        <v>360</v>
      </c>
      <c r="Z827" s="133">
        <f t="shared" si="166"/>
        <v>260</v>
      </c>
      <c r="AA827" s="134" t="str">
        <f>TEXT(Table1[[#This Row],[Date]],"DDD")</f>
        <v>Sat</v>
      </c>
      <c r="AB827" s="133" t="str">
        <f>IF(OR(G827="Doomben",G827="Eagle Farm"),"Q",IF(AND(Q827&gt;1,Q827&lt;55,Table1[[#This Row],[Source]]="Nat"),"Nat OK",IF(AND(Table1[[#This Row],[Source]]&lt;&gt;"Nat",Q827&lt;55),"Poor &lt;55",IF(OR(G827="Randwick",G827="Flemington",G827="Caulfield",G827="Sandown Lake",G827="Sandown Hill"),"Best","ave"))))</f>
        <v>Best</v>
      </c>
      <c r="AC827" s="133" t="str">
        <f>IF(Q827="","",IF(AB827="Poor &lt;55",$AC$2*0.2%,IF(AND(AB827="Q",AA827&lt;&gt;"Wed"),$AC$2*0.4%,IF(AND(AB827="Q",AA827="Wed"),$AC$2*0.5%,IF(AND(AB827="Ave",U827=100),$AC$2*0.5%,IF(AND(AB827="ave",U827="",N827=1,AG827="Bush"),$AC$2*1%,IF(AND(AB827="ave",U827="",Q827&gt;100),$AC$2*1.3%,IF(AND(AB827="ave",U827=""),$AC$2*1.2%,IF(AND(AB827="Ave",U827=200),$AC$2*1%,IF(AND(AB827="Best",U827=200),$AC$2*1.5%,IF(AND(AB827="Best",U827="",K827&lt;&gt;"Pro Syd"),$AC$2*0.5%,IF(AND(AB827="Best",U827=""),$AC$2*1%,IF(AND(AB827="Best",U827=100,Table1[[#This Row],[State]]="NSW"),$AC$2*0.4%,IF(AND(AB827="Best",U827=100),$AC$2*1%,IF(Table1[[#This Row],[Adj]]="Nat OK",$AC$2*0.5%,"xxx")))))))))))))))</f>
        <v/>
      </c>
      <c r="AD827" s="133" t="str">
        <f t="shared" si="167"/>
        <v/>
      </c>
      <c r="AE827" s="133" t="str">
        <f t="shared" si="168"/>
        <v/>
      </c>
      <c r="AF827" s="133" t="str">
        <f>VLOOKUP(Table1[[#This Row],[Track]],$F$2672:$H$2715,2,FALSE)</f>
        <v>Vic</v>
      </c>
      <c r="AG827" s="133" t="str">
        <f>VLOOKUP(Table1[[#This Row],[Track]],$F$2672:$H$2715,3,FALSE)</f>
        <v>-</v>
      </c>
      <c r="AH827" s="133" t="str">
        <f>IF(Table1[[#This Row],[Date]]&lt;$AH$2,"",IF(Table1[[#This Row],[Date]]&lt;$AH$3,"Edge","Elite Combo"))</f>
        <v/>
      </c>
      <c r="AI827" s="218">
        <f>Table1[[#This Row],[Time]]</f>
        <v>0.60416666666666663</v>
      </c>
      <c r="AJ827" s="219" t="str">
        <f>Table1[[#This Row],[Track]]</f>
        <v>Caulfield</v>
      </c>
      <c r="AK827" s="216">
        <f>Table1[[#This Row],[Race ]]</f>
        <v>5</v>
      </c>
      <c r="AL827" s="219">
        <f>Table1[[#This Row],[TAB]]</f>
        <v>4</v>
      </c>
      <c r="AM827" s="219" t="str">
        <f>Table1[[#This Row],[Selection]]</f>
        <v>Yonce</v>
      </c>
      <c r="AN827" s="220" t="str">
        <f>Table1[[#This Row],[Sources]]</f>
        <v/>
      </c>
      <c r="AO827" s="219" t="str">
        <f>Table1[[#This Row],[Scale Bet]]</f>
        <v/>
      </c>
    </row>
    <row r="828" spans="5:41" ht="16.5" customHeight="1" x14ac:dyDescent="0.25">
      <c r="E828" s="185">
        <v>45332</v>
      </c>
      <c r="F828" s="35">
        <v>0.61805555555555558</v>
      </c>
      <c r="G828" s="36" t="s">
        <v>22</v>
      </c>
      <c r="H828" s="36">
        <v>5</v>
      </c>
      <c r="I828" s="36">
        <v>4</v>
      </c>
      <c r="J828" s="36" t="s">
        <v>1087</v>
      </c>
      <c r="K828" s="36" t="s">
        <v>60</v>
      </c>
      <c r="L828" s="165">
        <v>15</v>
      </c>
      <c r="M828" s="134">
        <f t="shared" si="156"/>
        <v>15</v>
      </c>
      <c r="N828" s="36">
        <f t="shared" si="157"/>
        <v>1</v>
      </c>
      <c r="O828" s="135" t="str">
        <f t="shared" si="158"/>
        <v>Pro Syd-15</v>
      </c>
      <c r="P828" s="186" t="str">
        <f t="shared" si="159"/>
        <v>OK</v>
      </c>
      <c r="Q828" s="187">
        <f t="shared" si="160"/>
        <v>60</v>
      </c>
      <c r="R828" s="150"/>
      <c r="S828" s="187" t="str">
        <f t="shared" si="161"/>
        <v/>
      </c>
      <c r="T828" s="136" t="str">
        <f t="shared" si="162"/>
        <v>Dakota Vroom</v>
      </c>
      <c r="U828" s="137" t="str">
        <f>IF(P828="","",IF(N828=1,"",IF(Q828="","",IF(Q828&lt;=100,100,IF(Table1[[#This Row],[Day]]="Wed",100,200)))))</f>
        <v/>
      </c>
      <c r="V828" s="137" t="str">
        <f t="shared" si="163"/>
        <v/>
      </c>
      <c r="W828" s="137" t="str">
        <f t="shared" si="164"/>
        <v/>
      </c>
      <c r="X828" s="133">
        <f>100</f>
        <v>100</v>
      </c>
      <c r="Y828" s="133" t="str">
        <f t="shared" si="165"/>
        <v/>
      </c>
      <c r="Z828" s="133">
        <f t="shared" si="166"/>
        <v>-100</v>
      </c>
      <c r="AA828" s="134" t="str">
        <f>TEXT(Table1[[#This Row],[Date]],"DDD")</f>
        <v>Sat</v>
      </c>
      <c r="AB828" s="133" t="str">
        <f>IF(OR(G828="Doomben",G828="Eagle Farm"),"Q",IF(AND(Q828&gt;1,Q828&lt;55,Table1[[#This Row],[Source]]="Nat"),"Nat OK",IF(AND(Table1[[#This Row],[Source]]&lt;&gt;"Nat",Q828&lt;55),"Poor &lt;55",IF(OR(G828="Randwick",G828="Flemington",G828="Caulfield",G828="Sandown Lake",G828="Sandown Hill"),"Best","ave"))))</f>
        <v>Best</v>
      </c>
      <c r="AC828" s="133">
        <f>IF(Q828="","",IF(AB828="Poor &lt;55",$AC$2*0.2%,IF(AND(AB828="Q",AA828&lt;&gt;"Wed"),$AC$2*0.4%,IF(AND(AB828="Q",AA828="Wed"),$AC$2*0.5%,IF(AND(AB828="Ave",U828=100),$AC$2*0.5%,IF(AND(AB828="ave",U828="",N828=1,AG828="Bush"),$AC$2*1%,IF(AND(AB828="ave",U828="",Q828&gt;100),$AC$2*1.3%,IF(AND(AB828="ave",U828=""),$AC$2*1.2%,IF(AND(AB828="Ave",U828=200),$AC$2*1%,IF(AND(AB828="Best",U828=200),$AC$2*1.5%,IF(AND(AB828="Best",U828="",K828&lt;&gt;"Pro Syd"),$AC$2*0.5%,IF(AND(AB828="Best",U828=""),$AC$2*1%,IF(AND(AB828="Best",U828=100,Table1[[#This Row],[State]]="NSW"),$AC$2*0.4%,IF(AND(AB828="Best",U828=100),$AC$2*1%,IF(Table1[[#This Row],[Adj]]="Nat OK",$AC$2*0.5%,"xxx")))))))))))))))</f>
        <v>100</v>
      </c>
      <c r="AD828" s="133" t="str">
        <f t="shared" si="167"/>
        <v/>
      </c>
      <c r="AE828" s="133">
        <f t="shared" si="168"/>
        <v>-100</v>
      </c>
      <c r="AF828" s="133" t="str">
        <f>VLOOKUP(Table1[[#This Row],[Track]],$F$2672:$H$2715,2,FALSE)</f>
        <v>NSW</v>
      </c>
      <c r="AG828" s="133" t="str">
        <f>VLOOKUP(Table1[[#This Row],[Track]],$F$2672:$H$2715,3,FALSE)</f>
        <v>-</v>
      </c>
      <c r="AH828" s="133" t="str">
        <f>IF(Table1[[#This Row],[Date]]&lt;$AH$2,"",IF(Table1[[#This Row],[Date]]&lt;$AH$3,"Edge","Elite Combo"))</f>
        <v/>
      </c>
      <c r="AI828" s="218">
        <f>Table1[[#This Row],[Time]]</f>
        <v>0.61805555555555558</v>
      </c>
      <c r="AJ828" s="219" t="str">
        <f>Table1[[#This Row],[Track]]</f>
        <v>Randwick</v>
      </c>
      <c r="AK828" s="216">
        <f>Table1[[#This Row],[Race ]]</f>
        <v>5</v>
      </c>
      <c r="AL828" s="219">
        <f>Table1[[#This Row],[TAB]]</f>
        <v>4</v>
      </c>
      <c r="AM828" s="219" t="str">
        <f>Table1[[#This Row],[Selection]]</f>
        <v>Dakota Vroom</v>
      </c>
      <c r="AN828" s="220" t="str">
        <f>Table1[[#This Row],[Sources]]</f>
        <v>Pro Syd-15</v>
      </c>
      <c r="AO828" s="219">
        <f>Table1[[#This Row],[Scale Bet]]</f>
        <v>100</v>
      </c>
    </row>
    <row r="829" spans="5:41" ht="16.5" customHeight="1" x14ac:dyDescent="0.25">
      <c r="E829" s="185">
        <v>45332</v>
      </c>
      <c r="F829" s="35">
        <v>0.62361111111111112</v>
      </c>
      <c r="G829" s="36" t="s">
        <v>217</v>
      </c>
      <c r="H829" s="36">
        <v>4</v>
      </c>
      <c r="I829" s="36">
        <v>7</v>
      </c>
      <c r="J829" s="36" t="s">
        <v>938</v>
      </c>
      <c r="K829" s="36" t="s">
        <v>13</v>
      </c>
      <c r="L829" s="165">
        <v>11</v>
      </c>
      <c r="M829" s="134">
        <f t="shared" si="156"/>
        <v>11</v>
      </c>
      <c r="N829" s="36">
        <f t="shared" si="157"/>
        <v>1</v>
      </c>
      <c r="O829" s="135" t="str">
        <f t="shared" si="158"/>
        <v>Nat-11</v>
      </c>
      <c r="P829" s="186" t="str">
        <f t="shared" si="159"/>
        <v/>
      </c>
      <c r="Q829" s="187">
        <f t="shared" si="160"/>
        <v>44</v>
      </c>
      <c r="R829" s="150"/>
      <c r="S829" s="187" t="str">
        <f t="shared" si="161"/>
        <v/>
      </c>
      <c r="T829" s="136" t="str">
        <f t="shared" si="162"/>
        <v>Original Glaze</v>
      </c>
      <c r="U829" s="137" t="str">
        <f>IF(P829="","",IF(N829=1,"",IF(Q829="","",IF(Q829&lt;=100,100,IF(Table1[[#This Row],[Day]]="Wed",100,200)))))</f>
        <v/>
      </c>
      <c r="V829" s="137" t="str">
        <f t="shared" si="163"/>
        <v/>
      </c>
      <c r="W829" s="137" t="str">
        <f t="shared" si="164"/>
        <v/>
      </c>
      <c r="X829" s="133">
        <f>100</f>
        <v>100</v>
      </c>
      <c r="Y829" s="133" t="str">
        <f t="shared" si="165"/>
        <v/>
      </c>
      <c r="Z829" s="133">
        <f t="shared" si="166"/>
        <v>-100</v>
      </c>
      <c r="AA829" s="134" t="str">
        <f>TEXT(Table1[[#This Row],[Date]],"DDD")</f>
        <v>Sat</v>
      </c>
      <c r="AB829" s="133" t="str">
        <f>IF(OR(G829="Doomben",G829="Eagle Farm"),"Q",IF(AND(Q829&gt;1,Q829&lt;55,Table1[[#This Row],[Source]]="Nat"),"Nat OK",IF(AND(Table1[[#This Row],[Source]]&lt;&gt;"Nat",Q829&lt;55),"Poor &lt;55",IF(OR(G829="Randwick",G829="Flemington",G829="Caulfield",G829="Sandown Lake",G829="Sandown Hill"),"Best","ave"))))</f>
        <v>Q</v>
      </c>
      <c r="AC829" s="133">
        <f>IF(Q829="","",IF(AB829="Poor &lt;55",$AC$2*0.2%,IF(AND(AB829="Q",AA829&lt;&gt;"Wed"),$AC$2*0.4%,IF(AND(AB829="Q",AA829="Wed"),$AC$2*0.5%,IF(AND(AB829="Ave",U829=100),$AC$2*0.5%,IF(AND(AB829="ave",U829="",N829=1,AG829="Bush"),$AC$2*1%,IF(AND(AB829="ave",U829="",Q829&gt;100),$AC$2*1.3%,IF(AND(AB829="ave",U829=""),$AC$2*1.2%,IF(AND(AB829="Ave",U829=200),$AC$2*1%,IF(AND(AB829="Best",U829=200),$AC$2*1.5%,IF(AND(AB829="Best",U829="",K829&lt;&gt;"Pro Syd"),$AC$2*0.5%,IF(AND(AB829="Best",U829=""),$AC$2*1%,IF(AND(AB829="Best",U829=100,Table1[[#This Row],[State]]="NSW"),$AC$2*0.4%,IF(AND(AB829="Best",U829=100),$AC$2*1%,IF(Table1[[#This Row],[Adj]]="Nat OK",$AC$2*0.5%,"xxx")))))))))))))))</f>
        <v>40</v>
      </c>
      <c r="AD829" s="133" t="str">
        <f t="shared" si="167"/>
        <v/>
      </c>
      <c r="AE829" s="133">
        <f t="shared" si="168"/>
        <v>-40</v>
      </c>
      <c r="AF829" s="133" t="str">
        <f>VLOOKUP(Table1[[#This Row],[Track]],$F$2672:$H$2715,2,FALSE)</f>
        <v>Qld</v>
      </c>
      <c r="AG829" s="133" t="str">
        <f>VLOOKUP(Table1[[#This Row],[Track]],$F$2672:$H$2715,3,FALSE)</f>
        <v>-</v>
      </c>
      <c r="AH829" s="133" t="str">
        <f>IF(Table1[[#This Row],[Date]]&lt;$AH$2,"",IF(Table1[[#This Row],[Date]]&lt;$AH$3,"Edge","Elite Combo"))</f>
        <v/>
      </c>
      <c r="AI829" s="218">
        <f>Table1[[#This Row],[Time]]</f>
        <v>0.62361111111111112</v>
      </c>
      <c r="AJ829" s="219" t="str">
        <f>Table1[[#This Row],[Track]]</f>
        <v>Doomben</v>
      </c>
      <c r="AK829" s="216">
        <f>Table1[[#This Row],[Race ]]</f>
        <v>4</v>
      </c>
      <c r="AL829" s="219">
        <f>Table1[[#This Row],[TAB]]</f>
        <v>7</v>
      </c>
      <c r="AM829" s="219" t="str">
        <f>Table1[[#This Row],[Selection]]</f>
        <v>Original Glaze</v>
      </c>
      <c r="AN829" s="220" t="str">
        <f>Table1[[#This Row],[Sources]]</f>
        <v>Nat-11</v>
      </c>
      <c r="AO829" s="219">
        <f>Table1[[#This Row],[Scale Bet]]</f>
        <v>40</v>
      </c>
    </row>
    <row r="830" spans="5:41" ht="16.5" customHeight="1" x14ac:dyDescent="0.25">
      <c r="E830" s="185">
        <v>45332</v>
      </c>
      <c r="F830" s="35">
        <v>0.67708333333333337</v>
      </c>
      <c r="G830" s="36" t="s">
        <v>201</v>
      </c>
      <c r="H830" s="36">
        <v>8</v>
      </c>
      <c r="I830" s="36">
        <v>4</v>
      </c>
      <c r="J830" s="36" t="s">
        <v>641</v>
      </c>
      <c r="K830" s="36" t="s">
        <v>1</v>
      </c>
      <c r="L830" s="165">
        <v>12</v>
      </c>
      <c r="M830" s="134">
        <f t="shared" si="156"/>
        <v>32</v>
      </c>
      <c r="N830" s="36">
        <f t="shared" si="157"/>
        <v>2</v>
      </c>
      <c r="O830" s="135" t="str">
        <f t="shared" si="158"/>
        <v>E4-12/Nat-20</v>
      </c>
      <c r="P830" s="186" t="str">
        <f t="shared" si="159"/>
        <v>OK</v>
      </c>
      <c r="Q830" s="187">
        <f t="shared" si="160"/>
        <v>128</v>
      </c>
      <c r="R830" s="150"/>
      <c r="S830" s="187" t="str">
        <f t="shared" si="161"/>
        <v/>
      </c>
      <c r="T830" s="136" t="str">
        <f t="shared" si="162"/>
        <v>Asfoora</v>
      </c>
      <c r="U830" s="137">
        <f>IF(P830="","",IF(N830=1,"",IF(Q830="","",IF(Q830&lt;=100,100,IF(Table1[[#This Row],[Day]]="Wed",100,200)))))</f>
        <v>200</v>
      </c>
      <c r="V830" s="137" t="str">
        <f t="shared" si="163"/>
        <v/>
      </c>
      <c r="W830" s="137">
        <f t="shared" si="164"/>
        <v>-200</v>
      </c>
      <c r="X830" s="133">
        <f>100</f>
        <v>100</v>
      </c>
      <c r="Y830" s="133" t="str">
        <f t="shared" si="165"/>
        <v/>
      </c>
      <c r="Z830" s="133">
        <f t="shared" si="166"/>
        <v>-100</v>
      </c>
      <c r="AA830" s="134" t="str">
        <f>TEXT(Table1[[#This Row],[Date]],"DDD")</f>
        <v>Sat</v>
      </c>
      <c r="AB830" s="133" t="str">
        <f>IF(OR(G830="Doomben",G830="Eagle Farm"),"Q",IF(AND(Q830&gt;1,Q830&lt;55,Table1[[#This Row],[Source]]="Nat"),"Nat OK",IF(AND(Table1[[#This Row],[Source]]&lt;&gt;"Nat",Q830&lt;55),"Poor &lt;55",IF(OR(G830="Randwick",G830="Flemington",G830="Caulfield",G830="Sandown Lake",G830="Sandown Hill"),"Best","ave"))))</f>
        <v>Best</v>
      </c>
      <c r="AC830" s="133">
        <f>IF(Q830="","",IF(AB830="Poor &lt;55",$AC$2*0.2%,IF(AND(AB830="Q",AA830&lt;&gt;"Wed"),$AC$2*0.4%,IF(AND(AB830="Q",AA830="Wed"),$AC$2*0.5%,IF(AND(AB830="Ave",U830=100),$AC$2*0.5%,IF(AND(AB830="ave",U830="",N830=1,AG830="Bush"),$AC$2*1%,IF(AND(AB830="ave",U830="",Q830&gt;100),$AC$2*1.3%,IF(AND(AB830="ave",U830=""),$AC$2*1.2%,IF(AND(AB830="Ave",U830=200),$AC$2*1%,IF(AND(AB830="Best",U830=200),$AC$2*1.5%,IF(AND(AB830="Best",U830="",K830&lt;&gt;"Pro Syd"),$AC$2*0.5%,IF(AND(AB830="Best",U830=""),$AC$2*1%,IF(AND(AB830="Best",U830=100,Table1[[#This Row],[State]]="NSW"),$AC$2*0.4%,IF(AND(AB830="Best",U830=100),$AC$2*1%,IF(Table1[[#This Row],[Adj]]="Nat OK",$AC$2*0.5%,"xxx")))))))))))))))</f>
        <v>150</v>
      </c>
      <c r="AD830" s="133" t="str">
        <f t="shared" si="167"/>
        <v/>
      </c>
      <c r="AE830" s="133">
        <f t="shared" si="168"/>
        <v>-150</v>
      </c>
      <c r="AF830" s="133" t="str">
        <f>VLOOKUP(Table1[[#This Row],[Track]],$F$2672:$H$2715,2,FALSE)</f>
        <v>Vic</v>
      </c>
      <c r="AG830" s="133" t="str">
        <f>VLOOKUP(Table1[[#This Row],[Track]],$F$2672:$H$2715,3,FALSE)</f>
        <v>-</v>
      </c>
      <c r="AH830" s="133" t="str">
        <f>IF(Table1[[#This Row],[Date]]&lt;$AH$2,"",IF(Table1[[#This Row],[Date]]&lt;$AH$3,"Edge","Elite Combo"))</f>
        <v/>
      </c>
      <c r="AI830" s="218">
        <f>Table1[[#This Row],[Time]]</f>
        <v>0.67708333333333337</v>
      </c>
      <c r="AJ830" s="219" t="str">
        <f>Table1[[#This Row],[Track]]</f>
        <v>Caulfield</v>
      </c>
      <c r="AK830" s="216">
        <f>Table1[[#This Row],[Race ]]</f>
        <v>8</v>
      </c>
      <c r="AL830" s="219">
        <f>Table1[[#This Row],[TAB]]</f>
        <v>4</v>
      </c>
      <c r="AM830" s="219" t="str">
        <f>Table1[[#This Row],[Selection]]</f>
        <v>Asfoora</v>
      </c>
      <c r="AN830" s="220" t="str">
        <f>Table1[[#This Row],[Sources]]</f>
        <v>E4-12/Nat-20</v>
      </c>
      <c r="AO830" s="219">
        <f>Table1[[#This Row],[Scale Bet]]</f>
        <v>150</v>
      </c>
    </row>
    <row r="831" spans="5:41" ht="16.5" customHeight="1" x14ac:dyDescent="0.25">
      <c r="E831" s="185">
        <v>45332</v>
      </c>
      <c r="F831" s="35">
        <v>0.67708333333333337</v>
      </c>
      <c r="G831" s="36" t="s">
        <v>201</v>
      </c>
      <c r="H831" s="36">
        <v>8</v>
      </c>
      <c r="I831" s="36">
        <v>4</v>
      </c>
      <c r="J831" s="36" t="s">
        <v>641</v>
      </c>
      <c r="K831" s="36" t="s">
        <v>13</v>
      </c>
      <c r="L831" s="165">
        <v>20</v>
      </c>
      <c r="M831" s="134" t="str">
        <f t="shared" si="156"/>
        <v/>
      </c>
      <c r="N831" s="36" t="str">
        <f t="shared" si="157"/>
        <v/>
      </c>
      <c r="O831" s="135" t="str">
        <f t="shared" si="158"/>
        <v/>
      </c>
      <c r="P831" s="186" t="str">
        <f t="shared" si="159"/>
        <v>OK</v>
      </c>
      <c r="Q831" s="187" t="str">
        <f t="shared" si="160"/>
        <v/>
      </c>
      <c r="R831" s="150"/>
      <c r="S831" s="187" t="str">
        <f t="shared" si="161"/>
        <v/>
      </c>
      <c r="T831" s="136" t="str">
        <f t="shared" si="162"/>
        <v>Asfoora</v>
      </c>
      <c r="U831" s="137" t="str">
        <f>IF(P831="","",IF(N831=1,"",IF(Q831="","",IF(Q831&lt;=100,100,IF(Table1[[#This Row],[Day]]="Wed",100,200)))))</f>
        <v/>
      </c>
      <c r="V831" s="137" t="str">
        <f t="shared" si="163"/>
        <v/>
      </c>
      <c r="W831" s="137" t="str">
        <f t="shared" si="164"/>
        <v/>
      </c>
      <c r="X831" s="133">
        <f>100</f>
        <v>100</v>
      </c>
      <c r="Y831" s="133" t="str">
        <f t="shared" si="165"/>
        <v/>
      </c>
      <c r="Z831" s="133">
        <f t="shared" si="166"/>
        <v>-100</v>
      </c>
      <c r="AA831" s="134" t="str">
        <f>TEXT(Table1[[#This Row],[Date]],"DDD")</f>
        <v>Sat</v>
      </c>
      <c r="AB831" s="133" t="str">
        <f>IF(OR(G831="Doomben",G831="Eagle Farm"),"Q",IF(AND(Q831&gt;1,Q831&lt;55,Table1[[#This Row],[Source]]="Nat"),"Nat OK",IF(AND(Table1[[#This Row],[Source]]&lt;&gt;"Nat",Q831&lt;55),"Poor &lt;55",IF(OR(G831="Randwick",G831="Flemington",G831="Caulfield",G831="Sandown Lake",G831="Sandown Hill"),"Best","ave"))))</f>
        <v>Best</v>
      </c>
      <c r="AC831" s="133" t="str">
        <f>IF(Q831="","",IF(AB831="Poor &lt;55",$AC$2*0.2%,IF(AND(AB831="Q",AA831&lt;&gt;"Wed"),$AC$2*0.4%,IF(AND(AB831="Q",AA831="Wed"),$AC$2*0.5%,IF(AND(AB831="Ave",U831=100),$AC$2*0.5%,IF(AND(AB831="ave",U831="",N831=1,AG831="Bush"),$AC$2*1%,IF(AND(AB831="ave",U831="",Q831&gt;100),$AC$2*1.3%,IF(AND(AB831="ave",U831=""),$AC$2*1.2%,IF(AND(AB831="Ave",U831=200),$AC$2*1%,IF(AND(AB831="Best",U831=200),$AC$2*1.5%,IF(AND(AB831="Best",U831="",K831&lt;&gt;"Pro Syd"),$AC$2*0.5%,IF(AND(AB831="Best",U831=""),$AC$2*1%,IF(AND(AB831="Best",U831=100,Table1[[#This Row],[State]]="NSW"),$AC$2*0.4%,IF(AND(AB831="Best",U831=100),$AC$2*1%,IF(Table1[[#This Row],[Adj]]="Nat OK",$AC$2*0.5%,"xxx")))))))))))))))</f>
        <v/>
      </c>
      <c r="AD831" s="133" t="str">
        <f t="shared" si="167"/>
        <v/>
      </c>
      <c r="AE831" s="133" t="str">
        <f t="shared" si="168"/>
        <v/>
      </c>
      <c r="AF831" s="133" t="str">
        <f>VLOOKUP(Table1[[#This Row],[Track]],$F$2672:$H$2715,2,FALSE)</f>
        <v>Vic</v>
      </c>
      <c r="AG831" s="133" t="str">
        <f>VLOOKUP(Table1[[#This Row],[Track]],$F$2672:$H$2715,3,FALSE)</f>
        <v>-</v>
      </c>
      <c r="AH831" s="133" t="str">
        <f>IF(Table1[[#This Row],[Date]]&lt;$AH$2,"",IF(Table1[[#This Row],[Date]]&lt;$AH$3,"Edge","Elite Combo"))</f>
        <v/>
      </c>
      <c r="AI831" s="218">
        <f>Table1[[#This Row],[Time]]</f>
        <v>0.67708333333333337</v>
      </c>
      <c r="AJ831" s="219" t="str">
        <f>Table1[[#This Row],[Track]]</f>
        <v>Caulfield</v>
      </c>
      <c r="AK831" s="216">
        <f>Table1[[#This Row],[Race ]]</f>
        <v>8</v>
      </c>
      <c r="AL831" s="219">
        <f>Table1[[#This Row],[TAB]]</f>
        <v>4</v>
      </c>
      <c r="AM831" s="219" t="str">
        <f>Table1[[#This Row],[Selection]]</f>
        <v>Asfoora</v>
      </c>
      <c r="AN831" s="220" t="str">
        <f>Table1[[#This Row],[Sources]]</f>
        <v/>
      </c>
      <c r="AO831" s="219" t="str">
        <f>Table1[[#This Row],[Scale Bet]]</f>
        <v/>
      </c>
    </row>
    <row r="832" spans="5:41" ht="16.5" customHeight="1" x14ac:dyDescent="0.25">
      <c r="E832" s="185">
        <v>45332</v>
      </c>
      <c r="F832" s="35">
        <v>0.69930555555555562</v>
      </c>
      <c r="G832" s="36" t="s">
        <v>217</v>
      </c>
      <c r="H832" s="36">
        <v>7</v>
      </c>
      <c r="I832" s="36">
        <v>10</v>
      </c>
      <c r="J832" s="36" t="s">
        <v>299</v>
      </c>
      <c r="K832" s="36" t="s">
        <v>13</v>
      </c>
      <c r="L832" s="165">
        <v>11</v>
      </c>
      <c r="M832" s="134">
        <f t="shared" si="156"/>
        <v>11</v>
      </c>
      <c r="N832" s="36">
        <f t="shared" si="157"/>
        <v>1</v>
      </c>
      <c r="O832" s="135" t="str">
        <f t="shared" si="158"/>
        <v>Nat-11</v>
      </c>
      <c r="P832" s="186" t="str">
        <f t="shared" si="159"/>
        <v/>
      </c>
      <c r="Q832" s="187">
        <f t="shared" si="160"/>
        <v>44</v>
      </c>
      <c r="R832" s="150"/>
      <c r="S832" s="187" t="str">
        <f t="shared" si="161"/>
        <v/>
      </c>
      <c r="T832" s="136" t="str">
        <f t="shared" si="162"/>
        <v>Mahbaby</v>
      </c>
      <c r="U832" s="137" t="str">
        <f>IF(P832="","",IF(N832=1,"",IF(Q832="","",IF(Q832&lt;=100,100,IF(Table1[[#This Row],[Day]]="Wed",100,200)))))</f>
        <v/>
      </c>
      <c r="V832" s="137" t="str">
        <f t="shared" si="163"/>
        <v/>
      </c>
      <c r="W832" s="137" t="str">
        <f t="shared" si="164"/>
        <v/>
      </c>
      <c r="X832" s="133">
        <f>100</f>
        <v>100</v>
      </c>
      <c r="Y832" s="133" t="str">
        <f t="shared" si="165"/>
        <v/>
      </c>
      <c r="Z832" s="133">
        <f t="shared" si="166"/>
        <v>-100</v>
      </c>
      <c r="AA832" s="134" t="str">
        <f>TEXT(Table1[[#This Row],[Date]],"DDD")</f>
        <v>Sat</v>
      </c>
      <c r="AB832" s="133" t="str">
        <f>IF(OR(G832="Doomben",G832="Eagle Farm"),"Q",IF(AND(Q832&gt;1,Q832&lt;55,Table1[[#This Row],[Source]]="Nat"),"Nat OK",IF(AND(Table1[[#This Row],[Source]]&lt;&gt;"Nat",Q832&lt;55),"Poor &lt;55",IF(OR(G832="Randwick",G832="Flemington",G832="Caulfield",G832="Sandown Lake",G832="Sandown Hill"),"Best","ave"))))</f>
        <v>Q</v>
      </c>
      <c r="AC832" s="133">
        <f>IF(Q832="","",IF(AB832="Poor &lt;55",$AC$2*0.2%,IF(AND(AB832="Q",AA832&lt;&gt;"Wed"),$AC$2*0.4%,IF(AND(AB832="Q",AA832="Wed"),$AC$2*0.5%,IF(AND(AB832="Ave",U832=100),$AC$2*0.5%,IF(AND(AB832="ave",U832="",N832=1,AG832="Bush"),$AC$2*1%,IF(AND(AB832="ave",U832="",Q832&gt;100),$AC$2*1.3%,IF(AND(AB832="ave",U832=""),$AC$2*1.2%,IF(AND(AB832="Ave",U832=200),$AC$2*1%,IF(AND(AB832="Best",U832=200),$AC$2*1.5%,IF(AND(AB832="Best",U832="",K832&lt;&gt;"Pro Syd"),$AC$2*0.5%,IF(AND(AB832="Best",U832=""),$AC$2*1%,IF(AND(AB832="Best",U832=100,Table1[[#This Row],[State]]="NSW"),$AC$2*0.4%,IF(AND(AB832="Best",U832=100),$AC$2*1%,IF(Table1[[#This Row],[Adj]]="Nat OK",$AC$2*0.5%,"xxx")))))))))))))))</f>
        <v>40</v>
      </c>
      <c r="AD832" s="133" t="str">
        <f t="shared" si="167"/>
        <v/>
      </c>
      <c r="AE832" s="133">
        <f t="shared" si="168"/>
        <v>-40</v>
      </c>
      <c r="AF832" s="133" t="str">
        <f>VLOOKUP(Table1[[#This Row],[Track]],$F$2672:$H$2715,2,FALSE)</f>
        <v>Qld</v>
      </c>
      <c r="AG832" s="133" t="str">
        <f>VLOOKUP(Table1[[#This Row],[Track]],$F$2672:$H$2715,3,FALSE)</f>
        <v>-</v>
      </c>
      <c r="AH832" s="133" t="str">
        <f>IF(Table1[[#This Row],[Date]]&lt;$AH$2,"",IF(Table1[[#This Row],[Date]]&lt;$AH$3,"Edge","Elite Combo"))</f>
        <v/>
      </c>
      <c r="AI832" s="218">
        <f>Table1[[#This Row],[Time]]</f>
        <v>0.69930555555555562</v>
      </c>
      <c r="AJ832" s="219" t="str">
        <f>Table1[[#This Row],[Track]]</f>
        <v>Doomben</v>
      </c>
      <c r="AK832" s="216">
        <f>Table1[[#This Row],[Race ]]</f>
        <v>7</v>
      </c>
      <c r="AL832" s="219">
        <f>Table1[[#This Row],[TAB]]</f>
        <v>10</v>
      </c>
      <c r="AM832" s="219" t="str">
        <f>Table1[[#This Row],[Selection]]</f>
        <v>Mahbaby</v>
      </c>
      <c r="AN832" s="220" t="str">
        <f>Table1[[#This Row],[Sources]]</f>
        <v>Nat-11</v>
      </c>
      <c r="AO832" s="219">
        <f>Table1[[#This Row],[Scale Bet]]</f>
        <v>40</v>
      </c>
    </row>
    <row r="833" spans="5:41" ht="16.5" customHeight="1" x14ac:dyDescent="0.25">
      <c r="E833" s="185">
        <v>45332</v>
      </c>
      <c r="F833" s="35">
        <v>0.70486111111111116</v>
      </c>
      <c r="G833" s="36" t="s">
        <v>201</v>
      </c>
      <c r="H833" s="36">
        <v>9</v>
      </c>
      <c r="I833" s="36">
        <v>9</v>
      </c>
      <c r="J833" s="36" t="s">
        <v>447</v>
      </c>
      <c r="K833" s="36" t="s">
        <v>1</v>
      </c>
      <c r="L833" s="165">
        <v>20</v>
      </c>
      <c r="M833" s="134">
        <f t="shared" si="156"/>
        <v>60</v>
      </c>
      <c r="N833" s="36">
        <f t="shared" si="157"/>
        <v>3</v>
      </c>
      <c r="O833" s="135" t="str">
        <f t="shared" si="158"/>
        <v>E4-20/Edge-20/Nat-20</v>
      </c>
      <c r="P833" s="186" t="str">
        <f t="shared" si="159"/>
        <v>OK</v>
      </c>
      <c r="Q833" s="187">
        <f t="shared" si="160"/>
        <v>240</v>
      </c>
      <c r="R833" s="150"/>
      <c r="S833" s="187" t="str">
        <f t="shared" si="161"/>
        <v/>
      </c>
      <c r="T833" s="136" t="str">
        <f t="shared" si="162"/>
        <v>Veight</v>
      </c>
      <c r="U833" s="137">
        <f>IF(P833="","",IF(N833=1,"",IF(Q833="","",IF(Q833&lt;=100,100,IF(Table1[[#This Row],[Day]]="Wed",100,200)))))</f>
        <v>200</v>
      </c>
      <c r="V833" s="137" t="str">
        <f t="shared" si="163"/>
        <v/>
      </c>
      <c r="W833" s="137">
        <f t="shared" si="164"/>
        <v>-200</v>
      </c>
      <c r="X833" s="133">
        <f>100</f>
        <v>100</v>
      </c>
      <c r="Y833" s="133" t="str">
        <f t="shared" si="165"/>
        <v/>
      </c>
      <c r="Z833" s="133">
        <f t="shared" si="166"/>
        <v>-100</v>
      </c>
      <c r="AA833" s="134" t="str">
        <f>TEXT(Table1[[#This Row],[Date]],"DDD")</f>
        <v>Sat</v>
      </c>
      <c r="AB833" s="133" t="str">
        <f>IF(OR(G833="Doomben",G833="Eagle Farm"),"Q",IF(AND(Q833&gt;1,Q833&lt;55,Table1[[#This Row],[Source]]="Nat"),"Nat OK",IF(AND(Table1[[#This Row],[Source]]&lt;&gt;"Nat",Q833&lt;55),"Poor &lt;55",IF(OR(G833="Randwick",G833="Flemington",G833="Caulfield",G833="Sandown Lake",G833="Sandown Hill"),"Best","ave"))))</f>
        <v>Best</v>
      </c>
      <c r="AC833" s="133">
        <f>IF(Q833="","",IF(AB833="Poor &lt;55",$AC$2*0.2%,IF(AND(AB833="Q",AA833&lt;&gt;"Wed"),$AC$2*0.4%,IF(AND(AB833="Q",AA833="Wed"),$AC$2*0.5%,IF(AND(AB833="Ave",U833=100),$AC$2*0.5%,IF(AND(AB833="ave",U833="",N833=1,AG833="Bush"),$AC$2*1%,IF(AND(AB833="ave",U833="",Q833&gt;100),$AC$2*1.3%,IF(AND(AB833="ave",U833=""),$AC$2*1.2%,IF(AND(AB833="Ave",U833=200),$AC$2*1%,IF(AND(AB833="Best",U833=200),$AC$2*1.5%,IF(AND(AB833="Best",U833="",K833&lt;&gt;"Pro Syd"),$AC$2*0.5%,IF(AND(AB833="Best",U833=""),$AC$2*1%,IF(AND(AB833="Best",U833=100,Table1[[#This Row],[State]]="NSW"),$AC$2*0.4%,IF(AND(AB833="Best",U833=100),$AC$2*1%,IF(Table1[[#This Row],[Adj]]="Nat OK",$AC$2*0.5%,"xxx")))))))))))))))</f>
        <v>150</v>
      </c>
      <c r="AD833" s="133" t="str">
        <f t="shared" si="167"/>
        <v/>
      </c>
      <c r="AE833" s="133">
        <f t="shared" si="168"/>
        <v>-150</v>
      </c>
      <c r="AF833" s="133" t="str">
        <f>VLOOKUP(Table1[[#This Row],[Track]],$F$2672:$H$2715,2,FALSE)</f>
        <v>Vic</v>
      </c>
      <c r="AG833" s="133" t="str">
        <f>VLOOKUP(Table1[[#This Row],[Track]],$F$2672:$H$2715,3,FALSE)</f>
        <v>-</v>
      </c>
      <c r="AH833" s="133" t="str">
        <f>IF(Table1[[#This Row],[Date]]&lt;$AH$2,"",IF(Table1[[#This Row],[Date]]&lt;$AH$3,"Edge","Elite Combo"))</f>
        <v/>
      </c>
      <c r="AI833" s="218">
        <f>Table1[[#This Row],[Time]]</f>
        <v>0.70486111111111116</v>
      </c>
      <c r="AJ833" s="219" t="str">
        <f>Table1[[#This Row],[Track]]</f>
        <v>Caulfield</v>
      </c>
      <c r="AK833" s="216">
        <f>Table1[[#This Row],[Race ]]</f>
        <v>9</v>
      </c>
      <c r="AL833" s="219">
        <f>Table1[[#This Row],[TAB]]</f>
        <v>9</v>
      </c>
      <c r="AM833" s="219" t="str">
        <f>Table1[[#This Row],[Selection]]</f>
        <v>Veight</v>
      </c>
      <c r="AN833" s="220" t="str">
        <f>Table1[[#This Row],[Sources]]</f>
        <v>E4-20/Edge-20/Nat-20</v>
      </c>
      <c r="AO833" s="219">
        <f>Table1[[#This Row],[Scale Bet]]</f>
        <v>150</v>
      </c>
    </row>
    <row r="834" spans="5:41" ht="16.5" customHeight="1" x14ac:dyDescent="0.25">
      <c r="E834" s="185">
        <v>45332</v>
      </c>
      <c r="F834" s="35">
        <v>0.70486111111111116</v>
      </c>
      <c r="G834" s="36" t="s">
        <v>201</v>
      </c>
      <c r="H834" s="36">
        <v>9</v>
      </c>
      <c r="I834" s="36">
        <v>9</v>
      </c>
      <c r="J834" s="36" t="s">
        <v>447</v>
      </c>
      <c r="K834" s="36" t="s">
        <v>40</v>
      </c>
      <c r="L834" s="165">
        <v>20</v>
      </c>
      <c r="M834" s="134" t="str">
        <f t="shared" si="156"/>
        <v/>
      </c>
      <c r="N834" s="36" t="str">
        <f t="shared" si="157"/>
        <v/>
      </c>
      <c r="O834" s="135" t="str">
        <f t="shared" si="158"/>
        <v/>
      </c>
      <c r="P834" s="186" t="str">
        <f t="shared" si="159"/>
        <v>OK</v>
      </c>
      <c r="Q834" s="187" t="str">
        <f t="shared" si="160"/>
        <v/>
      </c>
      <c r="R834" s="150"/>
      <c r="S834" s="187" t="str">
        <f t="shared" si="161"/>
        <v/>
      </c>
      <c r="T834" s="136" t="str">
        <f t="shared" si="162"/>
        <v>Veight</v>
      </c>
      <c r="U834" s="137" t="str">
        <f>IF(P834="","",IF(N834=1,"",IF(Q834="","",IF(Q834&lt;=100,100,IF(Table1[[#This Row],[Day]]="Wed",100,200)))))</f>
        <v/>
      </c>
      <c r="V834" s="137" t="str">
        <f t="shared" si="163"/>
        <v/>
      </c>
      <c r="W834" s="137" t="str">
        <f t="shared" si="164"/>
        <v/>
      </c>
      <c r="X834" s="133">
        <f>100</f>
        <v>100</v>
      </c>
      <c r="Y834" s="133" t="str">
        <f t="shared" si="165"/>
        <v/>
      </c>
      <c r="Z834" s="133">
        <f t="shared" si="166"/>
        <v>-100</v>
      </c>
      <c r="AA834" s="134" t="str">
        <f>TEXT(Table1[[#This Row],[Date]],"DDD")</f>
        <v>Sat</v>
      </c>
      <c r="AB834" s="133" t="str">
        <f>IF(OR(G834="Doomben",G834="Eagle Farm"),"Q",IF(AND(Q834&gt;1,Q834&lt;55,Table1[[#This Row],[Source]]="Nat"),"Nat OK",IF(AND(Table1[[#This Row],[Source]]&lt;&gt;"Nat",Q834&lt;55),"Poor &lt;55",IF(OR(G834="Randwick",G834="Flemington",G834="Caulfield",G834="Sandown Lake",G834="Sandown Hill"),"Best","ave"))))</f>
        <v>Best</v>
      </c>
      <c r="AC834" s="133" t="str">
        <f>IF(Q834="","",IF(AB834="Poor &lt;55",$AC$2*0.2%,IF(AND(AB834="Q",AA834&lt;&gt;"Wed"),$AC$2*0.4%,IF(AND(AB834="Q",AA834="Wed"),$AC$2*0.5%,IF(AND(AB834="Ave",U834=100),$AC$2*0.5%,IF(AND(AB834="ave",U834="",N834=1,AG834="Bush"),$AC$2*1%,IF(AND(AB834="ave",U834="",Q834&gt;100),$AC$2*1.3%,IF(AND(AB834="ave",U834=""),$AC$2*1.2%,IF(AND(AB834="Ave",U834=200),$AC$2*1%,IF(AND(AB834="Best",U834=200),$AC$2*1.5%,IF(AND(AB834="Best",U834="",K834&lt;&gt;"Pro Syd"),$AC$2*0.5%,IF(AND(AB834="Best",U834=""),$AC$2*1%,IF(AND(AB834="Best",U834=100,Table1[[#This Row],[State]]="NSW"),$AC$2*0.4%,IF(AND(AB834="Best",U834=100),$AC$2*1%,IF(Table1[[#This Row],[Adj]]="Nat OK",$AC$2*0.5%,"xxx")))))))))))))))</f>
        <v/>
      </c>
      <c r="AD834" s="133" t="str">
        <f t="shared" si="167"/>
        <v/>
      </c>
      <c r="AE834" s="133" t="str">
        <f t="shared" si="168"/>
        <v/>
      </c>
      <c r="AF834" s="133" t="str">
        <f>VLOOKUP(Table1[[#This Row],[Track]],$F$2672:$H$2715,2,FALSE)</f>
        <v>Vic</v>
      </c>
      <c r="AG834" s="133" t="str">
        <f>VLOOKUP(Table1[[#This Row],[Track]],$F$2672:$H$2715,3,FALSE)</f>
        <v>-</v>
      </c>
      <c r="AH834" s="133" t="str">
        <f>IF(Table1[[#This Row],[Date]]&lt;$AH$2,"",IF(Table1[[#This Row],[Date]]&lt;$AH$3,"Edge","Elite Combo"))</f>
        <v/>
      </c>
      <c r="AI834" s="218">
        <f>Table1[[#This Row],[Time]]</f>
        <v>0.70486111111111116</v>
      </c>
      <c r="AJ834" s="219" t="str">
        <f>Table1[[#This Row],[Track]]</f>
        <v>Caulfield</v>
      </c>
      <c r="AK834" s="216">
        <f>Table1[[#This Row],[Race ]]</f>
        <v>9</v>
      </c>
      <c r="AL834" s="219">
        <f>Table1[[#This Row],[TAB]]</f>
        <v>9</v>
      </c>
      <c r="AM834" s="219" t="str">
        <f>Table1[[#This Row],[Selection]]</f>
        <v>Veight</v>
      </c>
      <c r="AN834" s="220" t="str">
        <f>Table1[[#This Row],[Sources]]</f>
        <v/>
      </c>
      <c r="AO834" s="219" t="str">
        <f>Table1[[#This Row],[Scale Bet]]</f>
        <v/>
      </c>
    </row>
    <row r="835" spans="5:41" ht="16.5" customHeight="1" x14ac:dyDescent="0.25">
      <c r="E835" s="185">
        <v>45332</v>
      </c>
      <c r="F835" s="35">
        <v>0.70486111111111116</v>
      </c>
      <c r="G835" s="36" t="s">
        <v>201</v>
      </c>
      <c r="H835" s="36">
        <v>9</v>
      </c>
      <c r="I835" s="36">
        <v>9</v>
      </c>
      <c r="J835" s="36" t="s">
        <v>447</v>
      </c>
      <c r="K835" s="36" t="s">
        <v>13</v>
      </c>
      <c r="L835" s="165">
        <v>20</v>
      </c>
      <c r="M835" s="134" t="str">
        <f t="shared" si="156"/>
        <v/>
      </c>
      <c r="N835" s="36" t="str">
        <f t="shared" si="157"/>
        <v/>
      </c>
      <c r="O835" s="135" t="str">
        <f t="shared" si="158"/>
        <v/>
      </c>
      <c r="P835" s="186" t="str">
        <f t="shared" si="159"/>
        <v>OK</v>
      </c>
      <c r="Q835" s="187" t="str">
        <f t="shared" si="160"/>
        <v/>
      </c>
      <c r="R835" s="150"/>
      <c r="S835" s="187" t="str">
        <f t="shared" si="161"/>
        <v/>
      </c>
      <c r="T835" s="136" t="str">
        <f t="shared" si="162"/>
        <v>Veight</v>
      </c>
      <c r="U835" s="137" t="str">
        <f>IF(P835="","",IF(N835=1,"",IF(Q835="","",IF(Q835&lt;=100,100,IF(Table1[[#This Row],[Day]]="Wed",100,200)))))</f>
        <v/>
      </c>
      <c r="V835" s="137" t="str">
        <f t="shared" si="163"/>
        <v/>
      </c>
      <c r="W835" s="137" t="str">
        <f t="shared" si="164"/>
        <v/>
      </c>
      <c r="X835" s="133">
        <f>100</f>
        <v>100</v>
      </c>
      <c r="Y835" s="133" t="str">
        <f t="shared" si="165"/>
        <v/>
      </c>
      <c r="Z835" s="133">
        <f t="shared" si="166"/>
        <v>-100</v>
      </c>
      <c r="AA835" s="134" t="str">
        <f>TEXT(Table1[[#This Row],[Date]],"DDD")</f>
        <v>Sat</v>
      </c>
      <c r="AB835" s="133" t="str">
        <f>IF(OR(G835="Doomben",G835="Eagle Farm"),"Q",IF(AND(Q835&gt;1,Q835&lt;55,Table1[[#This Row],[Source]]="Nat"),"Nat OK",IF(AND(Table1[[#This Row],[Source]]&lt;&gt;"Nat",Q835&lt;55),"Poor &lt;55",IF(OR(G835="Randwick",G835="Flemington",G835="Caulfield",G835="Sandown Lake",G835="Sandown Hill"),"Best","ave"))))</f>
        <v>Best</v>
      </c>
      <c r="AC835" s="133" t="str">
        <f>IF(Q835="","",IF(AB835="Poor &lt;55",$AC$2*0.2%,IF(AND(AB835="Q",AA835&lt;&gt;"Wed"),$AC$2*0.4%,IF(AND(AB835="Q",AA835="Wed"),$AC$2*0.5%,IF(AND(AB835="Ave",U835=100),$AC$2*0.5%,IF(AND(AB835="ave",U835="",N835=1,AG835="Bush"),$AC$2*1%,IF(AND(AB835="ave",U835="",Q835&gt;100),$AC$2*1.3%,IF(AND(AB835="ave",U835=""),$AC$2*1.2%,IF(AND(AB835="Ave",U835=200),$AC$2*1%,IF(AND(AB835="Best",U835=200),$AC$2*1.5%,IF(AND(AB835="Best",U835="",K835&lt;&gt;"Pro Syd"),$AC$2*0.5%,IF(AND(AB835="Best",U835=""),$AC$2*1%,IF(AND(AB835="Best",U835=100,Table1[[#This Row],[State]]="NSW"),$AC$2*0.4%,IF(AND(AB835="Best",U835=100),$AC$2*1%,IF(Table1[[#This Row],[Adj]]="Nat OK",$AC$2*0.5%,"xxx")))))))))))))))</f>
        <v/>
      </c>
      <c r="AD835" s="133" t="str">
        <f t="shared" si="167"/>
        <v/>
      </c>
      <c r="AE835" s="133" t="str">
        <f t="shared" si="168"/>
        <v/>
      </c>
      <c r="AF835" s="133" t="str">
        <f>VLOOKUP(Table1[[#This Row],[Track]],$F$2672:$H$2715,2,FALSE)</f>
        <v>Vic</v>
      </c>
      <c r="AG835" s="133" t="str">
        <f>VLOOKUP(Table1[[#This Row],[Track]],$F$2672:$H$2715,3,FALSE)</f>
        <v>-</v>
      </c>
      <c r="AH835" s="133" t="str">
        <f>IF(Table1[[#This Row],[Date]]&lt;$AH$2,"",IF(Table1[[#This Row],[Date]]&lt;$AH$3,"Edge","Elite Combo"))</f>
        <v/>
      </c>
      <c r="AI835" s="218">
        <f>Table1[[#This Row],[Time]]</f>
        <v>0.70486111111111116</v>
      </c>
      <c r="AJ835" s="219" t="str">
        <f>Table1[[#This Row],[Track]]</f>
        <v>Caulfield</v>
      </c>
      <c r="AK835" s="216">
        <f>Table1[[#This Row],[Race ]]</f>
        <v>9</v>
      </c>
      <c r="AL835" s="219">
        <f>Table1[[#This Row],[TAB]]</f>
        <v>9</v>
      </c>
      <c r="AM835" s="219" t="str">
        <f>Table1[[#This Row],[Selection]]</f>
        <v>Veight</v>
      </c>
      <c r="AN835" s="220" t="str">
        <f>Table1[[#This Row],[Sources]]</f>
        <v/>
      </c>
      <c r="AO835" s="219" t="str">
        <f>Table1[[#This Row],[Scale Bet]]</f>
        <v/>
      </c>
    </row>
    <row r="836" spans="5:41" ht="16.5" customHeight="1" x14ac:dyDescent="0.25">
      <c r="E836" s="185">
        <v>45332</v>
      </c>
      <c r="F836" s="35">
        <v>0.71875</v>
      </c>
      <c r="G836" s="36" t="s">
        <v>22</v>
      </c>
      <c r="H836" s="36">
        <v>9</v>
      </c>
      <c r="I836" s="36">
        <v>8</v>
      </c>
      <c r="J836" s="36" t="s">
        <v>324</v>
      </c>
      <c r="K836" s="36" t="s">
        <v>1</v>
      </c>
      <c r="L836" s="165">
        <v>11.000000000000002</v>
      </c>
      <c r="M836" s="134">
        <f t="shared" si="156"/>
        <v>11.000000000000002</v>
      </c>
      <c r="N836" s="36">
        <f t="shared" si="157"/>
        <v>1</v>
      </c>
      <c r="O836" s="135" t="str">
        <f t="shared" si="158"/>
        <v>E4-11</v>
      </c>
      <c r="P836" s="186" t="str">
        <f t="shared" si="159"/>
        <v>OK</v>
      </c>
      <c r="Q836" s="187">
        <f t="shared" si="160"/>
        <v>44.000000000000007</v>
      </c>
      <c r="R836" s="150">
        <v>2.15</v>
      </c>
      <c r="S836" s="187">
        <f t="shared" si="161"/>
        <v>94.600000000000009</v>
      </c>
      <c r="T836" s="136" t="str">
        <f t="shared" si="162"/>
        <v>Amor Victorious</v>
      </c>
      <c r="U836" s="137" t="str">
        <f>IF(P836="","",IF(N836=1,"",IF(Q836="","",IF(Q836&lt;=100,100,IF(Table1[[#This Row],[Day]]="Wed",100,200)))))</f>
        <v/>
      </c>
      <c r="V836" s="137" t="str">
        <f t="shared" si="163"/>
        <v/>
      </c>
      <c r="W836" s="137" t="str">
        <f t="shared" si="164"/>
        <v/>
      </c>
      <c r="X836" s="133">
        <f>100</f>
        <v>100</v>
      </c>
      <c r="Y836" s="133">
        <f t="shared" si="165"/>
        <v>215</v>
      </c>
      <c r="Z836" s="133">
        <f t="shared" si="166"/>
        <v>115</v>
      </c>
      <c r="AA836" s="134" t="str">
        <f>TEXT(Table1[[#This Row],[Date]],"DDD")</f>
        <v>Sat</v>
      </c>
      <c r="AB836" s="133" t="str">
        <f>IF(OR(G836="Doomben",G836="Eagle Farm"),"Q",IF(AND(Q836&gt;1,Q836&lt;55,Table1[[#This Row],[Source]]="Nat"),"Nat OK",IF(AND(Table1[[#This Row],[Source]]&lt;&gt;"Nat",Q836&lt;55),"Poor &lt;55",IF(OR(G836="Randwick",G836="Flemington",G836="Caulfield",G836="Sandown Lake",G836="Sandown Hill"),"Best","ave"))))</f>
        <v>Poor &lt;55</v>
      </c>
      <c r="AC836" s="133">
        <f>IF(Q836="","",IF(AB836="Poor &lt;55",$AC$2*0.2%,IF(AND(AB836="Q",AA836&lt;&gt;"Wed"),$AC$2*0.4%,IF(AND(AB836="Q",AA836="Wed"),$AC$2*0.5%,IF(AND(AB836="Ave",U836=100),$AC$2*0.5%,IF(AND(AB836="ave",U836="",N836=1,AG836="Bush"),$AC$2*1%,IF(AND(AB836="ave",U836="",Q836&gt;100),$AC$2*1.3%,IF(AND(AB836="ave",U836=""),$AC$2*1.2%,IF(AND(AB836="Ave",U836=200),$AC$2*1%,IF(AND(AB836="Best",U836=200),$AC$2*1.5%,IF(AND(AB836="Best",U836="",K836&lt;&gt;"Pro Syd"),$AC$2*0.5%,IF(AND(AB836="Best",U836=""),$AC$2*1%,IF(AND(AB836="Best",U836=100,Table1[[#This Row],[State]]="NSW"),$AC$2*0.4%,IF(AND(AB836="Best",U836=100),$AC$2*1%,IF(Table1[[#This Row],[Adj]]="Nat OK",$AC$2*0.5%,"xxx")))))))))))))))</f>
        <v>20</v>
      </c>
      <c r="AD836" s="133">
        <f t="shared" si="167"/>
        <v>43</v>
      </c>
      <c r="AE836" s="133">
        <f t="shared" si="168"/>
        <v>23</v>
      </c>
      <c r="AF836" s="133" t="str">
        <f>VLOOKUP(Table1[[#This Row],[Track]],$F$2672:$H$2715,2,FALSE)</f>
        <v>NSW</v>
      </c>
      <c r="AG836" s="133" t="str">
        <f>VLOOKUP(Table1[[#This Row],[Track]],$F$2672:$H$2715,3,FALSE)</f>
        <v>-</v>
      </c>
      <c r="AH836" s="133" t="str">
        <f>IF(Table1[[#This Row],[Date]]&lt;$AH$2,"",IF(Table1[[#This Row],[Date]]&lt;$AH$3,"Edge","Elite Combo"))</f>
        <v/>
      </c>
      <c r="AI836" s="218">
        <f>Table1[[#This Row],[Time]]</f>
        <v>0.71875</v>
      </c>
      <c r="AJ836" s="219" t="str">
        <f>Table1[[#This Row],[Track]]</f>
        <v>Randwick</v>
      </c>
      <c r="AK836" s="216">
        <f>Table1[[#This Row],[Race ]]</f>
        <v>9</v>
      </c>
      <c r="AL836" s="219">
        <f>Table1[[#This Row],[TAB]]</f>
        <v>8</v>
      </c>
      <c r="AM836" s="219" t="str">
        <f>Table1[[#This Row],[Selection]]</f>
        <v>Amor Victorious</v>
      </c>
      <c r="AN836" s="220" t="str">
        <f>Table1[[#This Row],[Sources]]</f>
        <v>E4-11</v>
      </c>
      <c r="AO836" s="219">
        <f>Table1[[#This Row],[Scale Bet]]</f>
        <v>20</v>
      </c>
    </row>
    <row r="837" spans="5:41" ht="16.5" customHeight="1" x14ac:dyDescent="0.25">
      <c r="E837" s="185">
        <v>45332</v>
      </c>
      <c r="F837" s="35">
        <v>0.71875</v>
      </c>
      <c r="G837" s="36" t="s">
        <v>22</v>
      </c>
      <c r="H837" s="36">
        <v>9</v>
      </c>
      <c r="I837" s="36">
        <v>7</v>
      </c>
      <c r="J837" s="36" t="s">
        <v>644</v>
      </c>
      <c r="K837" s="36" t="s">
        <v>60</v>
      </c>
      <c r="L837" s="165">
        <v>10</v>
      </c>
      <c r="M837" s="134">
        <f t="shared" si="156"/>
        <v>10</v>
      </c>
      <c r="N837" s="36">
        <f t="shared" si="157"/>
        <v>1</v>
      </c>
      <c r="O837" s="135" t="str">
        <f t="shared" si="158"/>
        <v>Pro Syd-10</v>
      </c>
      <c r="P837" s="186" t="str">
        <f t="shared" si="159"/>
        <v>OK</v>
      </c>
      <c r="Q837" s="187">
        <f t="shared" si="160"/>
        <v>40</v>
      </c>
      <c r="R837" s="150"/>
      <c r="S837" s="187" t="str">
        <f t="shared" si="161"/>
        <v/>
      </c>
      <c r="T837" s="136" t="str">
        <f t="shared" si="162"/>
        <v>Marquess</v>
      </c>
      <c r="U837" s="137" t="str">
        <f>IF(P837="","",IF(N837=1,"",IF(Q837="","",IF(Q837&lt;=100,100,IF(Table1[[#This Row],[Day]]="Wed",100,200)))))</f>
        <v/>
      </c>
      <c r="V837" s="137" t="str">
        <f t="shared" si="163"/>
        <v/>
      </c>
      <c r="W837" s="137" t="str">
        <f t="shared" si="164"/>
        <v/>
      </c>
      <c r="X837" s="133">
        <f>100</f>
        <v>100</v>
      </c>
      <c r="Y837" s="133" t="str">
        <f t="shared" si="165"/>
        <v/>
      </c>
      <c r="Z837" s="133">
        <f t="shared" si="166"/>
        <v>-100</v>
      </c>
      <c r="AA837" s="134" t="str">
        <f>TEXT(Table1[[#This Row],[Date]],"DDD")</f>
        <v>Sat</v>
      </c>
      <c r="AB837" s="133" t="str">
        <f>IF(OR(G837="Doomben",G837="Eagle Farm"),"Q",IF(AND(Q837&gt;1,Q837&lt;55,Table1[[#This Row],[Source]]="Nat"),"Nat OK",IF(AND(Table1[[#This Row],[Source]]&lt;&gt;"Nat",Q837&lt;55),"Poor &lt;55",IF(OR(G837="Randwick",G837="Flemington",G837="Caulfield",G837="Sandown Lake",G837="Sandown Hill"),"Best","ave"))))</f>
        <v>Poor &lt;55</v>
      </c>
      <c r="AC837" s="133">
        <f>IF(Q837="","",IF(AB837="Poor &lt;55",$AC$2*0.2%,IF(AND(AB837="Q",AA837&lt;&gt;"Wed"),$AC$2*0.4%,IF(AND(AB837="Q",AA837="Wed"),$AC$2*0.5%,IF(AND(AB837="Ave",U837=100),$AC$2*0.5%,IF(AND(AB837="ave",U837="",N837=1,AG837="Bush"),$AC$2*1%,IF(AND(AB837="ave",U837="",Q837&gt;100),$AC$2*1.3%,IF(AND(AB837="ave",U837=""),$AC$2*1.2%,IF(AND(AB837="Ave",U837=200),$AC$2*1%,IF(AND(AB837="Best",U837=200),$AC$2*1.5%,IF(AND(AB837="Best",U837="",K837&lt;&gt;"Pro Syd"),$AC$2*0.5%,IF(AND(AB837="Best",U837=""),$AC$2*1%,IF(AND(AB837="Best",U837=100,Table1[[#This Row],[State]]="NSW"),$AC$2*0.4%,IF(AND(AB837="Best",U837=100),$AC$2*1%,IF(Table1[[#This Row],[Adj]]="Nat OK",$AC$2*0.5%,"xxx")))))))))))))))</f>
        <v>20</v>
      </c>
      <c r="AD837" s="133" t="str">
        <f t="shared" si="167"/>
        <v/>
      </c>
      <c r="AE837" s="133">
        <f t="shared" si="168"/>
        <v>-20</v>
      </c>
      <c r="AF837" s="133" t="str">
        <f>VLOOKUP(Table1[[#This Row],[Track]],$F$2672:$H$2715,2,FALSE)</f>
        <v>NSW</v>
      </c>
      <c r="AG837" s="133" t="str">
        <f>VLOOKUP(Table1[[#This Row],[Track]],$F$2672:$H$2715,3,FALSE)</f>
        <v>-</v>
      </c>
      <c r="AH837" s="133" t="str">
        <f>IF(Table1[[#This Row],[Date]]&lt;$AH$2,"",IF(Table1[[#This Row],[Date]]&lt;$AH$3,"Edge","Elite Combo"))</f>
        <v/>
      </c>
      <c r="AI837" s="218">
        <f>Table1[[#This Row],[Time]]</f>
        <v>0.71875</v>
      </c>
      <c r="AJ837" s="219" t="str">
        <f>Table1[[#This Row],[Track]]</f>
        <v>Randwick</v>
      </c>
      <c r="AK837" s="216">
        <f>Table1[[#This Row],[Race ]]</f>
        <v>9</v>
      </c>
      <c r="AL837" s="219">
        <f>Table1[[#This Row],[TAB]]</f>
        <v>7</v>
      </c>
      <c r="AM837" s="219" t="str">
        <f>Table1[[#This Row],[Selection]]</f>
        <v>Marquess</v>
      </c>
      <c r="AN837" s="220" t="str">
        <f>Table1[[#This Row],[Sources]]</f>
        <v>Pro Syd-10</v>
      </c>
      <c r="AO837" s="219">
        <f>Table1[[#This Row],[Scale Bet]]</f>
        <v>20</v>
      </c>
    </row>
    <row r="838" spans="5:41" ht="16.5" customHeight="1" x14ac:dyDescent="0.25">
      <c r="E838" s="185">
        <v>45332</v>
      </c>
      <c r="F838" s="35">
        <v>0.74652777777777779</v>
      </c>
      <c r="G838" s="36" t="s">
        <v>22</v>
      </c>
      <c r="H838" s="36">
        <v>10</v>
      </c>
      <c r="I838" s="36">
        <v>9</v>
      </c>
      <c r="J838" s="36" t="s">
        <v>221</v>
      </c>
      <c r="K838" s="36" t="s">
        <v>1</v>
      </c>
      <c r="L838" s="165">
        <v>10</v>
      </c>
      <c r="M838" s="134">
        <f t="shared" si="156"/>
        <v>40</v>
      </c>
      <c r="N838" s="36">
        <f t="shared" si="157"/>
        <v>3</v>
      </c>
      <c r="O838" s="135" t="str">
        <f t="shared" si="158"/>
        <v>E4-10/Edge-15/Nat-15</v>
      </c>
      <c r="P838" s="186" t="str">
        <f t="shared" si="159"/>
        <v>OK</v>
      </c>
      <c r="Q838" s="187">
        <f t="shared" si="160"/>
        <v>160</v>
      </c>
      <c r="R838" s="150">
        <v>5</v>
      </c>
      <c r="S838" s="187">
        <f t="shared" si="161"/>
        <v>800</v>
      </c>
      <c r="T838" s="136" t="str">
        <f t="shared" si="162"/>
        <v>Shezanalister</v>
      </c>
      <c r="U838" s="137">
        <f>IF(P838="","",IF(N838=1,"",IF(Q838="","",IF(Q838&lt;=100,100,IF(Table1[[#This Row],[Day]]="Wed",100,200)))))</f>
        <v>200</v>
      </c>
      <c r="V838" s="137">
        <f t="shared" si="163"/>
        <v>1000</v>
      </c>
      <c r="W838" s="137">
        <f t="shared" si="164"/>
        <v>800</v>
      </c>
      <c r="X838" s="133">
        <f>100</f>
        <v>100</v>
      </c>
      <c r="Y838" s="133">
        <f t="shared" si="165"/>
        <v>500</v>
      </c>
      <c r="Z838" s="133">
        <f t="shared" si="166"/>
        <v>400</v>
      </c>
      <c r="AA838" s="134" t="str">
        <f>TEXT(Table1[[#This Row],[Date]],"DDD")</f>
        <v>Sat</v>
      </c>
      <c r="AB838" s="133" t="str">
        <f>IF(OR(G838="Doomben",G838="Eagle Farm"),"Q",IF(AND(Q838&gt;1,Q838&lt;55,Table1[[#This Row],[Source]]="Nat"),"Nat OK",IF(AND(Table1[[#This Row],[Source]]&lt;&gt;"Nat",Q838&lt;55),"Poor &lt;55",IF(OR(G838="Randwick",G838="Flemington",G838="Caulfield",G838="Sandown Lake",G838="Sandown Hill"),"Best","ave"))))</f>
        <v>Best</v>
      </c>
      <c r="AC838" s="133">
        <f>IF(Q838="","",IF(AB838="Poor &lt;55",$AC$2*0.2%,IF(AND(AB838="Q",AA838&lt;&gt;"Wed"),$AC$2*0.4%,IF(AND(AB838="Q",AA838="Wed"),$AC$2*0.5%,IF(AND(AB838="Ave",U838=100),$AC$2*0.5%,IF(AND(AB838="ave",U838="",N838=1,AG838="Bush"),$AC$2*1%,IF(AND(AB838="ave",U838="",Q838&gt;100),$AC$2*1.3%,IF(AND(AB838="ave",U838=""),$AC$2*1.2%,IF(AND(AB838="Ave",U838=200),$AC$2*1%,IF(AND(AB838="Best",U838=200),$AC$2*1.5%,IF(AND(AB838="Best",U838="",K838&lt;&gt;"Pro Syd"),$AC$2*0.5%,IF(AND(AB838="Best",U838=""),$AC$2*1%,IF(AND(AB838="Best",U838=100,Table1[[#This Row],[State]]="NSW"),$AC$2*0.4%,IF(AND(AB838="Best",U838=100),$AC$2*1%,IF(Table1[[#This Row],[Adj]]="Nat OK",$AC$2*0.5%,"xxx")))))))))))))))</f>
        <v>150</v>
      </c>
      <c r="AD838" s="133">
        <f t="shared" si="167"/>
        <v>750</v>
      </c>
      <c r="AE838" s="133">
        <f t="shared" si="168"/>
        <v>600</v>
      </c>
      <c r="AF838" s="133" t="str">
        <f>VLOOKUP(Table1[[#This Row],[Track]],$F$2672:$H$2715,2,FALSE)</f>
        <v>NSW</v>
      </c>
      <c r="AG838" s="133" t="str">
        <f>VLOOKUP(Table1[[#This Row],[Track]],$F$2672:$H$2715,3,FALSE)</f>
        <v>-</v>
      </c>
      <c r="AH838" s="133" t="str">
        <f>IF(Table1[[#This Row],[Date]]&lt;$AH$2,"",IF(Table1[[#This Row],[Date]]&lt;$AH$3,"Edge","Elite Combo"))</f>
        <v/>
      </c>
      <c r="AI838" s="218">
        <f>Table1[[#This Row],[Time]]</f>
        <v>0.74652777777777779</v>
      </c>
      <c r="AJ838" s="219" t="str">
        <f>Table1[[#This Row],[Track]]</f>
        <v>Randwick</v>
      </c>
      <c r="AK838" s="216">
        <f>Table1[[#This Row],[Race ]]</f>
        <v>10</v>
      </c>
      <c r="AL838" s="219">
        <f>Table1[[#This Row],[TAB]]</f>
        <v>9</v>
      </c>
      <c r="AM838" s="219" t="str">
        <f>Table1[[#This Row],[Selection]]</f>
        <v>Shezanalister</v>
      </c>
      <c r="AN838" s="220" t="str">
        <f>Table1[[#This Row],[Sources]]</f>
        <v>E4-10/Edge-15/Nat-15</v>
      </c>
      <c r="AO838" s="219">
        <f>Table1[[#This Row],[Scale Bet]]</f>
        <v>150</v>
      </c>
    </row>
    <row r="839" spans="5:41" ht="16.5" customHeight="1" x14ac:dyDescent="0.25">
      <c r="E839" s="185">
        <v>45332</v>
      </c>
      <c r="F839" s="35">
        <v>0.74652777777777779</v>
      </c>
      <c r="G839" s="36" t="s">
        <v>22</v>
      </c>
      <c r="H839" s="36">
        <v>10</v>
      </c>
      <c r="I839" s="36">
        <v>9</v>
      </c>
      <c r="J839" s="36" t="s">
        <v>221</v>
      </c>
      <c r="K839" s="36" t="s">
        <v>40</v>
      </c>
      <c r="L839" s="165">
        <v>15</v>
      </c>
      <c r="M839" s="134" t="str">
        <f t="shared" ref="M839:M902" si="169">IF(AND(J839=J838,E839=E838),"",IF(AND(E839=E842,J839=J842),L839+L840+L841+L842,IF(AND(E839=E841,J839=J841),L839+L840+L841,IF(AND(E839=E840,J839=J840),L839+L840,L839))))</f>
        <v/>
      </c>
      <c r="N839" s="36" t="str">
        <f t="shared" ref="N839:N902" si="170">IF(M839=L839,1,IF(M839="","",IF(AND(E839=E842,J839=J842),4,IF(AND(E839=E841,J839=J841),3,IF(AND(E839=E840,J839=J840),2,"XXX")))))</f>
        <v/>
      </c>
      <c r="O839" s="135" t="str">
        <f t="shared" ref="O839:O902" si="171">IF(N839="","",IF(N839=4,K839&amp;"-"&amp;L839&amp;"/"&amp;K840&amp;"-"&amp;L840&amp;"/"&amp;K841&amp;"-"&amp;L841&amp;"/"&amp;K842&amp;"-"&amp;L842,IF(N839=3,K839&amp;"-"&amp;L839&amp;"/"&amp;K840&amp;"-"&amp;L840&amp;"/"&amp;K841&amp;"-"&amp;L841,IF(N839=2,K839&amp;"-"&amp;L839&amp;"/"&amp;K840&amp;"-"&amp;L840,IF(N839=1,K839&amp;"-"&amp;L839,"""""xxx")))))</f>
        <v/>
      </c>
      <c r="P839" s="186" t="str">
        <f t="shared" ref="P839:P902" si="172">IF(OR(G839="Randwick",G839="Rosehill",G839="Flemington",G839="Caulfield",G839="Sandown Lake",G839="Sandown Hill",G839="Moonee Valley"),"OK","")</f>
        <v>OK</v>
      </c>
      <c r="Q839" s="187" t="str">
        <f t="shared" ref="Q839:Q902" si="173">IF(M839="","",(M839*($Q$1/1000)/$R$1)*$Q$2)</f>
        <v/>
      </c>
      <c r="R839" s="150">
        <v>5</v>
      </c>
      <c r="S839" s="187" t="str">
        <f t="shared" ref="S839:S902" si="174">IF(Q839="","",IF(R839="","",R839*Q839))</f>
        <v/>
      </c>
      <c r="T839" s="136" t="str">
        <f t="shared" ref="T839:T902" si="175">TRIM(PROPER(J839))</f>
        <v>Shezanalister</v>
      </c>
      <c r="U839" s="137" t="str">
        <f>IF(P839="","",IF(N839=1,"",IF(Q839="","",IF(Q839&lt;=100,100,IF(Table1[[#This Row],[Day]]="Wed",100,200)))))</f>
        <v/>
      </c>
      <c r="V839" s="137" t="str">
        <f t="shared" ref="V839:V902" si="176">IF(U839="","",IF(R839="","",U839*R839))</f>
        <v/>
      </c>
      <c r="W839" s="137" t="str">
        <f t="shared" ref="W839:W902" si="177">IF(U839="","",IF(V839="",U839*-1,V839-U839))</f>
        <v/>
      </c>
      <c r="X839" s="133">
        <f>100</f>
        <v>100</v>
      </c>
      <c r="Y839" s="133">
        <f t="shared" ref="Y839:Y902" si="178">IF(R839="","",X839*R839)</f>
        <v>500</v>
      </c>
      <c r="Z839" s="133">
        <f t="shared" ref="Z839:Z902" si="179">IF(Y839="",X839*-1,Y839-X838)</f>
        <v>400</v>
      </c>
      <c r="AA839" s="134" t="str">
        <f>TEXT(Table1[[#This Row],[Date]],"DDD")</f>
        <v>Sat</v>
      </c>
      <c r="AB839" s="133" t="str">
        <f>IF(OR(G839="Doomben",G839="Eagle Farm"),"Q",IF(AND(Q839&gt;1,Q839&lt;55,Table1[[#This Row],[Source]]="Nat"),"Nat OK",IF(AND(Table1[[#This Row],[Source]]&lt;&gt;"Nat",Q839&lt;55),"Poor &lt;55",IF(OR(G839="Randwick",G839="Flemington",G839="Caulfield",G839="Sandown Lake",G839="Sandown Hill"),"Best","ave"))))</f>
        <v>Best</v>
      </c>
      <c r="AC839" s="133" t="str">
        <f>IF(Q839="","",IF(AB839="Poor &lt;55",$AC$2*0.2%,IF(AND(AB839="Q",AA839&lt;&gt;"Wed"),$AC$2*0.4%,IF(AND(AB839="Q",AA839="Wed"),$AC$2*0.5%,IF(AND(AB839="Ave",U839=100),$AC$2*0.5%,IF(AND(AB839="ave",U839="",N839=1,AG839="Bush"),$AC$2*1%,IF(AND(AB839="ave",U839="",Q839&gt;100),$AC$2*1.3%,IF(AND(AB839="ave",U839=""),$AC$2*1.2%,IF(AND(AB839="Ave",U839=200),$AC$2*1%,IF(AND(AB839="Best",U839=200),$AC$2*1.5%,IF(AND(AB839="Best",U839="",K839&lt;&gt;"Pro Syd"),$AC$2*0.5%,IF(AND(AB839="Best",U839=""),$AC$2*1%,IF(AND(AB839="Best",U839=100,Table1[[#This Row],[State]]="NSW"),$AC$2*0.4%,IF(AND(AB839="Best",U839=100),$AC$2*1%,IF(Table1[[#This Row],[Adj]]="Nat OK",$AC$2*0.5%,"xxx")))))))))))))))</f>
        <v/>
      </c>
      <c r="AD839" s="133" t="str">
        <f t="shared" ref="AD839:AD902" si="180">IF(AC839="","",IF(R839="","",AC839*R839))</f>
        <v/>
      </c>
      <c r="AE839" s="133" t="str">
        <f t="shared" ref="AE839:AE902" si="181">IF(AC839="","",IF(AD839="",AC839*-1,AD839-AC839))</f>
        <v/>
      </c>
      <c r="AF839" s="133" t="str">
        <f>VLOOKUP(Table1[[#This Row],[Track]],$F$2672:$H$2715,2,FALSE)</f>
        <v>NSW</v>
      </c>
      <c r="AG839" s="133" t="str">
        <f>VLOOKUP(Table1[[#This Row],[Track]],$F$2672:$H$2715,3,FALSE)</f>
        <v>-</v>
      </c>
      <c r="AH839" s="133" t="str">
        <f>IF(Table1[[#This Row],[Date]]&lt;$AH$2,"",IF(Table1[[#This Row],[Date]]&lt;$AH$3,"Edge","Elite Combo"))</f>
        <v/>
      </c>
      <c r="AI839" s="218">
        <f>Table1[[#This Row],[Time]]</f>
        <v>0.74652777777777779</v>
      </c>
      <c r="AJ839" s="219" t="str">
        <f>Table1[[#This Row],[Track]]</f>
        <v>Randwick</v>
      </c>
      <c r="AK839" s="216">
        <f>Table1[[#This Row],[Race ]]</f>
        <v>10</v>
      </c>
      <c r="AL839" s="219">
        <f>Table1[[#This Row],[TAB]]</f>
        <v>9</v>
      </c>
      <c r="AM839" s="219" t="str">
        <f>Table1[[#This Row],[Selection]]</f>
        <v>Shezanalister</v>
      </c>
      <c r="AN839" s="220" t="str">
        <f>Table1[[#This Row],[Sources]]</f>
        <v/>
      </c>
      <c r="AO839" s="219" t="str">
        <f>Table1[[#This Row],[Scale Bet]]</f>
        <v/>
      </c>
    </row>
    <row r="840" spans="5:41" ht="16.5" customHeight="1" x14ac:dyDescent="0.25">
      <c r="E840" s="185">
        <v>45332</v>
      </c>
      <c r="F840" s="35">
        <v>0.74652777777777779</v>
      </c>
      <c r="G840" s="36" t="s">
        <v>22</v>
      </c>
      <c r="H840" s="36">
        <v>10</v>
      </c>
      <c r="I840" s="36">
        <v>9</v>
      </c>
      <c r="J840" s="36" t="s">
        <v>221</v>
      </c>
      <c r="K840" s="36" t="s">
        <v>13</v>
      </c>
      <c r="L840" s="165">
        <v>15</v>
      </c>
      <c r="M840" s="134" t="str">
        <f t="shared" si="169"/>
        <v/>
      </c>
      <c r="N840" s="36" t="str">
        <f t="shared" si="170"/>
        <v/>
      </c>
      <c r="O840" s="135" t="str">
        <f t="shared" si="171"/>
        <v/>
      </c>
      <c r="P840" s="186" t="str">
        <f t="shared" si="172"/>
        <v>OK</v>
      </c>
      <c r="Q840" s="187" t="str">
        <f t="shared" si="173"/>
        <v/>
      </c>
      <c r="R840" s="150">
        <v>5</v>
      </c>
      <c r="S840" s="187" t="str">
        <f t="shared" si="174"/>
        <v/>
      </c>
      <c r="T840" s="136" t="str">
        <f t="shared" si="175"/>
        <v>Shezanalister</v>
      </c>
      <c r="U840" s="137" t="str">
        <f>IF(P840="","",IF(N840=1,"",IF(Q840="","",IF(Q840&lt;=100,100,IF(Table1[[#This Row],[Day]]="Wed",100,200)))))</f>
        <v/>
      </c>
      <c r="V840" s="137" t="str">
        <f t="shared" si="176"/>
        <v/>
      </c>
      <c r="W840" s="137" t="str">
        <f t="shared" si="177"/>
        <v/>
      </c>
      <c r="X840" s="133">
        <f>100</f>
        <v>100</v>
      </c>
      <c r="Y840" s="133">
        <f t="shared" si="178"/>
        <v>500</v>
      </c>
      <c r="Z840" s="133">
        <f t="shared" si="179"/>
        <v>400</v>
      </c>
      <c r="AA840" s="134" t="str">
        <f>TEXT(Table1[[#This Row],[Date]],"DDD")</f>
        <v>Sat</v>
      </c>
      <c r="AB840" s="133" t="str">
        <f>IF(OR(G840="Doomben",G840="Eagle Farm"),"Q",IF(AND(Q840&gt;1,Q840&lt;55,Table1[[#This Row],[Source]]="Nat"),"Nat OK",IF(AND(Table1[[#This Row],[Source]]&lt;&gt;"Nat",Q840&lt;55),"Poor &lt;55",IF(OR(G840="Randwick",G840="Flemington",G840="Caulfield",G840="Sandown Lake",G840="Sandown Hill"),"Best","ave"))))</f>
        <v>Best</v>
      </c>
      <c r="AC840" s="133" t="str">
        <f>IF(Q840="","",IF(AB840="Poor &lt;55",$AC$2*0.2%,IF(AND(AB840="Q",AA840&lt;&gt;"Wed"),$AC$2*0.4%,IF(AND(AB840="Q",AA840="Wed"),$AC$2*0.5%,IF(AND(AB840="Ave",U840=100),$AC$2*0.5%,IF(AND(AB840="ave",U840="",N840=1,AG840="Bush"),$AC$2*1%,IF(AND(AB840="ave",U840="",Q840&gt;100),$AC$2*1.3%,IF(AND(AB840="ave",U840=""),$AC$2*1.2%,IF(AND(AB840="Ave",U840=200),$AC$2*1%,IF(AND(AB840="Best",U840=200),$AC$2*1.5%,IF(AND(AB840="Best",U840="",K840&lt;&gt;"Pro Syd"),$AC$2*0.5%,IF(AND(AB840="Best",U840=""),$AC$2*1%,IF(AND(AB840="Best",U840=100,Table1[[#This Row],[State]]="NSW"),$AC$2*0.4%,IF(AND(AB840="Best",U840=100),$AC$2*1%,IF(Table1[[#This Row],[Adj]]="Nat OK",$AC$2*0.5%,"xxx")))))))))))))))</f>
        <v/>
      </c>
      <c r="AD840" s="133" t="str">
        <f t="shared" si="180"/>
        <v/>
      </c>
      <c r="AE840" s="133" t="str">
        <f t="shared" si="181"/>
        <v/>
      </c>
      <c r="AF840" s="133" t="str">
        <f>VLOOKUP(Table1[[#This Row],[Track]],$F$2672:$H$2715,2,FALSE)</f>
        <v>NSW</v>
      </c>
      <c r="AG840" s="133" t="str">
        <f>VLOOKUP(Table1[[#This Row],[Track]],$F$2672:$H$2715,3,FALSE)</f>
        <v>-</v>
      </c>
      <c r="AH840" s="133" t="str">
        <f>IF(Table1[[#This Row],[Date]]&lt;$AH$2,"",IF(Table1[[#This Row],[Date]]&lt;$AH$3,"Edge","Elite Combo"))</f>
        <v/>
      </c>
      <c r="AI840" s="218">
        <f>Table1[[#This Row],[Time]]</f>
        <v>0.74652777777777779</v>
      </c>
      <c r="AJ840" s="219" t="str">
        <f>Table1[[#This Row],[Track]]</f>
        <v>Randwick</v>
      </c>
      <c r="AK840" s="216">
        <f>Table1[[#This Row],[Race ]]</f>
        <v>10</v>
      </c>
      <c r="AL840" s="219">
        <f>Table1[[#This Row],[TAB]]</f>
        <v>9</v>
      </c>
      <c r="AM840" s="219" t="str">
        <f>Table1[[#This Row],[Selection]]</f>
        <v>Shezanalister</v>
      </c>
      <c r="AN840" s="220" t="str">
        <f>Table1[[#This Row],[Sources]]</f>
        <v/>
      </c>
      <c r="AO840" s="219" t="str">
        <f>Table1[[#This Row],[Scale Bet]]</f>
        <v/>
      </c>
    </row>
    <row r="841" spans="5:41" ht="16.5" customHeight="1" x14ac:dyDescent="0.25">
      <c r="E841" s="185">
        <v>45332</v>
      </c>
      <c r="F841" s="35">
        <v>0.74652777777777779</v>
      </c>
      <c r="G841" s="36" t="s">
        <v>22</v>
      </c>
      <c r="H841" s="36">
        <v>10</v>
      </c>
      <c r="I841" s="36">
        <v>3</v>
      </c>
      <c r="J841" s="36" t="s">
        <v>1088</v>
      </c>
      <c r="K841" s="36" t="s">
        <v>60</v>
      </c>
      <c r="L841" s="165">
        <v>15</v>
      </c>
      <c r="M841" s="134">
        <f t="shared" si="169"/>
        <v>15</v>
      </c>
      <c r="N841" s="36">
        <f t="shared" si="170"/>
        <v>1</v>
      </c>
      <c r="O841" s="135" t="str">
        <f t="shared" si="171"/>
        <v>Pro Syd-15</v>
      </c>
      <c r="P841" s="186" t="str">
        <f t="shared" si="172"/>
        <v>OK</v>
      </c>
      <c r="Q841" s="187">
        <f t="shared" si="173"/>
        <v>60</v>
      </c>
      <c r="R841" s="150"/>
      <c r="S841" s="187" t="str">
        <f t="shared" si="174"/>
        <v/>
      </c>
      <c r="T841" s="136" t="str">
        <f t="shared" si="175"/>
        <v>Tintookie</v>
      </c>
      <c r="U841" s="137" t="str">
        <f>IF(P841="","",IF(N841=1,"",IF(Q841="","",IF(Q841&lt;=100,100,IF(Table1[[#This Row],[Day]]="Wed",100,200)))))</f>
        <v/>
      </c>
      <c r="V841" s="137" t="str">
        <f t="shared" si="176"/>
        <v/>
      </c>
      <c r="W841" s="137" t="str">
        <f t="shared" si="177"/>
        <v/>
      </c>
      <c r="X841" s="133">
        <f>100</f>
        <v>100</v>
      </c>
      <c r="Y841" s="133" t="str">
        <f t="shared" si="178"/>
        <v/>
      </c>
      <c r="Z841" s="133">
        <f t="shared" si="179"/>
        <v>-100</v>
      </c>
      <c r="AA841" s="134" t="str">
        <f>TEXT(Table1[[#This Row],[Date]],"DDD")</f>
        <v>Sat</v>
      </c>
      <c r="AB841" s="133" t="str">
        <f>IF(OR(G841="Doomben",G841="Eagle Farm"),"Q",IF(AND(Q841&gt;1,Q841&lt;55,Table1[[#This Row],[Source]]="Nat"),"Nat OK",IF(AND(Table1[[#This Row],[Source]]&lt;&gt;"Nat",Q841&lt;55),"Poor &lt;55",IF(OR(G841="Randwick",G841="Flemington",G841="Caulfield",G841="Sandown Lake",G841="Sandown Hill"),"Best","ave"))))</f>
        <v>Best</v>
      </c>
      <c r="AC841" s="133">
        <f>IF(Q841="","",IF(AB841="Poor &lt;55",$AC$2*0.2%,IF(AND(AB841="Q",AA841&lt;&gt;"Wed"),$AC$2*0.4%,IF(AND(AB841="Q",AA841="Wed"),$AC$2*0.5%,IF(AND(AB841="Ave",U841=100),$AC$2*0.5%,IF(AND(AB841="ave",U841="",N841=1,AG841="Bush"),$AC$2*1%,IF(AND(AB841="ave",U841="",Q841&gt;100),$AC$2*1.3%,IF(AND(AB841="ave",U841=""),$AC$2*1.2%,IF(AND(AB841="Ave",U841=200),$AC$2*1%,IF(AND(AB841="Best",U841=200),$AC$2*1.5%,IF(AND(AB841="Best",U841="",K841&lt;&gt;"Pro Syd"),$AC$2*0.5%,IF(AND(AB841="Best",U841=""),$AC$2*1%,IF(AND(AB841="Best",U841=100,Table1[[#This Row],[State]]="NSW"),$AC$2*0.4%,IF(AND(AB841="Best",U841=100),$AC$2*1%,IF(Table1[[#This Row],[Adj]]="Nat OK",$AC$2*0.5%,"xxx")))))))))))))))</f>
        <v>100</v>
      </c>
      <c r="AD841" s="133" t="str">
        <f t="shared" si="180"/>
        <v/>
      </c>
      <c r="AE841" s="133">
        <f t="shared" si="181"/>
        <v>-100</v>
      </c>
      <c r="AF841" s="133" t="str">
        <f>VLOOKUP(Table1[[#This Row],[Track]],$F$2672:$H$2715,2,FALSE)</f>
        <v>NSW</v>
      </c>
      <c r="AG841" s="133" t="str">
        <f>VLOOKUP(Table1[[#This Row],[Track]],$F$2672:$H$2715,3,FALSE)</f>
        <v>-</v>
      </c>
      <c r="AH841" s="133" t="str">
        <f>IF(Table1[[#This Row],[Date]]&lt;$AH$2,"",IF(Table1[[#This Row],[Date]]&lt;$AH$3,"Edge","Elite Combo"))</f>
        <v/>
      </c>
      <c r="AI841" s="218">
        <f>Table1[[#This Row],[Time]]</f>
        <v>0.74652777777777779</v>
      </c>
      <c r="AJ841" s="219" t="str">
        <f>Table1[[#This Row],[Track]]</f>
        <v>Randwick</v>
      </c>
      <c r="AK841" s="216">
        <f>Table1[[#This Row],[Race ]]</f>
        <v>10</v>
      </c>
      <c r="AL841" s="219">
        <f>Table1[[#This Row],[TAB]]</f>
        <v>3</v>
      </c>
      <c r="AM841" s="219" t="str">
        <f>Table1[[#This Row],[Selection]]</f>
        <v>Tintookie</v>
      </c>
      <c r="AN841" s="220" t="str">
        <f>Table1[[#This Row],[Sources]]</f>
        <v>Pro Syd-15</v>
      </c>
      <c r="AO841" s="219">
        <f>Table1[[#This Row],[Scale Bet]]</f>
        <v>100</v>
      </c>
    </row>
    <row r="842" spans="5:41" ht="16.5" customHeight="1" x14ac:dyDescent="0.25">
      <c r="E842" s="185">
        <v>45332</v>
      </c>
      <c r="F842" s="35">
        <v>0.78472222222222221</v>
      </c>
      <c r="G842" s="36" t="s">
        <v>217</v>
      </c>
      <c r="H842" s="36">
        <v>10</v>
      </c>
      <c r="I842" s="36">
        <v>4</v>
      </c>
      <c r="J842" s="36" t="s">
        <v>834</v>
      </c>
      <c r="K842" s="36" t="s">
        <v>13</v>
      </c>
      <c r="L842" s="165">
        <v>11</v>
      </c>
      <c r="M842" s="134">
        <f t="shared" si="169"/>
        <v>11</v>
      </c>
      <c r="N842" s="36">
        <f t="shared" si="170"/>
        <v>1</v>
      </c>
      <c r="O842" s="135" t="str">
        <f t="shared" si="171"/>
        <v>Nat-11</v>
      </c>
      <c r="P842" s="186" t="str">
        <f t="shared" si="172"/>
        <v/>
      </c>
      <c r="Q842" s="187">
        <f t="shared" si="173"/>
        <v>44</v>
      </c>
      <c r="R842" s="150">
        <v>3.9</v>
      </c>
      <c r="S842" s="187">
        <f t="shared" si="174"/>
        <v>171.6</v>
      </c>
      <c r="T842" s="136" t="str">
        <f t="shared" si="175"/>
        <v>Viminele</v>
      </c>
      <c r="U842" s="137" t="str">
        <f>IF(P842="","",IF(N842=1,"",IF(Q842="","",IF(Q842&lt;=100,100,IF(Table1[[#This Row],[Day]]="Wed",100,200)))))</f>
        <v/>
      </c>
      <c r="V842" s="137" t="str">
        <f t="shared" si="176"/>
        <v/>
      </c>
      <c r="W842" s="137" t="str">
        <f t="shared" si="177"/>
        <v/>
      </c>
      <c r="X842" s="133">
        <f>100</f>
        <v>100</v>
      </c>
      <c r="Y842" s="133">
        <f t="shared" si="178"/>
        <v>390</v>
      </c>
      <c r="Z842" s="133">
        <f t="shared" si="179"/>
        <v>290</v>
      </c>
      <c r="AA842" s="134" t="str">
        <f>TEXT(Table1[[#This Row],[Date]],"DDD")</f>
        <v>Sat</v>
      </c>
      <c r="AB842" s="133" t="str">
        <f>IF(OR(G842="Doomben",G842="Eagle Farm"),"Q",IF(AND(Q842&gt;1,Q842&lt;55,Table1[[#This Row],[Source]]="Nat"),"Nat OK",IF(AND(Table1[[#This Row],[Source]]&lt;&gt;"Nat",Q842&lt;55),"Poor &lt;55",IF(OR(G842="Randwick",G842="Flemington",G842="Caulfield",G842="Sandown Lake",G842="Sandown Hill"),"Best","ave"))))</f>
        <v>Q</v>
      </c>
      <c r="AC842" s="133">
        <f>IF(Q842="","",IF(AB842="Poor &lt;55",$AC$2*0.2%,IF(AND(AB842="Q",AA842&lt;&gt;"Wed"),$AC$2*0.4%,IF(AND(AB842="Q",AA842="Wed"),$AC$2*0.5%,IF(AND(AB842="Ave",U842=100),$AC$2*0.5%,IF(AND(AB842="ave",U842="",N842=1,AG842="Bush"),$AC$2*1%,IF(AND(AB842="ave",U842="",Q842&gt;100),$AC$2*1.3%,IF(AND(AB842="ave",U842=""),$AC$2*1.2%,IF(AND(AB842="Ave",U842=200),$AC$2*1%,IF(AND(AB842="Best",U842=200),$AC$2*1.5%,IF(AND(AB842="Best",U842="",K842&lt;&gt;"Pro Syd"),$AC$2*0.5%,IF(AND(AB842="Best",U842=""),$AC$2*1%,IF(AND(AB842="Best",U842=100,Table1[[#This Row],[State]]="NSW"),$AC$2*0.4%,IF(AND(AB842="Best",U842=100),$AC$2*1%,IF(Table1[[#This Row],[Adj]]="Nat OK",$AC$2*0.5%,"xxx")))))))))))))))</f>
        <v>40</v>
      </c>
      <c r="AD842" s="133">
        <f t="shared" si="180"/>
        <v>156</v>
      </c>
      <c r="AE842" s="133">
        <f t="shared" si="181"/>
        <v>116</v>
      </c>
      <c r="AF842" s="133" t="str">
        <f>VLOOKUP(Table1[[#This Row],[Track]],$F$2672:$H$2715,2,FALSE)</f>
        <v>Qld</v>
      </c>
      <c r="AG842" s="133" t="str">
        <f>VLOOKUP(Table1[[#This Row],[Track]],$F$2672:$H$2715,3,FALSE)</f>
        <v>-</v>
      </c>
      <c r="AH842" s="133" t="str">
        <f>IF(Table1[[#This Row],[Date]]&lt;$AH$2,"",IF(Table1[[#This Row],[Date]]&lt;$AH$3,"Edge","Elite Combo"))</f>
        <v/>
      </c>
      <c r="AI842" s="218">
        <f>Table1[[#This Row],[Time]]</f>
        <v>0.78472222222222221</v>
      </c>
      <c r="AJ842" s="219" t="str">
        <f>Table1[[#This Row],[Track]]</f>
        <v>Doomben</v>
      </c>
      <c r="AK842" s="216">
        <f>Table1[[#This Row],[Race ]]</f>
        <v>10</v>
      </c>
      <c r="AL842" s="219">
        <f>Table1[[#This Row],[TAB]]</f>
        <v>4</v>
      </c>
      <c r="AM842" s="219" t="str">
        <f>Table1[[#This Row],[Selection]]</f>
        <v>Viminele</v>
      </c>
      <c r="AN842" s="220" t="str">
        <f>Table1[[#This Row],[Sources]]</f>
        <v>Nat-11</v>
      </c>
      <c r="AO842" s="219">
        <f>Table1[[#This Row],[Scale Bet]]</f>
        <v>40</v>
      </c>
    </row>
    <row r="843" spans="5:41" ht="16.5" customHeight="1" x14ac:dyDescent="0.25">
      <c r="E843" s="185">
        <v>45339</v>
      </c>
      <c r="F843" s="35">
        <v>0.51041666666666663</v>
      </c>
      <c r="G843" s="36" t="s">
        <v>157</v>
      </c>
      <c r="H843" s="36">
        <v>1</v>
      </c>
      <c r="I843" s="36">
        <v>3</v>
      </c>
      <c r="J843" s="36" t="s">
        <v>242</v>
      </c>
      <c r="K843" s="36" t="s">
        <v>1</v>
      </c>
      <c r="L843" s="165">
        <v>12</v>
      </c>
      <c r="M843" s="134">
        <f t="shared" si="169"/>
        <v>68</v>
      </c>
      <c r="N843" s="36">
        <f t="shared" si="170"/>
        <v>4</v>
      </c>
      <c r="O843" s="135" t="str">
        <f t="shared" si="171"/>
        <v>E4-12/Edge-20/Nat-20/Pro Mel-16</v>
      </c>
      <c r="P843" s="186" t="str">
        <f t="shared" si="172"/>
        <v>OK</v>
      </c>
      <c r="Q843" s="187">
        <f t="shared" si="173"/>
        <v>272</v>
      </c>
      <c r="R843" s="150"/>
      <c r="S843" s="187" t="str">
        <f t="shared" si="174"/>
        <v/>
      </c>
      <c r="T843" s="136" t="str">
        <f t="shared" si="175"/>
        <v>Aramco</v>
      </c>
      <c r="U843" s="137">
        <f>IF(P843="","",IF(N843=1,"",IF(Q843="","",IF(Q843&lt;=100,100,IF(Table1[[#This Row],[Day]]="Wed",100,200)))))</f>
        <v>200</v>
      </c>
      <c r="V843" s="137" t="str">
        <f t="shared" si="176"/>
        <v/>
      </c>
      <c r="W843" s="137">
        <f t="shared" si="177"/>
        <v>-200</v>
      </c>
      <c r="X843" s="133">
        <f>100</f>
        <v>100</v>
      </c>
      <c r="Y843" s="133" t="str">
        <f t="shared" si="178"/>
        <v/>
      </c>
      <c r="Z843" s="133">
        <f t="shared" si="179"/>
        <v>-100</v>
      </c>
      <c r="AA843" s="134" t="str">
        <f>TEXT(Table1[[#This Row],[Date]],"DDD")</f>
        <v>Sat</v>
      </c>
      <c r="AB843" s="133" t="str">
        <f>IF(OR(G843="Doomben",G843="Eagle Farm"),"Q",IF(AND(Q843&gt;1,Q843&lt;55,Table1[[#This Row],[Source]]="Nat"),"Nat OK",IF(AND(Table1[[#This Row],[Source]]&lt;&gt;"Nat",Q843&lt;55),"Poor &lt;55",IF(OR(G843="Randwick",G843="Flemington",G843="Caulfield",G843="Sandown Lake",G843="Sandown Hill"),"Best","ave"))))</f>
        <v>Best</v>
      </c>
      <c r="AC843" s="133">
        <f>IF(Q843="","",IF(AB843="Poor &lt;55",$AC$2*0.2%,IF(AND(AB843="Q",AA843&lt;&gt;"Wed"),$AC$2*0.4%,IF(AND(AB843="Q",AA843="Wed"),$AC$2*0.5%,IF(AND(AB843="Ave",U843=100),$AC$2*0.5%,IF(AND(AB843="ave",U843="",N843=1,AG843="Bush"),$AC$2*1%,IF(AND(AB843="ave",U843="",Q843&gt;100),$AC$2*1.3%,IF(AND(AB843="ave",U843=""),$AC$2*1.2%,IF(AND(AB843="Ave",U843=200),$AC$2*1%,IF(AND(AB843="Best",U843=200),$AC$2*1.5%,IF(AND(AB843="Best",U843="",K843&lt;&gt;"Pro Syd"),$AC$2*0.5%,IF(AND(AB843="Best",U843=""),$AC$2*1%,IF(AND(AB843="Best",U843=100,Table1[[#This Row],[State]]="NSW"),$AC$2*0.4%,IF(AND(AB843="Best",U843=100),$AC$2*1%,IF(Table1[[#This Row],[Adj]]="Nat OK",$AC$2*0.5%,"xxx")))))))))))))))</f>
        <v>150</v>
      </c>
      <c r="AD843" s="133" t="str">
        <f t="shared" si="180"/>
        <v/>
      </c>
      <c r="AE843" s="133">
        <f t="shared" si="181"/>
        <v>-150</v>
      </c>
      <c r="AF843" s="133" t="str">
        <f>VLOOKUP(Table1[[#This Row],[Track]],$F$2672:$H$2715,2,FALSE)</f>
        <v>Vic</v>
      </c>
      <c r="AG843" s="133" t="str">
        <f>VLOOKUP(Table1[[#This Row],[Track]],$F$2672:$H$2715,3,FALSE)</f>
        <v>-</v>
      </c>
      <c r="AH843" s="133" t="str">
        <f>IF(Table1[[#This Row],[Date]]&lt;$AH$2,"",IF(Table1[[#This Row],[Date]]&lt;$AH$3,"Edge","Elite Combo"))</f>
        <v/>
      </c>
      <c r="AI843" s="218">
        <f>Table1[[#This Row],[Time]]</f>
        <v>0.51041666666666663</v>
      </c>
      <c r="AJ843" s="219" t="str">
        <f>Table1[[#This Row],[Track]]</f>
        <v>Flemington</v>
      </c>
      <c r="AK843" s="216">
        <f>Table1[[#This Row],[Race ]]</f>
        <v>1</v>
      </c>
      <c r="AL843" s="219">
        <f>Table1[[#This Row],[TAB]]</f>
        <v>3</v>
      </c>
      <c r="AM843" s="219" t="str">
        <f>Table1[[#This Row],[Selection]]</f>
        <v>Aramco</v>
      </c>
      <c r="AN843" s="220" t="str">
        <f>Table1[[#This Row],[Sources]]</f>
        <v>E4-12/Edge-20/Nat-20/Pro Mel-16</v>
      </c>
      <c r="AO843" s="219">
        <f>Table1[[#This Row],[Scale Bet]]</f>
        <v>150</v>
      </c>
    </row>
    <row r="844" spans="5:41" ht="16.5" customHeight="1" x14ac:dyDescent="0.25">
      <c r="E844" s="185">
        <v>45339</v>
      </c>
      <c r="F844" s="35">
        <v>0.51041666666666663</v>
      </c>
      <c r="G844" s="36" t="s">
        <v>157</v>
      </c>
      <c r="H844" s="36">
        <v>1</v>
      </c>
      <c r="I844" s="36">
        <v>3</v>
      </c>
      <c r="J844" s="36" t="s">
        <v>242</v>
      </c>
      <c r="K844" s="36" t="s">
        <v>40</v>
      </c>
      <c r="L844" s="165">
        <v>20</v>
      </c>
      <c r="M844" s="134" t="str">
        <f t="shared" si="169"/>
        <v/>
      </c>
      <c r="N844" s="36" t="str">
        <f t="shared" si="170"/>
        <v/>
      </c>
      <c r="O844" s="135" t="str">
        <f t="shared" si="171"/>
        <v/>
      </c>
      <c r="P844" s="186" t="str">
        <f t="shared" si="172"/>
        <v>OK</v>
      </c>
      <c r="Q844" s="187" t="str">
        <f t="shared" si="173"/>
        <v/>
      </c>
      <c r="R844" s="150"/>
      <c r="S844" s="187" t="str">
        <f t="shared" si="174"/>
        <v/>
      </c>
      <c r="T844" s="136" t="str">
        <f t="shared" si="175"/>
        <v>Aramco</v>
      </c>
      <c r="U844" s="137" t="str">
        <f>IF(P844="","",IF(N844=1,"",IF(Q844="","",IF(Q844&lt;=100,100,IF(Table1[[#This Row],[Day]]="Wed",100,200)))))</f>
        <v/>
      </c>
      <c r="V844" s="137" t="str">
        <f t="shared" si="176"/>
        <v/>
      </c>
      <c r="W844" s="137" t="str">
        <f t="shared" si="177"/>
        <v/>
      </c>
      <c r="X844" s="133">
        <f>100</f>
        <v>100</v>
      </c>
      <c r="Y844" s="133" t="str">
        <f t="shared" si="178"/>
        <v/>
      </c>
      <c r="Z844" s="133">
        <f t="shared" si="179"/>
        <v>-100</v>
      </c>
      <c r="AA844" s="134" t="str">
        <f>TEXT(Table1[[#This Row],[Date]],"DDD")</f>
        <v>Sat</v>
      </c>
      <c r="AB844" s="133" t="str">
        <f>IF(OR(G844="Doomben",G844="Eagle Farm"),"Q",IF(AND(Q844&gt;1,Q844&lt;55,Table1[[#This Row],[Source]]="Nat"),"Nat OK",IF(AND(Table1[[#This Row],[Source]]&lt;&gt;"Nat",Q844&lt;55),"Poor &lt;55",IF(OR(G844="Randwick",G844="Flemington",G844="Caulfield",G844="Sandown Lake",G844="Sandown Hill"),"Best","ave"))))</f>
        <v>Best</v>
      </c>
      <c r="AC844" s="133" t="str">
        <f>IF(Q844="","",IF(AB844="Poor &lt;55",$AC$2*0.2%,IF(AND(AB844="Q",AA844&lt;&gt;"Wed"),$AC$2*0.4%,IF(AND(AB844="Q",AA844="Wed"),$AC$2*0.5%,IF(AND(AB844="Ave",U844=100),$AC$2*0.5%,IF(AND(AB844="ave",U844="",N844=1,AG844="Bush"),$AC$2*1%,IF(AND(AB844="ave",U844="",Q844&gt;100),$AC$2*1.3%,IF(AND(AB844="ave",U844=""),$AC$2*1.2%,IF(AND(AB844="Ave",U844=200),$AC$2*1%,IF(AND(AB844="Best",U844=200),$AC$2*1.5%,IF(AND(AB844="Best",U844="",K844&lt;&gt;"Pro Syd"),$AC$2*0.5%,IF(AND(AB844="Best",U844=""),$AC$2*1%,IF(AND(AB844="Best",U844=100,Table1[[#This Row],[State]]="NSW"),$AC$2*0.4%,IF(AND(AB844="Best",U844=100),$AC$2*1%,IF(Table1[[#This Row],[Adj]]="Nat OK",$AC$2*0.5%,"xxx")))))))))))))))</f>
        <v/>
      </c>
      <c r="AD844" s="133" t="str">
        <f t="shared" si="180"/>
        <v/>
      </c>
      <c r="AE844" s="133" t="str">
        <f t="shared" si="181"/>
        <v/>
      </c>
      <c r="AF844" s="133" t="str">
        <f>VLOOKUP(Table1[[#This Row],[Track]],$F$2672:$H$2715,2,FALSE)</f>
        <v>Vic</v>
      </c>
      <c r="AG844" s="133" t="str">
        <f>VLOOKUP(Table1[[#This Row],[Track]],$F$2672:$H$2715,3,FALSE)</f>
        <v>-</v>
      </c>
      <c r="AH844" s="133" t="str">
        <f>IF(Table1[[#This Row],[Date]]&lt;$AH$2,"",IF(Table1[[#This Row],[Date]]&lt;$AH$3,"Edge","Elite Combo"))</f>
        <v/>
      </c>
      <c r="AI844" s="218">
        <f>Table1[[#This Row],[Time]]</f>
        <v>0.51041666666666663</v>
      </c>
      <c r="AJ844" s="219" t="str">
        <f>Table1[[#This Row],[Track]]</f>
        <v>Flemington</v>
      </c>
      <c r="AK844" s="216">
        <f>Table1[[#This Row],[Race ]]</f>
        <v>1</v>
      </c>
      <c r="AL844" s="219">
        <f>Table1[[#This Row],[TAB]]</f>
        <v>3</v>
      </c>
      <c r="AM844" s="219" t="str">
        <f>Table1[[#This Row],[Selection]]</f>
        <v>Aramco</v>
      </c>
      <c r="AN844" s="220" t="str">
        <f>Table1[[#This Row],[Sources]]</f>
        <v/>
      </c>
      <c r="AO844" s="219" t="str">
        <f>Table1[[#This Row],[Scale Bet]]</f>
        <v/>
      </c>
    </row>
    <row r="845" spans="5:41" ht="16.5" customHeight="1" x14ac:dyDescent="0.25">
      <c r="E845" s="185">
        <v>45339</v>
      </c>
      <c r="F845" s="35">
        <v>0.51041666666666663</v>
      </c>
      <c r="G845" s="36" t="s">
        <v>157</v>
      </c>
      <c r="H845" s="36">
        <v>1</v>
      </c>
      <c r="I845" s="36">
        <v>3</v>
      </c>
      <c r="J845" s="36" t="s">
        <v>242</v>
      </c>
      <c r="K845" s="36" t="s">
        <v>13</v>
      </c>
      <c r="L845" s="165">
        <v>20</v>
      </c>
      <c r="M845" s="134" t="str">
        <f t="shared" si="169"/>
        <v/>
      </c>
      <c r="N845" s="36" t="str">
        <f t="shared" si="170"/>
        <v/>
      </c>
      <c r="O845" s="135" t="str">
        <f t="shared" si="171"/>
        <v/>
      </c>
      <c r="P845" s="186" t="str">
        <f t="shared" si="172"/>
        <v>OK</v>
      </c>
      <c r="Q845" s="187" t="str">
        <f t="shared" si="173"/>
        <v/>
      </c>
      <c r="R845" s="150"/>
      <c r="S845" s="187" t="str">
        <f t="shared" si="174"/>
        <v/>
      </c>
      <c r="T845" s="136" t="str">
        <f t="shared" si="175"/>
        <v>Aramco</v>
      </c>
      <c r="U845" s="137" t="str">
        <f>IF(P845="","",IF(N845=1,"",IF(Q845="","",IF(Q845&lt;=100,100,IF(Table1[[#This Row],[Day]]="Wed",100,200)))))</f>
        <v/>
      </c>
      <c r="V845" s="137" t="str">
        <f t="shared" si="176"/>
        <v/>
      </c>
      <c r="W845" s="137" t="str">
        <f t="shared" si="177"/>
        <v/>
      </c>
      <c r="X845" s="133">
        <f>100</f>
        <v>100</v>
      </c>
      <c r="Y845" s="133" t="str">
        <f t="shared" si="178"/>
        <v/>
      </c>
      <c r="Z845" s="133">
        <f t="shared" si="179"/>
        <v>-100</v>
      </c>
      <c r="AA845" s="134" t="str">
        <f>TEXT(Table1[[#This Row],[Date]],"DDD")</f>
        <v>Sat</v>
      </c>
      <c r="AB845" s="133" t="str">
        <f>IF(OR(G845="Doomben",G845="Eagle Farm"),"Q",IF(AND(Q845&gt;1,Q845&lt;55,Table1[[#This Row],[Source]]="Nat"),"Nat OK",IF(AND(Table1[[#This Row],[Source]]&lt;&gt;"Nat",Q845&lt;55),"Poor &lt;55",IF(OR(G845="Randwick",G845="Flemington",G845="Caulfield",G845="Sandown Lake",G845="Sandown Hill"),"Best","ave"))))</f>
        <v>Best</v>
      </c>
      <c r="AC845" s="133" t="str">
        <f>IF(Q845="","",IF(AB845="Poor &lt;55",$AC$2*0.2%,IF(AND(AB845="Q",AA845&lt;&gt;"Wed"),$AC$2*0.4%,IF(AND(AB845="Q",AA845="Wed"),$AC$2*0.5%,IF(AND(AB845="Ave",U845=100),$AC$2*0.5%,IF(AND(AB845="ave",U845="",N845=1,AG845="Bush"),$AC$2*1%,IF(AND(AB845="ave",U845="",Q845&gt;100),$AC$2*1.3%,IF(AND(AB845="ave",U845=""),$AC$2*1.2%,IF(AND(AB845="Ave",U845=200),$AC$2*1%,IF(AND(AB845="Best",U845=200),$AC$2*1.5%,IF(AND(AB845="Best",U845="",K845&lt;&gt;"Pro Syd"),$AC$2*0.5%,IF(AND(AB845="Best",U845=""),$AC$2*1%,IF(AND(AB845="Best",U845=100,Table1[[#This Row],[State]]="NSW"),$AC$2*0.4%,IF(AND(AB845="Best",U845=100),$AC$2*1%,IF(Table1[[#This Row],[Adj]]="Nat OK",$AC$2*0.5%,"xxx")))))))))))))))</f>
        <v/>
      </c>
      <c r="AD845" s="133" t="str">
        <f t="shared" si="180"/>
        <v/>
      </c>
      <c r="AE845" s="133" t="str">
        <f t="shared" si="181"/>
        <v/>
      </c>
      <c r="AF845" s="133" t="str">
        <f>VLOOKUP(Table1[[#This Row],[Track]],$F$2672:$H$2715,2,FALSE)</f>
        <v>Vic</v>
      </c>
      <c r="AG845" s="133" t="str">
        <f>VLOOKUP(Table1[[#This Row],[Track]],$F$2672:$H$2715,3,FALSE)</f>
        <v>-</v>
      </c>
      <c r="AH845" s="133" t="str">
        <f>IF(Table1[[#This Row],[Date]]&lt;$AH$2,"",IF(Table1[[#This Row],[Date]]&lt;$AH$3,"Edge","Elite Combo"))</f>
        <v/>
      </c>
      <c r="AI845" s="218">
        <f>Table1[[#This Row],[Time]]</f>
        <v>0.51041666666666663</v>
      </c>
      <c r="AJ845" s="219" t="str">
        <f>Table1[[#This Row],[Track]]</f>
        <v>Flemington</v>
      </c>
      <c r="AK845" s="216">
        <f>Table1[[#This Row],[Race ]]</f>
        <v>1</v>
      </c>
      <c r="AL845" s="219">
        <f>Table1[[#This Row],[TAB]]</f>
        <v>3</v>
      </c>
      <c r="AM845" s="219" t="str">
        <f>Table1[[#This Row],[Selection]]</f>
        <v>Aramco</v>
      </c>
      <c r="AN845" s="220" t="str">
        <f>Table1[[#This Row],[Sources]]</f>
        <v/>
      </c>
      <c r="AO845" s="219" t="str">
        <f>Table1[[#This Row],[Scale Bet]]</f>
        <v/>
      </c>
    </row>
    <row r="846" spans="5:41" ht="16.5" customHeight="1" x14ac:dyDescent="0.25">
      <c r="E846" s="185">
        <v>45339</v>
      </c>
      <c r="F846" s="35">
        <v>0.51041666666666663</v>
      </c>
      <c r="G846" s="36" t="s">
        <v>157</v>
      </c>
      <c r="H846" s="36">
        <v>1</v>
      </c>
      <c r="I846" s="36">
        <v>3</v>
      </c>
      <c r="J846" s="36" t="s">
        <v>242</v>
      </c>
      <c r="K846" s="36" t="s">
        <v>18</v>
      </c>
      <c r="L846" s="165">
        <v>16</v>
      </c>
      <c r="M846" s="134" t="str">
        <f t="shared" si="169"/>
        <v/>
      </c>
      <c r="N846" s="36" t="str">
        <f t="shared" si="170"/>
        <v/>
      </c>
      <c r="O846" s="135" t="str">
        <f t="shared" si="171"/>
        <v/>
      </c>
      <c r="P846" s="186" t="str">
        <f t="shared" si="172"/>
        <v>OK</v>
      </c>
      <c r="Q846" s="187" t="str">
        <f t="shared" si="173"/>
        <v/>
      </c>
      <c r="R846" s="150"/>
      <c r="S846" s="187" t="str">
        <f t="shared" si="174"/>
        <v/>
      </c>
      <c r="T846" s="136" t="str">
        <f t="shared" si="175"/>
        <v>Aramco</v>
      </c>
      <c r="U846" s="137" t="str">
        <f>IF(P846="","",IF(N846=1,"",IF(Q846="","",IF(Q846&lt;=100,100,IF(Table1[[#This Row],[Day]]="Wed",100,200)))))</f>
        <v/>
      </c>
      <c r="V846" s="137" t="str">
        <f t="shared" si="176"/>
        <v/>
      </c>
      <c r="W846" s="137" t="str">
        <f t="shared" si="177"/>
        <v/>
      </c>
      <c r="X846" s="133">
        <f>100</f>
        <v>100</v>
      </c>
      <c r="Y846" s="133" t="str">
        <f t="shared" si="178"/>
        <v/>
      </c>
      <c r="Z846" s="133">
        <f t="shared" si="179"/>
        <v>-100</v>
      </c>
      <c r="AA846" s="134" t="str">
        <f>TEXT(Table1[[#This Row],[Date]],"DDD")</f>
        <v>Sat</v>
      </c>
      <c r="AB846" s="133" t="str">
        <f>IF(OR(G846="Doomben",G846="Eagle Farm"),"Q",IF(AND(Q846&gt;1,Q846&lt;55,Table1[[#This Row],[Source]]="Nat"),"Nat OK",IF(AND(Table1[[#This Row],[Source]]&lt;&gt;"Nat",Q846&lt;55),"Poor &lt;55",IF(OR(G846="Randwick",G846="Flemington",G846="Caulfield",G846="Sandown Lake",G846="Sandown Hill"),"Best","ave"))))</f>
        <v>Best</v>
      </c>
      <c r="AC846" s="133" t="str">
        <f>IF(Q846="","",IF(AB846="Poor &lt;55",$AC$2*0.2%,IF(AND(AB846="Q",AA846&lt;&gt;"Wed"),$AC$2*0.4%,IF(AND(AB846="Q",AA846="Wed"),$AC$2*0.5%,IF(AND(AB846="Ave",U846=100),$AC$2*0.5%,IF(AND(AB846="ave",U846="",N846=1,AG846="Bush"),$AC$2*1%,IF(AND(AB846="ave",U846="",Q846&gt;100),$AC$2*1.3%,IF(AND(AB846="ave",U846=""),$AC$2*1.2%,IF(AND(AB846="Ave",U846=200),$AC$2*1%,IF(AND(AB846="Best",U846=200),$AC$2*1.5%,IF(AND(AB846="Best",U846="",K846&lt;&gt;"Pro Syd"),$AC$2*0.5%,IF(AND(AB846="Best",U846=""),$AC$2*1%,IF(AND(AB846="Best",U846=100,Table1[[#This Row],[State]]="NSW"),$AC$2*0.4%,IF(AND(AB846="Best",U846=100),$AC$2*1%,IF(Table1[[#This Row],[Adj]]="Nat OK",$AC$2*0.5%,"xxx")))))))))))))))</f>
        <v/>
      </c>
      <c r="AD846" s="133" t="str">
        <f t="shared" si="180"/>
        <v/>
      </c>
      <c r="AE846" s="133" t="str">
        <f t="shared" si="181"/>
        <v/>
      </c>
      <c r="AF846" s="133" t="str">
        <f>VLOOKUP(Table1[[#This Row],[Track]],$F$2672:$H$2715,2,FALSE)</f>
        <v>Vic</v>
      </c>
      <c r="AG846" s="133" t="str">
        <f>VLOOKUP(Table1[[#This Row],[Track]],$F$2672:$H$2715,3,FALSE)</f>
        <v>-</v>
      </c>
      <c r="AH846" s="133" t="str">
        <f>IF(Table1[[#This Row],[Date]]&lt;$AH$2,"",IF(Table1[[#This Row],[Date]]&lt;$AH$3,"Edge","Elite Combo"))</f>
        <v/>
      </c>
      <c r="AI846" s="218">
        <f>Table1[[#This Row],[Time]]</f>
        <v>0.51041666666666663</v>
      </c>
      <c r="AJ846" s="219" t="str">
        <f>Table1[[#This Row],[Track]]</f>
        <v>Flemington</v>
      </c>
      <c r="AK846" s="216">
        <f>Table1[[#This Row],[Race ]]</f>
        <v>1</v>
      </c>
      <c r="AL846" s="219">
        <f>Table1[[#This Row],[TAB]]</f>
        <v>3</v>
      </c>
      <c r="AM846" s="219" t="str">
        <f>Table1[[#This Row],[Selection]]</f>
        <v>Aramco</v>
      </c>
      <c r="AN846" s="220" t="str">
        <f>Table1[[#This Row],[Sources]]</f>
        <v/>
      </c>
      <c r="AO846" s="219" t="str">
        <f>Table1[[#This Row],[Scale Bet]]</f>
        <v/>
      </c>
    </row>
    <row r="847" spans="5:41" ht="16.5" customHeight="1" x14ac:dyDescent="0.25">
      <c r="E847" s="185">
        <v>45339</v>
      </c>
      <c r="F847" s="35">
        <v>0.53125</v>
      </c>
      <c r="G847" s="36" t="s">
        <v>157</v>
      </c>
      <c r="H847" s="36">
        <v>2</v>
      </c>
      <c r="I847" s="36">
        <v>3</v>
      </c>
      <c r="J847" s="36" t="s">
        <v>939</v>
      </c>
      <c r="K847" s="36" t="s">
        <v>13</v>
      </c>
      <c r="L847" s="165">
        <v>13</v>
      </c>
      <c r="M847" s="134">
        <f t="shared" si="169"/>
        <v>13</v>
      </c>
      <c r="N847" s="36">
        <f t="shared" si="170"/>
        <v>1</v>
      </c>
      <c r="O847" s="135" t="str">
        <f t="shared" si="171"/>
        <v>Nat-13</v>
      </c>
      <c r="P847" s="186" t="str">
        <f t="shared" si="172"/>
        <v>OK</v>
      </c>
      <c r="Q847" s="187">
        <f t="shared" si="173"/>
        <v>52</v>
      </c>
      <c r="R847" s="150"/>
      <c r="S847" s="187" t="str">
        <f t="shared" si="174"/>
        <v/>
      </c>
      <c r="T847" s="136" t="str">
        <f t="shared" si="175"/>
        <v>Wiggum</v>
      </c>
      <c r="U847" s="137" t="str">
        <f>IF(P847="","",IF(N847=1,"",IF(Q847="","",IF(Q847&lt;=100,100,IF(Table1[[#This Row],[Day]]="Wed",100,200)))))</f>
        <v/>
      </c>
      <c r="V847" s="137" t="str">
        <f t="shared" si="176"/>
        <v/>
      </c>
      <c r="W847" s="137" t="str">
        <f t="shared" si="177"/>
        <v/>
      </c>
      <c r="X847" s="133">
        <f>100</f>
        <v>100</v>
      </c>
      <c r="Y847" s="133" t="str">
        <f t="shared" si="178"/>
        <v/>
      </c>
      <c r="Z847" s="133">
        <f t="shared" si="179"/>
        <v>-100</v>
      </c>
      <c r="AA847" s="134" t="str">
        <f>TEXT(Table1[[#This Row],[Date]],"DDD")</f>
        <v>Sat</v>
      </c>
      <c r="AB847" s="133" t="str">
        <f>IF(OR(G847="Doomben",G847="Eagle Farm"),"Q",IF(AND(Q847&gt;1,Q847&lt;55,Table1[[#This Row],[Source]]="Nat"),"Nat OK",IF(AND(Table1[[#This Row],[Source]]&lt;&gt;"Nat",Q847&lt;55),"Poor &lt;55",IF(OR(G847="Randwick",G847="Flemington",G847="Caulfield",G847="Sandown Lake",G847="Sandown Hill"),"Best","ave"))))</f>
        <v>Nat OK</v>
      </c>
      <c r="AC847" s="133">
        <f>IF(Q847="","",IF(AB847="Poor &lt;55",$AC$2*0.2%,IF(AND(AB847="Q",AA847&lt;&gt;"Wed"),$AC$2*0.4%,IF(AND(AB847="Q",AA847="Wed"),$AC$2*0.5%,IF(AND(AB847="Ave",U847=100),$AC$2*0.5%,IF(AND(AB847="ave",U847="",N847=1,AG847="Bush"),$AC$2*1%,IF(AND(AB847="ave",U847="",Q847&gt;100),$AC$2*1.3%,IF(AND(AB847="ave",U847=""),$AC$2*1.2%,IF(AND(AB847="Ave",U847=200),$AC$2*1%,IF(AND(AB847="Best",U847=200),$AC$2*1.5%,IF(AND(AB847="Best",U847="",K847&lt;&gt;"Pro Syd"),$AC$2*0.5%,IF(AND(AB847="Best",U847=""),$AC$2*1%,IF(AND(AB847="Best",U847=100,Table1[[#This Row],[State]]="NSW"),$AC$2*0.4%,IF(AND(AB847="Best",U847=100),$AC$2*1%,IF(Table1[[#This Row],[Adj]]="Nat OK",$AC$2*0.5%,"xxx")))))))))))))))</f>
        <v>50</v>
      </c>
      <c r="AD847" s="133" t="str">
        <f t="shared" si="180"/>
        <v/>
      </c>
      <c r="AE847" s="133">
        <f t="shared" si="181"/>
        <v>-50</v>
      </c>
      <c r="AF847" s="133" t="str">
        <f>VLOOKUP(Table1[[#This Row],[Track]],$F$2672:$H$2715,2,FALSE)</f>
        <v>Vic</v>
      </c>
      <c r="AG847" s="133" t="str">
        <f>VLOOKUP(Table1[[#This Row],[Track]],$F$2672:$H$2715,3,FALSE)</f>
        <v>-</v>
      </c>
      <c r="AH847" s="133" t="str">
        <f>IF(Table1[[#This Row],[Date]]&lt;$AH$2,"",IF(Table1[[#This Row],[Date]]&lt;$AH$3,"Edge","Elite Combo"))</f>
        <v/>
      </c>
      <c r="AI847" s="218">
        <f>Table1[[#This Row],[Time]]</f>
        <v>0.53125</v>
      </c>
      <c r="AJ847" s="219" t="str">
        <f>Table1[[#This Row],[Track]]</f>
        <v>Flemington</v>
      </c>
      <c r="AK847" s="216">
        <f>Table1[[#This Row],[Race ]]</f>
        <v>2</v>
      </c>
      <c r="AL847" s="219">
        <f>Table1[[#This Row],[TAB]]</f>
        <v>3</v>
      </c>
      <c r="AM847" s="219" t="str">
        <f>Table1[[#This Row],[Selection]]</f>
        <v>Wiggum</v>
      </c>
      <c r="AN847" s="220" t="str">
        <f>Table1[[#This Row],[Sources]]</f>
        <v>Nat-13</v>
      </c>
      <c r="AO847" s="219">
        <f>Table1[[#This Row],[Scale Bet]]</f>
        <v>50</v>
      </c>
    </row>
    <row r="848" spans="5:41" ht="16.5" customHeight="1" x14ac:dyDescent="0.25">
      <c r="E848" s="185">
        <v>45339</v>
      </c>
      <c r="F848" s="35">
        <v>0.57986111111111105</v>
      </c>
      <c r="G848" s="36" t="s">
        <v>157</v>
      </c>
      <c r="H848" s="36">
        <v>4</v>
      </c>
      <c r="I848" s="36">
        <v>6</v>
      </c>
      <c r="J848" s="36" t="s">
        <v>358</v>
      </c>
      <c r="K848" s="36" t="s">
        <v>40</v>
      </c>
      <c r="L848" s="165">
        <v>10</v>
      </c>
      <c r="M848" s="134">
        <f t="shared" si="169"/>
        <v>10</v>
      </c>
      <c r="N848" s="36">
        <f t="shared" si="170"/>
        <v>1</v>
      </c>
      <c r="O848" s="135" t="str">
        <f t="shared" si="171"/>
        <v>Edge-10</v>
      </c>
      <c r="P848" s="186" t="str">
        <f t="shared" si="172"/>
        <v>OK</v>
      </c>
      <c r="Q848" s="187">
        <f t="shared" si="173"/>
        <v>40</v>
      </c>
      <c r="R848" s="150"/>
      <c r="S848" s="187" t="str">
        <f t="shared" si="174"/>
        <v/>
      </c>
      <c r="T848" s="136" t="str">
        <f t="shared" si="175"/>
        <v>Up And Under</v>
      </c>
      <c r="U848" s="137" t="str">
        <f>IF(P848="","",IF(N848=1,"",IF(Q848="","",IF(Q848&lt;=100,100,IF(Table1[[#This Row],[Day]]="Wed",100,200)))))</f>
        <v/>
      </c>
      <c r="V848" s="137" t="str">
        <f t="shared" si="176"/>
        <v/>
      </c>
      <c r="W848" s="137" t="str">
        <f t="shared" si="177"/>
        <v/>
      </c>
      <c r="X848" s="133">
        <f>100</f>
        <v>100</v>
      </c>
      <c r="Y848" s="133" t="str">
        <f t="shared" si="178"/>
        <v/>
      </c>
      <c r="Z848" s="133">
        <f t="shared" si="179"/>
        <v>-100</v>
      </c>
      <c r="AA848" s="134" t="str">
        <f>TEXT(Table1[[#This Row],[Date]],"DDD")</f>
        <v>Sat</v>
      </c>
      <c r="AB848" s="133" t="str">
        <f>IF(OR(G848="Doomben",G848="Eagle Farm"),"Q",IF(AND(Q848&gt;1,Q848&lt;55,Table1[[#This Row],[Source]]="Nat"),"Nat OK",IF(AND(Table1[[#This Row],[Source]]&lt;&gt;"Nat",Q848&lt;55),"Poor &lt;55",IF(OR(G848="Randwick",G848="Flemington",G848="Caulfield",G848="Sandown Lake",G848="Sandown Hill"),"Best","ave"))))</f>
        <v>Poor &lt;55</v>
      </c>
      <c r="AC848" s="133">
        <f>IF(Q848="","",IF(AB848="Poor &lt;55",$AC$2*0.2%,IF(AND(AB848="Q",AA848&lt;&gt;"Wed"),$AC$2*0.4%,IF(AND(AB848="Q",AA848="Wed"),$AC$2*0.5%,IF(AND(AB848="Ave",U848=100),$AC$2*0.5%,IF(AND(AB848="ave",U848="",N848=1,AG848="Bush"),$AC$2*1%,IF(AND(AB848="ave",U848="",Q848&gt;100),$AC$2*1.3%,IF(AND(AB848="ave",U848=""),$AC$2*1.2%,IF(AND(AB848="Ave",U848=200),$AC$2*1%,IF(AND(AB848="Best",U848=200),$AC$2*1.5%,IF(AND(AB848="Best",U848="",K848&lt;&gt;"Pro Syd"),$AC$2*0.5%,IF(AND(AB848="Best",U848=""),$AC$2*1%,IF(AND(AB848="Best",U848=100,Table1[[#This Row],[State]]="NSW"),$AC$2*0.4%,IF(AND(AB848="Best",U848=100),$AC$2*1%,IF(Table1[[#This Row],[Adj]]="Nat OK",$AC$2*0.5%,"xxx")))))))))))))))</f>
        <v>20</v>
      </c>
      <c r="AD848" s="133" t="str">
        <f t="shared" si="180"/>
        <v/>
      </c>
      <c r="AE848" s="133">
        <f t="shared" si="181"/>
        <v>-20</v>
      </c>
      <c r="AF848" s="133" t="str">
        <f>VLOOKUP(Table1[[#This Row],[Track]],$F$2672:$H$2715,2,FALSE)</f>
        <v>Vic</v>
      </c>
      <c r="AG848" s="133" t="str">
        <f>VLOOKUP(Table1[[#This Row],[Track]],$F$2672:$H$2715,3,FALSE)</f>
        <v>-</v>
      </c>
      <c r="AH848" s="133" t="str">
        <f>IF(Table1[[#This Row],[Date]]&lt;$AH$2,"",IF(Table1[[#This Row],[Date]]&lt;$AH$3,"Edge","Elite Combo"))</f>
        <v/>
      </c>
      <c r="AI848" s="218">
        <f>Table1[[#This Row],[Time]]</f>
        <v>0.57986111111111105</v>
      </c>
      <c r="AJ848" s="219" t="str">
        <f>Table1[[#This Row],[Track]]</f>
        <v>Flemington</v>
      </c>
      <c r="AK848" s="216">
        <f>Table1[[#This Row],[Race ]]</f>
        <v>4</v>
      </c>
      <c r="AL848" s="219">
        <f>Table1[[#This Row],[TAB]]</f>
        <v>6</v>
      </c>
      <c r="AM848" s="219" t="str">
        <f>Table1[[#This Row],[Selection]]</f>
        <v>Up And Under</v>
      </c>
      <c r="AN848" s="220" t="str">
        <f>Table1[[#This Row],[Sources]]</f>
        <v>Edge-10</v>
      </c>
      <c r="AO848" s="219">
        <f>Table1[[#This Row],[Scale Bet]]</f>
        <v>20</v>
      </c>
    </row>
    <row r="849" spans="5:41" ht="16.5" customHeight="1" x14ac:dyDescent="0.25">
      <c r="E849" s="185">
        <v>45339</v>
      </c>
      <c r="F849" s="35">
        <v>0.57986111111111105</v>
      </c>
      <c r="G849" s="36" t="s">
        <v>157</v>
      </c>
      <c r="H849" s="36">
        <v>4</v>
      </c>
      <c r="I849" s="36">
        <v>4</v>
      </c>
      <c r="J849" s="36" t="s">
        <v>325</v>
      </c>
      <c r="K849" s="36" t="s">
        <v>1</v>
      </c>
      <c r="L849" s="165">
        <v>20</v>
      </c>
      <c r="M849" s="134">
        <f t="shared" si="169"/>
        <v>40</v>
      </c>
      <c r="N849" s="36">
        <f t="shared" si="170"/>
        <v>2</v>
      </c>
      <c r="O849" s="135" t="str">
        <f t="shared" si="171"/>
        <v>E4-20/Edge-20</v>
      </c>
      <c r="P849" s="186" t="str">
        <f t="shared" si="172"/>
        <v>OK</v>
      </c>
      <c r="Q849" s="187">
        <f t="shared" si="173"/>
        <v>160</v>
      </c>
      <c r="R849" s="150"/>
      <c r="S849" s="187" t="str">
        <f t="shared" si="174"/>
        <v/>
      </c>
      <c r="T849" s="136" t="str">
        <f t="shared" si="175"/>
        <v>Who Dares</v>
      </c>
      <c r="U849" s="137">
        <f>IF(P849="","",IF(N849=1,"",IF(Q849="","",IF(Q849&lt;=100,100,IF(Table1[[#This Row],[Day]]="Wed",100,200)))))</f>
        <v>200</v>
      </c>
      <c r="V849" s="137" t="str">
        <f t="shared" si="176"/>
        <v/>
      </c>
      <c r="W849" s="137">
        <f t="shared" si="177"/>
        <v>-200</v>
      </c>
      <c r="X849" s="133">
        <f>100</f>
        <v>100</v>
      </c>
      <c r="Y849" s="133" t="str">
        <f t="shared" si="178"/>
        <v/>
      </c>
      <c r="Z849" s="133">
        <f t="shared" si="179"/>
        <v>-100</v>
      </c>
      <c r="AA849" s="134" t="str">
        <f>TEXT(Table1[[#This Row],[Date]],"DDD")</f>
        <v>Sat</v>
      </c>
      <c r="AB849" s="133" t="str">
        <f>IF(OR(G849="Doomben",G849="Eagle Farm"),"Q",IF(AND(Q849&gt;1,Q849&lt;55,Table1[[#This Row],[Source]]="Nat"),"Nat OK",IF(AND(Table1[[#This Row],[Source]]&lt;&gt;"Nat",Q849&lt;55),"Poor &lt;55",IF(OR(G849="Randwick",G849="Flemington",G849="Caulfield",G849="Sandown Lake",G849="Sandown Hill"),"Best","ave"))))</f>
        <v>Best</v>
      </c>
      <c r="AC849" s="133">
        <f>IF(Q849="","",IF(AB849="Poor &lt;55",$AC$2*0.2%,IF(AND(AB849="Q",AA849&lt;&gt;"Wed"),$AC$2*0.4%,IF(AND(AB849="Q",AA849="Wed"),$AC$2*0.5%,IF(AND(AB849="Ave",U849=100),$AC$2*0.5%,IF(AND(AB849="ave",U849="",N849=1,AG849="Bush"),$AC$2*1%,IF(AND(AB849="ave",U849="",Q849&gt;100),$AC$2*1.3%,IF(AND(AB849="ave",U849=""),$AC$2*1.2%,IF(AND(AB849="Ave",U849=200),$AC$2*1%,IF(AND(AB849="Best",U849=200),$AC$2*1.5%,IF(AND(AB849="Best",U849="",K849&lt;&gt;"Pro Syd"),$AC$2*0.5%,IF(AND(AB849="Best",U849=""),$AC$2*1%,IF(AND(AB849="Best",U849=100,Table1[[#This Row],[State]]="NSW"),$AC$2*0.4%,IF(AND(AB849="Best",U849=100),$AC$2*1%,IF(Table1[[#This Row],[Adj]]="Nat OK",$AC$2*0.5%,"xxx")))))))))))))))</f>
        <v>150</v>
      </c>
      <c r="AD849" s="133" t="str">
        <f t="shared" si="180"/>
        <v/>
      </c>
      <c r="AE849" s="133">
        <f t="shared" si="181"/>
        <v>-150</v>
      </c>
      <c r="AF849" s="133" t="str">
        <f>VLOOKUP(Table1[[#This Row],[Track]],$F$2672:$H$2715,2,FALSE)</f>
        <v>Vic</v>
      </c>
      <c r="AG849" s="133" t="str">
        <f>VLOOKUP(Table1[[#This Row],[Track]],$F$2672:$H$2715,3,FALSE)</f>
        <v>-</v>
      </c>
      <c r="AH849" s="133" t="str">
        <f>IF(Table1[[#This Row],[Date]]&lt;$AH$2,"",IF(Table1[[#This Row],[Date]]&lt;$AH$3,"Edge","Elite Combo"))</f>
        <v/>
      </c>
      <c r="AI849" s="218">
        <f>Table1[[#This Row],[Time]]</f>
        <v>0.57986111111111105</v>
      </c>
      <c r="AJ849" s="219" t="str">
        <f>Table1[[#This Row],[Track]]</f>
        <v>Flemington</v>
      </c>
      <c r="AK849" s="216">
        <f>Table1[[#This Row],[Race ]]</f>
        <v>4</v>
      </c>
      <c r="AL849" s="219">
        <f>Table1[[#This Row],[TAB]]</f>
        <v>4</v>
      </c>
      <c r="AM849" s="219" t="str">
        <f>Table1[[#This Row],[Selection]]</f>
        <v>Who Dares</v>
      </c>
      <c r="AN849" s="220" t="str">
        <f>Table1[[#This Row],[Sources]]</f>
        <v>E4-20/Edge-20</v>
      </c>
      <c r="AO849" s="219">
        <f>Table1[[#This Row],[Scale Bet]]</f>
        <v>150</v>
      </c>
    </row>
    <row r="850" spans="5:41" ht="16.5" customHeight="1" x14ac:dyDescent="0.25">
      <c r="E850" s="185">
        <v>45339</v>
      </c>
      <c r="F850" s="35">
        <v>0.57986111111111105</v>
      </c>
      <c r="G850" s="36" t="s">
        <v>157</v>
      </c>
      <c r="H850" s="36">
        <v>4</v>
      </c>
      <c r="I850" s="36">
        <v>4</v>
      </c>
      <c r="J850" s="36" t="s">
        <v>325</v>
      </c>
      <c r="K850" s="36" t="s">
        <v>40</v>
      </c>
      <c r="L850" s="165">
        <v>20</v>
      </c>
      <c r="M850" s="134" t="str">
        <f t="shared" si="169"/>
        <v/>
      </c>
      <c r="N850" s="36" t="str">
        <f t="shared" si="170"/>
        <v/>
      </c>
      <c r="O850" s="135" t="str">
        <f t="shared" si="171"/>
        <v/>
      </c>
      <c r="P850" s="186" t="str">
        <f t="shared" si="172"/>
        <v>OK</v>
      </c>
      <c r="Q850" s="187" t="str">
        <f t="shared" si="173"/>
        <v/>
      </c>
      <c r="R850" s="150"/>
      <c r="S850" s="187" t="str">
        <f t="shared" si="174"/>
        <v/>
      </c>
      <c r="T850" s="136" t="str">
        <f t="shared" si="175"/>
        <v>Who Dares</v>
      </c>
      <c r="U850" s="137" t="str">
        <f>IF(P850="","",IF(N850=1,"",IF(Q850="","",IF(Q850&lt;=100,100,IF(Table1[[#This Row],[Day]]="Wed",100,200)))))</f>
        <v/>
      </c>
      <c r="V850" s="137" t="str">
        <f t="shared" si="176"/>
        <v/>
      </c>
      <c r="W850" s="137" t="str">
        <f t="shared" si="177"/>
        <v/>
      </c>
      <c r="X850" s="133">
        <f>100</f>
        <v>100</v>
      </c>
      <c r="Y850" s="133" t="str">
        <f t="shared" si="178"/>
        <v/>
      </c>
      <c r="Z850" s="133">
        <f t="shared" si="179"/>
        <v>-100</v>
      </c>
      <c r="AA850" s="134" t="str">
        <f>TEXT(Table1[[#This Row],[Date]],"DDD")</f>
        <v>Sat</v>
      </c>
      <c r="AB850" s="133" t="str">
        <f>IF(OR(G850="Doomben",G850="Eagle Farm"),"Q",IF(AND(Q850&gt;1,Q850&lt;55,Table1[[#This Row],[Source]]="Nat"),"Nat OK",IF(AND(Table1[[#This Row],[Source]]&lt;&gt;"Nat",Q850&lt;55),"Poor &lt;55",IF(OR(G850="Randwick",G850="Flemington",G850="Caulfield",G850="Sandown Lake",G850="Sandown Hill"),"Best","ave"))))</f>
        <v>Best</v>
      </c>
      <c r="AC850" s="133" t="str">
        <f>IF(Q850="","",IF(AB850="Poor &lt;55",$AC$2*0.2%,IF(AND(AB850="Q",AA850&lt;&gt;"Wed"),$AC$2*0.4%,IF(AND(AB850="Q",AA850="Wed"),$AC$2*0.5%,IF(AND(AB850="Ave",U850=100),$AC$2*0.5%,IF(AND(AB850="ave",U850="",N850=1,AG850="Bush"),$AC$2*1%,IF(AND(AB850="ave",U850="",Q850&gt;100),$AC$2*1.3%,IF(AND(AB850="ave",U850=""),$AC$2*1.2%,IF(AND(AB850="Ave",U850=200),$AC$2*1%,IF(AND(AB850="Best",U850=200),$AC$2*1.5%,IF(AND(AB850="Best",U850="",K850&lt;&gt;"Pro Syd"),$AC$2*0.5%,IF(AND(AB850="Best",U850=""),$AC$2*1%,IF(AND(AB850="Best",U850=100,Table1[[#This Row],[State]]="NSW"),$AC$2*0.4%,IF(AND(AB850="Best",U850=100),$AC$2*1%,IF(Table1[[#This Row],[Adj]]="Nat OK",$AC$2*0.5%,"xxx")))))))))))))))</f>
        <v/>
      </c>
      <c r="AD850" s="133" t="str">
        <f t="shared" si="180"/>
        <v/>
      </c>
      <c r="AE850" s="133" t="str">
        <f t="shared" si="181"/>
        <v/>
      </c>
      <c r="AF850" s="133" t="str">
        <f>VLOOKUP(Table1[[#This Row],[Track]],$F$2672:$H$2715,2,FALSE)</f>
        <v>Vic</v>
      </c>
      <c r="AG850" s="133" t="str">
        <f>VLOOKUP(Table1[[#This Row],[Track]],$F$2672:$H$2715,3,FALSE)</f>
        <v>-</v>
      </c>
      <c r="AH850" s="133" t="str">
        <f>IF(Table1[[#This Row],[Date]]&lt;$AH$2,"",IF(Table1[[#This Row],[Date]]&lt;$AH$3,"Edge","Elite Combo"))</f>
        <v/>
      </c>
      <c r="AI850" s="218">
        <f>Table1[[#This Row],[Time]]</f>
        <v>0.57986111111111105</v>
      </c>
      <c r="AJ850" s="219" t="str">
        <f>Table1[[#This Row],[Track]]</f>
        <v>Flemington</v>
      </c>
      <c r="AK850" s="216">
        <f>Table1[[#This Row],[Race ]]</f>
        <v>4</v>
      </c>
      <c r="AL850" s="219">
        <f>Table1[[#This Row],[TAB]]</f>
        <v>4</v>
      </c>
      <c r="AM850" s="219" t="str">
        <f>Table1[[#This Row],[Selection]]</f>
        <v>Who Dares</v>
      </c>
      <c r="AN850" s="220" t="str">
        <f>Table1[[#This Row],[Sources]]</f>
        <v/>
      </c>
      <c r="AO850" s="219" t="str">
        <f>Table1[[#This Row],[Scale Bet]]</f>
        <v/>
      </c>
    </row>
    <row r="851" spans="5:41" ht="16.5" customHeight="1" x14ac:dyDescent="0.25">
      <c r="E851" s="185">
        <v>45339</v>
      </c>
      <c r="F851" s="35">
        <v>0.59375</v>
      </c>
      <c r="G851" s="36" t="s">
        <v>22</v>
      </c>
      <c r="H851" s="36">
        <v>4</v>
      </c>
      <c r="I851" s="36">
        <v>8</v>
      </c>
      <c r="J851" s="36" t="s">
        <v>704</v>
      </c>
      <c r="K851" s="36" t="s">
        <v>1</v>
      </c>
      <c r="L851" s="165">
        <v>10</v>
      </c>
      <c r="M851" s="134">
        <f t="shared" si="169"/>
        <v>10</v>
      </c>
      <c r="N851" s="36">
        <f t="shared" si="170"/>
        <v>1</v>
      </c>
      <c r="O851" s="135" t="str">
        <f t="shared" si="171"/>
        <v>E4-10</v>
      </c>
      <c r="P851" s="186" t="str">
        <f t="shared" si="172"/>
        <v>OK</v>
      </c>
      <c r="Q851" s="187">
        <f t="shared" si="173"/>
        <v>40</v>
      </c>
      <c r="R851" s="150">
        <v>1.9</v>
      </c>
      <c r="S851" s="187">
        <f t="shared" si="174"/>
        <v>76</v>
      </c>
      <c r="T851" s="136" t="str">
        <f t="shared" si="175"/>
        <v>Whinchat</v>
      </c>
      <c r="U851" s="137" t="str">
        <f>IF(P851="","",IF(N851=1,"",IF(Q851="","",IF(Q851&lt;=100,100,IF(Table1[[#This Row],[Day]]="Wed",100,200)))))</f>
        <v/>
      </c>
      <c r="V851" s="137" t="str">
        <f t="shared" si="176"/>
        <v/>
      </c>
      <c r="W851" s="137" t="str">
        <f t="shared" si="177"/>
        <v/>
      </c>
      <c r="X851" s="133">
        <f>100</f>
        <v>100</v>
      </c>
      <c r="Y851" s="133">
        <f t="shared" si="178"/>
        <v>190</v>
      </c>
      <c r="Z851" s="133">
        <f t="shared" si="179"/>
        <v>90</v>
      </c>
      <c r="AA851" s="134" t="str">
        <f>TEXT(Table1[[#This Row],[Date]],"DDD")</f>
        <v>Sat</v>
      </c>
      <c r="AB851" s="133" t="str">
        <f>IF(OR(G851="Doomben",G851="Eagle Farm"),"Q",IF(AND(Q851&gt;1,Q851&lt;55,Table1[[#This Row],[Source]]="Nat"),"Nat OK",IF(AND(Table1[[#This Row],[Source]]&lt;&gt;"Nat",Q851&lt;55),"Poor &lt;55",IF(OR(G851="Randwick",G851="Flemington",G851="Caulfield",G851="Sandown Lake",G851="Sandown Hill"),"Best","ave"))))</f>
        <v>Poor &lt;55</v>
      </c>
      <c r="AC851" s="133">
        <f>IF(Q851="","",IF(AB851="Poor &lt;55",$AC$2*0.2%,IF(AND(AB851="Q",AA851&lt;&gt;"Wed"),$AC$2*0.4%,IF(AND(AB851="Q",AA851="Wed"),$AC$2*0.5%,IF(AND(AB851="Ave",U851=100),$AC$2*0.5%,IF(AND(AB851="ave",U851="",N851=1,AG851="Bush"),$AC$2*1%,IF(AND(AB851="ave",U851="",Q851&gt;100),$AC$2*1.3%,IF(AND(AB851="ave",U851=""),$AC$2*1.2%,IF(AND(AB851="Ave",U851=200),$AC$2*1%,IF(AND(AB851="Best",U851=200),$AC$2*1.5%,IF(AND(AB851="Best",U851="",K851&lt;&gt;"Pro Syd"),$AC$2*0.5%,IF(AND(AB851="Best",U851=""),$AC$2*1%,IF(AND(AB851="Best",U851=100,Table1[[#This Row],[State]]="NSW"),$AC$2*0.4%,IF(AND(AB851="Best",U851=100),$AC$2*1%,IF(Table1[[#This Row],[Adj]]="Nat OK",$AC$2*0.5%,"xxx")))))))))))))))</f>
        <v>20</v>
      </c>
      <c r="AD851" s="133">
        <f t="shared" si="180"/>
        <v>38</v>
      </c>
      <c r="AE851" s="133">
        <f t="shared" si="181"/>
        <v>18</v>
      </c>
      <c r="AF851" s="133" t="str">
        <f>VLOOKUP(Table1[[#This Row],[Track]],$F$2672:$H$2715,2,FALSE)</f>
        <v>NSW</v>
      </c>
      <c r="AG851" s="133" t="str">
        <f>VLOOKUP(Table1[[#This Row],[Track]],$F$2672:$H$2715,3,FALSE)</f>
        <v>-</v>
      </c>
      <c r="AH851" s="133" t="str">
        <f>IF(Table1[[#This Row],[Date]]&lt;$AH$2,"",IF(Table1[[#This Row],[Date]]&lt;$AH$3,"Edge","Elite Combo"))</f>
        <v/>
      </c>
      <c r="AI851" s="218">
        <f>Table1[[#This Row],[Time]]</f>
        <v>0.59375</v>
      </c>
      <c r="AJ851" s="219" t="str">
        <f>Table1[[#This Row],[Track]]</f>
        <v>Randwick</v>
      </c>
      <c r="AK851" s="216">
        <f>Table1[[#This Row],[Race ]]</f>
        <v>4</v>
      </c>
      <c r="AL851" s="219">
        <f>Table1[[#This Row],[TAB]]</f>
        <v>8</v>
      </c>
      <c r="AM851" s="219" t="str">
        <f>Table1[[#This Row],[Selection]]</f>
        <v>Whinchat</v>
      </c>
      <c r="AN851" s="220" t="str">
        <f>Table1[[#This Row],[Sources]]</f>
        <v>E4-10</v>
      </c>
      <c r="AO851" s="219">
        <f>Table1[[#This Row],[Scale Bet]]</f>
        <v>20</v>
      </c>
    </row>
    <row r="852" spans="5:41" ht="16.5" customHeight="1" x14ac:dyDescent="0.25">
      <c r="E852" s="185">
        <v>45339</v>
      </c>
      <c r="F852" s="35">
        <v>0.60416666666666663</v>
      </c>
      <c r="G852" s="36" t="s">
        <v>157</v>
      </c>
      <c r="H852" s="36">
        <v>5</v>
      </c>
      <c r="I852" s="36">
        <v>3</v>
      </c>
      <c r="J852" s="36" t="s">
        <v>643</v>
      </c>
      <c r="K852" s="36" t="s">
        <v>1</v>
      </c>
      <c r="L852" s="165">
        <v>12</v>
      </c>
      <c r="M852" s="134">
        <f t="shared" si="169"/>
        <v>44</v>
      </c>
      <c r="N852" s="36">
        <f t="shared" si="170"/>
        <v>3</v>
      </c>
      <c r="O852" s="135" t="str">
        <f t="shared" si="171"/>
        <v>E4-12/Edge-12/Pro Mel-20</v>
      </c>
      <c r="P852" s="186" t="str">
        <f t="shared" si="172"/>
        <v>OK</v>
      </c>
      <c r="Q852" s="187">
        <f t="shared" si="173"/>
        <v>176</v>
      </c>
      <c r="R852" s="150"/>
      <c r="S852" s="187" t="str">
        <f t="shared" si="174"/>
        <v/>
      </c>
      <c r="T852" s="136" t="str">
        <f t="shared" si="175"/>
        <v>Wishlor Lass</v>
      </c>
      <c r="U852" s="137">
        <f>IF(P852="","",IF(N852=1,"",IF(Q852="","",IF(Q852&lt;=100,100,IF(Table1[[#This Row],[Day]]="Wed",100,200)))))</f>
        <v>200</v>
      </c>
      <c r="V852" s="137" t="str">
        <f t="shared" si="176"/>
        <v/>
      </c>
      <c r="W852" s="137">
        <f t="shared" si="177"/>
        <v>-200</v>
      </c>
      <c r="X852" s="133">
        <f>100</f>
        <v>100</v>
      </c>
      <c r="Y852" s="133" t="str">
        <f t="shared" si="178"/>
        <v/>
      </c>
      <c r="Z852" s="133">
        <f t="shared" si="179"/>
        <v>-100</v>
      </c>
      <c r="AA852" s="134" t="str">
        <f>TEXT(Table1[[#This Row],[Date]],"DDD")</f>
        <v>Sat</v>
      </c>
      <c r="AB852" s="133" t="str">
        <f>IF(OR(G852="Doomben",G852="Eagle Farm"),"Q",IF(AND(Q852&gt;1,Q852&lt;55,Table1[[#This Row],[Source]]="Nat"),"Nat OK",IF(AND(Table1[[#This Row],[Source]]&lt;&gt;"Nat",Q852&lt;55),"Poor &lt;55",IF(OR(G852="Randwick",G852="Flemington",G852="Caulfield",G852="Sandown Lake",G852="Sandown Hill"),"Best","ave"))))</f>
        <v>Best</v>
      </c>
      <c r="AC852" s="133">
        <f>IF(Q852="","",IF(AB852="Poor &lt;55",$AC$2*0.2%,IF(AND(AB852="Q",AA852&lt;&gt;"Wed"),$AC$2*0.4%,IF(AND(AB852="Q",AA852="Wed"),$AC$2*0.5%,IF(AND(AB852="Ave",U852=100),$AC$2*0.5%,IF(AND(AB852="ave",U852="",N852=1,AG852="Bush"),$AC$2*1%,IF(AND(AB852="ave",U852="",Q852&gt;100),$AC$2*1.3%,IF(AND(AB852="ave",U852=""),$AC$2*1.2%,IF(AND(AB852="Ave",U852=200),$AC$2*1%,IF(AND(AB852="Best",U852=200),$AC$2*1.5%,IF(AND(AB852="Best",U852="",K852&lt;&gt;"Pro Syd"),$AC$2*0.5%,IF(AND(AB852="Best",U852=""),$AC$2*1%,IF(AND(AB852="Best",U852=100,Table1[[#This Row],[State]]="NSW"),$AC$2*0.4%,IF(AND(AB852="Best",U852=100),$AC$2*1%,IF(Table1[[#This Row],[Adj]]="Nat OK",$AC$2*0.5%,"xxx")))))))))))))))</f>
        <v>150</v>
      </c>
      <c r="AD852" s="133" t="str">
        <f t="shared" si="180"/>
        <v/>
      </c>
      <c r="AE852" s="133">
        <f t="shared" si="181"/>
        <v>-150</v>
      </c>
      <c r="AF852" s="133" t="str">
        <f>VLOOKUP(Table1[[#This Row],[Track]],$F$2672:$H$2715,2,FALSE)</f>
        <v>Vic</v>
      </c>
      <c r="AG852" s="133" t="str">
        <f>VLOOKUP(Table1[[#This Row],[Track]],$F$2672:$H$2715,3,FALSE)</f>
        <v>-</v>
      </c>
      <c r="AH852" s="133" t="str">
        <f>IF(Table1[[#This Row],[Date]]&lt;$AH$2,"",IF(Table1[[#This Row],[Date]]&lt;$AH$3,"Edge","Elite Combo"))</f>
        <v/>
      </c>
      <c r="AI852" s="218">
        <f>Table1[[#This Row],[Time]]</f>
        <v>0.60416666666666663</v>
      </c>
      <c r="AJ852" s="219" t="str">
        <f>Table1[[#This Row],[Track]]</f>
        <v>Flemington</v>
      </c>
      <c r="AK852" s="216">
        <f>Table1[[#This Row],[Race ]]</f>
        <v>5</v>
      </c>
      <c r="AL852" s="219">
        <f>Table1[[#This Row],[TAB]]</f>
        <v>3</v>
      </c>
      <c r="AM852" s="219" t="str">
        <f>Table1[[#This Row],[Selection]]</f>
        <v>Wishlor Lass</v>
      </c>
      <c r="AN852" s="220" t="str">
        <f>Table1[[#This Row],[Sources]]</f>
        <v>E4-12/Edge-12/Pro Mel-20</v>
      </c>
      <c r="AO852" s="219">
        <f>Table1[[#This Row],[Scale Bet]]</f>
        <v>150</v>
      </c>
    </row>
    <row r="853" spans="5:41" ht="16.5" customHeight="1" x14ac:dyDescent="0.25">
      <c r="E853" s="185">
        <v>45339</v>
      </c>
      <c r="F853" s="35">
        <v>0.60416666666666663</v>
      </c>
      <c r="G853" s="36" t="s">
        <v>157</v>
      </c>
      <c r="H853" s="36">
        <v>5</v>
      </c>
      <c r="I853" s="36">
        <v>3</v>
      </c>
      <c r="J853" s="36" t="s">
        <v>643</v>
      </c>
      <c r="K853" s="36" t="s">
        <v>40</v>
      </c>
      <c r="L853" s="165">
        <v>12</v>
      </c>
      <c r="M853" s="134" t="str">
        <f t="shared" si="169"/>
        <v/>
      </c>
      <c r="N853" s="36" t="str">
        <f t="shared" si="170"/>
        <v/>
      </c>
      <c r="O853" s="135" t="str">
        <f t="shared" si="171"/>
        <v/>
      </c>
      <c r="P853" s="186" t="str">
        <f t="shared" si="172"/>
        <v>OK</v>
      </c>
      <c r="Q853" s="187" t="str">
        <f t="shared" si="173"/>
        <v/>
      </c>
      <c r="R853" s="150"/>
      <c r="S853" s="187" t="str">
        <f t="shared" si="174"/>
        <v/>
      </c>
      <c r="T853" s="136" t="str">
        <f t="shared" si="175"/>
        <v>Wishlor Lass</v>
      </c>
      <c r="U853" s="137" t="str">
        <f>IF(P853="","",IF(N853=1,"",IF(Q853="","",IF(Q853&lt;=100,100,IF(Table1[[#This Row],[Day]]="Wed",100,200)))))</f>
        <v/>
      </c>
      <c r="V853" s="137" t="str">
        <f t="shared" si="176"/>
        <v/>
      </c>
      <c r="W853" s="137" t="str">
        <f t="shared" si="177"/>
        <v/>
      </c>
      <c r="X853" s="133">
        <f>100</f>
        <v>100</v>
      </c>
      <c r="Y853" s="133" t="str">
        <f t="shared" si="178"/>
        <v/>
      </c>
      <c r="Z853" s="133">
        <f t="shared" si="179"/>
        <v>-100</v>
      </c>
      <c r="AA853" s="134" t="str">
        <f>TEXT(Table1[[#This Row],[Date]],"DDD")</f>
        <v>Sat</v>
      </c>
      <c r="AB853" s="133" t="str">
        <f>IF(OR(G853="Doomben",G853="Eagle Farm"),"Q",IF(AND(Q853&gt;1,Q853&lt;55,Table1[[#This Row],[Source]]="Nat"),"Nat OK",IF(AND(Table1[[#This Row],[Source]]&lt;&gt;"Nat",Q853&lt;55),"Poor &lt;55",IF(OR(G853="Randwick",G853="Flemington",G853="Caulfield",G853="Sandown Lake",G853="Sandown Hill"),"Best","ave"))))</f>
        <v>Best</v>
      </c>
      <c r="AC853" s="133" t="str">
        <f>IF(Q853="","",IF(AB853="Poor &lt;55",$AC$2*0.2%,IF(AND(AB853="Q",AA853&lt;&gt;"Wed"),$AC$2*0.4%,IF(AND(AB853="Q",AA853="Wed"),$AC$2*0.5%,IF(AND(AB853="Ave",U853=100),$AC$2*0.5%,IF(AND(AB853="ave",U853="",N853=1,AG853="Bush"),$AC$2*1%,IF(AND(AB853="ave",U853="",Q853&gt;100),$AC$2*1.3%,IF(AND(AB853="ave",U853=""),$AC$2*1.2%,IF(AND(AB853="Ave",U853=200),$AC$2*1%,IF(AND(AB853="Best",U853=200),$AC$2*1.5%,IF(AND(AB853="Best",U853="",K853&lt;&gt;"Pro Syd"),$AC$2*0.5%,IF(AND(AB853="Best",U853=""),$AC$2*1%,IF(AND(AB853="Best",U853=100,Table1[[#This Row],[State]]="NSW"),$AC$2*0.4%,IF(AND(AB853="Best",U853=100),$AC$2*1%,IF(Table1[[#This Row],[Adj]]="Nat OK",$AC$2*0.5%,"xxx")))))))))))))))</f>
        <v/>
      </c>
      <c r="AD853" s="133" t="str">
        <f t="shared" si="180"/>
        <v/>
      </c>
      <c r="AE853" s="133" t="str">
        <f t="shared" si="181"/>
        <v/>
      </c>
      <c r="AF853" s="133" t="str">
        <f>VLOOKUP(Table1[[#This Row],[Track]],$F$2672:$H$2715,2,FALSE)</f>
        <v>Vic</v>
      </c>
      <c r="AG853" s="133" t="str">
        <f>VLOOKUP(Table1[[#This Row],[Track]],$F$2672:$H$2715,3,FALSE)</f>
        <v>-</v>
      </c>
      <c r="AH853" s="133" t="str">
        <f>IF(Table1[[#This Row],[Date]]&lt;$AH$2,"",IF(Table1[[#This Row],[Date]]&lt;$AH$3,"Edge","Elite Combo"))</f>
        <v/>
      </c>
      <c r="AI853" s="218">
        <f>Table1[[#This Row],[Time]]</f>
        <v>0.60416666666666663</v>
      </c>
      <c r="AJ853" s="219" t="str">
        <f>Table1[[#This Row],[Track]]</f>
        <v>Flemington</v>
      </c>
      <c r="AK853" s="216">
        <f>Table1[[#This Row],[Race ]]</f>
        <v>5</v>
      </c>
      <c r="AL853" s="219">
        <f>Table1[[#This Row],[TAB]]</f>
        <v>3</v>
      </c>
      <c r="AM853" s="219" t="str">
        <f>Table1[[#This Row],[Selection]]</f>
        <v>Wishlor Lass</v>
      </c>
      <c r="AN853" s="220" t="str">
        <f>Table1[[#This Row],[Sources]]</f>
        <v/>
      </c>
      <c r="AO853" s="219" t="str">
        <f>Table1[[#This Row],[Scale Bet]]</f>
        <v/>
      </c>
    </row>
    <row r="854" spans="5:41" ht="16.5" customHeight="1" x14ac:dyDescent="0.25">
      <c r="E854" s="185">
        <v>45339</v>
      </c>
      <c r="F854" s="35">
        <v>0.60416666666666663</v>
      </c>
      <c r="G854" s="36" t="s">
        <v>157</v>
      </c>
      <c r="H854" s="36">
        <v>5</v>
      </c>
      <c r="I854" s="36">
        <v>3</v>
      </c>
      <c r="J854" s="36" t="s">
        <v>643</v>
      </c>
      <c r="K854" s="36" t="s">
        <v>18</v>
      </c>
      <c r="L854" s="165">
        <v>20</v>
      </c>
      <c r="M854" s="134" t="str">
        <f t="shared" si="169"/>
        <v/>
      </c>
      <c r="N854" s="36" t="str">
        <f t="shared" si="170"/>
        <v/>
      </c>
      <c r="O854" s="135" t="str">
        <f t="shared" si="171"/>
        <v/>
      </c>
      <c r="P854" s="186" t="str">
        <f t="shared" si="172"/>
        <v>OK</v>
      </c>
      <c r="Q854" s="187" t="str">
        <f t="shared" si="173"/>
        <v/>
      </c>
      <c r="R854" s="150"/>
      <c r="S854" s="187" t="str">
        <f t="shared" si="174"/>
        <v/>
      </c>
      <c r="T854" s="136" t="str">
        <f t="shared" si="175"/>
        <v>Wishlor Lass</v>
      </c>
      <c r="U854" s="137" t="str">
        <f>IF(P854="","",IF(N854=1,"",IF(Q854="","",IF(Q854&lt;=100,100,IF(Table1[[#This Row],[Day]]="Wed",100,200)))))</f>
        <v/>
      </c>
      <c r="V854" s="137" t="str">
        <f t="shared" si="176"/>
        <v/>
      </c>
      <c r="W854" s="137" t="str">
        <f t="shared" si="177"/>
        <v/>
      </c>
      <c r="X854" s="133">
        <f>100</f>
        <v>100</v>
      </c>
      <c r="Y854" s="133" t="str">
        <f t="shared" si="178"/>
        <v/>
      </c>
      <c r="Z854" s="133">
        <f t="shared" si="179"/>
        <v>-100</v>
      </c>
      <c r="AA854" s="134" t="str">
        <f>TEXT(Table1[[#This Row],[Date]],"DDD")</f>
        <v>Sat</v>
      </c>
      <c r="AB854" s="133" t="str">
        <f>IF(OR(G854="Doomben",G854="Eagle Farm"),"Q",IF(AND(Q854&gt;1,Q854&lt;55,Table1[[#This Row],[Source]]="Nat"),"Nat OK",IF(AND(Table1[[#This Row],[Source]]&lt;&gt;"Nat",Q854&lt;55),"Poor &lt;55",IF(OR(G854="Randwick",G854="Flemington",G854="Caulfield",G854="Sandown Lake",G854="Sandown Hill"),"Best","ave"))))</f>
        <v>Best</v>
      </c>
      <c r="AC854" s="133" t="str">
        <f>IF(Q854="","",IF(AB854="Poor &lt;55",$AC$2*0.2%,IF(AND(AB854="Q",AA854&lt;&gt;"Wed"),$AC$2*0.4%,IF(AND(AB854="Q",AA854="Wed"),$AC$2*0.5%,IF(AND(AB854="Ave",U854=100),$AC$2*0.5%,IF(AND(AB854="ave",U854="",N854=1,AG854="Bush"),$AC$2*1%,IF(AND(AB854="ave",U854="",Q854&gt;100),$AC$2*1.3%,IF(AND(AB854="ave",U854=""),$AC$2*1.2%,IF(AND(AB854="Ave",U854=200),$AC$2*1%,IF(AND(AB854="Best",U854=200),$AC$2*1.5%,IF(AND(AB854="Best",U854="",K854&lt;&gt;"Pro Syd"),$AC$2*0.5%,IF(AND(AB854="Best",U854=""),$AC$2*1%,IF(AND(AB854="Best",U854=100,Table1[[#This Row],[State]]="NSW"),$AC$2*0.4%,IF(AND(AB854="Best",U854=100),$AC$2*1%,IF(Table1[[#This Row],[Adj]]="Nat OK",$AC$2*0.5%,"xxx")))))))))))))))</f>
        <v/>
      </c>
      <c r="AD854" s="133" t="str">
        <f t="shared" si="180"/>
        <v/>
      </c>
      <c r="AE854" s="133" t="str">
        <f t="shared" si="181"/>
        <v/>
      </c>
      <c r="AF854" s="133" t="str">
        <f>VLOOKUP(Table1[[#This Row],[Track]],$F$2672:$H$2715,2,FALSE)</f>
        <v>Vic</v>
      </c>
      <c r="AG854" s="133" t="str">
        <f>VLOOKUP(Table1[[#This Row],[Track]],$F$2672:$H$2715,3,FALSE)</f>
        <v>-</v>
      </c>
      <c r="AH854" s="133" t="str">
        <f>IF(Table1[[#This Row],[Date]]&lt;$AH$2,"",IF(Table1[[#This Row],[Date]]&lt;$AH$3,"Edge","Elite Combo"))</f>
        <v/>
      </c>
      <c r="AI854" s="218">
        <f>Table1[[#This Row],[Time]]</f>
        <v>0.60416666666666663</v>
      </c>
      <c r="AJ854" s="219" t="str">
        <f>Table1[[#This Row],[Track]]</f>
        <v>Flemington</v>
      </c>
      <c r="AK854" s="216">
        <f>Table1[[#This Row],[Race ]]</f>
        <v>5</v>
      </c>
      <c r="AL854" s="219">
        <f>Table1[[#This Row],[TAB]]</f>
        <v>3</v>
      </c>
      <c r="AM854" s="219" t="str">
        <f>Table1[[#This Row],[Selection]]</f>
        <v>Wishlor Lass</v>
      </c>
      <c r="AN854" s="220" t="str">
        <f>Table1[[#This Row],[Sources]]</f>
        <v/>
      </c>
      <c r="AO854" s="219" t="str">
        <f>Table1[[#This Row],[Scale Bet]]</f>
        <v/>
      </c>
    </row>
    <row r="855" spans="5:41" ht="16.5" customHeight="1" x14ac:dyDescent="0.25">
      <c r="E855" s="185">
        <v>45339</v>
      </c>
      <c r="F855" s="35">
        <v>0.61805555555555558</v>
      </c>
      <c r="G855" s="36" t="s">
        <v>22</v>
      </c>
      <c r="H855" s="36">
        <v>5</v>
      </c>
      <c r="I855" s="36">
        <v>4</v>
      </c>
      <c r="J855" s="36" t="s">
        <v>940</v>
      </c>
      <c r="K855" s="36" t="s">
        <v>13</v>
      </c>
      <c r="L855" s="165">
        <v>15</v>
      </c>
      <c r="M855" s="134">
        <f t="shared" si="169"/>
        <v>15</v>
      </c>
      <c r="N855" s="36">
        <f t="shared" si="170"/>
        <v>1</v>
      </c>
      <c r="O855" s="135" t="str">
        <f t="shared" si="171"/>
        <v>Nat-15</v>
      </c>
      <c r="P855" s="186" t="str">
        <f t="shared" si="172"/>
        <v>OK</v>
      </c>
      <c r="Q855" s="187">
        <f t="shared" si="173"/>
        <v>60</v>
      </c>
      <c r="R855" s="150"/>
      <c r="S855" s="187" t="str">
        <f t="shared" si="174"/>
        <v/>
      </c>
      <c r="T855" s="136" t="str">
        <f t="shared" si="175"/>
        <v>Buenos Noches</v>
      </c>
      <c r="U855" s="137" t="str">
        <f>IF(P855="","",IF(N855=1,"",IF(Q855="","",IF(Q855&lt;=100,100,IF(Table1[[#This Row],[Day]]="Wed",100,200)))))</f>
        <v/>
      </c>
      <c r="V855" s="137" t="str">
        <f t="shared" si="176"/>
        <v/>
      </c>
      <c r="W855" s="137" t="str">
        <f t="shared" si="177"/>
        <v/>
      </c>
      <c r="X855" s="133">
        <f>100</f>
        <v>100</v>
      </c>
      <c r="Y855" s="133" t="str">
        <f t="shared" si="178"/>
        <v/>
      </c>
      <c r="Z855" s="133">
        <f t="shared" si="179"/>
        <v>-100</v>
      </c>
      <c r="AA855" s="134" t="str">
        <f>TEXT(Table1[[#This Row],[Date]],"DDD")</f>
        <v>Sat</v>
      </c>
      <c r="AB855" s="133" t="str">
        <f>IF(OR(G855="Doomben",G855="Eagle Farm"),"Q",IF(AND(Q855&gt;1,Q855&lt;55,Table1[[#This Row],[Source]]="Nat"),"Nat OK",IF(AND(Table1[[#This Row],[Source]]&lt;&gt;"Nat",Q855&lt;55),"Poor &lt;55",IF(OR(G855="Randwick",G855="Flemington",G855="Caulfield",G855="Sandown Lake",G855="Sandown Hill"),"Best","ave"))))</f>
        <v>Best</v>
      </c>
      <c r="AC855" s="133">
        <f>IF(Q855="","",IF(AB855="Poor &lt;55",$AC$2*0.2%,IF(AND(AB855="Q",AA855&lt;&gt;"Wed"),$AC$2*0.4%,IF(AND(AB855="Q",AA855="Wed"),$AC$2*0.5%,IF(AND(AB855="Ave",U855=100),$AC$2*0.5%,IF(AND(AB855="ave",U855="",N855=1,AG855="Bush"),$AC$2*1%,IF(AND(AB855="ave",U855="",Q855&gt;100),$AC$2*1.3%,IF(AND(AB855="ave",U855=""),$AC$2*1.2%,IF(AND(AB855="Ave",U855=200),$AC$2*1%,IF(AND(AB855="Best",U855=200),$AC$2*1.5%,IF(AND(AB855="Best",U855="",K855&lt;&gt;"Pro Syd"),$AC$2*0.5%,IF(AND(AB855="Best",U855=""),$AC$2*1%,IF(AND(AB855="Best",U855=100,Table1[[#This Row],[State]]="NSW"),$AC$2*0.4%,IF(AND(AB855="Best",U855=100),$AC$2*1%,IF(Table1[[#This Row],[Adj]]="Nat OK",$AC$2*0.5%,"xxx")))))))))))))))</f>
        <v>50</v>
      </c>
      <c r="AD855" s="133" t="str">
        <f t="shared" si="180"/>
        <v/>
      </c>
      <c r="AE855" s="133">
        <f t="shared" si="181"/>
        <v>-50</v>
      </c>
      <c r="AF855" s="133" t="str">
        <f>VLOOKUP(Table1[[#This Row],[Track]],$F$2672:$H$2715,2,FALSE)</f>
        <v>NSW</v>
      </c>
      <c r="AG855" s="133" t="str">
        <f>VLOOKUP(Table1[[#This Row],[Track]],$F$2672:$H$2715,3,FALSE)</f>
        <v>-</v>
      </c>
      <c r="AH855" s="133" t="str">
        <f>IF(Table1[[#This Row],[Date]]&lt;$AH$2,"",IF(Table1[[#This Row],[Date]]&lt;$AH$3,"Edge","Elite Combo"))</f>
        <v/>
      </c>
      <c r="AI855" s="218">
        <f>Table1[[#This Row],[Time]]</f>
        <v>0.61805555555555558</v>
      </c>
      <c r="AJ855" s="219" t="str">
        <f>Table1[[#This Row],[Track]]</f>
        <v>Randwick</v>
      </c>
      <c r="AK855" s="216">
        <f>Table1[[#This Row],[Race ]]</f>
        <v>5</v>
      </c>
      <c r="AL855" s="219">
        <f>Table1[[#This Row],[TAB]]</f>
        <v>4</v>
      </c>
      <c r="AM855" s="219" t="str">
        <f>Table1[[#This Row],[Selection]]</f>
        <v>Buenos Noches</v>
      </c>
      <c r="AN855" s="220" t="str">
        <f>Table1[[#This Row],[Sources]]</f>
        <v>Nat-15</v>
      </c>
      <c r="AO855" s="219">
        <f>Table1[[#This Row],[Scale Bet]]</f>
        <v>50</v>
      </c>
    </row>
    <row r="856" spans="5:41" ht="16.5" customHeight="1" x14ac:dyDescent="0.25">
      <c r="E856" s="185">
        <v>45339</v>
      </c>
      <c r="F856" s="35">
        <v>0.62847222222222221</v>
      </c>
      <c r="G856" s="36" t="s">
        <v>157</v>
      </c>
      <c r="H856" s="36">
        <v>6</v>
      </c>
      <c r="I856" s="36">
        <v>1</v>
      </c>
      <c r="J856" s="36" t="s">
        <v>198</v>
      </c>
      <c r="K856" s="36" t="s">
        <v>1</v>
      </c>
      <c r="L856" s="165">
        <v>12</v>
      </c>
      <c r="M856" s="134">
        <f t="shared" si="169"/>
        <v>32</v>
      </c>
      <c r="N856" s="36">
        <f t="shared" si="170"/>
        <v>2</v>
      </c>
      <c r="O856" s="135" t="str">
        <f t="shared" si="171"/>
        <v>E4-12/Edge-20</v>
      </c>
      <c r="P856" s="186" t="str">
        <f t="shared" si="172"/>
        <v>OK</v>
      </c>
      <c r="Q856" s="187">
        <f t="shared" si="173"/>
        <v>128</v>
      </c>
      <c r="R856" s="150"/>
      <c r="S856" s="187" t="str">
        <f t="shared" si="174"/>
        <v/>
      </c>
      <c r="T856" s="136" t="str">
        <f t="shared" si="175"/>
        <v>Infatuation</v>
      </c>
      <c r="U856" s="137">
        <f>IF(P856="","",IF(N856=1,"",IF(Q856="","",IF(Q856&lt;=100,100,IF(Table1[[#This Row],[Day]]="Wed",100,200)))))</f>
        <v>200</v>
      </c>
      <c r="V856" s="137" t="str">
        <f t="shared" si="176"/>
        <v/>
      </c>
      <c r="W856" s="137">
        <f t="shared" si="177"/>
        <v>-200</v>
      </c>
      <c r="X856" s="133">
        <f>100</f>
        <v>100</v>
      </c>
      <c r="Y856" s="133" t="str">
        <f t="shared" si="178"/>
        <v/>
      </c>
      <c r="Z856" s="133">
        <f t="shared" si="179"/>
        <v>-100</v>
      </c>
      <c r="AA856" s="134" t="str">
        <f>TEXT(Table1[[#This Row],[Date]],"DDD")</f>
        <v>Sat</v>
      </c>
      <c r="AB856" s="133" t="str">
        <f>IF(OR(G856="Doomben",G856="Eagle Farm"),"Q",IF(AND(Q856&gt;1,Q856&lt;55,Table1[[#This Row],[Source]]="Nat"),"Nat OK",IF(AND(Table1[[#This Row],[Source]]&lt;&gt;"Nat",Q856&lt;55),"Poor &lt;55",IF(OR(G856="Randwick",G856="Flemington",G856="Caulfield",G856="Sandown Lake",G856="Sandown Hill"),"Best","ave"))))</f>
        <v>Best</v>
      </c>
      <c r="AC856" s="133">
        <f>IF(Q856="","",IF(AB856="Poor &lt;55",$AC$2*0.2%,IF(AND(AB856="Q",AA856&lt;&gt;"Wed"),$AC$2*0.4%,IF(AND(AB856="Q",AA856="Wed"),$AC$2*0.5%,IF(AND(AB856="Ave",U856=100),$AC$2*0.5%,IF(AND(AB856="ave",U856="",N856=1,AG856="Bush"),$AC$2*1%,IF(AND(AB856="ave",U856="",Q856&gt;100),$AC$2*1.3%,IF(AND(AB856="ave",U856=""),$AC$2*1.2%,IF(AND(AB856="Ave",U856=200),$AC$2*1%,IF(AND(AB856="Best",U856=200),$AC$2*1.5%,IF(AND(AB856="Best",U856="",K856&lt;&gt;"Pro Syd"),$AC$2*0.5%,IF(AND(AB856="Best",U856=""),$AC$2*1%,IF(AND(AB856="Best",U856=100,Table1[[#This Row],[State]]="NSW"),$AC$2*0.4%,IF(AND(AB856="Best",U856=100),$AC$2*1%,IF(Table1[[#This Row],[Adj]]="Nat OK",$AC$2*0.5%,"xxx")))))))))))))))</f>
        <v>150</v>
      </c>
      <c r="AD856" s="133" t="str">
        <f t="shared" si="180"/>
        <v/>
      </c>
      <c r="AE856" s="133">
        <f t="shared" si="181"/>
        <v>-150</v>
      </c>
      <c r="AF856" s="133" t="str">
        <f>VLOOKUP(Table1[[#This Row],[Track]],$F$2672:$H$2715,2,FALSE)</f>
        <v>Vic</v>
      </c>
      <c r="AG856" s="133" t="str">
        <f>VLOOKUP(Table1[[#This Row],[Track]],$F$2672:$H$2715,3,FALSE)</f>
        <v>-</v>
      </c>
      <c r="AH856" s="133" t="str">
        <f>IF(Table1[[#This Row],[Date]]&lt;$AH$2,"",IF(Table1[[#This Row],[Date]]&lt;$AH$3,"Edge","Elite Combo"))</f>
        <v/>
      </c>
      <c r="AI856" s="218">
        <f>Table1[[#This Row],[Time]]</f>
        <v>0.62847222222222221</v>
      </c>
      <c r="AJ856" s="219" t="str">
        <f>Table1[[#This Row],[Track]]</f>
        <v>Flemington</v>
      </c>
      <c r="AK856" s="216">
        <f>Table1[[#This Row],[Race ]]</f>
        <v>6</v>
      </c>
      <c r="AL856" s="219">
        <f>Table1[[#This Row],[TAB]]</f>
        <v>1</v>
      </c>
      <c r="AM856" s="219" t="str">
        <f>Table1[[#This Row],[Selection]]</f>
        <v>Infatuation</v>
      </c>
      <c r="AN856" s="220" t="str">
        <f>Table1[[#This Row],[Sources]]</f>
        <v>E4-12/Edge-20</v>
      </c>
      <c r="AO856" s="219">
        <f>Table1[[#This Row],[Scale Bet]]</f>
        <v>150</v>
      </c>
    </row>
    <row r="857" spans="5:41" ht="16.5" customHeight="1" x14ac:dyDescent="0.25">
      <c r="E857" s="185">
        <v>45339</v>
      </c>
      <c r="F857" s="35">
        <v>0.62847222222222221</v>
      </c>
      <c r="G857" s="36" t="s">
        <v>157</v>
      </c>
      <c r="H857" s="36">
        <v>6</v>
      </c>
      <c r="I857" s="36">
        <v>1</v>
      </c>
      <c r="J857" s="36" t="s">
        <v>198</v>
      </c>
      <c r="K857" s="36" t="s">
        <v>40</v>
      </c>
      <c r="L857" s="165">
        <v>20</v>
      </c>
      <c r="M857" s="134" t="str">
        <f t="shared" si="169"/>
        <v/>
      </c>
      <c r="N857" s="36" t="str">
        <f t="shared" si="170"/>
        <v/>
      </c>
      <c r="O857" s="135" t="str">
        <f t="shared" si="171"/>
        <v/>
      </c>
      <c r="P857" s="186" t="str">
        <f t="shared" si="172"/>
        <v>OK</v>
      </c>
      <c r="Q857" s="187" t="str">
        <f t="shared" si="173"/>
        <v/>
      </c>
      <c r="R857" s="150"/>
      <c r="S857" s="187" t="str">
        <f t="shared" si="174"/>
        <v/>
      </c>
      <c r="T857" s="136" t="str">
        <f t="shared" si="175"/>
        <v>Infatuation</v>
      </c>
      <c r="U857" s="137" t="str">
        <f>IF(P857="","",IF(N857=1,"",IF(Q857="","",IF(Q857&lt;=100,100,IF(Table1[[#This Row],[Day]]="Wed",100,200)))))</f>
        <v/>
      </c>
      <c r="V857" s="137" t="str">
        <f t="shared" si="176"/>
        <v/>
      </c>
      <c r="W857" s="137" t="str">
        <f t="shared" si="177"/>
        <v/>
      </c>
      <c r="X857" s="133">
        <f>100</f>
        <v>100</v>
      </c>
      <c r="Y857" s="133" t="str">
        <f t="shared" si="178"/>
        <v/>
      </c>
      <c r="Z857" s="133">
        <f t="shared" si="179"/>
        <v>-100</v>
      </c>
      <c r="AA857" s="134" t="str">
        <f>TEXT(Table1[[#This Row],[Date]],"DDD")</f>
        <v>Sat</v>
      </c>
      <c r="AB857" s="133" t="str">
        <f>IF(OR(G857="Doomben",G857="Eagle Farm"),"Q",IF(AND(Q857&gt;1,Q857&lt;55,Table1[[#This Row],[Source]]="Nat"),"Nat OK",IF(AND(Table1[[#This Row],[Source]]&lt;&gt;"Nat",Q857&lt;55),"Poor &lt;55",IF(OR(G857="Randwick",G857="Flemington",G857="Caulfield",G857="Sandown Lake",G857="Sandown Hill"),"Best","ave"))))</f>
        <v>Best</v>
      </c>
      <c r="AC857" s="133" t="str">
        <f>IF(Q857="","",IF(AB857="Poor &lt;55",$AC$2*0.2%,IF(AND(AB857="Q",AA857&lt;&gt;"Wed"),$AC$2*0.4%,IF(AND(AB857="Q",AA857="Wed"),$AC$2*0.5%,IF(AND(AB857="Ave",U857=100),$AC$2*0.5%,IF(AND(AB857="ave",U857="",N857=1,AG857="Bush"),$AC$2*1%,IF(AND(AB857="ave",U857="",Q857&gt;100),$AC$2*1.3%,IF(AND(AB857="ave",U857=""),$AC$2*1.2%,IF(AND(AB857="Ave",U857=200),$AC$2*1%,IF(AND(AB857="Best",U857=200),$AC$2*1.5%,IF(AND(AB857="Best",U857="",K857&lt;&gt;"Pro Syd"),$AC$2*0.5%,IF(AND(AB857="Best",U857=""),$AC$2*1%,IF(AND(AB857="Best",U857=100,Table1[[#This Row],[State]]="NSW"),$AC$2*0.4%,IF(AND(AB857="Best",U857=100),$AC$2*1%,IF(Table1[[#This Row],[Adj]]="Nat OK",$AC$2*0.5%,"xxx")))))))))))))))</f>
        <v/>
      </c>
      <c r="AD857" s="133" t="str">
        <f t="shared" si="180"/>
        <v/>
      </c>
      <c r="AE857" s="133" t="str">
        <f t="shared" si="181"/>
        <v/>
      </c>
      <c r="AF857" s="133" t="str">
        <f>VLOOKUP(Table1[[#This Row],[Track]],$F$2672:$H$2715,2,FALSE)</f>
        <v>Vic</v>
      </c>
      <c r="AG857" s="133" t="str">
        <f>VLOOKUP(Table1[[#This Row],[Track]],$F$2672:$H$2715,3,FALSE)</f>
        <v>-</v>
      </c>
      <c r="AH857" s="133" t="str">
        <f>IF(Table1[[#This Row],[Date]]&lt;$AH$2,"",IF(Table1[[#This Row],[Date]]&lt;$AH$3,"Edge","Elite Combo"))</f>
        <v/>
      </c>
      <c r="AI857" s="218">
        <f>Table1[[#This Row],[Time]]</f>
        <v>0.62847222222222221</v>
      </c>
      <c r="AJ857" s="219" t="str">
        <f>Table1[[#This Row],[Track]]</f>
        <v>Flemington</v>
      </c>
      <c r="AK857" s="216">
        <f>Table1[[#This Row],[Race ]]</f>
        <v>6</v>
      </c>
      <c r="AL857" s="219">
        <f>Table1[[#This Row],[TAB]]</f>
        <v>1</v>
      </c>
      <c r="AM857" s="219" t="str">
        <f>Table1[[#This Row],[Selection]]</f>
        <v>Infatuation</v>
      </c>
      <c r="AN857" s="220" t="str">
        <f>Table1[[#This Row],[Sources]]</f>
        <v/>
      </c>
      <c r="AO857" s="219" t="str">
        <f>Table1[[#This Row],[Scale Bet]]</f>
        <v/>
      </c>
    </row>
    <row r="858" spans="5:41" ht="16.5" customHeight="1" x14ac:dyDescent="0.25">
      <c r="E858" s="185">
        <v>45339</v>
      </c>
      <c r="F858" s="35">
        <v>0.64236111111111105</v>
      </c>
      <c r="G858" s="36" t="s">
        <v>22</v>
      </c>
      <c r="H858" s="36">
        <v>6</v>
      </c>
      <c r="I858" s="36">
        <v>5</v>
      </c>
      <c r="J858" s="36" t="s">
        <v>225</v>
      </c>
      <c r="K858" s="36" t="s">
        <v>1</v>
      </c>
      <c r="L858" s="165">
        <v>10</v>
      </c>
      <c r="M858" s="134">
        <f t="shared" si="169"/>
        <v>23</v>
      </c>
      <c r="N858" s="36">
        <f t="shared" si="170"/>
        <v>2</v>
      </c>
      <c r="O858" s="135" t="str">
        <f t="shared" si="171"/>
        <v>E4-10/Nat-13</v>
      </c>
      <c r="P858" s="186" t="str">
        <f t="shared" si="172"/>
        <v>OK</v>
      </c>
      <c r="Q858" s="187">
        <f t="shared" si="173"/>
        <v>92</v>
      </c>
      <c r="R858" s="150"/>
      <c r="S858" s="187" t="str">
        <f t="shared" si="174"/>
        <v/>
      </c>
      <c r="T858" s="136" t="str">
        <f t="shared" si="175"/>
        <v>Olentia</v>
      </c>
      <c r="U858" s="137">
        <f>IF(P858="","",IF(N858=1,"",IF(Q858="","",IF(Q858&lt;=100,100,IF(Table1[[#This Row],[Day]]="Wed",100,200)))))</f>
        <v>100</v>
      </c>
      <c r="V858" s="137" t="str">
        <f t="shared" si="176"/>
        <v/>
      </c>
      <c r="W858" s="137">
        <f t="shared" si="177"/>
        <v>-100</v>
      </c>
      <c r="X858" s="133">
        <f>100</f>
        <v>100</v>
      </c>
      <c r="Y858" s="133" t="str">
        <f t="shared" si="178"/>
        <v/>
      </c>
      <c r="Z858" s="133">
        <f t="shared" si="179"/>
        <v>-100</v>
      </c>
      <c r="AA858" s="134" t="str">
        <f>TEXT(Table1[[#This Row],[Date]],"DDD")</f>
        <v>Sat</v>
      </c>
      <c r="AB858" s="133" t="str">
        <f>IF(OR(G858="Doomben",G858="Eagle Farm"),"Q",IF(AND(Q858&gt;1,Q858&lt;55,Table1[[#This Row],[Source]]="Nat"),"Nat OK",IF(AND(Table1[[#This Row],[Source]]&lt;&gt;"Nat",Q858&lt;55),"Poor &lt;55",IF(OR(G858="Randwick",G858="Flemington",G858="Caulfield",G858="Sandown Lake",G858="Sandown Hill"),"Best","ave"))))</f>
        <v>Best</v>
      </c>
      <c r="AC858" s="133">
        <f>IF(Q858="","",IF(AB858="Poor &lt;55",$AC$2*0.2%,IF(AND(AB858="Q",AA858&lt;&gt;"Wed"),$AC$2*0.4%,IF(AND(AB858="Q",AA858="Wed"),$AC$2*0.5%,IF(AND(AB858="Ave",U858=100),$AC$2*0.5%,IF(AND(AB858="ave",U858="",N858=1,AG858="Bush"),$AC$2*1%,IF(AND(AB858="ave",U858="",Q858&gt;100),$AC$2*1.3%,IF(AND(AB858="ave",U858=""),$AC$2*1.2%,IF(AND(AB858="Ave",U858=200),$AC$2*1%,IF(AND(AB858="Best",U858=200),$AC$2*1.5%,IF(AND(AB858="Best",U858="",K858&lt;&gt;"Pro Syd"),$AC$2*0.5%,IF(AND(AB858="Best",U858=""),$AC$2*1%,IF(AND(AB858="Best",U858=100,Table1[[#This Row],[State]]="NSW"),$AC$2*0.4%,IF(AND(AB858="Best",U858=100),$AC$2*1%,IF(Table1[[#This Row],[Adj]]="Nat OK",$AC$2*0.5%,"xxx")))))))))))))))</f>
        <v>40</v>
      </c>
      <c r="AD858" s="133" t="str">
        <f t="shared" si="180"/>
        <v/>
      </c>
      <c r="AE858" s="133">
        <f t="shared" si="181"/>
        <v>-40</v>
      </c>
      <c r="AF858" s="133" t="str">
        <f>VLOOKUP(Table1[[#This Row],[Track]],$F$2672:$H$2715,2,FALSE)</f>
        <v>NSW</v>
      </c>
      <c r="AG858" s="133" t="str">
        <f>VLOOKUP(Table1[[#This Row],[Track]],$F$2672:$H$2715,3,FALSE)</f>
        <v>-</v>
      </c>
      <c r="AH858" s="133" t="str">
        <f>IF(Table1[[#This Row],[Date]]&lt;$AH$2,"",IF(Table1[[#This Row],[Date]]&lt;$AH$3,"Edge","Elite Combo"))</f>
        <v/>
      </c>
      <c r="AI858" s="218">
        <f>Table1[[#This Row],[Time]]</f>
        <v>0.64236111111111105</v>
      </c>
      <c r="AJ858" s="219" t="str">
        <f>Table1[[#This Row],[Track]]</f>
        <v>Randwick</v>
      </c>
      <c r="AK858" s="216">
        <f>Table1[[#This Row],[Race ]]</f>
        <v>6</v>
      </c>
      <c r="AL858" s="219">
        <f>Table1[[#This Row],[TAB]]</f>
        <v>5</v>
      </c>
      <c r="AM858" s="219" t="str">
        <f>Table1[[#This Row],[Selection]]</f>
        <v>Olentia</v>
      </c>
      <c r="AN858" s="220" t="str">
        <f>Table1[[#This Row],[Sources]]</f>
        <v>E4-10/Nat-13</v>
      </c>
      <c r="AO858" s="219">
        <f>Table1[[#This Row],[Scale Bet]]</f>
        <v>40</v>
      </c>
    </row>
    <row r="859" spans="5:41" ht="16.5" customHeight="1" x14ac:dyDescent="0.25">
      <c r="E859" s="185">
        <v>45339</v>
      </c>
      <c r="F859" s="35">
        <v>0.64236111111111105</v>
      </c>
      <c r="G859" s="36" t="s">
        <v>22</v>
      </c>
      <c r="H859" s="36">
        <v>6</v>
      </c>
      <c r="I859" s="36">
        <v>5</v>
      </c>
      <c r="J859" s="36" t="s">
        <v>225</v>
      </c>
      <c r="K859" s="36" t="s">
        <v>13</v>
      </c>
      <c r="L859" s="165">
        <v>13</v>
      </c>
      <c r="M859" s="134" t="str">
        <f t="shared" si="169"/>
        <v/>
      </c>
      <c r="N859" s="36" t="str">
        <f t="shared" si="170"/>
        <v/>
      </c>
      <c r="O859" s="135" t="str">
        <f t="shared" si="171"/>
        <v/>
      </c>
      <c r="P859" s="186" t="str">
        <f t="shared" si="172"/>
        <v>OK</v>
      </c>
      <c r="Q859" s="187" t="str">
        <f t="shared" si="173"/>
        <v/>
      </c>
      <c r="R859" s="150"/>
      <c r="S859" s="187" t="str">
        <f t="shared" si="174"/>
        <v/>
      </c>
      <c r="T859" s="136" t="str">
        <f t="shared" si="175"/>
        <v>Olentia</v>
      </c>
      <c r="U859" s="137" t="str">
        <f>IF(P859="","",IF(N859=1,"",IF(Q859="","",IF(Q859&lt;=100,100,IF(Table1[[#This Row],[Day]]="Wed",100,200)))))</f>
        <v/>
      </c>
      <c r="V859" s="137" t="str">
        <f t="shared" si="176"/>
        <v/>
      </c>
      <c r="W859" s="137" t="str">
        <f t="shared" si="177"/>
        <v/>
      </c>
      <c r="X859" s="133">
        <f>100</f>
        <v>100</v>
      </c>
      <c r="Y859" s="133" t="str">
        <f t="shared" si="178"/>
        <v/>
      </c>
      <c r="Z859" s="133">
        <f t="shared" si="179"/>
        <v>-100</v>
      </c>
      <c r="AA859" s="134" t="str">
        <f>TEXT(Table1[[#This Row],[Date]],"DDD")</f>
        <v>Sat</v>
      </c>
      <c r="AB859" s="133" t="str">
        <f>IF(OR(G859="Doomben",G859="Eagle Farm"),"Q",IF(AND(Q859&gt;1,Q859&lt;55,Table1[[#This Row],[Source]]="Nat"),"Nat OK",IF(AND(Table1[[#This Row],[Source]]&lt;&gt;"Nat",Q859&lt;55),"Poor &lt;55",IF(OR(G859="Randwick",G859="Flemington",G859="Caulfield",G859="Sandown Lake",G859="Sandown Hill"),"Best","ave"))))</f>
        <v>Best</v>
      </c>
      <c r="AC859" s="133" t="str">
        <f>IF(Q859="","",IF(AB859="Poor &lt;55",$AC$2*0.2%,IF(AND(AB859="Q",AA859&lt;&gt;"Wed"),$AC$2*0.4%,IF(AND(AB859="Q",AA859="Wed"),$AC$2*0.5%,IF(AND(AB859="Ave",U859=100),$AC$2*0.5%,IF(AND(AB859="ave",U859="",N859=1,AG859="Bush"),$AC$2*1%,IF(AND(AB859="ave",U859="",Q859&gt;100),$AC$2*1.3%,IF(AND(AB859="ave",U859=""),$AC$2*1.2%,IF(AND(AB859="Ave",U859=200),$AC$2*1%,IF(AND(AB859="Best",U859=200),$AC$2*1.5%,IF(AND(AB859="Best",U859="",K859&lt;&gt;"Pro Syd"),$AC$2*0.5%,IF(AND(AB859="Best",U859=""),$AC$2*1%,IF(AND(AB859="Best",U859=100,Table1[[#This Row],[State]]="NSW"),$AC$2*0.4%,IF(AND(AB859="Best",U859=100),$AC$2*1%,IF(Table1[[#This Row],[Adj]]="Nat OK",$AC$2*0.5%,"xxx")))))))))))))))</f>
        <v/>
      </c>
      <c r="AD859" s="133" t="str">
        <f t="shared" si="180"/>
        <v/>
      </c>
      <c r="AE859" s="133" t="str">
        <f t="shared" si="181"/>
        <v/>
      </c>
      <c r="AF859" s="133" t="str">
        <f>VLOOKUP(Table1[[#This Row],[Track]],$F$2672:$H$2715,2,FALSE)</f>
        <v>NSW</v>
      </c>
      <c r="AG859" s="133" t="str">
        <f>VLOOKUP(Table1[[#This Row],[Track]],$F$2672:$H$2715,3,FALSE)</f>
        <v>-</v>
      </c>
      <c r="AH859" s="133" t="str">
        <f>IF(Table1[[#This Row],[Date]]&lt;$AH$2,"",IF(Table1[[#This Row],[Date]]&lt;$AH$3,"Edge","Elite Combo"))</f>
        <v/>
      </c>
      <c r="AI859" s="218">
        <f>Table1[[#This Row],[Time]]</f>
        <v>0.64236111111111105</v>
      </c>
      <c r="AJ859" s="219" t="str">
        <f>Table1[[#This Row],[Track]]</f>
        <v>Randwick</v>
      </c>
      <c r="AK859" s="216">
        <f>Table1[[#This Row],[Race ]]</f>
        <v>6</v>
      </c>
      <c r="AL859" s="219">
        <f>Table1[[#This Row],[TAB]]</f>
        <v>5</v>
      </c>
      <c r="AM859" s="219" t="str">
        <f>Table1[[#This Row],[Selection]]</f>
        <v>Olentia</v>
      </c>
      <c r="AN859" s="220" t="str">
        <f>Table1[[#This Row],[Sources]]</f>
        <v/>
      </c>
      <c r="AO859" s="219" t="str">
        <f>Table1[[#This Row],[Scale Bet]]</f>
        <v/>
      </c>
    </row>
    <row r="860" spans="5:41" ht="16.5" customHeight="1" x14ac:dyDescent="0.25">
      <c r="E860" s="185">
        <v>45339</v>
      </c>
      <c r="F860" s="35">
        <v>0.65277777777777779</v>
      </c>
      <c r="G860" s="36" t="s">
        <v>157</v>
      </c>
      <c r="H860" s="36">
        <v>7</v>
      </c>
      <c r="I860" s="36">
        <v>7</v>
      </c>
      <c r="J860" s="36" t="s">
        <v>713</v>
      </c>
      <c r="K860" s="36" t="s">
        <v>1</v>
      </c>
      <c r="L860" s="165">
        <v>12</v>
      </c>
      <c r="M860" s="134">
        <f t="shared" si="169"/>
        <v>45</v>
      </c>
      <c r="N860" s="36">
        <f t="shared" si="170"/>
        <v>3</v>
      </c>
      <c r="O860" s="135" t="str">
        <f t="shared" si="171"/>
        <v>E4-12/Edge-20/Nat-13</v>
      </c>
      <c r="P860" s="186" t="str">
        <f t="shared" si="172"/>
        <v>OK</v>
      </c>
      <c r="Q860" s="187">
        <f t="shared" si="173"/>
        <v>180</v>
      </c>
      <c r="R860" s="150"/>
      <c r="S860" s="187" t="str">
        <f t="shared" si="174"/>
        <v/>
      </c>
      <c r="T860" s="136" t="str">
        <f t="shared" si="175"/>
        <v>Otago</v>
      </c>
      <c r="U860" s="137">
        <f>IF(P860="","",IF(N860=1,"",IF(Q860="","",IF(Q860&lt;=100,100,IF(Table1[[#This Row],[Day]]="Wed",100,200)))))</f>
        <v>200</v>
      </c>
      <c r="V860" s="137" t="str">
        <f t="shared" si="176"/>
        <v/>
      </c>
      <c r="W860" s="137">
        <f t="shared" si="177"/>
        <v>-200</v>
      </c>
      <c r="X860" s="133">
        <f>100</f>
        <v>100</v>
      </c>
      <c r="Y860" s="133" t="str">
        <f t="shared" si="178"/>
        <v/>
      </c>
      <c r="Z860" s="133">
        <f t="shared" si="179"/>
        <v>-100</v>
      </c>
      <c r="AA860" s="134" t="str">
        <f>TEXT(Table1[[#This Row],[Date]],"DDD")</f>
        <v>Sat</v>
      </c>
      <c r="AB860" s="133" t="str">
        <f>IF(OR(G860="Doomben",G860="Eagle Farm"),"Q",IF(AND(Q860&gt;1,Q860&lt;55,Table1[[#This Row],[Source]]="Nat"),"Nat OK",IF(AND(Table1[[#This Row],[Source]]&lt;&gt;"Nat",Q860&lt;55),"Poor &lt;55",IF(OR(G860="Randwick",G860="Flemington",G860="Caulfield",G860="Sandown Lake",G860="Sandown Hill"),"Best","ave"))))</f>
        <v>Best</v>
      </c>
      <c r="AC860" s="133">
        <f>IF(Q860="","",IF(AB860="Poor &lt;55",$AC$2*0.2%,IF(AND(AB860="Q",AA860&lt;&gt;"Wed"),$AC$2*0.4%,IF(AND(AB860="Q",AA860="Wed"),$AC$2*0.5%,IF(AND(AB860="Ave",U860=100),$AC$2*0.5%,IF(AND(AB860="ave",U860="",N860=1,AG860="Bush"),$AC$2*1%,IF(AND(AB860="ave",U860="",Q860&gt;100),$AC$2*1.3%,IF(AND(AB860="ave",U860=""),$AC$2*1.2%,IF(AND(AB860="Ave",U860=200),$AC$2*1%,IF(AND(AB860="Best",U860=200),$AC$2*1.5%,IF(AND(AB860="Best",U860="",K860&lt;&gt;"Pro Syd"),$AC$2*0.5%,IF(AND(AB860="Best",U860=""),$AC$2*1%,IF(AND(AB860="Best",U860=100,Table1[[#This Row],[State]]="NSW"),$AC$2*0.4%,IF(AND(AB860="Best",U860=100),$AC$2*1%,IF(Table1[[#This Row],[Adj]]="Nat OK",$AC$2*0.5%,"xxx")))))))))))))))</f>
        <v>150</v>
      </c>
      <c r="AD860" s="133" t="str">
        <f t="shared" si="180"/>
        <v/>
      </c>
      <c r="AE860" s="133">
        <f t="shared" si="181"/>
        <v>-150</v>
      </c>
      <c r="AF860" s="133" t="str">
        <f>VLOOKUP(Table1[[#This Row],[Track]],$F$2672:$H$2715,2,FALSE)</f>
        <v>Vic</v>
      </c>
      <c r="AG860" s="133" t="str">
        <f>VLOOKUP(Table1[[#This Row],[Track]],$F$2672:$H$2715,3,FALSE)</f>
        <v>-</v>
      </c>
      <c r="AH860" s="133" t="str">
        <f>IF(Table1[[#This Row],[Date]]&lt;$AH$2,"",IF(Table1[[#This Row],[Date]]&lt;$AH$3,"Edge","Elite Combo"))</f>
        <v/>
      </c>
      <c r="AI860" s="218">
        <f>Table1[[#This Row],[Time]]</f>
        <v>0.65277777777777779</v>
      </c>
      <c r="AJ860" s="219" t="str">
        <f>Table1[[#This Row],[Track]]</f>
        <v>Flemington</v>
      </c>
      <c r="AK860" s="216">
        <f>Table1[[#This Row],[Race ]]</f>
        <v>7</v>
      </c>
      <c r="AL860" s="219">
        <f>Table1[[#This Row],[TAB]]</f>
        <v>7</v>
      </c>
      <c r="AM860" s="219" t="str">
        <f>Table1[[#This Row],[Selection]]</f>
        <v>Otago</v>
      </c>
      <c r="AN860" s="220" t="str">
        <f>Table1[[#This Row],[Sources]]</f>
        <v>E4-12/Edge-20/Nat-13</v>
      </c>
      <c r="AO860" s="219">
        <f>Table1[[#This Row],[Scale Bet]]</f>
        <v>150</v>
      </c>
    </row>
    <row r="861" spans="5:41" ht="16.5" customHeight="1" x14ac:dyDescent="0.25">
      <c r="E861" s="185">
        <v>45339</v>
      </c>
      <c r="F861" s="35">
        <v>0.65277777777777779</v>
      </c>
      <c r="G861" s="36" t="s">
        <v>157</v>
      </c>
      <c r="H861" s="36">
        <v>7</v>
      </c>
      <c r="I861" s="36">
        <v>7</v>
      </c>
      <c r="J861" s="36" t="s">
        <v>713</v>
      </c>
      <c r="K861" s="36" t="s">
        <v>40</v>
      </c>
      <c r="L861" s="165">
        <v>20</v>
      </c>
      <c r="M861" s="134" t="str">
        <f t="shared" si="169"/>
        <v/>
      </c>
      <c r="N861" s="36" t="str">
        <f t="shared" si="170"/>
        <v/>
      </c>
      <c r="O861" s="135" t="str">
        <f t="shared" si="171"/>
        <v/>
      </c>
      <c r="P861" s="186" t="str">
        <f t="shared" si="172"/>
        <v>OK</v>
      </c>
      <c r="Q861" s="187" t="str">
        <f t="shared" si="173"/>
        <v/>
      </c>
      <c r="R861" s="150"/>
      <c r="S861" s="187" t="str">
        <f t="shared" si="174"/>
        <v/>
      </c>
      <c r="T861" s="136" t="str">
        <f t="shared" si="175"/>
        <v>Otago</v>
      </c>
      <c r="U861" s="137" t="str">
        <f>IF(P861="","",IF(N861=1,"",IF(Q861="","",IF(Q861&lt;=100,100,IF(Table1[[#This Row],[Day]]="Wed",100,200)))))</f>
        <v/>
      </c>
      <c r="V861" s="137" t="str">
        <f t="shared" si="176"/>
        <v/>
      </c>
      <c r="W861" s="137" t="str">
        <f t="shared" si="177"/>
        <v/>
      </c>
      <c r="X861" s="133">
        <f>100</f>
        <v>100</v>
      </c>
      <c r="Y861" s="133" t="str">
        <f t="shared" si="178"/>
        <v/>
      </c>
      <c r="Z861" s="133">
        <f t="shared" si="179"/>
        <v>-100</v>
      </c>
      <c r="AA861" s="134" t="str">
        <f>TEXT(Table1[[#This Row],[Date]],"DDD")</f>
        <v>Sat</v>
      </c>
      <c r="AB861" s="133" t="str">
        <f>IF(OR(G861="Doomben",G861="Eagle Farm"),"Q",IF(AND(Q861&gt;1,Q861&lt;55,Table1[[#This Row],[Source]]="Nat"),"Nat OK",IF(AND(Table1[[#This Row],[Source]]&lt;&gt;"Nat",Q861&lt;55),"Poor &lt;55",IF(OR(G861="Randwick",G861="Flemington",G861="Caulfield",G861="Sandown Lake",G861="Sandown Hill"),"Best","ave"))))</f>
        <v>Best</v>
      </c>
      <c r="AC861" s="133" t="str">
        <f>IF(Q861="","",IF(AB861="Poor &lt;55",$AC$2*0.2%,IF(AND(AB861="Q",AA861&lt;&gt;"Wed"),$AC$2*0.4%,IF(AND(AB861="Q",AA861="Wed"),$AC$2*0.5%,IF(AND(AB861="Ave",U861=100),$AC$2*0.5%,IF(AND(AB861="ave",U861="",N861=1,AG861="Bush"),$AC$2*1%,IF(AND(AB861="ave",U861="",Q861&gt;100),$AC$2*1.3%,IF(AND(AB861="ave",U861=""),$AC$2*1.2%,IF(AND(AB861="Ave",U861=200),$AC$2*1%,IF(AND(AB861="Best",U861=200),$AC$2*1.5%,IF(AND(AB861="Best",U861="",K861&lt;&gt;"Pro Syd"),$AC$2*0.5%,IF(AND(AB861="Best",U861=""),$AC$2*1%,IF(AND(AB861="Best",U861=100,Table1[[#This Row],[State]]="NSW"),$AC$2*0.4%,IF(AND(AB861="Best",U861=100),$AC$2*1%,IF(Table1[[#This Row],[Adj]]="Nat OK",$AC$2*0.5%,"xxx")))))))))))))))</f>
        <v/>
      </c>
      <c r="AD861" s="133" t="str">
        <f t="shared" si="180"/>
        <v/>
      </c>
      <c r="AE861" s="133" t="str">
        <f t="shared" si="181"/>
        <v/>
      </c>
      <c r="AF861" s="133" t="str">
        <f>VLOOKUP(Table1[[#This Row],[Track]],$F$2672:$H$2715,2,FALSE)</f>
        <v>Vic</v>
      </c>
      <c r="AG861" s="133" t="str">
        <f>VLOOKUP(Table1[[#This Row],[Track]],$F$2672:$H$2715,3,FALSE)</f>
        <v>-</v>
      </c>
      <c r="AH861" s="133" t="str">
        <f>IF(Table1[[#This Row],[Date]]&lt;$AH$2,"",IF(Table1[[#This Row],[Date]]&lt;$AH$3,"Edge","Elite Combo"))</f>
        <v/>
      </c>
      <c r="AI861" s="218">
        <f>Table1[[#This Row],[Time]]</f>
        <v>0.65277777777777779</v>
      </c>
      <c r="AJ861" s="219" t="str">
        <f>Table1[[#This Row],[Track]]</f>
        <v>Flemington</v>
      </c>
      <c r="AK861" s="216">
        <f>Table1[[#This Row],[Race ]]</f>
        <v>7</v>
      </c>
      <c r="AL861" s="219">
        <f>Table1[[#This Row],[TAB]]</f>
        <v>7</v>
      </c>
      <c r="AM861" s="219" t="str">
        <f>Table1[[#This Row],[Selection]]</f>
        <v>Otago</v>
      </c>
      <c r="AN861" s="220" t="str">
        <f>Table1[[#This Row],[Sources]]</f>
        <v/>
      </c>
      <c r="AO861" s="219" t="str">
        <f>Table1[[#This Row],[Scale Bet]]</f>
        <v/>
      </c>
    </row>
    <row r="862" spans="5:41" ht="16.5" customHeight="1" x14ac:dyDescent="0.25">
      <c r="E862" s="185">
        <v>45339</v>
      </c>
      <c r="F862" s="35">
        <v>0.65277777777777779</v>
      </c>
      <c r="G862" s="36" t="s">
        <v>157</v>
      </c>
      <c r="H862" s="36">
        <v>7</v>
      </c>
      <c r="I862" s="36">
        <v>7</v>
      </c>
      <c r="J862" s="36" t="s">
        <v>713</v>
      </c>
      <c r="K862" s="36" t="s">
        <v>13</v>
      </c>
      <c r="L862" s="165">
        <v>13</v>
      </c>
      <c r="M862" s="134" t="str">
        <f t="shared" si="169"/>
        <v/>
      </c>
      <c r="N862" s="36" t="str">
        <f t="shared" si="170"/>
        <v/>
      </c>
      <c r="O862" s="135" t="str">
        <f t="shared" si="171"/>
        <v/>
      </c>
      <c r="P862" s="186" t="str">
        <f t="shared" si="172"/>
        <v>OK</v>
      </c>
      <c r="Q862" s="187" t="str">
        <f t="shared" si="173"/>
        <v/>
      </c>
      <c r="R862" s="150"/>
      <c r="S862" s="187" t="str">
        <f t="shared" si="174"/>
        <v/>
      </c>
      <c r="T862" s="136" t="str">
        <f t="shared" si="175"/>
        <v>Otago</v>
      </c>
      <c r="U862" s="137" t="str">
        <f>IF(P862="","",IF(N862=1,"",IF(Q862="","",IF(Q862&lt;=100,100,IF(Table1[[#This Row],[Day]]="Wed",100,200)))))</f>
        <v/>
      </c>
      <c r="V862" s="137" t="str">
        <f t="shared" si="176"/>
        <v/>
      </c>
      <c r="W862" s="137" t="str">
        <f t="shared" si="177"/>
        <v/>
      </c>
      <c r="X862" s="133">
        <f>100</f>
        <v>100</v>
      </c>
      <c r="Y862" s="133" t="str">
        <f t="shared" si="178"/>
        <v/>
      </c>
      <c r="Z862" s="133">
        <f t="shared" si="179"/>
        <v>-100</v>
      </c>
      <c r="AA862" s="134" t="str">
        <f>TEXT(Table1[[#This Row],[Date]],"DDD")</f>
        <v>Sat</v>
      </c>
      <c r="AB862" s="133" t="str">
        <f>IF(OR(G862="Doomben",G862="Eagle Farm"),"Q",IF(AND(Q862&gt;1,Q862&lt;55,Table1[[#This Row],[Source]]="Nat"),"Nat OK",IF(AND(Table1[[#This Row],[Source]]&lt;&gt;"Nat",Q862&lt;55),"Poor &lt;55",IF(OR(G862="Randwick",G862="Flemington",G862="Caulfield",G862="Sandown Lake",G862="Sandown Hill"),"Best","ave"))))</f>
        <v>Best</v>
      </c>
      <c r="AC862" s="133" t="str">
        <f>IF(Q862="","",IF(AB862="Poor &lt;55",$AC$2*0.2%,IF(AND(AB862="Q",AA862&lt;&gt;"Wed"),$AC$2*0.4%,IF(AND(AB862="Q",AA862="Wed"),$AC$2*0.5%,IF(AND(AB862="Ave",U862=100),$AC$2*0.5%,IF(AND(AB862="ave",U862="",N862=1,AG862="Bush"),$AC$2*1%,IF(AND(AB862="ave",U862="",Q862&gt;100),$AC$2*1.3%,IF(AND(AB862="ave",U862=""),$AC$2*1.2%,IF(AND(AB862="Ave",U862=200),$AC$2*1%,IF(AND(AB862="Best",U862=200),$AC$2*1.5%,IF(AND(AB862="Best",U862="",K862&lt;&gt;"Pro Syd"),$AC$2*0.5%,IF(AND(AB862="Best",U862=""),$AC$2*1%,IF(AND(AB862="Best",U862=100,Table1[[#This Row],[State]]="NSW"),$AC$2*0.4%,IF(AND(AB862="Best",U862=100),$AC$2*1%,IF(Table1[[#This Row],[Adj]]="Nat OK",$AC$2*0.5%,"xxx")))))))))))))))</f>
        <v/>
      </c>
      <c r="AD862" s="133" t="str">
        <f t="shared" si="180"/>
        <v/>
      </c>
      <c r="AE862" s="133" t="str">
        <f t="shared" si="181"/>
        <v/>
      </c>
      <c r="AF862" s="133" t="str">
        <f>VLOOKUP(Table1[[#This Row],[Track]],$F$2672:$H$2715,2,FALSE)</f>
        <v>Vic</v>
      </c>
      <c r="AG862" s="133" t="str">
        <f>VLOOKUP(Table1[[#This Row],[Track]],$F$2672:$H$2715,3,FALSE)</f>
        <v>-</v>
      </c>
      <c r="AH862" s="133" t="str">
        <f>IF(Table1[[#This Row],[Date]]&lt;$AH$2,"",IF(Table1[[#This Row],[Date]]&lt;$AH$3,"Edge","Elite Combo"))</f>
        <v/>
      </c>
      <c r="AI862" s="218">
        <f>Table1[[#This Row],[Time]]</f>
        <v>0.65277777777777779</v>
      </c>
      <c r="AJ862" s="219" t="str">
        <f>Table1[[#This Row],[Track]]</f>
        <v>Flemington</v>
      </c>
      <c r="AK862" s="216">
        <f>Table1[[#This Row],[Race ]]</f>
        <v>7</v>
      </c>
      <c r="AL862" s="219">
        <f>Table1[[#This Row],[TAB]]</f>
        <v>7</v>
      </c>
      <c r="AM862" s="219" t="str">
        <f>Table1[[#This Row],[Selection]]</f>
        <v>Otago</v>
      </c>
      <c r="AN862" s="220" t="str">
        <f>Table1[[#This Row],[Sources]]</f>
        <v/>
      </c>
      <c r="AO862" s="219" t="str">
        <f>Table1[[#This Row],[Scale Bet]]</f>
        <v/>
      </c>
    </row>
    <row r="863" spans="5:41" ht="16.5" customHeight="1" x14ac:dyDescent="0.25">
      <c r="E863" s="185">
        <v>45339</v>
      </c>
      <c r="F863" s="35">
        <v>0.65972222222222221</v>
      </c>
      <c r="G863" s="36" t="s">
        <v>22</v>
      </c>
      <c r="H863" s="36">
        <v>5</v>
      </c>
      <c r="I863" s="36">
        <v>4</v>
      </c>
      <c r="J863" s="36" t="s">
        <v>940</v>
      </c>
      <c r="K863" s="36" t="s">
        <v>40</v>
      </c>
      <c r="L863" s="165">
        <v>15</v>
      </c>
      <c r="M863" s="134">
        <f t="shared" si="169"/>
        <v>15</v>
      </c>
      <c r="N863" s="36">
        <f t="shared" si="170"/>
        <v>1</v>
      </c>
      <c r="O863" s="135" t="str">
        <f t="shared" si="171"/>
        <v>Edge-15</v>
      </c>
      <c r="P863" s="186" t="str">
        <f t="shared" si="172"/>
        <v>OK</v>
      </c>
      <c r="Q863" s="187">
        <f t="shared" si="173"/>
        <v>60</v>
      </c>
      <c r="R863" s="150"/>
      <c r="S863" s="187" t="str">
        <f t="shared" si="174"/>
        <v/>
      </c>
      <c r="T863" s="136" t="str">
        <f t="shared" si="175"/>
        <v>Buenos Noches</v>
      </c>
      <c r="U863" s="137" t="str">
        <f>IF(P863="","",IF(N863=1,"",IF(Q863="","",IF(Q863&lt;=100,100,IF(Table1[[#This Row],[Day]]="Wed",100,200)))))</f>
        <v/>
      </c>
      <c r="V863" s="137" t="str">
        <f t="shared" si="176"/>
        <v/>
      </c>
      <c r="W863" s="137" t="str">
        <f t="shared" si="177"/>
        <v/>
      </c>
      <c r="X863" s="133">
        <f>100</f>
        <v>100</v>
      </c>
      <c r="Y863" s="133" t="str">
        <f t="shared" si="178"/>
        <v/>
      </c>
      <c r="Z863" s="133">
        <f t="shared" si="179"/>
        <v>-100</v>
      </c>
      <c r="AA863" s="134" t="str">
        <f>TEXT(Table1[[#This Row],[Date]],"DDD")</f>
        <v>Sat</v>
      </c>
      <c r="AB863" s="133" t="str">
        <f>IF(OR(G863="Doomben",G863="Eagle Farm"),"Q",IF(AND(Q863&gt;1,Q863&lt;55,Table1[[#This Row],[Source]]="Nat"),"Nat OK",IF(AND(Table1[[#This Row],[Source]]&lt;&gt;"Nat",Q863&lt;55),"Poor &lt;55",IF(OR(G863="Randwick",G863="Flemington",G863="Caulfield",G863="Sandown Lake",G863="Sandown Hill"),"Best","ave"))))</f>
        <v>Best</v>
      </c>
      <c r="AC863" s="133">
        <f>IF(Q863="","",IF(AB863="Poor &lt;55",$AC$2*0.2%,IF(AND(AB863="Q",AA863&lt;&gt;"Wed"),$AC$2*0.4%,IF(AND(AB863="Q",AA863="Wed"),$AC$2*0.5%,IF(AND(AB863="Ave",U863=100),$AC$2*0.5%,IF(AND(AB863="ave",U863="",N863=1,AG863="Bush"),$AC$2*1%,IF(AND(AB863="ave",U863="",Q863&gt;100),$AC$2*1.3%,IF(AND(AB863="ave",U863=""),$AC$2*1.2%,IF(AND(AB863="Ave",U863=200),$AC$2*1%,IF(AND(AB863="Best",U863=200),$AC$2*1.5%,IF(AND(AB863="Best",U863="",K863&lt;&gt;"Pro Syd"),$AC$2*0.5%,IF(AND(AB863="Best",U863=""),$AC$2*1%,IF(AND(AB863="Best",U863=100,Table1[[#This Row],[State]]="NSW"),$AC$2*0.4%,IF(AND(AB863="Best",U863=100),$AC$2*1%,IF(Table1[[#This Row],[Adj]]="Nat OK",$AC$2*0.5%,"xxx")))))))))))))))</f>
        <v>50</v>
      </c>
      <c r="AD863" s="133" t="str">
        <f t="shared" si="180"/>
        <v/>
      </c>
      <c r="AE863" s="133">
        <f t="shared" si="181"/>
        <v>-50</v>
      </c>
      <c r="AF863" s="133" t="str">
        <f>VLOOKUP(Table1[[#This Row],[Track]],$F$2672:$H$2715,2,FALSE)</f>
        <v>NSW</v>
      </c>
      <c r="AG863" s="133" t="str">
        <f>VLOOKUP(Table1[[#This Row],[Track]],$F$2672:$H$2715,3,FALSE)</f>
        <v>-</v>
      </c>
      <c r="AH863" s="133" t="str">
        <f>IF(Table1[[#This Row],[Date]]&lt;$AH$2,"",IF(Table1[[#This Row],[Date]]&lt;$AH$3,"Edge","Elite Combo"))</f>
        <v/>
      </c>
      <c r="AI863" s="218">
        <f>Table1[[#This Row],[Time]]</f>
        <v>0.65972222222222221</v>
      </c>
      <c r="AJ863" s="219" t="str">
        <f>Table1[[#This Row],[Track]]</f>
        <v>Randwick</v>
      </c>
      <c r="AK863" s="216">
        <f>Table1[[#This Row],[Race ]]</f>
        <v>5</v>
      </c>
      <c r="AL863" s="219">
        <f>Table1[[#This Row],[TAB]]</f>
        <v>4</v>
      </c>
      <c r="AM863" s="219" t="str">
        <f>Table1[[#This Row],[Selection]]</f>
        <v>Buenos Noches</v>
      </c>
      <c r="AN863" s="220" t="str">
        <f>Table1[[#This Row],[Sources]]</f>
        <v>Edge-15</v>
      </c>
      <c r="AO863" s="219">
        <f>Table1[[#This Row],[Scale Bet]]</f>
        <v>50</v>
      </c>
    </row>
    <row r="864" spans="5:41" ht="16.5" customHeight="1" x14ac:dyDescent="0.25">
      <c r="E864" s="185">
        <v>45339</v>
      </c>
      <c r="F864" s="35">
        <v>0.67708333333333337</v>
      </c>
      <c r="G864" s="36" t="s">
        <v>157</v>
      </c>
      <c r="H864" s="36">
        <v>8</v>
      </c>
      <c r="I864" s="36">
        <v>4</v>
      </c>
      <c r="J864" s="36" t="s">
        <v>714</v>
      </c>
      <c r="K864" s="36" t="s">
        <v>1</v>
      </c>
      <c r="L864" s="165">
        <v>20</v>
      </c>
      <c r="M864" s="134">
        <f t="shared" si="169"/>
        <v>80</v>
      </c>
      <c r="N864" s="36">
        <f t="shared" si="170"/>
        <v>4</v>
      </c>
      <c r="O864" s="135" t="str">
        <f t="shared" si="171"/>
        <v>E4-20/Edge-20/Nat-20/Pro Mel-20</v>
      </c>
      <c r="P864" s="186" t="str">
        <f t="shared" si="172"/>
        <v>OK</v>
      </c>
      <c r="Q864" s="187">
        <f t="shared" si="173"/>
        <v>320</v>
      </c>
      <c r="R864" s="150">
        <v>1.85</v>
      </c>
      <c r="S864" s="187">
        <f t="shared" si="174"/>
        <v>592</v>
      </c>
      <c r="T864" s="136" t="str">
        <f t="shared" si="175"/>
        <v>Imperatriz</v>
      </c>
      <c r="U864" s="137">
        <f>IF(P864="","",IF(N864=1,"",IF(Q864="","",IF(Q864&lt;=100,100,IF(Table1[[#This Row],[Day]]="Wed",100,200)))))</f>
        <v>200</v>
      </c>
      <c r="V864" s="137">
        <f t="shared" si="176"/>
        <v>370</v>
      </c>
      <c r="W864" s="137">
        <f t="shared" si="177"/>
        <v>170</v>
      </c>
      <c r="X864" s="133">
        <f>100</f>
        <v>100</v>
      </c>
      <c r="Y864" s="133">
        <f t="shared" si="178"/>
        <v>185</v>
      </c>
      <c r="Z864" s="133">
        <f t="shared" si="179"/>
        <v>85</v>
      </c>
      <c r="AA864" s="134" t="str">
        <f>TEXT(Table1[[#This Row],[Date]],"DDD")</f>
        <v>Sat</v>
      </c>
      <c r="AB864" s="133" t="str">
        <f>IF(OR(G864="Doomben",G864="Eagle Farm"),"Q",IF(AND(Q864&gt;1,Q864&lt;55,Table1[[#This Row],[Source]]="Nat"),"Nat OK",IF(AND(Table1[[#This Row],[Source]]&lt;&gt;"Nat",Q864&lt;55),"Poor &lt;55",IF(OR(G864="Randwick",G864="Flemington",G864="Caulfield",G864="Sandown Lake",G864="Sandown Hill"),"Best","ave"))))</f>
        <v>Best</v>
      </c>
      <c r="AC864" s="133">
        <f>IF(Q864="","",IF(AB864="Poor &lt;55",$AC$2*0.2%,IF(AND(AB864="Q",AA864&lt;&gt;"Wed"),$AC$2*0.4%,IF(AND(AB864="Q",AA864="Wed"),$AC$2*0.5%,IF(AND(AB864="Ave",U864=100),$AC$2*0.5%,IF(AND(AB864="ave",U864="",N864=1,AG864="Bush"),$AC$2*1%,IF(AND(AB864="ave",U864="",Q864&gt;100),$AC$2*1.3%,IF(AND(AB864="ave",U864=""),$AC$2*1.2%,IF(AND(AB864="Ave",U864=200),$AC$2*1%,IF(AND(AB864="Best",U864=200),$AC$2*1.5%,IF(AND(AB864="Best",U864="",K864&lt;&gt;"Pro Syd"),$AC$2*0.5%,IF(AND(AB864="Best",U864=""),$AC$2*1%,IF(AND(AB864="Best",U864=100,Table1[[#This Row],[State]]="NSW"),$AC$2*0.4%,IF(AND(AB864="Best",U864=100),$AC$2*1%,IF(Table1[[#This Row],[Adj]]="Nat OK",$AC$2*0.5%,"xxx")))))))))))))))</f>
        <v>150</v>
      </c>
      <c r="AD864" s="133">
        <f t="shared" si="180"/>
        <v>277.5</v>
      </c>
      <c r="AE864" s="133">
        <f t="shared" si="181"/>
        <v>127.5</v>
      </c>
      <c r="AF864" s="133" t="str">
        <f>VLOOKUP(Table1[[#This Row],[Track]],$F$2672:$H$2715,2,FALSE)</f>
        <v>Vic</v>
      </c>
      <c r="AG864" s="133" t="str">
        <f>VLOOKUP(Table1[[#This Row],[Track]],$F$2672:$H$2715,3,FALSE)</f>
        <v>-</v>
      </c>
      <c r="AH864" s="133" t="str">
        <f>IF(Table1[[#This Row],[Date]]&lt;$AH$2,"",IF(Table1[[#This Row],[Date]]&lt;$AH$3,"Edge","Elite Combo"))</f>
        <v/>
      </c>
      <c r="AI864" s="218">
        <f>Table1[[#This Row],[Time]]</f>
        <v>0.67708333333333337</v>
      </c>
      <c r="AJ864" s="219" t="str">
        <f>Table1[[#This Row],[Track]]</f>
        <v>Flemington</v>
      </c>
      <c r="AK864" s="216">
        <f>Table1[[#This Row],[Race ]]</f>
        <v>8</v>
      </c>
      <c r="AL864" s="219">
        <f>Table1[[#This Row],[TAB]]</f>
        <v>4</v>
      </c>
      <c r="AM864" s="219" t="str">
        <f>Table1[[#This Row],[Selection]]</f>
        <v>Imperatriz</v>
      </c>
      <c r="AN864" s="220" t="str">
        <f>Table1[[#This Row],[Sources]]</f>
        <v>E4-20/Edge-20/Nat-20/Pro Mel-20</v>
      </c>
      <c r="AO864" s="219">
        <f>Table1[[#This Row],[Scale Bet]]</f>
        <v>150</v>
      </c>
    </row>
    <row r="865" spans="5:41" ht="16.5" customHeight="1" x14ac:dyDescent="0.25">
      <c r="E865" s="185">
        <v>45339</v>
      </c>
      <c r="F865" s="35">
        <v>0.67708333333333337</v>
      </c>
      <c r="G865" s="36" t="s">
        <v>157</v>
      </c>
      <c r="H865" s="36">
        <v>8</v>
      </c>
      <c r="I865" s="36">
        <v>4</v>
      </c>
      <c r="J865" s="36" t="s">
        <v>714</v>
      </c>
      <c r="K865" s="36" t="s">
        <v>40</v>
      </c>
      <c r="L865" s="165">
        <v>20</v>
      </c>
      <c r="M865" s="134" t="str">
        <f t="shared" si="169"/>
        <v/>
      </c>
      <c r="N865" s="36" t="str">
        <f t="shared" si="170"/>
        <v/>
      </c>
      <c r="O865" s="135" t="str">
        <f t="shared" si="171"/>
        <v/>
      </c>
      <c r="P865" s="186" t="str">
        <f t="shared" si="172"/>
        <v>OK</v>
      </c>
      <c r="Q865" s="187" t="str">
        <f t="shared" si="173"/>
        <v/>
      </c>
      <c r="R865" s="150">
        <v>1.85</v>
      </c>
      <c r="S865" s="187" t="str">
        <f t="shared" si="174"/>
        <v/>
      </c>
      <c r="T865" s="136" t="str">
        <f t="shared" si="175"/>
        <v>Imperatriz</v>
      </c>
      <c r="U865" s="137" t="str">
        <f>IF(P865="","",IF(N865=1,"",IF(Q865="","",IF(Q865&lt;=100,100,IF(Table1[[#This Row],[Day]]="Wed",100,200)))))</f>
        <v/>
      </c>
      <c r="V865" s="137" t="str">
        <f t="shared" si="176"/>
        <v/>
      </c>
      <c r="W865" s="137" t="str">
        <f t="shared" si="177"/>
        <v/>
      </c>
      <c r="X865" s="133">
        <f>100</f>
        <v>100</v>
      </c>
      <c r="Y865" s="133">
        <f t="shared" si="178"/>
        <v>185</v>
      </c>
      <c r="Z865" s="133">
        <f t="shared" si="179"/>
        <v>85</v>
      </c>
      <c r="AA865" s="134" t="str">
        <f>TEXT(Table1[[#This Row],[Date]],"DDD")</f>
        <v>Sat</v>
      </c>
      <c r="AB865" s="133" t="str">
        <f>IF(OR(G865="Doomben",G865="Eagle Farm"),"Q",IF(AND(Q865&gt;1,Q865&lt;55,Table1[[#This Row],[Source]]="Nat"),"Nat OK",IF(AND(Table1[[#This Row],[Source]]&lt;&gt;"Nat",Q865&lt;55),"Poor &lt;55",IF(OR(G865="Randwick",G865="Flemington",G865="Caulfield",G865="Sandown Lake",G865="Sandown Hill"),"Best","ave"))))</f>
        <v>Best</v>
      </c>
      <c r="AC865" s="133" t="str">
        <f>IF(Q865="","",IF(AB865="Poor &lt;55",$AC$2*0.2%,IF(AND(AB865="Q",AA865&lt;&gt;"Wed"),$AC$2*0.4%,IF(AND(AB865="Q",AA865="Wed"),$AC$2*0.5%,IF(AND(AB865="Ave",U865=100),$AC$2*0.5%,IF(AND(AB865="ave",U865="",N865=1,AG865="Bush"),$AC$2*1%,IF(AND(AB865="ave",U865="",Q865&gt;100),$AC$2*1.3%,IF(AND(AB865="ave",U865=""),$AC$2*1.2%,IF(AND(AB865="Ave",U865=200),$AC$2*1%,IF(AND(AB865="Best",U865=200),$AC$2*1.5%,IF(AND(AB865="Best",U865="",K865&lt;&gt;"Pro Syd"),$AC$2*0.5%,IF(AND(AB865="Best",U865=""),$AC$2*1%,IF(AND(AB865="Best",U865=100,Table1[[#This Row],[State]]="NSW"),$AC$2*0.4%,IF(AND(AB865="Best",U865=100),$AC$2*1%,IF(Table1[[#This Row],[Adj]]="Nat OK",$AC$2*0.5%,"xxx")))))))))))))))</f>
        <v/>
      </c>
      <c r="AD865" s="133" t="str">
        <f t="shared" si="180"/>
        <v/>
      </c>
      <c r="AE865" s="133" t="str">
        <f t="shared" si="181"/>
        <v/>
      </c>
      <c r="AF865" s="133" t="str">
        <f>VLOOKUP(Table1[[#This Row],[Track]],$F$2672:$H$2715,2,FALSE)</f>
        <v>Vic</v>
      </c>
      <c r="AG865" s="133" t="str">
        <f>VLOOKUP(Table1[[#This Row],[Track]],$F$2672:$H$2715,3,FALSE)</f>
        <v>-</v>
      </c>
      <c r="AH865" s="133" t="str">
        <f>IF(Table1[[#This Row],[Date]]&lt;$AH$2,"",IF(Table1[[#This Row],[Date]]&lt;$AH$3,"Edge","Elite Combo"))</f>
        <v/>
      </c>
      <c r="AI865" s="218">
        <f>Table1[[#This Row],[Time]]</f>
        <v>0.67708333333333337</v>
      </c>
      <c r="AJ865" s="219" t="str">
        <f>Table1[[#This Row],[Track]]</f>
        <v>Flemington</v>
      </c>
      <c r="AK865" s="216">
        <f>Table1[[#This Row],[Race ]]</f>
        <v>8</v>
      </c>
      <c r="AL865" s="219">
        <f>Table1[[#This Row],[TAB]]</f>
        <v>4</v>
      </c>
      <c r="AM865" s="219" t="str">
        <f>Table1[[#This Row],[Selection]]</f>
        <v>Imperatriz</v>
      </c>
      <c r="AN865" s="220" t="str">
        <f>Table1[[#This Row],[Sources]]</f>
        <v/>
      </c>
      <c r="AO865" s="219" t="str">
        <f>Table1[[#This Row],[Scale Bet]]</f>
        <v/>
      </c>
    </row>
    <row r="866" spans="5:41" ht="16.5" customHeight="1" x14ac:dyDescent="0.25">
      <c r="E866" s="185">
        <v>45339</v>
      </c>
      <c r="F866" s="35">
        <v>0.67708333333333337</v>
      </c>
      <c r="G866" s="36" t="s">
        <v>157</v>
      </c>
      <c r="H866" s="36">
        <v>8</v>
      </c>
      <c r="I866" s="36">
        <v>4</v>
      </c>
      <c r="J866" s="36" t="s">
        <v>714</v>
      </c>
      <c r="K866" s="36" t="s">
        <v>13</v>
      </c>
      <c r="L866" s="165">
        <v>20</v>
      </c>
      <c r="M866" s="134" t="str">
        <f t="shared" si="169"/>
        <v/>
      </c>
      <c r="N866" s="36" t="str">
        <f t="shared" si="170"/>
        <v/>
      </c>
      <c r="O866" s="135" t="str">
        <f t="shared" si="171"/>
        <v/>
      </c>
      <c r="P866" s="186" t="str">
        <f t="shared" si="172"/>
        <v>OK</v>
      </c>
      <c r="Q866" s="187" t="str">
        <f t="shared" si="173"/>
        <v/>
      </c>
      <c r="R866" s="150">
        <v>1.85</v>
      </c>
      <c r="S866" s="187" t="str">
        <f t="shared" si="174"/>
        <v/>
      </c>
      <c r="T866" s="136" t="str">
        <f t="shared" si="175"/>
        <v>Imperatriz</v>
      </c>
      <c r="U866" s="137" t="str">
        <f>IF(P866="","",IF(N866=1,"",IF(Q866="","",IF(Q866&lt;=100,100,IF(Table1[[#This Row],[Day]]="Wed",100,200)))))</f>
        <v/>
      </c>
      <c r="V866" s="137" t="str">
        <f t="shared" si="176"/>
        <v/>
      </c>
      <c r="W866" s="137" t="str">
        <f t="shared" si="177"/>
        <v/>
      </c>
      <c r="X866" s="133">
        <f>100</f>
        <v>100</v>
      </c>
      <c r="Y866" s="133">
        <f t="shared" si="178"/>
        <v>185</v>
      </c>
      <c r="Z866" s="133">
        <f t="shared" si="179"/>
        <v>85</v>
      </c>
      <c r="AA866" s="134" t="str">
        <f>TEXT(Table1[[#This Row],[Date]],"DDD")</f>
        <v>Sat</v>
      </c>
      <c r="AB866" s="133" t="str">
        <f>IF(OR(G866="Doomben",G866="Eagle Farm"),"Q",IF(AND(Q866&gt;1,Q866&lt;55,Table1[[#This Row],[Source]]="Nat"),"Nat OK",IF(AND(Table1[[#This Row],[Source]]&lt;&gt;"Nat",Q866&lt;55),"Poor &lt;55",IF(OR(G866="Randwick",G866="Flemington",G866="Caulfield",G866="Sandown Lake",G866="Sandown Hill"),"Best","ave"))))</f>
        <v>Best</v>
      </c>
      <c r="AC866" s="133" t="str">
        <f>IF(Q866="","",IF(AB866="Poor &lt;55",$AC$2*0.2%,IF(AND(AB866="Q",AA866&lt;&gt;"Wed"),$AC$2*0.4%,IF(AND(AB866="Q",AA866="Wed"),$AC$2*0.5%,IF(AND(AB866="Ave",U866=100),$AC$2*0.5%,IF(AND(AB866="ave",U866="",N866=1,AG866="Bush"),$AC$2*1%,IF(AND(AB866="ave",U866="",Q866&gt;100),$AC$2*1.3%,IF(AND(AB866="ave",U866=""),$AC$2*1.2%,IF(AND(AB866="Ave",U866=200),$AC$2*1%,IF(AND(AB866="Best",U866=200),$AC$2*1.5%,IF(AND(AB866="Best",U866="",K866&lt;&gt;"Pro Syd"),$AC$2*0.5%,IF(AND(AB866="Best",U866=""),$AC$2*1%,IF(AND(AB866="Best",U866=100,Table1[[#This Row],[State]]="NSW"),$AC$2*0.4%,IF(AND(AB866="Best",U866=100),$AC$2*1%,IF(Table1[[#This Row],[Adj]]="Nat OK",$AC$2*0.5%,"xxx")))))))))))))))</f>
        <v/>
      </c>
      <c r="AD866" s="133" t="str">
        <f t="shared" si="180"/>
        <v/>
      </c>
      <c r="AE866" s="133" t="str">
        <f t="shared" si="181"/>
        <v/>
      </c>
      <c r="AF866" s="133" t="str">
        <f>VLOOKUP(Table1[[#This Row],[Track]],$F$2672:$H$2715,2,FALSE)</f>
        <v>Vic</v>
      </c>
      <c r="AG866" s="133" t="str">
        <f>VLOOKUP(Table1[[#This Row],[Track]],$F$2672:$H$2715,3,FALSE)</f>
        <v>-</v>
      </c>
      <c r="AH866" s="133" t="str">
        <f>IF(Table1[[#This Row],[Date]]&lt;$AH$2,"",IF(Table1[[#This Row],[Date]]&lt;$AH$3,"Edge","Elite Combo"))</f>
        <v/>
      </c>
      <c r="AI866" s="218">
        <f>Table1[[#This Row],[Time]]</f>
        <v>0.67708333333333337</v>
      </c>
      <c r="AJ866" s="219" t="str">
        <f>Table1[[#This Row],[Track]]</f>
        <v>Flemington</v>
      </c>
      <c r="AK866" s="216">
        <f>Table1[[#This Row],[Race ]]</f>
        <v>8</v>
      </c>
      <c r="AL866" s="219">
        <f>Table1[[#This Row],[TAB]]</f>
        <v>4</v>
      </c>
      <c r="AM866" s="219" t="str">
        <f>Table1[[#This Row],[Selection]]</f>
        <v>Imperatriz</v>
      </c>
      <c r="AN866" s="220" t="str">
        <f>Table1[[#This Row],[Sources]]</f>
        <v/>
      </c>
      <c r="AO866" s="219" t="str">
        <f>Table1[[#This Row],[Scale Bet]]</f>
        <v/>
      </c>
    </row>
    <row r="867" spans="5:41" ht="16.5" customHeight="1" x14ac:dyDescent="0.25">
      <c r="E867" s="185">
        <v>45339</v>
      </c>
      <c r="F867" s="35">
        <v>0.67708333333333337</v>
      </c>
      <c r="G867" s="36" t="s">
        <v>157</v>
      </c>
      <c r="H867" s="36">
        <v>8</v>
      </c>
      <c r="I867" s="36">
        <v>4</v>
      </c>
      <c r="J867" s="36" t="s">
        <v>714</v>
      </c>
      <c r="K867" s="36" t="s">
        <v>18</v>
      </c>
      <c r="L867" s="165">
        <v>20</v>
      </c>
      <c r="M867" s="134" t="str">
        <f t="shared" si="169"/>
        <v/>
      </c>
      <c r="N867" s="36" t="str">
        <f t="shared" si="170"/>
        <v/>
      </c>
      <c r="O867" s="135" t="str">
        <f t="shared" si="171"/>
        <v/>
      </c>
      <c r="P867" s="186" t="str">
        <f t="shared" si="172"/>
        <v>OK</v>
      </c>
      <c r="Q867" s="187" t="str">
        <f t="shared" si="173"/>
        <v/>
      </c>
      <c r="R867" s="150">
        <v>1.9</v>
      </c>
      <c r="S867" s="187" t="str">
        <f t="shared" si="174"/>
        <v/>
      </c>
      <c r="T867" s="136" t="str">
        <f t="shared" si="175"/>
        <v>Imperatriz</v>
      </c>
      <c r="U867" s="137" t="str">
        <f>IF(P867="","",IF(N867=1,"",IF(Q867="","",IF(Q867&lt;=100,100,IF(Table1[[#This Row],[Day]]="Wed",100,200)))))</f>
        <v/>
      </c>
      <c r="V867" s="137" t="str">
        <f t="shared" si="176"/>
        <v/>
      </c>
      <c r="W867" s="137" t="str">
        <f t="shared" si="177"/>
        <v/>
      </c>
      <c r="X867" s="133">
        <f>100</f>
        <v>100</v>
      </c>
      <c r="Y867" s="133">
        <f t="shared" si="178"/>
        <v>190</v>
      </c>
      <c r="Z867" s="133">
        <f t="shared" si="179"/>
        <v>90</v>
      </c>
      <c r="AA867" s="134" t="str">
        <f>TEXT(Table1[[#This Row],[Date]],"DDD")</f>
        <v>Sat</v>
      </c>
      <c r="AB867" s="133" t="str">
        <f>IF(OR(G867="Doomben",G867="Eagle Farm"),"Q",IF(AND(Q867&gt;1,Q867&lt;55,Table1[[#This Row],[Source]]="Nat"),"Nat OK",IF(AND(Table1[[#This Row],[Source]]&lt;&gt;"Nat",Q867&lt;55),"Poor &lt;55",IF(OR(G867="Randwick",G867="Flemington",G867="Caulfield",G867="Sandown Lake",G867="Sandown Hill"),"Best","ave"))))</f>
        <v>Best</v>
      </c>
      <c r="AC867" s="133" t="str">
        <f>IF(Q867="","",IF(AB867="Poor &lt;55",$AC$2*0.2%,IF(AND(AB867="Q",AA867&lt;&gt;"Wed"),$AC$2*0.4%,IF(AND(AB867="Q",AA867="Wed"),$AC$2*0.5%,IF(AND(AB867="Ave",U867=100),$AC$2*0.5%,IF(AND(AB867="ave",U867="",N867=1,AG867="Bush"),$AC$2*1%,IF(AND(AB867="ave",U867="",Q867&gt;100),$AC$2*1.3%,IF(AND(AB867="ave",U867=""),$AC$2*1.2%,IF(AND(AB867="Ave",U867=200),$AC$2*1%,IF(AND(AB867="Best",U867=200),$AC$2*1.5%,IF(AND(AB867="Best",U867="",K867&lt;&gt;"Pro Syd"),$AC$2*0.5%,IF(AND(AB867="Best",U867=""),$AC$2*1%,IF(AND(AB867="Best",U867=100,Table1[[#This Row],[State]]="NSW"),$AC$2*0.4%,IF(AND(AB867="Best",U867=100),$AC$2*1%,IF(Table1[[#This Row],[Adj]]="Nat OK",$AC$2*0.5%,"xxx")))))))))))))))</f>
        <v/>
      </c>
      <c r="AD867" s="133" t="str">
        <f t="shared" si="180"/>
        <v/>
      </c>
      <c r="AE867" s="133" t="str">
        <f t="shared" si="181"/>
        <v/>
      </c>
      <c r="AF867" s="133" t="str">
        <f>VLOOKUP(Table1[[#This Row],[Track]],$F$2672:$H$2715,2,FALSE)</f>
        <v>Vic</v>
      </c>
      <c r="AG867" s="133" t="str">
        <f>VLOOKUP(Table1[[#This Row],[Track]],$F$2672:$H$2715,3,FALSE)</f>
        <v>-</v>
      </c>
      <c r="AH867" s="133" t="str">
        <f>IF(Table1[[#This Row],[Date]]&lt;$AH$2,"",IF(Table1[[#This Row],[Date]]&lt;$AH$3,"Edge","Elite Combo"))</f>
        <v/>
      </c>
      <c r="AI867" s="218">
        <f>Table1[[#This Row],[Time]]</f>
        <v>0.67708333333333337</v>
      </c>
      <c r="AJ867" s="219" t="str">
        <f>Table1[[#This Row],[Track]]</f>
        <v>Flemington</v>
      </c>
      <c r="AK867" s="216">
        <f>Table1[[#This Row],[Race ]]</f>
        <v>8</v>
      </c>
      <c r="AL867" s="219">
        <f>Table1[[#This Row],[TAB]]</f>
        <v>4</v>
      </c>
      <c r="AM867" s="219" t="str">
        <f>Table1[[#This Row],[Selection]]</f>
        <v>Imperatriz</v>
      </c>
      <c r="AN867" s="220" t="str">
        <f>Table1[[#This Row],[Sources]]</f>
        <v/>
      </c>
      <c r="AO867" s="219" t="str">
        <f>Table1[[#This Row],[Scale Bet]]</f>
        <v/>
      </c>
    </row>
    <row r="868" spans="5:41" ht="16.5" customHeight="1" x14ac:dyDescent="0.25">
      <c r="E868" s="185">
        <v>45339</v>
      </c>
      <c r="F868" s="35">
        <v>0.69097222222222221</v>
      </c>
      <c r="G868" s="36" t="s">
        <v>22</v>
      </c>
      <c r="H868" s="36">
        <v>8</v>
      </c>
      <c r="I868" s="36">
        <v>3</v>
      </c>
      <c r="J868" s="36" t="s">
        <v>723</v>
      </c>
      <c r="K868" s="36" t="s">
        <v>13</v>
      </c>
      <c r="L868" s="165">
        <v>13</v>
      </c>
      <c r="M868" s="134">
        <f t="shared" si="169"/>
        <v>13</v>
      </c>
      <c r="N868" s="36">
        <f t="shared" si="170"/>
        <v>1</v>
      </c>
      <c r="O868" s="135" t="str">
        <f t="shared" si="171"/>
        <v>Nat-13</v>
      </c>
      <c r="P868" s="186" t="str">
        <f t="shared" si="172"/>
        <v>OK</v>
      </c>
      <c r="Q868" s="187">
        <f t="shared" si="173"/>
        <v>52</v>
      </c>
      <c r="R868" s="150"/>
      <c r="S868" s="187" t="str">
        <f t="shared" si="174"/>
        <v/>
      </c>
      <c r="T868" s="136" t="str">
        <f t="shared" si="175"/>
        <v>Learning To Fly</v>
      </c>
      <c r="U868" s="137" t="str">
        <f>IF(P868="","",IF(N868=1,"",IF(Q868="","",IF(Q868&lt;=100,100,IF(Table1[[#This Row],[Day]]="Wed",100,200)))))</f>
        <v/>
      </c>
      <c r="V868" s="137" t="str">
        <f t="shared" si="176"/>
        <v/>
      </c>
      <c r="W868" s="137" t="str">
        <f t="shared" si="177"/>
        <v/>
      </c>
      <c r="X868" s="133">
        <f>100</f>
        <v>100</v>
      </c>
      <c r="Y868" s="133" t="str">
        <f t="shared" si="178"/>
        <v/>
      </c>
      <c r="Z868" s="133">
        <f t="shared" si="179"/>
        <v>-100</v>
      </c>
      <c r="AA868" s="134" t="str">
        <f>TEXT(Table1[[#This Row],[Date]],"DDD")</f>
        <v>Sat</v>
      </c>
      <c r="AB868" s="133" t="str">
        <f>IF(OR(G868="Doomben",G868="Eagle Farm"),"Q",IF(AND(Q868&gt;1,Q868&lt;55,Table1[[#This Row],[Source]]="Nat"),"Nat OK",IF(AND(Table1[[#This Row],[Source]]&lt;&gt;"Nat",Q868&lt;55),"Poor &lt;55",IF(OR(G868="Randwick",G868="Flemington",G868="Caulfield",G868="Sandown Lake",G868="Sandown Hill"),"Best","ave"))))</f>
        <v>Nat OK</v>
      </c>
      <c r="AC868" s="133">
        <f>IF(Q868="","",IF(AB868="Poor &lt;55",$AC$2*0.2%,IF(AND(AB868="Q",AA868&lt;&gt;"Wed"),$AC$2*0.4%,IF(AND(AB868="Q",AA868="Wed"),$AC$2*0.5%,IF(AND(AB868="Ave",U868=100),$AC$2*0.5%,IF(AND(AB868="ave",U868="",N868=1,AG868="Bush"),$AC$2*1%,IF(AND(AB868="ave",U868="",Q868&gt;100),$AC$2*1.3%,IF(AND(AB868="ave",U868=""),$AC$2*1.2%,IF(AND(AB868="Ave",U868=200),$AC$2*1%,IF(AND(AB868="Best",U868=200),$AC$2*1.5%,IF(AND(AB868="Best",U868="",K868&lt;&gt;"Pro Syd"),$AC$2*0.5%,IF(AND(AB868="Best",U868=""),$AC$2*1%,IF(AND(AB868="Best",U868=100,Table1[[#This Row],[State]]="NSW"),$AC$2*0.4%,IF(AND(AB868="Best",U868=100),$AC$2*1%,IF(Table1[[#This Row],[Adj]]="Nat OK",$AC$2*0.5%,"xxx")))))))))))))))</f>
        <v>50</v>
      </c>
      <c r="AD868" s="133" t="str">
        <f t="shared" si="180"/>
        <v/>
      </c>
      <c r="AE868" s="133">
        <f t="shared" si="181"/>
        <v>-50</v>
      </c>
      <c r="AF868" s="133" t="str">
        <f>VLOOKUP(Table1[[#This Row],[Track]],$F$2672:$H$2715,2,FALSE)</f>
        <v>NSW</v>
      </c>
      <c r="AG868" s="133" t="str">
        <f>VLOOKUP(Table1[[#This Row],[Track]],$F$2672:$H$2715,3,FALSE)</f>
        <v>-</v>
      </c>
      <c r="AH868" s="133" t="str">
        <f>IF(Table1[[#This Row],[Date]]&lt;$AH$2,"",IF(Table1[[#This Row],[Date]]&lt;$AH$3,"Edge","Elite Combo"))</f>
        <v/>
      </c>
      <c r="AI868" s="218">
        <f>Table1[[#This Row],[Time]]</f>
        <v>0.69097222222222221</v>
      </c>
      <c r="AJ868" s="219" t="str">
        <f>Table1[[#This Row],[Track]]</f>
        <v>Randwick</v>
      </c>
      <c r="AK868" s="216">
        <f>Table1[[#This Row],[Race ]]</f>
        <v>8</v>
      </c>
      <c r="AL868" s="219">
        <f>Table1[[#This Row],[TAB]]</f>
        <v>3</v>
      </c>
      <c r="AM868" s="219" t="str">
        <f>Table1[[#This Row],[Selection]]</f>
        <v>Learning To Fly</v>
      </c>
      <c r="AN868" s="220" t="str">
        <f>Table1[[#This Row],[Sources]]</f>
        <v>Nat-13</v>
      </c>
      <c r="AO868" s="219">
        <f>Table1[[#This Row],[Scale Bet]]</f>
        <v>50</v>
      </c>
    </row>
    <row r="869" spans="5:41" ht="16.5" customHeight="1" x14ac:dyDescent="0.25">
      <c r="E869" s="185">
        <v>45339</v>
      </c>
      <c r="F869" s="35">
        <v>0.70486111111111116</v>
      </c>
      <c r="G869" s="36" t="s">
        <v>157</v>
      </c>
      <c r="H869" s="36">
        <v>9</v>
      </c>
      <c r="I869" s="36">
        <v>6</v>
      </c>
      <c r="J869" s="36" t="s">
        <v>1008</v>
      </c>
      <c r="K869" s="36" t="s">
        <v>40</v>
      </c>
      <c r="L869" s="165">
        <v>15</v>
      </c>
      <c r="M869" s="134">
        <f t="shared" si="169"/>
        <v>28</v>
      </c>
      <c r="N869" s="36">
        <f t="shared" si="170"/>
        <v>2</v>
      </c>
      <c r="O869" s="135" t="str">
        <f t="shared" si="171"/>
        <v>Edge-15/Pro Mel-13</v>
      </c>
      <c r="P869" s="186" t="str">
        <f t="shared" si="172"/>
        <v>OK</v>
      </c>
      <c r="Q869" s="187">
        <f t="shared" si="173"/>
        <v>112</v>
      </c>
      <c r="R869" s="150"/>
      <c r="S869" s="187" t="str">
        <f t="shared" si="174"/>
        <v/>
      </c>
      <c r="T869" s="136" t="str">
        <f t="shared" si="175"/>
        <v>Crosshaven</v>
      </c>
      <c r="U869" s="137">
        <f>IF(P869="","",IF(N869=1,"",IF(Q869="","",IF(Q869&lt;=100,100,IF(Table1[[#This Row],[Day]]="Wed",100,200)))))</f>
        <v>200</v>
      </c>
      <c r="V869" s="137" t="str">
        <f t="shared" si="176"/>
        <v/>
      </c>
      <c r="W869" s="137">
        <f t="shared" si="177"/>
        <v>-200</v>
      </c>
      <c r="X869" s="133">
        <f>100</f>
        <v>100</v>
      </c>
      <c r="Y869" s="133" t="str">
        <f t="shared" si="178"/>
        <v/>
      </c>
      <c r="Z869" s="133">
        <f t="shared" si="179"/>
        <v>-100</v>
      </c>
      <c r="AA869" s="134" t="str">
        <f>TEXT(Table1[[#This Row],[Date]],"DDD")</f>
        <v>Sat</v>
      </c>
      <c r="AB869" s="133" t="str">
        <f>IF(OR(G869="Doomben",G869="Eagle Farm"),"Q",IF(AND(Q869&gt;1,Q869&lt;55,Table1[[#This Row],[Source]]="Nat"),"Nat OK",IF(AND(Table1[[#This Row],[Source]]&lt;&gt;"Nat",Q869&lt;55),"Poor &lt;55",IF(OR(G869="Randwick",G869="Flemington",G869="Caulfield",G869="Sandown Lake",G869="Sandown Hill"),"Best","ave"))))</f>
        <v>Best</v>
      </c>
      <c r="AC869" s="133">
        <f>IF(Q869="","",IF(AB869="Poor &lt;55",$AC$2*0.2%,IF(AND(AB869="Q",AA869&lt;&gt;"Wed"),$AC$2*0.4%,IF(AND(AB869="Q",AA869="Wed"),$AC$2*0.5%,IF(AND(AB869="Ave",U869=100),$AC$2*0.5%,IF(AND(AB869="ave",U869="",N869=1,AG869="Bush"),$AC$2*1%,IF(AND(AB869="ave",U869="",Q869&gt;100),$AC$2*1.3%,IF(AND(AB869="ave",U869=""),$AC$2*1.2%,IF(AND(AB869="Ave",U869=200),$AC$2*1%,IF(AND(AB869="Best",U869=200),$AC$2*1.5%,IF(AND(AB869="Best",U869="",K869&lt;&gt;"Pro Syd"),$AC$2*0.5%,IF(AND(AB869="Best",U869=""),$AC$2*1%,IF(AND(AB869="Best",U869=100,Table1[[#This Row],[State]]="NSW"),$AC$2*0.4%,IF(AND(AB869="Best",U869=100),$AC$2*1%,IF(Table1[[#This Row],[Adj]]="Nat OK",$AC$2*0.5%,"xxx")))))))))))))))</f>
        <v>150</v>
      </c>
      <c r="AD869" s="133" t="str">
        <f t="shared" si="180"/>
        <v/>
      </c>
      <c r="AE869" s="133">
        <f t="shared" si="181"/>
        <v>-150</v>
      </c>
      <c r="AF869" s="133" t="str">
        <f>VLOOKUP(Table1[[#This Row],[Track]],$F$2672:$H$2715,2,FALSE)</f>
        <v>Vic</v>
      </c>
      <c r="AG869" s="133" t="str">
        <f>VLOOKUP(Table1[[#This Row],[Track]],$F$2672:$H$2715,3,FALSE)</f>
        <v>-</v>
      </c>
      <c r="AH869" s="133" t="str">
        <f>IF(Table1[[#This Row],[Date]]&lt;$AH$2,"",IF(Table1[[#This Row],[Date]]&lt;$AH$3,"Edge","Elite Combo"))</f>
        <v/>
      </c>
      <c r="AI869" s="218">
        <f>Table1[[#This Row],[Time]]</f>
        <v>0.70486111111111116</v>
      </c>
      <c r="AJ869" s="219" t="str">
        <f>Table1[[#This Row],[Track]]</f>
        <v>Flemington</v>
      </c>
      <c r="AK869" s="216">
        <f>Table1[[#This Row],[Race ]]</f>
        <v>9</v>
      </c>
      <c r="AL869" s="219">
        <f>Table1[[#This Row],[TAB]]</f>
        <v>6</v>
      </c>
      <c r="AM869" s="219" t="str">
        <f>Table1[[#This Row],[Selection]]</f>
        <v>Crosshaven</v>
      </c>
      <c r="AN869" s="220" t="str">
        <f>Table1[[#This Row],[Sources]]</f>
        <v>Edge-15/Pro Mel-13</v>
      </c>
      <c r="AO869" s="219">
        <f>Table1[[#This Row],[Scale Bet]]</f>
        <v>150</v>
      </c>
    </row>
    <row r="870" spans="5:41" ht="16.5" customHeight="1" x14ac:dyDescent="0.25">
      <c r="E870" s="185">
        <v>45339</v>
      </c>
      <c r="F870" s="35">
        <v>0.70486111111111116</v>
      </c>
      <c r="G870" s="36" t="s">
        <v>157</v>
      </c>
      <c r="H870" s="36">
        <v>9</v>
      </c>
      <c r="I870" s="36">
        <v>6</v>
      </c>
      <c r="J870" s="36" t="s">
        <v>1008</v>
      </c>
      <c r="K870" s="36" t="s">
        <v>18</v>
      </c>
      <c r="L870" s="165">
        <v>13</v>
      </c>
      <c r="M870" s="134" t="str">
        <f t="shared" si="169"/>
        <v/>
      </c>
      <c r="N870" s="36" t="str">
        <f t="shared" si="170"/>
        <v/>
      </c>
      <c r="O870" s="135" t="str">
        <f t="shared" si="171"/>
        <v/>
      </c>
      <c r="P870" s="186" t="str">
        <f t="shared" si="172"/>
        <v>OK</v>
      </c>
      <c r="Q870" s="187" t="str">
        <f t="shared" si="173"/>
        <v/>
      </c>
      <c r="R870" s="150"/>
      <c r="S870" s="187" t="str">
        <f t="shared" si="174"/>
        <v/>
      </c>
      <c r="T870" s="136" t="str">
        <f t="shared" si="175"/>
        <v>Crosshaven</v>
      </c>
      <c r="U870" s="137" t="str">
        <f>IF(P870="","",IF(N870=1,"",IF(Q870="","",IF(Q870&lt;=100,100,IF(Table1[[#This Row],[Day]]="Wed",100,200)))))</f>
        <v/>
      </c>
      <c r="V870" s="137" t="str">
        <f t="shared" si="176"/>
        <v/>
      </c>
      <c r="W870" s="137" t="str">
        <f t="shared" si="177"/>
        <v/>
      </c>
      <c r="X870" s="133">
        <f>100</f>
        <v>100</v>
      </c>
      <c r="Y870" s="133" t="str">
        <f t="shared" si="178"/>
        <v/>
      </c>
      <c r="Z870" s="133">
        <f t="shared" si="179"/>
        <v>-100</v>
      </c>
      <c r="AA870" s="134" t="str">
        <f>TEXT(Table1[[#This Row],[Date]],"DDD")</f>
        <v>Sat</v>
      </c>
      <c r="AB870" s="133" t="str">
        <f>IF(OR(G870="Doomben",G870="Eagle Farm"),"Q",IF(AND(Q870&gt;1,Q870&lt;55,Table1[[#This Row],[Source]]="Nat"),"Nat OK",IF(AND(Table1[[#This Row],[Source]]&lt;&gt;"Nat",Q870&lt;55),"Poor &lt;55",IF(OR(G870="Randwick",G870="Flemington",G870="Caulfield",G870="Sandown Lake",G870="Sandown Hill"),"Best","ave"))))</f>
        <v>Best</v>
      </c>
      <c r="AC870" s="133" t="str">
        <f>IF(Q870="","",IF(AB870="Poor &lt;55",$AC$2*0.2%,IF(AND(AB870="Q",AA870&lt;&gt;"Wed"),$AC$2*0.4%,IF(AND(AB870="Q",AA870="Wed"),$AC$2*0.5%,IF(AND(AB870="Ave",U870=100),$AC$2*0.5%,IF(AND(AB870="ave",U870="",N870=1,AG870="Bush"),$AC$2*1%,IF(AND(AB870="ave",U870="",Q870&gt;100),$AC$2*1.3%,IF(AND(AB870="ave",U870=""),$AC$2*1.2%,IF(AND(AB870="Ave",U870=200),$AC$2*1%,IF(AND(AB870="Best",U870=200),$AC$2*1.5%,IF(AND(AB870="Best",U870="",K870&lt;&gt;"Pro Syd"),$AC$2*0.5%,IF(AND(AB870="Best",U870=""),$AC$2*1%,IF(AND(AB870="Best",U870=100,Table1[[#This Row],[State]]="NSW"),$AC$2*0.4%,IF(AND(AB870="Best",U870=100),$AC$2*1%,IF(Table1[[#This Row],[Adj]]="Nat OK",$AC$2*0.5%,"xxx")))))))))))))))</f>
        <v/>
      </c>
      <c r="AD870" s="133" t="str">
        <f t="shared" si="180"/>
        <v/>
      </c>
      <c r="AE870" s="133" t="str">
        <f t="shared" si="181"/>
        <v/>
      </c>
      <c r="AF870" s="133" t="str">
        <f>VLOOKUP(Table1[[#This Row],[Track]],$F$2672:$H$2715,2,FALSE)</f>
        <v>Vic</v>
      </c>
      <c r="AG870" s="133" t="str">
        <f>VLOOKUP(Table1[[#This Row],[Track]],$F$2672:$H$2715,3,FALSE)</f>
        <v>-</v>
      </c>
      <c r="AH870" s="133" t="str">
        <f>IF(Table1[[#This Row],[Date]]&lt;$AH$2,"",IF(Table1[[#This Row],[Date]]&lt;$AH$3,"Edge","Elite Combo"))</f>
        <v/>
      </c>
      <c r="AI870" s="218">
        <f>Table1[[#This Row],[Time]]</f>
        <v>0.70486111111111116</v>
      </c>
      <c r="AJ870" s="219" t="str">
        <f>Table1[[#This Row],[Track]]</f>
        <v>Flemington</v>
      </c>
      <c r="AK870" s="216">
        <f>Table1[[#This Row],[Race ]]</f>
        <v>9</v>
      </c>
      <c r="AL870" s="219">
        <f>Table1[[#This Row],[TAB]]</f>
        <v>6</v>
      </c>
      <c r="AM870" s="219" t="str">
        <f>Table1[[#This Row],[Selection]]</f>
        <v>Crosshaven</v>
      </c>
      <c r="AN870" s="220" t="str">
        <f>Table1[[#This Row],[Sources]]</f>
        <v/>
      </c>
      <c r="AO870" s="219" t="str">
        <f>Table1[[#This Row],[Scale Bet]]</f>
        <v/>
      </c>
    </row>
    <row r="871" spans="5:41" ht="16.5" customHeight="1" x14ac:dyDescent="0.25">
      <c r="E871" s="185">
        <v>45339</v>
      </c>
      <c r="F871" s="35">
        <v>0.71875</v>
      </c>
      <c r="G871" s="36" t="s">
        <v>22</v>
      </c>
      <c r="H871" s="36">
        <v>9</v>
      </c>
      <c r="I871" s="36">
        <v>5</v>
      </c>
      <c r="J871" s="36" t="s">
        <v>295</v>
      </c>
      <c r="K871" s="36" t="s">
        <v>60</v>
      </c>
      <c r="L871" s="165">
        <v>15</v>
      </c>
      <c r="M871" s="134">
        <f t="shared" si="169"/>
        <v>15</v>
      </c>
      <c r="N871" s="36">
        <f t="shared" si="170"/>
        <v>1</v>
      </c>
      <c r="O871" s="135" t="str">
        <f t="shared" si="171"/>
        <v>Pro Syd-15</v>
      </c>
      <c r="P871" s="186" t="str">
        <f t="shared" si="172"/>
        <v>OK</v>
      </c>
      <c r="Q871" s="187">
        <f t="shared" si="173"/>
        <v>60</v>
      </c>
      <c r="R871" s="150"/>
      <c r="S871" s="187" t="str">
        <f t="shared" si="174"/>
        <v/>
      </c>
      <c r="T871" s="136" t="str">
        <f t="shared" si="175"/>
        <v>Estadio Mestalla</v>
      </c>
      <c r="U871" s="137" t="str">
        <f>IF(P871="","",IF(N871=1,"",IF(Q871="","",IF(Q871&lt;=100,100,IF(Table1[[#This Row],[Day]]="Wed",100,200)))))</f>
        <v/>
      </c>
      <c r="V871" s="137" t="str">
        <f t="shared" si="176"/>
        <v/>
      </c>
      <c r="W871" s="137" t="str">
        <f t="shared" si="177"/>
        <v/>
      </c>
      <c r="X871" s="133">
        <f>100</f>
        <v>100</v>
      </c>
      <c r="Y871" s="133" t="str">
        <f t="shared" si="178"/>
        <v/>
      </c>
      <c r="Z871" s="133">
        <f t="shared" si="179"/>
        <v>-100</v>
      </c>
      <c r="AA871" s="134" t="str">
        <f>TEXT(Table1[[#This Row],[Date]],"DDD")</f>
        <v>Sat</v>
      </c>
      <c r="AB871" s="133" t="str">
        <f>IF(OR(G871="Doomben",G871="Eagle Farm"),"Q",IF(AND(Q871&gt;1,Q871&lt;55,Table1[[#This Row],[Source]]="Nat"),"Nat OK",IF(AND(Table1[[#This Row],[Source]]&lt;&gt;"Nat",Q871&lt;55),"Poor &lt;55",IF(OR(G871="Randwick",G871="Flemington",G871="Caulfield",G871="Sandown Lake",G871="Sandown Hill"),"Best","ave"))))</f>
        <v>Best</v>
      </c>
      <c r="AC871" s="133">
        <f>IF(Q871="","",IF(AB871="Poor &lt;55",$AC$2*0.2%,IF(AND(AB871="Q",AA871&lt;&gt;"Wed"),$AC$2*0.4%,IF(AND(AB871="Q",AA871="Wed"),$AC$2*0.5%,IF(AND(AB871="Ave",U871=100),$AC$2*0.5%,IF(AND(AB871="ave",U871="",N871=1,AG871="Bush"),$AC$2*1%,IF(AND(AB871="ave",U871="",Q871&gt;100),$AC$2*1.3%,IF(AND(AB871="ave",U871=""),$AC$2*1.2%,IF(AND(AB871="Ave",U871=200),$AC$2*1%,IF(AND(AB871="Best",U871=200),$AC$2*1.5%,IF(AND(AB871="Best",U871="",K871&lt;&gt;"Pro Syd"),$AC$2*0.5%,IF(AND(AB871="Best",U871=""),$AC$2*1%,IF(AND(AB871="Best",U871=100,Table1[[#This Row],[State]]="NSW"),$AC$2*0.4%,IF(AND(AB871="Best",U871=100),$AC$2*1%,IF(Table1[[#This Row],[Adj]]="Nat OK",$AC$2*0.5%,"xxx")))))))))))))))</f>
        <v>100</v>
      </c>
      <c r="AD871" s="133" t="str">
        <f t="shared" si="180"/>
        <v/>
      </c>
      <c r="AE871" s="133">
        <f t="shared" si="181"/>
        <v>-100</v>
      </c>
      <c r="AF871" s="133" t="str">
        <f>VLOOKUP(Table1[[#This Row],[Track]],$F$2672:$H$2715,2,FALSE)</f>
        <v>NSW</v>
      </c>
      <c r="AG871" s="133" t="str">
        <f>VLOOKUP(Table1[[#This Row],[Track]],$F$2672:$H$2715,3,FALSE)</f>
        <v>-</v>
      </c>
      <c r="AH871" s="133" t="str">
        <f>IF(Table1[[#This Row],[Date]]&lt;$AH$2,"",IF(Table1[[#This Row],[Date]]&lt;$AH$3,"Edge","Elite Combo"))</f>
        <v/>
      </c>
      <c r="AI871" s="218">
        <f>Table1[[#This Row],[Time]]</f>
        <v>0.71875</v>
      </c>
      <c r="AJ871" s="219" t="str">
        <f>Table1[[#This Row],[Track]]</f>
        <v>Randwick</v>
      </c>
      <c r="AK871" s="216">
        <f>Table1[[#This Row],[Race ]]</f>
        <v>9</v>
      </c>
      <c r="AL871" s="219">
        <f>Table1[[#This Row],[TAB]]</f>
        <v>5</v>
      </c>
      <c r="AM871" s="219" t="str">
        <f>Table1[[#This Row],[Selection]]</f>
        <v>Estadio Mestalla</v>
      </c>
      <c r="AN871" s="220" t="str">
        <f>Table1[[#This Row],[Sources]]</f>
        <v>Pro Syd-15</v>
      </c>
      <c r="AO871" s="219">
        <f>Table1[[#This Row],[Scale Bet]]</f>
        <v>100</v>
      </c>
    </row>
    <row r="872" spans="5:41" ht="16.5" customHeight="1" x14ac:dyDescent="0.25">
      <c r="E872" s="185">
        <v>45339</v>
      </c>
      <c r="F872" s="35">
        <v>0.71875</v>
      </c>
      <c r="G872" s="36" t="s">
        <v>22</v>
      </c>
      <c r="H872" s="36">
        <v>9</v>
      </c>
      <c r="I872" s="36">
        <v>10</v>
      </c>
      <c r="J872" s="36" t="s">
        <v>682</v>
      </c>
      <c r="K872" s="36" t="s">
        <v>1</v>
      </c>
      <c r="L872" s="165">
        <v>10</v>
      </c>
      <c r="M872" s="134">
        <f t="shared" si="169"/>
        <v>10</v>
      </c>
      <c r="N872" s="36">
        <f t="shared" si="170"/>
        <v>1</v>
      </c>
      <c r="O872" s="135" t="str">
        <f t="shared" si="171"/>
        <v>E4-10</v>
      </c>
      <c r="P872" s="186" t="str">
        <f t="shared" si="172"/>
        <v>OK</v>
      </c>
      <c r="Q872" s="187">
        <f t="shared" si="173"/>
        <v>40</v>
      </c>
      <c r="R872" s="150"/>
      <c r="S872" s="187" t="str">
        <f t="shared" si="174"/>
        <v/>
      </c>
      <c r="T872" s="136" t="str">
        <f t="shared" si="175"/>
        <v>Louisville</v>
      </c>
      <c r="U872" s="137" t="str">
        <f>IF(P872="","",IF(N872=1,"",IF(Q872="","",IF(Q872&lt;=100,100,IF(Table1[[#This Row],[Day]]="Wed",100,200)))))</f>
        <v/>
      </c>
      <c r="V872" s="137" t="str">
        <f t="shared" si="176"/>
        <v/>
      </c>
      <c r="W872" s="137" t="str">
        <f t="shared" si="177"/>
        <v/>
      </c>
      <c r="X872" s="133">
        <f>100</f>
        <v>100</v>
      </c>
      <c r="Y872" s="133" t="str">
        <f t="shared" si="178"/>
        <v/>
      </c>
      <c r="Z872" s="133">
        <f t="shared" si="179"/>
        <v>-100</v>
      </c>
      <c r="AA872" s="134" t="str">
        <f>TEXT(Table1[[#This Row],[Date]],"DDD")</f>
        <v>Sat</v>
      </c>
      <c r="AB872" s="133" t="str">
        <f>IF(OR(G872="Doomben",G872="Eagle Farm"),"Q",IF(AND(Q872&gt;1,Q872&lt;55,Table1[[#This Row],[Source]]="Nat"),"Nat OK",IF(AND(Table1[[#This Row],[Source]]&lt;&gt;"Nat",Q872&lt;55),"Poor &lt;55",IF(OR(G872="Randwick",G872="Flemington",G872="Caulfield",G872="Sandown Lake",G872="Sandown Hill"),"Best","ave"))))</f>
        <v>Poor &lt;55</v>
      </c>
      <c r="AC872" s="133">
        <f>IF(Q872="","",IF(AB872="Poor &lt;55",$AC$2*0.2%,IF(AND(AB872="Q",AA872&lt;&gt;"Wed"),$AC$2*0.4%,IF(AND(AB872="Q",AA872="Wed"),$AC$2*0.5%,IF(AND(AB872="Ave",U872=100),$AC$2*0.5%,IF(AND(AB872="ave",U872="",N872=1,AG872="Bush"),$AC$2*1%,IF(AND(AB872="ave",U872="",Q872&gt;100),$AC$2*1.3%,IF(AND(AB872="ave",U872=""),$AC$2*1.2%,IF(AND(AB872="Ave",U872=200),$AC$2*1%,IF(AND(AB872="Best",U872=200),$AC$2*1.5%,IF(AND(AB872="Best",U872="",K872&lt;&gt;"Pro Syd"),$AC$2*0.5%,IF(AND(AB872="Best",U872=""),$AC$2*1%,IF(AND(AB872="Best",U872=100,Table1[[#This Row],[State]]="NSW"),$AC$2*0.4%,IF(AND(AB872="Best",U872=100),$AC$2*1%,IF(Table1[[#This Row],[Adj]]="Nat OK",$AC$2*0.5%,"xxx")))))))))))))))</f>
        <v>20</v>
      </c>
      <c r="AD872" s="133" t="str">
        <f t="shared" si="180"/>
        <v/>
      </c>
      <c r="AE872" s="133">
        <f t="shared" si="181"/>
        <v>-20</v>
      </c>
      <c r="AF872" s="133" t="str">
        <f>VLOOKUP(Table1[[#This Row],[Track]],$F$2672:$H$2715,2,FALSE)</f>
        <v>NSW</v>
      </c>
      <c r="AG872" s="133" t="str">
        <f>VLOOKUP(Table1[[#This Row],[Track]],$F$2672:$H$2715,3,FALSE)</f>
        <v>-</v>
      </c>
      <c r="AH872" s="133" t="str">
        <f>IF(Table1[[#This Row],[Date]]&lt;$AH$2,"",IF(Table1[[#This Row],[Date]]&lt;$AH$3,"Edge","Elite Combo"))</f>
        <v/>
      </c>
      <c r="AI872" s="218">
        <f>Table1[[#This Row],[Time]]</f>
        <v>0.71875</v>
      </c>
      <c r="AJ872" s="219" t="str">
        <f>Table1[[#This Row],[Track]]</f>
        <v>Randwick</v>
      </c>
      <c r="AK872" s="216">
        <f>Table1[[#This Row],[Race ]]</f>
        <v>9</v>
      </c>
      <c r="AL872" s="219">
        <f>Table1[[#This Row],[TAB]]</f>
        <v>10</v>
      </c>
      <c r="AM872" s="219" t="str">
        <f>Table1[[#This Row],[Selection]]</f>
        <v>Louisville</v>
      </c>
      <c r="AN872" s="220" t="str">
        <f>Table1[[#This Row],[Sources]]</f>
        <v>E4-10</v>
      </c>
      <c r="AO872" s="219">
        <f>Table1[[#This Row],[Scale Bet]]</f>
        <v>20</v>
      </c>
    </row>
    <row r="873" spans="5:41" ht="16.5" customHeight="1" x14ac:dyDescent="0.25">
      <c r="E873" s="185">
        <v>45339</v>
      </c>
      <c r="F873" s="35">
        <v>0.73263888888888884</v>
      </c>
      <c r="G873" s="36" t="s">
        <v>157</v>
      </c>
      <c r="H873" s="36">
        <v>10</v>
      </c>
      <c r="I873" s="36">
        <v>13</v>
      </c>
      <c r="J873" s="36" t="s">
        <v>941</v>
      </c>
      <c r="K873" s="36" t="s">
        <v>13</v>
      </c>
      <c r="L873" s="165">
        <v>13</v>
      </c>
      <c r="M873" s="134">
        <f t="shared" si="169"/>
        <v>13</v>
      </c>
      <c r="N873" s="36">
        <f t="shared" si="170"/>
        <v>1</v>
      </c>
      <c r="O873" s="135" t="str">
        <f t="shared" si="171"/>
        <v>Nat-13</v>
      </c>
      <c r="P873" s="186" t="str">
        <f t="shared" si="172"/>
        <v>OK</v>
      </c>
      <c r="Q873" s="187">
        <f t="shared" si="173"/>
        <v>52</v>
      </c>
      <c r="R873" s="150"/>
      <c r="S873" s="187" t="str">
        <f t="shared" si="174"/>
        <v/>
      </c>
      <c r="T873" s="136" t="str">
        <f t="shared" si="175"/>
        <v>Punch Lane</v>
      </c>
      <c r="U873" s="137" t="str">
        <f>IF(P873="","",IF(N873=1,"",IF(Q873="","",IF(Q873&lt;=100,100,IF(Table1[[#This Row],[Day]]="Wed",100,200)))))</f>
        <v/>
      </c>
      <c r="V873" s="137" t="str">
        <f t="shared" si="176"/>
        <v/>
      </c>
      <c r="W873" s="137" t="str">
        <f t="shared" si="177"/>
        <v/>
      </c>
      <c r="X873" s="133">
        <f>100</f>
        <v>100</v>
      </c>
      <c r="Y873" s="133" t="str">
        <f t="shared" si="178"/>
        <v/>
      </c>
      <c r="Z873" s="133">
        <f t="shared" si="179"/>
        <v>-100</v>
      </c>
      <c r="AA873" s="134" t="str">
        <f>TEXT(Table1[[#This Row],[Date]],"DDD")</f>
        <v>Sat</v>
      </c>
      <c r="AB873" s="133" t="str">
        <f>IF(OR(G873="Doomben",G873="Eagle Farm"),"Q",IF(AND(Q873&gt;1,Q873&lt;55,Table1[[#This Row],[Source]]="Nat"),"Nat OK",IF(AND(Table1[[#This Row],[Source]]&lt;&gt;"Nat",Q873&lt;55),"Poor &lt;55",IF(OR(G873="Randwick",G873="Flemington",G873="Caulfield",G873="Sandown Lake",G873="Sandown Hill"),"Best","ave"))))</f>
        <v>Nat OK</v>
      </c>
      <c r="AC873" s="133">
        <f>IF(Q873="","",IF(AB873="Poor &lt;55",$AC$2*0.2%,IF(AND(AB873="Q",AA873&lt;&gt;"Wed"),$AC$2*0.4%,IF(AND(AB873="Q",AA873="Wed"),$AC$2*0.5%,IF(AND(AB873="Ave",U873=100),$AC$2*0.5%,IF(AND(AB873="ave",U873="",N873=1,AG873="Bush"),$AC$2*1%,IF(AND(AB873="ave",U873="",Q873&gt;100),$AC$2*1.3%,IF(AND(AB873="ave",U873=""),$AC$2*1.2%,IF(AND(AB873="Ave",U873=200),$AC$2*1%,IF(AND(AB873="Best",U873=200),$AC$2*1.5%,IF(AND(AB873="Best",U873="",K873&lt;&gt;"Pro Syd"),$AC$2*0.5%,IF(AND(AB873="Best",U873=""),$AC$2*1%,IF(AND(AB873="Best",U873=100,Table1[[#This Row],[State]]="NSW"),$AC$2*0.4%,IF(AND(AB873="Best",U873=100),$AC$2*1%,IF(Table1[[#This Row],[Adj]]="Nat OK",$AC$2*0.5%,"xxx")))))))))))))))</f>
        <v>50</v>
      </c>
      <c r="AD873" s="133" t="str">
        <f t="shared" si="180"/>
        <v/>
      </c>
      <c r="AE873" s="133">
        <f t="shared" si="181"/>
        <v>-50</v>
      </c>
      <c r="AF873" s="133" t="str">
        <f>VLOOKUP(Table1[[#This Row],[Track]],$F$2672:$H$2715,2,FALSE)</f>
        <v>Vic</v>
      </c>
      <c r="AG873" s="133" t="str">
        <f>VLOOKUP(Table1[[#This Row],[Track]],$F$2672:$H$2715,3,FALSE)</f>
        <v>-</v>
      </c>
      <c r="AH873" s="133" t="str">
        <f>IF(Table1[[#This Row],[Date]]&lt;$AH$2,"",IF(Table1[[#This Row],[Date]]&lt;$AH$3,"Edge","Elite Combo"))</f>
        <v/>
      </c>
      <c r="AI873" s="218">
        <f>Table1[[#This Row],[Time]]</f>
        <v>0.73263888888888884</v>
      </c>
      <c r="AJ873" s="219" t="str">
        <f>Table1[[#This Row],[Track]]</f>
        <v>Flemington</v>
      </c>
      <c r="AK873" s="216">
        <f>Table1[[#This Row],[Race ]]</f>
        <v>10</v>
      </c>
      <c r="AL873" s="219">
        <f>Table1[[#This Row],[TAB]]</f>
        <v>13</v>
      </c>
      <c r="AM873" s="219" t="str">
        <f>Table1[[#This Row],[Selection]]</f>
        <v>Punch Lane</v>
      </c>
      <c r="AN873" s="220" t="str">
        <f>Table1[[#This Row],[Sources]]</f>
        <v>Nat-13</v>
      </c>
      <c r="AO873" s="219">
        <f>Table1[[#This Row],[Scale Bet]]</f>
        <v>50</v>
      </c>
    </row>
    <row r="874" spans="5:41" ht="16.5" customHeight="1" x14ac:dyDescent="0.25">
      <c r="E874" s="185">
        <v>45339</v>
      </c>
      <c r="F874" s="35">
        <v>0.74652777777777779</v>
      </c>
      <c r="G874" s="36" t="s">
        <v>22</v>
      </c>
      <c r="H874" s="36">
        <v>10</v>
      </c>
      <c r="I874" s="36">
        <v>9</v>
      </c>
      <c r="J874" s="36" t="s">
        <v>383</v>
      </c>
      <c r="K874" s="36" t="s">
        <v>1</v>
      </c>
      <c r="L874" s="165">
        <v>10</v>
      </c>
      <c r="M874" s="134">
        <f t="shared" si="169"/>
        <v>10</v>
      </c>
      <c r="N874" s="36">
        <f t="shared" si="170"/>
        <v>1</v>
      </c>
      <c r="O874" s="135" t="str">
        <f t="shared" si="171"/>
        <v>E4-10</v>
      </c>
      <c r="P874" s="186" t="str">
        <f t="shared" si="172"/>
        <v>OK</v>
      </c>
      <c r="Q874" s="187">
        <f t="shared" si="173"/>
        <v>40</v>
      </c>
      <c r="R874" s="150">
        <v>2.4</v>
      </c>
      <c r="S874" s="187">
        <f t="shared" si="174"/>
        <v>96</v>
      </c>
      <c r="T874" s="136" t="str">
        <f t="shared" si="175"/>
        <v>Thunderlips</v>
      </c>
      <c r="U874" s="137" t="str">
        <f>IF(P874="","",IF(N874=1,"",IF(Q874="","",IF(Q874&lt;=100,100,IF(Table1[[#This Row],[Day]]="Wed",100,200)))))</f>
        <v/>
      </c>
      <c r="V874" s="137" t="str">
        <f t="shared" si="176"/>
        <v/>
      </c>
      <c r="W874" s="137" t="str">
        <f t="shared" si="177"/>
        <v/>
      </c>
      <c r="X874" s="133">
        <f>100</f>
        <v>100</v>
      </c>
      <c r="Y874" s="133">
        <f t="shared" si="178"/>
        <v>240</v>
      </c>
      <c r="Z874" s="133">
        <f t="shared" si="179"/>
        <v>140</v>
      </c>
      <c r="AA874" s="134" t="str">
        <f>TEXT(Table1[[#This Row],[Date]],"DDD")</f>
        <v>Sat</v>
      </c>
      <c r="AB874" s="133" t="str">
        <f>IF(OR(G874="Doomben",G874="Eagle Farm"),"Q",IF(AND(Q874&gt;1,Q874&lt;55,Table1[[#This Row],[Source]]="Nat"),"Nat OK",IF(AND(Table1[[#This Row],[Source]]&lt;&gt;"Nat",Q874&lt;55),"Poor &lt;55",IF(OR(G874="Randwick",G874="Flemington",G874="Caulfield",G874="Sandown Lake",G874="Sandown Hill"),"Best","ave"))))</f>
        <v>Poor &lt;55</v>
      </c>
      <c r="AC874" s="133">
        <f>IF(Q874="","",IF(AB874="Poor &lt;55",$AC$2*0.2%,IF(AND(AB874="Q",AA874&lt;&gt;"Wed"),$AC$2*0.4%,IF(AND(AB874="Q",AA874="Wed"),$AC$2*0.5%,IF(AND(AB874="Ave",U874=100),$AC$2*0.5%,IF(AND(AB874="ave",U874="",N874=1,AG874="Bush"),$AC$2*1%,IF(AND(AB874="ave",U874="",Q874&gt;100),$AC$2*1.3%,IF(AND(AB874="ave",U874=""),$AC$2*1.2%,IF(AND(AB874="Ave",U874=200),$AC$2*1%,IF(AND(AB874="Best",U874=200),$AC$2*1.5%,IF(AND(AB874="Best",U874="",K874&lt;&gt;"Pro Syd"),$AC$2*0.5%,IF(AND(AB874="Best",U874=""),$AC$2*1%,IF(AND(AB874="Best",U874=100,Table1[[#This Row],[State]]="NSW"),$AC$2*0.4%,IF(AND(AB874="Best",U874=100),$AC$2*1%,IF(Table1[[#This Row],[Adj]]="Nat OK",$AC$2*0.5%,"xxx")))))))))))))))</f>
        <v>20</v>
      </c>
      <c r="AD874" s="133">
        <f t="shared" si="180"/>
        <v>48</v>
      </c>
      <c r="AE874" s="133">
        <f t="shared" si="181"/>
        <v>28</v>
      </c>
      <c r="AF874" s="133" t="str">
        <f>VLOOKUP(Table1[[#This Row],[Track]],$F$2672:$H$2715,2,FALSE)</f>
        <v>NSW</v>
      </c>
      <c r="AG874" s="133" t="str">
        <f>VLOOKUP(Table1[[#This Row],[Track]],$F$2672:$H$2715,3,FALSE)</f>
        <v>-</v>
      </c>
      <c r="AH874" s="133" t="str">
        <f>IF(Table1[[#This Row],[Date]]&lt;$AH$2,"",IF(Table1[[#This Row],[Date]]&lt;$AH$3,"Edge","Elite Combo"))</f>
        <v/>
      </c>
      <c r="AI874" s="218">
        <f>Table1[[#This Row],[Time]]</f>
        <v>0.74652777777777779</v>
      </c>
      <c r="AJ874" s="219" t="str">
        <f>Table1[[#This Row],[Track]]</f>
        <v>Randwick</v>
      </c>
      <c r="AK874" s="216">
        <f>Table1[[#This Row],[Race ]]</f>
        <v>10</v>
      </c>
      <c r="AL874" s="219">
        <f>Table1[[#This Row],[TAB]]</f>
        <v>9</v>
      </c>
      <c r="AM874" s="219" t="str">
        <f>Table1[[#This Row],[Selection]]</f>
        <v>Thunderlips</v>
      </c>
      <c r="AN874" s="220" t="str">
        <f>Table1[[#This Row],[Sources]]</f>
        <v>E4-10</v>
      </c>
      <c r="AO874" s="219">
        <f>Table1[[#This Row],[Scale Bet]]</f>
        <v>20</v>
      </c>
    </row>
    <row r="875" spans="5:41" ht="16.5" customHeight="1" x14ac:dyDescent="0.25">
      <c r="E875" s="185">
        <v>45346</v>
      </c>
      <c r="F875" s="35">
        <v>0.51041666666666663</v>
      </c>
      <c r="G875" s="36" t="s">
        <v>201</v>
      </c>
      <c r="H875" s="36">
        <v>1</v>
      </c>
      <c r="I875" s="36">
        <v>7</v>
      </c>
      <c r="J875" s="36" t="s">
        <v>715</v>
      </c>
      <c r="K875" s="36" t="s">
        <v>1</v>
      </c>
      <c r="L875" s="165">
        <v>20</v>
      </c>
      <c r="M875" s="134">
        <f t="shared" si="169"/>
        <v>73</v>
      </c>
      <c r="N875" s="36">
        <f t="shared" si="170"/>
        <v>4</v>
      </c>
      <c r="O875" s="135" t="str">
        <f t="shared" si="171"/>
        <v>E4-20/Edge-20/Nat-20/Pro Mel-13</v>
      </c>
      <c r="P875" s="186" t="str">
        <f t="shared" si="172"/>
        <v>OK</v>
      </c>
      <c r="Q875" s="187">
        <f t="shared" si="173"/>
        <v>292</v>
      </c>
      <c r="R875" s="150"/>
      <c r="S875" s="187" t="str">
        <f t="shared" si="174"/>
        <v/>
      </c>
      <c r="T875" s="136" t="str">
        <f t="shared" si="175"/>
        <v>Flash Feeling</v>
      </c>
      <c r="U875" s="137">
        <f>IF(P875="","",IF(N875=1,"",IF(Q875="","",IF(Q875&lt;=100,100,IF(Table1[[#This Row],[Day]]="Wed",100,200)))))</f>
        <v>200</v>
      </c>
      <c r="V875" s="137" t="str">
        <f t="shared" si="176"/>
        <v/>
      </c>
      <c r="W875" s="137">
        <f t="shared" si="177"/>
        <v>-200</v>
      </c>
      <c r="X875" s="133">
        <f>100</f>
        <v>100</v>
      </c>
      <c r="Y875" s="133" t="str">
        <f t="shared" si="178"/>
        <v/>
      </c>
      <c r="Z875" s="133">
        <f t="shared" si="179"/>
        <v>-100</v>
      </c>
      <c r="AA875" s="134" t="str">
        <f>TEXT(Table1[[#This Row],[Date]],"DDD")</f>
        <v>Sat</v>
      </c>
      <c r="AB875" s="133" t="str">
        <f>IF(OR(G875="Doomben",G875="Eagle Farm"),"Q",IF(AND(Q875&gt;1,Q875&lt;55,Table1[[#This Row],[Source]]="Nat"),"Nat OK",IF(AND(Table1[[#This Row],[Source]]&lt;&gt;"Nat",Q875&lt;55),"Poor &lt;55",IF(OR(G875="Randwick",G875="Flemington",G875="Caulfield",G875="Sandown Lake",G875="Sandown Hill"),"Best","ave"))))</f>
        <v>Best</v>
      </c>
      <c r="AC875" s="133">
        <f>IF(Q875="","",IF(AB875="Poor &lt;55",$AC$2*0.2%,IF(AND(AB875="Q",AA875&lt;&gt;"Wed"),$AC$2*0.4%,IF(AND(AB875="Q",AA875="Wed"),$AC$2*0.5%,IF(AND(AB875="Ave",U875=100),$AC$2*0.5%,IF(AND(AB875="ave",U875="",N875=1,AG875="Bush"),$AC$2*1%,IF(AND(AB875="ave",U875="",Q875&gt;100),$AC$2*1.3%,IF(AND(AB875="ave",U875=""),$AC$2*1.2%,IF(AND(AB875="Ave",U875=200),$AC$2*1%,IF(AND(AB875="Best",U875=200),$AC$2*1.5%,IF(AND(AB875="Best",U875="",K875&lt;&gt;"Pro Syd"),$AC$2*0.5%,IF(AND(AB875="Best",U875=""),$AC$2*1%,IF(AND(AB875="Best",U875=100,Table1[[#This Row],[State]]="NSW"),$AC$2*0.4%,IF(AND(AB875="Best",U875=100),$AC$2*1%,IF(Table1[[#This Row],[Adj]]="Nat OK",$AC$2*0.5%,"xxx")))))))))))))))</f>
        <v>150</v>
      </c>
      <c r="AD875" s="133" t="str">
        <f t="shared" si="180"/>
        <v/>
      </c>
      <c r="AE875" s="133">
        <f t="shared" si="181"/>
        <v>-150</v>
      </c>
      <c r="AF875" s="133" t="str">
        <f>VLOOKUP(Table1[[#This Row],[Track]],$F$2672:$H$2715,2,FALSE)</f>
        <v>Vic</v>
      </c>
      <c r="AG875" s="133" t="str">
        <f>VLOOKUP(Table1[[#This Row],[Track]],$F$2672:$H$2715,3,FALSE)</f>
        <v>-</v>
      </c>
      <c r="AH875" s="133" t="str">
        <f>IF(Table1[[#This Row],[Date]]&lt;$AH$2,"",IF(Table1[[#This Row],[Date]]&lt;$AH$3,"Edge","Elite Combo"))</f>
        <v/>
      </c>
      <c r="AI875" s="218">
        <f>Table1[[#This Row],[Time]]</f>
        <v>0.51041666666666663</v>
      </c>
      <c r="AJ875" s="219" t="str">
        <f>Table1[[#This Row],[Track]]</f>
        <v>Caulfield</v>
      </c>
      <c r="AK875" s="216">
        <f>Table1[[#This Row],[Race ]]</f>
        <v>1</v>
      </c>
      <c r="AL875" s="219">
        <f>Table1[[#This Row],[TAB]]</f>
        <v>7</v>
      </c>
      <c r="AM875" s="219" t="str">
        <f>Table1[[#This Row],[Selection]]</f>
        <v>Flash Feeling</v>
      </c>
      <c r="AN875" s="220" t="str">
        <f>Table1[[#This Row],[Sources]]</f>
        <v>E4-20/Edge-20/Nat-20/Pro Mel-13</v>
      </c>
      <c r="AO875" s="219">
        <f>Table1[[#This Row],[Scale Bet]]</f>
        <v>150</v>
      </c>
    </row>
    <row r="876" spans="5:41" ht="16.5" customHeight="1" x14ac:dyDescent="0.25">
      <c r="E876" s="185">
        <v>45346</v>
      </c>
      <c r="F876" s="35">
        <v>0.51041666666666663</v>
      </c>
      <c r="G876" s="36" t="s">
        <v>201</v>
      </c>
      <c r="H876" s="36">
        <v>1</v>
      </c>
      <c r="I876" s="36">
        <v>7</v>
      </c>
      <c r="J876" s="36" t="s">
        <v>715</v>
      </c>
      <c r="K876" s="36" t="s">
        <v>40</v>
      </c>
      <c r="L876" s="165">
        <v>20</v>
      </c>
      <c r="M876" s="134" t="str">
        <f t="shared" si="169"/>
        <v/>
      </c>
      <c r="N876" s="36" t="str">
        <f t="shared" si="170"/>
        <v/>
      </c>
      <c r="O876" s="135" t="str">
        <f t="shared" si="171"/>
        <v/>
      </c>
      <c r="P876" s="186" t="str">
        <f t="shared" si="172"/>
        <v>OK</v>
      </c>
      <c r="Q876" s="187" t="str">
        <f t="shared" si="173"/>
        <v/>
      </c>
      <c r="R876" s="150"/>
      <c r="S876" s="187" t="str">
        <f t="shared" si="174"/>
        <v/>
      </c>
      <c r="T876" s="136" t="str">
        <f t="shared" si="175"/>
        <v>Flash Feeling</v>
      </c>
      <c r="U876" s="137" t="str">
        <f>IF(P876="","",IF(N876=1,"",IF(Q876="","",IF(Q876&lt;=100,100,IF(Table1[[#This Row],[Day]]="Wed",100,200)))))</f>
        <v/>
      </c>
      <c r="V876" s="137" t="str">
        <f t="shared" si="176"/>
        <v/>
      </c>
      <c r="W876" s="137" t="str">
        <f t="shared" si="177"/>
        <v/>
      </c>
      <c r="X876" s="133">
        <f>100</f>
        <v>100</v>
      </c>
      <c r="Y876" s="133" t="str">
        <f t="shared" si="178"/>
        <v/>
      </c>
      <c r="Z876" s="133">
        <f t="shared" si="179"/>
        <v>-100</v>
      </c>
      <c r="AA876" s="134" t="str">
        <f>TEXT(Table1[[#This Row],[Date]],"DDD")</f>
        <v>Sat</v>
      </c>
      <c r="AB876" s="133" t="str">
        <f>IF(OR(G876="Doomben",G876="Eagle Farm"),"Q",IF(AND(Q876&gt;1,Q876&lt;55,Table1[[#This Row],[Source]]="Nat"),"Nat OK",IF(AND(Table1[[#This Row],[Source]]&lt;&gt;"Nat",Q876&lt;55),"Poor &lt;55",IF(OR(G876="Randwick",G876="Flemington",G876="Caulfield",G876="Sandown Lake",G876="Sandown Hill"),"Best","ave"))))</f>
        <v>Best</v>
      </c>
      <c r="AC876" s="133" t="str">
        <f>IF(Q876="","",IF(AB876="Poor &lt;55",$AC$2*0.2%,IF(AND(AB876="Q",AA876&lt;&gt;"Wed"),$AC$2*0.4%,IF(AND(AB876="Q",AA876="Wed"),$AC$2*0.5%,IF(AND(AB876="Ave",U876=100),$AC$2*0.5%,IF(AND(AB876="ave",U876="",N876=1,AG876="Bush"),$AC$2*1%,IF(AND(AB876="ave",U876="",Q876&gt;100),$AC$2*1.3%,IF(AND(AB876="ave",U876=""),$AC$2*1.2%,IF(AND(AB876="Ave",U876=200),$AC$2*1%,IF(AND(AB876="Best",U876=200),$AC$2*1.5%,IF(AND(AB876="Best",U876="",K876&lt;&gt;"Pro Syd"),$AC$2*0.5%,IF(AND(AB876="Best",U876=""),$AC$2*1%,IF(AND(AB876="Best",U876=100,Table1[[#This Row],[State]]="NSW"),$AC$2*0.4%,IF(AND(AB876="Best",U876=100),$AC$2*1%,IF(Table1[[#This Row],[Adj]]="Nat OK",$AC$2*0.5%,"xxx")))))))))))))))</f>
        <v/>
      </c>
      <c r="AD876" s="133" t="str">
        <f t="shared" si="180"/>
        <v/>
      </c>
      <c r="AE876" s="133" t="str">
        <f t="shared" si="181"/>
        <v/>
      </c>
      <c r="AF876" s="133" t="str">
        <f>VLOOKUP(Table1[[#This Row],[Track]],$F$2672:$H$2715,2,FALSE)</f>
        <v>Vic</v>
      </c>
      <c r="AG876" s="133" t="str">
        <f>VLOOKUP(Table1[[#This Row],[Track]],$F$2672:$H$2715,3,FALSE)</f>
        <v>-</v>
      </c>
      <c r="AH876" s="133" t="str">
        <f>IF(Table1[[#This Row],[Date]]&lt;$AH$2,"",IF(Table1[[#This Row],[Date]]&lt;$AH$3,"Edge","Elite Combo"))</f>
        <v/>
      </c>
      <c r="AI876" s="218">
        <f>Table1[[#This Row],[Time]]</f>
        <v>0.51041666666666663</v>
      </c>
      <c r="AJ876" s="219" t="str">
        <f>Table1[[#This Row],[Track]]</f>
        <v>Caulfield</v>
      </c>
      <c r="AK876" s="216">
        <f>Table1[[#This Row],[Race ]]</f>
        <v>1</v>
      </c>
      <c r="AL876" s="219">
        <f>Table1[[#This Row],[TAB]]</f>
        <v>7</v>
      </c>
      <c r="AM876" s="219" t="str">
        <f>Table1[[#This Row],[Selection]]</f>
        <v>Flash Feeling</v>
      </c>
      <c r="AN876" s="220" t="str">
        <f>Table1[[#This Row],[Sources]]</f>
        <v/>
      </c>
      <c r="AO876" s="219" t="str">
        <f>Table1[[#This Row],[Scale Bet]]</f>
        <v/>
      </c>
    </row>
    <row r="877" spans="5:41" ht="16.5" customHeight="1" x14ac:dyDescent="0.25">
      <c r="E877" s="185">
        <v>45346</v>
      </c>
      <c r="F877" s="35">
        <v>0.51041666666666663</v>
      </c>
      <c r="G877" s="36" t="s">
        <v>201</v>
      </c>
      <c r="H877" s="36">
        <v>1</v>
      </c>
      <c r="I877" s="36">
        <v>7</v>
      </c>
      <c r="J877" s="36" t="s">
        <v>715</v>
      </c>
      <c r="K877" s="36" t="s">
        <v>13</v>
      </c>
      <c r="L877" s="165">
        <v>20</v>
      </c>
      <c r="M877" s="134" t="str">
        <f t="shared" si="169"/>
        <v/>
      </c>
      <c r="N877" s="36" t="str">
        <f t="shared" si="170"/>
        <v/>
      </c>
      <c r="O877" s="135" t="str">
        <f t="shared" si="171"/>
        <v/>
      </c>
      <c r="P877" s="186" t="str">
        <f t="shared" si="172"/>
        <v>OK</v>
      </c>
      <c r="Q877" s="187" t="str">
        <f t="shared" si="173"/>
        <v/>
      </c>
      <c r="R877" s="150"/>
      <c r="S877" s="187" t="str">
        <f t="shared" si="174"/>
        <v/>
      </c>
      <c r="T877" s="136" t="str">
        <f t="shared" si="175"/>
        <v>Flash Feeling</v>
      </c>
      <c r="U877" s="137" t="str">
        <f>IF(P877="","",IF(N877=1,"",IF(Q877="","",IF(Q877&lt;=100,100,IF(Table1[[#This Row],[Day]]="Wed",100,200)))))</f>
        <v/>
      </c>
      <c r="V877" s="137" t="str">
        <f t="shared" si="176"/>
        <v/>
      </c>
      <c r="W877" s="137" t="str">
        <f t="shared" si="177"/>
        <v/>
      </c>
      <c r="X877" s="133">
        <f>100</f>
        <v>100</v>
      </c>
      <c r="Y877" s="133" t="str">
        <f t="shared" si="178"/>
        <v/>
      </c>
      <c r="Z877" s="133">
        <f t="shared" si="179"/>
        <v>-100</v>
      </c>
      <c r="AA877" s="134" t="str">
        <f>TEXT(Table1[[#This Row],[Date]],"DDD")</f>
        <v>Sat</v>
      </c>
      <c r="AB877" s="133" t="str">
        <f>IF(OR(G877="Doomben",G877="Eagle Farm"),"Q",IF(AND(Q877&gt;1,Q877&lt;55,Table1[[#This Row],[Source]]="Nat"),"Nat OK",IF(AND(Table1[[#This Row],[Source]]&lt;&gt;"Nat",Q877&lt;55),"Poor &lt;55",IF(OR(G877="Randwick",G877="Flemington",G877="Caulfield",G877="Sandown Lake",G877="Sandown Hill"),"Best","ave"))))</f>
        <v>Best</v>
      </c>
      <c r="AC877" s="133" t="str">
        <f>IF(Q877="","",IF(AB877="Poor &lt;55",$AC$2*0.2%,IF(AND(AB877="Q",AA877&lt;&gt;"Wed"),$AC$2*0.4%,IF(AND(AB877="Q",AA877="Wed"),$AC$2*0.5%,IF(AND(AB877="Ave",U877=100),$AC$2*0.5%,IF(AND(AB877="ave",U877="",N877=1,AG877="Bush"),$AC$2*1%,IF(AND(AB877="ave",U877="",Q877&gt;100),$AC$2*1.3%,IF(AND(AB877="ave",U877=""),$AC$2*1.2%,IF(AND(AB877="Ave",U877=200),$AC$2*1%,IF(AND(AB877="Best",U877=200),$AC$2*1.5%,IF(AND(AB877="Best",U877="",K877&lt;&gt;"Pro Syd"),$AC$2*0.5%,IF(AND(AB877="Best",U877=""),$AC$2*1%,IF(AND(AB877="Best",U877=100,Table1[[#This Row],[State]]="NSW"),$AC$2*0.4%,IF(AND(AB877="Best",U877=100),$AC$2*1%,IF(Table1[[#This Row],[Adj]]="Nat OK",$AC$2*0.5%,"xxx")))))))))))))))</f>
        <v/>
      </c>
      <c r="AD877" s="133" t="str">
        <f t="shared" si="180"/>
        <v/>
      </c>
      <c r="AE877" s="133" t="str">
        <f t="shared" si="181"/>
        <v/>
      </c>
      <c r="AF877" s="133" t="str">
        <f>VLOOKUP(Table1[[#This Row],[Track]],$F$2672:$H$2715,2,FALSE)</f>
        <v>Vic</v>
      </c>
      <c r="AG877" s="133" t="str">
        <f>VLOOKUP(Table1[[#This Row],[Track]],$F$2672:$H$2715,3,FALSE)</f>
        <v>-</v>
      </c>
      <c r="AH877" s="133" t="str">
        <f>IF(Table1[[#This Row],[Date]]&lt;$AH$2,"",IF(Table1[[#This Row],[Date]]&lt;$AH$3,"Edge","Elite Combo"))</f>
        <v/>
      </c>
      <c r="AI877" s="218">
        <f>Table1[[#This Row],[Time]]</f>
        <v>0.51041666666666663</v>
      </c>
      <c r="AJ877" s="219" t="str">
        <f>Table1[[#This Row],[Track]]</f>
        <v>Caulfield</v>
      </c>
      <c r="AK877" s="216">
        <f>Table1[[#This Row],[Race ]]</f>
        <v>1</v>
      </c>
      <c r="AL877" s="219">
        <f>Table1[[#This Row],[TAB]]</f>
        <v>7</v>
      </c>
      <c r="AM877" s="219" t="str">
        <f>Table1[[#This Row],[Selection]]</f>
        <v>Flash Feeling</v>
      </c>
      <c r="AN877" s="220" t="str">
        <f>Table1[[#This Row],[Sources]]</f>
        <v/>
      </c>
      <c r="AO877" s="219" t="str">
        <f>Table1[[#This Row],[Scale Bet]]</f>
        <v/>
      </c>
    </row>
    <row r="878" spans="5:41" ht="16.5" customHeight="1" x14ac:dyDescent="0.25">
      <c r="E878" s="185">
        <v>45346</v>
      </c>
      <c r="F878" s="35">
        <v>0.51041666666666663</v>
      </c>
      <c r="G878" s="36" t="s">
        <v>201</v>
      </c>
      <c r="H878" s="36">
        <v>1</v>
      </c>
      <c r="I878" s="36">
        <v>7</v>
      </c>
      <c r="J878" s="36" t="s">
        <v>715</v>
      </c>
      <c r="K878" s="36" t="s">
        <v>18</v>
      </c>
      <c r="L878" s="165">
        <v>13</v>
      </c>
      <c r="M878" s="134" t="str">
        <f t="shared" si="169"/>
        <v/>
      </c>
      <c r="N878" s="36" t="str">
        <f t="shared" si="170"/>
        <v/>
      </c>
      <c r="O878" s="135" t="str">
        <f t="shared" si="171"/>
        <v/>
      </c>
      <c r="P878" s="186" t="str">
        <f t="shared" si="172"/>
        <v>OK</v>
      </c>
      <c r="Q878" s="187" t="str">
        <f t="shared" si="173"/>
        <v/>
      </c>
      <c r="R878" s="150"/>
      <c r="S878" s="187" t="str">
        <f t="shared" si="174"/>
        <v/>
      </c>
      <c r="T878" s="136" t="str">
        <f t="shared" si="175"/>
        <v>Flash Feeling</v>
      </c>
      <c r="U878" s="137" t="str">
        <f>IF(P878="","",IF(N878=1,"",IF(Q878="","",IF(Q878&lt;=100,100,IF(Table1[[#This Row],[Day]]="Wed",100,200)))))</f>
        <v/>
      </c>
      <c r="V878" s="137" t="str">
        <f t="shared" si="176"/>
        <v/>
      </c>
      <c r="W878" s="137" t="str">
        <f t="shared" si="177"/>
        <v/>
      </c>
      <c r="X878" s="133">
        <f>100</f>
        <v>100</v>
      </c>
      <c r="Y878" s="133" t="str">
        <f t="shared" si="178"/>
        <v/>
      </c>
      <c r="Z878" s="133">
        <f t="shared" si="179"/>
        <v>-100</v>
      </c>
      <c r="AA878" s="134" t="str">
        <f>TEXT(Table1[[#This Row],[Date]],"DDD")</f>
        <v>Sat</v>
      </c>
      <c r="AB878" s="133" t="str">
        <f>IF(OR(G878="Doomben",G878="Eagle Farm"),"Q",IF(AND(Q878&gt;1,Q878&lt;55,Table1[[#This Row],[Source]]="Nat"),"Nat OK",IF(AND(Table1[[#This Row],[Source]]&lt;&gt;"Nat",Q878&lt;55),"Poor &lt;55",IF(OR(G878="Randwick",G878="Flemington",G878="Caulfield",G878="Sandown Lake",G878="Sandown Hill"),"Best","ave"))))</f>
        <v>Best</v>
      </c>
      <c r="AC878" s="133" t="str">
        <f>IF(Q878="","",IF(AB878="Poor &lt;55",$AC$2*0.2%,IF(AND(AB878="Q",AA878&lt;&gt;"Wed"),$AC$2*0.4%,IF(AND(AB878="Q",AA878="Wed"),$AC$2*0.5%,IF(AND(AB878="Ave",U878=100),$AC$2*0.5%,IF(AND(AB878="ave",U878="",N878=1,AG878="Bush"),$AC$2*1%,IF(AND(AB878="ave",U878="",Q878&gt;100),$AC$2*1.3%,IF(AND(AB878="ave",U878=""),$AC$2*1.2%,IF(AND(AB878="Ave",U878=200),$AC$2*1%,IF(AND(AB878="Best",U878=200),$AC$2*1.5%,IF(AND(AB878="Best",U878="",K878&lt;&gt;"Pro Syd"),$AC$2*0.5%,IF(AND(AB878="Best",U878=""),$AC$2*1%,IF(AND(AB878="Best",U878=100,Table1[[#This Row],[State]]="NSW"),$AC$2*0.4%,IF(AND(AB878="Best",U878=100),$AC$2*1%,IF(Table1[[#This Row],[Adj]]="Nat OK",$AC$2*0.5%,"xxx")))))))))))))))</f>
        <v/>
      </c>
      <c r="AD878" s="133" t="str">
        <f t="shared" si="180"/>
        <v/>
      </c>
      <c r="AE878" s="133" t="str">
        <f t="shared" si="181"/>
        <v/>
      </c>
      <c r="AF878" s="133" t="str">
        <f>VLOOKUP(Table1[[#This Row],[Track]],$F$2672:$H$2715,2,FALSE)</f>
        <v>Vic</v>
      </c>
      <c r="AG878" s="133" t="str">
        <f>VLOOKUP(Table1[[#This Row],[Track]],$F$2672:$H$2715,3,FALSE)</f>
        <v>-</v>
      </c>
      <c r="AH878" s="133" t="str">
        <f>IF(Table1[[#This Row],[Date]]&lt;$AH$2,"",IF(Table1[[#This Row],[Date]]&lt;$AH$3,"Edge","Elite Combo"))</f>
        <v/>
      </c>
      <c r="AI878" s="218">
        <f>Table1[[#This Row],[Time]]</f>
        <v>0.51041666666666663</v>
      </c>
      <c r="AJ878" s="219" t="str">
        <f>Table1[[#This Row],[Track]]</f>
        <v>Caulfield</v>
      </c>
      <c r="AK878" s="216">
        <f>Table1[[#This Row],[Race ]]</f>
        <v>1</v>
      </c>
      <c r="AL878" s="219">
        <f>Table1[[#This Row],[TAB]]</f>
        <v>7</v>
      </c>
      <c r="AM878" s="219" t="str">
        <f>Table1[[#This Row],[Selection]]</f>
        <v>Flash Feeling</v>
      </c>
      <c r="AN878" s="220" t="str">
        <f>Table1[[#This Row],[Sources]]</f>
        <v/>
      </c>
      <c r="AO878" s="219" t="str">
        <f>Table1[[#This Row],[Scale Bet]]</f>
        <v/>
      </c>
    </row>
    <row r="879" spans="5:41" ht="16.5" customHeight="1" x14ac:dyDescent="0.25">
      <c r="E879" s="185">
        <v>45346</v>
      </c>
      <c r="F879" s="35">
        <v>0.53125</v>
      </c>
      <c r="G879" s="36" t="s">
        <v>201</v>
      </c>
      <c r="H879" s="36">
        <v>2</v>
      </c>
      <c r="I879" s="36">
        <v>11</v>
      </c>
      <c r="J879" s="36" t="s">
        <v>726</v>
      </c>
      <c r="K879" s="36" t="s">
        <v>13</v>
      </c>
      <c r="L879" s="165">
        <v>13</v>
      </c>
      <c r="M879" s="134">
        <f t="shared" si="169"/>
        <v>13</v>
      </c>
      <c r="N879" s="36">
        <f t="shared" si="170"/>
        <v>1</v>
      </c>
      <c r="O879" s="135" t="str">
        <f t="shared" si="171"/>
        <v>Nat-13</v>
      </c>
      <c r="P879" s="186" t="str">
        <f t="shared" si="172"/>
        <v>OK</v>
      </c>
      <c r="Q879" s="187">
        <f t="shared" si="173"/>
        <v>52</v>
      </c>
      <c r="R879" s="150"/>
      <c r="S879" s="187" t="str">
        <f t="shared" si="174"/>
        <v/>
      </c>
      <c r="T879" s="136" t="str">
        <f t="shared" si="175"/>
        <v>Hanchi</v>
      </c>
      <c r="U879" s="137" t="str">
        <f>IF(P879="","",IF(N879=1,"",IF(Q879="","",IF(Q879&lt;=100,100,IF(Table1[[#This Row],[Day]]="Wed",100,200)))))</f>
        <v/>
      </c>
      <c r="V879" s="137" t="str">
        <f t="shared" si="176"/>
        <v/>
      </c>
      <c r="W879" s="137" t="str">
        <f t="shared" si="177"/>
        <v/>
      </c>
      <c r="X879" s="133">
        <f>100</f>
        <v>100</v>
      </c>
      <c r="Y879" s="133" t="str">
        <f t="shared" si="178"/>
        <v/>
      </c>
      <c r="Z879" s="133">
        <f t="shared" si="179"/>
        <v>-100</v>
      </c>
      <c r="AA879" s="134" t="str">
        <f>TEXT(Table1[[#This Row],[Date]],"DDD")</f>
        <v>Sat</v>
      </c>
      <c r="AB879" s="133" t="str">
        <f>IF(OR(G879="Doomben",G879="Eagle Farm"),"Q",IF(AND(Q879&gt;1,Q879&lt;55,Table1[[#This Row],[Source]]="Nat"),"Nat OK",IF(AND(Table1[[#This Row],[Source]]&lt;&gt;"Nat",Q879&lt;55),"Poor &lt;55",IF(OR(G879="Randwick",G879="Flemington",G879="Caulfield",G879="Sandown Lake",G879="Sandown Hill"),"Best","ave"))))</f>
        <v>Nat OK</v>
      </c>
      <c r="AC879" s="133">
        <f>IF(Q879="","",IF(AB879="Poor &lt;55",$AC$2*0.2%,IF(AND(AB879="Q",AA879&lt;&gt;"Wed"),$AC$2*0.4%,IF(AND(AB879="Q",AA879="Wed"),$AC$2*0.5%,IF(AND(AB879="Ave",U879=100),$AC$2*0.5%,IF(AND(AB879="ave",U879="",N879=1,AG879="Bush"),$AC$2*1%,IF(AND(AB879="ave",U879="",Q879&gt;100),$AC$2*1.3%,IF(AND(AB879="ave",U879=""),$AC$2*1.2%,IF(AND(AB879="Ave",U879=200),$AC$2*1%,IF(AND(AB879="Best",U879=200),$AC$2*1.5%,IF(AND(AB879="Best",U879="",K879&lt;&gt;"Pro Syd"),$AC$2*0.5%,IF(AND(AB879="Best",U879=""),$AC$2*1%,IF(AND(AB879="Best",U879=100,Table1[[#This Row],[State]]="NSW"),$AC$2*0.4%,IF(AND(AB879="Best",U879=100),$AC$2*1%,IF(Table1[[#This Row],[Adj]]="Nat OK",$AC$2*0.5%,"xxx")))))))))))))))</f>
        <v>50</v>
      </c>
      <c r="AD879" s="133" t="str">
        <f t="shared" si="180"/>
        <v/>
      </c>
      <c r="AE879" s="133">
        <f t="shared" si="181"/>
        <v>-50</v>
      </c>
      <c r="AF879" s="133" t="str">
        <f>VLOOKUP(Table1[[#This Row],[Track]],$F$2672:$H$2715,2,FALSE)</f>
        <v>Vic</v>
      </c>
      <c r="AG879" s="133" t="str">
        <f>VLOOKUP(Table1[[#This Row],[Track]],$F$2672:$H$2715,3,FALSE)</f>
        <v>-</v>
      </c>
      <c r="AH879" s="133" t="str">
        <f>IF(Table1[[#This Row],[Date]]&lt;$AH$2,"",IF(Table1[[#This Row],[Date]]&lt;$AH$3,"Edge","Elite Combo"))</f>
        <v/>
      </c>
      <c r="AI879" s="218">
        <f>Table1[[#This Row],[Time]]</f>
        <v>0.53125</v>
      </c>
      <c r="AJ879" s="219" t="str">
        <f>Table1[[#This Row],[Track]]</f>
        <v>Caulfield</v>
      </c>
      <c r="AK879" s="216">
        <f>Table1[[#This Row],[Race ]]</f>
        <v>2</v>
      </c>
      <c r="AL879" s="219">
        <f>Table1[[#This Row],[TAB]]</f>
        <v>11</v>
      </c>
      <c r="AM879" s="219" t="str">
        <f>Table1[[#This Row],[Selection]]</f>
        <v>Hanchi</v>
      </c>
      <c r="AN879" s="220" t="str">
        <f>Table1[[#This Row],[Sources]]</f>
        <v>Nat-13</v>
      </c>
      <c r="AO879" s="219">
        <f>Table1[[#This Row],[Scale Bet]]</f>
        <v>50</v>
      </c>
    </row>
    <row r="880" spans="5:41" ht="16.5" customHeight="1" x14ac:dyDescent="0.25">
      <c r="E880" s="185">
        <v>45346</v>
      </c>
      <c r="F880" s="35">
        <v>0.54999999999999993</v>
      </c>
      <c r="G880" s="36" t="s">
        <v>217</v>
      </c>
      <c r="H880" s="36">
        <v>1</v>
      </c>
      <c r="I880" s="36">
        <v>7</v>
      </c>
      <c r="J880" s="36" t="s">
        <v>469</v>
      </c>
      <c r="K880" s="36" t="s">
        <v>13</v>
      </c>
      <c r="L880" s="165">
        <v>11</v>
      </c>
      <c r="M880" s="134">
        <f t="shared" si="169"/>
        <v>11</v>
      </c>
      <c r="N880" s="36">
        <f t="shared" si="170"/>
        <v>1</v>
      </c>
      <c r="O880" s="135" t="str">
        <f t="shared" si="171"/>
        <v>Nat-11</v>
      </c>
      <c r="P880" s="186" t="str">
        <f t="shared" si="172"/>
        <v/>
      </c>
      <c r="Q880" s="187">
        <f t="shared" si="173"/>
        <v>44</v>
      </c>
      <c r="R880" s="150"/>
      <c r="S880" s="187" t="str">
        <f t="shared" si="174"/>
        <v/>
      </c>
      <c r="T880" s="136" t="str">
        <f t="shared" si="175"/>
        <v>Artful Girl</v>
      </c>
      <c r="U880" s="137" t="str">
        <f>IF(P880="","",IF(N880=1,"",IF(Q880="","",IF(Q880&lt;=100,100,IF(Table1[[#This Row],[Day]]="Wed",100,200)))))</f>
        <v/>
      </c>
      <c r="V880" s="137" t="str">
        <f t="shared" si="176"/>
        <v/>
      </c>
      <c r="W880" s="137" t="str">
        <f t="shared" si="177"/>
        <v/>
      </c>
      <c r="X880" s="133">
        <f>100</f>
        <v>100</v>
      </c>
      <c r="Y880" s="133" t="str">
        <f t="shared" si="178"/>
        <v/>
      </c>
      <c r="Z880" s="133">
        <f t="shared" si="179"/>
        <v>-100</v>
      </c>
      <c r="AA880" s="134" t="str">
        <f>TEXT(Table1[[#This Row],[Date]],"DDD")</f>
        <v>Sat</v>
      </c>
      <c r="AB880" s="133" t="str">
        <f>IF(OR(G880="Doomben",G880="Eagle Farm"),"Q",IF(AND(Q880&gt;1,Q880&lt;55,Table1[[#This Row],[Source]]="Nat"),"Nat OK",IF(AND(Table1[[#This Row],[Source]]&lt;&gt;"Nat",Q880&lt;55),"Poor &lt;55",IF(OR(G880="Randwick",G880="Flemington",G880="Caulfield",G880="Sandown Lake",G880="Sandown Hill"),"Best","ave"))))</f>
        <v>Q</v>
      </c>
      <c r="AC880" s="133">
        <f>IF(Q880="","",IF(AB880="Poor &lt;55",$AC$2*0.2%,IF(AND(AB880="Q",AA880&lt;&gt;"Wed"),$AC$2*0.4%,IF(AND(AB880="Q",AA880="Wed"),$AC$2*0.5%,IF(AND(AB880="Ave",U880=100),$AC$2*0.5%,IF(AND(AB880="ave",U880="",N880=1,AG880="Bush"),$AC$2*1%,IF(AND(AB880="ave",U880="",Q880&gt;100),$AC$2*1.3%,IF(AND(AB880="ave",U880=""),$AC$2*1.2%,IF(AND(AB880="Ave",U880=200),$AC$2*1%,IF(AND(AB880="Best",U880=200),$AC$2*1.5%,IF(AND(AB880="Best",U880="",K880&lt;&gt;"Pro Syd"),$AC$2*0.5%,IF(AND(AB880="Best",U880=""),$AC$2*1%,IF(AND(AB880="Best",U880=100,Table1[[#This Row],[State]]="NSW"),$AC$2*0.4%,IF(AND(AB880="Best",U880=100),$AC$2*1%,IF(Table1[[#This Row],[Adj]]="Nat OK",$AC$2*0.5%,"xxx")))))))))))))))</f>
        <v>40</v>
      </c>
      <c r="AD880" s="133" t="str">
        <f t="shared" si="180"/>
        <v/>
      </c>
      <c r="AE880" s="133">
        <f t="shared" si="181"/>
        <v>-40</v>
      </c>
      <c r="AF880" s="133" t="str">
        <f>VLOOKUP(Table1[[#This Row],[Track]],$F$2672:$H$2715,2,FALSE)</f>
        <v>Qld</v>
      </c>
      <c r="AG880" s="133" t="str">
        <f>VLOOKUP(Table1[[#This Row],[Track]],$F$2672:$H$2715,3,FALSE)</f>
        <v>-</v>
      </c>
      <c r="AH880" s="133" t="str">
        <f>IF(Table1[[#This Row],[Date]]&lt;$AH$2,"",IF(Table1[[#This Row],[Date]]&lt;$AH$3,"Edge","Elite Combo"))</f>
        <v/>
      </c>
      <c r="AI880" s="218">
        <f>Table1[[#This Row],[Time]]</f>
        <v>0.54999999999999993</v>
      </c>
      <c r="AJ880" s="219" t="str">
        <f>Table1[[#This Row],[Track]]</f>
        <v>Doomben</v>
      </c>
      <c r="AK880" s="216">
        <f>Table1[[#This Row],[Race ]]</f>
        <v>1</v>
      </c>
      <c r="AL880" s="219">
        <f>Table1[[#This Row],[TAB]]</f>
        <v>7</v>
      </c>
      <c r="AM880" s="219" t="str">
        <f>Table1[[#This Row],[Selection]]</f>
        <v>Artful Girl</v>
      </c>
      <c r="AN880" s="220" t="str">
        <f>Table1[[#This Row],[Sources]]</f>
        <v>Nat-11</v>
      </c>
      <c r="AO880" s="219">
        <f>Table1[[#This Row],[Scale Bet]]</f>
        <v>40</v>
      </c>
    </row>
    <row r="881" spans="5:41" ht="16.5" customHeight="1" x14ac:dyDescent="0.25">
      <c r="E881" s="185">
        <v>45346</v>
      </c>
      <c r="F881" s="35">
        <v>0.56944444444444442</v>
      </c>
      <c r="G881" s="36" t="s">
        <v>17</v>
      </c>
      <c r="H881" s="36">
        <v>3</v>
      </c>
      <c r="I881" s="36">
        <v>11</v>
      </c>
      <c r="J881" s="36" t="s">
        <v>649</v>
      </c>
      <c r="K881" s="36" t="s">
        <v>1</v>
      </c>
      <c r="L881" s="165">
        <v>10</v>
      </c>
      <c r="M881" s="134">
        <f t="shared" si="169"/>
        <v>10</v>
      </c>
      <c r="N881" s="36">
        <f t="shared" si="170"/>
        <v>1</v>
      </c>
      <c r="O881" s="135" t="str">
        <f t="shared" si="171"/>
        <v>E4-10</v>
      </c>
      <c r="P881" s="186" t="str">
        <f t="shared" si="172"/>
        <v>OK</v>
      </c>
      <c r="Q881" s="187">
        <f t="shared" si="173"/>
        <v>40</v>
      </c>
      <c r="R881" s="150"/>
      <c r="S881" s="187" t="str">
        <f t="shared" si="174"/>
        <v/>
      </c>
      <c r="T881" s="136" t="str">
        <f t="shared" si="175"/>
        <v>Ballroom Bella</v>
      </c>
      <c r="U881" s="137" t="str">
        <f>IF(P881="","",IF(N881=1,"",IF(Q881="","",IF(Q881&lt;=100,100,IF(Table1[[#This Row],[Day]]="Wed",100,200)))))</f>
        <v/>
      </c>
      <c r="V881" s="137" t="str">
        <f t="shared" si="176"/>
        <v/>
      </c>
      <c r="W881" s="137" t="str">
        <f t="shared" si="177"/>
        <v/>
      </c>
      <c r="X881" s="133">
        <f>100</f>
        <v>100</v>
      </c>
      <c r="Y881" s="133" t="str">
        <f t="shared" si="178"/>
        <v/>
      </c>
      <c r="Z881" s="133">
        <f t="shared" si="179"/>
        <v>-100</v>
      </c>
      <c r="AA881" s="134" t="str">
        <f>TEXT(Table1[[#This Row],[Date]],"DDD")</f>
        <v>Sat</v>
      </c>
      <c r="AB881" s="133" t="str">
        <f>IF(OR(G881="Doomben",G881="Eagle Farm"),"Q",IF(AND(Q881&gt;1,Q881&lt;55,Table1[[#This Row],[Source]]="Nat"),"Nat OK",IF(AND(Table1[[#This Row],[Source]]&lt;&gt;"Nat",Q881&lt;55),"Poor &lt;55",IF(OR(G881="Randwick",G881="Flemington",G881="Caulfield",G881="Sandown Lake",G881="Sandown Hill"),"Best","ave"))))</f>
        <v>Poor &lt;55</v>
      </c>
      <c r="AC881" s="133">
        <f>IF(Q881="","",IF(AB881="Poor &lt;55",$AC$2*0.2%,IF(AND(AB881="Q",AA881&lt;&gt;"Wed"),$AC$2*0.4%,IF(AND(AB881="Q",AA881="Wed"),$AC$2*0.5%,IF(AND(AB881="Ave",U881=100),$AC$2*0.5%,IF(AND(AB881="ave",U881="",N881=1,AG881="Bush"),$AC$2*1%,IF(AND(AB881="ave",U881="",Q881&gt;100),$AC$2*1.3%,IF(AND(AB881="ave",U881=""),$AC$2*1.2%,IF(AND(AB881="Ave",U881=200),$AC$2*1%,IF(AND(AB881="Best",U881=200),$AC$2*1.5%,IF(AND(AB881="Best",U881="",K881&lt;&gt;"Pro Syd"),$AC$2*0.5%,IF(AND(AB881="Best",U881=""),$AC$2*1%,IF(AND(AB881="Best",U881=100,Table1[[#This Row],[State]]="NSW"),$AC$2*0.4%,IF(AND(AB881="Best",U881=100),$AC$2*1%,IF(Table1[[#This Row],[Adj]]="Nat OK",$AC$2*0.5%,"xxx")))))))))))))))</f>
        <v>20</v>
      </c>
      <c r="AD881" s="133" t="str">
        <f t="shared" si="180"/>
        <v/>
      </c>
      <c r="AE881" s="133">
        <f t="shared" si="181"/>
        <v>-20</v>
      </c>
      <c r="AF881" s="133" t="str">
        <f>VLOOKUP(Table1[[#This Row],[Track]],$F$2672:$H$2715,2,FALSE)</f>
        <v>NSW</v>
      </c>
      <c r="AG881" s="133" t="str">
        <f>VLOOKUP(Table1[[#This Row],[Track]],$F$2672:$H$2715,3,FALSE)</f>
        <v>-</v>
      </c>
      <c r="AH881" s="133" t="str">
        <f>IF(Table1[[#This Row],[Date]]&lt;$AH$2,"",IF(Table1[[#This Row],[Date]]&lt;$AH$3,"Edge","Elite Combo"))</f>
        <v/>
      </c>
      <c r="AI881" s="218">
        <f>Table1[[#This Row],[Time]]</f>
        <v>0.56944444444444442</v>
      </c>
      <c r="AJ881" s="219" t="str">
        <f>Table1[[#This Row],[Track]]</f>
        <v>Rosehill</v>
      </c>
      <c r="AK881" s="216">
        <f>Table1[[#This Row],[Race ]]</f>
        <v>3</v>
      </c>
      <c r="AL881" s="219">
        <f>Table1[[#This Row],[TAB]]</f>
        <v>11</v>
      </c>
      <c r="AM881" s="219" t="str">
        <f>Table1[[#This Row],[Selection]]</f>
        <v>Ballroom Bella</v>
      </c>
      <c r="AN881" s="220" t="str">
        <f>Table1[[#This Row],[Sources]]</f>
        <v>E4-10</v>
      </c>
      <c r="AO881" s="219">
        <f>Table1[[#This Row],[Scale Bet]]</f>
        <v>20</v>
      </c>
    </row>
    <row r="882" spans="5:41" ht="16.5" customHeight="1" x14ac:dyDescent="0.25">
      <c r="E882" s="185">
        <v>45346</v>
      </c>
      <c r="F882" s="35">
        <v>0.56944444444444442</v>
      </c>
      <c r="G882" s="36" t="s">
        <v>17</v>
      </c>
      <c r="H882" s="36">
        <v>3</v>
      </c>
      <c r="I882" s="36">
        <v>8</v>
      </c>
      <c r="J882" s="36" t="s">
        <v>1089</v>
      </c>
      <c r="K882" s="36" t="s">
        <v>60</v>
      </c>
      <c r="L882" s="165">
        <v>15</v>
      </c>
      <c r="M882" s="134">
        <f t="shared" si="169"/>
        <v>15</v>
      </c>
      <c r="N882" s="36">
        <f t="shared" si="170"/>
        <v>1</v>
      </c>
      <c r="O882" s="135" t="str">
        <f t="shared" si="171"/>
        <v>Pro Syd-15</v>
      </c>
      <c r="P882" s="186" t="str">
        <f t="shared" si="172"/>
        <v>OK</v>
      </c>
      <c r="Q882" s="187">
        <f t="shared" si="173"/>
        <v>60</v>
      </c>
      <c r="R882" s="150"/>
      <c r="S882" s="187" t="str">
        <f t="shared" si="174"/>
        <v/>
      </c>
      <c r="T882" s="136" t="str">
        <f t="shared" si="175"/>
        <v>Dipsy Doodle</v>
      </c>
      <c r="U882" s="137" t="str">
        <f>IF(P882="","",IF(N882=1,"",IF(Q882="","",IF(Q882&lt;=100,100,IF(Table1[[#This Row],[Day]]="Wed",100,200)))))</f>
        <v/>
      </c>
      <c r="V882" s="137" t="str">
        <f t="shared" si="176"/>
        <v/>
      </c>
      <c r="W882" s="137" t="str">
        <f t="shared" si="177"/>
        <v/>
      </c>
      <c r="X882" s="133">
        <f>100</f>
        <v>100</v>
      </c>
      <c r="Y882" s="133" t="str">
        <f t="shared" si="178"/>
        <v/>
      </c>
      <c r="Z882" s="133">
        <f t="shared" si="179"/>
        <v>-100</v>
      </c>
      <c r="AA882" s="134" t="str">
        <f>TEXT(Table1[[#This Row],[Date]],"DDD")</f>
        <v>Sat</v>
      </c>
      <c r="AB882" s="133" t="str">
        <f>IF(OR(G882="Doomben",G882="Eagle Farm"),"Q",IF(AND(Q882&gt;1,Q882&lt;55,Table1[[#This Row],[Source]]="Nat"),"Nat OK",IF(AND(Table1[[#This Row],[Source]]&lt;&gt;"Nat",Q882&lt;55),"Poor &lt;55",IF(OR(G882="Randwick",G882="Flemington",G882="Caulfield",G882="Sandown Lake",G882="Sandown Hill"),"Best","ave"))))</f>
        <v>ave</v>
      </c>
      <c r="AC882" s="133">
        <f>IF(Q882="","",IF(AB882="Poor &lt;55",$AC$2*0.2%,IF(AND(AB882="Q",AA882&lt;&gt;"Wed"),$AC$2*0.4%,IF(AND(AB882="Q",AA882="Wed"),$AC$2*0.5%,IF(AND(AB882="Ave",U882=100),$AC$2*0.5%,IF(AND(AB882="ave",U882="",N882=1,AG882="Bush"),$AC$2*1%,IF(AND(AB882="ave",U882="",Q882&gt;100),$AC$2*1.3%,IF(AND(AB882="ave",U882=""),$AC$2*1.2%,IF(AND(AB882="Ave",U882=200),$AC$2*1%,IF(AND(AB882="Best",U882=200),$AC$2*1.5%,IF(AND(AB882="Best",U882="",K882&lt;&gt;"Pro Syd"),$AC$2*0.5%,IF(AND(AB882="Best",U882=""),$AC$2*1%,IF(AND(AB882="Best",U882=100,Table1[[#This Row],[State]]="NSW"),$AC$2*0.4%,IF(AND(AB882="Best",U882=100),$AC$2*1%,IF(Table1[[#This Row],[Adj]]="Nat OK",$AC$2*0.5%,"xxx")))))))))))))))</f>
        <v>120</v>
      </c>
      <c r="AD882" s="133" t="str">
        <f t="shared" si="180"/>
        <v/>
      </c>
      <c r="AE882" s="133">
        <f t="shared" si="181"/>
        <v>-120</v>
      </c>
      <c r="AF882" s="133" t="str">
        <f>VLOOKUP(Table1[[#This Row],[Track]],$F$2672:$H$2715,2,FALSE)</f>
        <v>NSW</v>
      </c>
      <c r="AG882" s="133" t="str">
        <f>VLOOKUP(Table1[[#This Row],[Track]],$F$2672:$H$2715,3,FALSE)</f>
        <v>-</v>
      </c>
      <c r="AH882" s="133" t="str">
        <f>IF(Table1[[#This Row],[Date]]&lt;$AH$2,"",IF(Table1[[#This Row],[Date]]&lt;$AH$3,"Edge","Elite Combo"))</f>
        <v/>
      </c>
      <c r="AI882" s="218">
        <f>Table1[[#This Row],[Time]]</f>
        <v>0.56944444444444442</v>
      </c>
      <c r="AJ882" s="219" t="str">
        <f>Table1[[#This Row],[Track]]</f>
        <v>Rosehill</v>
      </c>
      <c r="AK882" s="216">
        <f>Table1[[#This Row],[Race ]]</f>
        <v>3</v>
      </c>
      <c r="AL882" s="219">
        <f>Table1[[#This Row],[TAB]]</f>
        <v>8</v>
      </c>
      <c r="AM882" s="219" t="str">
        <f>Table1[[#This Row],[Selection]]</f>
        <v>Dipsy Doodle</v>
      </c>
      <c r="AN882" s="220" t="str">
        <f>Table1[[#This Row],[Sources]]</f>
        <v>Pro Syd-15</v>
      </c>
      <c r="AO882" s="219">
        <f>Table1[[#This Row],[Scale Bet]]</f>
        <v>120</v>
      </c>
    </row>
    <row r="883" spans="5:41" ht="16.5" customHeight="1" x14ac:dyDescent="0.25">
      <c r="E883" s="185">
        <v>45346</v>
      </c>
      <c r="F883" s="35">
        <v>0.57986111111111105</v>
      </c>
      <c r="G883" s="36" t="s">
        <v>201</v>
      </c>
      <c r="H883" s="36">
        <v>4</v>
      </c>
      <c r="I883" s="36">
        <v>1</v>
      </c>
      <c r="J883" s="36" t="s">
        <v>942</v>
      </c>
      <c r="K883" s="36" t="s">
        <v>13</v>
      </c>
      <c r="L883" s="165">
        <v>13</v>
      </c>
      <c r="M883" s="134">
        <f t="shared" si="169"/>
        <v>13</v>
      </c>
      <c r="N883" s="36">
        <f t="shared" si="170"/>
        <v>1</v>
      </c>
      <c r="O883" s="135" t="str">
        <f t="shared" si="171"/>
        <v>Nat-13</v>
      </c>
      <c r="P883" s="186" t="str">
        <f t="shared" si="172"/>
        <v>OK</v>
      </c>
      <c r="Q883" s="187">
        <f t="shared" si="173"/>
        <v>52</v>
      </c>
      <c r="R883" s="150"/>
      <c r="S883" s="187" t="str">
        <f t="shared" si="174"/>
        <v/>
      </c>
      <c r="T883" s="136" t="str">
        <f t="shared" si="175"/>
        <v>Brave Mead</v>
      </c>
      <c r="U883" s="137" t="str">
        <f>IF(P883="","",IF(N883=1,"",IF(Q883="","",IF(Q883&lt;=100,100,IF(Table1[[#This Row],[Day]]="Wed",100,200)))))</f>
        <v/>
      </c>
      <c r="V883" s="137" t="str">
        <f t="shared" si="176"/>
        <v/>
      </c>
      <c r="W883" s="137" t="str">
        <f t="shared" si="177"/>
        <v/>
      </c>
      <c r="X883" s="133">
        <f>100</f>
        <v>100</v>
      </c>
      <c r="Y883" s="133" t="str">
        <f t="shared" si="178"/>
        <v/>
      </c>
      <c r="Z883" s="133">
        <f t="shared" si="179"/>
        <v>-100</v>
      </c>
      <c r="AA883" s="134" t="str">
        <f>TEXT(Table1[[#This Row],[Date]],"DDD")</f>
        <v>Sat</v>
      </c>
      <c r="AB883" s="133" t="str">
        <f>IF(OR(G883="Doomben",G883="Eagle Farm"),"Q",IF(AND(Q883&gt;1,Q883&lt;55,Table1[[#This Row],[Source]]="Nat"),"Nat OK",IF(AND(Table1[[#This Row],[Source]]&lt;&gt;"Nat",Q883&lt;55),"Poor &lt;55",IF(OR(G883="Randwick",G883="Flemington",G883="Caulfield",G883="Sandown Lake",G883="Sandown Hill"),"Best","ave"))))</f>
        <v>Nat OK</v>
      </c>
      <c r="AC883" s="133">
        <f>IF(Q883="","",IF(AB883="Poor &lt;55",$AC$2*0.2%,IF(AND(AB883="Q",AA883&lt;&gt;"Wed"),$AC$2*0.4%,IF(AND(AB883="Q",AA883="Wed"),$AC$2*0.5%,IF(AND(AB883="Ave",U883=100),$AC$2*0.5%,IF(AND(AB883="ave",U883="",N883=1,AG883="Bush"),$AC$2*1%,IF(AND(AB883="ave",U883="",Q883&gt;100),$AC$2*1.3%,IF(AND(AB883="ave",U883=""),$AC$2*1.2%,IF(AND(AB883="Ave",U883=200),$AC$2*1%,IF(AND(AB883="Best",U883=200),$AC$2*1.5%,IF(AND(AB883="Best",U883="",K883&lt;&gt;"Pro Syd"),$AC$2*0.5%,IF(AND(AB883="Best",U883=""),$AC$2*1%,IF(AND(AB883="Best",U883=100,Table1[[#This Row],[State]]="NSW"),$AC$2*0.4%,IF(AND(AB883="Best",U883=100),$AC$2*1%,IF(Table1[[#This Row],[Adj]]="Nat OK",$AC$2*0.5%,"xxx")))))))))))))))</f>
        <v>50</v>
      </c>
      <c r="AD883" s="133" t="str">
        <f t="shared" si="180"/>
        <v/>
      </c>
      <c r="AE883" s="133">
        <f t="shared" si="181"/>
        <v>-50</v>
      </c>
      <c r="AF883" s="133" t="str">
        <f>VLOOKUP(Table1[[#This Row],[Track]],$F$2672:$H$2715,2,FALSE)</f>
        <v>Vic</v>
      </c>
      <c r="AG883" s="133" t="str">
        <f>VLOOKUP(Table1[[#This Row],[Track]],$F$2672:$H$2715,3,FALSE)</f>
        <v>-</v>
      </c>
      <c r="AH883" s="133" t="str">
        <f>IF(Table1[[#This Row],[Date]]&lt;$AH$2,"",IF(Table1[[#This Row],[Date]]&lt;$AH$3,"Edge","Elite Combo"))</f>
        <v/>
      </c>
      <c r="AI883" s="218">
        <f>Table1[[#This Row],[Time]]</f>
        <v>0.57986111111111105</v>
      </c>
      <c r="AJ883" s="219" t="str">
        <f>Table1[[#This Row],[Track]]</f>
        <v>Caulfield</v>
      </c>
      <c r="AK883" s="216">
        <f>Table1[[#This Row],[Race ]]</f>
        <v>4</v>
      </c>
      <c r="AL883" s="219">
        <f>Table1[[#This Row],[TAB]]</f>
        <v>1</v>
      </c>
      <c r="AM883" s="219" t="str">
        <f>Table1[[#This Row],[Selection]]</f>
        <v>Brave Mead</v>
      </c>
      <c r="AN883" s="220" t="str">
        <f>Table1[[#This Row],[Sources]]</f>
        <v>Nat-13</v>
      </c>
      <c r="AO883" s="219">
        <f>Table1[[#This Row],[Scale Bet]]</f>
        <v>50</v>
      </c>
    </row>
    <row r="884" spans="5:41" ht="16.5" customHeight="1" x14ac:dyDescent="0.25">
      <c r="E884" s="185">
        <v>45346</v>
      </c>
      <c r="F884" s="35">
        <v>0.60416666666666663</v>
      </c>
      <c r="G884" s="36" t="s">
        <v>201</v>
      </c>
      <c r="H884" s="36">
        <v>5</v>
      </c>
      <c r="I884" s="36">
        <v>2</v>
      </c>
      <c r="J884" s="36" t="s">
        <v>407</v>
      </c>
      <c r="K884" s="36" t="s">
        <v>13</v>
      </c>
      <c r="L884" s="165">
        <v>13</v>
      </c>
      <c r="M884" s="134">
        <f t="shared" si="169"/>
        <v>13</v>
      </c>
      <c r="N884" s="36">
        <f t="shared" si="170"/>
        <v>1</v>
      </c>
      <c r="O884" s="135" t="str">
        <f t="shared" si="171"/>
        <v>Nat-13</v>
      </c>
      <c r="P884" s="186" t="str">
        <f t="shared" si="172"/>
        <v>OK</v>
      </c>
      <c r="Q884" s="187">
        <f t="shared" si="173"/>
        <v>52</v>
      </c>
      <c r="R884" s="150">
        <v>4.9000000000000004</v>
      </c>
      <c r="S884" s="187">
        <f t="shared" si="174"/>
        <v>254.8</v>
      </c>
      <c r="T884" s="136" t="str">
        <f t="shared" si="175"/>
        <v>Immediacy</v>
      </c>
      <c r="U884" s="137" t="str">
        <f>IF(P884="","",IF(N884=1,"",IF(Q884="","",IF(Q884&lt;=100,100,IF(Table1[[#This Row],[Day]]="Wed",100,200)))))</f>
        <v/>
      </c>
      <c r="V884" s="137" t="str">
        <f t="shared" si="176"/>
        <v/>
      </c>
      <c r="W884" s="137" t="str">
        <f t="shared" si="177"/>
        <v/>
      </c>
      <c r="X884" s="133">
        <f>100</f>
        <v>100</v>
      </c>
      <c r="Y884" s="133">
        <f t="shared" si="178"/>
        <v>490.00000000000006</v>
      </c>
      <c r="Z884" s="133">
        <f t="shared" si="179"/>
        <v>390.00000000000006</v>
      </c>
      <c r="AA884" s="134" t="str">
        <f>TEXT(Table1[[#This Row],[Date]],"DDD")</f>
        <v>Sat</v>
      </c>
      <c r="AB884" s="133" t="str">
        <f>IF(OR(G884="Doomben",G884="Eagle Farm"),"Q",IF(AND(Q884&gt;1,Q884&lt;55,Table1[[#This Row],[Source]]="Nat"),"Nat OK",IF(AND(Table1[[#This Row],[Source]]&lt;&gt;"Nat",Q884&lt;55),"Poor &lt;55",IF(OR(G884="Randwick",G884="Flemington",G884="Caulfield",G884="Sandown Lake",G884="Sandown Hill"),"Best","ave"))))</f>
        <v>Nat OK</v>
      </c>
      <c r="AC884" s="133">
        <f>IF(Q884="","",IF(AB884="Poor &lt;55",$AC$2*0.2%,IF(AND(AB884="Q",AA884&lt;&gt;"Wed"),$AC$2*0.4%,IF(AND(AB884="Q",AA884="Wed"),$AC$2*0.5%,IF(AND(AB884="Ave",U884=100),$AC$2*0.5%,IF(AND(AB884="ave",U884="",N884=1,AG884="Bush"),$AC$2*1%,IF(AND(AB884="ave",U884="",Q884&gt;100),$AC$2*1.3%,IF(AND(AB884="ave",U884=""),$AC$2*1.2%,IF(AND(AB884="Ave",U884=200),$AC$2*1%,IF(AND(AB884="Best",U884=200),$AC$2*1.5%,IF(AND(AB884="Best",U884="",K884&lt;&gt;"Pro Syd"),$AC$2*0.5%,IF(AND(AB884="Best",U884=""),$AC$2*1%,IF(AND(AB884="Best",U884=100,Table1[[#This Row],[State]]="NSW"),$AC$2*0.4%,IF(AND(AB884="Best",U884=100),$AC$2*1%,IF(Table1[[#This Row],[Adj]]="Nat OK",$AC$2*0.5%,"xxx")))))))))))))))</f>
        <v>50</v>
      </c>
      <c r="AD884" s="133">
        <f t="shared" si="180"/>
        <v>245.00000000000003</v>
      </c>
      <c r="AE884" s="133">
        <f t="shared" si="181"/>
        <v>195.00000000000003</v>
      </c>
      <c r="AF884" s="133" t="str">
        <f>VLOOKUP(Table1[[#This Row],[Track]],$F$2672:$H$2715,2,FALSE)</f>
        <v>Vic</v>
      </c>
      <c r="AG884" s="133" t="str">
        <f>VLOOKUP(Table1[[#This Row],[Track]],$F$2672:$H$2715,3,FALSE)</f>
        <v>-</v>
      </c>
      <c r="AH884" s="133" t="str">
        <f>IF(Table1[[#This Row],[Date]]&lt;$AH$2,"",IF(Table1[[#This Row],[Date]]&lt;$AH$3,"Edge","Elite Combo"))</f>
        <v/>
      </c>
      <c r="AI884" s="218">
        <f>Table1[[#This Row],[Time]]</f>
        <v>0.60416666666666663</v>
      </c>
      <c r="AJ884" s="219" t="str">
        <f>Table1[[#This Row],[Track]]</f>
        <v>Caulfield</v>
      </c>
      <c r="AK884" s="216">
        <f>Table1[[#This Row],[Race ]]</f>
        <v>5</v>
      </c>
      <c r="AL884" s="219">
        <f>Table1[[#This Row],[TAB]]</f>
        <v>2</v>
      </c>
      <c r="AM884" s="219" t="str">
        <f>Table1[[#This Row],[Selection]]</f>
        <v>Immediacy</v>
      </c>
      <c r="AN884" s="220" t="str">
        <f>Table1[[#This Row],[Sources]]</f>
        <v>Nat-13</v>
      </c>
      <c r="AO884" s="219">
        <f>Table1[[#This Row],[Scale Bet]]</f>
        <v>50</v>
      </c>
    </row>
    <row r="885" spans="5:41" ht="16.5" customHeight="1" x14ac:dyDescent="0.25">
      <c r="E885" s="185">
        <v>45346</v>
      </c>
      <c r="F885" s="35">
        <v>0.65277777777777779</v>
      </c>
      <c r="G885" s="36" t="s">
        <v>201</v>
      </c>
      <c r="H885" s="36">
        <v>7</v>
      </c>
      <c r="I885" s="36">
        <v>1</v>
      </c>
      <c r="J885" s="36" t="s">
        <v>202</v>
      </c>
      <c r="K885" s="36" t="s">
        <v>1</v>
      </c>
      <c r="L885" s="165">
        <v>12</v>
      </c>
      <c r="M885" s="134">
        <f t="shared" si="169"/>
        <v>68</v>
      </c>
      <c r="N885" s="36">
        <f t="shared" si="170"/>
        <v>4</v>
      </c>
      <c r="O885" s="135" t="str">
        <f t="shared" si="171"/>
        <v>E4-12/Edge-20/Nat-20/Pro Mel-16</v>
      </c>
      <c r="P885" s="186" t="str">
        <f t="shared" si="172"/>
        <v>OK</v>
      </c>
      <c r="Q885" s="187">
        <f t="shared" si="173"/>
        <v>272</v>
      </c>
      <c r="R885" s="150">
        <v>1.5</v>
      </c>
      <c r="S885" s="187">
        <f t="shared" si="174"/>
        <v>408</v>
      </c>
      <c r="T885" s="136" t="str">
        <f t="shared" si="175"/>
        <v>Mr Brightside</v>
      </c>
      <c r="U885" s="137">
        <f>IF(P885="","",IF(N885=1,"",IF(Q885="","",IF(Q885&lt;=100,100,IF(Table1[[#This Row],[Day]]="Wed",100,200)))))</f>
        <v>200</v>
      </c>
      <c r="V885" s="137">
        <f t="shared" si="176"/>
        <v>300</v>
      </c>
      <c r="W885" s="137">
        <f t="shared" si="177"/>
        <v>100</v>
      </c>
      <c r="X885" s="133">
        <f>100</f>
        <v>100</v>
      </c>
      <c r="Y885" s="133">
        <f t="shared" si="178"/>
        <v>150</v>
      </c>
      <c r="Z885" s="133">
        <f t="shared" si="179"/>
        <v>50</v>
      </c>
      <c r="AA885" s="134" t="str">
        <f>TEXT(Table1[[#This Row],[Date]],"DDD")</f>
        <v>Sat</v>
      </c>
      <c r="AB885" s="133" t="str">
        <f>IF(OR(G885="Doomben",G885="Eagle Farm"),"Q",IF(AND(Q885&gt;1,Q885&lt;55,Table1[[#This Row],[Source]]="Nat"),"Nat OK",IF(AND(Table1[[#This Row],[Source]]&lt;&gt;"Nat",Q885&lt;55),"Poor &lt;55",IF(OR(G885="Randwick",G885="Flemington",G885="Caulfield",G885="Sandown Lake",G885="Sandown Hill"),"Best","ave"))))</f>
        <v>Best</v>
      </c>
      <c r="AC885" s="133">
        <f>IF(Q885="","",IF(AB885="Poor &lt;55",$AC$2*0.2%,IF(AND(AB885="Q",AA885&lt;&gt;"Wed"),$AC$2*0.4%,IF(AND(AB885="Q",AA885="Wed"),$AC$2*0.5%,IF(AND(AB885="Ave",U885=100),$AC$2*0.5%,IF(AND(AB885="ave",U885="",N885=1,AG885="Bush"),$AC$2*1%,IF(AND(AB885="ave",U885="",Q885&gt;100),$AC$2*1.3%,IF(AND(AB885="ave",U885=""),$AC$2*1.2%,IF(AND(AB885="Ave",U885=200),$AC$2*1%,IF(AND(AB885="Best",U885=200),$AC$2*1.5%,IF(AND(AB885="Best",U885="",K885&lt;&gt;"Pro Syd"),$AC$2*0.5%,IF(AND(AB885="Best",U885=""),$AC$2*1%,IF(AND(AB885="Best",U885=100,Table1[[#This Row],[State]]="NSW"),$AC$2*0.4%,IF(AND(AB885="Best",U885=100),$AC$2*1%,IF(Table1[[#This Row],[Adj]]="Nat OK",$AC$2*0.5%,"xxx")))))))))))))))</f>
        <v>150</v>
      </c>
      <c r="AD885" s="133">
        <f t="shared" si="180"/>
        <v>225</v>
      </c>
      <c r="AE885" s="133">
        <f t="shared" si="181"/>
        <v>75</v>
      </c>
      <c r="AF885" s="133" t="str">
        <f>VLOOKUP(Table1[[#This Row],[Track]],$F$2672:$H$2715,2,FALSE)</f>
        <v>Vic</v>
      </c>
      <c r="AG885" s="133" t="str">
        <f>VLOOKUP(Table1[[#This Row],[Track]],$F$2672:$H$2715,3,FALSE)</f>
        <v>-</v>
      </c>
      <c r="AH885" s="133" t="str">
        <f>IF(Table1[[#This Row],[Date]]&lt;$AH$2,"",IF(Table1[[#This Row],[Date]]&lt;$AH$3,"Edge","Elite Combo"))</f>
        <v/>
      </c>
      <c r="AI885" s="218">
        <f>Table1[[#This Row],[Time]]</f>
        <v>0.65277777777777779</v>
      </c>
      <c r="AJ885" s="219" t="str">
        <f>Table1[[#This Row],[Track]]</f>
        <v>Caulfield</v>
      </c>
      <c r="AK885" s="216">
        <f>Table1[[#This Row],[Race ]]</f>
        <v>7</v>
      </c>
      <c r="AL885" s="219">
        <f>Table1[[#This Row],[TAB]]</f>
        <v>1</v>
      </c>
      <c r="AM885" s="219" t="str">
        <f>Table1[[#This Row],[Selection]]</f>
        <v>Mr Brightside</v>
      </c>
      <c r="AN885" s="220" t="str">
        <f>Table1[[#This Row],[Sources]]</f>
        <v>E4-12/Edge-20/Nat-20/Pro Mel-16</v>
      </c>
      <c r="AO885" s="219">
        <f>Table1[[#This Row],[Scale Bet]]</f>
        <v>150</v>
      </c>
    </row>
    <row r="886" spans="5:41" ht="16.5" customHeight="1" x14ac:dyDescent="0.25">
      <c r="E886" s="185">
        <v>45346</v>
      </c>
      <c r="F886" s="35">
        <v>0.65277777777777779</v>
      </c>
      <c r="G886" s="36" t="s">
        <v>201</v>
      </c>
      <c r="H886" s="36">
        <v>7</v>
      </c>
      <c r="I886" s="36">
        <v>1</v>
      </c>
      <c r="J886" s="36" t="s">
        <v>202</v>
      </c>
      <c r="K886" s="36" t="s">
        <v>40</v>
      </c>
      <c r="L886" s="165">
        <v>20</v>
      </c>
      <c r="M886" s="134" t="str">
        <f t="shared" si="169"/>
        <v/>
      </c>
      <c r="N886" s="36" t="str">
        <f t="shared" si="170"/>
        <v/>
      </c>
      <c r="O886" s="135" t="str">
        <f t="shared" si="171"/>
        <v/>
      </c>
      <c r="P886" s="186" t="str">
        <f t="shared" si="172"/>
        <v>OK</v>
      </c>
      <c r="Q886" s="187" t="str">
        <f t="shared" si="173"/>
        <v/>
      </c>
      <c r="R886" s="150">
        <v>1.5</v>
      </c>
      <c r="S886" s="187" t="str">
        <f t="shared" si="174"/>
        <v/>
      </c>
      <c r="T886" s="136" t="str">
        <f t="shared" si="175"/>
        <v>Mr Brightside</v>
      </c>
      <c r="U886" s="137" t="str">
        <f>IF(P886="","",IF(N886=1,"",IF(Q886="","",IF(Q886&lt;=100,100,IF(Table1[[#This Row],[Day]]="Wed",100,200)))))</f>
        <v/>
      </c>
      <c r="V886" s="137" t="str">
        <f t="shared" si="176"/>
        <v/>
      </c>
      <c r="W886" s="137" t="str">
        <f t="shared" si="177"/>
        <v/>
      </c>
      <c r="X886" s="133">
        <f>100</f>
        <v>100</v>
      </c>
      <c r="Y886" s="133">
        <f t="shared" si="178"/>
        <v>150</v>
      </c>
      <c r="Z886" s="133">
        <f t="shared" si="179"/>
        <v>50</v>
      </c>
      <c r="AA886" s="134" t="str">
        <f>TEXT(Table1[[#This Row],[Date]],"DDD")</f>
        <v>Sat</v>
      </c>
      <c r="AB886" s="133" t="str">
        <f>IF(OR(G886="Doomben",G886="Eagle Farm"),"Q",IF(AND(Q886&gt;1,Q886&lt;55,Table1[[#This Row],[Source]]="Nat"),"Nat OK",IF(AND(Table1[[#This Row],[Source]]&lt;&gt;"Nat",Q886&lt;55),"Poor &lt;55",IF(OR(G886="Randwick",G886="Flemington",G886="Caulfield",G886="Sandown Lake",G886="Sandown Hill"),"Best","ave"))))</f>
        <v>Best</v>
      </c>
      <c r="AC886" s="133" t="str">
        <f>IF(Q886="","",IF(AB886="Poor &lt;55",$AC$2*0.2%,IF(AND(AB886="Q",AA886&lt;&gt;"Wed"),$AC$2*0.4%,IF(AND(AB886="Q",AA886="Wed"),$AC$2*0.5%,IF(AND(AB886="Ave",U886=100),$AC$2*0.5%,IF(AND(AB886="ave",U886="",N886=1,AG886="Bush"),$AC$2*1%,IF(AND(AB886="ave",U886="",Q886&gt;100),$AC$2*1.3%,IF(AND(AB886="ave",U886=""),$AC$2*1.2%,IF(AND(AB886="Ave",U886=200),$AC$2*1%,IF(AND(AB886="Best",U886=200),$AC$2*1.5%,IF(AND(AB886="Best",U886="",K886&lt;&gt;"Pro Syd"),$AC$2*0.5%,IF(AND(AB886="Best",U886=""),$AC$2*1%,IF(AND(AB886="Best",U886=100,Table1[[#This Row],[State]]="NSW"),$AC$2*0.4%,IF(AND(AB886="Best",U886=100),$AC$2*1%,IF(Table1[[#This Row],[Adj]]="Nat OK",$AC$2*0.5%,"xxx")))))))))))))))</f>
        <v/>
      </c>
      <c r="AD886" s="133" t="str">
        <f t="shared" si="180"/>
        <v/>
      </c>
      <c r="AE886" s="133" t="str">
        <f t="shared" si="181"/>
        <v/>
      </c>
      <c r="AF886" s="133" t="str">
        <f>VLOOKUP(Table1[[#This Row],[Track]],$F$2672:$H$2715,2,FALSE)</f>
        <v>Vic</v>
      </c>
      <c r="AG886" s="133" t="str">
        <f>VLOOKUP(Table1[[#This Row],[Track]],$F$2672:$H$2715,3,FALSE)</f>
        <v>-</v>
      </c>
      <c r="AH886" s="133" t="str">
        <f>IF(Table1[[#This Row],[Date]]&lt;$AH$2,"",IF(Table1[[#This Row],[Date]]&lt;$AH$3,"Edge","Elite Combo"))</f>
        <v/>
      </c>
      <c r="AI886" s="218">
        <f>Table1[[#This Row],[Time]]</f>
        <v>0.65277777777777779</v>
      </c>
      <c r="AJ886" s="219" t="str">
        <f>Table1[[#This Row],[Track]]</f>
        <v>Caulfield</v>
      </c>
      <c r="AK886" s="216">
        <f>Table1[[#This Row],[Race ]]</f>
        <v>7</v>
      </c>
      <c r="AL886" s="219">
        <f>Table1[[#This Row],[TAB]]</f>
        <v>1</v>
      </c>
      <c r="AM886" s="219" t="str">
        <f>Table1[[#This Row],[Selection]]</f>
        <v>Mr Brightside</v>
      </c>
      <c r="AN886" s="220" t="str">
        <f>Table1[[#This Row],[Sources]]</f>
        <v/>
      </c>
      <c r="AO886" s="219" t="str">
        <f>Table1[[#This Row],[Scale Bet]]</f>
        <v/>
      </c>
    </row>
    <row r="887" spans="5:41" ht="16.5" customHeight="1" x14ac:dyDescent="0.25">
      <c r="E887" s="185">
        <v>45346</v>
      </c>
      <c r="F887" s="35">
        <v>0.65277777777777779</v>
      </c>
      <c r="G887" s="36" t="s">
        <v>201</v>
      </c>
      <c r="H887" s="36">
        <v>7</v>
      </c>
      <c r="I887" s="36">
        <v>1</v>
      </c>
      <c r="J887" s="36" t="s">
        <v>202</v>
      </c>
      <c r="K887" s="36" t="s">
        <v>13</v>
      </c>
      <c r="L887" s="165">
        <v>20</v>
      </c>
      <c r="M887" s="134" t="str">
        <f t="shared" si="169"/>
        <v/>
      </c>
      <c r="N887" s="36" t="str">
        <f t="shared" si="170"/>
        <v/>
      </c>
      <c r="O887" s="135" t="str">
        <f t="shared" si="171"/>
        <v/>
      </c>
      <c r="P887" s="186" t="str">
        <f t="shared" si="172"/>
        <v>OK</v>
      </c>
      <c r="Q887" s="187" t="str">
        <f t="shared" si="173"/>
        <v/>
      </c>
      <c r="R887" s="150">
        <v>1.5</v>
      </c>
      <c r="S887" s="187" t="str">
        <f t="shared" si="174"/>
        <v/>
      </c>
      <c r="T887" s="136" t="str">
        <f t="shared" si="175"/>
        <v>Mr Brightside</v>
      </c>
      <c r="U887" s="137" t="str">
        <f>IF(P887="","",IF(N887=1,"",IF(Q887="","",IF(Q887&lt;=100,100,IF(Table1[[#This Row],[Day]]="Wed",100,200)))))</f>
        <v/>
      </c>
      <c r="V887" s="137" t="str">
        <f t="shared" si="176"/>
        <v/>
      </c>
      <c r="W887" s="137" t="str">
        <f t="shared" si="177"/>
        <v/>
      </c>
      <c r="X887" s="133">
        <f>100</f>
        <v>100</v>
      </c>
      <c r="Y887" s="133">
        <f t="shared" si="178"/>
        <v>150</v>
      </c>
      <c r="Z887" s="133">
        <f t="shared" si="179"/>
        <v>50</v>
      </c>
      <c r="AA887" s="134" t="str">
        <f>TEXT(Table1[[#This Row],[Date]],"DDD")</f>
        <v>Sat</v>
      </c>
      <c r="AB887" s="133" t="str">
        <f>IF(OR(G887="Doomben",G887="Eagle Farm"),"Q",IF(AND(Q887&gt;1,Q887&lt;55,Table1[[#This Row],[Source]]="Nat"),"Nat OK",IF(AND(Table1[[#This Row],[Source]]&lt;&gt;"Nat",Q887&lt;55),"Poor &lt;55",IF(OR(G887="Randwick",G887="Flemington",G887="Caulfield",G887="Sandown Lake",G887="Sandown Hill"),"Best","ave"))))</f>
        <v>Best</v>
      </c>
      <c r="AC887" s="133" t="str">
        <f>IF(Q887="","",IF(AB887="Poor &lt;55",$AC$2*0.2%,IF(AND(AB887="Q",AA887&lt;&gt;"Wed"),$AC$2*0.4%,IF(AND(AB887="Q",AA887="Wed"),$AC$2*0.5%,IF(AND(AB887="Ave",U887=100),$AC$2*0.5%,IF(AND(AB887="ave",U887="",N887=1,AG887="Bush"),$AC$2*1%,IF(AND(AB887="ave",U887="",Q887&gt;100),$AC$2*1.3%,IF(AND(AB887="ave",U887=""),$AC$2*1.2%,IF(AND(AB887="Ave",U887=200),$AC$2*1%,IF(AND(AB887="Best",U887=200),$AC$2*1.5%,IF(AND(AB887="Best",U887="",K887&lt;&gt;"Pro Syd"),$AC$2*0.5%,IF(AND(AB887="Best",U887=""),$AC$2*1%,IF(AND(AB887="Best",U887=100,Table1[[#This Row],[State]]="NSW"),$AC$2*0.4%,IF(AND(AB887="Best",U887=100),$AC$2*1%,IF(Table1[[#This Row],[Adj]]="Nat OK",$AC$2*0.5%,"xxx")))))))))))))))</f>
        <v/>
      </c>
      <c r="AD887" s="133" t="str">
        <f t="shared" si="180"/>
        <v/>
      </c>
      <c r="AE887" s="133" t="str">
        <f t="shared" si="181"/>
        <v/>
      </c>
      <c r="AF887" s="133" t="str">
        <f>VLOOKUP(Table1[[#This Row],[Track]],$F$2672:$H$2715,2,FALSE)</f>
        <v>Vic</v>
      </c>
      <c r="AG887" s="133" t="str">
        <f>VLOOKUP(Table1[[#This Row],[Track]],$F$2672:$H$2715,3,FALSE)</f>
        <v>-</v>
      </c>
      <c r="AH887" s="133" t="str">
        <f>IF(Table1[[#This Row],[Date]]&lt;$AH$2,"",IF(Table1[[#This Row],[Date]]&lt;$AH$3,"Edge","Elite Combo"))</f>
        <v/>
      </c>
      <c r="AI887" s="218">
        <f>Table1[[#This Row],[Time]]</f>
        <v>0.65277777777777779</v>
      </c>
      <c r="AJ887" s="219" t="str">
        <f>Table1[[#This Row],[Track]]</f>
        <v>Caulfield</v>
      </c>
      <c r="AK887" s="216">
        <f>Table1[[#This Row],[Race ]]</f>
        <v>7</v>
      </c>
      <c r="AL887" s="219">
        <f>Table1[[#This Row],[TAB]]</f>
        <v>1</v>
      </c>
      <c r="AM887" s="219" t="str">
        <f>Table1[[#This Row],[Selection]]</f>
        <v>Mr Brightside</v>
      </c>
      <c r="AN887" s="220" t="str">
        <f>Table1[[#This Row],[Sources]]</f>
        <v/>
      </c>
      <c r="AO887" s="219" t="str">
        <f>Table1[[#This Row],[Scale Bet]]</f>
        <v/>
      </c>
    </row>
    <row r="888" spans="5:41" ht="16.5" customHeight="1" x14ac:dyDescent="0.25">
      <c r="E888" s="185">
        <v>45346</v>
      </c>
      <c r="F888" s="35">
        <v>0.65277777777777779</v>
      </c>
      <c r="G888" s="36" t="s">
        <v>201</v>
      </c>
      <c r="H888" s="36">
        <v>7</v>
      </c>
      <c r="I888" s="36">
        <v>1</v>
      </c>
      <c r="J888" s="36" t="s">
        <v>202</v>
      </c>
      <c r="K888" s="36" t="s">
        <v>18</v>
      </c>
      <c r="L888" s="165">
        <v>16</v>
      </c>
      <c r="M888" s="134" t="str">
        <f t="shared" si="169"/>
        <v/>
      </c>
      <c r="N888" s="36" t="str">
        <f t="shared" si="170"/>
        <v/>
      </c>
      <c r="O888" s="135" t="str">
        <f t="shared" si="171"/>
        <v/>
      </c>
      <c r="P888" s="186" t="str">
        <f t="shared" si="172"/>
        <v>OK</v>
      </c>
      <c r="Q888" s="187" t="str">
        <f t="shared" si="173"/>
        <v/>
      </c>
      <c r="R888" s="150">
        <v>1.5</v>
      </c>
      <c r="S888" s="187" t="str">
        <f t="shared" si="174"/>
        <v/>
      </c>
      <c r="T888" s="136" t="str">
        <f t="shared" si="175"/>
        <v>Mr Brightside</v>
      </c>
      <c r="U888" s="137" t="str">
        <f>IF(P888="","",IF(N888=1,"",IF(Q888="","",IF(Q888&lt;=100,100,IF(Table1[[#This Row],[Day]]="Wed",100,200)))))</f>
        <v/>
      </c>
      <c r="V888" s="137" t="str">
        <f t="shared" si="176"/>
        <v/>
      </c>
      <c r="W888" s="137" t="str">
        <f t="shared" si="177"/>
        <v/>
      </c>
      <c r="X888" s="133">
        <f>100</f>
        <v>100</v>
      </c>
      <c r="Y888" s="133">
        <f t="shared" si="178"/>
        <v>150</v>
      </c>
      <c r="Z888" s="133">
        <f t="shared" si="179"/>
        <v>50</v>
      </c>
      <c r="AA888" s="134" t="str">
        <f>TEXT(Table1[[#This Row],[Date]],"DDD")</f>
        <v>Sat</v>
      </c>
      <c r="AB888" s="133" t="str">
        <f>IF(OR(G888="Doomben",G888="Eagle Farm"),"Q",IF(AND(Q888&gt;1,Q888&lt;55,Table1[[#This Row],[Source]]="Nat"),"Nat OK",IF(AND(Table1[[#This Row],[Source]]&lt;&gt;"Nat",Q888&lt;55),"Poor &lt;55",IF(OR(G888="Randwick",G888="Flemington",G888="Caulfield",G888="Sandown Lake",G888="Sandown Hill"),"Best","ave"))))</f>
        <v>Best</v>
      </c>
      <c r="AC888" s="133" t="str">
        <f>IF(Q888="","",IF(AB888="Poor &lt;55",$AC$2*0.2%,IF(AND(AB888="Q",AA888&lt;&gt;"Wed"),$AC$2*0.4%,IF(AND(AB888="Q",AA888="Wed"),$AC$2*0.5%,IF(AND(AB888="Ave",U888=100),$AC$2*0.5%,IF(AND(AB888="ave",U888="",N888=1,AG888="Bush"),$AC$2*1%,IF(AND(AB888="ave",U888="",Q888&gt;100),$AC$2*1.3%,IF(AND(AB888="ave",U888=""),$AC$2*1.2%,IF(AND(AB888="Ave",U888=200),$AC$2*1%,IF(AND(AB888="Best",U888=200),$AC$2*1.5%,IF(AND(AB888="Best",U888="",K888&lt;&gt;"Pro Syd"),$AC$2*0.5%,IF(AND(AB888="Best",U888=""),$AC$2*1%,IF(AND(AB888="Best",U888=100,Table1[[#This Row],[State]]="NSW"),$AC$2*0.4%,IF(AND(AB888="Best",U888=100),$AC$2*1%,IF(Table1[[#This Row],[Adj]]="Nat OK",$AC$2*0.5%,"xxx")))))))))))))))</f>
        <v/>
      </c>
      <c r="AD888" s="133" t="str">
        <f t="shared" si="180"/>
        <v/>
      </c>
      <c r="AE888" s="133" t="str">
        <f t="shared" si="181"/>
        <v/>
      </c>
      <c r="AF888" s="133" t="str">
        <f>VLOOKUP(Table1[[#This Row],[Track]],$F$2672:$H$2715,2,FALSE)</f>
        <v>Vic</v>
      </c>
      <c r="AG888" s="133" t="str">
        <f>VLOOKUP(Table1[[#This Row],[Track]],$F$2672:$H$2715,3,FALSE)</f>
        <v>-</v>
      </c>
      <c r="AH888" s="133" t="str">
        <f>IF(Table1[[#This Row],[Date]]&lt;$AH$2,"",IF(Table1[[#This Row],[Date]]&lt;$AH$3,"Edge","Elite Combo"))</f>
        <v/>
      </c>
      <c r="AI888" s="218">
        <f>Table1[[#This Row],[Time]]</f>
        <v>0.65277777777777779</v>
      </c>
      <c r="AJ888" s="219" t="str">
        <f>Table1[[#This Row],[Track]]</f>
        <v>Caulfield</v>
      </c>
      <c r="AK888" s="216">
        <f>Table1[[#This Row],[Race ]]</f>
        <v>7</v>
      </c>
      <c r="AL888" s="219">
        <f>Table1[[#This Row],[TAB]]</f>
        <v>1</v>
      </c>
      <c r="AM888" s="219" t="str">
        <f>Table1[[#This Row],[Selection]]</f>
        <v>Mr Brightside</v>
      </c>
      <c r="AN888" s="220" t="str">
        <f>Table1[[#This Row],[Sources]]</f>
        <v/>
      </c>
      <c r="AO888" s="219" t="str">
        <f>Table1[[#This Row],[Scale Bet]]</f>
        <v/>
      </c>
    </row>
    <row r="889" spans="5:41" ht="16.5" customHeight="1" x14ac:dyDescent="0.25">
      <c r="E889" s="185">
        <v>45346</v>
      </c>
      <c r="F889" s="35">
        <v>0.66666666666666663</v>
      </c>
      <c r="G889" s="36" t="s">
        <v>17</v>
      </c>
      <c r="H889" s="36">
        <v>7</v>
      </c>
      <c r="I889" s="36">
        <v>6</v>
      </c>
      <c r="J889" s="36" t="s">
        <v>706</v>
      </c>
      <c r="K889" s="36" t="s">
        <v>1</v>
      </c>
      <c r="L889" s="165">
        <v>11.000000000000002</v>
      </c>
      <c r="M889" s="134">
        <f t="shared" si="169"/>
        <v>11.000000000000002</v>
      </c>
      <c r="N889" s="36">
        <f t="shared" si="170"/>
        <v>1</v>
      </c>
      <c r="O889" s="135" t="str">
        <f t="shared" si="171"/>
        <v>E4-11</v>
      </c>
      <c r="P889" s="186" t="str">
        <f t="shared" si="172"/>
        <v>OK</v>
      </c>
      <c r="Q889" s="187">
        <f t="shared" si="173"/>
        <v>44.000000000000007</v>
      </c>
      <c r="R889" s="150"/>
      <c r="S889" s="187" t="str">
        <f t="shared" si="174"/>
        <v/>
      </c>
      <c r="T889" s="136" t="str">
        <f t="shared" si="175"/>
        <v>Lady Laguna</v>
      </c>
      <c r="U889" s="137" t="str">
        <f>IF(P889="","",IF(N889=1,"",IF(Q889="","",IF(Q889&lt;=100,100,IF(Table1[[#This Row],[Day]]="Wed",100,200)))))</f>
        <v/>
      </c>
      <c r="V889" s="137" t="str">
        <f t="shared" si="176"/>
        <v/>
      </c>
      <c r="W889" s="137" t="str">
        <f t="shared" si="177"/>
        <v/>
      </c>
      <c r="X889" s="133">
        <f>100</f>
        <v>100</v>
      </c>
      <c r="Y889" s="133" t="str">
        <f t="shared" si="178"/>
        <v/>
      </c>
      <c r="Z889" s="133">
        <f t="shared" si="179"/>
        <v>-100</v>
      </c>
      <c r="AA889" s="134" t="str">
        <f>TEXT(Table1[[#This Row],[Date]],"DDD")</f>
        <v>Sat</v>
      </c>
      <c r="AB889" s="133" t="str">
        <f>IF(OR(G889="Doomben",G889="Eagle Farm"),"Q",IF(AND(Q889&gt;1,Q889&lt;55,Table1[[#This Row],[Source]]="Nat"),"Nat OK",IF(AND(Table1[[#This Row],[Source]]&lt;&gt;"Nat",Q889&lt;55),"Poor &lt;55",IF(OR(G889="Randwick",G889="Flemington",G889="Caulfield",G889="Sandown Lake",G889="Sandown Hill"),"Best","ave"))))</f>
        <v>Poor &lt;55</v>
      </c>
      <c r="AC889" s="133">
        <f>IF(Q889="","",IF(AB889="Poor &lt;55",$AC$2*0.2%,IF(AND(AB889="Q",AA889&lt;&gt;"Wed"),$AC$2*0.4%,IF(AND(AB889="Q",AA889="Wed"),$AC$2*0.5%,IF(AND(AB889="Ave",U889=100),$AC$2*0.5%,IF(AND(AB889="ave",U889="",N889=1,AG889="Bush"),$AC$2*1%,IF(AND(AB889="ave",U889="",Q889&gt;100),$AC$2*1.3%,IF(AND(AB889="ave",U889=""),$AC$2*1.2%,IF(AND(AB889="Ave",U889=200),$AC$2*1%,IF(AND(AB889="Best",U889=200),$AC$2*1.5%,IF(AND(AB889="Best",U889="",K889&lt;&gt;"Pro Syd"),$AC$2*0.5%,IF(AND(AB889="Best",U889=""),$AC$2*1%,IF(AND(AB889="Best",U889=100,Table1[[#This Row],[State]]="NSW"),$AC$2*0.4%,IF(AND(AB889="Best",U889=100),$AC$2*1%,IF(Table1[[#This Row],[Adj]]="Nat OK",$AC$2*0.5%,"xxx")))))))))))))))</f>
        <v>20</v>
      </c>
      <c r="AD889" s="133" t="str">
        <f t="shared" si="180"/>
        <v/>
      </c>
      <c r="AE889" s="133">
        <f t="shared" si="181"/>
        <v>-20</v>
      </c>
      <c r="AF889" s="133" t="str">
        <f>VLOOKUP(Table1[[#This Row],[Track]],$F$2672:$H$2715,2,FALSE)</f>
        <v>NSW</v>
      </c>
      <c r="AG889" s="133" t="str">
        <f>VLOOKUP(Table1[[#This Row],[Track]],$F$2672:$H$2715,3,FALSE)</f>
        <v>-</v>
      </c>
      <c r="AH889" s="133" t="str">
        <f>IF(Table1[[#This Row],[Date]]&lt;$AH$2,"",IF(Table1[[#This Row],[Date]]&lt;$AH$3,"Edge","Elite Combo"))</f>
        <v/>
      </c>
      <c r="AI889" s="218">
        <f>Table1[[#This Row],[Time]]</f>
        <v>0.66666666666666663</v>
      </c>
      <c r="AJ889" s="219" t="str">
        <f>Table1[[#This Row],[Track]]</f>
        <v>Rosehill</v>
      </c>
      <c r="AK889" s="216">
        <f>Table1[[#This Row],[Race ]]</f>
        <v>7</v>
      </c>
      <c r="AL889" s="219">
        <f>Table1[[#This Row],[TAB]]</f>
        <v>6</v>
      </c>
      <c r="AM889" s="219" t="str">
        <f>Table1[[#This Row],[Selection]]</f>
        <v>Lady Laguna</v>
      </c>
      <c r="AN889" s="220" t="str">
        <f>Table1[[#This Row],[Sources]]</f>
        <v>E4-11</v>
      </c>
      <c r="AO889" s="219">
        <f>Table1[[#This Row],[Scale Bet]]</f>
        <v>20</v>
      </c>
    </row>
    <row r="890" spans="5:41" ht="16.5" customHeight="1" x14ac:dyDescent="0.25">
      <c r="E890" s="185">
        <v>45346</v>
      </c>
      <c r="F890" s="35">
        <v>0.66666666666666663</v>
      </c>
      <c r="G890" s="36" t="s">
        <v>17</v>
      </c>
      <c r="H890" s="36">
        <v>7</v>
      </c>
      <c r="I890" s="36">
        <v>1</v>
      </c>
      <c r="J890" s="36" t="s">
        <v>735</v>
      </c>
      <c r="K890" s="36" t="s">
        <v>60</v>
      </c>
      <c r="L890" s="165">
        <v>15</v>
      </c>
      <c r="M890" s="134">
        <f t="shared" si="169"/>
        <v>15</v>
      </c>
      <c r="N890" s="36">
        <f t="shared" si="170"/>
        <v>1</v>
      </c>
      <c r="O890" s="135" t="str">
        <f t="shared" si="171"/>
        <v>Pro Syd-15</v>
      </c>
      <c r="P890" s="186" t="str">
        <f t="shared" si="172"/>
        <v>OK</v>
      </c>
      <c r="Q890" s="187">
        <f t="shared" si="173"/>
        <v>60</v>
      </c>
      <c r="R890" s="150">
        <v>4.4000000000000004</v>
      </c>
      <c r="S890" s="187">
        <f t="shared" si="174"/>
        <v>264</v>
      </c>
      <c r="T890" s="136" t="str">
        <f t="shared" si="175"/>
        <v>Zougotcha</v>
      </c>
      <c r="U890" s="137" t="str">
        <f>IF(P890="","",IF(N890=1,"",IF(Q890="","",IF(Q890&lt;=100,100,IF(Table1[[#This Row],[Day]]="Wed",100,200)))))</f>
        <v/>
      </c>
      <c r="V890" s="137" t="str">
        <f t="shared" si="176"/>
        <v/>
      </c>
      <c r="W890" s="137" t="str">
        <f t="shared" si="177"/>
        <v/>
      </c>
      <c r="X890" s="133">
        <f>100</f>
        <v>100</v>
      </c>
      <c r="Y890" s="133">
        <f t="shared" si="178"/>
        <v>440.00000000000006</v>
      </c>
      <c r="Z890" s="133">
        <f t="shared" si="179"/>
        <v>340.00000000000006</v>
      </c>
      <c r="AA890" s="134" t="str">
        <f>TEXT(Table1[[#This Row],[Date]],"DDD")</f>
        <v>Sat</v>
      </c>
      <c r="AB890" s="133" t="str">
        <f>IF(OR(G890="Doomben",G890="Eagle Farm"),"Q",IF(AND(Q890&gt;1,Q890&lt;55,Table1[[#This Row],[Source]]="Nat"),"Nat OK",IF(AND(Table1[[#This Row],[Source]]&lt;&gt;"Nat",Q890&lt;55),"Poor &lt;55",IF(OR(G890="Randwick",G890="Flemington",G890="Caulfield",G890="Sandown Lake",G890="Sandown Hill"),"Best","ave"))))</f>
        <v>ave</v>
      </c>
      <c r="AC890" s="133">
        <f>IF(Q890="","",IF(AB890="Poor &lt;55",$AC$2*0.2%,IF(AND(AB890="Q",AA890&lt;&gt;"Wed"),$AC$2*0.4%,IF(AND(AB890="Q",AA890="Wed"),$AC$2*0.5%,IF(AND(AB890="Ave",U890=100),$AC$2*0.5%,IF(AND(AB890="ave",U890="",N890=1,AG890="Bush"),$AC$2*1%,IF(AND(AB890="ave",U890="",Q890&gt;100),$AC$2*1.3%,IF(AND(AB890="ave",U890=""),$AC$2*1.2%,IF(AND(AB890="Ave",U890=200),$AC$2*1%,IF(AND(AB890="Best",U890=200),$AC$2*1.5%,IF(AND(AB890="Best",U890="",K890&lt;&gt;"Pro Syd"),$AC$2*0.5%,IF(AND(AB890="Best",U890=""),$AC$2*1%,IF(AND(AB890="Best",U890=100,Table1[[#This Row],[State]]="NSW"),$AC$2*0.4%,IF(AND(AB890="Best",U890=100),$AC$2*1%,IF(Table1[[#This Row],[Adj]]="Nat OK",$AC$2*0.5%,"xxx")))))))))))))))</f>
        <v>120</v>
      </c>
      <c r="AD890" s="133">
        <f t="shared" si="180"/>
        <v>528</v>
      </c>
      <c r="AE890" s="133">
        <f t="shared" si="181"/>
        <v>408</v>
      </c>
      <c r="AF890" s="133" t="str">
        <f>VLOOKUP(Table1[[#This Row],[Track]],$F$2672:$H$2715,2,FALSE)</f>
        <v>NSW</v>
      </c>
      <c r="AG890" s="133" t="str">
        <f>VLOOKUP(Table1[[#This Row],[Track]],$F$2672:$H$2715,3,FALSE)</f>
        <v>-</v>
      </c>
      <c r="AH890" s="133" t="str">
        <f>IF(Table1[[#This Row],[Date]]&lt;$AH$2,"",IF(Table1[[#This Row],[Date]]&lt;$AH$3,"Edge","Elite Combo"))</f>
        <v/>
      </c>
      <c r="AI890" s="218">
        <f>Table1[[#This Row],[Time]]</f>
        <v>0.66666666666666663</v>
      </c>
      <c r="AJ890" s="219" t="str">
        <f>Table1[[#This Row],[Track]]</f>
        <v>Rosehill</v>
      </c>
      <c r="AK890" s="216">
        <f>Table1[[#This Row],[Race ]]</f>
        <v>7</v>
      </c>
      <c r="AL890" s="219">
        <f>Table1[[#This Row],[TAB]]</f>
        <v>1</v>
      </c>
      <c r="AM890" s="219" t="str">
        <f>Table1[[#This Row],[Selection]]</f>
        <v>Zougotcha</v>
      </c>
      <c r="AN890" s="220" t="str">
        <f>Table1[[#This Row],[Sources]]</f>
        <v>Pro Syd-15</v>
      </c>
      <c r="AO890" s="219">
        <f>Table1[[#This Row],[Scale Bet]]</f>
        <v>120</v>
      </c>
    </row>
    <row r="891" spans="5:41" ht="16.5" customHeight="1" x14ac:dyDescent="0.25">
      <c r="E891" s="185">
        <v>45346</v>
      </c>
      <c r="F891" s="35">
        <v>0.67152777777777783</v>
      </c>
      <c r="G891" s="36" t="s">
        <v>217</v>
      </c>
      <c r="H891" s="36">
        <v>6</v>
      </c>
      <c r="I891" s="36">
        <v>2</v>
      </c>
      <c r="J891" s="36" t="s">
        <v>343</v>
      </c>
      <c r="K891" s="36" t="s">
        <v>13</v>
      </c>
      <c r="L891" s="165">
        <v>11</v>
      </c>
      <c r="M891" s="134">
        <f t="shared" si="169"/>
        <v>11</v>
      </c>
      <c r="N891" s="36">
        <f t="shared" si="170"/>
        <v>1</v>
      </c>
      <c r="O891" s="135" t="str">
        <f t="shared" si="171"/>
        <v>Nat-11</v>
      </c>
      <c r="P891" s="186" t="str">
        <f t="shared" si="172"/>
        <v/>
      </c>
      <c r="Q891" s="187">
        <f t="shared" si="173"/>
        <v>44</v>
      </c>
      <c r="R891" s="150">
        <v>1.8</v>
      </c>
      <c r="S891" s="187">
        <f t="shared" si="174"/>
        <v>79.2</v>
      </c>
      <c r="T891" s="136" t="str">
        <f t="shared" si="175"/>
        <v>Boom Torque</v>
      </c>
      <c r="U891" s="137" t="str">
        <f>IF(P891="","",IF(N891=1,"",IF(Q891="","",IF(Q891&lt;=100,100,IF(Table1[[#This Row],[Day]]="Wed",100,200)))))</f>
        <v/>
      </c>
      <c r="V891" s="137" t="str">
        <f t="shared" si="176"/>
        <v/>
      </c>
      <c r="W891" s="137" t="str">
        <f t="shared" si="177"/>
        <v/>
      </c>
      <c r="X891" s="133">
        <f>100</f>
        <v>100</v>
      </c>
      <c r="Y891" s="133">
        <f t="shared" si="178"/>
        <v>180</v>
      </c>
      <c r="Z891" s="133">
        <f t="shared" si="179"/>
        <v>80</v>
      </c>
      <c r="AA891" s="134" t="str">
        <f>TEXT(Table1[[#This Row],[Date]],"DDD")</f>
        <v>Sat</v>
      </c>
      <c r="AB891" s="133" t="str">
        <f>IF(OR(G891="Doomben",G891="Eagle Farm"),"Q",IF(AND(Q891&gt;1,Q891&lt;55,Table1[[#This Row],[Source]]="Nat"),"Nat OK",IF(AND(Table1[[#This Row],[Source]]&lt;&gt;"Nat",Q891&lt;55),"Poor &lt;55",IF(OR(G891="Randwick",G891="Flemington",G891="Caulfield",G891="Sandown Lake",G891="Sandown Hill"),"Best","ave"))))</f>
        <v>Q</v>
      </c>
      <c r="AC891" s="133">
        <f>IF(Q891="","",IF(AB891="Poor &lt;55",$AC$2*0.2%,IF(AND(AB891="Q",AA891&lt;&gt;"Wed"),$AC$2*0.4%,IF(AND(AB891="Q",AA891="Wed"),$AC$2*0.5%,IF(AND(AB891="Ave",U891=100),$AC$2*0.5%,IF(AND(AB891="ave",U891="",N891=1,AG891="Bush"),$AC$2*1%,IF(AND(AB891="ave",U891="",Q891&gt;100),$AC$2*1.3%,IF(AND(AB891="ave",U891=""),$AC$2*1.2%,IF(AND(AB891="Ave",U891=200),$AC$2*1%,IF(AND(AB891="Best",U891=200),$AC$2*1.5%,IF(AND(AB891="Best",U891="",K891&lt;&gt;"Pro Syd"),$AC$2*0.5%,IF(AND(AB891="Best",U891=""),$AC$2*1%,IF(AND(AB891="Best",U891=100,Table1[[#This Row],[State]]="NSW"),$AC$2*0.4%,IF(AND(AB891="Best",U891=100),$AC$2*1%,IF(Table1[[#This Row],[Adj]]="Nat OK",$AC$2*0.5%,"xxx")))))))))))))))</f>
        <v>40</v>
      </c>
      <c r="AD891" s="133">
        <f t="shared" si="180"/>
        <v>72</v>
      </c>
      <c r="AE891" s="133">
        <f t="shared" si="181"/>
        <v>32</v>
      </c>
      <c r="AF891" s="133" t="str">
        <f>VLOOKUP(Table1[[#This Row],[Track]],$F$2672:$H$2715,2,FALSE)</f>
        <v>Qld</v>
      </c>
      <c r="AG891" s="133" t="str">
        <f>VLOOKUP(Table1[[#This Row],[Track]],$F$2672:$H$2715,3,FALSE)</f>
        <v>-</v>
      </c>
      <c r="AH891" s="133" t="str">
        <f>IF(Table1[[#This Row],[Date]]&lt;$AH$2,"",IF(Table1[[#This Row],[Date]]&lt;$AH$3,"Edge","Elite Combo"))</f>
        <v/>
      </c>
      <c r="AI891" s="218">
        <f>Table1[[#This Row],[Time]]</f>
        <v>0.67152777777777783</v>
      </c>
      <c r="AJ891" s="219" t="str">
        <f>Table1[[#This Row],[Track]]</f>
        <v>Doomben</v>
      </c>
      <c r="AK891" s="216">
        <f>Table1[[#This Row],[Race ]]</f>
        <v>6</v>
      </c>
      <c r="AL891" s="219">
        <f>Table1[[#This Row],[TAB]]</f>
        <v>2</v>
      </c>
      <c r="AM891" s="219" t="str">
        <f>Table1[[#This Row],[Selection]]</f>
        <v>Boom Torque</v>
      </c>
      <c r="AN891" s="220" t="str">
        <f>Table1[[#This Row],[Sources]]</f>
        <v>Nat-11</v>
      </c>
      <c r="AO891" s="219">
        <f>Table1[[#This Row],[Scale Bet]]</f>
        <v>40</v>
      </c>
    </row>
    <row r="892" spans="5:41" ht="16.5" customHeight="1" x14ac:dyDescent="0.25">
      <c r="E892" s="185">
        <v>45346</v>
      </c>
      <c r="F892" s="35">
        <v>0.70486111111111116</v>
      </c>
      <c r="G892" s="36" t="s">
        <v>201</v>
      </c>
      <c r="H892" s="36">
        <v>9</v>
      </c>
      <c r="I892" s="36">
        <v>7</v>
      </c>
      <c r="J892" s="36" t="s">
        <v>359</v>
      </c>
      <c r="K892" s="36" t="s">
        <v>13</v>
      </c>
      <c r="L892" s="165">
        <v>13</v>
      </c>
      <c r="M892" s="134">
        <f t="shared" si="169"/>
        <v>13</v>
      </c>
      <c r="N892" s="36">
        <f t="shared" si="170"/>
        <v>1</v>
      </c>
      <c r="O892" s="135" t="str">
        <f t="shared" si="171"/>
        <v>Nat-13</v>
      </c>
      <c r="P892" s="186" t="str">
        <f t="shared" si="172"/>
        <v>OK</v>
      </c>
      <c r="Q892" s="187">
        <f t="shared" si="173"/>
        <v>52</v>
      </c>
      <c r="R892" s="150"/>
      <c r="S892" s="187" t="str">
        <f t="shared" si="174"/>
        <v/>
      </c>
      <c r="T892" s="136" t="str">
        <f t="shared" si="175"/>
        <v>Recommendation</v>
      </c>
      <c r="U892" s="137" t="str">
        <f>IF(P892="","",IF(N892=1,"",IF(Q892="","",IF(Q892&lt;=100,100,IF(Table1[[#This Row],[Day]]="Wed",100,200)))))</f>
        <v/>
      </c>
      <c r="V892" s="137" t="str">
        <f t="shared" si="176"/>
        <v/>
      </c>
      <c r="W892" s="137" t="str">
        <f t="shared" si="177"/>
        <v/>
      </c>
      <c r="X892" s="133">
        <f>100</f>
        <v>100</v>
      </c>
      <c r="Y892" s="133" t="str">
        <f t="shared" si="178"/>
        <v/>
      </c>
      <c r="Z892" s="133">
        <f t="shared" si="179"/>
        <v>-100</v>
      </c>
      <c r="AA892" s="134" t="str">
        <f>TEXT(Table1[[#This Row],[Date]],"DDD")</f>
        <v>Sat</v>
      </c>
      <c r="AB892" s="133" t="str">
        <f>IF(OR(G892="Doomben",G892="Eagle Farm"),"Q",IF(AND(Q892&gt;1,Q892&lt;55,Table1[[#This Row],[Source]]="Nat"),"Nat OK",IF(AND(Table1[[#This Row],[Source]]&lt;&gt;"Nat",Q892&lt;55),"Poor &lt;55",IF(OR(G892="Randwick",G892="Flemington",G892="Caulfield",G892="Sandown Lake",G892="Sandown Hill"),"Best","ave"))))</f>
        <v>Nat OK</v>
      </c>
      <c r="AC892" s="133">
        <f>IF(Q892="","",IF(AB892="Poor &lt;55",$AC$2*0.2%,IF(AND(AB892="Q",AA892&lt;&gt;"Wed"),$AC$2*0.4%,IF(AND(AB892="Q",AA892="Wed"),$AC$2*0.5%,IF(AND(AB892="Ave",U892=100),$AC$2*0.5%,IF(AND(AB892="ave",U892="",N892=1,AG892="Bush"),$AC$2*1%,IF(AND(AB892="ave",U892="",Q892&gt;100),$AC$2*1.3%,IF(AND(AB892="ave",U892=""),$AC$2*1.2%,IF(AND(AB892="Ave",U892=200),$AC$2*1%,IF(AND(AB892="Best",U892=200),$AC$2*1.5%,IF(AND(AB892="Best",U892="",K892&lt;&gt;"Pro Syd"),$AC$2*0.5%,IF(AND(AB892="Best",U892=""),$AC$2*1%,IF(AND(AB892="Best",U892=100,Table1[[#This Row],[State]]="NSW"),$AC$2*0.4%,IF(AND(AB892="Best",U892=100),$AC$2*1%,IF(Table1[[#This Row],[Adj]]="Nat OK",$AC$2*0.5%,"xxx")))))))))))))))</f>
        <v>50</v>
      </c>
      <c r="AD892" s="133" t="str">
        <f t="shared" si="180"/>
        <v/>
      </c>
      <c r="AE892" s="133">
        <f t="shared" si="181"/>
        <v>-50</v>
      </c>
      <c r="AF892" s="133" t="str">
        <f>VLOOKUP(Table1[[#This Row],[Track]],$F$2672:$H$2715,2,FALSE)</f>
        <v>Vic</v>
      </c>
      <c r="AG892" s="133" t="str">
        <f>VLOOKUP(Table1[[#This Row],[Track]],$F$2672:$H$2715,3,FALSE)</f>
        <v>-</v>
      </c>
      <c r="AH892" s="133" t="str">
        <f>IF(Table1[[#This Row],[Date]]&lt;$AH$2,"",IF(Table1[[#This Row],[Date]]&lt;$AH$3,"Edge","Elite Combo"))</f>
        <v/>
      </c>
      <c r="AI892" s="218">
        <f>Table1[[#This Row],[Time]]</f>
        <v>0.70486111111111116</v>
      </c>
      <c r="AJ892" s="219" t="str">
        <f>Table1[[#This Row],[Track]]</f>
        <v>Caulfield</v>
      </c>
      <c r="AK892" s="216">
        <f>Table1[[#This Row],[Race ]]</f>
        <v>9</v>
      </c>
      <c r="AL892" s="219">
        <f>Table1[[#This Row],[TAB]]</f>
        <v>7</v>
      </c>
      <c r="AM892" s="219" t="str">
        <f>Table1[[#This Row],[Selection]]</f>
        <v>Recommendation</v>
      </c>
      <c r="AN892" s="220" t="str">
        <f>Table1[[#This Row],[Sources]]</f>
        <v>Nat-13</v>
      </c>
      <c r="AO892" s="219">
        <f>Table1[[#This Row],[Scale Bet]]</f>
        <v>50</v>
      </c>
    </row>
    <row r="893" spans="5:41" ht="16.5" customHeight="1" x14ac:dyDescent="0.25">
      <c r="E893" s="185">
        <v>45346</v>
      </c>
      <c r="F893" s="35">
        <v>0.71875</v>
      </c>
      <c r="G893" s="36" t="s">
        <v>17</v>
      </c>
      <c r="H893" s="36">
        <v>9</v>
      </c>
      <c r="I893" s="36">
        <v>11</v>
      </c>
      <c r="J893" s="36" t="s">
        <v>541</v>
      </c>
      <c r="K893" s="36" t="s">
        <v>1</v>
      </c>
      <c r="L893" s="165">
        <v>10</v>
      </c>
      <c r="M893" s="134">
        <f t="shared" si="169"/>
        <v>10</v>
      </c>
      <c r="N893" s="36">
        <f t="shared" si="170"/>
        <v>1</v>
      </c>
      <c r="O893" s="135" t="str">
        <f t="shared" si="171"/>
        <v>E4-10</v>
      </c>
      <c r="P893" s="186" t="str">
        <f t="shared" si="172"/>
        <v>OK</v>
      </c>
      <c r="Q893" s="187">
        <f t="shared" si="173"/>
        <v>40</v>
      </c>
      <c r="R893" s="150"/>
      <c r="S893" s="187" t="str">
        <f t="shared" si="174"/>
        <v/>
      </c>
      <c r="T893" s="136" t="str">
        <f t="shared" si="175"/>
        <v>Frilled</v>
      </c>
      <c r="U893" s="137" t="str">
        <f>IF(P893="","",IF(N893=1,"",IF(Q893="","",IF(Q893&lt;=100,100,IF(Table1[[#This Row],[Day]]="Wed",100,200)))))</f>
        <v/>
      </c>
      <c r="V893" s="137" t="str">
        <f t="shared" si="176"/>
        <v/>
      </c>
      <c r="W893" s="137" t="str">
        <f t="shared" si="177"/>
        <v/>
      </c>
      <c r="X893" s="133">
        <f>100</f>
        <v>100</v>
      </c>
      <c r="Y893" s="133" t="str">
        <f t="shared" si="178"/>
        <v/>
      </c>
      <c r="Z893" s="133">
        <f t="shared" si="179"/>
        <v>-100</v>
      </c>
      <c r="AA893" s="134" t="str">
        <f>TEXT(Table1[[#This Row],[Date]],"DDD")</f>
        <v>Sat</v>
      </c>
      <c r="AB893" s="133" t="str">
        <f>IF(OR(G893="Doomben",G893="Eagle Farm"),"Q",IF(AND(Q893&gt;1,Q893&lt;55,Table1[[#This Row],[Source]]="Nat"),"Nat OK",IF(AND(Table1[[#This Row],[Source]]&lt;&gt;"Nat",Q893&lt;55),"Poor &lt;55",IF(OR(G893="Randwick",G893="Flemington",G893="Caulfield",G893="Sandown Lake",G893="Sandown Hill"),"Best","ave"))))</f>
        <v>Poor &lt;55</v>
      </c>
      <c r="AC893" s="133">
        <f>IF(Q893="","",IF(AB893="Poor &lt;55",$AC$2*0.2%,IF(AND(AB893="Q",AA893&lt;&gt;"Wed"),$AC$2*0.4%,IF(AND(AB893="Q",AA893="Wed"),$AC$2*0.5%,IF(AND(AB893="Ave",U893=100),$AC$2*0.5%,IF(AND(AB893="ave",U893="",N893=1,AG893="Bush"),$AC$2*1%,IF(AND(AB893="ave",U893="",Q893&gt;100),$AC$2*1.3%,IF(AND(AB893="ave",U893=""),$AC$2*1.2%,IF(AND(AB893="Ave",U893=200),$AC$2*1%,IF(AND(AB893="Best",U893=200),$AC$2*1.5%,IF(AND(AB893="Best",U893="",K893&lt;&gt;"Pro Syd"),$AC$2*0.5%,IF(AND(AB893="Best",U893=""),$AC$2*1%,IF(AND(AB893="Best",U893=100,Table1[[#This Row],[State]]="NSW"),$AC$2*0.4%,IF(AND(AB893="Best",U893=100),$AC$2*1%,IF(Table1[[#This Row],[Adj]]="Nat OK",$AC$2*0.5%,"xxx")))))))))))))))</f>
        <v>20</v>
      </c>
      <c r="AD893" s="133" t="str">
        <f t="shared" si="180"/>
        <v/>
      </c>
      <c r="AE893" s="133">
        <f t="shared" si="181"/>
        <v>-20</v>
      </c>
      <c r="AF893" s="133" t="str">
        <f>VLOOKUP(Table1[[#This Row],[Track]],$F$2672:$H$2715,2,FALSE)</f>
        <v>NSW</v>
      </c>
      <c r="AG893" s="133" t="str">
        <f>VLOOKUP(Table1[[#This Row],[Track]],$F$2672:$H$2715,3,FALSE)</f>
        <v>-</v>
      </c>
      <c r="AH893" s="133" t="str">
        <f>IF(Table1[[#This Row],[Date]]&lt;$AH$2,"",IF(Table1[[#This Row],[Date]]&lt;$AH$3,"Edge","Elite Combo"))</f>
        <v/>
      </c>
      <c r="AI893" s="218">
        <f>Table1[[#This Row],[Time]]</f>
        <v>0.71875</v>
      </c>
      <c r="AJ893" s="219" t="str">
        <f>Table1[[#This Row],[Track]]</f>
        <v>Rosehill</v>
      </c>
      <c r="AK893" s="216">
        <f>Table1[[#This Row],[Race ]]</f>
        <v>9</v>
      </c>
      <c r="AL893" s="219">
        <f>Table1[[#This Row],[TAB]]</f>
        <v>11</v>
      </c>
      <c r="AM893" s="219" t="str">
        <f>Table1[[#This Row],[Selection]]</f>
        <v>Frilled</v>
      </c>
      <c r="AN893" s="220" t="str">
        <f>Table1[[#This Row],[Sources]]</f>
        <v>E4-10</v>
      </c>
      <c r="AO893" s="219">
        <f>Table1[[#This Row],[Scale Bet]]</f>
        <v>20</v>
      </c>
    </row>
    <row r="894" spans="5:41" ht="16.5" customHeight="1" x14ac:dyDescent="0.25">
      <c r="E894" s="185">
        <v>45346</v>
      </c>
      <c r="F894" s="35">
        <v>0.72430555555555554</v>
      </c>
      <c r="G894" s="36" t="s">
        <v>217</v>
      </c>
      <c r="H894" s="36">
        <v>8</v>
      </c>
      <c r="I894" s="36">
        <v>10</v>
      </c>
      <c r="J894" s="36" t="s">
        <v>943</v>
      </c>
      <c r="K894" s="36" t="s">
        <v>13</v>
      </c>
      <c r="L894" s="165">
        <v>11</v>
      </c>
      <c r="M894" s="134">
        <f t="shared" si="169"/>
        <v>11</v>
      </c>
      <c r="N894" s="36">
        <f t="shared" si="170"/>
        <v>1</v>
      </c>
      <c r="O894" s="135" t="str">
        <f t="shared" si="171"/>
        <v>Nat-11</v>
      </c>
      <c r="P894" s="186" t="str">
        <f t="shared" si="172"/>
        <v/>
      </c>
      <c r="Q894" s="187">
        <f t="shared" si="173"/>
        <v>44</v>
      </c>
      <c r="R894" s="150"/>
      <c r="S894" s="187" t="str">
        <f t="shared" si="174"/>
        <v/>
      </c>
      <c r="T894" s="136" t="str">
        <f t="shared" si="175"/>
        <v>Golden Boom</v>
      </c>
      <c r="U894" s="137" t="str">
        <f>IF(P894="","",IF(N894=1,"",IF(Q894="","",IF(Q894&lt;=100,100,IF(Table1[[#This Row],[Day]]="Wed",100,200)))))</f>
        <v/>
      </c>
      <c r="V894" s="137" t="str">
        <f t="shared" si="176"/>
        <v/>
      </c>
      <c r="W894" s="137" t="str">
        <f t="shared" si="177"/>
        <v/>
      </c>
      <c r="X894" s="133">
        <f>100</f>
        <v>100</v>
      </c>
      <c r="Y894" s="133" t="str">
        <f t="shared" si="178"/>
        <v/>
      </c>
      <c r="Z894" s="133">
        <f t="shared" si="179"/>
        <v>-100</v>
      </c>
      <c r="AA894" s="134" t="str">
        <f>TEXT(Table1[[#This Row],[Date]],"DDD")</f>
        <v>Sat</v>
      </c>
      <c r="AB894" s="133" t="str">
        <f>IF(OR(G894="Doomben",G894="Eagle Farm"),"Q",IF(AND(Q894&gt;1,Q894&lt;55,Table1[[#This Row],[Source]]="Nat"),"Nat OK",IF(AND(Table1[[#This Row],[Source]]&lt;&gt;"Nat",Q894&lt;55),"Poor &lt;55",IF(OR(G894="Randwick",G894="Flemington",G894="Caulfield",G894="Sandown Lake",G894="Sandown Hill"),"Best","ave"))))</f>
        <v>Q</v>
      </c>
      <c r="AC894" s="133">
        <f>IF(Q894="","",IF(AB894="Poor &lt;55",$AC$2*0.2%,IF(AND(AB894="Q",AA894&lt;&gt;"Wed"),$AC$2*0.4%,IF(AND(AB894="Q",AA894="Wed"),$AC$2*0.5%,IF(AND(AB894="Ave",U894=100),$AC$2*0.5%,IF(AND(AB894="ave",U894="",N894=1,AG894="Bush"),$AC$2*1%,IF(AND(AB894="ave",U894="",Q894&gt;100),$AC$2*1.3%,IF(AND(AB894="ave",U894=""),$AC$2*1.2%,IF(AND(AB894="Ave",U894=200),$AC$2*1%,IF(AND(AB894="Best",U894=200),$AC$2*1.5%,IF(AND(AB894="Best",U894="",K894&lt;&gt;"Pro Syd"),$AC$2*0.5%,IF(AND(AB894="Best",U894=""),$AC$2*1%,IF(AND(AB894="Best",U894=100,Table1[[#This Row],[State]]="NSW"),$AC$2*0.4%,IF(AND(AB894="Best",U894=100),$AC$2*1%,IF(Table1[[#This Row],[Adj]]="Nat OK",$AC$2*0.5%,"xxx")))))))))))))))</f>
        <v>40</v>
      </c>
      <c r="AD894" s="133" t="str">
        <f t="shared" si="180"/>
        <v/>
      </c>
      <c r="AE894" s="133">
        <f t="shared" si="181"/>
        <v>-40</v>
      </c>
      <c r="AF894" s="133" t="str">
        <f>VLOOKUP(Table1[[#This Row],[Track]],$F$2672:$H$2715,2,FALSE)</f>
        <v>Qld</v>
      </c>
      <c r="AG894" s="133" t="str">
        <f>VLOOKUP(Table1[[#This Row],[Track]],$F$2672:$H$2715,3,FALSE)</f>
        <v>-</v>
      </c>
      <c r="AH894" s="133" t="str">
        <f>IF(Table1[[#This Row],[Date]]&lt;$AH$2,"",IF(Table1[[#This Row],[Date]]&lt;$AH$3,"Edge","Elite Combo"))</f>
        <v/>
      </c>
      <c r="AI894" s="218">
        <f>Table1[[#This Row],[Time]]</f>
        <v>0.72430555555555554</v>
      </c>
      <c r="AJ894" s="219" t="str">
        <f>Table1[[#This Row],[Track]]</f>
        <v>Doomben</v>
      </c>
      <c r="AK894" s="216">
        <f>Table1[[#This Row],[Race ]]</f>
        <v>8</v>
      </c>
      <c r="AL894" s="219">
        <f>Table1[[#This Row],[TAB]]</f>
        <v>10</v>
      </c>
      <c r="AM894" s="219" t="str">
        <f>Table1[[#This Row],[Selection]]</f>
        <v>Golden Boom</v>
      </c>
      <c r="AN894" s="220" t="str">
        <f>Table1[[#This Row],[Sources]]</f>
        <v>Nat-11</v>
      </c>
      <c r="AO894" s="219">
        <f>Table1[[#This Row],[Scale Bet]]</f>
        <v>40</v>
      </c>
    </row>
    <row r="895" spans="5:41" ht="16.5" customHeight="1" x14ac:dyDescent="0.25">
      <c r="E895" s="185">
        <v>45346</v>
      </c>
      <c r="F895" s="35">
        <v>0.73263888888888884</v>
      </c>
      <c r="G895" s="36" t="s">
        <v>201</v>
      </c>
      <c r="H895" s="36">
        <v>10</v>
      </c>
      <c r="I895" s="36">
        <v>1</v>
      </c>
      <c r="J895" s="36" t="s">
        <v>446</v>
      </c>
      <c r="K895" s="36" t="s">
        <v>40</v>
      </c>
      <c r="L895" s="165">
        <v>10</v>
      </c>
      <c r="M895" s="134">
        <f t="shared" si="169"/>
        <v>20</v>
      </c>
      <c r="N895" s="36">
        <f t="shared" si="170"/>
        <v>2</v>
      </c>
      <c r="O895" s="135" t="str">
        <f t="shared" si="171"/>
        <v>Edge-10/Pro Mel-10</v>
      </c>
      <c r="P895" s="186" t="str">
        <f t="shared" si="172"/>
        <v>OK</v>
      </c>
      <c r="Q895" s="187">
        <f t="shared" si="173"/>
        <v>80</v>
      </c>
      <c r="R895" s="150">
        <v>6</v>
      </c>
      <c r="S895" s="187">
        <f t="shared" si="174"/>
        <v>480</v>
      </c>
      <c r="T895" s="136" t="str">
        <f t="shared" si="175"/>
        <v>Revolutionary Miss</v>
      </c>
      <c r="U895" s="137">
        <f>IF(P895="","",IF(N895=1,"",IF(Q895="","",IF(Q895&lt;=100,100,IF(Table1[[#This Row],[Day]]="Wed",100,200)))))</f>
        <v>100</v>
      </c>
      <c r="V895" s="137">
        <f t="shared" si="176"/>
        <v>600</v>
      </c>
      <c r="W895" s="137">
        <f t="shared" si="177"/>
        <v>500</v>
      </c>
      <c r="X895" s="133">
        <f>100</f>
        <v>100</v>
      </c>
      <c r="Y895" s="133">
        <f t="shared" si="178"/>
        <v>600</v>
      </c>
      <c r="Z895" s="133">
        <f t="shared" si="179"/>
        <v>500</v>
      </c>
      <c r="AA895" s="134" t="str">
        <f>TEXT(Table1[[#This Row],[Date]],"DDD")</f>
        <v>Sat</v>
      </c>
      <c r="AB895" s="133" t="str">
        <f>IF(OR(G895="Doomben",G895="Eagle Farm"),"Q",IF(AND(Q895&gt;1,Q895&lt;55,Table1[[#This Row],[Source]]="Nat"),"Nat OK",IF(AND(Table1[[#This Row],[Source]]&lt;&gt;"Nat",Q895&lt;55),"Poor &lt;55",IF(OR(G895="Randwick",G895="Flemington",G895="Caulfield",G895="Sandown Lake",G895="Sandown Hill"),"Best","ave"))))</f>
        <v>Best</v>
      </c>
      <c r="AC895" s="133">
        <f>IF(Q895="","",IF(AB895="Poor &lt;55",$AC$2*0.2%,IF(AND(AB895="Q",AA895&lt;&gt;"Wed"),$AC$2*0.4%,IF(AND(AB895="Q",AA895="Wed"),$AC$2*0.5%,IF(AND(AB895="Ave",U895=100),$AC$2*0.5%,IF(AND(AB895="ave",U895="",N895=1,AG895="Bush"),$AC$2*1%,IF(AND(AB895="ave",U895="",Q895&gt;100),$AC$2*1.3%,IF(AND(AB895="ave",U895=""),$AC$2*1.2%,IF(AND(AB895="Ave",U895=200),$AC$2*1%,IF(AND(AB895="Best",U895=200),$AC$2*1.5%,IF(AND(AB895="Best",U895="",K895&lt;&gt;"Pro Syd"),$AC$2*0.5%,IF(AND(AB895="Best",U895=""),$AC$2*1%,IF(AND(AB895="Best",U895=100,Table1[[#This Row],[State]]="NSW"),$AC$2*0.4%,IF(AND(AB895="Best",U895=100),$AC$2*1%,IF(Table1[[#This Row],[Adj]]="Nat OK",$AC$2*0.5%,"xxx")))))))))))))))</f>
        <v>100</v>
      </c>
      <c r="AD895" s="133">
        <f t="shared" si="180"/>
        <v>600</v>
      </c>
      <c r="AE895" s="133">
        <f t="shared" si="181"/>
        <v>500</v>
      </c>
      <c r="AF895" s="133" t="str">
        <f>VLOOKUP(Table1[[#This Row],[Track]],$F$2672:$H$2715,2,FALSE)</f>
        <v>Vic</v>
      </c>
      <c r="AG895" s="133" t="str">
        <f>VLOOKUP(Table1[[#This Row],[Track]],$F$2672:$H$2715,3,FALSE)</f>
        <v>-</v>
      </c>
      <c r="AH895" s="133" t="str">
        <f>IF(Table1[[#This Row],[Date]]&lt;$AH$2,"",IF(Table1[[#This Row],[Date]]&lt;$AH$3,"Edge","Elite Combo"))</f>
        <v/>
      </c>
      <c r="AI895" s="218">
        <f>Table1[[#This Row],[Time]]</f>
        <v>0.73263888888888884</v>
      </c>
      <c r="AJ895" s="219" t="str">
        <f>Table1[[#This Row],[Track]]</f>
        <v>Caulfield</v>
      </c>
      <c r="AK895" s="216">
        <f>Table1[[#This Row],[Race ]]</f>
        <v>10</v>
      </c>
      <c r="AL895" s="219">
        <f>Table1[[#This Row],[TAB]]</f>
        <v>1</v>
      </c>
      <c r="AM895" s="219" t="str">
        <f>Table1[[#This Row],[Selection]]</f>
        <v>Revolutionary Miss</v>
      </c>
      <c r="AN895" s="220" t="str">
        <f>Table1[[#This Row],[Sources]]</f>
        <v>Edge-10/Pro Mel-10</v>
      </c>
      <c r="AO895" s="219">
        <f>Table1[[#This Row],[Scale Bet]]</f>
        <v>100</v>
      </c>
    </row>
    <row r="896" spans="5:41" ht="16.5" customHeight="1" x14ac:dyDescent="0.25">
      <c r="E896" s="185">
        <v>45346</v>
      </c>
      <c r="F896" s="35">
        <v>0.73263888888888884</v>
      </c>
      <c r="G896" s="36" t="s">
        <v>201</v>
      </c>
      <c r="H896" s="36">
        <v>10</v>
      </c>
      <c r="I896" s="36">
        <v>1</v>
      </c>
      <c r="J896" s="36" t="s">
        <v>446</v>
      </c>
      <c r="K896" s="36" t="s">
        <v>18</v>
      </c>
      <c r="L896" s="165">
        <v>10</v>
      </c>
      <c r="M896" s="134" t="str">
        <f t="shared" si="169"/>
        <v/>
      </c>
      <c r="N896" s="36" t="str">
        <f t="shared" si="170"/>
        <v/>
      </c>
      <c r="O896" s="135" t="str">
        <f t="shared" si="171"/>
        <v/>
      </c>
      <c r="P896" s="186" t="str">
        <f t="shared" si="172"/>
        <v>OK</v>
      </c>
      <c r="Q896" s="187" t="str">
        <f t="shared" si="173"/>
        <v/>
      </c>
      <c r="R896" s="150">
        <v>6</v>
      </c>
      <c r="S896" s="187" t="str">
        <f t="shared" si="174"/>
        <v/>
      </c>
      <c r="T896" s="136" t="str">
        <f t="shared" si="175"/>
        <v>Revolutionary Miss</v>
      </c>
      <c r="U896" s="137" t="str">
        <f>IF(P896="","",IF(N896=1,"",IF(Q896="","",IF(Q896&lt;=100,100,IF(Table1[[#This Row],[Day]]="Wed",100,200)))))</f>
        <v/>
      </c>
      <c r="V896" s="137" t="str">
        <f t="shared" si="176"/>
        <v/>
      </c>
      <c r="W896" s="137" t="str">
        <f t="shared" si="177"/>
        <v/>
      </c>
      <c r="X896" s="133">
        <f>100</f>
        <v>100</v>
      </c>
      <c r="Y896" s="133">
        <f t="shared" si="178"/>
        <v>600</v>
      </c>
      <c r="Z896" s="133">
        <f t="shared" si="179"/>
        <v>500</v>
      </c>
      <c r="AA896" s="134" t="str">
        <f>TEXT(Table1[[#This Row],[Date]],"DDD")</f>
        <v>Sat</v>
      </c>
      <c r="AB896" s="133" t="str">
        <f>IF(OR(G896="Doomben",G896="Eagle Farm"),"Q",IF(AND(Q896&gt;1,Q896&lt;55,Table1[[#This Row],[Source]]="Nat"),"Nat OK",IF(AND(Table1[[#This Row],[Source]]&lt;&gt;"Nat",Q896&lt;55),"Poor &lt;55",IF(OR(G896="Randwick",G896="Flemington",G896="Caulfield",G896="Sandown Lake",G896="Sandown Hill"),"Best","ave"))))</f>
        <v>Best</v>
      </c>
      <c r="AC896" s="133" t="str">
        <f>IF(Q896="","",IF(AB896="Poor &lt;55",$AC$2*0.2%,IF(AND(AB896="Q",AA896&lt;&gt;"Wed"),$AC$2*0.4%,IF(AND(AB896="Q",AA896="Wed"),$AC$2*0.5%,IF(AND(AB896="Ave",U896=100),$AC$2*0.5%,IF(AND(AB896="ave",U896="",N896=1,AG896="Bush"),$AC$2*1%,IF(AND(AB896="ave",U896="",Q896&gt;100),$AC$2*1.3%,IF(AND(AB896="ave",U896=""),$AC$2*1.2%,IF(AND(AB896="Ave",U896=200),$AC$2*1%,IF(AND(AB896="Best",U896=200),$AC$2*1.5%,IF(AND(AB896="Best",U896="",K896&lt;&gt;"Pro Syd"),$AC$2*0.5%,IF(AND(AB896="Best",U896=""),$AC$2*1%,IF(AND(AB896="Best",U896=100,Table1[[#This Row],[State]]="NSW"),$AC$2*0.4%,IF(AND(AB896="Best",U896=100),$AC$2*1%,IF(Table1[[#This Row],[Adj]]="Nat OK",$AC$2*0.5%,"xxx")))))))))))))))</f>
        <v/>
      </c>
      <c r="AD896" s="133" t="str">
        <f t="shared" si="180"/>
        <v/>
      </c>
      <c r="AE896" s="133" t="str">
        <f t="shared" si="181"/>
        <v/>
      </c>
      <c r="AF896" s="133" t="str">
        <f>VLOOKUP(Table1[[#This Row],[Track]],$F$2672:$H$2715,2,FALSE)</f>
        <v>Vic</v>
      </c>
      <c r="AG896" s="133" t="str">
        <f>VLOOKUP(Table1[[#This Row],[Track]],$F$2672:$H$2715,3,FALSE)</f>
        <v>-</v>
      </c>
      <c r="AH896" s="133" t="str">
        <f>IF(Table1[[#This Row],[Date]]&lt;$AH$2,"",IF(Table1[[#This Row],[Date]]&lt;$AH$3,"Edge","Elite Combo"))</f>
        <v/>
      </c>
      <c r="AI896" s="218">
        <f>Table1[[#This Row],[Time]]</f>
        <v>0.73263888888888884</v>
      </c>
      <c r="AJ896" s="219" t="str">
        <f>Table1[[#This Row],[Track]]</f>
        <v>Caulfield</v>
      </c>
      <c r="AK896" s="216">
        <f>Table1[[#This Row],[Race ]]</f>
        <v>10</v>
      </c>
      <c r="AL896" s="219">
        <f>Table1[[#This Row],[TAB]]</f>
        <v>1</v>
      </c>
      <c r="AM896" s="219" t="str">
        <f>Table1[[#This Row],[Selection]]</f>
        <v>Revolutionary Miss</v>
      </c>
      <c r="AN896" s="220" t="str">
        <f>Table1[[#This Row],[Sources]]</f>
        <v/>
      </c>
      <c r="AO896" s="219" t="str">
        <f>Table1[[#This Row],[Scale Bet]]</f>
        <v/>
      </c>
    </row>
    <row r="897" spans="5:41" ht="16.5" customHeight="1" x14ac:dyDescent="0.25">
      <c r="E897" s="185">
        <v>45346</v>
      </c>
      <c r="F897" s="35">
        <v>0.73263888888888884</v>
      </c>
      <c r="G897" s="36" t="s">
        <v>201</v>
      </c>
      <c r="H897" s="36">
        <v>10</v>
      </c>
      <c r="I897" s="36">
        <v>8</v>
      </c>
      <c r="J897" s="36" t="s">
        <v>27</v>
      </c>
      <c r="K897" s="36" t="s">
        <v>1</v>
      </c>
      <c r="L897" s="165">
        <v>12</v>
      </c>
      <c r="M897" s="134">
        <f t="shared" si="169"/>
        <v>45</v>
      </c>
      <c r="N897" s="36">
        <f t="shared" si="170"/>
        <v>3</v>
      </c>
      <c r="O897" s="135" t="str">
        <f t="shared" si="171"/>
        <v>E4-12/Edge-20/Nat-13</v>
      </c>
      <c r="P897" s="186" t="str">
        <f t="shared" si="172"/>
        <v>OK</v>
      </c>
      <c r="Q897" s="187">
        <f t="shared" si="173"/>
        <v>180</v>
      </c>
      <c r="R897" s="150"/>
      <c r="S897" s="187" t="str">
        <f t="shared" si="174"/>
        <v/>
      </c>
      <c r="T897" s="136" t="str">
        <f t="shared" si="175"/>
        <v>Running By</v>
      </c>
      <c r="U897" s="137">
        <f>IF(P897="","",IF(N897=1,"",IF(Q897="","",IF(Q897&lt;=100,100,IF(Table1[[#This Row],[Day]]="Wed",100,200)))))</f>
        <v>200</v>
      </c>
      <c r="V897" s="137" t="str">
        <f t="shared" si="176"/>
        <v/>
      </c>
      <c r="W897" s="137">
        <f t="shared" si="177"/>
        <v>-200</v>
      </c>
      <c r="X897" s="133">
        <f>100</f>
        <v>100</v>
      </c>
      <c r="Y897" s="133" t="str">
        <f t="shared" si="178"/>
        <v/>
      </c>
      <c r="Z897" s="133">
        <f t="shared" si="179"/>
        <v>-100</v>
      </c>
      <c r="AA897" s="134" t="str">
        <f>TEXT(Table1[[#This Row],[Date]],"DDD")</f>
        <v>Sat</v>
      </c>
      <c r="AB897" s="133" t="str">
        <f>IF(OR(G897="Doomben",G897="Eagle Farm"),"Q",IF(AND(Q897&gt;1,Q897&lt;55,Table1[[#This Row],[Source]]="Nat"),"Nat OK",IF(AND(Table1[[#This Row],[Source]]&lt;&gt;"Nat",Q897&lt;55),"Poor &lt;55",IF(OR(G897="Randwick",G897="Flemington",G897="Caulfield",G897="Sandown Lake",G897="Sandown Hill"),"Best","ave"))))</f>
        <v>Best</v>
      </c>
      <c r="AC897" s="133">
        <f>IF(Q897="","",IF(AB897="Poor &lt;55",$AC$2*0.2%,IF(AND(AB897="Q",AA897&lt;&gt;"Wed"),$AC$2*0.4%,IF(AND(AB897="Q",AA897="Wed"),$AC$2*0.5%,IF(AND(AB897="Ave",U897=100),$AC$2*0.5%,IF(AND(AB897="ave",U897="",N897=1,AG897="Bush"),$AC$2*1%,IF(AND(AB897="ave",U897="",Q897&gt;100),$AC$2*1.3%,IF(AND(AB897="ave",U897=""),$AC$2*1.2%,IF(AND(AB897="Ave",U897=200),$AC$2*1%,IF(AND(AB897="Best",U897=200),$AC$2*1.5%,IF(AND(AB897="Best",U897="",K897&lt;&gt;"Pro Syd"),$AC$2*0.5%,IF(AND(AB897="Best",U897=""),$AC$2*1%,IF(AND(AB897="Best",U897=100,Table1[[#This Row],[State]]="NSW"),$AC$2*0.4%,IF(AND(AB897="Best",U897=100),$AC$2*1%,IF(Table1[[#This Row],[Adj]]="Nat OK",$AC$2*0.5%,"xxx")))))))))))))))</f>
        <v>150</v>
      </c>
      <c r="AD897" s="133" t="str">
        <f t="shared" si="180"/>
        <v/>
      </c>
      <c r="AE897" s="133">
        <f t="shared" si="181"/>
        <v>-150</v>
      </c>
      <c r="AF897" s="133" t="str">
        <f>VLOOKUP(Table1[[#This Row],[Track]],$F$2672:$H$2715,2,FALSE)</f>
        <v>Vic</v>
      </c>
      <c r="AG897" s="133" t="str">
        <f>VLOOKUP(Table1[[#This Row],[Track]],$F$2672:$H$2715,3,FALSE)</f>
        <v>-</v>
      </c>
      <c r="AH897" s="133" t="str">
        <f>IF(Table1[[#This Row],[Date]]&lt;$AH$2,"",IF(Table1[[#This Row],[Date]]&lt;$AH$3,"Edge","Elite Combo"))</f>
        <v/>
      </c>
      <c r="AI897" s="218">
        <f>Table1[[#This Row],[Time]]</f>
        <v>0.73263888888888884</v>
      </c>
      <c r="AJ897" s="219" t="str">
        <f>Table1[[#This Row],[Track]]</f>
        <v>Caulfield</v>
      </c>
      <c r="AK897" s="216">
        <f>Table1[[#This Row],[Race ]]</f>
        <v>10</v>
      </c>
      <c r="AL897" s="219">
        <f>Table1[[#This Row],[TAB]]</f>
        <v>8</v>
      </c>
      <c r="AM897" s="219" t="str">
        <f>Table1[[#This Row],[Selection]]</f>
        <v>Running By</v>
      </c>
      <c r="AN897" s="220" t="str">
        <f>Table1[[#This Row],[Sources]]</f>
        <v>E4-12/Edge-20/Nat-13</v>
      </c>
      <c r="AO897" s="219">
        <f>Table1[[#This Row],[Scale Bet]]</f>
        <v>150</v>
      </c>
    </row>
    <row r="898" spans="5:41" ht="16.5" customHeight="1" x14ac:dyDescent="0.25">
      <c r="E898" s="185">
        <v>45346</v>
      </c>
      <c r="F898" s="35">
        <v>0.73263888888888884</v>
      </c>
      <c r="G898" s="36" t="s">
        <v>201</v>
      </c>
      <c r="H898" s="36">
        <v>10</v>
      </c>
      <c r="I898" s="36">
        <v>8</v>
      </c>
      <c r="J898" s="36" t="s">
        <v>27</v>
      </c>
      <c r="K898" s="36" t="s">
        <v>40</v>
      </c>
      <c r="L898" s="165">
        <v>20</v>
      </c>
      <c r="M898" s="134" t="str">
        <f t="shared" si="169"/>
        <v/>
      </c>
      <c r="N898" s="36" t="str">
        <f t="shared" si="170"/>
        <v/>
      </c>
      <c r="O898" s="135" t="str">
        <f t="shared" si="171"/>
        <v/>
      </c>
      <c r="P898" s="186" t="str">
        <f t="shared" si="172"/>
        <v>OK</v>
      </c>
      <c r="Q898" s="187" t="str">
        <f t="shared" si="173"/>
        <v/>
      </c>
      <c r="R898" s="150"/>
      <c r="S898" s="187" t="str">
        <f t="shared" si="174"/>
        <v/>
      </c>
      <c r="T898" s="136" t="str">
        <f t="shared" si="175"/>
        <v>Running By</v>
      </c>
      <c r="U898" s="137" t="str">
        <f>IF(P898="","",IF(N898=1,"",IF(Q898="","",IF(Q898&lt;=100,100,IF(Table1[[#This Row],[Day]]="Wed",100,200)))))</f>
        <v/>
      </c>
      <c r="V898" s="137" t="str">
        <f t="shared" si="176"/>
        <v/>
      </c>
      <c r="W898" s="137" t="str">
        <f t="shared" si="177"/>
        <v/>
      </c>
      <c r="X898" s="133">
        <f>100</f>
        <v>100</v>
      </c>
      <c r="Y898" s="133" t="str">
        <f t="shared" si="178"/>
        <v/>
      </c>
      <c r="Z898" s="133">
        <f t="shared" si="179"/>
        <v>-100</v>
      </c>
      <c r="AA898" s="134" t="str">
        <f>TEXT(Table1[[#This Row],[Date]],"DDD")</f>
        <v>Sat</v>
      </c>
      <c r="AB898" s="133" t="str">
        <f>IF(OR(G898="Doomben",G898="Eagle Farm"),"Q",IF(AND(Q898&gt;1,Q898&lt;55,Table1[[#This Row],[Source]]="Nat"),"Nat OK",IF(AND(Table1[[#This Row],[Source]]&lt;&gt;"Nat",Q898&lt;55),"Poor &lt;55",IF(OR(G898="Randwick",G898="Flemington",G898="Caulfield",G898="Sandown Lake",G898="Sandown Hill"),"Best","ave"))))</f>
        <v>Best</v>
      </c>
      <c r="AC898" s="133" t="str">
        <f>IF(Q898="","",IF(AB898="Poor &lt;55",$AC$2*0.2%,IF(AND(AB898="Q",AA898&lt;&gt;"Wed"),$AC$2*0.4%,IF(AND(AB898="Q",AA898="Wed"),$AC$2*0.5%,IF(AND(AB898="Ave",U898=100),$AC$2*0.5%,IF(AND(AB898="ave",U898="",N898=1,AG898="Bush"),$AC$2*1%,IF(AND(AB898="ave",U898="",Q898&gt;100),$AC$2*1.3%,IF(AND(AB898="ave",U898=""),$AC$2*1.2%,IF(AND(AB898="Ave",U898=200),$AC$2*1%,IF(AND(AB898="Best",U898=200),$AC$2*1.5%,IF(AND(AB898="Best",U898="",K898&lt;&gt;"Pro Syd"),$AC$2*0.5%,IF(AND(AB898="Best",U898=""),$AC$2*1%,IF(AND(AB898="Best",U898=100,Table1[[#This Row],[State]]="NSW"),$AC$2*0.4%,IF(AND(AB898="Best",U898=100),$AC$2*1%,IF(Table1[[#This Row],[Adj]]="Nat OK",$AC$2*0.5%,"xxx")))))))))))))))</f>
        <v/>
      </c>
      <c r="AD898" s="133" t="str">
        <f t="shared" si="180"/>
        <v/>
      </c>
      <c r="AE898" s="133" t="str">
        <f t="shared" si="181"/>
        <v/>
      </c>
      <c r="AF898" s="133" t="str">
        <f>VLOOKUP(Table1[[#This Row],[Track]],$F$2672:$H$2715,2,FALSE)</f>
        <v>Vic</v>
      </c>
      <c r="AG898" s="133" t="str">
        <f>VLOOKUP(Table1[[#This Row],[Track]],$F$2672:$H$2715,3,FALSE)</f>
        <v>-</v>
      </c>
      <c r="AH898" s="133" t="str">
        <f>IF(Table1[[#This Row],[Date]]&lt;$AH$2,"",IF(Table1[[#This Row],[Date]]&lt;$AH$3,"Edge","Elite Combo"))</f>
        <v/>
      </c>
      <c r="AI898" s="218">
        <f>Table1[[#This Row],[Time]]</f>
        <v>0.73263888888888884</v>
      </c>
      <c r="AJ898" s="219" t="str">
        <f>Table1[[#This Row],[Track]]</f>
        <v>Caulfield</v>
      </c>
      <c r="AK898" s="216">
        <f>Table1[[#This Row],[Race ]]</f>
        <v>10</v>
      </c>
      <c r="AL898" s="219">
        <f>Table1[[#This Row],[TAB]]</f>
        <v>8</v>
      </c>
      <c r="AM898" s="219" t="str">
        <f>Table1[[#This Row],[Selection]]</f>
        <v>Running By</v>
      </c>
      <c r="AN898" s="220" t="str">
        <f>Table1[[#This Row],[Sources]]</f>
        <v/>
      </c>
      <c r="AO898" s="219" t="str">
        <f>Table1[[#This Row],[Scale Bet]]</f>
        <v/>
      </c>
    </row>
    <row r="899" spans="5:41" ht="16.5" customHeight="1" x14ac:dyDescent="0.25">
      <c r="E899" s="185">
        <v>45346</v>
      </c>
      <c r="F899" s="35">
        <v>0.73263888888888884</v>
      </c>
      <c r="G899" s="36" t="s">
        <v>201</v>
      </c>
      <c r="H899" s="36">
        <v>10</v>
      </c>
      <c r="I899" s="36">
        <v>8</v>
      </c>
      <c r="J899" s="36" t="s">
        <v>27</v>
      </c>
      <c r="K899" s="36" t="s">
        <v>13</v>
      </c>
      <c r="L899" s="165">
        <v>13</v>
      </c>
      <c r="M899" s="134" t="str">
        <f t="shared" si="169"/>
        <v/>
      </c>
      <c r="N899" s="36" t="str">
        <f t="shared" si="170"/>
        <v/>
      </c>
      <c r="O899" s="135" t="str">
        <f t="shared" si="171"/>
        <v/>
      </c>
      <c r="P899" s="186" t="str">
        <f t="shared" si="172"/>
        <v>OK</v>
      </c>
      <c r="Q899" s="187" t="str">
        <f t="shared" si="173"/>
        <v/>
      </c>
      <c r="R899" s="150"/>
      <c r="S899" s="187" t="str">
        <f t="shared" si="174"/>
        <v/>
      </c>
      <c r="T899" s="136" t="str">
        <f t="shared" si="175"/>
        <v>Running By</v>
      </c>
      <c r="U899" s="137" t="str">
        <f>IF(P899="","",IF(N899=1,"",IF(Q899="","",IF(Q899&lt;=100,100,IF(Table1[[#This Row],[Day]]="Wed",100,200)))))</f>
        <v/>
      </c>
      <c r="V899" s="137" t="str">
        <f t="shared" si="176"/>
        <v/>
      </c>
      <c r="W899" s="137" t="str">
        <f t="shared" si="177"/>
        <v/>
      </c>
      <c r="X899" s="133">
        <f>100</f>
        <v>100</v>
      </c>
      <c r="Y899" s="133" t="str">
        <f t="shared" si="178"/>
        <v/>
      </c>
      <c r="Z899" s="133">
        <f t="shared" si="179"/>
        <v>-100</v>
      </c>
      <c r="AA899" s="134" t="str">
        <f>TEXT(Table1[[#This Row],[Date]],"DDD")</f>
        <v>Sat</v>
      </c>
      <c r="AB899" s="133" t="str">
        <f>IF(OR(G899="Doomben",G899="Eagle Farm"),"Q",IF(AND(Q899&gt;1,Q899&lt;55,Table1[[#This Row],[Source]]="Nat"),"Nat OK",IF(AND(Table1[[#This Row],[Source]]&lt;&gt;"Nat",Q899&lt;55),"Poor &lt;55",IF(OR(G899="Randwick",G899="Flemington",G899="Caulfield",G899="Sandown Lake",G899="Sandown Hill"),"Best","ave"))))</f>
        <v>Best</v>
      </c>
      <c r="AC899" s="133" t="str">
        <f>IF(Q899="","",IF(AB899="Poor &lt;55",$AC$2*0.2%,IF(AND(AB899="Q",AA899&lt;&gt;"Wed"),$AC$2*0.4%,IF(AND(AB899="Q",AA899="Wed"),$AC$2*0.5%,IF(AND(AB899="Ave",U899=100),$AC$2*0.5%,IF(AND(AB899="ave",U899="",N899=1,AG899="Bush"),$AC$2*1%,IF(AND(AB899="ave",U899="",Q899&gt;100),$AC$2*1.3%,IF(AND(AB899="ave",U899=""),$AC$2*1.2%,IF(AND(AB899="Ave",U899=200),$AC$2*1%,IF(AND(AB899="Best",U899=200),$AC$2*1.5%,IF(AND(AB899="Best",U899="",K899&lt;&gt;"Pro Syd"),$AC$2*0.5%,IF(AND(AB899="Best",U899=""),$AC$2*1%,IF(AND(AB899="Best",U899=100,Table1[[#This Row],[State]]="NSW"),$AC$2*0.4%,IF(AND(AB899="Best",U899=100),$AC$2*1%,IF(Table1[[#This Row],[Adj]]="Nat OK",$AC$2*0.5%,"xxx")))))))))))))))</f>
        <v/>
      </c>
      <c r="AD899" s="133" t="str">
        <f t="shared" si="180"/>
        <v/>
      </c>
      <c r="AE899" s="133" t="str">
        <f t="shared" si="181"/>
        <v/>
      </c>
      <c r="AF899" s="133" t="str">
        <f>VLOOKUP(Table1[[#This Row],[Track]],$F$2672:$H$2715,2,FALSE)</f>
        <v>Vic</v>
      </c>
      <c r="AG899" s="133" t="str">
        <f>VLOOKUP(Table1[[#This Row],[Track]],$F$2672:$H$2715,3,FALSE)</f>
        <v>-</v>
      </c>
      <c r="AH899" s="133" t="str">
        <f>IF(Table1[[#This Row],[Date]]&lt;$AH$2,"",IF(Table1[[#This Row],[Date]]&lt;$AH$3,"Edge","Elite Combo"))</f>
        <v/>
      </c>
      <c r="AI899" s="218">
        <f>Table1[[#This Row],[Time]]</f>
        <v>0.73263888888888884</v>
      </c>
      <c r="AJ899" s="219" t="str">
        <f>Table1[[#This Row],[Track]]</f>
        <v>Caulfield</v>
      </c>
      <c r="AK899" s="216">
        <f>Table1[[#This Row],[Race ]]</f>
        <v>10</v>
      </c>
      <c r="AL899" s="219">
        <f>Table1[[#This Row],[TAB]]</f>
        <v>8</v>
      </c>
      <c r="AM899" s="219" t="str">
        <f>Table1[[#This Row],[Selection]]</f>
        <v>Running By</v>
      </c>
      <c r="AN899" s="220" t="str">
        <f>Table1[[#This Row],[Sources]]</f>
        <v/>
      </c>
      <c r="AO899" s="219" t="str">
        <f>Table1[[#This Row],[Scale Bet]]</f>
        <v/>
      </c>
    </row>
    <row r="900" spans="5:41" ht="16.5" customHeight="1" x14ac:dyDescent="0.25">
      <c r="E900" s="185">
        <v>45346</v>
      </c>
      <c r="F900" s="35">
        <v>0.73263888888888884</v>
      </c>
      <c r="G900" s="36" t="s">
        <v>201</v>
      </c>
      <c r="H900" s="36">
        <v>10</v>
      </c>
      <c r="I900" s="36">
        <v>4</v>
      </c>
      <c r="J900" s="36" t="s">
        <v>716</v>
      </c>
      <c r="K900" s="36" t="s">
        <v>1</v>
      </c>
      <c r="L900" s="165">
        <v>12</v>
      </c>
      <c r="M900" s="134">
        <f t="shared" si="169"/>
        <v>12</v>
      </c>
      <c r="N900" s="36">
        <f t="shared" si="170"/>
        <v>1</v>
      </c>
      <c r="O900" s="135" t="str">
        <f t="shared" si="171"/>
        <v>E4-12</v>
      </c>
      <c r="P900" s="186" t="str">
        <f t="shared" si="172"/>
        <v>OK</v>
      </c>
      <c r="Q900" s="187">
        <f t="shared" si="173"/>
        <v>48</v>
      </c>
      <c r="R900" s="150"/>
      <c r="S900" s="187" t="str">
        <f t="shared" si="174"/>
        <v/>
      </c>
      <c r="T900" s="136" t="str">
        <f t="shared" si="175"/>
        <v>Vagrant</v>
      </c>
      <c r="U900" s="137" t="str">
        <f>IF(P900="","",IF(N900=1,"",IF(Q900="","",IF(Q900&lt;=100,100,IF(Table1[[#This Row],[Day]]="Wed",100,200)))))</f>
        <v/>
      </c>
      <c r="V900" s="137" t="str">
        <f t="shared" si="176"/>
        <v/>
      </c>
      <c r="W900" s="137" t="str">
        <f t="shared" si="177"/>
        <v/>
      </c>
      <c r="X900" s="133">
        <f>100</f>
        <v>100</v>
      </c>
      <c r="Y900" s="133" t="str">
        <f t="shared" si="178"/>
        <v/>
      </c>
      <c r="Z900" s="133">
        <f t="shared" si="179"/>
        <v>-100</v>
      </c>
      <c r="AA900" s="134" t="str">
        <f>TEXT(Table1[[#This Row],[Date]],"DDD")</f>
        <v>Sat</v>
      </c>
      <c r="AB900" s="133" t="str">
        <f>IF(OR(G900="Doomben",G900="Eagle Farm"),"Q",IF(AND(Q900&gt;1,Q900&lt;55,Table1[[#This Row],[Source]]="Nat"),"Nat OK",IF(AND(Table1[[#This Row],[Source]]&lt;&gt;"Nat",Q900&lt;55),"Poor &lt;55",IF(OR(G900="Randwick",G900="Flemington",G900="Caulfield",G900="Sandown Lake",G900="Sandown Hill"),"Best","ave"))))</f>
        <v>Poor &lt;55</v>
      </c>
      <c r="AC900" s="133">
        <f>IF(Q900="","",IF(AB900="Poor &lt;55",$AC$2*0.2%,IF(AND(AB900="Q",AA900&lt;&gt;"Wed"),$AC$2*0.4%,IF(AND(AB900="Q",AA900="Wed"),$AC$2*0.5%,IF(AND(AB900="Ave",U900=100),$AC$2*0.5%,IF(AND(AB900="ave",U900="",N900=1,AG900="Bush"),$AC$2*1%,IF(AND(AB900="ave",U900="",Q900&gt;100),$AC$2*1.3%,IF(AND(AB900="ave",U900=""),$AC$2*1.2%,IF(AND(AB900="Ave",U900=200),$AC$2*1%,IF(AND(AB900="Best",U900=200),$AC$2*1.5%,IF(AND(AB900="Best",U900="",K900&lt;&gt;"Pro Syd"),$AC$2*0.5%,IF(AND(AB900="Best",U900=""),$AC$2*1%,IF(AND(AB900="Best",U900=100,Table1[[#This Row],[State]]="NSW"),$AC$2*0.4%,IF(AND(AB900="Best",U900=100),$AC$2*1%,IF(Table1[[#This Row],[Adj]]="Nat OK",$AC$2*0.5%,"xxx")))))))))))))))</f>
        <v>20</v>
      </c>
      <c r="AD900" s="133" t="str">
        <f t="shared" si="180"/>
        <v/>
      </c>
      <c r="AE900" s="133">
        <f t="shared" si="181"/>
        <v>-20</v>
      </c>
      <c r="AF900" s="133" t="str">
        <f>VLOOKUP(Table1[[#This Row],[Track]],$F$2672:$H$2715,2,FALSE)</f>
        <v>Vic</v>
      </c>
      <c r="AG900" s="133" t="str">
        <f>VLOOKUP(Table1[[#This Row],[Track]],$F$2672:$H$2715,3,FALSE)</f>
        <v>-</v>
      </c>
      <c r="AH900" s="133" t="str">
        <f>IF(Table1[[#This Row],[Date]]&lt;$AH$2,"",IF(Table1[[#This Row],[Date]]&lt;$AH$3,"Edge","Elite Combo"))</f>
        <v/>
      </c>
      <c r="AI900" s="218">
        <f>Table1[[#This Row],[Time]]</f>
        <v>0.73263888888888884</v>
      </c>
      <c r="AJ900" s="219" t="str">
        <f>Table1[[#This Row],[Track]]</f>
        <v>Caulfield</v>
      </c>
      <c r="AK900" s="216">
        <f>Table1[[#This Row],[Race ]]</f>
        <v>10</v>
      </c>
      <c r="AL900" s="219">
        <f>Table1[[#This Row],[TAB]]</f>
        <v>4</v>
      </c>
      <c r="AM900" s="219" t="str">
        <f>Table1[[#This Row],[Selection]]</f>
        <v>Vagrant</v>
      </c>
      <c r="AN900" s="220" t="str">
        <f>Table1[[#This Row],[Sources]]</f>
        <v>E4-12</v>
      </c>
      <c r="AO900" s="219">
        <f>Table1[[#This Row],[Scale Bet]]</f>
        <v>20</v>
      </c>
    </row>
    <row r="901" spans="5:41" ht="16.5" customHeight="1" x14ac:dyDescent="0.25">
      <c r="E901" s="185">
        <v>45346</v>
      </c>
      <c r="F901" s="35">
        <v>0.74652777777777779</v>
      </c>
      <c r="G901" s="36" t="s">
        <v>17</v>
      </c>
      <c r="H901" s="36">
        <v>10</v>
      </c>
      <c r="I901" s="36">
        <v>19</v>
      </c>
      <c r="J901" s="36" t="s">
        <v>694</v>
      </c>
      <c r="K901" s="36" t="s">
        <v>60</v>
      </c>
      <c r="L901" s="165">
        <v>15</v>
      </c>
      <c r="M901" s="134">
        <f t="shared" si="169"/>
        <v>15</v>
      </c>
      <c r="N901" s="36">
        <f t="shared" si="170"/>
        <v>1</v>
      </c>
      <c r="O901" s="135" t="str">
        <f t="shared" si="171"/>
        <v>Pro Syd-15</v>
      </c>
      <c r="P901" s="186" t="str">
        <f t="shared" si="172"/>
        <v>OK</v>
      </c>
      <c r="Q901" s="187">
        <f t="shared" si="173"/>
        <v>60</v>
      </c>
      <c r="R901" s="150">
        <v>4</v>
      </c>
      <c r="S901" s="187">
        <f t="shared" si="174"/>
        <v>240</v>
      </c>
      <c r="T901" s="136" t="str">
        <f t="shared" si="175"/>
        <v>Gently Rolled</v>
      </c>
      <c r="U901" s="137" t="str">
        <f>IF(P901="","",IF(N901=1,"",IF(Q901="","",IF(Q901&lt;=100,100,IF(Table1[[#This Row],[Day]]="Wed",100,200)))))</f>
        <v/>
      </c>
      <c r="V901" s="137" t="str">
        <f t="shared" si="176"/>
        <v/>
      </c>
      <c r="W901" s="137" t="str">
        <f t="shared" si="177"/>
        <v/>
      </c>
      <c r="X901" s="133">
        <f>100</f>
        <v>100</v>
      </c>
      <c r="Y901" s="133">
        <f t="shared" si="178"/>
        <v>400</v>
      </c>
      <c r="Z901" s="133">
        <f t="shared" si="179"/>
        <v>300</v>
      </c>
      <c r="AA901" s="134" t="str">
        <f>TEXT(Table1[[#This Row],[Date]],"DDD")</f>
        <v>Sat</v>
      </c>
      <c r="AB901" s="133" t="str">
        <f>IF(OR(G901="Doomben",G901="Eagle Farm"),"Q",IF(AND(Q901&gt;1,Q901&lt;55,Table1[[#This Row],[Source]]="Nat"),"Nat OK",IF(AND(Table1[[#This Row],[Source]]&lt;&gt;"Nat",Q901&lt;55),"Poor &lt;55",IF(OR(G901="Randwick",G901="Flemington",G901="Caulfield",G901="Sandown Lake",G901="Sandown Hill"),"Best","ave"))))</f>
        <v>ave</v>
      </c>
      <c r="AC901" s="133">
        <f>IF(Q901="","",IF(AB901="Poor &lt;55",$AC$2*0.2%,IF(AND(AB901="Q",AA901&lt;&gt;"Wed"),$AC$2*0.4%,IF(AND(AB901="Q",AA901="Wed"),$AC$2*0.5%,IF(AND(AB901="Ave",U901=100),$AC$2*0.5%,IF(AND(AB901="ave",U901="",N901=1,AG901="Bush"),$AC$2*1%,IF(AND(AB901="ave",U901="",Q901&gt;100),$AC$2*1.3%,IF(AND(AB901="ave",U901=""),$AC$2*1.2%,IF(AND(AB901="Ave",U901=200),$AC$2*1%,IF(AND(AB901="Best",U901=200),$AC$2*1.5%,IF(AND(AB901="Best",U901="",K901&lt;&gt;"Pro Syd"),$AC$2*0.5%,IF(AND(AB901="Best",U901=""),$AC$2*1%,IF(AND(AB901="Best",U901=100,Table1[[#This Row],[State]]="NSW"),$AC$2*0.4%,IF(AND(AB901="Best",U901=100),$AC$2*1%,IF(Table1[[#This Row],[Adj]]="Nat OK",$AC$2*0.5%,"xxx")))))))))))))))</f>
        <v>120</v>
      </c>
      <c r="AD901" s="133">
        <f t="shared" si="180"/>
        <v>480</v>
      </c>
      <c r="AE901" s="133">
        <f t="shared" si="181"/>
        <v>360</v>
      </c>
      <c r="AF901" s="133" t="str">
        <f>VLOOKUP(Table1[[#This Row],[Track]],$F$2672:$H$2715,2,FALSE)</f>
        <v>NSW</v>
      </c>
      <c r="AG901" s="133" t="str">
        <f>VLOOKUP(Table1[[#This Row],[Track]],$F$2672:$H$2715,3,FALSE)</f>
        <v>-</v>
      </c>
      <c r="AH901" s="133" t="str">
        <f>IF(Table1[[#This Row],[Date]]&lt;$AH$2,"",IF(Table1[[#This Row],[Date]]&lt;$AH$3,"Edge","Elite Combo"))</f>
        <v/>
      </c>
      <c r="AI901" s="218">
        <f>Table1[[#This Row],[Time]]</f>
        <v>0.74652777777777779</v>
      </c>
      <c r="AJ901" s="219" t="str">
        <f>Table1[[#This Row],[Track]]</f>
        <v>Rosehill</v>
      </c>
      <c r="AK901" s="216">
        <f>Table1[[#This Row],[Race ]]</f>
        <v>10</v>
      </c>
      <c r="AL901" s="219">
        <f>Table1[[#This Row],[TAB]]</f>
        <v>19</v>
      </c>
      <c r="AM901" s="219" t="str">
        <f>Table1[[#This Row],[Selection]]</f>
        <v>Gently Rolled</v>
      </c>
      <c r="AN901" s="220" t="str">
        <f>Table1[[#This Row],[Sources]]</f>
        <v>Pro Syd-15</v>
      </c>
      <c r="AO901" s="219">
        <f>Table1[[#This Row],[Scale Bet]]</f>
        <v>120</v>
      </c>
    </row>
    <row r="902" spans="5:41" ht="16.5" customHeight="1" x14ac:dyDescent="0.25">
      <c r="E902" s="185">
        <v>45353</v>
      </c>
      <c r="F902" s="35">
        <v>0.51041666666666663</v>
      </c>
      <c r="G902" s="36" t="s">
        <v>157</v>
      </c>
      <c r="H902" s="36">
        <v>1</v>
      </c>
      <c r="I902" s="36">
        <v>4</v>
      </c>
      <c r="J902" s="36" t="s">
        <v>695</v>
      </c>
      <c r="K902" s="36" t="s">
        <v>1</v>
      </c>
      <c r="L902" s="165">
        <v>20</v>
      </c>
      <c r="M902" s="134">
        <f t="shared" si="169"/>
        <v>65</v>
      </c>
      <c r="N902" s="36">
        <f t="shared" si="170"/>
        <v>4</v>
      </c>
      <c r="O902" s="135" t="str">
        <f t="shared" si="171"/>
        <v>E4-20/Edge-12/Nat-13/Pro Mel-20</v>
      </c>
      <c r="P902" s="186" t="str">
        <f t="shared" si="172"/>
        <v>OK</v>
      </c>
      <c r="Q902" s="187">
        <f t="shared" si="173"/>
        <v>260</v>
      </c>
      <c r="R902" s="150">
        <v>2.4</v>
      </c>
      <c r="S902" s="187">
        <f t="shared" si="174"/>
        <v>624</v>
      </c>
      <c r="T902" s="136" t="str">
        <f t="shared" si="175"/>
        <v>Sans Doute</v>
      </c>
      <c r="U902" s="137">
        <f>IF(P902="","",IF(N902=1,"",IF(Q902="","",IF(Q902&lt;=100,100,IF(Table1[[#This Row],[Day]]="Wed",100,200)))))</f>
        <v>200</v>
      </c>
      <c r="V902" s="137">
        <f t="shared" si="176"/>
        <v>480</v>
      </c>
      <c r="W902" s="137">
        <f t="shared" si="177"/>
        <v>280</v>
      </c>
      <c r="X902" s="133">
        <f>100</f>
        <v>100</v>
      </c>
      <c r="Y902" s="133">
        <f t="shared" si="178"/>
        <v>240</v>
      </c>
      <c r="Z902" s="133">
        <f t="shared" si="179"/>
        <v>140</v>
      </c>
      <c r="AA902" s="134" t="str">
        <f>TEXT(Table1[[#This Row],[Date]],"DDD")</f>
        <v>Sat</v>
      </c>
      <c r="AB902" s="133" t="str">
        <f>IF(OR(G902="Doomben",G902="Eagle Farm"),"Q",IF(AND(Q902&gt;1,Q902&lt;55,Table1[[#This Row],[Source]]="Nat"),"Nat OK",IF(AND(Table1[[#This Row],[Source]]&lt;&gt;"Nat",Q902&lt;55),"Poor &lt;55",IF(OR(G902="Randwick",G902="Flemington",G902="Caulfield",G902="Sandown Lake",G902="Sandown Hill"),"Best","ave"))))</f>
        <v>Best</v>
      </c>
      <c r="AC902" s="133">
        <f>IF(Q902="","",IF(AB902="Poor &lt;55",$AC$2*0.2%,IF(AND(AB902="Q",AA902&lt;&gt;"Wed"),$AC$2*0.4%,IF(AND(AB902="Q",AA902="Wed"),$AC$2*0.5%,IF(AND(AB902="Ave",U902=100),$AC$2*0.5%,IF(AND(AB902="ave",U902="",N902=1,AG902="Bush"),$AC$2*1%,IF(AND(AB902="ave",U902="",Q902&gt;100),$AC$2*1.3%,IF(AND(AB902="ave",U902=""),$AC$2*1.2%,IF(AND(AB902="Ave",U902=200),$AC$2*1%,IF(AND(AB902="Best",U902=200),$AC$2*1.5%,IF(AND(AB902="Best",U902="",K902&lt;&gt;"Pro Syd"),$AC$2*0.5%,IF(AND(AB902="Best",U902=""),$AC$2*1%,IF(AND(AB902="Best",U902=100,Table1[[#This Row],[State]]="NSW"),$AC$2*0.4%,IF(AND(AB902="Best",U902=100),$AC$2*1%,IF(Table1[[#This Row],[Adj]]="Nat OK",$AC$2*0.5%,"xxx")))))))))))))))</f>
        <v>150</v>
      </c>
      <c r="AD902" s="133">
        <f t="shared" si="180"/>
        <v>360</v>
      </c>
      <c r="AE902" s="133">
        <f t="shared" si="181"/>
        <v>210</v>
      </c>
      <c r="AF902" s="133" t="str">
        <f>VLOOKUP(Table1[[#This Row],[Track]],$F$2672:$H$2715,2,FALSE)</f>
        <v>Vic</v>
      </c>
      <c r="AG902" s="133" t="str">
        <f>VLOOKUP(Table1[[#This Row],[Track]],$F$2672:$H$2715,3,FALSE)</f>
        <v>-</v>
      </c>
      <c r="AH902" s="133" t="str">
        <f>IF(Table1[[#This Row],[Date]]&lt;$AH$2,"",IF(Table1[[#This Row],[Date]]&lt;$AH$3,"Edge","Elite Combo"))</f>
        <v/>
      </c>
      <c r="AI902" s="218">
        <f>Table1[[#This Row],[Time]]</f>
        <v>0.51041666666666663</v>
      </c>
      <c r="AJ902" s="219" t="str">
        <f>Table1[[#This Row],[Track]]</f>
        <v>Flemington</v>
      </c>
      <c r="AK902" s="216">
        <f>Table1[[#This Row],[Race ]]</f>
        <v>1</v>
      </c>
      <c r="AL902" s="219">
        <f>Table1[[#This Row],[TAB]]</f>
        <v>4</v>
      </c>
      <c r="AM902" s="219" t="str">
        <f>Table1[[#This Row],[Selection]]</f>
        <v>Sans Doute</v>
      </c>
      <c r="AN902" s="220" t="str">
        <f>Table1[[#This Row],[Sources]]</f>
        <v>E4-20/Edge-12/Nat-13/Pro Mel-20</v>
      </c>
      <c r="AO902" s="219">
        <f>Table1[[#This Row],[Scale Bet]]</f>
        <v>150</v>
      </c>
    </row>
    <row r="903" spans="5:41" ht="16.5" customHeight="1" x14ac:dyDescent="0.25">
      <c r="E903" s="185">
        <v>45353</v>
      </c>
      <c r="F903" s="35">
        <v>0.51041666666666663</v>
      </c>
      <c r="G903" s="36" t="s">
        <v>157</v>
      </c>
      <c r="H903" s="36">
        <v>1</v>
      </c>
      <c r="I903" s="36">
        <v>4</v>
      </c>
      <c r="J903" s="36" t="s">
        <v>695</v>
      </c>
      <c r="K903" s="36" t="s">
        <v>40</v>
      </c>
      <c r="L903" s="165">
        <v>12</v>
      </c>
      <c r="M903" s="134" t="str">
        <f t="shared" ref="M903:M966" si="182">IF(AND(J903=J902,E903=E902),"",IF(AND(E903=E906,J903=J906),L903+L904+L905+L906,IF(AND(E903=E905,J903=J905),L903+L904+L905,IF(AND(E903=E904,J903=J904),L903+L904,L903))))</f>
        <v/>
      </c>
      <c r="N903" s="36" t="str">
        <f t="shared" ref="N903:N966" si="183">IF(M903=L903,1,IF(M903="","",IF(AND(E903=E906,J903=J906),4,IF(AND(E903=E905,J903=J905),3,IF(AND(E903=E904,J903=J904),2,"XXX")))))</f>
        <v/>
      </c>
      <c r="O903" s="135" t="str">
        <f t="shared" ref="O903:O966" si="184">IF(N903="","",IF(N903=4,K903&amp;"-"&amp;L903&amp;"/"&amp;K904&amp;"-"&amp;L904&amp;"/"&amp;K905&amp;"-"&amp;L905&amp;"/"&amp;K906&amp;"-"&amp;L906,IF(N903=3,K903&amp;"-"&amp;L903&amp;"/"&amp;K904&amp;"-"&amp;L904&amp;"/"&amp;K905&amp;"-"&amp;L905,IF(N903=2,K903&amp;"-"&amp;L903&amp;"/"&amp;K904&amp;"-"&amp;L904,IF(N903=1,K903&amp;"-"&amp;L903,"""""xxx")))))</f>
        <v/>
      </c>
      <c r="P903" s="186" t="str">
        <f t="shared" ref="P903:P966" si="185">IF(OR(G903="Randwick",G903="Rosehill",G903="Flemington",G903="Caulfield",G903="Sandown Lake",G903="Sandown Hill",G903="Moonee Valley"),"OK","")</f>
        <v>OK</v>
      </c>
      <c r="Q903" s="187" t="str">
        <f t="shared" ref="Q903:Q966" si="186">IF(M903="","",(M903*($Q$1/1000)/$R$1)*$Q$2)</f>
        <v/>
      </c>
      <c r="R903" s="150">
        <v>2.4</v>
      </c>
      <c r="S903" s="187" t="str">
        <f t="shared" ref="S903:S966" si="187">IF(Q903="","",IF(R903="","",R903*Q903))</f>
        <v/>
      </c>
      <c r="T903" s="136" t="str">
        <f t="shared" ref="T903:T966" si="188">TRIM(PROPER(J903))</f>
        <v>Sans Doute</v>
      </c>
      <c r="U903" s="137" t="str">
        <f>IF(P903="","",IF(N903=1,"",IF(Q903="","",IF(Q903&lt;=100,100,IF(Table1[[#This Row],[Day]]="Wed",100,200)))))</f>
        <v/>
      </c>
      <c r="V903" s="137" t="str">
        <f t="shared" ref="V903:V966" si="189">IF(U903="","",IF(R903="","",U903*R903))</f>
        <v/>
      </c>
      <c r="W903" s="137" t="str">
        <f t="shared" ref="W903:W966" si="190">IF(U903="","",IF(V903="",U903*-1,V903-U903))</f>
        <v/>
      </c>
      <c r="X903" s="133">
        <f>100</f>
        <v>100</v>
      </c>
      <c r="Y903" s="133">
        <f t="shared" ref="Y903:Y966" si="191">IF(R903="","",X903*R903)</f>
        <v>240</v>
      </c>
      <c r="Z903" s="133">
        <f t="shared" ref="Z903:Z966" si="192">IF(Y903="",X903*-1,Y903-X902)</f>
        <v>140</v>
      </c>
      <c r="AA903" s="134" t="str">
        <f>TEXT(Table1[[#This Row],[Date]],"DDD")</f>
        <v>Sat</v>
      </c>
      <c r="AB903" s="133" t="str">
        <f>IF(OR(G903="Doomben",G903="Eagle Farm"),"Q",IF(AND(Q903&gt;1,Q903&lt;55,Table1[[#This Row],[Source]]="Nat"),"Nat OK",IF(AND(Table1[[#This Row],[Source]]&lt;&gt;"Nat",Q903&lt;55),"Poor &lt;55",IF(OR(G903="Randwick",G903="Flemington",G903="Caulfield",G903="Sandown Lake",G903="Sandown Hill"),"Best","ave"))))</f>
        <v>Best</v>
      </c>
      <c r="AC903" s="133" t="str">
        <f>IF(Q903="","",IF(AB903="Poor &lt;55",$AC$2*0.2%,IF(AND(AB903="Q",AA903&lt;&gt;"Wed"),$AC$2*0.4%,IF(AND(AB903="Q",AA903="Wed"),$AC$2*0.5%,IF(AND(AB903="Ave",U903=100),$AC$2*0.5%,IF(AND(AB903="ave",U903="",N903=1,AG903="Bush"),$AC$2*1%,IF(AND(AB903="ave",U903="",Q903&gt;100),$AC$2*1.3%,IF(AND(AB903="ave",U903=""),$AC$2*1.2%,IF(AND(AB903="Ave",U903=200),$AC$2*1%,IF(AND(AB903="Best",U903=200),$AC$2*1.5%,IF(AND(AB903="Best",U903="",K903&lt;&gt;"Pro Syd"),$AC$2*0.5%,IF(AND(AB903="Best",U903=""),$AC$2*1%,IF(AND(AB903="Best",U903=100,Table1[[#This Row],[State]]="NSW"),$AC$2*0.4%,IF(AND(AB903="Best",U903=100),$AC$2*1%,IF(Table1[[#This Row],[Adj]]="Nat OK",$AC$2*0.5%,"xxx")))))))))))))))</f>
        <v/>
      </c>
      <c r="AD903" s="133" t="str">
        <f t="shared" ref="AD903:AD966" si="193">IF(AC903="","",IF(R903="","",AC903*R903))</f>
        <v/>
      </c>
      <c r="AE903" s="133" t="str">
        <f t="shared" ref="AE903:AE966" si="194">IF(AC903="","",IF(AD903="",AC903*-1,AD903-AC903))</f>
        <v/>
      </c>
      <c r="AF903" s="133" t="str">
        <f>VLOOKUP(Table1[[#This Row],[Track]],$F$2672:$H$2715,2,FALSE)</f>
        <v>Vic</v>
      </c>
      <c r="AG903" s="133" t="str">
        <f>VLOOKUP(Table1[[#This Row],[Track]],$F$2672:$H$2715,3,FALSE)</f>
        <v>-</v>
      </c>
      <c r="AH903" s="133" t="str">
        <f>IF(Table1[[#This Row],[Date]]&lt;$AH$2,"",IF(Table1[[#This Row],[Date]]&lt;$AH$3,"Edge","Elite Combo"))</f>
        <v/>
      </c>
      <c r="AI903" s="218">
        <f>Table1[[#This Row],[Time]]</f>
        <v>0.51041666666666663</v>
      </c>
      <c r="AJ903" s="219" t="str">
        <f>Table1[[#This Row],[Track]]</f>
        <v>Flemington</v>
      </c>
      <c r="AK903" s="216">
        <f>Table1[[#This Row],[Race ]]</f>
        <v>1</v>
      </c>
      <c r="AL903" s="219">
        <f>Table1[[#This Row],[TAB]]</f>
        <v>4</v>
      </c>
      <c r="AM903" s="219" t="str">
        <f>Table1[[#This Row],[Selection]]</f>
        <v>Sans Doute</v>
      </c>
      <c r="AN903" s="220" t="str">
        <f>Table1[[#This Row],[Sources]]</f>
        <v/>
      </c>
      <c r="AO903" s="219" t="str">
        <f>Table1[[#This Row],[Scale Bet]]</f>
        <v/>
      </c>
    </row>
    <row r="904" spans="5:41" ht="16.5" customHeight="1" x14ac:dyDescent="0.25">
      <c r="E904" s="185">
        <v>45353</v>
      </c>
      <c r="F904" s="35">
        <v>0.51041666666666663</v>
      </c>
      <c r="G904" s="36" t="s">
        <v>157</v>
      </c>
      <c r="H904" s="36">
        <v>1</v>
      </c>
      <c r="I904" s="36">
        <v>4</v>
      </c>
      <c r="J904" s="36" t="s">
        <v>695</v>
      </c>
      <c r="K904" s="36" t="s">
        <v>13</v>
      </c>
      <c r="L904" s="165">
        <v>13</v>
      </c>
      <c r="M904" s="134" t="str">
        <f t="shared" si="182"/>
        <v/>
      </c>
      <c r="N904" s="36" t="str">
        <f t="shared" si="183"/>
        <v/>
      </c>
      <c r="O904" s="135" t="str">
        <f t="shared" si="184"/>
        <v/>
      </c>
      <c r="P904" s="186" t="str">
        <f t="shared" si="185"/>
        <v>OK</v>
      </c>
      <c r="Q904" s="187" t="str">
        <f t="shared" si="186"/>
        <v/>
      </c>
      <c r="R904" s="150">
        <v>2.4</v>
      </c>
      <c r="S904" s="187" t="str">
        <f t="shared" si="187"/>
        <v/>
      </c>
      <c r="T904" s="136" t="str">
        <f t="shared" si="188"/>
        <v>Sans Doute</v>
      </c>
      <c r="U904" s="137" t="str">
        <f>IF(P904="","",IF(N904=1,"",IF(Q904="","",IF(Q904&lt;=100,100,IF(Table1[[#This Row],[Day]]="Wed",100,200)))))</f>
        <v/>
      </c>
      <c r="V904" s="137" t="str">
        <f t="shared" si="189"/>
        <v/>
      </c>
      <c r="W904" s="137" t="str">
        <f t="shared" si="190"/>
        <v/>
      </c>
      <c r="X904" s="133">
        <f>100</f>
        <v>100</v>
      </c>
      <c r="Y904" s="133">
        <f t="shared" si="191"/>
        <v>240</v>
      </c>
      <c r="Z904" s="133">
        <f t="shared" si="192"/>
        <v>140</v>
      </c>
      <c r="AA904" s="134" t="str">
        <f>TEXT(Table1[[#This Row],[Date]],"DDD")</f>
        <v>Sat</v>
      </c>
      <c r="AB904" s="133" t="str">
        <f>IF(OR(G904="Doomben",G904="Eagle Farm"),"Q",IF(AND(Q904&gt;1,Q904&lt;55,Table1[[#This Row],[Source]]="Nat"),"Nat OK",IF(AND(Table1[[#This Row],[Source]]&lt;&gt;"Nat",Q904&lt;55),"Poor &lt;55",IF(OR(G904="Randwick",G904="Flemington",G904="Caulfield",G904="Sandown Lake",G904="Sandown Hill"),"Best","ave"))))</f>
        <v>Best</v>
      </c>
      <c r="AC904" s="133" t="str">
        <f>IF(Q904="","",IF(AB904="Poor &lt;55",$AC$2*0.2%,IF(AND(AB904="Q",AA904&lt;&gt;"Wed"),$AC$2*0.4%,IF(AND(AB904="Q",AA904="Wed"),$AC$2*0.5%,IF(AND(AB904="Ave",U904=100),$AC$2*0.5%,IF(AND(AB904="ave",U904="",N904=1,AG904="Bush"),$AC$2*1%,IF(AND(AB904="ave",U904="",Q904&gt;100),$AC$2*1.3%,IF(AND(AB904="ave",U904=""),$AC$2*1.2%,IF(AND(AB904="Ave",U904=200),$AC$2*1%,IF(AND(AB904="Best",U904=200),$AC$2*1.5%,IF(AND(AB904="Best",U904="",K904&lt;&gt;"Pro Syd"),$AC$2*0.5%,IF(AND(AB904="Best",U904=""),$AC$2*1%,IF(AND(AB904="Best",U904=100,Table1[[#This Row],[State]]="NSW"),$AC$2*0.4%,IF(AND(AB904="Best",U904=100),$AC$2*1%,IF(Table1[[#This Row],[Adj]]="Nat OK",$AC$2*0.5%,"xxx")))))))))))))))</f>
        <v/>
      </c>
      <c r="AD904" s="133" t="str">
        <f t="shared" si="193"/>
        <v/>
      </c>
      <c r="AE904" s="133" t="str">
        <f t="shared" si="194"/>
        <v/>
      </c>
      <c r="AF904" s="133" t="str">
        <f>VLOOKUP(Table1[[#This Row],[Track]],$F$2672:$H$2715,2,FALSE)</f>
        <v>Vic</v>
      </c>
      <c r="AG904" s="133" t="str">
        <f>VLOOKUP(Table1[[#This Row],[Track]],$F$2672:$H$2715,3,FALSE)</f>
        <v>-</v>
      </c>
      <c r="AH904" s="133" t="str">
        <f>IF(Table1[[#This Row],[Date]]&lt;$AH$2,"",IF(Table1[[#This Row],[Date]]&lt;$AH$3,"Edge","Elite Combo"))</f>
        <v/>
      </c>
      <c r="AI904" s="218">
        <f>Table1[[#This Row],[Time]]</f>
        <v>0.51041666666666663</v>
      </c>
      <c r="AJ904" s="219" t="str">
        <f>Table1[[#This Row],[Track]]</f>
        <v>Flemington</v>
      </c>
      <c r="AK904" s="216">
        <f>Table1[[#This Row],[Race ]]</f>
        <v>1</v>
      </c>
      <c r="AL904" s="219">
        <f>Table1[[#This Row],[TAB]]</f>
        <v>4</v>
      </c>
      <c r="AM904" s="219" t="str">
        <f>Table1[[#This Row],[Selection]]</f>
        <v>Sans Doute</v>
      </c>
      <c r="AN904" s="220" t="str">
        <f>Table1[[#This Row],[Sources]]</f>
        <v/>
      </c>
      <c r="AO904" s="219" t="str">
        <f>Table1[[#This Row],[Scale Bet]]</f>
        <v/>
      </c>
    </row>
    <row r="905" spans="5:41" ht="16.5" customHeight="1" x14ac:dyDescent="0.25">
      <c r="E905" s="185">
        <v>45353</v>
      </c>
      <c r="F905" s="35">
        <v>0.51041666666666663</v>
      </c>
      <c r="G905" s="36" t="s">
        <v>157</v>
      </c>
      <c r="H905" s="36">
        <v>1</v>
      </c>
      <c r="I905" s="36">
        <v>4</v>
      </c>
      <c r="J905" s="36" t="s">
        <v>695</v>
      </c>
      <c r="K905" s="36" t="s">
        <v>18</v>
      </c>
      <c r="L905" s="165">
        <v>20</v>
      </c>
      <c r="M905" s="134" t="str">
        <f t="shared" si="182"/>
        <v/>
      </c>
      <c r="N905" s="36" t="str">
        <f t="shared" si="183"/>
        <v/>
      </c>
      <c r="O905" s="135" t="str">
        <f t="shared" si="184"/>
        <v/>
      </c>
      <c r="P905" s="186" t="str">
        <f t="shared" si="185"/>
        <v>OK</v>
      </c>
      <c r="Q905" s="187" t="str">
        <f t="shared" si="186"/>
        <v/>
      </c>
      <c r="R905" s="150">
        <v>2.4</v>
      </c>
      <c r="S905" s="187" t="str">
        <f t="shared" si="187"/>
        <v/>
      </c>
      <c r="T905" s="136" t="str">
        <f t="shared" si="188"/>
        <v>Sans Doute</v>
      </c>
      <c r="U905" s="137" t="str">
        <f>IF(P905="","",IF(N905=1,"",IF(Q905="","",IF(Q905&lt;=100,100,IF(Table1[[#This Row],[Day]]="Wed",100,200)))))</f>
        <v/>
      </c>
      <c r="V905" s="137" t="str">
        <f t="shared" si="189"/>
        <v/>
      </c>
      <c r="W905" s="137" t="str">
        <f t="shared" si="190"/>
        <v/>
      </c>
      <c r="X905" s="133">
        <f>100</f>
        <v>100</v>
      </c>
      <c r="Y905" s="133">
        <f t="shared" si="191"/>
        <v>240</v>
      </c>
      <c r="Z905" s="133">
        <f t="shared" si="192"/>
        <v>140</v>
      </c>
      <c r="AA905" s="134" t="str">
        <f>TEXT(Table1[[#This Row],[Date]],"DDD")</f>
        <v>Sat</v>
      </c>
      <c r="AB905" s="133" t="str">
        <f>IF(OR(G905="Doomben",G905="Eagle Farm"),"Q",IF(AND(Q905&gt;1,Q905&lt;55,Table1[[#This Row],[Source]]="Nat"),"Nat OK",IF(AND(Table1[[#This Row],[Source]]&lt;&gt;"Nat",Q905&lt;55),"Poor &lt;55",IF(OR(G905="Randwick",G905="Flemington",G905="Caulfield",G905="Sandown Lake",G905="Sandown Hill"),"Best","ave"))))</f>
        <v>Best</v>
      </c>
      <c r="AC905" s="133" t="str">
        <f>IF(Q905="","",IF(AB905="Poor &lt;55",$AC$2*0.2%,IF(AND(AB905="Q",AA905&lt;&gt;"Wed"),$AC$2*0.4%,IF(AND(AB905="Q",AA905="Wed"),$AC$2*0.5%,IF(AND(AB905="Ave",U905=100),$AC$2*0.5%,IF(AND(AB905="ave",U905="",N905=1,AG905="Bush"),$AC$2*1%,IF(AND(AB905="ave",U905="",Q905&gt;100),$AC$2*1.3%,IF(AND(AB905="ave",U905=""),$AC$2*1.2%,IF(AND(AB905="Ave",U905=200),$AC$2*1%,IF(AND(AB905="Best",U905=200),$AC$2*1.5%,IF(AND(AB905="Best",U905="",K905&lt;&gt;"Pro Syd"),$AC$2*0.5%,IF(AND(AB905="Best",U905=""),$AC$2*1%,IF(AND(AB905="Best",U905=100,Table1[[#This Row],[State]]="NSW"),$AC$2*0.4%,IF(AND(AB905="Best",U905=100),$AC$2*1%,IF(Table1[[#This Row],[Adj]]="Nat OK",$AC$2*0.5%,"xxx")))))))))))))))</f>
        <v/>
      </c>
      <c r="AD905" s="133" t="str">
        <f t="shared" si="193"/>
        <v/>
      </c>
      <c r="AE905" s="133" t="str">
        <f t="shared" si="194"/>
        <v/>
      </c>
      <c r="AF905" s="133" t="str">
        <f>VLOOKUP(Table1[[#This Row],[Track]],$F$2672:$H$2715,2,FALSE)</f>
        <v>Vic</v>
      </c>
      <c r="AG905" s="133" t="str">
        <f>VLOOKUP(Table1[[#This Row],[Track]],$F$2672:$H$2715,3,FALSE)</f>
        <v>-</v>
      </c>
      <c r="AH905" s="133" t="str">
        <f>IF(Table1[[#This Row],[Date]]&lt;$AH$2,"",IF(Table1[[#This Row],[Date]]&lt;$AH$3,"Edge","Elite Combo"))</f>
        <v/>
      </c>
      <c r="AI905" s="218">
        <f>Table1[[#This Row],[Time]]</f>
        <v>0.51041666666666663</v>
      </c>
      <c r="AJ905" s="219" t="str">
        <f>Table1[[#This Row],[Track]]</f>
        <v>Flemington</v>
      </c>
      <c r="AK905" s="216">
        <f>Table1[[#This Row],[Race ]]</f>
        <v>1</v>
      </c>
      <c r="AL905" s="219">
        <f>Table1[[#This Row],[TAB]]</f>
        <v>4</v>
      </c>
      <c r="AM905" s="219" t="str">
        <f>Table1[[#This Row],[Selection]]</f>
        <v>Sans Doute</v>
      </c>
      <c r="AN905" s="220" t="str">
        <f>Table1[[#This Row],[Sources]]</f>
        <v/>
      </c>
      <c r="AO905" s="219" t="str">
        <f>Table1[[#This Row],[Scale Bet]]</f>
        <v/>
      </c>
    </row>
    <row r="906" spans="5:41" ht="16.5" customHeight="1" x14ac:dyDescent="0.25">
      <c r="E906" s="185">
        <v>45353</v>
      </c>
      <c r="F906" s="35">
        <v>0.52083333333333337</v>
      </c>
      <c r="G906" s="36" t="s">
        <v>22</v>
      </c>
      <c r="H906" s="36">
        <v>1</v>
      </c>
      <c r="I906" s="36">
        <v>6</v>
      </c>
      <c r="J906" s="36" t="s">
        <v>719</v>
      </c>
      <c r="K906" s="36" t="s">
        <v>1</v>
      </c>
      <c r="L906" s="165">
        <v>10</v>
      </c>
      <c r="M906" s="134">
        <f t="shared" si="182"/>
        <v>40</v>
      </c>
      <c r="N906" s="36">
        <f t="shared" si="183"/>
        <v>3</v>
      </c>
      <c r="O906" s="135" t="str">
        <f t="shared" si="184"/>
        <v>E4-10/Edge-15/Nat-15</v>
      </c>
      <c r="P906" s="186" t="str">
        <f t="shared" si="185"/>
        <v>OK</v>
      </c>
      <c r="Q906" s="187">
        <f t="shared" si="186"/>
        <v>160</v>
      </c>
      <c r="R906" s="150"/>
      <c r="S906" s="187" t="str">
        <f t="shared" si="187"/>
        <v/>
      </c>
      <c r="T906" s="136" t="str">
        <f t="shared" si="188"/>
        <v>Martial Music</v>
      </c>
      <c r="U906" s="137">
        <f>IF(P906="","",IF(N906=1,"",IF(Q906="","",IF(Q906&lt;=100,100,IF(Table1[[#This Row],[Day]]="Wed",100,200)))))</f>
        <v>200</v>
      </c>
      <c r="V906" s="137" t="str">
        <f t="shared" si="189"/>
        <v/>
      </c>
      <c r="W906" s="137">
        <f t="shared" si="190"/>
        <v>-200</v>
      </c>
      <c r="X906" s="133">
        <f>100</f>
        <v>100</v>
      </c>
      <c r="Y906" s="133" t="str">
        <f t="shared" si="191"/>
        <v/>
      </c>
      <c r="Z906" s="133">
        <f t="shared" si="192"/>
        <v>-100</v>
      </c>
      <c r="AA906" s="134" t="str">
        <f>TEXT(Table1[[#This Row],[Date]],"DDD")</f>
        <v>Sat</v>
      </c>
      <c r="AB906" s="133" t="str">
        <f>IF(OR(G906="Doomben",G906="Eagle Farm"),"Q",IF(AND(Q906&gt;1,Q906&lt;55,Table1[[#This Row],[Source]]="Nat"),"Nat OK",IF(AND(Table1[[#This Row],[Source]]&lt;&gt;"Nat",Q906&lt;55),"Poor &lt;55",IF(OR(G906="Randwick",G906="Flemington",G906="Caulfield",G906="Sandown Lake",G906="Sandown Hill"),"Best","ave"))))</f>
        <v>Best</v>
      </c>
      <c r="AC906" s="133">
        <f>IF(Q906="","",IF(AB906="Poor &lt;55",$AC$2*0.2%,IF(AND(AB906="Q",AA906&lt;&gt;"Wed"),$AC$2*0.4%,IF(AND(AB906="Q",AA906="Wed"),$AC$2*0.5%,IF(AND(AB906="Ave",U906=100),$AC$2*0.5%,IF(AND(AB906="ave",U906="",N906=1,AG906="Bush"),$AC$2*1%,IF(AND(AB906="ave",U906="",Q906&gt;100),$AC$2*1.3%,IF(AND(AB906="ave",U906=""),$AC$2*1.2%,IF(AND(AB906="Ave",U906=200),$AC$2*1%,IF(AND(AB906="Best",U906=200),$AC$2*1.5%,IF(AND(AB906="Best",U906="",K906&lt;&gt;"Pro Syd"),$AC$2*0.5%,IF(AND(AB906="Best",U906=""),$AC$2*1%,IF(AND(AB906="Best",U906=100,Table1[[#This Row],[State]]="NSW"),$AC$2*0.4%,IF(AND(AB906="Best",U906=100),$AC$2*1%,IF(Table1[[#This Row],[Adj]]="Nat OK",$AC$2*0.5%,"xxx")))))))))))))))</f>
        <v>150</v>
      </c>
      <c r="AD906" s="133" t="str">
        <f t="shared" si="193"/>
        <v/>
      </c>
      <c r="AE906" s="133">
        <f t="shared" si="194"/>
        <v>-150</v>
      </c>
      <c r="AF906" s="133" t="str">
        <f>VLOOKUP(Table1[[#This Row],[Track]],$F$2672:$H$2715,2,FALSE)</f>
        <v>NSW</v>
      </c>
      <c r="AG906" s="133" t="str">
        <f>VLOOKUP(Table1[[#This Row],[Track]],$F$2672:$H$2715,3,FALSE)</f>
        <v>-</v>
      </c>
      <c r="AH906" s="133" t="str">
        <f>IF(Table1[[#This Row],[Date]]&lt;$AH$2,"",IF(Table1[[#This Row],[Date]]&lt;$AH$3,"Edge","Elite Combo"))</f>
        <v/>
      </c>
      <c r="AI906" s="218">
        <f>Table1[[#This Row],[Time]]</f>
        <v>0.52083333333333337</v>
      </c>
      <c r="AJ906" s="219" t="str">
        <f>Table1[[#This Row],[Track]]</f>
        <v>Randwick</v>
      </c>
      <c r="AK906" s="216">
        <f>Table1[[#This Row],[Race ]]</f>
        <v>1</v>
      </c>
      <c r="AL906" s="219">
        <f>Table1[[#This Row],[TAB]]</f>
        <v>6</v>
      </c>
      <c r="AM906" s="219" t="str">
        <f>Table1[[#This Row],[Selection]]</f>
        <v>Martial Music</v>
      </c>
      <c r="AN906" s="220" t="str">
        <f>Table1[[#This Row],[Sources]]</f>
        <v>E4-10/Edge-15/Nat-15</v>
      </c>
      <c r="AO906" s="219">
        <f>Table1[[#This Row],[Scale Bet]]</f>
        <v>150</v>
      </c>
    </row>
    <row r="907" spans="5:41" ht="16.5" customHeight="1" x14ac:dyDescent="0.25">
      <c r="E907" s="185">
        <v>45353</v>
      </c>
      <c r="F907" s="35">
        <v>0.52083333333333337</v>
      </c>
      <c r="G907" s="36" t="s">
        <v>22</v>
      </c>
      <c r="H907" s="36">
        <v>1</v>
      </c>
      <c r="I907" s="36">
        <v>6</v>
      </c>
      <c r="J907" s="36" t="s">
        <v>719</v>
      </c>
      <c r="K907" s="36" t="s">
        <v>40</v>
      </c>
      <c r="L907" s="165">
        <v>15</v>
      </c>
      <c r="M907" s="134" t="str">
        <f t="shared" si="182"/>
        <v/>
      </c>
      <c r="N907" s="36" t="str">
        <f t="shared" si="183"/>
        <v/>
      </c>
      <c r="O907" s="135" t="str">
        <f t="shared" si="184"/>
        <v/>
      </c>
      <c r="P907" s="186" t="str">
        <f t="shared" si="185"/>
        <v>OK</v>
      </c>
      <c r="Q907" s="187" t="str">
        <f t="shared" si="186"/>
        <v/>
      </c>
      <c r="R907" s="150"/>
      <c r="S907" s="187" t="str">
        <f t="shared" si="187"/>
        <v/>
      </c>
      <c r="T907" s="136" t="str">
        <f t="shared" si="188"/>
        <v>Martial Music</v>
      </c>
      <c r="U907" s="137" t="str">
        <f>IF(P907="","",IF(N907=1,"",IF(Q907="","",IF(Q907&lt;=100,100,IF(Table1[[#This Row],[Day]]="Wed",100,200)))))</f>
        <v/>
      </c>
      <c r="V907" s="137" t="str">
        <f t="shared" si="189"/>
        <v/>
      </c>
      <c r="W907" s="137" t="str">
        <f t="shared" si="190"/>
        <v/>
      </c>
      <c r="X907" s="133">
        <f>100</f>
        <v>100</v>
      </c>
      <c r="Y907" s="133" t="str">
        <f t="shared" si="191"/>
        <v/>
      </c>
      <c r="Z907" s="133">
        <f t="shared" si="192"/>
        <v>-100</v>
      </c>
      <c r="AA907" s="134" t="str">
        <f>TEXT(Table1[[#This Row],[Date]],"DDD")</f>
        <v>Sat</v>
      </c>
      <c r="AB907" s="133" t="str">
        <f>IF(OR(G907="Doomben",G907="Eagle Farm"),"Q",IF(AND(Q907&gt;1,Q907&lt;55,Table1[[#This Row],[Source]]="Nat"),"Nat OK",IF(AND(Table1[[#This Row],[Source]]&lt;&gt;"Nat",Q907&lt;55),"Poor &lt;55",IF(OR(G907="Randwick",G907="Flemington",G907="Caulfield",G907="Sandown Lake",G907="Sandown Hill"),"Best","ave"))))</f>
        <v>Best</v>
      </c>
      <c r="AC907" s="133" t="str">
        <f>IF(Q907="","",IF(AB907="Poor &lt;55",$AC$2*0.2%,IF(AND(AB907="Q",AA907&lt;&gt;"Wed"),$AC$2*0.4%,IF(AND(AB907="Q",AA907="Wed"),$AC$2*0.5%,IF(AND(AB907="Ave",U907=100),$AC$2*0.5%,IF(AND(AB907="ave",U907="",N907=1,AG907="Bush"),$AC$2*1%,IF(AND(AB907="ave",U907="",Q907&gt;100),$AC$2*1.3%,IF(AND(AB907="ave",U907=""),$AC$2*1.2%,IF(AND(AB907="Ave",U907=200),$AC$2*1%,IF(AND(AB907="Best",U907=200),$AC$2*1.5%,IF(AND(AB907="Best",U907="",K907&lt;&gt;"Pro Syd"),$AC$2*0.5%,IF(AND(AB907="Best",U907=""),$AC$2*1%,IF(AND(AB907="Best",U907=100,Table1[[#This Row],[State]]="NSW"),$AC$2*0.4%,IF(AND(AB907="Best",U907=100),$AC$2*1%,IF(Table1[[#This Row],[Adj]]="Nat OK",$AC$2*0.5%,"xxx")))))))))))))))</f>
        <v/>
      </c>
      <c r="AD907" s="133" t="str">
        <f t="shared" si="193"/>
        <v/>
      </c>
      <c r="AE907" s="133" t="str">
        <f t="shared" si="194"/>
        <v/>
      </c>
      <c r="AF907" s="133" t="str">
        <f>VLOOKUP(Table1[[#This Row],[Track]],$F$2672:$H$2715,2,FALSE)</f>
        <v>NSW</v>
      </c>
      <c r="AG907" s="133" t="str">
        <f>VLOOKUP(Table1[[#This Row],[Track]],$F$2672:$H$2715,3,FALSE)</f>
        <v>-</v>
      </c>
      <c r="AH907" s="133" t="str">
        <f>IF(Table1[[#This Row],[Date]]&lt;$AH$2,"",IF(Table1[[#This Row],[Date]]&lt;$AH$3,"Edge","Elite Combo"))</f>
        <v/>
      </c>
      <c r="AI907" s="218">
        <f>Table1[[#This Row],[Time]]</f>
        <v>0.52083333333333337</v>
      </c>
      <c r="AJ907" s="219" t="str">
        <f>Table1[[#This Row],[Track]]</f>
        <v>Randwick</v>
      </c>
      <c r="AK907" s="216">
        <f>Table1[[#This Row],[Race ]]</f>
        <v>1</v>
      </c>
      <c r="AL907" s="219">
        <f>Table1[[#This Row],[TAB]]</f>
        <v>6</v>
      </c>
      <c r="AM907" s="219" t="str">
        <f>Table1[[#This Row],[Selection]]</f>
        <v>Martial Music</v>
      </c>
      <c r="AN907" s="220" t="str">
        <f>Table1[[#This Row],[Sources]]</f>
        <v/>
      </c>
      <c r="AO907" s="219" t="str">
        <f>Table1[[#This Row],[Scale Bet]]</f>
        <v/>
      </c>
    </row>
    <row r="908" spans="5:41" ht="16.5" customHeight="1" x14ac:dyDescent="0.25">
      <c r="E908" s="185">
        <v>45353</v>
      </c>
      <c r="F908" s="35">
        <v>0.52083333333333337</v>
      </c>
      <c r="G908" s="36" t="s">
        <v>22</v>
      </c>
      <c r="H908" s="36">
        <v>1</v>
      </c>
      <c r="I908" s="36">
        <v>6</v>
      </c>
      <c r="J908" s="36" t="s">
        <v>719</v>
      </c>
      <c r="K908" s="36" t="s">
        <v>13</v>
      </c>
      <c r="L908" s="165">
        <v>15</v>
      </c>
      <c r="M908" s="134" t="str">
        <f t="shared" si="182"/>
        <v/>
      </c>
      <c r="N908" s="36" t="str">
        <f t="shared" si="183"/>
        <v/>
      </c>
      <c r="O908" s="135" t="str">
        <f t="shared" si="184"/>
        <v/>
      </c>
      <c r="P908" s="186" t="str">
        <f t="shared" si="185"/>
        <v>OK</v>
      </c>
      <c r="Q908" s="187" t="str">
        <f t="shared" si="186"/>
        <v/>
      </c>
      <c r="R908" s="150"/>
      <c r="S908" s="187" t="str">
        <f t="shared" si="187"/>
        <v/>
      </c>
      <c r="T908" s="136" t="str">
        <f t="shared" si="188"/>
        <v>Martial Music</v>
      </c>
      <c r="U908" s="137" t="str">
        <f>IF(P908="","",IF(N908=1,"",IF(Q908="","",IF(Q908&lt;=100,100,IF(Table1[[#This Row],[Day]]="Wed",100,200)))))</f>
        <v/>
      </c>
      <c r="V908" s="137" t="str">
        <f t="shared" si="189"/>
        <v/>
      </c>
      <c r="W908" s="137" t="str">
        <f t="shared" si="190"/>
        <v/>
      </c>
      <c r="X908" s="133">
        <f>100</f>
        <v>100</v>
      </c>
      <c r="Y908" s="133" t="str">
        <f t="shared" si="191"/>
        <v/>
      </c>
      <c r="Z908" s="133">
        <f t="shared" si="192"/>
        <v>-100</v>
      </c>
      <c r="AA908" s="134" t="str">
        <f>TEXT(Table1[[#This Row],[Date]],"DDD")</f>
        <v>Sat</v>
      </c>
      <c r="AB908" s="133" t="str">
        <f>IF(OR(G908="Doomben",G908="Eagle Farm"),"Q",IF(AND(Q908&gt;1,Q908&lt;55,Table1[[#This Row],[Source]]="Nat"),"Nat OK",IF(AND(Table1[[#This Row],[Source]]&lt;&gt;"Nat",Q908&lt;55),"Poor &lt;55",IF(OR(G908="Randwick",G908="Flemington",G908="Caulfield",G908="Sandown Lake",G908="Sandown Hill"),"Best","ave"))))</f>
        <v>Best</v>
      </c>
      <c r="AC908" s="133" t="str">
        <f>IF(Q908="","",IF(AB908="Poor &lt;55",$AC$2*0.2%,IF(AND(AB908="Q",AA908&lt;&gt;"Wed"),$AC$2*0.4%,IF(AND(AB908="Q",AA908="Wed"),$AC$2*0.5%,IF(AND(AB908="Ave",U908=100),$AC$2*0.5%,IF(AND(AB908="ave",U908="",N908=1,AG908="Bush"),$AC$2*1%,IF(AND(AB908="ave",U908="",Q908&gt;100),$AC$2*1.3%,IF(AND(AB908="ave",U908=""),$AC$2*1.2%,IF(AND(AB908="Ave",U908=200),$AC$2*1%,IF(AND(AB908="Best",U908=200),$AC$2*1.5%,IF(AND(AB908="Best",U908="",K908&lt;&gt;"Pro Syd"),$AC$2*0.5%,IF(AND(AB908="Best",U908=""),$AC$2*1%,IF(AND(AB908="Best",U908=100,Table1[[#This Row],[State]]="NSW"),$AC$2*0.4%,IF(AND(AB908="Best",U908=100),$AC$2*1%,IF(Table1[[#This Row],[Adj]]="Nat OK",$AC$2*0.5%,"xxx")))))))))))))))</f>
        <v/>
      </c>
      <c r="AD908" s="133" t="str">
        <f t="shared" si="193"/>
        <v/>
      </c>
      <c r="AE908" s="133" t="str">
        <f t="shared" si="194"/>
        <v/>
      </c>
      <c r="AF908" s="133" t="str">
        <f>VLOOKUP(Table1[[#This Row],[Track]],$F$2672:$H$2715,2,FALSE)</f>
        <v>NSW</v>
      </c>
      <c r="AG908" s="133" t="str">
        <f>VLOOKUP(Table1[[#This Row],[Track]],$F$2672:$H$2715,3,FALSE)</f>
        <v>-</v>
      </c>
      <c r="AH908" s="133" t="str">
        <f>IF(Table1[[#This Row],[Date]]&lt;$AH$2,"",IF(Table1[[#This Row],[Date]]&lt;$AH$3,"Edge","Elite Combo"))</f>
        <v/>
      </c>
      <c r="AI908" s="218">
        <f>Table1[[#This Row],[Time]]</f>
        <v>0.52083333333333337</v>
      </c>
      <c r="AJ908" s="219" t="str">
        <f>Table1[[#This Row],[Track]]</f>
        <v>Randwick</v>
      </c>
      <c r="AK908" s="216">
        <f>Table1[[#This Row],[Race ]]</f>
        <v>1</v>
      </c>
      <c r="AL908" s="219">
        <f>Table1[[#This Row],[TAB]]</f>
        <v>6</v>
      </c>
      <c r="AM908" s="219" t="str">
        <f>Table1[[#This Row],[Selection]]</f>
        <v>Martial Music</v>
      </c>
      <c r="AN908" s="220" t="str">
        <f>Table1[[#This Row],[Sources]]</f>
        <v/>
      </c>
      <c r="AO908" s="219" t="str">
        <f>Table1[[#This Row],[Scale Bet]]</f>
        <v/>
      </c>
    </row>
    <row r="909" spans="5:41" ht="16.5" customHeight="1" x14ac:dyDescent="0.25">
      <c r="E909" s="185">
        <v>45353</v>
      </c>
      <c r="F909" s="35">
        <v>0.52083333333333337</v>
      </c>
      <c r="G909" s="36" t="s">
        <v>22</v>
      </c>
      <c r="H909" s="36">
        <v>1</v>
      </c>
      <c r="I909" s="36">
        <v>8</v>
      </c>
      <c r="J909" s="36" t="s">
        <v>1050</v>
      </c>
      <c r="K909" s="36" t="s">
        <v>60</v>
      </c>
      <c r="L909" s="165">
        <v>15</v>
      </c>
      <c r="M909" s="134">
        <f t="shared" si="182"/>
        <v>15</v>
      </c>
      <c r="N909" s="36">
        <f t="shared" si="183"/>
        <v>1</v>
      </c>
      <c r="O909" s="135" t="str">
        <f t="shared" si="184"/>
        <v>Pro Syd-15</v>
      </c>
      <c r="P909" s="186" t="str">
        <f t="shared" si="185"/>
        <v>OK</v>
      </c>
      <c r="Q909" s="187">
        <f t="shared" si="186"/>
        <v>60</v>
      </c>
      <c r="R909" s="150"/>
      <c r="S909" s="187" t="str">
        <f t="shared" si="187"/>
        <v/>
      </c>
      <c r="T909" s="136" t="str">
        <f t="shared" si="188"/>
        <v>Vindication</v>
      </c>
      <c r="U909" s="137" t="str">
        <f>IF(P909="","",IF(N909=1,"",IF(Q909="","",IF(Q909&lt;=100,100,IF(Table1[[#This Row],[Day]]="Wed",100,200)))))</f>
        <v/>
      </c>
      <c r="V909" s="137" t="str">
        <f t="shared" si="189"/>
        <v/>
      </c>
      <c r="W909" s="137" t="str">
        <f t="shared" si="190"/>
        <v/>
      </c>
      <c r="X909" s="133">
        <f>100</f>
        <v>100</v>
      </c>
      <c r="Y909" s="133" t="str">
        <f t="shared" si="191"/>
        <v/>
      </c>
      <c r="Z909" s="133">
        <f t="shared" si="192"/>
        <v>-100</v>
      </c>
      <c r="AA909" s="134" t="str">
        <f>TEXT(Table1[[#This Row],[Date]],"DDD")</f>
        <v>Sat</v>
      </c>
      <c r="AB909" s="133" t="str">
        <f>IF(OR(G909="Doomben",G909="Eagle Farm"),"Q",IF(AND(Q909&gt;1,Q909&lt;55,Table1[[#This Row],[Source]]="Nat"),"Nat OK",IF(AND(Table1[[#This Row],[Source]]&lt;&gt;"Nat",Q909&lt;55),"Poor &lt;55",IF(OR(G909="Randwick",G909="Flemington",G909="Caulfield",G909="Sandown Lake",G909="Sandown Hill"),"Best","ave"))))</f>
        <v>Best</v>
      </c>
      <c r="AC909" s="133">
        <f>IF(Q909="","",IF(AB909="Poor &lt;55",$AC$2*0.2%,IF(AND(AB909="Q",AA909&lt;&gt;"Wed"),$AC$2*0.4%,IF(AND(AB909="Q",AA909="Wed"),$AC$2*0.5%,IF(AND(AB909="Ave",U909=100),$AC$2*0.5%,IF(AND(AB909="ave",U909="",N909=1,AG909="Bush"),$AC$2*1%,IF(AND(AB909="ave",U909="",Q909&gt;100),$AC$2*1.3%,IF(AND(AB909="ave",U909=""),$AC$2*1.2%,IF(AND(AB909="Ave",U909=200),$AC$2*1%,IF(AND(AB909="Best",U909=200),$AC$2*1.5%,IF(AND(AB909="Best",U909="",K909&lt;&gt;"Pro Syd"),$AC$2*0.5%,IF(AND(AB909="Best",U909=""),$AC$2*1%,IF(AND(AB909="Best",U909=100,Table1[[#This Row],[State]]="NSW"),$AC$2*0.4%,IF(AND(AB909="Best",U909=100),$AC$2*1%,IF(Table1[[#This Row],[Adj]]="Nat OK",$AC$2*0.5%,"xxx")))))))))))))))</f>
        <v>100</v>
      </c>
      <c r="AD909" s="133" t="str">
        <f t="shared" si="193"/>
        <v/>
      </c>
      <c r="AE909" s="133">
        <f t="shared" si="194"/>
        <v>-100</v>
      </c>
      <c r="AF909" s="133" t="str">
        <f>VLOOKUP(Table1[[#This Row],[Track]],$F$2672:$H$2715,2,FALSE)</f>
        <v>NSW</v>
      </c>
      <c r="AG909" s="133" t="str">
        <f>VLOOKUP(Table1[[#This Row],[Track]],$F$2672:$H$2715,3,FALSE)</f>
        <v>-</v>
      </c>
      <c r="AH909" s="133" t="str">
        <f>IF(Table1[[#This Row],[Date]]&lt;$AH$2,"",IF(Table1[[#This Row],[Date]]&lt;$AH$3,"Edge","Elite Combo"))</f>
        <v/>
      </c>
      <c r="AI909" s="218">
        <f>Table1[[#This Row],[Time]]</f>
        <v>0.52083333333333337</v>
      </c>
      <c r="AJ909" s="219" t="str">
        <f>Table1[[#This Row],[Track]]</f>
        <v>Randwick</v>
      </c>
      <c r="AK909" s="216">
        <f>Table1[[#This Row],[Race ]]</f>
        <v>1</v>
      </c>
      <c r="AL909" s="219">
        <f>Table1[[#This Row],[TAB]]</f>
        <v>8</v>
      </c>
      <c r="AM909" s="219" t="str">
        <f>Table1[[#This Row],[Selection]]</f>
        <v>Vindication</v>
      </c>
      <c r="AN909" s="220" t="str">
        <f>Table1[[#This Row],[Sources]]</f>
        <v>Pro Syd-15</v>
      </c>
      <c r="AO909" s="219">
        <f>Table1[[#This Row],[Scale Bet]]</f>
        <v>100</v>
      </c>
    </row>
    <row r="910" spans="5:41" ht="16.5" customHeight="1" x14ac:dyDescent="0.25">
      <c r="E910" s="185">
        <v>45353</v>
      </c>
      <c r="F910" s="35">
        <v>0.53125</v>
      </c>
      <c r="G910" s="36" t="s">
        <v>157</v>
      </c>
      <c r="H910" s="36">
        <v>2</v>
      </c>
      <c r="I910" s="36">
        <v>7</v>
      </c>
      <c r="J910" s="36" t="s">
        <v>242</v>
      </c>
      <c r="K910" s="36" t="s">
        <v>1</v>
      </c>
      <c r="L910" s="165">
        <v>20</v>
      </c>
      <c r="M910" s="134">
        <f t="shared" si="182"/>
        <v>73</v>
      </c>
      <c r="N910" s="36">
        <f t="shared" si="183"/>
        <v>4</v>
      </c>
      <c r="O910" s="135" t="str">
        <f t="shared" si="184"/>
        <v>E4-20/Edge-20/Nat-20/Pro Mel-13</v>
      </c>
      <c r="P910" s="186" t="str">
        <f t="shared" si="185"/>
        <v>OK</v>
      </c>
      <c r="Q910" s="187">
        <f t="shared" si="186"/>
        <v>292</v>
      </c>
      <c r="R910" s="150">
        <v>2.5</v>
      </c>
      <c r="S910" s="187">
        <f t="shared" si="187"/>
        <v>730</v>
      </c>
      <c r="T910" s="136" t="str">
        <f t="shared" si="188"/>
        <v>Aramco</v>
      </c>
      <c r="U910" s="137">
        <f>IF(P910="","",IF(N910=1,"",IF(Q910="","",IF(Q910&lt;=100,100,IF(Table1[[#This Row],[Day]]="Wed",100,200)))))</f>
        <v>200</v>
      </c>
      <c r="V910" s="137">
        <f t="shared" si="189"/>
        <v>500</v>
      </c>
      <c r="W910" s="137">
        <f t="shared" si="190"/>
        <v>300</v>
      </c>
      <c r="X910" s="133">
        <f>100</f>
        <v>100</v>
      </c>
      <c r="Y910" s="133">
        <f t="shared" si="191"/>
        <v>250</v>
      </c>
      <c r="Z910" s="133">
        <f t="shared" si="192"/>
        <v>150</v>
      </c>
      <c r="AA910" s="134" t="str">
        <f>TEXT(Table1[[#This Row],[Date]],"DDD")</f>
        <v>Sat</v>
      </c>
      <c r="AB910" s="133" t="str">
        <f>IF(OR(G910="Doomben",G910="Eagle Farm"),"Q",IF(AND(Q910&gt;1,Q910&lt;55,Table1[[#This Row],[Source]]="Nat"),"Nat OK",IF(AND(Table1[[#This Row],[Source]]&lt;&gt;"Nat",Q910&lt;55),"Poor &lt;55",IF(OR(G910="Randwick",G910="Flemington",G910="Caulfield",G910="Sandown Lake",G910="Sandown Hill"),"Best","ave"))))</f>
        <v>Best</v>
      </c>
      <c r="AC910" s="133">
        <f>IF(Q910="","",IF(AB910="Poor &lt;55",$AC$2*0.2%,IF(AND(AB910="Q",AA910&lt;&gt;"Wed"),$AC$2*0.4%,IF(AND(AB910="Q",AA910="Wed"),$AC$2*0.5%,IF(AND(AB910="Ave",U910=100),$AC$2*0.5%,IF(AND(AB910="ave",U910="",N910=1,AG910="Bush"),$AC$2*1%,IF(AND(AB910="ave",U910="",Q910&gt;100),$AC$2*1.3%,IF(AND(AB910="ave",U910=""),$AC$2*1.2%,IF(AND(AB910="Ave",U910=200),$AC$2*1%,IF(AND(AB910="Best",U910=200),$AC$2*1.5%,IF(AND(AB910="Best",U910="",K910&lt;&gt;"Pro Syd"),$AC$2*0.5%,IF(AND(AB910="Best",U910=""),$AC$2*1%,IF(AND(AB910="Best",U910=100,Table1[[#This Row],[State]]="NSW"),$AC$2*0.4%,IF(AND(AB910="Best",U910=100),$AC$2*1%,IF(Table1[[#This Row],[Adj]]="Nat OK",$AC$2*0.5%,"xxx")))))))))))))))</f>
        <v>150</v>
      </c>
      <c r="AD910" s="133">
        <f t="shared" si="193"/>
        <v>375</v>
      </c>
      <c r="AE910" s="133">
        <f t="shared" si="194"/>
        <v>225</v>
      </c>
      <c r="AF910" s="133" t="str">
        <f>VLOOKUP(Table1[[#This Row],[Track]],$F$2672:$H$2715,2,FALSE)</f>
        <v>Vic</v>
      </c>
      <c r="AG910" s="133" t="str">
        <f>VLOOKUP(Table1[[#This Row],[Track]],$F$2672:$H$2715,3,FALSE)</f>
        <v>-</v>
      </c>
      <c r="AH910" s="133" t="str">
        <f>IF(Table1[[#This Row],[Date]]&lt;$AH$2,"",IF(Table1[[#This Row],[Date]]&lt;$AH$3,"Edge","Elite Combo"))</f>
        <v/>
      </c>
      <c r="AI910" s="218">
        <f>Table1[[#This Row],[Time]]</f>
        <v>0.53125</v>
      </c>
      <c r="AJ910" s="219" t="str">
        <f>Table1[[#This Row],[Track]]</f>
        <v>Flemington</v>
      </c>
      <c r="AK910" s="216">
        <f>Table1[[#This Row],[Race ]]</f>
        <v>2</v>
      </c>
      <c r="AL910" s="219">
        <f>Table1[[#This Row],[TAB]]</f>
        <v>7</v>
      </c>
      <c r="AM910" s="219" t="str">
        <f>Table1[[#This Row],[Selection]]</f>
        <v>Aramco</v>
      </c>
      <c r="AN910" s="220" t="str">
        <f>Table1[[#This Row],[Sources]]</f>
        <v>E4-20/Edge-20/Nat-20/Pro Mel-13</v>
      </c>
      <c r="AO910" s="219">
        <f>Table1[[#This Row],[Scale Bet]]</f>
        <v>150</v>
      </c>
    </row>
    <row r="911" spans="5:41" ht="16.5" customHeight="1" x14ac:dyDescent="0.25">
      <c r="E911" s="185">
        <v>45353</v>
      </c>
      <c r="F911" s="35">
        <v>0.53125</v>
      </c>
      <c r="G911" s="36" t="s">
        <v>157</v>
      </c>
      <c r="H911" s="36">
        <v>2</v>
      </c>
      <c r="I911" s="36">
        <v>7</v>
      </c>
      <c r="J911" s="36" t="s">
        <v>242</v>
      </c>
      <c r="K911" s="36" t="s">
        <v>40</v>
      </c>
      <c r="L911" s="165">
        <v>20</v>
      </c>
      <c r="M911" s="134" t="str">
        <f t="shared" si="182"/>
        <v/>
      </c>
      <c r="N911" s="36" t="str">
        <f t="shared" si="183"/>
        <v/>
      </c>
      <c r="O911" s="135" t="str">
        <f t="shared" si="184"/>
        <v/>
      </c>
      <c r="P911" s="186" t="str">
        <f t="shared" si="185"/>
        <v>OK</v>
      </c>
      <c r="Q911" s="187" t="str">
        <f t="shared" si="186"/>
        <v/>
      </c>
      <c r="R911" s="150">
        <v>2.5</v>
      </c>
      <c r="S911" s="187" t="str">
        <f t="shared" si="187"/>
        <v/>
      </c>
      <c r="T911" s="136" t="str">
        <f t="shared" si="188"/>
        <v>Aramco</v>
      </c>
      <c r="U911" s="137" t="str">
        <f>IF(P911="","",IF(N911=1,"",IF(Q911="","",IF(Q911&lt;=100,100,IF(Table1[[#This Row],[Day]]="Wed",100,200)))))</f>
        <v/>
      </c>
      <c r="V911" s="137" t="str">
        <f t="shared" si="189"/>
        <v/>
      </c>
      <c r="W911" s="137" t="str">
        <f t="shared" si="190"/>
        <v/>
      </c>
      <c r="X911" s="133">
        <f>100</f>
        <v>100</v>
      </c>
      <c r="Y911" s="133">
        <f t="shared" si="191"/>
        <v>250</v>
      </c>
      <c r="Z911" s="133">
        <f t="shared" si="192"/>
        <v>150</v>
      </c>
      <c r="AA911" s="134" t="str">
        <f>TEXT(Table1[[#This Row],[Date]],"DDD")</f>
        <v>Sat</v>
      </c>
      <c r="AB911" s="133" t="str">
        <f>IF(OR(G911="Doomben",G911="Eagle Farm"),"Q",IF(AND(Q911&gt;1,Q911&lt;55,Table1[[#This Row],[Source]]="Nat"),"Nat OK",IF(AND(Table1[[#This Row],[Source]]&lt;&gt;"Nat",Q911&lt;55),"Poor &lt;55",IF(OR(G911="Randwick",G911="Flemington",G911="Caulfield",G911="Sandown Lake",G911="Sandown Hill"),"Best","ave"))))</f>
        <v>Best</v>
      </c>
      <c r="AC911" s="133" t="str">
        <f>IF(Q911="","",IF(AB911="Poor &lt;55",$AC$2*0.2%,IF(AND(AB911="Q",AA911&lt;&gt;"Wed"),$AC$2*0.4%,IF(AND(AB911="Q",AA911="Wed"),$AC$2*0.5%,IF(AND(AB911="Ave",U911=100),$AC$2*0.5%,IF(AND(AB911="ave",U911="",N911=1,AG911="Bush"),$AC$2*1%,IF(AND(AB911="ave",U911="",Q911&gt;100),$AC$2*1.3%,IF(AND(AB911="ave",U911=""),$AC$2*1.2%,IF(AND(AB911="Ave",U911=200),$AC$2*1%,IF(AND(AB911="Best",U911=200),$AC$2*1.5%,IF(AND(AB911="Best",U911="",K911&lt;&gt;"Pro Syd"),$AC$2*0.5%,IF(AND(AB911="Best",U911=""),$AC$2*1%,IF(AND(AB911="Best",U911=100,Table1[[#This Row],[State]]="NSW"),$AC$2*0.4%,IF(AND(AB911="Best",U911=100),$AC$2*1%,IF(Table1[[#This Row],[Adj]]="Nat OK",$AC$2*0.5%,"xxx")))))))))))))))</f>
        <v/>
      </c>
      <c r="AD911" s="133" t="str">
        <f t="shared" si="193"/>
        <v/>
      </c>
      <c r="AE911" s="133" t="str">
        <f t="shared" si="194"/>
        <v/>
      </c>
      <c r="AF911" s="133" t="str">
        <f>VLOOKUP(Table1[[#This Row],[Track]],$F$2672:$H$2715,2,FALSE)</f>
        <v>Vic</v>
      </c>
      <c r="AG911" s="133" t="str">
        <f>VLOOKUP(Table1[[#This Row],[Track]],$F$2672:$H$2715,3,FALSE)</f>
        <v>-</v>
      </c>
      <c r="AH911" s="133" t="str">
        <f>IF(Table1[[#This Row],[Date]]&lt;$AH$2,"",IF(Table1[[#This Row],[Date]]&lt;$AH$3,"Edge","Elite Combo"))</f>
        <v/>
      </c>
      <c r="AI911" s="218">
        <f>Table1[[#This Row],[Time]]</f>
        <v>0.53125</v>
      </c>
      <c r="AJ911" s="219" t="str">
        <f>Table1[[#This Row],[Track]]</f>
        <v>Flemington</v>
      </c>
      <c r="AK911" s="216">
        <f>Table1[[#This Row],[Race ]]</f>
        <v>2</v>
      </c>
      <c r="AL911" s="219">
        <f>Table1[[#This Row],[TAB]]</f>
        <v>7</v>
      </c>
      <c r="AM911" s="219" t="str">
        <f>Table1[[#This Row],[Selection]]</f>
        <v>Aramco</v>
      </c>
      <c r="AN911" s="220" t="str">
        <f>Table1[[#This Row],[Sources]]</f>
        <v/>
      </c>
      <c r="AO911" s="219" t="str">
        <f>Table1[[#This Row],[Scale Bet]]</f>
        <v/>
      </c>
    </row>
    <row r="912" spans="5:41" ht="16.5" customHeight="1" x14ac:dyDescent="0.25">
      <c r="E912" s="185">
        <v>45353</v>
      </c>
      <c r="F912" s="35">
        <v>0.53125</v>
      </c>
      <c r="G912" s="36" t="s">
        <v>157</v>
      </c>
      <c r="H912" s="36">
        <v>2</v>
      </c>
      <c r="I912" s="36">
        <v>7</v>
      </c>
      <c r="J912" s="36" t="s">
        <v>242</v>
      </c>
      <c r="K912" s="36" t="s">
        <v>13</v>
      </c>
      <c r="L912" s="165">
        <v>20</v>
      </c>
      <c r="M912" s="134" t="str">
        <f t="shared" si="182"/>
        <v/>
      </c>
      <c r="N912" s="36" t="str">
        <f t="shared" si="183"/>
        <v/>
      </c>
      <c r="O912" s="135" t="str">
        <f t="shared" si="184"/>
        <v/>
      </c>
      <c r="P912" s="186" t="str">
        <f t="shared" si="185"/>
        <v>OK</v>
      </c>
      <c r="Q912" s="187" t="str">
        <f t="shared" si="186"/>
        <v/>
      </c>
      <c r="R912" s="150">
        <v>2.5</v>
      </c>
      <c r="S912" s="187" t="str">
        <f t="shared" si="187"/>
        <v/>
      </c>
      <c r="T912" s="136" t="str">
        <f t="shared" si="188"/>
        <v>Aramco</v>
      </c>
      <c r="U912" s="137" t="str">
        <f>IF(P912="","",IF(N912=1,"",IF(Q912="","",IF(Q912&lt;=100,100,IF(Table1[[#This Row],[Day]]="Wed",100,200)))))</f>
        <v/>
      </c>
      <c r="V912" s="137" t="str">
        <f t="shared" si="189"/>
        <v/>
      </c>
      <c r="W912" s="137" t="str">
        <f t="shared" si="190"/>
        <v/>
      </c>
      <c r="X912" s="133">
        <f>100</f>
        <v>100</v>
      </c>
      <c r="Y912" s="133">
        <f t="shared" si="191"/>
        <v>250</v>
      </c>
      <c r="Z912" s="133">
        <f t="shared" si="192"/>
        <v>150</v>
      </c>
      <c r="AA912" s="134" t="str">
        <f>TEXT(Table1[[#This Row],[Date]],"DDD")</f>
        <v>Sat</v>
      </c>
      <c r="AB912" s="133" t="str">
        <f>IF(OR(G912="Doomben",G912="Eagle Farm"),"Q",IF(AND(Q912&gt;1,Q912&lt;55,Table1[[#This Row],[Source]]="Nat"),"Nat OK",IF(AND(Table1[[#This Row],[Source]]&lt;&gt;"Nat",Q912&lt;55),"Poor &lt;55",IF(OR(G912="Randwick",G912="Flemington",G912="Caulfield",G912="Sandown Lake",G912="Sandown Hill"),"Best","ave"))))</f>
        <v>Best</v>
      </c>
      <c r="AC912" s="133" t="str">
        <f>IF(Q912="","",IF(AB912="Poor &lt;55",$AC$2*0.2%,IF(AND(AB912="Q",AA912&lt;&gt;"Wed"),$AC$2*0.4%,IF(AND(AB912="Q",AA912="Wed"),$AC$2*0.5%,IF(AND(AB912="Ave",U912=100),$AC$2*0.5%,IF(AND(AB912="ave",U912="",N912=1,AG912="Bush"),$AC$2*1%,IF(AND(AB912="ave",U912="",Q912&gt;100),$AC$2*1.3%,IF(AND(AB912="ave",U912=""),$AC$2*1.2%,IF(AND(AB912="Ave",U912=200),$AC$2*1%,IF(AND(AB912="Best",U912=200),$AC$2*1.5%,IF(AND(AB912="Best",U912="",K912&lt;&gt;"Pro Syd"),$AC$2*0.5%,IF(AND(AB912="Best",U912=""),$AC$2*1%,IF(AND(AB912="Best",U912=100,Table1[[#This Row],[State]]="NSW"),$AC$2*0.4%,IF(AND(AB912="Best",U912=100),$AC$2*1%,IF(Table1[[#This Row],[Adj]]="Nat OK",$AC$2*0.5%,"xxx")))))))))))))))</f>
        <v/>
      </c>
      <c r="AD912" s="133" t="str">
        <f t="shared" si="193"/>
        <v/>
      </c>
      <c r="AE912" s="133" t="str">
        <f t="shared" si="194"/>
        <v/>
      </c>
      <c r="AF912" s="133" t="str">
        <f>VLOOKUP(Table1[[#This Row],[Track]],$F$2672:$H$2715,2,FALSE)</f>
        <v>Vic</v>
      </c>
      <c r="AG912" s="133" t="str">
        <f>VLOOKUP(Table1[[#This Row],[Track]],$F$2672:$H$2715,3,FALSE)</f>
        <v>-</v>
      </c>
      <c r="AH912" s="133" t="str">
        <f>IF(Table1[[#This Row],[Date]]&lt;$AH$2,"",IF(Table1[[#This Row],[Date]]&lt;$AH$3,"Edge","Elite Combo"))</f>
        <v/>
      </c>
      <c r="AI912" s="218">
        <f>Table1[[#This Row],[Time]]</f>
        <v>0.53125</v>
      </c>
      <c r="AJ912" s="219" t="str">
        <f>Table1[[#This Row],[Track]]</f>
        <v>Flemington</v>
      </c>
      <c r="AK912" s="216">
        <f>Table1[[#This Row],[Race ]]</f>
        <v>2</v>
      </c>
      <c r="AL912" s="219">
        <f>Table1[[#This Row],[TAB]]</f>
        <v>7</v>
      </c>
      <c r="AM912" s="219" t="str">
        <f>Table1[[#This Row],[Selection]]</f>
        <v>Aramco</v>
      </c>
      <c r="AN912" s="220" t="str">
        <f>Table1[[#This Row],[Sources]]</f>
        <v/>
      </c>
      <c r="AO912" s="219" t="str">
        <f>Table1[[#This Row],[Scale Bet]]</f>
        <v/>
      </c>
    </row>
    <row r="913" spans="5:41" ht="16.5" customHeight="1" x14ac:dyDescent="0.25">
      <c r="E913" s="185">
        <v>45353</v>
      </c>
      <c r="F913" s="35">
        <v>0.53125</v>
      </c>
      <c r="G913" s="36" t="s">
        <v>157</v>
      </c>
      <c r="H913" s="36">
        <v>2</v>
      </c>
      <c r="I913" s="36">
        <v>7</v>
      </c>
      <c r="J913" s="36" t="s">
        <v>242</v>
      </c>
      <c r="K913" s="36" t="s">
        <v>18</v>
      </c>
      <c r="L913" s="165">
        <v>13</v>
      </c>
      <c r="M913" s="134" t="str">
        <f t="shared" si="182"/>
        <v/>
      </c>
      <c r="N913" s="36" t="str">
        <f t="shared" si="183"/>
        <v/>
      </c>
      <c r="O913" s="135" t="str">
        <f t="shared" si="184"/>
        <v/>
      </c>
      <c r="P913" s="186" t="str">
        <f t="shared" si="185"/>
        <v>OK</v>
      </c>
      <c r="Q913" s="187" t="str">
        <f t="shared" si="186"/>
        <v/>
      </c>
      <c r="R913" s="150">
        <v>2.5</v>
      </c>
      <c r="S913" s="187" t="str">
        <f t="shared" si="187"/>
        <v/>
      </c>
      <c r="T913" s="136" t="str">
        <f t="shared" si="188"/>
        <v>Aramco</v>
      </c>
      <c r="U913" s="137" t="str">
        <f>IF(P913="","",IF(N913=1,"",IF(Q913="","",IF(Q913&lt;=100,100,IF(Table1[[#This Row],[Day]]="Wed",100,200)))))</f>
        <v/>
      </c>
      <c r="V913" s="137" t="str">
        <f t="shared" si="189"/>
        <v/>
      </c>
      <c r="W913" s="137" t="str">
        <f t="shared" si="190"/>
        <v/>
      </c>
      <c r="X913" s="133">
        <f>100</f>
        <v>100</v>
      </c>
      <c r="Y913" s="133">
        <f t="shared" si="191"/>
        <v>250</v>
      </c>
      <c r="Z913" s="133">
        <f t="shared" si="192"/>
        <v>150</v>
      </c>
      <c r="AA913" s="134" t="str">
        <f>TEXT(Table1[[#This Row],[Date]],"DDD")</f>
        <v>Sat</v>
      </c>
      <c r="AB913" s="133" t="str">
        <f>IF(OR(G913="Doomben",G913="Eagle Farm"),"Q",IF(AND(Q913&gt;1,Q913&lt;55,Table1[[#This Row],[Source]]="Nat"),"Nat OK",IF(AND(Table1[[#This Row],[Source]]&lt;&gt;"Nat",Q913&lt;55),"Poor &lt;55",IF(OR(G913="Randwick",G913="Flemington",G913="Caulfield",G913="Sandown Lake",G913="Sandown Hill"),"Best","ave"))))</f>
        <v>Best</v>
      </c>
      <c r="AC913" s="133" t="str">
        <f>IF(Q913="","",IF(AB913="Poor &lt;55",$AC$2*0.2%,IF(AND(AB913="Q",AA913&lt;&gt;"Wed"),$AC$2*0.4%,IF(AND(AB913="Q",AA913="Wed"),$AC$2*0.5%,IF(AND(AB913="Ave",U913=100),$AC$2*0.5%,IF(AND(AB913="ave",U913="",N913=1,AG913="Bush"),$AC$2*1%,IF(AND(AB913="ave",U913="",Q913&gt;100),$AC$2*1.3%,IF(AND(AB913="ave",U913=""),$AC$2*1.2%,IF(AND(AB913="Ave",U913=200),$AC$2*1%,IF(AND(AB913="Best",U913=200),$AC$2*1.5%,IF(AND(AB913="Best",U913="",K913&lt;&gt;"Pro Syd"),$AC$2*0.5%,IF(AND(AB913="Best",U913=""),$AC$2*1%,IF(AND(AB913="Best",U913=100,Table1[[#This Row],[State]]="NSW"),$AC$2*0.4%,IF(AND(AB913="Best",U913=100),$AC$2*1%,IF(Table1[[#This Row],[Adj]]="Nat OK",$AC$2*0.5%,"xxx")))))))))))))))</f>
        <v/>
      </c>
      <c r="AD913" s="133" t="str">
        <f t="shared" si="193"/>
        <v/>
      </c>
      <c r="AE913" s="133" t="str">
        <f t="shared" si="194"/>
        <v/>
      </c>
      <c r="AF913" s="133" t="str">
        <f>VLOOKUP(Table1[[#This Row],[Track]],$F$2672:$H$2715,2,FALSE)</f>
        <v>Vic</v>
      </c>
      <c r="AG913" s="133" t="str">
        <f>VLOOKUP(Table1[[#This Row],[Track]],$F$2672:$H$2715,3,FALSE)</f>
        <v>-</v>
      </c>
      <c r="AH913" s="133" t="str">
        <f>IF(Table1[[#This Row],[Date]]&lt;$AH$2,"",IF(Table1[[#This Row],[Date]]&lt;$AH$3,"Edge","Elite Combo"))</f>
        <v/>
      </c>
      <c r="AI913" s="218">
        <f>Table1[[#This Row],[Time]]</f>
        <v>0.53125</v>
      </c>
      <c r="AJ913" s="219" t="str">
        <f>Table1[[#This Row],[Track]]</f>
        <v>Flemington</v>
      </c>
      <c r="AK913" s="216">
        <f>Table1[[#This Row],[Race ]]</f>
        <v>2</v>
      </c>
      <c r="AL913" s="219">
        <f>Table1[[#This Row],[TAB]]</f>
        <v>7</v>
      </c>
      <c r="AM913" s="219" t="str">
        <f>Table1[[#This Row],[Selection]]</f>
        <v>Aramco</v>
      </c>
      <c r="AN913" s="220" t="str">
        <f>Table1[[#This Row],[Sources]]</f>
        <v/>
      </c>
      <c r="AO913" s="219" t="str">
        <f>Table1[[#This Row],[Scale Bet]]</f>
        <v/>
      </c>
    </row>
    <row r="914" spans="5:41" ht="16.5" customHeight="1" x14ac:dyDescent="0.25">
      <c r="E914" s="185">
        <v>45353</v>
      </c>
      <c r="F914" s="35">
        <v>0.54513888888888884</v>
      </c>
      <c r="G914" s="36" t="s">
        <v>22</v>
      </c>
      <c r="H914" s="36">
        <v>2</v>
      </c>
      <c r="I914" s="36">
        <v>3</v>
      </c>
      <c r="J914" s="36" t="s">
        <v>83</v>
      </c>
      <c r="K914" s="36" t="s">
        <v>1</v>
      </c>
      <c r="L914" s="165">
        <v>11.000000000000002</v>
      </c>
      <c r="M914" s="134">
        <f t="shared" si="182"/>
        <v>41</v>
      </c>
      <c r="N914" s="36">
        <f t="shared" si="183"/>
        <v>3</v>
      </c>
      <c r="O914" s="135" t="str">
        <f t="shared" si="184"/>
        <v>E4-11/Edge-15/Nat-15</v>
      </c>
      <c r="P914" s="186" t="str">
        <f t="shared" si="185"/>
        <v>OK</v>
      </c>
      <c r="Q914" s="187">
        <f t="shared" si="186"/>
        <v>164</v>
      </c>
      <c r="R914" s="150"/>
      <c r="S914" s="187" t="str">
        <f t="shared" si="187"/>
        <v/>
      </c>
      <c r="T914" s="136" t="str">
        <f t="shared" si="188"/>
        <v>Our Kobison</v>
      </c>
      <c r="U914" s="137">
        <f>IF(P914="","",IF(N914=1,"",IF(Q914="","",IF(Q914&lt;=100,100,IF(Table1[[#This Row],[Day]]="Wed",100,200)))))</f>
        <v>200</v>
      </c>
      <c r="V914" s="137" t="str">
        <f t="shared" si="189"/>
        <v/>
      </c>
      <c r="W914" s="137">
        <f t="shared" si="190"/>
        <v>-200</v>
      </c>
      <c r="X914" s="133">
        <f>100</f>
        <v>100</v>
      </c>
      <c r="Y914" s="133" t="str">
        <f t="shared" si="191"/>
        <v/>
      </c>
      <c r="Z914" s="133">
        <f t="shared" si="192"/>
        <v>-100</v>
      </c>
      <c r="AA914" s="134" t="str">
        <f>TEXT(Table1[[#This Row],[Date]],"DDD")</f>
        <v>Sat</v>
      </c>
      <c r="AB914" s="133" t="str">
        <f>IF(OR(G914="Doomben",G914="Eagle Farm"),"Q",IF(AND(Q914&gt;1,Q914&lt;55,Table1[[#This Row],[Source]]="Nat"),"Nat OK",IF(AND(Table1[[#This Row],[Source]]&lt;&gt;"Nat",Q914&lt;55),"Poor &lt;55",IF(OR(G914="Randwick",G914="Flemington",G914="Caulfield",G914="Sandown Lake",G914="Sandown Hill"),"Best","ave"))))</f>
        <v>Best</v>
      </c>
      <c r="AC914" s="133">
        <f>IF(Q914="","",IF(AB914="Poor &lt;55",$AC$2*0.2%,IF(AND(AB914="Q",AA914&lt;&gt;"Wed"),$AC$2*0.4%,IF(AND(AB914="Q",AA914="Wed"),$AC$2*0.5%,IF(AND(AB914="Ave",U914=100),$AC$2*0.5%,IF(AND(AB914="ave",U914="",N914=1,AG914="Bush"),$AC$2*1%,IF(AND(AB914="ave",U914="",Q914&gt;100),$AC$2*1.3%,IF(AND(AB914="ave",U914=""),$AC$2*1.2%,IF(AND(AB914="Ave",U914=200),$AC$2*1%,IF(AND(AB914="Best",U914=200),$AC$2*1.5%,IF(AND(AB914="Best",U914="",K914&lt;&gt;"Pro Syd"),$AC$2*0.5%,IF(AND(AB914="Best",U914=""),$AC$2*1%,IF(AND(AB914="Best",U914=100,Table1[[#This Row],[State]]="NSW"),$AC$2*0.4%,IF(AND(AB914="Best",U914=100),$AC$2*1%,IF(Table1[[#This Row],[Adj]]="Nat OK",$AC$2*0.5%,"xxx")))))))))))))))</f>
        <v>150</v>
      </c>
      <c r="AD914" s="133" t="str">
        <f t="shared" si="193"/>
        <v/>
      </c>
      <c r="AE914" s="133">
        <f t="shared" si="194"/>
        <v>-150</v>
      </c>
      <c r="AF914" s="133" t="str">
        <f>VLOOKUP(Table1[[#This Row],[Track]],$F$2672:$H$2715,2,FALSE)</f>
        <v>NSW</v>
      </c>
      <c r="AG914" s="133" t="str">
        <f>VLOOKUP(Table1[[#This Row],[Track]],$F$2672:$H$2715,3,FALSE)</f>
        <v>-</v>
      </c>
      <c r="AH914" s="133" t="str">
        <f>IF(Table1[[#This Row],[Date]]&lt;$AH$2,"",IF(Table1[[#This Row],[Date]]&lt;$AH$3,"Edge","Elite Combo"))</f>
        <v/>
      </c>
      <c r="AI914" s="218">
        <f>Table1[[#This Row],[Time]]</f>
        <v>0.54513888888888884</v>
      </c>
      <c r="AJ914" s="219" t="str">
        <f>Table1[[#This Row],[Track]]</f>
        <v>Randwick</v>
      </c>
      <c r="AK914" s="216">
        <f>Table1[[#This Row],[Race ]]</f>
        <v>2</v>
      </c>
      <c r="AL914" s="219">
        <f>Table1[[#This Row],[TAB]]</f>
        <v>3</v>
      </c>
      <c r="AM914" s="219" t="str">
        <f>Table1[[#This Row],[Selection]]</f>
        <v>Our Kobison</v>
      </c>
      <c r="AN914" s="220" t="str">
        <f>Table1[[#This Row],[Sources]]</f>
        <v>E4-11/Edge-15/Nat-15</v>
      </c>
      <c r="AO914" s="219">
        <f>Table1[[#This Row],[Scale Bet]]</f>
        <v>150</v>
      </c>
    </row>
    <row r="915" spans="5:41" ht="16.5" customHeight="1" x14ac:dyDescent="0.25">
      <c r="E915" s="185">
        <v>45353</v>
      </c>
      <c r="F915" s="35">
        <v>0.54513888888888884</v>
      </c>
      <c r="G915" s="36" t="s">
        <v>22</v>
      </c>
      <c r="H915" s="36">
        <v>2</v>
      </c>
      <c r="I915" s="36">
        <v>3</v>
      </c>
      <c r="J915" s="36" t="s">
        <v>83</v>
      </c>
      <c r="K915" s="36" t="s">
        <v>40</v>
      </c>
      <c r="L915" s="165">
        <v>15</v>
      </c>
      <c r="M915" s="134" t="str">
        <f t="shared" si="182"/>
        <v/>
      </c>
      <c r="N915" s="36" t="str">
        <f t="shared" si="183"/>
        <v/>
      </c>
      <c r="O915" s="135" t="str">
        <f t="shared" si="184"/>
        <v/>
      </c>
      <c r="P915" s="186" t="str">
        <f t="shared" si="185"/>
        <v>OK</v>
      </c>
      <c r="Q915" s="187" t="str">
        <f t="shared" si="186"/>
        <v/>
      </c>
      <c r="R915" s="150"/>
      <c r="S915" s="187" t="str">
        <f t="shared" si="187"/>
        <v/>
      </c>
      <c r="T915" s="136" t="str">
        <f t="shared" si="188"/>
        <v>Our Kobison</v>
      </c>
      <c r="U915" s="137" t="str">
        <f>IF(P915="","",IF(N915=1,"",IF(Q915="","",IF(Q915&lt;=100,100,IF(Table1[[#This Row],[Day]]="Wed",100,200)))))</f>
        <v/>
      </c>
      <c r="V915" s="137" t="str">
        <f t="shared" si="189"/>
        <v/>
      </c>
      <c r="W915" s="137" t="str">
        <f t="shared" si="190"/>
        <v/>
      </c>
      <c r="X915" s="133">
        <f>100</f>
        <v>100</v>
      </c>
      <c r="Y915" s="133" t="str">
        <f t="shared" si="191"/>
        <v/>
      </c>
      <c r="Z915" s="133">
        <f t="shared" si="192"/>
        <v>-100</v>
      </c>
      <c r="AA915" s="134" t="str">
        <f>TEXT(Table1[[#This Row],[Date]],"DDD")</f>
        <v>Sat</v>
      </c>
      <c r="AB915" s="133" t="str">
        <f>IF(OR(G915="Doomben",G915="Eagle Farm"),"Q",IF(AND(Q915&gt;1,Q915&lt;55,Table1[[#This Row],[Source]]="Nat"),"Nat OK",IF(AND(Table1[[#This Row],[Source]]&lt;&gt;"Nat",Q915&lt;55),"Poor &lt;55",IF(OR(G915="Randwick",G915="Flemington",G915="Caulfield",G915="Sandown Lake",G915="Sandown Hill"),"Best","ave"))))</f>
        <v>Best</v>
      </c>
      <c r="AC915" s="133" t="str">
        <f>IF(Q915="","",IF(AB915="Poor &lt;55",$AC$2*0.2%,IF(AND(AB915="Q",AA915&lt;&gt;"Wed"),$AC$2*0.4%,IF(AND(AB915="Q",AA915="Wed"),$AC$2*0.5%,IF(AND(AB915="Ave",U915=100),$AC$2*0.5%,IF(AND(AB915="ave",U915="",N915=1,AG915="Bush"),$AC$2*1%,IF(AND(AB915="ave",U915="",Q915&gt;100),$AC$2*1.3%,IF(AND(AB915="ave",U915=""),$AC$2*1.2%,IF(AND(AB915="Ave",U915=200),$AC$2*1%,IF(AND(AB915="Best",U915=200),$AC$2*1.5%,IF(AND(AB915="Best",U915="",K915&lt;&gt;"Pro Syd"),$AC$2*0.5%,IF(AND(AB915="Best",U915=""),$AC$2*1%,IF(AND(AB915="Best",U915=100,Table1[[#This Row],[State]]="NSW"),$AC$2*0.4%,IF(AND(AB915="Best",U915=100),$AC$2*1%,IF(Table1[[#This Row],[Adj]]="Nat OK",$AC$2*0.5%,"xxx")))))))))))))))</f>
        <v/>
      </c>
      <c r="AD915" s="133" t="str">
        <f t="shared" si="193"/>
        <v/>
      </c>
      <c r="AE915" s="133" t="str">
        <f t="shared" si="194"/>
        <v/>
      </c>
      <c r="AF915" s="133" t="str">
        <f>VLOOKUP(Table1[[#This Row],[Track]],$F$2672:$H$2715,2,FALSE)</f>
        <v>NSW</v>
      </c>
      <c r="AG915" s="133" t="str">
        <f>VLOOKUP(Table1[[#This Row],[Track]],$F$2672:$H$2715,3,FALSE)</f>
        <v>-</v>
      </c>
      <c r="AH915" s="133" t="str">
        <f>IF(Table1[[#This Row],[Date]]&lt;$AH$2,"",IF(Table1[[#This Row],[Date]]&lt;$AH$3,"Edge","Elite Combo"))</f>
        <v/>
      </c>
      <c r="AI915" s="218">
        <f>Table1[[#This Row],[Time]]</f>
        <v>0.54513888888888884</v>
      </c>
      <c r="AJ915" s="219" t="str">
        <f>Table1[[#This Row],[Track]]</f>
        <v>Randwick</v>
      </c>
      <c r="AK915" s="216">
        <f>Table1[[#This Row],[Race ]]</f>
        <v>2</v>
      </c>
      <c r="AL915" s="219">
        <f>Table1[[#This Row],[TAB]]</f>
        <v>3</v>
      </c>
      <c r="AM915" s="219" t="str">
        <f>Table1[[#This Row],[Selection]]</f>
        <v>Our Kobison</v>
      </c>
      <c r="AN915" s="220" t="str">
        <f>Table1[[#This Row],[Sources]]</f>
        <v/>
      </c>
      <c r="AO915" s="219" t="str">
        <f>Table1[[#This Row],[Scale Bet]]</f>
        <v/>
      </c>
    </row>
    <row r="916" spans="5:41" ht="16.5" customHeight="1" x14ac:dyDescent="0.25">
      <c r="E916" s="185">
        <v>45353</v>
      </c>
      <c r="F916" s="35">
        <v>0.54513888888888895</v>
      </c>
      <c r="G916" s="36" t="s">
        <v>22</v>
      </c>
      <c r="H916" s="36">
        <v>2</v>
      </c>
      <c r="I916" s="36">
        <v>3</v>
      </c>
      <c r="J916" s="36" t="s">
        <v>83</v>
      </c>
      <c r="K916" s="36" t="s">
        <v>13</v>
      </c>
      <c r="L916" s="165">
        <v>15</v>
      </c>
      <c r="M916" s="134" t="str">
        <f t="shared" si="182"/>
        <v/>
      </c>
      <c r="N916" s="36" t="str">
        <f t="shared" si="183"/>
        <v/>
      </c>
      <c r="O916" s="135" t="str">
        <f t="shared" si="184"/>
        <v/>
      </c>
      <c r="P916" s="186" t="str">
        <f t="shared" si="185"/>
        <v>OK</v>
      </c>
      <c r="Q916" s="187" t="str">
        <f t="shared" si="186"/>
        <v/>
      </c>
      <c r="R916" s="150"/>
      <c r="S916" s="187" t="str">
        <f t="shared" si="187"/>
        <v/>
      </c>
      <c r="T916" s="136" t="str">
        <f t="shared" si="188"/>
        <v>Our Kobison</v>
      </c>
      <c r="U916" s="137" t="str">
        <f>IF(P916="","",IF(N916=1,"",IF(Q916="","",IF(Q916&lt;=100,100,IF(Table1[[#This Row],[Day]]="Wed",100,200)))))</f>
        <v/>
      </c>
      <c r="V916" s="137" t="str">
        <f t="shared" si="189"/>
        <v/>
      </c>
      <c r="W916" s="137" t="str">
        <f t="shared" si="190"/>
        <v/>
      </c>
      <c r="X916" s="133">
        <f>100</f>
        <v>100</v>
      </c>
      <c r="Y916" s="133" t="str">
        <f t="shared" si="191"/>
        <v/>
      </c>
      <c r="Z916" s="133">
        <f t="shared" si="192"/>
        <v>-100</v>
      </c>
      <c r="AA916" s="134" t="str">
        <f>TEXT(Table1[[#This Row],[Date]],"DDD")</f>
        <v>Sat</v>
      </c>
      <c r="AB916" s="133" t="str">
        <f>IF(OR(G916="Doomben",G916="Eagle Farm"),"Q",IF(AND(Q916&gt;1,Q916&lt;55,Table1[[#This Row],[Source]]="Nat"),"Nat OK",IF(AND(Table1[[#This Row],[Source]]&lt;&gt;"Nat",Q916&lt;55),"Poor &lt;55",IF(OR(G916="Randwick",G916="Flemington",G916="Caulfield",G916="Sandown Lake",G916="Sandown Hill"),"Best","ave"))))</f>
        <v>Best</v>
      </c>
      <c r="AC916" s="133" t="str">
        <f>IF(Q916="","",IF(AB916="Poor &lt;55",$AC$2*0.2%,IF(AND(AB916="Q",AA916&lt;&gt;"Wed"),$AC$2*0.4%,IF(AND(AB916="Q",AA916="Wed"),$AC$2*0.5%,IF(AND(AB916="Ave",U916=100),$AC$2*0.5%,IF(AND(AB916="ave",U916="",N916=1,AG916="Bush"),$AC$2*1%,IF(AND(AB916="ave",U916="",Q916&gt;100),$AC$2*1.3%,IF(AND(AB916="ave",U916=""),$AC$2*1.2%,IF(AND(AB916="Ave",U916=200),$AC$2*1%,IF(AND(AB916="Best",U916=200),$AC$2*1.5%,IF(AND(AB916="Best",U916="",K916&lt;&gt;"Pro Syd"),$AC$2*0.5%,IF(AND(AB916="Best",U916=""),$AC$2*1%,IF(AND(AB916="Best",U916=100,Table1[[#This Row],[State]]="NSW"),$AC$2*0.4%,IF(AND(AB916="Best",U916=100),$AC$2*1%,IF(Table1[[#This Row],[Adj]]="Nat OK",$AC$2*0.5%,"xxx")))))))))))))))</f>
        <v/>
      </c>
      <c r="AD916" s="133" t="str">
        <f t="shared" si="193"/>
        <v/>
      </c>
      <c r="AE916" s="133" t="str">
        <f t="shared" si="194"/>
        <v/>
      </c>
      <c r="AF916" s="133" t="str">
        <f>VLOOKUP(Table1[[#This Row],[Track]],$F$2672:$H$2715,2,FALSE)</f>
        <v>NSW</v>
      </c>
      <c r="AG916" s="133" t="str">
        <f>VLOOKUP(Table1[[#This Row],[Track]],$F$2672:$H$2715,3,FALSE)</f>
        <v>-</v>
      </c>
      <c r="AH916" s="133" t="str">
        <f>IF(Table1[[#This Row],[Date]]&lt;$AH$2,"",IF(Table1[[#This Row],[Date]]&lt;$AH$3,"Edge","Elite Combo"))</f>
        <v/>
      </c>
      <c r="AI916" s="218">
        <f>Table1[[#This Row],[Time]]</f>
        <v>0.54513888888888895</v>
      </c>
      <c r="AJ916" s="219" t="str">
        <f>Table1[[#This Row],[Track]]</f>
        <v>Randwick</v>
      </c>
      <c r="AK916" s="216">
        <f>Table1[[#This Row],[Race ]]</f>
        <v>2</v>
      </c>
      <c r="AL916" s="219">
        <f>Table1[[#This Row],[TAB]]</f>
        <v>3</v>
      </c>
      <c r="AM916" s="219" t="str">
        <f>Table1[[#This Row],[Selection]]</f>
        <v>Our Kobison</v>
      </c>
      <c r="AN916" s="220" t="str">
        <f>Table1[[#This Row],[Sources]]</f>
        <v/>
      </c>
      <c r="AO916" s="219" t="str">
        <f>Table1[[#This Row],[Scale Bet]]</f>
        <v/>
      </c>
    </row>
    <row r="917" spans="5:41" ht="16.5" customHeight="1" x14ac:dyDescent="0.25">
      <c r="E917" s="185">
        <v>45353</v>
      </c>
      <c r="F917" s="35">
        <v>0.55555555555555558</v>
      </c>
      <c r="G917" s="36" t="s">
        <v>157</v>
      </c>
      <c r="H917" s="36">
        <v>3</v>
      </c>
      <c r="I917" s="36">
        <v>6</v>
      </c>
      <c r="J917" s="36" t="s">
        <v>720</v>
      </c>
      <c r="K917" s="36" t="s">
        <v>1</v>
      </c>
      <c r="L917" s="165">
        <v>20</v>
      </c>
      <c r="M917" s="134">
        <f t="shared" si="182"/>
        <v>56</v>
      </c>
      <c r="N917" s="36">
        <f t="shared" si="183"/>
        <v>3</v>
      </c>
      <c r="O917" s="135" t="str">
        <f t="shared" si="184"/>
        <v>E4-20/Edge-20/Nat-16</v>
      </c>
      <c r="P917" s="186" t="str">
        <f t="shared" si="185"/>
        <v>OK</v>
      </c>
      <c r="Q917" s="187">
        <f t="shared" si="186"/>
        <v>224</v>
      </c>
      <c r="R917" s="150">
        <v>5.5</v>
      </c>
      <c r="S917" s="187">
        <f t="shared" si="187"/>
        <v>1232</v>
      </c>
      <c r="T917" s="136" t="str">
        <f t="shared" si="188"/>
        <v>Big Watch</v>
      </c>
      <c r="U917" s="137">
        <f>IF(P917="","",IF(N917=1,"",IF(Q917="","",IF(Q917&lt;=100,100,IF(Table1[[#This Row],[Day]]="Wed",100,200)))))</f>
        <v>200</v>
      </c>
      <c r="V917" s="137">
        <f t="shared" si="189"/>
        <v>1100</v>
      </c>
      <c r="W917" s="137">
        <f t="shared" si="190"/>
        <v>900</v>
      </c>
      <c r="X917" s="133">
        <f>100</f>
        <v>100</v>
      </c>
      <c r="Y917" s="133">
        <f t="shared" si="191"/>
        <v>550</v>
      </c>
      <c r="Z917" s="133">
        <f t="shared" si="192"/>
        <v>450</v>
      </c>
      <c r="AA917" s="134" t="str">
        <f>TEXT(Table1[[#This Row],[Date]],"DDD")</f>
        <v>Sat</v>
      </c>
      <c r="AB917" s="133" t="str">
        <f>IF(OR(G917="Doomben",G917="Eagle Farm"),"Q",IF(AND(Q917&gt;1,Q917&lt;55,Table1[[#This Row],[Source]]="Nat"),"Nat OK",IF(AND(Table1[[#This Row],[Source]]&lt;&gt;"Nat",Q917&lt;55),"Poor &lt;55",IF(OR(G917="Randwick",G917="Flemington",G917="Caulfield",G917="Sandown Lake",G917="Sandown Hill"),"Best","ave"))))</f>
        <v>Best</v>
      </c>
      <c r="AC917" s="133">
        <f>IF(Q917="","",IF(AB917="Poor &lt;55",$AC$2*0.2%,IF(AND(AB917="Q",AA917&lt;&gt;"Wed"),$AC$2*0.4%,IF(AND(AB917="Q",AA917="Wed"),$AC$2*0.5%,IF(AND(AB917="Ave",U917=100),$AC$2*0.5%,IF(AND(AB917="ave",U917="",N917=1,AG917="Bush"),$AC$2*1%,IF(AND(AB917="ave",U917="",Q917&gt;100),$AC$2*1.3%,IF(AND(AB917="ave",U917=""),$AC$2*1.2%,IF(AND(AB917="Ave",U917=200),$AC$2*1%,IF(AND(AB917="Best",U917=200),$AC$2*1.5%,IF(AND(AB917="Best",U917="",K917&lt;&gt;"Pro Syd"),$AC$2*0.5%,IF(AND(AB917="Best",U917=""),$AC$2*1%,IF(AND(AB917="Best",U917=100,Table1[[#This Row],[State]]="NSW"),$AC$2*0.4%,IF(AND(AB917="Best",U917=100),$AC$2*1%,IF(Table1[[#This Row],[Adj]]="Nat OK",$AC$2*0.5%,"xxx")))))))))))))))</f>
        <v>150</v>
      </c>
      <c r="AD917" s="133">
        <f t="shared" si="193"/>
        <v>825</v>
      </c>
      <c r="AE917" s="133">
        <f t="shared" si="194"/>
        <v>675</v>
      </c>
      <c r="AF917" s="133" t="str">
        <f>VLOOKUP(Table1[[#This Row],[Track]],$F$2672:$H$2715,2,FALSE)</f>
        <v>Vic</v>
      </c>
      <c r="AG917" s="133" t="str">
        <f>VLOOKUP(Table1[[#This Row],[Track]],$F$2672:$H$2715,3,FALSE)</f>
        <v>-</v>
      </c>
      <c r="AH917" s="133" t="str">
        <f>IF(Table1[[#This Row],[Date]]&lt;$AH$2,"",IF(Table1[[#This Row],[Date]]&lt;$AH$3,"Edge","Elite Combo"))</f>
        <v/>
      </c>
      <c r="AI917" s="218">
        <f>Table1[[#This Row],[Time]]</f>
        <v>0.55555555555555558</v>
      </c>
      <c r="AJ917" s="219" t="str">
        <f>Table1[[#This Row],[Track]]</f>
        <v>Flemington</v>
      </c>
      <c r="AK917" s="216">
        <f>Table1[[#This Row],[Race ]]</f>
        <v>3</v>
      </c>
      <c r="AL917" s="219">
        <f>Table1[[#This Row],[TAB]]</f>
        <v>6</v>
      </c>
      <c r="AM917" s="219" t="str">
        <f>Table1[[#This Row],[Selection]]</f>
        <v>Big Watch</v>
      </c>
      <c r="AN917" s="220" t="str">
        <f>Table1[[#This Row],[Sources]]</f>
        <v>E4-20/Edge-20/Nat-16</v>
      </c>
      <c r="AO917" s="219">
        <f>Table1[[#This Row],[Scale Bet]]</f>
        <v>150</v>
      </c>
    </row>
    <row r="918" spans="5:41" ht="16.5" customHeight="1" x14ac:dyDescent="0.25">
      <c r="E918" s="185">
        <v>45353</v>
      </c>
      <c r="F918" s="35">
        <v>0.55555555555555558</v>
      </c>
      <c r="G918" s="36" t="s">
        <v>157</v>
      </c>
      <c r="H918" s="36">
        <v>3</v>
      </c>
      <c r="I918" s="36">
        <v>6</v>
      </c>
      <c r="J918" s="36" t="s">
        <v>720</v>
      </c>
      <c r="K918" s="36" t="s">
        <v>40</v>
      </c>
      <c r="L918" s="165">
        <v>20</v>
      </c>
      <c r="M918" s="134" t="str">
        <f t="shared" si="182"/>
        <v/>
      </c>
      <c r="N918" s="36" t="str">
        <f t="shared" si="183"/>
        <v/>
      </c>
      <c r="O918" s="135" t="str">
        <f t="shared" si="184"/>
        <v/>
      </c>
      <c r="P918" s="186" t="str">
        <f t="shared" si="185"/>
        <v>OK</v>
      </c>
      <c r="Q918" s="187" t="str">
        <f t="shared" si="186"/>
        <v/>
      </c>
      <c r="R918" s="150">
        <v>5.5</v>
      </c>
      <c r="S918" s="187" t="str">
        <f t="shared" si="187"/>
        <v/>
      </c>
      <c r="T918" s="136" t="str">
        <f t="shared" si="188"/>
        <v>Big Watch</v>
      </c>
      <c r="U918" s="137" t="str">
        <f>IF(P918="","",IF(N918=1,"",IF(Q918="","",IF(Q918&lt;=100,100,IF(Table1[[#This Row],[Day]]="Wed",100,200)))))</f>
        <v/>
      </c>
      <c r="V918" s="137" t="str">
        <f t="shared" si="189"/>
        <v/>
      </c>
      <c r="W918" s="137" t="str">
        <f t="shared" si="190"/>
        <v/>
      </c>
      <c r="X918" s="133">
        <f>100</f>
        <v>100</v>
      </c>
      <c r="Y918" s="133">
        <f t="shared" si="191"/>
        <v>550</v>
      </c>
      <c r="Z918" s="133">
        <f t="shared" si="192"/>
        <v>450</v>
      </c>
      <c r="AA918" s="134" t="str">
        <f>TEXT(Table1[[#This Row],[Date]],"DDD")</f>
        <v>Sat</v>
      </c>
      <c r="AB918" s="133" t="str">
        <f>IF(OR(G918="Doomben",G918="Eagle Farm"),"Q",IF(AND(Q918&gt;1,Q918&lt;55,Table1[[#This Row],[Source]]="Nat"),"Nat OK",IF(AND(Table1[[#This Row],[Source]]&lt;&gt;"Nat",Q918&lt;55),"Poor &lt;55",IF(OR(G918="Randwick",G918="Flemington",G918="Caulfield",G918="Sandown Lake",G918="Sandown Hill"),"Best","ave"))))</f>
        <v>Best</v>
      </c>
      <c r="AC918" s="133" t="str">
        <f>IF(Q918="","",IF(AB918="Poor &lt;55",$AC$2*0.2%,IF(AND(AB918="Q",AA918&lt;&gt;"Wed"),$AC$2*0.4%,IF(AND(AB918="Q",AA918="Wed"),$AC$2*0.5%,IF(AND(AB918="Ave",U918=100),$AC$2*0.5%,IF(AND(AB918="ave",U918="",N918=1,AG918="Bush"),$AC$2*1%,IF(AND(AB918="ave",U918="",Q918&gt;100),$AC$2*1.3%,IF(AND(AB918="ave",U918=""),$AC$2*1.2%,IF(AND(AB918="Ave",U918=200),$AC$2*1%,IF(AND(AB918="Best",U918=200),$AC$2*1.5%,IF(AND(AB918="Best",U918="",K918&lt;&gt;"Pro Syd"),$AC$2*0.5%,IF(AND(AB918="Best",U918=""),$AC$2*1%,IF(AND(AB918="Best",U918=100,Table1[[#This Row],[State]]="NSW"),$AC$2*0.4%,IF(AND(AB918="Best",U918=100),$AC$2*1%,IF(Table1[[#This Row],[Adj]]="Nat OK",$AC$2*0.5%,"xxx")))))))))))))))</f>
        <v/>
      </c>
      <c r="AD918" s="133" t="str">
        <f t="shared" si="193"/>
        <v/>
      </c>
      <c r="AE918" s="133" t="str">
        <f t="shared" si="194"/>
        <v/>
      </c>
      <c r="AF918" s="133" t="str">
        <f>VLOOKUP(Table1[[#This Row],[Track]],$F$2672:$H$2715,2,FALSE)</f>
        <v>Vic</v>
      </c>
      <c r="AG918" s="133" t="str">
        <f>VLOOKUP(Table1[[#This Row],[Track]],$F$2672:$H$2715,3,FALSE)</f>
        <v>-</v>
      </c>
      <c r="AH918" s="133" t="str">
        <f>IF(Table1[[#This Row],[Date]]&lt;$AH$2,"",IF(Table1[[#This Row],[Date]]&lt;$AH$3,"Edge","Elite Combo"))</f>
        <v/>
      </c>
      <c r="AI918" s="218">
        <f>Table1[[#This Row],[Time]]</f>
        <v>0.55555555555555558</v>
      </c>
      <c r="AJ918" s="219" t="str">
        <f>Table1[[#This Row],[Track]]</f>
        <v>Flemington</v>
      </c>
      <c r="AK918" s="216">
        <f>Table1[[#This Row],[Race ]]</f>
        <v>3</v>
      </c>
      <c r="AL918" s="219">
        <f>Table1[[#This Row],[TAB]]</f>
        <v>6</v>
      </c>
      <c r="AM918" s="219" t="str">
        <f>Table1[[#This Row],[Selection]]</f>
        <v>Big Watch</v>
      </c>
      <c r="AN918" s="220" t="str">
        <f>Table1[[#This Row],[Sources]]</f>
        <v/>
      </c>
      <c r="AO918" s="219" t="str">
        <f>Table1[[#This Row],[Scale Bet]]</f>
        <v/>
      </c>
    </row>
    <row r="919" spans="5:41" ht="16.5" customHeight="1" x14ac:dyDescent="0.25">
      <c r="E919" s="185">
        <v>45353</v>
      </c>
      <c r="F919" s="35">
        <v>0.55555555555555558</v>
      </c>
      <c r="G919" s="36" t="s">
        <v>157</v>
      </c>
      <c r="H919" s="36">
        <v>3</v>
      </c>
      <c r="I919" s="36">
        <v>6</v>
      </c>
      <c r="J919" s="36" t="s">
        <v>720</v>
      </c>
      <c r="K919" s="36" t="s">
        <v>13</v>
      </c>
      <c r="L919" s="165">
        <v>16</v>
      </c>
      <c r="M919" s="134" t="str">
        <f t="shared" si="182"/>
        <v/>
      </c>
      <c r="N919" s="36" t="str">
        <f t="shared" si="183"/>
        <v/>
      </c>
      <c r="O919" s="135" t="str">
        <f t="shared" si="184"/>
        <v/>
      </c>
      <c r="P919" s="186" t="str">
        <f t="shared" si="185"/>
        <v>OK</v>
      </c>
      <c r="Q919" s="187" t="str">
        <f t="shared" si="186"/>
        <v/>
      </c>
      <c r="R919" s="150">
        <v>5.5</v>
      </c>
      <c r="S919" s="187" t="str">
        <f t="shared" si="187"/>
        <v/>
      </c>
      <c r="T919" s="136" t="str">
        <f t="shared" si="188"/>
        <v>Big Watch</v>
      </c>
      <c r="U919" s="137" t="str">
        <f>IF(P919="","",IF(N919=1,"",IF(Q919="","",IF(Q919&lt;=100,100,IF(Table1[[#This Row],[Day]]="Wed",100,200)))))</f>
        <v/>
      </c>
      <c r="V919" s="137" t="str">
        <f t="shared" si="189"/>
        <v/>
      </c>
      <c r="W919" s="137" t="str">
        <f t="shared" si="190"/>
        <v/>
      </c>
      <c r="X919" s="133">
        <f>100</f>
        <v>100</v>
      </c>
      <c r="Y919" s="133">
        <f t="shared" si="191"/>
        <v>550</v>
      </c>
      <c r="Z919" s="133">
        <f t="shared" si="192"/>
        <v>450</v>
      </c>
      <c r="AA919" s="134" t="str">
        <f>TEXT(Table1[[#This Row],[Date]],"DDD")</f>
        <v>Sat</v>
      </c>
      <c r="AB919" s="133" t="str">
        <f>IF(OR(G919="Doomben",G919="Eagle Farm"),"Q",IF(AND(Q919&gt;1,Q919&lt;55,Table1[[#This Row],[Source]]="Nat"),"Nat OK",IF(AND(Table1[[#This Row],[Source]]&lt;&gt;"Nat",Q919&lt;55),"Poor &lt;55",IF(OR(G919="Randwick",G919="Flemington",G919="Caulfield",G919="Sandown Lake",G919="Sandown Hill"),"Best","ave"))))</f>
        <v>Best</v>
      </c>
      <c r="AC919" s="133" t="str">
        <f>IF(Q919="","",IF(AB919="Poor &lt;55",$AC$2*0.2%,IF(AND(AB919="Q",AA919&lt;&gt;"Wed"),$AC$2*0.4%,IF(AND(AB919="Q",AA919="Wed"),$AC$2*0.5%,IF(AND(AB919="Ave",U919=100),$AC$2*0.5%,IF(AND(AB919="ave",U919="",N919=1,AG919="Bush"),$AC$2*1%,IF(AND(AB919="ave",U919="",Q919&gt;100),$AC$2*1.3%,IF(AND(AB919="ave",U919=""),$AC$2*1.2%,IF(AND(AB919="Ave",U919=200),$AC$2*1%,IF(AND(AB919="Best",U919=200),$AC$2*1.5%,IF(AND(AB919="Best",U919="",K919&lt;&gt;"Pro Syd"),$AC$2*0.5%,IF(AND(AB919="Best",U919=""),$AC$2*1%,IF(AND(AB919="Best",U919=100,Table1[[#This Row],[State]]="NSW"),$AC$2*0.4%,IF(AND(AB919="Best",U919=100),$AC$2*1%,IF(Table1[[#This Row],[Adj]]="Nat OK",$AC$2*0.5%,"xxx")))))))))))))))</f>
        <v/>
      </c>
      <c r="AD919" s="133" t="str">
        <f t="shared" si="193"/>
        <v/>
      </c>
      <c r="AE919" s="133" t="str">
        <f t="shared" si="194"/>
        <v/>
      </c>
      <c r="AF919" s="133" t="str">
        <f>VLOOKUP(Table1[[#This Row],[Track]],$F$2672:$H$2715,2,FALSE)</f>
        <v>Vic</v>
      </c>
      <c r="AG919" s="133" t="str">
        <f>VLOOKUP(Table1[[#This Row],[Track]],$F$2672:$H$2715,3,FALSE)</f>
        <v>-</v>
      </c>
      <c r="AH919" s="133" t="str">
        <f>IF(Table1[[#This Row],[Date]]&lt;$AH$2,"",IF(Table1[[#This Row],[Date]]&lt;$AH$3,"Edge","Elite Combo"))</f>
        <v/>
      </c>
      <c r="AI919" s="218">
        <f>Table1[[#This Row],[Time]]</f>
        <v>0.55555555555555558</v>
      </c>
      <c r="AJ919" s="219" t="str">
        <f>Table1[[#This Row],[Track]]</f>
        <v>Flemington</v>
      </c>
      <c r="AK919" s="216">
        <f>Table1[[#This Row],[Race ]]</f>
        <v>3</v>
      </c>
      <c r="AL919" s="219">
        <f>Table1[[#This Row],[TAB]]</f>
        <v>6</v>
      </c>
      <c r="AM919" s="219" t="str">
        <f>Table1[[#This Row],[Selection]]</f>
        <v>Big Watch</v>
      </c>
      <c r="AN919" s="220" t="str">
        <f>Table1[[#This Row],[Sources]]</f>
        <v/>
      </c>
      <c r="AO919" s="219" t="str">
        <f>Table1[[#This Row],[Scale Bet]]</f>
        <v/>
      </c>
    </row>
    <row r="920" spans="5:41" ht="16.5" customHeight="1" x14ac:dyDescent="0.25">
      <c r="E920" s="185">
        <v>45353</v>
      </c>
      <c r="F920" s="35">
        <v>0.59930555555555554</v>
      </c>
      <c r="G920" s="36" t="s">
        <v>28</v>
      </c>
      <c r="H920" s="36">
        <v>3</v>
      </c>
      <c r="I920" s="36">
        <v>2</v>
      </c>
      <c r="J920" s="36" t="s">
        <v>814</v>
      </c>
      <c r="K920" s="36" t="s">
        <v>13</v>
      </c>
      <c r="L920" s="165">
        <v>11</v>
      </c>
      <c r="M920" s="134">
        <f t="shared" si="182"/>
        <v>11</v>
      </c>
      <c r="N920" s="36">
        <f t="shared" si="183"/>
        <v>1</v>
      </c>
      <c r="O920" s="135" t="str">
        <f t="shared" si="184"/>
        <v>Nat-11</v>
      </c>
      <c r="P920" s="186" t="str">
        <f t="shared" si="185"/>
        <v/>
      </c>
      <c r="Q920" s="187">
        <f t="shared" si="186"/>
        <v>44</v>
      </c>
      <c r="R920" s="150">
        <v>2.8</v>
      </c>
      <c r="S920" s="187">
        <f t="shared" si="187"/>
        <v>123.19999999999999</v>
      </c>
      <c r="T920" s="136" t="str">
        <f t="shared" si="188"/>
        <v>Hold On Honey</v>
      </c>
      <c r="U920" s="137" t="str">
        <f>IF(P920="","",IF(N920=1,"",IF(Q920="","",IF(Q920&lt;=100,100,IF(Table1[[#This Row],[Day]]="Wed",100,200)))))</f>
        <v/>
      </c>
      <c r="V920" s="137" t="str">
        <f t="shared" si="189"/>
        <v/>
      </c>
      <c r="W920" s="137" t="str">
        <f t="shared" si="190"/>
        <v/>
      </c>
      <c r="X920" s="133">
        <f>100</f>
        <v>100</v>
      </c>
      <c r="Y920" s="133">
        <f t="shared" si="191"/>
        <v>280</v>
      </c>
      <c r="Z920" s="133">
        <f t="shared" si="192"/>
        <v>180</v>
      </c>
      <c r="AA920" s="134" t="str">
        <f>TEXT(Table1[[#This Row],[Date]],"DDD")</f>
        <v>Sat</v>
      </c>
      <c r="AB920" s="133" t="str">
        <f>IF(OR(G920="Doomben",G920="Eagle Farm"),"Q",IF(AND(Q920&gt;1,Q920&lt;55,Table1[[#This Row],[Source]]="Nat"),"Nat OK",IF(AND(Table1[[#This Row],[Source]]&lt;&gt;"Nat",Q920&lt;55),"Poor &lt;55",IF(OR(G920="Randwick",G920="Flemington",G920="Caulfield",G920="Sandown Lake",G920="Sandown Hill"),"Best","ave"))))</f>
        <v>Q</v>
      </c>
      <c r="AC920" s="133">
        <f>IF(Q920="","",IF(AB920="Poor &lt;55",$AC$2*0.2%,IF(AND(AB920="Q",AA920&lt;&gt;"Wed"),$AC$2*0.4%,IF(AND(AB920="Q",AA920="Wed"),$AC$2*0.5%,IF(AND(AB920="Ave",U920=100),$AC$2*0.5%,IF(AND(AB920="ave",U920="",N920=1,AG920="Bush"),$AC$2*1%,IF(AND(AB920="ave",U920="",Q920&gt;100),$AC$2*1.3%,IF(AND(AB920="ave",U920=""),$AC$2*1.2%,IF(AND(AB920="Ave",U920=200),$AC$2*1%,IF(AND(AB920="Best",U920=200),$AC$2*1.5%,IF(AND(AB920="Best",U920="",K920&lt;&gt;"Pro Syd"),$AC$2*0.5%,IF(AND(AB920="Best",U920=""),$AC$2*1%,IF(AND(AB920="Best",U920=100,Table1[[#This Row],[State]]="NSW"),$AC$2*0.4%,IF(AND(AB920="Best",U920=100),$AC$2*1%,IF(Table1[[#This Row],[Adj]]="Nat OK",$AC$2*0.5%,"xxx")))))))))))))))</f>
        <v>40</v>
      </c>
      <c r="AD920" s="133">
        <f t="shared" si="193"/>
        <v>112</v>
      </c>
      <c r="AE920" s="133">
        <f t="shared" si="194"/>
        <v>72</v>
      </c>
      <c r="AF920" s="133" t="str">
        <f>VLOOKUP(Table1[[#This Row],[Track]],$F$2672:$H$2715,2,FALSE)</f>
        <v>Qld</v>
      </c>
      <c r="AG920" s="133" t="str">
        <f>VLOOKUP(Table1[[#This Row],[Track]],$F$2672:$H$2715,3,FALSE)</f>
        <v>-</v>
      </c>
      <c r="AH920" s="133" t="str">
        <f>IF(Table1[[#This Row],[Date]]&lt;$AH$2,"",IF(Table1[[#This Row],[Date]]&lt;$AH$3,"Edge","Elite Combo"))</f>
        <v/>
      </c>
      <c r="AI920" s="218">
        <f>Table1[[#This Row],[Time]]</f>
        <v>0.59930555555555554</v>
      </c>
      <c r="AJ920" s="219" t="str">
        <f>Table1[[#This Row],[Track]]</f>
        <v>Eagle Farm</v>
      </c>
      <c r="AK920" s="216">
        <f>Table1[[#This Row],[Race ]]</f>
        <v>3</v>
      </c>
      <c r="AL920" s="219">
        <f>Table1[[#This Row],[TAB]]</f>
        <v>2</v>
      </c>
      <c r="AM920" s="219" t="str">
        <f>Table1[[#This Row],[Selection]]</f>
        <v>Hold On Honey</v>
      </c>
      <c r="AN920" s="220" t="str">
        <f>Table1[[#This Row],[Sources]]</f>
        <v>Nat-11</v>
      </c>
      <c r="AO920" s="219">
        <f>Table1[[#This Row],[Scale Bet]]</f>
        <v>40</v>
      </c>
    </row>
    <row r="921" spans="5:41" ht="16.5" customHeight="1" x14ac:dyDescent="0.25">
      <c r="E921" s="185">
        <v>45353</v>
      </c>
      <c r="F921" s="35">
        <v>0.60416666666666663</v>
      </c>
      <c r="G921" s="36" t="s">
        <v>157</v>
      </c>
      <c r="H921" s="36">
        <v>5</v>
      </c>
      <c r="I921" s="36">
        <v>6</v>
      </c>
      <c r="J921" s="36" t="s">
        <v>721</v>
      </c>
      <c r="K921" s="36" t="s">
        <v>1</v>
      </c>
      <c r="L921" s="165">
        <v>10</v>
      </c>
      <c r="M921" s="134">
        <f t="shared" si="182"/>
        <v>50</v>
      </c>
      <c r="N921" s="36">
        <f t="shared" si="183"/>
        <v>3</v>
      </c>
      <c r="O921" s="135" t="str">
        <f t="shared" si="184"/>
        <v>E4-10/Edge-20/Nat-20</v>
      </c>
      <c r="P921" s="186" t="str">
        <f t="shared" si="185"/>
        <v>OK</v>
      </c>
      <c r="Q921" s="187">
        <f t="shared" si="186"/>
        <v>200</v>
      </c>
      <c r="R921" s="150"/>
      <c r="S921" s="187" t="str">
        <f t="shared" si="187"/>
        <v/>
      </c>
      <c r="T921" s="136" t="str">
        <f t="shared" si="188"/>
        <v>Excess</v>
      </c>
      <c r="U921" s="137">
        <f>IF(P921="","",IF(N921=1,"",IF(Q921="","",IF(Q921&lt;=100,100,IF(Table1[[#This Row],[Day]]="Wed",100,200)))))</f>
        <v>200</v>
      </c>
      <c r="V921" s="137" t="str">
        <f t="shared" si="189"/>
        <v/>
      </c>
      <c r="W921" s="137">
        <f t="shared" si="190"/>
        <v>-200</v>
      </c>
      <c r="X921" s="133">
        <f>100</f>
        <v>100</v>
      </c>
      <c r="Y921" s="133" t="str">
        <f t="shared" si="191"/>
        <v/>
      </c>
      <c r="Z921" s="133">
        <f t="shared" si="192"/>
        <v>-100</v>
      </c>
      <c r="AA921" s="134" t="str">
        <f>TEXT(Table1[[#This Row],[Date]],"DDD")</f>
        <v>Sat</v>
      </c>
      <c r="AB921" s="133" t="str">
        <f>IF(OR(G921="Doomben",G921="Eagle Farm"),"Q",IF(AND(Q921&gt;1,Q921&lt;55,Table1[[#This Row],[Source]]="Nat"),"Nat OK",IF(AND(Table1[[#This Row],[Source]]&lt;&gt;"Nat",Q921&lt;55),"Poor &lt;55",IF(OR(G921="Randwick",G921="Flemington",G921="Caulfield",G921="Sandown Lake",G921="Sandown Hill"),"Best","ave"))))</f>
        <v>Best</v>
      </c>
      <c r="AC921" s="133">
        <f>IF(Q921="","",IF(AB921="Poor &lt;55",$AC$2*0.2%,IF(AND(AB921="Q",AA921&lt;&gt;"Wed"),$AC$2*0.4%,IF(AND(AB921="Q",AA921="Wed"),$AC$2*0.5%,IF(AND(AB921="Ave",U921=100),$AC$2*0.5%,IF(AND(AB921="ave",U921="",N921=1,AG921="Bush"),$AC$2*1%,IF(AND(AB921="ave",U921="",Q921&gt;100),$AC$2*1.3%,IF(AND(AB921="ave",U921=""),$AC$2*1.2%,IF(AND(AB921="Ave",U921=200),$AC$2*1%,IF(AND(AB921="Best",U921=200),$AC$2*1.5%,IF(AND(AB921="Best",U921="",K921&lt;&gt;"Pro Syd"),$AC$2*0.5%,IF(AND(AB921="Best",U921=""),$AC$2*1%,IF(AND(AB921="Best",U921=100,Table1[[#This Row],[State]]="NSW"),$AC$2*0.4%,IF(AND(AB921="Best",U921=100),$AC$2*1%,IF(Table1[[#This Row],[Adj]]="Nat OK",$AC$2*0.5%,"xxx")))))))))))))))</f>
        <v>150</v>
      </c>
      <c r="AD921" s="133" t="str">
        <f t="shared" si="193"/>
        <v/>
      </c>
      <c r="AE921" s="133">
        <f t="shared" si="194"/>
        <v>-150</v>
      </c>
      <c r="AF921" s="133" t="str">
        <f>VLOOKUP(Table1[[#This Row],[Track]],$F$2672:$H$2715,2,FALSE)</f>
        <v>Vic</v>
      </c>
      <c r="AG921" s="133" t="str">
        <f>VLOOKUP(Table1[[#This Row],[Track]],$F$2672:$H$2715,3,FALSE)</f>
        <v>-</v>
      </c>
      <c r="AH921" s="133" t="str">
        <f>IF(Table1[[#This Row],[Date]]&lt;$AH$2,"",IF(Table1[[#This Row],[Date]]&lt;$AH$3,"Edge","Elite Combo"))</f>
        <v/>
      </c>
      <c r="AI921" s="218">
        <f>Table1[[#This Row],[Time]]</f>
        <v>0.60416666666666663</v>
      </c>
      <c r="AJ921" s="219" t="str">
        <f>Table1[[#This Row],[Track]]</f>
        <v>Flemington</v>
      </c>
      <c r="AK921" s="216">
        <f>Table1[[#This Row],[Race ]]</f>
        <v>5</v>
      </c>
      <c r="AL921" s="219">
        <f>Table1[[#This Row],[TAB]]</f>
        <v>6</v>
      </c>
      <c r="AM921" s="219" t="str">
        <f>Table1[[#This Row],[Selection]]</f>
        <v>Excess</v>
      </c>
      <c r="AN921" s="220" t="str">
        <f>Table1[[#This Row],[Sources]]</f>
        <v>E4-10/Edge-20/Nat-20</v>
      </c>
      <c r="AO921" s="219">
        <f>Table1[[#This Row],[Scale Bet]]</f>
        <v>150</v>
      </c>
    </row>
    <row r="922" spans="5:41" ht="16.5" customHeight="1" x14ac:dyDescent="0.25">
      <c r="E922" s="185">
        <v>45353</v>
      </c>
      <c r="F922" s="35">
        <v>0.60416666666666663</v>
      </c>
      <c r="G922" s="36" t="s">
        <v>157</v>
      </c>
      <c r="H922" s="36">
        <v>5</v>
      </c>
      <c r="I922" s="36">
        <v>6</v>
      </c>
      <c r="J922" s="36" t="s">
        <v>721</v>
      </c>
      <c r="K922" s="36" t="s">
        <v>40</v>
      </c>
      <c r="L922" s="165">
        <v>20</v>
      </c>
      <c r="M922" s="134" t="str">
        <f t="shared" si="182"/>
        <v/>
      </c>
      <c r="N922" s="36" t="str">
        <f t="shared" si="183"/>
        <v/>
      </c>
      <c r="O922" s="135" t="str">
        <f t="shared" si="184"/>
        <v/>
      </c>
      <c r="P922" s="186" t="str">
        <f t="shared" si="185"/>
        <v>OK</v>
      </c>
      <c r="Q922" s="187" t="str">
        <f t="shared" si="186"/>
        <v/>
      </c>
      <c r="R922" s="150"/>
      <c r="S922" s="187" t="str">
        <f t="shared" si="187"/>
        <v/>
      </c>
      <c r="T922" s="136" t="str">
        <f t="shared" si="188"/>
        <v>Excess</v>
      </c>
      <c r="U922" s="137" t="str">
        <f>IF(P922="","",IF(N922=1,"",IF(Q922="","",IF(Q922&lt;=100,100,IF(Table1[[#This Row],[Day]]="Wed",100,200)))))</f>
        <v/>
      </c>
      <c r="V922" s="137" t="str">
        <f t="shared" si="189"/>
        <v/>
      </c>
      <c r="W922" s="137" t="str">
        <f t="shared" si="190"/>
        <v/>
      </c>
      <c r="X922" s="133">
        <f>100</f>
        <v>100</v>
      </c>
      <c r="Y922" s="133" t="str">
        <f t="shared" si="191"/>
        <v/>
      </c>
      <c r="Z922" s="133">
        <f t="shared" si="192"/>
        <v>-100</v>
      </c>
      <c r="AA922" s="134" t="str">
        <f>TEXT(Table1[[#This Row],[Date]],"DDD")</f>
        <v>Sat</v>
      </c>
      <c r="AB922" s="133" t="str">
        <f>IF(OR(G922="Doomben",G922="Eagle Farm"),"Q",IF(AND(Q922&gt;1,Q922&lt;55,Table1[[#This Row],[Source]]="Nat"),"Nat OK",IF(AND(Table1[[#This Row],[Source]]&lt;&gt;"Nat",Q922&lt;55),"Poor &lt;55",IF(OR(G922="Randwick",G922="Flemington",G922="Caulfield",G922="Sandown Lake",G922="Sandown Hill"),"Best","ave"))))</f>
        <v>Best</v>
      </c>
      <c r="AC922" s="133" t="str">
        <f>IF(Q922="","",IF(AB922="Poor &lt;55",$AC$2*0.2%,IF(AND(AB922="Q",AA922&lt;&gt;"Wed"),$AC$2*0.4%,IF(AND(AB922="Q",AA922="Wed"),$AC$2*0.5%,IF(AND(AB922="Ave",U922=100),$AC$2*0.5%,IF(AND(AB922="ave",U922="",N922=1,AG922="Bush"),$AC$2*1%,IF(AND(AB922="ave",U922="",Q922&gt;100),$AC$2*1.3%,IF(AND(AB922="ave",U922=""),$AC$2*1.2%,IF(AND(AB922="Ave",U922=200),$AC$2*1%,IF(AND(AB922="Best",U922=200),$AC$2*1.5%,IF(AND(AB922="Best",U922="",K922&lt;&gt;"Pro Syd"),$AC$2*0.5%,IF(AND(AB922="Best",U922=""),$AC$2*1%,IF(AND(AB922="Best",U922=100,Table1[[#This Row],[State]]="NSW"),$AC$2*0.4%,IF(AND(AB922="Best",U922=100),$AC$2*1%,IF(Table1[[#This Row],[Adj]]="Nat OK",$AC$2*0.5%,"xxx")))))))))))))))</f>
        <v/>
      </c>
      <c r="AD922" s="133" t="str">
        <f t="shared" si="193"/>
        <v/>
      </c>
      <c r="AE922" s="133" t="str">
        <f t="shared" si="194"/>
        <v/>
      </c>
      <c r="AF922" s="133" t="str">
        <f>VLOOKUP(Table1[[#This Row],[Track]],$F$2672:$H$2715,2,FALSE)</f>
        <v>Vic</v>
      </c>
      <c r="AG922" s="133" t="str">
        <f>VLOOKUP(Table1[[#This Row],[Track]],$F$2672:$H$2715,3,FALSE)</f>
        <v>-</v>
      </c>
      <c r="AH922" s="133" t="str">
        <f>IF(Table1[[#This Row],[Date]]&lt;$AH$2,"",IF(Table1[[#This Row],[Date]]&lt;$AH$3,"Edge","Elite Combo"))</f>
        <v/>
      </c>
      <c r="AI922" s="218">
        <f>Table1[[#This Row],[Time]]</f>
        <v>0.60416666666666663</v>
      </c>
      <c r="AJ922" s="219" t="str">
        <f>Table1[[#This Row],[Track]]</f>
        <v>Flemington</v>
      </c>
      <c r="AK922" s="216">
        <f>Table1[[#This Row],[Race ]]</f>
        <v>5</v>
      </c>
      <c r="AL922" s="219">
        <f>Table1[[#This Row],[TAB]]</f>
        <v>6</v>
      </c>
      <c r="AM922" s="219" t="str">
        <f>Table1[[#This Row],[Selection]]</f>
        <v>Excess</v>
      </c>
      <c r="AN922" s="220" t="str">
        <f>Table1[[#This Row],[Sources]]</f>
        <v/>
      </c>
      <c r="AO922" s="219" t="str">
        <f>Table1[[#This Row],[Scale Bet]]</f>
        <v/>
      </c>
    </row>
    <row r="923" spans="5:41" ht="16.5" customHeight="1" x14ac:dyDescent="0.25">
      <c r="E923" s="185">
        <v>45353</v>
      </c>
      <c r="F923" s="35">
        <v>0.60416666666666663</v>
      </c>
      <c r="G923" s="36" t="s">
        <v>157</v>
      </c>
      <c r="H923" s="36">
        <v>5</v>
      </c>
      <c r="I923" s="36">
        <v>6</v>
      </c>
      <c r="J923" s="36" t="s">
        <v>721</v>
      </c>
      <c r="K923" s="36" t="s">
        <v>13</v>
      </c>
      <c r="L923" s="165">
        <v>20</v>
      </c>
      <c r="M923" s="134" t="str">
        <f t="shared" si="182"/>
        <v/>
      </c>
      <c r="N923" s="36" t="str">
        <f t="shared" si="183"/>
        <v/>
      </c>
      <c r="O923" s="135" t="str">
        <f t="shared" si="184"/>
        <v/>
      </c>
      <c r="P923" s="186" t="str">
        <f t="shared" si="185"/>
        <v>OK</v>
      </c>
      <c r="Q923" s="187" t="str">
        <f t="shared" si="186"/>
        <v/>
      </c>
      <c r="R923" s="150"/>
      <c r="S923" s="187" t="str">
        <f t="shared" si="187"/>
        <v/>
      </c>
      <c r="T923" s="136" t="str">
        <f t="shared" si="188"/>
        <v>Excess</v>
      </c>
      <c r="U923" s="137" t="str">
        <f>IF(P923="","",IF(N923=1,"",IF(Q923="","",IF(Q923&lt;=100,100,IF(Table1[[#This Row],[Day]]="Wed",100,200)))))</f>
        <v/>
      </c>
      <c r="V923" s="137" t="str">
        <f t="shared" si="189"/>
        <v/>
      </c>
      <c r="W923" s="137" t="str">
        <f t="shared" si="190"/>
        <v/>
      </c>
      <c r="X923" s="133">
        <f>100</f>
        <v>100</v>
      </c>
      <c r="Y923" s="133" t="str">
        <f t="shared" si="191"/>
        <v/>
      </c>
      <c r="Z923" s="133">
        <f t="shared" si="192"/>
        <v>-100</v>
      </c>
      <c r="AA923" s="134" t="str">
        <f>TEXT(Table1[[#This Row],[Date]],"DDD")</f>
        <v>Sat</v>
      </c>
      <c r="AB923" s="133" t="str">
        <f>IF(OR(G923="Doomben",G923="Eagle Farm"),"Q",IF(AND(Q923&gt;1,Q923&lt;55,Table1[[#This Row],[Source]]="Nat"),"Nat OK",IF(AND(Table1[[#This Row],[Source]]&lt;&gt;"Nat",Q923&lt;55),"Poor &lt;55",IF(OR(G923="Randwick",G923="Flemington",G923="Caulfield",G923="Sandown Lake",G923="Sandown Hill"),"Best","ave"))))</f>
        <v>Best</v>
      </c>
      <c r="AC923" s="133" t="str">
        <f>IF(Q923="","",IF(AB923="Poor &lt;55",$AC$2*0.2%,IF(AND(AB923="Q",AA923&lt;&gt;"Wed"),$AC$2*0.4%,IF(AND(AB923="Q",AA923="Wed"),$AC$2*0.5%,IF(AND(AB923="Ave",U923=100),$AC$2*0.5%,IF(AND(AB923="ave",U923="",N923=1,AG923="Bush"),$AC$2*1%,IF(AND(AB923="ave",U923="",Q923&gt;100),$AC$2*1.3%,IF(AND(AB923="ave",U923=""),$AC$2*1.2%,IF(AND(AB923="Ave",U923=200),$AC$2*1%,IF(AND(AB923="Best",U923=200),$AC$2*1.5%,IF(AND(AB923="Best",U923="",K923&lt;&gt;"Pro Syd"),$AC$2*0.5%,IF(AND(AB923="Best",U923=""),$AC$2*1%,IF(AND(AB923="Best",U923=100,Table1[[#This Row],[State]]="NSW"),$AC$2*0.4%,IF(AND(AB923="Best",U923=100),$AC$2*1%,IF(Table1[[#This Row],[Adj]]="Nat OK",$AC$2*0.5%,"xxx")))))))))))))))</f>
        <v/>
      </c>
      <c r="AD923" s="133" t="str">
        <f t="shared" si="193"/>
        <v/>
      </c>
      <c r="AE923" s="133" t="str">
        <f t="shared" si="194"/>
        <v/>
      </c>
      <c r="AF923" s="133" t="str">
        <f>VLOOKUP(Table1[[#This Row],[Track]],$F$2672:$H$2715,2,FALSE)</f>
        <v>Vic</v>
      </c>
      <c r="AG923" s="133" t="str">
        <f>VLOOKUP(Table1[[#This Row],[Track]],$F$2672:$H$2715,3,FALSE)</f>
        <v>-</v>
      </c>
      <c r="AH923" s="133" t="str">
        <f>IF(Table1[[#This Row],[Date]]&lt;$AH$2,"",IF(Table1[[#This Row],[Date]]&lt;$AH$3,"Edge","Elite Combo"))</f>
        <v/>
      </c>
      <c r="AI923" s="218">
        <f>Table1[[#This Row],[Time]]</f>
        <v>0.60416666666666663</v>
      </c>
      <c r="AJ923" s="219" t="str">
        <f>Table1[[#This Row],[Track]]</f>
        <v>Flemington</v>
      </c>
      <c r="AK923" s="216">
        <f>Table1[[#This Row],[Race ]]</f>
        <v>5</v>
      </c>
      <c r="AL923" s="219">
        <f>Table1[[#This Row],[TAB]]</f>
        <v>6</v>
      </c>
      <c r="AM923" s="219" t="str">
        <f>Table1[[#This Row],[Selection]]</f>
        <v>Excess</v>
      </c>
      <c r="AN923" s="220" t="str">
        <f>Table1[[#This Row],[Sources]]</f>
        <v/>
      </c>
      <c r="AO923" s="219" t="str">
        <f>Table1[[#This Row],[Scale Bet]]</f>
        <v/>
      </c>
    </row>
    <row r="924" spans="5:41" ht="16.5" customHeight="1" x14ac:dyDescent="0.25">
      <c r="E924" s="185">
        <v>45353</v>
      </c>
      <c r="F924" s="35">
        <v>0.61805555555555558</v>
      </c>
      <c r="G924" s="36" t="s">
        <v>22</v>
      </c>
      <c r="H924" s="36">
        <v>5</v>
      </c>
      <c r="I924" s="36">
        <v>7</v>
      </c>
      <c r="J924" s="36" t="s">
        <v>1090</v>
      </c>
      <c r="K924" s="36" t="s">
        <v>60</v>
      </c>
      <c r="L924" s="165">
        <v>10</v>
      </c>
      <c r="M924" s="134">
        <f t="shared" si="182"/>
        <v>10</v>
      </c>
      <c r="N924" s="36">
        <f t="shared" si="183"/>
        <v>1</v>
      </c>
      <c r="O924" s="135" t="str">
        <f t="shared" si="184"/>
        <v>Pro Syd-10</v>
      </c>
      <c r="P924" s="186" t="str">
        <f t="shared" si="185"/>
        <v>OK</v>
      </c>
      <c r="Q924" s="187">
        <f t="shared" si="186"/>
        <v>40</v>
      </c>
      <c r="R924" s="150">
        <v>8.5</v>
      </c>
      <c r="S924" s="187">
        <f t="shared" si="187"/>
        <v>340</v>
      </c>
      <c r="T924" s="136" t="str">
        <f t="shared" si="188"/>
        <v>Floating</v>
      </c>
      <c r="U924" s="137" t="str">
        <f>IF(P924="","",IF(N924=1,"",IF(Q924="","",IF(Q924&lt;=100,100,IF(Table1[[#This Row],[Day]]="Wed",100,200)))))</f>
        <v/>
      </c>
      <c r="V924" s="137" t="str">
        <f t="shared" si="189"/>
        <v/>
      </c>
      <c r="W924" s="137" t="str">
        <f t="shared" si="190"/>
        <v/>
      </c>
      <c r="X924" s="133">
        <f>100</f>
        <v>100</v>
      </c>
      <c r="Y924" s="133">
        <f t="shared" si="191"/>
        <v>850</v>
      </c>
      <c r="Z924" s="133">
        <f t="shared" si="192"/>
        <v>750</v>
      </c>
      <c r="AA924" s="134" t="str">
        <f>TEXT(Table1[[#This Row],[Date]],"DDD")</f>
        <v>Sat</v>
      </c>
      <c r="AB924" s="133" t="str">
        <f>IF(OR(G924="Doomben",G924="Eagle Farm"),"Q",IF(AND(Q924&gt;1,Q924&lt;55,Table1[[#This Row],[Source]]="Nat"),"Nat OK",IF(AND(Table1[[#This Row],[Source]]&lt;&gt;"Nat",Q924&lt;55),"Poor &lt;55",IF(OR(G924="Randwick",G924="Flemington",G924="Caulfield",G924="Sandown Lake",G924="Sandown Hill"),"Best","ave"))))</f>
        <v>Poor &lt;55</v>
      </c>
      <c r="AC924" s="133">
        <f>IF(Q924="","",IF(AB924="Poor &lt;55",$AC$2*0.2%,IF(AND(AB924="Q",AA924&lt;&gt;"Wed"),$AC$2*0.4%,IF(AND(AB924="Q",AA924="Wed"),$AC$2*0.5%,IF(AND(AB924="Ave",U924=100),$AC$2*0.5%,IF(AND(AB924="ave",U924="",N924=1,AG924="Bush"),$AC$2*1%,IF(AND(AB924="ave",U924="",Q924&gt;100),$AC$2*1.3%,IF(AND(AB924="ave",U924=""),$AC$2*1.2%,IF(AND(AB924="Ave",U924=200),$AC$2*1%,IF(AND(AB924="Best",U924=200),$AC$2*1.5%,IF(AND(AB924="Best",U924="",K924&lt;&gt;"Pro Syd"),$AC$2*0.5%,IF(AND(AB924="Best",U924=""),$AC$2*1%,IF(AND(AB924="Best",U924=100,Table1[[#This Row],[State]]="NSW"),$AC$2*0.4%,IF(AND(AB924="Best",U924=100),$AC$2*1%,IF(Table1[[#This Row],[Adj]]="Nat OK",$AC$2*0.5%,"xxx")))))))))))))))</f>
        <v>20</v>
      </c>
      <c r="AD924" s="133">
        <f t="shared" si="193"/>
        <v>170</v>
      </c>
      <c r="AE924" s="133">
        <f t="shared" si="194"/>
        <v>150</v>
      </c>
      <c r="AF924" s="133" t="str">
        <f>VLOOKUP(Table1[[#This Row],[Track]],$F$2672:$H$2715,2,FALSE)</f>
        <v>NSW</v>
      </c>
      <c r="AG924" s="133" t="str">
        <f>VLOOKUP(Table1[[#This Row],[Track]],$F$2672:$H$2715,3,FALSE)</f>
        <v>-</v>
      </c>
      <c r="AH924" s="133" t="str">
        <f>IF(Table1[[#This Row],[Date]]&lt;$AH$2,"",IF(Table1[[#This Row],[Date]]&lt;$AH$3,"Edge","Elite Combo"))</f>
        <v/>
      </c>
      <c r="AI924" s="218">
        <f>Table1[[#This Row],[Time]]</f>
        <v>0.61805555555555558</v>
      </c>
      <c r="AJ924" s="219" t="str">
        <f>Table1[[#This Row],[Track]]</f>
        <v>Randwick</v>
      </c>
      <c r="AK924" s="216">
        <f>Table1[[#This Row],[Race ]]</f>
        <v>5</v>
      </c>
      <c r="AL924" s="219">
        <f>Table1[[#This Row],[TAB]]</f>
        <v>7</v>
      </c>
      <c r="AM924" s="219" t="str">
        <f>Table1[[#This Row],[Selection]]</f>
        <v>Floating</v>
      </c>
      <c r="AN924" s="220" t="str">
        <f>Table1[[#This Row],[Sources]]</f>
        <v>Pro Syd-10</v>
      </c>
      <c r="AO924" s="219">
        <f>Table1[[#This Row],[Scale Bet]]</f>
        <v>20</v>
      </c>
    </row>
    <row r="925" spans="5:41" ht="16.5" customHeight="1" x14ac:dyDescent="0.25">
      <c r="E925" s="185">
        <v>45353</v>
      </c>
      <c r="F925" s="35">
        <v>0.61805555555555558</v>
      </c>
      <c r="G925" s="36" t="s">
        <v>22</v>
      </c>
      <c r="H925" s="36">
        <v>5</v>
      </c>
      <c r="I925" s="36">
        <v>1</v>
      </c>
      <c r="J925" s="36" t="s">
        <v>372</v>
      </c>
      <c r="K925" s="36" t="s">
        <v>60</v>
      </c>
      <c r="L925" s="165">
        <v>10</v>
      </c>
      <c r="M925" s="134">
        <f t="shared" si="182"/>
        <v>10</v>
      </c>
      <c r="N925" s="36">
        <f t="shared" si="183"/>
        <v>1</v>
      </c>
      <c r="O925" s="135" t="str">
        <f t="shared" si="184"/>
        <v>Pro Syd-10</v>
      </c>
      <c r="P925" s="186" t="str">
        <f t="shared" si="185"/>
        <v>OK</v>
      </c>
      <c r="Q925" s="187">
        <f t="shared" si="186"/>
        <v>40</v>
      </c>
      <c r="R925" s="150"/>
      <c r="S925" s="187" t="str">
        <f t="shared" si="187"/>
        <v/>
      </c>
      <c r="T925" s="136" t="str">
        <f t="shared" si="188"/>
        <v>Redstone Well</v>
      </c>
      <c r="U925" s="137" t="str">
        <f>IF(P925="","",IF(N925=1,"",IF(Q925="","",IF(Q925&lt;=100,100,IF(Table1[[#This Row],[Day]]="Wed",100,200)))))</f>
        <v/>
      </c>
      <c r="V925" s="137" t="str">
        <f t="shared" si="189"/>
        <v/>
      </c>
      <c r="W925" s="137" t="str">
        <f t="shared" si="190"/>
        <v/>
      </c>
      <c r="X925" s="133">
        <f>100</f>
        <v>100</v>
      </c>
      <c r="Y925" s="133" t="str">
        <f t="shared" si="191"/>
        <v/>
      </c>
      <c r="Z925" s="133">
        <f t="shared" si="192"/>
        <v>-100</v>
      </c>
      <c r="AA925" s="134" t="str">
        <f>TEXT(Table1[[#This Row],[Date]],"DDD")</f>
        <v>Sat</v>
      </c>
      <c r="AB925" s="133" t="str">
        <f>IF(OR(G925="Doomben",G925="Eagle Farm"),"Q",IF(AND(Q925&gt;1,Q925&lt;55,Table1[[#This Row],[Source]]="Nat"),"Nat OK",IF(AND(Table1[[#This Row],[Source]]&lt;&gt;"Nat",Q925&lt;55),"Poor &lt;55",IF(OR(G925="Randwick",G925="Flemington",G925="Caulfield",G925="Sandown Lake",G925="Sandown Hill"),"Best","ave"))))</f>
        <v>Poor &lt;55</v>
      </c>
      <c r="AC925" s="133">
        <f>IF(Q925="","",IF(AB925="Poor &lt;55",$AC$2*0.2%,IF(AND(AB925="Q",AA925&lt;&gt;"Wed"),$AC$2*0.4%,IF(AND(AB925="Q",AA925="Wed"),$AC$2*0.5%,IF(AND(AB925="Ave",U925=100),$AC$2*0.5%,IF(AND(AB925="ave",U925="",N925=1,AG925="Bush"),$AC$2*1%,IF(AND(AB925="ave",U925="",Q925&gt;100),$AC$2*1.3%,IF(AND(AB925="ave",U925=""),$AC$2*1.2%,IF(AND(AB925="Ave",U925=200),$AC$2*1%,IF(AND(AB925="Best",U925=200),$AC$2*1.5%,IF(AND(AB925="Best",U925="",K925&lt;&gt;"Pro Syd"),$AC$2*0.5%,IF(AND(AB925="Best",U925=""),$AC$2*1%,IF(AND(AB925="Best",U925=100,Table1[[#This Row],[State]]="NSW"),$AC$2*0.4%,IF(AND(AB925="Best",U925=100),$AC$2*1%,IF(Table1[[#This Row],[Adj]]="Nat OK",$AC$2*0.5%,"xxx")))))))))))))))</f>
        <v>20</v>
      </c>
      <c r="AD925" s="133" t="str">
        <f t="shared" si="193"/>
        <v/>
      </c>
      <c r="AE925" s="133">
        <f t="shared" si="194"/>
        <v>-20</v>
      </c>
      <c r="AF925" s="133" t="str">
        <f>VLOOKUP(Table1[[#This Row],[Track]],$F$2672:$H$2715,2,FALSE)</f>
        <v>NSW</v>
      </c>
      <c r="AG925" s="133" t="str">
        <f>VLOOKUP(Table1[[#This Row],[Track]],$F$2672:$H$2715,3,FALSE)</f>
        <v>-</v>
      </c>
      <c r="AH925" s="133" t="str">
        <f>IF(Table1[[#This Row],[Date]]&lt;$AH$2,"",IF(Table1[[#This Row],[Date]]&lt;$AH$3,"Edge","Elite Combo"))</f>
        <v/>
      </c>
      <c r="AI925" s="218">
        <f>Table1[[#This Row],[Time]]</f>
        <v>0.61805555555555558</v>
      </c>
      <c r="AJ925" s="219" t="str">
        <f>Table1[[#This Row],[Track]]</f>
        <v>Randwick</v>
      </c>
      <c r="AK925" s="216">
        <f>Table1[[#This Row],[Race ]]</f>
        <v>5</v>
      </c>
      <c r="AL925" s="219">
        <f>Table1[[#This Row],[TAB]]</f>
        <v>1</v>
      </c>
      <c r="AM925" s="219" t="str">
        <f>Table1[[#This Row],[Selection]]</f>
        <v>Redstone Well</v>
      </c>
      <c r="AN925" s="220" t="str">
        <f>Table1[[#This Row],[Sources]]</f>
        <v>Pro Syd-10</v>
      </c>
      <c r="AO925" s="219">
        <f>Table1[[#This Row],[Scale Bet]]</f>
        <v>20</v>
      </c>
    </row>
    <row r="926" spans="5:41" ht="16.5" customHeight="1" x14ac:dyDescent="0.25">
      <c r="E926" s="185">
        <v>45353</v>
      </c>
      <c r="F926" s="35">
        <v>0.62847222222222221</v>
      </c>
      <c r="G926" s="36" t="s">
        <v>157</v>
      </c>
      <c r="H926" s="36">
        <v>6</v>
      </c>
      <c r="I926" s="36">
        <v>6</v>
      </c>
      <c r="J926" s="36" t="s">
        <v>368</v>
      </c>
      <c r="K926" s="36" t="s">
        <v>1</v>
      </c>
      <c r="L926" s="165">
        <v>20</v>
      </c>
      <c r="M926" s="134">
        <f t="shared" si="182"/>
        <v>60</v>
      </c>
      <c r="N926" s="36">
        <f t="shared" si="183"/>
        <v>3</v>
      </c>
      <c r="O926" s="135" t="str">
        <f t="shared" si="184"/>
        <v>E4-20/Edge-20/Nat-20</v>
      </c>
      <c r="P926" s="186" t="str">
        <f t="shared" si="185"/>
        <v>OK</v>
      </c>
      <c r="Q926" s="187">
        <f t="shared" si="186"/>
        <v>240</v>
      </c>
      <c r="R926" s="150">
        <v>1.6</v>
      </c>
      <c r="S926" s="187">
        <f t="shared" si="187"/>
        <v>384</v>
      </c>
      <c r="T926" s="136" t="str">
        <f t="shared" si="188"/>
        <v>Another Wil</v>
      </c>
      <c r="U926" s="137">
        <f>IF(P926="","",IF(N926=1,"",IF(Q926="","",IF(Q926&lt;=100,100,IF(Table1[[#This Row],[Day]]="Wed",100,200)))))</f>
        <v>200</v>
      </c>
      <c r="V926" s="137">
        <f t="shared" si="189"/>
        <v>320</v>
      </c>
      <c r="W926" s="137">
        <f t="shared" si="190"/>
        <v>120</v>
      </c>
      <c r="X926" s="133">
        <f>100</f>
        <v>100</v>
      </c>
      <c r="Y926" s="133">
        <f t="shared" si="191"/>
        <v>160</v>
      </c>
      <c r="Z926" s="133">
        <f t="shared" si="192"/>
        <v>60</v>
      </c>
      <c r="AA926" s="134" t="str">
        <f>TEXT(Table1[[#This Row],[Date]],"DDD")</f>
        <v>Sat</v>
      </c>
      <c r="AB926" s="133" t="str">
        <f>IF(OR(G926="Doomben",G926="Eagle Farm"),"Q",IF(AND(Q926&gt;1,Q926&lt;55,Table1[[#This Row],[Source]]="Nat"),"Nat OK",IF(AND(Table1[[#This Row],[Source]]&lt;&gt;"Nat",Q926&lt;55),"Poor &lt;55",IF(OR(G926="Randwick",G926="Flemington",G926="Caulfield",G926="Sandown Lake",G926="Sandown Hill"),"Best","ave"))))</f>
        <v>Best</v>
      </c>
      <c r="AC926" s="133">
        <f>IF(Q926="","",IF(AB926="Poor &lt;55",$AC$2*0.2%,IF(AND(AB926="Q",AA926&lt;&gt;"Wed"),$AC$2*0.4%,IF(AND(AB926="Q",AA926="Wed"),$AC$2*0.5%,IF(AND(AB926="Ave",U926=100),$AC$2*0.5%,IF(AND(AB926="ave",U926="",N926=1,AG926="Bush"),$AC$2*1%,IF(AND(AB926="ave",U926="",Q926&gt;100),$AC$2*1.3%,IF(AND(AB926="ave",U926=""),$AC$2*1.2%,IF(AND(AB926="Ave",U926=200),$AC$2*1%,IF(AND(AB926="Best",U926=200),$AC$2*1.5%,IF(AND(AB926="Best",U926="",K926&lt;&gt;"Pro Syd"),$AC$2*0.5%,IF(AND(AB926="Best",U926=""),$AC$2*1%,IF(AND(AB926="Best",U926=100,Table1[[#This Row],[State]]="NSW"),$AC$2*0.4%,IF(AND(AB926="Best",U926=100),$AC$2*1%,IF(Table1[[#This Row],[Adj]]="Nat OK",$AC$2*0.5%,"xxx")))))))))))))))</f>
        <v>150</v>
      </c>
      <c r="AD926" s="133">
        <f t="shared" si="193"/>
        <v>240</v>
      </c>
      <c r="AE926" s="133">
        <f t="shared" si="194"/>
        <v>90</v>
      </c>
      <c r="AF926" s="133" t="str">
        <f>VLOOKUP(Table1[[#This Row],[Track]],$F$2672:$H$2715,2,FALSE)</f>
        <v>Vic</v>
      </c>
      <c r="AG926" s="133" t="str">
        <f>VLOOKUP(Table1[[#This Row],[Track]],$F$2672:$H$2715,3,FALSE)</f>
        <v>-</v>
      </c>
      <c r="AH926" s="133" t="str">
        <f>IF(Table1[[#This Row],[Date]]&lt;$AH$2,"",IF(Table1[[#This Row],[Date]]&lt;$AH$3,"Edge","Elite Combo"))</f>
        <v/>
      </c>
      <c r="AI926" s="218">
        <f>Table1[[#This Row],[Time]]</f>
        <v>0.62847222222222221</v>
      </c>
      <c r="AJ926" s="219" t="str">
        <f>Table1[[#This Row],[Track]]</f>
        <v>Flemington</v>
      </c>
      <c r="AK926" s="216">
        <f>Table1[[#This Row],[Race ]]</f>
        <v>6</v>
      </c>
      <c r="AL926" s="219">
        <f>Table1[[#This Row],[TAB]]</f>
        <v>6</v>
      </c>
      <c r="AM926" s="219" t="str">
        <f>Table1[[#This Row],[Selection]]</f>
        <v>Another Wil</v>
      </c>
      <c r="AN926" s="220" t="str">
        <f>Table1[[#This Row],[Sources]]</f>
        <v>E4-20/Edge-20/Nat-20</v>
      </c>
      <c r="AO926" s="219">
        <f>Table1[[#This Row],[Scale Bet]]</f>
        <v>150</v>
      </c>
    </row>
    <row r="927" spans="5:41" ht="16.5" customHeight="1" x14ac:dyDescent="0.25">
      <c r="E927" s="185">
        <v>45353</v>
      </c>
      <c r="F927" s="35">
        <v>0.62847222222222221</v>
      </c>
      <c r="G927" s="36" t="s">
        <v>157</v>
      </c>
      <c r="H927" s="36">
        <v>6</v>
      </c>
      <c r="I927" s="36">
        <v>6</v>
      </c>
      <c r="J927" s="36" t="s">
        <v>368</v>
      </c>
      <c r="K927" s="36" t="s">
        <v>40</v>
      </c>
      <c r="L927" s="165">
        <v>20</v>
      </c>
      <c r="M927" s="134" t="str">
        <f t="shared" si="182"/>
        <v/>
      </c>
      <c r="N927" s="36" t="str">
        <f t="shared" si="183"/>
        <v/>
      </c>
      <c r="O927" s="135" t="str">
        <f t="shared" si="184"/>
        <v/>
      </c>
      <c r="P927" s="186" t="str">
        <f t="shared" si="185"/>
        <v>OK</v>
      </c>
      <c r="Q927" s="187" t="str">
        <f t="shared" si="186"/>
        <v/>
      </c>
      <c r="R927" s="150">
        <v>1.6</v>
      </c>
      <c r="S927" s="187" t="str">
        <f t="shared" si="187"/>
        <v/>
      </c>
      <c r="T927" s="136" t="str">
        <f t="shared" si="188"/>
        <v>Another Wil</v>
      </c>
      <c r="U927" s="137" t="str">
        <f>IF(P927="","",IF(N927=1,"",IF(Q927="","",IF(Q927&lt;=100,100,IF(Table1[[#This Row],[Day]]="Wed",100,200)))))</f>
        <v/>
      </c>
      <c r="V927" s="137" t="str">
        <f t="shared" si="189"/>
        <v/>
      </c>
      <c r="W927" s="137" t="str">
        <f t="shared" si="190"/>
        <v/>
      </c>
      <c r="X927" s="133">
        <f>100</f>
        <v>100</v>
      </c>
      <c r="Y927" s="133">
        <f t="shared" si="191"/>
        <v>160</v>
      </c>
      <c r="Z927" s="133">
        <f t="shared" si="192"/>
        <v>60</v>
      </c>
      <c r="AA927" s="134" t="str">
        <f>TEXT(Table1[[#This Row],[Date]],"DDD")</f>
        <v>Sat</v>
      </c>
      <c r="AB927" s="133" t="str">
        <f>IF(OR(G927="Doomben",G927="Eagle Farm"),"Q",IF(AND(Q927&gt;1,Q927&lt;55,Table1[[#This Row],[Source]]="Nat"),"Nat OK",IF(AND(Table1[[#This Row],[Source]]&lt;&gt;"Nat",Q927&lt;55),"Poor &lt;55",IF(OR(G927="Randwick",G927="Flemington",G927="Caulfield",G927="Sandown Lake",G927="Sandown Hill"),"Best","ave"))))</f>
        <v>Best</v>
      </c>
      <c r="AC927" s="133" t="str">
        <f>IF(Q927="","",IF(AB927="Poor &lt;55",$AC$2*0.2%,IF(AND(AB927="Q",AA927&lt;&gt;"Wed"),$AC$2*0.4%,IF(AND(AB927="Q",AA927="Wed"),$AC$2*0.5%,IF(AND(AB927="Ave",U927=100),$AC$2*0.5%,IF(AND(AB927="ave",U927="",N927=1,AG927="Bush"),$AC$2*1%,IF(AND(AB927="ave",U927="",Q927&gt;100),$AC$2*1.3%,IF(AND(AB927="ave",U927=""),$AC$2*1.2%,IF(AND(AB927="Ave",U927=200),$AC$2*1%,IF(AND(AB927="Best",U927=200),$AC$2*1.5%,IF(AND(AB927="Best",U927="",K927&lt;&gt;"Pro Syd"),$AC$2*0.5%,IF(AND(AB927="Best",U927=""),$AC$2*1%,IF(AND(AB927="Best",U927=100,Table1[[#This Row],[State]]="NSW"),$AC$2*0.4%,IF(AND(AB927="Best",U927=100),$AC$2*1%,IF(Table1[[#This Row],[Adj]]="Nat OK",$AC$2*0.5%,"xxx")))))))))))))))</f>
        <v/>
      </c>
      <c r="AD927" s="133" t="str">
        <f t="shared" si="193"/>
        <v/>
      </c>
      <c r="AE927" s="133" t="str">
        <f t="shared" si="194"/>
        <v/>
      </c>
      <c r="AF927" s="133" t="str">
        <f>VLOOKUP(Table1[[#This Row],[Track]],$F$2672:$H$2715,2,FALSE)</f>
        <v>Vic</v>
      </c>
      <c r="AG927" s="133" t="str">
        <f>VLOOKUP(Table1[[#This Row],[Track]],$F$2672:$H$2715,3,FALSE)</f>
        <v>-</v>
      </c>
      <c r="AH927" s="133" t="str">
        <f>IF(Table1[[#This Row],[Date]]&lt;$AH$2,"",IF(Table1[[#This Row],[Date]]&lt;$AH$3,"Edge","Elite Combo"))</f>
        <v/>
      </c>
      <c r="AI927" s="218">
        <f>Table1[[#This Row],[Time]]</f>
        <v>0.62847222222222221</v>
      </c>
      <c r="AJ927" s="219" t="str">
        <f>Table1[[#This Row],[Track]]</f>
        <v>Flemington</v>
      </c>
      <c r="AK927" s="216">
        <f>Table1[[#This Row],[Race ]]</f>
        <v>6</v>
      </c>
      <c r="AL927" s="219">
        <f>Table1[[#This Row],[TAB]]</f>
        <v>6</v>
      </c>
      <c r="AM927" s="219" t="str">
        <f>Table1[[#This Row],[Selection]]</f>
        <v>Another Wil</v>
      </c>
      <c r="AN927" s="220" t="str">
        <f>Table1[[#This Row],[Sources]]</f>
        <v/>
      </c>
      <c r="AO927" s="219" t="str">
        <f>Table1[[#This Row],[Scale Bet]]</f>
        <v/>
      </c>
    </row>
    <row r="928" spans="5:41" ht="16.5" customHeight="1" x14ac:dyDescent="0.25">
      <c r="E928" s="185">
        <v>45353</v>
      </c>
      <c r="F928" s="35">
        <v>0.62847222222222221</v>
      </c>
      <c r="G928" s="36" t="s">
        <v>157</v>
      </c>
      <c r="H928" s="36">
        <v>6</v>
      </c>
      <c r="I928" s="36">
        <v>6</v>
      </c>
      <c r="J928" s="36" t="s">
        <v>368</v>
      </c>
      <c r="K928" s="36" t="s">
        <v>13</v>
      </c>
      <c r="L928" s="165">
        <v>20</v>
      </c>
      <c r="M928" s="134" t="str">
        <f t="shared" si="182"/>
        <v/>
      </c>
      <c r="N928" s="36" t="str">
        <f t="shared" si="183"/>
        <v/>
      </c>
      <c r="O928" s="135" t="str">
        <f t="shared" si="184"/>
        <v/>
      </c>
      <c r="P928" s="186" t="str">
        <f t="shared" si="185"/>
        <v>OK</v>
      </c>
      <c r="Q928" s="187" t="str">
        <f t="shared" si="186"/>
        <v/>
      </c>
      <c r="R928" s="150">
        <v>1.6</v>
      </c>
      <c r="S928" s="187" t="str">
        <f t="shared" si="187"/>
        <v/>
      </c>
      <c r="T928" s="136" t="str">
        <f t="shared" si="188"/>
        <v>Another Wil</v>
      </c>
      <c r="U928" s="137" t="str">
        <f>IF(P928="","",IF(N928=1,"",IF(Q928="","",IF(Q928&lt;=100,100,IF(Table1[[#This Row],[Day]]="Wed",100,200)))))</f>
        <v/>
      </c>
      <c r="V928" s="137" t="str">
        <f t="shared" si="189"/>
        <v/>
      </c>
      <c r="W928" s="137" t="str">
        <f t="shared" si="190"/>
        <v/>
      </c>
      <c r="X928" s="133">
        <f>100</f>
        <v>100</v>
      </c>
      <c r="Y928" s="133">
        <f t="shared" si="191"/>
        <v>160</v>
      </c>
      <c r="Z928" s="133">
        <f t="shared" si="192"/>
        <v>60</v>
      </c>
      <c r="AA928" s="134" t="str">
        <f>TEXT(Table1[[#This Row],[Date]],"DDD")</f>
        <v>Sat</v>
      </c>
      <c r="AB928" s="133" t="str">
        <f>IF(OR(G928="Doomben",G928="Eagle Farm"),"Q",IF(AND(Q928&gt;1,Q928&lt;55,Table1[[#This Row],[Source]]="Nat"),"Nat OK",IF(AND(Table1[[#This Row],[Source]]&lt;&gt;"Nat",Q928&lt;55),"Poor &lt;55",IF(OR(G928="Randwick",G928="Flemington",G928="Caulfield",G928="Sandown Lake",G928="Sandown Hill"),"Best","ave"))))</f>
        <v>Best</v>
      </c>
      <c r="AC928" s="133" t="str">
        <f>IF(Q928="","",IF(AB928="Poor &lt;55",$AC$2*0.2%,IF(AND(AB928="Q",AA928&lt;&gt;"Wed"),$AC$2*0.4%,IF(AND(AB928="Q",AA928="Wed"),$AC$2*0.5%,IF(AND(AB928="Ave",U928=100),$AC$2*0.5%,IF(AND(AB928="ave",U928="",N928=1,AG928="Bush"),$AC$2*1%,IF(AND(AB928="ave",U928="",Q928&gt;100),$AC$2*1.3%,IF(AND(AB928="ave",U928=""),$AC$2*1.2%,IF(AND(AB928="Ave",U928=200),$AC$2*1%,IF(AND(AB928="Best",U928=200),$AC$2*1.5%,IF(AND(AB928="Best",U928="",K928&lt;&gt;"Pro Syd"),$AC$2*0.5%,IF(AND(AB928="Best",U928=""),$AC$2*1%,IF(AND(AB928="Best",U928=100,Table1[[#This Row],[State]]="NSW"),$AC$2*0.4%,IF(AND(AB928="Best",U928=100),$AC$2*1%,IF(Table1[[#This Row],[Adj]]="Nat OK",$AC$2*0.5%,"xxx")))))))))))))))</f>
        <v/>
      </c>
      <c r="AD928" s="133" t="str">
        <f t="shared" si="193"/>
        <v/>
      </c>
      <c r="AE928" s="133" t="str">
        <f t="shared" si="194"/>
        <v/>
      </c>
      <c r="AF928" s="133" t="str">
        <f>VLOOKUP(Table1[[#This Row],[Track]],$F$2672:$H$2715,2,FALSE)</f>
        <v>Vic</v>
      </c>
      <c r="AG928" s="133" t="str">
        <f>VLOOKUP(Table1[[#This Row],[Track]],$F$2672:$H$2715,3,FALSE)</f>
        <v>-</v>
      </c>
      <c r="AH928" s="133" t="str">
        <f>IF(Table1[[#This Row],[Date]]&lt;$AH$2,"",IF(Table1[[#This Row],[Date]]&lt;$AH$3,"Edge","Elite Combo"))</f>
        <v/>
      </c>
      <c r="AI928" s="218">
        <f>Table1[[#This Row],[Time]]</f>
        <v>0.62847222222222221</v>
      </c>
      <c r="AJ928" s="219" t="str">
        <f>Table1[[#This Row],[Track]]</f>
        <v>Flemington</v>
      </c>
      <c r="AK928" s="216">
        <f>Table1[[#This Row],[Race ]]</f>
        <v>6</v>
      </c>
      <c r="AL928" s="219">
        <f>Table1[[#This Row],[TAB]]</f>
        <v>6</v>
      </c>
      <c r="AM928" s="219" t="str">
        <f>Table1[[#This Row],[Selection]]</f>
        <v>Another Wil</v>
      </c>
      <c r="AN928" s="220" t="str">
        <f>Table1[[#This Row],[Sources]]</f>
        <v/>
      </c>
      <c r="AO928" s="219" t="str">
        <f>Table1[[#This Row],[Scale Bet]]</f>
        <v/>
      </c>
    </row>
    <row r="929" spans="5:41" ht="16.5" customHeight="1" x14ac:dyDescent="0.25">
      <c r="E929" s="185">
        <v>45353</v>
      </c>
      <c r="F929" s="35">
        <v>0.62847222222222221</v>
      </c>
      <c r="G929" s="36" t="s">
        <v>157</v>
      </c>
      <c r="H929" s="36">
        <v>6</v>
      </c>
      <c r="I929" s="36">
        <v>2</v>
      </c>
      <c r="J929" s="36" t="s">
        <v>681</v>
      </c>
      <c r="K929" s="36" t="s">
        <v>40</v>
      </c>
      <c r="L929" s="165">
        <v>10</v>
      </c>
      <c r="M929" s="134">
        <f t="shared" si="182"/>
        <v>23</v>
      </c>
      <c r="N929" s="36">
        <f t="shared" si="183"/>
        <v>2</v>
      </c>
      <c r="O929" s="135" t="str">
        <f t="shared" si="184"/>
        <v>Edge-10/Pro Mel-13</v>
      </c>
      <c r="P929" s="186" t="str">
        <f t="shared" si="185"/>
        <v>OK</v>
      </c>
      <c r="Q929" s="187">
        <f t="shared" si="186"/>
        <v>92</v>
      </c>
      <c r="R929" s="150"/>
      <c r="S929" s="187" t="str">
        <f t="shared" si="187"/>
        <v/>
      </c>
      <c r="T929" s="136" t="str">
        <f t="shared" si="188"/>
        <v>Piaggio</v>
      </c>
      <c r="U929" s="137">
        <f>IF(P929="","",IF(N929=1,"",IF(Q929="","",IF(Q929&lt;=100,100,IF(Table1[[#This Row],[Day]]="Wed",100,200)))))</f>
        <v>100</v>
      </c>
      <c r="V929" s="137" t="str">
        <f t="shared" si="189"/>
        <v/>
      </c>
      <c r="W929" s="137">
        <f t="shared" si="190"/>
        <v>-100</v>
      </c>
      <c r="X929" s="133">
        <f>100</f>
        <v>100</v>
      </c>
      <c r="Y929" s="133" t="str">
        <f t="shared" si="191"/>
        <v/>
      </c>
      <c r="Z929" s="133">
        <f t="shared" si="192"/>
        <v>-100</v>
      </c>
      <c r="AA929" s="134" t="str">
        <f>TEXT(Table1[[#This Row],[Date]],"DDD")</f>
        <v>Sat</v>
      </c>
      <c r="AB929" s="133" t="str">
        <f>IF(OR(G929="Doomben",G929="Eagle Farm"),"Q",IF(AND(Q929&gt;1,Q929&lt;55,Table1[[#This Row],[Source]]="Nat"),"Nat OK",IF(AND(Table1[[#This Row],[Source]]&lt;&gt;"Nat",Q929&lt;55),"Poor &lt;55",IF(OR(G929="Randwick",G929="Flemington",G929="Caulfield",G929="Sandown Lake",G929="Sandown Hill"),"Best","ave"))))</f>
        <v>Best</v>
      </c>
      <c r="AC929" s="133">
        <f>IF(Q929="","",IF(AB929="Poor &lt;55",$AC$2*0.2%,IF(AND(AB929="Q",AA929&lt;&gt;"Wed"),$AC$2*0.4%,IF(AND(AB929="Q",AA929="Wed"),$AC$2*0.5%,IF(AND(AB929="Ave",U929=100),$AC$2*0.5%,IF(AND(AB929="ave",U929="",N929=1,AG929="Bush"),$AC$2*1%,IF(AND(AB929="ave",U929="",Q929&gt;100),$AC$2*1.3%,IF(AND(AB929="ave",U929=""),$AC$2*1.2%,IF(AND(AB929="Ave",U929=200),$AC$2*1%,IF(AND(AB929="Best",U929=200),$AC$2*1.5%,IF(AND(AB929="Best",U929="",K929&lt;&gt;"Pro Syd"),$AC$2*0.5%,IF(AND(AB929="Best",U929=""),$AC$2*1%,IF(AND(AB929="Best",U929=100,Table1[[#This Row],[State]]="NSW"),$AC$2*0.4%,IF(AND(AB929="Best",U929=100),$AC$2*1%,IF(Table1[[#This Row],[Adj]]="Nat OK",$AC$2*0.5%,"xxx")))))))))))))))</f>
        <v>100</v>
      </c>
      <c r="AD929" s="133" t="str">
        <f t="shared" si="193"/>
        <v/>
      </c>
      <c r="AE929" s="133">
        <f t="shared" si="194"/>
        <v>-100</v>
      </c>
      <c r="AF929" s="133" t="str">
        <f>VLOOKUP(Table1[[#This Row],[Track]],$F$2672:$H$2715,2,FALSE)</f>
        <v>Vic</v>
      </c>
      <c r="AG929" s="133" t="str">
        <f>VLOOKUP(Table1[[#This Row],[Track]],$F$2672:$H$2715,3,FALSE)</f>
        <v>-</v>
      </c>
      <c r="AH929" s="133" t="str">
        <f>IF(Table1[[#This Row],[Date]]&lt;$AH$2,"",IF(Table1[[#This Row],[Date]]&lt;$AH$3,"Edge","Elite Combo"))</f>
        <v/>
      </c>
      <c r="AI929" s="218">
        <f>Table1[[#This Row],[Time]]</f>
        <v>0.62847222222222221</v>
      </c>
      <c r="AJ929" s="219" t="str">
        <f>Table1[[#This Row],[Track]]</f>
        <v>Flemington</v>
      </c>
      <c r="AK929" s="216">
        <f>Table1[[#This Row],[Race ]]</f>
        <v>6</v>
      </c>
      <c r="AL929" s="219">
        <f>Table1[[#This Row],[TAB]]</f>
        <v>2</v>
      </c>
      <c r="AM929" s="219" t="str">
        <f>Table1[[#This Row],[Selection]]</f>
        <v>Piaggio</v>
      </c>
      <c r="AN929" s="220" t="str">
        <f>Table1[[#This Row],[Sources]]</f>
        <v>Edge-10/Pro Mel-13</v>
      </c>
      <c r="AO929" s="219">
        <f>Table1[[#This Row],[Scale Bet]]</f>
        <v>100</v>
      </c>
    </row>
    <row r="930" spans="5:41" ht="16.5" customHeight="1" x14ac:dyDescent="0.25">
      <c r="E930" s="185">
        <v>45353</v>
      </c>
      <c r="F930" s="35">
        <v>0.62847222222222221</v>
      </c>
      <c r="G930" s="36" t="s">
        <v>157</v>
      </c>
      <c r="H930" s="36">
        <v>6</v>
      </c>
      <c r="I930" s="36">
        <v>2</v>
      </c>
      <c r="J930" s="36" t="s">
        <v>681</v>
      </c>
      <c r="K930" s="36" t="s">
        <v>18</v>
      </c>
      <c r="L930" s="165">
        <v>13</v>
      </c>
      <c r="M930" s="134" t="str">
        <f t="shared" si="182"/>
        <v/>
      </c>
      <c r="N930" s="36" t="str">
        <f t="shared" si="183"/>
        <v/>
      </c>
      <c r="O930" s="135" t="str">
        <f t="shared" si="184"/>
        <v/>
      </c>
      <c r="P930" s="186" t="str">
        <f t="shared" si="185"/>
        <v>OK</v>
      </c>
      <c r="Q930" s="187" t="str">
        <f t="shared" si="186"/>
        <v/>
      </c>
      <c r="R930" s="150"/>
      <c r="S930" s="187" t="str">
        <f t="shared" si="187"/>
        <v/>
      </c>
      <c r="T930" s="136" t="str">
        <f t="shared" si="188"/>
        <v>Piaggio</v>
      </c>
      <c r="U930" s="137" t="str">
        <f>IF(P930="","",IF(N930=1,"",IF(Q930="","",IF(Q930&lt;=100,100,IF(Table1[[#This Row],[Day]]="Wed",100,200)))))</f>
        <v/>
      </c>
      <c r="V930" s="137" t="str">
        <f t="shared" si="189"/>
        <v/>
      </c>
      <c r="W930" s="137" t="str">
        <f t="shared" si="190"/>
        <v/>
      </c>
      <c r="X930" s="133">
        <f>100</f>
        <v>100</v>
      </c>
      <c r="Y930" s="133" t="str">
        <f t="shared" si="191"/>
        <v/>
      </c>
      <c r="Z930" s="133">
        <f t="shared" si="192"/>
        <v>-100</v>
      </c>
      <c r="AA930" s="134" t="str">
        <f>TEXT(Table1[[#This Row],[Date]],"DDD")</f>
        <v>Sat</v>
      </c>
      <c r="AB930" s="133" t="str">
        <f>IF(OR(G930="Doomben",G930="Eagle Farm"),"Q",IF(AND(Q930&gt;1,Q930&lt;55,Table1[[#This Row],[Source]]="Nat"),"Nat OK",IF(AND(Table1[[#This Row],[Source]]&lt;&gt;"Nat",Q930&lt;55),"Poor &lt;55",IF(OR(G930="Randwick",G930="Flemington",G930="Caulfield",G930="Sandown Lake",G930="Sandown Hill"),"Best","ave"))))</f>
        <v>Best</v>
      </c>
      <c r="AC930" s="133" t="str">
        <f>IF(Q930="","",IF(AB930="Poor &lt;55",$AC$2*0.2%,IF(AND(AB930="Q",AA930&lt;&gt;"Wed"),$AC$2*0.4%,IF(AND(AB930="Q",AA930="Wed"),$AC$2*0.5%,IF(AND(AB930="Ave",U930=100),$AC$2*0.5%,IF(AND(AB930="ave",U930="",N930=1,AG930="Bush"),$AC$2*1%,IF(AND(AB930="ave",U930="",Q930&gt;100),$AC$2*1.3%,IF(AND(AB930="ave",U930=""),$AC$2*1.2%,IF(AND(AB930="Ave",U930=200),$AC$2*1%,IF(AND(AB930="Best",U930=200),$AC$2*1.5%,IF(AND(AB930="Best",U930="",K930&lt;&gt;"Pro Syd"),$AC$2*0.5%,IF(AND(AB930="Best",U930=""),$AC$2*1%,IF(AND(AB930="Best",U930=100,Table1[[#This Row],[State]]="NSW"),$AC$2*0.4%,IF(AND(AB930="Best",U930=100),$AC$2*1%,IF(Table1[[#This Row],[Adj]]="Nat OK",$AC$2*0.5%,"xxx")))))))))))))))</f>
        <v/>
      </c>
      <c r="AD930" s="133" t="str">
        <f t="shared" si="193"/>
        <v/>
      </c>
      <c r="AE930" s="133" t="str">
        <f t="shared" si="194"/>
        <v/>
      </c>
      <c r="AF930" s="133" t="str">
        <f>VLOOKUP(Table1[[#This Row],[Track]],$F$2672:$H$2715,2,FALSE)</f>
        <v>Vic</v>
      </c>
      <c r="AG930" s="133" t="str">
        <f>VLOOKUP(Table1[[#This Row],[Track]],$F$2672:$H$2715,3,FALSE)</f>
        <v>-</v>
      </c>
      <c r="AH930" s="133" t="str">
        <f>IF(Table1[[#This Row],[Date]]&lt;$AH$2,"",IF(Table1[[#This Row],[Date]]&lt;$AH$3,"Edge","Elite Combo"))</f>
        <v/>
      </c>
      <c r="AI930" s="218">
        <f>Table1[[#This Row],[Time]]</f>
        <v>0.62847222222222221</v>
      </c>
      <c r="AJ930" s="219" t="str">
        <f>Table1[[#This Row],[Track]]</f>
        <v>Flemington</v>
      </c>
      <c r="AK930" s="216">
        <f>Table1[[#This Row],[Race ]]</f>
        <v>6</v>
      </c>
      <c r="AL930" s="219">
        <f>Table1[[#This Row],[TAB]]</f>
        <v>2</v>
      </c>
      <c r="AM930" s="219" t="str">
        <f>Table1[[#This Row],[Selection]]</f>
        <v>Piaggio</v>
      </c>
      <c r="AN930" s="220" t="str">
        <f>Table1[[#This Row],[Sources]]</f>
        <v/>
      </c>
      <c r="AO930" s="219" t="str">
        <f>Table1[[#This Row],[Scale Bet]]</f>
        <v/>
      </c>
    </row>
    <row r="931" spans="5:41" ht="16.5" customHeight="1" x14ac:dyDescent="0.25">
      <c r="E931" s="185">
        <v>45353</v>
      </c>
      <c r="F931" s="35">
        <v>0.6479166666666667</v>
      </c>
      <c r="G931" s="36" t="s">
        <v>28</v>
      </c>
      <c r="H931" s="36">
        <v>5</v>
      </c>
      <c r="I931" s="36">
        <v>11</v>
      </c>
      <c r="J931" s="36" t="s">
        <v>376</v>
      </c>
      <c r="K931" s="36" t="s">
        <v>13</v>
      </c>
      <c r="L931" s="165">
        <v>11</v>
      </c>
      <c r="M931" s="134">
        <f t="shared" si="182"/>
        <v>11</v>
      </c>
      <c r="N931" s="36">
        <f t="shared" si="183"/>
        <v>1</v>
      </c>
      <c r="O931" s="135" t="str">
        <f t="shared" si="184"/>
        <v>Nat-11</v>
      </c>
      <c r="P931" s="186" t="str">
        <f t="shared" si="185"/>
        <v/>
      </c>
      <c r="Q931" s="187">
        <f t="shared" si="186"/>
        <v>44</v>
      </c>
      <c r="R931" s="150"/>
      <c r="S931" s="187" t="str">
        <f t="shared" si="187"/>
        <v/>
      </c>
      <c r="T931" s="136" t="str">
        <f t="shared" si="188"/>
        <v>Naval Trader</v>
      </c>
      <c r="U931" s="137" t="str">
        <f>IF(P931="","",IF(N931=1,"",IF(Q931="","",IF(Q931&lt;=100,100,IF(Table1[[#This Row],[Day]]="Wed",100,200)))))</f>
        <v/>
      </c>
      <c r="V931" s="137" t="str">
        <f t="shared" si="189"/>
        <v/>
      </c>
      <c r="W931" s="137" t="str">
        <f t="shared" si="190"/>
        <v/>
      </c>
      <c r="X931" s="133">
        <f>100</f>
        <v>100</v>
      </c>
      <c r="Y931" s="133" t="str">
        <f t="shared" si="191"/>
        <v/>
      </c>
      <c r="Z931" s="133">
        <f t="shared" si="192"/>
        <v>-100</v>
      </c>
      <c r="AA931" s="134" t="str">
        <f>TEXT(Table1[[#This Row],[Date]],"DDD")</f>
        <v>Sat</v>
      </c>
      <c r="AB931" s="133" t="str">
        <f>IF(OR(G931="Doomben",G931="Eagle Farm"),"Q",IF(AND(Q931&gt;1,Q931&lt;55,Table1[[#This Row],[Source]]="Nat"),"Nat OK",IF(AND(Table1[[#This Row],[Source]]&lt;&gt;"Nat",Q931&lt;55),"Poor &lt;55",IF(OR(G931="Randwick",G931="Flemington",G931="Caulfield",G931="Sandown Lake",G931="Sandown Hill"),"Best","ave"))))</f>
        <v>Q</v>
      </c>
      <c r="AC931" s="133">
        <f>IF(Q931="","",IF(AB931="Poor &lt;55",$AC$2*0.2%,IF(AND(AB931="Q",AA931&lt;&gt;"Wed"),$AC$2*0.4%,IF(AND(AB931="Q",AA931="Wed"),$AC$2*0.5%,IF(AND(AB931="Ave",U931=100),$AC$2*0.5%,IF(AND(AB931="ave",U931="",N931=1,AG931="Bush"),$AC$2*1%,IF(AND(AB931="ave",U931="",Q931&gt;100),$AC$2*1.3%,IF(AND(AB931="ave",U931=""),$AC$2*1.2%,IF(AND(AB931="Ave",U931=200),$AC$2*1%,IF(AND(AB931="Best",U931=200),$AC$2*1.5%,IF(AND(AB931="Best",U931="",K931&lt;&gt;"Pro Syd"),$AC$2*0.5%,IF(AND(AB931="Best",U931=""),$AC$2*1%,IF(AND(AB931="Best",U931=100,Table1[[#This Row],[State]]="NSW"),$AC$2*0.4%,IF(AND(AB931="Best",U931=100),$AC$2*1%,IF(Table1[[#This Row],[Adj]]="Nat OK",$AC$2*0.5%,"xxx")))))))))))))))</f>
        <v>40</v>
      </c>
      <c r="AD931" s="133" t="str">
        <f t="shared" si="193"/>
        <v/>
      </c>
      <c r="AE931" s="133">
        <f t="shared" si="194"/>
        <v>-40</v>
      </c>
      <c r="AF931" s="133" t="str">
        <f>VLOOKUP(Table1[[#This Row],[Track]],$F$2672:$H$2715,2,FALSE)</f>
        <v>Qld</v>
      </c>
      <c r="AG931" s="133" t="str">
        <f>VLOOKUP(Table1[[#This Row],[Track]],$F$2672:$H$2715,3,FALSE)</f>
        <v>-</v>
      </c>
      <c r="AH931" s="133" t="str">
        <f>IF(Table1[[#This Row],[Date]]&lt;$AH$2,"",IF(Table1[[#This Row],[Date]]&lt;$AH$3,"Edge","Elite Combo"))</f>
        <v/>
      </c>
      <c r="AI931" s="218">
        <f>Table1[[#This Row],[Time]]</f>
        <v>0.6479166666666667</v>
      </c>
      <c r="AJ931" s="219" t="str">
        <f>Table1[[#This Row],[Track]]</f>
        <v>Eagle Farm</v>
      </c>
      <c r="AK931" s="216">
        <f>Table1[[#This Row],[Race ]]</f>
        <v>5</v>
      </c>
      <c r="AL931" s="219">
        <f>Table1[[#This Row],[TAB]]</f>
        <v>11</v>
      </c>
      <c r="AM931" s="219" t="str">
        <f>Table1[[#This Row],[Selection]]</f>
        <v>Naval Trader</v>
      </c>
      <c r="AN931" s="220" t="str">
        <f>Table1[[#This Row],[Sources]]</f>
        <v>Nat-11</v>
      </c>
      <c r="AO931" s="219">
        <f>Table1[[#This Row],[Scale Bet]]</f>
        <v>40</v>
      </c>
    </row>
    <row r="932" spans="5:41" ht="16.5" customHeight="1" x14ac:dyDescent="0.25">
      <c r="E932" s="185">
        <v>45353</v>
      </c>
      <c r="F932" s="35">
        <v>0.66666666666666663</v>
      </c>
      <c r="G932" s="36" t="s">
        <v>22</v>
      </c>
      <c r="H932" s="36">
        <v>7</v>
      </c>
      <c r="I932" s="36">
        <v>9</v>
      </c>
      <c r="J932" s="36" t="s">
        <v>722</v>
      </c>
      <c r="K932" s="36" t="s">
        <v>1</v>
      </c>
      <c r="L932" s="165">
        <v>10</v>
      </c>
      <c r="M932" s="134">
        <f t="shared" si="182"/>
        <v>40</v>
      </c>
      <c r="N932" s="36">
        <f t="shared" si="183"/>
        <v>3</v>
      </c>
      <c r="O932" s="135" t="str">
        <f t="shared" si="184"/>
        <v>E4-10/Edge-15/Nat-15</v>
      </c>
      <c r="P932" s="186" t="str">
        <f t="shared" si="185"/>
        <v>OK</v>
      </c>
      <c r="Q932" s="187">
        <f t="shared" si="186"/>
        <v>160</v>
      </c>
      <c r="R932" s="150"/>
      <c r="S932" s="187" t="str">
        <f t="shared" si="187"/>
        <v/>
      </c>
      <c r="T932" s="136" t="str">
        <f t="shared" si="188"/>
        <v>Fangirl</v>
      </c>
      <c r="U932" s="137">
        <f>IF(P932="","",IF(N932=1,"",IF(Q932="","",IF(Q932&lt;=100,100,IF(Table1[[#This Row],[Day]]="Wed",100,200)))))</f>
        <v>200</v>
      </c>
      <c r="V932" s="137" t="str">
        <f t="shared" si="189"/>
        <v/>
      </c>
      <c r="W932" s="137">
        <f t="shared" si="190"/>
        <v>-200</v>
      </c>
      <c r="X932" s="133">
        <f>100</f>
        <v>100</v>
      </c>
      <c r="Y932" s="133" t="str">
        <f t="shared" si="191"/>
        <v/>
      </c>
      <c r="Z932" s="133">
        <f t="shared" si="192"/>
        <v>-100</v>
      </c>
      <c r="AA932" s="134" t="str">
        <f>TEXT(Table1[[#This Row],[Date]],"DDD")</f>
        <v>Sat</v>
      </c>
      <c r="AB932" s="133" t="str">
        <f>IF(OR(G932="Doomben",G932="Eagle Farm"),"Q",IF(AND(Q932&gt;1,Q932&lt;55,Table1[[#This Row],[Source]]="Nat"),"Nat OK",IF(AND(Table1[[#This Row],[Source]]&lt;&gt;"Nat",Q932&lt;55),"Poor &lt;55",IF(OR(G932="Randwick",G932="Flemington",G932="Caulfield",G932="Sandown Lake",G932="Sandown Hill"),"Best","ave"))))</f>
        <v>Best</v>
      </c>
      <c r="AC932" s="133">
        <f>IF(Q932="","",IF(AB932="Poor &lt;55",$AC$2*0.2%,IF(AND(AB932="Q",AA932&lt;&gt;"Wed"),$AC$2*0.4%,IF(AND(AB932="Q",AA932="Wed"),$AC$2*0.5%,IF(AND(AB932="Ave",U932=100),$AC$2*0.5%,IF(AND(AB932="ave",U932="",N932=1,AG932="Bush"),$AC$2*1%,IF(AND(AB932="ave",U932="",Q932&gt;100),$AC$2*1.3%,IF(AND(AB932="ave",U932=""),$AC$2*1.2%,IF(AND(AB932="Ave",U932=200),$AC$2*1%,IF(AND(AB932="Best",U932=200),$AC$2*1.5%,IF(AND(AB932="Best",U932="",K932&lt;&gt;"Pro Syd"),$AC$2*0.5%,IF(AND(AB932="Best",U932=""),$AC$2*1%,IF(AND(AB932="Best",U932=100,Table1[[#This Row],[State]]="NSW"),$AC$2*0.4%,IF(AND(AB932="Best",U932=100),$AC$2*1%,IF(Table1[[#This Row],[Adj]]="Nat OK",$AC$2*0.5%,"xxx")))))))))))))))</f>
        <v>150</v>
      </c>
      <c r="AD932" s="133" t="str">
        <f t="shared" si="193"/>
        <v/>
      </c>
      <c r="AE932" s="133">
        <f t="shared" si="194"/>
        <v>-150</v>
      </c>
      <c r="AF932" s="133" t="str">
        <f>VLOOKUP(Table1[[#This Row],[Track]],$F$2672:$H$2715,2,FALSE)</f>
        <v>NSW</v>
      </c>
      <c r="AG932" s="133" t="str">
        <f>VLOOKUP(Table1[[#This Row],[Track]],$F$2672:$H$2715,3,FALSE)</f>
        <v>-</v>
      </c>
      <c r="AH932" s="133" t="str">
        <f>IF(Table1[[#This Row],[Date]]&lt;$AH$2,"",IF(Table1[[#This Row],[Date]]&lt;$AH$3,"Edge","Elite Combo"))</f>
        <v/>
      </c>
      <c r="AI932" s="218">
        <f>Table1[[#This Row],[Time]]</f>
        <v>0.66666666666666663</v>
      </c>
      <c r="AJ932" s="219" t="str">
        <f>Table1[[#This Row],[Track]]</f>
        <v>Randwick</v>
      </c>
      <c r="AK932" s="216">
        <f>Table1[[#This Row],[Race ]]</f>
        <v>7</v>
      </c>
      <c r="AL932" s="219">
        <f>Table1[[#This Row],[TAB]]</f>
        <v>9</v>
      </c>
      <c r="AM932" s="219" t="str">
        <f>Table1[[#This Row],[Selection]]</f>
        <v>Fangirl</v>
      </c>
      <c r="AN932" s="220" t="str">
        <f>Table1[[#This Row],[Sources]]</f>
        <v>E4-10/Edge-15/Nat-15</v>
      </c>
      <c r="AO932" s="219">
        <f>Table1[[#This Row],[Scale Bet]]</f>
        <v>150</v>
      </c>
    </row>
    <row r="933" spans="5:41" ht="16.5" customHeight="1" x14ac:dyDescent="0.25">
      <c r="E933" s="185">
        <v>45353</v>
      </c>
      <c r="F933" s="35">
        <v>0.66666666666666663</v>
      </c>
      <c r="G933" s="36" t="s">
        <v>22</v>
      </c>
      <c r="H933" s="36">
        <v>7</v>
      </c>
      <c r="I933" s="36">
        <v>9</v>
      </c>
      <c r="J933" s="36" t="s">
        <v>722</v>
      </c>
      <c r="K933" s="36" t="s">
        <v>40</v>
      </c>
      <c r="L933" s="165">
        <v>15</v>
      </c>
      <c r="M933" s="134" t="str">
        <f t="shared" si="182"/>
        <v/>
      </c>
      <c r="N933" s="36" t="str">
        <f t="shared" si="183"/>
        <v/>
      </c>
      <c r="O933" s="135" t="str">
        <f t="shared" si="184"/>
        <v/>
      </c>
      <c r="P933" s="186" t="str">
        <f t="shared" si="185"/>
        <v>OK</v>
      </c>
      <c r="Q933" s="187" t="str">
        <f t="shared" si="186"/>
        <v/>
      </c>
      <c r="R933" s="150"/>
      <c r="S933" s="187" t="str">
        <f t="shared" si="187"/>
        <v/>
      </c>
      <c r="T933" s="136" t="str">
        <f t="shared" si="188"/>
        <v>Fangirl</v>
      </c>
      <c r="U933" s="137" t="str">
        <f>IF(P933="","",IF(N933=1,"",IF(Q933="","",IF(Q933&lt;=100,100,IF(Table1[[#This Row],[Day]]="Wed",100,200)))))</f>
        <v/>
      </c>
      <c r="V933" s="137" t="str">
        <f t="shared" si="189"/>
        <v/>
      </c>
      <c r="W933" s="137" t="str">
        <f t="shared" si="190"/>
        <v/>
      </c>
      <c r="X933" s="133">
        <f>100</f>
        <v>100</v>
      </c>
      <c r="Y933" s="133" t="str">
        <f t="shared" si="191"/>
        <v/>
      </c>
      <c r="Z933" s="133">
        <f t="shared" si="192"/>
        <v>-100</v>
      </c>
      <c r="AA933" s="134" t="str">
        <f>TEXT(Table1[[#This Row],[Date]],"DDD")</f>
        <v>Sat</v>
      </c>
      <c r="AB933" s="133" t="str">
        <f>IF(OR(G933="Doomben",G933="Eagle Farm"),"Q",IF(AND(Q933&gt;1,Q933&lt;55,Table1[[#This Row],[Source]]="Nat"),"Nat OK",IF(AND(Table1[[#This Row],[Source]]&lt;&gt;"Nat",Q933&lt;55),"Poor &lt;55",IF(OR(G933="Randwick",G933="Flemington",G933="Caulfield",G933="Sandown Lake",G933="Sandown Hill"),"Best","ave"))))</f>
        <v>Best</v>
      </c>
      <c r="AC933" s="133" t="str">
        <f>IF(Q933="","",IF(AB933="Poor &lt;55",$AC$2*0.2%,IF(AND(AB933="Q",AA933&lt;&gt;"Wed"),$AC$2*0.4%,IF(AND(AB933="Q",AA933="Wed"),$AC$2*0.5%,IF(AND(AB933="Ave",U933=100),$AC$2*0.5%,IF(AND(AB933="ave",U933="",N933=1,AG933="Bush"),$AC$2*1%,IF(AND(AB933="ave",U933="",Q933&gt;100),$AC$2*1.3%,IF(AND(AB933="ave",U933=""),$AC$2*1.2%,IF(AND(AB933="Ave",U933=200),$AC$2*1%,IF(AND(AB933="Best",U933=200),$AC$2*1.5%,IF(AND(AB933="Best",U933="",K933&lt;&gt;"Pro Syd"),$AC$2*0.5%,IF(AND(AB933="Best",U933=""),$AC$2*1%,IF(AND(AB933="Best",U933=100,Table1[[#This Row],[State]]="NSW"),$AC$2*0.4%,IF(AND(AB933="Best",U933=100),$AC$2*1%,IF(Table1[[#This Row],[Adj]]="Nat OK",$AC$2*0.5%,"xxx")))))))))))))))</f>
        <v/>
      </c>
      <c r="AD933" s="133" t="str">
        <f t="shared" si="193"/>
        <v/>
      </c>
      <c r="AE933" s="133" t="str">
        <f t="shared" si="194"/>
        <v/>
      </c>
      <c r="AF933" s="133" t="str">
        <f>VLOOKUP(Table1[[#This Row],[Track]],$F$2672:$H$2715,2,FALSE)</f>
        <v>NSW</v>
      </c>
      <c r="AG933" s="133" t="str">
        <f>VLOOKUP(Table1[[#This Row],[Track]],$F$2672:$H$2715,3,FALSE)</f>
        <v>-</v>
      </c>
      <c r="AH933" s="133" t="str">
        <f>IF(Table1[[#This Row],[Date]]&lt;$AH$2,"",IF(Table1[[#This Row],[Date]]&lt;$AH$3,"Edge","Elite Combo"))</f>
        <v/>
      </c>
      <c r="AI933" s="218">
        <f>Table1[[#This Row],[Time]]</f>
        <v>0.66666666666666663</v>
      </c>
      <c r="AJ933" s="219" t="str">
        <f>Table1[[#This Row],[Track]]</f>
        <v>Randwick</v>
      </c>
      <c r="AK933" s="216">
        <f>Table1[[#This Row],[Race ]]</f>
        <v>7</v>
      </c>
      <c r="AL933" s="219">
        <f>Table1[[#This Row],[TAB]]</f>
        <v>9</v>
      </c>
      <c r="AM933" s="219" t="str">
        <f>Table1[[#This Row],[Selection]]</f>
        <v>Fangirl</v>
      </c>
      <c r="AN933" s="220" t="str">
        <f>Table1[[#This Row],[Sources]]</f>
        <v/>
      </c>
      <c r="AO933" s="219" t="str">
        <f>Table1[[#This Row],[Scale Bet]]</f>
        <v/>
      </c>
    </row>
    <row r="934" spans="5:41" ht="16.5" customHeight="1" x14ac:dyDescent="0.25">
      <c r="E934" s="185">
        <v>45353</v>
      </c>
      <c r="F934" s="35">
        <v>0.66666666666666663</v>
      </c>
      <c r="G934" s="36" t="s">
        <v>22</v>
      </c>
      <c r="H934" s="36">
        <v>7</v>
      </c>
      <c r="I934" s="36">
        <v>9</v>
      </c>
      <c r="J934" s="36" t="s">
        <v>722</v>
      </c>
      <c r="K934" s="36" t="s">
        <v>13</v>
      </c>
      <c r="L934" s="165">
        <v>15</v>
      </c>
      <c r="M934" s="134" t="str">
        <f t="shared" si="182"/>
        <v/>
      </c>
      <c r="N934" s="36" t="str">
        <f t="shared" si="183"/>
        <v/>
      </c>
      <c r="O934" s="135" t="str">
        <f t="shared" si="184"/>
        <v/>
      </c>
      <c r="P934" s="186" t="str">
        <f t="shared" si="185"/>
        <v>OK</v>
      </c>
      <c r="Q934" s="187" t="str">
        <f t="shared" si="186"/>
        <v/>
      </c>
      <c r="R934" s="150"/>
      <c r="S934" s="187" t="str">
        <f t="shared" si="187"/>
        <v/>
      </c>
      <c r="T934" s="136" t="str">
        <f t="shared" si="188"/>
        <v>Fangirl</v>
      </c>
      <c r="U934" s="137" t="str">
        <f>IF(P934="","",IF(N934=1,"",IF(Q934="","",IF(Q934&lt;=100,100,IF(Table1[[#This Row],[Day]]="Wed",100,200)))))</f>
        <v/>
      </c>
      <c r="V934" s="137" t="str">
        <f t="shared" si="189"/>
        <v/>
      </c>
      <c r="W934" s="137" t="str">
        <f t="shared" si="190"/>
        <v/>
      </c>
      <c r="X934" s="133">
        <f>100</f>
        <v>100</v>
      </c>
      <c r="Y934" s="133" t="str">
        <f t="shared" si="191"/>
        <v/>
      </c>
      <c r="Z934" s="133">
        <f t="shared" si="192"/>
        <v>-100</v>
      </c>
      <c r="AA934" s="134" t="str">
        <f>TEXT(Table1[[#This Row],[Date]],"DDD")</f>
        <v>Sat</v>
      </c>
      <c r="AB934" s="133" t="str">
        <f>IF(OR(G934="Doomben",G934="Eagle Farm"),"Q",IF(AND(Q934&gt;1,Q934&lt;55,Table1[[#This Row],[Source]]="Nat"),"Nat OK",IF(AND(Table1[[#This Row],[Source]]&lt;&gt;"Nat",Q934&lt;55),"Poor &lt;55",IF(OR(G934="Randwick",G934="Flemington",G934="Caulfield",G934="Sandown Lake",G934="Sandown Hill"),"Best","ave"))))</f>
        <v>Best</v>
      </c>
      <c r="AC934" s="133" t="str">
        <f>IF(Q934="","",IF(AB934="Poor &lt;55",$AC$2*0.2%,IF(AND(AB934="Q",AA934&lt;&gt;"Wed"),$AC$2*0.4%,IF(AND(AB934="Q",AA934="Wed"),$AC$2*0.5%,IF(AND(AB934="Ave",U934=100),$AC$2*0.5%,IF(AND(AB934="ave",U934="",N934=1,AG934="Bush"),$AC$2*1%,IF(AND(AB934="ave",U934="",Q934&gt;100),$AC$2*1.3%,IF(AND(AB934="ave",U934=""),$AC$2*1.2%,IF(AND(AB934="Ave",U934=200),$AC$2*1%,IF(AND(AB934="Best",U934=200),$AC$2*1.5%,IF(AND(AB934="Best",U934="",K934&lt;&gt;"Pro Syd"),$AC$2*0.5%,IF(AND(AB934="Best",U934=""),$AC$2*1%,IF(AND(AB934="Best",U934=100,Table1[[#This Row],[State]]="NSW"),$AC$2*0.4%,IF(AND(AB934="Best",U934=100),$AC$2*1%,IF(Table1[[#This Row],[Adj]]="Nat OK",$AC$2*0.5%,"xxx")))))))))))))))</f>
        <v/>
      </c>
      <c r="AD934" s="133" t="str">
        <f t="shared" si="193"/>
        <v/>
      </c>
      <c r="AE934" s="133" t="str">
        <f t="shared" si="194"/>
        <v/>
      </c>
      <c r="AF934" s="133" t="str">
        <f>VLOOKUP(Table1[[#This Row],[Track]],$F$2672:$H$2715,2,FALSE)</f>
        <v>NSW</v>
      </c>
      <c r="AG934" s="133" t="str">
        <f>VLOOKUP(Table1[[#This Row],[Track]],$F$2672:$H$2715,3,FALSE)</f>
        <v>-</v>
      </c>
      <c r="AH934" s="133" t="str">
        <f>IF(Table1[[#This Row],[Date]]&lt;$AH$2,"",IF(Table1[[#This Row],[Date]]&lt;$AH$3,"Edge","Elite Combo"))</f>
        <v/>
      </c>
      <c r="AI934" s="218">
        <f>Table1[[#This Row],[Time]]</f>
        <v>0.66666666666666663</v>
      </c>
      <c r="AJ934" s="219" t="str">
        <f>Table1[[#This Row],[Track]]</f>
        <v>Randwick</v>
      </c>
      <c r="AK934" s="216">
        <f>Table1[[#This Row],[Race ]]</f>
        <v>7</v>
      </c>
      <c r="AL934" s="219">
        <f>Table1[[#This Row],[TAB]]</f>
        <v>9</v>
      </c>
      <c r="AM934" s="219" t="str">
        <f>Table1[[#This Row],[Selection]]</f>
        <v>Fangirl</v>
      </c>
      <c r="AN934" s="220" t="str">
        <f>Table1[[#This Row],[Sources]]</f>
        <v/>
      </c>
      <c r="AO934" s="219" t="str">
        <f>Table1[[#This Row],[Scale Bet]]</f>
        <v/>
      </c>
    </row>
    <row r="935" spans="5:41" ht="16.5" customHeight="1" x14ac:dyDescent="0.25">
      <c r="E935" s="185">
        <v>45353</v>
      </c>
      <c r="F935" s="35">
        <v>0.69097222222222221</v>
      </c>
      <c r="G935" s="36" t="s">
        <v>22</v>
      </c>
      <c r="H935" s="36">
        <v>8</v>
      </c>
      <c r="I935" s="36">
        <v>4</v>
      </c>
      <c r="J935" s="36" t="s">
        <v>723</v>
      </c>
      <c r="K935" s="36" t="s">
        <v>1</v>
      </c>
      <c r="L935" s="165">
        <v>10</v>
      </c>
      <c r="M935" s="134">
        <f t="shared" si="182"/>
        <v>40</v>
      </c>
      <c r="N935" s="36">
        <f t="shared" si="183"/>
        <v>3</v>
      </c>
      <c r="O935" s="135" t="str">
        <f t="shared" si="184"/>
        <v>E4-10/Edge-15/Nat-15</v>
      </c>
      <c r="P935" s="186" t="str">
        <f t="shared" si="185"/>
        <v>OK</v>
      </c>
      <c r="Q935" s="187">
        <f t="shared" si="186"/>
        <v>160</v>
      </c>
      <c r="R935" s="150"/>
      <c r="S935" s="187" t="str">
        <f t="shared" si="187"/>
        <v/>
      </c>
      <c r="T935" s="136" t="str">
        <f t="shared" si="188"/>
        <v>Learning To Fly</v>
      </c>
      <c r="U935" s="137">
        <f>IF(P935="","",IF(N935=1,"",IF(Q935="","",IF(Q935&lt;=100,100,IF(Table1[[#This Row],[Day]]="Wed",100,200)))))</f>
        <v>200</v>
      </c>
      <c r="V935" s="137" t="str">
        <f t="shared" si="189"/>
        <v/>
      </c>
      <c r="W935" s="137">
        <f t="shared" si="190"/>
        <v>-200</v>
      </c>
      <c r="X935" s="133">
        <f>100</f>
        <v>100</v>
      </c>
      <c r="Y935" s="133" t="str">
        <f t="shared" si="191"/>
        <v/>
      </c>
      <c r="Z935" s="133">
        <f t="shared" si="192"/>
        <v>-100</v>
      </c>
      <c r="AA935" s="134" t="str">
        <f>TEXT(Table1[[#This Row],[Date]],"DDD")</f>
        <v>Sat</v>
      </c>
      <c r="AB935" s="133" t="str">
        <f>IF(OR(G935="Doomben",G935="Eagle Farm"),"Q",IF(AND(Q935&gt;1,Q935&lt;55,Table1[[#This Row],[Source]]="Nat"),"Nat OK",IF(AND(Table1[[#This Row],[Source]]&lt;&gt;"Nat",Q935&lt;55),"Poor &lt;55",IF(OR(G935="Randwick",G935="Flemington",G935="Caulfield",G935="Sandown Lake",G935="Sandown Hill"),"Best","ave"))))</f>
        <v>Best</v>
      </c>
      <c r="AC935" s="133">
        <f>IF(Q935="","",IF(AB935="Poor &lt;55",$AC$2*0.2%,IF(AND(AB935="Q",AA935&lt;&gt;"Wed"),$AC$2*0.4%,IF(AND(AB935="Q",AA935="Wed"),$AC$2*0.5%,IF(AND(AB935="Ave",U935=100),$AC$2*0.5%,IF(AND(AB935="ave",U935="",N935=1,AG935="Bush"),$AC$2*1%,IF(AND(AB935="ave",U935="",Q935&gt;100),$AC$2*1.3%,IF(AND(AB935="ave",U935=""),$AC$2*1.2%,IF(AND(AB935="Ave",U935=200),$AC$2*1%,IF(AND(AB935="Best",U935=200),$AC$2*1.5%,IF(AND(AB935="Best",U935="",K935&lt;&gt;"Pro Syd"),$AC$2*0.5%,IF(AND(AB935="Best",U935=""),$AC$2*1%,IF(AND(AB935="Best",U935=100,Table1[[#This Row],[State]]="NSW"),$AC$2*0.4%,IF(AND(AB935="Best",U935=100),$AC$2*1%,IF(Table1[[#This Row],[Adj]]="Nat OK",$AC$2*0.5%,"xxx")))))))))))))))</f>
        <v>150</v>
      </c>
      <c r="AD935" s="133" t="str">
        <f t="shared" si="193"/>
        <v/>
      </c>
      <c r="AE935" s="133">
        <f t="shared" si="194"/>
        <v>-150</v>
      </c>
      <c r="AF935" s="133" t="str">
        <f>VLOOKUP(Table1[[#This Row],[Track]],$F$2672:$H$2715,2,FALSE)</f>
        <v>NSW</v>
      </c>
      <c r="AG935" s="133" t="str">
        <f>VLOOKUP(Table1[[#This Row],[Track]],$F$2672:$H$2715,3,FALSE)</f>
        <v>-</v>
      </c>
      <c r="AH935" s="133" t="str">
        <f>IF(Table1[[#This Row],[Date]]&lt;$AH$2,"",IF(Table1[[#This Row],[Date]]&lt;$AH$3,"Edge","Elite Combo"))</f>
        <v/>
      </c>
      <c r="AI935" s="218">
        <f>Table1[[#This Row],[Time]]</f>
        <v>0.69097222222222221</v>
      </c>
      <c r="AJ935" s="219" t="str">
        <f>Table1[[#This Row],[Track]]</f>
        <v>Randwick</v>
      </c>
      <c r="AK935" s="216">
        <f>Table1[[#This Row],[Race ]]</f>
        <v>8</v>
      </c>
      <c r="AL935" s="219">
        <f>Table1[[#This Row],[TAB]]</f>
        <v>4</v>
      </c>
      <c r="AM935" s="219" t="str">
        <f>Table1[[#This Row],[Selection]]</f>
        <v>Learning To Fly</v>
      </c>
      <c r="AN935" s="220" t="str">
        <f>Table1[[#This Row],[Sources]]</f>
        <v>E4-10/Edge-15/Nat-15</v>
      </c>
      <c r="AO935" s="219">
        <f>Table1[[#This Row],[Scale Bet]]</f>
        <v>150</v>
      </c>
    </row>
    <row r="936" spans="5:41" ht="16.5" customHeight="1" x14ac:dyDescent="0.25">
      <c r="E936" s="185">
        <v>45353</v>
      </c>
      <c r="F936" s="35">
        <v>0.69097222222222221</v>
      </c>
      <c r="G936" s="36" t="s">
        <v>22</v>
      </c>
      <c r="H936" s="36">
        <v>8</v>
      </c>
      <c r="I936" s="36">
        <v>4</v>
      </c>
      <c r="J936" s="36" t="s">
        <v>723</v>
      </c>
      <c r="K936" s="36" t="s">
        <v>40</v>
      </c>
      <c r="L936" s="165">
        <v>15</v>
      </c>
      <c r="M936" s="134" t="str">
        <f t="shared" si="182"/>
        <v/>
      </c>
      <c r="N936" s="36" t="str">
        <f t="shared" si="183"/>
        <v/>
      </c>
      <c r="O936" s="135" t="str">
        <f t="shared" si="184"/>
        <v/>
      </c>
      <c r="P936" s="186" t="str">
        <f t="shared" si="185"/>
        <v>OK</v>
      </c>
      <c r="Q936" s="187" t="str">
        <f t="shared" si="186"/>
        <v/>
      </c>
      <c r="R936" s="150"/>
      <c r="S936" s="187" t="str">
        <f t="shared" si="187"/>
        <v/>
      </c>
      <c r="T936" s="136" t="str">
        <f t="shared" si="188"/>
        <v>Learning To Fly</v>
      </c>
      <c r="U936" s="137" t="str">
        <f>IF(P936="","",IF(N936=1,"",IF(Q936="","",IF(Q936&lt;=100,100,IF(Table1[[#This Row],[Day]]="Wed",100,200)))))</f>
        <v/>
      </c>
      <c r="V936" s="137" t="str">
        <f t="shared" si="189"/>
        <v/>
      </c>
      <c r="W936" s="137" t="str">
        <f t="shared" si="190"/>
        <v/>
      </c>
      <c r="X936" s="133">
        <f>100</f>
        <v>100</v>
      </c>
      <c r="Y936" s="133" t="str">
        <f t="shared" si="191"/>
        <v/>
      </c>
      <c r="Z936" s="133">
        <f t="shared" si="192"/>
        <v>-100</v>
      </c>
      <c r="AA936" s="134" t="str">
        <f>TEXT(Table1[[#This Row],[Date]],"DDD")</f>
        <v>Sat</v>
      </c>
      <c r="AB936" s="133" t="str">
        <f>IF(OR(G936="Doomben",G936="Eagle Farm"),"Q",IF(AND(Q936&gt;1,Q936&lt;55,Table1[[#This Row],[Source]]="Nat"),"Nat OK",IF(AND(Table1[[#This Row],[Source]]&lt;&gt;"Nat",Q936&lt;55),"Poor &lt;55",IF(OR(G936="Randwick",G936="Flemington",G936="Caulfield",G936="Sandown Lake",G936="Sandown Hill"),"Best","ave"))))</f>
        <v>Best</v>
      </c>
      <c r="AC936" s="133" t="str">
        <f>IF(Q936="","",IF(AB936="Poor &lt;55",$AC$2*0.2%,IF(AND(AB936="Q",AA936&lt;&gt;"Wed"),$AC$2*0.4%,IF(AND(AB936="Q",AA936="Wed"),$AC$2*0.5%,IF(AND(AB936="Ave",U936=100),$AC$2*0.5%,IF(AND(AB936="ave",U936="",N936=1,AG936="Bush"),$AC$2*1%,IF(AND(AB936="ave",U936="",Q936&gt;100),$AC$2*1.3%,IF(AND(AB936="ave",U936=""),$AC$2*1.2%,IF(AND(AB936="Ave",U936=200),$AC$2*1%,IF(AND(AB936="Best",U936=200),$AC$2*1.5%,IF(AND(AB936="Best",U936="",K936&lt;&gt;"Pro Syd"),$AC$2*0.5%,IF(AND(AB936="Best",U936=""),$AC$2*1%,IF(AND(AB936="Best",U936=100,Table1[[#This Row],[State]]="NSW"),$AC$2*0.4%,IF(AND(AB936="Best",U936=100),$AC$2*1%,IF(Table1[[#This Row],[Adj]]="Nat OK",$AC$2*0.5%,"xxx")))))))))))))))</f>
        <v/>
      </c>
      <c r="AD936" s="133" t="str">
        <f t="shared" si="193"/>
        <v/>
      </c>
      <c r="AE936" s="133" t="str">
        <f t="shared" si="194"/>
        <v/>
      </c>
      <c r="AF936" s="133" t="str">
        <f>VLOOKUP(Table1[[#This Row],[Track]],$F$2672:$H$2715,2,FALSE)</f>
        <v>NSW</v>
      </c>
      <c r="AG936" s="133" t="str">
        <f>VLOOKUP(Table1[[#This Row],[Track]],$F$2672:$H$2715,3,FALSE)</f>
        <v>-</v>
      </c>
      <c r="AH936" s="133" t="str">
        <f>IF(Table1[[#This Row],[Date]]&lt;$AH$2,"",IF(Table1[[#This Row],[Date]]&lt;$AH$3,"Edge","Elite Combo"))</f>
        <v/>
      </c>
      <c r="AI936" s="218">
        <f>Table1[[#This Row],[Time]]</f>
        <v>0.69097222222222221</v>
      </c>
      <c r="AJ936" s="219" t="str">
        <f>Table1[[#This Row],[Track]]</f>
        <v>Randwick</v>
      </c>
      <c r="AK936" s="216">
        <f>Table1[[#This Row],[Race ]]</f>
        <v>8</v>
      </c>
      <c r="AL936" s="219">
        <f>Table1[[#This Row],[TAB]]</f>
        <v>4</v>
      </c>
      <c r="AM936" s="219" t="str">
        <f>Table1[[#This Row],[Selection]]</f>
        <v>Learning To Fly</v>
      </c>
      <c r="AN936" s="220" t="str">
        <f>Table1[[#This Row],[Sources]]</f>
        <v/>
      </c>
      <c r="AO936" s="219" t="str">
        <f>Table1[[#This Row],[Scale Bet]]</f>
        <v/>
      </c>
    </row>
    <row r="937" spans="5:41" ht="16.5" customHeight="1" x14ac:dyDescent="0.25">
      <c r="E937" s="185">
        <v>45353</v>
      </c>
      <c r="F937" s="35">
        <v>0.69097222222222221</v>
      </c>
      <c r="G937" s="36" t="s">
        <v>22</v>
      </c>
      <c r="H937" s="36">
        <v>8</v>
      </c>
      <c r="I937" s="36">
        <v>4</v>
      </c>
      <c r="J937" s="36" t="s">
        <v>723</v>
      </c>
      <c r="K937" s="36" t="s">
        <v>13</v>
      </c>
      <c r="L937" s="165">
        <v>15</v>
      </c>
      <c r="M937" s="134" t="str">
        <f t="shared" si="182"/>
        <v/>
      </c>
      <c r="N937" s="36" t="str">
        <f t="shared" si="183"/>
        <v/>
      </c>
      <c r="O937" s="135" t="str">
        <f t="shared" si="184"/>
        <v/>
      </c>
      <c r="P937" s="186" t="str">
        <f t="shared" si="185"/>
        <v>OK</v>
      </c>
      <c r="Q937" s="187" t="str">
        <f t="shared" si="186"/>
        <v/>
      </c>
      <c r="R937" s="150"/>
      <c r="S937" s="187" t="str">
        <f t="shared" si="187"/>
        <v/>
      </c>
      <c r="T937" s="136" t="str">
        <f t="shared" si="188"/>
        <v>Learning To Fly</v>
      </c>
      <c r="U937" s="137" t="str">
        <f>IF(P937="","",IF(N937=1,"",IF(Q937="","",IF(Q937&lt;=100,100,IF(Table1[[#This Row],[Day]]="Wed",100,200)))))</f>
        <v/>
      </c>
      <c r="V937" s="137" t="str">
        <f t="shared" si="189"/>
        <v/>
      </c>
      <c r="W937" s="137" t="str">
        <f t="shared" si="190"/>
        <v/>
      </c>
      <c r="X937" s="133">
        <f>100</f>
        <v>100</v>
      </c>
      <c r="Y937" s="133" t="str">
        <f t="shared" si="191"/>
        <v/>
      </c>
      <c r="Z937" s="133">
        <f t="shared" si="192"/>
        <v>-100</v>
      </c>
      <c r="AA937" s="134" t="str">
        <f>TEXT(Table1[[#This Row],[Date]],"DDD")</f>
        <v>Sat</v>
      </c>
      <c r="AB937" s="133" t="str">
        <f>IF(OR(G937="Doomben",G937="Eagle Farm"),"Q",IF(AND(Q937&gt;1,Q937&lt;55,Table1[[#This Row],[Source]]="Nat"),"Nat OK",IF(AND(Table1[[#This Row],[Source]]&lt;&gt;"Nat",Q937&lt;55),"Poor &lt;55",IF(OR(G937="Randwick",G937="Flemington",G937="Caulfield",G937="Sandown Lake",G937="Sandown Hill"),"Best","ave"))))</f>
        <v>Best</v>
      </c>
      <c r="AC937" s="133" t="str">
        <f>IF(Q937="","",IF(AB937="Poor &lt;55",$AC$2*0.2%,IF(AND(AB937="Q",AA937&lt;&gt;"Wed"),$AC$2*0.4%,IF(AND(AB937="Q",AA937="Wed"),$AC$2*0.5%,IF(AND(AB937="Ave",U937=100),$AC$2*0.5%,IF(AND(AB937="ave",U937="",N937=1,AG937="Bush"),$AC$2*1%,IF(AND(AB937="ave",U937="",Q937&gt;100),$AC$2*1.3%,IF(AND(AB937="ave",U937=""),$AC$2*1.2%,IF(AND(AB937="Ave",U937=200),$AC$2*1%,IF(AND(AB937="Best",U937=200),$AC$2*1.5%,IF(AND(AB937="Best",U937="",K937&lt;&gt;"Pro Syd"),$AC$2*0.5%,IF(AND(AB937="Best",U937=""),$AC$2*1%,IF(AND(AB937="Best",U937=100,Table1[[#This Row],[State]]="NSW"),$AC$2*0.4%,IF(AND(AB937="Best",U937=100),$AC$2*1%,IF(Table1[[#This Row],[Adj]]="Nat OK",$AC$2*0.5%,"xxx")))))))))))))))</f>
        <v/>
      </c>
      <c r="AD937" s="133" t="str">
        <f t="shared" si="193"/>
        <v/>
      </c>
      <c r="AE937" s="133" t="str">
        <f t="shared" si="194"/>
        <v/>
      </c>
      <c r="AF937" s="133" t="str">
        <f>VLOOKUP(Table1[[#This Row],[Track]],$F$2672:$H$2715,2,FALSE)</f>
        <v>NSW</v>
      </c>
      <c r="AG937" s="133" t="str">
        <f>VLOOKUP(Table1[[#This Row],[Track]],$F$2672:$H$2715,3,FALSE)</f>
        <v>-</v>
      </c>
      <c r="AH937" s="133" t="str">
        <f>IF(Table1[[#This Row],[Date]]&lt;$AH$2,"",IF(Table1[[#This Row],[Date]]&lt;$AH$3,"Edge","Elite Combo"))</f>
        <v/>
      </c>
      <c r="AI937" s="218">
        <f>Table1[[#This Row],[Time]]</f>
        <v>0.69097222222222221</v>
      </c>
      <c r="AJ937" s="219" t="str">
        <f>Table1[[#This Row],[Track]]</f>
        <v>Randwick</v>
      </c>
      <c r="AK937" s="216">
        <f>Table1[[#This Row],[Race ]]</f>
        <v>8</v>
      </c>
      <c r="AL937" s="219">
        <f>Table1[[#This Row],[TAB]]</f>
        <v>4</v>
      </c>
      <c r="AM937" s="219" t="str">
        <f>Table1[[#This Row],[Selection]]</f>
        <v>Learning To Fly</v>
      </c>
      <c r="AN937" s="220" t="str">
        <f>Table1[[#This Row],[Sources]]</f>
        <v/>
      </c>
      <c r="AO937" s="219" t="str">
        <f>Table1[[#This Row],[Scale Bet]]</f>
        <v/>
      </c>
    </row>
    <row r="938" spans="5:41" ht="16.5" customHeight="1" x14ac:dyDescent="0.25">
      <c r="E938" s="185">
        <v>45353</v>
      </c>
      <c r="F938" s="35">
        <v>0.69930555555555562</v>
      </c>
      <c r="G938" s="36" t="s">
        <v>28</v>
      </c>
      <c r="H938" s="36">
        <v>7</v>
      </c>
      <c r="I938" s="36">
        <v>13</v>
      </c>
      <c r="J938" s="36" t="s">
        <v>944</v>
      </c>
      <c r="K938" s="36" t="s">
        <v>13</v>
      </c>
      <c r="L938" s="165">
        <v>11</v>
      </c>
      <c r="M938" s="134">
        <f t="shared" si="182"/>
        <v>11</v>
      </c>
      <c r="N938" s="36">
        <f t="shared" si="183"/>
        <v>1</v>
      </c>
      <c r="O938" s="135" t="str">
        <f t="shared" si="184"/>
        <v>Nat-11</v>
      </c>
      <c r="P938" s="186" t="str">
        <f t="shared" si="185"/>
        <v/>
      </c>
      <c r="Q938" s="187">
        <f t="shared" si="186"/>
        <v>44</v>
      </c>
      <c r="R938" s="150"/>
      <c r="S938" s="187" t="str">
        <f t="shared" si="187"/>
        <v/>
      </c>
      <c r="T938" s="136" t="str">
        <f t="shared" si="188"/>
        <v>Strapparsi</v>
      </c>
      <c r="U938" s="137" t="str">
        <f>IF(P938="","",IF(N938=1,"",IF(Q938="","",IF(Q938&lt;=100,100,IF(Table1[[#This Row],[Day]]="Wed",100,200)))))</f>
        <v/>
      </c>
      <c r="V938" s="137" t="str">
        <f t="shared" si="189"/>
        <v/>
      </c>
      <c r="W938" s="137" t="str">
        <f t="shared" si="190"/>
        <v/>
      </c>
      <c r="X938" s="133">
        <f>100</f>
        <v>100</v>
      </c>
      <c r="Y938" s="133" t="str">
        <f t="shared" si="191"/>
        <v/>
      </c>
      <c r="Z938" s="133">
        <f t="shared" si="192"/>
        <v>-100</v>
      </c>
      <c r="AA938" s="134" t="str">
        <f>TEXT(Table1[[#This Row],[Date]],"DDD")</f>
        <v>Sat</v>
      </c>
      <c r="AB938" s="133" t="str">
        <f>IF(OR(G938="Doomben",G938="Eagle Farm"),"Q",IF(AND(Q938&gt;1,Q938&lt;55,Table1[[#This Row],[Source]]="Nat"),"Nat OK",IF(AND(Table1[[#This Row],[Source]]&lt;&gt;"Nat",Q938&lt;55),"Poor &lt;55",IF(OR(G938="Randwick",G938="Flemington",G938="Caulfield",G938="Sandown Lake",G938="Sandown Hill"),"Best","ave"))))</f>
        <v>Q</v>
      </c>
      <c r="AC938" s="133">
        <f>IF(Q938="","",IF(AB938="Poor &lt;55",$AC$2*0.2%,IF(AND(AB938="Q",AA938&lt;&gt;"Wed"),$AC$2*0.4%,IF(AND(AB938="Q",AA938="Wed"),$AC$2*0.5%,IF(AND(AB938="Ave",U938=100),$AC$2*0.5%,IF(AND(AB938="ave",U938="",N938=1,AG938="Bush"),$AC$2*1%,IF(AND(AB938="ave",U938="",Q938&gt;100),$AC$2*1.3%,IF(AND(AB938="ave",U938=""),$AC$2*1.2%,IF(AND(AB938="Ave",U938=200),$AC$2*1%,IF(AND(AB938="Best",U938=200),$AC$2*1.5%,IF(AND(AB938="Best",U938="",K938&lt;&gt;"Pro Syd"),$AC$2*0.5%,IF(AND(AB938="Best",U938=""),$AC$2*1%,IF(AND(AB938="Best",U938=100,Table1[[#This Row],[State]]="NSW"),$AC$2*0.4%,IF(AND(AB938="Best",U938=100),$AC$2*1%,IF(Table1[[#This Row],[Adj]]="Nat OK",$AC$2*0.5%,"xxx")))))))))))))))</f>
        <v>40</v>
      </c>
      <c r="AD938" s="133" t="str">
        <f t="shared" si="193"/>
        <v/>
      </c>
      <c r="AE938" s="133">
        <f t="shared" si="194"/>
        <v>-40</v>
      </c>
      <c r="AF938" s="133" t="str">
        <f>VLOOKUP(Table1[[#This Row],[Track]],$F$2672:$H$2715,2,FALSE)</f>
        <v>Qld</v>
      </c>
      <c r="AG938" s="133" t="str">
        <f>VLOOKUP(Table1[[#This Row],[Track]],$F$2672:$H$2715,3,FALSE)</f>
        <v>-</v>
      </c>
      <c r="AH938" s="133" t="str">
        <f>IF(Table1[[#This Row],[Date]]&lt;$AH$2,"",IF(Table1[[#This Row],[Date]]&lt;$AH$3,"Edge","Elite Combo"))</f>
        <v/>
      </c>
      <c r="AI938" s="218">
        <f>Table1[[#This Row],[Time]]</f>
        <v>0.69930555555555562</v>
      </c>
      <c r="AJ938" s="219" t="str">
        <f>Table1[[#This Row],[Track]]</f>
        <v>Eagle Farm</v>
      </c>
      <c r="AK938" s="216">
        <f>Table1[[#This Row],[Race ]]</f>
        <v>7</v>
      </c>
      <c r="AL938" s="219">
        <f>Table1[[#This Row],[TAB]]</f>
        <v>13</v>
      </c>
      <c r="AM938" s="219" t="str">
        <f>Table1[[#This Row],[Selection]]</f>
        <v>Strapparsi</v>
      </c>
      <c r="AN938" s="220" t="str">
        <f>Table1[[#This Row],[Sources]]</f>
        <v>Nat-11</v>
      </c>
      <c r="AO938" s="219">
        <f>Table1[[#This Row],[Scale Bet]]</f>
        <v>40</v>
      </c>
    </row>
    <row r="939" spans="5:41" ht="16.5" customHeight="1" x14ac:dyDescent="0.25">
      <c r="E939" s="185">
        <v>45353</v>
      </c>
      <c r="F939" s="35">
        <v>0.70486111111111116</v>
      </c>
      <c r="G939" s="36" t="s">
        <v>157</v>
      </c>
      <c r="H939" s="36">
        <v>9</v>
      </c>
      <c r="I939" s="36">
        <v>5</v>
      </c>
      <c r="J939" s="36" t="s">
        <v>724</v>
      </c>
      <c r="K939" s="36" t="s">
        <v>1</v>
      </c>
      <c r="L939" s="165">
        <v>10</v>
      </c>
      <c r="M939" s="134">
        <f t="shared" si="182"/>
        <v>23</v>
      </c>
      <c r="N939" s="36">
        <f t="shared" si="183"/>
        <v>2</v>
      </c>
      <c r="O939" s="135" t="str">
        <f t="shared" si="184"/>
        <v>E4-10/Nat-13</v>
      </c>
      <c r="P939" s="186" t="str">
        <f t="shared" si="185"/>
        <v>OK</v>
      </c>
      <c r="Q939" s="187">
        <f t="shared" si="186"/>
        <v>92</v>
      </c>
      <c r="R939" s="150"/>
      <c r="S939" s="187" t="str">
        <f t="shared" si="187"/>
        <v/>
      </c>
      <c r="T939" s="136" t="str">
        <f t="shared" si="188"/>
        <v>Ayrton</v>
      </c>
      <c r="U939" s="137">
        <f>IF(P939="","",IF(N939=1,"",IF(Q939="","",IF(Q939&lt;=100,100,IF(Table1[[#This Row],[Day]]="Wed",100,200)))))</f>
        <v>100</v>
      </c>
      <c r="V939" s="137" t="str">
        <f t="shared" si="189"/>
        <v/>
      </c>
      <c r="W939" s="137">
        <f t="shared" si="190"/>
        <v>-100</v>
      </c>
      <c r="X939" s="133">
        <f>100</f>
        <v>100</v>
      </c>
      <c r="Y939" s="133" t="str">
        <f t="shared" si="191"/>
        <v/>
      </c>
      <c r="Z939" s="133">
        <f t="shared" si="192"/>
        <v>-100</v>
      </c>
      <c r="AA939" s="134" t="str">
        <f>TEXT(Table1[[#This Row],[Date]],"DDD")</f>
        <v>Sat</v>
      </c>
      <c r="AB939" s="133" t="str">
        <f>IF(OR(G939="Doomben",G939="Eagle Farm"),"Q",IF(AND(Q939&gt;1,Q939&lt;55,Table1[[#This Row],[Source]]="Nat"),"Nat OK",IF(AND(Table1[[#This Row],[Source]]&lt;&gt;"Nat",Q939&lt;55),"Poor &lt;55",IF(OR(G939="Randwick",G939="Flemington",G939="Caulfield",G939="Sandown Lake",G939="Sandown Hill"),"Best","ave"))))</f>
        <v>Best</v>
      </c>
      <c r="AC939" s="133">
        <f>IF(Q939="","",IF(AB939="Poor &lt;55",$AC$2*0.2%,IF(AND(AB939="Q",AA939&lt;&gt;"Wed"),$AC$2*0.4%,IF(AND(AB939="Q",AA939="Wed"),$AC$2*0.5%,IF(AND(AB939="Ave",U939=100),$AC$2*0.5%,IF(AND(AB939="ave",U939="",N939=1,AG939="Bush"),$AC$2*1%,IF(AND(AB939="ave",U939="",Q939&gt;100),$AC$2*1.3%,IF(AND(AB939="ave",U939=""),$AC$2*1.2%,IF(AND(AB939="Ave",U939=200),$AC$2*1%,IF(AND(AB939="Best",U939=200),$AC$2*1.5%,IF(AND(AB939="Best",U939="",K939&lt;&gt;"Pro Syd"),$AC$2*0.5%,IF(AND(AB939="Best",U939=""),$AC$2*1%,IF(AND(AB939="Best",U939=100,Table1[[#This Row],[State]]="NSW"),$AC$2*0.4%,IF(AND(AB939="Best",U939=100),$AC$2*1%,IF(Table1[[#This Row],[Adj]]="Nat OK",$AC$2*0.5%,"xxx")))))))))))))))</f>
        <v>100</v>
      </c>
      <c r="AD939" s="133" t="str">
        <f t="shared" si="193"/>
        <v/>
      </c>
      <c r="AE939" s="133">
        <f t="shared" si="194"/>
        <v>-100</v>
      </c>
      <c r="AF939" s="133" t="str">
        <f>VLOOKUP(Table1[[#This Row],[Track]],$F$2672:$H$2715,2,FALSE)</f>
        <v>Vic</v>
      </c>
      <c r="AG939" s="133" t="str">
        <f>VLOOKUP(Table1[[#This Row],[Track]],$F$2672:$H$2715,3,FALSE)</f>
        <v>-</v>
      </c>
      <c r="AH939" s="133" t="str">
        <f>IF(Table1[[#This Row],[Date]]&lt;$AH$2,"",IF(Table1[[#This Row],[Date]]&lt;$AH$3,"Edge","Elite Combo"))</f>
        <v/>
      </c>
      <c r="AI939" s="218">
        <f>Table1[[#This Row],[Time]]</f>
        <v>0.70486111111111116</v>
      </c>
      <c r="AJ939" s="219" t="str">
        <f>Table1[[#This Row],[Track]]</f>
        <v>Flemington</v>
      </c>
      <c r="AK939" s="216">
        <f>Table1[[#This Row],[Race ]]</f>
        <v>9</v>
      </c>
      <c r="AL939" s="219">
        <f>Table1[[#This Row],[TAB]]</f>
        <v>5</v>
      </c>
      <c r="AM939" s="219" t="str">
        <f>Table1[[#This Row],[Selection]]</f>
        <v>Ayrton</v>
      </c>
      <c r="AN939" s="220" t="str">
        <f>Table1[[#This Row],[Sources]]</f>
        <v>E4-10/Nat-13</v>
      </c>
      <c r="AO939" s="219">
        <f>Table1[[#This Row],[Scale Bet]]</f>
        <v>100</v>
      </c>
    </row>
    <row r="940" spans="5:41" ht="16.5" customHeight="1" x14ac:dyDescent="0.25">
      <c r="E940" s="185">
        <v>45353</v>
      </c>
      <c r="F940" s="35">
        <v>0.70486111111111116</v>
      </c>
      <c r="G940" s="36" t="s">
        <v>157</v>
      </c>
      <c r="H940" s="36">
        <v>9</v>
      </c>
      <c r="I940" s="36">
        <v>5</v>
      </c>
      <c r="J940" s="36" t="s">
        <v>724</v>
      </c>
      <c r="K940" s="36" t="s">
        <v>13</v>
      </c>
      <c r="L940" s="165">
        <v>13</v>
      </c>
      <c r="M940" s="134" t="str">
        <f t="shared" si="182"/>
        <v/>
      </c>
      <c r="N940" s="36" t="str">
        <f t="shared" si="183"/>
        <v/>
      </c>
      <c r="O940" s="135" t="str">
        <f t="shared" si="184"/>
        <v/>
      </c>
      <c r="P940" s="186" t="str">
        <f t="shared" si="185"/>
        <v>OK</v>
      </c>
      <c r="Q940" s="187" t="str">
        <f t="shared" si="186"/>
        <v/>
      </c>
      <c r="R940" s="150"/>
      <c r="S940" s="187" t="str">
        <f t="shared" si="187"/>
        <v/>
      </c>
      <c r="T940" s="136" t="str">
        <f t="shared" si="188"/>
        <v>Ayrton</v>
      </c>
      <c r="U940" s="137" t="str">
        <f>IF(P940="","",IF(N940=1,"",IF(Q940="","",IF(Q940&lt;=100,100,IF(Table1[[#This Row],[Day]]="Wed",100,200)))))</f>
        <v/>
      </c>
      <c r="V940" s="137" t="str">
        <f t="shared" si="189"/>
        <v/>
      </c>
      <c r="W940" s="137" t="str">
        <f t="shared" si="190"/>
        <v/>
      </c>
      <c r="X940" s="133">
        <f>100</f>
        <v>100</v>
      </c>
      <c r="Y940" s="133" t="str">
        <f t="shared" si="191"/>
        <v/>
      </c>
      <c r="Z940" s="133">
        <f t="shared" si="192"/>
        <v>-100</v>
      </c>
      <c r="AA940" s="134" t="str">
        <f>TEXT(Table1[[#This Row],[Date]],"DDD")</f>
        <v>Sat</v>
      </c>
      <c r="AB940" s="133" t="str">
        <f>IF(OR(G940="Doomben",G940="Eagle Farm"),"Q",IF(AND(Q940&gt;1,Q940&lt;55,Table1[[#This Row],[Source]]="Nat"),"Nat OK",IF(AND(Table1[[#This Row],[Source]]&lt;&gt;"Nat",Q940&lt;55),"Poor &lt;55",IF(OR(G940="Randwick",G940="Flemington",G940="Caulfield",G940="Sandown Lake",G940="Sandown Hill"),"Best","ave"))))</f>
        <v>Best</v>
      </c>
      <c r="AC940" s="133" t="str">
        <f>IF(Q940="","",IF(AB940="Poor &lt;55",$AC$2*0.2%,IF(AND(AB940="Q",AA940&lt;&gt;"Wed"),$AC$2*0.4%,IF(AND(AB940="Q",AA940="Wed"),$AC$2*0.5%,IF(AND(AB940="Ave",U940=100),$AC$2*0.5%,IF(AND(AB940="ave",U940="",N940=1,AG940="Bush"),$AC$2*1%,IF(AND(AB940="ave",U940="",Q940&gt;100),$AC$2*1.3%,IF(AND(AB940="ave",U940=""),$AC$2*1.2%,IF(AND(AB940="Ave",U940=200),$AC$2*1%,IF(AND(AB940="Best",U940=200),$AC$2*1.5%,IF(AND(AB940="Best",U940="",K940&lt;&gt;"Pro Syd"),$AC$2*0.5%,IF(AND(AB940="Best",U940=""),$AC$2*1%,IF(AND(AB940="Best",U940=100,Table1[[#This Row],[State]]="NSW"),$AC$2*0.4%,IF(AND(AB940="Best",U940=100),$AC$2*1%,IF(Table1[[#This Row],[Adj]]="Nat OK",$AC$2*0.5%,"xxx")))))))))))))))</f>
        <v/>
      </c>
      <c r="AD940" s="133" t="str">
        <f t="shared" si="193"/>
        <v/>
      </c>
      <c r="AE940" s="133" t="str">
        <f t="shared" si="194"/>
        <v/>
      </c>
      <c r="AF940" s="133" t="str">
        <f>VLOOKUP(Table1[[#This Row],[Track]],$F$2672:$H$2715,2,FALSE)</f>
        <v>Vic</v>
      </c>
      <c r="AG940" s="133" t="str">
        <f>VLOOKUP(Table1[[#This Row],[Track]],$F$2672:$H$2715,3,FALSE)</f>
        <v>-</v>
      </c>
      <c r="AH940" s="133" t="str">
        <f>IF(Table1[[#This Row],[Date]]&lt;$AH$2,"",IF(Table1[[#This Row],[Date]]&lt;$AH$3,"Edge","Elite Combo"))</f>
        <v/>
      </c>
      <c r="AI940" s="218">
        <f>Table1[[#This Row],[Time]]</f>
        <v>0.70486111111111116</v>
      </c>
      <c r="AJ940" s="219" t="str">
        <f>Table1[[#This Row],[Track]]</f>
        <v>Flemington</v>
      </c>
      <c r="AK940" s="216">
        <f>Table1[[#This Row],[Race ]]</f>
        <v>9</v>
      </c>
      <c r="AL940" s="219">
        <f>Table1[[#This Row],[TAB]]</f>
        <v>5</v>
      </c>
      <c r="AM940" s="219" t="str">
        <f>Table1[[#This Row],[Selection]]</f>
        <v>Ayrton</v>
      </c>
      <c r="AN940" s="220" t="str">
        <f>Table1[[#This Row],[Sources]]</f>
        <v/>
      </c>
      <c r="AO940" s="219" t="str">
        <f>Table1[[#This Row],[Scale Bet]]</f>
        <v/>
      </c>
    </row>
    <row r="941" spans="5:41" ht="16.5" customHeight="1" x14ac:dyDescent="0.25">
      <c r="E941" s="185">
        <v>45353</v>
      </c>
      <c r="F941" s="35">
        <v>0.71875</v>
      </c>
      <c r="G941" s="36" t="s">
        <v>22</v>
      </c>
      <c r="H941" s="36">
        <v>9</v>
      </c>
      <c r="I941" s="36">
        <v>6</v>
      </c>
      <c r="J941" s="36" t="s">
        <v>725</v>
      </c>
      <c r="K941" s="36" t="s">
        <v>1</v>
      </c>
      <c r="L941" s="165">
        <v>11.000000000000002</v>
      </c>
      <c r="M941" s="134">
        <f t="shared" si="182"/>
        <v>11.000000000000002</v>
      </c>
      <c r="N941" s="36">
        <f t="shared" si="183"/>
        <v>1</v>
      </c>
      <c r="O941" s="135" t="str">
        <f t="shared" si="184"/>
        <v>E4-11</v>
      </c>
      <c r="P941" s="186" t="str">
        <f t="shared" si="185"/>
        <v>OK</v>
      </c>
      <c r="Q941" s="187">
        <f t="shared" si="186"/>
        <v>44.000000000000007</v>
      </c>
      <c r="R941" s="150"/>
      <c r="S941" s="187" t="str">
        <f t="shared" si="187"/>
        <v/>
      </c>
      <c r="T941" s="136" t="str">
        <f t="shared" si="188"/>
        <v>Ausbred Flirt</v>
      </c>
      <c r="U941" s="137" t="str">
        <f>IF(P941="","",IF(N941=1,"",IF(Q941="","",IF(Q941&lt;=100,100,IF(Table1[[#This Row],[Day]]="Wed",100,200)))))</f>
        <v/>
      </c>
      <c r="V941" s="137" t="str">
        <f t="shared" si="189"/>
        <v/>
      </c>
      <c r="W941" s="137" t="str">
        <f t="shared" si="190"/>
        <v/>
      </c>
      <c r="X941" s="133">
        <f>100</f>
        <v>100</v>
      </c>
      <c r="Y941" s="133" t="str">
        <f t="shared" si="191"/>
        <v/>
      </c>
      <c r="Z941" s="133">
        <f t="shared" si="192"/>
        <v>-100</v>
      </c>
      <c r="AA941" s="134" t="str">
        <f>TEXT(Table1[[#This Row],[Date]],"DDD")</f>
        <v>Sat</v>
      </c>
      <c r="AB941" s="133" t="str">
        <f>IF(OR(G941="Doomben",G941="Eagle Farm"),"Q",IF(AND(Q941&gt;1,Q941&lt;55,Table1[[#This Row],[Source]]="Nat"),"Nat OK",IF(AND(Table1[[#This Row],[Source]]&lt;&gt;"Nat",Q941&lt;55),"Poor &lt;55",IF(OR(G941="Randwick",G941="Flemington",G941="Caulfield",G941="Sandown Lake",G941="Sandown Hill"),"Best","ave"))))</f>
        <v>Poor &lt;55</v>
      </c>
      <c r="AC941" s="133">
        <f>IF(Q941="","",IF(AB941="Poor &lt;55",$AC$2*0.2%,IF(AND(AB941="Q",AA941&lt;&gt;"Wed"),$AC$2*0.4%,IF(AND(AB941="Q",AA941="Wed"),$AC$2*0.5%,IF(AND(AB941="Ave",U941=100),$AC$2*0.5%,IF(AND(AB941="ave",U941="",N941=1,AG941="Bush"),$AC$2*1%,IF(AND(AB941="ave",U941="",Q941&gt;100),$AC$2*1.3%,IF(AND(AB941="ave",U941=""),$AC$2*1.2%,IF(AND(AB941="Ave",U941=200),$AC$2*1%,IF(AND(AB941="Best",U941=200),$AC$2*1.5%,IF(AND(AB941="Best",U941="",K941&lt;&gt;"Pro Syd"),$AC$2*0.5%,IF(AND(AB941="Best",U941=""),$AC$2*1%,IF(AND(AB941="Best",U941=100,Table1[[#This Row],[State]]="NSW"),$AC$2*0.4%,IF(AND(AB941="Best",U941=100),$AC$2*1%,IF(Table1[[#This Row],[Adj]]="Nat OK",$AC$2*0.5%,"xxx")))))))))))))))</f>
        <v>20</v>
      </c>
      <c r="AD941" s="133" t="str">
        <f t="shared" si="193"/>
        <v/>
      </c>
      <c r="AE941" s="133">
        <f t="shared" si="194"/>
        <v>-20</v>
      </c>
      <c r="AF941" s="133" t="str">
        <f>VLOOKUP(Table1[[#This Row],[Track]],$F$2672:$H$2715,2,FALSE)</f>
        <v>NSW</v>
      </c>
      <c r="AG941" s="133" t="str">
        <f>VLOOKUP(Table1[[#This Row],[Track]],$F$2672:$H$2715,3,FALSE)</f>
        <v>-</v>
      </c>
      <c r="AH941" s="133" t="str">
        <f>IF(Table1[[#This Row],[Date]]&lt;$AH$2,"",IF(Table1[[#This Row],[Date]]&lt;$AH$3,"Edge","Elite Combo"))</f>
        <v/>
      </c>
      <c r="AI941" s="218">
        <f>Table1[[#This Row],[Time]]</f>
        <v>0.71875</v>
      </c>
      <c r="AJ941" s="219" t="str">
        <f>Table1[[#This Row],[Track]]</f>
        <v>Randwick</v>
      </c>
      <c r="AK941" s="216">
        <f>Table1[[#This Row],[Race ]]</f>
        <v>9</v>
      </c>
      <c r="AL941" s="219">
        <f>Table1[[#This Row],[TAB]]</f>
        <v>6</v>
      </c>
      <c r="AM941" s="219" t="str">
        <f>Table1[[#This Row],[Selection]]</f>
        <v>Ausbred Flirt</v>
      </c>
      <c r="AN941" s="220" t="str">
        <f>Table1[[#This Row],[Sources]]</f>
        <v>E4-11</v>
      </c>
      <c r="AO941" s="219">
        <f>Table1[[#This Row],[Scale Bet]]</f>
        <v>20</v>
      </c>
    </row>
    <row r="942" spans="5:41" ht="16.5" customHeight="1" x14ac:dyDescent="0.25">
      <c r="E942" s="185">
        <v>45353</v>
      </c>
      <c r="F942" s="35">
        <v>0.7270833333333333</v>
      </c>
      <c r="G942" s="36" t="s">
        <v>28</v>
      </c>
      <c r="H942" s="36">
        <v>8</v>
      </c>
      <c r="I942" s="36">
        <v>12</v>
      </c>
      <c r="J942" s="36" t="s">
        <v>945</v>
      </c>
      <c r="K942" s="36" t="s">
        <v>13</v>
      </c>
      <c r="L942" s="165">
        <v>11</v>
      </c>
      <c r="M942" s="134">
        <f t="shared" si="182"/>
        <v>11</v>
      </c>
      <c r="N942" s="36">
        <f t="shared" si="183"/>
        <v>1</v>
      </c>
      <c r="O942" s="135" t="str">
        <f t="shared" si="184"/>
        <v>Nat-11</v>
      </c>
      <c r="P942" s="186" t="str">
        <f t="shared" si="185"/>
        <v/>
      </c>
      <c r="Q942" s="187">
        <f t="shared" si="186"/>
        <v>44</v>
      </c>
      <c r="R942" s="150"/>
      <c r="S942" s="187" t="str">
        <f t="shared" si="187"/>
        <v/>
      </c>
      <c r="T942" s="136" t="str">
        <f t="shared" si="188"/>
        <v>Outlawed</v>
      </c>
      <c r="U942" s="137" t="str">
        <f>IF(P942="","",IF(N942=1,"",IF(Q942="","",IF(Q942&lt;=100,100,IF(Table1[[#This Row],[Day]]="Wed",100,200)))))</f>
        <v/>
      </c>
      <c r="V942" s="137" t="str">
        <f t="shared" si="189"/>
        <v/>
      </c>
      <c r="W942" s="137" t="str">
        <f t="shared" si="190"/>
        <v/>
      </c>
      <c r="X942" s="133">
        <f>100</f>
        <v>100</v>
      </c>
      <c r="Y942" s="133" t="str">
        <f t="shared" si="191"/>
        <v/>
      </c>
      <c r="Z942" s="133">
        <f t="shared" si="192"/>
        <v>-100</v>
      </c>
      <c r="AA942" s="134" t="str">
        <f>TEXT(Table1[[#This Row],[Date]],"DDD")</f>
        <v>Sat</v>
      </c>
      <c r="AB942" s="133" t="str">
        <f>IF(OR(G942="Doomben",G942="Eagle Farm"),"Q",IF(AND(Q942&gt;1,Q942&lt;55,Table1[[#This Row],[Source]]="Nat"),"Nat OK",IF(AND(Table1[[#This Row],[Source]]&lt;&gt;"Nat",Q942&lt;55),"Poor &lt;55",IF(OR(G942="Randwick",G942="Flemington",G942="Caulfield",G942="Sandown Lake",G942="Sandown Hill"),"Best","ave"))))</f>
        <v>Q</v>
      </c>
      <c r="AC942" s="133">
        <f>IF(Q942="","",IF(AB942="Poor &lt;55",$AC$2*0.2%,IF(AND(AB942="Q",AA942&lt;&gt;"Wed"),$AC$2*0.4%,IF(AND(AB942="Q",AA942="Wed"),$AC$2*0.5%,IF(AND(AB942="Ave",U942=100),$AC$2*0.5%,IF(AND(AB942="ave",U942="",N942=1,AG942="Bush"),$AC$2*1%,IF(AND(AB942="ave",U942="",Q942&gt;100),$AC$2*1.3%,IF(AND(AB942="ave",U942=""),$AC$2*1.2%,IF(AND(AB942="Ave",U942=200),$AC$2*1%,IF(AND(AB942="Best",U942=200),$AC$2*1.5%,IF(AND(AB942="Best",U942="",K942&lt;&gt;"Pro Syd"),$AC$2*0.5%,IF(AND(AB942="Best",U942=""),$AC$2*1%,IF(AND(AB942="Best",U942=100,Table1[[#This Row],[State]]="NSW"),$AC$2*0.4%,IF(AND(AB942="Best",U942=100),$AC$2*1%,IF(Table1[[#This Row],[Adj]]="Nat OK",$AC$2*0.5%,"xxx")))))))))))))))</f>
        <v>40</v>
      </c>
      <c r="AD942" s="133" t="str">
        <f t="shared" si="193"/>
        <v/>
      </c>
      <c r="AE942" s="133">
        <f t="shared" si="194"/>
        <v>-40</v>
      </c>
      <c r="AF942" s="133" t="str">
        <f>VLOOKUP(Table1[[#This Row],[Track]],$F$2672:$H$2715,2,FALSE)</f>
        <v>Qld</v>
      </c>
      <c r="AG942" s="133" t="str">
        <f>VLOOKUP(Table1[[#This Row],[Track]],$F$2672:$H$2715,3,FALSE)</f>
        <v>-</v>
      </c>
      <c r="AH942" s="133" t="str">
        <f>IF(Table1[[#This Row],[Date]]&lt;$AH$2,"",IF(Table1[[#This Row],[Date]]&lt;$AH$3,"Edge","Elite Combo"))</f>
        <v/>
      </c>
      <c r="AI942" s="218">
        <f>Table1[[#This Row],[Time]]</f>
        <v>0.7270833333333333</v>
      </c>
      <c r="AJ942" s="219" t="str">
        <f>Table1[[#This Row],[Track]]</f>
        <v>Eagle Farm</v>
      </c>
      <c r="AK942" s="216">
        <f>Table1[[#This Row],[Race ]]</f>
        <v>8</v>
      </c>
      <c r="AL942" s="219">
        <f>Table1[[#This Row],[TAB]]</f>
        <v>12</v>
      </c>
      <c r="AM942" s="219" t="str">
        <f>Table1[[#This Row],[Selection]]</f>
        <v>Outlawed</v>
      </c>
      <c r="AN942" s="220" t="str">
        <f>Table1[[#This Row],[Sources]]</f>
        <v>Nat-11</v>
      </c>
      <c r="AO942" s="219">
        <f>Table1[[#This Row],[Scale Bet]]</f>
        <v>40</v>
      </c>
    </row>
    <row r="943" spans="5:41" ht="16.5" customHeight="1" x14ac:dyDescent="0.25">
      <c r="E943" s="185">
        <v>45353</v>
      </c>
      <c r="F943" s="35">
        <v>0.73263888888888884</v>
      </c>
      <c r="G943" s="36" t="s">
        <v>157</v>
      </c>
      <c r="H943" s="36">
        <v>10</v>
      </c>
      <c r="I943" s="36">
        <v>4</v>
      </c>
      <c r="J943" s="36" t="s">
        <v>420</v>
      </c>
      <c r="K943" s="36" t="s">
        <v>40</v>
      </c>
      <c r="L943" s="165">
        <v>13</v>
      </c>
      <c r="M943" s="134">
        <f t="shared" si="182"/>
        <v>26</v>
      </c>
      <c r="N943" s="36">
        <f t="shared" si="183"/>
        <v>2</v>
      </c>
      <c r="O943" s="135" t="str">
        <f t="shared" si="184"/>
        <v>Edge-13/Pro Mel-13</v>
      </c>
      <c r="P943" s="186" t="str">
        <f t="shared" si="185"/>
        <v>OK</v>
      </c>
      <c r="Q943" s="187">
        <f t="shared" si="186"/>
        <v>104</v>
      </c>
      <c r="R943" s="150">
        <v>7</v>
      </c>
      <c r="S943" s="187">
        <f t="shared" si="187"/>
        <v>728</v>
      </c>
      <c r="T943" s="136" t="str">
        <f t="shared" si="188"/>
        <v>Arran Bay</v>
      </c>
      <c r="U943" s="137">
        <f>IF(P943="","",IF(N943=1,"",IF(Q943="","",IF(Q943&lt;=100,100,IF(Table1[[#This Row],[Day]]="Wed",100,200)))))</f>
        <v>200</v>
      </c>
      <c r="V943" s="137">
        <f t="shared" si="189"/>
        <v>1400</v>
      </c>
      <c r="W943" s="137">
        <f t="shared" si="190"/>
        <v>1200</v>
      </c>
      <c r="X943" s="133">
        <f>100</f>
        <v>100</v>
      </c>
      <c r="Y943" s="133">
        <f t="shared" si="191"/>
        <v>700</v>
      </c>
      <c r="Z943" s="133">
        <f t="shared" si="192"/>
        <v>600</v>
      </c>
      <c r="AA943" s="134" t="str">
        <f>TEXT(Table1[[#This Row],[Date]],"DDD")</f>
        <v>Sat</v>
      </c>
      <c r="AB943" s="133" t="str">
        <f>IF(OR(G943="Doomben",G943="Eagle Farm"),"Q",IF(AND(Q943&gt;1,Q943&lt;55,Table1[[#This Row],[Source]]="Nat"),"Nat OK",IF(AND(Table1[[#This Row],[Source]]&lt;&gt;"Nat",Q943&lt;55),"Poor &lt;55",IF(OR(G943="Randwick",G943="Flemington",G943="Caulfield",G943="Sandown Lake",G943="Sandown Hill"),"Best","ave"))))</f>
        <v>Best</v>
      </c>
      <c r="AC943" s="133">
        <f>IF(Q943="","",IF(AB943="Poor &lt;55",$AC$2*0.2%,IF(AND(AB943="Q",AA943&lt;&gt;"Wed"),$AC$2*0.4%,IF(AND(AB943="Q",AA943="Wed"),$AC$2*0.5%,IF(AND(AB943="Ave",U943=100),$AC$2*0.5%,IF(AND(AB943="ave",U943="",N943=1,AG943="Bush"),$AC$2*1%,IF(AND(AB943="ave",U943="",Q943&gt;100),$AC$2*1.3%,IF(AND(AB943="ave",U943=""),$AC$2*1.2%,IF(AND(AB943="Ave",U943=200),$AC$2*1%,IF(AND(AB943="Best",U943=200),$AC$2*1.5%,IF(AND(AB943="Best",U943="",K943&lt;&gt;"Pro Syd"),$AC$2*0.5%,IF(AND(AB943="Best",U943=""),$AC$2*1%,IF(AND(AB943="Best",U943=100,Table1[[#This Row],[State]]="NSW"),$AC$2*0.4%,IF(AND(AB943="Best",U943=100),$AC$2*1%,IF(Table1[[#This Row],[Adj]]="Nat OK",$AC$2*0.5%,"xxx")))))))))))))))</f>
        <v>150</v>
      </c>
      <c r="AD943" s="133">
        <f t="shared" si="193"/>
        <v>1050</v>
      </c>
      <c r="AE943" s="133">
        <f t="shared" si="194"/>
        <v>900</v>
      </c>
      <c r="AF943" s="133" t="str">
        <f>VLOOKUP(Table1[[#This Row],[Track]],$F$2672:$H$2715,2,FALSE)</f>
        <v>Vic</v>
      </c>
      <c r="AG943" s="133" t="str">
        <f>VLOOKUP(Table1[[#This Row],[Track]],$F$2672:$H$2715,3,FALSE)</f>
        <v>-</v>
      </c>
      <c r="AH943" s="133" t="str">
        <f>IF(Table1[[#This Row],[Date]]&lt;$AH$2,"",IF(Table1[[#This Row],[Date]]&lt;$AH$3,"Edge","Elite Combo"))</f>
        <v/>
      </c>
      <c r="AI943" s="218">
        <f>Table1[[#This Row],[Time]]</f>
        <v>0.73263888888888884</v>
      </c>
      <c r="AJ943" s="219" t="str">
        <f>Table1[[#This Row],[Track]]</f>
        <v>Flemington</v>
      </c>
      <c r="AK943" s="216">
        <f>Table1[[#This Row],[Race ]]</f>
        <v>10</v>
      </c>
      <c r="AL943" s="219">
        <f>Table1[[#This Row],[TAB]]</f>
        <v>4</v>
      </c>
      <c r="AM943" s="219" t="str">
        <f>Table1[[#This Row],[Selection]]</f>
        <v>Arran Bay</v>
      </c>
      <c r="AN943" s="220" t="str">
        <f>Table1[[#This Row],[Sources]]</f>
        <v>Edge-13/Pro Mel-13</v>
      </c>
      <c r="AO943" s="219">
        <f>Table1[[#This Row],[Scale Bet]]</f>
        <v>150</v>
      </c>
    </row>
    <row r="944" spans="5:41" ht="16.5" customHeight="1" x14ac:dyDescent="0.25">
      <c r="E944" s="185">
        <v>45353</v>
      </c>
      <c r="F944" s="35">
        <v>0.73263888888888884</v>
      </c>
      <c r="G944" s="36" t="s">
        <v>157</v>
      </c>
      <c r="H944" s="36">
        <v>10</v>
      </c>
      <c r="I944" s="36">
        <v>4</v>
      </c>
      <c r="J944" s="36" t="s">
        <v>420</v>
      </c>
      <c r="K944" s="36" t="s">
        <v>18</v>
      </c>
      <c r="L944" s="165">
        <v>13</v>
      </c>
      <c r="M944" s="134" t="str">
        <f t="shared" si="182"/>
        <v/>
      </c>
      <c r="N944" s="36" t="str">
        <f t="shared" si="183"/>
        <v/>
      </c>
      <c r="O944" s="135" t="str">
        <f t="shared" si="184"/>
        <v/>
      </c>
      <c r="P944" s="186" t="str">
        <f t="shared" si="185"/>
        <v>OK</v>
      </c>
      <c r="Q944" s="187" t="str">
        <f t="shared" si="186"/>
        <v/>
      </c>
      <c r="R944" s="150">
        <v>7</v>
      </c>
      <c r="S944" s="187" t="str">
        <f t="shared" si="187"/>
        <v/>
      </c>
      <c r="T944" s="136" t="str">
        <f t="shared" si="188"/>
        <v>Arran Bay</v>
      </c>
      <c r="U944" s="137" t="str">
        <f>IF(P944="","",IF(N944=1,"",IF(Q944="","",IF(Q944&lt;=100,100,IF(Table1[[#This Row],[Day]]="Wed",100,200)))))</f>
        <v/>
      </c>
      <c r="V944" s="137" t="str">
        <f t="shared" si="189"/>
        <v/>
      </c>
      <c r="W944" s="137" t="str">
        <f t="shared" si="190"/>
        <v/>
      </c>
      <c r="X944" s="133">
        <f>100</f>
        <v>100</v>
      </c>
      <c r="Y944" s="133">
        <f t="shared" si="191"/>
        <v>700</v>
      </c>
      <c r="Z944" s="133">
        <f t="shared" si="192"/>
        <v>600</v>
      </c>
      <c r="AA944" s="134" t="str">
        <f>TEXT(Table1[[#This Row],[Date]],"DDD")</f>
        <v>Sat</v>
      </c>
      <c r="AB944" s="133" t="str">
        <f>IF(OR(G944="Doomben",G944="Eagle Farm"),"Q",IF(AND(Q944&gt;1,Q944&lt;55,Table1[[#This Row],[Source]]="Nat"),"Nat OK",IF(AND(Table1[[#This Row],[Source]]&lt;&gt;"Nat",Q944&lt;55),"Poor &lt;55",IF(OR(G944="Randwick",G944="Flemington",G944="Caulfield",G944="Sandown Lake",G944="Sandown Hill"),"Best","ave"))))</f>
        <v>Best</v>
      </c>
      <c r="AC944" s="133" t="str">
        <f>IF(Q944="","",IF(AB944="Poor &lt;55",$AC$2*0.2%,IF(AND(AB944="Q",AA944&lt;&gt;"Wed"),$AC$2*0.4%,IF(AND(AB944="Q",AA944="Wed"),$AC$2*0.5%,IF(AND(AB944="Ave",U944=100),$AC$2*0.5%,IF(AND(AB944="ave",U944="",N944=1,AG944="Bush"),$AC$2*1%,IF(AND(AB944="ave",U944="",Q944&gt;100),$AC$2*1.3%,IF(AND(AB944="ave",U944=""),$AC$2*1.2%,IF(AND(AB944="Ave",U944=200),$AC$2*1%,IF(AND(AB944="Best",U944=200),$AC$2*1.5%,IF(AND(AB944="Best",U944="",K944&lt;&gt;"Pro Syd"),$AC$2*0.5%,IF(AND(AB944="Best",U944=""),$AC$2*1%,IF(AND(AB944="Best",U944=100,Table1[[#This Row],[State]]="NSW"),$AC$2*0.4%,IF(AND(AB944="Best",U944=100),$AC$2*1%,IF(Table1[[#This Row],[Adj]]="Nat OK",$AC$2*0.5%,"xxx")))))))))))))))</f>
        <v/>
      </c>
      <c r="AD944" s="133" t="str">
        <f t="shared" si="193"/>
        <v/>
      </c>
      <c r="AE944" s="133" t="str">
        <f t="shared" si="194"/>
        <v/>
      </c>
      <c r="AF944" s="133" t="str">
        <f>VLOOKUP(Table1[[#This Row],[Track]],$F$2672:$H$2715,2,FALSE)</f>
        <v>Vic</v>
      </c>
      <c r="AG944" s="133" t="str">
        <f>VLOOKUP(Table1[[#This Row],[Track]],$F$2672:$H$2715,3,FALSE)</f>
        <v>-</v>
      </c>
      <c r="AH944" s="133" t="str">
        <f>IF(Table1[[#This Row],[Date]]&lt;$AH$2,"",IF(Table1[[#This Row],[Date]]&lt;$AH$3,"Edge","Elite Combo"))</f>
        <v/>
      </c>
      <c r="AI944" s="218">
        <f>Table1[[#This Row],[Time]]</f>
        <v>0.73263888888888884</v>
      </c>
      <c r="AJ944" s="219" t="str">
        <f>Table1[[#This Row],[Track]]</f>
        <v>Flemington</v>
      </c>
      <c r="AK944" s="216">
        <f>Table1[[#This Row],[Race ]]</f>
        <v>10</v>
      </c>
      <c r="AL944" s="219">
        <f>Table1[[#This Row],[TAB]]</f>
        <v>4</v>
      </c>
      <c r="AM944" s="219" t="str">
        <f>Table1[[#This Row],[Selection]]</f>
        <v>Arran Bay</v>
      </c>
      <c r="AN944" s="220" t="str">
        <f>Table1[[#This Row],[Sources]]</f>
        <v/>
      </c>
      <c r="AO944" s="219" t="str">
        <f>Table1[[#This Row],[Scale Bet]]</f>
        <v/>
      </c>
    </row>
    <row r="945" spans="5:41" ht="16.5" customHeight="1" x14ac:dyDescent="0.25">
      <c r="E945" s="185">
        <v>45353</v>
      </c>
      <c r="F945" s="35">
        <v>0.78263888888888899</v>
      </c>
      <c r="G945" s="36" t="s">
        <v>28</v>
      </c>
      <c r="H945" s="36">
        <v>10</v>
      </c>
      <c r="I945" s="36">
        <v>9</v>
      </c>
      <c r="J945" s="36" t="s">
        <v>936</v>
      </c>
      <c r="K945" s="36" t="s">
        <v>13</v>
      </c>
      <c r="L945" s="165">
        <v>11</v>
      </c>
      <c r="M945" s="134">
        <f t="shared" si="182"/>
        <v>11</v>
      </c>
      <c r="N945" s="36">
        <f t="shared" si="183"/>
        <v>1</v>
      </c>
      <c r="O945" s="135" t="str">
        <f t="shared" si="184"/>
        <v>Nat-11</v>
      </c>
      <c r="P945" s="186" t="str">
        <f t="shared" si="185"/>
        <v/>
      </c>
      <c r="Q945" s="187">
        <f t="shared" si="186"/>
        <v>44</v>
      </c>
      <c r="R945" s="150"/>
      <c r="S945" s="187" t="str">
        <f t="shared" si="187"/>
        <v/>
      </c>
      <c r="T945" s="136" t="str">
        <f t="shared" si="188"/>
        <v>Ocean Zar</v>
      </c>
      <c r="U945" s="137" t="str">
        <f>IF(P945="","",IF(N945=1,"",IF(Q945="","",IF(Q945&lt;=100,100,IF(Table1[[#This Row],[Day]]="Wed",100,200)))))</f>
        <v/>
      </c>
      <c r="V945" s="137" t="str">
        <f t="shared" si="189"/>
        <v/>
      </c>
      <c r="W945" s="137" t="str">
        <f t="shared" si="190"/>
        <v/>
      </c>
      <c r="X945" s="133">
        <f>100</f>
        <v>100</v>
      </c>
      <c r="Y945" s="133" t="str">
        <f t="shared" si="191"/>
        <v/>
      </c>
      <c r="Z945" s="133">
        <f t="shared" si="192"/>
        <v>-100</v>
      </c>
      <c r="AA945" s="134" t="str">
        <f>TEXT(Table1[[#This Row],[Date]],"DDD")</f>
        <v>Sat</v>
      </c>
      <c r="AB945" s="133" t="str">
        <f>IF(OR(G945="Doomben",G945="Eagle Farm"),"Q",IF(AND(Q945&gt;1,Q945&lt;55,Table1[[#This Row],[Source]]="Nat"),"Nat OK",IF(AND(Table1[[#This Row],[Source]]&lt;&gt;"Nat",Q945&lt;55),"Poor &lt;55",IF(OR(G945="Randwick",G945="Flemington",G945="Caulfield",G945="Sandown Lake",G945="Sandown Hill"),"Best","ave"))))</f>
        <v>Q</v>
      </c>
      <c r="AC945" s="133">
        <f>IF(Q945="","",IF(AB945="Poor &lt;55",$AC$2*0.2%,IF(AND(AB945="Q",AA945&lt;&gt;"Wed"),$AC$2*0.4%,IF(AND(AB945="Q",AA945="Wed"),$AC$2*0.5%,IF(AND(AB945="Ave",U945=100),$AC$2*0.5%,IF(AND(AB945="ave",U945="",N945=1,AG945="Bush"),$AC$2*1%,IF(AND(AB945="ave",U945="",Q945&gt;100),$AC$2*1.3%,IF(AND(AB945="ave",U945=""),$AC$2*1.2%,IF(AND(AB945="Ave",U945=200),$AC$2*1%,IF(AND(AB945="Best",U945=200),$AC$2*1.5%,IF(AND(AB945="Best",U945="",K945&lt;&gt;"Pro Syd"),$AC$2*0.5%,IF(AND(AB945="Best",U945=""),$AC$2*1%,IF(AND(AB945="Best",U945=100,Table1[[#This Row],[State]]="NSW"),$AC$2*0.4%,IF(AND(AB945="Best",U945=100),$AC$2*1%,IF(Table1[[#This Row],[Adj]]="Nat OK",$AC$2*0.5%,"xxx")))))))))))))))</f>
        <v>40</v>
      </c>
      <c r="AD945" s="133" t="str">
        <f t="shared" si="193"/>
        <v/>
      </c>
      <c r="AE945" s="133">
        <f t="shared" si="194"/>
        <v>-40</v>
      </c>
      <c r="AF945" s="133" t="str">
        <f>VLOOKUP(Table1[[#This Row],[Track]],$F$2672:$H$2715,2,FALSE)</f>
        <v>Qld</v>
      </c>
      <c r="AG945" s="133" t="str">
        <f>VLOOKUP(Table1[[#This Row],[Track]],$F$2672:$H$2715,3,FALSE)</f>
        <v>-</v>
      </c>
      <c r="AH945" s="133" t="str">
        <f>IF(Table1[[#This Row],[Date]]&lt;$AH$2,"",IF(Table1[[#This Row],[Date]]&lt;$AH$3,"Edge","Elite Combo"))</f>
        <v/>
      </c>
      <c r="AI945" s="218">
        <f>Table1[[#This Row],[Time]]</f>
        <v>0.78263888888888899</v>
      </c>
      <c r="AJ945" s="219" t="str">
        <f>Table1[[#This Row],[Track]]</f>
        <v>Eagle Farm</v>
      </c>
      <c r="AK945" s="216">
        <f>Table1[[#This Row],[Race ]]</f>
        <v>10</v>
      </c>
      <c r="AL945" s="219">
        <f>Table1[[#This Row],[TAB]]</f>
        <v>9</v>
      </c>
      <c r="AM945" s="219" t="str">
        <f>Table1[[#This Row],[Selection]]</f>
        <v>Ocean Zar</v>
      </c>
      <c r="AN945" s="220" t="str">
        <f>Table1[[#This Row],[Sources]]</f>
        <v>Nat-11</v>
      </c>
      <c r="AO945" s="219">
        <f>Table1[[#This Row],[Scale Bet]]</f>
        <v>40</v>
      </c>
    </row>
    <row r="946" spans="5:41" ht="16.5" customHeight="1" x14ac:dyDescent="0.25">
      <c r="E946" s="185">
        <v>45360</v>
      </c>
      <c r="F946" s="35">
        <v>0.44791666666666669</v>
      </c>
      <c r="G946" s="36" t="s">
        <v>157</v>
      </c>
      <c r="H946" s="36">
        <v>1</v>
      </c>
      <c r="I946" s="36">
        <v>2</v>
      </c>
      <c r="J946" s="36" t="s">
        <v>726</v>
      </c>
      <c r="K946" s="36" t="s">
        <v>1</v>
      </c>
      <c r="L946" s="165">
        <v>10</v>
      </c>
      <c r="M946" s="134">
        <f t="shared" si="182"/>
        <v>23</v>
      </c>
      <c r="N946" s="36">
        <f t="shared" si="183"/>
        <v>2</v>
      </c>
      <c r="O946" s="135" t="str">
        <f t="shared" si="184"/>
        <v>E4-10/Nat-13</v>
      </c>
      <c r="P946" s="186" t="str">
        <f t="shared" si="185"/>
        <v>OK</v>
      </c>
      <c r="Q946" s="187">
        <f t="shared" si="186"/>
        <v>92</v>
      </c>
      <c r="R946" s="150"/>
      <c r="S946" s="187" t="str">
        <f t="shared" si="187"/>
        <v/>
      </c>
      <c r="T946" s="136" t="str">
        <f t="shared" si="188"/>
        <v>Hanchi</v>
      </c>
      <c r="U946" s="137">
        <f>IF(P946="","",IF(N946=1,"",IF(Q946="","",IF(Q946&lt;=100,100,IF(Table1[[#This Row],[Day]]="Wed",100,200)))))</f>
        <v>100</v>
      </c>
      <c r="V946" s="137" t="str">
        <f t="shared" si="189"/>
        <v/>
      </c>
      <c r="W946" s="137">
        <f t="shared" si="190"/>
        <v>-100</v>
      </c>
      <c r="X946" s="133">
        <f>100</f>
        <v>100</v>
      </c>
      <c r="Y946" s="133" t="str">
        <f t="shared" si="191"/>
        <v/>
      </c>
      <c r="Z946" s="133">
        <f t="shared" si="192"/>
        <v>-100</v>
      </c>
      <c r="AA946" s="134" t="str">
        <f>TEXT(Table1[[#This Row],[Date]],"DDD")</f>
        <v>Sat</v>
      </c>
      <c r="AB946" s="133" t="str">
        <f>IF(OR(G946="Doomben",G946="Eagle Farm"),"Q",IF(AND(Q946&gt;1,Q946&lt;55,Table1[[#This Row],[Source]]="Nat"),"Nat OK",IF(AND(Table1[[#This Row],[Source]]&lt;&gt;"Nat",Q946&lt;55),"Poor &lt;55",IF(OR(G946="Randwick",G946="Flemington",G946="Caulfield",G946="Sandown Lake",G946="Sandown Hill"),"Best","ave"))))</f>
        <v>Best</v>
      </c>
      <c r="AC946" s="133">
        <f>IF(Q946="","",IF(AB946="Poor &lt;55",$AC$2*0.2%,IF(AND(AB946="Q",AA946&lt;&gt;"Wed"),$AC$2*0.4%,IF(AND(AB946="Q",AA946="Wed"),$AC$2*0.5%,IF(AND(AB946="Ave",U946=100),$AC$2*0.5%,IF(AND(AB946="ave",U946="",N946=1,AG946="Bush"),$AC$2*1%,IF(AND(AB946="ave",U946="",Q946&gt;100),$AC$2*1.3%,IF(AND(AB946="ave",U946=""),$AC$2*1.2%,IF(AND(AB946="Ave",U946=200),$AC$2*1%,IF(AND(AB946="Best",U946=200),$AC$2*1.5%,IF(AND(AB946="Best",U946="",K946&lt;&gt;"Pro Syd"),$AC$2*0.5%,IF(AND(AB946="Best",U946=""),$AC$2*1%,IF(AND(AB946="Best",U946=100,Table1[[#This Row],[State]]="NSW"),$AC$2*0.4%,IF(AND(AB946="Best",U946=100),$AC$2*1%,IF(Table1[[#This Row],[Adj]]="Nat OK",$AC$2*0.5%,"xxx")))))))))))))))</f>
        <v>100</v>
      </c>
      <c r="AD946" s="133" t="str">
        <f t="shared" si="193"/>
        <v/>
      </c>
      <c r="AE946" s="133">
        <f t="shared" si="194"/>
        <v>-100</v>
      </c>
      <c r="AF946" s="133" t="str">
        <f>VLOOKUP(Table1[[#This Row],[Track]],$F$2672:$H$2715,2,FALSE)</f>
        <v>Vic</v>
      </c>
      <c r="AG946" s="133" t="str">
        <f>VLOOKUP(Table1[[#This Row],[Track]],$F$2672:$H$2715,3,FALSE)</f>
        <v>-</v>
      </c>
      <c r="AH946" s="133" t="str">
        <f>IF(Table1[[#This Row],[Date]]&lt;$AH$2,"",IF(Table1[[#This Row],[Date]]&lt;$AH$3,"Edge","Elite Combo"))</f>
        <v/>
      </c>
      <c r="AI946" s="218">
        <f>Table1[[#This Row],[Time]]</f>
        <v>0.44791666666666669</v>
      </c>
      <c r="AJ946" s="219" t="str">
        <f>Table1[[#This Row],[Track]]</f>
        <v>Flemington</v>
      </c>
      <c r="AK946" s="216">
        <f>Table1[[#This Row],[Race ]]</f>
        <v>1</v>
      </c>
      <c r="AL946" s="219">
        <f>Table1[[#This Row],[TAB]]</f>
        <v>2</v>
      </c>
      <c r="AM946" s="219" t="str">
        <f>Table1[[#This Row],[Selection]]</f>
        <v>Hanchi</v>
      </c>
      <c r="AN946" s="220" t="str">
        <f>Table1[[#This Row],[Sources]]</f>
        <v>E4-10/Nat-13</v>
      </c>
      <c r="AO946" s="219">
        <f>Table1[[#This Row],[Scale Bet]]</f>
        <v>100</v>
      </c>
    </row>
    <row r="947" spans="5:41" ht="16.5" customHeight="1" x14ac:dyDescent="0.25">
      <c r="E947" s="185">
        <v>45360</v>
      </c>
      <c r="F947" s="35">
        <v>0.44791666666666669</v>
      </c>
      <c r="G947" s="36" t="s">
        <v>157</v>
      </c>
      <c r="H947" s="36">
        <v>1</v>
      </c>
      <c r="I947" s="36">
        <v>2</v>
      </c>
      <c r="J947" s="36" t="s">
        <v>726</v>
      </c>
      <c r="K947" s="36" t="s">
        <v>13</v>
      </c>
      <c r="L947" s="165">
        <v>13</v>
      </c>
      <c r="M947" s="134" t="str">
        <f t="shared" si="182"/>
        <v/>
      </c>
      <c r="N947" s="36" t="str">
        <f t="shared" si="183"/>
        <v/>
      </c>
      <c r="O947" s="135" t="str">
        <f t="shared" si="184"/>
        <v/>
      </c>
      <c r="P947" s="186" t="str">
        <f t="shared" si="185"/>
        <v>OK</v>
      </c>
      <c r="Q947" s="187" t="str">
        <f t="shared" si="186"/>
        <v/>
      </c>
      <c r="R947" s="150"/>
      <c r="S947" s="187" t="str">
        <f t="shared" si="187"/>
        <v/>
      </c>
      <c r="T947" s="136" t="str">
        <f t="shared" si="188"/>
        <v>Hanchi</v>
      </c>
      <c r="U947" s="137" t="str">
        <f>IF(P947="","",IF(N947=1,"",IF(Q947="","",IF(Q947&lt;=100,100,IF(Table1[[#This Row],[Day]]="Wed",100,200)))))</f>
        <v/>
      </c>
      <c r="V947" s="137" t="str">
        <f t="shared" si="189"/>
        <v/>
      </c>
      <c r="W947" s="137" t="str">
        <f t="shared" si="190"/>
        <v/>
      </c>
      <c r="X947" s="133">
        <f>100</f>
        <v>100</v>
      </c>
      <c r="Y947" s="133" t="str">
        <f t="shared" si="191"/>
        <v/>
      </c>
      <c r="Z947" s="133">
        <f t="shared" si="192"/>
        <v>-100</v>
      </c>
      <c r="AA947" s="134" t="str">
        <f>TEXT(Table1[[#This Row],[Date]],"DDD")</f>
        <v>Sat</v>
      </c>
      <c r="AB947" s="133" t="str">
        <f>IF(OR(G947="Doomben",G947="Eagle Farm"),"Q",IF(AND(Q947&gt;1,Q947&lt;55,Table1[[#This Row],[Source]]="Nat"),"Nat OK",IF(AND(Table1[[#This Row],[Source]]&lt;&gt;"Nat",Q947&lt;55),"Poor &lt;55",IF(OR(G947="Randwick",G947="Flemington",G947="Caulfield",G947="Sandown Lake",G947="Sandown Hill"),"Best","ave"))))</f>
        <v>Best</v>
      </c>
      <c r="AC947" s="133" t="str">
        <f>IF(Q947="","",IF(AB947="Poor &lt;55",$AC$2*0.2%,IF(AND(AB947="Q",AA947&lt;&gt;"Wed"),$AC$2*0.4%,IF(AND(AB947="Q",AA947="Wed"),$AC$2*0.5%,IF(AND(AB947="Ave",U947=100),$AC$2*0.5%,IF(AND(AB947="ave",U947="",N947=1,AG947="Bush"),$AC$2*1%,IF(AND(AB947="ave",U947="",Q947&gt;100),$AC$2*1.3%,IF(AND(AB947="ave",U947=""),$AC$2*1.2%,IF(AND(AB947="Ave",U947=200),$AC$2*1%,IF(AND(AB947="Best",U947=200),$AC$2*1.5%,IF(AND(AB947="Best",U947="",K947&lt;&gt;"Pro Syd"),$AC$2*0.5%,IF(AND(AB947="Best",U947=""),$AC$2*1%,IF(AND(AB947="Best",U947=100,Table1[[#This Row],[State]]="NSW"),$AC$2*0.4%,IF(AND(AB947="Best",U947=100),$AC$2*1%,IF(Table1[[#This Row],[Adj]]="Nat OK",$AC$2*0.5%,"xxx")))))))))))))))</f>
        <v/>
      </c>
      <c r="AD947" s="133" t="str">
        <f t="shared" si="193"/>
        <v/>
      </c>
      <c r="AE947" s="133" t="str">
        <f t="shared" si="194"/>
        <v/>
      </c>
      <c r="AF947" s="133" t="str">
        <f>VLOOKUP(Table1[[#This Row],[Track]],$F$2672:$H$2715,2,FALSE)</f>
        <v>Vic</v>
      </c>
      <c r="AG947" s="133" t="str">
        <f>VLOOKUP(Table1[[#This Row],[Track]],$F$2672:$H$2715,3,FALSE)</f>
        <v>-</v>
      </c>
      <c r="AH947" s="133" t="str">
        <f>IF(Table1[[#This Row],[Date]]&lt;$AH$2,"",IF(Table1[[#This Row],[Date]]&lt;$AH$3,"Edge","Elite Combo"))</f>
        <v/>
      </c>
      <c r="AI947" s="218">
        <f>Table1[[#This Row],[Time]]</f>
        <v>0.44791666666666669</v>
      </c>
      <c r="AJ947" s="219" t="str">
        <f>Table1[[#This Row],[Track]]</f>
        <v>Flemington</v>
      </c>
      <c r="AK947" s="216">
        <f>Table1[[#This Row],[Race ]]</f>
        <v>1</v>
      </c>
      <c r="AL947" s="219">
        <f>Table1[[#This Row],[TAB]]</f>
        <v>2</v>
      </c>
      <c r="AM947" s="219" t="str">
        <f>Table1[[#This Row],[Selection]]</f>
        <v>Hanchi</v>
      </c>
      <c r="AN947" s="220" t="str">
        <f>Table1[[#This Row],[Sources]]</f>
        <v/>
      </c>
      <c r="AO947" s="219" t="str">
        <f>Table1[[#This Row],[Scale Bet]]</f>
        <v/>
      </c>
    </row>
    <row r="948" spans="5:41" ht="16.5" customHeight="1" x14ac:dyDescent="0.25">
      <c r="E948" s="185">
        <v>45360</v>
      </c>
      <c r="F948" s="35">
        <v>0.46875</v>
      </c>
      <c r="G948" s="36" t="s">
        <v>157</v>
      </c>
      <c r="H948" s="36">
        <v>2</v>
      </c>
      <c r="I948" s="36">
        <v>2</v>
      </c>
      <c r="J948" s="36" t="s">
        <v>53</v>
      </c>
      <c r="K948" s="36" t="s">
        <v>1</v>
      </c>
      <c r="L948" s="165">
        <v>12</v>
      </c>
      <c r="M948" s="134">
        <f t="shared" si="182"/>
        <v>52</v>
      </c>
      <c r="N948" s="36">
        <f t="shared" si="183"/>
        <v>3</v>
      </c>
      <c r="O948" s="135" t="str">
        <f t="shared" si="184"/>
        <v>E4-12/Edge-20/Pro Mel-20</v>
      </c>
      <c r="P948" s="186" t="str">
        <f t="shared" si="185"/>
        <v>OK</v>
      </c>
      <c r="Q948" s="187">
        <f t="shared" si="186"/>
        <v>208</v>
      </c>
      <c r="R948" s="150">
        <v>2.35</v>
      </c>
      <c r="S948" s="187">
        <f t="shared" si="187"/>
        <v>488.8</v>
      </c>
      <c r="T948" s="136" t="str">
        <f t="shared" si="188"/>
        <v>Young Werther</v>
      </c>
      <c r="U948" s="137">
        <f>IF(P948="","",IF(N948=1,"",IF(Q948="","",IF(Q948&lt;=100,100,IF(Table1[[#This Row],[Day]]="Wed",100,200)))))</f>
        <v>200</v>
      </c>
      <c r="V948" s="137">
        <f t="shared" si="189"/>
        <v>470</v>
      </c>
      <c r="W948" s="137">
        <f t="shared" si="190"/>
        <v>270</v>
      </c>
      <c r="X948" s="133">
        <f>100</f>
        <v>100</v>
      </c>
      <c r="Y948" s="133">
        <f t="shared" si="191"/>
        <v>235</v>
      </c>
      <c r="Z948" s="133">
        <f t="shared" si="192"/>
        <v>135</v>
      </c>
      <c r="AA948" s="134" t="str">
        <f>TEXT(Table1[[#This Row],[Date]],"DDD")</f>
        <v>Sat</v>
      </c>
      <c r="AB948" s="133" t="str">
        <f>IF(OR(G948="Doomben",G948="Eagle Farm"),"Q",IF(AND(Q948&gt;1,Q948&lt;55,Table1[[#This Row],[Source]]="Nat"),"Nat OK",IF(AND(Table1[[#This Row],[Source]]&lt;&gt;"Nat",Q948&lt;55),"Poor &lt;55",IF(OR(G948="Randwick",G948="Flemington",G948="Caulfield",G948="Sandown Lake",G948="Sandown Hill"),"Best","ave"))))</f>
        <v>Best</v>
      </c>
      <c r="AC948" s="133">
        <f>IF(Q948="","",IF(AB948="Poor &lt;55",$AC$2*0.2%,IF(AND(AB948="Q",AA948&lt;&gt;"Wed"),$AC$2*0.4%,IF(AND(AB948="Q",AA948="Wed"),$AC$2*0.5%,IF(AND(AB948="Ave",U948=100),$AC$2*0.5%,IF(AND(AB948="ave",U948="",N948=1,AG948="Bush"),$AC$2*1%,IF(AND(AB948="ave",U948="",Q948&gt;100),$AC$2*1.3%,IF(AND(AB948="ave",U948=""),$AC$2*1.2%,IF(AND(AB948="Ave",U948=200),$AC$2*1%,IF(AND(AB948="Best",U948=200),$AC$2*1.5%,IF(AND(AB948="Best",U948="",K948&lt;&gt;"Pro Syd"),$AC$2*0.5%,IF(AND(AB948="Best",U948=""),$AC$2*1%,IF(AND(AB948="Best",U948=100,Table1[[#This Row],[State]]="NSW"),$AC$2*0.4%,IF(AND(AB948="Best",U948=100),$AC$2*1%,IF(Table1[[#This Row],[Adj]]="Nat OK",$AC$2*0.5%,"xxx")))))))))))))))</f>
        <v>150</v>
      </c>
      <c r="AD948" s="133">
        <f t="shared" si="193"/>
        <v>352.5</v>
      </c>
      <c r="AE948" s="133">
        <f t="shared" si="194"/>
        <v>202.5</v>
      </c>
      <c r="AF948" s="133" t="str">
        <f>VLOOKUP(Table1[[#This Row],[Track]],$F$2672:$H$2715,2,FALSE)</f>
        <v>Vic</v>
      </c>
      <c r="AG948" s="133" t="str">
        <f>VLOOKUP(Table1[[#This Row],[Track]],$F$2672:$H$2715,3,FALSE)</f>
        <v>-</v>
      </c>
      <c r="AH948" s="133" t="str">
        <f>IF(Table1[[#This Row],[Date]]&lt;$AH$2,"",IF(Table1[[#This Row],[Date]]&lt;$AH$3,"Edge","Elite Combo"))</f>
        <v/>
      </c>
      <c r="AI948" s="218">
        <f>Table1[[#This Row],[Time]]</f>
        <v>0.46875</v>
      </c>
      <c r="AJ948" s="219" t="str">
        <f>Table1[[#This Row],[Track]]</f>
        <v>Flemington</v>
      </c>
      <c r="AK948" s="216">
        <f>Table1[[#This Row],[Race ]]</f>
        <v>2</v>
      </c>
      <c r="AL948" s="219">
        <f>Table1[[#This Row],[TAB]]</f>
        <v>2</v>
      </c>
      <c r="AM948" s="219" t="str">
        <f>Table1[[#This Row],[Selection]]</f>
        <v>Young Werther</v>
      </c>
      <c r="AN948" s="220" t="str">
        <f>Table1[[#This Row],[Sources]]</f>
        <v>E4-12/Edge-20/Pro Mel-20</v>
      </c>
      <c r="AO948" s="219">
        <f>Table1[[#This Row],[Scale Bet]]</f>
        <v>150</v>
      </c>
    </row>
    <row r="949" spans="5:41" ht="16.5" customHeight="1" x14ac:dyDescent="0.25">
      <c r="E949" s="185">
        <v>45360</v>
      </c>
      <c r="F949" s="35">
        <v>0.46875</v>
      </c>
      <c r="G949" s="36" t="s">
        <v>157</v>
      </c>
      <c r="H949" s="36">
        <v>2</v>
      </c>
      <c r="I949" s="36">
        <v>2</v>
      </c>
      <c r="J949" s="36" t="s">
        <v>53</v>
      </c>
      <c r="K949" s="36" t="s">
        <v>40</v>
      </c>
      <c r="L949" s="165">
        <v>20</v>
      </c>
      <c r="M949" s="134" t="str">
        <f t="shared" si="182"/>
        <v/>
      </c>
      <c r="N949" s="36" t="str">
        <f t="shared" si="183"/>
        <v/>
      </c>
      <c r="O949" s="135" t="str">
        <f t="shared" si="184"/>
        <v/>
      </c>
      <c r="P949" s="186" t="str">
        <f t="shared" si="185"/>
        <v>OK</v>
      </c>
      <c r="Q949" s="187" t="str">
        <f t="shared" si="186"/>
        <v/>
      </c>
      <c r="R949" s="150">
        <v>2.35</v>
      </c>
      <c r="S949" s="187" t="str">
        <f t="shared" si="187"/>
        <v/>
      </c>
      <c r="T949" s="136" t="str">
        <f t="shared" si="188"/>
        <v>Young Werther</v>
      </c>
      <c r="U949" s="137" t="str">
        <f>IF(P949="","",IF(N949=1,"",IF(Q949="","",IF(Q949&lt;=100,100,IF(Table1[[#This Row],[Day]]="Wed",100,200)))))</f>
        <v/>
      </c>
      <c r="V949" s="137" t="str">
        <f t="shared" si="189"/>
        <v/>
      </c>
      <c r="W949" s="137" t="str">
        <f t="shared" si="190"/>
        <v/>
      </c>
      <c r="X949" s="133">
        <f>100</f>
        <v>100</v>
      </c>
      <c r="Y949" s="133">
        <f t="shared" si="191"/>
        <v>235</v>
      </c>
      <c r="Z949" s="133">
        <f t="shared" si="192"/>
        <v>135</v>
      </c>
      <c r="AA949" s="134" t="str">
        <f>TEXT(Table1[[#This Row],[Date]],"DDD")</f>
        <v>Sat</v>
      </c>
      <c r="AB949" s="133" t="str">
        <f>IF(OR(G949="Doomben",G949="Eagle Farm"),"Q",IF(AND(Q949&gt;1,Q949&lt;55,Table1[[#This Row],[Source]]="Nat"),"Nat OK",IF(AND(Table1[[#This Row],[Source]]&lt;&gt;"Nat",Q949&lt;55),"Poor &lt;55",IF(OR(G949="Randwick",G949="Flemington",G949="Caulfield",G949="Sandown Lake",G949="Sandown Hill"),"Best","ave"))))</f>
        <v>Best</v>
      </c>
      <c r="AC949" s="133" t="str">
        <f>IF(Q949="","",IF(AB949="Poor &lt;55",$AC$2*0.2%,IF(AND(AB949="Q",AA949&lt;&gt;"Wed"),$AC$2*0.4%,IF(AND(AB949="Q",AA949="Wed"),$AC$2*0.5%,IF(AND(AB949="Ave",U949=100),$AC$2*0.5%,IF(AND(AB949="ave",U949="",N949=1,AG949="Bush"),$AC$2*1%,IF(AND(AB949="ave",U949="",Q949&gt;100),$AC$2*1.3%,IF(AND(AB949="ave",U949=""),$AC$2*1.2%,IF(AND(AB949="Ave",U949=200),$AC$2*1%,IF(AND(AB949="Best",U949=200),$AC$2*1.5%,IF(AND(AB949="Best",U949="",K949&lt;&gt;"Pro Syd"),$AC$2*0.5%,IF(AND(AB949="Best",U949=""),$AC$2*1%,IF(AND(AB949="Best",U949=100,Table1[[#This Row],[State]]="NSW"),$AC$2*0.4%,IF(AND(AB949="Best",U949=100),$AC$2*1%,IF(Table1[[#This Row],[Adj]]="Nat OK",$AC$2*0.5%,"xxx")))))))))))))))</f>
        <v/>
      </c>
      <c r="AD949" s="133" t="str">
        <f t="shared" si="193"/>
        <v/>
      </c>
      <c r="AE949" s="133" t="str">
        <f t="shared" si="194"/>
        <v/>
      </c>
      <c r="AF949" s="133" t="str">
        <f>VLOOKUP(Table1[[#This Row],[Track]],$F$2672:$H$2715,2,FALSE)</f>
        <v>Vic</v>
      </c>
      <c r="AG949" s="133" t="str">
        <f>VLOOKUP(Table1[[#This Row],[Track]],$F$2672:$H$2715,3,FALSE)</f>
        <v>-</v>
      </c>
      <c r="AH949" s="133" t="str">
        <f>IF(Table1[[#This Row],[Date]]&lt;$AH$2,"",IF(Table1[[#This Row],[Date]]&lt;$AH$3,"Edge","Elite Combo"))</f>
        <v/>
      </c>
      <c r="AI949" s="218">
        <f>Table1[[#This Row],[Time]]</f>
        <v>0.46875</v>
      </c>
      <c r="AJ949" s="219" t="str">
        <f>Table1[[#This Row],[Track]]</f>
        <v>Flemington</v>
      </c>
      <c r="AK949" s="216">
        <f>Table1[[#This Row],[Race ]]</f>
        <v>2</v>
      </c>
      <c r="AL949" s="219">
        <f>Table1[[#This Row],[TAB]]</f>
        <v>2</v>
      </c>
      <c r="AM949" s="219" t="str">
        <f>Table1[[#This Row],[Selection]]</f>
        <v>Young Werther</v>
      </c>
      <c r="AN949" s="220" t="str">
        <f>Table1[[#This Row],[Sources]]</f>
        <v/>
      </c>
      <c r="AO949" s="219" t="str">
        <f>Table1[[#This Row],[Scale Bet]]</f>
        <v/>
      </c>
    </row>
    <row r="950" spans="5:41" ht="16.5" customHeight="1" x14ac:dyDescent="0.25">
      <c r="E950" s="185">
        <v>45360</v>
      </c>
      <c r="F950" s="35">
        <v>0.46875</v>
      </c>
      <c r="G950" s="36" t="s">
        <v>157</v>
      </c>
      <c r="H950" s="36">
        <v>2</v>
      </c>
      <c r="I950" s="36">
        <v>2</v>
      </c>
      <c r="J950" s="36" t="s">
        <v>53</v>
      </c>
      <c r="K950" s="36" t="s">
        <v>18</v>
      </c>
      <c r="L950" s="165">
        <v>20</v>
      </c>
      <c r="M950" s="134" t="str">
        <f t="shared" si="182"/>
        <v/>
      </c>
      <c r="N950" s="36" t="str">
        <f t="shared" si="183"/>
        <v/>
      </c>
      <c r="O950" s="135" t="str">
        <f t="shared" si="184"/>
        <v/>
      </c>
      <c r="P950" s="186" t="str">
        <f t="shared" si="185"/>
        <v>OK</v>
      </c>
      <c r="Q950" s="187" t="str">
        <f t="shared" si="186"/>
        <v/>
      </c>
      <c r="R950" s="150">
        <v>2.4</v>
      </c>
      <c r="S950" s="187" t="str">
        <f t="shared" si="187"/>
        <v/>
      </c>
      <c r="T950" s="136" t="str">
        <f t="shared" si="188"/>
        <v>Young Werther</v>
      </c>
      <c r="U950" s="137" t="str">
        <f>IF(P950="","",IF(N950=1,"",IF(Q950="","",IF(Q950&lt;=100,100,IF(Table1[[#This Row],[Day]]="Wed",100,200)))))</f>
        <v/>
      </c>
      <c r="V950" s="137" t="str">
        <f t="shared" si="189"/>
        <v/>
      </c>
      <c r="W950" s="137" t="str">
        <f t="shared" si="190"/>
        <v/>
      </c>
      <c r="X950" s="133">
        <f>100</f>
        <v>100</v>
      </c>
      <c r="Y950" s="133">
        <f t="shared" si="191"/>
        <v>240</v>
      </c>
      <c r="Z950" s="133">
        <f t="shared" si="192"/>
        <v>140</v>
      </c>
      <c r="AA950" s="134" t="str">
        <f>TEXT(Table1[[#This Row],[Date]],"DDD")</f>
        <v>Sat</v>
      </c>
      <c r="AB950" s="133" t="str">
        <f>IF(OR(G950="Doomben",G950="Eagle Farm"),"Q",IF(AND(Q950&gt;1,Q950&lt;55,Table1[[#This Row],[Source]]="Nat"),"Nat OK",IF(AND(Table1[[#This Row],[Source]]&lt;&gt;"Nat",Q950&lt;55),"Poor &lt;55",IF(OR(G950="Randwick",G950="Flemington",G950="Caulfield",G950="Sandown Lake",G950="Sandown Hill"),"Best","ave"))))</f>
        <v>Best</v>
      </c>
      <c r="AC950" s="133" t="str">
        <f>IF(Q950="","",IF(AB950="Poor &lt;55",$AC$2*0.2%,IF(AND(AB950="Q",AA950&lt;&gt;"Wed"),$AC$2*0.4%,IF(AND(AB950="Q",AA950="Wed"),$AC$2*0.5%,IF(AND(AB950="Ave",U950=100),$AC$2*0.5%,IF(AND(AB950="ave",U950="",N950=1,AG950="Bush"),$AC$2*1%,IF(AND(AB950="ave",U950="",Q950&gt;100),$AC$2*1.3%,IF(AND(AB950="ave",U950=""),$AC$2*1.2%,IF(AND(AB950="Ave",U950=200),$AC$2*1%,IF(AND(AB950="Best",U950=200),$AC$2*1.5%,IF(AND(AB950="Best",U950="",K950&lt;&gt;"Pro Syd"),$AC$2*0.5%,IF(AND(AB950="Best",U950=""),$AC$2*1%,IF(AND(AB950="Best",U950=100,Table1[[#This Row],[State]]="NSW"),$AC$2*0.4%,IF(AND(AB950="Best",U950=100),$AC$2*1%,IF(Table1[[#This Row],[Adj]]="Nat OK",$AC$2*0.5%,"xxx")))))))))))))))</f>
        <v/>
      </c>
      <c r="AD950" s="133" t="str">
        <f t="shared" si="193"/>
        <v/>
      </c>
      <c r="AE950" s="133" t="str">
        <f t="shared" si="194"/>
        <v/>
      </c>
      <c r="AF950" s="133" t="str">
        <f>VLOOKUP(Table1[[#This Row],[Track]],$F$2672:$H$2715,2,FALSE)</f>
        <v>Vic</v>
      </c>
      <c r="AG950" s="133" t="str">
        <f>VLOOKUP(Table1[[#This Row],[Track]],$F$2672:$H$2715,3,FALSE)</f>
        <v>-</v>
      </c>
      <c r="AH950" s="133" t="str">
        <f>IF(Table1[[#This Row],[Date]]&lt;$AH$2,"",IF(Table1[[#This Row],[Date]]&lt;$AH$3,"Edge","Elite Combo"))</f>
        <v/>
      </c>
      <c r="AI950" s="218">
        <f>Table1[[#This Row],[Time]]</f>
        <v>0.46875</v>
      </c>
      <c r="AJ950" s="219" t="str">
        <f>Table1[[#This Row],[Track]]</f>
        <v>Flemington</v>
      </c>
      <c r="AK950" s="216">
        <f>Table1[[#This Row],[Race ]]</f>
        <v>2</v>
      </c>
      <c r="AL950" s="219">
        <f>Table1[[#This Row],[TAB]]</f>
        <v>2</v>
      </c>
      <c r="AM950" s="219" t="str">
        <f>Table1[[#This Row],[Selection]]</f>
        <v>Young Werther</v>
      </c>
      <c r="AN950" s="220" t="str">
        <f>Table1[[#This Row],[Sources]]</f>
        <v/>
      </c>
      <c r="AO950" s="219" t="str">
        <f>Table1[[#This Row],[Scale Bet]]</f>
        <v/>
      </c>
    </row>
    <row r="951" spans="5:41" ht="16.5" customHeight="1" x14ac:dyDescent="0.25">
      <c r="E951" s="185">
        <v>45360</v>
      </c>
      <c r="F951" s="35">
        <v>0.53125</v>
      </c>
      <c r="G951" s="36" t="s">
        <v>157</v>
      </c>
      <c r="H951" s="36">
        <v>5</v>
      </c>
      <c r="I951" s="36">
        <v>6</v>
      </c>
      <c r="J951" s="36" t="s">
        <v>481</v>
      </c>
      <c r="K951" s="36" t="s">
        <v>40</v>
      </c>
      <c r="L951" s="165">
        <v>10</v>
      </c>
      <c r="M951" s="134">
        <f t="shared" si="182"/>
        <v>20</v>
      </c>
      <c r="N951" s="36">
        <f t="shared" si="183"/>
        <v>2</v>
      </c>
      <c r="O951" s="135" t="str">
        <f t="shared" si="184"/>
        <v>Edge-10/Pro Mel-10</v>
      </c>
      <c r="P951" s="186" t="str">
        <f t="shared" si="185"/>
        <v>OK</v>
      </c>
      <c r="Q951" s="187">
        <f t="shared" si="186"/>
        <v>80</v>
      </c>
      <c r="R951" s="150"/>
      <c r="S951" s="187" t="str">
        <f t="shared" si="187"/>
        <v/>
      </c>
      <c r="T951" s="136" t="str">
        <f t="shared" si="188"/>
        <v>Magic Time</v>
      </c>
      <c r="U951" s="137">
        <f>IF(P951="","",IF(N951=1,"",IF(Q951="","",IF(Q951&lt;=100,100,IF(Table1[[#This Row],[Day]]="Wed",100,200)))))</f>
        <v>100</v>
      </c>
      <c r="V951" s="137" t="str">
        <f t="shared" si="189"/>
        <v/>
      </c>
      <c r="W951" s="137">
        <f t="shared" si="190"/>
        <v>-100</v>
      </c>
      <c r="X951" s="133">
        <f>100</f>
        <v>100</v>
      </c>
      <c r="Y951" s="133" t="str">
        <f t="shared" si="191"/>
        <v/>
      </c>
      <c r="Z951" s="133">
        <f t="shared" si="192"/>
        <v>-100</v>
      </c>
      <c r="AA951" s="134" t="str">
        <f>TEXT(Table1[[#This Row],[Date]],"DDD")</f>
        <v>Sat</v>
      </c>
      <c r="AB951" s="133" t="str">
        <f>IF(OR(G951="Doomben",G951="Eagle Farm"),"Q",IF(AND(Q951&gt;1,Q951&lt;55,Table1[[#This Row],[Source]]="Nat"),"Nat OK",IF(AND(Table1[[#This Row],[Source]]&lt;&gt;"Nat",Q951&lt;55),"Poor &lt;55",IF(OR(G951="Randwick",G951="Flemington",G951="Caulfield",G951="Sandown Lake",G951="Sandown Hill"),"Best","ave"))))</f>
        <v>Best</v>
      </c>
      <c r="AC951" s="133">
        <f>IF(Q951="","",IF(AB951="Poor &lt;55",$AC$2*0.2%,IF(AND(AB951="Q",AA951&lt;&gt;"Wed"),$AC$2*0.4%,IF(AND(AB951="Q",AA951="Wed"),$AC$2*0.5%,IF(AND(AB951="Ave",U951=100),$AC$2*0.5%,IF(AND(AB951="ave",U951="",N951=1,AG951="Bush"),$AC$2*1%,IF(AND(AB951="ave",U951="",Q951&gt;100),$AC$2*1.3%,IF(AND(AB951="ave",U951=""),$AC$2*1.2%,IF(AND(AB951="Ave",U951=200),$AC$2*1%,IF(AND(AB951="Best",U951=200),$AC$2*1.5%,IF(AND(AB951="Best",U951="",K951&lt;&gt;"Pro Syd"),$AC$2*0.5%,IF(AND(AB951="Best",U951=""),$AC$2*1%,IF(AND(AB951="Best",U951=100,Table1[[#This Row],[State]]="NSW"),$AC$2*0.4%,IF(AND(AB951="Best",U951=100),$AC$2*1%,IF(Table1[[#This Row],[Adj]]="Nat OK",$AC$2*0.5%,"xxx")))))))))))))))</f>
        <v>100</v>
      </c>
      <c r="AD951" s="133" t="str">
        <f t="shared" si="193"/>
        <v/>
      </c>
      <c r="AE951" s="133">
        <f t="shared" si="194"/>
        <v>-100</v>
      </c>
      <c r="AF951" s="133" t="str">
        <f>VLOOKUP(Table1[[#This Row],[Track]],$F$2672:$H$2715,2,FALSE)</f>
        <v>Vic</v>
      </c>
      <c r="AG951" s="133" t="str">
        <f>VLOOKUP(Table1[[#This Row],[Track]],$F$2672:$H$2715,3,FALSE)</f>
        <v>-</v>
      </c>
      <c r="AH951" s="133" t="str">
        <f>IF(Table1[[#This Row],[Date]]&lt;$AH$2,"",IF(Table1[[#This Row],[Date]]&lt;$AH$3,"Edge","Elite Combo"))</f>
        <v/>
      </c>
      <c r="AI951" s="218">
        <f>Table1[[#This Row],[Time]]</f>
        <v>0.53125</v>
      </c>
      <c r="AJ951" s="219" t="str">
        <f>Table1[[#This Row],[Track]]</f>
        <v>Flemington</v>
      </c>
      <c r="AK951" s="216">
        <f>Table1[[#This Row],[Race ]]</f>
        <v>5</v>
      </c>
      <c r="AL951" s="219">
        <f>Table1[[#This Row],[TAB]]</f>
        <v>6</v>
      </c>
      <c r="AM951" s="219" t="str">
        <f>Table1[[#This Row],[Selection]]</f>
        <v>Magic Time</v>
      </c>
      <c r="AN951" s="220" t="str">
        <f>Table1[[#This Row],[Sources]]</f>
        <v>Edge-10/Pro Mel-10</v>
      </c>
      <c r="AO951" s="219">
        <f>Table1[[#This Row],[Scale Bet]]</f>
        <v>100</v>
      </c>
    </row>
    <row r="952" spans="5:41" ht="16.5" customHeight="1" x14ac:dyDescent="0.25">
      <c r="E952" s="185">
        <v>45360</v>
      </c>
      <c r="F952" s="35">
        <v>0.53125</v>
      </c>
      <c r="G952" s="36" t="s">
        <v>157</v>
      </c>
      <c r="H952" s="36">
        <v>5</v>
      </c>
      <c r="I952" s="36">
        <v>6</v>
      </c>
      <c r="J952" s="36" t="s">
        <v>481</v>
      </c>
      <c r="K952" s="36" t="s">
        <v>18</v>
      </c>
      <c r="L952" s="165">
        <v>10</v>
      </c>
      <c r="M952" s="134" t="str">
        <f t="shared" si="182"/>
        <v/>
      </c>
      <c r="N952" s="36" t="str">
        <f t="shared" si="183"/>
        <v/>
      </c>
      <c r="O952" s="135" t="str">
        <f t="shared" si="184"/>
        <v/>
      </c>
      <c r="P952" s="186" t="str">
        <f t="shared" si="185"/>
        <v>OK</v>
      </c>
      <c r="Q952" s="187" t="str">
        <f t="shared" si="186"/>
        <v/>
      </c>
      <c r="R952" s="150"/>
      <c r="S952" s="187" t="str">
        <f t="shared" si="187"/>
        <v/>
      </c>
      <c r="T952" s="136" t="str">
        <f t="shared" si="188"/>
        <v>Magic Time</v>
      </c>
      <c r="U952" s="137" t="str">
        <f>IF(P952="","",IF(N952=1,"",IF(Q952="","",IF(Q952&lt;=100,100,IF(Table1[[#This Row],[Day]]="Wed",100,200)))))</f>
        <v/>
      </c>
      <c r="V952" s="137" t="str">
        <f t="shared" si="189"/>
        <v/>
      </c>
      <c r="W952" s="137" t="str">
        <f t="shared" si="190"/>
        <v/>
      </c>
      <c r="X952" s="133">
        <f>100</f>
        <v>100</v>
      </c>
      <c r="Y952" s="133" t="str">
        <f t="shared" si="191"/>
        <v/>
      </c>
      <c r="Z952" s="133">
        <f t="shared" si="192"/>
        <v>-100</v>
      </c>
      <c r="AA952" s="134" t="str">
        <f>TEXT(Table1[[#This Row],[Date]],"DDD")</f>
        <v>Sat</v>
      </c>
      <c r="AB952" s="133" t="str">
        <f>IF(OR(G952="Doomben",G952="Eagle Farm"),"Q",IF(AND(Q952&gt;1,Q952&lt;55,Table1[[#This Row],[Source]]="Nat"),"Nat OK",IF(AND(Table1[[#This Row],[Source]]&lt;&gt;"Nat",Q952&lt;55),"Poor &lt;55",IF(OR(G952="Randwick",G952="Flemington",G952="Caulfield",G952="Sandown Lake",G952="Sandown Hill"),"Best","ave"))))</f>
        <v>Best</v>
      </c>
      <c r="AC952" s="133" t="str">
        <f>IF(Q952="","",IF(AB952="Poor &lt;55",$AC$2*0.2%,IF(AND(AB952="Q",AA952&lt;&gt;"Wed"),$AC$2*0.4%,IF(AND(AB952="Q",AA952="Wed"),$AC$2*0.5%,IF(AND(AB952="Ave",U952=100),$AC$2*0.5%,IF(AND(AB952="ave",U952="",N952=1,AG952="Bush"),$AC$2*1%,IF(AND(AB952="ave",U952="",Q952&gt;100),$AC$2*1.3%,IF(AND(AB952="ave",U952=""),$AC$2*1.2%,IF(AND(AB952="Ave",U952=200),$AC$2*1%,IF(AND(AB952="Best",U952=200),$AC$2*1.5%,IF(AND(AB952="Best",U952="",K952&lt;&gt;"Pro Syd"),$AC$2*0.5%,IF(AND(AB952="Best",U952=""),$AC$2*1%,IF(AND(AB952="Best",U952=100,Table1[[#This Row],[State]]="NSW"),$AC$2*0.4%,IF(AND(AB952="Best",U952=100),$AC$2*1%,IF(Table1[[#This Row],[Adj]]="Nat OK",$AC$2*0.5%,"xxx")))))))))))))))</f>
        <v/>
      </c>
      <c r="AD952" s="133" t="str">
        <f t="shared" si="193"/>
        <v/>
      </c>
      <c r="AE952" s="133" t="str">
        <f t="shared" si="194"/>
        <v/>
      </c>
      <c r="AF952" s="133" t="str">
        <f>VLOOKUP(Table1[[#This Row],[Track]],$F$2672:$H$2715,2,FALSE)</f>
        <v>Vic</v>
      </c>
      <c r="AG952" s="133" t="str">
        <f>VLOOKUP(Table1[[#This Row],[Track]],$F$2672:$H$2715,3,FALSE)</f>
        <v>-</v>
      </c>
      <c r="AH952" s="133" t="str">
        <f>IF(Table1[[#This Row],[Date]]&lt;$AH$2,"",IF(Table1[[#This Row],[Date]]&lt;$AH$3,"Edge","Elite Combo"))</f>
        <v/>
      </c>
      <c r="AI952" s="218">
        <f>Table1[[#This Row],[Time]]</f>
        <v>0.53125</v>
      </c>
      <c r="AJ952" s="219" t="str">
        <f>Table1[[#This Row],[Track]]</f>
        <v>Flemington</v>
      </c>
      <c r="AK952" s="216">
        <f>Table1[[#This Row],[Race ]]</f>
        <v>5</v>
      </c>
      <c r="AL952" s="219">
        <f>Table1[[#This Row],[TAB]]</f>
        <v>6</v>
      </c>
      <c r="AM952" s="219" t="str">
        <f>Table1[[#This Row],[Selection]]</f>
        <v>Magic Time</v>
      </c>
      <c r="AN952" s="220" t="str">
        <f>Table1[[#This Row],[Sources]]</f>
        <v/>
      </c>
      <c r="AO952" s="219" t="str">
        <f>Table1[[#This Row],[Scale Bet]]</f>
        <v/>
      </c>
    </row>
    <row r="953" spans="5:41" ht="16.5" customHeight="1" x14ac:dyDescent="0.25">
      <c r="E953" s="185">
        <v>45360</v>
      </c>
      <c r="F953" s="35">
        <v>0.53125</v>
      </c>
      <c r="G953" s="36" t="s">
        <v>157</v>
      </c>
      <c r="H953" s="36">
        <v>5</v>
      </c>
      <c r="I953" s="36">
        <v>12</v>
      </c>
      <c r="J953" s="36" t="s">
        <v>426</v>
      </c>
      <c r="K953" s="36" t="s">
        <v>40</v>
      </c>
      <c r="L953" s="165">
        <v>10</v>
      </c>
      <c r="M953" s="134">
        <f t="shared" si="182"/>
        <v>23</v>
      </c>
      <c r="N953" s="36">
        <f t="shared" si="183"/>
        <v>2</v>
      </c>
      <c r="O953" s="135" t="str">
        <f t="shared" si="184"/>
        <v>Edge-10/Pro Mel-13</v>
      </c>
      <c r="P953" s="186" t="str">
        <f t="shared" si="185"/>
        <v>OK</v>
      </c>
      <c r="Q953" s="187">
        <f t="shared" si="186"/>
        <v>92</v>
      </c>
      <c r="R953" s="150"/>
      <c r="S953" s="187" t="str">
        <f t="shared" si="187"/>
        <v/>
      </c>
      <c r="T953" s="136" t="str">
        <f t="shared" si="188"/>
        <v>Sghirripa</v>
      </c>
      <c r="U953" s="137">
        <f>IF(P953="","",IF(N953=1,"",IF(Q953="","",IF(Q953&lt;=100,100,IF(Table1[[#This Row],[Day]]="Wed",100,200)))))</f>
        <v>100</v>
      </c>
      <c r="V953" s="137" t="str">
        <f t="shared" si="189"/>
        <v/>
      </c>
      <c r="W953" s="137">
        <f t="shared" si="190"/>
        <v>-100</v>
      </c>
      <c r="X953" s="133">
        <f>100</f>
        <v>100</v>
      </c>
      <c r="Y953" s="133" t="str">
        <f t="shared" si="191"/>
        <v/>
      </c>
      <c r="Z953" s="133">
        <f t="shared" si="192"/>
        <v>-100</v>
      </c>
      <c r="AA953" s="134" t="str">
        <f>TEXT(Table1[[#This Row],[Date]],"DDD")</f>
        <v>Sat</v>
      </c>
      <c r="AB953" s="133" t="str">
        <f>IF(OR(G953="Doomben",G953="Eagle Farm"),"Q",IF(AND(Q953&gt;1,Q953&lt;55,Table1[[#This Row],[Source]]="Nat"),"Nat OK",IF(AND(Table1[[#This Row],[Source]]&lt;&gt;"Nat",Q953&lt;55),"Poor &lt;55",IF(OR(G953="Randwick",G953="Flemington",G953="Caulfield",G953="Sandown Lake",G953="Sandown Hill"),"Best","ave"))))</f>
        <v>Best</v>
      </c>
      <c r="AC953" s="133">
        <f>IF(Q953="","",IF(AB953="Poor &lt;55",$AC$2*0.2%,IF(AND(AB953="Q",AA953&lt;&gt;"Wed"),$AC$2*0.4%,IF(AND(AB953="Q",AA953="Wed"),$AC$2*0.5%,IF(AND(AB953="Ave",U953=100),$AC$2*0.5%,IF(AND(AB953="ave",U953="",N953=1,AG953="Bush"),$AC$2*1%,IF(AND(AB953="ave",U953="",Q953&gt;100),$AC$2*1.3%,IF(AND(AB953="ave",U953=""),$AC$2*1.2%,IF(AND(AB953="Ave",U953=200),$AC$2*1%,IF(AND(AB953="Best",U953=200),$AC$2*1.5%,IF(AND(AB953="Best",U953="",K953&lt;&gt;"Pro Syd"),$AC$2*0.5%,IF(AND(AB953="Best",U953=""),$AC$2*1%,IF(AND(AB953="Best",U953=100,Table1[[#This Row],[State]]="NSW"),$AC$2*0.4%,IF(AND(AB953="Best",U953=100),$AC$2*1%,IF(Table1[[#This Row],[Adj]]="Nat OK",$AC$2*0.5%,"xxx")))))))))))))))</f>
        <v>100</v>
      </c>
      <c r="AD953" s="133" t="str">
        <f t="shared" si="193"/>
        <v/>
      </c>
      <c r="AE953" s="133">
        <f t="shared" si="194"/>
        <v>-100</v>
      </c>
      <c r="AF953" s="133" t="str">
        <f>VLOOKUP(Table1[[#This Row],[Track]],$F$2672:$H$2715,2,FALSE)</f>
        <v>Vic</v>
      </c>
      <c r="AG953" s="133" t="str">
        <f>VLOOKUP(Table1[[#This Row],[Track]],$F$2672:$H$2715,3,FALSE)</f>
        <v>-</v>
      </c>
      <c r="AH953" s="133" t="str">
        <f>IF(Table1[[#This Row],[Date]]&lt;$AH$2,"",IF(Table1[[#This Row],[Date]]&lt;$AH$3,"Edge","Elite Combo"))</f>
        <v/>
      </c>
      <c r="AI953" s="218">
        <f>Table1[[#This Row],[Time]]</f>
        <v>0.53125</v>
      </c>
      <c r="AJ953" s="219" t="str">
        <f>Table1[[#This Row],[Track]]</f>
        <v>Flemington</v>
      </c>
      <c r="AK953" s="216">
        <f>Table1[[#This Row],[Race ]]</f>
        <v>5</v>
      </c>
      <c r="AL953" s="219">
        <f>Table1[[#This Row],[TAB]]</f>
        <v>12</v>
      </c>
      <c r="AM953" s="219" t="str">
        <f>Table1[[#This Row],[Selection]]</f>
        <v>Sghirripa</v>
      </c>
      <c r="AN953" s="220" t="str">
        <f>Table1[[#This Row],[Sources]]</f>
        <v>Edge-10/Pro Mel-13</v>
      </c>
      <c r="AO953" s="219">
        <f>Table1[[#This Row],[Scale Bet]]</f>
        <v>100</v>
      </c>
    </row>
    <row r="954" spans="5:41" ht="16.5" customHeight="1" x14ac:dyDescent="0.25">
      <c r="E954" s="185">
        <v>45360</v>
      </c>
      <c r="F954" s="35">
        <v>0.53125</v>
      </c>
      <c r="G954" s="36" t="s">
        <v>157</v>
      </c>
      <c r="H954" s="36">
        <v>5</v>
      </c>
      <c r="I954" s="36">
        <v>12</v>
      </c>
      <c r="J954" s="36" t="s">
        <v>426</v>
      </c>
      <c r="K954" s="36" t="s">
        <v>18</v>
      </c>
      <c r="L954" s="165">
        <v>13</v>
      </c>
      <c r="M954" s="134" t="str">
        <f t="shared" si="182"/>
        <v/>
      </c>
      <c r="N954" s="36" t="str">
        <f t="shared" si="183"/>
        <v/>
      </c>
      <c r="O954" s="135" t="str">
        <f t="shared" si="184"/>
        <v/>
      </c>
      <c r="P954" s="186" t="str">
        <f t="shared" si="185"/>
        <v>OK</v>
      </c>
      <c r="Q954" s="187" t="str">
        <f t="shared" si="186"/>
        <v/>
      </c>
      <c r="R954" s="150"/>
      <c r="S954" s="187" t="str">
        <f t="shared" si="187"/>
        <v/>
      </c>
      <c r="T954" s="136" t="str">
        <f t="shared" si="188"/>
        <v>Sghirripa</v>
      </c>
      <c r="U954" s="137" t="str">
        <f>IF(P954="","",IF(N954=1,"",IF(Q954="","",IF(Q954&lt;=100,100,IF(Table1[[#This Row],[Day]]="Wed",100,200)))))</f>
        <v/>
      </c>
      <c r="V954" s="137" t="str">
        <f t="shared" si="189"/>
        <v/>
      </c>
      <c r="W954" s="137" t="str">
        <f t="shared" si="190"/>
        <v/>
      </c>
      <c r="X954" s="133">
        <f>100</f>
        <v>100</v>
      </c>
      <c r="Y954" s="133" t="str">
        <f t="shared" si="191"/>
        <v/>
      </c>
      <c r="Z954" s="133">
        <f t="shared" si="192"/>
        <v>-100</v>
      </c>
      <c r="AA954" s="134" t="str">
        <f>TEXT(Table1[[#This Row],[Date]],"DDD")</f>
        <v>Sat</v>
      </c>
      <c r="AB954" s="133" t="str">
        <f>IF(OR(G954="Doomben",G954="Eagle Farm"),"Q",IF(AND(Q954&gt;1,Q954&lt;55,Table1[[#This Row],[Source]]="Nat"),"Nat OK",IF(AND(Table1[[#This Row],[Source]]&lt;&gt;"Nat",Q954&lt;55),"Poor &lt;55",IF(OR(G954="Randwick",G954="Flemington",G954="Caulfield",G954="Sandown Lake",G954="Sandown Hill"),"Best","ave"))))</f>
        <v>Best</v>
      </c>
      <c r="AC954" s="133" t="str">
        <f>IF(Q954="","",IF(AB954="Poor &lt;55",$AC$2*0.2%,IF(AND(AB954="Q",AA954&lt;&gt;"Wed"),$AC$2*0.4%,IF(AND(AB954="Q",AA954="Wed"),$AC$2*0.5%,IF(AND(AB954="Ave",U954=100),$AC$2*0.5%,IF(AND(AB954="ave",U954="",N954=1,AG954="Bush"),$AC$2*1%,IF(AND(AB954="ave",U954="",Q954&gt;100),$AC$2*1.3%,IF(AND(AB954="ave",U954=""),$AC$2*1.2%,IF(AND(AB954="Ave",U954=200),$AC$2*1%,IF(AND(AB954="Best",U954=200),$AC$2*1.5%,IF(AND(AB954="Best",U954="",K954&lt;&gt;"Pro Syd"),$AC$2*0.5%,IF(AND(AB954="Best",U954=""),$AC$2*1%,IF(AND(AB954="Best",U954=100,Table1[[#This Row],[State]]="NSW"),$AC$2*0.4%,IF(AND(AB954="Best",U954=100),$AC$2*1%,IF(Table1[[#This Row],[Adj]]="Nat OK",$AC$2*0.5%,"xxx")))))))))))))))</f>
        <v/>
      </c>
      <c r="AD954" s="133" t="str">
        <f t="shared" si="193"/>
        <v/>
      </c>
      <c r="AE954" s="133" t="str">
        <f t="shared" si="194"/>
        <v/>
      </c>
      <c r="AF954" s="133" t="str">
        <f>VLOOKUP(Table1[[#This Row],[Track]],$F$2672:$H$2715,2,FALSE)</f>
        <v>Vic</v>
      </c>
      <c r="AG954" s="133" t="str">
        <f>VLOOKUP(Table1[[#This Row],[Track]],$F$2672:$H$2715,3,FALSE)</f>
        <v>-</v>
      </c>
      <c r="AH954" s="133" t="str">
        <f>IF(Table1[[#This Row],[Date]]&lt;$AH$2,"",IF(Table1[[#This Row],[Date]]&lt;$AH$3,"Edge","Elite Combo"))</f>
        <v/>
      </c>
      <c r="AI954" s="218">
        <f>Table1[[#This Row],[Time]]</f>
        <v>0.53125</v>
      </c>
      <c r="AJ954" s="219" t="str">
        <f>Table1[[#This Row],[Track]]</f>
        <v>Flemington</v>
      </c>
      <c r="AK954" s="216">
        <f>Table1[[#This Row],[Race ]]</f>
        <v>5</v>
      </c>
      <c r="AL954" s="219">
        <f>Table1[[#This Row],[TAB]]</f>
        <v>12</v>
      </c>
      <c r="AM954" s="219" t="str">
        <f>Table1[[#This Row],[Selection]]</f>
        <v>Sghirripa</v>
      </c>
      <c r="AN954" s="220" t="str">
        <f>Table1[[#This Row],[Sources]]</f>
        <v/>
      </c>
      <c r="AO954" s="219" t="str">
        <f>Table1[[#This Row],[Scale Bet]]</f>
        <v/>
      </c>
    </row>
    <row r="955" spans="5:41" ht="16.5" customHeight="1" x14ac:dyDescent="0.25">
      <c r="E955" s="185">
        <v>45360</v>
      </c>
      <c r="F955" s="35">
        <v>0.55555555555555558</v>
      </c>
      <c r="G955" s="36" t="s">
        <v>157</v>
      </c>
      <c r="H955" s="36">
        <v>6</v>
      </c>
      <c r="I955" s="36">
        <v>6</v>
      </c>
      <c r="J955" s="36" t="s">
        <v>164</v>
      </c>
      <c r="K955" s="36" t="s">
        <v>1</v>
      </c>
      <c r="L955" s="165">
        <v>10</v>
      </c>
      <c r="M955" s="134">
        <f t="shared" si="182"/>
        <v>23</v>
      </c>
      <c r="N955" s="36">
        <f t="shared" si="183"/>
        <v>2</v>
      </c>
      <c r="O955" s="135" t="str">
        <f t="shared" si="184"/>
        <v>E4-10/Nat-13</v>
      </c>
      <c r="P955" s="186" t="str">
        <f t="shared" si="185"/>
        <v>OK</v>
      </c>
      <c r="Q955" s="187">
        <f t="shared" si="186"/>
        <v>92</v>
      </c>
      <c r="R955" s="150"/>
      <c r="S955" s="187" t="str">
        <f t="shared" si="187"/>
        <v/>
      </c>
      <c r="T955" s="136" t="str">
        <f t="shared" si="188"/>
        <v>Mollynickers</v>
      </c>
      <c r="U955" s="137">
        <f>IF(P955="","",IF(N955=1,"",IF(Q955="","",IF(Q955&lt;=100,100,IF(Table1[[#This Row],[Day]]="Wed",100,200)))))</f>
        <v>100</v>
      </c>
      <c r="V955" s="137" t="str">
        <f t="shared" si="189"/>
        <v/>
      </c>
      <c r="W955" s="137">
        <f t="shared" si="190"/>
        <v>-100</v>
      </c>
      <c r="X955" s="133">
        <f>100</f>
        <v>100</v>
      </c>
      <c r="Y955" s="133" t="str">
        <f t="shared" si="191"/>
        <v/>
      </c>
      <c r="Z955" s="133">
        <f t="shared" si="192"/>
        <v>-100</v>
      </c>
      <c r="AA955" s="134" t="str">
        <f>TEXT(Table1[[#This Row],[Date]],"DDD")</f>
        <v>Sat</v>
      </c>
      <c r="AB955" s="133" t="str">
        <f>IF(OR(G955="Doomben",G955="Eagle Farm"),"Q",IF(AND(Q955&gt;1,Q955&lt;55,Table1[[#This Row],[Source]]="Nat"),"Nat OK",IF(AND(Table1[[#This Row],[Source]]&lt;&gt;"Nat",Q955&lt;55),"Poor &lt;55",IF(OR(G955="Randwick",G955="Flemington",G955="Caulfield",G955="Sandown Lake",G955="Sandown Hill"),"Best","ave"))))</f>
        <v>Best</v>
      </c>
      <c r="AC955" s="133">
        <f>IF(Q955="","",IF(AB955="Poor &lt;55",$AC$2*0.2%,IF(AND(AB955="Q",AA955&lt;&gt;"Wed"),$AC$2*0.4%,IF(AND(AB955="Q",AA955="Wed"),$AC$2*0.5%,IF(AND(AB955="Ave",U955=100),$AC$2*0.5%,IF(AND(AB955="ave",U955="",N955=1,AG955="Bush"),$AC$2*1%,IF(AND(AB955="ave",U955="",Q955&gt;100),$AC$2*1.3%,IF(AND(AB955="ave",U955=""),$AC$2*1.2%,IF(AND(AB955="Ave",U955=200),$AC$2*1%,IF(AND(AB955="Best",U955=200),$AC$2*1.5%,IF(AND(AB955="Best",U955="",K955&lt;&gt;"Pro Syd"),$AC$2*0.5%,IF(AND(AB955="Best",U955=""),$AC$2*1%,IF(AND(AB955="Best",U955=100,Table1[[#This Row],[State]]="NSW"),$AC$2*0.4%,IF(AND(AB955="Best",U955=100),$AC$2*1%,IF(Table1[[#This Row],[Adj]]="Nat OK",$AC$2*0.5%,"xxx")))))))))))))))</f>
        <v>100</v>
      </c>
      <c r="AD955" s="133" t="str">
        <f t="shared" si="193"/>
        <v/>
      </c>
      <c r="AE955" s="133">
        <f t="shared" si="194"/>
        <v>-100</v>
      </c>
      <c r="AF955" s="133" t="str">
        <f>VLOOKUP(Table1[[#This Row],[Track]],$F$2672:$H$2715,2,FALSE)</f>
        <v>Vic</v>
      </c>
      <c r="AG955" s="133" t="str">
        <f>VLOOKUP(Table1[[#This Row],[Track]],$F$2672:$H$2715,3,FALSE)</f>
        <v>-</v>
      </c>
      <c r="AH955" s="133" t="str">
        <f>IF(Table1[[#This Row],[Date]]&lt;$AH$2,"",IF(Table1[[#This Row],[Date]]&lt;$AH$3,"Edge","Elite Combo"))</f>
        <v/>
      </c>
      <c r="AI955" s="218">
        <f>Table1[[#This Row],[Time]]</f>
        <v>0.55555555555555558</v>
      </c>
      <c r="AJ955" s="219" t="str">
        <f>Table1[[#This Row],[Track]]</f>
        <v>Flemington</v>
      </c>
      <c r="AK955" s="216">
        <f>Table1[[#This Row],[Race ]]</f>
        <v>6</v>
      </c>
      <c r="AL955" s="219">
        <f>Table1[[#This Row],[TAB]]</f>
        <v>6</v>
      </c>
      <c r="AM955" s="219" t="str">
        <f>Table1[[#This Row],[Selection]]</f>
        <v>Mollynickers</v>
      </c>
      <c r="AN955" s="220" t="str">
        <f>Table1[[#This Row],[Sources]]</f>
        <v>E4-10/Nat-13</v>
      </c>
      <c r="AO955" s="219">
        <f>Table1[[#This Row],[Scale Bet]]</f>
        <v>100</v>
      </c>
    </row>
    <row r="956" spans="5:41" ht="16.5" customHeight="1" x14ac:dyDescent="0.25">
      <c r="E956" s="185">
        <v>45360</v>
      </c>
      <c r="F956" s="35">
        <v>0.55555555555555558</v>
      </c>
      <c r="G956" s="36" t="s">
        <v>157</v>
      </c>
      <c r="H956" s="36">
        <v>6</v>
      </c>
      <c r="I956" s="36">
        <v>6</v>
      </c>
      <c r="J956" s="36" t="s">
        <v>164</v>
      </c>
      <c r="K956" s="36" t="s">
        <v>13</v>
      </c>
      <c r="L956" s="165">
        <v>13</v>
      </c>
      <c r="M956" s="134" t="str">
        <f t="shared" si="182"/>
        <v/>
      </c>
      <c r="N956" s="36" t="str">
        <f t="shared" si="183"/>
        <v/>
      </c>
      <c r="O956" s="135" t="str">
        <f t="shared" si="184"/>
        <v/>
      </c>
      <c r="P956" s="186" t="str">
        <f t="shared" si="185"/>
        <v>OK</v>
      </c>
      <c r="Q956" s="187" t="str">
        <f t="shared" si="186"/>
        <v/>
      </c>
      <c r="R956" s="150"/>
      <c r="S956" s="187" t="str">
        <f t="shared" si="187"/>
        <v/>
      </c>
      <c r="T956" s="136" t="str">
        <f t="shared" si="188"/>
        <v>Mollynickers</v>
      </c>
      <c r="U956" s="137" t="str">
        <f>IF(P956="","",IF(N956=1,"",IF(Q956="","",IF(Q956&lt;=100,100,IF(Table1[[#This Row],[Day]]="Wed",100,200)))))</f>
        <v/>
      </c>
      <c r="V956" s="137" t="str">
        <f t="shared" si="189"/>
        <v/>
      </c>
      <c r="W956" s="137" t="str">
        <f t="shared" si="190"/>
        <v/>
      </c>
      <c r="X956" s="133">
        <f>100</f>
        <v>100</v>
      </c>
      <c r="Y956" s="133" t="str">
        <f t="shared" si="191"/>
        <v/>
      </c>
      <c r="Z956" s="133">
        <f t="shared" si="192"/>
        <v>-100</v>
      </c>
      <c r="AA956" s="134" t="str">
        <f>TEXT(Table1[[#This Row],[Date]],"DDD")</f>
        <v>Sat</v>
      </c>
      <c r="AB956" s="133" t="str">
        <f>IF(OR(G956="Doomben",G956="Eagle Farm"),"Q",IF(AND(Q956&gt;1,Q956&lt;55,Table1[[#This Row],[Source]]="Nat"),"Nat OK",IF(AND(Table1[[#This Row],[Source]]&lt;&gt;"Nat",Q956&lt;55),"Poor &lt;55",IF(OR(G956="Randwick",G956="Flemington",G956="Caulfield",G956="Sandown Lake",G956="Sandown Hill"),"Best","ave"))))</f>
        <v>Best</v>
      </c>
      <c r="AC956" s="133" t="str">
        <f>IF(Q956="","",IF(AB956="Poor &lt;55",$AC$2*0.2%,IF(AND(AB956="Q",AA956&lt;&gt;"Wed"),$AC$2*0.4%,IF(AND(AB956="Q",AA956="Wed"),$AC$2*0.5%,IF(AND(AB956="Ave",U956=100),$AC$2*0.5%,IF(AND(AB956="ave",U956="",N956=1,AG956="Bush"),$AC$2*1%,IF(AND(AB956="ave",U956="",Q956&gt;100),$AC$2*1.3%,IF(AND(AB956="ave",U956=""),$AC$2*1.2%,IF(AND(AB956="Ave",U956=200),$AC$2*1%,IF(AND(AB956="Best",U956=200),$AC$2*1.5%,IF(AND(AB956="Best",U956="",K956&lt;&gt;"Pro Syd"),$AC$2*0.5%,IF(AND(AB956="Best",U956=""),$AC$2*1%,IF(AND(AB956="Best",U956=100,Table1[[#This Row],[State]]="NSW"),$AC$2*0.4%,IF(AND(AB956="Best",U956=100),$AC$2*1%,IF(Table1[[#This Row],[Adj]]="Nat OK",$AC$2*0.5%,"xxx")))))))))))))))</f>
        <v/>
      </c>
      <c r="AD956" s="133" t="str">
        <f t="shared" si="193"/>
        <v/>
      </c>
      <c r="AE956" s="133" t="str">
        <f t="shared" si="194"/>
        <v/>
      </c>
      <c r="AF956" s="133" t="str">
        <f>VLOOKUP(Table1[[#This Row],[Track]],$F$2672:$H$2715,2,FALSE)</f>
        <v>Vic</v>
      </c>
      <c r="AG956" s="133" t="str">
        <f>VLOOKUP(Table1[[#This Row],[Track]],$F$2672:$H$2715,3,FALSE)</f>
        <v>-</v>
      </c>
      <c r="AH956" s="133" t="str">
        <f>IF(Table1[[#This Row],[Date]]&lt;$AH$2,"",IF(Table1[[#This Row],[Date]]&lt;$AH$3,"Edge","Elite Combo"))</f>
        <v/>
      </c>
      <c r="AI956" s="218">
        <f>Table1[[#This Row],[Time]]</f>
        <v>0.55555555555555558</v>
      </c>
      <c r="AJ956" s="219" t="str">
        <f>Table1[[#This Row],[Track]]</f>
        <v>Flemington</v>
      </c>
      <c r="AK956" s="216">
        <f>Table1[[#This Row],[Race ]]</f>
        <v>6</v>
      </c>
      <c r="AL956" s="219">
        <f>Table1[[#This Row],[TAB]]</f>
        <v>6</v>
      </c>
      <c r="AM956" s="219" t="str">
        <f>Table1[[#This Row],[Selection]]</f>
        <v>Mollynickers</v>
      </c>
      <c r="AN956" s="220" t="str">
        <f>Table1[[#This Row],[Sources]]</f>
        <v/>
      </c>
      <c r="AO956" s="219" t="str">
        <f>Table1[[#This Row],[Scale Bet]]</f>
        <v/>
      </c>
    </row>
    <row r="957" spans="5:41" ht="16.5" customHeight="1" x14ac:dyDescent="0.25">
      <c r="E957" s="185">
        <v>45360</v>
      </c>
      <c r="F957" s="35">
        <v>0.57986111111111105</v>
      </c>
      <c r="G957" s="36" t="s">
        <v>157</v>
      </c>
      <c r="H957" s="36">
        <v>7</v>
      </c>
      <c r="I957" s="36">
        <v>3</v>
      </c>
      <c r="J957" s="36" t="s">
        <v>604</v>
      </c>
      <c r="K957" s="36" t="s">
        <v>1</v>
      </c>
      <c r="L957" s="165">
        <v>11.000000000000002</v>
      </c>
      <c r="M957" s="134">
        <f t="shared" si="182"/>
        <v>24</v>
      </c>
      <c r="N957" s="36">
        <f t="shared" si="183"/>
        <v>2</v>
      </c>
      <c r="O957" s="135" t="str">
        <f t="shared" si="184"/>
        <v>E4-11/Nat-13</v>
      </c>
      <c r="P957" s="186" t="str">
        <f t="shared" si="185"/>
        <v>OK</v>
      </c>
      <c r="Q957" s="187">
        <f t="shared" si="186"/>
        <v>96</v>
      </c>
      <c r="R957" s="150"/>
      <c r="S957" s="187" t="str">
        <f t="shared" si="187"/>
        <v/>
      </c>
      <c r="T957" s="136" t="str">
        <f t="shared" si="188"/>
        <v>Amenable</v>
      </c>
      <c r="U957" s="137">
        <f>IF(P957="","",IF(N957=1,"",IF(Q957="","",IF(Q957&lt;=100,100,IF(Table1[[#This Row],[Day]]="Wed",100,200)))))</f>
        <v>100</v>
      </c>
      <c r="V957" s="137" t="str">
        <f t="shared" si="189"/>
        <v/>
      </c>
      <c r="W957" s="137">
        <f t="shared" si="190"/>
        <v>-100</v>
      </c>
      <c r="X957" s="133">
        <f>100</f>
        <v>100</v>
      </c>
      <c r="Y957" s="133" t="str">
        <f t="shared" si="191"/>
        <v/>
      </c>
      <c r="Z957" s="133">
        <f t="shared" si="192"/>
        <v>-100</v>
      </c>
      <c r="AA957" s="134" t="str">
        <f>TEXT(Table1[[#This Row],[Date]],"DDD")</f>
        <v>Sat</v>
      </c>
      <c r="AB957" s="133" t="str">
        <f>IF(OR(G957="Doomben",G957="Eagle Farm"),"Q",IF(AND(Q957&gt;1,Q957&lt;55,Table1[[#This Row],[Source]]="Nat"),"Nat OK",IF(AND(Table1[[#This Row],[Source]]&lt;&gt;"Nat",Q957&lt;55),"Poor &lt;55",IF(OR(G957="Randwick",G957="Flemington",G957="Caulfield",G957="Sandown Lake",G957="Sandown Hill"),"Best","ave"))))</f>
        <v>Best</v>
      </c>
      <c r="AC957" s="133">
        <f>IF(Q957="","",IF(AB957="Poor &lt;55",$AC$2*0.2%,IF(AND(AB957="Q",AA957&lt;&gt;"Wed"),$AC$2*0.4%,IF(AND(AB957="Q",AA957="Wed"),$AC$2*0.5%,IF(AND(AB957="Ave",U957=100),$AC$2*0.5%,IF(AND(AB957="ave",U957="",N957=1,AG957="Bush"),$AC$2*1%,IF(AND(AB957="ave",U957="",Q957&gt;100),$AC$2*1.3%,IF(AND(AB957="ave",U957=""),$AC$2*1.2%,IF(AND(AB957="Ave",U957=200),$AC$2*1%,IF(AND(AB957="Best",U957=200),$AC$2*1.5%,IF(AND(AB957="Best",U957="",K957&lt;&gt;"Pro Syd"),$AC$2*0.5%,IF(AND(AB957="Best",U957=""),$AC$2*1%,IF(AND(AB957="Best",U957=100,Table1[[#This Row],[State]]="NSW"),$AC$2*0.4%,IF(AND(AB957="Best",U957=100),$AC$2*1%,IF(Table1[[#This Row],[Adj]]="Nat OK",$AC$2*0.5%,"xxx")))))))))))))))</f>
        <v>100</v>
      </c>
      <c r="AD957" s="133" t="str">
        <f t="shared" si="193"/>
        <v/>
      </c>
      <c r="AE957" s="133">
        <f t="shared" si="194"/>
        <v>-100</v>
      </c>
      <c r="AF957" s="133" t="str">
        <f>VLOOKUP(Table1[[#This Row],[Track]],$F$2672:$H$2715,2,FALSE)</f>
        <v>Vic</v>
      </c>
      <c r="AG957" s="133" t="str">
        <f>VLOOKUP(Table1[[#This Row],[Track]],$F$2672:$H$2715,3,FALSE)</f>
        <v>-</v>
      </c>
      <c r="AH957" s="133" t="str">
        <f>IF(Table1[[#This Row],[Date]]&lt;$AH$2,"",IF(Table1[[#This Row],[Date]]&lt;$AH$3,"Edge","Elite Combo"))</f>
        <v/>
      </c>
      <c r="AI957" s="218">
        <f>Table1[[#This Row],[Time]]</f>
        <v>0.57986111111111105</v>
      </c>
      <c r="AJ957" s="219" t="str">
        <f>Table1[[#This Row],[Track]]</f>
        <v>Flemington</v>
      </c>
      <c r="AK957" s="216">
        <f>Table1[[#This Row],[Race ]]</f>
        <v>7</v>
      </c>
      <c r="AL957" s="219">
        <f>Table1[[#This Row],[TAB]]</f>
        <v>3</v>
      </c>
      <c r="AM957" s="219" t="str">
        <f>Table1[[#This Row],[Selection]]</f>
        <v>Amenable</v>
      </c>
      <c r="AN957" s="220" t="str">
        <f>Table1[[#This Row],[Sources]]</f>
        <v>E4-11/Nat-13</v>
      </c>
      <c r="AO957" s="219">
        <f>Table1[[#This Row],[Scale Bet]]</f>
        <v>100</v>
      </c>
    </row>
    <row r="958" spans="5:41" ht="16.5" customHeight="1" x14ac:dyDescent="0.25">
      <c r="E958" s="185">
        <v>45360</v>
      </c>
      <c r="F958" s="35">
        <v>0.57986111111111105</v>
      </c>
      <c r="G958" s="36" t="s">
        <v>157</v>
      </c>
      <c r="H958" s="36">
        <v>7</v>
      </c>
      <c r="I958" s="36">
        <v>3</v>
      </c>
      <c r="J958" s="36" t="s">
        <v>604</v>
      </c>
      <c r="K958" s="36" t="s">
        <v>13</v>
      </c>
      <c r="L958" s="165">
        <v>13</v>
      </c>
      <c r="M958" s="134" t="str">
        <f t="shared" si="182"/>
        <v/>
      </c>
      <c r="N958" s="36" t="str">
        <f t="shared" si="183"/>
        <v/>
      </c>
      <c r="O958" s="135" t="str">
        <f t="shared" si="184"/>
        <v/>
      </c>
      <c r="P958" s="186" t="str">
        <f t="shared" si="185"/>
        <v>OK</v>
      </c>
      <c r="Q958" s="187" t="str">
        <f t="shared" si="186"/>
        <v/>
      </c>
      <c r="R958" s="150"/>
      <c r="S958" s="187" t="str">
        <f t="shared" si="187"/>
        <v/>
      </c>
      <c r="T958" s="136" t="str">
        <f t="shared" si="188"/>
        <v>Amenable</v>
      </c>
      <c r="U958" s="137" t="str">
        <f>IF(P958="","",IF(N958=1,"",IF(Q958="","",IF(Q958&lt;=100,100,IF(Table1[[#This Row],[Day]]="Wed",100,200)))))</f>
        <v/>
      </c>
      <c r="V958" s="137" t="str">
        <f t="shared" si="189"/>
        <v/>
      </c>
      <c r="W958" s="137" t="str">
        <f t="shared" si="190"/>
        <v/>
      </c>
      <c r="X958" s="133">
        <f>100</f>
        <v>100</v>
      </c>
      <c r="Y958" s="133" t="str">
        <f t="shared" si="191"/>
        <v/>
      </c>
      <c r="Z958" s="133">
        <f t="shared" si="192"/>
        <v>-100</v>
      </c>
      <c r="AA958" s="134" t="str">
        <f>TEXT(Table1[[#This Row],[Date]],"DDD")</f>
        <v>Sat</v>
      </c>
      <c r="AB958" s="133" t="str">
        <f>IF(OR(G958="Doomben",G958="Eagle Farm"),"Q",IF(AND(Q958&gt;1,Q958&lt;55,Table1[[#This Row],[Source]]="Nat"),"Nat OK",IF(AND(Table1[[#This Row],[Source]]&lt;&gt;"Nat",Q958&lt;55),"Poor &lt;55",IF(OR(G958="Randwick",G958="Flemington",G958="Caulfield",G958="Sandown Lake",G958="Sandown Hill"),"Best","ave"))))</f>
        <v>Best</v>
      </c>
      <c r="AC958" s="133" t="str">
        <f>IF(Q958="","",IF(AB958="Poor &lt;55",$AC$2*0.2%,IF(AND(AB958="Q",AA958&lt;&gt;"Wed"),$AC$2*0.4%,IF(AND(AB958="Q",AA958="Wed"),$AC$2*0.5%,IF(AND(AB958="Ave",U958=100),$AC$2*0.5%,IF(AND(AB958="ave",U958="",N958=1,AG958="Bush"),$AC$2*1%,IF(AND(AB958="ave",U958="",Q958&gt;100),$AC$2*1.3%,IF(AND(AB958="ave",U958=""),$AC$2*1.2%,IF(AND(AB958="Ave",U958=200),$AC$2*1%,IF(AND(AB958="Best",U958=200),$AC$2*1.5%,IF(AND(AB958="Best",U958="",K958&lt;&gt;"Pro Syd"),$AC$2*0.5%,IF(AND(AB958="Best",U958=""),$AC$2*1%,IF(AND(AB958="Best",U958=100,Table1[[#This Row],[State]]="NSW"),$AC$2*0.4%,IF(AND(AB958="Best",U958=100),$AC$2*1%,IF(Table1[[#This Row],[Adj]]="Nat OK",$AC$2*0.5%,"xxx")))))))))))))))</f>
        <v/>
      </c>
      <c r="AD958" s="133" t="str">
        <f t="shared" si="193"/>
        <v/>
      </c>
      <c r="AE958" s="133" t="str">
        <f t="shared" si="194"/>
        <v/>
      </c>
      <c r="AF958" s="133" t="str">
        <f>VLOOKUP(Table1[[#This Row],[Track]],$F$2672:$H$2715,2,FALSE)</f>
        <v>Vic</v>
      </c>
      <c r="AG958" s="133" t="str">
        <f>VLOOKUP(Table1[[#This Row],[Track]],$F$2672:$H$2715,3,FALSE)</f>
        <v>-</v>
      </c>
      <c r="AH958" s="133" t="str">
        <f>IF(Table1[[#This Row],[Date]]&lt;$AH$2,"",IF(Table1[[#This Row],[Date]]&lt;$AH$3,"Edge","Elite Combo"))</f>
        <v/>
      </c>
      <c r="AI958" s="218">
        <f>Table1[[#This Row],[Time]]</f>
        <v>0.57986111111111105</v>
      </c>
      <c r="AJ958" s="219" t="str">
        <f>Table1[[#This Row],[Track]]</f>
        <v>Flemington</v>
      </c>
      <c r="AK958" s="216">
        <f>Table1[[#This Row],[Race ]]</f>
        <v>7</v>
      </c>
      <c r="AL958" s="219">
        <f>Table1[[#This Row],[TAB]]</f>
        <v>3</v>
      </c>
      <c r="AM958" s="219" t="str">
        <f>Table1[[#This Row],[Selection]]</f>
        <v>Amenable</v>
      </c>
      <c r="AN958" s="220" t="str">
        <f>Table1[[#This Row],[Sources]]</f>
        <v/>
      </c>
      <c r="AO958" s="219" t="str">
        <f>Table1[[#This Row],[Scale Bet]]</f>
        <v/>
      </c>
    </row>
    <row r="959" spans="5:41" ht="16.5" customHeight="1" x14ac:dyDescent="0.25">
      <c r="E959" s="185">
        <v>45360</v>
      </c>
      <c r="F959" s="35">
        <v>0.57986111111111105</v>
      </c>
      <c r="G959" s="36" t="s">
        <v>157</v>
      </c>
      <c r="H959" s="36">
        <v>7</v>
      </c>
      <c r="I959" s="36">
        <v>4</v>
      </c>
      <c r="J959" s="36" t="s">
        <v>727</v>
      </c>
      <c r="K959" s="36" t="s">
        <v>1</v>
      </c>
      <c r="L959" s="165">
        <v>12</v>
      </c>
      <c r="M959" s="134">
        <f t="shared" si="182"/>
        <v>12</v>
      </c>
      <c r="N959" s="36">
        <f t="shared" si="183"/>
        <v>1</v>
      </c>
      <c r="O959" s="135" t="str">
        <f t="shared" si="184"/>
        <v>E4-12</v>
      </c>
      <c r="P959" s="186" t="str">
        <f t="shared" si="185"/>
        <v>OK</v>
      </c>
      <c r="Q959" s="187">
        <f t="shared" si="186"/>
        <v>48</v>
      </c>
      <c r="R959" s="150"/>
      <c r="S959" s="187" t="str">
        <f t="shared" si="187"/>
        <v/>
      </c>
      <c r="T959" s="136" t="str">
        <f t="shared" si="188"/>
        <v>Savannah Cloud</v>
      </c>
      <c r="U959" s="137" t="str">
        <f>IF(P959="","",IF(N959=1,"",IF(Q959="","",IF(Q959&lt;=100,100,IF(Table1[[#This Row],[Day]]="Wed",100,200)))))</f>
        <v/>
      </c>
      <c r="V959" s="137" t="str">
        <f t="shared" si="189"/>
        <v/>
      </c>
      <c r="W959" s="137" t="str">
        <f t="shared" si="190"/>
        <v/>
      </c>
      <c r="X959" s="133">
        <f>100</f>
        <v>100</v>
      </c>
      <c r="Y959" s="133" t="str">
        <f t="shared" si="191"/>
        <v/>
      </c>
      <c r="Z959" s="133">
        <f t="shared" si="192"/>
        <v>-100</v>
      </c>
      <c r="AA959" s="134" t="str">
        <f>TEXT(Table1[[#This Row],[Date]],"DDD")</f>
        <v>Sat</v>
      </c>
      <c r="AB959" s="133" t="str">
        <f>IF(OR(G959="Doomben",G959="Eagle Farm"),"Q",IF(AND(Q959&gt;1,Q959&lt;55,Table1[[#This Row],[Source]]="Nat"),"Nat OK",IF(AND(Table1[[#This Row],[Source]]&lt;&gt;"Nat",Q959&lt;55),"Poor &lt;55",IF(OR(G959="Randwick",G959="Flemington",G959="Caulfield",G959="Sandown Lake",G959="Sandown Hill"),"Best","ave"))))</f>
        <v>Poor &lt;55</v>
      </c>
      <c r="AC959" s="133">
        <f>IF(Q959="","",IF(AB959="Poor &lt;55",$AC$2*0.2%,IF(AND(AB959="Q",AA959&lt;&gt;"Wed"),$AC$2*0.4%,IF(AND(AB959="Q",AA959="Wed"),$AC$2*0.5%,IF(AND(AB959="Ave",U959=100),$AC$2*0.5%,IF(AND(AB959="ave",U959="",N959=1,AG959="Bush"),$AC$2*1%,IF(AND(AB959="ave",U959="",Q959&gt;100),$AC$2*1.3%,IF(AND(AB959="ave",U959=""),$AC$2*1.2%,IF(AND(AB959="Ave",U959=200),$AC$2*1%,IF(AND(AB959="Best",U959=200),$AC$2*1.5%,IF(AND(AB959="Best",U959="",K959&lt;&gt;"Pro Syd"),$AC$2*0.5%,IF(AND(AB959="Best",U959=""),$AC$2*1%,IF(AND(AB959="Best",U959=100,Table1[[#This Row],[State]]="NSW"),$AC$2*0.4%,IF(AND(AB959="Best",U959=100),$AC$2*1%,IF(Table1[[#This Row],[Adj]]="Nat OK",$AC$2*0.5%,"xxx")))))))))))))))</f>
        <v>20</v>
      </c>
      <c r="AD959" s="133" t="str">
        <f t="shared" si="193"/>
        <v/>
      </c>
      <c r="AE959" s="133">
        <f t="shared" si="194"/>
        <v>-20</v>
      </c>
      <c r="AF959" s="133" t="str">
        <f>VLOOKUP(Table1[[#This Row],[Track]],$F$2672:$H$2715,2,FALSE)</f>
        <v>Vic</v>
      </c>
      <c r="AG959" s="133" t="str">
        <f>VLOOKUP(Table1[[#This Row],[Track]],$F$2672:$H$2715,3,FALSE)</f>
        <v>-</v>
      </c>
      <c r="AH959" s="133" t="str">
        <f>IF(Table1[[#This Row],[Date]]&lt;$AH$2,"",IF(Table1[[#This Row],[Date]]&lt;$AH$3,"Edge","Elite Combo"))</f>
        <v/>
      </c>
      <c r="AI959" s="218">
        <f>Table1[[#This Row],[Time]]</f>
        <v>0.57986111111111105</v>
      </c>
      <c r="AJ959" s="219" t="str">
        <f>Table1[[#This Row],[Track]]</f>
        <v>Flemington</v>
      </c>
      <c r="AK959" s="216">
        <f>Table1[[#This Row],[Race ]]</f>
        <v>7</v>
      </c>
      <c r="AL959" s="219">
        <f>Table1[[#This Row],[TAB]]</f>
        <v>4</v>
      </c>
      <c r="AM959" s="219" t="str">
        <f>Table1[[#This Row],[Selection]]</f>
        <v>Savannah Cloud</v>
      </c>
      <c r="AN959" s="220" t="str">
        <f>Table1[[#This Row],[Sources]]</f>
        <v>E4-12</v>
      </c>
      <c r="AO959" s="219">
        <f>Table1[[#This Row],[Scale Bet]]</f>
        <v>20</v>
      </c>
    </row>
    <row r="960" spans="5:41" ht="16.5" customHeight="1" x14ac:dyDescent="0.25">
      <c r="E960" s="185">
        <v>45360</v>
      </c>
      <c r="F960" s="35">
        <v>0.60416666666666663</v>
      </c>
      <c r="G960" s="36" t="s">
        <v>157</v>
      </c>
      <c r="H960" s="36">
        <v>8</v>
      </c>
      <c r="I960" s="36">
        <v>10</v>
      </c>
      <c r="J960" s="36" t="s">
        <v>728</v>
      </c>
      <c r="K960" s="36" t="s">
        <v>1</v>
      </c>
      <c r="L960" s="165">
        <v>12</v>
      </c>
      <c r="M960" s="134">
        <f t="shared" si="182"/>
        <v>32</v>
      </c>
      <c r="N960" s="36">
        <f t="shared" si="183"/>
        <v>2</v>
      </c>
      <c r="O960" s="135" t="str">
        <f t="shared" si="184"/>
        <v>E4-12/Edge-20</v>
      </c>
      <c r="P960" s="186" t="str">
        <f t="shared" si="185"/>
        <v>OK</v>
      </c>
      <c r="Q960" s="187">
        <f t="shared" si="186"/>
        <v>128</v>
      </c>
      <c r="R960" s="150">
        <v>4.2</v>
      </c>
      <c r="S960" s="187">
        <f t="shared" si="187"/>
        <v>537.6</v>
      </c>
      <c r="T960" s="136" t="str">
        <f t="shared" si="188"/>
        <v>Eternal Flame</v>
      </c>
      <c r="U960" s="137">
        <f>IF(P960="","",IF(N960=1,"",IF(Q960="","",IF(Q960&lt;=100,100,IF(Table1[[#This Row],[Day]]="Wed",100,200)))))</f>
        <v>200</v>
      </c>
      <c r="V960" s="137">
        <f t="shared" si="189"/>
        <v>840</v>
      </c>
      <c r="W960" s="137">
        <f t="shared" si="190"/>
        <v>640</v>
      </c>
      <c r="X960" s="133">
        <f>100</f>
        <v>100</v>
      </c>
      <c r="Y960" s="133">
        <f t="shared" si="191"/>
        <v>420</v>
      </c>
      <c r="Z960" s="133">
        <f t="shared" si="192"/>
        <v>320</v>
      </c>
      <c r="AA960" s="134" t="str">
        <f>TEXT(Table1[[#This Row],[Date]],"DDD")</f>
        <v>Sat</v>
      </c>
      <c r="AB960" s="133" t="str">
        <f>IF(OR(G960="Doomben",G960="Eagle Farm"),"Q",IF(AND(Q960&gt;1,Q960&lt;55,Table1[[#This Row],[Source]]="Nat"),"Nat OK",IF(AND(Table1[[#This Row],[Source]]&lt;&gt;"Nat",Q960&lt;55),"Poor &lt;55",IF(OR(G960="Randwick",G960="Flemington",G960="Caulfield",G960="Sandown Lake",G960="Sandown Hill"),"Best","ave"))))</f>
        <v>Best</v>
      </c>
      <c r="AC960" s="133">
        <f>IF(Q960="","",IF(AB960="Poor &lt;55",$AC$2*0.2%,IF(AND(AB960="Q",AA960&lt;&gt;"Wed"),$AC$2*0.4%,IF(AND(AB960="Q",AA960="Wed"),$AC$2*0.5%,IF(AND(AB960="Ave",U960=100),$AC$2*0.5%,IF(AND(AB960="ave",U960="",N960=1,AG960="Bush"),$AC$2*1%,IF(AND(AB960="ave",U960="",Q960&gt;100),$AC$2*1.3%,IF(AND(AB960="ave",U960=""),$AC$2*1.2%,IF(AND(AB960="Ave",U960=200),$AC$2*1%,IF(AND(AB960="Best",U960=200),$AC$2*1.5%,IF(AND(AB960="Best",U960="",K960&lt;&gt;"Pro Syd"),$AC$2*0.5%,IF(AND(AB960="Best",U960=""),$AC$2*1%,IF(AND(AB960="Best",U960=100,Table1[[#This Row],[State]]="NSW"),$AC$2*0.4%,IF(AND(AB960="Best",U960=100),$AC$2*1%,IF(Table1[[#This Row],[Adj]]="Nat OK",$AC$2*0.5%,"xxx")))))))))))))))</f>
        <v>150</v>
      </c>
      <c r="AD960" s="133">
        <f t="shared" si="193"/>
        <v>630</v>
      </c>
      <c r="AE960" s="133">
        <f t="shared" si="194"/>
        <v>480</v>
      </c>
      <c r="AF960" s="133" t="str">
        <f>VLOOKUP(Table1[[#This Row],[Track]],$F$2672:$H$2715,2,FALSE)</f>
        <v>Vic</v>
      </c>
      <c r="AG960" s="133" t="str">
        <f>VLOOKUP(Table1[[#This Row],[Track]],$F$2672:$H$2715,3,FALSE)</f>
        <v>-</v>
      </c>
      <c r="AH960" s="133" t="str">
        <f>IF(Table1[[#This Row],[Date]]&lt;$AH$2,"",IF(Table1[[#This Row],[Date]]&lt;$AH$3,"Edge","Elite Combo"))</f>
        <v/>
      </c>
      <c r="AI960" s="218">
        <f>Table1[[#This Row],[Time]]</f>
        <v>0.60416666666666663</v>
      </c>
      <c r="AJ960" s="219" t="str">
        <f>Table1[[#This Row],[Track]]</f>
        <v>Flemington</v>
      </c>
      <c r="AK960" s="216">
        <f>Table1[[#This Row],[Race ]]</f>
        <v>8</v>
      </c>
      <c r="AL960" s="219">
        <f>Table1[[#This Row],[TAB]]</f>
        <v>10</v>
      </c>
      <c r="AM960" s="219" t="str">
        <f>Table1[[#This Row],[Selection]]</f>
        <v>Eternal Flame</v>
      </c>
      <c r="AN960" s="220" t="str">
        <f>Table1[[#This Row],[Sources]]</f>
        <v>E4-12/Edge-20</v>
      </c>
      <c r="AO960" s="219">
        <f>Table1[[#This Row],[Scale Bet]]</f>
        <v>150</v>
      </c>
    </row>
    <row r="961" spans="5:41" ht="16.5" customHeight="1" x14ac:dyDescent="0.25">
      <c r="E961" s="185">
        <v>45360</v>
      </c>
      <c r="F961" s="35">
        <v>0.60416666666666663</v>
      </c>
      <c r="G961" s="36" t="s">
        <v>157</v>
      </c>
      <c r="H961" s="36">
        <v>8</v>
      </c>
      <c r="I961" s="36">
        <v>10</v>
      </c>
      <c r="J961" s="36" t="s">
        <v>728</v>
      </c>
      <c r="K961" s="36" t="s">
        <v>40</v>
      </c>
      <c r="L961" s="165">
        <v>20</v>
      </c>
      <c r="M961" s="134" t="str">
        <f t="shared" si="182"/>
        <v/>
      </c>
      <c r="N961" s="36" t="str">
        <f t="shared" si="183"/>
        <v/>
      </c>
      <c r="O961" s="135" t="str">
        <f t="shared" si="184"/>
        <v/>
      </c>
      <c r="P961" s="186" t="str">
        <f t="shared" si="185"/>
        <v>OK</v>
      </c>
      <c r="Q961" s="187" t="str">
        <f t="shared" si="186"/>
        <v/>
      </c>
      <c r="R961" s="150">
        <v>4.2</v>
      </c>
      <c r="S961" s="187" t="str">
        <f t="shared" si="187"/>
        <v/>
      </c>
      <c r="T961" s="136" t="str">
        <f t="shared" si="188"/>
        <v>Eternal Flame</v>
      </c>
      <c r="U961" s="137" t="str">
        <f>IF(P961="","",IF(N961=1,"",IF(Q961="","",IF(Q961&lt;=100,100,IF(Table1[[#This Row],[Day]]="Wed",100,200)))))</f>
        <v/>
      </c>
      <c r="V961" s="137" t="str">
        <f t="shared" si="189"/>
        <v/>
      </c>
      <c r="W961" s="137" t="str">
        <f t="shared" si="190"/>
        <v/>
      </c>
      <c r="X961" s="133">
        <f>100</f>
        <v>100</v>
      </c>
      <c r="Y961" s="133">
        <f t="shared" si="191"/>
        <v>420</v>
      </c>
      <c r="Z961" s="133">
        <f t="shared" si="192"/>
        <v>320</v>
      </c>
      <c r="AA961" s="134" t="str">
        <f>TEXT(Table1[[#This Row],[Date]],"DDD")</f>
        <v>Sat</v>
      </c>
      <c r="AB961" s="133" t="str">
        <f>IF(OR(G961="Doomben",G961="Eagle Farm"),"Q",IF(AND(Q961&gt;1,Q961&lt;55,Table1[[#This Row],[Source]]="Nat"),"Nat OK",IF(AND(Table1[[#This Row],[Source]]&lt;&gt;"Nat",Q961&lt;55),"Poor &lt;55",IF(OR(G961="Randwick",G961="Flemington",G961="Caulfield",G961="Sandown Lake",G961="Sandown Hill"),"Best","ave"))))</f>
        <v>Best</v>
      </c>
      <c r="AC961" s="133" t="str">
        <f>IF(Q961="","",IF(AB961="Poor &lt;55",$AC$2*0.2%,IF(AND(AB961="Q",AA961&lt;&gt;"Wed"),$AC$2*0.4%,IF(AND(AB961="Q",AA961="Wed"),$AC$2*0.5%,IF(AND(AB961="Ave",U961=100),$AC$2*0.5%,IF(AND(AB961="ave",U961="",N961=1,AG961="Bush"),$AC$2*1%,IF(AND(AB961="ave",U961="",Q961&gt;100),$AC$2*1.3%,IF(AND(AB961="ave",U961=""),$AC$2*1.2%,IF(AND(AB961="Ave",U961=200),$AC$2*1%,IF(AND(AB961="Best",U961=200),$AC$2*1.5%,IF(AND(AB961="Best",U961="",K961&lt;&gt;"Pro Syd"),$AC$2*0.5%,IF(AND(AB961="Best",U961=""),$AC$2*1%,IF(AND(AB961="Best",U961=100,Table1[[#This Row],[State]]="NSW"),$AC$2*0.4%,IF(AND(AB961="Best",U961=100),$AC$2*1%,IF(Table1[[#This Row],[Adj]]="Nat OK",$AC$2*0.5%,"xxx")))))))))))))))</f>
        <v/>
      </c>
      <c r="AD961" s="133" t="str">
        <f t="shared" si="193"/>
        <v/>
      </c>
      <c r="AE961" s="133" t="str">
        <f t="shared" si="194"/>
        <v/>
      </c>
      <c r="AF961" s="133" t="str">
        <f>VLOOKUP(Table1[[#This Row],[Track]],$F$2672:$H$2715,2,FALSE)</f>
        <v>Vic</v>
      </c>
      <c r="AG961" s="133" t="str">
        <f>VLOOKUP(Table1[[#This Row],[Track]],$F$2672:$H$2715,3,FALSE)</f>
        <v>-</v>
      </c>
      <c r="AH961" s="133" t="str">
        <f>IF(Table1[[#This Row],[Date]]&lt;$AH$2,"",IF(Table1[[#This Row],[Date]]&lt;$AH$3,"Edge","Elite Combo"))</f>
        <v/>
      </c>
      <c r="AI961" s="218">
        <f>Table1[[#This Row],[Time]]</f>
        <v>0.60416666666666663</v>
      </c>
      <c r="AJ961" s="219" t="str">
        <f>Table1[[#This Row],[Track]]</f>
        <v>Flemington</v>
      </c>
      <c r="AK961" s="216">
        <f>Table1[[#This Row],[Race ]]</f>
        <v>8</v>
      </c>
      <c r="AL961" s="219">
        <f>Table1[[#This Row],[TAB]]</f>
        <v>10</v>
      </c>
      <c r="AM961" s="219" t="str">
        <f>Table1[[#This Row],[Selection]]</f>
        <v>Eternal Flame</v>
      </c>
      <c r="AN961" s="220" t="str">
        <f>Table1[[#This Row],[Sources]]</f>
        <v/>
      </c>
      <c r="AO961" s="219" t="str">
        <f>Table1[[#This Row],[Scale Bet]]</f>
        <v/>
      </c>
    </row>
    <row r="962" spans="5:41" ht="16.5" customHeight="1" x14ac:dyDescent="0.25">
      <c r="E962" s="185">
        <v>45360</v>
      </c>
      <c r="F962" s="35">
        <v>0.60416666666666663</v>
      </c>
      <c r="G962" s="36" t="s">
        <v>157</v>
      </c>
      <c r="H962" s="36">
        <v>8</v>
      </c>
      <c r="I962" s="36">
        <v>5</v>
      </c>
      <c r="J962" s="36" t="s">
        <v>27</v>
      </c>
      <c r="K962" s="36" t="s">
        <v>1</v>
      </c>
      <c r="L962" s="165">
        <v>20</v>
      </c>
      <c r="M962" s="134">
        <f t="shared" si="182"/>
        <v>53</v>
      </c>
      <c r="N962" s="36">
        <f t="shared" si="183"/>
        <v>3</v>
      </c>
      <c r="O962" s="135" t="str">
        <f t="shared" si="184"/>
        <v>E4-20/Edge-20/Nat-13</v>
      </c>
      <c r="P962" s="186" t="str">
        <f t="shared" si="185"/>
        <v>OK</v>
      </c>
      <c r="Q962" s="187">
        <f t="shared" si="186"/>
        <v>212</v>
      </c>
      <c r="R962" s="150"/>
      <c r="S962" s="187" t="str">
        <f t="shared" si="187"/>
        <v/>
      </c>
      <c r="T962" s="136" t="str">
        <f t="shared" si="188"/>
        <v>Running By</v>
      </c>
      <c r="U962" s="137">
        <f>IF(P962="","",IF(N962=1,"",IF(Q962="","",IF(Q962&lt;=100,100,IF(Table1[[#This Row],[Day]]="Wed",100,200)))))</f>
        <v>200</v>
      </c>
      <c r="V962" s="137" t="str">
        <f t="shared" si="189"/>
        <v/>
      </c>
      <c r="W962" s="137">
        <f t="shared" si="190"/>
        <v>-200</v>
      </c>
      <c r="X962" s="133">
        <f>100</f>
        <v>100</v>
      </c>
      <c r="Y962" s="133" t="str">
        <f t="shared" si="191"/>
        <v/>
      </c>
      <c r="Z962" s="133">
        <f t="shared" si="192"/>
        <v>-100</v>
      </c>
      <c r="AA962" s="134" t="str">
        <f>TEXT(Table1[[#This Row],[Date]],"DDD")</f>
        <v>Sat</v>
      </c>
      <c r="AB962" s="133" t="str">
        <f>IF(OR(G962="Doomben",G962="Eagle Farm"),"Q",IF(AND(Q962&gt;1,Q962&lt;55,Table1[[#This Row],[Source]]="Nat"),"Nat OK",IF(AND(Table1[[#This Row],[Source]]&lt;&gt;"Nat",Q962&lt;55),"Poor &lt;55",IF(OR(G962="Randwick",G962="Flemington",G962="Caulfield",G962="Sandown Lake",G962="Sandown Hill"),"Best","ave"))))</f>
        <v>Best</v>
      </c>
      <c r="AC962" s="133">
        <f>IF(Q962="","",IF(AB962="Poor &lt;55",$AC$2*0.2%,IF(AND(AB962="Q",AA962&lt;&gt;"Wed"),$AC$2*0.4%,IF(AND(AB962="Q",AA962="Wed"),$AC$2*0.5%,IF(AND(AB962="Ave",U962=100),$AC$2*0.5%,IF(AND(AB962="ave",U962="",N962=1,AG962="Bush"),$AC$2*1%,IF(AND(AB962="ave",U962="",Q962&gt;100),$AC$2*1.3%,IF(AND(AB962="ave",U962=""),$AC$2*1.2%,IF(AND(AB962="Ave",U962=200),$AC$2*1%,IF(AND(AB962="Best",U962=200),$AC$2*1.5%,IF(AND(AB962="Best",U962="",K962&lt;&gt;"Pro Syd"),$AC$2*0.5%,IF(AND(AB962="Best",U962=""),$AC$2*1%,IF(AND(AB962="Best",U962=100,Table1[[#This Row],[State]]="NSW"),$AC$2*0.4%,IF(AND(AB962="Best",U962=100),$AC$2*1%,IF(Table1[[#This Row],[Adj]]="Nat OK",$AC$2*0.5%,"xxx")))))))))))))))</f>
        <v>150</v>
      </c>
      <c r="AD962" s="133" t="str">
        <f t="shared" si="193"/>
        <v/>
      </c>
      <c r="AE962" s="133">
        <f t="shared" si="194"/>
        <v>-150</v>
      </c>
      <c r="AF962" s="133" t="str">
        <f>VLOOKUP(Table1[[#This Row],[Track]],$F$2672:$H$2715,2,FALSE)</f>
        <v>Vic</v>
      </c>
      <c r="AG962" s="133" t="str">
        <f>VLOOKUP(Table1[[#This Row],[Track]],$F$2672:$H$2715,3,FALSE)</f>
        <v>-</v>
      </c>
      <c r="AH962" s="133" t="str">
        <f>IF(Table1[[#This Row],[Date]]&lt;$AH$2,"",IF(Table1[[#This Row],[Date]]&lt;$AH$3,"Edge","Elite Combo"))</f>
        <v/>
      </c>
      <c r="AI962" s="218">
        <f>Table1[[#This Row],[Time]]</f>
        <v>0.60416666666666663</v>
      </c>
      <c r="AJ962" s="219" t="str">
        <f>Table1[[#This Row],[Track]]</f>
        <v>Flemington</v>
      </c>
      <c r="AK962" s="216">
        <f>Table1[[#This Row],[Race ]]</f>
        <v>8</v>
      </c>
      <c r="AL962" s="219">
        <f>Table1[[#This Row],[TAB]]</f>
        <v>5</v>
      </c>
      <c r="AM962" s="219" t="str">
        <f>Table1[[#This Row],[Selection]]</f>
        <v>Running By</v>
      </c>
      <c r="AN962" s="220" t="str">
        <f>Table1[[#This Row],[Sources]]</f>
        <v>E4-20/Edge-20/Nat-13</v>
      </c>
      <c r="AO962" s="219">
        <f>Table1[[#This Row],[Scale Bet]]</f>
        <v>150</v>
      </c>
    </row>
    <row r="963" spans="5:41" ht="16.5" customHeight="1" x14ac:dyDescent="0.25">
      <c r="E963" s="185">
        <v>45360</v>
      </c>
      <c r="F963" s="35">
        <v>0.60416666666666663</v>
      </c>
      <c r="G963" s="36" t="s">
        <v>157</v>
      </c>
      <c r="H963" s="36">
        <v>8</v>
      </c>
      <c r="I963" s="36">
        <v>5</v>
      </c>
      <c r="J963" s="36" t="s">
        <v>27</v>
      </c>
      <c r="K963" s="36" t="s">
        <v>40</v>
      </c>
      <c r="L963" s="165">
        <v>20</v>
      </c>
      <c r="M963" s="134" t="str">
        <f t="shared" si="182"/>
        <v/>
      </c>
      <c r="N963" s="36" t="str">
        <f t="shared" si="183"/>
        <v/>
      </c>
      <c r="O963" s="135" t="str">
        <f t="shared" si="184"/>
        <v/>
      </c>
      <c r="P963" s="186" t="str">
        <f t="shared" si="185"/>
        <v>OK</v>
      </c>
      <c r="Q963" s="187" t="str">
        <f t="shared" si="186"/>
        <v/>
      </c>
      <c r="R963" s="150"/>
      <c r="S963" s="187" t="str">
        <f t="shared" si="187"/>
        <v/>
      </c>
      <c r="T963" s="136" t="str">
        <f t="shared" si="188"/>
        <v>Running By</v>
      </c>
      <c r="U963" s="137" t="str">
        <f>IF(P963="","",IF(N963=1,"",IF(Q963="","",IF(Q963&lt;=100,100,IF(Table1[[#This Row],[Day]]="Wed",100,200)))))</f>
        <v/>
      </c>
      <c r="V963" s="137" t="str">
        <f t="shared" si="189"/>
        <v/>
      </c>
      <c r="W963" s="137" t="str">
        <f t="shared" si="190"/>
        <v/>
      </c>
      <c r="X963" s="133">
        <f>100</f>
        <v>100</v>
      </c>
      <c r="Y963" s="133" t="str">
        <f t="shared" si="191"/>
        <v/>
      </c>
      <c r="Z963" s="133">
        <f t="shared" si="192"/>
        <v>-100</v>
      </c>
      <c r="AA963" s="134" t="str">
        <f>TEXT(Table1[[#This Row],[Date]],"DDD")</f>
        <v>Sat</v>
      </c>
      <c r="AB963" s="133" t="str">
        <f>IF(OR(G963="Doomben",G963="Eagle Farm"),"Q",IF(AND(Q963&gt;1,Q963&lt;55,Table1[[#This Row],[Source]]="Nat"),"Nat OK",IF(AND(Table1[[#This Row],[Source]]&lt;&gt;"Nat",Q963&lt;55),"Poor &lt;55",IF(OR(G963="Randwick",G963="Flemington",G963="Caulfield",G963="Sandown Lake",G963="Sandown Hill"),"Best","ave"))))</f>
        <v>Best</v>
      </c>
      <c r="AC963" s="133" t="str">
        <f>IF(Q963="","",IF(AB963="Poor &lt;55",$AC$2*0.2%,IF(AND(AB963="Q",AA963&lt;&gt;"Wed"),$AC$2*0.4%,IF(AND(AB963="Q",AA963="Wed"),$AC$2*0.5%,IF(AND(AB963="Ave",U963=100),$AC$2*0.5%,IF(AND(AB963="ave",U963="",N963=1,AG963="Bush"),$AC$2*1%,IF(AND(AB963="ave",U963="",Q963&gt;100),$AC$2*1.3%,IF(AND(AB963="ave",U963=""),$AC$2*1.2%,IF(AND(AB963="Ave",U963=200),$AC$2*1%,IF(AND(AB963="Best",U963=200),$AC$2*1.5%,IF(AND(AB963="Best",U963="",K963&lt;&gt;"Pro Syd"),$AC$2*0.5%,IF(AND(AB963="Best",U963=""),$AC$2*1%,IF(AND(AB963="Best",U963=100,Table1[[#This Row],[State]]="NSW"),$AC$2*0.4%,IF(AND(AB963="Best",U963=100),$AC$2*1%,IF(Table1[[#This Row],[Adj]]="Nat OK",$AC$2*0.5%,"xxx")))))))))))))))</f>
        <v/>
      </c>
      <c r="AD963" s="133" t="str">
        <f t="shared" si="193"/>
        <v/>
      </c>
      <c r="AE963" s="133" t="str">
        <f t="shared" si="194"/>
        <v/>
      </c>
      <c r="AF963" s="133" t="str">
        <f>VLOOKUP(Table1[[#This Row],[Track]],$F$2672:$H$2715,2,FALSE)</f>
        <v>Vic</v>
      </c>
      <c r="AG963" s="133" t="str">
        <f>VLOOKUP(Table1[[#This Row],[Track]],$F$2672:$H$2715,3,FALSE)</f>
        <v>-</v>
      </c>
      <c r="AH963" s="133" t="str">
        <f>IF(Table1[[#This Row],[Date]]&lt;$AH$2,"",IF(Table1[[#This Row],[Date]]&lt;$AH$3,"Edge","Elite Combo"))</f>
        <v/>
      </c>
      <c r="AI963" s="218">
        <f>Table1[[#This Row],[Time]]</f>
        <v>0.60416666666666663</v>
      </c>
      <c r="AJ963" s="219" t="str">
        <f>Table1[[#This Row],[Track]]</f>
        <v>Flemington</v>
      </c>
      <c r="AK963" s="216">
        <f>Table1[[#This Row],[Race ]]</f>
        <v>8</v>
      </c>
      <c r="AL963" s="219">
        <f>Table1[[#This Row],[TAB]]</f>
        <v>5</v>
      </c>
      <c r="AM963" s="219" t="str">
        <f>Table1[[#This Row],[Selection]]</f>
        <v>Running By</v>
      </c>
      <c r="AN963" s="220" t="str">
        <f>Table1[[#This Row],[Sources]]</f>
        <v/>
      </c>
      <c r="AO963" s="219" t="str">
        <f>Table1[[#This Row],[Scale Bet]]</f>
        <v/>
      </c>
    </row>
    <row r="964" spans="5:41" ht="16.5" customHeight="1" x14ac:dyDescent="0.25">
      <c r="E964" s="185">
        <v>45360</v>
      </c>
      <c r="F964" s="35">
        <v>0.60416666666666663</v>
      </c>
      <c r="G964" s="36" t="s">
        <v>157</v>
      </c>
      <c r="H964" s="36">
        <v>8</v>
      </c>
      <c r="I964" s="36">
        <v>5</v>
      </c>
      <c r="J964" s="36" t="s">
        <v>27</v>
      </c>
      <c r="K964" s="36" t="s">
        <v>13</v>
      </c>
      <c r="L964" s="165">
        <v>13</v>
      </c>
      <c r="M964" s="134" t="str">
        <f t="shared" si="182"/>
        <v/>
      </c>
      <c r="N964" s="36" t="str">
        <f t="shared" si="183"/>
        <v/>
      </c>
      <c r="O964" s="135" t="str">
        <f t="shared" si="184"/>
        <v/>
      </c>
      <c r="P964" s="186" t="str">
        <f t="shared" si="185"/>
        <v>OK</v>
      </c>
      <c r="Q964" s="187" t="str">
        <f t="shared" si="186"/>
        <v/>
      </c>
      <c r="R964" s="150"/>
      <c r="S964" s="187" t="str">
        <f t="shared" si="187"/>
        <v/>
      </c>
      <c r="T964" s="136" t="str">
        <f t="shared" si="188"/>
        <v>Running By</v>
      </c>
      <c r="U964" s="137" t="str">
        <f>IF(P964="","",IF(N964=1,"",IF(Q964="","",IF(Q964&lt;=100,100,IF(Table1[[#This Row],[Day]]="Wed",100,200)))))</f>
        <v/>
      </c>
      <c r="V964" s="137" t="str">
        <f t="shared" si="189"/>
        <v/>
      </c>
      <c r="W964" s="137" t="str">
        <f t="shared" si="190"/>
        <v/>
      </c>
      <c r="X964" s="133">
        <f>100</f>
        <v>100</v>
      </c>
      <c r="Y964" s="133" t="str">
        <f t="shared" si="191"/>
        <v/>
      </c>
      <c r="Z964" s="133">
        <f t="shared" si="192"/>
        <v>-100</v>
      </c>
      <c r="AA964" s="134" t="str">
        <f>TEXT(Table1[[#This Row],[Date]],"DDD")</f>
        <v>Sat</v>
      </c>
      <c r="AB964" s="133" t="str">
        <f>IF(OR(G964="Doomben",G964="Eagle Farm"),"Q",IF(AND(Q964&gt;1,Q964&lt;55,Table1[[#This Row],[Source]]="Nat"),"Nat OK",IF(AND(Table1[[#This Row],[Source]]&lt;&gt;"Nat",Q964&lt;55),"Poor &lt;55",IF(OR(G964="Randwick",G964="Flemington",G964="Caulfield",G964="Sandown Lake",G964="Sandown Hill"),"Best","ave"))))</f>
        <v>Best</v>
      </c>
      <c r="AC964" s="133" t="str">
        <f>IF(Q964="","",IF(AB964="Poor &lt;55",$AC$2*0.2%,IF(AND(AB964="Q",AA964&lt;&gt;"Wed"),$AC$2*0.4%,IF(AND(AB964="Q",AA964="Wed"),$AC$2*0.5%,IF(AND(AB964="Ave",U964=100),$AC$2*0.5%,IF(AND(AB964="ave",U964="",N964=1,AG964="Bush"),$AC$2*1%,IF(AND(AB964="ave",U964="",Q964&gt;100),$AC$2*1.3%,IF(AND(AB964="ave",U964=""),$AC$2*1.2%,IF(AND(AB964="Ave",U964=200),$AC$2*1%,IF(AND(AB964="Best",U964=200),$AC$2*1.5%,IF(AND(AB964="Best",U964="",K964&lt;&gt;"Pro Syd"),$AC$2*0.5%,IF(AND(AB964="Best",U964=""),$AC$2*1%,IF(AND(AB964="Best",U964=100,Table1[[#This Row],[State]]="NSW"),$AC$2*0.4%,IF(AND(AB964="Best",U964=100),$AC$2*1%,IF(Table1[[#This Row],[Adj]]="Nat OK",$AC$2*0.5%,"xxx")))))))))))))))</f>
        <v/>
      </c>
      <c r="AD964" s="133" t="str">
        <f t="shared" si="193"/>
        <v/>
      </c>
      <c r="AE964" s="133" t="str">
        <f t="shared" si="194"/>
        <v/>
      </c>
      <c r="AF964" s="133" t="str">
        <f>VLOOKUP(Table1[[#This Row],[Track]],$F$2672:$H$2715,2,FALSE)</f>
        <v>Vic</v>
      </c>
      <c r="AG964" s="133" t="str">
        <f>VLOOKUP(Table1[[#This Row],[Track]],$F$2672:$H$2715,3,FALSE)</f>
        <v>-</v>
      </c>
      <c r="AH964" s="133" t="str">
        <f>IF(Table1[[#This Row],[Date]]&lt;$AH$2,"",IF(Table1[[#This Row],[Date]]&lt;$AH$3,"Edge","Elite Combo"))</f>
        <v/>
      </c>
      <c r="AI964" s="218">
        <f>Table1[[#This Row],[Time]]</f>
        <v>0.60416666666666663</v>
      </c>
      <c r="AJ964" s="219" t="str">
        <f>Table1[[#This Row],[Track]]</f>
        <v>Flemington</v>
      </c>
      <c r="AK964" s="216">
        <f>Table1[[#This Row],[Race ]]</f>
        <v>8</v>
      </c>
      <c r="AL964" s="219">
        <f>Table1[[#This Row],[TAB]]</f>
        <v>5</v>
      </c>
      <c r="AM964" s="219" t="str">
        <f>Table1[[#This Row],[Selection]]</f>
        <v>Running By</v>
      </c>
      <c r="AN964" s="220" t="str">
        <f>Table1[[#This Row],[Sources]]</f>
        <v/>
      </c>
      <c r="AO964" s="219" t="str">
        <f>Table1[[#This Row],[Scale Bet]]</f>
        <v/>
      </c>
    </row>
    <row r="965" spans="5:41" ht="16.5" customHeight="1" x14ac:dyDescent="0.25">
      <c r="E965" s="185">
        <v>45367</v>
      </c>
      <c r="F965" s="35">
        <v>0.51041666666666663</v>
      </c>
      <c r="G965" s="36" t="s">
        <v>201</v>
      </c>
      <c r="H965" s="36">
        <v>1</v>
      </c>
      <c r="I965" s="36">
        <v>3</v>
      </c>
      <c r="J965" s="36" t="s">
        <v>730</v>
      </c>
      <c r="K965" s="36" t="s">
        <v>1</v>
      </c>
      <c r="L965" s="165">
        <v>20</v>
      </c>
      <c r="M965" s="134">
        <f t="shared" si="182"/>
        <v>33</v>
      </c>
      <c r="N965" s="36">
        <f t="shared" si="183"/>
        <v>2</v>
      </c>
      <c r="O965" s="135" t="str">
        <f t="shared" si="184"/>
        <v>E4-20/Nat-13</v>
      </c>
      <c r="P965" s="186" t="str">
        <f t="shared" si="185"/>
        <v>OK</v>
      </c>
      <c r="Q965" s="187">
        <f t="shared" si="186"/>
        <v>132</v>
      </c>
      <c r="R965" s="150"/>
      <c r="S965" s="187" t="str">
        <f t="shared" si="187"/>
        <v/>
      </c>
      <c r="T965" s="136" t="str">
        <f t="shared" si="188"/>
        <v>Muramasa</v>
      </c>
      <c r="U965" s="137">
        <f>IF(P965="","",IF(N965=1,"",IF(Q965="","",IF(Q965&lt;=100,100,IF(Table1[[#This Row],[Day]]="Wed",100,200)))))</f>
        <v>200</v>
      </c>
      <c r="V965" s="137" t="str">
        <f t="shared" si="189"/>
        <v/>
      </c>
      <c r="W965" s="137">
        <f t="shared" si="190"/>
        <v>-200</v>
      </c>
      <c r="X965" s="133">
        <f>100</f>
        <v>100</v>
      </c>
      <c r="Y965" s="133" t="str">
        <f t="shared" si="191"/>
        <v/>
      </c>
      <c r="Z965" s="133">
        <f t="shared" si="192"/>
        <v>-100</v>
      </c>
      <c r="AA965" s="134" t="str">
        <f>TEXT(Table1[[#This Row],[Date]],"DDD")</f>
        <v>Sat</v>
      </c>
      <c r="AB965" s="133" t="str">
        <f>IF(OR(G965="Doomben",G965="Eagle Farm"),"Q",IF(AND(Q965&gt;1,Q965&lt;55,Table1[[#This Row],[Source]]="Nat"),"Nat OK",IF(AND(Table1[[#This Row],[Source]]&lt;&gt;"Nat",Q965&lt;55),"Poor &lt;55",IF(OR(G965="Randwick",G965="Flemington",G965="Caulfield",G965="Sandown Lake",G965="Sandown Hill"),"Best","ave"))))</f>
        <v>Best</v>
      </c>
      <c r="AC965" s="133">
        <f>IF(Q965="","",IF(AB965="Poor &lt;55",$AC$2*0.2%,IF(AND(AB965="Q",AA965&lt;&gt;"Wed"),$AC$2*0.4%,IF(AND(AB965="Q",AA965="Wed"),$AC$2*0.5%,IF(AND(AB965="Ave",U965=100),$AC$2*0.5%,IF(AND(AB965="ave",U965="",N965=1,AG965="Bush"),$AC$2*1%,IF(AND(AB965="ave",U965="",Q965&gt;100),$AC$2*1.3%,IF(AND(AB965="ave",U965=""),$AC$2*1.2%,IF(AND(AB965="Ave",U965=200),$AC$2*1%,IF(AND(AB965="Best",U965=200),$AC$2*1.5%,IF(AND(AB965="Best",U965="",K965&lt;&gt;"Pro Syd"),$AC$2*0.5%,IF(AND(AB965="Best",U965=""),$AC$2*1%,IF(AND(AB965="Best",U965=100,Table1[[#This Row],[State]]="NSW"),$AC$2*0.4%,IF(AND(AB965="Best",U965=100),$AC$2*1%,IF(Table1[[#This Row],[Adj]]="Nat OK",$AC$2*0.5%,"xxx")))))))))))))))</f>
        <v>150</v>
      </c>
      <c r="AD965" s="133" t="str">
        <f t="shared" si="193"/>
        <v/>
      </c>
      <c r="AE965" s="133">
        <f t="shared" si="194"/>
        <v>-150</v>
      </c>
      <c r="AF965" s="133" t="str">
        <f>VLOOKUP(Table1[[#This Row],[Track]],$F$2672:$H$2715,2,FALSE)</f>
        <v>Vic</v>
      </c>
      <c r="AG965" s="133" t="str">
        <f>VLOOKUP(Table1[[#This Row],[Track]],$F$2672:$H$2715,3,FALSE)</f>
        <v>-</v>
      </c>
      <c r="AH965" s="133" t="str">
        <f>IF(Table1[[#This Row],[Date]]&lt;$AH$2,"",IF(Table1[[#This Row],[Date]]&lt;$AH$3,"Edge","Elite Combo"))</f>
        <v/>
      </c>
      <c r="AI965" s="218">
        <f>Table1[[#This Row],[Time]]</f>
        <v>0.51041666666666663</v>
      </c>
      <c r="AJ965" s="219" t="str">
        <f>Table1[[#This Row],[Track]]</f>
        <v>Caulfield</v>
      </c>
      <c r="AK965" s="216">
        <f>Table1[[#This Row],[Race ]]</f>
        <v>1</v>
      </c>
      <c r="AL965" s="219">
        <f>Table1[[#This Row],[TAB]]</f>
        <v>3</v>
      </c>
      <c r="AM965" s="219" t="str">
        <f>Table1[[#This Row],[Selection]]</f>
        <v>Muramasa</v>
      </c>
      <c r="AN965" s="220" t="str">
        <f>Table1[[#This Row],[Sources]]</f>
        <v>E4-20/Nat-13</v>
      </c>
      <c r="AO965" s="219">
        <f>Table1[[#This Row],[Scale Bet]]</f>
        <v>150</v>
      </c>
    </row>
    <row r="966" spans="5:41" ht="16.5" customHeight="1" x14ac:dyDescent="0.25">
      <c r="E966" s="185">
        <v>45367</v>
      </c>
      <c r="F966" s="35">
        <v>0.51041666666666663</v>
      </c>
      <c r="G966" s="36" t="s">
        <v>201</v>
      </c>
      <c r="H966" s="36">
        <v>1</v>
      </c>
      <c r="I966" s="36">
        <v>3</v>
      </c>
      <c r="J966" s="36" t="s">
        <v>730</v>
      </c>
      <c r="K966" s="36" t="s">
        <v>13</v>
      </c>
      <c r="L966" s="165">
        <v>13</v>
      </c>
      <c r="M966" s="134" t="str">
        <f t="shared" si="182"/>
        <v/>
      </c>
      <c r="N966" s="36" t="str">
        <f t="shared" si="183"/>
        <v/>
      </c>
      <c r="O966" s="135" t="str">
        <f t="shared" si="184"/>
        <v/>
      </c>
      <c r="P966" s="186" t="str">
        <f t="shared" si="185"/>
        <v>OK</v>
      </c>
      <c r="Q966" s="187" t="str">
        <f t="shared" si="186"/>
        <v/>
      </c>
      <c r="R966" s="150"/>
      <c r="S966" s="187" t="str">
        <f t="shared" si="187"/>
        <v/>
      </c>
      <c r="T966" s="136" t="str">
        <f t="shared" si="188"/>
        <v>Muramasa</v>
      </c>
      <c r="U966" s="137" t="str">
        <f>IF(P966="","",IF(N966=1,"",IF(Q966="","",IF(Q966&lt;=100,100,IF(Table1[[#This Row],[Day]]="Wed",100,200)))))</f>
        <v/>
      </c>
      <c r="V966" s="137" t="str">
        <f t="shared" si="189"/>
        <v/>
      </c>
      <c r="W966" s="137" t="str">
        <f t="shared" si="190"/>
        <v/>
      </c>
      <c r="X966" s="133">
        <f>100</f>
        <v>100</v>
      </c>
      <c r="Y966" s="133" t="str">
        <f t="shared" si="191"/>
        <v/>
      </c>
      <c r="Z966" s="133">
        <f t="shared" si="192"/>
        <v>-100</v>
      </c>
      <c r="AA966" s="134" t="str">
        <f>TEXT(Table1[[#This Row],[Date]],"DDD")</f>
        <v>Sat</v>
      </c>
      <c r="AB966" s="133" t="str">
        <f>IF(OR(G966="Doomben",G966="Eagle Farm"),"Q",IF(AND(Q966&gt;1,Q966&lt;55,Table1[[#This Row],[Source]]="Nat"),"Nat OK",IF(AND(Table1[[#This Row],[Source]]&lt;&gt;"Nat",Q966&lt;55),"Poor &lt;55",IF(OR(G966="Randwick",G966="Flemington",G966="Caulfield",G966="Sandown Lake",G966="Sandown Hill"),"Best","ave"))))</f>
        <v>Best</v>
      </c>
      <c r="AC966" s="133" t="str">
        <f>IF(Q966="","",IF(AB966="Poor &lt;55",$AC$2*0.2%,IF(AND(AB966="Q",AA966&lt;&gt;"Wed"),$AC$2*0.4%,IF(AND(AB966="Q",AA966="Wed"),$AC$2*0.5%,IF(AND(AB966="Ave",U966=100),$AC$2*0.5%,IF(AND(AB966="ave",U966="",N966=1,AG966="Bush"),$AC$2*1%,IF(AND(AB966="ave",U966="",Q966&gt;100),$AC$2*1.3%,IF(AND(AB966="ave",U966=""),$AC$2*1.2%,IF(AND(AB966="Ave",U966=200),$AC$2*1%,IF(AND(AB966="Best",U966=200),$AC$2*1.5%,IF(AND(AB966="Best",U966="",K966&lt;&gt;"Pro Syd"),$AC$2*0.5%,IF(AND(AB966="Best",U966=""),$AC$2*1%,IF(AND(AB966="Best",U966=100,Table1[[#This Row],[State]]="NSW"),$AC$2*0.4%,IF(AND(AB966="Best",U966=100),$AC$2*1%,IF(Table1[[#This Row],[Adj]]="Nat OK",$AC$2*0.5%,"xxx")))))))))))))))</f>
        <v/>
      </c>
      <c r="AD966" s="133" t="str">
        <f t="shared" si="193"/>
        <v/>
      </c>
      <c r="AE966" s="133" t="str">
        <f t="shared" si="194"/>
        <v/>
      </c>
      <c r="AF966" s="133" t="str">
        <f>VLOOKUP(Table1[[#This Row],[Track]],$F$2672:$H$2715,2,FALSE)</f>
        <v>Vic</v>
      </c>
      <c r="AG966" s="133" t="str">
        <f>VLOOKUP(Table1[[#This Row],[Track]],$F$2672:$H$2715,3,FALSE)</f>
        <v>-</v>
      </c>
      <c r="AH966" s="133" t="str">
        <f>IF(Table1[[#This Row],[Date]]&lt;$AH$2,"",IF(Table1[[#This Row],[Date]]&lt;$AH$3,"Edge","Elite Combo"))</f>
        <v/>
      </c>
      <c r="AI966" s="218">
        <f>Table1[[#This Row],[Time]]</f>
        <v>0.51041666666666663</v>
      </c>
      <c r="AJ966" s="219" t="str">
        <f>Table1[[#This Row],[Track]]</f>
        <v>Caulfield</v>
      </c>
      <c r="AK966" s="216">
        <f>Table1[[#This Row],[Race ]]</f>
        <v>1</v>
      </c>
      <c r="AL966" s="219">
        <f>Table1[[#This Row],[TAB]]</f>
        <v>3</v>
      </c>
      <c r="AM966" s="219" t="str">
        <f>Table1[[#This Row],[Selection]]</f>
        <v>Muramasa</v>
      </c>
      <c r="AN966" s="220" t="str">
        <f>Table1[[#This Row],[Sources]]</f>
        <v/>
      </c>
      <c r="AO966" s="219" t="str">
        <f>Table1[[#This Row],[Scale Bet]]</f>
        <v/>
      </c>
    </row>
    <row r="967" spans="5:41" ht="16.5" customHeight="1" x14ac:dyDescent="0.25">
      <c r="E967" s="185">
        <v>45367</v>
      </c>
      <c r="F967" s="35">
        <v>0.53125</v>
      </c>
      <c r="G967" s="36" t="s">
        <v>201</v>
      </c>
      <c r="H967" s="36">
        <v>2</v>
      </c>
      <c r="I967" s="36">
        <v>7</v>
      </c>
      <c r="J967" s="36" t="s">
        <v>731</v>
      </c>
      <c r="K967" s="36" t="s">
        <v>1</v>
      </c>
      <c r="L967" s="165">
        <v>20</v>
      </c>
      <c r="M967" s="134">
        <f t="shared" ref="M967:M1030" si="195">IF(AND(J967=J966,E967=E966),"",IF(AND(E967=E970,J967=J970),L967+L968+L969+L970,IF(AND(E967=E969,J967=J969),L967+L968+L969,IF(AND(E967=E968,J967=J968),L967+L968,L967))))</f>
        <v>46</v>
      </c>
      <c r="N967" s="36">
        <f t="shared" ref="N967:N1030" si="196">IF(M967=L967,1,IF(M967="","",IF(AND(E967=E970,J967=J970),4,IF(AND(E967=E969,J967=J969),3,IF(AND(E967=E968,J967=J968),2,"XXX")))))</f>
        <v>3</v>
      </c>
      <c r="O967" s="135" t="str">
        <f t="shared" ref="O967:O1030" si="197">IF(N967="","",IF(N967=4,K967&amp;"-"&amp;L967&amp;"/"&amp;K968&amp;"-"&amp;L968&amp;"/"&amp;K969&amp;"-"&amp;L969&amp;"/"&amp;K970&amp;"-"&amp;L970,IF(N967=3,K967&amp;"-"&amp;L967&amp;"/"&amp;K968&amp;"-"&amp;L968&amp;"/"&amp;K969&amp;"-"&amp;L969,IF(N967=2,K967&amp;"-"&amp;L967&amp;"/"&amp;K968&amp;"-"&amp;L968,IF(N967=1,K967&amp;"-"&amp;L967,"""""xxx")))))</f>
        <v>E4-20/Edge-13/Nat-13</v>
      </c>
      <c r="P967" s="186" t="str">
        <f t="shared" ref="P967:P1030" si="198">IF(OR(G967="Randwick",G967="Rosehill",G967="Flemington",G967="Caulfield",G967="Sandown Lake",G967="Sandown Hill",G967="Moonee Valley"),"OK","")</f>
        <v>OK</v>
      </c>
      <c r="Q967" s="187">
        <f t="shared" ref="Q967:Q1030" si="199">IF(M967="","",(M967*($Q$1/1000)/$R$1)*$Q$2)</f>
        <v>184</v>
      </c>
      <c r="R967" s="150"/>
      <c r="S967" s="187" t="str">
        <f t="shared" ref="S967:S1030" si="200">IF(Q967="","",IF(R967="","",R967*Q967))</f>
        <v/>
      </c>
      <c r="T967" s="136" t="str">
        <f t="shared" ref="T967:T1030" si="201">TRIM(PROPER(J967))</f>
        <v>Socks Nation</v>
      </c>
      <c r="U967" s="137">
        <f>IF(P967="","",IF(N967=1,"",IF(Q967="","",IF(Q967&lt;=100,100,IF(Table1[[#This Row],[Day]]="Wed",100,200)))))</f>
        <v>200</v>
      </c>
      <c r="V967" s="137" t="str">
        <f t="shared" ref="V967:V1030" si="202">IF(U967="","",IF(R967="","",U967*R967))</f>
        <v/>
      </c>
      <c r="W967" s="137">
        <f t="shared" ref="W967:W1030" si="203">IF(U967="","",IF(V967="",U967*-1,V967-U967))</f>
        <v>-200</v>
      </c>
      <c r="X967" s="133">
        <f>100</f>
        <v>100</v>
      </c>
      <c r="Y967" s="133" t="str">
        <f t="shared" ref="Y967:Y1030" si="204">IF(R967="","",X967*R967)</f>
        <v/>
      </c>
      <c r="Z967" s="133">
        <f t="shared" ref="Z967:Z1030" si="205">IF(Y967="",X967*-1,Y967-X966)</f>
        <v>-100</v>
      </c>
      <c r="AA967" s="134" t="str">
        <f>TEXT(Table1[[#This Row],[Date]],"DDD")</f>
        <v>Sat</v>
      </c>
      <c r="AB967" s="133" t="str">
        <f>IF(OR(G967="Doomben",G967="Eagle Farm"),"Q",IF(AND(Q967&gt;1,Q967&lt;55,Table1[[#This Row],[Source]]="Nat"),"Nat OK",IF(AND(Table1[[#This Row],[Source]]&lt;&gt;"Nat",Q967&lt;55),"Poor &lt;55",IF(OR(G967="Randwick",G967="Flemington",G967="Caulfield",G967="Sandown Lake",G967="Sandown Hill"),"Best","ave"))))</f>
        <v>Best</v>
      </c>
      <c r="AC967" s="133">
        <f>IF(Q967="","",IF(AB967="Poor &lt;55",$AC$2*0.2%,IF(AND(AB967="Q",AA967&lt;&gt;"Wed"),$AC$2*0.4%,IF(AND(AB967="Q",AA967="Wed"),$AC$2*0.5%,IF(AND(AB967="Ave",U967=100),$AC$2*0.5%,IF(AND(AB967="ave",U967="",N967=1,AG967="Bush"),$AC$2*1%,IF(AND(AB967="ave",U967="",Q967&gt;100),$AC$2*1.3%,IF(AND(AB967="ave",U967=""),$AC$2*1.2%,IF(AND(AB967="Ave",U967=200),$AC$2*1%,IF(AND(AB967="Best",U967=200),$AC$2*1.5%,IF(AND(AB967="Best",U967="",K967&lt;&gt;"Pro Syd"),$AC$2*0.5%,IF(AND(AB967="Best",U967=""),$AC$2*1%,IF(AND(AB967="Best",U967=100,Table1[[#This Row],[State]]="NSW"),$AC$2*0.4%,IF(AND(AB967="Best",U967=100),$AC$2*1%,IF(Table1[[#This Row],[Adj]]="Nat OK",$AC$2*0.5%,"xxx")))))))))))))))</f>
        <v>150</v>
      </c>
      <c r="AD967" s="133" t="str">
        <f t="shared" ref="AD967:AD1030" si="206">IF(AC967="","",IF(R967="","",AC967*R967))</f>
        <v/>
      </c>
      <c r="AE967" s="133">
        <f t="shared" ref="AE967:AE1030" si="207">IF(AC967="","",IF(AD967="",AC967*-1,AD967-AC967))</f>
        <v>-150</v>
      </c>
      <c r="AF967" s="133" t="str">
        <f>VLOOKUP(Table1[[#This Row],[Track]],$F$2672:$H$2715,2,FALSE)</f>
        <v>Vic</v>
      </c>
      <c r="AG967" s="133" t="str">
        <f>VLOOKUP(Table1[[#This Row],[Track]],$F$2672:$H$2715,3,FALSE)</f>
        <v>-</v>
      </c>
      <c r="AH967" s="133" t="str">
        <f>IF(Table1[[#This Row],[Date]]&lt;$AH$2,"",IF(Table1[[#This Row],[Date]]&lt;$AH$3,"Edge","Elite Combo"))</f>
        <v/>
      </c>
      <c r="AI967" s="218">
        <f>Table1[[#This Row],[Time]]</f>
        <v>0.53125</v>
      </c>
      <c r="AJ967" s="219" t="str">
        <f>Table1[[#This Row],[Track]]</f>
        <v>Caulfield</v>
      </c>
      <c r="AK967" s="216">
        <f>Table1[[#This Row],[Race ]]</f>
        <v>2</v>
      </c>
      <c r="AL967" s="219">
        <f>Table1[[#This Row],[TAB]]</f>
        <v>7</v>
      </c>
      <c r="AM967" s="219" t="str">
        <f>Table1[[#This Row],[Selection]]</f>
        <v>Socks Nation</v>
      </c>
      <c r="AN967" s="220" t="str">
        <f>Table1[[#This Row],[Sources]]</f>
        <v>E4-20/Edge-13/Nat-13</v>
      </c>
      <c r="AO967" s="219">
        <f>Table1[[#This Row],[Scale Bet]]</f>
        <v>150</v>
      </c>
    </row>
    <row r="968" spans="5:41" ht="16.5" customHeight="1" x14ac:dyDescent="0.25">
      <c r="E968" s="185">
        <v>45367</v>
      </c>
      <c r="F968" s="35">
        <v>0.53125</v>
      </c>
      <c r="G968" s="36" t="s">
        <v>201</v>
      </c>
      <c r="H968" s="36">
        <v>2</v>
      </c>
      <c r="I968" s="36">
        <v>7</v>
      </c>
      <c r="J968" s="36" t="s">
        <v>731</v>
      </c>
      <c r="K968" s="36" t="s">
        <v>40</v>
      </c>
      <c r="L968" s="165">
        <v>13</v>
      </c>
      <c r="M968" s="134" t="str">
        <f t="shared" si="195"/>
        <v/>
      </c>
      <c r="N968" s="36" t="str">
        <f t="shared" si="196"/>
        <v/>
      </c>
      <c r="O968" s="135" t="str">
        <f t="shared" si="197"/>
        <v/>
      </c>
      <c r="P968" s="186" t="str">
        <f t="shared" si="198"/>
        <v>OK</v>
      </c>
      <c r="Q968" s="187" t="str">
        <f t="shared" si="199"/>
        <v/>
      </c>
      <c r="R968" s="150"/>
      <c r="S968" s="187" t="str">
        <f t="shared" si="200"/>
        <v/>
      </c>
      <c r="T968" s="136" t="str">
        <f t="shared" si="201"/>
        <v>Socks Nation</v>
      </c>
      <c r="U968" s="137" t="str">
        <f>IF(P968="","",IF(N968=1,"",IF(Q968="","",IF(Q968&lt;=100,100,IF(Table1[[#This Row],[Day]]="Wed",100,200)))))</f>
        <v/>
      </c>
      <c r="V968" s="137" t="str">
        <f t="shared" si="202"/>
        <v/>
      </c>
      <c r="W968" s="137" t="str">
        <f t="shared" si="203"/>
        <v/>
      </c>
      <c r="X968" s="133">
        <f>100</f>
        <v>100</v>
      </c>
      <c r="Y968" s="133" t="str">
        <f t="shared" si="204"/>
        <v/>
      </c>
      <c r="Z968" s="133">
        <f t="shared" si="205"/>
        <v>-100</v>
      </c>
      <c r="AA968" s="134" t="str">
        <f>TEXT(Table1[[#This Row],[Date]],"DDD")</f>
        <v>Sat</v>
      </c>
      <c r="AB968" s="133" t="str">
        <f>IF(OR(G968="Doomben",G968="Eagle Farm"),"Q",IF(AND(Q968&gt;1,Q968&lt;55,Table1[[#This Row],[Source]]="Nat"),"Nat OK",IF(AND(Table1[[#This Row],[Source]]&lt;&gt;"Nat",Q968&lt;55),"Poor &lt;55",IF(OR(G968="Randwick",G968="Flemington",G968="Caulfield",G968="Sandown Lake",G968="Sandown Hill"),"Best","ave"))))</f>
        <v>Best</v>
      </c>
      <c r="AC968" s="133" t="str">
        <f>IF(Q968="","",IF(AB968="Poor &lt;55",$AC$2*0.2%,IF(AND(AB968="Q",AA968&lt;&gt;"Wed"),$AC$2*0.4%,IF(AND(AB968="Q",AA968="Wed"),$AC$2*0.5%,IF(AND(AB968="Ave",U968=100),$AC$2*0.5%,IF(AND(AB968="ave",U968="",N968=1,AG968="Bush"),$AC$2*1%,IF(AND(AB968="ave",U968="",Q968&gt;100),$AC$2*1.3%,IF(AND(AB968="ave",U968=""),$AC$2*1.2%,IF(AND(AB968="Ave",U968=200),$AC$2*1%,IF(AND(AB968="Best",U968=200),$AC$2*1.5%,IF(AND(AB968="Best",U968="",K968&lt;&gt;"Pro Syd"),$AC$2*0.5%,IF(AND(AB968="Best",U968=""),$AC$2*1%,IF(AND(AB968="Best",U968=100,Table1[[#This Row],[State]]="NSW"),$AC$2*0.4%,IF(AND(AB968="Best",U968=100),$AC$2*1%,IF(Table1[[#This Row],[Adj]]="Nat OK",$AC$2*0.5%,"xxx")))))))))))))))</f>
        <v/>
      </c>
      <c r="AD968" s="133" t="str">
        <f t="shared" si="206"/>
        <v/>
      </c>
      <c r="AE968" s="133" t="str">
        <f t="shared" si="207"/>
        <v/>
      </c>
      <c r="AF968" s="133" t="str">
        <f>VLOOKUP(Table1[[#This Row],[Track]],$F$2672:$H$2715,2,FALSE)</f>
        <v>Vic</v>
      </c>
      <c r="AG968" s="133" t="str">
        <f>VLOOKUP(Table1[[#This Row],[Track]],$F$2672:$H$2715,3,FALSE)</f>
        <v>-</v>
      </c>
      <c r="AH968" s="133" t="str">
        <f>IF(Table1[[#This Row],[Date]]&lt;$AH$2,"",IF(Table1[[#This Row],[Date]]&lt;$AH$3,"Edge","Elite Combo"))</f>
        <v/>
      </c>
      <c r="AI968" s="218">
        <f>Table1[[#This Row],[Time]]</f>
        <v>0.53125</v>
      </c>
      <c r="AJ968" s="219" t="str">
        <f>Table1[[#This Row],[Track]]</f>
        <v>Caulfield</v>
      </c>
      <c r="AK968" s="216">
        <f>Table1[[#This Row],[Race ]]</f>
        <v>2</v>
      </c>
      <c r="AL968" s="219">
        <f>Table1[[#This Row],[TAB]]</f>
        <v>7</v>
      </c>
      <c r="AM968" s="219" t="str">
        <f>Table1[[#This Row],[Selection]]</f>
        <v>Socks Nation</v>
      </c>
      <c r="AN968" s="220" t="str">
        <f>Table1[[#This Row],[Sources]]</f>
        <v/>
      </c>
      <c r="AO968" s="219" t="str">
        <f>Table1[[#This Row],[Scale Bet]]</f>
        <v/>
      </c>
    </row>
    <row r="969" spans="5:41" ht="16.5" customHeight="1" x14ac:dyDescent="0.25">
      <c r="E969" s="185">
        <v>45367</v>
      </c>
      <c r="F969" s="35">
        <v>0.53125</v>
      </c>
      <c r="G969" s="36" t="s">
        <v>201</v>
      </c>
      <c r="H969" s="36">
        <v>2</v>
      </c>
      <c r="I969" s="36">
        <v>7</v>
      </c>
      <c r="J969" s="36" t="s">
        <v>731</v>
      </c>
      <c r="K969" s="36" t="s">
        <v>13</v>
      </c>
      <c r="L969" s="165">
        <v>13</v>
      </c>
      <c r="M969" s="134" t="str">
        <f t="shared" si="195"/>
        <v/>
      </c>
      <c r="N969" s="36" t="str">
        <f t="shared" si="196"/>
        <v/>
      </c>
      <c r="O969" s="135" t="str">
        <f t="shared" si="197"/>
        <v/>
      </c>
      <c r="P969" s="186" t="str">
        <f t="shared" si="198"/>
        <v>OK</v>
      </c>
      <c r="Q969" s="187" t="str">
        <f t="shared" si="199"/>
        <v/>
      </c>
      <c r="R969" s="150"/>
      <c r="S969" s="187" t="str">
        <f t="shared" si="200"/>
        <v/>
      </c>
      <c r="T969" s="136" t="str">
        <f t="shared" si="201"/>
        <v>Socks Nation</v>
      </c>
      <c r="U969" s="137" t="str">
        <f>IF(P969="","",IF(N969=1,"",IF(Q969="","",IF(Q969&lt;=100,100,IF(Table1[[#This Row],[Day]]="Wed",100,200)))))</f>
        <v/>
      </c>
      <c r="V969" s="137" t="str">
        <f t="shared" si="202"/>
        <v/>
      </c>
      <c r="W969" s="137" t="str">
        <f t="shared" si="203"/>
        <v/>
      </c>
      <c r="X969" s="133">
        <f>100</f>
        <v>100</v>
      </c>
      <c r="Y969" s="133" t="str">
        <f t="shared" si="204"/>
        <v/>
      </c>
      <c r="Z969" s="133">
        <f t="shared" si="205"/>
        <v>-100</v>
      </c>
      <c r="AA969" s="134" t="str">
        <f>TEXT(Table1[[#This Row],[Date]],"DDD")</f>
        <v>Sat</v>
      </c>
      <c r="AB969" s="133" t="str">
        <f>IF(OR(G969="Doomben",G969="Eagle Farm"),"Q",IF(AND(Q969&gt;1,Q969&lt;55,Table1[[#This Row],[Source]]="Nat"),"Nat OK",IF(AND(Table1[[#This Row],[Source]]&lt;&gt;"Nat",Q969&lt;55),"Poor &lt;55",IF(OR(G969="Randwick",G969="Flemington",G969="Caulfield",G969="Sandown Lake",G969="Sandown Hill"),"Best","ave"))))</f>
        <v>Best</v>
      </c>
      <c r="AC969" s="133" t="str">
        <f>IF(Q969="","",IF(AB969="Poor &lt;55",$AC$2*0.2%,IF(AND(AB969="Q",AA969&lt;&gt;"Wed"),$AC$2*0.4%,IF(AND(AB969="Q",AA969="Wed"),$AC$2*0.5%,IF(AND(AB969="Ave",U969=100),$AC$2*0.5%,IF(AND(AB969="ave",U969="",N969=1,AG969="Bush"),$AC$2*1%,IF(AND(AB969="ave",U969="",Q969&gt;100),$AC$2*1.3%,IF(AND(AB969="ave",U969=""),$AC$2*1.2%,IF(AND(AB969="Ave",U969=200),$AC$2*1%,IF(AND(AB969="Best",U969=200),$AC$2*1.5%,IF(AND(AB969="Best",U969="",K969&lt;&gt;"Pro Syd"),$AC$2*0.5%,IF(AND(AB969="Best",U969=""),$AC$2*1%,IF(AND(AB969="Best",U969=100,Table1[[#This Row],[State]]="NSW"),$AC$2*0.4%,IF(AND(AB969="Best",U969=100),$AC$2*1%,IF(Table1[[#This Row],[Adj]]="Nat OK",$AC$2*0.5%,"xxx")))))))))))))))</f>
        <v/>
      </c>
      <c r="AD969" s="133" t="str">
        <f t="shared" si="206"/>
        <v/>
      </c>
      <c r="AE969" s="133" t="str">
        <f t="shared" si="207"/>
        <v/>
      </c>
      <c r="AF969" s="133" t="str">
        <f>VLOOKUP(Table1[[#This Row],[Track]],$F$2672:$H$2715,2,FALSE)</f>
        <v>Vic</v>
      </c>
      <c r="AG969" s="133" t="str">
        <f>VLOOKUP(Table1[[#This Row],[Track]],$F$2672:$H$2715,3,FALSE)</f>
        <v>-</v>
      </c>
      <c r="AH969" s="133" t="str">
        <f>IF(Table1[[#This Row],[Date]]&lt;$AH$2,"",IF(Table1[[#This Row],[Date]]&lt;$AH$3,"Edge","Elite Combo"))</f>
        <v/>
      </c>
      <c r="AI969" s="218">
        <f>Table1[[#This Row],[Time]]</f>
        <v>0.53125</v>
      </c>
      <c r="AJ969" s="219" t="str">
        <f>Table1[[#This Row],[Track]]</f>
        <v>Caulfield</v>
      </c>
      <c r="AK969" s="216">
        <f>Table1[[#This Row],[Race ]]</f>
        <v>2</v>
      </c>
      <c r="AL969" s="219">
        <f>Table1[[#This Row],[TAB]]</f>
        <v>7</v>
      </c>
      <c r="AM969" s="219" t="str">
        <f>Table1[[#This Row],[Selection]]</f>
        <v>Socks Nation</v>
      </c>
      <c r="AN969" s="220" t="str">
        <f>Table1[[#This Row],[Sources]]</f>
        <v/>
      </c>
      <c r="AO969" s="219" t="str">
        <f>Table1[[#This Row],[Scale Bet]]</f>
        <v/>
      </c>
    </row>
    <row r="970" spans="5:41" ht="16.5" customHeight="1" x14ac:dyDescent="0.25">
      <c r="E970" s="185">
        <v>45367</v>
      </c>
      <c r="F970" s="35">
        <v>0.55555555555555558</v>
      </c>
      <c r="G970" s="36" t="s">
        <v>201</v>
      </c>
      <c r="H970" s="36">
        <v>3</v>
      </c>
      <c r="I970" s="36">
        <v>2</v>
      </c>
      <c r="J970" s="36" t="s">
        <v>718</v>
      </c>
      <c r="K970" s="36" t="s">
        <v>1</v>
      </c>
      <c r="L970" s="165">
        <v>12</v>
      </c>
      <c r="M970" s="134">
        <f t="shared" si="195"/>
        <v>22</v>
      </c>
      <c r="N970" s="36">
        <f t="shared" si="196"/>
        <v>2</v>
      </c>
      <c r="O970" s="135" t="str">
        <f t="shared" si="197"/>
        <v>E4-12/Edge-10</v>
      </c>
      <c r="P970" s="186" t="str">
        <f t="shared" si="198"/>
        <v>OK</v>
      </c>
      <c r="Q970" s="187">
        <f t="shared" si="199"/>
        <v>88</v>
      </c>
      <c r="R970" s="150"/>
      <c r="S970" s="187" t="str">
        <f t="shared" si="200"/>
        <v/>
      </c>
      <c r="T970" s="136" t="str">
        <f t="shared" si="201"/>
        <v>Coronation Keith</v>
      </c>
      <c r="U970" s="137">
        <f>IF(P970="","",IF(N970=1,"",IF(Q970="","",IF(Q970&lt;=100,100,IF(Table1[[#This Row],[Day]]="Wed",100,200)))))</f>
        <v>100</v>
      </c>
      <c r="V970" s="137" t="str">
        <f t="shared" si="202"/>
        <v/>
      </c>
      <c r="W970" s="137">
        <f t="shared" si="203"/>
        <v>-100</v>
      </c>
      <c r="X970" s="133">
        <f>100</f>
        <v>100</v>
      </c>
      <c r="Y970" s="133" t="str">
        <f t="shared" si="204"/>
        <v/>
      </c>
      <c r="Z970" s="133">
        <f t="shared" si="205"/>
        <v>-100</v>
      </c>
      <c r="AA970" s="134" t="str">
        <f>TEXT(Table1[[#This Row],[Date]],"DDD")</f>
        <v>Sat</v>
      </c>
      <c r="AB970" s="133" t="str">
        <f>IF(OR(G970="Doomben",G970="Eagle Farm"),"Q",IF(AND(Q970&gt;1,Q970&lt;55,Table1[[#This Row],[Source]]="Nat"),"Nat OK",IF(AND(Table1[[#This Row],[Source]]&lt;&gt;"Nat",Q970&lt;55),"Poor &lt;55",IF(OR(G970="Randwick",G970="Flemington",G970="Caulfield",G970="Sandown Lake",G970="Sandown Hill"),"Best","ave"))))</f>
        <v>Best</v>
      </c>
      <c r="AC970" s="133">
        <f>IF(Q970="","",IF(AB970="Poor &lt;55",$AC$2*0.2%,IF(AND(AB970="Q",AA970&lt;&gt;"Wed"),$AC$2*0.4%,IF(AND(AB970="Q",AA970="Wed"),$AC$2*0.5%,IF(AND(AB970="Ave",U970=100),$AC$2*0.5%,IF(AND(AB970="ave",U970="",N970=1,AG970="Bush"),$AC$2*1%,IF(AND(AB970="ave",U970="",Q970&gt;100),$AC$2*1.3%,IF(AND(AB970="ave",U970=""),$AC$2*1.2%,IF(AND(AB970="Ave",U970=200),$AC$2*1%,IF(AND(AB970="Best",U970=200),$AC$2*1.5%,IF(AND(AB970="Best",U970="",K970&lt;&gt;"Pro Syd"),$AC$2*0.5%,IF(AND(AB970="Best",U970=""),$AC$2*1%,IF(AND(AB970="Best",U970=100,Table1[[#This Row],[State]]="NSW"),$AC$2*0.4%,IF(AND(AB970="Best",U970=100),$AC$2*1%,IF(Table1[[#This Row],[Adj]]="Nat OK",$AC$2*0.5%,"xxx")))))))))))))))</f>
        <v>100</v>
      </c>
      <c r="AD970" s="133" t="str">
        <f t="shared" si="206"/>
        <v/>
      </c>
      <c r="AE970" s="133">
        <f t="shared" si="207"/>
        <v>-100</v>
      </c>
      <c r="AF970" s="133" t="str">
        <f>VLOOKUP(Table1[[#This Row],[Track]],$F$2672:$H$2715,2,FALSE)</f>
        <v>Vic</v>
      </c>
      <c r="AG970" s="133" t="str">
        <f>VLOOKUP(Table1[[#This Row],[Track]],$F$2672:$H$2715,3,FALSE)</f>
        <v>-</v>
      </c>
      <c r="AH970" s="133" t="str">
        <f>IF(Table1[[#This Row],[Date]]&lt;$AH$2,"",IF(Table1[[#This Row],[Date]]&lt;$AH$3,"Edge","Elite Combo"))</f>
        <v/>
      </c>
      <c r="AI970" s="218">
        <f>Table1[[#This Row],[Time]]</f>
        <v>0.55555555555555558</v>
      </c>
      <c r="AJ970" s="219" t="str">
        <f>Table1[[#This Row],[Track]]</f>
        <v>Caulfield</v>
      </c>
      <c r="AK970" s="216">
        <f>Table1[[#This Row],[Race ]]</f>
        <v>3</v>
      </c>
      <c r="AL970" s="219">
        <f>Table1[[#This Row],[TAB]]</f>
        <v>2</v>
      </c>
      <c r="AM970" s="219" t="str">
        <f>Table1[[#This Row],[Selection]]</f>
        <v>Coronation Keith</v>
      </c>
      <c r="AN970" s="220" t="str">
        <f>Table1[[#This Row],[Sources]]</f>
        <v>E4-12/Edge-10</v>
      </c>
      <c r="AO970" s="219">
        <f>Table1[[#This Row],[Scale Bet]]</f>
        <v>100</v>
      </c>
    </row>
    <row r="971" spans="5:41" ht="16.5" customHeight="1" x14ac:dyDescent="0.25">
      <c r="E971" s="185">
        <v>45367</v>
      </c>
      <c r="F971" s="35">
        <v>0.55555555555555558</v>
      </c>
      <c r="G971" s="36" t="s">
        <v>201</v>
      </c>
      <c r="H971" s="36">
        <v>3</v>
      </c>
      <c r="I971" s="36">
        <v>2</v>
      </c>
      <c r="J971" s="36" t="s">
        <v>718</v>
      </c>
      <c r="K971" s="36" t="s">
        <v>40</v>
      </c>
      <c r="L971" s="165">
        <v>10</v>
      </c>
      <c r="M971" s="134" t="str">
        <f t="shared" si="195"/>
        <v/>
      </c>
      <c r="N971" s="36" t="str">
        <f t="shared" si="196"/>
        <v/>
      </c>
      <c r="O971" s="135" t="str">
        <f t="shared" si="197"/>
        <v/>
      </c>
      <c r="P971" s="186" t="str">
        <f t="shared" si="198"/>
        <v>OK</v>
      </c>
      <c r="Q971" s="187" t="str">
        <f t="shared" si="199"/>
        <v/>
      </c>
      <c r="R971" s="150"/>
      <c r="S971" s="187" t="str">
        <f t="shared" si="200"/>
        <v/>
      </c>
      <c r="T971" s="136" t="str">
        <f t="shared" si="201"/>
        <v>Coronation Keith</v>
      </c>
      <c r="U971" s="137" t="str">
        <f>IF(P971="","",IF(N971=1,"",IF(Q971="","",IF(Q971&lt;=100,100,IF(Table1[[#This Row],[Day]]="Wed",100,200)))))</f>
        <v/>
      </c>
      <c r="V971" s="137" t="str">
        <f t="shared" si="202"/>
        <v/>
      </c>
      <c r="W971" s="137" t="str">
        <f t="shared" si="203"/>
        <v/>
      </c>
      <c r="X971" s="133">
        <f>100</f>
        <v>100</v>
      </c>
      <c r="Y971" s="133" t="str">
        <f t="shared" si="204"/>
        <v/>
      </c>
      <c r="Z971" s="133">
        <f t="shared" si="205"/>
        <v>-100</v>
      </c>
      <c r="AA971" s="134" t="str">
        <f>TEXT(Table1[[#This Row],[Date]],"DDD")</f>
        <v>Sat</v>
      </c>
      <c r="AB971" s="133" t="str">
        <f>IF(OR(G971="Doomben",G971="Eagle Farm"),"Q",IF(AND(Q971&gt;1,Q971&lt;55,Table1[[#This Row],[Source]]="Nat"),"Nat OK",IF(AND(Table1[[#This Row],[Source]]&lt;&gt;"Nat",Q971&lt;55),"Poor &lt;55",IF(OR(G971="Randwick",G971="Flemington",G971="Caulfield",G971="Sandown Lake",G971="Sandown Hill"),"Best","ave"))))</f>
        <v>Best</v>
      </c>
      <c r="AC971" s="133" t="str">
        <f>IF(Q971="","",IF(AB971="Poor &lt;55",$AC$2*0.2%,IF(AND(AB971="Q",AA971&lt;&gt;"Wed"),$AC$2*0.4%,IF(AND(AB971="Q",AA971="Wed"),$AC$2*0.5%,IF(AND(AB971="Ave",U971=100),$AC$2*0.5%,IF(AND(AB971="ave",U971="",N971=1,AG971="Bush"),$AC$2*1%,IF(AND(AB971="ave",U971="",Q971&gt;100),$AC$2*1.3%,IF(AND(AB971="ave",U971=""),$AC$2*1.2%,IF(AND(AB971="Ave",U971=200),$AC$2*1%,IF(AND(AB971="Best",U971=200),$AC$2*1.5%,IF(AND(AB971="Best",U971="",K971&lt;&gt;"Pro Syd"),$AC$2*0.5%,IF(AND(AB971="Best",U971=""),$AC$2*1%,IF(AND(AB971="Best",U971=100,Table1[[#This Row],[State]]="NSW"),$AC$2*0.4%,IF(AND(AB971="Best",U971=100),$AC$2*1%,IF(Table1[[#This Row],[Adj]]="Nat OK",$AC$2*0.5%,"xxx")))))))))))))))</f>
        <v/>
      </c>
      <c r="AD971" s="133" t="str">
        <f t="shared" si="206"/>
        <v/>
      </c>
      <c r="AE971" s="133" t="str">
        <f t="shared" si="207"/>
        <v/>
      </c>
      <c r="AF971" s="133" t="str">
        <f>VLOOKUP(Table1[[#This Row],[Track]],$F$2672:$H$2715,2,FALSE)</f>
        <v>Vic</v>
      </c>
      <c r="AG971" s="133" t="str">
        <f>VLOOKUP(Table1[[#This Row],[Track]],$F$2672:$H$2715,3,FALSE)</f>
        <v>-</v>
      </c>
      <c r="AH971" s="133" t="str">
        <f>IF(Table1[[#This Row],[Date]]&lt;$AH$2,"",IF(Table1[[#This Row],[Date]]&lt;$AH$3,"Edge","Elite Combo"))</f>
        <v/>
      </c>
      <c r="AI971" s="218">
        <f>Table1[[#This Row],[Time]]</f>
        <v>0.55555555555555558</v>
      </c>
      <c r="AJ971" s="219" t="str">
        <f>Table1[[#This Row],[Track]]</f>
        <v>Caulfield</v>
      </c>
      <c r="AK971" s="216">
        <f>Table1[[#This Row],[Race ]]</f>
        <v>3</v>
      </c>
      <c r="AL971" s="219">
        <f>Table1[[#This Row],[TAB]]</f>
        <v>2</v>
      </c>
      <c r="AM971" s="219" t="str">
        <f>Table1[[#This Row],[Selection]]</f>
        <v>Coronation Keith</v>
      </c>
      <c r="AN971" s="220" t="str">
        <f>Table1[[#This Row],[Sources]]</f>
        <v/>
      </c>
      <c r="AO971" s="219" t="str">
        <f>Table1[[#This Row],[Scale Bet]]</f>
        <v/>
      </c>
    </row>
    <row r="972" spans="5:41" ht="16.5" customHeight="1" x14ac:dyDescent="0.25">
      <c r="E972" s="185">
        <v>45367</v>
      </c>
      <c r="F972" s="35">
        <v>0.57499999999999996</v>
      </c>
      <c r="G972" s="36" t="s">
        <v>28</v>
      </c>
      <c r="H972" s="36">
        <v>3</v>
      </c>
      <c r="I972" s="36">
        <v>5</v>
      </c>
      <c r="J972" s="36" t="s">
        <v>376</v>
      </c>
      <c r="K972" s="36" t="s">
        <v>13</v>
      </c>
      <c r="L972" s="165">
        <v>11</v>
      </c>
      <c r="M972" s="134">
        <f t="shared" si="195"/>
        <v>11</v>
      </c>
      <c r="N972" s="36">
        <f t="shared" si="196"/>
        <v>1</v>
      </c>
      <c r="O972" s="135" t="str">
        <f t="shared" si="197"/>
        <v>Nat-11</v>
      </c>
      <c r="P972" s="186" t="str">
        <f t="shared" si="198"/>
        <v/>
      </c>
      <c r="Q972" s="187">
        <f t="shared" si="199"/>
        <v>44</v>
      </c>
      <c r="R972" s="150">
        <v>2.6</v>
      </c>
      <c r="S972" s="187">
        <f t="shared" si="200"/>
        <v>114.4</v>
      </c>
      <c r="T972" s="136" t="str">
        <f t="shared" si="201"/>
        <v>Naval Trader</v>
      </c>
      <c r="U972" s="137" t="str">
        <f>IF(P972="","",IF(N972=1,"",IF(Q972="","",IF(Q972&lt;=100,100,IF(Table1[[#This Row],[Day]]="Wed",100,200)))))</f>
        <v/>
      </c>
      <c r="V972" s="137" t="str">
        <f t="shared" si="202"/>
        <v/>
      </c>
      <c r="W972" s="137" t="str">
        <f t="shared" si="203"/>
        <v/>
      </c>
      <c r="X972" s="133">
        <f>100</f>
        <v>100</v>
      </c>
      <c r="Y972" s="133">
        <f t="shared" si="204"/>
        <v>260</v>
      </c>
      <c r="Z972" s="133">
        <f t="shared" si="205"/>
        <v>160</v>
      </c>
      <c r="AA972" s="134" t="str">
        <f>TEXT(Table1[[#This Row],[Date]],"DDD")</f>
        <v>Sat</v>
      </c>
      <c r="AB972" s="133" t="str">
        <f>IF(OR(G972="Doomben",G972="Eagle Farm"),"Q",IF(AND(Q972&gt;1,Q972&lt;55,Table1[[#This Row],[Source]]="Nat"),"Nat OK",IF(AND(Table1[[#This Row],[Source]]&lt;&gt;"Nat",Q972&lt;55),"Poor &lt;55",IF(OR(G972="Randwick",G972="Flemington",G972="Caulfield",G972="Sandown Lake",G972="Sandown Hill"),"Best","ave"))))</f>
        <v>Q</v>
      </c>
      <c r="AC972" s="133">
        <f>IF(Q972="","",IF(AB972="Poor &lt;55",$AC$2*0.2%,IF(AND(AB972="Q",AA972&lt;&gt;"Wed"),$AC$2*0.4%,IF(AND(AB972="Q",AA972="Wed"),$AC$2*0.5%,IF(AND(AB972="Ave",U972=100),$AC$2*0.5%,IF(AND(AB972="ave",U972="",N972=1,AG972="Bush"),$AC$2*1%,IF(AND(AB972="ave",U972="",Q972&gt;100),$AC$2*1.3%,IF(AND(AB972="ave",U972=""),$AC$2*1.2%,IF(AND(AB972="Ave",U972=200),$AC$2*1%,IF(AND(AB972="Best",U972=200),$AC$2*1.5%,IF(AND(AB972="Best",U972="",K972&lt;&gt;"Pro Syd"),$AC$2*0.5%,IF(AND(AB972="Best",U972=""),$AC$2*1%,IF(AND(AB972="Best",U972=100,Table1[[#This Row],[State]]="NSW"),$AC$2*0.4%,IF(AND(AB972="Best",U972=100),$AC$2*1%,IF(Table1[[#This Row],[Adj]]="Nat OK",$AC$2*0.5%,"xxx")))))))))))))))</f>
        <v>40</v>
      </c>
      <c r="AD972" s="133">
        <f t="shared" si="206"/>
        <v>104</v>
      </c>
      <c r="AE972" s="133">
        <f t="shared" si="207"/>
        <v>64</v>
      </c>
      <c r="AF972" s="133" t="str">
        <f>VLOOKUP(Table1[[#This Row],[Track]],$F$2672:$H$2715,2,FALSE)</f>
        <v>Qld</v>
      </c>
      <c r="AG972" s="133" t="str">
        <f>VLOOKUP(Table1[[#This Row],[Track]],$F$2672:$H$2715,3,FALSE)</f>
        <v>-</v>
      </c>
      <c r="AH972" s="133" t="str">
        <f>IF(Table1[[#This Row],[Date]]&lt;$AH$2,"",IF(Table1[[#This Row],[Date]]&lt;$AH$3,"Edge","Elite Combo"))</f>
        <v/>
      </c>
      <c r="AI972" s="218">
        <f>Table1[[#This Row],[Time]]</f>
        <v>0.57499999999999996</v>
      </c>
      <c r="AJ972" s="219" t="str">
        <f>Table1[[#This Row],[Track]]</f>
        <v>Eagle Farm</v>
      </c>
      <c r="AK972" s="216">
        <f>Table1[[#This Row],[Race ]]</f>
        <v>3</v>
      </c>
      <c r="AL972" s="219">
        <f>Table1[[#This Row],[TAB]]</f>
        <v>5</v>
      </c>
      <c r="AM972" s="219" t="str">
        <f>Table1[[#This Row],[Selection]]</f>
        <v>Naval Trader</v>
      </c>
      <c r="AN972" s="220" t="str">
        <f>Table1[[#This Row],[Sources]]</f>
        <v>Nat-11</v>
      </c>
      <c r="AO972" s="219">
        <f>Table1[[#This Row],[Scale Bet]]</f>
        <v>40</v>
      </c>
    </row>
    <row r="973" spans="5:41" ht="16.5" customHeight="1" x14ac:dyDescent="0.25">
      <c r="E973" s="185">
        <v>45367</v>
      </c>
      <c r="F973" s="35">
        <v>0.57986111111111116</v>
      </c>
      <c r="G973" s="36" t="s">
        <v>201</v>
      </c>
      <c r="H973" s="36">
        <v>4</v>
      </c>
      <c r="I973" s="36">
        <v>2</v>
      </c>
      <c r="J973" s="36" t="s">
        <v>732</v>
      </c>
      <c r="K973" s="36" t="s">
        <v>1</v>
      </c>
      <c r="L973" s="165">
        <v>12</v>
      </c>
      <c r="M973" s="134">
        <f t="shared" si="195"/>
        <v>40</v>
      </c>
      <c r="N973" s="36">
        <f t="shared" si="196"/>
        <v>3</v>
      </c>
      <c r="O973" s="135" t="str">
        <f t="shared" si="197"/>
        <v>E4-12/Edge-15/Pro Mel-13</v>
      </c>
      <c r="P973" s="186" t="str">
        <f t="shared" si="198"/>
        <v>OK</v>
      </c>
      <c r="Q973" s="187">
        <f t="shared" si="199"/>
        <v>160</v>
      </c>
      <c r="R973" s="150"/>
      <c r="S973" s="187" t="str">
        <f t="shared" si="200"/>
        <v/>
      </c>
      <c r="T973" s="136" t="str">
        <f t="shared" si="201"/>
        <v>General Beau</v>
      </c>
      <c r="U973" s="137">
        <f>IF(P973="","",IF(N973=1,"",IF(Q973="","",IF(Q973&lt;=100,100,IF(Table1[[#This Row],[Day]]="Wed",100,200)))))</f>
        <v>200</v>
      </c>
      <c r="V973" s="137" t="str">
        <f t="shared" si="202"/>
        <v/>
      </c>
      <c r="W973" s="137">
        <f t="shared" si="203"/>
        <v>-200</v>
      </c>
      <c r="X973" s="133">
        <f>100</f>
        <v>100</v>
      </c>
      <c r="Y973" s="133" t="str">
        <f t="shared" si="204"/>
        <v/>
      </c>
      <c r="Z973" s="133">
        <f t="shared" si="205"/>
        <v>-100</v>
      </c>
      <c r="AA973" s="134" t="str">
        <f>TEXT(Table1[[#This Row],[Date]],"DDD")</f>
        <v>Sat</v>
      </c>
      <c r="AB973" s="133" t="str">
        <f>IF(OR(G973="Doomben",G973="Eagle Farm"),"Q",IF(AND(Q973&gt;1,Q973&lt;55,Table1[[#This Row],[Source]]="Nat"),"Nat OK",IF(AND(Table1[[#This Row],[Source]]&lt;&gt;"Nat",Q973&lt;55),"Poor &lt;55",IF(OR(G973="Randwick",G973="Flemington",G973="Caulfield",G973="Sandown Lake",G973="Sandown Hill"),"Best","ave"))))</f>
        <v>Best</v>
      </c>
      <c r="AC973" s="133">
        <f>IF(Q973="","",IF(AB973="Poor &lt;55",$AC$2*0.2%,IF(AND(AB973="Q",AA973&lt;&gt;"Wed"),$AC$2*0.4%,IF(AND(AB973="Q",AA973="Wed"),$AC$2*0.5%,IF(AND(AB973="Ave",U973=100),$AC$2*0.5%,IF(AND(AB973="ave",U973="",N973=1,AG973="Bush"),$AC$2*1%,IF(AND(AB973="ave",U973="",Q973&gt;100),$AC$2*1.3%,IF(AND(AB973="ave",U973=""),$AC$2*1.2%,IF(AND(AB973="Ave",U973=200),$AC$2*1%,IF(AND(AB973="Best",U973=200),$AC$2*1.5%,IF(AND(AB973="Best",U973="",K973&lt;&gt;"Pro Syd"),$AC$2*0.5%,IF(AND(AB973="Best",U973=""),$AC$2*1%,IF(AND(AB973="Best",U973=100,Table1[[#This Row],[State]]="NSW"),$AC$2*0.4%,IF(AND(AB973="Best",U973=100),$AC$2*1%,IF(Table1[[#This Row],[Adj]]="Nat OK",$AC$2*0.5%,"xxx")))))))))))))))</f>
        <v>150</v>
      </c>
      <c r="AD973" s="133" t="str">
        <f t="shared" si="206"/>
        <v/>
      </c>
      <c r="AE973" s="133">
        <f t="shared" si="207"/>
        <v>-150</v>
      </c>
      <c r="AF973" s="133" t="str">
        <f>VLOOKUP(Table1[[#This Row],[Track]],$F$2672:$H$2715,2,FALSE)</f>
        <v>Vic</v>
      </c>
      <c r="AG973" s="133" t="str">
        <f>VLOOKUP(Table1[[#This Row],[Track]],$F$2672:$H$2715,3,FALSE)</f>
        <v>-</v>
      </c>
      <c r="AH973" s="133" t="str">
        <f>IF(Table1[[#This Row],[Date]]&lt;$AH$2,"",IF(Table1[[#This Row],[Date]]&lt;$AH$3,"Edge","Elite Combo"))</f>
        <v/>
      </c>
      <c r="AI973" s="218">
        <f>Table1[[#This Row],[Time]]</f>
        <v>0.57986111111111116</v>
      </c>
      <c r="AJ973" s="219" t="str">
        <f>Table1[[#This Row],[Track]]</f>
        <v>Caulfield</v>
      </c>
      <c r="AK973" s="216">
        <f>Table1[[#This Row],[Race ]]</f>
        <v>4</v>
      </c>
      <c r="AL973" s="219">
        <f>Table1[[#This Row],[TAB]]</f>
        <v>2</v>
      </c>
      <c r="AM973" s="219" t="str">
        <f>Table1[[#This Row],[Selection]]</f>
        <v>General Beau</v>
      </c>
      <c r="AN973" s="220" t="str">
        <f>Table1[[#This Row],[Sources]]</f>
        <v>E4-12/Edge-15/Pro Mel-13</v>
      </c>
      <c r="AO973" s="219">
        <f>Table1[[#This Row],[Scale Bet]]</f>
        <v>150</v>
      </c>
    </row>
    <row r="974" spans="5:41" ht="16.5" customHeight="1" x14ac:dyDescent="0.25">
      <c r="E974" s="185">
        <v>45367</v>
      </c>
      <c r="F974" s="35">
        <v>0.57986111111111116</v>
      </c>
      <c r="G974" s="36" t="s">
        <v>201</v>
      </c>
      <c r="H974" s="36">
        <v>4</v>
      </c>
      <c r="I974" s="36">
        <v>2</v>
      </c>
      <c r="J974" s="36" t="s">
        <v>732</v>
      </c>
      <c r="K974" s="36" t="s">
        <v>40</v>
      </c>
      <c r="L974" s="165">
        <v>15</v>
      </c>
      <c r="M974" s="134" t="str">
        <f t="shared" si="195"/>
        <v/>
      </c>
      <c r="N974" s="36" t="str">
        <f t="shared" si="196"/>
        <v/>
      </c>
      <c r="O974" s="135" t="str">
        <f t="shared" si="197"/>
        <v/>
      </c>
      <c r="P974" s="186" t="str">
        <f t="shared" si="198"/>
        <v>OK</v>
      </c>
      <c r="Q974" s="187" t="str">
        <f t="shared" si="199"/>
        <v/>
      </c>
      <c r="R974" s="150"/>
      <c r="S974" s="187" t="str">
        <f t="shared" si="200"/>
        <v/>
      </c>
      <c r="T974" s="136" t="str">
        <f t="shared" si="201"/>
        <v>General Beau</v>
      </c>
      <c r="U974" s="137" t="str">
        <f>IF(P974="","",IF(N974=1,"",IF(Q974="","",IF(Q974&lt;=100,100,IF(Table1[[#This Row],[Day]]="Wed",100,200)))))</f>
        <v/>
      </c>
      <c r="V974" s="137" t="str">
        <f t="shared" si="202"/>
        <v/>
      </c>
      <c r="W974" s="137" t="str">
        <f t="shared" si="203"/>
        <v/>
      </c>
      <c r="X974" s="133">
        <f>100</f>
        <v>100</v>
      </c>
      <c r="Y974" s="133" t="str">
        <f t="shared" si="204"/>
        <v/>
      </c>
      <c r="Z974" s="133">
        <f t="shared" si="205"/>
        <v>-100</v>
      </c>
      <c r="AA974" s="134" t="str">
        <f>TEXT(Table1[[#This Row],[Date]],"DDD")</f>
        <v>Sat</v>
      </c>
      <c r="AB974" s="133" t="str">
        <f>IF(OR(G974="Doomben",G974="Eagle Farm"),"Q",IF(AND(Q974&gt;1,Q974&lt;55,Table1[[#This Row],[Source]]="Nat"),"Nat OK",IF(AND(Table1[[#This Row],[Source]]&lt;&gt;"Nat",Q974&lt;55),"Poor &lt;55",IF(OR(G974="Randwick",G974="Flemington",G974="Caulfield",G974="Sandown Lake",G974="Sandown Hill"),"Best","ave"))))</f>
        <v>Best</v>
      </c>
      <c r="AC974" s="133" t="str">
        <f>IF(Q974="","",IF(AB974="Poor &lt;55",$AC$2*0.2%,IF(AND(AB974="Q",AA974&lt;&gt;"Wed"),$AC$2*0.4%,IF(AND(AB974="Q",AA974="Wed"),$AC$2*0.5%,IF(AND(AB974="Ave",U974=100),$AC$2*0.5%,IF(AND(AB974="ave",U974="",N974=1,AG974="Bush"),$AC$2*1%,IF(AND(AB974="ave",U974="",Q974&gt;100),$AC$2*1.3%,IF(AND(AB974="ave",U974=""),$AC$2*1.2%,IF(AND(AB974="Ave",U974=200),$AC$2*1%,IF(AND(AB974="Best",U974=200),$AC$2*1.5%,IF(AND(AB974="Best",U974="",K974&lt;&gt;"Pro Syd"),$AC$2*0.5%,IF(AND(AB974="Best",U974=""),$AC$2*1%,IF(AND(AB974="Best",U974=100,Table1[[#This Row],[State]]="NSW"),$AC$2*0.4%,IF(AND(AB974="Best",U974=100),$AC$2*1%,IF(Table1[[#This Row],[Adj]]="Nat OK",$AC$2*0.5%,"xxx")))))))))))))))</f>
        <v/>
      </c>
      <c r="AD974" s="133" t="str">
        <f t="shared" si="206"/>
        <v/>
      </c>
      <c r="AE974" s="133" t="str">
        <f t="shared" si="207"/>
        <v/>
      </c>
      <c r="AF974" s="133" t="str">
        <f>VLOOKUP(Table1[[#This Row],[Track]],$F$2672:$H$2715,2,FALSE)</f>
        <v>Vic</v>
      </c>
      <c r="AG974" s="133" t="str">
        <f>VLOOKUP(Table1[[#This Row],[Track]],$F$2672:$H$2715,3,FALSE)</f>
        <v>-</v>
      </c>
      <c r="AH974" s="133" t="str">
        <f>IF(Table1[[#This Row],[Date]]&lt;$AH$2,"",IF(Table1[[#This Row],[Date]]&lt;$AH$3,"Edge","Elite Combo"))</f>
        <v/>
      </c>
      <c r="AI974" s="218">
        <f>Table1[[#This Row],[Time]]</f>
        <v>0.57986111111111116</v>
      </c>
      <c r="AJ974" s="219" t="str">
        <f>Table1[[#This Row],[Track]]</f>
        <v>Caulfield</v>
      </c>
      <c r="AK974" s="216">
        <f>Table1[[#This Row],[Race ]]</f>
        <v>4</v>
      </c>
      <c r="AL974" s="219">
        <f>Table1[[#This Row],[TAB]]</f>
        <v>2</v>
      </c>
      <c r="AM974" s="219" t="str">
        <f>Table1[[#This Row],[Selection]]</f>
        <v>General Beau</v>
      </c>
      <c r="AN974" s="220" t="str">
        <f>Table1[[#This Row],[Sources]]</f>
        <v/>
      </c>
      <c r="AO974" s="219" t="str">
        <f>Table1[[#This Row],[Scale Bet]]</f>
        <v/>
      </c>
    </row>
    <row r="975" spans="5:41" ht="16.5" customHeight="1" x14ac:dyDescent="0.25">
      <c r="E975" s="185">
        <v>45367</v>
      </c>
      <c r="F975" s="35">
        <v>0.57986111111111116</v>
      </c>
      <c r="G975" s="36" t="s">
        <v>201</v>
      </c>
      <c r="H975" s="36">
        <v>4</v>
      </c>
      <c r="I975" s="36">
        <v>2</v>
      </c>
      <c r="J975" s="36" t="s">
        <v>732</v>
      </c>
      <c r="K975" s="36" t="s">
        <v>18</v>
      </c>
      <c r="L975" s="165">
        <v>13</v>
      </c>
      <c r="M975" s="134" t="str">
        <f t="shared" si="195"/>
        <v/>
      </c>
      <c r="N975" s="36" t="str">
        <f t="shared" si="196"/>
        <v/>
      </c>
      <c r="O975" s="135" t="str">
        <f t="shared" si="197"/>
        <v/>
      </c>
      <c r="P975" s="186" t="str">
        <f t="shared" si="198"/>
        <v>OK</v>
      </c>
      <c r="Q975" s="187" t="str">
        <f t="shared" si="199"/>
        <v/>
      </c>
      <c r="R975" s="150"/>
      <c r="S975" s="187" t="str">
        <f t="shared" si="200"/>
        <v/>
      </c>
      <c r="T975" s="136" t="str">
        <f t="shared" si="201"/>
        <v>General Beau</v>
      </c>
      <c r="U975" s="137" t="str">
        <f>IF(P975="","",IF(N975=1,"",IF(Q975="","",IF(Q975&lt;=100,100,IF(Table1[[#This Row],[Day]]="Wed",100,200)))))</f>
        <v/>
      </c>
      <c r="V975" s="137" t="str">
        <f t="shared" si="202"/>
        <v/>
      </c>
      <c r="W975" s="137" t="str">
        <f t="shared" si="203"/>
        <v/>
      </c>
      <c r="X975" s="133">
        <f>100</f>
        <v>100</v>
      </c>
      <c r="Y975" s="133" t="str">
        <f t="shared" si="204"/>
        <v/>
      </c>
      <c r="Z975" s="133">
        <f t="shared" si="205"/>
        <v>-100</v>
      </c>
      <c r="AA975" s="134" t="str">
        <f>TEXT(Table1[[#This Row],[Date]],"DDD")</f>
        <v>Sat</v>
      </c>
      <c r="AB975" s="133" t="str">
        <f>IF(OR(G975="Doomben",G975="Eagle Farm"),"Q",IF(AND(Q975&gt;1,Q975&lt;55,Table1[[#This Row],[Source]]="Nat"),"Nat OK",IF(AND(Table1[[#This Row],[Source]]&lt;&gt;"Nat",Q975&lt;55),"Poor &lt;55",IF(OR(G975="Randwick",G975="Flemington",G975="Caulfield",G975="Sandown Lake",G975="Sandown Hill"),"Best","ave"))))</f>
        <v>Best</v>
      </c>
      <c r="AC975" s="133" t="str">
        <f>IF(Q975="","",IF(AB975="Poor &lt;55",$AC$2*0.2%,IF(AND(AB975="Q",AA975&lt;&gt;"Wed"),$AC$2*0.4%,IF(AND(AB975="Q",AA975="Wed"),$AC$2*0.5%,IF(AND(AB975="Ave",U975=100),$AC$2*0.5%,IF(AND(AB975="ave",U975="",N975=1,AG975="Bush"),$AC$2*1%,IF(AND(AB975="ave",U975="",Q975&gt;100),$AC$2*1.3%,IF(AND(AB975="ave",U975=""),$AC$2*1.2%,IF(AND(AB975="Ave",U975=200),$AC$2*1%,IF(AND(AB975="Best",U975=200),$AC$2*1.5%,IF(AND(AB975="Best",U975="",K975&lt;&gt;"Pro Syd"),$AC$2*0.5%,IF(AND(AB975="Best",U975=""),$AC$2*1%,IF(AND(AB975="Best",U975=100,Table1[[#This Row],[State]]="NSW"),$AC$2*0.4%,IF(AND(AB975="Best",U975=100),$AC$2*1%,IF(Table1[[#This Row],[Adj]]="Nat OK",$AC$2*0.5%,"xxx")))))))))))))))</f>
        <v/>
      </c>
      <c r="AD975" s="133" t="str">
        <f t="shared" si="206"/>
        <v/>
      </c>
      <c r="AE975" s="133" t="str">
        <f t="shared" si="207"/>
        <v/>
      </c>
      <c r="AF975" s="133" t="str">
        <f>VLOOKUP(Table1[[#This Row],[Track]],$F$2672:$H$2715,2,FALSE)</f>
        <v>Vic</v>
      </c>
      <c r="AG975" s="133" t="str">
        <f>VLOOKUP(Table1[[#This Row],[Track]],$F$2672:$H$2715,3,FALSE)</f>
        <v>-</v>
      </c>
      <c r="AH975" s="133" t="str">
        <f>IF(Table1[[#This Row],[Date]]&lt;$AH$2,"",IF(Table1[[#This Row],[Date]]&lt;$AH$3,"Edge","Elite Combo"))</f>
        <v/>
      </c>
      <c r="AI975" s="218">
        <f>Table1[[#This Row],[Time]]</f>
        <v>0.57986111111111116</v>
      </c>
      <c r="AJ975" s="219" t="str">
        <f>Table1[[#This Row],[Track]]</f>
        <v>Caulfield</v>
      </c>
      <c r="AK975" s="216">
        <f>Table1[[#This Row],[Race ]]</f>
        <v>4</v>
      </c>
      <c r="AL975" s="219">
        <f>Table1[[#This Row],[TAB]]</f>
        <v>2</v>
      </c>
      <c r="AM975" s="219" t="str">
        <f>Table1[[#This Row],[Selection]]</f>
        <v>General Beau</v>
      </c>
      <c r="AN975" s="220" t="str">
        <f>Table1[[#This Row],[Sources]]</f>
        <v/>
      </c>
      <c r="AO975" s="219" t="str">
        <f>Table1[[#This Row],[Scale Bet]]</f>
        <v/>
      </c>
    </row>
    <row r="976" spans="5:41" ht="16.5" customHeight="1" x14ac:dyDescent="0.25">
      <c r="E976" s="185">
        <v>45367</v>
      </c>
      <c r="F976" s="35">
        <v>0.57986111111111116</v>
      </c>
      <c r="G976" s="36" t="s">
        <v>201</v>
      </c>
      <c r="H976" s="36">
        <v>4</v>
      </c>
      <c r="I976" s="36">
        <v>4</v>
      </c>
      <c r="J976" s="36" t="s">
        <v>620</v>
      </c>
      <c r="K976" s="36" t="s">
        <v>1</v>
      </c>
      <c r="L976" s="165">
        <v>12</v>
      </c>
      <c r="M976" s="134">
        <f t="shared" si="195"/>
        <v>12</v>
      </c>
      <c r="N976" s="36">
        <f t="shared" si="196"/>
        <v>1</v>
      </c>
      <c r="O976" s="135" t="str">
        <f t="shared" si="197"/>
        <v>E4-12</v>
      </c>
      <c r="P976" s="186" t="str">
        <f t="shared" si="198"/>
        <v>OK</v>
      </c>
      <c r="Q976" s="187">
        <f t="shared" si="199"/>
        <v>48</v>
      </c>
      <c r="R976" s="150"/>
      <c r="S976" s="187" t="str">
        <f t="shared" si="200"/>
        <v/>
      </c>
      <c r="T976" s="136" t="str">
        <f t="shared" si="201"/>
        <v>Viviane</v>
      </c>
      <c r="U976" s="137" t="str">
        <f>IF(P976="","",IF(N976=1,"",IF(Q976="","",IF(Q976&lt;=100,100,IF(Table1[[#This Row],[Day]]="Wed",100,200)))))</f>
        <v/>
      </c>
      <c r="V976" s="137" t="str">
        <f t="shared" si="202"/>
        <v/>
      </c>
      <c r="W976" s="137" t="str">
        <f t="shared" si="203"/>
        <v/>
      </c>
      <c r="X976" s="133">
        <f>100</f>
        <v>100</v>
      </c>
      <c r="Y976" s="133" t="str">
        <f t="shared" si="204"/>
        <v/>
      </c>
      <c r="Z976" s="133">
        <f t="shared" si="205"/>
        <v>-100</v>
      </c>
      <c r="AA976" s="134" t="str">
        <f>TEXT(Table1[[#This Row],[Date]],"DDD")</f>
        <v>Sat</v>
      </c>
      <c r="AB976" s="133" t="str">
        <f>IF(OR(G976="Doomben",G976="Eagle Farm"),"Q",IF(AND(Q976&gt;1,Q976&lt;55,Table1[[#This Row],[Source]]="Nat"),"Nat OK",IF(AND(Table1[[#This Row],[Source]]&lt;&gt;"Nat",Q976&lt;55),"Poor &lt;55",IF(OR(G976="Randwick",G976="Flemington",G976="Caulfield",G976="Sandown Lake",G976="Sandown Hill"),"Best","ave"))))</f>
        <v>Poor &lt;55</v>
      </c>
      <c r="AC976" s="133">
        <f>IF(Q976="","",IF(AB976="Poor &lt;55",$AC$2*0.2%,IF(AND(AB976="Q",AA976&lt;&gt;"Wed"),$AC$2*0.4%,IF(AND(AB976="Q",AA976="Wed"),$AC$2*0.5%,IF(AND(AB976="Ave",U976=100),$AC$2*0.5%,IF(AND(AB976="ave",U976="",N976=1,AG976="Bush"),$AC$2*1%,IF(AND(AB976="ave",U976="",Q976&gt;100),$AC$2*1.3%,IF(AND(AB976="ave",U976=""),$AC$2*1.2%,IF(AND(AB976="Ave",U976=200),$AC$2*1%,IF(AND(AB976="Best",U976=200),$AC$2*1.5%,IF(AND(AB976="Best",U976="",K976&lt;&gt;"Pro Syd"),$AC$2*0.5%,IF(AND(AB976="Best",U976=""),$AC$2*1%,IF(AND(AB976="Best",U976=100,Table1[[#This Row],[State]]="NSW"),$AC$2*0.4%,IF(AND(AB976="Best",U976=100),$AC$2*1%,IF(Table1[[#This Row],[Adj]]="Nat OK",$AC$2*0.5%,"xxx")))))))))))))))</f>
        <v>20</v>
      </c>
      <c r="AD976" s="133" t="str">
        <f t="shared" si="206"/>
        <v/>
      </c>
      <c r="AE976" s="133">
        <f t="shared" si="207"/>
        <v>-20</v>
      </c>
      <c r="AF976" s="133" t="str">
        <f>VLOOKUP(Table1[[#This Row],[Track]],$F$2672:$H$2715,2,FALSE)</f>
        <v>Vic</v>
      </c>
      <c r="AG976" s="133" t="str">
        <f>VLOOKUP(Table1[[#This Row],[Track]],$F$2672:$H$2715,3,FALSE)</f>
        <v>-</v>
      </c>
      <c r="AH976" s="133" t="str">
        <f>IF(Table1[[#This Row],[Date]]&lt;$AH$2,"",IF(Table1[[#This Row],[Date]]&lt;$AH$3,"Edge","Elite Combo"))</f>
        <v/>
      </c>
      <c r="AI976" s="218">
        <f>Table1[[#This Row],[Time]]</f>
        <v>0.57986111111111116</v>
      </c>
      <c r="AJ976" s="219" t="str">
        <f>Table1[[#This Row],[Track]]</f>
        <v>Caulfield</v>
      </c>
      <c r="AK976" s="216">
        <f>Table1[[#This Row],[Race ]]</f>
        <v>4</v>
      </c>
      <c r="AL976" s="219">
        <f>Table1[[#This Row],[TAB]]</f>
        <v>4</v>
      </c>
      <c r="AM976" s="219" t="str">
        <f>Table1[[#This Row],[Selection]]</f>
        <v>Viviane</v>
      </c>
      <c r="AN976" s="220" t="str">
        <f>Table1[[#This Row],[Sources]]</f>
        <v>E4-12</v>
      </c>
      <c r="AO976" s="219">
        <f>Table1[[#This Row],[Scale Bet]]</f>
        <v>20</v>
      </c>
    </row>
    <row r="977" spans="5:41" ht="16.5" customHeight="1" x14ac:dyDescent="0.25">
      <c r="E977" s="185">
        <v>45367</v>
      </c>
      <c r="F977" s="35">
        <v>0.60416666666666663</v>
      </c>
      <c r="G977" s="36" t="s">
        <v>201</v>
      </c>
      <c r="H977" s="36">
        <v>5</v>
      </c>
      <c r="I977" s="36">
        <v>6</v>
      </c>
      <c r="J977" s="36" t="s">
        <v>420</v>
      </c>
      <c r="K977" s="36" t="s">
        <v>1</v>
      </c>
      <c r="L977" s="165">
        <v>12</v>
      </c>
      <c r="M977" s="134">
        <f t="shared" si="195"/>
        <v>12</v>
      </c>
      <c r="N977" s="36">
        <f t="shared" si="196"/>
        <v>1</v>
      </c>
      <c r="O977" s="135" t="str">
        <f t="shared" si="197"/>
        <v>E4-12</v>
      </c>
      <c r="P977" s="186" t="str">
        <f t="shared" si="198"/>
        <v>OK</v>
      </c>
      <c r="Q977" s="187">
        <f t="shared" si="199"/>
        <v>48</v>
      </c>
      <c r="R977" s="150"/>
      <c r="S977" s="187" t="str">
        <f t="shared" si="200"/>
        <v/>
      </c>
      <c r="T977" s="136" t="str">
        <f t="shared" si="201"/>
        <v>Arran Bay</v>
      </c>
      <c r="U977" s="137" t="str">
        <f>IF(P977="","",IF(N977=1,"",IF(Q977="","",IF(Q977&lt;=100,100,IF(Table1[[#This Row],[Day]]="Wed",100,200)))))</f>
        <v/>
      </c>
      <c r="V977" s="137" t="str">
        <f t="shared" si="202"/>
        <v/>
      </c>
      <c r="W977" s="137" t="str">
        <f t="shared" si="203"/>
        <v/>
      </c>
      <c r="X977" s="133">
        <f>100</f>
        <v>100</v>
      </c>
      <c r="Y977" s="133" t="str">
        <f t="shared" si="204"/>
        <v/>
      </c>
      <c r="Z977" s="133">
        <f t="shared" si="205"/>
        <v>-100</v>
      </c>
      <c r="AA977" s="134" t="str">
        <f>TEXT(Table1[[#This Row],[Date]],"DDD")</f>
        <v>Sat</v>
      </c>
      <c r="AB977" s="133" t="str">
        <f>IF(OR(G977="Doomben",G977="Eagle Farm"),"Q",IF(AND(Q977&gt;1,Q977&lt;55,Table1[[#This Row],[Source]]="Nat"),"Nat OK",IF(AND(Table1[[#This Row],[Source]]&lt;&gt;"Nat",Q977&lt;55),"Poor &lt;55",IF(OR(G977="Randwick",G977="Flemington",G977="Caulfield",G977="Sandown Lake",G977="Sandown Hill"),"Best","ave"))))</f>
        <v>Poor &lt;55</v>
      </c>
      <c r="AC977" s="133">
        <f>IF(Q977="","",IF(AB977="Poor &lt;55",$AC$2*0.2%,IF(AND(AB977="Q",AA977&lt;&gt;"Wed"),$AC$2*0.4%,IF(AND(AB977="Q",AA977="Wed"),$AC$2*0.5%,IF(AND(AB977="Ave",U977=100),$AC$2*0.5%,IF(AND(AB977="ave",U977="",N977=1,AG977="Bush"),$AC$2*1%,IF(AND(AB977="ave",U977="",Q977&gt;100),$AC$2*1.3%,IF(AND(AB977="ave",U977=""),$AC$2*1.2%,IF(AND(AB977="Ave",U977=200),$AC$2*1%,IF(AND(AB977="Best",U977=200),$AC$2*1.5%,IF(AND(AB977="Best",U977="",K977&lt;&gt;"Pro Syd"),$AC$2*0.5%,IF(AND(AB977="Best",U977=""),$AC$2*1%,IF(AND(AB977="Best",U977=100,Table1[[#This Row],[State]]="NSW"),$AC$2*0.4%,IF(AND(AB977="Best",U977=100),$AC$2*1%,IF(Table1[[#This Row],[Adj]]="Nat OK",$AC$2*0.5%,"xxx")))))))))))))))</f>
        <v>20</v>
      </c>
      <c r="AD977" s="133" t="str">
        <f t="shared" si="206"/>
        <v/>
      </c>
      <c r="AE977" s="133">
        <f t="shared" si="207"/>
        <v>-20</v>
      </c>
      <c r="AF977" s="133" t="str">
        <f>VLOOKUP(Table1[[#This Row],[Track]],$F$2672:$H$2715,2,FALSE)</f>
        <v>Vic</v>
      </c>
      <c r="AG977" s="133" t="str">
        <f>VLOOKUP(Table1[[#This Row],[Track]],$F$2672:$H$2715,3,FALSE)</f>
        <v>-</v>
      </c>
      <c r="AH977" s="133" t="str">
        <f>IF(Table1[[#This Row],[Date]]&lt;$AH$2,"",IF(Table1[[#This Row],[Date]]&lt;$AH$3,"Edge","Elite Combo"))</f>
        <v/>
      </c>
      <c r="AI977" s="218">
        <f>Table1[[#This Row],[Time]]</f>
        <v>0.60416666666666663</v>
      </c>
      <c r="AJ977" s="219" t="str">
        <f>Table1[[#This Row],[Track]]</f>
        <v>Caulfield</v>
      </c>
      <c r="AK977" s="216">
        <f>Table1[[#This Row],[Race ]]</f>
        <v>5</v>
      </c>
      <c r="AL977" s="219">
        <f>Table1[[#This Row],[TAB]]</f>
        <v>6</v>
      </c>
      <c r="AM977" s="219" t="str">
        <f>Table1[[#This Row],[Selection]]</f>
        <v>Arran Bay</v>
      </c>
      <c r="AN977" s="220" t="str">
        <f>Table1[[#This Row],[Sources]]</f>
        <v>E4-12</v>
      </c>
      <c r="AO977" s="219">
        <f>Table1[[#This Row],[Scale Bet]]</f>
        <v>20</v>
      </c>
    </row>
    <row r="978" spans="5:41" ht="16.5" customHeight="1" x14ac:dyDescent="0.25">
      <c r="E978" s="185">
        <v>45367</v>
      </c>
      <c r="F978" s="35">
        <v>0.60416666666666663</v>
      </c>
      <c r="G978" s="36" t="s">
        <v>201</v>
      </c>
      <c r="H978" s="36">
        <v>5</v>
      </c>
      <c r="I978" s="36">
        <v>4</v>
      </c>
      <c r="J978" s="36" t="s">
        <v>194</v>
      </c>
      <c r="K978" s="36" t="s">
        <v>1</v>
      </c>
      <c r="L978" s="165">
        <v>20</v>
      </c>
      <c r="M978" s="134">
        <f t="shared" si="195"/>
        <v>50</v>
      </c>
      <c r="N978" s="36">
        <f t="shared" si="196"/>
        <v>3</v>
      </c>
      <c r="O978" s="135" t="str">
        <f t="shared" si="197"/>
        <v>E4-20/Edge-10/Nat-20</v>
      </c>
      <c r="P978" s="186" t="str">
        <f t="shared" si="198"/>
        <v>OK</v>
      </c>
      <c r="Q978" s="187">
        <f t="shared" si="199"/>
        <v>200</v>
      </c>
      <c r="R978" s="150">
        <v>4.8</v>
      </c>
      <c r="S978" s="187">
        <f t="shared" si="200"/>
        <v>960</v>
      </c>
      <c r="T978" s="136" t="str">
        <f t="shared" si="201"/>
        <v>First Immortal</v>
      </c>
      <c r="U978" s="137">
        <f>IF(P978="","",IF(N978=1,"",IF(Q978="","",IF(Q978&lt;=100,100,IF(Table1[[#This Row],[Day]]="Wed",100,200)))))</f>
        <v>200</v>
      </c>
      <c r="V978" s="137">
        <f t="shared" si="202"/>
        <v>960</v>
      </c>
      <c r="W978" s="137">
        <f t="shared" si="203"/>
        <v>760</v>
      </c>
      <c r="X978" s="133">
        <f>100</f>
        <v>100</v>
      </c>
      <c r="Y978" s="133">
        <f t="shared" si="204"/>
        <v>480</v>
      </c>
      <c r="Z978" s="133">
        <f t="shared" si="205"/>
        <v>380</v>
      </c>
      <c r="AA978" s="134" t="str">
        <f>TEXT(Table1[[#This Row],[Date]],"DDD")</f>
        <v>Sat</v>
      </c>
      <c r="AB978" s="133" t="str">
        <f>IF(OR(G978="Doomben",G978="Eagle Farm"),"Q",IF(AND(Q978&gt;1,Q978&lt;55,Table1[[#This Row],[Source]]="Nat"),"Nat OK",IF(AND(Table1[[#This Row],[Source]]&lt;&gt;"Nat",Q978&lt;55),"Poor &lt;55",IF(OR(G978="Randwick",G978="Flemington",G978="Caulfield",G978="Sandown Lake",G978="Sandown Hill"),"Best","ave"))))</f>
        <v>Best</v>
      </c>
      <c r="AC978" s="133">
        <f>IF(Q978="","",IF(AB978="Poor &lt;55",$AC$2*0.2%,IF(AND(AB978="Q",AA978&lt;&gt;"Wed"),$AC$2*0.4%,IF(AND(AB978="Q",AA978="Wed"),$AC$2*0.5%,IF(AND(AB978="Ave",U978=100),$AC$2*0.5%,IF(AND(AB978="ave",U978="",N978=1,AG978="Bush"),$AC$2*1%,IF(AND(AB978="ave",U978="",Q978&gt;100),$AC$2*1.3%,IF(AND(AB978="ave",U978=""),$AC$2*1.2%,IF(AND(AB978="Ave",U978=200),$AC$2*1%,IF(AND(AB978="Best",U978=200),$AC$2*1.5%,IF(AND(AB978="Best",U978="",K978&lt;&gt;"Pro Syd"),$AC$2*0.5%,IF(AND(AB978="Best",U978=""),$AC$2*1%,IF(AND(AB978="Best",U978=100,Table1[[#This Row],[State]]="NSW"),$AC$2*0.4%,IF(AND(AB978="Best",U978=100),$AC$2*1%,IF(Table1[[#This Row],[Adj]]="Nat OK",$AC$2*0.5%,"xxx")))))))))))))))</f>
        <v>150</v>
      </c>
      <c r="AD978" s="133">
        <f t="shared" si="206"/>
        <v>720</v>
      </c>
      <c r="AE978" s="133">
        <f t="shared" si="207"/>
        <v>570</v>
      </c>
      <c r="AF978" s="133" t="str">
        <f>VLOOKUP(Table1[[#This Row],[Track]],$F$2672:$H$2715,2,FALSE)</f>
        <v>Vic</v>
      </c>
      <c r="AG978" s="133" t="str">
        <f>VLOOKUP(Table1[[#This Row],[Track]],$F$2672:$H$2715,3,FALSE)</f>
        <v>-</v>
      </c>
      <c r="AH978" s="133" t="str">
        <f>IF(Table1[[#This Row],[Date]]&lt;$AH$2,"",IF(Table1[[#This Row],[Date]]&lt;$AH$3,"Edge","Elite Combo"))</f>
        <v/>
      </c>
      <c r="AI978" s="218">
        <f>Table1[[#This Row],[Time]]</f>
        <v>0.60416666666666663</v>
      </c>
      <c r="AJ978" s="219" t="str">
        <f>Table1[[#This Row],[Track]]</f>
        <v>Caulfield</v>
      </c>
      <c r="AK978" s="216">
        <f>Table1[[#This Row],[Race ]]</f>
        <v>5</v>
      </c>
      <c r="AL978" s="219">
        <f>Table1[[#This Row],[TAB]]</f>
        <v>4</v>
      </c>
      <c r="AM978" s="219" t="str">
        <f>Table1[[#This Row],[Selection]]</f>
        <v>First Immortal</v>
      </c>
      <c r="AN978" s="220" t="str">
        <f>Table1[[#This Row],[Sources]]</f>
        <v>E4-20/Edge-10/Nat-20</v>
      </c>
      <c r="AO978" s="219">
        <f>Table1[[#This Row],[Scale Bet]]</f>
        <v>150</v>
      </c>
    </row>
    <row r="979" spans="5:41" ht="16.5" customHeight="1" x14ac:dyDescent="0.25">
      <c r="E979" s="185">
        <v>45367</v>
      </c>
      <c r="F979" s="35">
        <v>0.60416666666666663</v>
      </c>
      <c r="G979" s="36" t="s">
        <v>201</v>
      </c>
      <c r="H979" s="36">
        <v>5</v>
      </c>
      <c r="I979" s="36">
        <v>4</v>
      </c>
      <c r="J979" s="36" t="s">
        <v>194</v>
      </c>
      <c r="K979" s="36" t="s">
        <v>40</v>
      </c>
      <c r="L979" s="165">
        <v>10</v>
      </c>
      <c r="M979" s="134" t="str">
        <f t="shared" si="195"/>
        <v/>
      </c>
      <c r="N979" s="36" t="str">
        <f t="shared" si="196"/>
        <v/>
      </c>
      <c r="O979" s="135" t="str">
        <f t="shared" si="197"/>
        <v/>
      </c>
      <c r="P979" s="186" t="str">
        <f t="shared" si="198"/>
        <v>OK</v>
      </c>
      <c r="Q979" s="187" t="str">
        <f t="shared" si="199"/>
        <v/>
      </c>
      <c r="R979" s="150">
        <v>4.8</v>
      </c>
      <c r="S979" s="187" t="str">
        <f t="shared" si="200"/>
        <v/>
      </c>
      <c r="T979" s="136" t="str">
        <f t="shared" si="201"/>
        <v>First Immortal</v>
      </c>
      <c r="U979" s="137" t="str">
        <f>IF(P979="","",IF(N979=1,"",IF(Q979="","",IF(Q979&lt;=100,100,IF(Table1[[#This Row],[Day]]="Wed",100,200)))))</f>
        <v/>
      </c>
      <c r="V979" s="137" t="str">
        <f t="shared" si="202"/>
        <v/>
      </c>
      <c r="W979" s="137" t="str">
        <f t="shared" si="203"/>
        <v/>
      </c>
      <c r="X979" s="133">
        <f>100</f>
        <v>100</v>
      </c>
      <c r="Y979" s="133">
        <f t="shared" si="204"/>
        <v>480</v>
      </c>
      <c r="Z979" s="133">
        <f t="shared" si="205"/>
        <v>380</v>
      </c>
      <c r="AA979" s="134" t="str">
        <f>TEXT(Table1[[#This Row],[Date]],"DDD")</f>
        <v>Sat</v>
      </c>
      <c r="AB979" s="133" t="str">
        <f>IF(OR(G979="Doomben",G979="Eagle Farm"),"Q",IF(AND(Q979&gt;1,Q979&lt;55,Table1[[#This Row],[Source]]="Nat"),"Nat OK",IF(AND(Table1[[#This Row],[Source]]&lt;&gt;"Nat",Q979&lt;55),"Poor &lt;55",IF(OR(G979="Randwick",G979="Flemington",G979="Caulfield",G979="Sandown Lake",G979="Sandown Hill"),"Best","ave"))))</f>
        <v>Best</v>
      </c>
      <c r="AC979" s="133" t="str">
        <f>IF(Q979="","",IF(AB979="Poor &lt;55",$AC$2*0.2%,IF(AND(AB979="Q",AA979&lt;&gt;"Wed"),$AC$2*0.4%,IF(AND(AB979="Q",AA979="Wed"),$AC$2*0.5%,IF(AND(AB979="Ave",U979=100),$AC$2*0.5%,IF(AND(AB979="ave",U979="",N979=1,AG979="Bush"),$AC$2*1%,IF(AND(AB979="ave",U979="",Q979&gt;100),$AC$2*1.3%,IF(AND(AB979="ave",U979=""),$AC$2*1.2%,IF(AND(AB979="Ave",U979=200),$AC$2*1%,IF(AND(AB979="Best",U979=200),$AC$2*1.5%,IF(AND(AB979="Best",U979="",K979&lt;&gt;"Pro Syd"),$AC$2*0.5%,IF(AND(AB979="Best",U979=""),$AC$2*1%,IF(AND(AB979="Best",U979=100,Table1[[#This Row],[State]]="NSW"),$AC$2*0.4%,IF(AND(AB979="Best",U979=100),$AC$2*1%,IF(Table1[[#This Row],[Adj]]="Nat OK",$AC$2*0.5%,"xxx")))))))))))))))</f>
        <v/>
      </c>
      <c r="AD979" s="133" t="str">
        <f t="shared" si="206"/>
        <v/>
      </c>
      <c r="AE979" s="133" t="str">
        <f t="shared" si="207"/>
        <v/>
      </c>
      <c r="AF979" s="133" t="str">
        <f>VLOOKUP(Table1[[#This Row],[Track]],$F$2672:$H$2715,2,FALSE)</f>
        <v>Vic</v>
      </c>
      <c r="AG979" s="133" t="str">
        <f>VLOOKUP(Table1[[#This Row],[Track]],$F$2672:$H$2715,3,FALSE)</f>
        <v>-</v>
      </c>
      <c r="AH979" s="133" t="str">
        <f>IF(Table1[[#This Row],[Date]]&lt;$AH$2,"",IF(Table1[[#This Row],[Date]]&lt;$AH$3,"Edge","Elite Combo"))</f>
        <v/>
      </c>
      <c r="AI979" s="218">
        <f>Table1[[#This Row],[Time]]</f>
        <v>0.60416666666666663</v>
      </c>
      <c r="AJ979" s="219" t="str">
        <f>Table1[[#This Row],[Track]]</f>
        <v>Caulfield</v>
      </c>
      <c r="AK979" s="216">
        <f>Table1[[#This Row],[Race ]]</f>
        <v>5</v>
      </c>
      <c r="AL979" s="219">
        <f>Table1[[#This Row],[TAB]]</f>
        <v>4</v>
      </c>
      <c r="AM979" s="219" t="str">
        <f>Table1[[#This Row],[Selection]]</f>
        <v>First Immortal</v>
      </c>
      <c r="AN979" s="220" t="str">
        <f>Table1[[#This Row],[Sources]]</f>
        <v/>
      </c>
      <c r="AO979" s="219" t="str">
        <f>Table1[[#This Row],[Scale Bet]]</f>
        <v/>
      </c>
    </row>
    <row r="980" spans="5:41" ht="16.5" customHeight="1" x14ac:dyDescent="0.25">
      <c r="E980" s="185">
        <v>45367</v>
      </c>
      <c r="F980" s="35">
        <v>0.60416666666666663</v>
      </c>
      <c r="G980" s="36" t="s">
        <v>201</v>
      </c>
      <c r="H980" s="36">
        <v>5</v>
      </c>
      <c r="I980" s="36">
        <v>4</v>
      </c>
      <c r="J980" s="36" t="s">
        <v>194</v>
      </c>
      <c r="K980" s="36" t="s">
        <v>13</v>
      </c>
      <c r="L980" s="165">
        <v>20</v>
      </c>
      <c r="M980" s="134" t="str">
        <f t="shared" si="195"/>
        <v/>
      </c>
      <c r="N980" s="36" t="str">
        <f t="shared" si="196"/>
        <v/>
      </c>
      <c r="O980" s="135" t="str">
        <f t="shared" si="197"/>
        <v/>
      </c>
      <c r="P980" s="186" t="str">
        <f t="shared" si="198"/>
        <v>OK</v>
      </c>
      <c r="Q980" s="187" t="str">
        <f t="shared" si="199"/>
        <v/>
      </c>
      <c r="R980" s="150">
        <v>4.8</v>
      </c>
      <c r="S980" s="187" t="str">
        <f t="shared" si="200"/>
        <v/>
      </c>
      <c r="T980" s="136" t="str">
        <f t="shared" si="201"/>
        <v>First Immortal</v>
      </c>
      <c r="U980" s="137" t="str">
        <f>IF(P980="","",IF(N980=1,"",IF(Q980="","",IF(Q980&lt;=100,100,IF(Table1[[#This Row],[Day]]="Wed",100,200)))))</f>
        <v/>
      </c>
      <c r="V980" s="137" t="str">
        <f t="shared" si="202"/>
        <v/>
      </c>
      <c r="W980" s="137" t="str">
        <f t="shared" si="203"/>
        <v/>
      </c>
      <c r="X980" s="133">
        <f>100</f>
        <v>100</v>
      </c>
      <c r="Y980" s="133">
        <f t="shared" si="204"/>
        <v>480</v>
      </c>
      <c r="Z980" s="133">
        <f t="shared" si="205"/>
        <v>380</v>
      </c>
      <c r="AA980" s="134" t="str">
        <f>TEXT(Table1[[#This Row],[Date]],"DDD")</f>
        <v>Sat</v>
      </c>
      <c r="AB980" s="133" t="str">
        <f>IF(OR(G980="Doomben",G980="Eagle Farm"),"Q",IF(AND(Q980&gt;1,Q980&lt;55,Table1[[#This Row],[Source]]="Nat"),"Nat OK",IF(AND(Table1[[#This Row],[Source]]&lt;&gt;"Nat",Q980&lt;55),"Poor &lt;55",IF(OR(G980="Randwick",G980="Flemington",G980="Caulfield",G980="Sandown Lake",G980="Sandown Hill"),"Best","ave"))))</f>
        <v>Best</v>
      </c>
      <c r="AC980" s="133" t="str">
        <f>IF(Q980="","",IF(AB980="Poor &lt;55",$AC$2*0.2%,IF(AND(AB980="Q",AA980&lt;&gt;"Wed"),$AC$2*0.4%,IF(AND(AB980="Q",AA980="Wed"),$AC$2*0.5%,IF(AND(AB980="Ave",U980=100),$AC$2*0.5%,IF(AND(AB980="ave",U980="",N980=1,AG980="Bush"),$AC$2*1%,IF(AND(AB980="ave",U980="",Q980&gt;100),$AC$2*1.3%,IF(AND(AB980="ave",U980=""),$AC$2*1.2%,IF(AND(AB980="Ave",U980=200),$AC$2*1%,IF(AND(AB980="Best",U980=200),$AC$2*1.5%,IF(AND(AB980="Best",U980="",K980&lt;&gt;"Pro Syd"),$AC$2*0.5%,IF(AND(AB980="Best",U980=""),$AC$2*1%,IF(AND(AB980="Best",U980=100,Table1[[#This Row],[State]]="NSW"),$AC$2*0.4%,IF(AND(AB980="Best",U980=100),$AC$2*1%,IF(Table1[[#This Row],[Adj]]="Nat OK",$AC$2*0.5%,"xxx")))))))))))))))</f>
        <v/>
      </c>
      <c r="AD980" s="133" t="str">
        <f t="shared" si="206"/>
        <v/>
      </c>
      <c r="AE980" s="133" t="str">
        <f t="shared" si="207"/>
        <v/>
      </c>
      <c r="AF980" s="133" t="str">
        <f>VLOOKUP(Table1[[#This Row],[Track]],$F$2672:$H$2715,2,FALSE)</f>
        <v>Vic</v>
      </c>
      <c r="AG980" s="133" t="str">
        <f>VLOOKUP(Table1[[#This Row],[Track]],$F$2672:$H$2715,3,FALSE)</f>
        <v>-</v>
      </c>
      <c r="AH980" s="133" t="str">
        <f>IF(Table1[[#This Row],[Date]]&lt;$AH$2,"",IF(Table1[[#This Row],[Date]]&lt;$AH$3,"Edge","Elite Combo"))</f>
        <v/>
      </c>
      <c r="AI980" s="218">
        <f>Table1[[#This Row],[Time]]</f>
        <v>0.60416666666666663</v>
      </c>
      <c r="AJ980" s="219" t="str">
        <f>Table1[[#This Row],[Track]]</f>
        <v>Caulfield</v>
      </c>
      <c r="AK980" s="216">
        <f>Table1[[#This Row],[Race ]]</f>
        <v>5</v>
      </c>
      <c r="AL980" s="219">
        <f>Table1[[#This Row],[TAB]]</f>
        <v>4</v>
      </c>
      <c r="AM980" s="219" t="str">
        <f>Table1[[#This Row],[Selection]]</f>
        <v>First Immortal</v>
      </c>
      <c r="AN980" s="220" t="str">
        <f>Table1[[#This Row],[Sources]]</f>
        <v/>
      </c>
      <c r="AO980" s="219" t="str">
        <f>Table1[[#This Row],[Scale Bet]]</f>
        <v/>
      </c>
    </row>
    <row r="981" spans="5:41" ht="16.5" customHeight="1" x14ac:dyDescent="0.25">
      <c r="E981" s="185">
        <v>45367</v>
      </c>
      <c r="F981" s="35">
        <v>0.60416666666666663</v>
      </c>
      <c r="G981" s="36" t="s">
        <v>201</v>
      </c>
      <c r="H981" s="36">
        <v>5</v>
      </c>
      <c r="I981" s="36">
        <v>1</v>
      </c>
      <c r="J981" s="36" t="s">
        <v>1009</v>
      </c>
      <c r="K981" s="36" t="s">
        <v>40</v>
      </c>
      <c r="L981" s="165">
        <v>10</v>
      </c>
      <c r="M981" s="134">
        <f t="shared" si="195"/>
        <v>23</v>
      </c>
      <c r="N981" s="36">
        <f t="shared" si="196"/>
        <v>2</v>
      </c>
      <c r="O981" s="135" t="str">
        <f t="shared" si="197"/>
        <v>Edge-10/Pro Mel-13</v>
      </c>
      <c r="P981" s="186" t="str">
        <f t="shared" si="198"/>
        <v>OK</v>
      </c>
      <c r="Q981" s="187">
        <f t="shared" si="199"/>
        <v>92</v>
      </c>
      <c r="R981" s="150"/>
      <c r="S981" s="187" t="str">
        <f t="shared" si="200"/>
        <v/>
      </c>
      <c r="T981" s="136" t="str">
        <f t="shared" si="201"/>
        <v>Nugget</v>
      </c>
      <c r="U981" s="137">
        <f>IF(P981="","",IF(N981=1,"",IF(Q981="","",IF(Q981&lt;=100,100,IF(Table1[[#This Row],[Day]]="Wed",100,200)))))</f>
        <v>100</v>
      </c>
      <c r="V981" s="137" t="str">
        <f t="shared" si="202"/>
        <v/>
      </c>
      <c r="W981" s="137">
        <f t="shared" si="203"/>
        <v>-100</v>
      </c>
      <c r="X981" s="133">
        <f>100</f>
        <v>100</v>
      </c>
      <c r="Y981" s="133" t="str">
        <f t="shared" si="204"/>
        <v/>
      </c>
      <c r="Z981" s="133">
        <f t="shared" si="205"/>
        <v>-100</v>
      </c>
      <c r="AA981" s="134" t="str">
        <f>TEXT(Table1[[#This Row],[Date]],"DDD")</f>
        <v>Sat</v>
      </c>
      <c r="AB981" s="133" t="str">
        <f>IF(OR(G981="Doomben",G981="Eagle Farm"),"Q",IF(AND(Q981&gt;1,Q981&lt;55,Table1[[#This Row],[Source]]="Nat"),"Nat OK",IF(AND(Table1[[#This Row],[Source]]&lt;&gt;"Nat",Q981&lt;55),"Poor &lt;55",IF(OR(G981="Randwick",G981="Flemington",G981="Caulfield",G981="Sandown Lake",G981="Sandown Hill"),"Best","ave"))))</f>
        <v>Best</v>
      </c>
      <c r="AC981" s="133">
        <f>IF(Q981="","",IF(AB981="Poor &lt;55",$AC$2*0.2%,IF(AND(AB981="Q",AA981&lt;&gt;"Wed"),$AC$2*0.4%,IF(AND(AB981="Q",AA981="Wed"),$AC$2*0.5%,IF(AND(AB981="Ave",U981=100),$AC$2*0.5%,IF(AND(AB981="ave",U981="",N981=1,AG981="Bush"),$AC$2*1%,IF(AND(AB981="ave",U981="",Q981&gt;100),$AC$2*1.3%,IF(AND(AB981="ave",U981=""),$AC$2*1.2%,IF(AND(AB981="Ave",U981=200),$AC$2*1%,IF(AND(AB981="Best",U981=200),$AC$2*1.5%,IF(AND(AB981="Best",U981="",K981&lt;&gt;"Pro Syd"),$AC$2*0.5%,IF(AND(AB981="Best",U981=""),$AC$2*1%,IF(AND(AB981="Best",U981=100,Table1[[#This Row],[State]]="NSW"),$AC$2*0.4%,IF(AND(AB981="Best",U981=100),$AC$2*1%,IF(Table1[[#This Row],[Adj]]="Nat OK",$AC$2*0.5%,"xxx")))))))))))))))</f>
        <v>100</v>
      </c>
      <c r="AD981" s="133" t="str">
        <f t="shared" si="206"/>
        <v/>
      </c>
      <c r="AE981" s="133">
        <f t="shared" si="207"/>
        <v>-100</v>
      </c>
      <c r="AF981" s="133" t="str">
        <f>VLOOKUP(Table1[[#This Row],[Track]],$F$2672:$H$2715,2,FALSE)</f>
        <v>Vic</v>
      </c>
      <c r="AG981" s="133" t="str">
        <f>VLOOKUP(Table1[[#This Row],[Track]],$F$2672:$H$2715,3,FALSE)</f>
        <v>-</v>
      </c>
      <c r="AH981" s="133" t="str">
        <f>IF(Table1[[#This Row],[Date]]&lt;$AH$2,"",IF(Table1[[#This Row],[Date]]&lt;$AH$3,"Edge","Elite Combo"))</f>
        <v/>
      </c>
      <c r="AI981" s="218">
        <f>Table1[[#This Row],[Time]]</f>
        <v>0.60416666666666663</v>
      </c>
      <c r="AJ981" s="219" t="str">
        <f>Table1[[#This Row],[Track]]</f>
        <v>Caulfield</v>
      </c>
      <c r="AK981" s="216">
        <f>Table1[[#This Row],[Race ]]</f>
        <v>5</v>
      </c>
      <c r="AL981" s="219">
        <f>Table1[[#This Row],[TAB]]</f>
        <v>1</v>
      </c>
      <c r="AM981" s="219" t="str">
        <f>Table1[[#This Row],[Selection]]</f>
        <v>Nugget</v>
      </c>
      <c r="AN981" s="220" t="str">
        <f>Table1[[#This Row],[Sources]]</f>
        <v>Edge-10/Pro Mel-13</v>
      </c>
      <c r="AO981" s="219">
        <f>Table1[[#This Row],[Scale Bet]]</f>
        <v>100</v>
      </c>
    </row>
    <row r="982" spans="5:41" ht="16.5" customHeight="1" x14ac:dyDescent="0.25">
      <c r="E982" s="185">
        <v>45367</v>
      </c>
      <c r="F982" s="35">
        <v>0.60416666666666663</v>
      </c>
      <c r="G982" s="36" t="s">
        <v>201</v>
      </c>
      <c r="H982" s="36">
        <v>5</v>
      </c>
      <c r="I982" s="36">
        <v>1</v>
      </c>
      <c r="J982" s="36" t="s">
        <v>1009</v>
      </c>
      <c r="K982" s="36" t="s">
        <v>18</v>
      </c>
      <c r="L982" s="165">
        <v>13</v>
      </c>
      <c r="M982" s="134" t="str">
        <f t="shared" si="195"/>
        <v/>
      </c>
      <c r="N982" s="36" t="str">
        <f t="shared" si="196"/>
        <v/>
      </c>
      <c r="O982" s="135" t="str">
        <f t="shared" si="197"/>
        <v/>
      </c>
      <c r="P982" s="186" t="str">
        <f t="shared" si="198"/>
        <v>OK</v>
      </c>
      <c r="Q982" s="187" t="str">
        <f t="shared" si="199"/>
        <v/>
      </c>
      <c r="R982" s="150"/>
      <c r="S982" s="187" t="str">
        <f t="shared" si="200"/>
        <v/>
      </c>
      <c r="T982" s="136" t="str">
        <f t="shared" si="201"/>
        <v>Nugget</v>
      </c>
      <c r="U982" s="137" t="str">
        <f>IF(P982="","",IF(N982=1,"",IF(Q982="","",IF(Q982&lt;=100,100,IF(Table1[[#This Row],[Day]]="Wed",100,200)))))</f>
        <v/>
      </c>
      <c r="V982" s="137" t="str">
        <f t="shared" si="202"/>
        <v/>
      </c>
      <c r="W982" s="137" t="str">
        <f t="shared" si="203"/>
        <v/>
      </c>
      <c r="X982" s="133">
        <f>100</f>
        <v>100</v>
      </c>
      <c r="Y982" s="133" t="str">
        <f t="shared" si="204"/>
        <v/>
      </c>
      <c r="Z982" s="133">
        <f t="shared" si="205"/>
        <v>-100</v>
      </c>
      <c r="AA982" s="134" t="str">
        <f>TEXT(Table1[[#This Row],[Date]],"DDD")</f>
        <v>Sat</v>
      </c>
      <c r="AB982" s="133" t="str">
        <f>IF(OR(G982="Doomben",G982="Eagle Farm"),"Q",IF(AND(Q982&gt;1,Q982&lt;55,Table1[[#This Row],[Source]]="Nat"),"Nat OK",IF(AND(Table1[[#This Row],[Source]]&lt;&gt;"Nat",Q982&lt;55),"Poor &lt;55",IF(OR(G982="Randwick",G982="Flemington",G982="Caulfield",G982="Sandown Lake",G982="Sandown Hill"),"Best","ave"))))</f>
        <v>Best</v>
      </c>
      <c r="AC982" s="133" t="str">
        <f>IF(Q982="","",IF(AB982="Poor &lt;55",$AC$2*0.2%,IF(AND(AB982="Q",AA982&lt;&gt;"Wed"),$AC$2*0.4%,IF(AND(AB982="Q",AA982="Wed"),$AC$2*0.5%,IF(AND(AB982="Ave",U982=100),$AC$2*0.5%,IF(AND(AB982="ave",U982="",N982=1,AG982="Bush"),$AC$2*1%,IF(AND(AB982="ave",U982="",Q982&gt;100),$AC$2*1.3%,IF(AND(AB982="ave",U982=""),$AC$2*1.2%,IF(AND(AB982="Ave",U982=200),$AC$2*1%,IF(AND(AB982="Best",U982=200),$AC$2*1.5%,IF(AND(AB982="Best",U982="",K982&lt;&gt;"Pro Syd"),$AC$2*0.5%,IF(AND(AB982="Best",U982=""),$AC$2*1%,IF(AND(AB982="Best",U982=100,Table1[[#This Row],[State]]="NSW"),$AC$2*0.4%,IF(AND(AB982="Best",U982=100),$AC$2*1%,IF(Table1[[#This Row],[Adj]]="Nat OK",$AC$2*0.5%,"xxx")))))))))))))))</f>
        <v/>
      </c>
      <c r="AD982" s="133" t="str">
        <f t="shared" si="206"/>
        <v/>
      </c>
      <c r="AE982" s="133" t="str">
        <f t="shared" si="207"/>
        <v/>
      </c>
      <c r="AF982" s="133" t="str">
        <f>VLOOKUP(Table1[[#This Row],[Track]],$F$2672:$H$2715,2,FALSE)</f>
        <v>Vic</v>
      </c>
      <c r="AG982" s="133" t="str">
        <f>VLOOKUP(Table1[[#This Row],[Track]],$F$2672:$H$2715,3,FALSE)</f>
        <v>-</v>
      </c>
      <c r="AH982" s="133" t="str">
        <f>IF(Table1[[#This Row],[Date]]&lt;$AH$2,"",IF(Table1[[#This Row],[Date]]&lt;$AH$3,"Edge","Elite Combo"))</f>
        <v/>
      </c>
      <c r="AI982" s="218">
        <f>Table1[[#This Row],[Time]]</f>
        <v>0.60416666666666663</v>
      </c>
      <c r="AJ982" s="219" t="str">
        <f>Table1[[#This Row],[Track]]</f>
        <v>Caulfield</v>
      </c>
      <c r="AK982" s="216">
        <f>Table1[[#This Row],[Race ]]</f>
        <v>5</v>
      </c>
      <c r="AL982" s="219">
        <f>Table1[[#This Row],[TAB]]</f>
        <v>1</v>
      </c>
      <c r="AM982" s="219" t="str">
        <f>Table1[[#This Row],[Selection]]</f>
        <v>Nugget</v>
      </c>
      <c r="AN982" s="220" t="str">
        <f>Table1[[#This Row],[Sources]]</f>
        <v/>
      </c>
      <c r="AO982" s="219" t="str">
        <f>Table1[[#This Row],[Scale Bet]]</f>
        <v/>
      </c>
    </row>
    <row r="983" spans="5:41" ht="16.5" customHeight="1" x14ac:dyDescent="0.25">
      <c r="E983" s="185">
        <v>45367</v>
      </c>
      <c r="F983" s="35">
        <v>0.61805555555555558</v>
      </c>
      <c r="G983" s="36" t="s">
        <v>17</v>
      </c>
      <c r="H983" s="36">
        <v>5</v>
      </c>
      <c r="I983" s="36">
        <v>4</v>
      </c>
      <c r="J983" s="36" t="s">
        <v>874</v>
      </c>
      <c r="K983" s="36" t="s">
        <v>60</v>
      </c>
      <c r="L983" s="165">
        <v>15</v>
      </c>
      <c r="M983" s="134">
        <f t="shared" si="195"/>
        <v>15</v>
      </c>
      <c r="N983" s="36">
        <f t="shared" si="196"/>
        <v>1</v>
      </c>
      <c r="O983" s="135" t="str">
        <f t="shared" si="197"/>
        <v>Pro Syd-15</v>
      </c>
      <c r="P983" s="186" t="str">
        <f t="shared" si="198"/>
        <v>OK</v>
      </c>
      <c r="Q983" s="187">
        <f t="shared" si="199"/>
        <v>60</v>
      </c>
      <c r="R983" s="150"/>
      <c r="S983" s="187" t="str">
        <f t="shared" si="200"/>
        <v/>
      </c>
      <c r="T983" s="136" t="str">
        <f t="shared" si="201"/>
        <v>Just Fine</v>
      </c>
      <c r="U983" s="137" t="str">
        <f>IF(P983="","",IF(N983=1,"",IF(Q983="","",IF(Q983&lt;=100,100,IF(Table1[[#This Row],[Day]]="Wed",100,200)))))</f>
        <v/>
      </c>
      <c r="V983" s="137" t="str">
        <f t="shared" si="202"/>
        <v/>
      </c>
      <c r="W983" s="137" t="str">
        <f t="shared" si="203"/>
        <v/>
      </c>
      <c r="X983" s="133">
        <f>100</f>
        <v>100</v>
      </c>
      <c r="Y983" s="133" t="str">
        <f t="shared" si="204"/>
        <v/>
      </c>
      <c r="Z983" s="133">
        <f t="shared" si="205"/>
        <v>-100</v>
      </c>
      <c r="AA983" s="134" t="str">
        <f>TEXT(Table1[[#This Row],[Date]],"DDD")</f>
        <v>Sat</v>
      </c>
      <c r="AB983" s="133" t="str">
        <f>IF(OR(G983="Doomben",G983="Eagle Farm"),"Q",IF(AND(Q983&gt;1,Q983&lt;55,Table1[[#This Row],[Source]]="Nat"),"Nat OK",IF(AND(Table1[[#This Row],[Source]]&lt;&gt;"Nat",Q983&lt;55),"Poor &lt;55",IF(OR(G983="Randwick",G983="Flemington",G983="Caulfield",G983="Sandown Lake",G983="Sandown Hill"),"Best","ave"))))</f>
        <v>ave</v>
      </c>
      <c r="AC983" s="133">
        <f>IF(Q983="","",IF(AB983="Poor &lt;55",$AC$2*0.2%,IF(AND(AB983="Q",AA983&lt;&gt;"Wed"),$AC$2*0.4%,IF(AND(AB983="Q",AA983="Wed"),$AC$2*0.5%,IF(AND(AB983="Ave",U983=100),$AC$2*0.5%,IF(AND(AB983="ave",U983="",N983=1,AG983="Bush"),$AC$2*1%,IF(AND(AB983="ave",U983="",Q983&gt;100),$AC$2*1.3%,IF(AND(AB983="ave",U983=""),$AC$2*1.2%,IF(AND(AB983="Ave",U983=200),$AC$2*1%,IF(AND(AB983="Best",U983=200),$AC$2*1.5%,IF(AND(AB983="Best",U983="",K983&lt;&gt;"Pro Syd"),$AC$2*0.5%,IF(AND(AB983="Best",U983=""),$AC$2*1%,IF(AND(AB983="Best",U983=100,Table1[[#This Row],[State]]="NSW"),$AC$2*0.4%,IF(AND(AB983="Best",U983=100),$AC$2*1%,IF(Table1[[#This Row],[Adj]]="Nat OK",$AC$2*0.5%,"xxx")))))))))))))))</f>
        <v>120</v>
      </c>
      <c r="AD983" s="133" t="str">
        <f t="shared" si="206"/>
        <v/>
      </c>
      <c r="AE983" s="133">
        <f t="shared" si="207"/>
        <v>-120</v>
      </c>
      <c r="AF983" s="133" t="str">
        <f>VLOOKUP(Table1[[#This Row],[Track]],$F$2672:$H$2715,2,FALSE)</f>
        <v>NSW</v>
      </c>
      <c r="AG983" s="133" t="str">
        <f>VLOOKUP(Table1[[#This Row],[Track]],$F$2672:$H$2715,3,FALSE)</f>
        <v>-</v>
      </c>
      <c r="AH983" s="133" t="str">
        <f>IF(Table1[[#This Row],[Date]]&lt;$AH$2,"",IF(Table1[[#This Row],[Date]]&lt;$AH$3,"Edge","Elite Combo"))</f>
        <v/>
      </c>
      <c r="AI983" s="218">
        <f>Table1[[#This Row],[Time]]</f>
        <v>0.61805555555555558</v>
      </c>
      <c r="AJ983" s="219" t="str">
        <f>Table1[[#This Row],[Track]]</f>
        <v>Rosehill</v>
      </c>
      <c r="AK983" s="216">
        <f>Table1[[#This Row],[Race ]]</f>
        <v>5</v>
      </c>
      <c r="AL983" s="219">
        <f>Table1[[#This Row],[TAB]]</f>
        <v>4</v>
      </c>
      <c r="AM983" s="219" t="str">
        <f>Table1[[#This Row],[Selection]]</f>
        <v>Just Fine</v>
      </c>
      <c r="AN983" s="220" t="str">
        <f>Table1[[#This Row],[Sources]]</f>
        <v>Pro Syd-15</v>
      </c>
      <c r="AO983" s="219">
        <f>Table1[[#This Row],[Scale Bet]]</f>
        <v>120</v>
      </c>
    </row>
    <row r="984" spans="5:41" ht="16.5" customHeight="1" x14ac:dyDescent="0.25">
      <c r="E984" s="185">
        <v>45367</v>
      </c>
      <c r="F984" s="35">
        <v>0.61805555555555558</v>
      </c>
      <c r="G984" s="36" t="s">
        <v>17</v>
      </c>
      <c r="H984" s="36">
        <v>5</v>
      </c>
      <c r="I984" s="36">
        <v>3</v>
      </c>
      <c r="J984" s="36" t="s">
        <v>262</v>
      </c>
      <c r="K984" s="36" t="s">
        <v>1</v>
      </c>
      <c r="L984" s="165">
        <v>10</v>
      </c>
      <c r="M984" s="134">
        <f t="shared" si="195"/>
        <v>40</v>
      </c>
      <c r="N984" s="36">
        <f t="shared" si="196"/>
        <v>3</v>
      </c>
      <c r="O984" s="135" t="str">
        <f t="shared" si="197"/>
        <v>E4-10/Edge-15/Nat-15</v>
      </c>
      <c r="P984" s="186" t="str">
        <f t="shared" si="198"/>
        <v>OK</v>
      </c>
      <c r="Q984" s="187">
        <f t="shared" si="199"/>
        <v>160</v>
      </c>
      <c r="R984" s="150">
        <v>2</v>
      </c>
      <c r="S984" s="187">
        <f t="shared" si="200"/>
        <v>320</v>
      </c>
      <c r="T984" s="136" t="str">
        <f t="shared" si="201"/>
        <v>Lindermann</v>
      </c>
      <c r="U984" s="137">
        <f>IF(P984="","",IF(N984=1,"",IF(Q984="","",IF(Q984&lt;=100,100,IF(Table1[[#This Row],[Day]]="Wed",100,200)))))</f>
        <v>200</v>
      </c>
      <c r="V984" s="137">
        <f t="shared" si="202"/>
        <v>400</v>
      </c>
      <c r="W984" s="137">
        <f t="shared" si="203"/>
        <v>200</v>
      </c>
      <c r="X984" s="133">
        <f>100</f>
        <v>100</v>
      </c>
      <c r="Y984" s="133">
        <f t="shared" si="204"/>
        <v>200</v>
      </c>
      <c r="Z984" s="133">
        <f t="shared" si="205"/>
        <v>100</v>
      </c>
      <c r="AA984" s="134" t="str">
        <f>TEXT(Table1[[#This Row],[Date]],"DDD")</f>
        <v>Sat</v>
      </c>
      <c r="AB984" s="133" t="str">
        <f>IF(OR(G984="Doomben",G984="Eagle Farm"),"Q",IF(AND(Q984&gt;1,Q984&lt;55,Table1[[#This Row],[Source]]="Nat"),"Nat OK",IF(AND(Table1[[#This Row],[Source]]&lt;&gt;"Nat",Q984&lt;55),"Poor &lt;55",IF(OR(G984="Randwick",G984="Flemington",G984="Caulfield",G984="Sandown Lake",G984="Sandown Hill"),"Best","ave"))))</f>
        <v>ave</v>
      </c>
      <c r="AC984" s="133">
        <f>IF(Q984="","",IF(AB984="Poor &lt;55",$AC$2*0.2%,IF(AND(AB984="Q",AA984&lt;&gt;"Wed"),$AC$2*0.4%,IF(AND(AB984="Q",AA984="Wed"),$AC$2*0.5%,IF(AND(AB984="Ave",U984=100),$AC$2*0.5%,IF(AND(AB984="ave",U984="",N984=1,AG984="Bush"),$AC$2*1%,IF(AND(AB984="ave",U984="",Q984&gt;100),$AC$2*1.3%,IF(AND(AB984="ave",U984=""),$AC$2*1.2%,IF(AND(AB984="Ave",U984=200),$AC$2*1%,IF(AND(AB984="Best",U984=200),$AC$2*1.5%,IF(AND(AB984="Best",U984="",K984&lt;&gt;"Pro Syd"),$AC$2*0.5%,IF(AND(AB984="Best",U984=""),$AC$2*1%,IF(AND(AB984="Best",U984=100,Table1[[#This Row],[State]]="NSW"),$AC$2*0.4%,IF(AND(AB984="Best",U984=100),$AC$2*1%,IF(Table1[[#This Row],[Adj]]="Nat OK",$AC$2*0.5%,"xxx")))))))))))))))</f>
        <v>100</v>
      </c>
      <c r="AD984" s="133">
        <f t="shared" si="206"/>
        <v>200</v>
      </c>
      <c r="AE984" s="133">
        <f t="shared" si="207"/>
        <v>100</v>
      </c>
      <c r="AF984" s="133" t="str">
        <f>VLOOKUP(Table1[[#This Row],[Track]],$F$2672:$H$2715,2,FALSE)</f>
        <v>NSW</v>
      </c>
      <c r="AG984" s="133" t="str">
        <f>VLOOKUP(Table1[[#This Row],[Track]],$F$2672:$H$2715,3,FALSE)</f>
        <v>-</v>
      </c>
      <c r="AH984" s="133" t="str">
        <f>IF(Table1[[#This Row],[Date]]&lt;$AH$2,"",IF(Table1[[#This Row],[Date]]&lt;$AH$3,"Edge","Elite Combo"))</f>
        <v/>
      </c>
      <c r="AI984" s="218">
        <f>Table1[[#This Row],[Time]]</f>
        <v>0.61805555555555558</v>
      </c>
      <c r="AJ984" s="219" t="str">
        <f>Table1[[#This Row],[Track]]</f>
        <v>Rosehill</v>
      </c>
      <c r="AK984" s="216">
        <f>Table1[[#This Row],[Race ]]</f>
        <v>5</v>
      </c>
      <c r="AL984" s="219">
        <f>Table1[[#This Row],[TAB]]</f>
        <v>3</v>
      </c>
      <c r="AM984" s="219" t="str">
        <f>Table1[[#This Row],[Selection]]</f>
        <v>Lindermann</v>
      </c>
      <c r="AN984" s="220" t="str">
        <f>Table1[[#This Row],[Sources]]</f>
        <v>E4-10/Edge-15/Nat-15</v>
      </c>
      <c r="AO984" s="219">
        <f>Table1[[#This Row],[Scale Bet]]</f>
        <v>100</v>
      </c>
    </row>
    <row r="985" spans="5:41" ht="16.5" customHeight="1" x14ac:dyDescent="0.25">
      <c r="E985" s="185">
        <v>45367</v>
      </c>
      <c r="F985" s="35">
        <v>0.61805555555555558</v>
      </c>
      <c r="G985" s="36" t="s">
        <v>17</v>
      </c>
      <c r="H985" s="36">
        <v>5</v>
      </c>
      <c r="I985" s="36">
        <v>3</v>
      </c>
      <c r="J985" s="36" t="s">
        <v>262</v>
      </c>
      <c r="K985" s="36" t="s">
        <v>40</v>
      </c>
      <c r="L985" s="165">
        <v>15</v>
      </c>
      <c r="M985" s="134" t="str">
        <f t="shared" si="195"/>
        <v/>
      </c>
      <c r="N985" s="36" t="str">
        <f t="shared" si="196"/>
        <v/>
      </c>
      <c r="O985" s="135" t="str">
        <f t="shared" si="197"/>
        <v/>
      </c>
      <c r="P985" s="186" t="str">
        <f t="shared" si="198"/>
        <v>OK</v>
      </c>
      <c r="Q985" s="187" t="str">
        <f t="shared" si="199"/>
        <v/>
      </c>
      <c r="R985" s="150">
        <v>2</v>
      </c>
      <c r="S985" s="187" t="str">
        <f t="shared" si="200"/>
        <v/>
      </c>
      <c r="T985" s="136" t="str">
        <f t="shared" si="201"/>
        <v>Lindermann</v>
      </c>
      <c r="U985" s="137" t="str">
        <f>IF(P985="","",IF(N985=1,"",IF(Q985="","",IF(Q985&lt;=100,100,IF(Table1[[#This Row],[Day]]="Wed",100,200)))))</f>
        <v/>
      </c>
      <c r="V985" s="137" t="str">
        <f t="shared" si="202"/>
        <v/>
      </c>
      <c r="W985" s="137" t="str">
        <f t="shared" si="203"/>
        <v/>
      </c>
      <c r="X985" s="133">
        <f>100</f>
        <v>100</v>
      </c>
      <c r="Y985" s="133">
        <f t="shared" si="204"/>
        <v>200</v>
      </c>
      <c r="Z985" s="133">
        <f t="shared" si="205"/>
        <v>100</v>
      </c>
      <c r="AA985" s="134" t="str">
        <f>TEXT(Table1[[#This Row],[Date]],"DDD")</f>
        <v>Sat</v>
      </c>
      <c r="AB985" s="133" t="str">
        <f>IF(OR(G985="Doomben",G985="Eagle Farm"),"Q",IF(AND(Q985&gt;1,Q985&lt;55,Table1[[#This Row],[Source]]="Nat"),"Nat OK",IF(AND(Table1[[#This Row],[Source]]&lt;&gt;"Nat",Q985&lt;55),"Poor &lt;55",IF(OR(G985="Randwick",G985="Flemington",G985="Caulfield",G985="Sandown Lake",G985="Sandown Hill"),"Best","ave"))))</f>
        <v>ave</v>
      </c>
      <c r="AC985" s="133" t="str">
        <f>IF(Q985="","",IF(AB985="Poor &lt;55",$AC$2*0.2%,IF(AND(AB985="Q",AA985&lt;&gt;"Wed"),$AC$2*0.4%,IF(AND(AB985="Q",AA985="Wed"),$AC$2*0.5%,IF(AND(AB985="Ave",U985=100),$AC$2*0.5%,IF(AND(AB985="ave",U985="",N985=1,AG985="Bush"),$AC$2*1%,IF(AND(AB985="ave",U985="",Q985&gt;100),$AC$2*1.3%,IF(AND(AB985="ave",U985=""),$AC$2*1.2%,IF(AND(AB985="Ave",U985=200),$AC$2*1%,IF(AND(AB985="Best",U985=200),$AC$2*1.5%,IF(AND(AB985="Best",U985="",K985&lt;&gt;"Pro Syd"),$AC$2*0.5%,IF(AND(AB985="Best",U985=""),$AC$2*1%,IF(AND(AB985="Best",U985=100,Table1[[#This Row],[State]]="NSW"),$AC$2*0.4%,IF(AND(AB985="Best",U985=100),$AC$2*1%,IF(Table1[[#This Row],[Adj]]="Nat OK",$AC$2*0.5%,"xxx")))))))))))))))</f>
        <v/>
      </c>
      <c r="AD985" s="133" t="str">
        <f t="shared" si="206"/>
        <v/>
      </c>
      <c r="AE985" s="133" t="str">
        <f t="shared" si="207"/>
        <v/>
      </c>
      <c r="AF985" s="133" t="str">
        <f>VLOOKUP(Table1[[#This Row],[Track]],$F$2672:$H$2715,2,FALSE)</f>
        <v>NSW</v>
      </c>
      <c r="AG985" s="133" t="str">
        <f>VLOOKUP(Table1[[#This Row],[Track]],$F$2672:$H$2715,3,FALSE)</f>
        <v>-</v>
      </c>
      <c r="AH985" s="133" t="str">
        <f>IF(Table1[[#This Row],[Date]]&lt;$AH$2,"",IF(Table1[[#This Row],[Date]]&lt;$AH$3,"Edge","Elite Combo"))</f>
        <v/>
      </c>
      <c r="AI985" s="218">
        <f>Table1[[#This Row],[Time]]</f>
        <v>0.61805555555555558</v>
      </c>
      <c r="AJ985" s="219" t="str">
        <f>Table1[[#This Row],[Track]]</f>
        <v>Rosehill</v>
      </c>
      <c r="AK985" s="216">
        <f>Table1[[#This Row],[Race ]]</f>
        <v>5</v>
      </c>
      <c r="AL985" s="219">
        <f>Table1[[#This Row],[TAB]]</f>
        <v>3</v>
      </c>
      <c r="AM985" s="219" t="str">
        <f>Table1[[#This Row],[Selection]]</f>
        <v>Lindermann</v>
      </c>
      <c r="AN985" s="220" t="str">
        <f>Table1[[#This Row],[Sources]]</f>
        <v/>
      </c>
      <c r="AO985" s="219" t="str">
        <f>Table1[[#This Row],[Scale Bet]]</f>
        <v/>
      </c>
    </row>
    <row r="986" spans="5:41" ht="16.5" customHeight="1" x14ac:dyDescent="0.25">
      <c r="E986" s="185">
        <v>45367</v>
      </c>
      <c r="F986" s="35">
        <v>0.61805555555555558</v>
      </c>
      <c r="G986" s="36" t="s">
        <v>17</v>
      </c>
      <c r="H986" s="36">
        <v>5</v>
      </c>
      <c r="I986" s="36">
        <v>3</v>
      </c>
      <c r="J986" s="36" t="s">
        <v>262</v>
      </c>
      <c r="K986" s="36" t="s">
        <v>13</v>
      </c>
      <c r="L986" s="165">
        <v>15</v>
      </c>
      <c r="M986" s="134" t="str">
        <f t="shared" si="195"/>
        <v/>
      </c>
      <c r="N986" s="36" t="str">
        <f t="shared" si="196"/>
        <v/>
      </c>
      <c r="O986" s="135" t="str">
        <f t="shared" si="197"/>
        <v/>
      </c>
      <c r="P986" s="186" t="str">
        <f t="shared" si="198"/>
        <v>OK</v>
      </c>
      <c r="Q986" s="187" t="str">
        <f t="shared" si="199"/>
        <v/>
      </c>
      <c r="R986" s="150">
        <v>2</v>
      </c>
      <c r="S986" s="187" t="str">
        <f t="shared" si="200"/>
        <v/>
      </c>
      <c r="T986" s="136" t="str">
        <f t="shared" si="201"/>
        <v>Lindermann</v>
      </c>
      <c r="U986" s="137" t="str">
        <f>IF(P986="","",IF(N986=1,"",IF(Q986="","",IF(Q986&lt;=100,100,IF(Table1[[#This Row],[Day]]="Wed",100,200)))))</f>
        <v/>
      </c>
      <c r="V986" s="137" t="str">
        <f t="shared" si="202"/>
        <v/>
      </c>
      <c r="W986" s="137" t="str">
        <f t="shared" si="203"/>
        <v/>
      </c>
      <c r="X986" s="133">
        <f>100</f>
        <v>100</v>
      </c>
      <c r="Y986" s="133">
        <f t="shared" si="204"/>
        <v>200</v>
      </c>
      <c r="Z986" s="133">
        <f t="shared" si="205"/>
        <v>100</v>
      </c>
      <c r="AA986" s="134" t="str">
        <f>TEXT(Table1[[#This Row],[Date]],"DDD")</f>
        <v>Sat</v>
      </c>
      <c r="AB986" s="133" t="str">
        <f>IF(OR(G986="Doomben",G986="Eagle Farm"),"Q",IF(AND(Q986&gt;1,Q986&lt;55,Table1[[#This Row],[Source]]="Nat"),"Nat OK",IF(AND(Table1[[#This Row],[Source]]&lt;&gt;"Nat",Q986&lt;55),"Poor &lt;55",IF(OR(G986="Randwick",G986="Flemington",G986="Caulfield",G986="Sandown Lake",G986="Sandown Hill"),"Best","ave"))))</f>
        <v>ave</v>
      </c>
      <c r="AC986" s="133" t="str">
        <f>IF(Q986="","",IF(AB986="Poor &lt;55",$AC$2*0.2%,IF(AND(AB986="Q",AA986&lt;&gt;"Wed"),$AC$2*0.4%,IF(AND(AB986="Q",AA986="Wed"),$AC$2*0.5%,IF(AND(AB986="Ave",U986=100),$AC$2*0.5%,IF(AND(AB986="ave",U986="",N986=1,AG986="Bush"),$AC$2*1%,IF(AND(AB986="ave",U986="",Q986&gt;100),$AC$2*1.3%,IF(AND(AB986="ave",U986=""),$AC$2*1.2%,IF(AND(AB986="Ave",U986=200),$AC$2*1%,IF(AND(AB986="Best",U986=200),$AC$2*1.5%,IF(AND(AB986="Best",U986="",K986&lt;&gt;"Pro Syd"),$AC$2*0.5%,IF(AND(AB986="Best",U986=""),$AC$2*1%,IF(AND(AB986="Best",U986=100,Table1[[#This Row],[State]]="NSW"),$AC$2*0.4%,IF(AND(AB986="Best",U986=100),$AC$2*1%,IF(Table1[[#This Row],[Adj]]="Nat OK",$AC$2*0.5%,"xxx")))))))))))))))</f>
        <v/>
      </c>
      <c r="AD986" s="133" t="str">
        <f t="shared" si="206"/>
        <v/>
      </c>
      <c r="AE986" s="133" t="str">
        <f t="shared" si="207"/>
        <v/>
      </c>
      <c r="AF986" s="133" t="str">
        <f>VLOOKUP(Table1[[#This Row],[Track]],$F$2672:$H$2715,2,FALSE)</f>
        <v>NSW</v>
      </c>
      <c r="AG986" s="133" t="str">
        <f>VLOOKUP(Table1[[#This Row],[Track]],$F$2672:$H$2715,3,FALSE)</f>
        <v>-</v>
      </c>
      <c r="AH986" s="133" t="str">
        <f>IF(Table1[[#This Row],[Date]]&lt;$AH$2,"",IF(Table1[[#This Row],[Date]]&lt;$AH$3,"Edge","Elite Combo"))</f>
        <v/>
      </c>
      <c r="AI986" s="218">
        <f>Table1[[#This Row],[Time]]</f>
        <v>0.61805555555555558</v>
      </c>
      <c r="AJ986" s="219" t="str">
        <f>Table1[[#This Row],[Track]]</f>
        <v>Rosehill</v>
      </c>
      <c r="AK986" s="216">
        <f>Table1[[#This Row],[Race ]]</f>
        <v>5</v>
      </c>
      <c r="AL986" s="219">
        <f>Table1[[#This Row],[TAB]]</f>
        <v>3</v>
      </c>
      <c r="AM986" s="219" t="str">
        <f>Table1[[#This Row],[Selection]]</f>
        <v>Lindermann</v>
      </c>
      <c r="AN986" s="220" t="str">
        <f>Table1[[#This Row],[Sources]]</f>
        <v/>
      </c>
      <c r="AO986" s="219" t="str">
        <f>Table1[[#This Row],[Scale Bet]]</f>
        <v/>
      </c>
    </row>
    <row r="987" spans="5:41" ht="16.5" customHeight="1" x14ac:dyDescent="0.25">
      <c r="E987" s="185">
        <v>45367</v>
      </c>
      <c r="F987" s="35">
        <v>0.62361111111111112</v>
      </c>
      <c r="G987" s="36" t="s">
        <v>28</v>
      </c>
      <c r="H987" s="36">
        <v>5</v>
      </c>
      <c r="I987" s="36">
        <v>5</v>
      </c>
      <c r="J987" s="36" t="s">
        <v>946</v>
      </c>
      <c r="K987" s="36" t="s">
        <v>13</v>
      </c>
      <c r="L987" s="165">
        <v>11</v>
      </c>
      <c r="M987" s="134">
        <f t="shared" si="195"/>
        <v>11</v>
      </c>
      <c r="N987" s="36">
        <f t="shared" si="196"/>
        <v>1</v>
      </c>
      <c r="O987" s="135" t="str">
        <f t="shared" si="197"/>
        <v>Nat-11</v>
      </c>
      <c r="P987" s="186" t="str">
        <f t="shared" si="198"/>
        <v/>
      </c>
      <c r="Q987" s="187">
        <f t="shared" si="199"/>
        <v>44</v>
      </c>
      <c r="R987" s="150"/>
      <c r="S987" s="187" t="str">
        <f t="shared" si="200"/>
        <v/>
      </c>
      <c r="T987" s="136" t="str">
        <f t="shared" si="201"/>
        <v>Brentwood</v>
      </c>
      <c r="U987" s="137" t="str">
        <f>IF(P987="","",IF(N987=1,"",IF(Q987="","",IF(Q987&lt;=100,100,IF(Table1[[#This Row],[Day]]="Wed",100,200)))))</f>
        <v/>
      </c>
      <c r="V987" s="137" t="str">
        <f t="shared" si="202"/>
        <v/>
      </c>
      <c r="W987" s="137" t="str">
        <f t="shared" si="203"/>
        <v/>
      </c>
      <c r="X987" s="133">
        <f>100</f>
        <v>100</v>
      </c>
      <c r="Y987" s="133" t="str">
        <f t="shared" si="204"/>
        <v/>
      </c>
      <c r="Z987" s="133">
        <f t="shared" si="205"/>
        <v>-100</v>
      </c>
      <c r="AA987" s="134" t="str">
        <f>TEXT(Table1[[#This Row],[Date]],"DDD")</f>
        <v>Sat</v>
      </c>
      <c r="AB987" s="133" t="str">
        <f>IF(OR(G987="Doomben",G987="Eagle Farm"),"Q",IF(AND(Q987&gt;1,Q987&lt;55,Table1[[#This Row],[Source]]="Nat"),"Nat OK",IF(AND(Table1[[#This Row],[Source]]&lt;&gt;"Nat",Q987&lt;55),"Poor &lt;55",IF(OR(G987="Randwick",G987="Flemington",G987="Caulfield",G987="Sandown Lake",G987="Sandown Hill"),"Best","ave"))))</f>
        <v>Q</v>
      </c>
      <c r="AC987" s="133">
        <f>IF(Q987="","",IF(AB987="Poor &lt;55",$AC$2*0.2%,IF(AND(AB987="Q",AA987&lt;&gt;"Wed"),$AC$2*0.4%,IF(AND(AB987="Q",AA987="Wed"),$AC$2*0.5%,IF(AND(AB987="Ave",U987=100),$AC$2*0.5%,IF(AND(AB987="ave",U987="",N987=1,AG987="Bush"),$AC$2*1%,IF(AND(AB987="ave",U987="",Q987&gt;100),$AC$2*1.3%,IF(AND(AB987="ave",U987=""),$AC$2*1.2%,IF(AND(AB987="Ave",U987=200),$AC$2*1%,IF(AND(AB987="Best",U987=200),$AC$2*1.5%,IF(AND(AB987="Best",U987="",K987&lt;&gt;"Pro Syd"),$AC$2*0.5%,IF(AND(AB987="Best",U987=""),$AC$2*1%,IF(AND(AB987="Best",U987=100,Table1[[#This Row],[State]]="NSW"),$AC$2*0.4%,IF(AND(AB987="Best",U987=100),$AC$2*1%,IF(Table1[[#This Row],[Adj]]="Nat OK",$AC$2*0.5%,"xxx")))))))))))))))</f>
        <v>40</v>
      </c>
      <c r="AD987" s="133" t="str">
        <f t="shared" si="206"/>
        <v/>
      </c>
      <c r="AE987" s="133">
        <f t="shared" si="207"/>
        <v>-40</v>
      </c>
      <c r="AF987" s="133" t="str">
        <f>VLOOKUP(Table1[[#This Row],[Track]],$F$2672:$H$2715,2,FALSE)</f>
        <v>Qld</v>
      </c>
      <c r="AG987" s="133" t="str">
        <f>VLOOKUP(Table1[[#This Row],[Track]],$F$2672:$H$2715,3,FALSE)</f>
        <v>-</v>
      </c>
      <c r="AH987" s="133" t="str">
        <f>IF(Table1[[#This Row],[Date]]&lt;$AH$2,"",IF(Table1[[#This Row],[Date]]&lt;$AH$3,"Edge","Elite Combo"))</f>
        <v/>
      </c>
      <c r="AI987" s="218">
        <f>Table1[[#This Row],[Time]]</f>
        <v>0.62361111111111112</v>
      </c>
      <c r="AJ987" s="219" t="str">
        <f>Table1[[#This Row],[Track]]</f>
        <v>Eagle Farm</v>
      </c>
      <c r="AK987" s="216">
        <f>Table1[[#This Row],[Race ]]</f>
        <v>5</v>
      </c>
      <c r="AL987" s="219">
        <f>Table1[[#This Row],[TAB]]</f>
        <v>5</v>
      </c>
      <c r="AM987" s="219" t="str">
        <f>Table1[[#This Row],[Selection]]</f>
        <v>Brentwood</v>
      </c>
      <c r="AN987" s="220" t="str">
        <f>Table1[[#This Row],[Sources]]</f>
        <v>Nat-11</v>
      </c>
      <c r="AO987" s="219">
        <f>Table1[[#This Row],[Scale Bet]]</f>
        <v>40</v>
      </c>
    </row>
    <row r="988" spans="5:41" ht="16.5" customHeight="1" x14ac:dyDescent="0.25">
      <c r="E988" s="185">
        <v>45367</v>
      </c>
      <c r="F988" s="35">
        <v>0.64236111111111116</v>
      </c>
      <c r="G988" s="36" t="s">
        <v>17</v>
      </c>
      <c r="H988" s="36">
        <v>6</v>
      </c>
      <c r="I988" s="36">
        <v>5</v>
      </c>
      <c r="J988" s="36" t="s">
        <v>733</v>
      </c>
      <c r="K988" s="36" t="s">
        <v>1</v>
      </c>
      <c r="L988" s="165">
        <v>10</v>
      </c>
      <c r="M988" s="134">
        <f t="shared" si="195"/>
        <v>40</v>
      </c>
      <c r="N988" s="36">
        <f t="shared" si="196"/>
        <v>3</v>
      </c>
      <c r="O988" s="135" t="str">
        <f t="shared" si="197"/>
        <v>E4-10/Edge-15/Nat-15</v>
      </c>
      <c r="P988" s="186" t="str">
        <f t="shared" si="198"/>
        <v>OK</v>
      </c>
      <c r="Q988" s="187">
        <f t="shared" si="199"/>
        <v>160</v>
      </c>
      <c r="R988" s="150"/>
      <c r="S988" s="187" t="str">
        <f t="shared" si="200"/>
        <v/>
      </c>
      <c r="T988" s="136" t="str">
        <f t="shared" si="201"/>
        <v>Hard To Say</v>
      </c>
      <c r="U988" s="137">
        <f>IF(P988="","",IF(N988=1,"",IF(Q988="","",IF(Q988&lt;=100,100,IF(Table1[[#This Row],[Day]]="Wed",100,200)))))</f>
        <v>200</v>
      </c>
      <c r="V988" s="137" t="str">
        <f t="shared" si="202"/>
        <v/>
      </c>
      <c r="W988" s="137">
        <f t="shared" si="203"/>
        <v>-200</v>
      </c>
      <c r="X988" s="133">
        <f>100</f>
        <v>100</v>
      </c>
      <c r="Y988" s="133" t="str">
        <f t="shared" si="204"/>
        <v/>
      </c>
      <c r="Z988" s="133">
        <f t="shared" si="205"/>
        <v>-100</v>
      </c>
      <c r="AA988" s="134" t="str">
        <f>TEXT(Table1[[#This Row],[Date]],"DDD")</f>
        <v>Sat</v>
      </c>
      <c r="AB988" s="133" t="str">
        <f>IF(OR(G988="Doomben",G988="Eagle Farm"),"Q",IF(AND(Q988&gt;1,Q988&lt;55,Table1[[#This Row],[Source]]="Nat"),"Nat OK",IF(AND(Table1[[#This Row],[Source]]&lt;&gt;"Nat",Q988&lt;55),"Poor &lt;55",IF(OR(G988="Randwick",G988="Flemington",G988="Caulfield",G988="Sandown Lake",G988="Sandown Hill"),"Best","ave"))))</f>
        <v>ave</v>
      </c>
      <c r="AC988" s="133">
        <f>IF(Q988="","",IF(AB988="Poor &lt;55",$AC$2*0.2%,IF(AND(AB988="Q",AA988&lt;&gt;"Wed"),$AC$2*0.4%,IF(AND(AB988="Q",AA988="Wed"),$AC$2*0.5%,IF(AND(AB988="Ave",U988=100),$AC$2*0.5%,IF(AND(AB988="ave",U988="",N988=1,AG988="Bush"),$AC$2*1%,IF(AND(AB988="ave",U988="",Q988&gt;100),$AC$2*1.3%,IF(AND(AB988="ave",U988=""),$AC$2*1.2%,IF(AND(AB988="Ave",U988=200),$AC$2*1%,IF(AND(AB988="Best",U988=200),$AC$2*1.5%,IF(AND(AB988="Best",U988="",K988&lt;&gt;"Pro Syd"),$AC$2*0.5%,IF(AND(AB988="Best",U988=""),$AC$2*1%,IF(AND(AB988="Best",U988=100,Table1[[#This Row],[State]]="NSW"),$AC$2*0.4%,IF(AND(AB988="Best",U988=100),$AC$2*1%,IF(Table1[[#This Row],[Adj]]="Nat OK",$AC$2*0.5%,"xxx")))))))))))))))</f>
        <v>100</v>
      </c>
      <c r="AD988" s="133" t="str">
        <f t="shared" si="206"/>
        <v/>
      </c>
      <c r="AE988" s="133">
        <f t="shared" si="207"/>
        <v>-100</v>
      </c>
      <c r="AF988" s="133" t="str">
        <f>VLOOKUP(Table1[[#This Row],[Track]],$F$2672:$H$2715,2,FALSE)</f>
        <v>NSW</v>
      </c>
      <c r="AG988" s="133" t="str">
        <f>VLOOKUP(Table1[[#This Row],[Track]],$F$2672:$H$2715,3,FALSE)</f>
        <v>-</v>
      </c>
      <c r="AH988" s="133" t="str">
        <f>IF(Table1[[#This Row],[Date]]&lt;$AH$2,"",IF(Table1[[#This Row],[Date]]&lt;$AH$3,"Edge","Elite Combo"))</f>
        <v/>
      </c>
      <c r="AI988" s="218">
        <f>Table1[[#This Row],[Time]]</f>
        <v>0.64236111111111116</v>
      </c>
      <c r="AJ988" s="219" t="str">
        <f>Table1[[#This Row],[Track]]</f>
        <v>Rosehill</v>
      </c>
      <c r="AK988" s="216">
        <f>Table1[[#This Row],[Race ]]</f>
        <v>6</v>
      </c>
      <c r="AL988" s="219">
        <f>Table1[[#This Row],[TAB]]</f>
        <v>5</v>
      </c>
      <c r="AM988" s="219" t="str">
        <f>Table1[[#This Row],[Selection]]</f>
        <v>Hard To Say</v>
      </c>
      <c r="AN988" s="220" t="str">
        <f>Table1[[#This Row],[Sources]]</f>
        <v>E4-10/Edge-15/Nat-15</v>
      </c>
      <c r="AO988" s="219">
        <f>Table1[[#This Row],[Scale Bet]]</f>
        <v>100</v>
      </c>
    </row>
    <row r="989" spans="5:41" ht="16.5" customHeight="1" x14ac:dyDescent="0.25">
      <c r="E989" s="185">
        <v>45367</v>
      </c>
      <c r="F989" s="35">
        <v>0.64236111111111116</v>
      </c>
      <c r="G989" s="36" t="s">
        <v>17</v>
      </c>
      <c r="H989" s="36">
        <v>6</v>
      </c>
      <c r="I989" s="36">
        <v>5</v>
      </c>
      <c r="J989" s="36" t="s">
        <v>733</v>
      </c>
      <c r="K989" s="36" t="s">
        <v>40</v>
      </c>
      <c r="L989" s="165">
        <v>15</v>
      </c>
      <c r="M989" s="134" t="str">
        <f t="shared" si="195"/>
        <v/>
      </c>
      <c r="N989" s="36" t="str">
        <f t="shared" si="196"/>
        <v/>
      </c>
      <c r="O989" s="135" t="str">
        <f t="shared" si="197"/>
        <v/>
      </c>
      <c r="P989" s="186" t="str">
        <f t="shared" si="198"/>
        <v>OK</v>
      </c>
      <c r="Q989" s="187" t="str">
        <f t="shared" si="199"/>
        <v/>
      </c>
      <c r="R989" s="150"/>
      <c r="S989" s="187" t="str">
        <f t="shared" si="200"/>
        <v/>
      </c>
      <c r="T989" s="136" t="str">
        <f t="shared" si="201"/>
        <v>Hard To Say</v>
      </c>
      <c r="U989" s="137" t="str">
        <f>IF(P989="","",IF(N989=1,"",IF(Q989="","",IF(Q989&lt;=100,100,IF(Table1[[#This Row],[Day]]="Wed",100,200)))))</f>
        <v/>
      </c>
      <c r="V989" s="137" t="str">
        <f t="shared" si="202"/>
        <v/>
      </c>
      <c r="W989" s="137" t="str">
        <f t="shared" si="203"/>
        <v/>
      </c>
      <c r="X989" s="133">
        <f>100</f>
        <v>100</v>
      </c>
      <c r="Y989" s="133" t="str">
        <f t="shared" si="204"/>
        <v/>
      </c>
      <c r="Z989" s="133">
        <f t="shared" si="205"/>
        <v>-100</v>
      </c>
      <c r="AA989" s="134" t="str">
        <f>TEXT(Table1[[#This Row],[Date]],"DDD")</f>
        <v>Sat</v>
      </c>
      <c r="AB989" s="133" t="str">
        <f>IF(OR(G989="Doomben",G989="Eagle Farm"),"Q",IF(AND(Q989&gt;1,Q989&lt;55,Table1[[#This Row],[Source]]="Nat"),"Nat OK",IF(AND(Table1[[#This Row],[Source]]&lt;&gt;"Nat",Q989&lt;55),"Poor &lt;55",IF(OR(G989="Randwick",G989="Flemington",G989="Caulfield",G989="Sandown Lake",G989="Sandown Hill"),"Best","ave"))))</f>
        <v>ave</v>
      </c>
      <c r="AC989" s="133" t="str">
        <f>IF(Q989="","",IF(AB989="Poor &lt;55",$AC$2*0.2%,IF(AND(AB989="Q",AA989&lt;&gt;"Wed"),$AC$2*0.4%,IF(AND(AB989="Q",AA989="Wed"),$AC$2*0.5%,IF(AND(AB989="Ave",U989=100),$AC$2*0.5%,IF(AND(AB989="ave",U989="",N989=1,AG989="Bush"),$AC$2*1%,IF(AND(AB989="ave",U989="",Q989&gt;100),$AC$2*1.3%,IF(AND(AB989="ave",U989=""),$AC$2*1.2%,IF(AND(AB989="Ave",U989=200),$AC$2*1%,IF(AND(AB989="Best",U989=200),$AC$2*1.5%,IF(AND(AB989="Best",U989="",K989&lt;&gt;"Pro Syd"),$AC$2*0.5%,IF(AND(AB989="Best",U989=""),$AC$2*1%,IF(AND(AB989="Best",U989=100,Table1[[#This Row],[State]]="NSW"),$AC$2*0.4%,IF(AND(AB989="Best",U989=100),$AC$2*1%,IF(Table1[[#This Row],[Adj]]="Nat OK",$AC$2*0.5%,"xxx")))))))))))))))</f>
        <v/>
      </c>
      <c r="AD989" s="133" t="str">
        <f t="shared" si="206"/>
        <v/>
      </c>
      <c r="AE989" s="133" t="str">
        <f t="shared" si="207"/>
        <v/>
      </c>
      <c r="AF989" s="133" t="str">
        <f>VLOOKUP(Table1[[#This Row],[Track]],$F$2672:$H$2715,2,FALSE)</f>
        <v>NSW</v>
      </c>
      <c r="AG989" s="133" t="str">
        <f>VLOOKUP(Table1[[#This Row],[Track]],$F$2672:$H$2715,3,FALSE)</f>
        <v>-</v>
      </c>
      <c r="AH989" s="133" t="str">
        <f>IF(Table1[[#This Row],[Date]]&lt;$AH$2,"",IF(Table1[[#This Row],[Date]]&lt;$AH$3,"Edge","Elite Combo"))</f>
        <v/>
      </c>
      <c r="AI989" s="218">
        <f>Table1[[#This Row],[Time]]</f>
        <v>0.64236111111111116</v>
      </c>
      <c r="AJ989" s="219" t="str">
        <f>Table1[[#This Row],[Track]]</f>
        <v>Rosehill</v>
      </c>
      <c r="AK989" s="216">
        <f>Table1[[#This Row],[Race ]]</f>
        <v>6</v>
      </c>
      <c r="AL989" s="219">
        <f>Table1[[#This Row],[TAB]]</f>
        <v>5</v>
      </c>
      <c r="AM989" s="219" t="str">
        <f>Table1[[#This Row],[Selection]]</f>
        <v>Hard To Say</v>
      </c>
      <c r="AN989" s="220" t="str">
        <f>Table1[[#This Row],[Sources]]</f>
        <v/>
      </c>
      <c r="AO989" s="219" t="str">
        <f>Table1[[#This Row],[Scale Bet]]</f>
        <v/>
      </c>
    </row>
    <row r="990" spans="5:41" ht="16.5" customHeight="1" x14ac:dyDescent="0.25">
      <c r="E990" s="185">
        <v>45367</v>
      </c>
      <c r="F990" s="35">
        <v>0.64236111111111116</v>
      </c>
      <c r="G990" s="36" t="s">
        <v>17</v>
      </c>
      <c r="H990" s="36">
        <v>6</v>
      </c>
      <c r="I990" s="36">
        <v>5</v>
      </c>
      <c r="J990" s="36" t="s">
        <v>733</v>
      </c>
      <c r="K990" s="36" t="s">
        <v>13</v>
      </c>
      <c r="L990" s="165">
        <v>15</v>
      </c>
      <c r="M990" s="134" t="str">
        <f t="shared" si="195"/>
        <v/>
      </c>
      <c r="N990" s="36" t="str">
        <f t="shared" si="196"/>
        <v/>
      </c>
      <c r="O990" s="135" t="str">
        <f t="shared" si="197"/>
        <v/>
      </c>
      <c r="P990" s="186" t="str">
        <f t="shared" si="198"/>
        <v>OK</v>
      </c>
      <c r="Q990" s="187" t="str">
        <f t="shared" si="199"/>
        <v/>
      </c>
      <c r="R990" s="150"/>
      <c r="S990" s="187" t="str">
        <f t="shared" si="200"/>
        <v/>
      </c>
      <c r="T990" s="136" t="str">
        <f t="shared" si="201"/>
        <v>Hard To Say</v>
      </c>
      <c r="U990" s="137" t="str">
        <f>IF(P990="","",IF(N990=1,"",IF(Q990="","",IF(Q990&lt;=100,100,IF(Table1[[#This Row],[Day]]="Wed",100,200)))))</f>
        <v/>
      </c>
      <c r="V990" s="137" t="str">
        <f t="shared" si="202"/>
        <v/>
      </c>
      <c r="W990" s="137" t="str">
        <f t="shared" si="203"/>
        <v/>
      </c>
      <c r="X990" s="133">
        <f>100</f>
        <v>100</v>
      </c>
      <c r="Y990" s="133" t="str">
        <f t="shared" si="204"/>
        <v/>
      </c>
      <c r="Z990" s="133">
        <f t="shared" si="205"/>
        <v>-100</v>
      </c>
      <c r="AA990" s="134" t="str">
        <f>TEXT(Table1[[#This Row],[Date]],"DDD")</f>
        <v>Sat</v>
      </c>
      <c r="AB990" s="133" t="str">
        <f>IF(OR(G990="Doomben",G990="Eagle Farm"),"Q",IF(AND(Q990&gt;1,Q990&lt;55,Table1[[#This Row],[Source]]="Nat"),"Nat OK",IF(AND(Table1[[#This Row],[Source]]&lt;&gt;"Nat",Q990&lt;55),"Poor &lt;55",IF(OR(G990="Randwick",G990="Flemington",G990="Caulfield",G990="Sandown Lake",G990="Sandown Hill"),"Best","ave"))))</f>
        <v>ave</v>
      </c>
      <c r="AC990" s="133" t="str">
        <f>IF(Q990="","",IF(AB990="Poor &lt;55",$AC$2*0.2%,IF(AND(AB990="Q",AA990&lt;&gt;"Wed"),$AC$2*0.4%,IF(AND(AB990="Q",AA990="Wed"),$AC$2*0.5%,IF(AND(AB990="Ave",U990=100),$AC$2*0.5%,IF(AND(AB990="ave",U990="",N990=1,AG990="Bush"),$AC$2*1%,IF(AND(AB990="ave",U990="",Q990&gt;100),$AC$2*1.3%,IF(AND(AB990="ave",U990=""),$AC$2*1.2%,IF(AND(AB990="Ave",U990=200),$AC$2*1%,IF(AND(AB990="Best",U990=200),$AC$2*1.5%,IF(AND(AB990="Best",U990="",K990&lt;&gt;"Pro Syd"),$AC$2*0.5%,IF(AND(AB990="Best",U990=""),$AC$2*1%,IF(AND(AB990="Best",U990=100,Table1[[#This Row],[State]]="NSW"),$AC$2*0.4%,IF(AND(AB990="Best",U990=100),$AC$2*1%,IF(Table1[[#This Row],[Adj]]="Nat OK",$AC$2*0.5%,"xxx")))))))))))))))</f>
        <v/>
      </c>
      <c r="AD990" s="133" t="str">
        <f t="shared" si="206"/>
        <v/>
      </c>
      <c r="AE990" s="133" t="str">
        <f t="shared" si="207"/>
        <v/>
      </c>
      <c r="AF990" s="133" t="str">
        <f>VLOOKUP(Table1[[#This Row],[Track]],$F$2672:$H$2715,2,FALSE)</f>
        <v>NSW</v>
      </c>
      <c r="AG990" s="133" t="str">
        <f>VLOOKUP(Table1[[#This Row],[Track]],$F$2672:$H$2715,3,FALSE)</f>
        <v>-</v>
      </c>
      <c r="AH990" s="133" t="str">
        <f>IF(Table1[[#This Row],[Date]]&lt;$AH$2,"",IF(Table1[[#This Row],[Date]]&lt;$AH$3,"Edge","Elite Combo"))</f>
        <v/>
      </c>
      <c r="AI990" s="218">
        <f>Table1[[#This Row],[Time]]</f>
        <v>0.64236111111111116</v>
      </c>
      <c r="AJ990" s="219" t="str">
        <f>Table1[[#This Row],[Track]]</f>
        <v>Rosehill</v>
      </c>
      <c r="AK990" s="216">
        <f>Table1[[#This Row],[Race ]]</f>
        <v>6</v>
      </c>
      <c r="AL990" s="219">
        <f>Table1[[#This Row],[TAB]]</f>
        <v>5</v>
      </c>
      <c r="AM990" s="219" t="str">
        <f>Table1[[#This Row],[Selection]]</f>
        <v>Hard To Say</v>
      </c>
      <c r="AN990" s="220" t="str">
        <f>Table1[[#This Row],[Sources]]</f>
        <v/>
      </c>
      <c r="AO990" s="219" t="str">
        <f>Table1[[#This Row],[Scale Bet]]</f>
        <v/>
      </c>
    </row>
    <row r="991" spans="5:41" ht="16.5" customHeight="1" x14ac:dyDescent="0.25">
      <c r="E991" s="185">
        <v>45367</v>
      </c>
      <c r="F991" s="35">
        <v>0.64236111111111116</v>
      </c>
      <c r="G991" s="36" t="s">
        <v>17</v>
      </c>
      <c r="H991" s="36">
        <v>6</v>
      </c>
      <c r="I991" s="36">
        <v>4</v>
      </c>
      <c r="J991" s="36" t="s">
        <v>977</v>
      </c>
      <c r="K991" s="36" t="s">
        <v>60</v>
      </c>
      <c r="L991" s="165">
        <v>15</v>
      </c>
      <c r="M991" s="134">
        <f t="shared" si="195"/>
        <v>15</v>
      </c>
      <c r="N991" s="36">
        <f t="shared" si="196"/>
        <v>1</v>
      </c>
      <c r="O991" s="135" t="str">
        <f t="shared" si="197"/>
        <v>Pro Syd-15</v>
      </c>
      <c r="P991" s="186" t="str">
        <f t="shared" si="198"/>
        <v>OK</v>
      </c>
      <c r="Q991" s="187">
        <f t="shared" si="199"/>
        <v>60</v>
      </c>
      <c r="R991" s="150">
        <v>3.2</v>
      </c>
      <c r="S991" s="187">
        <f t="shared" si="200"/>
        <v>192</v>
      </c>
      <c r="T991" s="136" t="str">
        <f t="shared" si="201"/>
        <v>Red Card</v>
      </c>
      <c r="U991" s="137" t="str">
        <f>IF(P991="","",IF(N991=1,"",IF(Q991="","",IF(Q991&lt;=100,100,IF(Table1[[#This Row],[Day]]="Wed",100,200)))))</f>
        <v/>
      </c>
      <c r="V991" s="137" t="str">
        <f t="shared" si="202"/>
        <v/>
      </c>
      <c r="W991" s="137" t="str">
        <f t="shared" si="203"/>
        <v/>
      </c>
      <c r="X991" s="133">
        <f>100</f>
        <v>100</v>
      </c>
      <c r="Y991" s="133">
        <f t="shared" si="204"/>
        <v>320</v>
      </c>
      <c r="Z991" s="133">
        <f t="shared" si="205"/>
        <v>220</v>
      </c>
      <c r="AA991" s="134" t="str">
        <f>TEXT(Table1[[#This Row],[Date]],"DDD")</f>
        <v>Sat</v>
      </c>
      <c r="AB991" s="133" t="str">
        <f>IF(OR(G991="Doomben",G991="Eagle Farm"),"Q",IF(AND(Q991&gt;1,Q991&lt;55,Table1[[#This Row],[Source]]="Nat"),"Nat OK",IF(AND(Table1[[#This Row],[Source]]&lt;&gt;"Nat",Q991&lt;55),"Poor &lt;55",IF(OR(G991="Randwick",G991="Flemington",G991="Caulfield",G991="Sandown Lake",G991="Sandown Hill"),"Best","ave"))))</f>
        <v>ave</v>
      </c>
      <c r="AC991" s="133">
        <f>IF(Q991="","",IF(AB991="Poor &lt;55",$AC$2*0.2%,IF(AND(AB991="Q",AA991&lt;&gt;"Wed"),$AC$2*0.4%,IF(AND(AB991="Q",AA991="Wed"),$AC$2*0.5%,IF(AND(AB991="Ave",U991=100),$AC$2*0.5%,IF(AND(AB991="ave",U991="",N991=1,AG991="Bush"),$AC$2*1%,IF(AND(AB991="ave",U991="",Q991&gt;100),$AC$2*1.3%,IF(AND(AB991="ave",U991=""),$AC$2*1.2%,IF(AND(AB991="Ave",U991=200),$AC$2*1%,IF(AND(AB991="Best",U991=200),$AC$2*1.5%,IF(AND(AB991="Best",U991="",K991&lt;&gt;"Pro Syd"),$AC$2*0.5%,IF(AND(AB991="Best",U991=""),$AC$2*1%,IF(AND(AB991="Best",U991=100,Table1[[#This Row],[State]]="NSW"),$AC$2*0.4%,IF(AND(AB991="Best",U991=100),$AC$2*1%,IF(Table1[[#This Row],[Adj]]="Nat OK",$AC$2*0.5%,"xxx")))))))))))))))</f>
        <v>120</v>
      </c>
      <c r="AD991" s="133">
        <f t="shared" si="206"/>
        <v>384</v>
      </c>
      <c r="AE991" s="133">
        <f t="shared" si="207"/>
        <v>264</v>
      </c>
      <c r="AF991" s="133" t="str">
        <f>VLOOKUP(Table1[[#This Row],[Track]],$F$2672:$H$2715,2,FALSE)</f>
        <v>NSW</v>
      </c>
      <c r="AG991" s="133" t="str">
        <f>VLOOKUP(Table1[[#This Row],[Track]],$F$2672:$H$2715,3,FALSE)</f>
        <v>-</v>
      </c>
      <c r="AH991" s="133" t="str">
        <f>IF(Table1[[#This Row],[Date]]&lt;$AH$2,"",IF(Table1[[#This Row],[Date]]&lt;$AH$3,"Edge","Elite Combo"))</f>
        <v/>
      </c>
      <c r="AI991" s="218">
        <f>Table1[[#This Row],[Time]]</f>
        <v>0.64236111111111116</v>
      </c>
      <c r="AJ991" s="219" t="str">
        <f>Table1[[#This Row],[Track]]</f>
        <v>Rosehill</v>
      </c>
      <c r="AK991" s="216">
        <f>Table1[[#This Row],[Race ]]</f>
        <v>6</v>
      </c>
      <c r="AL991" s="219">
        <f>Table1[[#This Row],[TAB]]</f>
        <v>4</v>
      </c>
      <c r="AM991" s="219" t="str">
        <f>Table1[[#This Row],[Selection]]</f>
        <v>Red Card</v>
      </c>
      <c r="AN991" s="220" t="str">
        <f>Table1[[#This Row],[Sources]]</f>
        <v>Pro Syd-15</v>
      </c>
      <c r="AO991" s="219">
        <f>Table1[[#This Row],[Scale Bet]]</f>
        <v>120</v>
      </c>
    </row>
    <row r="992" spans="5:41" ht="16.5" customHeight="1" x14ac:dyDescent="0.25">
      <c r="E992" s="185">
        <v>45367</v>
      </c>
      <c r="F992" s="35">
        <v>0.65277777777777779</v>
      </c>
      <c r="G992" s="36" t="s">
        <v>201</v>
      </c>
      <c r="H992" s="36">
        <v>7</v>
      </c>
      <c r="I992" s="36">
        <v>2</v>
      </c>
      <c r="J992" s="36" t="s">
        <v>734</v>
      </c>
      <c r="K992" s="36" t="s">
        <v>1</v>
      </c>
      <c r="L992" s="165">
        <v>10</v>
      </c>
      <c r="M992" s="134">
        <f t="shared" si="195"/>
        <v>23</v>
      </c>
      <c r="N992" s="36">
        <f t="shared" si="196"/>
        <v>2</v>
      </c>
      <c r="O992" s="135" t="str">
        <f t="shared" si="197"/>
        <v>E4-10/Nat-13</v>
      </c>
      <c r="P992" s="186" t="str">
        <f t="shared" si="198"/>
        <v>OK</v>
      </c>
      <c r="Q992" s="187">
        <f t="shared" si="199"/>
        <v>92</v>
      </c>
      <c r="R992" s="150"/>
      <c r="S992" s="187" t="str">
        <f t="shared" si="200"/>
        <v/>
      </c>
      <c r="T992" s="136" t="str">
        <f t="shared" si="201"/>
        <v>My Bella Mae</v>
      </c>
      <c r="U992" s="137">
        <f>IF(P992="","",IF(N992=1,"",IF(Q992="","",IF(Q992&lt;=100,100,IF(Table1[[#This Row],[Day]]="Wed",100,200)))))</f>
        <v>100</v>
      </c>
      <c r="V992" s="137" t="str">
        <f t="shared" si="202"/>
        <v/>
      </c>
      <c r="W992" s="137">
        <f t="shared" si="203"/>
        <v>-100</v>
      </c>
      <c r="X992" s="133">
        <f>100</f>
        <v>100</v>
      </c>
      <c r="Y992" s="133" t="str">
        <f t="shared" si="204"/>
        <v/>
      </c>
      <c r="Z992" s="133">
        <f t="shared" si="205"/>
        <v>-100</v>
      </c>
      <c r="AA992" s="134" t="str">
        <f>TEXT(Table1[[#This Row],[Date]],"DDD")</f>
        <v>Sat</v>
      </c>
      <c r="AB992" s="133" t="str">
        <f>IF(OR(G992="Doomben",G992="Eagle Farm"),"Q",IF(AND(Q992&gt;1,Q992&lt;55,Table1[[#This Row],[Source]]="Nat"),"Nat OK",IF(AND(Table1[[#This Row],[Source]]&lt;&gt;"Nat",Q992&lt;55),"Poor &lt;55",IF(OR(G992="Randwick",G992="Flemington",G992="Caulfield",G992="Sandown Lake",G992="Sandown Hill"),"Best","ave"))))</f>
        <v>Best</v>
      </c>
      <c r="AC992" s="133">
        <f>IF(Q992="","",IF(AB992="Poor &lt;55",$AC$2*0.2%,IF(AND(AB992="Q",AA992&lt;&gt;"Wed"),$AC$2*0.4%,IF(AND(AB992="Q",AA992="Wed"),$AC$2*0.5%,IF(AND(AB992="Ave",U992=100),$AC$2*0.5%,IF(AND(AB992="ave",U992="",N992=1,AG992="Bush"),$AC$2*1%,IF(AND(AB992="ave",U992="",Q992&gt;100),$AC$2*1.3%,IF(AND(AB992="ave",U992=""),$AC$2*1.2%,IF(AND(AB992="Ave",U992=200),$AC$2*1%,IF(AND(AB992="Best",U992=200),$AC$2*1.5%,IF(AND(AB992="Best",U992="",K992&lt;&gt;"Pro Syd"),$AC$2*0.5%,IF(AND(AB992="Best",U992=""),$AC$2*1%,IF(AND(AB992="Best",U992=100,Table1[[#This Row],[State]]="NSW"),$AC$2*0.4%,IF(AND(AB992="Best",U992=100),$AC$2*1%,IF(Table1[[#This Row],[Adj]]="Nat OK",$AC$2*0.5%,"xxx")))))))))))))))</f>
        <v>100</v>
      </c>
      <c r="AD992" s="133" t="str">
        <f t="shared" si="206"/>
        <v/>
      </c>
      <c r="AE992" s="133">
        <f t="shared" si="207"/>
        <v>-100</v>
      </c>
      <c r="AF992" s="133" t="str">
        <f>VLOOKUP(Table1[[#This Row],[Track]],$F$2672:$H$2715,2,FALSE)</f>
        <v>Vic</v>
      </c>
      <c r="AG992" s="133" t="str">
        <f>VLOOKUP(Table1[[#This Row],[Track]],$F$2672:$H$2715,3,FALSE)</f>
        <v>-</v>
      </c>
      <c r="AH992" s="133" t="str">
        <f>IF(Table1[[#This Row],[Date]]&lt;$AH$2,"",IF(Table1[[#This Row],[Date]]&lt;$AH$3,"Edge","Elite Combo"))</f>
        <v/>
      </c>
      <c r="AI992" s="218">
        <f>Table1[[#This Row],[Time]]</f>
        <v>0.65277777777777779</v>
      </c>
      <c r="AJ992" s="219" t="str">
        <f>Table1[[#This Row],[Track]]</f>
        <v>Caulfield</v>
      </c>
      <c r="AK992" s="216">
        <f>Table1[[#This Row],[Race ]]</f>
        <v>7</v>
      </c>
      <c r="AL992" s="219">
        <f>Table1[[#This Row],[TAB]]</f>
        <v>2</v>
      </c>
      <c r="AM992" s="219" t="str">
        <f>Table1[[#This Row],[Selection]]</f>
        <v>My Bella Mae</v>
      </c>
      <c r="AN992" s="220" t="str">
        <f>Table1[[#This Row],[Sources]]</f>
        <v>E4-10/Nat-13</v>
      </c>
      <c r="AO992" s="219">
        <f>Table1[[#This Row],[Scale Bet]]</f>
        <v>100</v>
      </c>
    </row>
    <row r="993" spans="5:41" ht="16.5" customHeight="1" x14ac:dyDescent="0.25">
      <c r="E993" s="185">
        <v>45367</v>
      </c>
      <c r="F993" s="35">
        <v>0.65277777777777779</v>
      </c>
      <c r="G993" s="36" t="s">
        <v>201</v>
      </c>
      <c r="H993" s="36">
        <v>7</v>
      </c>
      <c r="I993" s="36">
        <v>2</v>
      </c>
      <c r="J993" s="36" t="s">
        <v>734</v>
      </c>
      <c r="K993" s="36" t="s">
        <v>13</v>
      </c>
      <c r="L993" s="165">
        <v>13</v>
      </c>
      <c r="M993" s="134" t="str">
        <f t="shared" si="195"/>
        <v/>
      </c>
      <c r="N993" s="36" t="str">
        <f t="shared" si="196"/>
        <v/>
      </c>
      <c r="O993" s="135" t="str">
        <f t="shared" si="197"/>
        <v/>
      </c>
      <c r="P993" s="186" t="str">
        <f t="shared" si="198"/>
        <v>OK</v>
      </c>
      <c r="Q993" s="187" t="str">
        <f t="shared" si="199"/>
        <v/>
      </c>
      <c r="R993" s="150"/>
      <c r="S993" s="187" t="str">
        <f t="shared" si="200"/>
        <v/>
      </c>
      <c r="T993" s="136" t="str">
        <f t="shared" si="201"/>
        <v>My Bella Mae</v>
      </c>
      <c r="U993" s="137" t="str">
        <f>IF(P993="","",IF(N993=1,"",IF(Q993="","",IF(Q993&lt;=100,100,IF(Table1[[#This Row],[Day]]="Wed",100,200)))))</f>
        <v/>
      </c>
      <c r="V993" s="137" t="str">
        <f t="shared" si="202"/>
        <v/>
      </c>
      <c r="W993" s="137" t="str">
        <f t="shared" si="203"/>
        <v/>
      </c>
      <c r="X993" s="133">
        <f>100</f>
        <v>100</v>
      </c>
      <c r="Y993" s="133" t="str">
        <f t="shared" si="204"/>
        <v/>
      </c>
      <c r="Z993" s="133">
        <f t="shared" si="205"/>
        <v>-100</v>
      </c>
      <c r="AA993" s="134" t="str">
        <f>TEXT(Table1[[#This Row],[Date]],"DDD")</f>
        <v>Sat</v>
      </c>
      <c r="AB993" s="133" t="str">
        <f>IF(OR(G993="Doomben",G993="Eagle Farm"),"Q",IF(AND(Q993&gt;1,Q993&lt;55,Table1[[#This Row],[Source]]="Nat"),"Nat OK",IF(AND(Table1[[#This Row],[Source]]&lt;&gt;"Nat",Q993&lt;55),"Poor &lt;55",IF(OR(G993="Randwick",G993="Flemington",G993="Caulfield",G993="Sandown Lake",G993="Sandown Hill"),"Best","ave"))))</f>
        <v>Best</v>
      </c>
      <c r="AC993" s="133" t="str">
        <f>IF(Q993="","",IF(AB993="Poor &lt;55",$AC$2*0.2%,IF(AND(AB993="Q",AA993&lt;&gt;"Wed"),$AC$2*0.4%,IF(AND(AB993="Q",AA993="Wed"),$AC$2*0.5%,IF(AND(AB993="Ave",U993=100),$AC$2*0.5%,IF(AND(AB993="ave",U993="",N993=1,AG993="Bush"),$AC$2*1%,IF(AND(AB993="ave",U993="",Q993&gt;100),$AC$2*1.3%,IF(AND(AB993="ave",U993=""),$AC$2*1.2%,IF(AND(AB993="Ave",U993=200),$AC$2*1%,IF(AND(AB993="Best",U993=200),$AC$2*1.5%,IF(AND(AB993="Best",U993="",K993&lt;&gt;"Pro Syd"),$AC$2*0.5%,IF(AND(AB993="Best",U993=""),$AC$2*1%,IF(AND(AB993="Best",U993=100,Table1[[#This Row],[State]]="NSW"),$AC$2*0.4%,IF(AND(AB993="Best",U993=100),$AC$2*1%,IF(Table1[[#This Row],[Adj]]="Nat OK",$AC$2*0.5%,"xxx")))))))))))))))</f>
        <v/>
      </c>
      <c r="AD993" s="133" t="str">
        <f t="shared" si="206"/>
        <v/>
      </c>
      <c r="AE993" s="133" t="str">
        <f t="shared" si="207"/>
        <v/>
      </c>
      <c r="AF993" s="133" t="str">
        <f>VLOOKUP(Table1[[#This Row],[Track]],$F$2672:$H$2715,2,FALSE)</f>
        <v>Vic</v>
      </c>
      <c r="AG993" s="133" t="str">
        <f>VLOOKUP(Table1[[#This Row],[Track]],$F$2672:$H$2715,3,FALSE)</f>
        <v>-</v>
      </c>
      <c r="AH993" s="133" t="str">
        <f>IF(Table1[[#This Row],[Date]]&lt;$AH$2,"",IF(Table1[[#This Row],[Date]]&lt;$AH$3,"Edge","Elite Combo"))</f>
        <v/>
      </c>
      <c r="AI993" s="218">
        <f>Table1[[#This Row],[Time]]</f>
        <v>0.65277777777777779</v>
      </c>
      <c r="AJ993" s="219" t="str">
        <f>Table1[[#This Row],[Track]]</f>
        <v>Caulfield</v>
      </c>
      <c r="AK993" s="216">
        <f>Table1[[#This Row],[Race ]]</f>
        <v>7</v>
      </c>
      <c r="AL993" s="219">
        <f>Table1[[#This Row],[TAB]]</f>
        <v>2</v>
      </c>
      <c r="AM993" s="219" t="str">
        <f>Table1[[#This Row],[Selection]]</f>
        <v>My Bella Mae</v>
      </c>
      <c r="AN993" s="220" t="str">
        <f>Table1[[#This Row],[Sources]]</f>
        <v/>
      </c>
      <c r="AO993" s="219" t="str">
        <f>Table1[[#This Row],[Scale Bet]]</f>
        <v/>
      </c>
    </row>
    <row r="994" spans="5:41" ht="16.5" customHeight="1" x14ac:dyDescent="0.25">
      <c r="E994" s="185">
        <v>45367</v>
      </c>
      <c r="F994" s="35">
        <v>0.69097222222222221</v>
      </c>
      <c r="G994" s="36" t="s">
        <v>17</v>
      </c>
      <c r="H994" s="36">
        <v>8</v>
      </c>
      <c r="I994" s="36">
        <v>1</v>
      </c>
      <c r="J994" s="36" t="s">
        <v>735</v>
      </c>
      <c r="K994" s="36" t="s">
        <v>1</v>
      </c>
      <c r="L994" s="165">
        <v>10</v>
      </c>
      <c r="M994" s="134">
        <f t="shared" si="195"/>
        <v>40</v>
      </c>
      <c r="N994" s="36">
        <f t="shared" si="196"/>
        <v>3</v>
      </c>
      <c r="O994" s="135" t="str">
        <f t="shared" si="197"/>
        <v>E4-10/Edge-15/Nat-15</v>
      </c>
      <c r="P994" s="186" t="str">
        <f t="shared" si="198"/>
        <v>OK</v>
      </c>
      <c r="Q994" s="187">
        <f t="shared" si="199"/>
        <v>160</v>
      </c>
      <c r="R994" s="150">
        <v>3.7</v>
      </c>
      <c r="S994" s="187">
        <f t="shared" si="200"/>
        <v>592</v>
      </c>
      <c r="T994" s="136" t="str">
        <f t="shared" si="201"/>
        <v>Zougotcha</v>
      </c>
      <c r="U994" s="137">
        <f>IF(P994="","",IF(N994=1,"",IF(Q994="","",IF(Q994&lt;=100,100,IF(Table1[[#This Row],[Day]]="Wed",100,200)))))</f>
        <v>200</v>
      </c>
      <c r="V994" s="137">
        <f t="shared" si="202"/>
        <v>740</v>
      </c>
      <c r="W994" s="137">
        <f t="shared" si="203"/>
        <v>540</v>
      </c>
      <c r="X994" s="133">
        <f>100</f>
        <v>100</v>
      </c>
      <c r="Y994" s="133">
        <f t="shared" si="204"/>
        <v>370</v>
      </c>
      <c r="Z994" s="133">
        <f t="shared" si="205"/>
        <v>270</v>
      </c>
      <c r="AA994" s="134" t="str">
        <f>TEXT(Table1[[#This Row],[Date]],"DDD")</f>
        <v>Sat</v>
      </c>
      <c r="AB994" s="133" t="str">
        <f>IF(OR(G994="Doomben",G994="Eagle Farm"),"Q",IF(AND(Q994&gt;1,Q994&lt;55,Table1[[#This Row],[Source]]="Nat"),"Nat OK",IF(AND(Table1[[#This Row],[Source]]&lt;&gt;"Nat",Q994&lt;55),"Poor &lt;55",IF(OR(G994="Randwick",G994="Flemington",G994="Caulfield",G994="Sandown Lake",G994="Sandown Hill"),"Best","ave"))))</f>
        <v>ave</v>
      </c>
      <c r="AC994" s="133">
        <f>IF(Q994="","",IF(AB994="Poor &lt;55",$AC$2*0.2%,IF(AND(AB994="Q",AA994&lt;&gt;"Wed"),$AC$2*0.4%,IF(AND(AB994="Q",AA994="Wed"),$AC$2*0.5%,IF(AND(AB994="Ave",U994=100),$AC$2*0.5%,IF(AND(AB994="ave",U994="",N994=1,AG994="Bush"),$AC$2*1%,IF(AND(AB994="ave",U994="",Q994&gt;100),$AC$2*1.3%,IF(AND(AB994="ave",U994=""),$AC$2*1.2%,IF(AND(AB994="Ave",U994=200),$AC$2*1%,IF(AND(AB994="Best",U994=200),$AC$2*1.5%,IF(AND(AB994="Best",U994="",K994&lt;&gt;"Pro Syd"),$AC$2*0.5%,IF(AND(AB994="Best",U994=""),$AC$2*1%,IF(AND(AB994="Best",U994=100,Table1[[#This Row],[State]]="NSW"),$AC$2*0.4%,IF(AND(AB994="Best",U994=100),$AC$2*1%,IF(Table1[[#This Row],[Adj]]="Nat OK",$AC$2*0.5%,"xxx")))))))))))))))</f>
        <v>100</v>
      </c>
      <c r="AD994" s="133">
        <f t="shared" si="206"/>
        <v>370</v>
      </c>
      <c r="AE994" s="133">
        <f t="shared" si="207"/>
        <v>270</v>
      </c>
      <c r="AF994" s="133" t="str">
        <f>VLOOKUP(Table1[[#This Row],[Track]],$F$2672:$H$2715,2,FALSE)</f>
        <v>NSW</v>
      </c>
      <c r="AG994" s="133" t="str">
        <f>VLOOKUP(Table1[[#This Row],[Track]],$F$2672:$H$2715,3,FALSE)</f>
        <v>-</v>
      </c>
      <c r="AH994" s="133" t="str">
        <f>IF(Table1[[#This Row],[Date]]&lt;$AH$2,"",IF(Table1[[#This Row],[Date]]&lt;$AH$3,"Edge","Elite Combo"))</f>
        <v/>
      </c>
      <c r="AI994" s="218">
        <f>Table1[[#This Row],[Time]]</f>
        <v>0.69097222222222221</v>
      </c>
      <c r="AJ994" s="219" t="str">
        <f>Table1[[#This Row],[Track]]</f>
        <v>Rosehill</v>
      </c>
      <c r="AK994" s="216">
        <f>Table1[[#This Row],[Race ]]</f>
        <v>8</v>
      </c>
      <c r="AL994" s="219">
        <f>Table1[[#This Row],[TAB]]</f>
        <v>1</v>
      </c>
      <c r="AM994" s="219" t="str">
        <f>Table1[[#This Row],[Selection]]</f>
        <v>Zougotcha</v>
      </c>
      <c r="AN994" s="220" t="str">
        <f>Table1[[#This Row],[Sources]]</f>
        <v>E4-10/Edge-15/Nat-15</v>
      </c>
      <c r="AO994" s="219">
        <f>Table1[[#This Row],[Scale Bet]]</f>
        <v>100</v>
      </c>
    </row>
    <row r="995" spans="5:41" ht="16.5" customHeight="1" x14ac:dyDescent="0.25">
      <c r="E995" s="185">
        <v>45367</v>
      </c>
      <c r="F995" s="35">
        <v>0.69097222222222221</v>
      </c>
      <c r="G995" s="36" t="s">
        <v>17</v>
      </c>
      <c r="H995" s="36">
        <v>8</v>
      </c>
      <c r="I995" s="36">
        <v>1</v>
      </c>
      <c r="J995" s="36" t="s">
        <v>735</v>
      </c>
      <c r="K995" s="36" t="s">
        <v>40</v>
      </c>
      <c r="L995" s="165">
        <v>15</v>
      </c>
      <c r="M995" s="134" t="str">
        <f t="shared" si="195"/>
        <v/>
      </c>
      <c r="N995" s="36" t="str">
        <f t="shared" si="196"/>
        <v/>
      </c>
      <c r="O995" s="135" t="str">
        <f t="shared" si="197"/>
        <v/>
      </c>
      <c r="P995" s="186" t="str">
        <f t="shared" si="198"/>
        <v>OK</v>
      </c>
      <c r="Q995" s="187" t="str">
        <f t="shared" si="199"/>
        <v/>
      </c>
      <c r="R995" s="150">
        <v>3.7</v>
      </c>
      <c r="S995" s="187" t="str">
        <f t="shared" si="200"/>
        <v/>
      </c>
      <c r="T995" s="136" t="str">
        <f t="shared" si="201"/>
        <v>Zougotcha</v>
      </c>
      <c r="U995" s="137" t="str">
        <f>IF(P995="","",IF(N995=1,"",IF(Q995="","",IF(Q995&lt;=100,100,IF(Table1[[#This Row],[Day]]="Wed",100,200)))))</f>
        <v/>
      </c>
      <c r="V995" s="137" t="str">
        <f t="shared" si="202"/>
        <v/>
      </c>
      <c r="W995" s="137" t="str">
        <f t="shared" si="203"/>
        <v/>
      </c>
      <c r="X995" s="133">
        <f>100</f>
        <v>100</v>
      </c>
      <c r="Y995" s="133">
        <f t="shared" si="204"/>
        <v>370</v>
      </c>
      <c r="Z995" s="133">
        <f t="shared" si="205"/>
        <v>270</v>
      </c>
      <c r="AA995" s="134" t="str">
        <f>TEXT(Table1[[#This Row],[Date]],"DDD")</f>
        <v>Sat</v>
      </c>
      <c r="AB995" s="133" t="str">
        <f>IF(OR(G995="Doomben",G995="Eagle Farm"),"Q",IF(AND(Q995&gt;1,Q995&lt;55,Table1[[#This Row],[Source]]="Nat"),"Nat OK",IF(AND(Table1[[#This Row],[Source]]&lt;&gt;"Nat",Q995&lt;55),"Poor &lt;55",IF(OR(G995="Randwick",G995="Flemington",G995="Caulfield",G995="Sandown Lake",G995="Sandown Hill"),"Best","ave"))))</f>
        <v>ave</v>
      </c>
      <c r="AC995" s="133" t="str">
        <f>IF(Q995="","",IF(AB995="Poor &lt;55",$AC$2*0.2%,IF(AND(AB995="Q",AA995&lt;&gt;"Wed"),$AC$2*0.4%,IF(AND(AB995="Q",AA995="Wed"),$AC$2*0.5%,IF(AND(AB995="Ave",U995=100),$AC$2*0.5%,IF(AND(AB995="ave",U995="",N995=1,AG995="Bush"),$AC$2*1%,IF(AND(AB995="ave",U995="",Q995&gt;100),$AC$2*1.3%,IF(AND(AB995="ave",U995=""),$AC$2*1.2%,IF(AND(AB995="Ave",U995=200),$AC$2*1%,IF(AND(AB995="Best",U995=200),$AC$2*1.5%,IF(AND(AB995="Best",U995="",K995&lt;&gt;"Pro Syd"),$AC$2*0.5%,IF(AND(AB995="Best",U995=""),$AC$2*1%,IF(AND(AB995="Best",U995=100,Table1[[#This Row],[State]]="NSW"),$AC$2*0.4%,IF(AND(AB995="Best",U995=100),$AC$2*1%,IF(Table1[[#This Row],[Adj]]="Nat OK",$AC$2*0.5%,"xxx")))))))))))))))</f>
        <v/>
      </c>
      <c r="AD995" s="133" t="str">
        <f t="shared" si="206"/>
        <v/>
      </c>
      <c r="AE995" s="133" t="str">
        <f t="shared" si="207"/>
        <v/>
      </c>
      <c r="AF995" s="133" t="str">
        <f>VLOOKUP(Table1[[#This Row],[Track]],$F$2672:$H$2715,2,FALSE)</f>
        <v>NSW</v>
      </c>
      <c r="AG995" s="133" t="str">
        <f>VLOOKUP(Table1[[#This Row],[Track]],$F$2672:$H$2715,3,FALSE)</f>
        <v>-</v>
      </c>
      <c r="AH995" s="133" t="str">
        <f>IF(Table1[[#This Row],[Date]]&lt;$AH$2,"",IF(Table1[[#This Row],[Date]]&lt;$AH$3,"Edge","Elite Combo"))</f>
        <v/>
      </c>
      <c r="AI995" s="218">
        <f>Table1[[#This Row],[Time]]</f>
        <v>0.69097222222222221</v>
      </c>
      <c r="AJ995" s="219" t="str">
        <f>Table1[[#This Row],[Track]]</f>
        <v>Rosehill</v>
      </c>
      <c r="AK995" s="216">
        <f>Table1[[#This Row],[Race ]]</f>
        <v>8</v>
      </c>
      <c r="AL995" s="219">
        <f>Table1[[#This Row],[TAB]]</f>
        <v>1</v>
      </c>
      <c r="AM995" s="219" t="str">
        <f>Table1[[#This Row],[Selection]]</f>
        <v>Zougotcha</v>
      </c>
      <c r="AN995" s="220" t="str">
        <f>Table1[[#This Row],[Sources]]</f>
        <v/>
      </c>
      <c r="AO995" s="219" t="str">
        <f>Table1[[#This Row],[Scale Bet]]</f>
        <v/>
      </c>
    </row>
    <row r="996" spans="5:41" ht="16.5" customHeight="1" x14ac:dyDescent="0.25">
      <c r="E996" s="185">
        <v>45367</v>
      </c>
      <c r="F996" s="35">
        <v>0.69097222222222221</v>
      </c>
      <c r="G996" s="36" t="s">
        <v>17</v>
      </c>
      <c r="H996" s="36">
        <v>8</v>
      </c>
      <c r="I996" s="36">
        <v>1</v>
      </c>
      <c r="J996" s="36" t="s">
        <v>735</v>
      </c>
      <c r="K996" s="36" t="s">
        <v>13</v>
      </c>
      <c r="L996" s="165">
        <v>15</v>
      </c>
      <c r="M996" s="134" t="str">
        <f t="shared" si="195"/>
        <v/>
      </c>
      <c r="N996" s="36" t="str">
        <f t="shared" si="196"/>
        <v/>
      </c>
      <c r="O996" s="135" t="str">
        <f t="shared" si="197"/>
        <v/>
      </c>
      <c r="P996" s="186" t="str">
        <f t="shared" si="198"/>
        <v>OK</v>
      </c>
      <c r="Q996" s="187" t="str">
        <f t="shared" si="199"/>
        <v/>
      </c>
      <c r="R996" s="150">
        <v>3.7</v>
      </c>
      <c r="S996" s="187" t="str">
        <f t="shared" si="200"/>
        <v/>
      </c>
      <c r="T996" s="136" t="str">
        <f t="shared" si="201"/>
        <v>Zougotcha</v>
      </c>
      <c r="U996" s="137" t="str">
        <f>IF(P996="","",IF(N996=1,"",IF(Q996="","",IF(Q996&lt;=100,100,IF(Table1[[#This Row],[Day]]="Wed",100,200)))))</f>
        <v/>
      </c>
      <c r="V996" s="137" t="str">
        <f t="shared" si="202"/>
        <v/>
      </c>
      <c r="W996" s="137" t="str">
        <f t="shared" si="203"/>
        <v/>
      </c>
      <c r="X996" s="133">
        <f>100</f>
        <v>100</v>
      </c>
      <c r="Y996" s="133">
        <f t="shared" si="204"/>
        <v>370</v>
      </c>
      <c r="Z996" s="133">
        <f t="shared" si="205"/>
        <v>270</v>
      </c>
      <c r="AA996" s="134" t="str">
        <f>TEXT(Table1[[#This Row],[Date]],"DDD")</f>
        <v>Sat</v>
      </c>
      <c r="AB996" s="133" t="str">
        <f>IF(OR(G996="Doomben",G996="Eagle Farm"),"Q",IF(AND(Q996&gt;1,Q996&lt;55,Table1[[#This Row],[Source]]="Nat"),"Nat OK",IF(AND(Table1[[#This Row],[Source]]&lt;&gt;"Nat",Q996&lt;55),"Poor &lt;55",IF(OR(G996="Randwick",G996="Flemington",G996="Caulfield",G996="Sandown Lake",G996="Sandown Hill"),"Best","ave"))))</f>
        <v>ave</v>
      </c>
      <c r="AC996" s="133" t="str">
        <f>IF(Q996="","",IF(AB996="Poor &lt;55",$AC$2*0.2%,IF(AND(AB996="Q",AA996&lt;&gt;"Wed"),$AC$2*0.4%,IF(AND(AB996="Q",AA996="Wed"),$AC$2*0.5%,IF(AND(AB996="Ave",U996=100),$AC$2*0.5%,IF(AND(AB996="ave",U996="",N996=1,AG996="Bush"),$AC$2*1%,IF(AND(AB996="ave",U996="",Q996&gt;100),$AC$2*1.3%,IF(AND(AB996="ave",U996=""),$AC$2*1.2%,IF(AND(AB996="Ave",U996=200),$AC$2*1%,IF(AND(AB996="Best",U996=200),$AC$2*1.5%,IF(AND(AB996="Best",U996="",K996&lt;&gt;"Pro Syd"),$AC$2*0.5%,IF(AND(AB996="Best",U996=""),$AC$2*1%,IF(AND(AB996="Best",U996=100,Table1[[#This Row],[State]]="NSW"),$AC$2*0.4%,IF(AND(AB996="Best",U996=100),$AC$2*1%,IF(Table1[[#This Row],[Adj]]="Nat OK",$AC$2*0.5%,"xxx")))))))))))))))</f>
        <v/>
      </c>
      <c r="AD996" s="133" t="str">
        <f t="shared" si="206"/>
        <v/>
      </c>
      <c r="AE996" s="133" t="str">
        <f t="shared" si="207"/>
        <v/>
      </c>
      <c r="AF996" s="133" t="str">
        <f>VLOOKUP(Table1[[#This Row],[Track]],$F$2672:$H$2715,2,FALSE)</f>
        <v>NSW</v>
      </c>
      <c r="AG996" s="133" t="str">
        <f>VLOOKUP(Table1[[#This Row],[Track]],$F$2672:$H$2715,3,FALSE)</f>
        <v>-</v>
      </c>
      <c r="AH996" s="133" t="str">
        <f>IF(Table1[[#This Row],[Date]]&lt;$AH$2,"",IF(Table1[[#This Row],[Date]]&lt;$AH$3,"Edge","Elite Combo"))</f>
        <v/>
      </c>
      <c r="AI996" s="218">
        <f>Table1[[#This Row],[Time]]</f>
        <v>0.69097222222222221</v>
      </c>
      <c r="AJ996" s="219" t="str">
        <f>Table1[[#This Row],[Track]]</f>
        <v>Rosehill</v>
      </c>
      <c r="AK996" s="216">
        <f>Table1[[#This Row],[Race ]]</f>
        <v>8</v>
      </c>
      <c r="AL996" s="219">
        <f>Table1[[#This Row],[TAB]]</f>
        <v>1</v>
      </c>
      <c r="AM996" s="219" t="str">
        <f>Table1[[#This Row],[Selection]]</f>
        <v>Zougotcha</v>
      </c>
      <c r="AN996" s="220" t="str">
        <f>Table1[[#This Row],[Sources]]</f>
        <v/>
      </c>
      <c r="AO996" s="219" t="str">
        <f>Table1[[#This Row],[Scale Bet]]</f>
        <v/>
      </c>
    </row>
    <row r="997" spans="5:41" ht="16.5" customHeight="1" x14ac:dyDescent="0.25">
      <c r="E997" s="185">
        <v>45367</v>
      </c>
      <c r="F997" s="35">
        <v>0.73263888888888884</v>
      </c>
      <c r="G997" s="36" t="s">
        <v>201</v>
      </c>
      <c r="H997" s="36">
        <v>10</v>
      </c>
      <c r="I997" s="36">
        <v>9</v>
      </c>
      <c r="J997" s="36" t="s">
        <v>204</v>
      </c>
      <c r="K997" s="36" t="s">
        <v>1</v>
      </c>
      <c r="L997" s="165">
        <v>10</v>
      </c>
      <c r="M997" s="134">
        <f t="shared" si="195"/>
        <v>23</v>
      </c>
      <c r="N997" s="36">
        <f t="shared" si="196"/>
        <v>2</v>
      </c>
      <c r="O997" s="135" t="str">
        <f t="shared" si="197"/>
        <v>E4-10/Nat-13</v>
      </c>
      <c r="P997" s="186" t="str">
        <f t="shared" si="198"/>
        <v>OK</v>
      </c>
      <c r="Q997" s="187">
        <f t="shared" si="199"/>
        <v>92</v>
      </c>
      <c r="R997" s="150"/>
      <c r="S997" s="187" t="str">
        <f t="shared" si="200"/>
        <v/>
      </c>
      <c r="T997" s="136" t="str">
        <f t="shared" si="201"/>
        <v>Rey Magnerio</v>
      </c>
      <c r="U997" s="137">
        <f>IF(P997="","",IF(N997=1,"",IF(Q997="","",IF(Q997&lt;=100,100,IF(Table1[[#This Row],[Day]]="Wed",100,200)))))</f>
        <v>100</v>
      </c>
      <c r="V997" s="137" t="str">
        <f t="shared" si="202"/>
        <v/>
      </c>
      <c r="W997" s="137">
        <f t="shared" si="203"/>
        <v>-100</v>
      </c>
      <c r="X997" s="133">
        <f>100</f>
        <v>100</v>
      </c>
      <c r="Y997" s="133" t="str">
        <f t="shared" si="204"/>
        <v/>
      </c>
      <c r="Z997" s="133">
        <f t="shared" si="205"/>
        <v>-100</v>
      </c>
      <c r="AA997" s="134" t="str">
        <f>TEXT(Table1[[#This Row],[Date]],"DDD")</f>
        <v>Sat</v>
      </c>
      <c r="AB997" s="133" t="str">
        <f>IF(OR(G997="Doomben",G997="Eagle Farm"),"Q",IF(AND(Q997&gt;1,Q997&lt;55,Table1[[#This Row],[Source]]="Nat"),"Nat OK",IF(AND(Table1[[#This Row],[Source]]&lt;&gt;"Nat",Q997&lt;55),"Poor &lt;55",IF(OR(G997="Randwick",G997="Flemington",G997="Caulfield",G997="Sandown Lake",G997="Sandown Hill"),"Best","ave"))))</f>
        <v>Best</v>
      </c>
      <c r="AC997" s="133">
        <f>IF(Q997="","",IF(AB997="Poor &lt;55",$AC$2*0.2%,IF(AND(AB997="Q",AA997&lt;&gt;"Wed"),$AC$2*0.4%,IF(AND(AB997="Q",AA997="Wed"),$AC$2*0.5%,IF(AND(AB997="Ave",U997=100),$AC$2*0.5%,IF(AND(AB997="ave",U997="",N997=1,AG997="Bush"),$AC$2*1%,IF(AND(AB997="ave",U997="",Q997&gt;100),$AC$2*1.3%,IF(AND(AB997="ave",U997=""),$AC$2*1.2%,IF(AND(AB997="Ave",U997=200),$AC$2*1%,IF(AND(AB997="Best",U997=200),$AC$2*1.5%,IF(AND(AB997="Best",U997="",K997&lt;&gt;"Pro Syd"),$AC$2*0.5%,IF(AND(AB997="Best",U997=""),$AC$2*1%,IF(AND(AB997="Best",U997=100,Table1[[#This Row],[State]]="NSW"),$AC$2*0.4%,IF(AND(AB997="Best",U997=100),$AC$2*1%,IF(Table1[[#This Row],[Adj]]="Nat OK",$AC$2*0.5%,"xxx")))))))))))))))</f>
        <v>100</v>
      </c>
      <c r="AD997" s="133" t="str">
        <f t="shared" si="206"/>
        <v/>
      </c>
      <c r="AE997" s="133">
        <f t="shared" si="207"/>
        <v>-100</v>
      </c>
      <c r="AF997" s="133" t="str">
        <f>VLOOKUP(Table1[[#This Row],[Track]],$F$2672:$H$2715,2,FALSE)</f>
        <v>Vic</v>
      </c>
      <c r="AG997" s="133" t="str">
        <f>VLOOKUP(Table1[[#This Row],[Track]],$F$2672:$H$2715,3,FALSE)</f>
        <v>-</v>
      </c>
      <c r="AH997" s="133" t="str">
        <f>IF(Table1[[#This Row],[Date]]&lt;$AH$2,"",IF(Table1[[#This Row],[Date]]&lt;$AH$3,"Edge","Elite Combo"))</f>
        <v/>
      </c>
      <c r="AI997" s="218">
        <f>Table1[[#This Row],[Time]]</f>
        <v>0.73263888888888884</v>
      </c>
      <c r="AJ997" s="219" t="str">
        <f>Table1[[#This Row],[Track]]</f>
        <v>Caulfield</v>
      </c>
      <c r="AK997" s="216">
        <f>Table1[[#This Row],[Race ]]</f>
        <v>10</v>
      </c>
      <c r="AL997" s="219">
        <f>Table1[[#This Row],[TAB]]</f>
        <v>9</v>
      </c>
      <c r="AM997" s="219" t="str">
        <f>Table1[[#This Row],[Selection]]</f>
        <v>Rey Magnerio</v>
      </c>
      <c r="AN997" s="220" t="str">
        <f>Table1[[#This Row],[Sources]]</f>
        <v>E4-10/Nat-13</v>
      </c>
      <c r="AO997" s="219">
        <f>Table1[[#This Row],[Scale Bet]]</f>
        <v>100</v>
      </c>
    </row>
    <row r="998" spans="5:41" ht="16.5" customHeight="1" x14ac:dyDescent="0.25">
      <c r="E998" s="185">
        <v>45367</v>
      </c>
      <c r="F998" s="35">
        <v>0.73263888888888884</v>
      </c>
      <c r="G998" s="36" t="s">
        <v>201</v>
      </c>
      <c r="H998" s="36">
        <v>10</v>
      </c>
      <c r="I998" s="36">
        <v>9</v>
      </c>
      <c r="J998" s="36" t="s">
        <v>204</v>
      </c>
      <c r="K998" s="36" t="s">
        <v>13</v>
      </c>
      <c r="L998" s="165">
        <v>13</v>
      </c>
      <c r="M998" s="134" t="str">
        <f t="shared" si="195"/>
        <v/>
      </c>
      <c r="N998" s="36" t="str">
        <f t="shared" si="196"/>
        <v/>
      </c>
      <c r="O998" s="135" t="str">
        <f t="shared" si="197"/>
        <v/>
      </c>
      <c r="P998" s="186" t="str">
        <f t="shared" si="198"/>
        <v>OK</v>
      </c>
      <c r="Q998" s="187" t="str">
        <f t="shared" si="199"/>
        <v/>
      </c>
      <c r="R998" s="150"/>
      <c r="S998" s="187" t="str">
        <f t="shared" si="200"/>
        <v/>
      </c>
      <c r="T998" s="136" t="str">
        <f t="shared" si="201"/>
        <v>Rey Magnerio</v>
      </c>
      <c r="U998" s="137" t="str">
        <f>IF(P998="","",IF(N998=1,"",IF(Q998="","",IF(Q998&lt;=100,100,IF(Table1[[#This Row],[Day]]="Wed",100,200)))))</f>
        <v/>
      </c>
      <c r="V998" s="137" t="str">
        <f t="shared" si="202"/>
        <v/>
      </c>
      <c r="W998" s="137" t="str">
        <f t="shared" si="203"/>
        <v/>
      </c>
      <c r="X998" s="133">
        <f>100</f>
        <v>100</v>
      </c>
      <c r="Y998" s="133" t="str">
        <f t="shared" si="204"/>
        <v/>
      </c>
      <c r="Z998" s="133">
        <f t="shared" si="205"/>
        <v>-100</v>
      </c>
      <c r="AA998" s="134" t="str">
        <f>TEXT(Table1[[#This Row],[Date]],"DDD")</f>
        <v>Sat</v>
      </c>
      <c r="AB998" s="133" t="str">
        <f>IF(OR(G998="Doomben",G998="Eagle Farm"),"Q",IF(AND(Q998&gt;1,Q998&lt;55,Table1[[#This Row],[Source]]="Nat"),"Nat OK",IF(AND(Table1[[#This Row],[Source]]&lt;&gt;"Nat",Q998&lt;55),"Poor &lt;55",IF(OR(G998="Randwick",G998="Flemington",G998="Caulfield",G998="Sandown Lake",G998="Sandown Hill"),"Best","ave"))))</f>
        <v>Best</v>
      </c>
      <c r="AC998" s="133" t="str">
        <f>IF(Q998="","",IF(AB998="Poor &lt;55",$AC$2*0.2%,IF(AND(AB998="Q",AA998&lt;&gt;"Wed"),$AC$2*0.4%,IF(AND(AB998="Q",AA998="Wed"),$AC$2*0.5%,IF(AND(AB998="Ave",U998=100),$AC$2*0.5%,IF(AND(AB998="ave",U998="",N998=1,AG998="Bush"),$AC$2*1%,IF(AND(AB998="ave",U998="",Q998&gt;100),$AC$2*1.3%,IF(AND(AB998="ave",U998=""),$AC$2*1.2%,IF(AND(AB998="Ave",U998=200),$AC$2*1%,IF(AND(AB998="Best",U998=200),$AC$2*1.5%,IF(AND(AB998="Best",U998="",K998&lt;&gt;"Pro Syd"),$AC$2*0.5%,IF(AND(AB998="Best",U998=""),$AC$2*1%,IF(AND(AB998="Best",U998=100,Table1[[#This Row],[State]]="NSW"),$AC$2*0.4%,IF(AND(AB998="Best",U998=100),$AC$2*1%,IF(Table1[[#This Row],[Adj]]="Nat OK",$AC$2*0.5%,"xxx")))))))))))))))</f>
        <v/>
      </c>
      <c r="AD998" s="133" t="str">
        <f t="shared" si="206"/>
        <v/>
      </c>
      <c r="AE998" s="133" t="str">
        <f t="shared" si="207"/>
        <v/>
      </c>
      <c r="AF998" s="133" t="str">
        <f>VLOOKUP(Table1[[#This Row],[Track]],$F$2672:$H$2715,2,FALSE)</f>
        <v>Vic</v>
      </c>
      <c r="AG998" s="133" t="str">
        <f>VLOOKUP(Table1[[#This Row],[Track]],$F$2672:$H$2715,3,FALSE)</f>
        <v>-</v>
      </c>
      <c r="AH998" s="133" t="str">
        <f>IF(Table1[[#This Row],[Date]]&lt;$AH$2,"",IF(Table1[[#This Row],[Date]]&lt;$AH$3,"Edge","Elite Combo"))</f>
        <v/>
      </c>
      <c r="AI998" s="218">
        <f>Table1[[#This Row],[Time]]</f>
        <v>0.73263888888888884</v>
      </c>
      <c r="AJ998" s="219" t="str">
        <f>Table1[[#This Row],[Track]]</f>
        <v>Caulfield</v>
      </c>
      <c r="AK998" s="216">
        <f>Table1[[#This Row],[Race ]]</f>
        <v>10</v>
      </c>
      <c r="AL998" s="219">
        <f>Table1[[#This Row],[TAB]]</f>
        <v>9</v>
      </c>
      <c r="AM998" s="219" t="str">
        <f>Table1[[#This Row],[Selection]]</f>
        <v>Rey Magnerio</v>
      </c>
      <c r="AN998" s="220" t="str">
        <f>Table1[[#This Row],[Sources]]</f>
        <v/>
      </c>
      <c r="AO998" s="219" t="str">
        <f>Table1[[#This Row],[Scale Bet]]</f>
        <v/>
      </c>
    </row>
    <row r="999" spans="5:41" ht="16.5" customHeight="1" x14ac:dyDescent="0.25">
      <c r="E999" s="185">
        <v>45367</v>
      </c>
      <c r="F999" s="35">
        <v>0.74652777777777779</v>
      </c>
      <c r="G999" s="36" t="s">
        <v>17</v>
      </c>
      <c r="H999" s="36">
        <v>10</v>
      </c>
      <c r="I999" s="36">
        <v>7</v>
      </c>
      <c r="J999" s="36" t="s">
        <v>507</v>
      </c>
      <c r="K999" s="36" t="s">
        <v>60</v>
      </c>
      <c r="L999" s="165">
        <v>15</v>
      </c>
      <c r="M999" s="134">
        <f t="shared" si="195"/>
        <v>15</v>
      </c>
      <c r="N999" s="36">
        <f t="shared" si="196"/>
        <v>1</v>
      </c>
      <c r="O999" s="135" t="str">
        <f t="shared" si="197"/>
        <v>Pro Syd-15</v>
      </c>
      <c r="P999" s="186" t="str">
        <f t="shared" si="198"/>
        <v>OK</v>
      </c>
      <c r="Q999" s="187">
        <f t="shared" si="199"/>
        <v>60</v>
      </c>
      <c r="R999" s="150"/>
      <c r="S999" s="187" t="str">
        <f t="shared" si="200"/>
        <v/>
      </c>
      <c r="T999" s="136" t="str">
        <f t="shared" si="201"/>
        <v>Tavi Time</v>
      </c>
      <c r="U999" s="137" t="str">
        <f>IF(P999="","",IF(N999=1,"",IF(Q999="","",IF(Q999&lt;=100,100,IF(Table1[[#This Row],[Day]]="Wed",100,200)))))</f>
        <v/>
      </c>
      <c r="V999" s="137" t="str">
        <f t="shared" si="202"/>
        <v/>
      </c>
      <c r="W999" s="137" t="str">
        <f t="shared" si="203"/>
        <v/>
      </c>
      <c r="X999" s="133">
        <f>100</f>
        <v>100</v>
      </c>
      <c r="Y999" s="133" t="str">
        <f t="shared" si="204"/>
        <v/>
      </c>
      <c r="Z999" s="133">
        <f t="shared" si="205"/>
        <v>-100</v>
      </c>
      <c r="AA999" s="134" t="str">
        <f>TEXT(Table1[[#This Row],[Date]],"DDD")</f>
        <v>Sat</v>
      </c>
      <c r="AB999" s="133" t="str">
        <f>IF(OR(G999="Doomben",G999="Eagle Farm"),"Q",IF(AND(Q999&gt;1,Q999&lt;55,Table1[[#This Row],[Source]]="Nat"),"Nat OK",IF(AND(Table1[[#This Row],[Source]]&lt;&gt;"Nat",Q999&lt;55),"Poor &lt;55",IF(OR(G999="Randwick",G999="Flemington",G999="Caulfield",G999="Sandown Lake",G999="Sandown Hill"),"Best","ave"))))</f>
        <v>ave</v>
      </c>
      <c r="AC999" s="133">
        <f>IF(Q999="","",IF(AB999="Poor &lt;55",$AC$2*0.2%,IF(AND(AB999="Q",AA999&lt;&gt;"Wed"),$AC$2*0.4%,IF(AND(AB999="Q",AA999="Wed"),$AC$2*0.5%,IF(AND(AB999="Ave",U999=100),$AC$2*0.5%,IF(AND(AB999="ave",U999="",N999=1,AG999="Bush"),$AC$2*1%,IF(AND(AB999="ave",U999="",Q999&gt;100),$AC$2*1.3%,IF(AND(AB999="ave",U999=""),$AC$2*1.2%,IF(AND(AB999="Ave",U999=200),$AC$2*1%,IF(AND(AB999="Best",U999=200),$AC$2*1.5%,IF(AND(AB999="Best",U999="",K999&lt;&gt;"Pro Syd"),$AC$2*0.5%,IF(AND(AB999="Best",U999=""),$AC$2*1%,IF(AND(AB999="Best",U999=100,Table1[[#This Row],[State]]="NSW"),$AC$2*0.4%,IF(AND(AB999="Best",U999=100),$AC$2*1%,IF(Table1[[#This Row],[Adj]]="Nat OK",$AC$2*0.5%,"xxx")))))))))))))))</f>
        <v>120</v>
      </c>
      <c r="AD999" s="133" t="str">
        <f t="shared" si="206"/>
        <v/>
      </c>
      <c r="AE999" s="133">
        <f t="shared" si="207"/>
        <v>-120</v>
      </c>
      <c r="AF999" s="133" t="str">
        <f>VLOOKUP(Table1[[#This Row],[Track]],$F$2672:$H$2715,2,FALSE)</f>
        <v>NSW</v>
      </c>
      <c r="AG999" s="133" t="str">
        <f>VLOOKUP(Table1[[#This Row],[Track]],$F$2672:$H$2715,3,FALSE)</f>
        <v>-</v>
      </c>
      <c r="AH999" s="133" t="str">
        <f>IF(Table1[[#This Row],[Date]]&lt;$AH$2,"",IF(Table1[[#This Row],[Date]]&lt;$AH$3,"Edge","Elite Combo"))</f>
        <v/>
      </c>
      <c r="AI999" s="218">
        <f>Table1[[#This Row],[Time]]</f>
        <v>0.74652777777777779</v>
      </c>
      <c r="AJ999" s="219" t="str">
        <f>Table1[[#This Row],[Track]]</f>
        <v>Rosehill</v>
      </c>
      <c r="AK999" s="216">
        <f>Table1[[#This Row],[Race ]]</f>
        <v>10</v>
      </c>
      <c r="AL999" s="219">
        <f>Table1[[#This Row],[TAB]]</f>
        <v>7</v>
      </c>
      <c r="AM999" s="219" t="str">
        <f>Table1[[#This Row],[Selection]]</f>
        <v>Tavi Time</v>
      </c>
      <c r="AN999" s="220" t="str">
        <f>Table1[[#This Row],[Sources]]</f>
        <v>Pro Syd-15</v>
      </c>
      <c r="AO999" s="219">
        <f>Table1[[#This Row],[Scale Bet]]</f>
        <v>120</v>
      </c>
    </row>
    <row r="1000" spans="5:41" ht="16.5" customHeight="1" x14ac:dyDescent="0.25">
      <c r="E1000" s="185">
        <v>45367</v>
      </c>
      <c r="F1000" s="35">
        <v>0.74652777777777779</v>
      </c>
      <c r="G1000" s="36" t="s">
        <v>17</v>
      </c>
      <c r="H1000" s="36">
        <v>10</v>
      </c>
      <c r="I1000" s="36">
        <v>6</v>
      </c>
      <c r="J1000" s="36" t="s">
        <v>704</v>
      </c>
      <c r="K1000" s="36" t="s">
        <v>1</v>
      </c>
      <c r="L1000" s="165">
        <v>10</v>
      </c>
      <c r="M1000" s="134">
        <f t="shared" si="195"/>
        <v>10</v>
      </c>
      <c r="N1000" s="36">
        <f t="shared" si="196"/>
        <v>1</v>
      </c>
      <c r="O1000" s="135" t="str">
        <f t="shared" si="197"/>
        <v>E4-10</v>
      </c>
      <c r="P1000" s="186" t="str">
        <f t="shared" si="198"/>
        <v>OK</v>
      </c>
      <c r="Q1000" s="187">
        <f t="shared" si="199"/>
        <v>40</v>
      </c>
      <c r="R1000" s="150">
        <v>4.8</v>
      </c>
      <c r="S1000" s="187">
        <f t="shared" si="200"/>
        <v>192</v>
      </c>
      <c r="T1000" s="136" t="str">
        <f t="shared" si="201"/>
        <v>Whinchat</v>
      </c>
      <c r="U1000" s="137" t="str">
        <f>IF(P1000="","",IF(N1000=1,"",IF(Q1000="","",IF(Q1000&lt;=100,100,IF(Table1[[#This Row],[Day]]="Wed",100,200)))))</f>
        <v/>
      </c>
      <c r="V1000" s="137" t="str">
        <f t="shared" si="202"/>
        <v/>
      </c>
      <c r="W1000" s="137" t="str">
        <f t="shared" si="203"/>
        <v/>
      </c>
      <c r="X1000" s="133">
        <f>100</f>
        <v>100</v>
      </c>
      <c r="Y1000" s="133">
        <f t="shared" si="204"/>
        <v>480</v>
      </c>
      <c r="Z1000" s="133">
        <f t="shared" si="205"/>
        <v>380</v>
      </c>
      <c r="AA1000" s="134" t="str">
        <f>TEXT(Table1[[#This Row],[Date]],"DDD")</f>
        <v>Sat</v>
      </c>
      <c r="AB1000" s="133" t="str">
        <f>IF(OR(G1000="Doomben",G1000="Eagle Farm"),"Q",IF(AND(Q1000&gt;1,Q1000&lt;55,Table1[[#This Row],[Source]]="Nat"),"Nat OK",IF(AND(Table1[[#This Row],[Source]]&lt;&gt;"Nat",Q1000&lt;55),"Poor &lt;55",IF(OR(G1000="Randwick",G1000="Flemington",G1000="Caulfield",G1000="Sandown Lake",G1000="Sandown Hill"),"Best","ave"))))</f>
        <v>Poor &lt;55</v>
      </c>
      <c r="AC1000" s="133">
        <f>IF(Q1000="","",IF(AB1000="Poor &lt;55",$AC$2*0.2%,IF(AND(AB1000="Q",AA1000&lt;&gt;"Wed"),$AC$2*0.4%,IF(AND(AB1000="Q",AA1000="Wed"),$AC$2*0.5%,IF(AND(AB1000="Ave",U1000=100),$AC$2*0.5%,IF(AND(AB1000="ave",U1000="",N1000=1,AG1000="Bush"),$AC$2*1%,IF(AND(AB1000="ave",U1000="",Q1000&gt;100),$AC$2*1.3%,IF(AND(AB1000="ave",U1000=""),$AC$2*1.2%,IF(AND(AB1000="Ave",U1000=200),$AC$2*1%,IF(AND(AB1000="Best",U1000=200),$AC$2*1.5%,IF(AND(AB1000="Best",U1000="",K1000&lt;&gt;"Pro Syd"),$AC$2*0.5%,IF(AND(AB1000="Best",U1000=""),$AC$2*1%,IF(AND(AB1000="Best",U1000=100,Table1[[#This Row],[State]]="NSW"),$AC$2*0.4%,IF(AND(AB1000="Best",U1000=100),$AC$2*1%,IF(Table1[[#This Row],[Adj]]="Nat OK",$AC$2*0.5%,"xxx")))))))))))))))</f>
        <v>20</v>
      </c>
      <c r="AD1000" s="133">
        <f t="shared" si="206"/>
        <v>96</v>
      </c>
      <c r="AE1000" s="133">
        <f t="shared" si="207"/>
        <v>76</v>
      </c>
      <c r="AF1000" s="133" t="str">
        <f>VLOOKUP(Table1[[#This Row],[Track]],$F$2672:$H$2715,2,FALSE)</f>
        <v>NSW</v>
      </c>
      <c r="AG1000" s="133" t="str">
        <f>VLOOKUP(Table1[[#This Row],[Track]],$F$2672:$H$2715,3,FALSE)</f>
        <v>-</v>
      </c>
      <c r="AH1000" s="133" t="str">
        <f>IF(Table1[[#This Row],[Date]]&lt;$AH$2,"",IF(Table1[[#This Row],[Date]]&lt;$AH$3,"Edge","Elite Combo"))</f>
        <v/>
      </c>
      <c r="AI1000" s="218">
        <f>Table1[[#This Row],[Time]]</f>
        <v>0.74652777777777779</v>
      </c>
      <c r="AJ1000" s="219" t="str">
        <f>Table1[[#This Row],[Track]]</f>
        <v>Rosehill</v>
      </c>
      <c r="AK1000" s="216">
        <f>Table1[[#This Row],[Race ]]</f>
        <v>10</v>
      </c>
      <c r="AL1000" s="219">
        <f>Table1[[#This Row],[TAB]]</f>
        <v>6</v>
      </c>
      <c r="AM1000" s="219" t="str">
        <f>Table1[[#This Row],[Selection]]</f>
        <v>Whinchat</v>
      </c>
      <c r="AN1000" s="220" t="str">
        <f>Table1[[#This Row],[Sources]]</f>
        <v>E4-10</v>
      </c>
      <c r="AO1000" s="219">
        <f>Table1[[#This Row],[Scale Bet]]</f>
        <v>20</v>
      </c>
    </row>
    <row r="1001" spans="5:41" ht="16.5" customHeight="1" x14ac:dyDescent="0.25">
      <c r="E1001" s="185">
        <v>45374</v>
      </c>
      <c r="F1001" s="35">
        <v>0.50347222222222221</v>
      </c>
      <c r="G1001" s="36" t="s">
        <v>100</v>
      </c>
      <c r="H1001" s="36">
        <v>1</v>
      </c>
      <c r="I1001" s="36">
        <v>4</v>
      </c>
      <c r="J1001" s="36" t="s">
        <v>608</v>
      </c>
      <c r="K1001" s="36" t="s">
        <v>1</v>
      </c>
      <c r="L1001" s="165">
        <v>12</v>
      </c>
      <c r="M1001" s="134">
        <f t="shared" si="195"/>
        <v>45</v>
      </c>
      <c r="N1001" s="36">
        <f t="shared" si="196"/>
        <v>3</v>
      </c>
      <c r="O1001" s="135" t="str">
        <f t="shared" si="197"/>
        <v>E4-12/Edge-13/Pro Mel-20</v>
      </c>
      <c r="P1001" s="186" t="str">
        <f t="shared" si="198"/>
        <v>OK</v>
      </c>
      <c r="Q1001" s="187">
        <f t="shared" si="199"/>
        <v>180</v>
      </c>
      <c r="R1001" s="150">
        <v>3.3</v>
      </c>
      <c r="S1001" s="187">
        <f t="shared" si="200"/>
        <v>594</v>
      </c>
      <c r="T1001" s="136" t="str">
        <f t="shared" si="201"/>
        <v>Magnaspin</v>
      </c>
      <c r="U1001" s="137">
        <f>IF(P1001="","",IF(N1001=1,"",IF(Q1001="","",IF(Q1001&lt;=100,100,IF(Table1[[#This Row],[Day]]="Wed",100,200)))))</f>
        <v>200</v>
      </c>
      <c r="V1001" s="137">
        <f t="shared" si="202"/>
        <v>660</v>
      </c>
      <c r="W1001" s="137">
        <f t="shared" si="203"/>
        <v>460</v>
      </c>
      <c r="X1001" s="133">
        <f>100</f>
        <v>100</v>
      </c>
      <c r="Y1001" s="133">
        <f t="shared" si="204"/>
        <v>330</v>
      </c>
      <c r="Z1001" s="133">
        <f t="shared" si="205"/>
        <v>230</v>
      </c>
      <c r="AA1001" s="134" t="str">
        <f>TEXT(Table1[[#This Row],[Date]],"DDD")</f>
        <v>Sat</v>
      </c>
      <c r="AB1001" s="133" t="str">
        <f>IF(OR(G1001="Doomben",G1001="Eagle Farm"),"Q",IF(AND(Q1001&gt;1,Q1001&lt;55,Table1[[#This Row],[Source]]="Nat"),"Nat OK",IF(AND(Table1[[#This Row],[Source]]&lt;&gt;"Nat",Q1001&lt;55),"Poor &lt;55",IF(OR(G1001="Randwick",G1001="Flemington",G1001="Caulfield",G1001="Sandown Lake",G1001="Sandown Hill"),"Best","ave"))))</f>
        <v>ave</v>
      </c>
      <c r="AC1001" s="133">
        <f>IF(Q1001="","",IF(AB1001="Poor &lt;55",$AC$2*0.2%,IF(AND(AB1001="Q",AA1001&lt;&gt;"Wed"),$AC$2*0.4%,IF(AND(AB1001="Q",AA1001="Wed"),$AC$2*0.5%,IF(AND(AB1001="Ave",U1001=100),$AC$2*0.5%,IF(AND(AB1001="ave",U1001="",N1001=1,AG1001="Bush"),$AC$2*1%,IF(AND(AB1001="ave",U1001="",Q1001&gt;100),$AC$2*1.3%,IF(AND(AB1001="ave",U1001=""),$AC$2*1.2%,IF(AND(AB1001="Ave",U1001=200),$AC$2*1%,IF(AND(AB1001="Best",U1001=200),$AC$2*1.5%,IF(AND(AB1001="Best",U1001="",K1001&lt;&gt;"Pro Syd"),$AC$2*0.5%,IF(AND(AB1001="Best",U1001=""),$AC$2*1%,IF(AND(AB1001="Best",U1001=100,Table1[[#This Row],[State]]="NSW"),$AC$2*0.4%,IF(AND(AB1001="Best",U1001=100),$AC$2*1%,IF(Table1[[#This Row],[Adj]]="Nat OK",$AC$2*0.5%,"xxx")))))))))))))))</f>
        <v>100</v>
      </c>
      <c r="AD1001" s="133">
        <f t="shared" si="206"/>
        <v>330</v>
      </c>
      <c r="AE1001" s="133">
        <f t="shared" si="207"/>
        <v>230</v>
      </c>
      <c r="AF1001" s="133" t="str">
        <f>VLOOKUP(Table1[[#This Row],[Track]],$F$2672:$H$2715,2,FALSE)</f>
        <v>Vic</v>
      </c>
      <c r="AG1001" s="133" t="str">
        <f>VLOOKUP(Table1[[#This Row],[Track]],$F$2672:$H$2715,3,FALSE)</f>
        <v>-</v>
      </c>
      <c r="AH1001" s="133" t="str">
        <f>IF(Table1[[#This Row],[Date]]&lt;$AH$2,"",IF(Table1[[#This Row],[Date]]&lt;$AH$3,"Edge","Elite Combo"))</f>
        <v/>
      </c>
      <c r="AI1001" s="218">
        <f>Table1[[#This Row],[Time]]</f>
        <v>0.50347222222222221</v>
      </c>
      <c r="AJ1001" s="219" t="str">
        <f>Table1[[#This Row],[Track]]</f>
        <v>Moonee Valley</v>
      </c>
      <c r="AK1001" s="216">
        <f>Table1[[#This Row],[Race ]]</f>
        <v>1</v>
      </c>
      <c r="AL1001" s="219">
        <f>Table1[[#This Row],[TAB]]</f>
        <v>4</v>
      </c>
      <c r="AM1001" s="219" t="str">
        <f>Table1[[#This Row],[Selection]]</f>
        <v>Magnaspin</v>
      </c>
      <c r="AN1001" s="220" t="str">
        <f>Table1[[#This Row],[Sources]]</f>
        <v>E4-12/Edge-13/Pro Mel-20</v>
      </c>
      <c r="AO1001" s="219">
        <f>Table1[[#This Row],[Scale Bet]]</f>
        <v>100</v>
      </c>
    </row>
    <row r="1002" spans="5:41" ht="16.5" customHeight="1" x14ac:dyDescent="0.25">
      <c r="E1002" s="185">
        <v>45374</v>
      </c>
      <c r="F1002" s="35">
        <v>0.50347222222222221</v>
      </c>
      <c r="G1002" s="36" t="s">
        <v>100</v>
      </c>
      <c r="H1002" s="36">
        <v>1</v>
      </c>
      <c r="I1002" s="36">
        <v>4</v>
      </c>
      <c r="J1002" s="36" t="s">
        <v>608</v>
      </c>
      <c r="K1002" s="36" t="s">
        <v>40</v>
      </c>
      <c r="L1002" s="165">
        <v>13</v>
      </c>
      <c r="M1002" s="134" t="str">
        <f t="shared" si="195"/>
        <v/>
      </c>
      <c r="N1002" s="36" t="str">
        <f t="shared" si="196"/>
        <v/>
      </c>
      <c r="O1002" s="135" t="str">
        <f t="shared" si="197"/>
        <v/>
      </c>
      <c r="P1002" s="186" t="str">
        <f t="shared" si="198"/>
        <v>OK</v>
      </c>
      <c r="Q1002" s="187" t="str">
        <f t="shared" si="199"/>
        <v/>
      </c>
      <c r="R1002" s="150">
        <v>3.3</v>
      </c>
      <c r="S1002" s="187" t="str">
        <f t="shared" si="200"/>
        <v/>
      </c>
      <c r="T1002" s="136" t="str">
        <f t="shared" si="201"/>
        <v>Magnaspin</v>
      </c>
      <c r="U1002" s="137" t="str">
        <f>IF(P1002="","",IF(N1002=1,"",IF(Q1002="","",IF(Q1002&lt;=100,100,IF(Table1[[#This Row],[Day]]="Wed",100,200)))))</f>
        <v/>
      </c>
      <c r="V1002" s="137" t="str">
        <f t="shared" si="202"/>
        <v/>
      </c>
      <c r="W1002" s="137" t="str">
        <f t="shared" si="203"/>
        <v/>
      </c>
      <c r="X1002" s="133">
        <f>100</f>
        <v>100</v>
      </c>
      <c r="Y1002" s="133">
        <f t="shared" si="204"/>
        <v>330</v>
      </c>
      <c r="Z1002" s="133">
        <f t="shared" si="205"/>
        <v>230</v>
      </c>
      <c r="AA1002" s="134" t="str">
        <f>TEXT(Table1[[#This Row],[Date]],"DDD")</f>
        <v>Sat</v>
      </c>
      <c r="AB1002" s="133" t="str">
        <f>IF(OR(G1002="Doomben",G1002="Eagle Farm"),"Q",IF(AND(Q1002&gt;1,Q1002&lt;55,Table1[[#This Row],[Source]]="Nat"),"Nat OK",IF(AND(Table1[[#This Row],[Source]]&lt;&gt;"Nat",Q1002&lt;55),"Poor &lt;55",IF(OR(G1002="Randwick",G1002="Flemington",G1002="Caulfield",G1002="Sandown Lake",G1002="Sandown Hill"),"Best","ave"))))</f>
        <v>ave</v>
      </c>
      <c r="AC1002" s="133" t="str">
        <f>IF(Q1002="","",IF(AB1002="Poor &lt;55",$AC$2*0.2%,IF(AND(AB1002="Q",AA1002&lt;&gt;"Wed"),$AC$2*0.4%,IF(AND(AB1002="Q",AA1002="Wed"),$AC$2*0.5%,IF(AND(AB1002="Ave",U1002=100),$AC$2*0.5%,IF(AND(AB1002="ave",U1002="",N1002=1,AG1002="Bush"),$AC$2*1%,IF(AND(AB1002="ave",U1002="",Q1002&gt;100),$AC$2*1.3%,IF(AND(AB1002="ave",U1002=""),$AC$2*1.2%,IF(AND(AB1002="Ave",U1002=200),$AC$2*1%,IF(AND(AB1002="Best",U1002=200),$AC$2*1.5%,IF(AND(AB1002="Best",U1002="",K1002&lt;&gt;"Pro Syd"),$AC$2*0.5%,IF(AND(AB1002="Best",U1002=""),$AC$2*1%,IF(AND(AB1002="Best",U1002=100,Table1[[#This Row],[State]]="NSW"),$AC$2*0.4%,IF(AND(AB1002="Best",U1002=100),$AC$2*1%,IF(Table1[[#This Row],[Adj]]="Nat OK",$AC$2*0.5%,"xxx")))))))))))))))</f>
        <v/>
      </c>
      <c r="AD1002" s="133" t="str">
        <f t="shared" si="206"/>
        <v/>
      </c>
      <c r="AE1002" s="133" t="str">
        <f t="shared" si="207"/>
        <v/>
      </c>
      <c r="AF1002" s="133" t="str">
        <f>VLOOKUP(Table1[[#This Row],[Track]],$F$2672:$H$2715,2,FALSE)</f>
        <v>Vic</v>
      </c>
      <c r="AG1002" s="133" t="str">
        <f>VLOOKUP(Table1[[#This Row],[Track]],$F$2672:$H$2715,3,FALSE)</f>
        <v>-</v>
      </c>
      <c r="AH1002" s="133" t="str">
        <f>IF(Table1[[#This Row],[Date]]&lt;$AH$2,"",IF(Table1[[#This Row],[Date]]&lt;$AH$3,"Edge","Elite Combo"))</f>
        <v/>
      </c>
      <c r="AI1002" s="218">
        <f>Table1[[#This Row],[Time]]</f>
        <v>0.50347222222222221</v>
      </c>
      <c r="AJ1002" s="219" t="str">
        <f>Table1[[#This Row],[Track]]</f>
        <v>Moonee Valley</v>
      </c>
      <c r="AK1002" s="216">
        <f>Table1[[#This Row],[Race ]]</f>
        <v>1</v>
      </c>
      <c r="AL1002" s="219">
        <f>Table1[[#This Row],[TAB]]</f>
        <v>4</v>
      </c>
      <c r="AM1002" s="219" t="str">
        <f>Table1[[#This Row],[Selection]]</f>
        <v>Magnaspin</v>
      </c>
      <c r="AN1002" s="220" t="str">
        <f>Table1[[#This Row],[Sources]]</f>
        <v/>
      </c>
      <c r="AO1002" s="219" t="str">
        <f>Table1[[#This Row],[Scale Bet]]</f>
        <v/>
      </c>
    </row>
    <row r="1003" spans="5:41" ht="16.5" customHeight="1" x14ac:dyDescent="0.25">
      <c r="E1003" s="185">
        <v>45374</v>
      </c>
      <c r="F1003" s="35">
        <v>0.50347222222222221</v>
      </c>
      <c r="G1003" s="36" t="s">
        <v>100</v>
      </c>
      <c r="H1003" s="36">
        <v>1</v>
      </c>
      <c r="I1003" s="36">
        <v>4</v>
      </c>
      <c r="J1003" s="36" t="s">
        <v>608</v>
      </c>
      <c r="K1003" s="36" t="s">
        <v>18</v>
      </c>
      <c r="L1003" s="165">
        <v>20</v>
      </c>
      <c r="M1003" s="134" t="str">
        <f t="shared" si="195"/>
        <v/>
      </c>
      <c r="N1003" s="36" t="str">
        <f t="shared" si="196"/>
        <v/>
      </c>
      <c r="O1003" s="135" t="str">
        <f t="shared" si="197"/>
        <v/>
      </c>
      <c r="P1003" s="186" t="str">
        <f t="shared" si="198"/>
        <v>OK</v>
      </c>
      <c r="Q1003" s="187" t="str">
        <f t="shared" si="199"/>
        <v/>
      </c>
      <c r="R1003" s="150">
        <v>3.3</v>
      </c>
      <c r="S1003" s="187" t="str">
        <f t="shared" si="200"/>
        <v/>
      </c>
      <c r="T1003" s="136" t="str">
        <f t="shared" si="201"/>
        <v>Magnaspin</v>
      </c>
      <c r="U1003" s="137" t="str">
        <f>IF(P1003="","",IF(N1003=1,"",IF(Q1003="","",IF(Q1003&lt;=100,100,IF(Table1[[#This Row],[Day]]="Wed",100,200)))))</f>
        <v/>
      </c>
      <c r="V1003" s="137" t="str">
        <f t="shared" si="202"/>
        <v/>
      </c>
      <c r="W1003" s="137" t="str">
        <f t="shared" si="203"/>
        <v/>
      </c>
      <c r="X1003" s="133">
        <f>100</f>
        <v>100</v>
      </c>
      <c r="Y1003" s="133">
        <f t="shared" si="204"/>
        <v>330</v>
      </c>
      <c r="Z1003" s="133">
        <f t="shared" si="205"/>
        <v>230</v>
      </c>
      <c r="AA1003" s="134" t="str">
        <f>TEXT(Table1[[#This Row],[Date]],"DDD")</f>
        <v>Sat</v>
      </c>
      <c r="AB1003" s="133" t="str">
        <f>IF(OR(G1003="Doomben",G1003="Eagle Farm"),"Q",IF(AND(Q1003&gt;1,Q1003&lt;55,Table1[[#This Row],[Source]]="Nat"),"Nat OK",IF(AND(Table1[[#This Row],[Source]]&lt;&gt;"Nat",Q1003&lt;55),"Poor &lt;55",IF(OR(G1003="Randwick",G1003="Flemington",G1003="Caulfield",G1003="Sandown Lake",G1003="Sandown Hill"),"Best","ave"))))</f>
        <v>ave</v>
      </c>
      <c r="AC1003" s="133" t="str">
        <f>IF(Q1003="","",IF(AB1003="Poor &lt;55",$AC$2*0.2%,IF(AND(AB1003="Q",AA1003&lt;&gt;"Wed"),$AC$2*0.4%,IF(AND(AB1003="Q",AA1003="Wed"),$AC$2*0.5%,IF(AND(AB1003="Ave",U1003=100),$AC$2*0.5%,IF(AND(AB1003="ave",U1003="",N1003=1,AG1003="Bush"),$AC$2*1%,IF(AND(AB1003="ave",U1003="",Q1003&gt;100),$AC$2*1.3%,IF(AND(AB1003="ave",U1003=""),$AC$2*1.2%,IF(AND(AB1003="Ave",U1003=200),$AC$2*1%,IF(AND(AB1003="Best",U1003=200),$AC$2*1.5%,IF(AND(AB1003="Best",U1003="",K1003&lt;&gt;"Pro Syd"),$AC$2*0.5%,IF(AND(AB1003="Best",U1003=""),$AC$2*1%,IF(AND(AB1003="Best",U1003=100,Table1[[#This Row],[State]]="NSW"),$AC$2*0.4%,IF(AND(AB1003="Best",U1003=100),$AC$2*1%,IF(Table1[[#This Row],[Adj]]="Nat OK",$AC$2*0.5%,"xxx")))))))))))))))</f>
        <v/>
      </c>
      <c r="AD1003" s="133" t="str">
        <f t="shared" si="206"/>
        <v/>
      </c>
      <c r="AE1003" s="133" t="str">
        <f t="shared" si="207"/>
        <v/>
      </c>
      <c r="AF1003" s="133" t="str">
        <f>VLOOKUP(Table1[[#This Row],[Track]],$F$2672:$H$2715,2,FALSE)</f>
        <v>Vic</v>
      </c>
      <c r="AG1003" s="133" t="str">
        <f>VLOOKUP(Table1[[#This Row],[Track]],$F$2672:$H$2715,3,FALSE)</f>
        <v>-</v>
      </c>
      <c r="AH1003" s="133" t="str">
        <f>IF(Table1[[#This Row],[Date]]&lt;$AH$2,"",IF(Table1[[#This Row],[Date]]&lt;$AH$3,"Edge","Elite Combo"))</f>
        <v/>
      </c>
      <c r="AI1003" s="218">
        <f>Table1[[#This Row],[Time]]</f>
        <v>0.50347222222222221</v>
      </c>
      <c r="AJ1003" s="219" t="str">
        <f>Table1[[#This Row],[Track]]</f>
        <v>Moonee Valley</v>
      </c>
      <c r="AK1003" s="216">
        <f>Table1[[#This Row],[Race ]]</f>
        <v>1</v>
      </c>
      <c r="AL1003" s="219">
        <f>Table1[[#This Row],[TAB]]</f>
        <v>4</v>
      </c>
      <c r="AM1003" s="219" t="str">
        <f>Table1[[#This Row],[Selection]]</f>
        <v>Magnaspin</v>
      </c>
      <c r="AN1003" s="220" t="str">
        <f>Table1[[#This Row],[Sources]]</f>
        <v/>
      </c>
      <c r="AO1003" s="219" t="str">
        <f>Table1[[#This Row],[Scale Bet]]</f>
        <v/>
      </c>
    </row>
    <row r="1004" spans="5:41" ht="16.5" customHeight="1" x14ac:dyDescent="0.25">
      <c r="E1004" s="185">
        <v>45374</v>
      </c>
      <c r="F1004" s="35">
        <v>0.51041666666666663</v>
      </c>
      <c r="G1004" s="36" t="s">
        <v>17</v>
      </c>
      <c r="H1004" s="36">
        <v>1</v>
      </c>
      <c r="I1004" s="36">
        <v>1</v>
      </c>
      <c r="J1004" s="36" t="s">
        <v>82</v>
      </c>
      <c r="K1004" s="36" t="s">
        <v>60</v>
      </c>
      <c r="L1004" s="165">
        <v>15</v>
      </c>
      <c r="M1004" s="134">
        <f t="shared" si="195"/>
        <v>15</v>
      </c>
      <c r="N1004" s="36">
        <f t="shared" si="196"/>
        <v>1</v>
      </c>
      <c r="O1004" s="135" t="str">
        <f t="shared" si="197"/>
        <v>Pro Syd-15</v>
      </c>
      <c r="P1004" s="186" t="str">
        <f t="shared" si="198"/>
        <v>OK</v>
      </c>
      <c r="Q1004" s="187">
        <f t="shared" si="199"/>
        <v>60</v>
      </c>
      <c r="R1004" s="150">
        <v>5.0999999999999996</v>
      </c>
      <c r="S1004" s="187">
        <f t="shared" si="200"/>
        <v>306</v>
      </c>
      <c r="T1004" s="136" t="str">
        <f t="shared" si="201"/>
        <v>Elettrica</v>
      </c>
      <c r="U1004" s="137" t="str">
        <f>IF(P1004="","",IF(N1004=1,"",IF(Q1004="","",IF(Q1004&lt;=100,100,IF(Table1[[#This Row],[Day]]="Wed",100,200)))))</f>
        <v/>
      </c>
      <c r="V1004" s="137" t="str">
        <f t="shared" si="202"/>
        <v/>
      </c>
      <c r="W1004" s="137" t="str">
        <f t="shared" si="203"/>
        <v/>
      </c>
      <c r="X1004" s="133">
        <f>100</f>
        <v>100</v>
      </c>
      <c r="Y1004" s="133">
        <f t="shared" si="204"/>
        <v>509.99999999999994</v>
      </c>
      <c r="Z1004" s="133">
        <f t="shared" si="205"/>
        <v>409.99999999999994</v>
      </c>
      <c r="AA1004" s="134" t="str">
        <f>TEXT(Table1[[#This Row],[Date]],"DDD")</f>
        <v>Sat</v>
      </c>
      <c r="AB1004" s="133" t="str">
        <f>IF(OR(G1004="Doomben",G1004="Eagle Farm"),"Q",IF(AND(Q1004&gt;1,Q1004&lt;55,Table1[[#This Row],[Source]]="Nat"),"Nat OK",IF(AND(Table1[[#This Row],[Source]]&lt;&gt;"Nat",Q1004&lt;55),"Poor &lt;55",IF(OR(G1004="Randwick",G1004="Flemington",G1004="Caulfield",G1004="Sandown Lake",G1004="Sandown Hill"),"Best","ave"))))</f>
        <v>ave</v>
      </c>
      <c r="AC1004" s="133">
        <f>IF(Q1004="","",IF(AB1004="Poor &lt;55",$AC$2*0.2%,IF(AND(AB1004="Q",AA1004&lt;&gt;"Wed"),$AC$2*0.4%,IF(AND(AB1004="Q",AA1004="Wed"),$AC$2*0.5%,IF(AND(AB1004="Ave",U1004=100),$AC$2*0.5%,IF(AND(AB1004="ave",U1004="",N1004=1,AG1004="Bush"),$AC$2*1%,IF(AND(AB1004="ave",U1004="",Q1004&gt;100),$AC$2*1.3%,IF(AND(AB1004="ave",U1004=""),$AC$2*1.2%,IF(AND(AB1004="Ave",U1004=200),$AC$2*1%,IF(AND(AB1004="Best",U1004=200),$AC$2*1.5%,IF(AND(AB1004="Best",U1004="",K1004&lt;&gt;"Pro Syd"),$AC$2*0.5%,IF(AND(AB1004="Best",U1004=""),$AC$2*1%,IF(AND(AB1004="Best",U1004=100,Table1[[#This Row],[State]]="NSW"),$AC$2*0.4%,IF(AND(AB1004="Best",U1004=100),$AC$2*1%,IF(Table1[[#This Row],[Adj]]="Nat OK",$AC$2*0.5%,"xxx")))))))))))))))</f>
        <v>120</v>
      </c>
      <c r="AD1004" s="133">
        <f t="shared" si="206"/>
        <v>612</v>
      </c>
      <c r="AE1004" s="133">
        <f t="shared" si="207"/>
        <v>492</v>
      </c>
      <c r="AF1004" s="133" t="str">
        <f>VLOOKUP(Table1[[#This Row],[Track]],$F$2672:$H$2715,2,FALSE)</f>
        <v>NSW</v>
      </c>
      <c r="AG1004" s="133" t="str">
        <f>VLOOKUP(Table1[[#This Row],[Track]],$F$2672:$H$2715,3,FALSE)</f>
        <v>-</v>
      </c>
      <c r="AH1004" s="133" t="str">
        <f>IF(Table1[[#This Row],[Date]]&lt;$AH$2,"",IF(Table1[[#This Row],[Date]]&lt;$AH$3,"Edge","Elite Combo"))</f>
        <v/>
      </c>
      <c r="AI1004" s="218">
        <f>Table1[[#This Row],[Time]]</f>
        <v>0.51041666666666663</v>
      </c>
      <c r="AJ1004" s="219" t="str">
        <f>Table1[[#This Row],[Track]]</f>
        <v>Rosehill</v>
      </c>
      <c r="AK1004" s="216">
        <f>Table1[[#This Row],[Race ]]</f>
        <v>1</v>
      </c>
      <c r="AL1004" s="219">
        <f>Table1[[#This Row],[TAB]]</f>
        <v>1</v>
      </c>
      <c r="AM1004" s="219" t="str">
        <f>Table1[[#This Row],[Selection]]</f>
        <v>Elettrica</v>
      </c>
      <c r="AN1004" s="220" t="str">
        <f>Table1[[#This Row],[Sources]]</f>
        <v>Pro Syd-15</v>
      </c>
      <c r="AO1004" s="219">
        <f>Table1[[#This Row],[Scale Bet]]</f>
        <v>120</v>
      </c>
    </row>
    <row r="1005" spans="5:41" ht="16.5" customHeight="1" x14ac:dyDescent="0.25">
      <c r="E1005" s="185">
        <v>45374</v>
      </c>
      <c r="F1005" s="35">
        <v>0.51041666666666663</v>
      </c>
      <c r="G1005" s="36" t="s">
        <v>17</v>
      </c>
      <c r="H1005" s="36">
        <v>1</v>
      </c>
      <c r="I1005" s="36">
        <v>3</v>
      </c>
      <c r="J1005" s="36" t="s">
        <v>736</v>
      </c>
      <c r="K1005" s="36" t="s">
        <v>1</v>
      </c>
      <c r="L1005" s="165">
        <v>10</v>
      </c>
      <c r="M1005" s="134">
        <f t="shared" si="195"/>
        <v>10</v>
      </c>
      <c r="N1005" s="36">
        <f t="shared" si="196"/>
        <v>1</v>
      </c>
      <c r="O1005" s="135" t="str">
        <f t="shared" si="197"/>
        <v>E4-10</v>
      </c>
      <c r="P1005" s="186" t="str">
        <f t="shared" si="198"/>
        <v>OK</v>
      </c>
      <c r="Q1005" s="187">
        <f t="shared" si="199"/>
        <v>40</v>
      </c>
      <c r="R1005" s="150"/>
      <c r="S1005" s="187" t="str">
        <f t="shared" si="200"/>
        <v/>
      </c>
      <c r="T1005" s="136" t="str">
        <f t="shared" si="201"/>
        <v>Wrathful</v>
      </c>
      <c r="U1005" s="137" t="str">
        <f>IF(P1005="","",IF(N1005=1,"",IF(Q1005="","",IF(Q1005&lt;=100,100,IF(Table1[[#This Row],[Day]]="Wed",100,200)))))</f>
        <v/>
      </c>
      <c r="V1005" s="137" t="str">
        <f t="shared" si="202"/>
        <v/>
      </c>
      <c r="W1005" s="137" t="str">
        <f t="shared" si="203"/>
        <v/>
      </c>
      <c r="X1005" s="133">
        <f>100</f>
        <v>100</v>
      </c>
      <c r="Y1005" s="133" t="str">
        <f t="shared" si="204"/>
        <v/>
      </c>
      <c r="Z1005" s="133">
        <f t="shared" si="205"/>
        <v>-100</v>
      </c>
      <c r="AA1005" s="134" t="str">
        <f>TEXT(Table1[[#This Row],[Date]],"DDD")</f>
        <v>Sat</v>
      </c>
      <c r="AB1005" s="133" t="str">
        <f>IF(OR(G1005="Doomben",G1005="Eagle Farm"),"Q",IF(AND(Q1005&gt;1,Q1005&lt;55,Table1[[#This Row],[Source]]="Nat"),"Nat OK",IF(AND(Table1[[#This Row],[Source]]&lt;&gt;"Nat",Q1005&lt;55),"Poor &lt;55",IF(OR(G1005="Randwick",G1005="Flemington",G1005="Caulfield",G1005="Sandown Lake",G1005="Sandown Hill"),"Best","ave"))))</f>
        <v>Poor &lt;55</v>
      </c>
      <c r="AC1005" s="133">
        <f>IF(Q1005="","",IF(AB1005="Poor &lt;55",$AC$2*0.2%,IF(AND(AB1005="Q",AA1005&lt;&gt;"Wed"),$AC$2*0.4%,IF(AND(AB1005="Q",AA1005="Wed"),$AC$2*0.5%,IF(AND(AB1005="Ave",U1005=100),$AC$2*0.5%,IF(AND(AB1005="ave",U1005="",N1005=1,AG1005="Bush"),$AC$2*1%,IF(AND(AB1005="ave",U1005="",Q1005&gt;100),$AC$2*1.3%,IF(AND(AB1005="ave",U1005=""),$AC$2*1.2%,IF(AND(AB1005="Ave",U1005=200),$AC$2*1%,IF(AND(AB1005="Best",U1005=200),$AC$2*1.5%,IF(AND(AB1005="Best",U1005="",K1005&lt;&gt;"Pro Syd"),$AC$2*0.5%,IF(AND(AB1005="Best",U1005=""),$AC$2*1%,IF(AND(AB1005="Best",U1005=100,Table1[[#This Row],[State]]="NSW"),$AC$2*0.4%,IF(AND(AB1005="Best",U1005=100),$AC$2*1%,IF(Table1[[#This Row],[Adj]]="Nat OK",$AC$2*0.5%,"xxx")))))))))))))))</f>
        <v>20</v>
      </c>
      <c r="AD1005" s="133" t="str">
        <f t="shared" si="206"/>
        <v/>
      </c>
      <c r="AE1005" s="133">
        <f t="shared" si="207"/>
        <v>-20</v>
      </c>
      <c r="AF1005" s="133" t="str">
        <f>VLOOKUP(Table1[[#This Row],[Track]],$F$2672:$H$2715,2,FALSE)</f>
        <v>NSW</v>
      </c>
      <c r="AG1005" s="133" t="str">
        <f>VLOOKUP(Table1[[#This Row],[Track]],$F$2672:$H$2715,3,FALSE)</f>
        <v>-</v>
      </c>
      <c r="AH1005" s="133" t="str">
        <f>IF(Table1[[#This Row],[Date]]&lt;$AH$2,"",IF(Table1[[#This Row],[Date]]&lt;$AH$3,"Edge","Elite Combo"))</f>
        <v/>
      </c>
      <c r="AI1005" s="218">
        <f>Table1[[#This Row],[Time]]</f>
        <v>0.51041666666666663</v>
      </c>
      <c r="AJ1005" s="219" t="str">
        <f>Table1[[#This Row],[Track]]</f>
        <v>Rosehill</v>
      </c>
      <c r="AK1005" s="216">
        <f>Table1[[#This Row],[Race ]]</f>
        <v>1</v>
      </c>
      <c r="AL1005" s="219">
        <f>Table1[[#This Row],[TAB]]</f>
        <v>3</v>
      </c>
      <c r="AM1005" s="219" t="str">
        <f>Table1[[#This Row],[Selection]]</f>
        <v>Wrathful</v>
      </c>
      <c r="AN1005" s="220" t="str">
        <f>Table1[[#This Row],[Sources]]</f>
        <v>E4-10</v>
      </c>
      <c r="AO1005" s="219">
        <f>Table1[[#This Row],[Scale Bet]]</f>
        <v>20</v>
      </c>
    </row>
    <row r="1006" spans="5:41" ht="16.5" customHeight="1" x14ac:dyDescent="0.25">
      <c r="E1006" s="185">
        <v>45374</v>
      </c>
      <c r="F1006" s="35">
        <v>0.53472222222222221</v>
      </c>
      <c r="G1006" s="36" t="s">
        <v>17</v>
      </c>
      <c r="H1006" s="36">
        <v>2</v>
      </c>
      <c r="I1006" s="36">
        <v>5</v>
      </c>
      <c r="J1006" s="36" t="s">
        <v>1091</v>
      </c>
      <c r="K1006" s="36" t="s">
        <v>60</v>
      </c>
      <c r="L1006" s="165">
        <v>15</v>
      </c>
      <c r="M1006" s="134">
        <f t="shared" si="195"/>
        <v>15</v>
      </c>
      <c r="N1006" s="36">
        <f t="shared" si="196"/>
        <v>1</v>
      </c>
      <c r="O1006" s="135" t="str">
        <f t="shared" si="197"/>
        <v>Pro Syd-15</v>
      </c>
      <c r="P1006" s="186" t="str">
        <f t="shared" si="198"/>
        <v>OK</v>
      </c>
      <c r="Q1006" s="187">
        <f t="shared" si="199"/>
        <v>60</v>
      </c>
      <c r="R1006" s="150"/>
      <c r="S1006" s="187" t="str">
        <f t="shared" si="200"/>
        <v/>
      </c>
      <c r="T1006" s="136" t="str">
        <f t="shared" si="201"/>
        <v>Almania</v>
      </c>
      <c r="U1006" s="137" t="str">
        <f>IF(P1006="","",IF(N1006=1,"",IF(Q1006="","",IF(Q1006&lt;=100,100,IF(Table1[[#This Row],[Day]]="Wed",100,200)))))</f>
        <v/>
      </c>
      <c r="V1006" s="137" t="str">
        <f t="shared" si="202"/>
        <v/>
      </c>
      <c r="W1006" s="137" t="str">
        <f t="shared" si="203"/>
        <v/>
      </c>
      <c r="X1006" s="133">
        <f>100</f>
        <v>100</v>
      </c>
      <c r="Y1006" s="133" t="str">
        <f t="shared" si="204"/>
        <v/>
      </c>
      <c r="Z1006" s="133">
        <f t="shared" si="205"/>
        <v>-100</v>
      </c>
      <c r="AA1006" s="134" t="str">
        <f>TEXT(Table1[[#This Row],[Date]],"DDD")</f>
        <v>Sat</v>
      </c>
      <c r="AB1006" s="133" t="str">
        <f>IF(OR(G1006="Doomben",G1006="Eagle Farm"),"Q",IF(AND(Q1006&gt;1,Q1006&lt;55,Table1[[#This Row],[Source]]="Nat"),"Nat OK",IF(AND(Table1[[#This Row],[Source]]&lt;&gt;"Nat",Q1006&lt;55),"Poor &lt;55",IF(OR(G1006="Randwick",G1006="Flemington",G1006="Caulfield",G1006="Sandown Lake",G1006="Sandown Hill"),"Best","ave"))))</f>
        <v>ave</v>
      </c>
      <c r="AC1006" s="133">
        <f>IF(Q1006="","",IF(AB1006="Poor &lt;55",$AC$2*0.2%,IF(AND(AB1006="Q",AA1006&lt;&gt;"Wed"),$AC$2*0.4%,IF(AND(AB1006="Q",AA1006="Wed"),$AC$2*0.5%,IF(AND(AB1006="Ave",U1006=100),$AC$2*0.5%,IF(AND(AB1006="ave",U1006="",N1006=1,AG1006="Bush"),$AC$2*1%,IF(AND(AB1006="ave",U1006="",Q1006&gt;100),$AC$2*1.3%,IF(AND(AB1006="ave",U1006=""),$AC$2*1.2%,IF(AND(AB1006="Ave",U1006=200),$AC$2*1%,IF(AND(AB1006="Best",U1006=200),$AC$2*1.5%,IF(AND(AB1006="Best",U1006="",K1006&lt;&gt;"Pro Syd"),$AC$2*0.5%,IF(AND(AB1006="Best",U1006=""),$AC$2*1%,IF(AND(AB1006="Best",U1006=100,Table1[[#This Row],[State]]="NSW"),$AC$2*0.4%,IF(AND(AB1006="Best",U1006=100),$AC$2*1%,IF(Table1[[#This Row],[Adj]]="Nat OK",$AC$2*0.5%,"xxx")))))))))))))))</f>
        <v>120</v>
      </c>
      <c r="AD1006" s="133" t="str">
        <f t="shared" si="206"/>
        <v/>
      </c>
      <c r="AE1006" s="133">
        <f t="shared" si="207"/>
        <v>-120</v>
      </c>
      <c r="AF1006" s="133" t="str">
        <f>VLOOKUP(Table1[[#This Row],[Track]],$F$2672:$H$2715,2,FALSE)</f>
        <v>NSW</v>
      </c>
      <c r="AG1006" s="133" t="str">
        <f>VLOOKUP(Table1[[#This Row],[Track]],$F$2672:$H$2715,3,FALSE)</f>
        <v>-</v>
      </c>
      <c r="AH1006" s="133" t="str">
        <f>IF(Table1[[#This Row],[Date]]&lt;$AH$2,"",IF(Table1[[#This Row],[Date]]&lt;$AH$3,"Edge","Elite Combo"))</f>
        <v/>
      </c>
      <c r="AI1006" s="218">
        <f>Table1[[#This Row],[Time]]</f>
        <v>0.53472222222222221</v>
      </c>
      <c r="AJ1006" s="219" t="str">
        <f>Table1[[#This Row],[Track]]</f>
        <v>Rosehill</v>
      </c>
      <c r="AK1006" s="216">
        <f>Table1[[#This Row],[Race ]]</f>
        <v>2</v>
      </c>
      <c r="AL1006" s="219">
        <f>Table1[[#This Row],[TAB]]</f>
        <v>5</v>
      </c>
      <c r="AM1006" s="219" t="str">
        <f>Table1[[#This Row],[Selection]]</f>
        <v>Almania</v>
      </c>
      <c r="AN1006" s="220" t="str">
        <f>Table1[[#This Row],[Sources]]</f>
        <v>Pro Syd-15</v>
      </c>
      <c r="AO1006" s="219">
        <f>Table1[[#This Row],[Scale Bet]]</f>
        <v>120</v>
      </c>
    </row>
    <row r="1007" spans="5:41" ht="16.5" customHeight="1" x14ac:dyDescent="0.25">
      <c r="E1007" s="185">
        <v>45374</v>
      </c>
      <c r="F1007" s="35">
        <v>0.54027777777777775</v>
      </c>
      <c r="G1007" s="36" t="s">
        <v>28</v>
      </c>
      <c r="H1007" s="36">
        <v>1</v>
      </c>
      <c r="I1007" s="36">
        <v>6</v>
      </c>
      <c r="J1007" s="36" t="s">
        <v>290</v>
      </c>
      <c r="K1007" s="36" t="s">
        <v>13</v>
      </c>
      <c r="L1007" s="165">
        <v>11</v>
      </c>
      <c r="M1007" s="134">
        <f t="shared" si="195"/>
        <v>11</v>
      </c>
      <c r="N1007" s="36">
        <f t="shared" si="196"/>
        <v>1</v>
      </c>
      <c r="O1007" s="135" t="str">
        <f t="shared" si="197"/>
        <v>Nat-11</v>
      </c>
      <c r="P1007" s="186" t="str">
        <f t="shared" si="198"/>
        <v/>
      </c>
      <c r="Q1007" s="187">
        <f t="shared" si="199"/>
        <v>44</v>
      </c>
      <c r="R1007" s="150"/>
      <c r="S1007" s="187" t="str">
        <f t="shared" si="200"/>
        <v/>
      </c>
      <c r="T1007" s="136" t="str">
        <f t="shared" si="201"/>
        <v>Compelling Truth</v>
      </c>
      <c r="U1007" s="137" t="str">
        <f>IF(P1007="","",IF(N1007=1,"",IF(Q1007="","",IF(Q1007&lt;=100,100,IF(Table1[[#This Row],[Day]]="Wed",100,200)))))</f>
        <v/>
      </c>
      <c r="V1007" s="137" t="str">
        <f t="shared" si="202"/>
        <v/>
      </c>
      <c r="W1007" s="137" t="str">
        <f t="shared" si="203"/>
        <v/>
      </c>
      <c r="X1007" s="133">
        <f>100</f>
        <v>100</v>
      </c>
      <c r="Y1007" s="133" t="str">
        <f t="shared" si="204"/>
        <v/>
      </c>
      <c r="Z1007" s="133">
        <f t="shared" si="205"/>
        <v>-100</v>
      </c>
      <c r="AA1007" s="134" t="str">
        <f>TEXT(Table1[[#This Row],[Date]],"DDD")</f>
        <v>Sat</v>
      </c>
      <c r="AB1007" s="133" t="str">
        <f>IF(OR(G1007="Doomben",G1007="Eagle Farm"),"Q",IF(AND(Q1007&gt;1,Q1007&lt;55,Table1[[#This Row],[Source]]="Nat"),"Nat OK",IF(AND(Table1[[#This Row],[Source]]&lt;&gt;"Nat",Q1007&lt;55),"Poor &lt;55",IF(OR(G1007="Randwick",G1007="Flemington",G1007="Caulfield",G1007="Sandown Lake",G1007="Sandown Hill"),"Best","ave"))))</f>
        <v>Q</v>
      </c>
      <c r="AC1007" s="133">
        <f>IF(Q1007="","",IF(AB1007="Poor &lt;55",$AC$2*0.2%,IF(AND(AB1007="Q",AA1007&lt;&gt;"Wed"),$AC$2*0.4%,IF(AND(AB1007="Q",AA1007="Wed"),$AC$2*0.5%,IF(AND(AB1007="Ave",U1007=100),$AC$2*0.5%,IF(AND(AB1007="ave",U1007="",N1007=1,AG1007="Bush"),$AC$2*1%,IF(AND(AB1007="ave",U1007="",Q1007&gt;100),$AC$2*1.3%,IF(AND(AB1007="ave",U1007=""),$AC$2*1.2%,IF(AND(AB1007="Ave",U1007=200),$AC$2*1%,IF(AND(AB1007="Best",U1007=200),$AC$2*1.5%,IF(AND(AB1007="Best",U1007="",K1007&lt;&gt;"Pro Syd"),$AC$2*0.5%,IF(AND(AB1007="Best",U1007=""),$AC$2*1%,IF(AND(AB1007="Best",U1007=100,Table1[[#This Row],[State]]="NSW"),$AC$2*0.4%,IF(AND(AB1007="Best",U1007=100),$AC$2*1%,IF(Table1[[#This Row],[Adj]]="Nat OK",$AC$2*0.5%,"xxx")))))))))))))))</f>
        <v>40</v>
      </c>
      <c r="AD1007" s="133" t="str">
        <f t="shared" si="206"/>
        <v/>
      </c>
      <c r="AE1007" s="133">
        <f t="shared" si="207"/>
        <v>-40</v>
      </c>
      <c r="AF1007" s="133" t="str">
        <f>VLOOKUP(Table1[[#This Row],[Track]],$F$2672:$H$2715,2,FALSE)</f>
        <v>Qld</v>
      </c>
      <c r="AG1007" s="133" t="str">
        <f>VLOOKUP(Table1[[#This Row],[Track]],$F$2672:$H$2715,3,FALSE)</f>
        <v>-</v>
      </c>
      <c r="AH1007" s="133" t="str">
        <f>IF(Table1[[#This Row],[Date]]&lt;$AH$2,"",IF(Table1[[#This Row],[Date]]&lt;$AH$3,"Edge","Elite Combo"))</f>
        <v/>
      </c>
      <c r="AI1007" s="218">
        <f>Table1[[#This Row],[Time]]</f>
        <v>0.54027777777777775</v>
      </c>
      <c r="AJ1007" s="219" t="str">
        <f>Table1[[#This Row],[Track]]</f>
        <v>Eagle Farm</v>
      </c>
      <c r="AK1007" s="216">
        <f>Table1[[#This Row],[Race ]]</f>
        <v>1</v>
      </c>
      <c r="AL1007" s="219">
        <f>Table1[[#This Row],[TAB]]</f>
        <v>6</v>
      </c>
      <c r="AM1007" s="219" t="str">
        <f>Table1[[#This Row],[Selection]]</f>
        <v>Compelling Truth</v>
      </c>
      <c r="AN1007" s="220" t="str">
        <f>Table1[[#This Row],[Sources]]</f>
        <v>Nat-11</v>
      </c>
      <c r="AO1007" s="219">
        <f>Table1[[#This Row],[Scale Bet]]</f>
        <v>40</v>
      </c>
    </row>
    <row r="1008" spans="5:41" ht="16.5" customHeight="1" x14ac:dyDescent="0.25">
      <c r="E1008" s="185">
        <v>45374</v>
      </c>
      <c r="F1008" s="35">
        <v>0.54513888888888884</v>
      </c>
      <c r="G1008" s="36" t="s">
        <v>100</v>
      </c>
      <c r="H1008" s="36">
        <v>3</v>
      </c>
      <c r="I1008" s="36">
        <v>9</v>
      </c>
      <c r="J1008" s="36" t="s">
        <v>689</v>
      </c>
      <c r="K1008" s="36" t="s">
        <v>1</v>
      </c>
      <c r="L1008" s="165">
        <v>12</v>
      </c>
      <c r="M1008" s="134">
        <f t="shared" si="195"/>
        <v>22</v>
      </c>
      <c r="N1008" s="36">
        <f t="shared" si="196"/>
        <v>2</v>
      </c>
      <c r="O1008" s="135" t="str">
        <f t="shared" si="197"/>
        <v>E4-12/Edge-10</v>
      </c>
      <c r="P1008" s="186" t="str">
        <f t="shared" si="198"/>
        <v>OK</v>
      </c>
      <c r="Q1008" s="187">
        <f t="shared" si="199"/>
        <v>88</v>
      </c>
      <c r="R1008" s="150"/>
      <c r="S1008" s="187" t="str">
        <f t="shared" si="200"/>
        <v/>
      </c>
      <c r="T1008" s="136" t="str">
        <f t="shared" si="201"/>
        <v>Angel Of Light</v>
      </c>
      <c r="U1008" s="137">
        <f>IF(P1008="","",IF(N1008=1,"",IF(Q1008="","",IF(Q1008&lt;=100,100,IF(Table1[[#This Row],[Day]]="Wed",100,200)))))</f>
        <v>100</v>
      </c>
      <c r="V1008" s="137" t="str">
        <f t="shared" si="202"/>
        <v/>
      </c>
      <c r="W1008" s="137">
        <f t="shared" si="203"/>
        <v>-100</v>
      </c>
      <c r="X1008" s="133">
        <f>100</f>
        <v>100</v>
      </c>
      <c r="Y1008" s="133" t="str">
        <f t="shared" si="204"/>
        <v/>
      </c>
      <c r="Z1008" s="133">
        <f t="shared" si="205"/>
        <v>-100</v>
      </c>
      <c r="AA1008" s="134" t="str">
        <f>TEXT(Table1[[#This Row],[Date]],"DDD")</f>
        <v>Sat</v>
      </c>
      <c r="AB1008" s="133" t="str">
        <f>IF(OR(G1008="Doomben",G1008="Eagle Farm"),"Q",IF(AND(Q1008&gt;1,Q1008&lt;55,Table1[[#This Row],[Source]]="Nat"),"Nat OK",IF(AND(Table1[[#This Row],[Source]]&lt;&gt;"Nat",Q1008&lt;55),"Poor &lt;55",IF(OR(G1008="Randwick",G1008="Flemington",G1008="Caulfield",G1008="Sandown Lake",G1008="Sandown Hill"),"Best","ave"))))</f>
        <v>ave</v>
      </c>
      <c r="AC1008" s="133">
        <f>IF(Q1008="","",IF(AB1008="Poor &lt;55",$AC$2*0.2%,IF(AND(AB1008="Q",AA1008&lt;&gt;"Wed"),$AC$2*0.4%,IF(AND(AB1008="Q",AA1008="Wed"),$AC$2*0.5%,IF(AND(AB1008="Ave",U1008=100),$AC$2*0.5%,IF(AND(AB1008="ave",U1008="",N1008=1,AG1008="Bush"),$AC$2*1%,IF(AND(AB1008="ave",U1008="",Q1008&gt;100),$AC$2*1.3%,IF(AND(AB1008="ave",U1008=""),$AC$2*1.2%,IF(AND(AB1008="Ave",U1008=200),$AC$2*1%,IF(AND(AB1008="Best",U1008=200),$AC$2*1.5%,IF(AND(AB1008="Best",U1008="",K1008&lt;&gt;"Pro Syd"),$AC$2*0.5%,IF(AND(AB1008="Best",U1008=""),$AC$2*1%,IF(AND(AB1008="Best",U1008=100,Table1[[#This Row],[State]]="NSW"),$AC$2*0.4%,IF(AND(AB1008="Best",U1008=100),$AC$2*1%,IF(Table1[[#This Row],[Adj]]="Nat OK",$AC$2*0.5%,"xxx")))))))))))))))</f>
        <v>50</v>
      </c>
      <c r="AD1008" s="133" t="str">
        <f t="shared" si="206"/>
        <v/>
      </c>
      <c r="AE1008" s="133">
        <f t="shared" si="207"/>
        <v>-50</v>
      </c>
      <c r="AF1008" s="133" t="str">
        <f>VLOOKUP(Table1[[#This Row],[Track]],$F$2672:$H$2715,2,FALSE)</f>
        <v>Vic</v>
      </c>
      <c r="AG1008" s="133" t="str">
        <f>VLOOKUP(Table1[[#This Row],[Track]],$F$2672:$H$2715,3,FALSE)</f>
        <v>-</v>
      </c>
      <c r="AH1008" s="133" t="str">
        <f>IF(Table1[[#This Row],[Date]]&lt;$AH$2,"",IF(Table1[[#This Row],[Date]]&lt;$AH$3,"Edge","Elite Combo"))</f>
        <v/>
      </c>
      <c r="AI1008" s="218">
        <f>Table1[[#This Row],[Time]]</f>
        <v>0.54513888888888884</v>
      </c>
      <c r="AJ1008" s="219" t="str">
        <f>Table1[[#This Row],[Track]]</f>
        <v>Moonee Valley</v>
      </c>
      <c r="AK1008" s="216">
        <f>Table1[[#This Row],[Race ]]</f>
        <v>3</v>
      </c>
      <c r="AL1008" s="219">
        <f>Table1[[#This Row],[TAB]]</f>
        <v>9</v>
      </c>
      <c r="AM1008" s="219" t="str">
        <f>Table1[[#This Row],[Selection]]</f>
        <v>Angel Of Light</v>
      </c>
      <c r="AN1008" s="220" t="str">
        <f>Table1[[#This Row],[Sources]]</f>
        <v>E4-12/Edge-10</v>
      </c>
      <c r="AO1008" s="219">
        <f>Table1[[#This Row],[Scale Bet]]</f>
        <v>50</v>
      </c>
    </row>
    <row r="1009" spans="5:41" ht="16.5" customHeight="1" x14ac:dyDescent="0.25">
      <c r="E1009" s="185">
        <v>45374</v>
      </c>
      <c r="F1009" s="35">
        <v>0.54513888888888884</v>
      </c>
      <c r="G1009" s="36" t="s">
        <v>100</v>
      </c>
      <c r="H1009" s="36">
        <v>3</v>
      </c>
      <c r="I1009" s="36">
        <v>9</v>
      </c>
      <c r="J1009" s="36" t="s">
        <v>689</v>
      </c>
      <c r="K1009" s="36" t="s">
        <v>40</v>
      </c>
      <c r="L1009" s="165">
        <v>10</v>
      </c>
      <c r="M1009" s="134" t="str">
        <f t="shared" si="195"/>
        <v/>
      </c>
      <c r="N1009" s="36" t="str">
        <f t="shared" si="196"/>
        <v/>
      </c>
      <c r="O1009" s="135" t="str">
        <f t="shared" si="197"/>
        <v/>
      </c>
      <c r="P1009" s="186" t="str">
        <f t="shared" si="198"/>
        <v>OK</v>
      </c>
      <c r="Q1009" s="187" t="str">
        <f t="shared" si="199"/>
        <v/>
      </c>
      <c r="R1009" s="150"/>
      <c r="S1009" s="187" t="str">
        <f t="shared" si="200"/>
        <v/>
      </c>
      <c r="T1009" s="136" t="str">
        <f t="shared" si="201"/>
        <v>Angel Of Light</v>
      </c>
      <c r="U1009" s="137" t="str">
        <f>IF(P1009="","",IF(N1009=1,"",IF(Q1009="","",IF(Q1009&lt;=100,100,IF(Table1[[#This Row],[Day]]="Wed",100,200)))))</f>
        <v/>
      </c>
      <c r="V1009" s="137" t="str">
        <f t="shared" si="202"/>
        <v/>
      </c>
      <c r="W1009" s="137" t="str">
        <f t="shared" si="203"/>
        <v/>
      </c>
      <c r="X1009" s="133">
        <f>100</f>
        <v>100</v>
      </c>
      <c r="Y1009" s="133" t="str">
        <f t="shared" si="204"/>
        <v/>
      </c>
      <c r="Z1009" s="133">
        <f t="shared" si="205"/>
        <v>-100</v>
      </c>
      <c r="AA1009" s="134" t="str">
        <f>TEXT(Table1[[#This Row],[Date]],"DDD")</f>
        <v>Sat</v>
      </c>
      <c r="AB1009" s="133" t="str">
        <f>IF(OR(G1009="Doomben",G1009="Eagle Farm"),"Q",IF(AND(Q1009&gt;1,Q1009&lt;55,Table1[[#This Row],[Source]]="Nat"),"Nat OK",IF(AND(Table1[[#This Row],[Source]]&lt;&gt;"Nat",Q1009&lt;55),"Poor &lt;55",IF(OR(G1009="Randwick",G1009="Flemington",G1009="Caulfield",G1009="Sandown Lake",G1009="Sandown Hill"),"Best","ave"))))</f>
        <v>ave</v>
      </c>
      <c r="AC1009" s="133" t="str">
        <f>IF(Q1009="","",IF(AB1009="Poor &lt;55",$AC$2*0.2%,IF(AND(AB1009="Q",AA1009&lt;&gt;"Wed"),$AC$2*0.4%,IF(AND(AB1009="Q",AA1009="Wed"),$AC$2*0.5%,IF(AND(AB1009="Ave",U1009=100),$AC$2*0.5%,IF(AND(AB1009="ave",U1009="",N1009=1,AG1009="Bush"),$AC$2*1%,IF(AND(AB1009="ave",U1009="",Q1009&gt;100),$AC$2*1.3%,IF(AND(AB1009="ave",U1009=""),$AC$2*1.2%,IF(AND(AB1009="Ave",U1009=200),$AC$2*1%,IF(AND(AB1009="Best",U1009=200),$AC$2*1.5%,IF(AND(AB1009="Best",U1009="",K1009&lt;&gt;"Pro Syd"),$AC$2*0.5%,IF(AND(AB1009="Best",U1009=""),$AC$2*1%,IF(AND(AB1009="Best",U1009=100,Table1[[#This Row],[State]]="NSW"),$AC$2*0.4%,IF(AND(AB1009="Best",U1009=100),$AC$2*1%,IF(Table1[[#This Row],[Adj]]="Nat OK",$AC$2*0.5%,"xxx")))))))))))))))</f>
        <v/>
      </c>
      <c r="AD1009" s="133" t="str">
        <f t="shared" si="206"/>
        <v/>
      </c>
      <c r="AE1009" s="133" t="str">
        <f t="shared" si="207"/>
        <v/>
      </c>
      <c r="AF1009" s="133" t="str">
        <f>VLOOKUP(Table1[[#This Row],[Track]],$F$2672:$H$2715,2,FALSE)</f>
        <v>Vic</v>
      </c>
      <c r="AG1009" s="133" t="str">
        <f>VLOOKUP(Table1[[#This Row],[Track]],$F$2672:$H$2715,3,FALSE)</f>
        <v>-</v>
      </c>
      <c r="AH1009" s="133" t="str">
        <f>IF(Table1[[#This Row],[Date]]&lt;$AH$2,"",IF(Table1[[#This Row],[Date]]&lt;$AH$3,"Edge","Elite Combo"))</f>
        <v/>
      </c>
      <c r="AI1009" s="218">
        <f>Table1[[#This Row],[Time]]</f>
        <v>0.54513888888888884</v>
      </c>
      <c r="AJ1009" s="219" t="str">
        <f>Table1[[#This Row],[Track]]</f>
        <v>Moonee Valley</v>
      </c>
      <c r="AK1009" s="216">
        <f>Table1[[#This Row],[Race ]]</f>
        <v>3</v>
      </c>
      <c r="AL1009" s="219">
        <f>Table1[[#This Row],[TAB]]</f>
        <v>9</v>
      </c>
      <c r="AM1009" s="219" t="str">
        <f>Table1[[#This Row],[Selection]]</f>
        <v>Angel Of Light</v>
      </c>
      <c r="AN1009" s="220" t="str">
        <f>Table1[[#This Row],[Sources]]</f>
        <v/>
      </c>
      <c r="AO1009" s="219" t="str">
        <f>Table1[[#This Row],[Scale Bet]]</f>
        <v/>
      </c>
    </row>
    <row r="1010" spans="5:41" ht="16.5" customHeight="1" x14ac:dyDescent="0.25">
      <c r="E1010" s="185">
        <v>45374</v>
      </c>
      <c r="F1010" s="35">
        <v>0.55902777777777779</v>
      </c>
      <c r="G1010" s="36" t="s">
        <v>17</v>
      </c>
      <c r="H1010" s="36">
        <v>3</v>
      </c>
      <c r="I1010" s="36">
        <v>5</v>
      </c>
      <c r="J1010" s="36" t="s">
        <v>737</v>
      </c>
      <c r="K1010" s="36" t="s">
        <v>1</v>
      </c>
      <c r="L1010" s="165">
        <v>11.000000000000002</v>
      </c>
      <c r="M1010" s="134">
        <f t="shared" si="195"/>
        <v>41</v>
      </c>
      <c r="N1010" s="36">
        <f t="shared" si="196"/>
        <v>3</v>
      </c>
      <c r="O1010" s="135" t="str">
        <f t="shared" si="197"/>
        <v>E4-11/Edge-15/Nat-15</v>
      </c>
      <c r="P1010" s="186" t="str">
        <f t="shared" si="198"/>
        <v>OK</v>
      </c>
      <c r="Q1010" s="187">
        <f t="shared" si="199"/>
        <v>164</v>
      </c>
      <c r="R1010" s="150">
        <v>3</v>
      </c>
      <c r="S1010" s="187">
        <f t="shared" si="200"/>
        <v>492</v>
      </c>
      <c r="T1010" s="136" t="str">
        <f t="shared" si="201"/>
        <v>Osmose</v>
      </c>
      <c r="U1010" s="137">
        <f>IF(P1010="","",IF(N1010=1,"",IF(Q1010="","",IF(Q1010&lt;=100,100,IF(Table1[[#This Row],[Day]]="Wed",100,200)))))</f>
        <v>200</v>
      </c>
      <c r="V1010" s="137">
        <f t="shared" si="202"/>
        <v>600</v>
      </c>
      <c r="W1010" s="137">
        <f t="shared" si="203"/>
        <v>400</v>
      </c>
      <c r="X1010" s="133">
        <f>100</f>
        <v>100</v>
      </c>
      <c r="Y1010" s="133">
        <f t="shared" si="204"/>
        <v>300</v>
      </c>
      <c r="Z1010" s="133">
        <f t="shared" si="205"/>
        <v>200</v>
      </c>
      <c r="AA1010" s="134" t="str">
        <f>TEXT(Table1[[#This Row],[Date]],"DDD")</f>
        <v>Sat</v>
      </c>
      <c r="AB1010" s="133" t="str">
        <f>IF(OR(G1010="Doomben",G1010="Eagle Farm"),"Q",IF(AND(Q1010&gt;1,Q1010&lt;55,Table1[[#This Row],[Source]]="Nat"),"Nat OK",IF(AND(Table1[[#This Row],[Source]]&lt;&gt;"Nat",Q1010&lt;55),"Poor &lt;55",IF(OR(G1010="Randwick",G1010="Flemington",G1010="Caulfield",G1010="Sandown Lake",G1010="Sandown Hill"),"Best","ave"))))</f>
        <v>ave</v>
      </c>
      <c r="AC1010" s="133">
        <f>IF(Q1010="","",IF(AB1010="Poor &lt;55",$AC$2*0.2%,IF(AND(AB1010="Q",AA1010&lt;&gt;"Wed"),$AC$2*0.4%,IF(AND(AB1010="Q",AA1010="Wed"),$AC$2*0.5%,IF(AND(AB1010="Ave",U1010=100),$AC$2*0.5%,IF(AND(AB1010="ave",U1010="",N1010=1,AG1010="Bush"),$AC$2*1%,IF(AND(AB1010="ave",U1010="",Q1010&gt;100),$AC$2*1.3%,IF(AND(AB1010="ave",U1010=""),$AC$2*1.2%,IF(AND(AB1010="Ave",U1010=200),$AC$2*1%,IF(AND(AB1010="Best",U1010=200),$AC$2*1.5%,IF(AND(AB1010="Best",U1010="",K1010&lt;&gt;"Pro Syd"),$AC$2*0.5%,IF(AND(AB1010="Best",U1010=""),$AC$2*1%,IF(AND(AB1010="Best",U1010=100,Table1[[#This Row],[State]]="NSW"),$AC$2*0.4%,IF(AND(AB1010="Best",U1010=100),$AC$2*1%,IF(Table1[[#This Row],[Adj]]="Nat OK",$AC$2*0.5%,"xxx")))))))))))))))</f>
        <v>100</v>
      </c>
      <c r="AD1010" s="133">
        <f t="shared" si="206"/>
        <v>300</v>
      </c>
      <c r="AE1010" s="133">
        <f t="shared" si="207"/>
        <v>200</v>
      </c>
      <c r="AF1010" s="133" t="str">
        <f>VLOOKUP(Table1[[#This Row],[Track]],$F$2672:$H$2715,2,FALSE)</f>
        <v>NSW</v>
      </c>
      <c r="AG1010" s="133" t="str">
        <f>VLOOKUP(Table1[[#This Row],[Track]],$F$2672:$H$2715,3,FALSE)</f>
        <v>-</v>
      </c>
      <c r="AH1010" s="133" t="str">
        <f>IF(Table1[[#This Row],[Date]]&lt;$AH$2,"",IF(Table1[[#This Row],[Date]]&lt;$AH$3,"Edge","Elite Combo"))</f>
        <v/>
      </c>
      <c r="AI1010" s="218">
        <f>Table1[[#This Row],[Time]]</f>
        <v>0.55902777777777779</v>
      </c>
      <c r="AJ1010" s="219" t="str">
        <f>Table1[[#This Row],[Track]]</f>
        <v>Rosehill</v>
      </c>
      <c r="AK1010" s="216">
        <f>Table1[[#This Row],[Race ]]</f>
        <v>3</v>
      </c>
      <c r="AL1010" s="219">
        <f>Table1[[#This Row],[TAB]]</f>
        <v>5</v>
      </c>
      <c r="AM1010" s="219" t="str">
        <f>Table1[[#This Row],[Selection]]</f>
        <v>Osmose</v>
      </c>
      <c r="AN1010" s="220" t="str">
        <f>Table1[[#This Row],[Sources]]</f>
        <v>E4-11/Edge-15/Nat-15</v>
      </c>
      <c r="AO1010" s="219">
        <f>Table1[[#This Row],[Scale Bet]]</f>
        <v>100</v>
      </c>
    </row>
    <row r="1011" spans="5:41" ht="16.5" customHeight="1" x14ac:dyDescent="0.25">
      <c r="E1011" s="185">
        <v>45374</v>
      </c>
      <c r="F1011" s="35">
        <v>0.55902777777777779</v>
      </c>
      <c r="G1011" s="36" t="s">
        <v>17</v>
      </c>
      <c r="H1011" s="36">
        <v>3</v>
      </c>
      <c r="I1011" s="36">
        <v>5</v>
      </c>
      <c r="J1011" s="36" t="s">
        <v>737</v>
      </c>
      <c r="K1011" s="36" t="s">
        <v>40</v>
      </c>
      <c r="L1011" s="165">
        <v>15</v>
      </c>
      <c r="M1011" s="134" t="str">
        <f t="shared" si="195"/>
        <v/>
      </c>
      <c r="N1011" s="36" t="str">
        <f t="shared" si="196"/>
        <v/>
      </c>
      <c r="O1011" s="135" t="str">
        <f t="shared" si="197"/>
        <v/>
      </c>
      <c r="P1011" s="186" t="str">
        <f t="shared" si="198"/>
        <v>OK</v>
      </c>
      <c r="Q1011" s="187" t="str">
        <f t="shared" si="199"/>
        <v/>
      </c>
      <c r="R1011" s="150">
        <v>3</v>
      </c>
      <c r="S1011" s="187" t="str">
        <f t="shared" si="200"/>
        <v/>
      </c>
      <c r="T1011" s="136" t="str">
        <f t="shared" si="201"/>
        <v>Osmose</v>
      </c>
      <c r="U1011" s="137" t="str">
        <f>IF(P1011="","",IF(N1011=1,"",IF(Q1011="","",IF(Q1011&lt;=100,100,IF(Table1[[#This Row],[Day]]="Wed",100,200)))))</f>
        <v/>
      </c>
      <c r="V1011" s="137" t="str">
        <f t="shared" si="202"/>
        <v/>
      </c>
      <c r="W1011" s="137" t="str">
        <f t="shared" si="203"/>
        <v/>
      </c>
      <c r="X1011" s="133">
        <f>100</f>
        <v>100</v>
      </c>
      <c r="Y1011" s="133">
        <f t="shared" si="204"/>
        <v>300</v>
      </c>
      <c r="Z1011" s="133">
        <f t="shared" si="205"/>
        <v>200</v>
      </c>
      <c r="AA1011" s="134" t="str">
        <f>TEXT(Table1[[#This Row],[Date]],"DDD")</f>
        <v>Sat</v>
      </c>
      <c r="AB1011" s="133" t="str">
        <f>IF(OR(G1011="Doomben",G1011="Eagle Farm"),"Q",IF(AND(Q1011&gt;1,Q1011&lt;55,Table1[[#This Row],[Source]]="Nat"),"Nat OK",IF(AND(Table1[[#This Row],[Source]]&lt;&gt;"Nat",Q1011&lt;55),"Poor &lt;55",IF(OR(G1011="Randwick",G1011="Flemington",G1011="Caulfield",G1011="Sandown Lake",G1011="Sandown Hill"),"Best","ave"))))</f>
        <v>ave</v>
      </c>
      <c r="AC1011" s="133" t="str">
        <f>IF(Q1011="","",IF(AB1011="Poor &lt;55",$AC$2*0.2%,IF(AND(AB1011="Q",AA1011&lt;&gt;"Wed"),$AC$2*0.4%,IF(AND(AB1011="Q",AA1011="Wed"),$AC$2*0.5%,IF(AND(AB1011="Ave",U1011=100),$AC$2*0.5%,IF(AND(AB1011="ave",U1011="",N1011=1,AG1011="Bush"),$AC$2*1%,IF(AND(AB1011="ave",U1011="",Q1011&gt;100),$AC$2*1.3%,IF(AND(AB1011="ave",U1011=""),$AC$2*1.2%,IF(AND(AB1011="Ave",U1011=200),$AC$2*1%,IF(AND(AB1011="Best",U1011=200),$AC$2*1.5%,IF(AND(AB1011="Best",U1011="",K1011&lt;&gt;"Pro Syd"),$AC$2*0.5%,IF(AND(AB1011="Best",U1011=""),$AC$2*1%,IF(AND(AB1011="Best",U1011=100,Table1[[#This Row],[State]]="NSW"),$AC$2*0.4%,IF(AND(AB1011="Best",U1011=100),$AC$2*1%,IF(Table1[[#This Row],[Adj]]="Nat OK",$AC$2*0.5%,"xxx")))))))))))))))</f>
        <v/>
      </c>
      <c r="AD1011" s="133" t="str">
        <f t="shared" si="206"/>
        <v/>
      </c>
      <c r="AE1011" s="133" t="str">
        <f t="shared" si="207"/>
        <v/>
      </c>
      <c r="AF1011" s="133" t="str">
        <f>VLOOKUP(Table1[[#This Row],[Track]],$F$2672:$H$2715,2,FALSE)</f>
        <v>NSW</v>
      </c>
      <c r="AG1011" s="133" t="str">
        <f>VLOOKUP(Table1[[#This Row],[Track]],$F$2672:$H$2715,3,FALSE)</f>
        <v>-</v>
      </c>
      <c r="AH1011" s="133" t="str">
        <f>IF(Table1[[#This Row],[Date]]&lt;$AH$2,"",IF(Table1[[#This Row],[Date]]&lt;$AH$3,"Edge","Elite Combo"))</f>
        <v/>
      </c>
      <c r="AI1011" s="218">
        <f>Table1[[#This Row],[Time]]</f>
        <v>0.55902777777777779</v>
      </c>
      <c r="AJ1011" s="219" t="str">
        <f>Table1[[#This Row],[Track]]</f>
        <v>Rosehill</v>
      </c>
      <c r="AK1011" s="216">
        <f>Table1[[#This Row],[Race ]]</f>
        <v>3</v>
      </c>
      <c r="AL1011" s="219">
        <f>Table1[[#This Row],[TAB]]</f>
        <v>5</v>
      </c>
      <c r="AM1011" s="219" t="str">
        <f>Table1[[#This Row],[Selection]]</f>
        <v>Osmose</v>
      </c>
      <c r="AN1011" s="220" t="str">
        <f>Table1[[#This Row],[Sources]]</f>
        <v/>
      </c>
      <c r="AO1011" s="219" t="str">
        <f>Table1[[#This Row],[Scale Bet]]</f>
        <v/>
      </c>
    </row>
    <row r="1012" spans="5:41" ht="16.5" customHeight="1" x14ac:dyDescent="0.25">
      <c r="E1012" s="185">
        <v>45374</v>
      </c>
      <c r="F1012" s="35">
        <v>0.55902777777777779</v>
      </c>
      <c r="G1012" s="36" t="s">
        <v>17</v>
      </c>
      <c r="H1012" s="36">
        <v>3</v>
      </c>
      <c r="I1012" s="36">
        <v>5</v>
      </c>
      <c r="J1012" s="36" t="s">
        <v>737</v>
      </c>
      <c r="K1012" s="36" t="s">
        <v>13</v>
      </c>
      <c r="L1012" s="165">
        <v>15</v>
      </c>
      <c r="M1012" s="134" t="str">
        <f t="shared" si="195"/>
        <v/>
      </c>
      <c r="N1012" s="36" t="str">
        <f t="shared" si="196"/>
        <v/>
      </c>
      <c r="O1012" s="135" t="str">
        <f t="shared" si="197"/>
        <v/>
      </c>
      <c r="P1012" s="186" t="str">
        <f t="shared" si="198"/>
        <v>OK</v>
      </c>
      <c r="Q1012" s="187" t="str">
        <f t="shared" si="199"/>
        <v/>
      </c>
      <c r="R1012" s="150">
        <v>3</v>
      </c>
      <c r="S1012" s="187" t="str">
        <f t="shared" si="200"/>
        <v/>
      </c>
      <c r="T1012" s="136" t="str">
        <f t="shared" si="201"/>
        <v>Osmose</v>
      </c>
      <c r="U1012" s="137" t="str">
        <f>IF(P1012="","",IF(N1012=1,"",IF(Q1012="","",IF(Q1012&lt;=100,100,IF(Table1[[#This Row],[Day]]="Wed",100,200)))))</f>
        <v/>
      </c>
      <c r="V1012" s="137" t="str">
        <f t="shared" si="202"/>
        <v/>
      </c>
      <c r="W1012" s="137" t="str">
        <f t="shared" si="203"/>
        <v/>
      </c>
      <c r="X1012" s="133">
        <f>100</f>
        <v>100</v>
      </c>
      <c r="Y1012" s="133">
        <f t="shared" si="204"/>
        <v>300</v>
      </c>
      <c r="Z1012" s="133">
        <f t="shared" si="205"/>
        <v>200</v>
      </c>
      <c r="AA1012" s="134" t="str">
        <f>TEXT(Table1[[#This Row],[Date]],"DDD")</f>
        <v>Sat</v>
      </c>
      <c r="AB1012" s="133" t="str">
        <f>IF(OR(G1012="Doomben",G1012="Eagle Farm"),"Q",IF(AND(Q1012&gt;1,Q1012&lt;55,Table1[[#This Row],[Source]]="Nat"),"Nat OK",IF(AND(Table1[[#This Row],[Source]]&lt;&gt;"Nat",Q1012&lt;55),"Poor &lt;55",IF(OR(G1012="Randwick",G1012="Flemington",G1012="Caulfield",G1012="Sandown Lake",G1012="Sandown Hill"),"Best","ave"))))</f>
        <v>ave</v>
      </c>
      <c r="AC1012" s="133" t="str">
        <f>IF(Q1012="","",IF(AB1012="Poor &lt;55",$AC$2*0.2%,IF(AND(AB1012="Q",AA1012&lt;&gt;"Wed"),$AC$2*0.4%,IF(AND(AB1012="Q",AA1012="Wed"),$AC$2*0.5%,IF(AND(AB1012="Ave",U1012=100),$AC$2*0.5%,IF(AND(AB1012="ave",U1012="",N1012=1,AG1012="Bush"),$AC$2*1%,IF(AND(AB1012="ave",U1012="",Q1012&gt;100),$AC$2*1.3%,IF(AND(AB1012="ave",U1012=""),$AC$2*1.2%,IF(AND(AB1012="Ave",U1012=200),$AC$2*1%,IF(AND(AB1012="Best",U1012=200),$AC$2*1.5%,IF(AND(AB1012="Best",U1012="",K1012&lt;&gt;"Pro Syd"),$AC$2*0.5%,IF(AND(AB1012="Best",U1012=""),$AC$2*1%,IF(AND(AB1012="Best",U1012=100,Table1[[#This Row],[State]]="NSW"),$AC$2*0.4%,IF(AND(AB1012="Best",U1012=100),$AC$2*1%,IF(Table1[[#This Row],[Adj]]="Nat OK",$AC$2*0.5%,"xxx")))))))))))))))</f>
        <v/>
      </c>
      <c r="AD1012" s="133" t="str">
        <f t="shared" si="206"/>
        <v/>
      </c>
      <c r="AE1012" s="133" t="str">
        <f t="shared" si="207"/>
        <v/>
      </c>
      <c r="AF1012" s="133" t="str">
        <f>VLOOKUP(Table1[[#This Row],[Track]],$F$2672:$H$2715,2,FALSE)</f>
        <v>NSW</v>
      </c>
      <c r="AG1012" s="133" t="str">
        <f>VLOOKUP(Table1[[#This Row],[Track]],$F$2672:$H$2715,3,FALSE)</f>
        <v>-</v>
      </c>
      <c r="AH1012" s="133" t="str">
        <f>IF(Table1[[#This Row],[Date]]&lt;$AH$2,"",IF(Table1[[#This Row],[Date]]&lt;$AH$3,"Edge","Elite Combo"))</f>
        <v/>
      </c>
      <c r="AI1012" s="218">
        <f>Table1[[#This Row],[Time]]</f>
        <v>0.55902777777777779</v>
      </c>
      <c r="AJ1012" s="219" t="str">
        <f>Table1[[#This Row],[Track]]</f>
        <v>Rosehill</v>
      </c>
      <c r="AK1012" s="216">
        <f>Table1[[#This Row],[Race ]]</f>
        <v>3</v>
      </c>
      <c r="AL1012" s="219">
        <f>Table1[[#This Row],[TAB]]</f>
        <v>5</v>
      </c>
      <c r="AM1012" s="219" t="str">
        <f>Table1[[#This Row],[Selection]]</f>
        <v>Osmose</v>
      </c>
      <c r="AN1012" s="220" t="str">
        <f>Table1[[#This Row],[Sources]]</f>
        <v/>
      </c>
      <c r="AO1012" s="219" t="str">
        <f>Table1[[#This Row],[Scale Bet]]</f>
        <v/>
      </c>
    </row>
    <row r="1013" spans="5:41" ht="16.5" customHeight="1" x14ac:dyDescent="0.25">
      <c r="E1013" s="185">
        <v>45374</v>
      </c>
      <c r="F1013" s="35">
        <v>0.56944444444444442</v>
      </c>
      <c r="G1013" s="36" t="s">
        <v>100</v>
      </c>
      <c r="H1013" s="36">
        <v>4</v>
      </c>
      <c r="I1013" s="36">
        <v>15</v>
      </c>
      <c r="J1013" s="36" t="s">
        <v>1010</v>
      </c>
      <c r="K1013" s="36" t="s">
        <v>40</v>
      </c>
      <c r="L1013" s="165">
        <v>12</v>
      </c>
      <c r="M1013" s="134">
        <f t="shared" si="195"/>
        <v>32</v>
      </c>
      <c r="N1013" s="36">
        <f t="shared" si="196"/>
        <v>2</v>
      </c>
      <c r="O1013" s="135" t="str">
        <f t="shared" si="197"/>
        <v>Edge-12/Pro Mel-20</v>
      </c>
      <c r="P1013" s="186" t="str">
        <f t="shared" si="198"/>
        <v>OK</v>
      </c>
      <c r="Q1013" s="187">
        <f t="shared" si="199"/>
        <v>128</v>
      </c>
      <c r="R1013" s="150"/>
      <c r="S1013" s="187" t="str">
        <f t="shared" si="200"/>
        <v/>
      </c>
      <c r="T1013" s="136" t="str">
        <f t="shared" si="201"/>
        <v>He'Ll Rip</v>
      </c>
      <c r="U1013" s="137">
        <f>IF(P1013="","",IF(N1013=1,"",IF(Q1013="","",IF(Q1013&lt;=100,100,IF(Table1[[#This Row],[Day]]="Wed",100,200)))))</f>
        <v>200</v>
      </c>
      <c r="V1013" s="137" t="str">
        <f t="shared" si="202"/>
        <v/>
      </c>
      <c r="W1013" s="137">
        <f t="shared" si="203"/>
        <v>-200</v>
      </c>
      <c r="X1013" s="133">
        <f>100</f>
        <v>100</v>
      </c>
      <c r="Y1013" s="133" t="str">
        <f t="shared" si="204"/>
        <v/>
      </c>
      <c r="Z1013" s="133">
        <f t="shared" si="205"/>
        <v>-100</v>
      </c>
      <c r="AA1013" s="134" t="str">
        <f>TEXT(Table1[[#This Row],[Date]],"DDD")</f>
        <v>Sat</v>
      </c>
      <c r="AB1013" s="133" t="str">
        <f>IF(OR(G1013="Doomben",G1013="Eagle Farm"),"Q",IF(AND(Q1013&gt;1,Q1013&lt;55,Table1[[#This Row],[Source]]="Nat"),"Nat OK",IF(AND(Table1[[#This Row],[Source]]&lt;&gt;"Nat",Q1013&lt;55),"Poor &lt;55",IF(OR(G1013="Randwick",G1013="Flemington",G1013="Caulfield",G1013="Sandown Lake",G1013="Sandown Hill"),"Best","ave"))))</f>
        <v>ave</v>
      </c>
      <c r="AC1013" s="133">
        <f>IF(Q1013="","",IF(AB1013="Poor &lt;55",$AC$2*0.2%,IF(AND(AB1013="Q",AA1013&lt;&gt;"Wed"),$AC$2*0.4%,IF(AND(AB1013="Q",AA1013="Wed"),$AC$2*0.5%,IF(AND(AB1013="Ave",U1013=100),$AC$2*0.5%,IF(AND(AB1013="ave",U1013="",N1013=1,AG1013="Bush"),$AC$2*1%,IF(AND(AB1013="ave",U1013="",Q1013&gt;100),$AC$2*1.3%,IF(AND(AB1013="ave",U1013=""),$AC$2*1.2%,IF(AND(AB1013="Ave",U1013=200),$AC$2*1%,IF(AND(AB1013="Best",U1013=200),$AC$2*1.5%,IF(AND(AB1013="Best",U1013="",K1013&lt;&gt;"Pro Syd"),$AC$2*0.5%,IF(AND(AB1013="Best",U1013=""),$AC$2*1%,IF(AND(AB1013="Best",U1013=100,Table1[[#This Row],[State]]="NSW"),$AC$2*0.4%,IF(AND(AB1013="Best",U1013=100),$AC$2*1%,IF(Table1[[#This Row],[Adj]]="Nat OK",$AC$2*0.5%,"xxx")))))))))))))))</f>
        <v>100</v>
      </c>
      <c r="AD1013" s="133" t="str">
        <f t="shared" si="206"/>
        <v/>
      </c>
      <c r="AE1013" s="133">
        <f t="shared" si="207"/>
        <v>-100</v>
      </c>
      <c r="AF1013" s="133" t="str">
        <f>VLOOKUP(Table1[[#This Row],[Track]],$F$2672:$H$2715,2,FALSE)</f>
        <v>Vic</v>
      </c>
      <c r="AG1013" s="133" t="str">
        <f>VLOOKUP(Table1[[#This Row],[Track]],$F$2672:$H$2715,3,FALSE)</f>
        <v>-</v>
      </c>
      <c r="AH1013" s="133" t="str">
        <f>IF(Table1[[#This Row],[Date]]&lt;$AH$2,"",IF(Table1[[#This Row],[Date]]&lt;$AH$3,"Edge","Elite Combo"))</f>
        <v/>
      </c>
      <c r="AI1013" s="218">
        <f>Table1[[#This Row],[Time]]</f>
        <v>0.56944444444444442</v>
      </c>
      <c r="AJ1013" s="219" t="str">
        <f>Table1[[#This Row],[Track]]</f>
        <v>Moonee Valley</v>
      </c>
      <c r="AK1013" s="216">
        <f>Table1[[#This Row],[Race ]]</f>
        <v>4</v>
      </c>
      <c r="AL1013" s="219">
        <f>Table1[[#This Row],[TAB]]</f>
        <v>15</v>
      </c>
      <c r="AM1013" s="219" t="str">
        <f>Table1[[#This Row],[Selection]]</f>
        <v>He'Ll Rip</v>
      </c>
      <c r="AN1013" s="220" t="str">
        <f>Table1[[#This Row],[Sources]]</f>
        <v>Edge-12/Pro Mel-20</v>
      </c>
      <c r="AO1013" s="219">
        <f>Table1[[#This Row],[Scale Bet]]</f>
        <v>100</v>
      </c>
    </row>
    <row r="1014" spans="5:41" ht="16.5" customHeight="1" x14ac:dyDescent="0.25">
      <c r="E1014" s="185">
        <v>45374</v>
      </c>
      <c r="F1014" s="35">
        <v>0.56944444444444442</v>
      </c>
      <c r="G1014" s="36" t="s">
        <v>100</v>
      </c>
      <c r="H1014" s="36">
        <v>4</v>
      </c>
      <c r="I1014" s="36">
        <v>15</v>
      </c>
      <c r="J1014" s="36" t="s">
        <v>1010</v>
      </c>
      <c r="K1014" s="36" t="s">
        <v>18</v>
      </c>
      <c r="L1014" s="165">
        <v>20</v>
      </c>
      <c r="M1014" s="134" t="str">
        <f t="shared" si="195"/>
        <v/>
      </c>
      <c r="N1014" s="36" t="str">
        <f t="shared" si="196"/>
        <v/>
      </c>
      <c r="O1014" s="135" t="str">
        <f t="shared" si="197"/>
        <v/>
      </c>
      <c r="P1014" s="186" t="str">
        <f t="shared" si="198"/>
        <v>OK</v>
      </c>
      <c r="Q1014" s="187" t="str">
        <f t="shared" si="199"/>
        <v/>
      </c>
      <c r="R1014" s="150"/>
      <c r="S1014" s="187" t="str">
        <f t="shared" si="200"/>
        <v/>
      </c>
      <c r="T1014" s="136" t="str">
        <f t="shared" si="201"/>
        <v>He'Ll Rip</v>
      </c>
      <c r="U1014" s="137" t="str">
        <f>IF(P1014="","",IF(N1014=1,"",IF(Q1014="","",IF(Q1014&lt;=100,100,IF(Table1[[#This Row],[Day]]="Wed",100,200)))))</f>
        <v/>
      </c>
      <c r="V1014" s="137" t="str">
        <f t="shared" si="202"/>
        <v/>
      </c>
      <c r="W1014" s="137" t="str">
        <f t="shared" si="203"/>
        <v/>
      </c>
      <c r="X1014" s="133">
        <f>100</f>
        <v>100</v>
      </c>
      <c r="Y1014" s="133" t="str">
        <f t="shared" si="204"/>
        <v/>
      </c>
      <c r="Z1014" s="133">
        <f t="shared" si="205"/>
        <v>-100</v>
      </c>
      <c r="AA1014" s="134" t="str">
        <f>TEXT(Table1[[#This Row],[Date]],"DDD")</f>
        <v>Sat</v>
      </c>
      <c r="AB1014" s="133" t="str">
        <f>IF(OR(G1014="Doomben",G1014="Eagle Farm"),"Q",IF(AND(Q1014&gt;1,Q1014&lt;55,Table1[[#This Row],[Source]]="Nat"),"Nat OK",IF(AND(Table1[[#This Row],[Source]]&lt;&gt;"Nat",Q1014&lt;55),"Poor &lt;55",IF(OR(G1014="Randwick",G1014="Flemington",G1014="Caulfield",G1014="Sandown Lake",G1014="Sandown Hill"),"Best","ave"))))</f>
        <v>ave</v>
      </c>
      <c r="AC1014" s="133" t="str">
        <f>IF(Q1014="","",IF(AB1014="Poor &lt;55",$AC$2*0.2%,IF(AND(AB1014="Q",AA1014&lt;&gt;"Wed"),$AC$2*0.4%,IF(AND(AB1014="Q",AA1014="Wed"),$AC$2*0.5%,IF(AND(AB1014="Ave",U1014=100),$AC$2*0.5%,IF(AND(AB1014="ave",U1014="",N1014=1,AG1014="Bush"),$AC$2*1%,IF(AND(AB1014="ave",U1014="",Q1014&gt;100),$AC$2*1.3%,IF(AND(AB1014="ave",U1014=""),$AC$2*1.2%,IF(AND(AB1014="Ave",U1014=200),$AC$2*1%,IF(AND(AB1014="Best",U1014=200),$AC$2*1.5%,IF(AND(AB1014="Best",U1014="",K1014&lt;&gt;"Pro Syd"),$AC$2*0.5%,IF(AND(AB1014="Best",U1014=""),$AC$2*1%,IF(AND(AB1014="Best",U1014=100,Table1[[#This Row],[State]]="NSW"),$AC$2*0.4%,IF(AND(AB1014="Best",U1014=100),$AC$2*1%,IF(Table1[[#This Row],[Adj]]="Nat OK",$AC$2*0.5%,"xxx")))))))))))))))</f>
        <v/>
      </c>
      <c r="AD1014" s="133" t="str">
        <f t="shared" si="206"/>
        <v/>
      </c>
      <c r="AE1014" s="133" t="str">
        <f t="shared" si="207"/>
        <v/>
      </c>
      <c r="AF1014" s="133" t="str">
        <f>VLOOKUP(Table1[[#This Row],[Track]],$F$2672:$H$2715,2,FALSE)</f>
        <v>Vic</v>
      </c>
      <c r="AG1014" s="133" t="str">
        <f>VLOOKUP(Table1[[#This Row],[Track]],$F$2672:$H$2715,3,FALSE)</f>
        <v>-</v>
      </c>
      <c r="AH1014" s="133" t="str">
        <f>IF(Table1[[#This Row],[Date]]&lt;$AH$2,"",IF(Table1[[#This Row],[Date]]&lt;$AH$3,"Edge","Elite Combo"))</f>
        <v/>
      </c>
      <c r="AI1014" s="218">
        <f>Table1[[#This Row],[Time]]</f>
        <v>0.56944444444444442</v>
      </c>
      <c r="AJ1014" s="219" t="str">
        <f>Table1[[#This Row],[Track]]</f>
        <v>Moonee Valley</v>
      </c>
      <c r="AK1014" s="216">
        <f>Table1[[#This Row],[Race ]]</f>
        <v>4</v>
      </c>
      <c r="AL1014" s="219">
        <f>Table1[[#This Row],[TAB]]</f>
        <v>15</v>
      </c>
      <c r="AM1014" s="219" t="str">
        <f>Table1[[#This Row],[Selection]]</f>
        <v>He'Ll Rip</v>
      </c>
      <c r="AN1014" s="220" t="str">
        <f>Table1[[#This Row],[Sources]]</f>
        <v/>
      </c>
      <c r="AO1014" s="219" t="str">
        <f>Table1[[#This Row],[Scale Bet]]</f>
        <v/>
      </c>
    </row>
    <row r="1015" spans="5:41" ht="16.5" customHeight="1" x14ac:dyDescent="0.25">
      <c r="E1015" s="185">
        <v>45374</v>
      </c>
      <c r="F1015" s="35">
        <v>0.56944444444444442</v>
      </c>
      <c r="G1015" s="36" t="s">
        <v>100</v>
      </c>
      <c r="H1015" s="36">
        <v>4</v>
      </c>
      <c r="I1015" s="36">
        <v>13</v>
      </c>
      <c r="J1015" s="36" t="s">
        <v>738</v>
      </c>
      <c r="K1015" s="36" t="s">
        <v>1</v>
      </c>
      <c r="L1015" s="165">
        <v>10</v>
      </c>
      <c r="M1015" s="134">
        <f t="shared" si="195"/>
        <v>23</v>
      </c>
      <c r="N1015" s="36">
        <f t="shared" si="196"/>
        <v>2</v>
      </c>
      <c r="O1015" s="135" t="str">
        <f t="shared" si="197"/>
        <v>E4-10/Nat-13</v>
      </c>
      <c r="P1015" s="186" t="str">
        <f t="shared" si="198"/>
        <v>OK</v>
      </c>
      <c r="Q1015" s="187">
        <f t="shared" si="199"/>
        <v>92</v>
      </c>
      <c r="R1015" s="150"/>
      <c r="S1015" s="187" t="str">
        <f t="shared" si="200"/>
        <v/>
      </c>
      <c r="T1015" s="136" t="str">
        <f t="shared" si="201"/>
        <v>Red Phantom</v>
      </c>
      <c r="U1015" s="137">
        <f>IF(P1015="","",IF(N1015=1,"",IF(Q1015="","",IF(Q1015&lt;=100,100,IF(Table1[[#This Row],[Day]]="Wed",100,200)))))</f>
        <v>100</v>
      </c>
      <c r="V1015" s="137" t="str">
        <f t="shared" si="202"/>
        <v/>
      </c>
      <c r="W1015" s="137">
        <f t="shared" si="203"/>
        <v>-100</v>
      </c>
      <c r="X1015" s="133">
        <f>100</f>
        <v>100</v>
      </c>
      <c r="Y1015" s="133" t="str">
        <f t="shared" si="204"/>
        <v/>
      </c>
      <c r="Z1015" s="133">
        <f t="shared" si="205"/>
        <v>-100</v>
      </c>
      <c r="AA1015" s="134" t="str">
        <f>TEXT(Table1[[#This Row],[Date]],"DDD")</f>
        <v>Sat</v>
      </c>
      <c r="AB1015" s="133" t="str">
        <f>IF(OR(G1015="Doomben",G1015="Eagle Farm"),"Q",IF(AND(Q1015&gt;1,Q1015&lt;55,Table1[[#This Row],[Source]]="Nat"),"Nat OK",IF(AND(Table1[[#This Row],[Source]]&lt;&gt;"Nat",Q1015&lt;55),"Poor &lt;55",IF(OR(G1015="Randwick",G1015="Flemington",G1015="Caulfield",G1015="Sandown Lake",G1015="Sandown Hill"),"Best","ave"))))</f>
        <v>ave</v>
      </c>
      <c r="AC1015" s="133">
        <f>IF(Q1015="","",IF(AB1015="Poor &lt;55",$AC$2*0.2%,IF(AND(AB1015="Q",AA1015&lt;&gt;"Wed"),$AC$2*0.4%,IF(AND(AB1015="Q",AA1015="Wed"),$AC$2*0.5%,IF(AND(AB1015="Ave",U1015=100),$AC$2*0.5%,IF(AND(AB1015="ave",U1015="",N1015=1,AG1015="Bush"),$AC$2*1%,IF(AND(AB1015="ave",U1015="",Q1015&gt;100),$AC$2*1.3%,IF(AND(AB1015="ave",U1015=""),$AC$2*1.2%,IF(AND(AB1015="Ave",U1015=200),$AC$2*1%,IF(AND(AB1015="Best",U1015=200),$AC$2*1.5%,IF(AND(AB1015="Best",U1015="",K1015&lt;&gt;"Pro Syd"),$AC$2*0.5%,IF(AND(AB1015="Best",U1015=""),$AC$2*1%,IF(AND(AB1015="Best",U1015=100,Table1[[#This Row],[State]]="NSW"),$AC$2*0.4%,IF(AND(AB1015="Best",U1015=100),$AC$2*1%,IF(Table1[[#This Row],[Adj]]="Nat OK",$AC$2*0.5%,"xxx")))))))))))))))</f>
        <v>50</v>
      </c>
      <c r="AD1015" s="133" t="str">
        <f t="shared" si="206"/>
        <v/>
      </c>
      <c r="AE1015" s="133">
        <f t="shared" si="207"/>
        <v>-50</v>
      </c>
      <c r="AF1015" s="133" t="str">
        <f>VLOOKUP(Table1[[#This Row],[Track]],$F$2672:$H$2715,2,FALSE)</f>
        <v>Vic</v>
      </c>
      <c r="AG1015" s="133" t="str">
        <f>VLOOKUP(Table1[[#This Row],[Track]],$F$2672:$H$2715,3,FALSE)</f>
        <v>-</v>
      </c>
      <c r="AH1015" s="133" t="str">
        <f>IF(Table1[[#This Row],[Date]]&lt;$AH$2,"",IF(Table1[[#This Row],[Date]]&lt;$AH$3,"Edge","Elite Combo"))</f>
        <v/>
      </c>
      <c r="AI1015" s="218">
        <f>Table1[[#This Row],[Time]]</f>
        <v>0.56944444444444442</v>
      </c>
      <c r="AJ1015" s="219" t="str">
        <f>Table1[[#This Row],[Track]]</f>
        <v>Moonee Valley</v>
      </c>
      <c r="AK1015" s="216">
        <f>Table1[[#This Row],[Race ]]</f>
        <v>4</v>
      </c>
      <c r="AL1015" s="219">
        <f>Table1[[#This Row],[TAB]]</f>
        <v>13</v>
      </c>
      <c r="AM1015" s="219" t="str">
        <f>Table1[[#This Row],[Selection]]</f>
        <v>Red Phantom</v>
      </c>
      <c r="AN1015" s="220" t="str">
        <f>Table1[[#This Row],[Sources]]</f>
        <v>E4-10/Nat-13</v>
      </c>
      <c r="AO1015" s="219">
        <f>Table1[[#This Row],[Scale Bet]]</f>
        <v>50</v>
      </c>
    </row>
    <row r="1016" spans="5:41" ht="16.5" customHeight="1" x14ac:dyDescent="0.25">
      <c r="E1016" s="185">
        <v>45374</v>
      </c>
      <c r="F1016" s="35">
        <v>0.56944444444444442</v>
      </c>
      <c r="G1016" s="36" t="s">
        <v>100</v>
      </c>
      <c r="H1016" s="36">
        <v>4</v>
      </c>
      <c r="I1016" s="36">
        <v>13</v>
      </c>
      <c r="J1016" s="36" t="s">
        <v>738</v>
      </c>
      <c r="K1016" s="36" t="s">
        <v>13</v>
      </c>
      <c r="L1016" s="165">
        <v>13</v>
      </c>
      <c r="M1016" s="134" t="str">
        <f t="shared" si="195"/>
        <v/>
      </c>
      <c r="N1016" s="36" t="str">
        <f t="shared" si="196"/>
        <v/>
      </c>
      <c r="O1016" s="135" t="str">
        <f t="shared" si="197"/>
        <v/>
      </c>
      <c r="P1016" s="186" t="str">
        <f t="shared" si="198"/>
        <v>OK</v>
      </c>
      <c r="Q1016" s="187" t="str">
        <f t="shared" si="199"/>
        <v/>
      </c>
      <c r="R1016" s="150"/>
      <c r="S1016" s="187" t="str">
        <f t="shared" si="200"/>
        <v/>
      </c>
      <c r="T1016" s="136" t="str">
        <f t="shared" si="201"/>
        <v>Red Phantom</v>
      </c>
      <c r="U1016" s="137" t="str">
        <f>IF(P1016="","",IF(N1016=1,"",IF(Q1016="","",IF(Q1016&lt;=100,100,IF(Table1[[#This Row],[Day]]="Wed",100,200)))))</f>
        <v/>
      </c>
      <c r="V1016" s="137" t="str">
        <f t="shared" si="202"/>
        <v/>
      </c>
      <c r="W1016" s="137" t="str">
        <f t="shared" si="203"/>
        <v/>
      </c>
      <c r="X1016" s="133">
        <f>100</f>
        <v>100</v>
      </c>
      <c r="Y1016" s="133" t="str">
        <f t="shared" si="204"/>
        <v/>
      </c>
      <c r="Z1016" s="133">
        <f t="shared" si="205"/>
        <v>-100</v>
      </c>
      <c r="AA1016" s="134" t="str">
        <f>TEXT(Table1[[#This Row],[Date]],"DDD")</f>
        <v>Sat</v>
      </c>
      <c r="AB1016" s="133" t="str">
        <f>IF(OR(G1016="Doomben",G1016="Eagle Farm"),"Q",IF(AND(Q1016&gt;1,Q1016&lt;55,Table1[[#This Row],[Source]]="Nat"),"Nat OK",IF(AND(Table1[[#This Row],[Source]]&lt;&gt;"Nat",Q1016&lt;55),"Poor &lt;55",IF(OR(G1016="Randwick",G1016="Flemington",G1016="Caulfield",G1016="Sandown Lake",G1016="Sandown Hill"),"Best","ave"))))</f>
        <v>ave</v>
      </c>
      <c r="AC1016" s="133" t="str">
        <f>IF(Q1016="","",IF(AB1016="Poor &lt;55",$AC$2*0.2%,IF(AND(AB1016="Q",AA1016&lt;&gt;"Wed"),$AC$2*0.4%,IF(AND(AB1016="Q",AA1016="Wed"),$AC$2*0.5%,IF(AND(AB1016="Ave",U1016=100),$AC$2*0.5%,IF(AND(AB1016="ave",U1016="",N1016=1,AG1016="Bush"),$AC$2*1%,IF(AND(AB1016="ave",U1016="",Q1016&gt;100),$AC$2*1.3%,IF(AND(AB1016="ave",U1016=""),$AC$2*1.2%,IF(AND(AB1016="Ave",U1016=200),$AC$2*1%,IF(AND(AB1016="Best",U1016=200),$AC$2*1.5%,IF(AND(AB1016="Best",U1016="",K1016&lt;&gt;"Pro Syd"),$AC$2*0.5%,IF(AND(AB1016="Best",U1016=""),$AC$2*1%,IF(AND(AB1016="Best",U1016=100,Table1[[#This Row],[State]]="NSW"),$AC$2*0.4%,IF(AND(AB1016="Best",U1016=100),$AC$2*1%,IF(Table1[[#This Row],[Adj]]="Nat OK",$AC$2*0.5%,"xxx")))))))))))))))</f>
        <v/>
      </c>
      <c r="AD1016" s="133" t="str">
        <f t="shared" si="206"/>
        <v/>
      </c>
      <c r="AE1016" s="133" t="str">
        <f t="shared" si="207"/>
        <v/>
      </c>
      <c r="AF1016" s="133" t="str">
        <f>VLOOKUP(Table1[[#This Row],[Track]],$F$2672:$H$2715,2,FALSE)</f>
        <v>Vic</v>
      </c>
      <c r="AG1016" s="133" t="str">
        <f>VLOOKUP(Table1[[#This Row],[Track]],$F$2672:$H$2715,3,FALSE)</f>
        <v>-</v>
      </c>
      <c r="AH1016" s="133" t="str">
        <f>IF(Table1[[#This Row],[Date]]&lt;$AH$2,"",IF(Table1[[#This Row],[Date]]&lt;$AH$3,"Edge","Elite Combo"))</f>
        <v/>
      </c>
      <c r="AI1016" s="218">
        <f>Table1[[#This Row],[Time]]</f>
        <v>0.56944444444444442</v>
      </c>
      <c r="AJ1016" s="219" t="str">
        <f>Table1[[#This Row],[Track]]</f>
        <v>Moonee Valley</v>
      </c>
      <c r="AK1016" s="216">
        <f>Table1[[#This Row],[Race ]]</f>
        <v>4</v>
      </c>
      <c r="AL1016" s="219">
        <f>Table1[[#This Row],[TAB]]</f>
        <v>13</v>
      </c>
      <c r="AM1016" s="219" t="str">
        <f>Table1[[#This Row],[Selection]]</f>
        <v>Red Phantom</v>
      </c>
      <c r="AN1016" s="220" t="str">
        <f>Table1[[#This Row],[Sources]]</f>
        <v/>
      </c>
      <c r="AO1016" s="219" t="str">
        <f>Table1[[#This Row],[Scale Bet]]</f>
        <v/>
      </c>
    </row>
    <row r="1017" spans="5:41" ht="16.5" customHeight="1" x14ac:dyDescent="0.25">
      <c r="E1017" s="185">
        <v>45374</v>
      </c>
      <c r="F1017" s="35">
        <v>0.59375</v>
      </c>
      <c r="G1017" s="36" t="s">
        <v>100</v>
      </c>
      <c r="H1017" s="36">
        <v>5</v>
      </c>
      <c r="I1017" s="36">
        <v>1</v>
      </c>
      <c r="J1017" s="36" t="s">
        <v>1011</v>
      </c>
      <c r="K1017" s="36" t="s">
        <v>40</v>
      </c>
      <c r="L1017" s="165">
        <v>10</v>
      </c>
      <c r="M1017" s="134">
        <f t="shared" si="195"/>
        <v>23</v>
      </c>
      <c r="N1017" s="36">
        <f t="shared" si="196"/>
        <v>2</v>
      </c>
      <c r="O1017" s="135" t="str">
        <f t="shared" si="197"/>
        <v>Edge-10/Pro Mel-13</v>
      </c>
      <c r="P1017" s="186" t="str">
        <f t="shared" si="198"/>
        <v>OK</v>
      </c>
      <c r="Q1017" s="187">
        <f t="shared" si="199"/>
        <v>92</v>
      </c>
      <c r="R1017" s="150"/>
      <c r="S1017" s="187" t="str">
        <f t="shared" si="200"/>
        <v/>
      </c>
      <c r="T1017" s="136" t="str">
        <f t="shared" si="201"/>
        <v>Campionessa</v>
      </c>
      <c r="U1017" s="137">
        <f>IF(P1017="","",IF(N1017=1,"",IF(Q1017="","",IF(Q1017&lt;=100,100,IF(Table1[[#This Row],[Day]]="Wed",100,200)))))</f>
        <v>100</v>
      </c>
      <c r="V1017" s="137" t="str">
        <f t="shared" si="202"/>
        <v/>
      </c>
      <c r="W1017" s="137">
        <f t="shared" si="203"/>
        <v>-100</v>
      </c>
      <c r="X1017" s="133">
        <f>100</f>
        <v>100</v>
      </c>
      <c r="Y1017" s="133" t="str">
        <f t="shared" si="204"/>
        <v/>
      </c>
      <c r="Z1017" s="133">
        <f t="shared" si="205"/>
        <v>-100</v>
      </c>
      <c r="AA1017" s="134" t="str">
        <f>TEXT(Table1[[#This Row],[Date]],"DDD")</f>
        <v>Sat</v>
      </c>
      <c r="AB1017" s="133" t="str">
        <f>IF(OR(G1017="Doomben",G1017="Eagle Farm"),"Q",IF(AND(Q1017&gt;1,Q1017&lt;55,Table1[[#This Row],[Source]]="Nat"),"Nat OK",IF(AND(Table1[[#This Row],[Source]]&lt;&gt;"Nat",Q1017&lt;55),"Poor &lt;55",IF(OR(G1017="Randwick",G1017="Flemington",G1017="Caulfield",G1017="Sandown Lake",G1017="Sandown Hill"),"Best","ave"))))</f>
        <v>ave</v>
      </c>
      <c r="AC1017" s="133">
        <f>IF(Q1017="","",IF(AB1017="Poor &lt;55",$AC$2*0.2%,IF(AND(AB1017="Q",AA1017&lt;&gt;"Wed"),$AC$2*0.4%,IF(AND(AB1017="Q",AA1017="Wed"),$AC$2*0.5%,IF(AND(AB1017="Ave",U1017=100),$AC$2*0.5%,IF(AND(AB1017="ave",U1017="",N1017=1,AG1017="Bush"),$AC$2*1%,IF(AND(AB1017="ave",U1017="",Q1017&gt;100),$AC$2*1.3%,IF(AND(AB1017="ave",U1017=""),$AC$2*1.2%,IF(AND(AB1017="Ave",U1017=200),$AC$2*1%,IF(AND(AB1017="Best",U1017=200),$AC$2*1.5%,IF(AND(AB1017="Best",U1017="",K1017&lt;&gt;"Pro Syd"),$AC$2*0.5%,IF(AND(AB1017="Best",U1017=""),$AC$2*1%,IF(AND(AB1017="Best",U1017=100,Table1[[#This Row],[State]]="NSW"),$AC$2*0.4%,IF(AND(AB1017="Best",U1017=100),$AC$2*1%,IF(Table1[[#This Row],[Adj]]="Nat OK",$AC$2*0.5%,"xxx")))))))))))))))</f>
        <v>50</v>
      </c>
      <c r="AD1017" s="133" t="str">
        <f t="shared" si="206"/>
        <v/>
      </c>
      <c r="AE1017" s="133">
        <f t="shared" si="207"/>
        <v>-50</v>
      </c>
      <c r="AF1017" s="133" t="str">
        <f>VLOOKUP(Table1[[#This Row],[Track]],$F$2672:$H$2715,2,FALSE)</f>
        <v>Vic</v>
      </c>
      <c r="AG1017" s="133" t="str">
        <f>VLOOKUP(Table1[[#This Row],[Track]],$F$2672:$H$2715,3,FALSE)</f>
        <v>-</v>
      </c>
      <c r="AH1017" s="133" t="str">
        <f>IF(Table1[[#This Row],[Date]]&lt;$AH$2,"",IF(Table1[[#This Row],[Date]]&lt;$AH$3,"Edge","Elite Combo"))</f>
        <v/>
      </c>
      <c r="AI1017" s="218">
        <f>Table1[[#This Row],[Time]]</f>
        <v>0.59375</v>
      </c>
      <c r="AJ1017" s="219" t="str">
        <f>Table1[[#This Row],[Track]]</f>
        <v>Moonee Valley</v>
      </c>
      <c r="AK1017" s="216">
        <f>Table1[[#This Row],[Race ]]</f>
        <v>5</v>
      </c>
      <c r="AL1017" s="219">
        <f>Table1[[#This Row],[TAB]]</f>
        <v>1</v>
      </c>
      <c r="AM1017" s="219" t="str">
        <f>Table1[[#This Row],[Selection]]</f>
        <v>Campionessa</v>
      </c>
      <c r="AN1017" s="220" t="str">
        <f>Table1[[#This Row],[Sources]]</f>
        <v>Edge-10/Pro Mel-13</v>
      </c>
      <c r="AO1017" s="219">
        <f>Table1[[#This Row],[Scale Bet]]</f>
        <v>50</v>
      </c>
    </row>
    <row r="1018" spans="5:41" ht="16.5" customHeight="1" x14ac:dyDescent="0.25">
      <c r="E1018" s="185">
        <v>45374</v>
      </c>
      <c r="F1018" s="35">
        <v>0.59375</v>
      </c>
      <c r="G1018" s="36" t="s">
        <v>100</v>
      </c>
      <c r="H1018" s="36">
        <v>5</v>
      </c>
      <c r="I1018" s="36">
        <v>1</v>
      </c>
      <c r="J1018" s="36" t="s">
        <v>1011</v>
      </c>
      <c r="K1018" s="36" t="s">
        <v>18</v>
      </c>
      <c r="L1018" s="165">
        <v>13</v>
      </c>
      <c r="M1018" s="134" t="str">
        <f t="shared" si="195"/>
        <v/>
      </c>
      <c r="N1018" s="36" t="str">
        <f t="shared" si="196"/>
        <v/>
      </c>
      <c r="O1018" s="135" t="str">
        <f t="shared" si="197"/>
        <v/>
      </c>
      <c r="P1018" s="186" t="str">
        <f t="shared" si="198"/>
        <v>OK</v>
      </c>
      <c r="Q1018" s="187" t="str">
        <f t="shared" si="199"/>
        <v/>
      </c>
      <c r="R1018" s="150"/>
      <c r="S1018" s="187" t="str">
        <f t="shared" si="200"/>
        <v/>
      </c>
      <c r="T1018" s="136" t="str">
        <f t="shared" si="201"/>
        <v>Campionessa</v>
      </c>
      <c r="U1018" s="137" t="str">
        <f>IF(P1018="","",IF(N1018=1,"",IF(Q1018="","",IF(Q1018&lt;=100,100,IF(Table1[[#This Row],[Day]]="Wed",100,200)))))</f>
        <v/>
      </c>
      <c r="V1018" s="137" t="str">
        <f t="shared" si="202"/>
        <v/>
      </c>
      <c r="W1018" s="137" t="str">
        <f t="shared" si="203"/>
        <v/>
      </c>
      <c r="X1018" s="133">
        <f>100</f>
        <v>100</v>
      </c>
      <c r="Y1018" s="133" t="str">
        <f t="shared" si="204"/>
        <v/>
      </c>
      <c r="Z1018" s="133">
        <f t="shared" si="205"/>
        <v>-100</v>
      </c>
      <c r="AA1018" s="134" t="str">
        <f>TEXT(Table1[[#This Row],[Date]],"DDD")</f>
        <v>Sat</v>
      </c>
      <c r="AB1018" s="133" t="str">
        <f>IF(OR(G1018="Doomben",G1018="Eagle Farm"),"Q",IF(AND(Q1018&gt;1,Q1018&lt;55,Table1[[#This Row],[Source]]="Nat"),"Nat OK",IF(AND(Table1[[#This Row],[Source]]&lt;&gt;"Nat",Q1018&lt;55),"Poor &lt;55",IF(OR(G1018="Randwick",G1018="Flemington",G1018="Caulfield",G1018="Sandown Lake",G1018="Sandown Hill"),"Best","ave"))))</f>
        <v>ave</v>
      </c>
      <c r="AC1018" s="133" t="str">
        <f>IF(Q1018="","",IF(AB1018="Poor &lt;55",$AC$2*0.2%,IF(AND(AB1018="Q",AA1018&lt;&gt;"Wed"),$AC$2*0.4%,IF(AND(AB1018="Q",AA1018="Wed"),$AC$2*0.5%,IF(AND(AB1018="Ave",U1018=100),$AC$2*0.5%,IF(AND(AB1018="ave",U1018="",N1018=1,AG1018="Bush"),$AC$2*1%,IF(AND(AB1018="ave",U1018="",Q1018&gt;100),$AC$2*1.3%,IF(AND(AB1018="ave",U1018=""),$AC$2*1.2%,IF(AND(AB1018="Ave",U1018=200),$AC$2*1%,IF(AND(AB1018="Best",U1018=200),$AC$2*1.5%,IF(AND(AB1018="Best",U1018="",K1018&lt;&gt;"Pro Syd"),$AC$2*0.5%,IF(AND(AB1018="Best",U1018=""),$AC$2*1%,IF(AND(AB1018="Best",U1018=100,Table1[[#This Row],[State]]="NSW"),$AC$2*0.4%,IF(AND(AB1018="Best",U1018=100),$AC$2*1%,IF(Table1[[#This Row],[Adj]]="Nat OK",$AC$2*0.5%,"xxx")))))))))))))))</f>
        <v/>
      </c>
      <c r="AD1018" s="133" t="str">
        <f t="shared" si="206"/>
        <v/>
      </c>
      <c r="AE1018" s="133" t="str">
        <f t="shared" si="207"/>
        <v/>
      </c>
      <c r="AF1018" s="133" t="str">
        <f>VLOOKUP(Table1[[#This Row],[Track]],$F$2672:$H$2715,2,FALSE)</f>
        <v>Vic</v>
      </c>
      <c r="AG1018" s="133" t="str">
        <f>VLOOKUP(Table1[[#This Row],[Track]],$F$2672:$H$2715,3,FALSE)</f>
        <v>-</v>
      </c>
      <c r="AH1018" s="133" t="str">
        <f>IF(Table1[[#This Row],[Date]]&lt;$AH$2,"",IF(Table1[[#This Row],[Date]]&lt;$AH$3,"Edge","Elite Combo"))</f>
        <v/>
      </c>
      <c r="AI1018" s="218">
        <f>Table1[[#This Row],[Time]]</f>
        <v>0.59375</v>
      </c>
      <c r="AJ1018" s="219" t="str">
        <f>Table1[[#This Row],[Track]]</f>
        <v>Moonee Valley</v>
      </c>
      <c r="AK1018" s="216">
        <f>Table1[[#This Row],[Race ]]</f>
        <v>5</v>
      </c>
      <c r="AL1018" s="219">
        <f>Table1[[#This Row],[TAB]]</f>
        <v>1</v>
      </c>
      <c r="AM1018" s="219" t="str">
        <f>Table1[[#This Row],[Selection]]</f>
        <v>Campionessa</v>
      </c>
      <c r="AN1018" s="220" t="str">
        <f>Table1[[#This Row],[Sources]]</f>
        <v/>
      </c>
      <c r="AO1018" s="219" t="str">
        <f>Table1[[#This Row],[Scale Bet]]</f>
        <v/>
      </c>
    </row>
    <row r="1019" spans="5:41" ht="16.5" customHeight="1" x14ac:dyDescent="0.25">
      <c r="E1019" s="185">
        <v>45374</v>
      </c>
      <c r="F1019" s="35">
        <v>0.59375</v>
      </c>
      <c r="G1019" s="36" t="s">
        <v>100</v>
      </c>
      <c r="H1019" s="36">
        <v>5</v>
      </c>
      <c r="I1019" s="36">
        <v>7</v>
      </c>
      <c r="J1019" s="36" t="s">
        <v>728</v>
      </c>
      <c r="K1019" s="36" t="s">
        <v>40</v>
      </c>
      <c r="L1019" s="165">
        <v>10</v>
      </c>
      <c r="M1019" s="134">
        <f t="shared" si="195"/>
        <v>20</v>
      </c>
      <c r="N1019" s="36">
        <f t="shared" si="196"/>
        <v>2</v>
      </c>
      <c r="O1019" s="135" t="str">
        <f t="shared" si="197"/>
        <v>Edge-10/Pro Mel-10</v>
      </c>
      <c r="P1019" s="186" t="str">
        <f t="shared" si="198"/>
        <v>OK</v>
      </c>
      <c r="Q1019" s="187">
        <f t="shared" si="199"/>
        <v>80</v>
      </c>
      <c r="R1019" s="150">
        <v>10.7</v>
      </c>
      <c r="S1019" s="187">
        <f t="shared" si="200"/>
        <v>856</v>
      </c>
      <c r="T1019" s="136" t="str">
        <f t="shared" si="201"/>
        <v>Eternal Flame</v>
      </c>
      <c r="U1019" s="137">
        <f>IF(P1019="","",IF(N1019=1,"",IF(Q1019="","",IF(Q1019&lt;=100,100,IF(Table1[[#This Row],[Day]]="Wed",100,200)))))</f>
        <v>100</v>
      </c>
      <c r="V1019" s="137">
        <f t="shared" si="202"/>
        <v>1070</v>
      </c>
      <c r="W1019" s="137">
        <f t="shared" si="203"/>
        <v>970</v>
      </c>
      <c r="X1019" s="133">
        <f>100</f>
        <v>100</v>
      </c>
      <c r="Y1019" s="133">
        <f t="shared" si="204"/>
        <v>1070</v>
      </c>
      <c r="Z1019" s="133">
        <f t="shared" si="205"/>
        <v>970</v>
      </c>
      <c r="AA1019" s="134" t="str">
        <f>TEXT(Table1[[#This Row],[Date]],"DDD")</f>
        <v>Sat</v>
      </c>
      <c r="AB1019" s="133" t="str">
        <f>IF(OR(G1019="Doomben",G1019="Eagle Farm"),"Q",IF(AND(Q1019&gt;1,Q1019&lt;55,Table1[[#This Row],[Source]]="Nat"),"Nat OK",IF(AND(Table1[[#This Row],[Source]]&lt;&gt;"Nat",Q1019&lt;55),"Poor &lt;55",IF(OR(G1019="Randwick",G1019="Flemington",G1019="Caulfield",G1019="Sandown Lake",G1019="Sandown Hill"),"Best","ave"))))</f>
        <v>ave</v>
      </c>
      <c r="AC1019" s="133">
        <f>IF(Q1019="","",IF(AB1019="Poor &lt;55",$AC$2*0.2%,IF(AND(AB1019="Q",AA1019&lt;&gt;"Wed"),$AC$2*0.4%,IF(AND(AB1019="Q",AA1019="Wed"),$AC$2*0.5%,IF(AND(AB1019="Ave",U1019=100),$AC$2*0.5%,IF(AND(AB1019="ave",U1019="",N1019=1,AG1019="Bush"),$AC$2*1%,IF(AND(AB1019="ave",U1019="",Q1019&gt;100),$AC$2*1.3%,IF(AND(AB1019="ave",U1019=""),$AC$2*1.2%,IF(AND(AB1019="Ave",U1019=200),$AC$2*1%,IF(AND(AB1019="Best",U1019=200),$AC$2*1.5%,IF(AND(AB1019="Best",U1019="",K1019&lt;&gt;"Pro Syd"),$AC$2*0.5%,IF(AND(AB1019="Best",U1019=""),$AC$2*1%,IF(AND(AB1019="Best",U1019=100,Table1[[#This Row],[State]]="NSW"),$AC$2*0.4%,IF(AND(AB1019="Best",U1019=100),$AC$2*1%,IF(Table1[[#This Row],[Adj]]="Nat OK",$AC$2*0.5%,"xxx")))))))))))))))</f>
        <v>50</v>
      </c>
      <c r="AD1019" s="133">
        <f t="shared" si="206"/>
        <v>535</v>
      </c>
      <c r="AE1019" s="133">
        <f t="shared" si="207"/>
        <v>485</v>
      </c>
      <c r="AF1019" s="133" t="str">
        <f>VLOOKUP(Table1[[#This Row],[Track]],$F$2672:$H$2715,2,FALSE)</f>
        <v>Vic</v>
      </c>
      <c r="AG1019" s="133" t="str">
        <f>VLOOKUP(Table1[[#This Row],[Track]],$F$2672:$H$2715,3,FALSE)</f>
        <v>-</v>
      </c>
      <c r="AH1019" s="133" t="str">
        <f>IF(Table1[[#This Row],[Date]]&lt;$AH$2,"",IF(Table1[[#This Row],[Date]]&lt;$AH$3,"Edge","Elite Combo"))</f>
        <v/>
      </c>
      <c r="AI1019" s="218">
        <f>Table1[[#This Row],[Time]]</f>
        <v>0.59375</v>
      </c>
      <c r="AJ1019" s="219" t="str">
        <f>Table1[[#This Row],[Track]]</f>
        <v>Moonee Valley</v>
      </c>
      <c r="AK1019" s="216">
        <f>Table1[[#This Row],[Race ]]</f>
        <v>5</v>
      </c>
      <c r="AL1019" s="219">
        <f>Table1[[#This Row],[TAB]]</f>
        <v>7</v>
      </c>
      <c r="AM1019" s="219" t="str">
        <f>Table1[[#This Row],[Selection]]</f>
        <v>Eternal Flame</v>
      </c>
      <c r="AN1019" s="220" t="str">
        <f>Table1[[#This Row],[Sources]]</f>
        <v>Edge-10/Pro Mel-10</v>
      </c>
      <c r="AO1019" s="219">
        <f>Table1[[#This Row],[Scale Bet]]</f>
        <v>50</v>
      </c>
    </row>
    <row r="1020" spans="5:41" ht="16.5" customHeight="1" x14ac:dyDescent="0.25">
      <c r="E1020" s="185">
        <v>45374</v>
      </c>
      <c r="F1020" s="35">
        <v>0.59375</v>
      </c>
      <c r="G1020" s="36" t="s">
        <v>100</v>
      </c>
      <c r="H1020" s="36">
        <v>5</v>
      </c>
      <c r="I1020" s="36">
        <v>7</v>
      </c>
      <c r="J1020" s="36" t="s">
        <v>728</v>
      </c>
      <c r="K1020" s="36" t="s">
        <v>18</v>
      </c>
      <c r="L1020" s="165">
        <v>10</v>
      </c>
      <c r="M1020" s="134" t="str">
        <f t="shared" si="195"/>
        <v/>
      </c>
      <c r="N1020" s="36" t="str">
        <f t="shared" si="196"/>
        <v/>
      </c>
      <c r="O1020" s="135" t="str">
        <f t="shared" si="197"/>
        <v/>
      </c>
      <c r="P1020" s="186" t="str">
        <f t="shared" si="198"/>
        <v>OK</v>
      </c>
      <c r="Q1020" s="187" t="str">
        <f t="shared" si="199"/>
        <v/>
      </c>
      <c r="R1020" s="150">
        <v>10.7</v>
      </c>
      <c r="S1020" s="187" t="str">
        <f t="shared" si="200"/>
        <v/>
      </c>
      <c r="T1020" s="136" t="str">
        <f t="shared" si="201"/>
        <v>Eternal Flame</v>
      </c>
      <c r="U1020" s="137" t="str">
        <f>IF(P1020="","",IF(N1020=1,"",IF(Q1020="","",IF(Q1020&lt;=100,100,IF(Table1[[#This Row],[Day]]="Wed",100,200)))))</f>
        <v/>
      </c>
      <c r="V1020" s="137" t="str">
        <f t="shared" si="202"/>
        <v/>
      </c>
      <c r="W1020" s="137" t="str">
        <f t="shared" si="203"/>
        <v/>
      </c>
      <c r="X1020" s="133">
        <f>100</f>
        <v>100</v>
      </c>
      <c r="Y1020" s="133">
        <f t="shared" si="204"/>
        <v>1070</v>
      </c>
      <c r="Z1020" s="133">
        <f t="shared" si="205"/>
        <v>970</v>
      </c>
      <c r="AA1020" s="134" t="str">
        <f>TEXT(Table1[[#This Row],[Date]],"DDD")</f>
        <v>Sat</v>
      </c>
      <c r="AB1020" s="133" t="str">
        <f>IF(OR(G1020="Doomben",G1020="Eagle Farm"),"Q",IF(AND(Q1020&gt;1,Q1020&lt;55,Table1[[#This Row],[Source]]="Nat"),"Nat OK",IF(AND(Table1[[#This Row],[Source]]&lt;&gt;"Nat",Q1020&lt;55),"Poor &lt;55",IF(OR(G1020="Randwick",G1020="Flemington",G1020="Caulfield",G1020="Sandown Lake",G1020="Sandown Hill"),"Best","ave"))))</f>
        <v>ave</v>
      </c>
      <c r="AC1020" s="133" t="str">
        <f>IF(Q1020="","",IF(AB1020="Poor &lt;55",$AC$2*0.2%,IF(AND(AB1020="Q",AA1020&lt;&gt;"Wed"),$AC$2*0.4%,IF(AND(AB1020="Q",AA1020="Wed"),$AC$2*0.5%,IF(AND(AB1020="Ave",U1020=100),$AC$2*0.5%,IF(AND(AB1020="ave",U1020="",N1020=1,AG1020="Bush"),$AC$2*1%,IF(AND(AB1020="ave",U1020="",Q1020&gt;100),$AC$2*1.3%,IF(AND(AB1020="ave",U1020=""),$AC$2*1.2%,IF(AND(AB1020="Ave",U1020=200),$AC$2*1%,IF(AND(AB1020="Best",U1020=200),$AC$2*1.5%,IF(AND(AB1020="Best",U1020="",K1020&lt;&gt;"Pro Syd"),$AC$2*0.5%,IF(AND(AB1020="Best",U1020=""),$AC$2*1%,IF(AND(AB1020="Best",U1020=100,Table1[[#This Row],[State]]="NSW"),$AC$2*0.4%,IF(AND(AB1020="Best",U1020=100),$AC$2*1%,IF(Table1[[#This Row],[Adj]]="Nat OK",$AC$2*0.5%,"xxx")))))))))))))))</f>
        <v/>
      </c>
      <c r="AD1020" s="133" t="str">
        <f t="shared" si="206"/>
        <v/>
      </c>
      <c r="AE1020" s="133" t="str">
        <f t="shared" si="207"/>
        <v/>
      </c>
      <c r="AF1020" s="133" t="str">
        <f>VLOOKUP(Table1[[#This Row],[Track]],$F$2672:$H$2715,2,FALSE)</f>
        <v>Vic</v>
      </c>
      <c r="AG1020" s="133" t="str">
        <f>VLOOKUP(Table1[[#This Row],[Track]],$F$2672:$H$2715,3,FALSE)</f>
        <v>-</v>
      </c>
      <c r="AH1020" s="133" t="str">
        <f>IF(Table1[[#This Row],[Date]]&lt;$AH$2,"",IF(Table1[[#This Row],[Date]]&lt;$AH$3,"Edge","Elite Combo"))</f>
        <v/>
      </c>
      <c r="AI1020" s="218">
        <f>Table1[[#This Row],[Time]]</f>
        <v>0.59375</v>
      </c>
      <c r="AJ1020" s="219" t="str">
        <f>Table1[[#This Row],[Track]]</f>
        <v>Moonee Valley</v>
      </c>
      <c r="AK1020" s="216">
        <f>Table1[[#This Row],[Race ]]</f>
        <v>5</v>
      </c>
      <c r="AL1020" s="219">
        <f>Table1[[#This Row],[TAB]]</f>
        <v>7</v>
      </c>
      <c r="AM1020" s="219" t="str">
        <f>Table1[[#This Row],[Selection]]</f>
        <v>Eternal Flame</v>
      </c>
      <c r="AN1020" s="220" t="str">
        <f>Table1[[#This Row],[Sources]]</f>
        <v/>
      </c>
      <c r="AO1020" s="219" t="str">
        <f>Table1[[#This Row],[Scale Bet]]</f>
        <v/>
      </c>
    </row>
    <row r="1021" spans="5:41" ht="16.5" customHeight="1" x14ac:dyDescent="0.25">
      <c r="E1021" s="185">
        <v>45374</v>
      </c>
      <c r="F1021" s="35">
        <v>0.59375</v>
      </c>
      <c r="G1021" s="36" t="s">
        <v>100</v>
      </c>
      <c r="H1021" s="36">
        <v>5</v>
      </c>
      <c r="I1021" s="36">
        <v>2</v>
      </c>
      <c r="J1021" s="36" t="s">
        <v>643</v>
      </c>
      <c r="K1021" s="36" t="s">
        <v>1</v>
      </c>
      <c r="L1021" s="165">
        <v>12</v>
      </c>
      <c r="M1021" s="134">
        <f t="shared" si="195"/>
        <v>22</v>
      </c>
      <c r="N1021" s="36">
        <f t="shared" si="196"/>
        <v>2</v>
      </c>
      <c r="O1021" s="135" t="str">
        <f t="shared" si="197"/>
        <v>E4-12/Edge-10</v>
      </c>
      <c r="P1021" s="186" t="str">
        <f t="shared" si="198"/>
        <v>OK</v>
      </c>
      <c r="Q1021" s="187">
        <f t="shared" si="199"/>
        <v>88</v>
      </c>
      <c r="R1021" s="150"/>
      <c r="S1021" s="187" t="str">
        <f t="shared" si="200"/>
        <v/>
      </c>
      <c r="T1021" s="136" t="str">
        <f t="shared" si="201"/>
        <v>Wishlor Lass</v>
      </c>
      <c r="U1021" s="137">
        <f>IF(P1021="","",IF(N1021=1,"",IF(Q1021="","",IF(Q1021&lt;=100,100,IF(Table1[[#This Row],[Day]]="Wed",100,200)))))</f>
        <v>100</v>
      </c>
      <c r="V1021" s="137" t="str">
        <f t="shared" si="202"/>
        <v/>
      </c>
      <c r="W1021" s="137">
        <f t="shared" si="203"/>
        <v>-100</v>
      </c>
      <c r="X1021" s="133">
        <f>100</f>
        <v>100</v>
      </c>
      <c r="Y1021" s="133" t="str">
        <f t="shared" si="204"/>
        <v/>
      </c>
      <c r="Z1021" s="133">
        <f t="shared" si="205"/>
        <v>-100</v>
      </c>
      <c r="AA1021" s="134" t="str">
        <f>TEXT(Table1[[#This Row],[Date]],"DDD")</f>
        <v>Sat</v>
      </c>
      <c r="AB1021" s="133" t="str">
        <f>IF(OR(G1021="Doomben",G1021="Eagle Farm"),"Q",IF(AND(Q1021&gt;1,Q1021&lt;55,Table1[[#This Row],[Source]]="Nat"),"Nat OK",IF(AND(Table1[[#This Row],[Source]]&lt;&gt;"Nat",Q1021&lt;55),"Poor &lt;55",IF(OR(G1021="Randwick",G1021="Flemington",G1021="Caulfield",G1021="Sandown Lake",G1021="Sandown Hill"),"Best","ave"))))</f>
        <v>ave</v>
      </c>
      <c r="AC1021" s="133">
        <f>IF(Q1021="","",IF(AB1021="Poor &lt;55",$AC$2*0.2%,IF(AND(AB1021="Q",AA1021&lt;&gt;"Wed"),$AC$2*0.4%,IF(AND(AB1021="Q",AA1021="Wed"),$AC$2*0.5%,IF(AND(AB1021="Ave",U1021=100),$AC$2*0.5%,IF(AND(AB1021="ave",U1021="",N1021=1,AG1021="Bush"),$AC$2*1%,IF(AND(AB1021="ave",U1021="",Q1021&gt;100),$AC$2*1.3%,IF(AND(AB1021="ave",U1021=""),$AC$2*1.2%,IF(AND(AB1021="Ave",U1021=200),$AC$2*1%,IF(AND(AB1021="Best",U1021=200),$AC$2*1.5%,IF(AND(AB1021="Best",U1021="",K1021&lt;&gt;"Pro Syd"),$AC$2*0.5%,IF(AND(AB1021="Best",U1021=""),$AC$2*1%,IF(AND(AB1021="Best",U1021=100,Table1[[#This Row],[State]]="NSW"),$AC$2*0.4%,IF(AND(AB1021="Best",U1021=100),$AC$2*1%,IF(Table1[[#This Row],[Adj]]="Nat OK",$AC$2*0.5%,"xxx")))))))))))))))</f>
        <v>50</v>
      </c>
      <c r="AD1021" s="133" t="str">
        <f t="shared" si="206"/>
        <v/>
      </c>
      <c r="AE1021" s="133">
        <f t="shared" si="207"/>
        <v>-50</v>
      </c>
      <c r="AF1021" s="133" t="str">
        <f>VLOOKUP(Table1[[#This Row],[Track]],$F$2672:$H$2715,2,FALSE)</f>
        <v>Vic</v>
      </c>
      <c r="AG1021" s="133" t="str">
        <f>VLOOKUP(Table1[[#This Row],[Track]],$F$2672:$H$2715,3,FALSE)</f>
        <v>-</v>
      </c>
      <c r="AH1021" s="133" t="str">
        <f>IF(Table1[[#This Row],[Date]]&lt;$AH$2,"",IF(Table1[[#This Row],[Date]]&lt;$AH$3,"Edge","Elite Combo"))</f>
        <v/>
      </c>
      <c r="AI1021" s="218">
        <f>Table1[[#This Row],[Time]]</f>
        <v>0.59375</v>
      </c>
      <c r="AJ1021" s="219" t="str">
        <f>Table1[[#This Row],[Track]]</f>
        <v>Moonee Valley</v>
      </c>
      <c r="AK1021" s="216">
        <f>Table1[[#This Row],[Race ]]</f>
        <v>5</v>
      </c>
      <c r="AL1021" s="219">
        <f>Table1[[#This Row],[TAB]]</f>
        <v>2</v>
      </c>
      <c r="AM1021" s="219" t="str">
        <f>Table1[[#This Row],[Selection]]</f>
        <v>Wishlor Lass</v>
      </c>
      <c r="AN1021" s="220" t="str">
        <f>Table1[[#This Row],[Sources]]</f>
        <v>E4-12/Edge-10</v>
      </c>
      <c r="AO1021" s="219">
        <f>Table1[[#This Row],[Scale Bet]]</f>
        <v>50</v>
      </c>
    </row>
    <row r="1022" spans="5:41" ht="16.5" customHeight="1" x14ac:dyDescent="0.25">
      <c r="E1022" s="185">
        <v>45374</v>
      </c>
      <c r="F1022" s="35">
        <v>0.59375</v>
      </c>
      <c r="G1022" s="36" t="s">
        <v>100</v>
      </c>
      <c r="H1022" s="36">
        <v>5</v>
      </c>
      <c r="I1022" s="36">
        <v>2</v>
      </c>
      <c r="J1022" s="36" t="s">
        <v>643</v>
      </c>
      <c r="K1022" s="36" t="s">
        <v>40</v>
      </c>
      <c r="L1022" s="165">
        <v>10</v>
      </c>
      <c r="M1022" s="134" t="str">
        <f t="shared" si="195"/>
        <v/>
      </c>
      <c r="N1022" s="36" t="str">
        <f t="shared" si="196"/>
        <v/>
      </c>
      <c r="O1022" s="135" t="str">
        <f t="shared" si="197"/>
        <v/>
      </c>
      <c r="P1022" s="186" t="str">
        <f t="shared" si="198"/>
        <v>OK</v>
      </c>
      <c r="Q1022" s="187" t="str">
        <f t="shared" si="199"/>
        <v/>
      </c>
      <c r="R1022" s="150"/>
      <c r="S1022" s="187" t="str">
        <f t="shared" si="200"/>
        <v/>
      </c>
      <c r="T1022" s="136" t="str">
        <f t="shared" si="201"/>
        <v>Wishlor Lass</v>
      </c>
      <c r="U1022" s="137" t="str">
        <f>IF(P1022="","",IF(N1022=1,"",IF(Q1022="","",IF(Q1022&lt;=100,100,IF(Table1[[#This Row],[Day]]="Wed",100,200)))))</f>
        <v/>
      </c>
      <c r="V1022" s="137" t="str">
        <f t="shared" si="202"/>
        <v/>
      </c>
      <c r="W1022" s="137" t="str">
        <f t="shared" si="203"/>
        <v/>
      </c>
      <c r="X1022" s="133">
        <f>100</f>
        <v>100</v>
      </c>
      <c r="Y1022" s="133" t="str">
        <f t="shared" si="204"/>
        <v/>
      </c>
      <c r="Z1022" s="133">
        <f t="shared" si="205"/>
        <v>-100</v>
      </c>
      <c r="AA1022" s="134" t="str">
        <f>TEXT(Table1[[#This Row],[Date]],"DDD")</f>
        <v>Sat</v>
      </c>
      <c r="AB1022" s="133" t="str">
        <f>IF(OR(G1022="Doomben",G1022="Eagle Farm"),"Q",IF(AND(Q1022&gt;1,Q1022&lt;55,Table1[[#This Row],[Source]]="Nat"),"Nat OK",IF(AND(Table1[[#This Row],[Source]]&lt;&gt;"Nat",Q1022&lt;55),"Poor &lt;55",IF(OR(G1022="Randwick",G1022="Flemington",G1022="Caulfield",G1022="Sandown Lake",G1022="Sandown Hill"),"Best","ave"))))</f>
        <v>ave</v>
      </c>
      <c r="AC1022" s="133" t="str">
        <f>IF(Q1022="","",IF(AB1022="Poor &lt;55",$AC$2*0.2%,IF(AND(AB1022="Q",AA1022&lt;&gt;"Wed"),$AC$2*0.4%,IF(AND(AB1022="Q",AA1022="Wed"),$AC$2*0.5%,IF(AND(AB1022="Ave",U1022=100),$AC$2*0.5%,IF(AND(AB1022="ave",U1022="",N1022=1,AG1022="Bush"),$AC$2*1%,IF(AND(AB1022="ave",U1022="",Q1022&gt;100),$AC$2*1.3%,IF(AND(AB1022="ave",U1022=""),$AC$2*1.2%,IF(AND(AB1022="Ave",U1022=200),$AC$2*1%,IF(AND(AB1022="Best",U1022=200),$AC$2*1.5%,IF(AND(AB1022="Best",U1022="",K1022&lt;&gt;"Pro Syd"),$AC$2*0.5%,IF(AND(AB1022="Best",U1022=""),$AC$2*1%,IF(AND(AB1022="Best",U1022=100,Table1[[#This Row],[State]]="NSW"),$AC$2*0.4%,IF(AND(AB1022="Best",U1022=100),$AC$2*1%,IF(Table1[[#This Row],[Adj]]="Nat OK",$AC$2*0.5%,"xxx")))))))))))))))</f>
        <v/>
      </c>
      <c r="AD1022" s="133" t="str">
        <f t="shared" si="206"/>
        <v/>
      </c>
      <c r="AE1022" s="133" t="str">
        <f t="shared" si="207"/>
        <v/>
      </c>
      <c r="AF1022" s="133" t="str">
        <f>VLOOKUP(Table1[[#This Row],[Track]],$F$2672:$H$2715,2,FALSE)</f>
        <v>Vic</v>
      </c>
      <c r="AG1022" s="133" t="str">
        <f>VLOOKUP(Table1[[#This Row],[Track]],$F$2672:$H$2715,3,FALSE)</f>
        <v>-</v>
      </c>
      <c r="AH1022" s="133" t="str">
        <f>IF(Table1[[#This Row],[Date]]&lt;$AH$2,"",IF(Table1[[#This Row],[Date]]&lt;$AH$3,"Edge","Elite Combo"))</f>
        <v/>
      </c>
      <c r="AI1022" s="218">
        <f>Table1[[#This Row],[Time]]</f>
        <v>0.59375</v>
      </c>
      <c r="AJ1022" s="219" t="str">
        <f>Table1[[#This Row],[Track]]</f>
        <v>Moonee Valley</v>
      </c>
      <c r="AK1022" s="216">
        <f>Table1[[#This Row],[Race ]]</f>
        <v>5</v>
      </c>
      <c r="AL1022" s="219">
        <f>Table1[[#This Row],[TAB]]</f>
        <v>2</v>
      </c>
      <c r="AM1022" s="219" t="str">
        <f>Table1[[#This Row],[Selection]]</f>
        <v>Wishlor Lass</v>
      </c>
      <c r="AN1022" s="220" t="str">
        <f>Table1[[#This Row],[Sources]]</f>
        <v/>
      </c>
      <c r="AO1022" s="219" t="str">
        <f>Table1[[#This Row],[Scale Bet]]</f>
        <v/>
      </c>
    </row>
    <row r="1023" spans="5:41" ht="16.5" customHeight="1" x14ac:dyDescent="0.25">
      <c r="E1023" s="185">
        <v>45374</v>
      </c>
      <c r="F1023" s="35">
        <v>0.62152777777777779</v>
      </c>
      <c r="G1023" s="36" t="s">
        <v>100</v>
      </c>
      <c r="H1023" s="36">
        <v>6</v>
      </c>
      <c r="I1023" s="36">
        <v>4</v>
      </c>
      <c r="J1023" s="36" t="s">
        <v>164</v>
      </c>
      <c r="K1023" s="36" t="s">
        <v>1</v>
      </c>
      <c r="L1023" s="165">
        <v>10</v>
      </c>
      <c r="M1023" s="134">
        <f t="shared" si="195"/>
        <v>23</v>
      </c>
      <c r="N1023" s="36">
        <f t="shared" si="196"/>
        <v>2</v>
      </c>
      <c r="O1023" s="135" t="str">
        <f t="shared" si="197"/>
        <v>E4-10/Nat-13</v>
      </c>
      <c r="P1023" s="186" t="str">
        <f t="shared" si="198"/>
        <v>OK</v>
      </c>
      <c r="Q1023" s="187">
        <f t="shared" si="199"/>
        <v>92</v>
      </c>
      <c r="R1023" s="150"/>
      <c r="S1023" s="187" t="str">
        <f t="shared" si="200"/>
        <v/>
      </c>
      <c r="T1023" s="136" t="str">
        <f t="shared" si="201"/>
        <v>Mollynickers</v>
      </c>
      <c r="U1023" s="137">
        <f>IF(P1023="","",IF(N1023=1,"",IF(Q1023="","",IF(Q1023&lt;=100,100,IF(Table1[[#This Row],[Day]]="Wed",100,200)))))</f>
        <v>100</v>
      </c>
      <c r="V1023" s="137" t="str">
        <f t="shared" si="202"/>
        <v/>
      </c>
      <c r="W1023" s="137">
        <f t="shared" si="203"/>
        <v>-100</v>
      </c>
      <c r="X1023" s="133">
        <f>100</f>
        <v>100</v>
      </c>
      <c r="Y1023" s="133" t="str">
        <f t="shared" si="204"/>
        <v/>
      </c>
      <c r="Z1023" s="133">
        <f t="shared" si="205"/>
        <v>-100</v>
      </c>
      <c r="AA1023" s="134" t="str">
        <f>TEXT(Table1[[#This Row],[Date]],"DDD")</f>
        <v>Sat</v>
      </c>
      <c r="AB1023" s="133" t="str">
        <f>IF(OR(G1023="Doomben",G1023="Eagle Farm"),"Q",IF(AND(Q1023&gt;1,Q1023&lt;55,Table1[[#This Row],[Source]]="Nat"),"Nat OK",IF(AND(Table1[[#This Row],[Source]]&lt;&gt;"Nat",Q1023&lt;55),"Poor &lt;55",IF(OR(G1023="Randwick",G1023="Flemington",G1023="Caulfield",G1023="Sandown Lake",G1023="Sandown Hill"),"Best","ave"))))</f>
        <v>ave</v>
      </c>
      <c r="AC1023" s="133">
        <f>IF(Q1023="","",IF(AB1023="Poor &lt;55",$AC$2*0.2%,IF(AND(AB1023="Q",AA1023&lt;&gt;"Wed"),$AC$2*0.4%,IF(AND(AB1023="Q",AA1023="Wed"),$AC$2*0.5%,IF(AND(AB1023="Ave",U1023=100),$AC$2*0.5%,IF(AND(AB1023="ave",U1023="",N1023=1,AG1023="Bush"),$AC$2*1%,IF(AND(AB1023="ave",U1023="",Q1023&gt;100),$AC$2*1.3%,IF(AND(AB1023="ave",U1023=""),$AC$2*1.2%,IF(AND(AB1023="Ave",U1023=200),$AC$2*1%,IF(AND(AB1023="Best",U1023=200),$AC$2*1.5%,IF(AND(AB1023="Best",U1023="",K1023&lt;&gt;"Pro Syd"),$AC$2*0.5%,IF(AND(AB1023="Best",U1023=""),$AC$2*1%,IF(AND(AB1023="Best",U1023=100,Table1[[#This Row],[State]]="NSW"),$AC$2*0.4%,IF(AND(AB1023="Best",U1023=100),$AC$2*1%,IF(Table1[[#This Row],[Adj]]="Nat OK",$AC$2*0.5%,"xxx")))))))))))))))</f>
        <v>50</v>
      </c>
      <c r="AD1023" s="133" t="str">
        <f t="shared" si="206"/>
        <v/>
      </c>
      <c r="AE1023" s="133">
        <f t="shared" si="207"/>
        <v>-50</v>
      </c>
      <c r="AF1023" s="133" t="str">
        <f>VLOOKUP(Table1[[#This Row],[Track]],$F$2672:$H$2715,2,FALSE)</f>
        <v>Vic</v>
      </c>
      <c r="AG1023" s="133" t="str">
        <f>VLOOKUP(Table1[[#This Row],[Track]],$F$2672:$H$2715,3,FALSE)</f>
        <v>-</v>
      </c>
      <c r="AH1023" s="133" t="str">
        <f>IF(Table1[[#This Row],[Date]]&lt;$AH$2,"",IF(Table1[[#This Row],[Date]]&lt;$AH$3,"Edge","Elite Combo"))</f>
        <v/>
      </c>
      <c r="AI1023" s="218">
        <f>Table1[[#This Row],[Time]]</f>
        <v>0.62152777777777779</v>
      </c>
      <c r="AJ1023" s="219" t="str">
        <f>Table1[[#This Row],[Track]]</f>
        <v>Moonee Valley</v>
      </c>
      <c r="AK1023" s="216">
        <f>Table1[[#This Row],[Race ]]</f>
        <v>6</v>
      </c>
      <c r="AL1023" s="219">
        <f>Table1[[#This Row],[TAB]]</f>
        <v>4</v>
      </c>
      <c r="AM1023" s="219" t="str">
        <f>Table1[[#This Row],[Selection]]</f>
        <v>Mollynickers</v>
      </c>
      <c r="AN1023" s="220" t="str">
        <f>Table1[[#This Row],[Sources]]</f>
        <v>E4-10/Nat-13</v>
      </c>
      <c r="AO1023" s="219">
        <f>Table1[[#This Row],[Scale Bet]]</f>
        <v>50</v>
      </c>
    </row>
    <row r="1024" spans="5:41" ht="16.5" customHeight="1" x14ac:dyDescent="0.25">
      <c r="E1024" s="185">
        <v>45374</v>
      </c>
      <c r="F1024" s="35">
        <v>0.62152777777777779</v>
      </c>
      <c r="G1024" s="36" t="s">
        <v>100</v>
      </c>
      <c r="H1024" s="36">
        <v>6</v>
      </c>
      <c r="I1024" s="36">
        <v>4</v>
      </c>
      <c r="J1024" s="36" t="s">
        <v>164</v>
      </c>
      <c r="K1024" s="36" t="s">
        <v>13</v>
      </c>
      <c r="L1024" s="165">
        <v>13</v>
      </c>
      <c r="M1024" s="134" t="str">
        <f t="shared" si="195"/>
        <v/>
      </c>
      <c r="N1024" s="36" t="str">
        <f t="shared" si="196"/>
        <v/>
      </c>
      <c r="O1024" s="135" t="str">
        <f t="shared" si="197"/>
        <v/>
      </c>
      <c r="P1024" s="186" t="str">
        <f t="shared" si="198"/>
        <v>OK</v>
      </c>
      <c r="Q1024" s="187" t="str">
        <f t="shared" si="199"/>
        <v/>
      </c>
      <c r="R1024" s="150"/>
      <c r="S1024" s="187" t="str">
        <f t="shared" si="200"/>
        <v/>
      </c>
      <c r="T1024" s="136" t="str">
        <f t="shared" si="201"/>
        <v>Mollynickers</v>
      </c>
      <c r="U1024" s="137" t="str">
        <f>IF(P1024="","",IF(N1024=1,"",IF(Q1024="","",IF(Q1024&lt;=100,100,IF(Table1[[#This Row],[Day]]="Wed",100,200)))))</f>
        <v/>
      </c>
      <c r="V1024" s="137" t="str">
        <f t="shared" si="202"/>
        <v/>
      </c>
      <c r="W1024" s="137" t="str">
        <f t="shared" si="203"/>
        <v/>
      </c>
      <c r="X1024" s="133">
        <f>100</f>
        <v>100</v>
      </c>
      <c r="Y1024" s="133" t="str">
        <f t="shared" si="204"/>
        <v/>
      </c>
      <c r="Z1024" s="133">
        <f t="shared" si="205"/>
        <v>-100</v>
      </c>
      <c r="AA1024" s="134" t="str">
        <f>TEXT(Table1[[#This Row],[Date]],"DDD")</f>
        <v>Sat</v>
      </c>
      <c r="AB1024" s="133" t="str">
        <f>IF(OR(G1024="Doomben",G1024="Eagle Farm"),"Q",IF(AND(Q1024&gt;1,Q1024&lt;55,Table1[[#This Row],[Source]]="Nat"),"Nat OK",IF(AND(Table1[[#This Row],[Source]]&lt;&gt;"Nat",Q1024&lt;55),"Poor &lt;55",IF(OR(G1024="Randwick",G1024="Flemington",G1024="Caulfield",G1024="Sandown Lake",G1024="Sandown Hill"),"Best","ave"))))</f>
        <v>ave</v>
      </c>
      <c r="AC1024" s="133" t="str">
        <f>IF(Q1024="","",IF(AB1024="Poor &lt;55",$AC$2*0.2%,IF(AND(AB1024="Q",AA1024&lt;&gt;"Wed"),$AC$2*0.4%,IF(AND(AB1024="Q",AA1024="Wed"),$AC$2*0.5%,IF(AND(AB1024="Ave",U1024=100),$AC$2*0.5%,IF(AND(AB1024="ave",U1024="",N1024=1,AG1024="Bush"),$AC$2*1%,IF(AND(AB1024="ave",U1024="",Q1024&gt;100),$AC$2*1.3%,IF(AND(AB1024="ave",U1024=""),$AC$2*1.2%,IF(AND(AB1024="Ave",U1024=200),$AC$2*1%,IF(AND(AB1024="Best",U1024=200),$AC$2*1.5%,IF(AND(AB1024="Best",U1024="",K1024&lt;&gt;"Pro Syd"),$AC$2*0.5%,IF(AND(AB1024="Best",U1024=""),$AC$2*1%,IF(AND(AB1024="Best",U1024=100,Table1[[#This Row],[State]]="NSW"),$AC$2*0.4%,IF(AND(AB1024="Best",U1024=100),$AC$2*1%,IF(Table1[[#This Row],[Adj]]="Nat OK",$AC$2*0.5%,"xxx")))))))))))))))</f>
        <v/>
      </c>
      <c r="AD1024" s="133" t="str">
        <f t="shared" si="206"/>
        <v/>
      </c>
      <c r="AE1024" s="133" t="str">
        <f t="shared" si="207"/>
        <v/>
      </c>
      <c r="AF1024" s="133" t="str">
        <f>VLOOKUP(Table1[[#This Row],[Track]],$F$2672:$H$2715,2,FALSE)</f>
        <v>Vic</v>
      </c>
      <c r="AG1024" s="133" t="str">
        <f>VLOOKUP(Table1[[#This Row],[Track]],$F$2672:$H$2715,3,FALSE)</f>
        <v>-</v>
      </c>
      <c r="AH1024" s="133" t="str">
        <f>IF(Table1[[#This Row],[Date]]&lt;$AH$2,"",IF(Table1[[#This Row],[Date]]&lt;$AH$3,"Edge","Elite Combo"))</f>
        <v/>
      </c>
      <c r="AI1024" s="218">
        <f>Table1[[#This Row],[Time]]</f>
        <v>0.62152777777777779</v>
      </c>
      <c r="AJ1024" s="219" t="str">
        <f>Table1[[#This Row],[Track]]</f>
        <v>Moonee Valley</v>
      </c>
      <c r="AK1024" s="216">
        <f>Table1[[#This Row],[Race ]]</f>
        <v>6</v>
      </c>
      <c r="AL1024" s="219">
        <f>Table1[[#This Row],[TAB]]</f>
        <v>4</v>
      </c>
      <c r="AM1024" s="219" t="str">
        <f>Table1[[#This Row],[Selection]]</f>
        <v>Mollynickers</v>
      </c>
      <c r="AN1024" s="220" t="str">
        <f>Table1[[#This Row],[Sources]]</f>
        <v/>
      </c>
      <c r="AO1024" s="219" t="str">
        <f>Table1[[#This Row],[Scale Bet]]</f>
        <v/>
      </c>
    </row>
    <row r="1025" spans="5:41" ht="16.5" customHeight="1" x14ac:dyDescent="0.25">
      <c r="E1025" s="185">
        <v>45374</v>
      </c>
      <c r="F1025" s="35">
        <v>0.64930555555555558</v>
      </c>
      <c r="G1025" s="36" t="s">
        <v>100</v>
      </c>
      <c r="H1025" s="36">
        <v>7</v>
      </c>
      <c r="I1025" s="36">
        <v>12</v>
      </c>
      <c r="J1025" s="36" t="s">
        <v>363</v>
      </c>
      <c r="K1025" s="36" t="s">
        <v>1</v>
      </c>
      <c r="L1025" s="165">
        <v>10</v>
      </c>
      <c r="M1025" s="134">
        <f t="shared" si="195"/>
        <v>23</v>
      </c>
      <c r="N1025" s="36">
        <f t="shared" si="196"/>
        <v>2</v>
      </c>
      <c r="O1025" s="135" t="str">
        <f t="shared" si="197"/>
        <v>E4-10/Nat-13</v>
      </c>
      <c r="P1025" s="186" t="str">
        <f t="shared" si="198"/>
        <v>OK</v>
      </c>
      <c r="Q1025" s="187">
        <f t="shared" si="199"/>
        <v>92</v>
      </c>
      <c r="R1025" s="150"/>
      <c r="S1025" s="187" t="str">
        <f t="shared" si="200"/>
        <v/>
      </c>
      <c r="T1025" s="136" t="str">
        <f t="shared" si="201"/>
        <v>Quintessa</v>
      </c>
      <c r="U1025" s="137">
        <f>IF(P1025="","",IF(N1025=1,"",IF(Q1025="","",IF(Q1025&lt;=100,100,IF(Table1[[#This Row],[Day]]="Wed",100,200)))))</f>
        <v>100</v>
      </c>
      <c r="V1025" s="137" t="str">
        <f t="shared" si="202"/>
        <v/>
      </c>
      <c r="W1025" s="137">
        <f t="shared" si="203"/>
        <v>-100</v>
      </c>
      <c r="X1025" s="133">
        <f>100</f>
        <v>100</v>
      </c>
      <c r="Y1025" s="133" t="str">
        <f t="shared" si="204"/>
        <v/>
      </c>
      <c r="Z1025" s="133">
        <f t="shared" si="205"/>
        <v>-100</v>
      </c>
      <c r="AA1025" s="134" t="str">
        <f>TEXT(Table1[[#This Row],[Date]],"DDD")</f>
        <v>Sat</v>
      </c>
      <c r="AB1025" s="133" t="str">
        <f>IF(OR(G1025="Doomben",G1025="Eagle Farm"),"Q",IF(AND(Q1025&gt;1,Q1025&lt;55,Table1[[#This Row],[Source]]="Nat"),"Nat OK",IF(AND(Table1[[#This Row],[Source]]&lt;&gt;"Nat",Q1025&lt;55),"Poor &lt;55",IF(OR(G1025="Randwick",G1025="Flemington",G1025="Caulfield",G1025="Sandown Lake",G1025="Sandown Hill"),"Best","ave"))))</f>
        <v>ave</v>
      </c>
      <c r="AC1025" s="133">
        <f>IF(Q1025="","",IF(AB1025="Poor &lt;55",$AC$2*0.2%,IF(AND(AB1025="Q",AA1025&lt;&gt;"Wed"),$AC$2*0.4%,IF(AND(AB1025="Q",AA1025="Wed"),$AC$2*0.5%,IF(AND(AB1025="Ave",U1025=100),$AC$2*0.5%,IF(AND(AB1025="ave",U1025="",N1025=1,AG1025="Bush"),$AC$2*1%,IF(AND(AB1025="ave",U1025="",Q1025&gt;100),$AC$2*1.3%,IF(AND(AB1025="ave",U1025=""),$AC$2*1.2%,IF(AND(AB1025="Ave",U1025=200),$AC$2*1%,IF(AND(AB1025="Best",U1025=200),$AC$2*1.5%,IF(AND(AB1025="Best",U1025="",K1025&lt;&gt;"Pro Syd"),$AC$2*0.5%,IF(AND(AB1025="Best",U1025=""),$AC$2*1%,IF(AND(AB1025="Best",U1025=100,Table1[[#This Row],[State]]="NSW"),$AC$2*0.4%,IF(AND(AB1025="Best",U1025=100),$AC$2*1%,IF(Table1[[#This Row],[Adj]]="Nat OK",$AC$2*0.5%,"xxx")))))))))))))))</f>
        <v>50</v>
      </c>
      <c r="AD1025" s="133" t="str">
        <f t="shared" si="206"/>
        <v/>
      </c>
      <c r="AE1025" s="133">
        <f t="shared" si="207"/>
        <v>-50</v>
      </c>
      <c r="AF1025" s="133" t="str">
        <f>VLOOKUP(Table1[[#This Row],[Track]],$F$2672:$H$2715,2,FALSE)</f>
        <v>Vic</v>
      </c>
      <c r="AG1025" s="133" t="str">
        <f>VLOOKUP(Table1[[#This Row],[Track]],$F$2672:$H$2715,3,FALSE)</f>
        <v>-</v>
      </c>
      <c r="AH1025" s="133" t="str">
        <f>IF(Table1[[#This Row],[Date]]&lt;$AH$2,"",IF(Table1[[#This Row],[Date]]&lt;$AH$3,"Edge","Elite Combo"))</f>
        <v/>
      </c>
      <c r="AI1025" s="218">
        <f>Table1[[#This Row],[Time]]</f>
        <v>0.64930555555555558</v>
      </c>
      <c r="AJ1025" s="219" t="str">
        <f>Table1[[#This Row],[Track]]</f>
        <v>Moonee Valley</v>
      </c>
      <c r="AK1025" s="216">
        <f>Table1[[#This Row],[Race ]]</f>
        <v>7</v>
      </c>
      <c r="AL1025" s="219">
        <f>Table1[[#This Row],[TAB]]</f>
        <v>12</v>
      </c>
      <c r="AM1025" s="219" t="str">
        <f>Table1[[#This Row],[Selection]]</f>
        <v>Quintessa</v>
      </c>
      <c r="AN1025" s="220" t="str">
        <f>Table1[[#This Row],[Sources]]</f>
        <v>E4-10/Nat-13</v>
      </c>
      <c r="AO1025" s="219">
        <f>Table1[[#This Row],[Scale Bet]]</f>
        <v>50</v>
      </c>
    </row>
    <row r="1026" spans="5:41" ht="16.5" customHeight="1" x14ac:dyDescent="0.25">
      <c r="E1026" s="185">
        <v>45374</v>
      </c>
      <c r="F1026" s="35">
        <v>0.64930555555555558</v>
      </c>
      <c r="G1026" s="36" t="s">
        <v>100</v>
      </c>
      <c r="H1026" s="36">
        <v>7</v>
      </c>
      <c r="I1026" s="36">
        <v>12</v>
      </c>
      <c r="J1026" s="36" t="s">
        <v>363</v>
      </c>
      <c r="K1026" s="36" t="s">
        <v>13</v>
      </c>
      <c r="L1026" s="165">
        <v>13</v>
      </c>
      <c r="M1026" s="134" t="str">
        <f t="shared" si="195"/>
        <v/>
      </c>
      <c r="N1026" s="36" t="str">
        <f t="shared" si="196"/>
        <v/>
      </c>
      <c r="O1026" s="135" t="str">
        <f t="shared" si="197"/>
        <v/>
      </c>
      <c r="P1026" s="186" t="str">
        <f t="shared" si="198"/>
        <v>OK</v>
      </c>
      <c r="Q1026" s="187" t="str">
        <f t="shared" si="199"/>
        <v/>
      </c>
      <c r="R1026" s="150"/>
      <c r="S1026" s="187" t="str">
        <f t="shared" si="200"/>
        <v/>
      </c>
      <c r="T1026" s="136" t="str">
        <f t="shared" si="201"/>
        <v>Quintessa</v>
      </c>
      <c r="U1026" s="137" t="str">
        <f>IF(P1026="","",IF(N1026=1,"",IF(Q1026="","",IF(Q1026&lt;=100,100,IF(Table1[[#This Row],[Day]]="Wed",100,200)))))</f>
        <v/>
      </c>
      <c r="V1026" s="137" t="str">
        <f t="shared" si="202"/>
        <v/>
      </c>
      <c r="W1026" s="137" t="str">
        <f t="shared" si="203"/>
        <v/>
      </c>
      <c r="X1026" s="133">
        <f>100</f>
        <v>100</v>
      </c>
      <c r="Y1026" s="133" t="str">
        <f t="shared" si="204"/>
        <v/>
      </c>
      <c r="Z1026" s="133">
        <f t="shared" si="205"/>
        <v>-100</v>
      </c>
      <c r="AA1026" s="134" t="str">
        <f>TEXT(Table1[[#This Row],[Date]],"DDD")</f>
        <v>Sat</v>
      </c>
      <c r="AB1026" s="133" t="str">
        <f>IF(OR(G1026="Doomben",G1026="Eagle Farm"),"Q",IF(AND(Q1026&gt;1,Q1026&lt;55,Table1[[#This Row],[Source]]="Nat"),"Nat OK",IF(AND(Table1[[#This Row],[Source]]&lt;&gt;"Nat",Q1026&lt;55),"Poor &lt;55",IF(OR(G1026="Randwick",G1026="Flemington",G1026="Caulfield",G1026="Sandown Lake",G1026="Sandown Hill"),"Best","ave"))))</f>
        <v>ave</v>
      </c>
      <c r="AC1026" s="133" t="str">
        <f>IF(Q1026="","",IF(AB1026="Poor &lt;55",$AC$2*0.2%,IF(AND(AB1026="Q",AA1026&lt;&gt;"Wed"),$AC$2*0.4%,IF(AND(AB1026="Q",AA1026="Wed"),$AC$2*0.5%,IF(AND(AB1026="Ave",U1026=100),$AC$2*0.5%,IF(AND(AB1026="ave",U1026="",N1026=1,AG1026="Bush"),$AC$2*1%,IF(AND(AB1026="ave",U1026="",Q1026&gt;100),$AC$2*1.3%,IF(AND(AB1026="ave",U1026=""),$AC$2*1.2%,IF(AND(AB1026="Ave",U1026=200),$AC$2*1%,IF(AND(AB1026="Best",U1026=200),$AC$2*1.5%,IF(AND(AB1026="Best",U1026="",K1026&lt;&gt;"Pro Syd"),$AC$2*0.5%,IF(AND(AB1026="Best",U1026=""),$AC$2*1%,IF(AND(AB1026="Best",U1026=100,Table1[[#This Row],[State]]="NSW"),$AC$2*0.4%,IF(AND(AB1026="Best",U1026=100),$AC$2*1%,IF(Table1[[#This Row],[Adj]]="Nat OK",$AC$2*0.5%,"xxx")))))))))))))))</f>
        <v/>
      </c>
      <c r="AD1026" s="133" t="str">
        <f t="shared" si="206"/>
        <v/>
      </c>
      <c r="AE1026" s="133" t="str">
        <f t="shared" si="207"/>
        <v/>
      </c>
      <c r="AF1026" s="133" t="str">
        <f>VLOOKUP(Table1[[#This Row],[Track]],$F$2672:$H$2715,2,FALSE)</f>
        <v>Vic</v>
      </c>
      <c r="AG1026" s="133" t="str">
        <f>VLOOKUP(Table1[[#This Row],[Track]],$F$2672:$H$2715,3,FALSE)</f>
        <v>-</v>
      </c>
      <c r="AH1026" s="133" t="str">
        <f>IF(Table1[[#This Row],[Date]]&lt;$AH$2,"",IF(Table1[[#This Row],[Date]]&lt;$AH$3,"Edge","Elite Combo"))</f>
        <v/>
      </c>
      <c r="AI1026" s="218">
        <f>Table1[[#This Row],[Time]]</f>
        <v>0.64930555555555558</v>
      </c>
      <c r="AJ1026" s="219" t="str">
        <f>Table1[[#This Row],[Track]]</f>
        <v>Moonee Valley</v>
      </c>
      <c r="AK1026" s="216">
        <f>Table1[[#This Row],[Race ]]</f>
        <v>7</v>
      </c>
      <c r="AL1026" s="219">
        <f>Table1[[#This Row],[TAB]]</f>
        <v>12</v>
      </c>
      <c r="AM1026" s="219" t="str">
        <f>Table1[[#This Row],[Selection]]</f>
        <v>Quintessa</v>
      </c>
      <c r="AN1026" s="220" t="str">
        <f>Table1[[#This Row],[Sources]]</f>
        <v/>
      </c>
      <c r="AO1026" s="219" t="str">
        <f>Table1[[#This Row],[Scale Bet]]</f>
        <v/>
      </c>
    </row>
    <row r="1027" spans="5:41" ht="16.5" customHeight="1" x14ac:dyDescent="0.25">
      <c r="E1027" s="185">
        <v>45374</v>
      </c>
      <c r="F1027" s="35">
        <v>0.66319444444444442</v>
      </c>
      <c r="G1027" s="36" t="s">
        <v>17</v>
      </c>
      <c r="H1027" s="36">
        <v>7</v>
      </c>
      <c r="I1027" s="36">
        <v>17</v>
      </c>
      <c r="J1027" s="36" t="s">
        <v>447</v>
      </c>
      <c r="K1027" s="36" t="s">
        <v>1</v>
      </c>
      <c r="L1027" s="165">
        <v>10</v>
      </c>
      <c r="M1027" s="134">
        <f t="shared" si="195"/>
        <v>40</v>
      </c>
      <c r="N1027" s="36">
        <f t="shared" si="196"/>
        <v>3</v>
      </c>
      <c r="O1027" s="135" t="str">
        <f t="shared" si="197"/>
        <v>E4-10/Edge-15/Nat-15</v>
      </c>
      <c r="P1027" s="186" t="str">
        <f t="shared" si="198"/>
        <v>OK</v>
      </c>
      <c r="Q1027" s="187">
        <f t="shared" si="199"/>
        <v>160</v>
      </c>
      <c r="R1027" s="150">
        <v>7.5</v>
      </c>
      <c r="S1027" s="187">
        <f t="shared" si="200"/>
        <v>1200</v>
      </c>
      <c r="T1027" s="136" t="str">
        <f t="shared" si="201"/>
        <v>Veight</v>
      </c>
      <c r="U1027" s="137">
        <f>IF(P1027="","",IF(N1027=1,"",IF(Q1027="","",IF(Q1027&lt;=100,100,IF(Table1[[#This Row],[Day]]="Wed",100,200)))))</f>
        <v>200</v>
      </c>
      <c r="V1027" s="137">
        <f t="shared" si="202"/>
        <v>1500</v>
      </c>
      <c r="W1027" s="137">
        <f t="shared" si="203"/>
        <v>1300</v>
      </c>
      <c r="X1027" s="133">
        <f>100</f>
        <v>100</v>
      </c>
      <c r="Y1027" s="133">
        <f t="shared" si="204"/>
        <v>750</v>
      </c>
      <c r="Z1027" s="133">
        <f t="shared" si="205"/>
        <v>650</v>
      </c>
      <c r="AA1027" s="134" t="str">
        <f>TEXT(Table1[[#This Row],[Date]],"DDD")</f>
        <v>Sat</v>
      </c>
      <c r="AB1027" s="133" t="str">
        <f>IF(OR(G1027="Doomben",G1027="Eagle Farm"),"Q",IF(AND(Q1027&gt;1,Q1027&lt;55,Table1[[#This Row],[Source]]="Nat"),"Nat OK",IF(AND(Table1[[#This Row],[Source]]&lt;&gt;"Nat",Q1027&lt;55),"Poor &lt;55",IF(OR(G1027="Randwick",G1027="Flemington",G1027="Caulfield",G1027="Sandown Lake",G1027="Sandown Hill"),"Best","ave"))))</f>
        <v>ave</v>
      </c>
      <c r="AC1027" s="133">
        <f>IF(Q1027="","",IF(AB1027="Poor &lt;55",$AC$2*0.2%,IF(AND(AB1027="Q",AA1027&lt;&gt;"Wed"),$AC$2*0.4%,IF(AND(AB1027="Q",AA1027="Wed"),$AC$2*0.5%,IF(AND(AB1027="Ave",U1027=100),$AC$2*0.5%,IF(AND(AB1027="ave",U1027="",N1027=1,AG1027="Bush"),$AC$2*1%,IF(AND(AB1027="ave",U1027="",Q1027&gt;100),$AC$2*1.3%,IF(AND(AB1027="ave",U1027=""),$AC$2*1.2%,IF(AND(AB1027="Ave",U1027=200),$AC$2*1%,IF(AND(AB1027="Best",U1027=200),$AC$2*1.5%,IF(AND(AB1027="Best",U1027="",K1027&lt;&gt;"Pro Syd"),$AC$2*0.5%,IF(AND(AB1027="Best",U1027=""),$AC$2*1%,IF(AND(AB1027="Best",U1027=100,Table1[[#This Row],[State]]="NSW"),$AC$2*0.4%,IF(AND(AB1027="Best",U1027=100),$AC$2*1%,IF(Table1[[#This Row],[Adj]]="Nat OK",$AC$2*0.5%,"xxx")))))))))))))))</f>
        <v>100</v>
      </c>
      <c r="AD1027" s="133">
        <f t="shared" si="206"/>
        <v>750</v>
      </c>
      <c r="AE1027" s="133">
        <f t="shared" si="207"/>
        <v>650</v>
      </c>
      <c r="AF1027" s="133" t="str">
        <f>VLOOKUP(Table1[[#This Row],[Track]],$F$2672:$H$2715,2,FALSE)</f>
        <v>NSW</v>
      </c>
      <c r="AG1027" s="133" t="str">
        <f>VLOOKUP(Table1[[#This Row],[Track]],$F$2672:$H$2715,3,FALSE)</f>
        <v>-</v>
      </c>
      <c r="AH1027" s="133" t="str">
        <f>IF(Table1[[#This Row],[Date]]&lt;$AH$2,"",IF(Table1[[#This Row],[Date]]&lt;$AH$3,"Edge","Elite Combo"))</f>
        <v/>
      </c>
      <c r="AI1027" s="218">
        <f>Table1[[#This Row],[Time]]</f>
        <v>0.66319444444444442</v>
      </c>
      <c r="AJ1027" s="219" t="str">
        <f>Table1[[#This Row],[Track]]</f>
        <v>Rosehill</v>
      </c>
      <c r="AK1027" s="216">
        <f>Table1[[#This Row],[Race ]]</f>
        <v>7</v>
      </c>
      <c r="AL1027" s="219">
        <f>Table1[[#This Row],[TAB]]</f>
        <v>17</v>
      </c>
      <c r="AM1027" s="219" t="str">
        <f>Table1[[#This Row],[Selection]]</f>
        <v>Veight</v>
      </c>
      <c r="AN1027" s="220" t="str">
        <f>Table1[[#This Row],[Sources]]</f>
        <v>E4-10/Edge-15/Nat-15</v>
      </c>
      <c r="AO1027" s="219">
        <f>Table1[[#This Row],[Scale Bet]]</f>
        <v>100</v>
      </c>
    </row>
    <row r="1028" spans="5:41" ht="16.5" customHeight="1" x14ac:dyDescent="0.25">
      <c r="E1028" s="185">
        <v>45374</v>
      </c>
      <c r="F1028" s="35">
        <v>0.66319444444444442</v>
      </c>
      <c r="G1028" s="36" t="s">
        <v>17</v>
      </c>
      <c r="H1028" s="36">
        <v>7</v>
      </c>
      <c r="I1028" s="36">
        <v>17</v>
      </c>
      <c r="J1028" s="36" t="s">
        <v>447</v>
      </c>
      <c r="K1028" s="36" t="s">
        <v>40</v>
      </c>
      <c r="L1028" s="165">
        <v>15</v>
      </c>
      <c r="M1028" s="134" t="str">
        <f t="shared" si="195"/>
        <v/>
      </c>
      <c r="N1028" s="36" t="str">
        <f t="shared" si="196"/>
        <v/>
      </c>
      <c r="O1028" s="135" t="str">
        <f t="shared" si="197"/>
        <v/>
      </c>
      <c r="P1028" s="186" t="str">
        <f t="shared" si="198"/>
        <v>OK</v>
      </c>
      <c r="Q1028" s="187" t="str">
        <f t="shared" si="199"/>
        <v/>
      </c>
      <c r="R1028" s="150">
        <v>7.5</v>
      </c>
      <c r="S1028" s="187" t="str">
        <f t="shared" si="200"/>
        <v/>
      </c>
      <c r="T1028" s="136" t="str">
        <f t="shared" si="201"/>
        <v>Veight</v>
      </c>
      <c r="U1028" s="137" t="str">
        <f>IF(P1028="","",IF(N1028=1,"",IF(Q1028="","",IF(Q1028&lt;=100,100,IF(Table1[[#This Row],[Day]]="Wed",100,200)))))</f>
        <v/>
      </c>
      <c r="V1028" s="137" t="str">
        <f t="shared" si="202"/>
        <v/>
      </c>
      <c r="W1028" s="137" t="str">
        <f t="shared" si="203"/>
        <v/>
      </c>
      <c r="X1028" s="133">
        <f>100</f>
        <v>100</v>
      </c>
      <c r="Y1028" s="133">
        <f t="shared" si="204"/>
        <v>750</v>
      </c>
      <c r="Z1028" s="133">
        <f t="shared" si="205"/>
        <v>650</v>
      </c>
      <c r="AA1028" s="134" t="str">
        <f>TEXT(Table1[[#This Row],[Date]],"DDD")</f>
        <v>Sat</v>
      </c>
      <c r="AB1028" s="133" t="str">
        <f>IF(OR(G1028="Doomben",G1028="Eagle Farm"),"Q",IF(AND(Q1028&gt;1,Q1028&lt;55,Table1[[#This Row],[Source]]="Nat"),"Nat OK",IF(AND(Table1[[#This Row],[Source]]&lt;&gt;"Nat",Q1028&lt;55),"Poor &lt;55",IF(OR(G1028="Randwick",G1028="Flemington",G1028="Caulfield",G1028="Sandown Lake",G1028="Sandown Hill"),"Best","ave"))))</f>
        <v>ave</v>
      </c>
      <c r="AC1028" s="133" t="str">
        <f>IF(Q1028="","",IF(AB1028="Poor &lt;55",$AC$2*0.2%,IF(AND(AB1028="Q",AA1028&lt;&gt;"Wed"),$AC$2*0.4%,IF(AND(AB1028="Q",AA1028="Wed"),$AC$2*0.5%,IF(AND(AB1028="Ave",U1028=100),$AC$2*0.5%,IF(AND(AB1028="ave",U1028="",N1028=1,AG1028="Bush"),$AC$2*1%,IF(AND(AB1028="ave",U1028="",Q1028&gt;100),$AC$2*1.3%,IF(AND(AB1028="ave",U1028=""),$AC$2*1.2%,IF(AND(AB1028="Ave",U1028=200),$AC$2*1%,IF(AND(AB1028="Best",U1028=200),$AC$2*1.5%,IF(AND(AB1028="Best",U1028="",K1028&lt;&gt;"Pro Syd"),$AC$2*0.5%,IF(AND(AB1028="Best",U1028=""),$AC$2*1%,IF(AND(AB1028="Best",U1028=100,Table1[[#This Row],[State]]="NSW"),$AC$2*0.4%,IF(AND(AB1028="Best",U1028=100),$AC$2*1%,IF(Table1[[#This Row],[Adj]]="Nat OK",$AC$2*0.5%,"xxx")))))))))))))))</f>
        <v/>
      </c>
      <c r="AD1028" s="133" t="str">
        <f t="shared" si="206"/>
        <v/>
      </c>
      <c r="AE1028" s="133" t="str">
        <f t="shared" si="207"/>
        <v/>
      </c>
      <c r="AF1028" s="133" t="str">
        <f>VLOOKUP(Table1[[#This Row],[Track]],$F$2672:$H$2715,2,FALSE)</f>
        <v>NSW</v>
      </c>
      <c r="AG1028" s="133" t="str">
        <f>VLOOKUP(Table1[[#This Row],[Track]],$F$2672:$H$2715,3,FALSE)</f>
        <v>-</v>
      </c>
      <c r="AH1028" s="133" t="str">
        <f>IF(Table1[[#This Row],[Date]]&lt;$AH$2,"",IF(Table1[[#This Row],[Date]]&lt;$AH$3,"Edge","Elite Combo"))</f>
        <v/>
      </c>
      <c r="AI1028" s="218">
        <f>Table1[[#This Row],[Time]]</f>
        <v>0.66319444444444442</v>
      </c>
      <c r="AJ1028" s="219" t="str">
        <f>Table1[[#This Row],[Track]]</f>
        <v>Rosehill</v>
      </c>
      <c r="AK1028" s="216">
        <f>Table1[[#This Row],[Race ]]</f>
        <v>7</v>
      </c>
      <c r="AL1028" s="219">
        <f>Table1[[#This Row],[TAB]]</f>
        <v>17</v>
      </c>
      <c r="AM1028" s="219" t="str">
        <f>Table1[[#This Row],[Selection]]</f>
        <v>Veight</v>
      </c>
      <c r="AN1028" s="220" t="str">
        <f>Table1[[#This Row],[Sources]]</f>
        <v/>
      </c>
      <c r="AO1028" s="219" t="str">
        <f>Table1[[#This Row],[Scale Bet]]</f>
        <v/>
      </c>
    </row>
    <row r="1029" spans="5:41" ht="16.5" customHeight="1" x14ac:dyDescent="0.25">
      <c r="E1029" s="185">
        <v>45374</v>
      </c>
      <c r="F1029" s="35">
        <v>0.66319444444444442</v>
      </c>
      <c r="G1029" s="36" t="s">
        <v>17</v>
      </c>
      <c r="H1029" s="36">
        <v>7</v>
      </c>
      <c r="I1029" s="36">
        <v>17</v>
      </c>
      <c r="J1029" s="36" t="s">
        <v>447</v>
      </c>
      <c r="K1029" s="36" t="s">
        <v>13</v>
      </c>
      <c r="L1029" s="165">
        <v>15</v>
      </c>
      <c r="M1029" s="134" t="str">
        <f t="shared" si="195"/>
        <v/>
      </c>
      <c r="N1029" s="36" t="str">
        <f t="shared" si="196"/>
        <v/>
      </c>
      <c r="O1029" s="135" t="str">
        <f t="shared" si="197"/>
        <v/>
      </c>
      <c r="P1029" s="186" t="str">
        <f t="shared" si="198"/>
        <v>OK</v>
      </c>
      <c r="Q1029" s="187" t="str">
        <f t="shared" si="199"/>
        <v/>
      </c>
      <c r="R1029" s="150">
        <v>7.5</v>
      </c>
      <c r="S1029" s="187" t="str">
        <f t="shared" si="200"/>
        <v/>
      </c>
      <c r="T1029" s="136" t="str">
        <f t="shared" si="201"/>
        <v>Veight</v>
      </c>
      <c r="U1029" s="137" t="str">
        <f>IF(P1029="","",IF(N1029=1,"",IF(Q1029="","",IF(Q1029&lt;=100,100,IF(Table1[[#This Row],[Day]]="Wed",100,200)))))</f>
        <v/>
      </c>
      <c r="V1029" s="137" t="str">
        <f t="shared" si="202"/>
        <v/>
      </c>
      <c r="W1029" s="137" t="str">
        <f t="shared" si="203"/>
        <v/>
      </c>
      <c r="X1029" s="133">
        <f>100</f>
        <v>100</v>
      </c>
      <c r="Y1029" s="133">
        <f t="shared" si="204"/>
        <v>750</v>
      </c>
      <c r="Z1029" s="133">
        <f t="shared" si="205"/>
        <v>650</v>
      </c>
      <c r="AA1029" s="134" t="str">
        <f>TEXT(Table1[[#This Row],[Date]],"DDD")</f>
        <v>Sat</v>
      </c>
      <c r="AB1029" s="133" t="str">
        <f>IF(OR(G1029="Doomben",G1029="Eagle Farm"),"Q",IF(AND(Q1029&gt;1,Q1029&lt;55,Table1[[#This Row],[Source]]="Nat"),"Nat OK",IF(AND(Table1[[#This Row],[Source]]&lt;&gt;"Nat",Q1029&lt;55),"Poor &lt;55",IF(OR(G1029="Randwick",G1029="Flemington",G1029="Caulfield",G1029="Sandown Lake",G1029="Sandown Hill"),"Best","ave"))))</f>
        <v>ave</v>
      </c>
      <c r="AC1029" s="133" t="str">
        <f>IF(Q1029="","",IF(AB1029="Poor &lt;55",$AC$2*0.2%,IF(AND(AB1029="Q",AA1029&lt;&gt;"Wed"),$AC$2*0.4%,IF(AND(AB1029="Q",AA1029="Wed"),$AC$2*0.5%,IF(AND(AB1029="Ave",U1029=100),$AC$2*0.5%,IF(AND(AB1029="ave",U1029="",N1029=1,AG1029="Bush"),$AC$2*1%,IF(AND(AB1029="ave",U1029="",Q1029&gt;100),$AC$2*1.3%,IF(AND(AB1029="ave",U1029=""),$AC$2*1.2%,IF(AND(AB1029="Ave",U1029=200),$AC$2*1%,IF(AND(AB1029="Best",U1029=200),$AC$2*1.5%,IF(AND(AB1029="Best",U1029="",K1029&lt;&gt;"Pro Syd"),$AC$2*0.5%,IF(AND(AB1029="Best",U1029=""),$AC$2*1%,IF(AND(AB1029="Best",U1029=100,Table1[[#This Row],[State]]="NSW"),$AC$2*0.4%,IF(AND(AB1029="Best",U1029=100),$AC$2*1%,IF(Table1[[#This Row],[Adj]]="Nat OK",$AC$2*0.5%,"xxx")))))))))))))))</f>
        <v/>
      </c>
      <c r="AD1029" s="133" t="str">
        <f t="shared" si="206"/>
        <v/>
      </c>
      <c r="AE1029" s="133" t="str">
        <f t="shared" si="207"/>
        <v/>
      </c>
      <c r="AF1029" s="133" t="str">
        <f>VLOOKUP(Table1[[#This Row],[Track]],$F$2672:$H$2715,2,FALSE)</f>
        <v>NSW</v>
      </c>
      <c r="AG1029" s="133" t="str">
        <f>VLOOKUP(Table1[[#This Row],[Track]],$F$2672:$H$2715,3,FALSE)</f>
        <v>-</v>
      </c>
      <c r="AH1029" s="133" t="str">
        <f>IF(Table1[[#This Row],[Date]]&lt;$AH$2,"",IF(Table1[[#This Row],[Date]]&lt;$AH$3,"Edge","Elite Combo"))</f>
        <v/>
      </c>
      <c r="AI1029" s="218">
        <f>Table1[[#This Row],[Time]]</f>
        <v>0.66319444444444442</v>
      </c>
      <c r="AJ1029" s="219" t="str">
        <f>Table1[[#This Row],[Track]]</f>
        <v>Rosehill</v>
      </c>
      <c r="AK1029" s="216">
        <f>Table1[[#This Row],[Race ]]</f>
        <v>7</v>
      </c>
      <c r="AL1029" s="219">
        <f>Table1[[#This Row],[TAB]]</f>
        <v>17</v>
      </c>
      <c r="AM1029" s="219" t="str">
        <f>Table1[[#This Row],[Selection]]</f>
        <v>Veight</v>
      </c>
      <c r="AN1029" s="220" t="str">
        <f>Table1[[#This Row],[Sources]]</f>
        <v/>
      </c>
      <c r="AO1029" s="219" t="str">
        <f>Table1[[#This Row],[Scale Bet]]</f>
        <v/>
      </c>
    </row>
    <row r="1030" spans="5:41" ht="16.5" customHeight="1" x14ac:dyDescent="0.25">
      <c r="E1030" s="185">
        <v>45374</v>
      </c>
      <c r="F1030" s="35">
        <v>0.67152777777777772</v>
      </c>
      <c r="G1030" s="36" t="s">
        <v>28</v>
      </c>
      <c r="H1030" s="36">
        <v>6</v>
      </c>
      <c r="I1030" s="36">
        <v>2</v>
      </c>
      <c r="J1030" s="36" t="s">
        <v>814</v>
      </c>
      <c r="K1030" s="36" t="s">
        <v>13</v>
      </c>
      <c r="L1030" s="165">
        <v>11</v>
      </c>
      <c r="M1030" s="134">
        <f t="shared" si="195"/>
        <v>11</v>
      </c>
      <c r="N1030" s="36">
        <f t="shared" si="196"/>
        <v>1</v>
      </c>
      <c r="O1030" s="135" t="str">
        <f t="shared" si="197"/>
        <v>Nat-11</v>
      </c>
      <c r="P1030" s="186" t="str">
        <f t="shared" si="198"/>
        <v/>
      </c>
      <c r="Q1030" s="187">
        <f t="shared" si="199"/>
        <v>44</v>
      </c>
      <c r="R1030" s="150"/>
      <c r="S1030" s="187" t="str">
        <f t="shared" si="200"/>
        <v/>
      </c>
      <c r="T1030" s="136" t="str">
        <f t="shared" si="201"/>
        <v>Hold On Honey</v>
      </c>
      <c r="U1030" s="137" t="str">
        <f>IF(P1030="","",IF(N1030=1,"",IF(Q1030="","",IF(Q1030&lt;=100,100,IF(Table1[[#This Row],[Day]]="Wed",100,200)))))</f>
        <v/>
      </c>
      <c r="V1030" s="137" t="str">
        <f t="shared" si="202"/>
        <v/>
      </c>
      <c r="W1030" s="137" t="str">
        <f t="shared" si="203"/>
        <v/>
      </c>
      <c r="X1030" s="133">
        <f>100</f>
        <v>100</v>
      </c>
      <c r="Y1030" s="133" t="str">
        <f t="shared" si="204"/>
        <v/>
      </c>
      <c r="Z1030" s="133">
        <f t="shared" si="205"/>
        <v>-100</v>
      </c>
      <c r="AA1030" s="134" t="str">
        <f>TEXT(Table1[[#This Row],[Date]],"DDD")</f>
        <v>Sat</v>
      </c>
      <c r="AB1030" s="133" t="str">
        <f>IF(OR(G1030="Doomben",G1030="Eagle Farm"),"Q",IF(AND(Q1030&gt;1,Q1030&lt;55,Table1[[#This Row],[Source]]="Nat"),"Nat OK",IF(AND(Table1[[#This Row],[Source]]&lt;&gt;"Nat",Q1030&lt;55),"Poor &lt;55",IF(OR(G1030="Randwick",G1030="Flemington",G1030="Caulfield",G1030="Sandown Lake",G1030="Sandown Hill"),"Best","ave"))))</f>
        <v>Q</v>
      </c>
      <c r="AC1030" s="133">
        <f>IF(Q1030="","",IF(AB1030="Poor &lt;55",$AC$2*0.2%,IF(AND(AB1030="Q",AA1030&lt;&gt;"Wed"),$AC$2*0.4%,IF(AND(AB1030="Q",AA1030="Wed"),$AC$2*0.5%,IF(AND(AB1030="Ave",U1030=100),$AC$2*0.5%,IF(AND(AB1030="ave",U1030="",N1030=1,AG1030="Bush"),$AC$2*1%,IF(AND(AB1030="ave",U1030="",Q1030&gt;100),$AC$2*1.3%,IF(AND(AB1030="ave",U1030=""),$AC$2*1.2%,IF(AND(AB1030="Ave",U1030=200),$AC$2*1%,IF(AND(AB1030="Best",U1030=200),$AC$2*1.5%,IF(AND(AB1030="Best",U1030="",K1030&lt;&gt;"Pro Syd"),$AC$2*0.5%,IF(AND(AB1030="Best",U1030=""),$AC$2*1%,IF(AND(AB1030="Best",U1030=100,Table1[[#This Row],[State]]="NSW"),$AC$2*0.4%,IF(AND(AB1030="Best",U1030=100),$AC$2*1%,IF(Table1[[#This Row],[Adj]]="Nat OK",$AC$2*0.5%,"xxx")))))))))))))))</f>
        <v>40</v>
      </c>
      <c r="AD1030" s="133" t="str">
        <f t="shared" si="206"/>
        <v/>
      </c>
      <c r="AE1030" s="133">
        <f t="shared" si="207"/>
        <v>-40</v>
      </c>
      <c r="AF1030" s="133" t="str">
        <f>VLOOKUP(Table1[[#This Row],[Track]],$F$2672:$H$2715,2,FALSE)</f>
        <v>Qld</v>
      </c>
      <c r="AG1030" s="133" t="str">
        <f>VLOOKUP(Table1[[#This Row],[Track]],$F$2672:$H$2715,3,FALSE)</f>
        <v>-</v>
      </c>
      <c r="AH1030" s="133" t="str">
        <f>IF(Table1[[#This Row],[Date]]&lt;$AH$2,"",IF(Table1[[#This Row],[Date]]&lt;$AH$3,"Edge","Elite Combo"))</f>
        <v/>
      </c>
      <c r="AI1030" s="218">
        <f>Table1[[#This Row],[Time]]</f>
        <v>0.67152777777777772</v>
      </c>
      <c r="AJ1030" s="219" t="str">
        <f>Table1[[#This Row],[Track]]</f>
        <v>Eagle Farm</v>
      </c>
      <c r="AK1030" s="216">
        <f>Table1[[#This Row],[Race ]]</f>
        <v>6</v>
      </c>
      <c r="AL1030" s="219">
        <f>Table1[[#This Row],[TAB]]</f>
        <v>2</v>
      </c>
      <c r="AM1030" s="219" t="str">
        <f>Table1[[#This Row],[Selection]]</f>
        <v>Hold On Honey</v>
      </c>
      <c r="AN1030" s="220" t="str">
        <f>Table1[[#This Row],[Sources]]</f>
        <v>Nat-11</v>
      </c>
      <c r="AO1030" s="219">
        <f>Table1[[#This Row],[Scale Bet]]</f>
        <v>40</v>
      </c>
    </row>
    <row r="1031" spans="5:41" ht="16.5" customHeight="1" x14ac:dyDescent="0.25">
      <c r="E1031" s="185">
        <v>45374</v>
      </c>
      <c r="F1031" s="35">
        <v>0.7</v>
      </c>
      <c r="G1031" s="36" t="s">
        <v>28</v>
      </c>
      <c r="H1031" s="36">
        <v>7</v>
      </c>
      <c r="I1031" s="36">
        <v>4</v>
      </c>
      <c r="J1031" s="36" t="s">
        <v>945</v>
      </c>
      <c r="K1031" s="36" t="s">
        <v>13</v>
      </c>
      <c r="L1031" s="165">
        <v>11</v>
      </c>
      <c r="M1031" s="134">
        <f t="shared" ref="M1031:M1094" si="208">IF(AND(J1031=J1030,E1031=E1030),"",IF(AND(E1031=E1034,J1031=J1034),L1031+L1032+L1033+L1034,IF(AND(E1031=E1033,J1031=J1033),L1031+L1032+L1033,IF(AND(E1031=E1032,J1031=J1032),L1031+L1032,L1031))))</f>
        <v>11</v>
      </c>
      <c r="N1031" s="36">
        <f t="shared" ref="N1031:N1094" si="209">IF(M1031=L1031,1,IF(M1031="","",IF(AND(E1031=E1034,J1031=J1034),4,IF(AND(E1031=E1033,J1031=J1033),3,IF(AND(E1031=E1032,J1031=J1032),2,"XXX")))))</f>
        <v>1</v>
      </c>
      <c r="O1031" s="135" t="str">
        <f t="shared" ref="O1031:O1094" si="210">IF(N1031="","",IF(N1031=4,K1031&amp;"-"&amp;L1031&amp;"/"&amp;K1032&amp;"-"&amp;L1032&amp;"/"&amp;K1033&amp;"-"&amp;L1033&amp;"/"&amp;K1034&amp;"-"&amp;L1034,IF(N1031=3,K1031&amp;"-"&amp;L1031&amp;"/"&amp;K1032&amp;"-"&amp;L1032&amp;"/"&amp;K1033&amp;"-"&amp;L1033,IF(N1031=2,K1031&amp;"-"&amp;L1031&amp;"/"&amp;K1032&amp;"-"&amp;L1032,IF(N1031=1,K1031&amp;"-"&amp;L1031,"""""xxx")))))</f>
        <v>Nat-11</v>
      </c>
      <c r="P1031" s="186" t="str">
        <f t="shared" ref="P1031:P1094" si="211">IF(OR(G1031="Randwick",G1031="Rosehill",G1031="Flemington",G1031="Caulfield",G1031="Sandown Lake",G1031="Sandown Hill",G1031="Moonee Valley"),"OK","")</f>
        <v/>
      </c>
      <c r="Q1031" s="187">
        <f t="shared" ref="Q1031:Q1094" si="212">IF(M1031="","",(M1031*($Q$1/1000)/$R$1)*$Q$2)</f>
        <v>44</v>
      </c>
      <c r="R1031" s="150"/>
      <c r="S1031" s="187" t="str">
        <f t="shared" ref="S1031:S1094" si="213">IF(Q1031="","",IF(R1031="","",R1031*Q1031))</f>
        <v/>
      </c>
      <c r="T1031" s="136" t="str">
        <f t="shared" ref="T1031:T1094" si="214">TRIM(PROPER(J1031))</f>
        <v>Outlawed</v>
      </c>
      <c r="U1031" s="137" t="str">
        <f>IF(P1031="","",IF(N1031=1,"",IF(Q1031="","",IF(Q1031&lt;=100,100,IF(Table1[[#This Row],[Day]]="Wed",100,200)))))</f>
        <v/>
      </c>
      <c r="V1031" s="137" t="str">
        <f t="shared" ref="V1031:V1094" si="215">IF(U1031="","",IF(R1031="","",U1031*R1031))</f>
        <v/>
      </c>
      <c r="W1031" s="137" t="str">
        <f t="shared" ref="W1031:W1094" si="216">IF(U1031="","",IF(V1031="",U1031*-1,V1031-U1031))</f>
        <v/>
      </c>
      <c r="X1031" s="133">
        <f>100</f>
        <v>100</v>
      </c>
      <c r="Y1031" s="133" t="str">
        <f t="shared" ref="Y1031:Y1094" si="217">IF(R1031="","",X1031*R1031)</f>
        <v/>
      </c>
      <c r="Z1031" s="133">
        <f t="shared" ref="Z1031:Z1094" si="218">IF(Y1031="",X1031*-1,Y1031-X1030)</f>
        <v>-100</v>
      </c>
      <c r="AA1031" s="134" t="str">
        <f>TEXT(Table1[[#This Row],[Date]],"DDD")</f>
        <v>Sat</v>
      </c>
      <c r="AB1031" s="133" t="str">
        <f>IF(OR(G1031="Doomben",G1031="Eagle Farm"),"Q",IF(AND(Q1031&gt;1,Q1031&lt;55,Table1[[#This Row],[Source]]="Nat"),"Nat OK",IF(AND(Table1[[#This Row],[Source]]&lt;&gt;"Nat",Q1031&lt;55),"Poor &lt;55",IF(OR(G1031="Randwick",G1031="Flemington",G1031="Caulfield",G1031="Sandown Lake",G1031="Sandown Hill"),"Best","ave"))))</f>
        <v>Q</v>
      </c>
      <c r="AC1031" s="133">
        <f>IF(Q1031="","",IF(AB1031="Poor &lt;55",$AC$2*0.2%,IF(AND(AB1031="Q",AA1031&lt;&gt;"Wed"),$AC$2*0.4%,IF(AND(AB1031="Q",AA1031="Wed"),$AC$2*0.5%,IF(AND(AB1031="Ave",U1031=100),$AC$2*0.5%,IF(AND(AB1031="ave",U1031="",N1031=1,AG1031="Bush"),$AC$2*1%,IF(AND(AB1031="ave",U1031="",Q1031&gt;100),$AC$2*1.3%,IF(AND(AB1031="ave",U1031=""),$AC$2*1.2%,IF(AND(AB1031="Ave",U1031=200),$AC$2*1%,IF(AND(AB1031="Best",U1031=200),$AC$2*1.5%,IF(AND(AB1031="Best",U1031="",K1031&lt;&gt;"Pro Syd"),$AC$2*0.5%,IF(AND(AB1031="Best",U1031=""),$AC$2*1%,IF(AND(AB1031="Best",U1031=100,Table1[[#This Row],[State]]="NSW"),$AC$2*0.4%,IF(AND(AB1031="Best",U1031=100),$AC$2*1%,IF(Table1[[#This Row],[Adj]]="Nat OK",$AC$2*0.5%,"xxx")))))))))))))))</f>
        <v>40</v>
      </c>
      <c r="AD1031" s="133" t="str">
        <f t="shared" ref="AD1031:AD1094" si="219">IF(AC1031="","",IF(R1031="","",AC1031*R1031))</f>
        <v/>
      </c>
      <c r="AE1031" s="133">
        <f t="shared" ref="AE1031:AE1094" si="220">IF(AC1031="","",IF(AD1031="",AC1031*-1,AD1031-AC1031))</f>
        <v>-40</v>
      </c>
      <c r="AF1031" s="133" t="str">
        <f>VLOOKUP(Table1[[#This Row],[Track]],$F$2672:$H$2715,2,FALSE)</f>
        <v>Qld</v>
      </c>
      <c r="AG1031" s="133" t="str">
        <f>VLOOKUP(Table1[[#This Row],[Track]],$F$2672:$H$2715,3,FALSE)</f>
        <v>-</v>
      </c>
      <c r="AH1031" s="133" t="str">
        <f>IF(Table1[[#This Row],[Date]]&lt;$AH$2,"",IF(Table1[[#This Row],[Date]]&lt;$AH$3,"Edge","Elite Combo"))</f>
        <v/>
      </c>
      <c r="AI1031" s="218">
        <f>Table1[[#This Row],[Time]]</f>
        <v>0.7</v>
      </c>
      <c r="AJ1031" s="219" t="str">
        <f>Table1[[#This Row],[Track]]</f>
        <v>Eagle Farm</v>
      </c>
      <c r="AK1031" s="216">
        <f>Table1[[#This Row],[Race ]]</f>
        <v>7</v>
      </c>
      <c r="AL1031" s="219">
        <f>Table1[[#This Row],[TAB]]</f>
        <v>4</v>
      </c>
      <c r="AM1031" s="219" t="str">
        <f>Table1[[#This Row],[Selection]]</f>
        <v>Outlawed</v>
      </c>
      <c r="AN1031" s="220" t="str">
        <f>Table1[[#This Row],[Sources]]</f>
        <v>Nat-11</v>
      </c>
      <c r="AO1031" s="219">
        <f>Table1[[#This Row],[Scale Bet]]</f>
        <v>40</v>
      </c>
    </row>
    <row r="1032" spans="5:41" ht="16.5" customHeight="1" x14ac:dyDescent="0.25">
      <c r="E1032" s="185">
        <v>45374</v>
      </c>
      <c r="F1032" s="35">
        <v>0.73263888888888884</v>
      </c>
      <c r="G1032" s="36" t="s">
        <v>100</v>
      </c>
      <c r="H1032" s="36">
        <v>10</v>
      </c>
      <c r="I1032" s="36">
        <v>15</v>
      </c>
      <c r="J1032" s="36" t="s">
        <v>350</v>
      </c>
      <c r="K1032" s="36" t="s">
        <v>40</v>
      </c>
      <c r="L1032" s="165">
        <v>13</v>
      </c>
      <c r="M1032" s="134">
        <f t="shared" si="208"/>
        <v>43</v>
      </c>
      <c r="N1032" s="36">
        <f t="shared" si="209"/>
        <v>3</v>
      </c>
      <c r="O1032" s="135" t="str">
        <f t="shared" si="210"/>
        <v>Edge-13/Nat-20/Pro Mel-10</v>
      </c>
      <c r="P1032" s="186" t="str">
        <f t="shared" si="211"/>
        <v>OK</v>
      </c>
      <c r="Q1032" s="187">
        <f t="shared" si="212"/>
        <v>172</v>
      </c>
      <c r="R1032" s="150">
        <v>3.8</v>
      </c>
      <c r="S1032" s="187">
        <f t="shared" si="213"/>
        <v>653.6</v>
      </c>
      <c r="T1032" s="136" t="str">
        <f t="shared" si="214"/>
        <v>Extratwo</v>
      </c>
      <c r="U1032" s="137">
        <f>IF(P1032="","",IF(N1032=1,"",IF(Q1032="","",IF(Q1032&lt;=100,100,IF(Table1[[#This Row],[Day]]="Wed",100,200)))))</f>
        <v>200</v>
      </c>
      <c r="V1032" s="137">
        <f t="shared" si="215"/>
        <v>760</v>
      </c>
      <c r="W1032" s="137">
        <f t="shared" si="216"/>
        <v>560</v>
      </c>
      <c r="X1032" s="133">
        <f>100</f>
        <v>100</v>
      </c>
      <c r="Y1032" s="133">
        <f t="shared" si="217"/>
        <v>380</v>
      </c>
      <c r="Z1032" s="133">
        <f t="shared" si="218"/>
        <v>280</v>
      </c>
      <c r="AA1032" s="134" t="str">
        <f>TEXT(Table1[[#This Row],[Date]],"DDD")</f>
        <v>Sat</v>
      </c>
      <c r="AB1032" s="133" t="str">
        <f>IF(OR(G1032="Doomben",G1032="Eagle Farm"),"Q",IF(AND(Q1032&gt;1,Q1032&lt;55,Table1[[#This Row],[Source]]="Nat"),"Nat OK",IF(AND(Table1[[#This Row],[Source]]&lt;&gt;"Nat",Q1032&lt;55),"Poor &lt;55",IF(OR(G1032="Randwick",G1032="Flemington",G1032="Caulfield",G1032="Sandown Lake",G1032="Sandown Hill"),"Best","ave"))))</f>
        <v>ave</v>
      </c>
      <c r="AC1032" s="133">
        <f>IF(Q1032="","",IF(AB1032="Poor &lt;55",$AC$2*0.2%,IF(AND(AB1032="Q",AA1032&lt;&gt;"Wed"),$AC$2*0.4%,IF(AND(AB1032="Q",AA1032="Wed"),$AC$2*0.5%,IF(AND(AB1032="Ave",U1032=100),$AC$2*0.5%,IF(AND(AB1032="ave",U1032="",N1032=1,AG1032="Bush"),$AC$2*1%,IF(AND(AB1032="ave",U1032="",Q1032&gt;100),$AC$2*1.3%,IF(AND(AB1032="ave",U1032=""),$AC$2*1.2%,IF(AND(AB1032="Ave",U1032=200),$AC$2*1%,IF(AND(AB1032="Best",U1032=200),$AC$2*1.5%,IF(AND(AB1032="Best",U1032="",K1032&lt;&gt;"Pro Syd"),$AC$2*0.5%,IF(AND(AB1032="Best",U1032=""),$AC$2*1%,IF(AND(AB1032="Best",U1032=100,Table1[[#This Row],[State]]="NSW"),$AC$2*0.4%,IF(AND(AB1032="Best",U1032=100),$AC$2*1%,IF(Table1[[#This Row],[Adj]]="Nat OK",$AC$2*0.5%,"xxx")))))))))))))))</f>
        <v>100</v>
      </c>
      <c r="AD1032" s="133">
        <f t="shared" si="219"/>
        <v>380</v>
      </c>
      <c r="AE1032" s="133">
        <f t="shared" si="220"/>
        <v>280</v>
      </c>
      <c r="AF1032" s="133" t="str">
        <f>VLOOKUP(Table1[[#This Row],[Track]],$F$2672:$H$2715,2,FALSE)</f>
        <v>Vic</v>
      </c>
      <c r="AG1032" s="133" t="str">
        <f>VLOOKUP(Table1[[#This Row],[Track]],$F$2672:$H$2715,3,FALSE)</f>
        <v>-</v>
      </c>
      <c r="AH1032" s="133" t="str">
        <f>IF(Table1[[#This Row],[Date]]&lt;$AH$2,"",IF(Table1[[#This Row],[Date]]&lt;$AH$3,"Edge","Elite Combo"))</f>
        <v/>
      </c>
      <c r="AI1032" s="218">
        <f>Table1[[#This Row],[Time]]</f>
        <v>0.73263888888888884</v>
      </c>
      <c r="AJ1032" s="219" t="str">
        <f>Table1[[#This Row],[Track]]</f>
        <v>Moonee Valley</v>
      </c>
      <c r="AK1032" s="216">
        <f>Table1[[#This Row],[Race ]]</f>
        <v>10</v>
      </c>
      <c r="AL1032" s="219">
        <f>Table1[[#This Row],[TAB]]</f>
        <v>15</v>
      </c>
      <c r="AM1032" s="219" t="str">
        <f>Table1[[#This Row],[Selection]]</f>
        <v>Extratwo</v>
      </c>
      <c r="AN1032" s="220" t="str">
        <f>Table1[[#This Row],[Sources]]</f>
        <v>Edge-13/Nat-20/Pro Mel-10</v>
      </c>
      <c r="AO1032" s="219">
        <f>Table1[[#This Row],[Scale Bet]]</f>
        <v>100</v>
      </c>
    </row>
    <row r="1033" spans="5:41" ht="16.5" customHeight="1" x14ac:dyDescent="0.25">
      <c r="E1033" s="185">
        <v>45374</v>
      </c>
      <c r="F1033" s="35">
        <v>0.73263888888888884</v>
      </c>
      <c r="G1033" s="36" t="s">
        <v>100</v>
      </c>
      <c r="H1033" s="36">
        <v>10</v>
      </c>
      <c r="I1033" s="36">
        <v>15</v>
      </c>
      <c r="J1033" s="36" t="s">
        <v>350</v>
      </c>
      <c r="K1033" s="36" t="s">
        <v>13</v>
      </c>
      <c r="L1033" s="165">
        <v>20</v>
      </c>
      <c r="M1033" s="134" t="str">
        <f t="shared" si="208"/>
        <v/>
      </c>
      <c r="N1033" s="36" t="str">
        <f t="shared" si="209"/>
        <v/>
      </c>
      <c r="O1033" s="135" t="str">
        <f t="shared" si="210"/>
        <v/>
      </c>
      <c r="P1033" s="186" t="str">
        <f t="shared" si="211"/>
        <v>OK</v>
      </c>
      <c r="Q1033" s="187" t="str">
        <f t="shared" si="212"/>
        <v/>
      </c>
      <c r="R1033" s="150">
        <v>4</v>
      </c>
      <c r="S1033" s="187" t="str">
        <f t="shared" si="213"/>
        <v/>
      </c>
      <c r="T1033" s="136" t="str">
        <f t="shared" si="214"/>
        <v>Extratwo</v>
      </c>
      <c r="U1033" s="137" t="str">
        <f>IF(P1033="","",IF(N1033=1,"",IF(Q1033="","",IF(Q1033&lt;=100,100,IF(Table1[[#This Row],[Day]]="Wed",100,200)))))</f>
        <v/>
      </c>
      <c r="V1033" s="137" t="str">
        <f t="shared" si="215"/>
        <v/>
      </c>
      <c r="W1033" s="137" t="str">
        <f t="shared" si="216"/>
        <v/>
      </c>
      <c r="X1033" s="133">
        <f>100</f>
        <v>100</v>
      </c>
      <c r="Y1033" s="133">
        <f t="shared" si="217"/>
        <v>400</v>
      </c>
      <c r="Z1033" s="133">
        <f t="shared" si="218"/>
        <v>300</v>
      </c>
      <c r="AA1033" s="134" t="str">
        <f>TEXT(Table1[[#This Row],[Date]],"DDD")</f>
        <v>Sat</v>
      </c>
      <c r="AB1033" s="133" t="str">
        <f>IF(OR(G1033="Doomben",G1033="Eagle Farm"),"Q",IF(AND(Q1033&gt;1,Q1033&lt;55,Table1[[#This Row],[Source]]="Nat"),"Nat OK",IF(AND(Table1[[#This Row],[Source]]&lt;&gt;"Nat",Q1033&lt;55),"Poor &lt;55",IF(OR(G1033="Randwick",G1033="Flemington",G1033="Caulfield",G1033="Sandown Lake",G1033="Sandown Hill"),"Best","ave"))))</f>
        <v>ave</v>
      </c>
      <c r="AC1033" s="133" t="str">
        <f>IF(Q1033="","",IF(AB1033="Poor &lt;55",$AC$2*0.2%,IF(AND(AB1033="Q",AA1033&lt;&gt;"Wed"),$AC$2*0.4%,IF(AND(AB1033="Q",AA1033="Wed"),$AC$2*0.5%,IF(AND(AB1033="Ave",U1033=100),$AC$2*0.5%,IF(AND(AB1033="ave",U1033="",N1033=1,AG1033="Bush"),$AC$2*1%,IF(AND(AB1033="ave",U1033="",Q1033&gt;100),$AC$2*1.3%,IF(AND(AB1033="ave",U1033=""),$AC$2*1.2%,IF(AND(AB1033="Ave",U1033=200),$AC$2*1%,IF(AND(AB1033="Best",U1033=200),$AC$2*1.5%,IF(AND(AB1033="Best",U1033="",K1033&lt;&gt;"Pro Syd"),$AC$2*0.5%,IF(AND(AB1033="Best",U1033=""),$AC$2*1%,IF(AND(AB1033="Best",U1033=100,Table1[[#This Row],[State]]="NSW"),$AC$2*0.4%,IF(AND(AB1033="Best",U1033=100),$AC$2*1%,IF(Table1[[#This Row],[Adj]]="Nat OK",$AC$2*0.5%,"xxx")))))))))))))))</f>
        <v/>
      </c>
      <c r="AD1033" s="133" t="str">
        <f t="shared" si="219"/>
        <v/>
      </c>
      <c r="AE1033" s="133" t="str">
        <f t="shared" si="220"/>
        <v/>
      </c>
      <c r="AF1033" s="133" t="str">
        <f>VLOOKUP(Table1[[#This Row],[Track]],$F$2672:$H$2715,2,FALSE)</f>
        <v>Vic</v>
      </c>
      <c r="AG1033" s="133" t="str">
        <f>VLOOKUP(Table1[[#This Row],[Track]],$F$2672:$H$2715,3,FALSE)</f>
        <v>-</v>
      </c>
      <c r="AH1033" s="133" t="str">
        <f>IF(Table1[[#This Row],[Date]]&lt;$AH$2,"",IF(Table1[[#This Row],[Date]]&lt;$AH$3,"Edge","Elite Combo"))</f>
        <v/>
      </c>
      <c r="AI1033" s="218">
        <f>Table1[[#This Row],[Time]]</f>
        <v>0.73263888888888884</v>
      </c>
      <c r="AJ1033" s="219" t="str">
        <f>Table1[[#This Row],[Track]]</f>
        <v>Moonee Valley</v>
      </c>
      <c r="AK1033" s="216">
        <f>Table1[[#This Row],[Race ]]</f>
        <v>10</v>
      </c>
      <c r="AL1033" s="219">
        <f>Table1[[#This Row],[TAB]]</f>
        <v>15</v>
      </c>
      <c r="AM1033" s="219" t="str">
        <f>Table1[[#This Row],[Selection]]</f>
        <v>Extratwo</v>
      </c>
      <c r="AN1033" s="220" t="str">
        <f>Table1[[#This Row],[Sources]]</f>
        <v/>
      </c>
      <c r="AO1033" s="219" t="str">
        <f>Table1[[#This Row],[Scale Bet]]</f>
        <v/>
      </c>
    </row>
    <row r="1034" spans="5:41" ht="16.5" customHeight="1" x14ac:dyDescent="0.25">
      <c r="E1034" s="185">
        <v>45374</v>
      </c>
      <c r="F1034" s="35">
        <v>0.73263888888888884</v>
      </c>
      <c r="G1034" s="36" t="s">
        <v>100</v>
      </c>
      <c r="H1034" s="36">
        <v>10</v>
      </c>
      <c r="I1034" s="36">
        <v>15</v>
      </c>
      <c r="J1034" s="36" t="s">
        <v>350</v>
      </c>
      <c r="K1034" s="36" t="s">
        <v>18</v>
      </c>
      <c r="L1034" s="165">
        <v>10</v>
      </c>
      <c r="M1034" s="134" t="str">
        <f t="shared" si="208"/>
        <v/>
      </c>
      <c r="N1034" s="36" t="str">
        <f t="shared" si="209"/>
        <v/>
      </c>
      <c r="O1034" s="135" t="str">
        <f t="shared" si="210"/>
        <v/>
      </c>
      <c r="P1034" s="186" t="str">
        <f t="shared" si="211"/>
        <v>OK</v>
      </c>
      <c r="Q1034" s="187" t="str">
        <f t="shared" si="212"/>
        <v/>
      </c>
      <c r="R1034" s="150">
        <v>3.8</v>
      </c>
      <c r="S1034" s="187" t="str">
        <f t="shared" si="213"/>
        <v/>
      </c>
      <c r="T1034" s="136" t="str">
        <f t="shared" si="214"/>
        <v>Extratwo</v>
      </c>
      <c r="U1034" s="137" t="str">
        <f>IF(P1034="","",IF(N1034=1,"",IF(Q1034="","",IF(Q1034&lt;=100,100,IF(Table1[[#This Row],[Day]]="Wed",100,200)))))</f>
        <v/>
      </c>
      <c r="V1034" s="137" t="str">
        <f t="shared" si="215"/>
        <v/>
      </c>
      <c r="W1034" s="137" t="str">
        <f t="shared" si="216"/>
        <v/>
      </c>
      <c r="X1034" s="133">
        <f>100</f>
        <v>100</v>
      </c>
      <c r="Y1034" s="133">
        <f t="shared" si="217"/>
        <v>380</v>
      </c>
      <c r="Z1034" s="133">
        <f t="shared" si="218"/>
        <v>280</v>
      </c>
      <c r="AA1034" s="134" t="str">
        <f>TEXT(Table1[[#This Row],[Date]],"DDD")</f>
        <v>Sat</v>
      </c>
      <c r="AB1034" s="133" t="str">
        <f>IF(OR(G1034="Doomben",G1034="Eagle Farm"),"Q",IF(AND(Q1034&gt;1,Q1034&lt;55,Table1[[#This Row],[Source]]="Nat"),"Nat OK",IF(AND(Table1[[#This Row],[Source]]&lt;&gt;"Nat",Q1034&lt;55),"Poor &lt;55",IF(OR(G1034="Randwick",G1034="Flemington",G1034="Caulfield",G1034="Sandown Lake",G1034="Sandown Hill"),"Best","ave"))))</f>
        <v>ave</v>
      </c>
      <c r="AC1034" s="133" t="str">
        <f>IF(Q1034="","",IF(AB1034="Poor &lt;55",$AC$2*0.2%,IF(AND(AB1034="Q",AA1034&lt;&gt;"Wed"),$AC$2*0.4%,IF(AND(AB1034="Q",AA1034="Wed"),$AC$2*0.5%,IF(AND(AB1034="Ave",U1034=100),$AC$2*0.5%,IF(AND(AB1034="ave",U1034="",N1034=1,AG1034="Bush"),$AC$2*1%,IF(AND(AB1034="ave",U1034="",Q1034&gt;100),$AC$2*1.3%,IF(AND(AB1034="ave",U1034=""),$AC$2*1.2%,IF(AND(AB1034="Ave",U1034=200),$AC$2*1%,IF(AND(AB1034="Best",U1034=200),$AC$2*1.5%,IF(AND(AB1034="Best",U1034="",K1034&lt;&gt;"Pro Syd"),$AC$2*0.5%,IF(AND(AB1034="Best",U1034=""),$AC$2*1%,IF(AND(AB1034="Best",U1034=100,Table1[[#This Row],[State]]="NSW"),$AC$2*0.4%,IF(AND(AB1034="Best",U1034=100),$AC$2*1%,IF(Table1[[#This Row],[Adj]]="Nat OK",$AC$2*0.5%,"xxx")))))))))))))))</f>
        <v/>
      </c>
      <c r="AD1034" s="133" t="str">
        <f t="shared" si="219"/>
        <v/>
      </c>
      <c r="AE1034" s="133" t="str">
        <f t="shared" si="220"/>
        <v/>
      </c>
      <c r="AF1034" s="133" t="str">
        <f>VLOOKUP(Table1[[#This Row],[Track]],$F$2672:$H$2715,2,FALSE)</f>
        <v>Vic</v>
      </c>
      <c r="AG1034" s="133" t="str">
        <f>VLOOKUP(Table1[[#This Row],[Track]],$F$2672:$H$2715,3,FALSE)</f>
        <v>-</v>
      </c>
      <c r="AH1034" s="133" t="str">
        <f>IF(Table1[[#This Row],[Date]]&lt;$AH$2,"",IF(Table1[[#This Row],[Date]]&lt;$AH$3,"Edge","Elite Combo"))</f>
        <v/>
      </c>
      <c r="AI1034" s="218">
        <f>Table1[[#This Row],[Time]]</f>
        <v>0.73263888888888884</v>
      </c>
      <c r="AJ1034" s="219" t="str">
        <f>Table1[[#This Row],[Track]]</f>
        <v>Moonee Valley</v>
      </c>
      <c r="AK1034" s="216">
        <f>Table1[[#This Row],[Race ]]</f>
        <v>10</v>
      </c>
      <c r="AL1034" s="219">
        <f>Table1[[#This Row],[TAB]]</f>
        <v>15</v>
      </c>
      <c r="AM1034" s="219" t="str">
        <f>Table1[[#This Row],[Selection]]</f>
        <v>Extratwo</v>
      </c>
      <c r="AN1034" s="220" t="str">
        <f>Table1[[#This Row],[Sources]]</f>
        <v/>
      </c>
      <c r="AO1034" s="219" t="str">
        <f>Table1[[#This Row],[Scale Bet]]</f>
        <v/>
      </c>
    </row>
    <row r="1035" spans="5:41" ht="16.5" customHeight="1" x14ac:dyDescent="0.25">
      <c r="E1035" s="185">
        <v>45374</v>
      </c>
      <c r="F1035" s="35">
        <v>0.75555555555555554</v>
      </c>
      <c r="G1035" s="36" t="s">
        <v>28</v>
      </c>
      <c r="H1035" s="36">
        <v>9</v>
      </c>
      <c r="I1035" s="36">
        <v>2</v>
      </c>
      <c r="J1035" s="36" t="s">
        <v>947</v>
      </c>
      <c r="K1035" s="36" t="s">
        <v>13</v>
      </c>
      <c r="L1035" s="165">
        <v>11</v>
      </c>
      <c r="M1035" s="134">
        <f t="shared" si="208"/>
        <v>11</v>
      </c>
      <c r="N1035" s="36">
        <f t="shared" si="209"/>
        <v>1</v>
      </c>
      <c r="O1035" s="135" t="str">
        <f t="shared" si="210"/>
        <v>Nat-11</v>
      </c>
      <c r="P1035" s="186" t="str">
        <f t="shared" si="211"/>
        <v/>
      </c>
      <c r="Q1035" s="187">
        <f t="shared" si="212"/>
        <v>44</v>
      </c>
      <c r="R1035" s="150">
        <v>2.2999999999999998</v>
      </c>
      <c r="S1035" s="187">
        <f t="shared" si="213"/>
        <v>101.19999999999999</v>
      </c>
      <c r="T1035" s="136" t="str">
        <f t="shared" si="214"/>
        <v>Daytona Bay</v>
      </c>
      <c r="U1035" s="137" t="str">
        <f>IF(P1035="","",IF(N1035=1,"",IF(Q1035="","",IF(Q1035&lt;=100,100,IF(Table1[[#This Row],[Day]]="Wed",100,200)))))</f>
        <v/>
      </c>
      <c r="V1035" s="137" t="str">
        <f t="shared" si="215"/>
        <v/>
      </c>
      <c r="W1035" s="137" t="str">
        <f t="shared" si="216"/>
        <v/>
      </c>
      <c r="X1035" s="133">
        <f>100</f>
        <v>100</v>
      </c>
      <c r="Y1035" s="133">
        <f t="shared" si="217"/>
        <v>229.99999999999997</v>
      </c>
      <c r="Z1035" s="133">
        <f t="shared" si="218"/>
        <v>129.99999999999997</v>
      </c>
      <c r="AA1035" s="134" t="str">
        <f>TEXT(Table1[[#This Row],[Date]],"DDD")</f>
        <v>Sat</v>
      </c>
      <c r="AB1035" s="133" t="str">
        <f>IF(OR(G1035="Doomben",G1035="Eagle Farm"),"Q",IF(AND(Q1035&gt;1,Q1035&lt;55,Table1[[#This Row],[Source]]="Nat"),"Nat OK",IF(AND(Table1[[#This Row],[Source]]&lt;&gt;"Nat",Q1035&lt;55),"Poor &lt;55",IF(OR(G1035="Randwick",G1035="Flemington",G1035="Caulfield",G1035="Sandown Lake",G1035="Sandown Hill"),"Best","ave"))))</f>
        <v>Q</v>
      </c>
      <c r="AC1035" s="133">
        <f>IF(Q1035="","",IF(AB1035="Poor &lt;55",$AC$2*0.2%,IF(AND(AB1035="Q",AA1035&lt;&gt;"Wed"),$AC$2*0.4%,IF(AND(AB1035="Q",AA1035="Wed"),$AC$2*0.5%,IF(AND(AB1035="Ave",U1035=100),$AC$2*0.5%,IF(AND(AB1035="ave",U1035="",N1035=1,AG1035="Bush"),$AC$2*1%,IF(AND(AB1035="ave",U1035="",Q1035&gt;100),$AC$2*1.3%,IF(AND(AB1035="ave",U1035=""),$AC$2*1.2%,IF(AND(AB1035="Ave",U1035=200),$AC$2*1%,IF(AND(AB1035="Best",U1035=200),$AC$2*1.5%,IF(AND(AB1035="Best",U1035="",K1035&lt;&gt;"Pro Syd"),$AC$2*0.5%,IF(AND(AB1035="Best",U1035=""),$AC$2*1%,IF(AND(AB1035="Best",U1035=100,Table1[[#This Row],[State]]="NSW"),$AC$2*0.4%,IF(AND(AB1035="Best",U1035=100),$AC$2*1%,IF(Table1[[#This Row],[Adj]]="Nat OK",$AC$2*0.5%,"xxx")))))))))))))))</f>
        <v>40</v>
      </c>
      <c r="AD1035" s="133">
        <f t="shared" si="219"/>
        <v>92</v>
      </c>
      <c r="AE1035" s="133">
        <f t="shared" si="220"/>
        <v>52</v>
      </c>
      <c r="AF1035" s="133" t="str">
        <f>VLOOKUP(Table1[[#This Row],[Track]],$F$2672:$H$2715,2,FALSE)</f>
        <v>Qld</v>
      </c>
      <c r="AG1035" s="133" t="str">
        <f>VLOOKUP(Table1[[#This Row],[Track]],$F$2672:$H$2715,3,FALSE)</f>
        <v>-</v>
      </c>
      <c r="AH1035" s="133" t="str">
        <f>IF(Table1[[#This Row],[Date]]&lt;$AH$2,"",IF(Table1[[#This Row],[Date]]&lt;$AH$3,"Edge","Elite Combo"))</f>
        <v/>
      </c>
      <c r="AI1035" s="218">
        <f>Table1[[#This Row],[Time]]</f>
        <v>0.75555555555555554</v>
      </c>
      <c r="AJ1035" s="219" t="str">
        <f>Table1[[#This Row],[Track]]</f>
        <v>Eagle Farm</v>
      </c>
      <c r="AK1035" s="216">
        <f>Table1[[#This Row],[Race ]]</f>
        <v>9</v>
      </c>
      <c r="AL1035" s="219">
        <f>Table1[[#This Row],[TAB]]</f>
        <v>2</v>
      </c>
      <c r="AM1035" s="219" t="str">
        <f>Table1[[#This Row],[Selection]]</f>
        <v>Daytona Bay</v>
      </c>
      <c r="AN1035" s="220" t="str">
        <f>Table1[[#This Row],[Sources]]</f>
        <v>Nat-11</v>
      </c>
      <c r="AO1035" s="219">
        <f>Table1[[#This Row],[Scale Bet]]</f>
        <v>40</v>
      </c>
    </row>
    <row r="1036" spans="5:41" ht="16.5" customHeight="1" x14ac:dyDescent="0.25">
      <c r="E1036" s="185">
        <v>45381</v>
      </c>
      <c r="F1036" s="35">
        <v>0.51041666666666663</v>
      </c>
      <c r="G1036" s="36" t="s">
        <v>157</v>
      </c>
      <c r="H1036" s="36">
        <v>1</v>
      </c>
      <c r="I1036" s="36">
        <v>2</v>
      </c>
      <c r="J1036" s="36" t="s">
        <v>494</v>
      </c>
      <c r="K1036" s="36" t="s">
        <v>40</v>
      </c>
      <c r="L1036" s="165">
        <v>13</v>
      </c>
      <c r="M1036" s="134">
        <f t="shared" si="208"/>
        <v>13</v>
      </c>
      <c r="N1036" s="36">
        <f t="shared" si="209"/>
        <v>1</v>
      </c>
      <c r="O1036" s="135" t="str">
        <f t="shared" si="210"/>
        <v>Edge-13</v>
      </c>
      <c r="P1036" s="186" t="str">
        <f t="shared" si="211"/>
        <v>OK</v>
      </c>
      <c r="Q1036" s="187">
        <f t="shared" si="212"/>
        <v>52</v>
      </c>
      <c r="R1036" s="150"/>
      <c r="S1036" s="187" t="str">
        <f t="shared" si="213"/>
        <v/>
      </c>
      <c r="T1036" s="136" t="str">
        <f t="shared" si="214"/>
        <v>Lempicka</v>
      </c>
      <c r="U1036" s="137" t="str">
        <f>IF(P1036="","",IF(N1036=1,"",IF(Q1036="","",IF(Q1036&lt;=100,100,IF(Table1[[#This Row],[Day]]="Wed",100,200)))))</f>
        <v/>
      </c>
      <c r="V1036" s="137" t="str">
        <f t="shared" si="215"/>
        <v/>
      </c>
      <c r="W1036" s="137" t="str">
        <f t="shared" si="216"/>
        <v/>
      </c>
      <c r="X1036" s="133">
        <f>100</f>
        <v>100</v>
      </c>
      <c r="Y1036" s="133" t="str">
        <f t="shared" si="217"/>
        <v/>
      </c>
      <c r="Z1036" s="133">
        <f t="shared" si="218"/>
        <v>-100</v>
      </c>
      <c r="AA1036" s="134" t="str">
        <f>TEXT(Table1[[#This Row],[Date]],"DDD")</f>
        <v>Sat</v>
      </c>
      <c r="AB1036" s="133" t="str">
        <f>IF(OR(G1036="Doomben",G1036="Eagle Farm"),"Q",IF(AND(Q1036&gt;1,Q1036&lt;55,Table1[[#This Row],[Source]]="Nat"),"Nat OK",IF(AND(Table1[[#This Row],[Source]]&lt;&gt;"Nat",Q1036&lt;55),"Poor &lt;55",IF(OR(G1036="Randwick",G1036="Flemington",G1036="Caulfield",G1036="Sandown Lake",G1036="Sandown Hill"),"Best","ave"))))</f>
        <v>Poor &lt;55</v>
      </c>
      <c r="AC1036" s="133">
        <f>IF(Q1036="","",IF(AB1036="Poor &lt;55",$AC$2*0.2%,IF(AND(AB1036="Q",AA1036&lt;&gt;"Wed"),$AC$2*0.4%,IF(AND(AB1036="Q",AA1036="Wed"),$AC$2*0.5%,IF(AND(AB1036="Ave",U1036=100),$AC$2*0.5%,IF(AND(AB1036="ave",U1036="",N1036=1,AG1036="Bush"),$AC$2*1%,IF(AND(AB1036="ave",U1036="",Q1036&gt;100),$AC$2*1.3%,IF(AND(AB1036="ave",U1036=""),$AC$2*1.2%,IF(AND(AB1036="Ave",U1036=200),$AC$2*1%,IF(AND(AB1036="Best",U1036=200),$AC$2*1.5%,IF(AND(AB1036="Best",U1036="",K1036&lt;&gt;"Pro Syd"),$AC$2*0.5%,IF(AND(AB1036="Best",U1036=""),$AC$2*1%,IF(AND(AB1036="Best",U1036=100,Table1[[#This Row],[State]]="NSW"),$AC$2*0.4%,IF(AND(AB1036="Best",U1036=100),$AC$2*1%,IF(Table1[[#This Row],[Adj]]="Nat OK",$AC$2*0.5%,"xxx")))))))))))))))</f>
        <v>20</v>
      </c>
      <c r="AD1036" s="133" t="str">
        <f t="shared" si="219"/>
        <v/>
      </c>
      <c r="AE1036" s="133">
        <f t="shared" si="220"/>
        <v>-20</v>
      </c>
      <c r="AF1036" s="133" t="str">
        <f>VLOOKUP(Table1[[#This Row],[Track]],$F$2672:$H$2715,2,FALSE)</f>
        <v>Vic</v>
      </c>
      <c r="AG1036" s="133" t="str">
        <f>VLOOKUP(Table1[[#This Row],[Track]],$F$2672:$H$2715,3,FALSE)</f>
        <v>-</v>
      </c>
      <c r="AH1036" s="133" t="str">
        <f>IF(Table1[[#This Row],[Date]]&lt;$AH$2,"",IF(Table1[[#This Row],[Date]]&lt;$AH$3,"Edge","Elite Combo"))</f>
        <v/>
      </c>
      <c r="AI1036" s="218">
        <f>Table1[[#This Row],[Time]]</f>
        <v>0.51041666666666663</v>
      </c>
      <c r="AJ1036" s="219" t="str">
        <f>Table1[[#This Row],[Track]]</f>
        <v>Flemington</v>
      </c>
      <c r="AK1036" s="216">
        <f>Table1[[#This Row],[Race ]]</f>
        <v>1</v>
      </c>
      <c r="AL1036" s="219">
        <f>Table1[[#This Row],[TAB]]</f>
        <v>2</v>
      </c>
      <c r="AM1036" s="219" t="str">
        <f>Table1[[#This Row],[Selection]]</f>
        <v>Lempicka</v>
      </c>
      <c r="AN1036" s="220" t="str">
        <f>Table1[[#This Row],[Sources]]</f>
        <v>Edge-13</v>
      </c>
      <c r="AO1036" s="219">
        <f>Table1[[#This Row],[Scale Bet]]</f>
        <v>20</v>
      </c>
    </row>
    <row r="1037" spans="5:41" ht="16.5" customHeight="1" x14ac:dyDescent="0.25">
      <c r="E1037" s="185">
        <v>45381</v>
      </c>
      <c r="F1037" s="35">
        <v>0.51041666666666663</v>
      </c>
      <c r="G1037" s="36" t="s">
        <v>157</v>
      </c>
      <c r="H1037" s="36">
        <v>1</v>
      </c>
      <c r="I1037" s="36">
        <v>8</v>
      </c>
      <c r="J1037" s="36" t="s">
        <v>1012</v>
      </c>
      <c r="K1037" s="36" t="s">
        <v>40</v>
      </c>
      <c r="L1037" s="165">
        <v>10</v>
      </c>
      <c r="M1037" s="134">
        <f t="shared" si="208"/>
        <v>23</v>
      </c>
      <c r="N1037" s="36">
        <f t="shared" si="209"/>
        <v>2</v>
      </c>
      <c r="O1037" s="135" t="str">
        <f t="shared" si="210"/>
        <v>Edge-10/Pro Mel-13</v>
      </c>
      <c r="P1037" s="186" t="str">
        <f t="shared" si="211"/>
        <v>OK</v>
      </c>
      <c r="Q1037" s="187">
        <f t="shared" si="212"/>
        <v>92</v>
      </c>
      <c r="R1037" s="150">
        <v>17</v>
      </c>
      <c r="S1037" s="187">
        <f t="shared" si="213"/>
        <v>1564</v>
      </c>
      <c r="T1037" s="136" t="str">
        <f t="shared" si="214"/>
        <v>Senegalia</v>
      </c>
      <c r="U1037" s="137">
        <f>IF(P1037="","",IF(N1037=1,"",IF(Q1037="","",IF(Q1037&lt;=100,100,IF(Table1[[#This Row],[Day]]="Wed",100,200)))))</f>
        <v>100</v>
      </c>
      <c r="V1037" s="137">
        <f t="shared" si="215"/>
        <v>1700</v>
      </c>
      <c r="W1037" s="137">
        <f t="shared" si="216"/>
        <v>1600</v>
      </c>
      <c r="X1037" s="133">
        <f>100</f>
        <v>100</v>
      </c>
      <c r="Y1037" s="133">
        <f t="shared" si="217"/>
        <v>1700</v>
      </c>
      <c r="Z1037" s="133">
        <f t="shared" si="218"/>
        <v>1600</v>
      </c>
      <c r="AA1037" s="134" t="str">
        <f>TEXT(Table1[[#This Row],[Date]],"DDD")</f>
        <v>Sat</v>
      </c>
      <c r="AB1037" s="133" t="str">
        <f>IF(OR(G1037="Doomben",G1037="Eagle Farm"),"Q",IF(AND(Q1037&gt;1,Q1037&lt;55,Table1[[#This Row],[Source]]="Nat"),"Nat OK",IF(AND(Table1[[#This Row],[Source]]&lt;&gt;"Nat",Q1037&lt;55),"Poor &lt;55",IF(OR(G1037="Randwick",G1037="Flemington",G1037="Caulfield",G1037="Sandown Lake",G1037="Sandown Hill"),"Best","ave"))))</f>
        <v>Best</v>
      </c>
      <c r="AC1037" s="133">
        <f>IF(Q1037="","",IF(AB1037="Poor &lt;55",$AC$2*0.2%,IF(AND(AB1037="Q",AA1037&lt;&gt;"Wed"),$AC$2*0.4%,IF(AND(AB1037="Q",AA1037="Wed"),$AC$2*0.5%,IF(AND(AB1037="Ave",U1037=100),$AC$2*0.5%,IF(AND(AB1037="ave",U1037="",N1037=1,AG1037="Bush"),$AC$2*1%,IF(AND(AB1037="ave",U1037="",Q1037&gt;100),$AC$2*1.3%,IF(AND(AB1037="ave",U1037=""),$AC$2*1.2%,IF(AND(AB1037="Ave",U1037=200),$AC$2*1%,IF(AND(AB1037="Best",U1037=200),$AC$2*1.5%,IF(AND(AB1037="Best",U1037="",K1037&lt;&gt;"Pro Syd"),$AC$2*0.5%,IF(AND(AB1037="Best",U1037=""),$AC$2*1%,IF(AND(AB1037="Best",U1037=100,Table1[[#This Row],[State]]="NSW"),$AC$2*0.4%,IF(AND(AB1037="Best",U1037=100),$AC$2*1%,IF(Table1[[#This Row],[Adj]]="Nat OK",$AC$2*0.5%,"xxx")))))))))))))))</f>
        <v>100</v>
      </c>
      <c r="AD1037" s="133">
        <f t="shared" si="219"/>
        <v>1700</v>
      </c>
      <c r="AE1037" s="133">
        <f t="shared" si="220"/>
        <v>1600</v>
      </c>
      <c r="AF1037" s="133" t="str">
        <f>VLOOKUP(Table1[[#This Row],[Track]],$F$2672:$H$2715,2,FALSE)</f>
        <v>Vic</v>
      </c>
      <c r="AG1037" s="133" t="str">
        <f>VLOOKUP(Table1[[#This Row],[Track]],$F$2672:$H$2715,3,FALSE)</f>
        <v>-</v>
      </c>
      <c r="AH1037" s="133" t="str">
        <f>IF(Table1[[#This Row],[Date]]&lt;$AH$2,"",IF(Table1[[#This Row],[Date]]&lt;$AH$3,"Edge","Elite Combo"))</f>
        <v/>
      </c>
      <c r="AI1037" s="218">
        <f>Table1[[#This Row],[Time]]</f>
        <v>0.51041666666666663</v>
      </c>
      <c r="AJ1037" s="219" t="str">
        <f>Table1[[#This Row],[Track]]</f>
        <v>Flemington</v>
      </c>
      <c r="AK1037" s="216">
        <f>Table1[[#This Row],[Race ]]</f>
        <v>1</v>
      </c>
      <c r="AL1037" s="219">
        <f>Table1[[#This Row],[TAB]]</f>
        <v>8</v>
      </c>
      <c r="AM1037" s="219" t="str">
        <f>Table1[[#This Row],[Selection]]</f>
        <v>Senegalia</v>
      </c>
      <c r="AN1037" s="220" t="str">
        <f>Table1[[#This Row],[Sources]]</f>
        <v>Edge-10/Pro Mel-13</v>
      </c>
      <c r="AO1037" s="219">
        <f>Table1[[#This Row],[Scale Bet]]</f>
        <v>100</v>
      </c>
    </row>
    <row r="1038" spans="5:41" ht="16.5" customHeight="1" x14ac:dyDescent="0.25">
      <c r="E1038" s="185">
        <v>45381</v>
      </c>
      <c r="F1038" s="35">
        <v>0.51041666666666663</v>
      </c>
      <c r="G1038" s="36" t="s">
        <v>157</v>
      </c>
      <c r="H1038" s="36">
        <v>1</v>
      </c>
      <c r="I1038" s="36">
        <v>8</v>
      </c>
      <c r="J1038" s="36" t="s">
        <v>1012</v>
      </c>
      <c r="K1038" s="36" t="s">
        <v>18</v>
      </c>
      <c r="L1038" s="165">
        <v>13</v>
      </c>
      <c r="M1038" s="134" t="str">
        <f t="shared" si="208"/>
        <v/>
      </c>
      <c r="N1038" s="36" t="str">
        <f t="shared" si="209"/>
        <v/>
      </c>
      <c r="O1038" s="135" t="str">
        <f t="shared" si="210"/>
        <v/>
      </c>
      <c r="P1038" s="186" t="str">
        <f t="shared" si="211"/>
        <v>OK</v>
      </c>
      <c r="Q1038" s="187" t="str">
        <f t="shared" si="212"/>
        <v/>
      </c>
      <c r="R1038" s="150">
        <v>17</v>
      </c>
      <c r="S1038" s="187" t="str">
        <f t="shared" si="213"/>
        <v/>
      </c>
      <c r="T1038" s="136" t="str">
        <f t="shared" si="214"/>
        <v>Senegalia</v>
      </c>
      <c r="U1038" s="137" t="str">
        <f>IF(P1038="","",IF(N1038=1,"",IF(Q1038="","",IF(Q1038&lt;=100,100,IF(Table1[[#This Row],[Day]]="Wed",100,200)))))</f>
        <v/>
      </c>
      <c r="V1038" s="137" t="str">
        <f t="shared" si="215"/>
        <v/>
      </c>
      <c r="W1038" s="137" t="str">
        <f t="shared" si="216"/>
        <v/>
      </c>
      <c r="X1038" s="133">
        <f>100</f>
        <v>100</v>
      </c>
      <c r="Y1038" s="133">
        <f t="shared" si="217"/>
        <v>1700</v>
      </c>
      <c r="Z1038" s="133">
        <f t="shared" si="218"/>
        <v>1600</v>
      </c>
      <c r="AA1038" s="134" t="str">
        <f>TEXT(Table1[[#This Row],[Date]],"DDD")</f>
        <v>Sat</v>
      </c>
      <c r="AB1038" s="133" t="str">
        <f>IF(OR(G1038="Doomben",G1038="Eagle Farm"),"Q",IF(AND(Q1038&gt;1,Q1038&lt;55,Table1[[#This Row],[Source]]="Nat"),"Nat OK",IF(AND(Table1[[#This Row],[Source]]&lt;&gt;"Nat",Q1038&lt;55),"Poor &lt;55",IF(OR(G1038="Randwick",G1038="Flemington",G1038="Caulfield",G1038="Sandown Lake",G1038="Sandown Hill"),"Best","ave"))))</f>
        <v>Best</v>
      </c>
      <c r="AC1038" s="133" t="str">
        <f>IF(Q1038="","",IF(AB1038="Poor &lt;55",$AC$2*0.2%,IF(AND(AB1038="Q",AA1038&lt;&gt;"Wed"),$AC$2*0.4%,IF(AND(AB1038="Q",AA1038="Wed"),$AC$2*0.5%,IF(AND(AB1038="Ave",U1038=100),$AC$2*0.5%,IF(AND(AB1038="ave",U1038="",N1038=1,AG1038="Bush"),$AC$2*1%,IF(AND(AB1038="ave",U1038="",Q1038&gt;100),$AC$2*1.3%,IF(AND(AB1038="ave",U1038=""),$AC$2*1.2%,IF(AND(AB1038="Ave",U1038=200),$AC$2*1%,IF(AND(AB1038="Best",U1038=200),$AC$2*1.5%,IF(AND(AB1038="Best",U1038="",K1038&lt;&gt;"Pro Syd"),$AC$2*0.5%,IF(AND(AB1038="Best",U1038=""),$AC$2*1%,IF(AND(AB1038="Best",U1038=100,Table1[[#This Row],[State]]="NSW"),$AC$2*0.4%,IF(AND(AB1038="Best",U1038=100),$AC$2*1%,IF(Table1[[#This Row],[Adj]]="Nat OK",$AC$2*0.5%,"xxx")))))))))))))))</f>
        <v/>
      </c>
      <c r="AD1038" s="133" t="str">
        <f t="shared" si="219"/>
        <v/>
      </c>
      <c r="AE1038" s="133" t="str">
        <f t="shared" si="220"/>
        <v/>
      </c>
      <c r="AF1038" s="133" t="str">
        <f>VLOOKUP(Table1[[#This Row],[Track]],$F$2672:$H$2715,2,FALSE)</f>
        <v>Vic</v>
      </c>
      <c r="AG1038" s="133" t="str">
        <f>VLOOKUP(Table1[[#This Row],[Track]],$F$2672:$H$2715,3,FALSE)</f>
        <v>-</v>
      </c>
      <c r="AH1038" s="133" t="str">
        <f>IF(Table1[[#This Row],[Date]]&lt;$AH$2,"",IF(Table1[[#This Row],[Date]]&lt;$AH$3,"Edge","Elite Combo"))</f>
        <v/>
      </c>
      <c r="AI1038" s="218">
        <f>Table1[[#This Row],[Time]]</f>
        <v>0.51041666666666663</v>
      </c>
      <c r="AJ1038" s="219" t="str">
        <f>Table1[[#This Row],[Track]]</f>
        <v>Flemington</v>
      </c>
      <c r="AK1038" s="216">
        <f>Table1[[#This Row],[Race ]]</f>
        <v>1</v>
      </c>
      <c r="AL1038" s="219">
        <f>Table1[[#This Row],[TAB]]</f>
        <v>8</v>
      </c>
      <c r="AM1038" s="219" t="str">
        <f>Table1[[#This Row],[Selection]]</f>
        <v>Senegalia</v>
      </c>
      <c r="AN1038" s="220" t="str">
        <f>Table1[[#This Row],[Sources]]</f>
        <v/>
      </c>
      <c r="AO1038" s="219" t="str">
        <f>Table1[[#This Row],[Scale Bet]]</f>
        <v/>
      </c>
    </row>
    <row r="1039" spans="5:41" ht="16.5" customHeight="1" x14ac:dyDescent="0.25">
      <c r="E1039" s="185">
        <v>45381</v>
      </c>
      <c r="F1039" s="35">
        <v>0.54513888888888884</v>
      </c>
      <c r="G1039" s="36" t="s">
        <v>17</v>
      </c>
      <c r="H1039" s="36">
        <v>2</v>
      </c>
      <c r="I1039" s="36">
        <v>2</v>
      </c>
      <c r="J1039" s="36" t="s">
        <v>624</v>
      </c>
      <c r="K1039" s="36" t="s">
        <v>1</v>
      </c>
      <c r="L1039" s="165">
        <v>15</v>
      </c>
      <c r="M1039" s="134">
        <f t="shared" si="208"/>
        <v>45</v>
      </c>
      <c r="N1039" s="36">
        <f t="shared" si="209"/>
        <v>3</v>
      </c>
      <c r="O1039" s="135" t="str">
        <f t="shared" si="210"/>
        <v>E4-15/Edge-15/Nat-15</v>
      </c>
      <c r="P1039" s="186" t="str">
        <f t="shared" si="211"/>
        <v>OK</v>
      </c>
      <c r="Q1039" s="187">
        <f t="shared" si="212"/>
        <v>180</v>
      </c>
      <c r="R1039" s="150">
        <v>3.9</v>
      </c>
      <c r="S1039" s="187">
        <f t="shared" si="213"/>
        <v>702</v>
      </c>
      <c r="T1039" s="136" t="str">
        <f t="shared" si="214"/>
        <v>Serpentine</v>
      </c>
      <c r="U1039" s="137">
        <f>IF(P1039="","",IF(N1039=1,"",IF(Q1039="","",IF(Q1039&lt;=100,100,IF(Table1[[#This Row],[Day]]="Wed",100,200)))))</f>
        <v>200</v>
      </c>
      <c r="V1039" s="137">
        <f t="shared" si="215"/>
        <v>780</v>
      </c>
      <c r="W1039" s="137">
        <f t="shared" si="216"/>
        <v>580</v>
      </c>
      <c r="X1039" s="133">
        <f>100</f>
        <v>100</v>
      </c>
      <c r="Y1039" s="133">
        <f t="shared" si="217"/>
        <v>390</v>
      </c>
      <c r="Z1039" s="133">
        <f t="shared" si="218"/>
        <v>290</v>
      </c>
      <c r="AA1039" s="134" t="str">
        <f>TEXT(Table1[[#This Row],[Date]],"DDD")</f>
        <v>Sat</v>
      </c>
      <c r="AB1039" s="133" t="str">
        <f>IF(OR(G1039="Doomben",G1039="Eagle Farm"),"Q",IF(AND(Q1039&gt;1,Q1039&lt;55,Table1[[#This Row],[Source]]="Nat"),"Nat OK",IF(AND(Table1[[#This Row],[Source]]&lt;&gt;"Nat",Q1039&lt;55),"Poor &lt;55",IF(OR(G1039="Randwick",G1039="Flemington",G1039="Caulfield",G1039="Sandown Lake",G1039="Sandown Hill"),"Best","ave"))))</f>
        <v>ave</v>
      </c>
      <c r="AC1039" s="133">
        <f>IF(Q1039="","",IF(AB1039="Poor &lt;55",$AC$2*0.2%,IF(AND(AB1039="Q",AA1039&lt;&gt;"Wed"),$AC$2*0.4%,IF(AND(AB1039="Q",AA1039="Wed"),$AC$2*0.5%,IF(AND(AB1039="Ave",U1039=100),$AC$2*0.5%,IF(AND(AB1039="ave",U1039="",N1039=1,AG1039="Bush"),$AC$2*1%,IF(AND(AB1039="ave",U1039="",Q1039&gt;100),$AC$2*1.3%,IF(AND(AB1039="ave",U1039=""),$AC$2*1.2%,IF(AND(AB1039="Ave",U1039=200),$AC$2*1%,IF(AND(AB1039="Best",U1039=200),$AC$2*1.5%,IF(AND(AB1039="Best",U1039="",K1039&lt;&gt;"Pro Syd"),$AC$2*0.5%,IF(AND(AB1039="Best",U1039=""),$AC$2*1%,IF(AND(AB1039="Best",U1039=100,Table1[[#This Row],[State]]="NSW"),$AC$2*0.4%,IF(AND(AB1039="Best",U1039=100),$AC$2*1%,IF(Table1[[#This Row],[Adj]]="Nat OK",$AC$2*0.5%,"xxx")))))))))))))))</f>
        <v>100</v>
      </c>
      <c r="AD1039" s="133">
        <f t="shared" si="219"/>
        <v>390</v>
      </c>
      <c r="AE1039" s="133">
        <f t="shared" si="220"/>
        <v>290</v>
      </c>
      <c r="AF1039" s="133" t="str">
        <f>VLOOKUP(Table1[[#This Row],[Track]],$F$2672:$H$2715,2,FALSE)</f>
        <v>NSW</v>
      </c>
      <c r="AG1039" s="133" t="str">
        <f>VLOOKUP(Table1[[#This Row],[Track]],$F$2672:$H$2715,3,FALSE)</f>
        <v>-</v>
      </c>
      <c r="AH1039" s="133" t="str">
        <f>IF(Table1[[#This Row],[Date]]&lt;$AH$2,"",IF(Table1[[#This Row],[Date]]&lt;$AH$3,"Edge","Elite Combo"))</f>
        <v/>
      </c>
      <c r="AI1039" s="218">
        <f>Table1[[#This Row],[Time]]</f>
        <v>0.54513888888888884</v>
      </c>
      <c r="AJ1039" s="219" t="str">
        <f>Table1[[#This Row],[Track]]</f>
        <v>Rosehill</v>
      </c>
      <c r="AK1039" s="216">
        <f>Table1[[#This Row],[Race ]]</f>
        <v>2</v>
      </c>
      <c r="AL1039" s="219">
        <f>Table1[[#This Row],[TAB]]</f>
        <v>2</v>
      </c>
      <c r="AM1039" s="219" t="str">
        <f>Table1[[#This Row],[Selection]]</f>
        <v>Serpentine</v>
      </c>
      <c r="AN1039" s="220" t="str">
        <f>Table1[[#This Row],[Sources]]</f>
        <v>E4-15/Edge-15/Nat-15</v>
      </c>
      <c r="AO1039" s="219">
        <f>Table1[[#This Row],[Scale Bet]]</f>
        <v>100</v>
      </c>
    </row>
    <row r="1040" spans="5:41" ht="16.5" customHeight="1" x14ac:dyDescent="0.25">
      <c r="E1040" s="185">
        <v>45381</v>
      </c>
      <c r="F1040" s="35">
        <v>0.54513888888888884</v>
      </c>
      <c r="G1040" s="36" t="s">
        <v>17</v>
      </c>
      <c r="H1040" s="36">
        <v>2</v>
      </c>
      <c r="I1040" s="36">
        <v>2</v>
      </c>
      <c r="J1040" s="36" t="s">
        <v>624</v>
      </c>
      <c r="K1040" s="36" t="s">
        <v>40</v>
      </c>
      <c r="L1040" s="165">
        <v>15</v>
      </c>
      <c r="M1040" s="134" t="str">
        <f t="shared" si="208"/>
        <v/>
      </c>
      <c r="N1040" s="36" t="str">
        <f t="shared" si="209"/>
        <v/>
      </c>
      <c r="O1040" s="135" t="str">
        <f t="shared" si="210"/>
        <v/>
      </c>
      <c r="P1040" s="186" t="str">
        <f t="shared" si="211"/>
        <v>OK</v>
      </c>
      <c r="Q1040" s="187" t="str">
        <f t="shared" si="212"/>
        <v/>
      </c>
      <c r="R1040" s="150">
        <v>3.9</v>
      </c>
      <c r="S1040" s="187" t="str">
        <f t="shared" si="213"/>
        <v/>
      </c>
      <c r="T1040" s="136" t="str">
        <f t="shared" si="214"/>
        <v>Serpentine</v>
      </c>
      <c r="U1040" s="137" t="str">
        <f>IF(P1040="","",IF(N1040=1,"",IF(Q1040="","",IF(Q1040&lt;=100,100,IF(Table1[[#This Row],[Day]]="Wed",100,200)))))</f>
        <v/>
      </c>
      <c r="V1040" s="137" t="str">
        <f t="shared" si="215"/>
        <v/>
      </c>
      <c r="W1040" s="137" t="str">
        <f t="shared" si="216"/>
        <v/>
      </c>
      <c r="X1040" s="133">
        <f>100</f>
        <v>100</v>
      </c>
      <c r="Y1040" s="133">
        <f t="shared" si="217"/>
        <v>390</v>
      </c>
      <c r="Z1040" s="133">
        <f t="shared" si="218"/>
        <v>290</v>
      </c>
      <c r="AA1040" s="134" t="str">
        <f>TEXT(Table1[[#This Row],[Date]],"DDD")</f>
        <v>Sat</v>
      </c>
      <c r="AB1040" s="133" t="str">
        <f>IF(OR(G1040="Doomben",G1040="Eagle Farm"),"Q",IF(AND(Q1040&gt;1,Q1040&lt;55,Table1[[#This Row],[Source]]="Nat"),"Nat OK",IF(AND(Table1[[#This Row],[Source]]&lt;&gt;"Nat",Q1040&lt;55),"Poor &lt;55",IF(OR(G1040="Randwick",G1040="Flemington",G1040="Caulfield",G1040="Sandown Lake",G1040="Sandown Hill"),"Best","ave"))))</f>
        <v>ave</v>
      </c>
      <c r="AC1040" s="133" t="str">
        <f>IF(Q1040="","",IF(AB1040="Poor &lt;55",$AC$2*0.2%,IF(AND(AB1040="Q",AA1040&lt;&gt;"Wed"),$AC$2*0.4%,IF(AND(AB1040="Q",AA1040="Wed"),$AC$2*0.5%,IF(AND(AB1040="Ave",U1040=100),$AC$2*0.5%,IF(AND(AB1040="ave",U1040="",N1040=1,AG1040="Bush"),$AC$2*1%,IF(AND(AB1040="ave",U1040="",Q1040&gt;100),$AC$2*1.3%,IF(AND(AB1040="ave",U1040=""),$AC$2*1.2%,IF(AND(AB1040="Ave",U1040=200),$AC$2*1%,IF(AND(AB1040="Best",U1040=200),$AC$2*1.5%,IF(AND(AB1040="Best",U1040="",K1040&lt;&gt;"Pro Syd"),$AC$2*0.5%,IF(AND(AB1040="Best",U1040=""),$AC$2*1%,IF(AND(AB1040="Best",U1040=100,Table1[[#This Row],[State]]="NSW"),$AC$2*0.4%,IF(AND(AB1040="Best",U1040=100),$AC$2*1%,IF(Table1[[#This Row],[Adj]]="Nat OK",$AC$2*0.5%,"xxx")))))))))))))))</f>
        <v/>
      </c>
      <c r="AD1040" s="133" t="str">
        <f t="shared" si="219"/>
        <v/>
      </c>
      <c r="AE1040" s="133" t="str">
        <f t="shared" si="220"/>
        <v/>
      </c>
      <c r="AF1040" s="133" t="str">
        <f>VLOOKUP(Table1[[#This Row],[Track]],$F$2672:$H$2715,2,FALSE)</f>
        <v>NSW</v>
      </c>
      <c r="AG1040" s="133" t="str">
        <f>VLOOKUP(Table1[[#This Row],[Track]],$F$2672:$H$2715,3,FALSE)</f>
        <v>-</v>
      </c>
      <c r="AH1040" s="133" t="str">
        <f>IF(Table1[[#This Row],[Date]]&lt;$AH$2,"",IF(Table1[[#This Row],[Date]]&lt;$AH$3,"Edge","Elite Combo"))</f>
        <v/>
      </c>
      <c r="AI1040" s="218">
        <f>Table1[[#This Row],[Time]]</f>
        <v>0.54513888888888884</v>
      </c>
      <c r="AJ1040" s="219" t="str">
        <f>Table1[[#This Row],[Track]]</f>
        <v>Rosehill</v>
      </c>
      <c r="AK1040" s="216">
        <f>Table1[[#This Row],[Race ]]</f>
        <v>2</v>
      </c>
      <c r="AL1040" s="219">
        <f>Table1[[#This Row],[TAB]]</f>
        <v>2</v>
      </c>
      <c r="AM1040" s="219" t="str">
        <f>Table1[[#This Row],[Selection]]</f>
        <v>Serpentine</v>
      </c>
      <c r="AN1040" s="220" t="str">
        <f>Table1[[#This Row],[Sources]]</f>
        <v/>
      </c>
      <c r="AO1040" s="219" t="str">
        <f>Table1[[#This Row],[Scale Bet]]</f>
        <v/>
      </c>
    </row>
    <row r="1041" spans="5:41" ht="16.5" customHeight="1" x14ac:dyDescent="0.25">
      <c r="E1041" s="185">
        <v>45381</v>
      </c>
      <c r="F1041" s="35">
        <v>0.54513888888888884</v>
      </c>
      <c r="G1041" s="36" t="s">
        <v>17</v>
      </c>
      <c r="H1041" s="36">
        <v>2</v>
      </c>
      <c r="I1041" s="36">
        <v>2</v>
      </c>
      <c r="J1041" s="36" t="s">
        <v>624</v>
      </c>
      <c r="K1041" s="36" t="s">
        <v>13</v>
      </c>
      <c r="L1041" s="165">
        <v>15</v>
      </c>
      <c r="M1041" s="134" t="str">
        <f t="shared" si="208"/>
        <v/>
      </c>
      <c r="N1041" s="36" t="str">
        <f t="shared" si="209"/>
        <v/>
      </c>
      <c r="O1041" s="135" t="str">
        <f t="shared" si="210"/>
        <v/>
      </c>
      <c r="P1041" s="186" t="str">
        <f t="shared" si="211"/>
        <v>OK</v>
      </c>
      <c r="Q1041" s="187" t="str">
        <f t="shared" si="212"/>
        <v/>
      </c>
      <c r="R1041" s="150">
        <v>3.9</v>
      </c>
      <c r="S1041" s="187" t="str">
        <f t="shared" si="213"/>
        <v/>
      </c>
      <c r="T1041" s="136" t="str">
        <f t="shared" si="214"/>
        <v>Serpentine</v>
      </c>
      <c r="U1041" s="137" t="str">
        <f>IF(P1041="","",IF(N1041=1,"",IF(Q1041="","",IF(Q1041&lt;=100,100,IF(Table1[[#This Row],[Day]]="Wed",100,200)))))</f>
        <v/>
      </c>
      <c r="V1041" s="137" t="str">
        <f t="shared" si="215"/>
        <v/>
      </c>
      <c r="W1041" s="137" t="str">
        <f t="shared" si="216"/>
        <v/>
      </c>
      <c r="X1041" s="133">
        <f>100</f>
        <v>100</v>
      </c>
      <c r="Y1041" s="133">
        <f t="shared" si="217"/>
        <v>390</v>
      </c>
      <c r="Z1041" s="133">
        <f t="shared" si="218"/>
        <v>290</v>
      </c>
      <c r="AA1041" s="134" t="str">
        <f>TEXT(Table1[[#This Row],[Date]],"DDD")</f>
        <v>Sat</v>
      </c>
      <c r="AB1041" s="133" t="str">
        <f>IF(OR(G1041="Doomben",G1041="Eagle Farm"),"Q",IF(AND(Q1041&gt;1,Q1041&lt;55,Table1[[#This Row],[Source]]="Nat"),"Nat OK",IF(AND(Table1[[#This Row],[Source]]&lt;&gt;"Nat",Q1041&lt;55),"Poor &lt;55",IF(OR(G1041="Randwick",G1041="Flemington",G1041="Caulfield",G1041="Sandown Lake",G1041="Sandown Hill"),"Best","ave"))))</f>
        <v>ave</v>
      </c>
      <c r="AC1041" s="133" t="str">
        <f>IF(Q1041="","",IF(AB1041="Poor &lt;55",$AC$2*0.2%,IF(AND(AB1041="Q",AA1041&lt;&gt;"Wed"),$AC$2*0.4%,IF(AND(AB1041="Q",AA1041="Wed"),$AC$2*0.5%,IF(AND(AB1041="Ave",U1041=100),$AC$2*0.5%,IF(AND(AB1041="ave",U1041="",N1041=1,AG1041="Bush"),$AC$2*1%,IF(AND(AB1041="ave",U1041="",Q1041&gt;100),$AC$2*1.3%,IF(AND(AB1041="ave",U1041=""),$AC$2*1.2%,IF(AND(AB1041="Ave",U1041=200),$AC$2*1%,IF(AND(AB1041="Best",U1041=200),$AC$2*1.5%,IF(AND(AB1041="Best",U1041="",K1041&lt;&gt;"Pro Syd"),$AC$2*0.5%,IF(AND(AB1041="Best",U1041=""),$AC$2*1%,IF(AND(AB1041="Best",U1041=100,Table1[[#This Row],[State]]="NSW"),$AC$2*0.4%,IF(AND(AB1041="Best",U1041=100),$AC$2*1%,IF(Table1[[#This Row],[Adj]]="Nat OK",$AC$2*0.5%,"xxx")))))))))))))))</f>
        <v/>
      </c>
      <c r="AD1041" s="133" t="str">
        <f t="shared" si="219"/>
        <v/>
      </c>
      <c r="AE1041" s="133" t="str">
        <f t="shared" si="220"/>
        <v/>
      </c>
      <c r="AF1041" s="133" t="str">
        <f>VLOOKUP(Table1[[#This Row],[Track]],$F$2672:$H$2715,2,FALSE)</f>
        <v>NSW</v>
      </c>
      <c r="AG1041" s="133" t="str">
        <f>VLOOKUP(Table1[[#This Row],[Track]],$F$2672:$H$2715,3,FALSE)</f>
        <v>-</v>
      </c>
      <c r="AH1041" s="133" t="str">
        <f>IF(Table1[[#This Row],[Date]]&lt;$AH$2,"",IF(Table1[[#This Row],[Date]]&lt;$AH$3,"Edge","Elite Combo"))</f>
        <v/>
      </c>
      <c r="AI1041" s="218">
        <f>Table1[[#This Row],[Time]]</f>
        <v>0.54513888888888884</v>
      </c>
      <c r="AJ1041" s="219" t="str">
        <f>Table1[[#This Row],[Track]]</f>
        <v>Rosehill</v>
      </c>
      <c r="AK1041" s="216">
        <f>Table1[[#This Row],[Race ]]</f>
        <v>2</v>
      </c>
      <c r="AL1041" s="219">
        <f>Table1[[#This Row],[TAB]]</f>
        <v>2</v>
      </c>
      <c r="AM1041" s="219" t="str">
        <f>Table1[[#This Row],[Selection]]</f>
        <v>Serpentine</v>
      </c>
      <c r="AN1041" s="220" t="str">
        <f>Table1[[#This Row],[Sources]]</f>
        <v/>
      </c>
      <c r="AO1041" s="219" t="str">
        <f>Table1[[#This Row],[Scale Bet]]</f>
        <v/>
      </c>
    </row>
    <row r="1042" spans="5:41" ht="16.5" customHeight="1" x14ac:dyDescent="0.25">
      <c r="E1042" s="185">
        <v>45381</v>
      </c>
      <c r="F1042" s="35">
        <v>0.55555555555555558</v>
      </c>
      <c r="G1042" s="36" t="s">
        <v>157</v>
      </c>
      <c r="H1042" s="36">
        <v>3</v>
      </c>
      <c r="I1042" s="36">
        <v>7</v>
      </c>
      <c r="J1042" s="36" t="s">
        <v>420</v>
      </c>
      <c r="K1042" s="36" t="s">
        <v>1</v>
      </c>
      <c r="L1042" s="165">
        <v>10</v>
      </c>
      <c r="M1042" s="134">
        <f t="shared" si="208"/>
        <v>30</v>
      </c>
      <c r="N1042" s="36">
        <f t="shared" si="209"/>
        <v>2</v>
      </c>
      <c r="O1042" s="135" t="str">
        <f t="shared" si="210"/>
        <v>E4-10/Nat-20</v>
      </c>
      <c r="P1042" s="186" t="str">
        <f t="shared" si="211"/>
        <v>OK</v>
      </c>
      <c r="Q1042" s="187">
        <f t="shared" si="212"/>
        <v>120</v>
      </c>
      <c r="R1042" s="150">
        <v>4.8</v>
      </c>
      <c r="S1042" s="187">
        <f t="shared" si="213"/>
        <v>576</v>
      </c>
      <c r="T1042" s="136" t="str">
        <f t="shared" si="214"/>
        <v>Arran Bay</v>
      </c>
      <c r="U1042" s="137">
        <f>IF(P1042="","",IF(N1042=1,"",IF(Q1042="","",IF(Q1042&lt;=100,100,IF(Table1[[#This Row],[Day]]="Wed",100,200)))))</f>
        <v>200</v>
      </c>
      <c r="V1042" s="137">
        <f t="shared" si="215"/>
        <v>960</v>
      </c>
      <c r="W1042" s="137">
        <f t="shared" si="216"/>
        <v>760</v>
      </c>
      <c r="X1042" s="133">
        <f>100</f>
        <v>100</v>
      </c>
      <c r="Y1042" s="133">
        <f t="shared" si="217"/>
        <v>480</v>
      </c>
      <c r="Z1042" s="133">
        <f t="shared" si="218"/>
        <v>380</v>
      </c>
      <c r="AA1042" s="134" t="str">
        <f>TEXT(Table1[[#This Row],[Date]],"DDD")</f>
        <v>Sat</v>
      </c>
      <c r="AB1042" s="133" t="str">
        <f>IF(OR(G1042="Doomben",G1042="Eagle Farm"),"Q",IF(AND(Q1042&gt;1,Q1042&lt;55,Table1[[#This Row],[Source]]="Nat"),"Nat OK",IF(AND(Table1[[#This Row],[Source]]&lt;&gt;"Nat",Q1042&lt;55),"Poor &lt;55",IF(OR(G1042="Randwick",G1042="Flemington",G1042="Caulfield",G1042="Sandown Lake",G1042="Sandown Hill"),"Best","ave"))))</f>
        <v>Best</v>
      </c>
      <c r="AC1042" s="133">
        <f>IF(Q1042="","",IF(AB1042="Poor &lt;55",$AC$2*0.2%,IF(AND(AB1042="Q",AA1042&lt;&gt;"Wed"),$AC$2*0.4%,IF(AND(AB1042="Q",AA1042="Wed"),$AC$2*0.5%,IF(AND(AB1042="Ave",U1042=100),$AC$2*0.5%,IF(AND(AB1042="ave",U1042="",N1042=1,AG1042="Bush"),$AC$2*1%,IF(AND(AB1042="ave",U1042="",Q1042&gt;100),$AC$2*1.3%,IF(AND(AB1042="ave",U1042=""),$AC$2*1.2%,IF(AND(AB1042="Ave",U1042=200),$AC$2*1%,IF(AND(AB1042="Best",U1042=200),$AC$2*1.5%,IF(AND(AB1042="Best",U1042="",K1042&lt;&gt;"Pro Syd"),$AC$2*0.5%,IF(AND(AB1042="Best",U1042=""),$AC$2*1%,IF(AND(AB1042="Best",U1042=100,Table1[[#This Row],[State]]="NSW"),$AC$2*0.4%,IF(AND(AB1042="Best",U1042=100),$AC$2*1%,IF(Table1[[#This Row],[Adj]]="Nat OK",$AC$2*0.5%,"xxx")))))))))))))))</f>
        <v>150</v>
      </c>
      <c r="AD1042" s="133">
        <f t="shared" si="219"/>
        <v>720</v>
      </c>
      <c r="AE1042" s="133">
        <f t="shared" si="220"/>
        <v>570</v>
      </c>
      <c r="AF1042" s="133" t="str">
        <f>VLOOKUP(Table1[[#This Row],[Track]],$F$2672:$H$2715,2,FALSE)</f>
        <v>Vic</v>
      </c>
      <c r="AG1042" s="133" t="str">
        <f>VLOOKUP(Table1[[#This Row],[Track]],$F$2672:$H$2715,3,FALSE)</f>
        <v>-</v>
      </c>
      <c r="AH1042" s="133" t="str">
        <f>IF(Table1[[#This Row],[Date]]&lt;$AH$2,"",IF(Table1[[#This Row],[Date]]&lt;$AH$3,"Edge","Elite Combo"))</f>
        <v/>
      </c>
      <c r="AI1042" s="218">
        <f>Table1[[#This Row],[Time]]</f>
        <v>0.55555555555555558</v>
      </c>
      <c r="AJ1042" s="219" t="str">
        <f>Table1[[#This Row],[Track]]</f>
        <v>Flemington</v>
      </c>
      <c r="AK1042" s="216">
        <f>Table1[[#This Row],[Race ]]</f>
        <v>3</v>
      </c>
      <c r="AL1042" s="219">
        <f>Table1[[#This Row],[TAB]]</f>
        <v>7</v>
      </c>
      <c r="AM1042" s="219" t="str">
        <f>Table1[[#This Row],[Selection]]</f>
        <v>Arran Bay</v>
      </c>
      <c r="AN1042" s="220" t="str">
        <f>Table1[[#This Row],[Sources]]</f>
        <v>E4-10/Nat-20</v>
      </c>
      <c r="AO1042" s="219">
        <f>Table1[[#This Row],[Scale Bet]]</f>
        <v>150</v>
      </c>
    </row>
    <row r="1043" spans="5:41" ht="16.5" customHeight="1" x14ac:dyDescent="0.25">
      <c r="E1043" s="185">
        <v>45381</v>
      </c>
      <c r="F1043" s="35">
        <v>0.55555555555555558</v>
      </c>
      <c r="G1043" s="36" t="s">
        <v>157</v>
      </c>
      <c r="H1043" s="36">
        <v>3</v>
      </c>
      <c r="I1043" s="36">
        <v>7</v>
      </c>
      <c r="J1043" s="36" t="s">
        <v>420</v>
      </c>
      <c r="K1043" s="36" t="s">
        <v>13</v>
      </c>
      <c r="L1043" s="165">
        <v>20</v>
      </c>
      <c r="M1043" s="134" t="str">
        <f t="shared" si="208"/>
        <v/>
      </c>
      <c r="N1043" s="36" t="str">
        <f t="shared" si="209"/>
        <v/>
      </c>
      <c r="O1043" s="135" t="str">
        <f t="shared" si="210"/>
        <v/>
      </c>
      <c r="P1043" s="186" t="str">
        <f t="shared" si="211"/>
        <v>OK</v>
      </c>
      <c r="Q1043" s="187" t="str">
        <f t="shared" si="212"/>
        <v/>
      </c>
      <c r="R1043" s="150">
        <v>4.8</v>
      </c>
      <c r="S1043" s="187" t="str">
        <f t="shared" si="213"/>
        <v/>
      </c>
      <c r="T1043" s="136" t="str">
        <f t="shared" si="214"/>
        <v>Arran Bay</v>
      </c>
      <c r="U1043" s="137" t="str">
        <f>IF(P1043="","",IF(N1043=1,"",IF(Q1043="","",IF(Q1043&lt;=100,100,IF(Table1[[#This Row],[Day]]="Wed",100,200)))))</f>
        <v/>
      </c>
      <c r="V1043" s="137" t="str">
        <f t="shared" si="215"/>
        <v/>
      </c>
      <c r="W1043" s="137" t="str">
        <f t="shared" si="216"/>
        <v/>
      </c>
      <c r="X1043" s="133">
        <f>100</f>
        <v>100</v>
      </c>
      <c r="Y1043" s="133">
        <f t="shared" si="217"/>
        <v>480</v>
      </c>
      <c r="Z1043" s="133">
        <f t="shared" si="218"/>
        <v>380</v>
      </c>
      <c r="AA1043" s="134" t="str">
        <f>TEXT(Table1[[#This Row],[Date]],"DDD")</f>
        <v>Sat</v>
      </c>
      <c r="AB1043" s="133" t="str">
        <f>IF(OR(G1043="Doomben",G1043="Eagle Farm"),"Q",IF(AND(Q1043&gt;1,Q1043&lt;55,Table1[[#This Row],[Source]]="Nat"),"Nat OK",IF(AND(Table1[[#This Row],[Source]]&lt;&gt;"Nat",Q1043&lt;55),"Poor &lt;55",IF(OR(G1043="Randwick",G1043="Flemington",G1043="Caulfield",G1043="Sandown Lake",G1043="Sandown Hill"),"Best","ave"))))</f>
        <v>Best</v>
      </c>
      <c r="AC1043" s="133" t="str">
        <f>IF(Q1043="","",IF(AB1043="Poor &lt;55",$AC$2*0.2%,IF(AND(AB1043="Q",AA1043&lt;&gt;"Wed"),$AC$2*0.4%,IF(AND(AB1043="Q",AA1043="Wed"),$AC$2*0.5%,IF(AND(AB1043="Ave",U1043=100),$AC$2*0.5%,IF(AND(AB1043="ave",U1043="",N1043=1,AG1043="Bush"),$AC$2*1%,IF(AND(AB1043="ave",U1043="",Q1043&gt;100),$AC$2*1.3%,IF(AND(AB1043="ave",U1043=""),$AC$2*1.2%,IF(AND(AB1043="Ave",U1043=200),$AC$2*1%,IF(AND(AB1043="Best",U1043=200),$AC$2*1.5%,IF(AND(AB1043="Best",U1043="",K1043&lt;&gt;"Pro Syd"),$AC$2*0.5%,IF(AND(AB1043="Best",U1043=""),$AC$2*1%,IF(AND(AB1043="Best",U1043=100,Table1[[#This Row],[State]]="NSW"),$AC$2*0.4%,IF(AND(AB1043="Best",U1043=100),$AC$2*1%,IF(Table1[[#This Row],[Adj]]="Nat OK",$AC$2*0.5%,"xxx")))))))))))))))</f>
        <v/>
      </c>
      <c r="AD1043" s="133" t="str">
        <f t="shared" si="219"/>
        <v/>
      </c>
      <c r="AE1043" s="133" t="str">
        <f t="shared" si="220"/>
        <v/>
      </c>
      <c r="AF1043" s="133" t="str">
        <f>VLOOKUP(Table1[[#This Row],[Track]],$F$2672:$H$2715,2,FALSE)</f>
        <v>Vic</v>
      </c>
      <c r="AG1043" s="133" t="str">
        <f>VLOOKUP(Table1[[#This Row],[Track]],$F$2672:$H$2715,3,FALSE)</f>
        <v>-</v>
      </c>
      <c r="AH1043" s="133" t="str">
        <f>IF(Table1[[#This Row],[Date]]&lt;$AH$2,"",IF(Table1[[#This Row],[Date]]&lt;$AH$3,"Edge","Elite Combo"))</f>
        <v/>
      </c>
      <c r="AI1043" s="218">
        <f>Table1[[#This Row],[Time]]</f>
        <v>0.55555555555555558</v>
      </c>
      <c r="AJ1043" s="219" t="str">
        <f>Table1[[#This Row],[Track]]</f>
        <v>Flemington</v>
      </c>
      <c r="AK1043" s="216">
        <f>Table1[[#This Row],[Race ]]</f>
        <v>3</v>
      </c>
      <c r="AL1043" s="219">
        <f>Table1[[#This Row],[TAB]]</f>
        <v>7</v>
      </c>
      <c r="AM1043" s="219" t="str">
        <f>Table1[[#This Row],[Selection]]</f>
        <v>Arran Bay</v>
      </c>
      <c r="AN1043" s="220" t="str">
        <f>Table1[[#This Row],[Sources]]</f>
        <v/>
      </c>
      <c r="AO1043" s="219" t="str">
        <f>Table1[[#This Row],[Scale Bet]]</f>
        <v/>
      </c>
    </row>
    <row r="1044" spans="5:41" ht="16.5" customHeight="1" x14ac:dyDescent="0.25">
      <c r="E1044" s="185">
        <v>45381</v>
      </c>
      <c r="F1044" s="35">
        <v>0.55555555555555558</v>
      </c>
      <c r="G1044" s="36" t="s">
        <v>157</v>
      </c>
      <c r="H1044" s="36">
        <v>3</v>
      </c>
      <c r="I1044" s="36">
        <v>4</v>
      </c>
      <c r="J1044" s="36" t="s">
        <v>609</v>
      </c>
      <c r="K1044" s="36" t="s">
        <v>1</v>
      </c>
      <c r="L1044" s="165">
        <v>12</v>
      </c>
      <c r="M1044" s="134">
        <f t="shared" si="208"/>
        <v>12</v>
      </c>
      <c r="N1044" s="36">
        <f t="shared" si="209"/>
        <v>1</v>
      </c>
      <c r="O1044" s="135" t="str">
        <f t="shared" si="210"/>
        <v>E4-12</v>
      </c>
      <c r="P1044" s="186" t="str">
        <f t="shared" si="211"/>
        <v>OK</v>
      </c>
      <c r="Q1044" s="187">
        <f t="shared" si="212"/>
        <v>48</v>
      </c>
      <c r="R1044" s="150"/>
      <c r="S1044" s="187" t="str">
        <f t="shared" si="213"/>
        <v/>
      </c>
      <c r="T1044" s="136" t="str">
        <f t="shared" si="214"/>
        <v>Brayden Star</v>
      </c>
      <c r="U1044" s="137" t="str">
        <f>IF(P1044="","",IF(N1044=1,"",IF(Q1044="","",IF(Q1044&lt;=100,100,IF(Table1[[#This Row],[Day]]="Wed",100,200)))))</f>
        <v/>
      </c>
      <c r="V1044" s="137" t="str">
        <f t="shared" si="215"/>
        <v/>
      </c>
      <c r="W1044" s="137" t="str">
        <f t="shared" si="216"/>
        <v/>
      </c>
      <c r="X1044" s="133">
        <f>100</f>
        <v>100</v>
      </c>
      <c r="Y1044" s="133" t="str">
        <f t="shared" si="217"/>
        <v/>
      </c>
      <c r="Z1044" s="133">
        <f t="shared" si="218"/>
        <v>-100</v>
      </c>
      <c r="AA1044" s="134" t="str">
        <f>TEXT(Table1[[#This Row],[Date]],"DDD")</f>
        <v>Sat</v>
      </c>
      <c r="AB1044" s="133" t="str">
        <f>IF(OR(G1044="Doomben",G1044="Eagle Farm"),"Q",IF(AND(Q1044&gt;1,Q1044&lt;55,Table1[[#This Row],[Source]]="Nat"),"Nat OK",IF(AND(Table1[[#This Row],[Source]]&lt;&gt;"Nat",Q1044&lt;55),"Poor &lt;55",IF(OR(G1044="Randwick",G1044="Flemington",G1044="Caulfield",G1044="Sandown Lake",G1044="Sandown Hill"),"Best","ave"))))</f>
        <v>Poor &lt;55</v>
      </c>
      <c r="AC1044" s="133">
        <f>IF(Q1044="","",IF(AB1044="Poor &lt;55",$AC$2*0.2%,IF(AND(AB1044="Q",AA1044&lt;&gt;"Wed"),$AC$2*0.4%,IF(AND(AB1044="Q",AA1044="Wed"),$AC$2*0.5%,IF(AND(AB1044="Ave",U1044=100),$AC$2*0.5%,IF(AND(AB1044="ave",U1044="",N1044=1,AG1044="Bush"),$AC$2*1%,IF(AND(AB1044="ave",U1044="",Q1044&gt;100),$AC$2*1.3%,IF(AND(AB1044="ave",U1044=""),$AC$2*1.2%,IF(AND(AB1044="Ave",U1044=200),$AC$2*1%,IF(AND(AB1044="Best",U1044=200),$AC$2*1.5%,IF(AND(AB1044="Best",U1044="",K1044&lt;&gt;"Pro Syd"),$AC$2*0.5%,IF(AND(AB1044="Best",U1044=""),$AC$2*1%,IF(AND(AB1044="Best",U1044=100,Table1[[#This Row],[State]]="NSW"),$AC$2*0.4%,IF(AND(AB1044="Best",U1044=100),$AC$2*1%,IF(Table1[[#This Row],[Adj]]="Nat OK",$AC$2*0.5%,"xxx")))))))))))))))</f>
        <v>20</v>
      </c>
      <c r="AD1044" s="133" t="str">
        <f t="shared" si="219"/>
        <v/>
      </c>
      <c r="AE1044" s="133">
        <f t="shared" si="220"/>
        <v>-20</v>
      </c>
      <c r="AF1044" s="133" t="str">
        <f>VLOOKUP(Table1[[#This Row],[Track]],$F$2672:$H$2715,2,FALSE)</f>
        <v>Vic</v>
      </c>
      <c r="AG1044" s="133" t="str">
        <f>VLOOKUP(Table1[[#This Row],[Track]],$F$2672:$H$2715,3,FALSE)</f>
        <v>-</v>
      </c>
      <c r="AH1044" s="133" t="str">
        <f>IF(Table1[[#This Row],[Date]]&lt;$AH$2,"",IF(Table1[[#This Row],[Date]]&lt;$AH$3,"Edge","Elite Combo"))</f>
        <v/>
      </c>
      <c r="AI1044" s="218">
        <f>Table1[[#This Row],[Time]]</f>
        <v>0.55555555555555558</v>
      </c>
      <c r="AJ1044" s="219" t="str">
        <f>Table1[[#This Row],[Track]]</f>
        <v>Flemington</v>
      </c>
      <c r="AK1044" s="216">
        <f>Table1[[#This Row],[Race ]]</f>
        <v>3</v>
      </c>
      <c r="AL1044" s="219">
        <f>Table1[[#This Row],[TAB]]</f>
        <v>4</v>
      </c>
      <c r="AM1044" s="219" t="str">
        <f>Table1[[#This Row],[Selection]]</f>
        <v>Brayden Star</v>
      </c>
      <c r="AN1044" s="220" t="str">
        <f>Table1[[#This Row],[Sources]]</f>
        <v>E4-12</v>
      </c>
      <c r="AO1044" s="219">
        <f>Table1[[#This Row],[Scale Bet]]</f>
        <v>20</v>
      </c>
    </row>
    <row r="1045" spans="5:41" ht="16.5" customHeight="1" x14ac:dyDescent="0.25">
      <c r="E1045" s="185">
        <v>45381</v>
      </c>
      <c r="F1045" s="35">
        <v>0.55555555555555558</v>
      </c>
      <c r="G1045" s="36" t="s">
        <v>157</v>
      </c>
      <c r="H1045" s="36">
        <v>3</v>
      </c>
      <c r="I1045" s="36">
        <v>9</v>
      </c>
      <c r="J1045" s="36" t="s">
        <v>739</v>
      </c>
      <c r="K1045" s="36" t="s">
        <v>1</v>
      </c>
      <c r="L1045" s="165">
        <v>12</v>
      </c>
      <c r="M1045" s="134">
        <f t="shared" si="208"/>
        <v>39</v>
      </c>
      <c r="N1045" s="36">
        <f t="shared" si="209"/>
        <v>3</v>
      </c>
      <c r="O1045" s="135" t="str">
        <f t="shared" si="210"/>
        <v>E4-12/Edge-14/Pro Mel-13</v>
      </c>
      <c r="P1045" s="186" t="str">
        <f t="shared" si="211"/>
        <v>OK</v>
      </c>
      <c r="Q1045" s="187">
        <f t="shared" si="212"/>
        <v>156</v>
      </c>
      <c r="R1045" s="150"/>
      <c r="S1045" s="187" t="str">
        <f t="shared" si="213"/>
        <v/>
      </c>
      <c r="T1045" s="136" t="str">
        <f t="shared" si="214"/>
        <v>El Soleado</v>
      </c>
      <c r="U1045" s="137">
        <f>IF(P1045="","",IF(N1045=1,"",IF(Q1045="","",IF(Q1045&lt;=100,100,IF(Table1[[#This Row],[Day]]="Wed",100,200)))))</f>
        <v>200</v>
      </c>
      <c r="V1045" s="137" t="str">
        <f t="shared" si="215"/>
        <v/>
      </c>
      <c r="W1045" s="137">
        <f t="shared" si="216"/>
        <v>-200</v>
      </c>
      <c r="X1045" s="133">
        <f>100</f>
        <v>100</v>
      </c>
      <c r="Y1045" s="133" t="str">
        <f t="shared" si="217"/>
        <v/>
      </c>
      <c r="Z1045" s="133">
        <f t="shared" si="218"/>
        <v>-100</v>
      </c>
      <c r="AA1045" s="134" t="str">
        <f>TEXT(Table1[[#This Row],[Date]],"DDD")</f>
        <v>Sat</v>
      </c>
      <c r="AB1045" s="133" t="str">
        <f>IF(OR(G1045="Doomben",G1045="Eagle Farm"),"Q",IF(AND(Q1045&gt;1,Q1045&lt;55,Table1[[#This Row],[Source]]="Nat"),"Nat OK",IF(AND(Table1[[#This Row],[Source]]&lt;&gt;"Nat",Q1045&lt;55),"Poor &lt;55",IF(OR(G1045="Randwick",G1045="Flemington",G1045="Caulfield",G1045="Sandown Lake",G1045="Sandown Hill"),"Best","ave"))))</f>
        <v>Best</v>
      </c>
      <c r="AC1045" s="133">
        <f>IF(Q1045="","",IF(AB1045="Poor &lt;55",$AC$2*0.2%,IF(AND(AB1045="Q",AA1045&lt;&gt;"Wed"),$AC$2*0.4%,IF(AND(AB1045="Q",AA1045="Wed"),$AC$2*0.5%,IF(AND(AB1045="Ave",U1045=100),$AC$2*0.5%,IF(AND(AB1045="ave",U1045="",N1045=1,AG1045="Bush"),$AC$2*1%,IF(AND(AB1045="ave",U1045="",Q1045&gt;100),$AC$2*1.3%,IF(AND(AB1045="ave",U1045=""),$AC$2*1.2%,IF(AND(AB1045="Ave",U1045=200),$AC$2*1%,IF(AND(AB1045="Best",U1045=200),$AC$2*1.5%,IF(AND(AB1045="Best",U1045="",K1045&lt;&gt;"Pro Syd"),$AC$2*0.5%,IF(AND(AB1045="Best",U1045=""),$AC$2*1%,IF(AND(AB1045="Best",U1045=100,Table1[[#This Row],[State]]="NSW"),$AC$2*0.4%,IF(AND(AB1045="Best",U1045=100),$AC$2*1%,IF(Table1[[#This Row],[Adj]]="Nat OK",$AC$2*0.5%,"xxx")))))))))))))))</f>
        <v>150</v>
      </c>
      <c r="AD1045" s="133" t="str">
        <f t="shared" si="219"/>
        <v/>
      </c>
      <c r="AE1045" s="133">
        <f t="shared" si="220"/>
        <v>-150</v>
      </c>
      <c r="AF1045" s="133" t="str">
        <f>VLOOKUP(Table1[[#This Row],[Track]],$F$2672:$H$2715,2,FALSE)</f>
        <v>Vic</v>
      </c>
      <c r="AG1045" s="133" t="str">
        <f>VLOOKUP(Table1[[#This Row],[Track]],$F$2672:$H$2715,3,FALSE)</f>
        <v>-</v>
      </c>
      <c r="AH1045" s="133" t="str">
        <f>IF(Table1[[#This Row],[Date]]&lt;$AH$2,"",IF(Table1[[#This Row],[Date]]&lt;$AH$3,"Edge","Elite Combo"))</f>
        <v/>
      </c>
      <c r="AI1045" s="218">
        <f>Table1[[#This Row],[Time]]</f>
        <v>0.55555555555555558</v>
      </c>
      <c r="AJ1045" s="219" t="str">
        <f>Table1[[#This Row],[Track]]</f>
        <v>Flemington</v>
      </c>
      <c r="AK1045" s="216">
        <f>Table1[[#This Row],[Race ]]</f>
        <v>3</v>
      </c>
      <c r="AL1045" s="219">
        <f>Table1[[#This Row],[TAB]]</f>
        <v>9</v>
      </c>
      <c r="AM1045" s="219" t="str">
        <f>Table1[[#This Row],[Selection]]</f>
        <v>El Soleado</v>
      </c>
      <c r="AN1045" s="220" t="str">
        <f>Table1[[#This Row],[Sources]]</f>
        <v>E4-12/Edge-14/Pro Mel-13</v>
      </c>
      <c r="AO1045" s="219">
        <f>Table1[[#This Row],[Scale Bet]]</f>
        <v>150</v>
      </c>
    </row>
    <row r="1046" spans="5:41" ht="16.5" customHeight="1" x14ac:dyDescent="0.25">
      <c r="E1046" s="185">
        <v>45381</v>
      </c>
      <c r="F1046" s="35">
        <v>0.55555555555555558</v>
      </c>
      <c r="G1046" s="36" t="s">
        <v>157</v>
      </c>
      <c r="H1046" s="36">
        <v>3</v>
      </c>
      <c r="I1046" s="36">
        <v>9</v>
      </c>
      <c r="J1046" s="36" t="s">
        <v>739</v>
      </c>
      <c r="K1046" s="36" t="s">
        <v>40</v>
      </c>
      <c r="L1046" s="165">
        <v>14</v>
      </c>
      <c r="M1046" s="134" t="str">
        <f t="shared" si="208"/>
        <v/>
      </c>
      <c r="N1046" s="36" t="str">
        <f t="shared" si="209"/>
        <v/>
      </c>
      <c r="O1046" s="135" t="str">
        <f t="shared" si="210"/>
        <v/>
      </c>
      <c r="P1046" s="186" t="str">
        <f t="shared" si="211"/>
        <v>OK</v>
      </c>
      <c r="Q1046" s="187" t="str">
        <f t="shared" si="212"/>
        <v/>
      </c>
      <c r="R1046" s="150"/>
      <c r="S1046" s="187" t="str">
        <f t="shared" si="213"/>
        <v/>
      </c>
      <c r="T1046" s="136" t="str">
        <f t="shared" si="214"/>
        <v>El Soleado</v>
      </c>
      <c r="U1046" s="137" t="str">
        <f>IF(P1046="","",IF(N1046=1,"",IF(Q1046="","",IF(Q1046&lt;=100,100,IF(Table1[[#This Row],[Day]]="Wed",100,200)))))</f>
        <v/>
      </c>
      <c r="V1046" s="137" t="str">
        <f t="shared" si="215"/>
        <v/>
      </c>
      <c r="W1046" s="137" t="str">
        <f t="shared" si="216"/>
        <v/>
      </c>
      <c r="X1046" s="133">
        <f>100</f>
        <v>100</v>
      </c>
      <c r="Y1046" s="133" t="str">
        <f t="shared" si="217"/>
        <v/>
      </c>
      <c r="Z1046" s="133">
        <f t="shared" si="218"/>
        <v>-100</v>
      </c>
      <c r="AA1046" s="134" t="str">
        <f>TEXT(Table1[[#This Row],[Date]],"DDD")</f>
        <v>Sat</v>
      </c>
      <c r="AB1046" s="133" t="str">
        <f>IF(OR(G1046="Doomben",G1046="Eagle Farm"),"Q",IF(AND(Q1046&gt;1,Q1046&lt;55,Table1[[#This Row],[Source]]="Nat"),"Nat OK",IF(AND(Table1[[#This Row],[Source]]&lt;&gt;"Nat",Q1046&lt;55),"Poor &lt;55",IF(OR(G1046="Randwick",G1046="Flemington",G1046="Caulfield",G1046="Sandown Lake",G1046="Sandown Hill"),"Best","ave"))))</f>
        <v>Best</v>
      </c>
      <c r="AC1046" s="133" t="str">
        <f>IF(Q1046="","",IF(AB1046="Poor &lt;55",$AC$2*0.2%,IF(AND(AB1046="Q",AA1046&lt;&gt;"Wed"),$AC$2*0.4%,IF(AND(AB1046="Q",AA1046="Wed"),$AC$2*0.5%,IF(AND(AB1046="Ave",U1046=100),$AC$2*0.5%,IF(AND(AB1046="ave",U1046="",N1046=1,AG1046="Bush"),$AC$2*1%,IF(AND(AB1046="ave",U1046="",Q1046&gt;100),$AC$2*1.3%,IF(AND(AB1046="ave",U1046=""),$AC$2*1.2%,IF(AND(AB1046="Ave",U1046=200),$AC$2*1%,IF(AND(AB1046="Best",U1046=200),$AC$2*1.5%,IF(AND(AB1046="Best",U1046="",K1046&lt;&gt;"Pro Syd"),$AC$2*0.5%,IF(AND(AB1046="Best",U1046=""),$AC$2*1%,IF(AND(AB1046="Best",U1046=100,Table1[[#This Row],[State]]="NSW"),$AC$2*0.4%,IF(AND(AB1046="Best",U1046=100),$AC$2*1%,IF(Table1[[#This Row],[Adj]]="Nat OK",$AC$2*0.5%,"xxx")))))))))))))))</f>
        <v/>
      </c>
      <c r="AD1046" s="133" t="str">
        <f t="shared" si="219"/>
        <v/>
      </c>
      <c r="AE1046" s="133" t="str">
        <f t="shared" si="220"/>
        <v/>
      </c>
      <c r="AF1046" s="133" t="str">
        <f>VLOOKUP(Table1[[#This Row],[Track]],$F$2672:$H$2715,2,FALSE)</f>
        <v>Vic</v>
      </c>
      <c r="AG1046" s="133" t="str">
        <f>VLOOKUP(Table1[[#This Row],[Track]],$F$2672:$H$2715,3,FALSE)</f>
        <v>-</v>
      </c>
      <c r="AH1046" s="133" t="str">
        <f>IF(Table1[[#This Row],[Date]]&lt;$AH$2,"",IF(Table1[[#This Row],[Date]]&lt;$AH$3,"Edge","Elite Combo"))</f>
        <v/>
      </c>
      <c r="AI1046" s="218">
        <f>Table1[[#This Row],[Time]]</f>
        <v>0.55555555555555558</v>
      </c>
      <c r="AJ1046" s="219" t="str">
        <f>Table1[[#This Row],[Track]]</f>
        <v>Flemington</v>
      </c>
      <c r="AK1046" s="216">
        <f>Table1[[#This Row],[Race ]]</f>
        <v>3</v>
      </c>
      <c r="AL1046" s="219">
        <f>Table1[[#This Row],[TAB]]</f>
        <v>9</v>
      </c>
      <c r="AM1046" s="219" t="str">
        <f>Table1[[#This Row],[Selection]]</f>
        <v>El Soleado</v>
      </c>
      <c r="AN1046" s="220" t="str">
        <f>Table1[[#This Row],[Sources]]</f>
        <v/>
      </c>
      <c r="AO1046" s="219" t="str">
        <f>Table1[[#This Row],[Scale Bet]]</f>
        <v/>
      </c>
    </row>
    <row r="1047" spans="5:41" ht="16.5" customHeight="1" x14ac:dyDescent="0.25">
      <c r="E1047" s="185">
        <v>45381</v>
      </c>
      <c r="F1047" s="35">
        <v>0.55555555555555558</v>
      </c>
      <c r="G1047" s="36" t="s">
        <v>157</v>
      </c>
      <c r="H1047" s="36">
        <v>3</v>
      </c>
      <c r="I1047" s="36">
        <v>9</v>
      </c>
      <c r="J1047" s="36" t="s">
        <v>739</v>
      </c>
      <c r="K1047" s="36" t="s">
        <v>18</v>
      </c>
      <c r="L1047" s="165">
        <v>13</v>
      </c>
      <c r="M1047" s="134" t="str">
        <f t="shared" si="208"/>
        <v/>
      </c>
      <c r="N1047" s="36" t="str">
        <f t="shared" si="209"/>
        <v/>
      </c>
      <c r="O1047" s="135" t="str">
        <f t="shared" si="210"/>
        <v/>
      </c>
      <c r="P1047" s="186" t="str">
        <f t="shared" si="211"/>
        <v>OK</v>
      </c>
      <c r="Q1047" s="187" t="str">
        <f t="shared" si="212"/>
        <v/>
      </c>
      <c r="R1047" s="150"/>
      <c r="S1047" s="187" t="str">
        <f t="shared" si="213"/>
        <v/>
      </c>
      <c r="T1047" s="136" t="str">
        <f t="shared" si="214"/>
        <v>El Soleado</v>
      </c>
      <c r="U1047" s="137" t="str">
        <f>IF(P1047="","",IF(N1047=1,"",IF(Q1047="","",IF(Q1047&lt;=100,100,IF(Table1[[#This Row],[Day]]="Wed",100,200)))))</f>
        <v/>
      </c>
      <c r="V1047" s="137" t="str">
        <f t="shared" si="215"/>
        <v/>
      </c>
      <c r="W1047" s="137" t="str">
        <f t="shared" si="216"/>
        <v/>
      </c>
      <c r="X1047" s="133">
        <f>100</f>
        <v>100</v>
      </c>
      <c r="Y1047" s="133" t="str">
        <f t="shared" si="217"/>
        <v/>
      </c>
      <c r="Z1047" s="133">
        <f t="shared" si="218"/>
        <v>-100</v>
      </c>
      <c r="AA1047" s="134" t="str">
        <f>TEXT(Table1[[#This Row],[Date]],"DDD")</f>
        <v>Sat</v>
      </c>
      <c r="AB1047" s="133" t="str">
        <f>IF(OR(G1047="Doomben",G1047="Eagle Farm"),"Q",IF(AND(Q1047&gt;1,Q1047&lt;55,Table1[[#This Row],[Source]]="Nat"),"Nat OK",IF(AND(Table1[[#This Row],[Source]]&lt;&gt;"Nat",Q1047&lt;55),"Poor &lt;55",IF(OR(G1047="Randwick",G1047="Flemington",G1047="Caulfield",G1047="Sandown Lake",G1047="Sandown Hill"),"Best","ave"))))</f>
        <v>Best</v>
      </c>
      <c r="AC1047" s="133" t="str">
        <f>IF(Q1047="","",IF(AB1047="Poor &lt;55",$AC$2*0.2%,IF(AND(AB1047="Q",AA1047&lt;&gt;"Wed"),$AC$2*0.4%,IF(AND(AB1047="Q",AA1047="Wed"),$AC$2*0.5%,IF(AND(AB1047="Ave",U1047=100),$AC$2*0.5%,IF(AND(AB1047="ave",U1047="",N1047=1,AG1047="Bush"),$AC$2*1%,IF(AND(AB1047="ave",U1047="",Q1047&gt;100),$AC$2*1.3%,IF(AND(AB1047="ave",U1047=""),$AC$2*1.2%,IF(AND(AB1047="Ave",U1047=200),$AC$2*1%,IF(AND(AB1047="Best",U1047=200),$AC$2*1.5%,IF(AND(AB1047="Best",U1047="",K1047&lt;&gt;"Pro Syd"),$AC$2*0.5%,IF(AND(AB1047="Best",U1047=""),$AC$2*1%,IF(AND(AB1047="Best",U1047=100,Table1[[#This Row],[State]]="NSW"),$AC$2*0.4%,IF(AND(AB1047="Best",U1047=100),$AC$2*1%,IF(Table1[[#This Row],[Adj]]="Nat OK",$AC$2*0.5%,"xxx")))))))))))))))</f>
        <v/>
      </c>
      <c r="AD1047" s="133" t="str">
        <f t="shared" si="219"/>
        <v/>
      </c>
      <c r="AE1047" s="133" t="str">
        <f t="shared" si="220"/>
        <v/>
      </c>
      <c r="AF1047" s="133" t="str">
        <f>VLOOKUP(Table1[[#This Row],[Track]],$F$2672:$H$2715,2,FALSE)</f>
        <v>Vic</v>
      </c>
      <c r="AG1047" s="133" t="str">
        <f>VLOOKUP(Table1[[#This Row],[Track]],$F$2672:$H$2715,3,FALSE)</f>
        <v>-</v>
      </c>
      <c r="AH1047" s="133" t="str">
        <f>IF(Table1[[#This Row],[Date]]&lt;$AH$2,"",IF(Table1[[#This Row],[Date]]&lt;$AH$3,"Edge","Elite Combo"))</f>
        <v/>
      </c>
      <c r="AI1047" s="218">
        <f>Table1[[#This Row],[Time]]</f>
        <v>0.55555555555555558</v>
      </c>
      <c r="AJ1047" s="219" t="str">
        <f>Table1[[#This Row],[Track]]</f>
        <v>Flemington</v>
      </c>
      <c r="AK1047" s="216">
        <f>Table1[[#This Row],[Race ]]</f>
        <v>3</v>
      </c>
      <c r="AL1047" s="219">
        <f>Table1[[#This Row],[TAB]]</f>
        <v>9</v>
      </c>
      <c r="AM1047" s="219" t="str">
        <f>Table1[[#This Row],[Selection]]</f>
        <v>El Soleado</v>
      </c>
      <c r="AN1047" s="220" t="str">
        <f>Table1[[#This Row],[Sources]]</f>
        <v/>
      </c>
      <c r="AO1047" s="219" t="str">
        <f>Table1[[#This Row],[Scale Bet]]</f>
        <v/>
      </c>
    </row>
    <row r="1048" spans="5:41" ht="16.5" customHeight="1" x14ac:dyDescent="0.25">
      <c r="E1048" s="185">
        <v>45381</v>
      </c>
      <c r="F1048" s="35">
        <v>0.60416666666666663</v>
      </c>
      <c r="G1048" s="36" t="s">
        <v>157</v>
      </c>
      <c r="H1048" s="36">
        <v>5</v>
      </c>
      <c r="I1048" s="36">
        <v>6</v>
      </c>
      <c r="J1048" s="36" t="s">
        <v>65</v>
      </c>
      <c r="K1048" s="36" t="s">
        <v>1</v>
      </c>
      <c r="L1048" s="165">
        <v>20</v>
      </c>
      <c r="M1048" s="134">
        <f t="shared" si="208"/>
        <v>50</v>
      </c>
      <c r="N1048" s="36">
        <f t="shared" si="209"/>
        <v>3</v>
      </c>
      <c r="O1048" s="135" t="str">
        <f t="shared" si="210"/>
        <v>E4-20/Edge-10/Nat-20</v>
      </c>
      <c r="P1048" s="186" t="str">
        <f t="shared" si="211"/>
        <v>OK</v>
      </c>
      <c r="Q1048" s="187">
        <f t="shared" si="212"/>
        <v>200</v>
      </c>
      <c r="R1048" s="150"/>
      <c r="S1048" s="187" t="str">
        <f t="shared" si="213"/>
        <v/>
      </c>
      <c r="T1048" s="136" t="str">
        <f t="shared" si="214"/>
        <v>Katsu</v>
      </c>
      <c r="U1048" s="137">
        <f>IF(P1048="","",IF(N1048=1,"",IF(Q1048="","",IF(Q1048&lt;=100,100,IF(Table1[[#This Row],[Day]]="Wed",100,200)))))</f>
        <v>200</v>
      </c>
      <c r="V1048" s="137" t="str">
        <f t="shared" si="215"/>
        <v/>
      </c>
      <c r="W1048" s="137">
        <f t="shared" si="216"/>
        <v>-200</v>
      </c>
      <c r="X1048" s="133">
        <f>100</f>
        <v>100</v>
      </c>
      <c r="Y1048" s="133" t="str">
        <f t="shared" si="217"/>
        <v/>
      </c>
      <c r="Z1048" s="133">
        <f t="shared" si="218"/>
        <v>-100</v>
      </c>
      <c r="AA1048" s="134" t="str">
        <f>TEXT(Table1[[#This Row],[Date]],"DDD")</f>
        <v>Sat</v>
      </c>
      <c r="AB1048" s="133" t="str">
        <f>IF(OR(G1048="Doomben",G1048="Eagle Farm"),"Q",IF(AND(Q1048&gt;1,Q1048&lt;55,Table1[[#This Row],[Source]]="Nat"),"Nat OK",IF(AND(Table1[[#This Row],[Source]]&lt;&gt;"Nat",Q1048&lt;55),"Poor &lt;55",IF(OR(G1048="Randwick",G1048="Flemington",G1048="Caulfield",G1048="Sandown Lake",G1048="Sandown Hill"),"Best","ave"))))</f>
        <v>Best</v>
      </c>
      <c r="AC1048" s="133">
        <f>IF(Q1048="","",IF(AB1048="Poor &lt;55",$AC$2*0.2%,IF(AND(AB1048="Q",AA1048&lt;&gt;"Wed"),$AC$2*0.4%,IF(AND(AB1048="Q",AA1048="Wed"),$AC$2*0.5%,IF(AND(AB1048="Ave",U1048=100),$AC$2*0.5%,IF(AND(AB1048="ave",U1048="",N1048=1,AG1048="Bush"),$AC$2*1%,IF(AND(AB1048="ave",U1048="",Q1048&gt;100),$AC$2*1.3%,IF(AND(AB1048="ave",U1048=""),$AC$2*1.2%,IF(AND(AB1048="Ave",U1048=200),$AC$2*1%,IF(AND(AB1048="Best",U1048=200),$AC$2*1.5%,IF(AND(AB1048="Best",U1048="",K1048&lt;&gt;"Pro Syd"),$AC$2*0.5%,IF(AND(AB1048="Best",U1048=""),$AC$2*1%,IF(AND(AB1048="Best",U1048=100,Table1[[#This Row],[State]]="NSW"),$AC$2*0.4%,IF(AND(AB1048="Best",U1048=100),$AC$2*1%,IF(Table1[[#This Row],[Adj]]="Nat OK",$AC$2*0.5%,"xxx")))))))))))))))</f>
        <v>150</v>
      </c>
      <c r="AD1048" s="133" t="str">
        <f t="shared" si="219"/>
        <v/>
      </c>
      <c r="AE1048" s="133">
        <f t="shared" si="220"/>
        <v>-150</v>
      </c>
      <c r="AF1048" s="133" t="str">
        <f>VLOOKUP(Table1[[#This Row],[Track]],$F$2672:$H$2715,2,FALSE)</f>
        <v>Vic</v>
      </c>
      <c r="AG1048" s="133" t="str">
        <f>VLOOKUP(Table1[[#This Row],[Track]],$F$2672:$H$2715,3,FALSE)</f>
        <v>-</v>
      </c>
      <c r="AH1048" s="133" t="str">
        <f>IF(Table1[[#This Row],[Date]]&lt;$AH$2,"",IF(Table1[[#This Row],[Date]]&lt;$AH$3,"Edge","Elite Combo"))</f>
        <v/>
      </c>
      <c r="AI1048" s="218">
        <f>Table1[[#This Row],[Time]]</f>
        <v>0.60416666666666663</v>
      </c>
      <c r="AJ1048" s="219" t="str">
        <f>Table1[[#This Row],[Track]]</f>
        <v>Flemington</v>
      </c>
      <c r="AK1048" s="216">
        <f>Table1[[#This Row],[Race ]]</f>
        <v>5</v>
      </c>
      <c r="AL1048" s="219">
        <f>Table1[[#This Row],[TAB]]</f>
        <v>6</v>
      </c>
      <c r="AM1048" s="219" t="str">
        <f>Table1[[#This Row],[Selection]]</f>
        <v>Katsu</v>
      </c>
      <c r="AN1048" s="220" t="str">
        <f>Table1[[#This Row],[Sources]]</f>
        <v>E4-20/Edge-10/Nat-20</v>
      </c>
      <c r="AO1048" s="219">
        <f>Table1[[#This Row],[Scale Bet]]</f>
        <v>150</v>
      </c>
    </row>
    <row r="1049" spans="5:41" ht="16.5" customHeight="1" x14ac:dyDescent="0.25">
      <c r="E1049" s="185">
        <v>45381</v>
      </c>
      <c r="F1049" s="35">
        <v>0.60416666666666663</v>
      </c>
      <c r="G1049" s="36" t="s">
        <v>157</v>
      </c>
      <c r="H1049" s="36">
        <v>5</v>
      </c>
      <c r="I1049" s="36">
        <v>6</v>
      </c>
      <c r="J1049" s="36" t="s">
        <v>65</v>
      </c>
      <c r="K1049" s="36" t="s">
        <v>40</v>
      </c>
      <c r="L1049" s="165">
        <v>10</v>
      </c>
      <c r="M1049" s="134" t="str">
        <f t="shared" si="208"/>
        <v/>
      </c>
      <c r="N1049" s="36" t="str">
        <f t="shared" si="209"/>
        <v/>
      </c>
      <c r="O1049" s="135" t="str">
        <f t="shared" si="210"/>
        <v/>
      </c>
      <c r="P1049" s="186" t="str">
        <f t="shared" si="211"/>
        <v>OK</v>
      </c>
      <c r="Q1049" s="187" t="str">
        <f t="shared" si="212"/>
        <v/>
      </c>
      <c r="R1049" s="150"/>
      <c r="S1049" s="187" t="str">
        <f t="shared" si="213"/>
        <v/>
      </c>
      <c r="T1049" s="136" t="str">
        <f t="shared" si="214"/>
        <v>Katsu</v>
      </c>
      <c r="U1049" s="137" t="str">
        <f>IF(P1049="","",IF(N1049=1,"",IF(Q1049="","",IF(Q1049&lt;=100,100,IF(Table1[[#This Row],[Day]]="Wed",100,200)))))</f>
        <v/>
      </c>
      <c r="V1049" s="137" t="str">
        <f t="shared" si="215"/>
        <v/>
      </c>
      <c r="W1049" s="137" t="str">
        <f t="shared" si="216"/>
        <v/>
      </c>
      <c r="X1049" s="133">
        <f>100</f>
        <v>100</v>
      </c>
      <c r="Y1049" s="133" t="str">
        <f t="shared" si="217"/>
        <v/>
      </c>
      <c r="Z1049" s="133">
        <f t="shared" si="218"/>
        <v>-100</v>
      </c>
      <c r="AA1049" s="134" t="str">
        <f>TEXT(Table1[[#This Row],[Date]],"DDD")</f>
        <v>Sat</v>
      </c>
      <c r="AB1049" s="133" t="str">
        <f>IF(OR(G1049="Doomben",G1049="Eagle Farm"),"Q",IF(AND(Q1049&gt;1,Q1049&lt;55,Table1[[#This Row],[Source]]="Nat"),"Nat OK",IF(AND(Table1[[#This Row],[Source]]&lt;&gt;"Nat",Q1049&lt;55),"Poor &lt;55",IF(OR(G1049="Randwick",G1049="Flemington",G1049="Caulfield",G1049="Sandown Lake",G1049="Sandown Hill"),"Best","ave"))))</f>
        <v>Best</v>
      </c>
      <c r="AC1049" s="133" t="str">
        <f>IF(Q1049="","",IF(AB1049="Poor &lt;55",$AC$2*0.2%,IF(AND(AB1049="Q",AA1049&lt;&gt;"Wed"),$AC$2*0.4%,IF(AND(AB1049="Q",AA1049="Wed"),$AC$2*0.5%,IF(AND(AB1049="Ave",U1049=100),$AC$2*0.5%,IF(AND(AB1049="ave",U1049="",N1049=1,AG1049="Bush"),$AC$2*1%,IF(AND(AB1049="ave",U1049="",Q1049&gt;100),$AC$2*1.3%,IF(AND(AB1049="ave",U1049=""),$AC$2*1.2%,IF(AND(AB1049="Ave",U1049=200),$AC$2*1%,IF(AND(AB1049="Best",U1049=200),$AC$2*1.5%,IF(AND(AB1049="Best",U1049="",K1049&lt;&gt;"Pro Syd"),$AC$2*0.5%,IF(AND(AB1049="Best",U1049=""),$AC$2*1%,IF(AND(AB1049="Best",U1049=100,Table1[[#This Row],[State]]="NSW"),$AC$2*0.4%,IF(AND(AB1049="Best",U1049=100),$AC$2*1%,IF(Table1[[#This Row],[Adj]]="Nat OK",$AC$2*0.5%,"xxx")))))))))))))))</f>
        <v/>
      </c>
      <c r="AD1049" s="133" t="str">
        <f t="shared" si="219"/>
        <v/>
      </c>
      <c r="AE1049" s="133" t="str">
        <f t="shared" si="220"/>
        <v/>
      </c>
      <c r="AF1049" s="133" t="str">
        <f>VLOOKUP(Table1[[#This Row],[Track]],$F$2672:$H$2715,2,FALSE)</f>
        <v>Vic</v>
      </c>
      <c r="AG1049" s="133" t="str">
        <f>VLOOKUP(Table1[[#This Row],[Track]],$F$2672:$H$2715,3,FALSE)</f>
        <v>-</v>
      </c>
      <c r="AH1049" s="133" t="str">
        <f>IF(Table1[[#This Row],[Date]]&lt;$AH$2,"",IF(Table1[[#This Row],[Date]]&lt;$AH$3,"Edge","Elite Combo"))</f>
        <v/>
      </c>
      <c r="AI1049" s="218">
        <f>Table1[[#This Row],[Time]]</f>
        <v>0.60416666666666663</v>
      </c>
      <c r="AJ1049" s="219" t="str">
        <f>Table1[[#This Row],[Track]]</f>
        <v>Flemington</v>
      </c>
      <c r="AK1049" s="216">
        <f>Table1[[#This Row],[Race ]]</f>
        <v>5</v>
      </c>
      <c r="AL1049" s="219">
        <f>Table1[[#This Row],[TAB]]</f>
        <v>6</v>
      </c>
      <c r="AM1049" s="219" t="str">
        <f>Table1[[#This Row],[Selection]]</f>
        <v>Katsu</v>
      </c>
      <c r="AN1049" s="220" t="str">
        <f>Table1[[#This Row],[Sources]]</f>
        <v/>
      </c>
      <c r="AO1049" s="219" t="str">
        <f>Table1[[#This Row],[Scale Bet]]</f>
        <v/>
      </c>
    </row>
    <row r="1050" spans="5:41" ht="16.5" customHeight="1" x14ac:dyDescent="0.25">
      <c r="E1050" s="185">
        <v>45381</v>
      </c>
      <c r="F1050" s="35">
        <v>0.60416666666666663</v>
      </c>
      <c r="G1050" s="36" t="s">
        <v>157</v>
      </c>
      <c r="H1050" s="36">
        <v>5</v>
      </c>
      <c r="I1050" s="36">
        <v>6</v>
      </c>
      <c r="J1050" s="36" t="s">
        <v>65</v>
      </c>
      <c r="K1050" s="36" t="s">
        <v>13</v>
      </c>
      <c r="L1050" s="165">
        <v>20</v>
      </c>
      <c r="M1050" s="134" t="str">
        <f t="shared" si="208"/>
        <v/>
      </c>
      <c r="N1050" s="36" t="str">
        <f t="shared" si="209"/>
        <v/>
      </c>
      <c r="O1050" s="135" t="str">
        <f t="shared" si="210"/>
        <v/>
      </c>
      <c r="P1050" s="186" t="str">
        <f t="shared" si="211"/>
        <v>OK</v>
      </c>
      <c r="Q1050" s="187" t="str">
        <f t="shared" si="212"/>
        <v/>
      </c>
      <c r="R1050" s="150"/>
      <c r="S1050" s="187" t="str">
        <f t="shared" si="213"/>
        <v/>
      </c>
      <c r="T1050" s="136" t="str">
        <f t="shared" si="214"/>
        <v>Katsu</v>
      </c>
      <c r="U1050" s="137" t="str">
        <f>IF(P1050="","",IF(N1050=1,"",IF(Q1050="","",IF(Q1050&lt;=100,100,IF(Table1[[#This Row],[Day]]="Wed",100,200)))))</f>
        <v/>
      </c>
      <c r="V1050" s="137" t="str">
        <f t="shared" si="215"/>
        <v/>
      </c>
      <c r="W1050" s="137" t="str">
        <f t="shared" si="216"/>
        <v/>
      </c>
      <c r="X1050" s="133">
        <f>100</f>
        <v>100</v>
      </c>
      <c r="Y1050" s="133" t="str">
        <f t="shared" si="217"/>
        <v/>
      </c>
      <c r="Z1050" s="133">
        <f t="shared" si="218"/>
        <v>-100</v>
      </c>
      <c r="AA1050" s="134" t="str">
        <f>TEXT(Table1[[#This Row],[Date]],"DDD")</f>
        <v>Sat</v>
      </c>
      <c r="AB1050" s="133" t="str">
        <f>IF(OR(G1050="Doomben",G1050="Eagle Farm"),"Q",IF(AND(Q1050&gt;1,Q1050&lt;55,Table1[[#This Row],[Source]]="Nat"),"Nat OK",IF(AND(Table1[[#This Row],[Source]]&lt;&gt;"Nat",Q1050&lt;55),"Poor &lt;55",IF(OR(G1050="Randwick",G1050="Flemington",G1050="Caulfield",G1050="Sandown Lake",G1050="Sandown Hill"),"Best","ave"))))</f>
        <v>Best</v>
      </c>
      <c r="AC1050" s="133" t="str">
        <f>IF(Q1050="","",IF(AB1050="Poor &lt;55",$AC$2*0.2%,IF(AND(AB1050="Q",AA1050&lt;&gt;"Wed"),$AC$2*0.4%,IF(AND(AB1050="Q",AA1050="Wed"),$AC$2*0.5%,IF(AND(AB1050="Ave",U1050=100),$AC$2*0.5%,IF(AND(AB1050="ave",U1050="",N1050=1,AG1050="Bush"),$AC$2*1%,IF(AND(AB1050="ave",U1050="",Q1050&gt;100),$AC$2*1.3%,IF(AND(AB1050="ave",U1050=""),$AC$2*1.2%,IF(AND(AB1050="Ave",U1050=200),$AC$2*1%,IF(AND(AB1050="Best",U1050=200),$AC$2*1.5%,IF(AND(AB1050="Best",U1050="",K1050&lt;&gt;"Pro Syd"),$AC$2*0.5%,IF(AND(AB1050="Best",U1050=""),$AC$2*1%,IF(AND(AB1050="Best",U1050=100,Table1[[#This Row],[State]]="NSW"),$AC$2*0.4%,IF(AND(AB1050="Best",U1050=100),$AC$2*1%,IF(Table1[[#This Row],[Adj]]="Nat OK",$AC$2*0.5%,"xxx")))))))))))))))</f>
        <v/>
      </c>
      <c r="AD1050" s="133" t="str">
        <f t="shared" si="219"/>
        <v/>
      </c>
      <c r="AE1050" s="133" t="str">
        <f t="shared" si="220"/>
        <v/>
      </c>
      <c r="AF1050" s="133" t="str">
        <f>VLOOKUP(Table1[[#This Row],[Track]],$F$2672:$H$2715,2,FALSE)</f>
        <v>Vic</v>
      </c>
      <c r="AG1050" s="133" t="str">
        <f>VLOOKUP(Table1[[#This Row],[Track]],$F$2672:$H$2715,3,FALSE)</f>
        <v>-</v>
      </c>
      <c r="AH1050" s="133" t="str">
        <f>IF(Table1[[#This Row],[Date]]&lt;$AH$2,"",IF(Table1[[#This Row],[Date]]&lt;$AH$3,"Edge","Elite Combo"))</f>
        <v/>
      </c>
      <c r="AI1050" s="218">
        <f>Table1[[#This Row],[Time]]</f>
        <v>0.60416666666666663</v>
      </c>
      <c r="AJ1050" s="219" t="str">
        <f>Table1[[#This Row],[Track]]</f>
        <v>Flemington</v>
      </c>
      <c r="AK1050" s="216">
        <f>Table1[[#This Row],[Race ]]</f>
        <v>5</v>
      </c>
      <c r="AL1050" s="219">
        <f>Table1[[#This Row],[TAB]]</f>
        <v>6</v>
      </c>
      <c r="AM1050" s="219" t="str">
        <f>Table1[[#This Row],[Selection]]</f>
        <v>Katsu</v>
      </c>
      <c r="AN1050" s="220" t="str">
        <f>Table1[[#This Row],[Sources]]</f>
        <v/>
      </c>
      <c r="AO1050" s="219" t="str">
        <f>Table1[[#This Row],[Scale Bet]]</f>
        <v/>
      </c>
    </row>
    <row r="1051" spans="5:41" ht="16.5" customHeight="1" x14ac:dyDescent="0.25">
      <c r="E1051" s="185">
        <v>45381</v>
      </c>
      <c r="F1051" s="35">
        <v>0.60416666666666663</v>
      </c>
      <c r="G1051" s="36" t="s">
        <v>157</v>
      </c>
      <c r="H1051" s="36">
        <v>5</v>
      </c>
      <c r="I1051" s="36">
        <v>9</v>
      </c>
      <c r="J1051" s="36" t="s">
        <v>695</v>
      </c>
      <c r="K1051" s="36" t="s">
        <v>40</v>
      </c>
      <c r="L1051" s="165">
        <v>10</v>
      </c>
      <c r="M1051" s="134">
        <f t="shared" si="208"/>
        <v>23</v>
      </c>
      <c r="N1051" s="36">
        <f t="shared" si="209"/>
        <v>2</v>
      </c>
      <c r="O1051" s="135" t="str">
        <f t="shared" si="210"/>
        <v>Edge-10/Pro Mel-13</v>
      </c>
      <c r="P1051" s="186" t="str">
        <f t="shared" si="211"/>
        <v>OK</v>
      </c>
      <c r="Q1051" s="187">
        <f t="shared" si="212"/>
        <v>92</v>
      </c>
      <c r="R1051" s="150">
        <v>6.3</v>
      </c>
      <c r="S1051" s="187">
        <f t="shared" si="213"/>
        <v>579.6</v>
      </c>
      <c r="T1051" s="136" t="str">
        <f t="shared" si="214"/>
        <v>Sans Doute</v>
      </c>
      <c r="U1051" s="137">
        <f>IF(P1051="","",IF(N1051=1,"",IF(Q1051="","",IF(Q1051&lt;=100,100,IF(Table1[[#This Row],[Day]]="Wed",100,200)))))</f>
        <v>100</v>
      </c>
      <c r="V1051" s="137">
        <f t="shared" si="215"/>
        <v>630</v>
      </c>
      <c r="W1051" s="137">
        <f t="shared" si="216"/>
        <v>530</v>
      </c>
      <c r="X1051" s="133">
        <f>100</f>
        <v>100</v>
      </c>
      <c r="Y1051" s="133">
        <f t="shared" si="217"/>
        <v>630</v>
      </c>
      <c r="Z1051" s="133">
        <f t="shared" si="218"/>
        <v>530</v>
      </c>
      <c r="AA1051" s="134" t="str">
        <f>TEXT(Table1[[#This Row],[Date]],"DDD")</f>
        <v>Sat</v>
      </c>
      <c r="AB1051" s="133" t="str">
        <f>IF(OR(G1051="Doomben",G1051="Eagle Farm"),"Q",IF(AND(Q1051&gt;1,Q1051&lt;55,Table1[[#This Row],[Source]]="Nat"),"Nat OK",IF(AND(Table1[[#This Row],[Source]]&lt;&gt;"Nat",Q1051&lt;55),"Poor &lt;55",IF(OR(G1051="Randwick",G1051="Flemington",G1051="Caulfield",G1051="Sandown Lake",G1051="Sandown Hill"),"Best","ave"))))</f>
        <v>Best</v>
      </c>
      <c r="AC1051" s="133">
        <f>IF(Q1051="","",IF(AB1051="Poor &lt;55",$AC$2*0.2%,IF(AND(AB1051="Q",AA1051&lt;&gt;"Wed"),$AC$2*0.4%,IF(AND(AB1051="Q",AA1051="Wed"),$AC$2*0.5%,IF(AND(AB1051="Ave",U1051=100),$AC$2*0.5%,IF(AND(AB1051="ave",U1051="",N1051=1,AG1051="Bush"),$AC$2*1%,IF(AND(AB1051="ave",U1051="",Q1051&gt;100),$AC$2*1.3%,IF(AND(AB1051="ave",U1051=""),$AC$2*1.2%,IF(AND(AB1051="Ave",U1051=200),$AC$2*1%,IF(AND(AB1051="Best",U1051=200),$AC$2*1.5%,IF(AND(AB1051="Best",U1051="",K1051&lt;&gt;"Pro Syd"),$AC$2*0.5%,IF(AND(AB1051="Best",U1051=""),$AC$2*1%,IF(AND(AB1051="Best",U1051=100,Table1[[#This Row],[State]]="NSW"),$AC$2*0.4%,IF(AND(AB1051="Best",U1051=100),$AC$2*1%,IF(Table1[[#This Row],[Adj]]="Nat OK",$AC$2*0.5%,"xxx")))))))))))))))</f>
        <v>100</v>
      </c>
      <c r="AD1051" s="133">
        <f t="shared" si="219"/>
        <v>630</v>
      </c>
      <c r="AE1051" s="133">
        <f t="shared" si="220"/>
        <v>530</v>
      </c>
      <c r="AF1051" s="133" t="str">
        <f>VLOOKUP(Table1[[#This Row],[Track]],$F$2672:$H$2715,2,FALSE)</f>
        <v>Vic</v>
      </c>
      <c r="AG1051" s="133" t="str">
        <f>VLOOKUP(Table1[[#This Row],[Track]],$F$2672:$H$2715,3,FALSE)</f>
        <v>-</v>
      </c>
      <c r="AH1051" s="133" t="str">
        <f>IF(Table1[[#This Row],[Date]]&lt;$AH$2,"",IF(Table1[[#This Row],[Date]]&lt;$AH$3,"Edge","Elite Combo"))</f>
        <v/>
      </c>
      <c r="AI1051" s="218">
        <f>Table1[[#This Row],[Time]]</f>
        <v>0.60416666666666663</v>
      </c>
      <c r="AJ1051" s="219" t="str">
        <f>Table1[[#This Row],[Track]]</f>
        <v>Flemington</v>
      </c>
      <c r="AK1051" s="216">
        <f>Table1[[#This Row],[Race ]]</f>
        <v>5</v>
      </c>
      <c r="AL1051" s="219">
        <f>Table1[[#This Row],[TAB]]</f>
        <v>9</v>
      </c>
      <c r="AM1051" s="219" t="str">
        <f>Table1[[#This Row],[Selection]]</f>
        <v>Sans Doute</v>
      </c>
      <c r="AN1051" s="220" t="str">
        <f>Table1[[#This Row],[Sources]]</f>
        <v>Edge-10/Pro Mel-13</v>
      </c>
      <c r="AO1051" s="219">
        <f>Table1[[#This Row],[Scale Bet]]</f>
        <v>100</v>
      </c>
    </row>
    <row r="1052" spans="5:41" ht="16.5" customHeight="1" x14ac:dyDescent="0.25">
      <c r="E1052" s="185">
        <v>45381</v>
      </c>
      <c r="F1052" s="35">
        <v>0.60416666666666663</v>
      </c>
      <c r="G1052" s="36" t="s">
        <v>157</v>
      </c>
      <c r="H1052" s="36">
        <v>5</v>
      </c>
      <c r="I1052" s="36">
        <v>9</v>
      </c>
      <c r="J1052" s="36" t="s">
        <v>695</v>
      </c>
      <c r="K1052" s="36" t="s">
        <v>18</v>
      </c>
      <c r="L1052" s="165">
        <v>13</v>
      </c>
      <c r="M1052" s="134" t="str">
        <f t="shared" si="208"/>
        <v/>
      </c>
      <c r="N1052" s="36" t="str">
        <f t="shared" si="209"/>
        <v/>
      </c>
      <c r="O1052" s="135" t="str">
        <f t="shared" si="210"/>
        <v/>
      </c>
      <c r="P1052" s="186" t="str">
        <f t="shared" si="211"/>
        <v>OK</v>
      </c>
      <c r="Q1052" s="187" t="str">
        <f t="shared" si="212"/>
        <v/>
      </c>
      <c r="R1052" s="150">
        <v>6.3</v>
      </c>
      <c r="S1052" s="187" t="str">
        <f t="shared" si="213"/>
        <v/>
      </c>
      <c r="T1052" s="136" t="str">
        <f t="shared" si="214"/>
        <v>Sans Doute</v>
      </c>
      <c r="U1052" s="137" t="str">
        <f>IF(P1052="","",IF(N1052=1,"",IF(Q1052="","",IF(Q1052&lt;=100,100,IF(Table1[[#This Row],[Day]]="Wed",100,200)))))</f>
        <v/>
      </c>
      <c r="V1052" s="137" t="str">
        <f t="shared" si="215"/>
        <v/>
      </c>
      <c r="W1052" s="137" t="str">
        <f t="shared" si="216"/>
        <v/>
      </c>
      <c r="X1052" s="133">
        <f>100</f>
        <v>100</v>
      </c>
      <c r="Y1052" s="133">
        <f t="shared" si="217"/>
        <v>630</v>
      </c>
      <c r="Z1052" s="133">
        <f t="shared" si="218"/>
        <v>530</v>
      </c>
      <c r="AA1052" s="134" t="str">
        <f>TEXT(Table1[[#This Row],[Date]],"DDD")</f>
        <v>Sat</v>
      </c>
      <c r="AB1052" s="133" t="str">
        <f>IF(OR(G1052="Doomben",G1052="Eagle Farm"),"Q",IF(AND(Q1052&gt;1,Q1052&lt;55,Table1[[#This Row],[Source]]="Nat"),"Nat OK",IF(AND(Table1[[#This Row],[Source]]&lt;&gt;"Nat",Q1052&lt;55),"Poor &lt;55",IF(OR(G1052="Randwick",G1052="Flemington",G1052="Caulfield",G1052="Sandown Lake",G1052="Sandown Hill"),"Best","ave"))))</f>
        <v>Best</v>
      </c>
      <c r="AC1052" s="133" t="str">
        <f>IF(Q1052="","",IF(AB1052="Poor &lt;55",$AC$2*0.2%,IF(AND(AB1052="Q",AA1052&lt;&gt;"Wed"),$AC$2*0.4%,IF(AND(AB1052="Q",AA1052="Wed"),$AC$2*0.5%,IF(AND(AB1052="Ave",U1052=100),$AC$2*0.5%,IF(AND(AB1052="ave",U1052="",N1052=1,AG1052="Bush"),$AC$2*1%,IF(AND(AB1052="ave",U1052="",Q1052&gt;100),$AC$2*1.3%,IF(AND(AB1052="ave",U1052=""),$AC$2*1.2%,IF(AND(AB1052="Ave",U1052=200),$AC$2*1%,IF(AND(AB1052="Best",U1052=200),$AC$2*1.5%,IF(AND(AB1052="Best",U1052="",K1052&lt;&gt;"Pro Syd"),$AC$2*0.5%,IF(AND(AB1052="Best",U1052=""),$AC$2*1%,IF(AND(AB1052="Best",U1052=100,Table1[[#This Row],[State]]="NSW"),$AC$2*0.4%,IF(AND(AB1052="Best",U1052=100),$AC$2*1%,IF(Table1[[#This Row],[Adj]]="Nat OK",$AC$2*0.5%,"xxx")))))))))))))))</f>
        <v/>
      </c>
      <c r="AD1052" s="133" t="str">
        <f t="shared" si="219"/>
        <v/>
      </c>
      <c r="AE1052" s="133" t="str">
        <f t="shared" si="220"/>
        <v/>
      </c>
      <c r="AF1052" s="133" t="str">
        <f>VLOOKUP(Table1[[#This Row],[Track]],$F$2672:$H$2715,2,FALSE)</f>
        <v>Vic</v>
      </c>
      <c r="AG1052" s="133" t="str">
        <f>VLOOKUP(Table1[[#This Row],[Track]],$F$2672:$H$2715,3,FALSE)</f>
        <v>-</v>
      </c>
      <c r="AH1052" s="133" t="str">
        <f>IF(Table1[[#This Row],[Date]]&lt;$AH$2,"",IF(Table1[[#This Row],[Date]]&lt;$AH$3,"Edge","Elite Combo"))</f>
        <v/>
      </c>
      <c r="AI1052" s="218">
        <f>Table1[[#This Row],[Time]]</f>
        <v>0.60416666666666663</v>
      </c>
      <c r="AJ1052" s="219" t="str">
        <f>Table1[[#This Row],[Track]]</f>
        <v>Flemington</v>
      </c>
      <c r="AK1052" s="216">
        <f>Table1[[#This Row],[Race ]]</f>
        <v>5</v>
      </c>
      <c r="AL1052" s="219">
        <f>Table1[[#This Row],[TAB]]</f>
        <v>9</v>
      </c>
      <c r="AM1052" s="219" t="str">
        <f>Table1[[#This Row],[Selection]]</f>
        <v>Sans Doute</v>
      </c>
      <c r="AN1052" s="220" t="str">
        <f>Table1[[#This Row],[Sources]]</f>
        <v/>
      </c>
      <c r="AO1052" s="219" t="str">
        <f>Table1[[#This Row],[Scale Bet]]</f>
        <v/>
      </c>
    </row>
    <row r="1053" spans="5:41" ht="16.5" customHeight="1" x14ac:dyDescent="0.25">
      <c r="E1053" s="185">
        <v>45381</v>
      </c>
      <c r="F1053" s="35">
        <v>0.61805555555555558</v>
      </c>
      <c r="G1053" s="36" t="s">
        <v>17</v>
      </c>
      <c r="H1053" s="36">
        <v>5</v>
      </c>
      <c r="I1053" s="36">
        <v>13</v>
      </c>
      <c r="J1053" s="36" t="s">
        <v>623</v>
      </c>
      <c r="K1053" s="36" t="s">
        <v>1</v>
      </c>
      <c r="L1053" s="165">
        <v>10</v>
      </c>
      <c r="M1053" s="134">
        <f t="shared" si="208"/>
        <v>10</v>
      </c>
      <c r="N1053" s="36">
        <f t="shared" si="209"/>
        <v>1</v>
      </c>
      <c r="O1053" s="135" t="str">
        <f t="shared" si="210"/>
        <v>E4-10</v>
      </c>
      <c r="P1053" s="186" t="str">
        <f t="shared" si="211"/>
        <v>OK</v>
      </c>
      <c r="Q1053" s="187">
        <f t="shared" si="212"/>
        <v>40</v>
      </c>
      <c r="R1053" s="150"/>
      <c r="S1053" s="187" t="str">
        <f t="shared" si="213"/>
        <v/>
      </c>
      <c r="T1053" s="136" t="str">
        <f t="shared" si="214"/>
        <v>Makarena</v>
      </c>
      <c r="U1053" s="137" t="str">
        <f>IF(P1053="","",IF(N1053=1,"",IF(Q1053="","",IF(Q1053&lt;=100,100,IF(Table1[[#This Row],[Day]]="Wed",100,200)))))</f>
        <v/>
      </c>
      <c r="V1053" s="137" t="str">
        <f t="shared" si="215"/>
        <v/>
      </c>
      <c r="W1053" s="137" t="str">
        <f t="shared" si="216"/>
        <v/>
      </c>
      <c r="X1053" s="133">
        <f>100</f>
        <v>100</v>
      </c>
      <c r="Y1053" s="133" t="str">
        <f t="shared" si="217"/>
        <v/>
      </c>
      <c r="Z1053" s="133">
        <f t="shared" si="218"/>
        <v>-100</v>
      </c>
      <c r="AA1053" s="134" t="str">
        <f>TEXT(Table1[[#This Row],[Date]],"DDD")</f>
        <v>Sat</v>
      </c>
      <c r="AB1053" s="133" t="str">
        <f>IF(OR(G1053="Doomben",G1053="Eagle Farm"),"Q",IF(AND(Q1053&gt;1,Q1053&lt;55,Table1[[#This Row],[Source]]="Nat"),"Nat OK",IF(AND(Table1[[#This Row],[Source]]&lt;&gt;"Nat",Q1053&lt;55),"Poor &lt;55",IF(OR(G1053="Randwick",G1053="Flemington",G1053="Caulfield",G1053="Sandown Lake",G1053="Sandown Hill"),"Best","ave"))))</f>
        <v>Poor &lt;55</v>
      </c>
      <c r="AC1053" s="133">
        <f>IF(Q1053="","",IF(AB1053="Poor &lt;55",$AC$2*0.2%,IF(AND(AB1053="Q",AA1053&lt;&gt;"Wed"),$AC$2*0.4%,IF(AND(AB1053="Q",AA1053="Wed"),$AC$2*0.5%,IF(AND(AB1053="Ave",U1053=100),$AC$2*0.5%,IF(AND(AB1053="ave",U1053="",N1053=1,AG1053="Bush"),$AC$2*1%,IF(AND(AB1053="ave",U1053="",Q1053&gt;100),$AC$2*1.3%,IF(AND(AB1053="ave",U1053=""),$AC$2*1.2%,IF(AND(AB1053="Ave",U1053=200),$AC$2*1%,IF(AND(AB1053="Best",U1053=200),$AC$2*1.5%,IF(AND(AB1053="Best",U1053="",K1053&lt;&gt;"Pro Syd"),$AC$2*0.5%,IF(AND(AB1053="Best",U1053=""),$AC$2*1%,IF(AND(AB1053="Best",U1053=100,Table1[[#This Row],[State]]="NSW"),$AC$2*0.4%,IF(AND(AB1053="Best",U1053=100),$AC$2*1%,IF(Table1[[#This Row],[Adj]]="Nat OK",$AC$2*0.5%,"xxx")))))))))))))))</f>
        <v>20</v>
      </c>
      <c r="AD1053" s="133" t="str">
        <f t="shared" si="219"/>
        <v/>
      </c>
      <c r="AE1053" s="133">
        <f t="shared" si="220"/>
        <v>-20</v>
      </c>
      <c r="AF1053" s="133" t="str">
        <f>VLOOKUP(Table1[[#This Row],[Track]],$F$2672:$H$2715,2,FALSE)</f>
        <v>NSW</v>
      </c>
      <c r="AG1053" s="133" t="str">
        <f>VLOOKUP(Table1[[#This Row],[Track]],$F$2672:$H$2715,3,FALSE)</f>
        <v>-</v>
      </c>
      <c r="AH1053" s="133" t="str">
        <f>IF(Table1[[#This Row],[Date]]&lt;$AH$2,"",IF(Table1[[#This Row],[Date]]&lt;$AH$3,"Edge","Elite Combo"))</f>
        <v/>
      </c>
      <c r="AI1053" s="218">
        <f>Table1[[#This Row],[Time]]</f>
        <v>0.61805555555555558</v>
      </c>
      <c r="AJ1053" s="219" t="str">
        <f>Table1[[#This Row],[Track]]</f>
        <v>Rosehill</v>
      </c>
      <c r="AK1053" s="216">
        <f>Table1[[#This Row],[Race ]]</f>
        <v>5</v>
      </c>
      <c r="AL1053" s="219">
        <f>Table1[[#This Row],[TAB]]</f>
        <v>13</v>
      </c>
      <c r="AM1053" s="219" t="str">
        <f>Table1[[#This Row],[Selection]]</f>
        <v>Makarena</v>
      </c>
      <c r="AN1053" s="220" t="str">
        <f>Table1[[#This Row],[Sources]]</f>
        <v>E4-10</v>
      </c>
      <c r="AO1053" s="219">
        <f>Table1[[#This Row],[Scale Bet]]</f>
        <v>20</v>
      </c>
    </row>
    <row r="1054" spans="5:41" ht="16.5" customHeight="1" x14ac:dyDescent="0.25">
      <c r="E1054" s="185">
        <v>45381</v>
      </c>
      <c r="F1054" s="35">
        <v>0.61805555555555558</v>
      </c>
      <c r="G1054" s="36" t="s">
        <v>17</v>
      </c>
      <c r="H1054" s="36">
        <v>5</v>
      </c>
      <c r="I1054" s="36">
        <v>5</v>
      </c>
      <c r="J1054" s="36" t="s">
        <v>225</v>
      </c>
      <c r="K1054" s="36" t="s">
        <v>60</v>
      </c>
      <c r="L1054" s="165">
        <v>15</v>
      </c>
      <c r="M1054" s="134">
        <f t="shared" si="208"/>
        <v>15</v>
      </c>
      <c r="N1054" s="36">
        <f t="shared" si="209"/>
        <v>1</v>
      </c>
      <c r="O1054" s="135" t="str">
        <f t="shared" si="210"/>
        <v>Pro Syd-15</v>
      </c>
      <c r="P1054" s="186" t="str">
        <f t="shared" si="211"/>
        <v>OK</v>
      </c>
      <c r="Q1054" s="187">
        <f t="shared" si="212"/>
        <v>60</v>
      </c>
      <c r="R1054" s="150">
        <v>7</v>
      </c>
      <c r="S1054" s="187">
        <f t="shared" si="213"/>
        <v>420</v>
      </c>
      <c r="T1054" s="136" t="str">
        <f t="shared" si="214"/>
        <v>Olentia</v>
      </c>
      <c r="U1054" s="137" t="str">
        <f>IF(P1054="","",IF(N1054=1,"",IF(Q1054="","",IF(Q1054&lt;=100,100,IF(Table1[[#This Row],[Day]]="Wed",100,200)))))</f>
        <v/>
      </c>
      <c r="V1054" s="137" t="str">
        <f t="shared" si="215"/>
        <v/>
      </c>
      <c r="W1054" s="137" t="str">
        <f t="shared" si="216"/>
        <v/>
      </c>
      <c r="X1054" s="133">
        <f>100</f>
        <v>100</v>
      </c>
      <c r="Y1054" s="133">
        <f t="shared" si="217"/>
        <v>700</v>
      </c>
      <c r="Z1054" s="133">
        <f t="shared" si="218"/>
        <v>600</v>
      </c>
      <c r="AA1054" s="134" t="str">
        <f>TEXT(Table1[[#This Row],[Date]],"DDD")</f>
        <v>Sat</v>
      </c>
      <c r="AB1054" s="133" t="str">
        <f>IF(OR(G1054="Doomben",G1054="Eagle Farm"),"Q",IF(AND(Q1054&gt;1,Q1054&lt;55,Table1[[#This Row],[Source]]="Nat"),"Nat OK",IF(AND(Table1[[#This Row],[Source]]&lt;&gt;"Nat",Q1054&lt;55),"Poor &lt;55",IF(OR(G1054="Randwick",G1054="Flemington",G1054="Caulfield",G1054="Sandown Lake",G1054="Sandown Hill"),"Best","ave"))))</f>
        <v>ave</v>
      </c>
      <c r="AC1054" s="133">
        <f>IF(Q1054="","",IF(AB1054="Poor &lt;55",$AC$2*0.2%,IF(AND(AB1054="Q",AA1054&lt;&gt;"Wed"),$AC$2*0.4%,IF(AND(AB1054="Q",AA1054="Wed"),$AC$2*0.5%,IF(AND(AB1054="Ave",U1054=100),$AC$2*0.5%,IF(AND(AB1054="ave",U1054="",N1054=1,AG1054="Bush"),$AC$2*1%,IF(AND(AB1054="ave",U1054="",Q1054&gt;100),$AC$2*1.3%,IF(AND(AB1054="ave",U1054=""),$AC$2*1.2%,IF(AND(AB1054="Ave",U1054=200),$AC$2*1%,IF(AND(AB1054="Best",U1054=200),$AC$2*1.5%,IF(AND(AB1054="Best",U1054="",K1054&lt;&gt;"Pro Syd"),$AC$2*0.5%,IF(AND(AB1054="Best",U1054=""),$AC$2*1%,IF(AND(AB1054="Best",U1054=100,Table1[[#This Row],[State]]="NSW"),$AC$2*0.4%,IF(AND(AB1054="Best",U1054=100),$AC$2*1%,IF(Table1[[#This Row],[Adj]]="Nat OK",$AC$2*0.5%,"xxx")))))))))))))))</f>
        <v>120</v>
      </c>
      <c r="AD1054" s="133">
        <f t="shared" si="219"/>
        <v>840</v>
      </c>
      <c r="AE1054" s="133">
        <f t="shared" si="220"/>
        <v>720</v>
      </c>
      <c r="AF1054" s="133" t="str">
        <f>VLOOKUP(Table1[[#This Row],[Track]],$F$2672:$H$2715,2,FALSE)</f>
        <v>NSW</v>
      </c>
      <c r="AG1054" s="133" t="str">
        <f>VLOOKUP(Table1[[#This Row],[Track]],$F$2672:$H$2715,3,FALSE)</f>
        <v>-</v>
      </c>
      <c r="AH1054" s="133" t="str">
        <f>IF(Table1[[#This Row],[Date]]&lt;$AH$2,"",IF(Table1[[#This Row],[Date]]&lt;$AH$3,"Edge","Elite Combo"))</f>
        <v/>
      </c>
      <c r="AI1054" s="218">
        <f>Table1[[#This Row],[Time]]</f>
        <v>0.61805555555555558</v>
      </c>
      <c r="AJ1054" s="219" t="str">
        <f>Table1[[#This Row],[Track]]</f>
        <v>Rosehill</v>
      </c>
      <c r="AK1054" s="216">
        <f>Table1[[#This Row],[Race ]]</f>
        <v>5</v>
      </c>
      <c r="AL1054" s="219">
        <f>Table1[[#This Row],[TAB]]</f>
        <v>5</v>
      </c>
      <c r="AM1054" s="219" t="str">
        <f>Table1[[#This Row],[Selection]]</f>
        <v>Olentia</v>
      </c>
      <c r="AN1054" s="220" t="str">
        <f>Table1[[#This Row],[Sources]]</f>
        <v>Pro Syd-15</v>
      </c>
      <c r="AO1054" s="219">
        <f>Table1[[#This Row],[Scale Bet]]</f>
        <v>120</v>
      </c>
    </row>
    <row r="1055" spans="5:41" ht="16.5" customHeight="1" x14ac:dyDescent="0.25">
      <c r="E1055" s="185">
        <v>45381</v>
      </c>
      <c r="F1055" s="35">
        <v>0.61805555555555558</v>
      </c>
      <c r="G1055" s="36" t="s">
        <v>17</v>
      </c>
      <c r="H1055" s="36">
        <v>5</v>
      </c>
      <c r="I1055" s="36">
        <v>1</v>
      </c>
      <c r="J1055" s="36" t="s">
        <v>1092</v>
      </c>
      <c r="K1055" s="36" t="s">
        <v>60</v>
      </c>
      <c r="L1055" s="165">
        <v>10</v>
      </c>
      <c r="M1055" s="134">
        <f t="shared" si="208"/>
        <v>10</v>
      </c>
      <c r="N1055" s="36">
        <f t="shared" si="209"/>
        <v>1</v>
      </c>
      <c r="O1055" s="135" t="str">
        <f t="shared" si="210"/>
        <v>Pro Syd-10</v>
      </c>
      <c r="P1055" s="186" t="str">
        <f t="shared" si="211"/>
        <v>OK</v>
      </c>
      <c r="Q1055" s="187">
        <f t="shared" si="212"/>
        <v>40</v>
      </c>
      <c r="R1055" s="150"/>
      <c r="S1055" s="187" t="str">
        <f t="shared" si="213"/>
        <v/>
      </c>
      <c r="T1055" s="136" t="str">
        <f t="shared" si="214"/>
        <v>Ruthless Dame</v>
      </c>
      <c r="U1055" s="137" t="str">
        <f>IF(P1055="","",IF(N1055=1,"",IF(Q1055="","",IF(Q1055&lt;=100,100,IF(Table1[[#This Row],[Day]]="Wed",100,200)))))</f>
        <v/>
      </c>
      <c r="V1055" s="137" t="str">
        <f t="shared" si="215"/>
        <v/>
      </c>
      <c r="W1055" s="137" t="str">
        <f t="shared" si="216"/>
        <v/>
      </c>
      <c r="X1055" s="133">
        <f>100</f>
        <v>100</v>
      </c>
      <c r="Y1055" s="133" t="str">
        <f t="shared" si="217"/>
        <v/>
      </c>
      <c r="Z1055" s="133">
        <f t="shared" si="218"/>
        <v>-100</v>
      </c>
      <c r="AA1055" s="134" t="str">
        <f>TEXT(Table1[[#This Row],[Date]],"DDD")</f>
        <v>Sat</v>
      </c>
      <c r="AB1055" s="133" t="str">
        <f>IF(OR(G1055="Doomben",G1055="Eagle Farm"),"Q",IF(AND(Q1055&gt;1,Q1055&lt;55,Table1[[#This Row],[Source]]="Nat"),"Nat OK",IF(AND(Table1[[#This Row],[Source]]&lt;&gt;"Nat",Q1055&lt;55),"Poor &lt;55",IF(OR(G1055="Randwick",G1055="Flemington",G1055="Caulfield",G1055="Sandown Lake",G1055="Sandown Hill"),"Best","ave"))))</f>
        <v>Poor &lt;55</v>
      </c>
      <c r="AC1055" s="133">
        <f>IF(Q1055="","",IF(AB1055="Poor &lt;55",$AC$2*0.2%,IF(AND(AB1055="Q",AA1055&lt;&gt;"Wed"),$AC$2*0.4%,IF(AND(AB1055="Q",AA1055="Wed"),$AC$2*0.5%,IF(AND(AB1055="Ave",U1055=100),$AC$2*0.5%,IF(AND(AB1055="ave",U1055="",N1055=1,AG1055="Bush"),$AC$2*1%,IF(AND(AB1055="ave",U1055="",Q1055&gt;100),$AC$2*1.3%,IF(AND(AB1055="ave",U1055=""),$AC$2*1.2%,IF(AND(AB1055="Ave",U1055=200),$AC$2*1%,IF(AND(AB1055="Best",U1055=200),$AC$2*1.5%,IF(AND(AB1055="Best",U1055="",K1055&lt;&gt;"Pro Syd"),$AC$2*0.5%,IF(AND(AB1055="Best",U1055=""),$AC$2*1%,IF(AND(AB1055="Best",U1055=100,Table1[[#This Row],[State]]="NSW"),$AC$2*0.4%,IF(AND(AB1055="Best",U1055=100),$AC$2*1%,IF(Table1[[#This Row],[Adj]]="Nat OK",$AC$2*0.5%,"xxx")))))))))))))))</f>
        <v>20</v>
      </c>
      <c r="AD1055" s="133" t="str">
        <f t="shared" si="219"/>
        <v/>
      </c>
      <c r="AE1055" s="133">
        <f t="shared" si="220"/>
        <v>-20</v>
      </c>
      <c r="AF1055" s="133" t="str">
        <f>VLOOKUP(Table1[[#This Row],[Track]],$F$2672:$H$2715,2,FALSE)</f>
        <v>NSW</v>
      </c>
      <c r="AG1055" s="133" t="str">
        <f>VLOOKUP(Table1[[#This Row],[Track]],$F$2672:$H$2715,3,FALSE)</f>
        <v>-</v>
      </c>
      <c r="AH1055" s="133" t="str">
        <f>IF(Table1[[#This Row],[Date]]&lt;$AH$2,"",IF(Table1[[#This Row],[Date]]&lt;$AH$3,"Edge","Elite Combo"))</f>
        <v/>
      </c>
      <c r="AI1055" s="218">
        <f>Table1[[#This Row],[Time]]</f>
        <v>0.61805555555555558</v>
      </c>
      <c r="AJ1055" s="219" t="str">
        <f>Table1[[#This Row],[Track]]</f>
        <v>Rosehill</v>
      </c>
      <c r="AK1055" s="216">
        <f>Table1[[#This Row],[Race ]]</f>
        <v>5</v>
      </c>
      <c r="AL1055" s="219">
        <f>Table1[[#This Row],[TAB]]</f>
        <v>1</v>
      </c>
      <c r="AM1055" s="219" t="str">
        <f>Table1[[#This Row],[Selection]]</f>
        <v>Ruthless Dame</v>
      </c>
      <c r="AN1055" s="220" t="str">
        <f>Table1[[#This Row],[Sources]]</f>
        <v>Pro Syd-10</v>
      </c>
      <c r="AO1055" s="219">
        <f>Table1[[#This Row],[Scale Bet]]</f>
        <v>20</v>
      </c>
    </row>
    <row r="1056" spans="5:41" ht="16.5" customHeight="1" x14ac:dyDescent="0.25">
      <c r="E1056" s="185">
        <v>45381</v>
      </c>
      <c r="F1056" s="35">
        <v>0.62847222222222221</v>
      </c>
      <c r="G1056" s="36" t="s">
        <v>157</v>
      </c>
      <c r="H1056" s="36">
        <v>6</v>
      </c>
      <c r="I1056" s="36">
        <v>12</v>
      </c>
      <c r="J1056" s="36" t="s">
        <v>740</v>
      </c>
      <c r="K1056" s="36" t="s">
        <v>1</v>
      </c>
      <c r="L1056" s="165">
        <v>12</v>
      </c>
      <c r="M1056" s="134">
        <f t="shared" si="208"/>
        <v>24</v>
      </c>
      <c r="N1056" s="36">
        <f t="shared" si="209"/>
        <v>2</v>
      </c>
      <c r="O1056" s="135" t="str">
        <f t="shared" si="210"/>
        <v>E4-12/Edge-12</v>
      </c>
      <c r="P1056" s="186" t="str">
        <f t="shared" si="211"/>
        <v>OK</v>
      </c>
      <c r="Q1056" s="187">
        <f t="shared" si="212"/>
        <v>96</v>
      </c>
      <c r="R1056" s="150">
        <v>3.1</v>
      </c>
      <c r="S1056" s="187">
        <f t="shared" si="213"/>
        <v>297.60000000000002</v>
      </c>
      <c r="T1056" s="136" t="str">
        <f t="shared" si="214"/>
        <v>Sea What I See</v>
      </c>
      <c r="U1056" s="137">
        <f>IF(P1056="","",IF(N1056=1,"",IF(Q1056="","",IF(Q1056&lt;=100,100,IF(Table1[[#This Row],[Day]]="Wed",100,200)))))</f>
        <v>100</v>
      </c>
      <c r="V1056" s="137">
        <f t="shared" si="215"/>
        <v>310</v>
      </c>
      <c r="W1056" s="137">
        <f t="shared" si="216"/>
        <v>210</v>
      </c>
      <c r="X1056" s="133">
        <f>100</f>
        <v>100</v>
      </c>
      <c r="Y1056" s="133">
        <f t="shared" si="217"/>
        <v>310</v>
      </c>
      <c r="Z1056" s="133">
        <f t="shared" si="218"/>
        <v>210</v>
      </c>
      <c r="AA1056" s="134" t="str">
        <f>TEXT(Table1[[#This Row],[Date]],"DDD")</f>
        <v>Sat</v>
      </c>
      <c r="AB1056" s="133" t="str">
        <f>IF(OR(G1056="Doomben",G1056="Eagle Farm"),"Q",IF(AND(Q1056&gt;1,Q1056&lt;55,Table1[[#This Row],[Source]]="Nat"),"Nat OK",IF(AND(Table1[[#This Row],[Source]]&lt;&gt;"Nat",Q1056&lt;55),"Poor &lt;55",IF(OR(G1056="Randwick",G1056="Flemington",G1056="Caulfield",G1056="Sandown Lake",G1056="Sandown Hill"),"Best","ave"))))</f>
        <v>Best</v>
      </c>
      <c r="AC1056" s="133">
        <f>IF(Q1056="","",IF(AB1056="Poor &lt;55",$AC$2*0.2%,IF(AND(AB1056="Q",AA1056&lt;&gt;"Wed"),$AC$2*0.4%,IF(AND(AB1056="Q",AA1056="Wed"),$AC$2*0.5%,IF(AND(AB1056="Ave",U1056=100),$AC$2*0.5%,IF(AND(AB1056="ave",U1056="",N1056=1,AG1056="Bush"),$AC$2*1%,IF(AND(AB1056="ave",U1056="",Q1056&gt;100),$AC$2*1.3%,IF(AND(AB1056="ave",U1056=""),$AC$2*1.2%,IF(AND(AB1056="Ave",U1056=200),$AC$2*1%,IF(AND(AB1056="Best",U1056=200),$AC$2*1.5%,IF(AND(AB1056="Best",U1056="",K1056&lt;&gt;"Pro Syd"),$AC$2*0.5%,IF(AND(AB1056="Best",U1056=""),$AC$2*1%,IF(AND(AB1056="Best",U1056=100,Table1[[#This Row],[State]]="NSW"),$AC$2*0.4%,IF(AND(AB1056="Best",U1056=100),$AC$2*1%,IF(Table1[[#This Row],[Adj]]="Nat OK",$AC$2*0.5%,"xxx")))))))))))))))</f>
        <v>100</v>
      </c>
      <c r="AD1056" s="133">
        <f t="shared" si="219"/>
        <v>310</v>
      </c>
      <c r="AE1056" s="133">
        <f t="shared" si="220"/>
        <v>210</v>
      </c>
      <c r="AF1056" s="133" t="str">
        <f>VLOOKUP(Table1[[#This Row],[Track]],$F$2672:$H$2715,2,FALSE)</f>
        <v>Vic</v>
      </c>
      <c r="AG1056" s="133" t="str">
        <f>VLOOKUP(Table1[[#This Row],[Track]],$F$2672:$H$2715,3,FALSE)</f>
        <v>-</v>
      </c>
      <c r="AH1056" s="133" t="str">
        <f>IF(Table1[[#This Row],[Date]]&lt;$AH$2,"",IF(Table1[[#This Row],[Date]]&lt;$AH$3,"Edge","Elite Combo"))</f>
        <v/>
      </c>
      <c r="AI1056" s="218">
        <f>Table1[[#This Row],[Time]]</f>
        <v>0.62847222222222221</v>
      </c>
      <c r="AJ1056" s="219" t="str">
        <f>Table1[[#This Row],[Track]]</f>
        <v>Flemington</v>
      </c>
      <c r="AK1056" s="216">
        <f>Table1[[#This Row],[Race ]]</f>
        <v>6</v>
      </c>
      <c r="AL1056" s="219">
        <f>Table1[[#This Row],[TAB]]</f>
        <v>12</v>
      </c>
      <c r="AM1056" s="219" t="str">
        <f>Table1[[#This Row],[Selection]]</f>
        <v>Sea What I See</v>
      </c>
      <c r="AN1056" s="220" t="str">
        <f>Table1[[#This Row],[Sources]]</f>
        <v>E4-12/Edge-12</v>
      </c>
      <c r="AO1056" s="219">
        <f>Table1[[#This Row],[Scale Bet]]</f>
        <v>100</v>
      </c>
    </row>
    <row r="1057" spans="5:41" ht="16.5" customHeight="1" x14ac:dyDescent="0.25">
      <c r="E1057" s="185">
        <v>45381</v>
      </c>
      <c r="F1057" s="35">
        <v>0.62847222222222221</v>
      </c>
      <c r="G1057" s="36" t="s">
        <v>157</v>
      </c>
      <c r="H1057" s="36">
        <v>6</v>
      </c>
      <c r="I1057" s="36">
        <v>12</v>
      </c>
      <c r="J1057" s="36" t="s">
        <v>740</v>
      </c>
      <c r="K1057" s="36" t="s">
        <v>40</v>
      </c>
      <c r="L1057" s="165">
        <v>12</v>
      </c>
      <c r="M1057" s="134" t="str">
        <f t="shared" si="208"/>
        <v/>
      </c>
      <c r="N1057" s="36" t="str">
        <f t="shared" si="209"/>
        <v/>
      </c>
      <c r="O1057" s="135" t="str">
        <f t="shared" si="210"/>
        <v/>
      </c>
      <c r="P1057" s="186" t="str">
        <f t="shared" si="211"/>
        <v>OK</v>
      </c>
      <c r="Q1057" s="187" t="str">
        <f t="shared" si="212"/>
        <v/>
      </c>
      <c r="R1057" s="150">
        <v>3.1</v>
      </c>
      <c r="S1057" s="187" t="str">
        <f t="shared" si="213"/>
        <v/>
      </c>
      <c r="T1057" s="136" t="str">
        <f t="shared" si="214"/>
        <v>Sea What I See</v>
      </c>
      <c r="U1057" s="137" t="str">
        <f>IF(P1057="","",IF(N1057=1,"",IF(Q1057="","",IF(Q1057&lt;=100,100,IF(Table1[[#This Row],[Day]]="Wed",100,200)))))</f>
        <v/>
      </c>
      <c r="V1057" s="137" t="str">
        <f t="shared" si="215"/>
        <v/>
      </c>
      <c r="W1057" s="137" t="str">
        <f t="shared" si="216"/>
        <v/>
      </c>
      <c r="X1057" s="133">
        <f>100</f>
        <v>100</v>
      </c>
      <c r="Y1057" s="133">
        <f t="shared" si="217"/>
        <v>310</v>
      </c>
      <c r="Z1057" s="133">
        <f t="shared" si="218"/>
        <v>210</v>
      </c>
      <c r="AA1057" s="134" t="str">
        <f>TEXT(Table1[[#This Row],[Date]],"DDD")</f>
        <v>Sat</v>
      </c>
      <c r="AB1057" s="133" t="str">
        <f>IF(OR(G1057="Doomben",G1057="Eagle Farm"),"Q",IF(AND(Q1057&gt;1,Q1057&lt;55,Table1[[#This Row],[Source]]="Nat"),"Nat OK",IF(AND(Table1[[#This Row],[Source]]&lt;&gt;"Nat",Q1057&lt;55),"Poor &lt;55",IF(OR(G1057="Randwick",G1057="Flemington",G1057="Caulfield",G1057="Sandown Lake",G1057="Sandown Hill"),"Best","ave"))))</f>
        <v>Best</v>
      </c>
      <c r="AC1057" s="133" t="str">
        <f>IF(Q1057="","",IF(AB1057="Poor &lt;55",$AC$2*0.2%,IF(AND(AB1057="Q",AA1057&lt;&gt;"Wed"),$AC$2*0.4%,IF(AND(AB1057="Q",AA1057="Wed"),$AC$2*0.5%,IF(AND(AB1057="Ave",U1057=100),$AC$2*0.5%,IF(AND(AB1057="ave",U1057="",N1057=1,AG1057="Bush"),$AC$2*1%,IF(AND(AB1057="ave",U1057="",Q1057&gt;100),$AC$2*1.3%,IF(AND(AB1057="ave",U1057=""),$AC$2*1.2%,IF(AND(AB1057="Ave",U1057=200),$AC$2*1%,IF(AND(AB1057="Best",U1057=200),$AC$2*1.5%,IF(AND(AB1057="Best",U1057="",K1057&lt;&gt;"Pro Syd"),$AC$2*0.5%,IF(AND(AB1057="Best",U1057=""),$AC$2*1%,IF(AND(AB1057="Best",U1057=100,Table1[[#This Row],[State]]="NSW"),$AC$2*0.4%,IF(AND(AB1057="Best",U1057=100),$AC$2*1%,IF(Table1[[#This Row],[Adj]]="Nat OK",$AC$2*0.5%,"xxx")))))))))))))))</f>
        <v/>
      </c>
      <c r="AD1057" s="133" t="str">
        <f t="shared" si="219"/>
        <v/>
      </c>
      <c r="AE1057" s="133" t="str">
        <f t="shared" si="220"/>
        <v/>
      </c>
      <c r="AF1057" s="133" t="str">
        <f>VLOOKUP(Table1[[#This Row],[Track]],$F$2672:$H$2715,2,FALSE)</f>
        <v>Vic</v>
      </c>
      <c r="AG1057" s="133" t="str">
        <f>VLOOKUP(Table1[[#This Row],[Track]],$F$2672:$H$2715,3,FALSE)</f>
        <v>-</v>
      </c>
      <c r="AH1057" s="133" t="str">
        <f>IF(Table1[[#This Row],[Date]]&lt;$AH$2,"",IF(Table1[[#This Row],[Date]]&lt;$AH$3,"Edge","Elite Combo"))</f>
        <v/>
      </c>
      <c r="AI1057" s="218">
        <f>Table1[[#This Row],[Time]]</f>
        <v>0.62847222222222221</v>
      </c>
      <c r="AJ1057" s="219" t="str">
        <f>Table1[[#This Row],[Track]]</f>
        <v>Flemington</v>
      </c>
      <c r="AK1057" s="216">
        <f>Table1[[#This Row],[Race ]]</f>
        <v>6</v>
      </c>
      <c r="AL1057" s="219">
        <f>Table1[[#This Row],[TAB]]</f>
        <v>12</v>
      </c>
      <c r="AM1057" s="219" t="str">
        <f>Table1[[#This Row],[Selection]]</f>
        <v>Sea What I See</v>
      </c>
      <c r="AN1057" s="220" t="str">
        <f>Table1[[#This Row],[Sources]]</f>
        <v/>
      </c>
      <c r="AO1057" s="219" t="str">
        <f>Table1[[#This Row],[Scale Bet]]</f>
        <v/>
      </c>
    </row>
    <row r="1058" spans="5:41" ht="16.5" customHeight="1" x14ac:dyDescent="0.25">
      <c r="E1058" s="185">
        <v>45381</v>
      </c>
      <c r="F1058" s="35">
        <v>0.64236111111111116</v>
      </c>
      <c r="G1058" s="36" t="s">
        <v>17</v>
      </c>
      <c r="H1058" s="36">
        <v>6</v>
      </c>
      <c r="I1058" s="36">
        <v>1</v>
      </c>
      <c r="J1058" s="36" t="s">
        <v>1093</v>
      </c>
      <c r="K1058" s="36" t="s">
        <v>60</v>
      </c>
      <c r="L1058" s="165">
        <v>10</v>
      </c>
      <c r="M1058" s="134">
        <f t="shared" si="208"/>
        <v>10</v>
      </c>
      <c r="N1058" s="36">
        <f t="shared" si="209"/>
        <v>1</v>
      </c>
      <c r="O1058" s="135" t="str">
        <f t="shared" si="210"/>
        <v>Pro Syd-10</v>
      </c>
      <c r="P1058" s="186" t="str">
        <f t="shared" si="211"/>
        <v>OK</v>
      </c>
      <c r="Q1058" s="187">
        <f t="shared" si="212"/>
        <v>40</v>
      </c>
      <c r="R1058" s="150"/>
      <c r="S1058" s="187" t="str">
        <f t="shared" si="213"/>
        <v/>
      </c>
      <c r="T1058" s="136" t="str">
        <f t="shared" si="214"/>
        <v>Hawaii Five Oh</v>
      </c>
      <c r="U1058" s="137" t="str">
        <f>IF(P1058="","",IF(N1058=1,"",IF(Q1058="","",IF(Q1058&lt;=100,100,IF(Table1[[#This Row],[Day]]="Wed",100,200)))))</f>
        <v/>
      </c>
      <c r="V1058" s="137" t="str">
        <f t="shared" si="215"/>
        <v/>
      </c>
      <c r="W1058" s="137" t="str">
        <f t="shared" si="216"/>
        <v/>
      </c>
      <c r="X1058" s="133">
        <f>100</f>
        <v>100</v>
      </c>
      <c r="Y1058" s="133" t="str">
        <f t="shared" si="217"/>
        <v/>
      </c>
      <c r="Z1058" s="133">
        <f t="shared" si="218"/>
        <v>-100</v>
      </c>
      <c r="AA1058" s="134" t="str">
        <f>TEXT(Table1[[#This Row],[Date]],"DDD")</f>
        <v>Sat</v>
      </c>
      <c r="AB1058" s="133" t="str">
        <f>IF(OR(G1058="Doomben",G1058="Eagle Farm"),"Q",IF(AND(Q1058&gt;1,Q1058&lt;55,Table1[[#This Row],[Source]]="Nat"),"Nat OK",IF(AND(Table1[[#This Row],[Source]]&lt;&gt;"Nat",Q1058&lt;55),"Poor &lt;55",IF(OR(G1058="Randwick",G1058="Flemington",G1058="Caulfield",G1058="Sandown Lake",G1058="Sandown Hill"),"Best","ave"))))</f>
        <v>Poor &lt;55</v>
      </c>
      <c r="AC1058" s="133">
        <f>IF(Q1058="","",IF(AB1058="Poor &lt;55",$AC$2*0.2%,IF(AND(AB1058="Q",AA1058&lt;&gt;"Wed"),$AC$2*0.4%,IF(AND(AB1058="Q",AA1058="Wed"),$AC$2*0.5%,IF(AND(AB1058="Ave",U1058=100),$AC$2*0.5%,IF(AND(AB1058="ave",U1058="",N1058=1,AG1058="Bush"),$AC$2*1%,IF(AND(AB1058="ave",U1058="",Q1058&gt;100),$AC$2*1.3%,IF(AND(AB1058="ave",U1058=""),$AC$2*1.2%,IF(AND(AB1058="Ave",U1058=200),$AC$2*1%,IF(AND(AB1058="Best",U1058=200),$AC$2*1.5%,IF(AND(AB1058="Best",U1058="",K1058&lt;&gt;"Pro Syd"),$AC$2*0.5%,IF(AND(AB1058="Best",U1058=""),$AC$2*1%,IF(AND(AB1058="Best",U1058=100,Table1[[#This Row],[State]]="NSW"),$AC$2*0.4%,IF(AND(AB1058="Best",U1058=100),$AC$2*1%,IF(Table1[[#This Row],[Adj]]="Nat OK",$AC$2*0.5%,"xxx")))))))))))))))</f>
        <v>20</v>
      </c>
      <c r="AD1058" s="133" t="str">
        <f t="shared" si="219"/>
        <v/>
      </c>
      <c r="AE1058" s="133">
        <f t="shared" si="220"/>
        <v>-20</v>
      </c>
      <c r="AF1058" s="133" t="str">
        <f>VLOOKUP(Table1[[#This Row],[Track]],$F$2672:$H$2715,2,FALSE)</f>
        <v>NSW</v>
      </c>
      <c r="AG1058" s="133" t="str">
        <f>VLOOKUP(Table1[[#This Row],[Track]],$F$2672:$H$2715,3,FALSE)</f>
        <v>-</v>
      </c>
      <c r="AH1058" s="133" t="str">
        <f>IF(Table1[[#This Row],[Date]]&lt;$AH$2,"",IF(Table1[[#This Row],[Date]]&lt;$AH$3,"Edge","Elite Combo"))</f>
        <v/>
      </c>
      <c r="AI1058" s="218">
        <f>Table1[[#This Row],[Time]]</f>
        <v>0.64236111111111116</v>
      </c>
      <c r="AJ1058" s="219" t="str">
        <f>Table1[[#This Row],[Track]]</f>
        <v>Rosehill</v>
      </c>
      <c r="AK1058" s="216">
        <f>Table1[[#This Row],[Race ]]</f>
        <v>6</v>
      </c>
      <c r="AL1058" s="219">
        <f>Table1[[#This Row],[TAB]]</f>
        <v>1</v>
      </c>
      <c r="AM1058" s="219" t="str">
        <f>Table1[[#This Row],[Selection]]</f>
        <v>Hawaii Five Oh</v>
      </c>
      <c r="AN1058" s="220" t="str">
        <f>Table1[[#This Row],[Sources]]</f>
        <v>Pro Syd-10</v>
      </c>
      <c r="AO1058" s="219">
        <f>Table1[[#This Row],[Scale Bet]]</f>
        <v>20</v>
      </c>
    </row>
    <row r="1059" spans="5:41" ht="16.5" customHeight="1" x14ac:dyDescent="0.25">
      <c r="E1059" s="185">
        <v>45381</v>
      </c>
      <c r="F1059" s="35">
        <v>0.65277777777777779</v>
      </c>
      <c r="G1059" s="36" t="s">
        <v>157</v>
      </c>
      <c r="H1059" s="36">
        <v>7</v>
      </c>
      <c r="I1059" s="36">
        <v>13</v>
      </c>
      <c r="J1059" s="36" t="s">
        <v>741</v>
      </c>
      <c r="K1059" s="36" t="s">
        <v>1</v>
      </c>
      <c r="L1059" s="165">
        <v>10</v>
      </c>
      <c r="M1059" s="134">
        <f t="shared" si="208"/>
        <v>23</v>
      </c>
      <c r="N1059" s="36">
        <f t="shared" si="209"/>
        <v>2</v>
      </c>
      <c r="O1059" s="135" t="str">
        <f t="shared" si="210"/>
        <v>E4-10/Nat-13</v>
      </c>
      <c r="P1059" s="186" t="str">
        <f t="shared" si="211"/>
        <v>OK</v>
      </c>
      <c r="Q1059" s="187">
        <f t="shared" si="212"/>
        <v>92</v>
      </c>
      <c r="R1059" s="150">
        <v>2.4500000000000002</v>
      </c>
      <c r="S1059" s="187">
        <f t="shared" si="213"/>
        <v>225.4</v>
      </c>
      <c r="T1059" s="136" t="str">
        <f t="shared" si="214"/>
        <v>Estriella</v>
      </c>
      <c r="U1059" s="137">
        <f>IF(P1059="","",IF(N1059=1,"",IF(Q1059="","",IF(Q1059&lt;=100,100,IF(Table1[[#This Row],[Day]]="Wed",100,200)))))</f>
        <v>100</v>
      </c>
      <c r="V1059" s="137">
        <f t="shared" si="215"/>
        <v>245.00000000000003</v>
      </c>
      <c r="W1059" s="137">
        <f t="shared" si="216"/>
        <v>145.00000000000003</v>
      </c>
      <c r="X1059" s="133">
        <f>100</f>
        <v>100</v>
      </c>
      <c r="Y1059" s="133">
        <f t="shared" si="217"/>
        <v>245.00000000000003</v>
      </c>
      <c r="Z1059" s="133">
        <f t="shared" si="218"/>
        <v>145.00000000000003</v>
      </c>
      <c r="AA1059" s="134" t="str">
        <f>TEXT(Table1[[#This Row],[Date]],"DDD")</f>
        <v>Sat</v>
      </c>
      <c r="AB1059" s="133" t="str">
        <f>IF(OR(G1059="Doomben",G1059="Eagle Farm"),"Q",IF(AND(Q1059&gt;1,Q1059&lt;55,Table1[[#This Row],[Source]]="Nat"),"Nat OK",IF(AND(Table1[[#This Row],[Source]]&lt;&gt;"Nat",Q1059&lt;55),"Poor &lt;55",IF(OR(G1059="Randwick",G1059="Flemington",G1059="Caulfield",G1059="Sandown Lake",G1059="Sandown Hill"),"Best","ave"))))</f>
        <v>Best</v>
      </c>
      <c r="AC1059" s="133">
        <f>IF(Q1059="","",IF(AB1059="Poor &lt;55",$AC$2*0.2%,IF(AND(AB1059="Q",AA1059&lt;&gt;"Wed"),$AC$2*0.4%,IF(AND(AB1059="Q",AA1059="Wed"),$AC$2*0.5%,IF(AND(AB1059="Ave",U1059=100),$AC$2*0.5%,IF(AND(AB1059="ave",U1059="",N1059=1,AG1059="Bush"),$AC$2*1%,IF(AND(AB1059="ave",U1059="",Q1059&gt;100),$AC$2*1.3%,IF(AND(AB1059="ave",U1059=""),$AC$2*1.2%,IF(AND(AB1059="Ave",U1059=200),$AC$2*1%,IF(AND(AB1059="Best",U1059=200),$AC$2*1.5%,IF(AND(AB1059="Best",U1059="",K1059&lt;&gt;"Pro Syd"),$AC$2*0.5%,IF(AND(AB1059="Best",U1059=""),$AC$2*1%,IF(AND(AB1059="Best",U1059=100,Table1[[#This Row],[State]]="NSW"),$AC$2*0.4%,IF(AND(AB1059="Best",U1059=100),$AC$2*1%,IF(Table1[[#This Row],[Adj]]="Nat OK",$AC$2*0.5%,"xxx")))))))))))))))</f>
        <v>100</v>
      </c>
      <c r="AD1059" s="133">
        <f t="shared" si="219"/>
        <v>245.00000000000003</v>
      </c>
      <c r="AE1059" s="133">
        <f t="shared" si="220"/>
        <v>145.00000000000003</v>
      </c>
      <c r="AF1059" s="133" t="str">
        <f>VLOOKUP(Table1[[#This Row],[Track]],$F$2672:$H$2715,2,FALSE)</f>
        <v>Vic</v>
      </c>
      <c r="AG1059" s="133" t="str">
        <f>VLOOKUP(Table1[[#This Row],[Track]],$F$2672:$H$2715,3,FALSE)</f>
        <v>-</v>
      </c>
      <c r="AH1059" s="133" t="str">
        <f>IF(Table1[[#This Row],[Date]]&lt;$AH$2,"",IF(Table1[[#This Row],[Date]]&lt;$AH$3,"Edge","Elite Combo"))</f>
        <v/>
      </c>
      <c r="AI1059" s="218">
        <f>Table1[[#This Row],[Time]]</f>
        <v>0.65277777777777779</v>
      </c>
      <c r="AJ1059" s="219" t="str">
        <f>Table1[[#This Row],[Track]]</f>
        <v>Flemington</v>
      </c>
      <c r="AK1059" s="216">
        <f>Table1[[#This Row],[Race ]]</f>
        <v>7</v>
      </c>
      <c r="AL1059" s="219">
        <f>Table1[[#This Row],[TAB]]</f>
        <v>13</v>
      </c>
      <c r="AM1059" s="219" t="str">
        <f>Table1[[#This Row],[Selection]]</f>
        <v>Estriella</v>
      </c>
      <c r="AN1059" s="220" t="str">
        <f>Table1[[#This Row],[Sources]]</f>
        <v>E4-10/Nat-13</v>
      </c>
      <c r="AO1059" s="219">
        <f>Table1[[#This Row],[Scale Bet]]</f>
        <v>100</v>
      </c>
    </row>
    <row r="1060" spans="5:41" ht="16.5" customHeight="1" x14ac:dyDescent="0.25">
      <c r="E1060" s="185">
        <v>45381</v>
      </c>
      <c r="F1060" s="35">
        <v>0.65277777777777779</v>
      </c>
      <c r="G1060" s="36" t="s">
        <v>157</v>
      </c>
      <c r="H1060" s="36">
        <v>7</v>
      </c>
      <c r="I1060" s="36">
        <v>13</v>
      </c>
      <c r="J1060" s="36" t="s">
        <v>741</v>
      </c>
      <c r="K1060" s="36" t="s">
        <v>13</v>
      </c>
      <c r="L1060" s="165">
        <v>13</v>
      </c>
      <c r="M1060" s="134" t="str">
        <f t="shared" si="208"/>
        <v/>
      </c>
      <c r="N1060" s="36" t="str">
        <f t="shared" si="209"/>
        <v/>
      </c>
      <c r="O1060" s="135" t="str">
        <f t="shared" si="210"/>
        <v/>
      </c>
      <c r="P1060" s="186" t="str">
        <f t="shared" si="211"/>
        <v>OK</v>
      </c>
      <c r="Q1060" s="187" t="str">
        <f t="shared" si="212"/>
        <v/>
      </c>
      <c r="R1060" s="150">
        <v>2.4500000000000002</v>
      </c>
      <c r="S1060" s="187" t="str">
        <f t="shared" si="213"/>
        <v/>
      </c>
      <c r="T1060" s="136" t="str">
        <f t="shared" si="214"/>
        <v>Estriella</v>
      </c>
      <c r="U1060" s="137" t="str">
        <f>IF(P1060="","",IF(N1060=1,"",IF(Q1060="","",IF(Q1060&lt;=100,100,IF(Table1[[#This Row],[Day]]="Wed",100,200)))))</f>
        <v/>
      </c>
      <c r="V1060" s="137" t="str">
        <f t="shared" si="215"/>
        <v/>
      </c>
      <c r="W1060" s="137" t="str">
        <f t="shared" si="216"/>
        <v/>
      </c>
      <c r="X1060" s="133">
        <f>100</f>
        <v>100</v>
      </c>
      <c r="Y1060" s="133">
        <f t="shared" si="217"/>
        <v>245.00000000000003</v>
      </c>
      <c r="Z1060" s="133">
        <f t="shared" si="218"/>
        <v>145.00000000000003</v>
      </c>
      <c r="AA1060" s="134" t="str">
        <f>TEXT(Table1[[#This Row],[Date]],"DDD")</f>
        <v>Sat</v>
      </c>
      <c r="AB1060" s="133" t="str">
        <f>IF(OR(G1060="Doomben",G1060="Eagle Farm"),"Q",IF(AND(Q1060&gt;1,Q1060&lt;55,Table1[[#This Row],[Source]]="Nat"),"Nat OK",IF(AND(Table1[[#This Row],[Source]]&lt;&gt;"Nat",Q1060&lt;55),"Poor &lt;55",IF(OR(G1060="Randwick",G1060="Flemington",G1060="Caulfield",G1060="Sandown Lake",G1060="Sandown Hill"),"Best","ave"))))</f>
        <v>Best</v>
      </c>
      <c r="AC1060" s="133" t="str">
        <f>IF(Q1060="","",IF(AB1060="Poor &lt;55",$AC$2*0.2%,IF(AND(AB1060="Q",AA1060&lt;&gt;"Wed"),$AC$2*0.4%,IF(AND(AB1060="Q",AA1060="Wed"),$AC$2*0.5%,IF(AND(AB1060="Ave",U1060=100),$AC$2*0.5%,IF(AND(AB1060="ave",U1060="",N1060=1,AG1060="Bush"),$AC$2*1%,IF(AND(AB1060="ave",U1060="",Q1060&gt;100),$AC$2*1.3%,IF(AND(AB1060="ave",U1060=""),$AC$2*1.2%,IF(AND(AB1060="Ave",U1060=200),$AC$2*1%,IF(AND(AB1060="Best",U1060=200),$AC$2*1.5%,IF(AND(AB1060="Best",U1060="",K1060&lt;&gt;"Pro Syd"),$AC$2*0.5%,IF(AND(AB1060="Best",U1060=""),$AC$2*1%,IF(AND(AB1060="Best",U1060=100,Table1[[#This Row],[State]]="NSW"),$AC$2*0.4%,IF(AND(AB1060="Best",U1060=100),$AC$2*1%,IF(Table1[[#This Row],[Adj]]="Nat OK",$AC$2*0.5%,"xxx")))))))))))))))</f>
        <v/>
      </c>
      <c r="AD1060" s="133" t="str">
        <f t="shared" si="219"/>
        <v/>
      </c>
      <c r="AE1060" s="133" t="str">
        <f t="shared" si="220"/>
        <v/>
      </c>
      <c r="AF1060" s="133" t="str">
        <f>VLOOKUP(Table1[[#This Row],[Track]],$F$2672:$H$2715,2,FALSE)</f>
        <v>Vic</v>
      </c>
      <c r="AG1060" s="133" t="str">
        <f>VLOOKUP(Table1[[#This Row],[Track]],$F$2672:$H$2715,3,FALSE)</f>
        <v>-</v>
      </c>
      <c r="AH1060" s="133" t="str">
        <f>IF(Table1[[#This Row],[Date]]&lt;$AH$2,"",IF(Table1[[#This Row],[Date]]&lt;$AH$3,"Edge","Elite Combo"))</f>
        <v/>
      </c>
      <c r="AI1060" s="218">
        <f>Table1[[#This Row],[Time]]</f>
        <v>0.65277777777777779</v>
      </c>
      <c r="AJ1060" s="219" t="str">
        <f>Table1[[#This Row],[Track]]</f>
        <v>Flemington</v>
      </c>
      <c r="AK1060" s="216">
        <f>Table1[[#This Row],[Race ]]</f>
        <v>7</v>
      </c>
      <c r="AL1060" s="219">
        <f>Table1[[#This Row],[TAB]]</f>
        <v>13</v>
      </c>
      <c r="AM1060" s="219" t="str">
        <f>Table1[[#This Row],[Selection]]</f>
        <v>Estriella</v>
      </c>
      <c r="AN1060" s="220" t="str">
        <f>Table1[[#This Row],[Sources]]</f>
        <v/>
      </c>
      <c r="AO1060" s="219" t="str">
        <f>Table1[[#This Row],[Scale Bet]]</f>
        <v/>
      </c>
    </row>
    <row r="1061" spans="5:41" ht="16.5" customHeight="1" x14ac:dyDescent="0.25">
      <c r="E1061" s="185">
        <v>45381</v>
      </c>
      <c r="F1061" s="35">
        <v>0.66666666666666663</v>
      </c>
      <c r="G1061" s="36" t="s">
        <v>17</v>
      </c>
      <c r="H1061" s="36">
        <v>7</v>
      </c>
      <c r="I1061" s="36">
        <v>1</v>
      </c>
      <c r="J1061" s="36" t="s">
        <v>742</v>
      </c>
      <c r="K1061" s="36" t="s">
        <v>1</v>
      </c>
      <c r="L1061" s="165">
        <v>10</v>
      </c>
      <c r="M1061" s="134">
        <f t="shared" si="208"/>
        <v>40</v>
      </c>
      <c r="N1061" s="36">
        <f t="shared" si="209"/>
        <v>3</v>
      </c>
      <c r="O1061" s="135" t="str">
        <f t="shared" si="210"/>
        <v>E4-10/Edge-15/Nat-15</v>
      </c>
      <c r="P1061" s="186" t="str">
        <f t="shared" si="211"/>
        <v>OK</v>
      </c>
      <c r="Q1061" s="187">
        <f t="shared" si="212"/>
        <v>160</v>
      </c>
      <c r="R1061" s="150">
        <v>1.6</v>
      </c>
      <c r="S1061" s="187">
        <f t="shared" si="213"/>
        <v>256</v>
      </c>
      <c r="T1061" s="136" t="str">
        <f t="shared" si="214"/>
        <v>Orchestral</v>
      </c>
      <c r="U1061" s="137">
        <f>IF(P1061="","",IF(N1061=1,"",IF(Q1061="","",IF(Q1061&lt;=100,100,IF(Table1[[#This Row],[Day]]="Wed",100,200)))))</f>
        <v>200</v>
      </c>
      <c r="V1061" s="137">
        <f t="shared" si="215"/>
        <v>320</v>
      </c>
      <c r="W1061" s="137">
        <f t="shared" si="216"/>
        <v>120</v>
      </c>
      <c r="X1061" s="133">
        <f>100</f>
        <v>100</v>
      </c>
      <c r="Y1061" s="133">
        <f t="shared" si="217"/>
        <v>160</v>
      </c>
      <c r="Z1061" s="133">
        <f t="shared" si="218"/>
        <v>60</v>
      </c>
      <c r="AA1061" s="134" t="str">
        <f>TEXT(Table1[[#This Row],[Date]],"DDD")</f>
        <v>Sat</v>
      </c>
      <c r="AB1061" s="133" t="str">
        <f>IF(OR(G1061="Doomben",G1061="Eagle Farm"),"Q",IF(AND(Q1061&gt;1,Q1061&lt;55,Table1[[#This Row],[Source]]="Nat"),"Nat OK",IF(AND(Table1[[#This Row],[Source]]&lt;&gt;"Nat",Q1061&lt;55),"Poor &lt;55",IF(OR(G1061="Randwick",G1061="Flemington",G1061="Caulfield",G1061="Sandown Lake",G1061="Sandown Hill"),"Best","ave"))))</f>
        <v>ave</v>
      </c>
      <c r="AC1061" s="133">
        <f>IF(Q1061="","",IF(AB1061="Poor &lt;55",$AC$2*0.2%,IF(AND(AB1061="Q",AA1061&lt;&gt;"Wed"),$AC$2*0.4%,IF(AND(AB1061="Q",AA1061="Wed"),$AC$2*0.5%,IF(AND(AB1061="Ave",U1061=100),$AC$2*0.5%,IF(AND(AB1061="ave",U1061="",N1061=1,AG1061="Bush"),$AC$2*1%,IF(AND(AB1061="ave",U1061="",Q1061&gt;100),$AC$2*1.3%,IF(AND(AB1061="ave",U1061=""),$AC$2*1.2%,IF(AND(AB1061="Ave",U1061=200),$AC$2*1%,IF(AND(AB1061="Best",U1061=200),$AC$2*1.5%,IF(AND(AB1061="Best",U1061="",K1061&lt;&gt;"Pro Syd"),$AC$2*0.5%,IF(AND(AB1061="Best",U1061=""),$AC$2*1%,IF(AND(AB1061="Best",U1061=100,Table1[[#This Row],[State]]="NSW"),$AC$2*0.4%,IF(AND(AB1061="Best",U1061=100),$AC$2*1%,IF(Table1[[#This Row],[Adj]]="Nat OK",$AC$2*0.5%,"xxx")))))))))))))))</f>
        <v>100</v>
      </c>
      <c r="AD1061" s="133">
        <f t="shared" si="219"/>
        <v>160</v>
      </c>
      <c r="AE1061" s="133">
        <f t="shared" si="220"/>
        <v>60</v>
      </c>
      <c r="AF1061" s="133" t="str">
        <f>VLOOKUP(Table1[[#This Row],[Track]],$F$2672:$H$2715,2,FALSE)</f>
        <v>NSW</v>
      </c>
      <c r="AG1061" s="133" t="str">
        <f>VLOOKUP(Table1[[#This Row],[Track]],$F$2672:$H$2715,3,FALSE)</f>
        <v>-</v>
      </c>
      <c r="AH1061" s="133" t="str">
        <f>IF(Table1[[#This Row],[Date]]&lt;$AH$2,"",IF(Table1[[#This Row],[Date]]&lt;$AH$3,"Edge","Elite Combo"))</f>
        <v/>
      </c>
      <c r="AI1061" s="218">
        <f>Table1[[#This Row],[Time]]</f>
        <v>0.66666666666666663</v>
      </c>
      <c r="AJ1061" s="219" t="str">
        <f>Table1[[#This Row],[Track]]</f>
        <v>Rosehill</v>
      </c>
      <c r="AK1061" s="216">
        <f>Table1[[#This Row],[Race ]]</f>
        <v>7</v>
      </c>
      <c r="AL1061" s="219">
        <f>Table1[[#This Row],[TAB]]</f>
        <v>1</v>
      </c>
      <c r="AM1061" s="219" t="str">
        <f>Table1[[#This Row],[Selection]]</f>
        <v>Orchestral</v>
      </c>
      <c r="AN1061" s="220" t="str">
        <f>Table1[[#This Row],[Sources]]</f>
        <v>E4-10/Edge-15/Nat-15</v>
      </c>
      <c r="AO1061" s="219">
        <f>Table1[[#This Row],[Scale Bet]]</f>
        <v>100</v>
      </c>
    </row>
    <row r="1062" spans="5:41" ht="16.5" customHeight="1" x14ac:dyDescent="0.25">
      <c r="E1062" s="185">
        <v>45381</v>
      </c>
      <c r="F1062" s="35">
        <v>0.66666666666666663</v>
      </c>
      <c r="G1062" s="36" t="s">
        <v>17</v>
      </c>
      <c r="H1062" s="36">
        <v>7</v>
      </c>
      <c r="I1062" s="36">
        <v>1</v>
      </c>
      <c r="J1062" s="36" t="s">
        <v>742</v>
      </c>
      <c r="K1062" s="36" t="s">
        <v>40</v>
      </c>
      <c r="L1062" s="165">
        <v>15</v>
      </c>
      <c r="M1062" s="134" t="str">
        <f t="shared" si="208"/>
        <v/>
      </c>
      <c r="N1062" s="36" t="str">
        <f t="shared" si="209"/>
        <v/>
      </c>
      <c r="O1062" s="135" t="str">
        <f t="shared" si="210"/>
        <v/>
      </c>
      <c r="P1062" s="186" t="str">
        <f t="shared" si="211"/>
        <v>OK</v>
      </c>
      <c r="Q1062" s="187" t="str">
        <f t="shared" si="212"/>
        <v/>
      </c>
      <c r="R1062" s="150">
        <v>1.6</v>
      </c>
      <c r="S1062" s="187" t="str">
        <f t="shared" si="213"/>
        <v/>
      </c>
      <c r="T1062" s="136" t="str">
        <f t="shared" si="214"/>
        <v>Orchestral</v>
      </c>
      <c r="U1062" s="137" t="str">
        <f>IF(P1062="","",IF(N1062=1,"",IF(Q1062="","",IF(Q1062&lt;=100,100,IF(Table1[[#This Row],[Day]]="Wed",100,200)))))</f>
        <v/>
      </c>
      <c r="V1062" s="137" t="str">
        <f t="shared" si="215"/>
        <v/>
      </c>
      <c r="W1062" s="137" t="str">
        <f t="shared" si="216"/>
        <v/>
      </c>
      <c r="X1062" s="133">
        <f>100</f>
        <v>100</v>
      </c>
      <c r="Y1062" s="133">
        <f t="shared" si="217"/>
        <v>160</v>
      </c>
      <c r="Z1062" s="133">
        <f t="shared" si="218"/>
        <v>60</v>
      </c>
      <c r="AA1062" s="134" t="str">
        <f>TEXT(Table1[[#This Row],[Date]],"DDD")</f>
        <v>Sat</v>
      </c>
      <c r="AB1062" s="133" t="str">
        <f>IF(OR(G1062="Doomben",G1062="Eagle Farm"),"Q",IF(AND(Q1062&gt;1,Q1062&lt;55,Table1[[#This Row],[Source]]="Nat"),"Nat OK",IF(AND(Table1[[#This Row],[Source]]&lt;&gt;"Nat",Q1062&lt;55),"Poor &lt;55",IF(OR(G1062="Randwick",G1062="Flemington",G1062="Caulfield",G1062="Sandown Lake",G1062="Sandown Hill"),"Best","ave"))))</f>
        <v>ave</v>
      </c>
      <c r="AC1062" s="133" t="str">
        <f>IF(Q1062="","",IF(AB1062="Poor &lt;55",$AC$2*0.2%,IF(AND(AB1062="Q",AA1062&lt;&gt;"Wed"),$AC$2*0.4%,IF(AND(AB1062="Q",AA1062="Wed"),$AC$2*0.5%,IF(AND(AB1062="Ave",U1062=100),$AC$2*0.5%,IF(AND(AB1062="ave",U1062="",N1062=1,AG1062="Bush"),$AC$2*1%,IF(AND(AB1062="ave",U1062="",Q1062&gt;100),$AC$2*1.3%,IF(AND(AB1062="ave",U1062=""),$AC$2*1.2%,IF(AND(AB1062="Ave",U1062=200),$AC$2*1%,IF(AND(AB1062="Best",U1062=200),$AC$2*1.5%,IF(AND(AB1062="Best",U1062="",K1062&lt;&gt;"Pro Syd"),$AC$2*0.5%,IF(AND(AB1062="Best",U1062=""),$AC$2*1%,IF(AND(AB1062="Best",U1062=100,Table1[[#This Row],[State]]="NSW"),$AC$2*0.4%,IF(AND(AB1062="Best",U1062=100),$AC$2*1%,IF(Table1[[#This Row],[Adj]]="Nat OK",$AC$2*0.5%,"xxx")))))))))))))))</f>
        <v/>
      </c>
      <c r="AD1062" s="133" t="str">
        <f t="shared" si="219"/>
        <v/>
      </c>
      <c r="AE1062" s="133" t="str">
        <f t="shared" si="220"/>
        <v/>
      </c>
      <c r="AF1062" s="133" t="str">
        <f>VLOOKUP(Table1[[#This Row],[Track]],$F$2672:$H$2715,2,FALSE)</f>
        <v>NSW</v>
      </c>
      <c r="AG1062" s="133" t="str">
        <f>VLOOKUP(Table1[[#This Row],[Track]],$F$2672:$H$2715,3,FALSE)</f>
        <v>-</v>
      </c>
      <c r="AH1062" s="133" t="str">
        <f>IF(Table1[[#This Row],[Date]]&lt;$AH$2,"",IF(Table1[[#This Row],[Date]]&lt;$AH$3,"Edge","Elite Combo"))</f>
        <v/>
      </c>
      <c r="AI1062" s="218">
        <f>Table1[[#This Row],[Time]]</f>
        <v>0.66666666666666663</v>
      </c>
      <c r="AJ1062" s="219" t="str">
        <f>Table1[[#This Row],[Track]]</f>
        <v>Rosehill</v>
      </c>
      <c r="AK1062" s="216">
        <f>Table1[[#This Row],[Race ]]</f>
        <v>7</v>
      </c>
      <c r="AL1062" s="219">
        <f>Table1[[#This Row],[TAB]]</f>
        <v>1</v>
      </c>
      <c r="AM1062" s="219" t="str">
        <f>Table1[[#This Row],[Selection]]</f>
        <v>Orchestral</v>
      </c>
      <c r="AN1062" s="220" t="str">
        <f>Table1[[#This Row],[Sources]]</f>
        <v/>
      </c>
      <c r="AO1062" s="219" t="str">
        <f>Table1[[#This Row],[Scale Bet]]</f>
        <v/>
      </c>
    </row>
    <row r="1063" spans="5:41" ht="16.5" customHeight="1" x14ac:dyDescent="0.25">
      <c r="E1063" s="185">
        <v>45381</v>
      </c>
      <c r="F1063" s="35">
        <v>0.66666666666666663</v>
      </c>
      <c r="G1063" s="36" t="s">
        <v>17</v>
      </c>
      <c r="H1063" s="36">
        <v>7</v>
      </c>
      <c r="I1063" s="36">
        <v>1</v>
      </c>
      <c r="J1063" s="36" t="s">
        <v>742</v>
      </c>
      <c r="K1063" s="36" t="s">
        <v>13</v>
      </c>
      <c r="L1063" s="165">
        <v>15</v>
      </c>
      <c r="M1063" s="134" t="str">
        <f t="shared" si="208"/>
        <v/>
      </c>
      <c r="N1063" s="36" t="str">
        <f t="shared" si="209"/>
        <v/>
      </c>
      <c r="O1063" s="135" t="str">
        <f t="shared" si="210"/>
        <v/>
      </c>
      <c r="P1063" s="186" t="str">
        <f t="shared" si="211"/>
        <v>OK</v>
      </c>
      <c r="Q1063" s="187" t="str">
        <f t="shared" si="212"/>
        <v/>
      </c>
      <c r="R1063" s="150">
        <v>1.6</v>
      </c>
      <c r="S1063" s="187" t="str">
        <f t="shared" si="213"/>
        <v/>
      </c>
      <c r="T1063" s="136" t="str">
        <f t="shared" si="214"/>
        <v>Orchestral</v>
      </c>
      <c r="U1063" s="137" t="str">
        <f>IF(P1063="","",IF(N1063=1,"",IF(Q1063="","",IF(Q1063&lt;=100,100,IF(Table1[[#This Row],[Day]]="Wed",100,200)))))</f>
        <v/>
      </c>
      <c r="V1063" s="137" t="str">
        <f t="shared" si="215"/>
        <v/>
      </c>
      <c r="W1063" s="137" t="str">
        <f t="shared" si="216"/>
        <v/>
      </c>
      <c r="X1063" s="133">
        <f>100</f>
        <v>100</v>
      </c>
      <c r="Y1063" s="133">
        <f t="shared" si="217"/>
        <v>160</v>
      </c>
      <c r="Z1063" s="133">
        <f t="shared" si="218"/>
        <v>60</v>
      </c>
      <c r="AA1063" s="134" t="str">
        <f>TEXT(Table1[[#This Row],[Date]],"DDD")</f>
        <v>Sat</v>
      </c>
      <c r="AB1063" s="133" t="str">
        <f>IF(OR(G1063="Doomben",G1063="Eagle Farm"),"Q",IF(AND(Q1063&gt;1,Q1063&lt;55,Table1[[#This Row],[Source]]="Nat"),"Nat OK",IF(AND(Table1[[#This Row],[Source]]&lt;&gt;"Nat",Q1063&lt;55),"Poor &lt;55",IF(OR(G1063="Randwick",G1063="Flemington",G1063="Caulfield",G1063="Sandown Lake",G1063="Sandown Hill"),"Best","ave"))))</f>
        <v>ave</v>
      </c>
      <c r="AC1063" s="133" t="str">
        <f>IF(Q1063="","",IF(AB1063="Poor &lt;55",$AC$2*0.2%,IF(AND(AB1063="Q",AA1063&lt;&gt;"Wed"),$AC$2*0.4%,IF(AND(AB1063="Q",AA1063="Wed"),$AC$2*0.5%,IF(AND(AB1063="Ave",U1063=100),$AC$2*0.5%,IF(AND(AB1063="ave",U1063="",N1063=1,AG1063="Bush"),$AC$2*1%,IF(AND(AB1063="ave",U1063="",Q1063&gt;100),$AC$2*1.3%,IF(AND(AB1063="ave",U1063=""),$AC$2*1.2%,IF(AND(AB1063="Ave",U1063=200),$AC$2*1%,IF(AND(AB1063="Best",U1063=200),$AC$2*1.5%,IF(AND(AB1063="Best",U1063="",K1063&lt;&gt;"Pro Syd"),$AC$2*0.5%,IF(AND(AB1063="Best",U1063=""),$AC$2*1%,IF(AND(AB1063="Best",U1063=100,Table1[[#This Row],[State]]="NSW"),$AC$2*0.4%,IF(AND(AB1063="Best",U1063=100),$AC$2*1%,IF(Table1[[#This Row],[Adj]]="Nat OK",$AC$2*0.5%,"xxx")))))))))))))))</f>
        <v/>
      </c>
      <c r="AD1063" s="133" t="str">
        <f t="shared" si="219"/>
        <v/>
      </c>
      <c r="AE1063" s="133" t="str">
        <f t="shared" si="220"/>
        <v/>
      </c>
      <c r="AF1063" s="133" t="str">
        <f>VLOOKUP(Table1[[#This Row],[Track]],$F$2672:$H$2715,2,FALSE)</f>
        <v>NSW</v>
      </c>
      <c r="AG1063" s="133" t="str">
        <f>VLOOKUP(Table1[[#This Row],[Track]],$F$2672:$H$2715,3,FALSE)</f>
        <v>-</v>
      </c>
      <c r="AH1063" s="133" t="str">
        <f>IF(Table1[[#This Row],[Date]]&lt;$AH$2,"",IF(Table1[[#This Row],[Date]]&lt;$AH$3,"Edge","Elite Combo"))</f>
        <v/>
      </c>
      <c r="AI1063" s="218">
        <f>Table1[[#This Row],[Time]]</f>
        <v>0.66666666666666663</v>
      </c>
      <c r="AJ1063" s="219" t="str">
        <f>Table1[[#This Row],[Track]]</f>
        <v>Rosehill</v>
      </c>
      <c r="AK1063" s="216">
        <f>Table1[[#This Row],[Race ]]</f>
        <v>7</v>
      </c>
      <c r="AL1063" s="219">
        <f>Table1[[#This Row],[TAB]]</f>
        <v>1</v>
      </c>
      <c r="AM1063" s="219" t="str">
        <f>Table1[[#This Row],[Selection]]</f>
        <v>Orchestral</v>
      </c>
      <c r="AN1063" s="220" t="str">
        <f>Table1[[#This Row],[Sources]]</f>
        <v/>
      </c>
      <c r="AO1063" s="219" t="str">
        <f>Table1[[#This Row],[Scale Bet]]</f>
        <v/>
      </c>
    </row>
    <row r="1064" spans="5:41" ht="16.5" customHeight="1" x14ac:dyDescent="0.25">
      <c r="E1064" s="185">
        <v>45381</v>
      </c>
      <c r="F1064" s="35">
        <v>0.70486111111111116</v>
      </c>
      <c r="G1064" s="36" t="s">
        <v>157</v>
      </c>
      <c r="H1064" s="36">
        <v>9</v>
      </c>
      <c r="I1064" s="36">
        <v>6</v>
      </c>
      <c r="J1064" s="36" t="s">
        <v>743</v>
      </c>
      <c r="K1064" s="36" t="s">
        <v>1</v>
      </c>
      <c r="L1064" s="165">
        <v>10</v>
      </c>
      <c r="M1064" s="134">
        <f t="shared" si="208"/>
        <v>23</v>
      </c>
      <c r="N1064" s="36">
        <f t="shared" si="209"/>
        <v>2</v>
      </c>
      <c r="O1064" s="135" t="str">
        <f t="shared" si="210"/>
        <v>E4-10/Nat-13</v>
      </c>
      <c r="P1064" s="186" t="str">
        <f t="shared" si="211"/>
        <v>OK</v>
      </c>
      <c r="Q1064" s="187">
        <f t="shared" si="212"/>
        <v>92</v>
      </c>
      <c r="R1064" s="150"/>
      <c r="S1064" s="187" t="str">
        <f t="shared" si="213"/>
        <v/>
      </c>
      <c r="T1064" s="136" t="str">
        <f t="shared" si="214"/>
        <v>Daqiansweet Junior</v>
      </c>
      <c r="U1064" s="137">
        <f>IF(P1064="","",IF(N1064=1,"",IF(Q1064="","",IF(Q1064&lt;=100,100,IF(Table1[[#This Row],[Day]]="Wed",100,200)))))</f>
        <v>100</v>
      </c>
      <c r="V1064" s="137" t="str">
        <f t="shared" si="215"/>
        <v/>
      </c>
      <c r="W1064" s="137">
        <f t="shared" si="216"/>
        <v>-100</v>
      </c>
      <c r="X1064" s="133">
        <f>100</f>
        <v>100</v>
      </c>
      <c r="Y1064" s="133" t="str">
        <f t="shared" si="217"/>
        <v/>
      </c>
      <c r="Z1064" s="133">
        <f t="shared" si="218"/>
        <v>-100</v>
      </c>
      <c r="AA1064" s="134" t="str">
        <f>TEXT(Table1[[#This Row],[Date]],"DDD")</f>
        <v>Sat</v>
      </c>
      <c r="AB1064" s="133" t="str">
        <f>IF(OR(G1064="Doomben",G1064="Eagle Farm"),"Q",IF(AND(Q1064&gt;1,Q1064&lt;55,Table1[[#This Row],[Source]]="Nat"),"Nat OK",IF(AND(Table1[[#This Row],[Source]]&lt;&gt;"Nat",Q1064&lt;55),"Poor &lt;55",IF(OR(G1064="Randwick",G1064="Flemington",G1064="Caulfield",G1064="Sandown Lake",G1064="Sandown Hill"),"Best","ave"))))</f>
        <v>Best</v>
      </c>
      <c r="AC1064" s="133">
        <f>IF(Q1064="","",IF(AB1064="Poor &lt;55",$AC$2*0.2%,IF(AND(AB1064="Q",AA1064&lt;&gt;"Wed"),$AC$2*0.4%,IF(AND(AB1064="Q",AA1064="Wed"),$AC$2*0.5%,IF(AND(AB1064="Ave",U1064=100),$AC$2*0.5%,IF(AND(AB1064="ave",U1064="",N1064=1,AG1064="Bush"),$AC$2*1%,IF(AND(AB1064="ave",U1064="",Q1064&gt;100),$AC$2*1.3%,IF(AND(AB1064="ave",U1064=""),$AC$2*1.2%,IF(AND(AB1064="Ave",U1064=200),$AC$2*1%,IF(AND(AB1064="Best",U1064=200),$AC$2*1.5%,IF(AND(AB1064="Best",U1064="",K1064&lt;&gt;"Pro Syd"),$AC$2*0.5%,IF(AND(AB1064="Best",U1064=""),$AC$2*1%,IF(AND(AB1064="Best",U1064=100,Table1[[#This Row],[State]]="NSW"),$AC$2*0.4%,IF(AND(AB1064="Best",U1064=100),$AC$2*1%,IF(Table1[[#This Row],[Adj]]="Nat OK",$AC$2*0.5%,"xxx")))))))))))))))</f>
        <v>100</v>
      </c>
      <c r="AD1064" s="133" t="str">
        <f t="shared" si="219"/>
        <v/>
      </c>
      <c r="AE1064" s="133">
        <f t="shared" si="220"/>
        <v>-100</v>
      </c>
      <c r="AF1064" s="133" t="str">
        <f>VLOOKUP(Table1[[#This Row],[Track]],$F$2672:$H$2715,2,FALSE)</f>
        <v>Vic</v>
      </c>
      <c r="AG1064" s="133" t="str">
        <f>VLOOKUP(Table1[[#This Row],[Track]],$F$2672:$H$2715,3,FALSE)</f>
        <v>-</v>
      </c>
      <c r="AH1064" s="133" t="str">
        <f>IF(Table1[[#This Row],[Date]]&lt;$AH$2,"",IF(Table1[[#This Row],[Date]]&lt;$AH$3,"Edge","Elite Combo"))</f>
        <v/>
      </c>
      <c r="AI1064" s="218">
        <f>Table1[[#This Row],[Time]]</f>
        <v>0.70486111111111116</v>
      </c>
      <c r="AJ1064" s="219" t="str">
        <f>Table1[[#This Row],[Track]]</f>
        <v>Flemington</v>
      </c>
      <c r="AK1064" s="216">
        <f>Table1[[#This Row],[Race ]]</f>
        <v>9</v>
      </c>
      <c r="AL1064" s="219">
        <f>Table1[[#This Row],[TAB]]</f>
        <v>6</v>
      </c>
      <c r="AM1064" s="219" t="str">
        <f>Table1[[#This Row],[Selection]]</f>
        <v>Daqiansweet Junior</v>
      </c>
      <c r="AN1064" s="220" t="str">
        <f>Table1[[#This Row],[Sources]]</f>
        <v>E4-10/Nat-13</v>
      </c>
      <c r="AO1064" s="219">
        <f>Table1[[#This Row],[Scale Bet]]</f>
        <v>100</v>
      </c>
    </row>
    <row r="1065" spans="5:41" ht="16.5" customHeight="1" x14ac:dyDescent="0.25">
      <c r="E1065" s="185">
        <v>45381</v>
      </c>
      <c r="F1065" s="35">
        <v>0.70486111111111116</v>
      </c>
      <c r="G1065" s="36" t="s">
        <v>157</v>
      </c>
      <c r="H1065" s="36">
        <v>9</v>
      </c>
      <c r="I1065" s="36">
        <v>6</v>
      </c>
      <c r="J1065" s="36" t="s">
        <v>743</v>
      </c>
      <c r="K1065" s="36" t="s">
        <v>13</v>
      </c>
      <c r="L1065" s="165">
        <v>13</v>
      </c>
      <c r="M1065" s="134" t="str">
        <f t="shared" si="208"/>
        <v/>
      </c>
      <c r="N1065" s="36" t="str">
        <f t="shared" si="209"/>
        <v/>
      </c>
      <c r="O1065" s="135" t="str">
        <f t="shared" si="210"/>
        <v/>
      </c>
      <c r="P1065" s="186" t="str">
        <f t="shared" si="211"/>
        <v>OK</v>
      </c>
      <c r="Q1065" s="187" t="str">
        <f t="shared" si="212"/>
        <v/>
      </c>
      <c r="R1065" s="150"/>
      <c r="S1065" s="187" t="str">
        <f t="shared" si="213"/>
        <v/>
      </c>
      <c r="T1065" s="136" t="str">
        <f t="shared" si="214"/>
        <v>Daqiansweet Junior</v>
      </c>
      <c r="U1065" s="137" t="str">
        <f>IF(P1065="","",IF(N1065=1,"",IF(Q1065="","",IF(Q1065&lt;=100,100,IF(Table1[[#This Row],[Day]]="Wed",100,200)))))</f>
        <v/>
      </c>
      <c r="V1065" s="137" t="str">
        <f t="shared" si="215"/>
        <v/>
      </c>
      <c r="W1065" s="137" t="str">
        <f t="shared" si="216"/>
        <v/>
      </c>
      <c r="X1065" s="133">
        <f>100</f>
        <v>100</v>
      </c>
      <c r="Y1065" s="133" t="str">
        <f t="shared" si="217"/>
        <v/>
      </c>
      <c r="Z1065" s="133">
        <f t="shared" si="218"/>
        <v>-100</v>
      </c>
      <c r="AA1065" s="134" t="str">
        <f>TEXT(Table1[[#This Row],[Date]],"DDD")</f>
        <v>Sat</v>
      </c>
      <c r="AB1065" s="133" t="str">
        <f>IF(OR(G1065="Doomben",G1065="Eagle Farm"),"Q",IF(AND(Q1065&gt;1,Q1065&lt;55,Table1[[#This Row],[Source]]="Nat"),"Nat OK",IF(AND(Table1[[#This Row],[Source]]&lt;&gt;"Nat",Q1065&lt;55),"Poor &lt;55",IF(OR(G1065="Randwick",G1065="Flemington",G1065="Caulfield",G1065="Sandown Lake",G1065="Sandown Hill"),"Best","ave"))))</f>
        <v>Best</v>
      </c>
      <c r="AC1065" s="133" t="str">
        <f>IF(Q1065="","",IF(AB1065="Poor &lt;55",$AC$2*0.2%,IF(AND(AB1065="Q",AA1065&lt;&gt;"Wed"),$AC$2*0.4%,IF(AND(AB1065="Q",AA1065="Wed"),$AC$2*0.5%,IF(AND(AB1065="Ave",U1065=100),$AC$2*0.5%,IF(AND(AB1065="ave",U1065="",N1065=1,AG1065="Bush"),$AC$2*1%,IF(AND(AB1065="ave",U1065="",Q1065&gt;100),$AC$2*1.3%,IF(AND(AB1065="ave",U1065=""),$AC$2*1.2%,IF(AND(AB1065="Ave",U1065=200),$AC$2*1%,IF(AND(AB1065="Best",U1065=200),$AC$2*1.5%,IF(AND(AB1065="Best",U1065="",K1065&lt;&gt;"Pro Syd"),$AC$2*0.5%,IF(AND(AB1065="Best",U1065=""),$AC$2*1%,IF(AND(AB1065="Best",U1065=100,Table1[[#This Row],[State]]="NSW"),$AC$2*0.4%,IF(AND(AB1065="Best",U1065=100),$AC$2*1%,IF(Table1[[#This Row],[Adj]]="Nat OK",$AC$2*0.5%,"xxx")))))))))))))))</f>
        <v/>
      </c>
      <c r="AD1065" s="133" t="str">
        <f t="shared" si="219"/>
        <v/>
      </c>
      <c r="AE1065" s="133" t="str">
        <f t="shared" si="220"/>
        <v/>
      </c>
      <c r="AF1065" s="133" t="str">
        <f>VLOOKUP(Table1[[#This Row],[Track]],$F$2672:$H$2715,2,FALSE)</f>
        <v>Vic</v>
      </c>
      <c r="AG1065" s="133" t="str">
        <f>VLOOKUP(Table1[[#This Row],[Track]],$F$2672:$H$2715,3,FALSE)</f>
        <v>-</v>
      </c>
      <c r="AH1065" s="133" t="str">
        <f>IF(Table1[[#This Row],[Date]]&lt;$AH$2,"",IF(Table1[[#This Row],[Date]]&lt;$AH$3,"Edge","Elite Combo"))</f>
        <v/>
      </c>
      <c r="AI1065" s="218">
        <f>Table1[[#This Row],[Time]]</f>
        <v>0.70486111111111116</v>
      </c>
      <c r="AJ1065" s="219" t="str">
        <f>Table1[[#This Row],[Track]]</f>
        <v>Flemington</v>
      </c>
      <c r="AK1065" s="216">
        <f>Table1[[#This Row],[Race ]]</f>
        <v>9</v>
      </c>
      <c r="AL1065" s="219">
        <f>Table1[[#This Row],[TAB]]</f>
        <v>6</v>
      </c>
      <c r="AM1065" s="219" t="str">
        <f>Table1[[#This Row],[Selection]]</f>
        <v>Daqiansweet Junior</v>
      </c>
      <c r="AN1065" s="220" t="str">
        <f>Table1[[#This Row],[Sources]]</f>
        <v/>
      </c>
      <c r="AO1065" s="219" t="str">
        <f>Table1[[#This Row],[Scale Bet]]</f>
        <v/>
      </c>
    </row>
    <row r="1066" spans="5:41" ht="16.5" customHeight="1" x14ac:dyDescent="0.25">
      <c r="E1066" s="185">
        <v>45381</v>
      </c>
      <c r="F1066" s="35">
        <v>0.70486111111111116</v>
      </c>
      <c r="G1066" s="36" t="s">
        <v>157</v>
      </c>
      <c r="H1066" s="36">
        <v>9</v>
      </c>
      <c r="I1066" s="36">
        <v>4</v>
      </c>
      <c r="J1066" s="36" t="s">
        <v>452</v>
      </c>
      <c r="K1066" s="36" t="s">
        <v>40</v>
      </c>
      <c r="L1066" s="165">
        <v>12</v>
      </c>
      <c r="M1066" s="134">
        <f t="shared" si="208"/>
        <v>25</v>
      </c>
      <c r="N1066" s="36">
        <f t="shared" si="209"/>
        <v>2</v>
      </c>
      <c r="O1066" s="135" t="str">
        <f t="shared" si="210"/>
        <v>Edge-12/Pro Mel-13</v>
      </c>
      <c r="P1066" s="186" t="str">
        <f t="shared" si="211"/>
        <v>OK</v>
      </c>
      <c r="Q1066" s="187">
        <f t="shared" si="212"/>
        <v>100</v>
      </c>
      <c r="R1066" s="150"/>
      <c r="S1066" s="187" t="str">
        <f t="shared" si="213"/>
        <v/>
      </c>
      <c r="T1066" s="136" t="str">
        <f t="shared" si="214"/>
        <v>Gear Up</v>
      </c>
      <c r="U1066" s="137">
        <f>IF(P1066="","",IF(N1066=1,"",IF(Q1066="","",IF(Q1066&lt;=100,100,IF(Table1[[#This Row],[Day]]="Wed",100,200)))))</f>
        <v>100</v>
      </c>
      <c r="V1066" s="137" t="str">
        <f t="shared" si="215"/>
        <v/>
      </c>
      <c r="W1066" s="137">
        <f t="shared" si="216"/>
        <v>-100</v>
      </c>
      <c r="X1066" s="133">
        <f>100</f>
        <v>100</v>
      </c>
      <c r="Y1066" s="133" t="str">
        <f t="shared" si="217"/>
        <v/>
      </c>
      <c r="Z1066" s="133">
        <f t="shared" si="218"/>
        <v>-100</v>
      </c>
      <c r="AA1066" s="134" t="str">
        <f>TEXT(Table1[[#This Row],[Date]],"DDD")</f>
        <v>Sat</v>
      </c>
      <c r="AB1066" s="133" t="str">
        <f>IF(OR(G1066="Doomben",G1066="Eagle Farm"),"Q",IF(AND(Q1066&gt;1,Q1066&lt;55,Table1[[#This Row],[Source]]="Nat"),"Nat OK",IF(AND(Table1[[#This Row],[Source]]&lt;&gt;"Nat",Q1066&lt;55),"Poor &lt;55",IF(OR(G1066="Randwick",G1066="Flemington",G1066="Caulfield",G1066="Sandown Lake",G1066="Sandown Hill"),"Best","ave"))))</f>
        <v>Best</v>
      </c>
      <c r="AC1066" s="133">
        <f>IF(Q1066="","",IF(AB1066="Poor &lt;55",$AC$2*0.2%,IF(AND(AB1066="Q",AA1066&lt;&gt;"Wed"),$AC$2*0.4%,IF(AND(AB1066="Q",AA1066="Wed"),$AC$2*0.5%,IF(AND(AB1066="Ave",U1066=100),$AC$2*0.5%,IF(AND(AB1066="ave",U1066="",N1066=1,AG1066="Bush"),$AC$2*1%,IF(AND(AB1066="ave",U1066="",Q1066&gt;100),$AC$2*1.3%,IF(AND(AB1066="ave",U1066=""),$AC$2*1.2%,IF(AND(AB1066="Ave",U1066=200),$AC$2*1%,IF(AND(AB1066="Best",U1066=200),$AC$2*1.5%,IF(AND(AB1066="Best",U1066="",K1066&lt;&gt;"Pro Syd"),$AC$2*0.5%,IF(AND(AB1066="Best",U1066=""),$AC$2*1%,IF(AND(AB1066="Best",U1066=100,Table1[[#This Row],[State]]="NSW"),$AC$2*0.4%,IF(AND(AB1066="Best",U1066=100),$AC$2*1%,IF(Table1[[#This Row],[Adj]]="Nat OK",$AC$2*0.5%,"xxx")))))))))))))))</f>
        <v>100</v>
      </c>
      <c r="AD1066" s="133" t="str">
        <f t="shared" si="219"/>
        <v/>
      </c>
      <c r="AE1066" s="133">
        <f t="shared" si="220"/>
        <v>-100</v>
      </c>
      <c r="AF1066" s="133" t="str">
        <f>VLOOKUP(Table1[[#This Row],[Track]],$F$2672:$H$2715,2,FALSE)</f>
        <v>Vic</v>
      </c>
      <c r="AG1066" s="133" t="str">
        <f>VLOOKUP(Table1[[#This Row],[Track]],$F$2672:$H$2715,3,FALSE)</f>
        <v>-</v>
      </c>
      <c r="AH1066" s="133" t="str">
        <f>IF(Table1[[#This Row],[Date]]&lt;$AH$2,"",IF(Table1[[#This Row],[Date]]&lt;$AH$3,"Edge","Elite Combo"))</f>
        <v/>
      </c>
      <c r="AI1066" s="218">
        <f>Table1[[#This Row],[Time]]</f>
        <v>0.70486111111111116</v>
      </c>
      <c r="AJ1066" s="219" t="str">
        <f>Table1[[#This Row],[Track]]</f>
        <v>Flemington</v>
      </c>
      <c r="AK1066" s="216">
        <f>Table1[[#This Row],[Race ]]</f>
        <v>9</v>
      </c>
      <c r="AL1066" s="219">
        <f>Table1[[#This Row],[TAB]]</f>
        <v>4</v>
      </c>
      <c r="AM1066" s="219" t="str">
        <f>Table1[[#This Row],[Selection]]</f>
        <v>Gear Up</v>
      </c>
      <c r="AN1066" s="220" t="str">
        <f>Table1[[#This Row],[Sources]]</f>
        <v>Edge-12/Pro Mel-13</v>
      </c>
      <c r="AO1066" s="219">
        <f>Table1[[#This Row],[Scale Bet]]</f>
        <v>100</v>
      </c>
    </row>
    <row r="1067" spans="5:41" ht="16.5" customHeight="1" x14ac:dyDescent="0.25">
      <c r="E1067" s="185">
        <v>45381</v>
      </c>
      <c r="F1067" s="35">
        <v>0.70486111111111116</v>
      </c>
      <c r="G1067" s="36" t="s">
        <v>157</v>
      </c>
      <c r="H1067" s="36">
        <v>9</v>
      </c>
      <c r="I1067" s="36">
        <v>4</v>
      </c>
      <c r="J1067" s="36" t="s">
        <v>452</v>
      </c>
      <c r="K1067" s="36" t="s">
        <v>18</v>
      </c>
      <c r="L1067" s="165">
        <v>13</v>
      </c>
      <c r="M1067" s="134" t="str">
        <f t="shared" si="208"/>
        <v/>
      </c>
      <c r="N1067" s="36" t="str">
        <f t="shared" si="209"/>
        <v/>
      </c>
      <c r="O1067" s="135" t="str">
        <f t="shared" si="210"/>
        <v/>
      </c>
      <c r="P1067" s="186" t="str">
        <f t="shared" si="211"/>
        <v>OK</v>
      </c>
      <c r="Q1067" s="187" t="str">
        <f t="shared" si="212"/>
        <v/>
      </c>
      <c r="R1067" s="150"/>
      <c r="S1067" s="187" t="str">
        <f t="shared" si="213"/>
        <v/>
      </c>
      <c r="T1067" s="136" t="str">
        <f t="shared" si="214"/>
        <v>Gear Up</v>
      </c>
      <c r="U1067" s="137" t="str">
        <f>IF(P1067="","",IF(N1067=1,"",IF(Q1067="","",IF(Q1067&lt;=100,100,IF(Table1[[#This Row],[Day]]="Wed",100,200)))))</f>
        <v/>
      </c>
      <c r="V1067" s="137" t="str">
        <f t="shared" si="215"/>
        <v/>
      </c>
      <c r="W1067" s="137" t="str">
        <f t="shared" si="216"/>
        <v/>
      </c>
      <c r="X1067" s="133">
        <f>100</f>
        <v>100</v>
      </c>
      <c r="Y1067" s="133" t="str">
        <f t="shared" si="217"/>
        <v/>
      </c>
      <c r="Z1067" s="133">
        <f t="shared" si="218"/>
        <v>-100</v>
      </c>
      <c r="AA1067" s="134" t="str">
        <f>TEXT(Table1[[#This Row],[Date]],"DDD")</f>
        <v>Sat</v>
      </c>
      <c r="AB1067" s="133" t="str">
        <f>IF(OR(G1067="Doomben",G1067="Eagle Farm"),"Q",IF(AND(Q1067&gt;1,Q1067&lt;55,Table1[[#This Row],[Source]]="Nat"),"Nat OK",IF(AND(Table1[[#This Row],[Source]]&lt;&gt;"Nat",Q1067&lt;55),"Poor &lt;55",IF(OR(G1067="Randwick",G1067="Flemington",G1067="Caulfield",G1067="Sandown Lake",G1067="Sandown Hill"),"Best","ave"))))</f>
        <v>Best</v>
      </c>
      <c r="AC1067" s="133" t="str">
        <f>IF(Q1067="","",IF(AB1067="Poor &lt;55",$AC$2*0.2%,IF(AND(AB1067="Q",AA1067&lt;&gt;"Wed"),$AC$2*0.4%,IF(AND(AB1067="Q",AA1067="Wed"),$AC$2*0.5%,IF(AND(AB1067="Ave",U1067=100),$AC$2*0.5%,IF(AND(AB1067="ave",U1067="",N1067=1,AG1067="Bush"),$AC$2*1%,IF(AND(AB1067="ave",U1067="",Q1067&gt;100),$AC$2*1.3%,IF(AND(AB1067="ave",U1067=""),$AC$2*1.2%,IF(AND(AB1067="Ave",U1067=200),$AC$2*1%,IF(AND(AB1067="Best",U1067=200),$AC$2*1.5%,IF(AND(AB1067="Best",U1067="",K1067&lt;&gt;"Pro Syd"),$AC$2*0.5%,IF(AND(AB1067="Best",U1067=""),$AC$2*1%,IF(AND(AB1067="Best",U1067=100,Table1[[#This Row],[State]]="NSW"),$AC$2*0.4%,IF(AND(AB1067="Best",U1067=100),$AC$2*1%,IF(Table1[[#This Row],[Adj]]="Nat OK",$AC$2*0.5%,"xxx")))))))))))))))</f>
        <v/>
      </c>
      <c r="AD1067" s="133" t="str">
        <f t="shared" si="219"/>
        <v/>
      </c>
      <c r="AE1067" s="133" t="str">
        <f t="shared" si="220"/>
        <v/>
      </c>
      <c r="AF1067" s="133" t="str">
        <f>VLOOKUP(Table1[[#This Row],[Track]],$F$2672:$H$2715,2,FALSE)</f>
        <v>Vic</v>
      </c>
      <c r="AG1067" s="133" t="str">
        <f>VLOOKUP(Table1[[#This Row],[Track]],$F$2672:$H$2715,3,FALSE)</f>
        <v>-</v>
      </c>
      <c r="AH1067" s="133" t="str">
        <f>IF(Table1[[#This Row],[Date]]&lt;$AH$2,"",IF(Table1[[#This Row],[Date]]&lt;$AH$3,"Edge","Elite Combo"))</f>
        <v/>
      </c>
      <c r="AI1067" s="218">
        <f>Table1[[#This Row],[Time]]</f>
        <v>0.70486111111111116</v>
      </c>
      <c r="AJ1067" s="219" t="str">
        <f>Table1[[#This Row],[Track]]</f>
        <v>Flemington</v>
      </c>
      <c r="AK1067" s="216">
        <f>Table1[[#This Row],[Race ]]</f>
        <v>9</v>
      </c>
      <c r="AL1067" s="219">
        <f>Table1[[#This Row],[TAB]]</f>
        <v>4</v>
      </c>
      <c r="AM1067" s="219" t="str">
        <f>Table1[[#This Row],[Selection]]</f>
        <v>Gear Up</v>
      </c>
      <c r="AN1067" s="220" t="str">
        <f>Table1[[#This Row],[Sources]]</f>
        <v/>
      </c>
      <c r="AO1067" s="219" t="str">
        <f>Table1[[#This Row],[Scale Bet]]</f>
        <v/>
      </c>
    </row>
    <row r="1068" spans="5:41" ht="16.5" customHeight="1" x14ac:dyDescent="0.25">
      <c r="E1068" s="185">
        <v>45381</v>
      </c>
      <c r="F1068" s="35">
        <v>0.71875</v>
      </c>
      <c r="G1068" s="36" t="s">
        <v>17</v>
      </c>
      <c r="H1068" s="36">
        <v>9</v>
      </c>
      <c r="I1068" s="36">
        <v>17</v>
      </c>
      <c r="J1068" s="36" t="s">
        <v>368</v>
      </c>
      <c r="K1068" s="36" t="s">
        <v>60</v>
      </c>
      <c r="L1068" s="165">
        <v>15</v>
      </c>
      <c r="M1068" s="134">
        <f t="shared" si="208"/>
        <v>15</v>
      </c>
      <c r="N1068" s="36">
        <f t="shared" si="209"/>
        <v>1</v>
      </c>
      <c r="O1068" s="135" t="str">
        <f t="shared" si="210"/>
        <v>Pro Syd-15</v>
      </c>
      <c r="P1068" s="186" t="str">
        <f t="shared" si="211"/>
        <v>OK</v>
      </c>
      <c r="Q1068" s="187">
        <f t="shared" si="212"/>
        <v>60</v>
      </c>
      <c r="R1068" s="150">
        <v>1.9</v>
      </c>
      <c r="S1068" s="187">
        <f t="shared" si="213"/>
        <v>114</v>
      </c>
      <c r="T1068" s="136" t="str">
        <f t="shared" si="214"/>
        <v>Another Wil</v>
      </c>
      <c r="U1068" s="137" t="str">
        <f>IF(P1068="","",IF(N1068=1,"",IF(Q1068="","",IF(Q1068&lt;=100,100,IF(Table1[[#This Row],[Day]]="Wed",100,200)))))</f>
        <v/>
      </c>
      <c r="V1068" s="137" t="str">
        <f t="shared" si="215"/>
        <v/>
      </c>
      <c r="W1068" s="137" t="str">
        <f t="shared" si="216"/>
        <v/>
      </c>
      <c r="X1068" s="133">
        <f>100</f>
        <v>100</v>
      </c>
      <c r="Y1068" s="133">
        <f t="shared" si="217"/>
        <v>190</v>
      </c>
      <c r="Z1068" s="133">
        <f t="shared" si="218"/>
        <v>90</v>
      </c>
      <c r="AA1068" s="134" t="str">
        <f>TEXT(Table1[[#This Row],[Date]],"DDD")</f>
        <v>Sat</v>
      </c>
      <c r="AB1068" s="133" t="str">
        <f>IF(OR(G1068="Doomben",G1068="Eagle Farm"),"Q",IF(AND(Q1068&gt;1,Q1068&lt;55,Table1[[#This Row],[Source]]="Nat"),"Nat OK",IF(AND(Table1[[#This Row],[Source]]&lt;&gt;"Nat",Q1068&lt;55),"Poor &lt;55",IF(OR(G1068="Randwick",G1068="Flemington",G1068="Caulfield",G1068="Sandown Lake",G1068="Sandown Hill"),"Best","ave"))))</f>
        <v>ave</v>
      </c>
      <c r="AC1068" s="133">
        <f>IF(Q1068="","",IF(AB1068="Poor &lt;55",$AC$2*0.2%,IF(AND(AB1068="Q",AA1068&lt;&gt;"Wed"),$AC$2*0.4%,IF(AND(AB1068="Q",AA1068="Wed"),$AC$2*0.5%,IF(AND(AB1068="Ave",U1068=100),$AC$2*0.5%,IF(AND(AB1068="ave",U1068="",N1068=1,AG1068="Bush"),$AC$2*1%,IF(AND(AB1068="ave",U1068="",Q1068&gt;100),$AC$2*1.3%,IF(AND(AB1068="ave",U1068=""),$AC$2*1.2%,IF(AND(AB1068="Ave",U1068=200),$AC$2*1%,IF(AND(AB1068="Best",U1068=200),$AC$2*1.5%,IF(AND(AB1068="Best",U1068="",K1068&lt;&gt;"Pro Syd"),$AC$2*0.5%,IF(AND(AB1068="Best",U1068=""),$AC$2*1%,IF(AND(AB1068="Best",U1068=100,Table1[[#This Row],[State]]="NSW"),$AC$2*0.4%,IF(AND(AB1068="Best",U1068=100),$AC$2*1%,IF(Table1[[#This Row],[Adj]]="Nat OK",$AC$2*0.5%,"xxx")))))))))))))))</f>
        <v>120</v>
      </c>
      <c r="AD1068" s="133">
        <f t="shared" si="219"/>
        <v>228</v>
      </c>
      <c r="AE1068" s="133">
        <f t="shared" si="220"/>
        <v>108</v>
      </c>
      <c r="AF1068" s="133" t="str">
        <f>VLOOKUP(Table1[[#This Row],[Track]],$F$2672:$H$2715,2,FALSE)</f>
        <v>NSW</v>
      </c>
      <c r="AG1068" s="133" t="str">
        <f>VLOOKUP(Table1[[#This Row],[Track]],$F$2672:$H$2715,3,FALSE)</f>
        <v>-</v>
      </c>
      <c r="AH1068" s="133" t="str">
        <f>IF(Table1[[#This Row],[Date]]&lt;$AH$2,"",IF(Table1[[#This Row],[Date]]&lt;$AH$3,"Edge","Elite Combo"))</f>
        <v/>
      </c>
      <c r="AI1068" s="218">
        <f>Table1[[#This Row],[Time]]</f>
        <v>0.71875</v>
      </c>
      <c r="AJ1068" s="219" t="str">
        <f>Table1[[#This Row],[Track]]</f>
        <v>Rosehill</v>
      </c>
      <c r="AK1068" s="216">
        <f>Table1[[#This Row],[Race ]]</f>
        <v>9</v>
      </c>
      <c r="AL1068" s="219">
        <f>Table1[[#This Row],[TAB]]</f>
        <v>17</v>
      </c>
      <c r="AM1068" s="219" t="str">
        <f>Table1[[#This Row],[Selection]]</f>
        <v>Another Wil</v>
      </c>
      <c r="AN1068" s="220" t="str">
        <f>Table1[[#This Row],[Sources]]</f>
        <v>Pro Syd-15</v>
      </c>
      <c r="AO1068" s="219">
        <f>Table1[[#This Row],[Scale Bet]]</f>
        <v>120</v>
      </c>
    </row>
    <row r="1069" spans="5:41" ht="16.5" customHeight="1" x14ac:dyDescent="0.25">
      <c r="E1069" s="185">
        <v>45381</v>
      </c>
      <c r="F1069" s="35">
        <v>0.73263888888888884</v>
      </c>
      <c r="G1069" s="36" t="s">
        <v>157</v>
      </c>
      <c r="H1069" s="36">
        <v>10</v>
      </c>
      <c r="I1069" s="36">
        <v>2</v>
      </c>
      <c r="J1069" s="36" t="s">
        <v>582</v>
      </c>
      <c r="K1069" s="36" t="s">
        <v>1</v>
      </c>
      <c r="L1069" s="165">
        <v>20</v>
      </c>
      <c r="M1069" s="134">
        <f t="shared" si="208"/>
        <v>33</v>
      </c>
      <c r="N1069" s="36">
        <f t="shared" si="209"/>
        <v>2</v>
      </c>
      <c r="O1069" s="135" t="str">
        <f t="shared" si="210"/>
        <v>E4-20/Nat-13</v>
      </c>
      <c r="P1069" s="186" t="str">
        <f t="shared" si="211"/>
        <v>OK</v>
      </c>
      <c r="Q1069" s="187">
        <f t="shared" si="212"/>
        <v>132</v>
      </c>
      <c r="R1069" s="150"/>
      <c r="S1069" s="187" t="str">
        <f t="shared" si="213"/>
        <v/>
      </c>
      <c r="T1069" s="136" t="str">
        <f t="shared" si="214"/>
        <v>Rheinberg</v>
      </c>
      <c r="U1069" s="137">
        <f>IF(P1069="","",IF(N1069=1,"",IF(Q1069="","",IF(Q1069&lt;=100,100,IF(Table1[[#This Row],[Day]]="Wed",100,200)))))</f>
        <v>200</v>
      </c>
      <c r="V1069" s="137" t="str">
        <f t="shared" si="215"/>
        <v/>
      </c>
      <c r="W1069" s="137">
        <f t="shared" si="216"/>
        <v>-200</v>
      </c>
      <c r="X1069" s="133">
        <f>100</f>
        <v>100</v>
      </c>
      <c r="Y1069" s="133" t="str">
        <f t="shared" si="217"/>
        <v/>
      </c>
      <c r="Z1069" s="133">
        <f t="shared" si="218"/>
        <v>-100</v>
      </c>
      <c r="AA1069" s="134" t="str">
        <f>TEXT(Table1[[#This Row],[Date]],"DDD")</f>
        <v>Sat</v>
      </c>
      <c r="AB1069" s="133" t="str">
        <f>IF(OR(G1069="Doomben",G1069="Eagle Farm"),"Q",IF(AND(Q1069&gt;1,Q1069&lt;55,Table1[[#This Row],[Source]]="Nat"),"Nat OK",IF(AND(Table1[[#This Row],[Source]]&lt;&gt;"Nat",Q1069&lt;55),"Poor &lt;55",IF(OR(G1069="Randwick",G1069="Flemington",G1069="Caulfield",G1069="Sandown Lake",G1069="Sandown Hill"),"Best","ave"))))</f>
        <v>Best</v>
      </c>
      <c r="AC1069" s="133">
        <f>IF(Q1069="","",IF(AB1069="Poor &lt;55",$AC$2*0.2%,IF(AND(AB1069="Q",AA1069&lt;&gt;"Wed"),$AC$2*0.4%,IF(AND(AB1069="Q",AA1069="Wed"),$AC$2*0.5%,IF(AND(AB1069="Ave",U1069=100),$AC$2*0.5%,IF(AND(AB1069="ave",U1069="",N1069=1,AG1069="Bush"),$AC$2*1%,IF(AND(AB1069="ave",U1069="",Q1069&gt;100),$AC$2*1.3%,IF(AND(AB1069="ave",U1069=""),$AC$2*1.2%,IF(AND(AB1069="Ave",U1069=200),$AC$2*1%,IF(AND(AB1069="Best",U1069=200),$AC$2*1.5%,IF(AND(AB1069="Best",U1069="",K1069&lt;&gt;"Pro Syd"),$AC$2*0.5%,IF(AND(AB1069="Best",U1069=""),$AC$2*1%,IF(AND(AB1069="Best",U1069=100,Table1[[#This Row],[State]]="NSW"),$AC$2*0.4%,IF(AND(AB1069="Best",U1069=100),$AC$2*1%,IF(Table1[[#This Row],[Adj]]="Nat OK",$AC$2*0.5%,"xxx")))))))))))))))</f>
        <v>150</v>
      </c>
      <c r="AD1069" s="133" t="str">
        <f t="shared" si="219"/>
        <v/>
      </c>
      <c r="AE1069" s="133">
        <f t="shared" si="220"/>
        <v>-150</v>
      </c>
      <c r="AF1069" s="133" t="str">
        <f>VLOOKUP(Table1[[#This Row],[Track]],$F$2672:$H$2715,2,FALSE)</f>
        <v>Vic</v>
      </c>
      <c r="AG1069" s="133" t="str">
        <f>VLOOKUP(Table1[[#This Row],[Track]],$F$2672:$H$2715,3,FALSE)</f>
        <v>-</v>
      </c>
      <c r="AH1069" s="133" t="str">
        <f>IF(Table1[[#This Row],[Date]]&lt;$AH$2,"",IF(Table1[[#This Row],[Date]]&lt;$AH$3,"Edge","Elite Combo"))</f>
        <v/>
      </c>
      <c r="AI1069" s="218">
        <f>Table1[[#This Row],[Time]]</f>
        <v>0.73263888888888884</v>
      </c>
      <c r="AJ1069" s="219" t="str">
        <f>Table1[[#This Row],[Track]]</f>
        <v>Flemington</v>
      </c>
      <c r="AK1069" s="216">
        <f>Table1[[#This Row],[Race ]]</f>
        <v>10</v>
      </c>
      <c r="AL1069" s="219">
        <f>Table1[[#This Row],[TAB]]</f>
        <v>2</v>
      </c>
      <c r="AM1069" s="219" t="str">
        <f>Table1[[#This Row],[Selection]]</f>
        <v>Rheinberg</v>
      </c>
      <c r="AN1069" s="220" t="str">
        <f>Table1[[#This Row],[Sources]]</f>
        <v>E4-20/Nat-13</v>
      </c>
      <c r="AO1069" s="219">
        <f>Table1[[#This Row],[Scale Bet]]</f>
        <v>150</v>
      </c>
    </row>
    <row r="1070" spans="5:41" ht="16.5" customHeight="1" x14ac:dyDescent="0.25">
      <c r="E1070" s="185">
        <v>45381</v>
      </c>
      <c r="F1070" s="35">
        <v>0.73263888888888884</v>
      </c>
      <c r="G1070" s="36" t="s">
        <v>157</v>
      </c>
      <c r="H1070" s="36">
        <v>10</v>
      </c>
      <c r="I1070" s="36">
        <v>2</v>
      </c>
      <c r="J1070" s="36" t="s">
        <v>582</v>
      </c>
      <c r="K1070" s="36" t="s">
        <v>13</v>
      </c>
      <c r="L1070" s="165">
        <v>13</v>
      </c>
      <c r="M1070" s="134" t="str">
        <f t="shared" si="208"/>
        <v/>
      </c>
      <c r="N1070" s="36" t="str">
        <f t="shared" si="209"/>
        <v/>
      </c>
      <c r="O1070" s="135" t="str">
        <f t="shared" si="210"/>
        <v/>
      </c>
      <c r="P1070" s="186" t="str">
        <f t="shared" si="211"/>
        <v>OK</v>
      </c>
      <c r="Q1070" s="187" t="str">
        <f t="shared" si="212"/>
        <v/>
      </c>
      <c r="R1070" s="150"/>
      <c r="S1070" s="187" t="str">
        <f t="shared" si="213"/>
        <v/>
      </c>
      <c r="T1070" s="136" t="str">
        <f t="shared" si="214"/>
        <v>Rheinberg</v>
      </c>
      <c r="U1070" s="137" t="str">
        <f>IF(P1070="","",IF(N1070=1,"",IF(Q1070="","",IF(Q1070&lt;=100,100,IF(Table1[[#This Row],[Day]]="Wed",100,200)))))</f>
        <v/>
      </c>
      <c r="V1070" s="137" t="str">
        <f t="shared" si="215"/>
        <v/>
      </c>
      <c r="W1070" s="137" t="str">
        <f t="shared" si="216"/>
        <v/>
      </c>
      <c r="X1070" s="133">
        <f>100</f>
        <v>100</v>
      </c>
      <c r="Y1070" s="133" t="str">
        <f t="shared" si="217"/>
        <v/>
      </c>
      <c r="Z1070" s="133">
        <f t="shared" si="218"/>
        <v>-100</v>
      </c>
      <c r="AA1070" s="134" t="str">
        <f>TEXT(Table1[[#This Row],[Date]],"DDD")</f>
        <v>Sat</v>
      </c>
      <c r="AB1070" s="133" t="str">
        <f>IF(OR(G1070="Doomben",G1070="Eagle Farm"),"Q",IF(AND(Q1070&gt;1,Q1070&lt;55,Table1[[#This Row],[Source]]="Nat"),"Nat OK",IF(AND(Table1[[#This Row],[Source]]&lt;&gt;"Nat",Q1070&lt;55),"Poor &lt;55",IF(OR(G1070="Randwick",G1070="Flemington",G1070="Caulfield",G1070="Sandown Lake",G1070="Sandown Hill"),"Best","ave"))))</f>
        <v>Best</v>
      </c>
      <c r="AC1070" s="133" t="str">
        <f>IF(Q1070="","",IF(AB1070="Poor &lt;55",$AC$2*0.2%,IF(AND(AB1070="Q",AA1070&lt;&gt;"Wed"),$AC$2*0.4%,IF(AND(AB1070="Q",AA1070="Wed"),$AC$2*0.5%,IF(AND(AB1070="Ave",U1070=100),$AC$2*0.5%,IF(AND(AB1070="ave",U1070="",N1070=1,AG1070="Bush"),$AC$2*1%,IF(AND(AB1070="ave",U1070="",Q1070&gt;100),$AC$2*1.3%,IF(AND(AB1070="ave",U1070=""),$AC$2*1.2%,IF(AND(AB1070="Ave",U1070=200),$AC$2*1%,IF(AND(AB1070="Best",U1070=200),$AC$2*1.5%,IF(AND(AB1070="Best",U1070="",K1070&lt;&gt;"Pro Syd"),$AC$2*0.5%,IF(AND(AB1070="Best",U1070=""),$AC$2*1%,IF(AND(AB1070="Best",U1070=100,Table1[[#This Row],[State]]="NSW"),$AC$2*0.4%,IF(AND(AB1070="Best",U1070=100),$AC$2*1%,IF(Table1[[#This Row],[Adj]]="Nat OK",$AC$2*0.5%,"xxx")))))))))))))))</f>
        <v/>
      </c>
      <c r="AD1070" s="133" t="str">
        <f t="shared" si="219"/>
        <v/>
      </c>
      <c r="AE1070" s="133" t="str">
        <f t="shared" si="220"/>
        <v/>
      </c>
      <c r="AF1070" s="133" t="str">
        <f>VLOOKUP(Table1[[#This Row],[Track]],$F$2672:$H$2715,2,FALSE)</f>
        <v>Vic</v>
      </c>
      <c r="AG1070" s="133" t="str">
        <f>VLOOKUP(Table1[[#This Row],[Track]],$F$2672:$H$2715,3,FALSE)</f>
        <v>-</v>
      </c>
      <c r="AH1070" s="133" t="str">
        <f>IF(Table1[[#This Row],[Date]]&lt;$AH$2,"",IF(Table1[[#This Row],[Date]]&lt;$AH$3,"Edge","Elite Combo"))</f>
        <v/>
      </c>
      <c r="AI1070" s="218">
        <f>Table1[[#This Row],[Time]]</f>
        <v>0.73263888888888884</v>
      </c>
      <c r="AJ1070" s="219" t="str">
        <f>Table1[[#This Row],[Track]]</f>
        <v>Flemington</v>
      </c>
      <c r="AK1070" s="216">
        <f>Table1[[#This Row],[Race ]]</f>
        <v>10</v>
      </c>
      <c r="AL1070" s="219">
        <f>Table1[[#This Row],[TAB]]</f>
        <v>2</v>
      </c>
      <c r="AM1070" s="219" t="str">
        <f>Table1[[#This Row],[Selection]]</f>
        <v>Rheinberg</v>
      </c>
      <c r="AN1070" s="220" t="str">
        <f>Table1[[#This Row],[Sources]]</f>
        <v/>
      </c>
      <c r="AO1070" s="219" t="str">
        <f>Table1[[#This Row],[Scale Bet]]</f>
        <v/>
      </c>
    </row>
    <row r="1071" spans="5:41" ht="16.5" customHeight="1" x14ac:dyDescent="0.25">
      <c r="E1071" s="185">
        <v>45381</v>
      </c>
      <c r="F1071" s="35">
        <v>0.74652777777777779</v>
      </c>
      <c r="G1071" s="36" t="s">
        <v>17</v>
      </c>
      <c r="H1071" s="36">
        <v>10</v>
      </c>
      <c r="I1071" s="36">
        <v>15</v>
      </c>
      <c r="J1071" s="36" t="s">
        <v>254</v>
      </c>
      <c r="K1071" s="36" t="s">
        <v>1</v>
      </c>
      <c r="L1071" s="165">
        <v>10</v>
      </c>
      <c r="M1071" s="134">
        <f t="shared" si="208"/>
        <v>10</v>
      </c>
      <c r="N1071" s="36">
        <f t="shared" si="209"/>
        <v>1</v>
      </c>
      <c r="O1071" s="135" t="str">
        <f t="shared" si="210"/>
        <v>E4-10</v>
      </c>
      <c r="P1071" s="186" t="str">
        <f t="shared" si="211"/>
        <v>OK</v>
      </c>
      <c r="Q1071" s="187">
        <f t="shared" si="212"/>
        <v>40</v>
      </c>
      <c r="R1071" s="150"/>
      <c r="S1071" s="187" t="str">
        <f t="shared" si="213"/>
        <v/>
      </c>
      <c r="T1071" s="136" t="str">
        <f t="shared" si="214"/>
        <v>Willaidow</v>
      </c>
      <c r="U1071" s="137" t="str">
        <f>IF(P1071="","",IF(N1071=1,"",IF(Q1071="","",IF(Q1071&lt;=100,100,IF(Table1[[#This Row],[Day]]="Wed",100,200)))))</f>
        <v/>
      </c>
      <c r="V1071" s="137" t="str">
        <f t="shared" si="215"/>
        <v/>
      </c>
      <c r="W1071" s="137" t="str">
        <f t="shared" si="216"/>
        <v/>
      </c>
      <c r="X1071" s="133">
        <f>100</f>
        <v>100</v>
      </c>
      <c r="Y1071" s="133" t="str">
        <f t="shared" si="217"/>
        <v/>
      </c>
      <c r="Z1071" s="133">
        <f t="shared" si="218"/>
        <v>-100</v>
      </c>
      <c r="AA1071" s="134" t="str">
        <f>TEXT(Table1[[#This Row],[Date]],"DDD")</f>
        <v>Sat</v>
      </c>
      <c r="AB1071" s="133" t="str">
        <f>IF(OR(G1071="Doomben",G1071="Eagle Farm"),"Q",IF(AND(Q1071&gt;1,Q1071&lt;55,Table1[[#This Row],[Source]]="Nat"),"Nat OK",IF(AND(Table1[[#This Row],[Source]]&lt;&gt;"Nat",Q1071&lt;55),"Poor &lt;55",IF(OR(G1071="Randwick",G1071="Flemington",G1071="Caulfield",G1071="Sandown Lake",G1071="Sandown Hill"),"Best","ave"))))</f>
        <v>Poor &lt;55</v>
      </c>
      <c r="AC1071" s="133">
        <f>IF(Q1071="","",IF(AB1071="Poor &lt;55",$AC$2*0.2%,IF(AND(AB1071="Q",AA1071&lt;&gt;"Wed"),$AC$2*0.4%,IF(AND(AB1071="Q",AA1071="Wed"),$AC$2*0.5%,IF(AND(AB1071="Ave",U1071=100),$AC$2*0.5%,IF(AND(AB1071="ave",U1071="",N1071=1,AG1071="Bush"),$AC$2*1%,IF(AND(AB1071="ave",U1071="",Q1071&gt;100),$AC$2*1.3%,IF(AND(AB1071="ave",U1071=""),$AC$2*1.2%,IF(AND(AB1071="Ave",U1071=200),$AC$2*1%,IF(AND(AB1071="Best",U1071=200),$AC$2*1.5%,IF(AND(AB1071="Best",U1071="",K1071&lt;&gt;"Pro Syd"),$AC$2*0.5%,IF(AND(AB1071="Best",U1071=""),$AC$2*1%,IF(AND(AB1071="Best",U1071=100,Table1[[#This Row],[State]]="NSW"),$AC$2*0.4%,IF(AND(AB1071="Best",U1071=100),$AC$2*1%,IF(Table1[[#This Row],[Adj]]="Nat OK",$AC$2*0.5%,"xxx")))))))))))))))</f>
        <v>20</v>
      </c>
      <c r="AD1071" s="133" t="str">
        <f t="shared" si="219"/>
        <v/>
      </c>
      <c r="AE1071" s="133">
        <f t="shared" si="220"/>
        <v>-20</v>
      </c>
      <c r="AF1071" s="133" t="str">
        <f>VLOOKUP(Table1[[#This Row],[Track]],$F$2672:$H$2715,2,FALSE)</f>
        <v>NSW</v>
      </c>
      <c r="AG1071" s="133" t="str">
        <f>VLOOKUP(Table1[[#This Row],[Track]],$F$2672:$H$2715,3,FALSE)</f>
        <v>-</v>
      </c>
      <c r="AH1071" s="133" t="str">
        <f>IF(Table1[[#This Row],[Date]]&lt;$AH$2,"",IF(Table1[[#This Row],[Date]]&lt;$AH$3,"Edge","Elite Combo"))</f>
        <v/>
      </c>
      <c r="AI1071" s="218">
        <f>Table1[[#This Row],[Time]]</f>
        <v>0.74652777777777779</v>
      </c>
      <c r="AJ1071" s="219" t="str">
        <f>Table1[[#This Row],[Track]]</f>
        <v>Rosehill</v>
      </c>
      <c r="AK1071" s="216">
        <f>Table1[[#This Row],[Race ]]</f>
        <v>10</v>
      </c>
      <c r="AL1071" s="219">
        <f>Table1[[#This Row],[TAB]]</f>
        <v>15</v>
      </c>
      <c r="AM1071" s="219" t="str">
        <f>Table1[[#This Row],[Selection]]</f>
        <v>Willaidow</v>
      </c>
      <c r="AN1071" s="220" t="str">
        <f>Table1[[#This Row],[Sources]]</f>
        <v>E4-10</v>
      </c>
      <c r="AO1071" s="219">
        <f>Table1[[#This Row],[Scale Bet]]</f>
        <v>20</v>
      </c>
    </row>
    <row r="1072" spans="5:41" ht="16.5" customHeight="1" x14ac:dyDescent="0.25">
      <c r="E1072" s="185">
        <v>45388</v>
      </c>
      <c r="F1072" s="35">
        <v>0.54166666666666663</v>
      </c>
      <c r="G1072" s="36" t="s">
        <v>22</v>
      </c>
      <c r="H1072" s="36">
        <v>2</v>
      </c>
      <c r="I1072" s="36">
        <v>11</v>
      </c>
      <c r="J1072" s="36" t="s">
        <v>1094</v>
      </c>
      <c r="K1072" s="36" t="s">
        <v>60</v>
      </c>
      <c r="L1072" s="165">
        <v>15</v>
      </c>
      <c r="M1072" s="134">
        <f t="shared" si="208"/>
        <v>15</v>
      </c>
      <c r="N1072" s="36">
        <f t="shared" si="209"/>
        <v>1</v>
      </c>
      <c r="O1072" s="135" t="str">
        <f t="shared" si="210"/>
        <v>Pro Syd-15</v>
      </c>
      <c r="P1072" s="186" t="str">
        <f t="shared" si="211"/>
        <v>OK</v>
      </c>
      <c r="Q1072" s="187">
        <f t="shared" si="212"/>
        <v>60</v>
      </c>
      <c r="R1072" s="150">
        <v>4</v>
      </c>
      <c r="S1072" s="187">
        <f t="shared" si="213"/>
        <v>240</v>
      </c>
      <c r="T1072" s="136" t="str">
        <f t="shared" si="214"/>
        <v>Circle Of Fire</v>
      </c>
      <c r="U1072" s="137" t="str">
        <f>IF(P1072="","",IF(N1072=1,"",IF(Q1072="","",IF(Q1072&lt;=100,100,IF(Table1[[#This Row],[Day]]="Wed",100,200)))))</f>
        <v/>
      </c>
      <c r="V1072" s="137" t="str">
        <f t="shared" si="215"/>
        <v/>
      </c>
      <c r="W1072" s="137" t="str">
        <f t="shared" si="216"/>
        <v/>
      </c>
      <c r="X1072" s="133">
        <f>100</f>
        <v>100</v>
      </c>
      <c r="Y1072" s="133">
        <f t="shared" si="217"/>
        <v>400</v>
      </c>
      <c r="Z1072" s="133">
        <f t="shared" si="218"/>
        <v>300</v>
      </c>
      <c r="AA1072" s="134" t="str">
        <f>TEXT(Table1[[#This Row],[Date]],"DDD")</f>
        <v>Sat</v>
      </c>
      <c r="AB1072" s="133" t="str">
        <f>IF(OR(G1072="Doomben",G1072="Eagle Farm"),"Q",IF(AND(Q1072&gt;1,Q1072&lt;55,Table1[[#This Row],[Source]]="Nat"),"Nat OK",IF(AND(Table1[[#This Row],[Source]]&lt;&gt;"Nat",Q1072&lt;55),"Poor &lt;55",IF(OR(G1072="Randwick",G1072="Flemington",G1072="Caulfield",G1072="Sandown Lake",G1072="Sandown Hill"),"Best","ave"))))</f>
        <v>Best</v>
      </c>
      <c r="AC1072" s="133">
        <f>IF(Q1072="","",IF(AB1072="Poor &lt;55",$AC$2*0.2%,IF(AND(AB1072="Q",AA1072&lt;&gt;"Wed"),$AC$2*0.4%,IF(AND(AB1072="Q",AA1072="Wed"),$AC$2*0.5%,IF(AND(AB1072="Ave",U1072=100),$AC$2*0.5%,IF(AND(AB1072="ave",U1072="",N1072=1,AG1072="Bush"),$AC$2*1%,IF(AND(AB1072="ave",U1072="",Q1072&gt;100),$AC$2*1.3%,IF(AND(AB1072="ave",U1072=""),$AC$2*1.2%,IF(AND(AB1072="Ave",U1072=200),$AC$2*1%,IF(AND(AB1072="Best",U1072=200),$AC$2*1.5%,IF(AND(AB1072="Best",U1072="",K1072&lt;&gt;"Pro Syd"),$AC$2*0.5%,IF(AND(AB1072="Best",U1072=""),$AC$2*1%,IF(AND(AB1072="Best",U1072=100,Table1[[#This Row],[State]]="NSW"),$AC$2*0.4%,IF(AND(AB1072="Best",U1072=100),$AC$2*1%,IF(Table1[[#This Row],[Adj]]="Nat OK",$AC$2*0.5%,"xxx")))))))))))))))</f>
        <v>100</v>
      </c>
      <c r="AD1072" s="133">
        <f t="shared" si="219"/>
        <v>400</v>
      </c>
      <c r="AE1072" s="133">
        <f t="shared" si="220"/>
        <v>300</v>
      </c>
      <c r="AF1072" s="133" t="str">
        <f>VLOOKUP(Table1[[#This Row],[Track]],$F$2672:$H$2715,2,FALSE)</f>
        <v>NSW</v>
      </c>
      <c r="AG1072" s="133" t="str">
        <f>VLOOKUP(Table1[[#This Row],[Track]],$F$2672:$H$2715,3,FALSE)</f>
        <v>-</v>
      </c>
      <c r="AH1072" s="133" t="str">
        <f>IF(Table1[[#This Row],[Date]]&lt;$AH$2,"",IF(Table1[[#This Row],[Date]]&lt;$AH$3,"Edge","Elite Combo"))</f>
        <v/>
      </c>
      <c r="AI1072" s="218">
        <f>Table1[[#This Row],[Time]]</f>
        <v>0.54166666666666663</v>
      </c>
      <c r="AJ1072" s="219" t="str">
        <f>Table1[[#This Row],[Track]]</f>
        <v>Randwick</v>
      </c>
      <c r="AK1072" s="216">
        <f>Table1[[#This Row],[Race ]]</f>
        <v>2</v>
      </c>
      <c r="AL1072" s="219">
        <f>Table1[[#This Row],[TAB]]</f>
        <v>11</v>
      </c>
      <c r="AM1072" s="219" t="str">
        <f>Table1[[#This Row],[Selection]]</f>
        <v>Circle Of Fire</v>
      </c>
      <c r="AN1072" s="220" t="str">
        <f>Table1[[#This Row],[Sources]]</f>
        <v>Pro Syd-15</v>
      </c>
      <c r="AO1072" s="219">
        <f>Table1[[#This Row],[Scale Bet]]</f>
        <v>100</v>
      </c>
    </row>
    <row r="1073" spans="5:41" ht="16.5" customHeight="1" x14ac:dyDescent="0.25">
      <c r="E1073" s="185">
        <v>45388</v>
      </c>
      <c r="F1073" s="35">
        <v>0.54166666666666663</v>
      </c>
      <c r="G1073" s="36" t="s">
        <v>22</v>
      </c>
      <c r="H1073" s="36">
        <v>2</v>
      </c>
      <c r="I1073" s="36">
        <v>8</v>
      </c>
      <c r="J1073" s="36" t="s">
        <v>1045</v>
      </c>
      <c r="K1073" s="36" t="s">
        <v>60</v>
      </c>
      <c r="L1073" s="165">
        <v>10</v>
      </c>
      <c r="M1073" s="134">
        <f t="shared" si="208"/>
        <v>10</v>
      </c>
      <c r="N1073" s="36">
        <f t="shared" si="209"/>
        <v>1</v>
      </c>
      <c r="O1073" s="135" t="str">
        <f t="shared" si="210"/>
        <v>Pro Syd-10</v>
      </c>
      <c r="P1073" s="186" t="str">
        <f t="shared" si="211"/>
        <v>OK</v>
      </c>
      <c r="Q1073" s="187">
        <f t="shared" si="212"/>
        <v>40</v>
      </c>
      <c r="R1073" s="150"/>
      <c r="S1073" s="187" t="str">
        <f t="shared" si="213"/>
        <v/>
      </c>
      <c r="T1073" s="136" t="str">
        <f t="shared" si="214"/>
        <v>Verona</v>
      </c>
      <c r="U1073" s="137" t="str">
        <f>IF(P1073="","",IF(N1073=1,"",IF(Q1073="","",IF(Q1073&lt;=100,100,IF(Table1[[#This Row],[Day]]="Wed",100,200)))))</f>
        <v/>
      </c>
      <c r="V1073" s="137" t="str">
        <f t="shared" si="215"/>
        <v/>
      </c>
      <c r="W1073" s="137" t="str">
        <f t="shared" si="216"/>
        <v/>
      </c>
      <c r="X1073" s="133">
        <f>100</f>
        <v>100</v>
      </c>
      <c r="Y1073" s="133" t="str">
        <f t="shared" si="217"/>
        <v/>
      </c>
      <c r="Z1073" s="133">
        <f t="shared" si="218"/>
        <v>-100</v>
      </c>
      <c r="AA1073" s="134" t="str">
        <f>TEXT(Table1[[#This Row],[Date]],"DDD")</f>
        <v>Sat</v>
      </c>
      <c r="AB1073" s="133" t="str">
        <f>IF(OR(G1073="Doomben",G1073="Eagle Farm"),"Q",IF(AND(Q1073&gt;1,Q1073&lt;55,Table1[[#This Row],[Source]]="Nat"),"Nat OK",IF(AND(Table1[[#This Row],[Source]]&lt;&gt;"Nat",Q1073&lt;55),"Poor &lt;55",IF(OR(G1073="Randwick",G1073="Flemington",G1073="Caulfield",G1073="Sandown Lake",G1073="Sandown Hill"),"Best","ave"))))</f>
        <v>Poor &lt;55</v>
      </c>
      <c r="AC1073" s="133">
        <f>IF(Q1073="","",IF(AB1073="Poor &lt;55",$AC$2*0.2%,IF(AND(AB1073="Q",AA1073&lt;&gt;"Wed"),$AC$2*0.4%,IF(AND(AB1073="Q",AA1073="Wed"),$AC$2*0.5%,IF(AND(AB1073="Ave",U1073=100),$AC$2*0.5%,IF(AND(AB1073="ave",U1073="",N1073=1,AG1073="Bush"),$AC$2*1%,IF(AND(AB1073="ave",U1073="",Q1073&gt;100),$AC$2*1.3%,IF(AND(AB1073="ave",U1073=""),$AC$2*1.2%,IF(AND(AB1073="Ave",U1073=200),$AC$2*1%,IF(AND(AB1073="Best",U1073=200),$AC$2*1.5%,IF(AND(AB1073="Best",U1073="",K1073&lt;&gt;"Pro Syd"),$AC$2*0.5%,IF(AND(AB1073="Best",U1073=""),$AC$2*1%,IF(AND(AB1073="Best",U1073=100,Table1[[#This Row],[State]]="NSW"),$AC$2*0.4%,IF(AND(AB1073="Best",U1073=100),$AC$2*1%,IF(Table1[[#This Row],[Adj]]="Nat OK",$AC$2*0.5%,"xxx")))))))))))))))</f>
        <v>20</v>
      </c>
      <c r="AD1073" s="133" t="str">
        <f t="shared" si="219"/>
        <v/>
      </c>
      <c r="AE1073" s="133">
        <f t="shared" si="220"/>
        <v>-20</v>
      </c>
      <c r="AF1073" s="133" t="str">
        <f>VLOOKUP(Table1[[#This Row],[Track]],$F$2672:$H$2715,2,FALSE)</f>
        <v>NSW</v>
      </c>
      <c r="AG1073" s="133" t="str">
        <f>VLOOKUP(Table1[[#This Row],[Track]],$F$2672:$H$2715,3,FALSE)</f>
        <v>-</v>
      </c>
      <c r="AH1073" s="133" t="str">
        <f>IF(Table1[[#This Row],[Date]]&lt;$AH$2,"",IF(Table1[[#This Row],[Date]]&lt;$AH$3,"Edge","Elite Combo"))</f>
        <v/>
      </c>
      <c r="AI1073" s="218">
        <f>Table1[[#This Row],[Time]]</f>
        <v>0.54166666666666663</v>
      </c>
      <c r="AJ1073" s="219" t="str">
        <f>Table1[[#This Row],[Track]]</f>
        <v>Randwick</v>
      </c>
      <c r="AK1073" s="216">
        <f>Table1[[#This Row],[Race ]]</f>
        <v>2</v>
      </c>
      <c r="AL1073" s="219">
        <f>Table1[[#This Row],[TAB]]</f>
        <v>8</v>
      </c>
      <c r="AM1073" s="219" t="str">
        <f>Table1[[#This Row],[Selection]]</f>
        <v>Verona</v>
      </c>
      <c r="AN1073" s="220" t="str">
        <f>Table1[[#This Row],[Sources]]</f>
        <v>Pro Syd-10</v>
      </c>
      <c r="AO1073" s="219">
        <f>Table1[[#This Row],[Scale Bet]]</f>
        <v>20</v>
      </c>
    </row>
    <row r="1074" spans="5:41" ht="16.5" customHeight="1" x14ac:dyDescent="0.25">
      <c r="E1074" s="185">
        <v>45388</v>
      </c>
      <c r="F1074" s="35">
        <v>0.55208333333333337</v>
      </c>
      <c r="G1074" s="36" t="s">
        <v>201</v>
      </c>
      <c r="H1074" s="36">
        <v>3</v>
      </c>
      <c r="I1074" s="36">
        <v>3</v>
      </c>
      <c r="J1074" s="36" t="s">
        <v>302</v>
      </c>
      <c r="K1074" s="36" t="s">
        <v>1</v>
      </c>
      <c r="L1074" s="165">
        <v>10</v>
      </c>
      <c r="M1074" s="134">
        <f t="shared" si="208"/>
        <v>23</v>
      </c>
      <c r="N1074" s="36">
        <f t="shared" si="209"/>
        <v>2</v>
      </c>
      <c r="O1074" s="135" t="str">
        <f t="shared" si="210"/>
        <v>E4-10/Nat-13</v>
      </c>
      <c r="P1074" s="186" t="str">
        <f t="shared" si="211"/>
        <v>OK</v>
      </c>
      <c r="Q1074" s="187">
        <f t="shared" si="212"/>
        <v>92</v>
      </c>
      <c r="R1074" s="150"/>
      <c r="S1074" s="187" t="str">
        <f t="shared" si="213"/>
        <v/>
      </c>
      <c r="T1074" s="136" t="str">
        <f t="shared" si="214"/>
        <v>Bews</v>
      </c>
      <c r="U1074" s="137">
        <f>IF(P1074="","",IF(N1074=1,"",IF(Q1074="","",IF(Q1074&lt;=100,100,IF(Table1[[#This Row],[Day]]="Wed",100,200)))))</f>
        <v>100</v>
      </c>
      <c r="V1074" s="137" t="str">
        <f t="shared" si="215"/>
        <v/>
      </c>
      <c r="W1074" s="137">
        <f t="shared" si="216"/>
        <v>-100</v>
      </c>
      <c r="X1074" s="133">
        <f>100</f>
        <v>100</v>
      </c>
      <c r="Y1074" s="133" t="str">
        <f t="shared" si="217"/>
        <v/>
      </c>
      <c r="Z1074" s="133">
        <f t="shared" si="218"/>
        <v>-100</v>
      </c>
      <c r="AA1074" s="134" t="str">
        <f>TEXT(Table1[[#This Row],[Date]],"DDD")</f>
        <v>Sat</v>
      </c>
      <c r="AB1074" s="133" t="str">
        <f>IF(OR(G1074="Doomben",G1074="Eagle Farm"),"Q",IF(AND(Q1074&gt;1,Q1074&lt;55,Table1[[#This Row],[Source]]="Nat"),"Nat OK",IF(AND(Table1[[#This Row],[Source]]&lt;&gt;"Nat",Q1074&lt;55),"Poor &lt;55",IF(OR(G1074="Randwick",G1074="Flemington",G1074="Caulfield",G1074="Sandown Lake",G1074="Sandown Hill"),"Best","ave"))))</f>
        <v>Best</v>
      </c>
      <c r="AC1074" s="133">
        <f>IF(Q1074="","",IF(AB1074="Poor &lt;55",$AC$2*0.2%,IF(AND(AB1074="Q",AA1074&lt;&gt;"Wed"),$AC$2*0.4%,IF(AND(AB1074="Q",AA1074="Wed"),$AC$2*0.5%,IF(AND(AB1074="Ave",U1074=100),$AC$2*0.5%,IF(AND(AB1074="ave",U1074="",N1074=1,AG1074="Bush"),$AC$2*1%,IF(AND(AB1074="ave",U1074="",Q1074&gt;100),$AC$2*1.3%,IF(AND(AB1074="ave",U1074=""),$AC$2*1.2%,IF(AND(AB1074="Ave",U1074=200),$AC$2*1%,IF(AND(AB1074="Best",U1074=200),$AC$2*1.5%,IF(AND(AB1074="Best",U1074="",K1074&lt;&gt;"Pro Syd"),$AC$2*0.5%,IF(AND(AB1074="Best",U1074=""),$AC$2*1%,IF(AND(AB1074="Best",U1074=100,Table1[[#This Row],[State]]="NSW"),$AC$2*0.4%,IF(AND(AB1074="Best",U1074=100),$AC$2*1%,IF(Table1[[#This Row],[Adj]]="Nat OK",$AC$2*0.5%,"xxx")))))))))))))))</f>
        <v>100</v>
      </c>
      <c r="AD1074" s="133" t="str">
        <f t="shared" si="219"/>
        <v/>
      </c>
      <c r="AE1074" s="133">
        <f t="shared" si="220"/>
        <v>-100</v>
      </c>
      <c r="AF1074" s="133" t="str">
        <f>VLOOKUP(Table1[[#This Row],[Track]],$F$2672:$H$2715,2,FALSE)</f>
        <v>Vic</v>
      </c>
      <c r="AG1074" s="133" t="str">
        <f>VLOOKUP(Table1[[#This Row],[Track]],$F$2672:$H$2715,3,FALSE)</f>
        <v>-</v>
      </c>
      <c r="AH1074" s="133" t="str">
        <f>IF(Table1[[#This Row],[Date]]&lt;$AH$2,"",IF(Table1[[#This Row],[Date]]&lt;$AH$3,"Edge","Elite Combo"))</f>
        <v/>
      </c>
      <c r="AI1074" s="218">
        <f>Table1[[#This Row],[Time]]</f>
        <v>0.55208333333333337</v>
      </c>
      <c r="AJ1074" s="219" t="str">
        <f>Table1[[#This Row],[Track]]</f>
        <v>Caulfield</v>
      </c>
      <c r="AK1074" s="216">
        <f>Table1[[#This Row],[Race ]]</f>
        <v>3</v>
      </c>
      <c r="AL1074" s="219">
        <f>Table1[[#This Row],[TAB]]</f>
        <v>3</v>
      </c>
      <c r="AM1074" s="219" t="str">
        <f>Table1[[#This Row],[Selection]]</f>
        <v>Bews</v>
      </c>
      <c r="AN1074" s="220" t="str">
        <f>Table1[[#This Row],[Sources]]</f>
        <v>E4-10/Nat-13</v>
      </c>
      <c r="AO1074" s="219">
        <f>Table1[[#This Row],[Scale Bet]]</f>
        <v>100</v>
      </c>
    </row>
    <row r="1075" spans="5:41" ht="16.5" customHeight="1" x14ac:dyDescent="0.25">
      <c r="E1075" s="185">
        <v>45388</v>
      </c>
      <c r="F1075" s="35">
        <v>0.55208333333333337</v>
      </c>
      <c r="G1075" s="36" t="s">
        <v>201</v>
      </c>
      <c r="H1075" s="36">
        <v>3</v>
      </c>
      <c r="I1075" s="36">
        <v>3</v>
      </c>
      <c r="J1075" s="36" t="s">
        <v>302</v>
      </c>
      <c r="K1075" s="36" t="s">
        <v>13</v>
      </c>
      <c r="L1075" s="165">
        <v>13</v>
      </c>
      <c r="M1075" s="134" t="str">
        <f t="shared" si="208"/>
        <v/>
      </c>
      <c r="N1075" s="36" t="str">
        <f t="shared" si="209"/>
        <v/>
      </c>
      <c r="O1075" s="135" t="str">
        <f t="shared" si="210"/>
        <v/>
      </c>
      <c r="P1075" s="186" t="str">
        <f t="shared" si="211"/>
        <v>OK</v>
      </c>
      <c r="Q1075" s="187" t="str">
        <f t="shared" si="212"/>
        <v/>
      </c>
      <c r="R1075" s="150"/>
      <c r="S1075" s="187" t="str">
        <f t="shared" si="213"/>
        <v/>
      </c>
      <c r="T1075" s="136" t="str">
        <f t="shared" si="214"/>
        <v>Bews</v>
      </c>
      <c r="U1075" s="137" t="str">
        <f>IF(P1075="","",IF(N1075=1,"",IF(Q1075="","",IF(Q1075&lt;=100,100,IF(Table1[[#This Row],[Day]]="Wed",100,200)))))</f>
        <v/>
      </c>
      <c r="V1075" s="137" t="str">
        <f t="shared" si="215"/>
        <v/>
      </c>
      <c r="W1075" s="137" t="str">
        <f t="shared" si="216"/>
        <v/>
      </c>
      <c r="X1075" s="133">
        <f>100</f>
        <v>100</v>
      </c>
      <c r="Y1075" s="133" t="str">
        <f t="shared" si="217"/>
        <v/>
      </c>
      <c r="Z1075" s="133">
        <f t="shared" si="218"/>
        <v>-100</v>
      </c>
      <c r="AA1075" s="134" t="str">
        <f>TEXT(Table1[[#This Row],[Date]],"DDD")</f>
        <v>Sat</v>
      </c>
      <c r="AB1075" s="133" t="str">
        <f>IF(OR(G1075="Doomben",G1075="Eagle Farm"),"Q",IF(AND(Q1075&gt;1,Q1075&lt;55,Table1[[#This Row],[Source]]="Nat"),"Nat OK",IF(AND(Table1[[#This Row],[Source]]&lt;&gt;"Nat",Q1075&lt;55),"Poor &lt;55",IF(OR(G1075="Randwick",G1075="Flemington",G1075="Caulfield",G1075="Sandown Lake",G1075="Sandown Hill"),"Best","ave"))))</f>
        <v>Best</v>
      </c>
      <c r="AC1075" s="133" t="str">
        <f>IF(Q1075="","",IF(AB1075="Poor &lt;55",$AC$2*0.2%,IF(AND(AB1075="Q",AA1075&lt;&gt;"Wed"),$AC$2*0.4%,IF(AND(AB1075="Q",AA1075="Wed"),$AC$2*0.5%,IF(AND(AB1075="Ave",U1075=100),$AC$2*0.5%,IF(AND(AB1075="ave",U1075="",N1075=1,AG1075="Bush"),$AC$2*1%,IF(AND(AB1075="ave",U1075="",Q1075&gt;100),$AC$2*1.3%,IF(AND(AB1075="ave",U1075=""),$AC$2*1.2%,IF(AND(AB1075="Ave",U1075=200),$AC$2*1%,IF(AND(AB1075="Best",U1075=200),$AC$2*1.5%,IF(AND(AB1075="Best",U1075="",K1075&lt;&gt;"Pro Syd"),$AC$2*0.5%,IF(AND(AB1075="Best",U1075=""),$AC$2*1%,IF(AND(AB1075="Best",U1075=100,Table1[[#This Row],[State]]="NSW"),$AC$2*0.4%,IF(AND(AB1075="Best",U1075=100),$AC$2*1%,IF(Table1[[#This Row],[Adj]]="Nat OK",$AC$2*0.5%,"xxx")))))))))))))))</f>
        <v/>
      </c>
      <c r="AD1075" s="133" t="str">
        <f t="shared" si="219"/>
        <v/>
      </c>
      <c r="AE1075" s="133" t="str">
        <f t="shared" si="220"/>
        <v/>
      </c>
      <c r="AF1075" s="133" t="str">
        <f>VLOOKUP(Table1[[#This Row],[Track]],$F$2672:$H$2715,2,FALSE)</f>
        <v>Vic</v>
      </c>
      <c r="AG1075" s="133" t="str">
        <f>VLOOKUP(Table1[[#This Row],[Track]],$F$2672:$H$2715,3,FALSE)</f>
        <v>-</v>
      </c>
      <c r="AH1075" s="133" t="str">
        <f>IF(Table1[[#This Row],[Date]]&lt;$AH$2,"",IF(Table1[[#This Row],[Date]]&lt;$AH$3,"Edge","Elite Combo"))</f>
        <v/>
      </c>
      <c r="AI1075" s="218">
        <f>Table1[[#This Row],[Time]]</f>
        <v>0.55208333333333337</v>
      </c>
      <c r="AJ1075" s="219" t="str">
        <f>Table1[[#This Row],[Track]]</f>
        <v>Caulfield</v>
      </c>
      <c r="AK1075" s="216">
        <f>Table1[[#This Row],[Race ]]</f>
        <v>3</v>
      </c>
      <c r="AL1075" s="219">
        <f>Table1[[#This Row],[TAB]]</f>
        <v>3</v>
      </c>
      <c r="AM1075" s="219" t="str">
        <f>Table1[[#This Row],[Selection]]</f>
        <v>Bews</v>
      </c>
      <c r="AN1075" s="220" t="str">
        <f>Table1[[#This Row],[Sources]]</f>
        <v/>
      </c>
      <c r="AO1075" s="219" t="str">
        <f>Table1[[#This Row],[Scale Bet]]</f>
        <v/>
      </c>
    </row>
    <row r="1076" spans="5:41" ht="16.5" customHeight="1" x14ac:dyDescent="0.25">
      <c r="E1076" s="185">
        <v>45388</v>
      </c>
      <c r="F1076" s="35">
        <v>0.60069444444444442</v>
      </c>
      <c r="G1076" s="36" t="s">
        <v>201</v>
      </c>
      <c r="H1076" s="36">
        <v>5</v>
      </c>
      <c r="I1076" s="36">
        <v>7</v>
      </c>
      <c r="J1076" s="36" t="s">
        <v>744</v>
      </c>
      <c r="K1076" s="36" t="s">
        <v>1</v>
      </c>
      <c r="L1076" s="165">
        <v>10</v>
      </c>
      <c r="M1076" s="134">
        <f t="shared" si="208"/>
        <v>23</v>
      </c>
      <c r="N1076" s="36">
        <f t="shared" si="209"/>
        <v>2</v>
      </c>
      <c r="O1076" s="135" t="str">
        <f t="shared" si="210"/>
        <v>E4-10/Nat-13</v>
      </c>
      <c r="P1076" s="186" t="str">
        <f t="shared" si="211"/>
        <v>OK</v>
      </c>
      <c r="Q1076" s="187">
        <f t="shared" si="212"/>
        <v>92</v>
      </c>
      <c r="R1076" s="150"/>
      <c r="S1076" s="187" t="str">
        <f t="shared" si="213"/>
        <v/>
      </c>
      <c r="T1076" s="136" t="str">
        <f t="shared" si="214"/>
        <v>Furious</v>
      </c>
      <c r="U1076" s="137">
        <f>IF(P1076="","",IF(N1076=1,"",IF(Q1076="","",IF(Q1076&lt;=100,100,IF(Table1[[#This Row],[Day]]="Wed",100,200)))))</f>
        <v>100</v>
      </c>
      <c r="V1076" s="137" t="str">
        <f t="shared" si="215"/>
        <v/>
      </c>
      <c r="W1076" s="137">
        <f t="shared" si="216"/>
        <v>-100</v>
      </c>
      <c r="X1076" s="133">
        <f>100</f>
        <v>100</v>
      </c>
      <c r="Y1076" s="133" t="str">
        <f t="shared" si="217"/>
        <v/>
      </c>
      <c r="Z1076" s="133">
        <f t="shared" si="218"/>
        <v>-100</v>
      </c>
      <c r="AA1076" s="134" t="str">
        <f>TEXT(Table1[[#This Row],[Date]],"DDD")</f>
        <v>Sat</v>
      </c>
      <c r="AB1076" s="133" t="str">
        <f>IF(OR(G1076="Doomben",G1076="Eagle Farm"),"Q",IF(AND(Q1076&gt;1,Q1076&lt;55,Table1[[#This Row],[Source]]="Nat"),"Nat OK",IF(AND(Table1[[#This Row],[Source]]&lt;&gt;"Nat",Q1076&lt;55),"Poor &lt;55",IF(OR(G1076="Randwick",G1076="Flemington",G1076="Caulfield",G1076="Sandown Lake",G1076="Sandown Hill"),"Best","ave"))))</f>
        <v>Best</v>
      </c>
      <c r="AC1076" s="133">
        <f>IF(Q1076="","",IF(AB1076="Poor &lt;55",$AC$2*0.2%,IF(AND(AB1076="Q",AA1076&lt;&gt;"Wed"),$AC$2*0.4%,IF(AND(AB1076="Q",AA1076="Wed"),$AC$2*0.5%,IF(AND(AB1076="Ave",U1076=100),$AC$2*0.5%,IF(AND(AB1076="ave",U1076="",N1076=1,AG1076="Bush"),$AC$2*1%,IF(AND(AB1076="ave",U1076="",Q1076&gt;100),$AC$2*1.3%,IF(AND(AB1076="ave",U1076=""),$AC$2*1.2%,IF(AND(AB1076="Ave",U1076=200),$AC$2*1%,IF(AND(AB1076="Best",U1076=200),$AC$2*1.5%,IF(AND(AB1076="Best",U1076="",K1076&lt;&gt;"Pro Syd"),$AC$2*0.5%,IF(AND(AB1076="Best",U1076=""),$AC$2*1%,IF(AND(AB1076="Best",U1076=100,Table1[[#This Row],[State]]="NSW"),$AC$2*0.4%,IF(AND(AB1076="Best",U1076=100),$AC$2*1%,IF(Table1[[#This Row],[Adj]]="Nat OK",$AC$2*0.5%,"xxx")))))))))))))))</f>
        <v>100</v>
      </c>
      <c r="AD1076" s="133" t="str">
        <f t="shared" si="219"/>
        <v/>
      </c>
      <c r="AE1076" s="133">
        <f t="shared" si="220"/>
        <v>-100</v>
      </c>
      <c r="AF1076" s="133" t="str">
        <f>VLOOKUP(Table1[[#This Row],[Track]],$F$2672:$H$2715,2,FALSE)</f>
        <v>Vic</v>
      </c>
      <c r="AG1076" s="133" t="str">
        <f>VLOOKUP(Table1[[#This Row],[Track]],$F$2672:$H$2715,3,FALSE)</f>
        <v>-</v>
      </c>
      <c r="AH1076" s="133" t="str">
        <f>IF(Table1[[#This Row],[Date]]&lt;$AH$2,"",IF(Table1[[#This Row],[Date]]&lt;$AH$3,"Edge","Elite Combo"))</f>
        <v/>
      </c>
      <c r="AI1076" s="218">
        <f>Table1[[#This Row],[Time]]</f>
        <v>0.60069444444444442</v>
      </c>
      <c r="AJ1076" s="219" t="str">
        <f>Table1[[#This Row],[Track]]</f>
        <v>Caulfield</v>
      </c>
      <c r="AK1076" s="216">
        <f>Table1[[#This Row],[Race ]]</f>
        <v>5</v>
      </c>
      <c r="AL1076" s="219">
        <f>Table1[[#This Row],[TAB]]</f>
        <v>7</v>
      </c>
      <c r="AM1076" s="219" t="str">
        <f>Table1[[#This Row],[Selection]]</f>
        <v>Furious</v>
      </c>
      <c r="AN1076" s="220" t="str">
        <f>Table1[[#This Row],[Sources]]</f>
        <v>E4-10/Nat-13</v>
      </c>
      <c r="AO1076" s="219">
        <f>Table1[[#This Row],[Scale Bet]]</f>
        <v>100</v>
      </c>
    </row>
    <row r="1077" spans="5:41" ht="16.5" customHeight="1" x14ac:dyDescent="0.25">
      <c r="E1077" s="185">
        <v>45388</v>
      </c>
      <c r="F1077" s="35">
        <v>0.60069444444444442</v>
      </c>
      <c r="G1077" s="36" t="s">
        <v>201</v>
      </c>
      <c r="H1077" s="36">
        <v>5</v>
      </c>
      <c r="I1077" s="36">
        <v>7</v>
      </c>
      <c r="J1077" s="36" t="s">
        <v>744</v>
      </c>
      <c r="K1077" s="36" t="s">
        <v>13</v>
      </c>
      <c r="L1077" s="165">
        <v>13</v>
      </c>
      <c r="M1077" s="134" t="str">
        <f t="shared" si="208"/>
        <v/>
      </c>
      <c r="N1077" s="36" t="str">
        <f t="shared" si="209"/>
        <v/>
      </c>
      <c r="O1077" s="135" t="str">
        <f t="shared" si="210"/>
        <v/>
      </c>
      <c r="P1077" s="186" t="str">
        <f t="shared" si="211"/>
        <v>OK</v>
      </c>
      <c r="Q1077" s="187" t="str">
        <f t="shared" si="212"/>
        <v/>
      </c>
      <c r="R1077" s="150"/>
      <c r="S1077" s="187" t="str">
        <f t="shared" si="213"/>
        <v/>
      </c>
      <c r="T1077" s="136" t="str">
        <f t="shared" si="214"/>
        <v>Furious</v>
      </c>
      <c r="U1077" s="137" t="str">
        <f>IF(P1077="","",IF(N1077=1,"",IF(Q1077="","",IF(Q1077&lt;=100,100,IF(Table1[[#This Row],[Day]]="Wed",100,200)))))</f>
        <v/>
      </c>
      <c r="V1077" s="137" t="str">
        <f t="shared" si="215"/>
        <v/>
      </c>
      <c r="W1077" s="137" t="str">
        <f t="shared" si="216"/>
        <v/>
      </c>
      <c r="X1077" s="133">
        <f>100</f>
        <v>100</v>
      </c>
      <c r="Y1077" s="133" t="str">
        <f t="shared" si="217"/>
        <v/>
      </c>
      <c r="Z1077" s="133">
        <f t="shared" si="218"/>
        <v>-100</v>
      </c>
      <c r="AA1077" s="134" t="str">
        <f>TEXT(Table1[[#This Row],[Date]],"DDD")</f>
        <v>Sat</v>
      </c>
      <c r="AB1077" s="133" t="str">
        <f>IF(OR(G1077="Doomben",G1077="Eagle Farm"),"Q",IF(AND(Q1077&gt;1,Q1077&lt;55,Table1[[#This Row],[Source]]="Nat"),"Nat OK",IF(AND(Table1[[#This Row],[Source]]&lt;&gt;"Nat",Q1077&lt;55),"Poor &lt;55",IF(OR(G1077="Randwick",G1077="Flemington",G1077="Caulfield",G1077="Sandown Lake",G1077="Sandown Hill"),"Best","ave"))))</f>
        <v>Best</v>
      </c>
      <c r="AC1077" s="133" t="str">
        <f>IF(Q1077="","",IF(AB1077="Poor &lt;55",$AC$2*0.2%,IF(AND(AB1077="Q",AA1077&lt;&gt;"Wed"),$AC$2*0.4%,IF(AND(AB1077="Q",AA1077="Wed"),$AC$2*0.5%,IF(AND(AB1077="Ave",U1077=100),$AC$2*0.5%,IF(AND(AB1077="ave",U1077="",N1077=1,AG1077="Bush"),$AC$2*1%,IF(AND(AB1077="ave",U1077="",Q1077&gt;100),$AC$2*1.3%,IF(AND(AB1077="ave",U1077=""),$AC$2*1.2%,IF(AND(AB1077="Ave",U1077=200),$AC$2*1%,IF(AND(AB1077="Best",U1077=200),$AC$2*1.5%,IF(AND(AB1077="Best",U1077="",K1077&lt;&gt;"Pro Syd"),$AC$2*0.5%,IF(AND(AB1077="Best",U1077=""),$AC$2*1%,IF(AND(AB1077="Best",U1077=100,Table1[[#This Row],[State]]="NSW"),$AC$2*0.4%,IF(AND(AB1077="Best",U1077=100),$AC$2*1%,IF(Table1[[#This Row],[Adj]]="Nat OK",$AC$2*0.5%,"xxx")))))))))))))))</f>
        <v/>
      </c>
      <c r="AD1077" s="133" t="str">
        <f t="shared" si="219"/>
        <v/>
      </c>
      <c r="AE1077" s="133" t="str">
        <f t="shared" si="220"/>
        <v/>
      </c>
      <c r="AF1077" s="133" t="str">
        <f>VLOOKUP(Table1[[#This Row],[Track]],$F$2672:$H$2715,2,FALSE)</f>
        <v>Vic</v>
      </c>
      <c r="AG1077" s="133" t="str">
        <f>VLOOKUP(Table1[[#This Row],[Track]],$F$2672:$H$2715,3,FALSE)</f>
        <v>-</v>
      </c>
      <c r="AH1077" s="133" t="str">
        <f>IF(Table1[[#This Row],[Date]]&lt;$AH$2,"",IF(Table1[[#This Row],[Date]]&lt;$AH$3,"Edge","Elite Combo"))</f>
        <v/>
      </c>
      <c r="AI1077" s="218">
        <f>Table1[[#This Row],[Time]]</f>
        <v>0.60069444444444442</v>
      </c>
      <c r="AJ1077" s="219" t="str">
        <f>Table1[[#This Row],[Track]]</f>
        <v>Caulfield</v>
      </c>
      <c r="AK1077" s="216">
        <f>Table1[[#This Row],[Race ]]</f>
        <v>5</v>
      </c>
      <c r="AL1077" s="219">
        <f>Table1[[#This Row],[TAB]]</f>
        <v>7</v>
      </c>
      <c r="AM1077" s="219" t="str">
        <f>Table1[[#This Row],[Selection]]</f>
        <v>Furious</v>
      </c>
      <c r="AN1077" s="220" t="str">
        <f>Table1[[#This Row],[Sources]]</f>
        <v/>
      </c>
      <c r="AO1077" s="219" t="str">
        <f>Table1[[#This Row],[Scale Bet]]</f>
        <v/>
      </c>
    </row>
    <row r="1078" spans="5:41" ht="16.5" customHeight="1" x14ac:dyDescent="0.25">
      <c r="E1078" s="185">
        <v>45388</v>
      </c>
      <c r="F1078" s="35">
        <v>0.64930555555555558</v>
      </c>
      <c r="G1078" s="36" t="s">
        <v>201</v>
      </c>
      <c r="H1078" s="36">
        <v>7</v>
      </c>
      <c r="I1078" s="36">
        <v>2</v>
      </c>
      <c r="J1078" s="36" t="s">
        <v>745</v>
      </c>
      <c r="K1078" s="36" t="s">
        <v>1</v>
      </c>
      <c r="L1078" s="165">
        <v>10</v>
      </c>
      <c r="M1078" s="134">
        <f t="shared" si="208"/>
        <v>23</v>
      </c>
      <c r="N1078" s="36">
        <f t="shared" si="209"/>
        <v>2</v>
      </c>
      <c r="O1078" s="135" t="str">
        <f t="shared" si="210"/>
        <v>E4-10/Nat-13</v>
      </c>
      <c r="P1078" s="186" t="str">
        <f t="shared" si="211"/>
        <v>OK</v>
      </c>
      <c r="Q1078" s="187">
        <f t="shared" si="212"/>
        <v>92</v>
      </c>
      <c r="R1078" s="150"/>
      <c r="S1078" s="187" t="str">
        <f t="shared" si="213"/>
        <v/>
      </c>
      <c r="T1078" s="136" t="str">
        <f t="shared" si="214"/>
        <v>Antrim Coast</v>
      </c>
      <c r="U1078" s="137">
        <f>IF(P1078="","",IF(N1078=1,"",IF(Q1078="","",IF(Q1078&lt;=100,100,IF(Table1[[#This Row],[Day]]="Wed",100,200)))))</f>
        <v>100</v>
      </c>
      <c r="V1078" s="137" t="str">
        <f t="shared" si="215"/>
        <v/>
      </c>
      <c r="W1078" s="137">
        <f t="shared" si="216"/>
        <v>-100</v>
      </c>
      <c r="X1078" s="133">
        <f>100</f>
        <v>100</v>
      </c>
      <c r="Y1078" s="133" t="str">
        <f t="shared" si="217"/>
        <v/>
      </c>
      <c r="Z1078" s="133">
        <f t="shared" si="218"/>
        <v>-100</v>
      </c>
      <c r="AA1078" s="134" t="str">
        <f>TEXT(Table1[[#This Row],[Date]],"DDD")</f>
        <v>Sat</v>
      </c>
      <c r="AB1078" s="133" t="str">
        <f>IF(OR(G1078="Doomben",G1078="Eagle Farm"),"Q",IF(AND(Q1078&gt;1,Q1078&lt;55,Table1[[#This Row],[Source]]="Nat"),"Nat OK",IF(AND(Table1[[#This Row],[Source]]&lt;&gt;"Nat",Q1078&lt;55),"Poor &lt;55",IF(OR(G1078="Randwick",G1078="Flemington",G1078="Caulfield",G1078="Sandown Lake",G1078="Sandown Hill"),"Best","ave"))))</f>
        <v>Best</v>
      </c>
      <c r="AC1078" s="133">
        <f>IF(Q1078="","",IF(AB1078="Poor &lt;55",$AC$2*0.2%,IF(AND(AB1078="Q",AA1078&lt;&gt;"Wed"),$AC$2*0.4%,IF(AND(AB1078="Q",AA1078="Wed"),$AC$2*0.5%,IF(AND(AB1078="Ave",U1078=100),$AC$2*0.5%,IF(AND(AB1078="ave",U1078="",N1078=1,AG1078="Bush"),$AC$2*1%,IF(AND(AB1078="ave",U1078="",Q1078&gt;100),$AC$2*1.3%,IF(AND(AB1078="ave",U1078=""),$AC$2*1.2%,IF(AND(AB1078="Ave",U1078=200),$AC$2*1%,IF(AND(AB1078="Best",U1078=200),$AC$2*1.5%,IF(AND(AB1078="Best",U1078="",K1078&lt;&gt;"Pro Syd"),$AC$2*0.5%,IF(AND(AB1078="Best",U1078=""),$AC$2*1%,IF(AND(AB1078="Best",U1078=100,Table1[[#This Row],[State]]="NSW"),$AC$2*0.4%,IF(AND(AB1078="Best",U1078=100),$AC$2*1%,IF(Table1[[#This Row],[Adj]]="Nat OK",$AC$2*0.5%,"xxx")))))))))))))))</f>
        <v>100</v>
      </c>
      <c r="AD1078" s="133" t="str">
        <f t="shared" si="219"/>
        <v/>
      </c>
      <c r="AE1078" s="133">
        <f t="shared" si="220"/>
        <v>-100</v>
      </c>
      <c r="AF1078" s="133" t="str">
        <f>VLOOKUP(Table1[[#This Row],[Track]],$F$2672:$H$2715,2,FALSE)</f>
        <v>Vic</v>
      </c>
      <c r="AG1078" s="133" t="str">
        <f>VLOOKUP(Table1[[#This Row],[Track]],$F$2672:$H$2715,3,FALSE)</f>
        <v>-</v>
      </c>
      <c r="AH1078" s="133" t="str">
        <f>IF(Table1[[#This Row],[Date]]&lt;$AH$2,"",IF(Table1[[#This Row],[Date]]&lt;$AH$3,"Edge","Elite Combo"))</f>
        <v/>
      </c>
      <c r="AI1078" s="218">
        <f>Table1[[#This Row],[Time]]</f>
        <v>0.64930555555555558</v>
      </c>
      <c r="AJ1078" s="219" t="str">
        <f>Table1[[#This Row],[Track]]</f>
        <v>Caulfield</v>
      </c>
      <c r="AK1078" s="216">
        <f>Table1[[#This Row],[Race ]]</f>
        <v>7</v>
      </c>
      <c r="AL1078" s="219">
        <f>Table1[[#This Row],[TAB]]</f>
        <v>2</v>
      </c>
      <c r="AM1078" s="219" t="str">
        <f>Table1[[#This Row],[Selection]]</f>
        <v>Antrim Coast</v>
      </c>
      <c r="AN1078" s="220" t="str">
        <f>Table1[[#This Row],[Sources]]</f>
        <v>E4-10/Nat-13</v>
      </c>
      <c r="AO1078" s="219">
        <f>Table1[[#This Row],[Scale Bet]]</f>
        <v>100</v>
      </c>
    </row>
    <row r="1079" spans="5:41" ht="16.5" customHeight="1" x14ac:dyDescent="0.25">
      <c r="E1079" s="185">
        <v>45388</v>
      </c>
      <c r="F1079" s="35">
        <v>0.64930555555555558</v>
      </c>
      <c r="G1079" s="36" t="s">
        <v>201</v>
      </c>
      <c r="H1079" s="36">
        <v>7</v>
      </c>
      <c r="I1079" s="36">
        <v>2</v>
      </c>
      <c r="J1079" s="36" t="s">
        <v>745</v>
      </c>
      <c r="K1079" s="36" t="s">
        <v>13</v>
      </c>
      <c r="L1079" s="165">
        <v>13</v>
      </c>
      <c r="M1079" s="134" t="str">
        <f t="shared" si="208"/>
        <v/>
      </c>
      <c r="N1079" s="36" t="str">
        <f t="shared" si="209"/>
        <v/>
      </c>
      <c r="O1079" s="135" t="str">
        <f t="shared" si="210"/>
        <v/>
      </c>
      <c r="P1079" s="186" t="str">
        <f t="shared" si="211"/>
        <v>OK</v>
      </c>
      <c r="Q1079" s="187" t="str">
        <f t="shared" si="212"/>
        <v/>
      </c>
      <c r="R1079" s="150"/>
      <c r="S1079" s="187" t="str">
        <f t="shared" si="213"/>
        <v/>
      </c>
      <c r="T1079" s="136" t="str">
        <f t="shared" si="214"/>
        <v>Antrim Coast</v>
      </c>
      <c r="U1079" s="137" t="str">
        <f>IF(P1079="","",IF(N1079=1,"",IF(Q1079="","",IF(Q1079&lt;=100,100,IF(Table1[[#This Row],[Day]]="Wed",100,200)))))</f>
        <v/>
      </c>
      <c r="V1079" s="137" t="str">
        <f t="shared" si="215"/>
        <v/>
      </c>
      <c r="W1079" s="137" t="str">
        <f t="shared" si="216"/>
        <v/>
      </c>
      <c r="X1079" s="133">
        <f>100</f>
        <v>100</v>
      </c>
      <c r="Y1079" s="133" t="str">
        <f t="shared" si="217"/>
        <v/>
      </c>
      <c r="Z1079" s="133">
        <f t="shared" si="218"/>
        <v>-100</v>
      </c>
      <c r="AA1079" s="134" t="str">
        <f>TEXT(Table1[[#This Row],[Date]],"DDD")</f>
        <v>Sat</v>
      </c>
      <c r="AB1079" s="133" t="str">
        <f>IF(OR(G1079="Doomben",G1079="Eagle Farm"),"Q",IF(AND(Q1079&gt;1,Q1079&lt;55,Table1[[#This Row],[Source]]="Nat"),"Nat OK",IF(AND(Table1[[#This Row],[Source]]&lt;&gt;"Nat",Q1079&lt;55),"Poor &lt;55",IF(OR(G1079="Randwick",G1079="Flemington",G1079="Caulfield",G1079="Sandown Lake",G1079="Sandown Hill"),"Best","ave"))))</f>
        <v>Best</v>
      </c>
      <c r="AC1079" s="133" t="str">
        <f>IF(Q1079="","",IF(AB1079="Poor &lt;55",$AC$2*0.2%,IF(AND(AB1079="Q",AA1079&lt;&gt;"Wed"),$AC$2*0.4%,IF(AND(AB1079="Q",AA1079="Wed"),$AC$2*0.5%,IF(AND(AB1079="Ave",U1079=100),$AC$2*0.5%,IF(AND(AB1079="ave",U1079="",N1079=1,AG1079="Bush"),$AC$2*1%,IF(AND(AB1079="ave",U1079="",Q1079&gt;100),$AC$2*1.3%,IF(AND(AB1079="ave",U1079=""),$AC$2*1.2%,IF(AND(AB1079="Ave",U1079=200),$AC$2*1%,IF(AND(AB1079="Best",U1079=200),$AC$2*1.5%,IF(AND(AB1079="Best",U1079="",K1079&lt;&gt;"Pro Syd"),$AC$2*0.5%,IF(AND(AB1079="Best",U1079=""),$AC$2*1%,IF(AND(AB1079="Best",U1079=100,Table1[[#This Row],[State]]="NSW"),$AC$2*0.4%,IF(AND(AB1079="Best",U1079=100),$AC$2*1%,IF(Table1[[#This Row],[Adj]]="Nat OK",$AC$2*0.5%,"xxx")))))))))))))))</f>
        <v/>
      </c>
      <c r="AD1079" s="133" t="str">
        <f t="shared" si="219"/>
        <v/>
      </c>
      <c r="AE1079" s="133" t="str">
        <f t="shared" si="220"/>
        <v/>
      </c>
      <c r="AF1079" s="133" t="str">
        <f>VLOOKUP(Table1[[#This Row],[Track]],$F$2672:$H$2715,2,FALSE)</f>
        <v>Vic</v>
      </c>
      <c r="AG1079" s="133" t="str">
        <f>VLOOKUP(Table1[[#This Row],[Track]],$F$2672:$H$2715,3,FALSE)</f>
        <v>-</v>
      </c>
      <c r="AH1079" s="133" t="str">
        <f>IF(Table1[[#This Row],[Date]]&lt;$AH$2,"",IF(Table1[[#This Row],[Date]]&lt;$AH$3,"Edge","Elite Combo"))</f>
        <v/>
      </c>
      <c r="AI1079" s="218">
        <f>Table1[[#This Row],[Time]]</f>
        <v>0.64930555555555558</v>
      </c>
      <c r="AJ1079" s="219" t="str">
        <f>Table1[[#This Row],[Track]]</f>
        <v>Caulfield</v>
      </c>
      <c r="AK1079" s="216">
        <f>Table1[[#This Row],[Race ]]</f>
        <v>7</v>
      </c>
      <c r="AL1079" s="219">
        <f>Table1[[#This Row],[TAB]]</f>
        <v>2</v>
      </c>
      <c r="AM1079" s="219" t="str">
        <f>Table1[[#This Row],[Selection]]</f>
        <v>Antrim Coast</v>
      </c>
      <c r="AN1079" s="220" t="str">
        <f>Table1[[#This Row],[Sources]]</f>
        <v/>
      </c>
      <c r="AO1079" s="219" t="str">
        <f>Table1[[#This Row],[Scale Bet]]</f>
        <v/>
      </c>
    </row>
    <row r="1080" spans="5:41" ht="16.5" customHeight="1" x14ac:dyDescent="0.25">
      <c r="E1080" s="185">
        <v>45388</v>
      </c>
      <c r="F1080" s="35">
        <v>0.67708333333333337</v>
      </c>
      <c r="G1080" s="36" t="s">
        <v>201</v>
      </c>
      <c r="H1080" s="36">
        <v>8</v>
      </c>
      <c r="I1080" s="36">
        <v>9</v>
      </c>
      <c r="J1080" s="36" t="s">
        <v>746</v>
      </c>
      <c r="K1080" s="36" t="s">
        <v>1</v>
      </c>
      <c r="L1080" s="165">
        <v>12</v>
      </c>
      <c r="M1080" s="134">
        <f t="shared" si="208"/>
        <v>12</v>
      </c>
      <c r="N1080" s="36">
        <f t="shared" si="209"/>
        <v>1</v>
      </c>
      <c r="O1080" s="135" t="str">
        <f t="shared" si="210"/>
        <v>E4-12</v>
      </c>
      <c r="P1080" s="186" t="str">
        <f t="shared" si="211"/>
        <v>OK</v>
      </c>
      <c r="Q1080" s="187">
        <f t="shared" si="212"/>
        <v>48</v>
      </c>
      <c r="R1080" s="150"/>
      <c r="S1080" s="187" t="str">
        <f t="shared" si="213"/>
        <v/>
      </c>
      <c r="T1080" s="136" t="str">
        <f t="shared" si="214"/>
        <v>Globe</v>
      </c>
      <c r="U1080" s="137" t="str">
        <f>IF(P1080="","",IF(N1080=1,"",IF(Q1080="","",IF(Q1080&lt;=100,100,IF(Table1[[#This Row],[Day]]="Wed",100,200)))))</f>
        <v/>
      </c>
      <c r="V1080" s="137" t="str">
        <f t="shared" si="215"/>
        <v/>
      </c>
      <c r="W1080" s="137" t="str">
        <f t="shared" si="216"/>
        <v/>
      </c>
      <c r="X1080" s="133">
        <f>100</f>
        <v>100</v>
      </c>
      <c r="Y1080" s="133" t="str">
        <f t="shared" si="217"/>
        <v/>
      </c>
      <c r="Z1080" s="133">
        <f t="shared" si="218"/>
        <v>-100</v>
      </c>
      <c r="AA1080" s="134" t="str">
        <f>TEXT(Table1[[#This Row],[Date]],"DDD")</f>
        <v>Sat</v>
      </c>
      <c r="AB1080" s="133" t="str">
        <f>IF(OR(G1080="Doomben",G1080="Eagle Farm"),"Q",IF(AND(Q1080&gt;1,Q1080&lt;55,Table1[[#This Row],[Source]]="Nat"),"Nat OK",IF(AND(Table1[[#This Row],[Source]]&lt;&gt;"Nat",Q1080&lt;55),"Poor &lt;55",IF(OR(G1080="Randwick",G1080="Flemington",G1080="Caulfield",G1080="Sandown Lake",G1080="Sandown Hill"),"Best","ave"))))</f>
        <v>Poor &lt;55</v>
      </c>
      <c r="AC1080" s="133">
        <f>IF(Q1080="","",IF(AB1080="Poor &lt;55",$AC$2*0.2%,IF(AND(AB1080="Q",AA1080&lt;&gt;"Wed"),$AC$2*0.4%,IF(AND(AB1080="Q",AA1080="Wed"),$AC$2*0.5%,IF(AND(AB1080="Ave",U1080=100),$AC$2*0.5%,IF(AND(AB1080="ave",U1080="",N1080=1,AG1080="Bush"),$AC$2*1%,IF(AND(AB1080="ave",U1080="",Q1080&gt;100),$AC$2*1.3%,IF(AND(AB1080="ave",U1080=""),$AC$2*1.2%,IF(AND(AB1080="Ave",U1080=200),$AC$2*1%,IF(AND(AB1080="Best",U1080=200),$AC$2*1.5%,IF(AND(AB1080="Best",U1080="",K1080&lt;&gt;"Pro Syd"),$AC$2*0.5%,IF(AND(AB1080="Best",U1080=""),$AC$2*1%,IF(AND(AB1080="Best",U1080=100,Table1[[#This Row],[State]]="NSW"),$AC$2*0.4%,IF(AND(AB1080="Best",U1080=100),$AC$2*1%,IF(Table1[[#This Row],[Adj]]="Nat OK",$AC$2*0.5%,"xxx")))))))))))))))</f>
        <v>20</v>
      </c>
      <c r="AD1080" s="133" t="str">
        <f t="shared" si="219"/>
        <v/>
      </c>
      <c r="AE1080" s="133">
        <f t="shared" si="220"/>
        <v>-20</v>
      </c>
      <c r="AF1080" s="133" t="str">
        <f>VLOOKUP(Table1[[#This Row],[Track]],$F$2672:$H$2715,2,FALSE)</f>
        <v>Vic</v>
      </c>
      <c r="AG1080" s="133" t="str">
        <f>VLOOKUP(Table1[[#This Row],[Track]],$F$2672:$H$2715,3,FALSE)</f>
        <v>-</v>
      </c>
      <c r="AH1080" s="133" t="str">
        <f>IF(Table1[[#This Row],[Date]]&lt;$AH$2,"",IF(Table1[[#This Row],[Date]]&lt;$AH$3,"Edge","Elite Combo"))</f>
        <v/>
      </c>
      <c r="AI1080" s="218">
        <f>Table1[[#This Row],[Time]]</f>
        <v>0.67708333333333337</v>
      </c>
      <c r="AJ1080" s="219" t="str">
        <f>Table1[[#This Row],[Track]]</f>
        <v>Caulfield</v>
      </c>
      <c r="AK1080" s="216">
        <f>Table1[[#This Row],[Race ]]</f>
        <v>8</v>
      </c>
      <c r="AL1080" s="219">
        <f>Table1[[#This Row],[TAB]]</f>
        <v>9</v>
      </c>
      <c r="AM1080" s="219" t="str">
        <f>Table1[[#This Row],[Selection]]</f>
        <v>Globe</v>
      </c>
      <c r="AN1080" s="220" t="str">
        <f>Table1[[#This Row],[Sources]]</f>
        <v>E4-12</v>
      </c>
      <c r="AO1080" s="219">
        <f>Table1[[#This Row],[Scale Bet]]</f>
        <v>20</v>
      </c>
    </row>
    <row r="1081" spans="5:41" ht="16.5" customHeight="1" x14ac:dyDescent="0.25">
      <c r="E1081" s="185">
        <v>45388</v>
      </c>
      <c r="F1081" s="35">
        <v>0.67708333333333337</v>
      </c>
      <c r="G1081" s="36" t="s">
        <v>201</v>
      </c>
      <c r="H1081" s="36">
        <v>8</v>
      </c>
      <c r="I1081" s="36">
        <v>5</v>
      </c>
      <c r="J1081" s="36" t="s">
        <v>747</v>
      </c>
      <c r="K1081" s="36" t="s">
        <v>1</v>
      </c>
      <c r="L1081" s="165">
        <v>10</v>
      </c>
      <c r="M1081" s="134">
        <f t="shared" si="208"/>
        <v>36</v>
      </c>
      <c r="N1081" s="36">
        <f t="shared" si="209"/>
        <v>3</v>
      </c>
      <c r="O1081" s="135" t="str">
        <f t="shared" si="210"/>
        <v>E4-10/Nat-13/Pro Mel-13</v>
      </c>
      <c r="P1081" s="186" t="str">
        <f t="shared" si="211"/>
        <v>OK</v>
      </c>
      <c r="Q1081" s="187">
        <f t="shared" si="212"/>
        <v>144</v>
      </c>
      <c r="R1081" s="150"/>
      <c r="S1081" s="187" t="str">
        <f t="shared" si="213"/>
        <v/>
      </c>
      <c r="T1081" s="136" t="str">
        <f t="shared" si="214"/>
        <v>Seonee</v>
      </c>
      <c r="U1081" s="137">
        <f>IF(P1081="","",IF(N1081=1,"",IF(Q1081="","",IF(Q1081&lt;=100,100,IF(Table1[[#This Row],[Day]]="Wed",100,200)))))</f>
        <v>200</v>
      </c>
      <c r="V1081" s="137" t="str">
        <f t="shared" si="215"/>
        <v/>
      </c>
      <c r="W1081" s="137">
        <f t="shared" si="216"/>
        <v>-200</v>
      </c>
      <c r="X1081" s="133">
        <f>100</f>
        <v>100</v>
      </c>
      <c r="Y1081" s="133" t="str">
        <f t="shared" si="217"/>
        <v/>
      </c>
      <c r="Z1081" s="133">
        <f t="shared" si="218"/>
        <v>-100</v>
      </c>
      <c r="AA1081" s="134" t="str">
        <f>TEXT(Table1[[#This Row],[Date]],"DDD")</f>
        <v>Sat</v>
      </c>
      <c r="AB1081" s="133" t="str">
        <f>IF(OR(G1081="Doomben",G1081="Eagle Farm"),"Q",IF(AND(Q1081&gt;1,Q1081&lt;55,Table1[[#This Row],[Source]]="Nat"),"Nat OK",IF(AND(Table1[[#This Row],[Source]]&lt;&gt;"Nat",Q1081&lt;55),"Poor &lt;55",IF(OR(G1081="Randwick",G1081="Flemington",G1081="Caulfield",G1081="Sandown Lake",G1081="Sandown Hill"),"Best","ave"))))</f>
        <v>Best</v>
      </c>
      <c r="AC1081" s="133">
        <f>IF(Q1081="","",IF(AB1081="Poor &lt;55",$AC$2*0.2%,IF(AND(AB1081="Q",AA1081&lt;&gt;"Wed"),$AC$2*0.4%,IF(AND(AB1081="Q",AA1081="Wed"),$AC$2*0.5%,IF(AND(AB1081="Ave",U1081=100),$AC$2*0.5%,IF(AND(AB1081="ave",U1081="",N1081=1,AG1081="Bush"),$AC$2*1%,IF(AND(AB1081="ave",U1081="",Q1081&gt;100),$AC$2*1.3%,IF(AND(AB1081="ave",U1081=""),$AC$2*1.2%,IF(AND(AB1081="Ave",U1081=200),$AC$2*1%,IF(AND(AB1081="Best",U1081=200),$AC$2*1.5%,IF(AND(AB1081="Best",U1081="",K1081&lt;&gt;"Pro Syd"),$AC$2*0.5%,IF(AND(AB1081="Best",U1081=""),$AC$2*1%,IF(AND(AB1081="Best",U1081=100,Table1[[#This Row],[State]]="NSW"),$AC$2*0.4%,IF(AND(AB1081="Best",U1081=100),$AC$2*1%,IF(Table1[[#This Row],[Adj]]="Nat OK",$AC$2*0.5%,"xxx")))))))))))))))</f>
        <v>150</v>
      </c>
      <c r="AD1081" s="133" t="str">
        <f t="shared" si="219"/>
        <v/>
      </c>
      <c r="AE1081" s="133">
        <f t="shared" si="220"/>
        <v>-150</v>
      </c>
      <c r="AF1081" s="133" t="str">
        <f>VLOOKUP(Table1[[#This Row],[Track]],$F$2672:$H$2715,2,FALSE)</f>
        <v>Vic</v>
      </c>
      <c r="AG1081" s="133" t="str">
        <f>VLOOKUP(Table1[[#This Row],[Track]],$F$2672:$H$2715,3,FALSE)</f>
        <v>-</v>
      </c>
      <c r="AH1081" s="133" t="str">
        <f>IF(Table1[[#This Row],[Date]]&lt;$AH$2,"",IF(Table1[[#This Row],[Date]]&lt;$AH$3,"Edge","Elite Combo"))</f>
        <v/>
      </c>
      <c r="AI1081" s="218">
        <f>Table1[[#This Row],[Time]]</f>
        <v>0.67708333333333337</v>
      </c>
      <c r="AJ1081" s="219" t="str">
        <f>Table1[[#This Row],[Track]]</f>
        <v>Caulfield</v>
      </c>
      <c r="AK1081" s="216">
        <f>Table1[[#This Row],[Race ]]</f>
        <v>8</v>
      </c>
      <c r="AL1081" s="219">
        <f>Table1[[#This Row],[TAB]]</f>
        <v>5</v>
      </c>
      <c r="AM1081" s="219" t="str">
        <f>Table1[[#This Row],[Selection]]</f>
        <v>Seonee</v>
      </c>
      <c r="AN1081" s="220" t="str">
        <f>Table1[[#This Row],[Sources]]</f>
        <v>E4-10/Nat-13/Pro Mel-13</v>
      </c>
      <c r="AO1081" s="219">
        <f>Table1[[#This Row],[Scale Bet]]</f>
        <v>150</v>
      </c>
    </row>
    <row r="1082" spans="5:41" ht="16.5" customHeight="1" x14ac:dyDescent="0.25">
      <c r="E1082" s="185">
        <v>45388</v>
      </c>
      <c r="F1082" s="35">
        <v>0.67708333333333337</v>
      </c>
      <c r="G1082" s="36" t="s">
        <v>201</v>
      </c>
      <c r="H1082" s="36">
        <v>8</v>
      </c>
      <c r="I1082" s="36">
        <v>5</v>
      </c>
      <c r="J1082" s="36" t="s">
        <v>747</v>
      </c>
      <c r="K1082" s="36" t="s">
        <v>13</v>
      </c>
      <c r="L1082" s="165">
        <v>13</v>
      </c>
      <c r="M1082" s="134" t="str">
        <f t="shared" si="208"/>
        <v/>
      </c>
      <c r="N1082" s="36" t="str">
        <f t="shared" si="209"/>
        <v/>
      </c>
      <c r="O1082" s="135" t="str">
        <f t="shared" si="210"/>
        <v/>
      </c>
      <c r="P1082" s="186" t="str">
        <f t="shared" si="211"/>
        <v>OK</v>
      </c>
      <c r="Q1082" s="187" t="str">
        <f t="shared" si="212"/>
        <v/>
      </c>
      <c r="R1082" s="150"/>
      <c r="S1082" s="187" t="str">
        <f t="shared" si="213"/>
        <v/>
      </c>
      <c r="T1082" s="136" t="str">
        <f t="shared" si="214"/>
        <v>Seonee</v>
      </c>
      <c r="U1082" s="137" t="str">
        <f>IF(P1082="","",IF(N1082=1,"",IF(Q1082="","",IF(Q1082&lt;=100,100,IF(Table1[[#This Row],[Day]]="Wed",100,200)))))</f>
        <v/>
      </c>
      <c r="V1082" s="137" t="str">
        <f t="shared" si="215"/>
        <v/>
      </c>
      <c r="W1082" s="137" t="str">
        <f t="shared" si="216"/>
        <v/>
      </c>
      <c r="X1082" s="133">
        <f>100</f>
        <v>100</v>
      </c>
      <c r="Y1082" s="133" t="str">
        <f t="shared" si="217"/>
        <v/>
      </c>
      <c r="Z1082" s="133">
        <f t="shared" si="218"/>
        <v>-100</v>
      </c>
      <c r="AA1082" s="134" t="str">
        <f>TEXT(Table1[[#This Row],[Date]],"DDD")</f>
        <v>Sat</v>
      </c>
      <c r="AB1082" s="133" t="str">
        <f>IF(OR(G1082="Doomben",G1082="Eagle Farm"),"Q",IF(AND(Q1082&gt;1,Q1082&lt;55,Table1[[#This Row],[Source]]="Nat"),"Nat OK",IF(AND(Table1[[#This Row],[Source]]&lt;&gt;"Nat",Q1082&lt;55),"Poor &lt;55",IF(OR(G1082="Randwick",G1082="Flemington",G1082="Caulfield",G1082="Sandown Lake",G1082="Sandown Hill"),"Best","ave"))))</f>
        <v>Best</v>
      </c>
      <c r="AC1082" s="133" t="str">
        <f>IF(Q1082="","",IF(AB1082="Poor &lt;55",$AC$2*0.2%,IF(AND(AB1082="Q",AA1082&lt;&gt;"Wed"),$AC$2*0.4%,IF(AND(AB1082="Q",AA1082="Wed"),$AC$2*0.5%,IF(AND(AB1082="Ave",U1082=100),$AC$2*0.5%,IF(AND(AB1082="ave",U1082="",N1082=1,AG1082="Bush"),$AC$2*1%,IF(AND(AB1082="ave",U1082="",Q1082&gt;100),$AC$2*1.3%,IF(AND(AB1082="ave",U1082=""),$AC$2*1.2%,IF(AND(AB1082="Ave",U1082=200),$AC$2*1%,IF(AND(AB1082="Best",U1082=200),$AC$2*1.5%,IF(AND(AB1082="Best",U1082="",K1082&lt;&gt;"Pro Syd"),$AC$2*0.5%,IF(AND(AB1082="Best",U1082=""),$AC$2*1%,IF(AND(AB1082="Best",U1082=100,Table1[[#This Row],[State]]="NSW"),$AC$2*0.4%,IF(AND(AB1082="Best",U1082=100),$AC$2*1%,IF(Table1[[#This Row],[Adj]]="Nat OK",$AC$2*0.5%,"xxx")))))))))))))))</f>
        <v/>
      </c>
      <c r="AD1082" s="133" t="str">
        <f t="shared" si="219"/>
        <v/>
      </c>
      <c r="AE1082" s="133" t="str">
        <f t="shared" si="220"/>
        <v/>
      </c>
      <c r="AF1082" s="133" t="str">
        <f>VLOOKUP(Table1[[#This Row],[Track]],$F$2672:$H$2715,2,FALSE)</f>
        <v>Vic</v>
      </c>
      <c r="AG1082" s="133" t="str">
        <f>VLOOKUP(Table1[[#This Row],[Track]],$F$2672:$H$2715,3,FALSE)</f>
        <v>-</v>
      </c>
      <c r="AH1082" s="133" t="str">
        <f>IF(Table1[[#This Row],[Date]]&lt;$AH$2,"",IF(Table1[[#This Row],[Date]]&lt;$AH$3,"Edge","Elite Combo"))</f>
        <v/>
      </c>
      <c r="AI1082" s="218">
        <f>Table1[[#This Row],[Time]]</f>
        <v>0.67708333333333337</v>
      </c>
      <c r="AJ1082" s="219" t="str">
        <f>Table1[[#This Row],[Track]]</f>
        <v>Caulfield</v>
      </c>
      <c r="AK1082" s="216">
        <f>Table1[[#This Row],[Race ]]</f>
        <v>8</v>
      </c>
      <c r="AL1082" s="219">
        <f>Table1[[#This Row],[TAB]]</f>
        <v>5</v>
      </c>
      <c r="AM1082" s="219" t="str">
        <f>Table1[[#This Row],[Selection]]</f>
        <v>Seonee</v>
      </c>
      <c r="AN1082" s="220" t="str">
        <f>Table1[[#This Row],[Sources]]</f>
        <v/>
      </c>
      <c r="AO1082" s="219" t="str">
        <f>Table1[[#This Row],[Scale Bet]]</f>
        <v/>
      </c>
    </row>
    <row r="1083" spans="5:41" ht="16.5" customHeight="1" x14ac:dyDescent="0.25">
      <c r="E1083" s="185">
        <v>45388</v>
      </c>
      <c r="F1083" s="35">
        <v>0.67708333333333337</v>
      </c>
      <c r="G1083" s="36" t="s">
        <v>201</v>
      </c>
      <c r="H1083" s="36">
        <v>8</v>
      </c>
      <c r="I1083" s="36">
        <v>5</v>
      </c>
      <c r="J1083" s="36" t="s">
        <v>747</v>
      </c>
      <c r="K1083" s="36" t="s">
        <v>18</v>
      </c>
      <c r="L1083" s="165">
        <v>13</v>
      </c>
      <c r="M1083" s="134" t="str">
        <f t="shared" si="208"/>
        <v/>
      </c>
      <c r="N1083" s="36" t="str">
        <f t="shared" si="209"/>
        <v/>
      </c>
      <c r="O1083" s="135" t="str">
        <f t="shared" si="210"/>
        <v/>
      </c>
      <c r="P1083" s="186" t="str">
        <f t="shared" si="211"/>
        <v>OK</v>
      </c>
      <c r="Q1083" s="187" t="str">
        <f t="shared" si="212"/>
        <v/>
      </c>
      <c r="R1083" s="150"/>
      <c r="S1083" s="187" t="str">
        <f t="shared" si="213"/>
        <v/>
      </c>
      <c r="T1083" s="136" t="str">
        <f t="shared" si="214"/>
        <v>Seonee</v>
      </c>
      <c r="U1083" s="137" t="str">
        <f>IF(P1083="","",IF(N1083=1,"",IF(Q1083="","",IF(Q1083&lt;=100,100,IF(Table1[[#This Row],[Day]]="Wed",100,200)))))</f>
        <v/>
      </c>
      <c r="V1083" s="137" t="str">
        <f t="shared" si="215"/>
        <v/>
      </c>
      <c r="W1083" s="137" t="str">
        <f t="shared" si="216"/>
        <v/>
      </c>
      <c r="X1083" s="133">
        <f>100</f>
        <v>100</v>
      </c>
      <c r="Y1083" s="133" t="str">
        <f t="shared" si="217"/>
        <v/>
      </c>
      <c r="Z1083" s="133">
        <f t="shared" si="218"/>
        <v>-100</v>
      </c>
      <c r="AA1083" s="134" t="str">
        <f>TEXT(Table1[[#This Row],[Date]],"DDD")</f>
        <v>Sat</v>
      </c>
      <c r="AB1083" s="133" t="str">
        <f>IF(OR(G1083="Doomben",G1083="Eagle Farm"),"Q",IF(AND(Q1083&gt;1,Q1083&lt;55,Table1[[#This Row],[Source]]="Nat"),"Nat OK",IF(AND(Table1[[#This Row],[Source]]&lt;&gt;"Nat",Q1083&lt;55),"Poor &lt;55",IF(OR(G1083="Randwick",G1083="Flemington",G1083="Caulfield",G1083="Sandown Lake",G1083="Sandown Hill"),"Best","ave"))))</f>
        <v>Best</v>
      </c>
      <c r="AC1083" s="133" t="str">
        <f>IF(Q1083="","",IF(AB1083="Poor &lt;55",$AC$2*0.2%,IF(AND(AB1083="Q",AA1083&lt;&gt;"Wed"),$AC$2*0.4%,IF(AND(AB1083="Q",AA1083="Wed"),$AC$2*0.5%,IF(AND(AB1083="Ave",U1083=100),$AC$2*0.5%,IF(AND(AB1083="ave",U1083="",N1083=1,AG1083="Bush"),$AC$2*1%,IF(AND(AB1083="ave",U1083="",Q1083&gt;100),$AC$2*1.3%,IF(AND(AB1083="ave",U1083=""),$AC$2*1.2%,IF(AND(AB1083="Ave",U1083=200),$AC$2*1%,IF(AND(AB1083="Best",U1083=200),$AC$2*1.5%,IF(AND(AB1083="Best",U1083="",K1083&lt;&gt;"Pro Syd"),$AC$2*0.5%,IF(AND(AB1083="Best",U1083=""),$AC$2*1%,IF(AND(AB1083="Best",U1083=100,Table1[[#This Row],[State]]="NSW"),$AC$2*0.4%,IF(AND(AB1083="Best",U1083=100),$AC$2*1%,IF(Table1[[#This Row],[Adj]]="Nat OK",$AC$2*0.5%,"xxx")))))))))))))))</f>
        <v/>
      </c>
      <c r="AD1083" s="133" t="str">
        <f t="shared" si="219"/>
        <v/>
      </c>
      <c r="AE1083" s="133" t="str">
        <f t="shared" si="220"/>
        <v/>
      </c>
      <c r="AF1083" s="133" t="str">
        <f>VLOOKUP(Table1[[#This Row],[Track]],$F$2672:$H$2715,2,FALSE)</f>
        <v>Vic</v>
      </c>
      <c r="AG1083" s="133" t="str">
        <f>VLOOKUP(Table1[[#This Row],[Track]],$F$2672:$H$2715,3,FALSE)</f>
        <v>-</v>
      </c>
      <c r="AH1083" s="133" t="str">
        <f>IF(Table1[[#This Row],[Date]]&lt;$AH$2,"",IF(Table1[[#This Row],[Date]]&lt;$AH$3,"Edge","Elite Combo"))</f>
        <v/>
      </c>
      <c r="AI1083" s="218">
        <f>Table1[[#This Row],[Time]]</f>
        <v>0.67708333333333337</v>
      </c>
      <c r="AJ1083" s="219" t="str">
        <f>Table1[[#This Row],[Track]]</f>
        <v>Caulfield</v>
      </c>
      <c r="AK1083" s="216">
        <f>Table1[[#This Row],[Race ]]</f>
        <v>8</v>
      </c>
      <c r="AL1083" s="219">
        <f>Table1[[#This Row],[TAB]]</f>
        <v>5</v>
      </c>
      <c r="AM1083" s="219" t="str">
        <f>Table1[[#This Row],[Selection]]</f>
        <v>Seonee</v>
      </c>
      <c r="AN1083" s="220" t="str">
        <f>Table1[[#This Row],[Sources]]</f>
        <v/>
      </c>
      <c r="AO1083" s="219" t="str">
        <f>Table1[[#This Row],[Scale Bet]]</f>
        <v/>
      </c>
    </row>
    <row r="1084" spans="5:41" ht="16.5" customHeight="1" x14ac:dyDescent="0.25">
      <c r="E1084" s="185">
        <v>45388</v>
      </c>
      <c r="F1084" s="35">
        <v>0.70486111111111116</v>
      </c>
      <c r="G1084" s="36" t="s">
        <v>201</v>
      </c>
      <c r="H1084" s="36">
        <v>9</v>
      </c>
      <c r="I1084" s="36">
        <v>3</v>
      </c>
      <c r="J1084" s="36" t="s">
        <v>194</v>
      </c>
      <c r="K1084" s="36" t="s">
        <v>1</v>
      </c>
      <c r="L1084" s="165">
        <v>12</v>
      </c>
      <c r="M1084" s="134">
        <f t="shared" si="208"/>
        <v>38</v>
      </c>
      <c r="N1084" s="36">
        <f t="shared" si="209"/>
        <v>3</v>
      </c>
      <c r="O1084" s="135" t="str">
        <f t="shared" si="210"/>
        <v>E4-12/Edge-13/Pro Mel-13</v>
      </c>
      <c r="P1084" s="186" t="str">
        <f t="shared" si="211"/>
        <v>OK</v>
      </c>
      <c r="Q1084" s="187">
        <f t="shared" si="212"/>
        <v>152</v>
      </c>
      <c r="R1084" s="150"/>
      <c r="S1084" s="187" t="str">
        <f t="shared" si="213"/>
        <v/>
      </c>
      <c r="T1084" s="136" t="str">
        <f t="shared" si="214"/>
        <v>First Immortal</v>
      </c>
      <c r="U1084" s="137">
        <f>IF(P1084="","",IF(N1084=1,"",IF(Q1084="","",IF(Q1084&lt;=100,100,IF(Table1[[#This Row],[Day]]="Wed",100,200)))))</f>
        <v>200</v>
      </c>
      <c r="V1084" s="137" t="str">
        <f t="shared" si="215"/>
        <v/>
      </c>
      <c r="W1084" s="137">
        <f t="shared" si="216"/>
        <v>-200</v>
      </c>
      <c r="X1084" s="133">
        <f>100</f>
        <v>100</v>
      </c>
      <c r="Y1084" s="133" t="str">
        <f t="shared" si="217"/>
        <v/>
      </c>
      <c r="Z1084" s="133">
        <f t="shared" si="218"/>
        <v>-100</v>
      </c>
      <c r="AA1084" s="134" t="str">
        <f>TEXT(Table1[[#This Row],[Date]],"DDD")</f>
        <v>Sat</v>
      </c>
      <c r="AB1084" s="133" t="str">
        <f>IF(OR(G1084="Doomben",G1084="Eagle Farm"),"Q",IF(AND(Q1084&gt;1,Q1084&lt;55,Table1[[#This Row],[Source]]="Nat"),"Nat OK",IF(AND(Table1[[#This Row],[Source]]&lt;&gt;"Nat",Q1084&lt;55),"Poor &lt;55",IF(OR(G1084="Randwick",G1084="Flemington",G1084="Caulfield",G1084="Sandown Lake",G1084="Sandown Hill"),"Best","ave"))))</f>
        <v>Best</v>
      </c>
      <c r="AC1084" s="133">
        <f>IF(Q1084="","",IF(AB1084="Poor &lt;55",$AC$2*0.2%,IF(AND(AB1084="Q",AA1084&lt;&gt;"Wed"),$AC$2*0.4%,IF(AND(AB1084="Q",AA1084="Wed"),$AC$2*0.5%,IF(AND(AB1084="Ave",U1084=100),$AC$2*0.5%,IF(AND(AB1084="ave",U1084="",N1084=1,AG1084="Bush"),$AC$2*1%,IF(AND(AB1084="ave",U1084="",Q1084&gt;100),$AC$2*1.3%,IF(AND(AB1084="ave",U1084=""),$AC$2*1.2%,IF(AND(AB1084="Ave",U1084=200),$AC$2*1%,IF(AND(AB1084="Best",U1084=200),$AC$2*1.5%,IF(AND(AB1084="Best",U1084="",K1084&lt;&gt;"Pro Syd"),$AC$2*0.5%,IF(AND(AB1084="Best",U1084=""),$AC$2*1%,IF(AND(AB1084="Best",U1084=100,Table1[[#This Row],[State]]="NSW"),$AC$2*0.4%,IF(AND(AB1084="Best",U1084=100),$AC$2*1%,IF(Table1[[#This Row],[Adj]]="Nat OK",$AC$2*0.5%,"xxx")))))))))))))))</f>
        <v>150</v>
      </c>
      <c r="AD1084" s="133" t="str">
        <f t="shared" si="219"/>
        <v/>
      </c>
      <c r="AE1084" s="133">
        <f t="shared" si="220"/>
        <v>-150</v>
      </c>
      <c r="AF1084" s="133" t="str">
        <f>VLOOKUP(Table1[[#This Row],[Track]],$F$2672:$H$2715,2,FALSE)</f>
        <v>Vic</v>
      </c>
      <c r="AG1084" s="133" t="str">
        <f>VLOOKUP(Table1[[#This Row],[Track]],$F$2672:$H$2715,3,FALSE)</f>
        <v>-</v>
      </c>
      <c r="AH1084" s="133" t="str">
        <f>IF(Table1[[#This Row],[Date]]&lt;$AH$2,"",IF(Table1[[#This Row],[Date]]&lt;$AH$3,"Edge","Elite Combo"))</f>
        <v/>
      </c>
      <c r="AI1084" s="218">
        <f>Table1[[#This Row],[Time]]</f>
        <v>0.70486111111111116</v>
      </c>
      <c r="AJ1084" s="219" t="str">
        <f>Table1[[#This Row],[Track]]</f>
        <v>Caulfield</v>
      </c>
      <c r="AK1084" s="216">
        <f>Table1[[#This Row],[Race ]]</f>
        <v>9</v>
      </c>
      <c r="AL1084" s="219">
        <f>Table1[[#This Row],[TAB]]</f>
        <v>3</v>
      </c>
      <c r="AM1084" s="219" t="str">
        <f>Table1[[#This Row],[Selection]]</f>
        <v>First Immortal</v>
      </c>
      <c r="AN1084" s="220" t="str">
        <f>Table1[[#This Row],[Sources]]</f>
        <v>E4-12/Edge-13/Pro Mel-13</v>
      </c>
      <c r="AO1084" s="219">
        <f>Table1[[#This Row],[Scale Bet]]</f>
        <v>150</v>
      </c>
    </row>
    <row r="1085" spans="5:41" ht="16.5" customHeight="1" x14ac:dyDescent="0.25">
      <c r="E1085" s="185">
        <v>45388</v>
      </c>
      <c r="F1085" s="35">
        <v>0.70486111111111116</v>
      </c>
      <c r="G1085" s="36" t="s">
        <v>201</v>
      </c>
      <c r="H1085" s="36">
        <v>9</v>
      </c>
      <c r="I1085" s="36">
        <v>3</v>
      </c>
      <c r="J1085" s="36" t="s">
        <v>194</v>
      </c>
      <c r="K1085" s="36" t="s">
        <v>40</v>
      </c>
      <c r="L1085" s="165">
        <v>13</v>
      </c>
      <c r="M1085" s="134" t="str">
        <f t="shared" si="208"/>
        <v/>
      </c>
      <c r="N1085" s="36" t="str">
        <f t="shared" si="209"/>
        <v/>
      </c>
      <c r="O1085" s="135" t="str">
        <f t="shared" si="210"/>
        <v/>
      </c>
      <c r="P1085" s="186" t="str">
        <f t="shared" si="211"/>
        <v>OK</v>
      </c>
      <c r="Q1085" s="187" t="str">
        <f t="shared" si="212"/>
        <v/>
      </c>
      <c r="R1085" s="150"/>
      <c r="S1085" s="187" t="str">
        <f t="shared" si="213"/>
        <v/>
      </c>
      <c r="T1085" s="136" t="str">
        <f t="shared" si="214"/>
        <v>First Immortal</v>
      </c>
      <c r="U1085" s="137" t="str">
        <f>IF(P1085="","",IF(N1085=1,"",IF(Q1085="","",IF(Q1085&lt;=100,100,IF(Table1[[#This Row],[Day]]="Wed",100,200)))))</f>
        <v/>
      </c>
      <c r="V1085" s="137" t="str">
        <f t="shared" si="215"/>
        <v/>
      </c>
      <c r="W1085" s="137" t="str">
        <f t="shared" si="216"/>
        <v/>
      </c>
      <c r="X1085" s="133">
        <f>100</f>
        <v>100</v>
      </c>
      <c r="Y1085" s="133" t="str">
        <f t="shared" si="217"/>
        <v/>
      </c>
      <c r="Z1085" s="133">
        <f t="shared" si="218"/>
        <v>-100</v>
      </c>
      <c r="AA1085" s="134" t="str">
        <f>TEXT(Table1[[#This Row],[Date]],"DDD")</f>
        <v>Sat</v>
      </c>
      <c r="AB1085" s="133" t="str">
        <f>IF(OR(G1085="Doomben",G1085="Eagle Farm"),"Q",IF(AND(Q1085&gt;1,Q1085&lt;55,Table1[[#This Row],[Source]]="Nat"),"Nat OK",IF(AND(Table1[[#This Row],[Source]]&lt;&gt;"Nat",Q1085&lt;55),"Poor &lt;55",IF(OR(G1085="Randwick",G1085="Flemington",G1085="Caulfield",G1085="Sandown Lake",G1085="Sandown Hill"),"Best","ave"))))</f>
        <v>Best</v>
      </c>
      <c r="AC1085" s="133" t="str">
        <f>IF(Q1085="","",IF(AB1085="Poor &lt;55",$AC$2*0.2%,IF(AND(AB1085="Q",AA1085&lt;&gt;"Wed"),$AC$2*0.4%,IF(AND(AB1085="Q",AA1085="Wed"),$AC$2*0.5%,IF(AND(AB1085="Ave",U1085=100),$AC$2*0.5%,IF(AND(AB1085="ave",U1085="",N1085=1,AG1085="Bush"),$AC$2*1%,IF(AND(AB1085="ave",U1085="",Q1085&gt;100),$AC$2*1.3%,IF(AND(AB1085="ave",U1085=""),$AC$2*1.2%,IF(AND(AB1085="Ave",U1085=200),$AC$2*1%,IF(AND(AB1085="Best",U1085=200),$AC$2*1.5%,IF(AND(AB1085="Best",U1085="",K1085&lt;&gt;"Pro Syd"),$AC$2*0.5%,IF(AND(AB1085="Best",U1085=""),$AC$2*1%,IF(AND(AB1085="Best",U1085=100,Table1[[#This Row],[State]]="NSW"),$AC$2*0.4%,IF(AND(AB1085="Best",U1085=100),$AC$2*1%,IF(Table1[[#This Row],[Adj]]="Nat OK",$AC$2*0.5%,"xxx")))))))))))))))</f>
        <v/>
      </c>
      <c r="AD1085" s="133" t="str">
        <f t="shared" si="219"/>
        <v/>
      </c>
      <c r="AE1085" s="133" t="str">
        <f t="shared" si="220"/>
        <v/>
      </c>
      <c r="AF1085" s="133" t="str">
        <f>VLOOKUP(Table1[[#This Row],[Track]],$F$2672:$H$2715,2,FALSE)</f>
        <v>Vic</v>
      </c>
      <c r="AG1085" s="133" t="str">
        <f>VLOOKUP(Table1[[#This Row],[Track]],$F$2672:$H$2715,3,FALSE)</f>
        <v>-</v>
      </c>
      <c r="AH1085" s="133" t="str">
        <f>IF(Table1[[#This Row],[Date]]&lt;$AH$2,"",IF(Table1[[#This Row],[Date]]&lt;$AH$3,"Edge","Elite Combo"))</f>
        <v/>
      </c>
      <c r="AI1085" s="218">
        <f>Table1[[#This Row],[Time]]</f>
        <v>0.70486111111111116</v>
      </c>
      <c r="AJ1085" s="219" t="str">
        <f>Table1[[#This Row],[Track]]</f>
        <v>Caulfield</v>
      </c>
      <c r="AK1085" s="216">
        <f>Table1[[#This Row],[Race ]]</f>
        <v>9</v>
      </c>
      <c r="AL1085" s="219">
        <f>Table1[[#This Row],[TAB]]</f>
        <v>3</v>
      </c>
      <c r="AM1085" s="219" t="str">
        <f>Table1[[#This Row],[Selection]]</f>
        <v>First Immortal</v>
      </c>
      <c r="AN1085" s="220" t="str">
        <f>Table1[[#This Row],[Sources]]</f>
        <v/>
      </c>
      <c r="AO1085" s="219" t="str">
        <f>Table1[[#This Row],[Scale Bet]]</f>
        <v/>
      </c>
    </row>
    <row r="1086" spans="5:41" ht="16.5" customHeight="1" x14ac:dyDescent="0.25">
      <c r="E1086" s="185">
        <v>45388</v>
      </c>
      <c r="F1086" s="35">
        <v>0.70486111111111116</v>
      </c>
      <c r="G1086" s="36" t="s">
        <v>201</v>
      </c>
      <c r="H1086" s="36">
        <v>9</v>
      </c>
      <c r="I1086" s="36">
        <v>3</v>
      </c>
      <c r="J1086" s="36" t="s">
        <v>194</v>
      </c>
      <c r="K1086" s="36" t="s">
        <v>18</v>
      </c>
      <c r="L1086" s="165">
        <v>13</v>
      </c>
      <c r="M1086" s="134" t="str">
        <f t="shared" si="208"/>
        <v/>
      </c>
      <c r="N1086" s="36" t="str">
        <f t="shared" si="209"/>
        <v/>
      </c>
      <c r="O1086" s="135" t="str">
        <f t="shared" si="210"/>
        <v/>
      </c>
      <c r="P1086" s="186" t="str">
        <f t="shared" si="211"/>
        <v>OK</v>
      </c>
      <c r="Q1086" s="187" t="str">
        <f t="shared" si="212"/>
        <v/>
      </c>
      <c r="R1086" s="150"/>
      <c r="S1086" s="187" t="str">
        <f t="shared" si="213"/>
        <v/>
      </c>
      <c r="T1086" s="136" t="str">
        <f t="shared" si="214"/>
        <v>First Immortal</v>
      </c>
      <c r="U1086" s="137" t="str">
        <f>IF(P1086="","",IF(N1086=1,"",IF(Q1086="","",IF(Q1086&lt;=100,100,IF(Table1[[#This Row],[Day]]="Wed",100,200)))))</f>
        <v/>
      </c>
      <c r="V1086" s="137" t="str">
        <f t="shared" si="215"/>
        <v/>
      </c>
      <c r="W1086" s="137" t="str">
        <f t="shared" si="216"/>
        <v/>
      </c>
      <c r="X1086" s="133">
        <f>100</f>
        <v>100</v>
      </c>
      <c r="Y1086" s="133" t="str">
        <f t="shared" si="217"/>
        <v/>
      </c>
      <c r="Z1086" s="133">
        <f t="shared" si="218"/>
        <v>-100</v>
      </c>
      <c r="AA1086" s="134" t="str">
        <f>TEXT(Table1[[#This Row],[Date]],"DDD")</f>
        <v>Sat</v>
      </c>
      <c r="AB1086" s="133" t="str">
        <f>IF(OR(G1086="Doomben",G1086="Eagle Farm"),"Q",IF(AND(Q1086&gt;1,Q1086&lt;55,Table1[[#This Row],[Source]]="Nat"),"Nat OK",IF(AND(Table1[[#This Row],[Source]]&lt;&gt;"Nat",Q1086&lt;55),"Poor &lt;55",IF(OR(G1086="Randwick",G1086="Flemington",G1086="Caulfield",G1086="Sandown Lake",G1086="Sandown Hill"),"Best","ave"))))</f>
        <v>Best</v>
      </c>
      <c r="AC1086" s="133" t="str">
        <f>IF(Q1086="","",IF(AB1086="Poor &lt;55",$AC$2*0.2%,IF(AND(AB1086="Q",AA1086&lt;&gt;"Wed"),$AC$2*0.4%,IF(AND(AB1086="Q",AA1086="Wed"),$AC$2*0.5%,IF(AND(AB1086="Ave",U1086=100),$AC$2*0.5%,IF(AND(AB1086="ave",U1086="",N1086=1,AG1086="Bush"),$AC$2*1%,IF(AND(AB1086="ave",U1086="",Q1086&gt;100),$AC$2*1.3%,IF(AND(AB1086="ave",U1086=""),$AC$2*1.2%,IF(AND(AB1086="Ave",U1086=200),$AC$2*1%,IF(AND(AB1086="Best",U1086=200),$AC$2*1.5%,IF(AND(AB1086="Best",U1086="",K1086&lt;&gt;"Pro Syd"),$AC$2*0.5%,IF(AND(AB1086="Best",U1086=""),$AC$2*1%,IF(AND(AB1086="Best",U1086=100,Table1[[#This Row],[State]]="NSW"),$AC$2*0.4%,IF(AND(AB1086="Best",U1086=100),$AC$2*1%,IF(Table1[[#This Row],[Adj]]="Nat OK",$AC$2*0.5%,"xxx")))))))))))))))</f>
        <v/>
      </c>
      <c r="AD1086" s="133" t="str">
        <f t="shared" si="219"/>
        <v/>
      </c>
      <c r="AE1086" s="133" t="str">
        <f t="shared" si="220"/>
        <v/>
      </c>
      <c r="AF1086" s="133" t="str">
        <f>VLOOKUP(Table1[[#This Row],[Track]],$F$2672:$H$2715,2,FALSE)</f>
        <v>Vic</v>
      </c>
      <c r="AG1086" s="133" t="str">
        <f>VLOOKUP(Table1[[#This Row],[Track]],$F$2672:$H$2715,3,FALSE)</f>
        <v>-</v>
      </c>
      <c r="AH1086" s="133" t="str">
        <f>IF(Table1[[#This Row],[Date]]&lt;$AH$2,"",IF(Table1[[#This Row],[Date]]&lt;$AH$3,"Edge","Elite Combo"))</f>
        <v/>
      </c>
      <c r="AI1086" s="218">
        <f>Table1[[#This Row],[Time]]</f>
        <v>0.70486111111111116</v>
      </c>
      <c r="AJ1086" s="219" t="str">
        <f>Table1[[#This Row],[Track]]</f>
        <v>Caulfield</v>
      </c>
      <c r="AK1086" s="216">
        <f>Table1[[#This Row],[Race ]]</f>
        <v>9</v>
      </c>
      <c r="AL1086" s="219">
        <f>Table1[[#This Row],[TAB]]</f>
        <v>3</v>
      </c>
      <c r="AM1086" s="219" t="str">
        <f>Table1[[#This Row],[Selection]]</f>
        <v>First Immortal</v>
      </c>
      <c r="AN1086" s="220" t="str">
        <f>Table1[[#This Row],[Sources]]</f>
        <v/>
      </c>
      <c r="AO1086" s="219" t="str">
        <f>Table1[[#This Row],[Scale Bet]]</f>
        <v/>
      </c>
    </row>
    <row r="1087" spans="5:41" ht="16.5" customHeight="1" x14ac:dyDescent="0.25">
      <c r="E1087" s="185">
        <v>45388</v>
      </c>
      <c r="F1087" s="35">
        <v>0.70486111111111116</v>
      </c>
      <c r="G1087" s="36" t="s">
        <v>201</v>
      </c>
      <c r="H1087" s="36">
        <v>9</v>
      </c>
      <c r="I1087" s="36">
        <v>11</v>
      </c>
      <c r="J1087" s="36" t="s">
        <v>199</v>
      </c>
      <c r="K1087" s="36" t="s">
        <v>1</v>
      </c>
      <c r="L1087" s="165">
        <v>10</v>
      </c>
      <c r="M1087" s="134">
        <f t="shared" si="208"/>
        <v>23</v>
      </c>
      <c r="N1087" s="36">
        <f t="shared" si="209"/>
        <v>2</v>
      </c>
      <c r="O1087" s="135" t="str">
        <f t="shared" si="210"/>
        <v>E4-10/Nat-13</v>
      </c>
      <c r="P1087" s="186" t="str">
        <f t="shared" si="211"/>
        <v>OK</v>
      </c>
      <c r="Q1087" s="187">
        <f t="shared" si="212"/>
        <v>92</v>
      </c>
      <c r="R1087" s="150"/>
      <c r="S1087" s="187" t="str">
        <f t="shared" si="213"/>
        <v/>
      </c>
      <c r="T1087" s="136" t="str">
        <f t="shared" si="214"/>
        <v>Shaiyhar</v>
      </c>
      <c r="U1087" s="137">
        <f>IF(P1087="","",IF(N1087=1,"",IF(Q1087="","",IF(Q1087&lt;=100,100,IF(Table1[[#This Row],[Day]]="Wed",100,200)))))</f>
        <v>100</v>
      </c>
      <c r="V1087" s="137" t="str">
        <f t="shared" si="215"/>
        <v/>
      </c>
      <c r="W1087" s="137">
        <f t="shared" si="216"/>
        <v>-100</v>
      </c>
      <c r="X1087" s="133">
        <f>100</f>
        <v>100</v>
      </c>
      <c r="Y1087" s="133" t="str">
        <f t="shared" si="217"/>
        <v/>
      </c>
      <c r="Z1087" s="133">
        <f t="shared" si="218"/>
        <v>-100</v>
      </c>
      <c r="AA1087" s="134" t="str">
        <f>TEXT(Table1[[#This Row],[Date]],"DDD")</f>
        <v>Sat</v>
      </c>
      <c r="AB1087" s="133" t="str">
        <f>IF(OR(G1087="Doomben",G1087="Eagle Farm"),"Q",IF(AND(Q1087&gt;1,Q1087&lt;55,Table1[[#This Row],[Source]]="Nat"),"Nat OK",IF(AND(Table1[[#This Row],[Source]]&lt;&gt;"Nat",Q1087&lt;55),"Poor &lt;55",IF(OR(G1087="Randwick",G1087="Flemington",G1087="Caulfield",G1087="Sandown Lake",G1087="Sandown Hill"),"Best","ave"))))</f>
        <v>Best</v>
      </c>
      <c r="AC1087" s="133">
        <f>IF(Q1087="","",IF(AB1087="Poor &lt;55",$AC$2*0.2%,IF(AND(AB1087="Q",AA1087&lt;&gt;"Wed"),$AC$2*0.4%,IF(AND(AB1087="Q",AA1087="Wed"),$AC$2*0.5%,IF(AND(AB1087="Ave",U1087=100),$AC$2*0.5%,IF(AND(AB1087="ave",U1087="",N1087=1,AG1087="Bush"),$AC$2*1%,IF(AND(AB1087="ave",U1087="",Q1087&gt;100),$AC$2*1.3%,IF(AND(AB1087="ave",U1087=""),$AC$2*1.2%,IF(AND(AB1087="Ave",U1087=200),$AC$2*1%,IF(AND(AB1087="Best",U1087=200),$AC$2*1.5%,IF(AND(AB1087="Best",U1087="",K1087&lt;&gt;"Pro Syd"),$AC$2*0.5%,IF(AND(AB1087="Best",U1087=""),$AC$2*1%,IF(AND(AB1087="Best",U1087=100,Table1[[#This Row],[State]]="NSW"),$AC$2*0.4%,IF(AND(AB1087="Best",U1087=100),$AC$2*1%,IF(Table1[[#This Row],[Adj]]="Nat OK",$AC$2*0.5%,"xxx")))))))))))))))</f>
        <v>100</v>
      </c>
      <c r="AD1087" s="133" t="str">
        <f t="shared" si="219"/>
        <v/>
      </c>
      <c r="AE1087" s="133">
        <f t="shared" si="220"/>
        <v>-100</v>
      </c>
      <c r="AF1087" s="133" t="str">
        <f>VLOOKUP(Table1[[#This Row],[Track]],$F$2672:$H$2715,2,FALSE)</f>
        <v>Vic</v>
      </c>
      <c r="AG1087" s="133" t="str">
        <f>VLOOKUP(Table1[[#This Row],[Track]],$F$2672:$H$2715,3,FALSE)</f>
        <v>-</v>
      </c>
      <c r="AH1087" s="133" t="str">
        <f>IF(Table1[[#This Row],[Date]]&lt;$AH$2,"",IF(Table1[[#This Row],[Date]]&lt;$AH$3,"Edge","Elite Combo"))</f>
        <v/>
      </c>
      <c r="AI1087" s="218">
        <f>Table1[[#This Row],[Time]]</f>
        <v>0.70486111111111116</v>
      </c>
      <c r="AJ1087" s="219" t="str">
        <f>Table1[[#This Row],[Track]]</f>
        <v>Caulfield</v>
      </c>
      <c r="AK1087" s="216">
        <f>Table1[[#This Row],[Race ]]</f>
        <v>9</v>
      </c>
      <c r="AL1087" s="219">
        <f>Table1[[#This Row],[TAB]]</f>
        <v>11</v>
      </c>
      <c r="AM1087" s="219" t="str">
        <f>Table1[[#This Row],[Selection]]</f>
        <v>Shaiyhar</v>
      </c>
      <c r="AN1087" s="220" t="str">
        <f>Table1[[#This Row],[Sources]]</f>
        <v>E4-10/Nat-13</v>
      </c>
      <c r="AO1087" s="219">
        <f>Table1[[#This Row],[Scale Bet]]</f>
        <v>100</v>
      </c>
    </row>
    <row r="1088" spans="5:41" ht="16.5" customHeight="1" x14ac:dyDescent="0.25">
      <c r="E1088" s="185">
        <v>45388</v>
      </c>
      <c r="F1088" s="35">
        <v>0.70486111111111116</v>
      </c>
      <c r="G1088" s="36" t="s">
        <v>201</v>
      </c>
      <c r="H1088" s="36">
        <v>9</v>
      </c>
      <c r="I1088" s="36">
        <v>11</v>
      </c>
      <c r="J1088" s="36" t="s">
        <v>199</v>
      </c>
      <c r="K1088" s="36" t="s">
        <v>13</v>
      </c>
      <c r="L1088" s="165">
        <v>13</v>
      </c>
      <c r="M1088" s="134" t="str">
        <f t="shared" si="208"/>
        <v/>
      </c>
      <c r="N1088" s="36" t="str">
        <f t="shared" si="209"/>
        <v/>
      </c>
      <c r="O1088" s="135" t="str">
        <f t="shared" si="210"/>
        <v/>
      </c>
      <c r="P1088" s="186" t="str">
        <f t="shared" si="211"/>
        <v>OK</v>
      </c>
      <c r="Q1088" s="187" t="str">
        <f t="shared" si="212"/>
        <v/>
      </c>
      <c r="R1088" s="150"/>
      <c r="S1088" s="187" t="str">
        <f t="shared" si="213"/>
        <v/>
      </c>
      <c r="T1088" s="136" t="str">
        <f t="shared" si="214"/>
        <v>Shaiyhar</v>
      </c>
      <c r="U1088" s="137" t="str">
        <f>IF(P1088="","",IF(N1088=1,"",IF(Q1088="","",IF(Q1088&lt;=100,100,IF(Table1[[#This Row],[Day]]="Wed",100,200)))))</f>
        <v/>
      </c>
      <c r="V1088" s="137" t="str">
        <f t="shared" si="215"/>
        <v/>
      </c>
      <c r="W1088" s="137" t="str">
        <f t="shared" si="216"/>
        <v/>
      </c>
      <c r="X1088" s="133">
        <f>100</f>
        <v>100</v>
      </c>
      <c r="Y1088" s="133" t="str">
        <f t="shared" si="217"/>
        <v/>
      </c>
      <c r="Z1088" s="133">
        <f t="shared" si="218"/>
        <v>-100</v>
      </c>
      <c r="AA1088" s="134" t="str">
        <f>TEXT(Table1[[#This Row],[Date]],"DDD")</f>
        <v>Sat</v>
      </c>
      <c r="AB1088" s="133" t="str">
        <f>IF(OR(G1088="Doomben",G1088="Eagle Farm"),"Q",IF(AND(Q1088&gt;1,Q1088&lt;55,Table1[[#This Row],[Source]]="Nat"),"Nat OK",IF(AND(Table1[[#This Row],[Source]]&lt;&gt;"Nat",Q1088&lt;55),"Poor &lt;55",IF(OR(G1088="Randwick",G1088="Flemington",G1088="Caulfield",G1088="Sandown Lake",G1088="Sandown Hill"),"Best","ave"))))</f>
        <v>Best</v>
      </c>
      <c r="AC1088" s="133" t="str">
        <f>IF(Q1088="","",IF(AB1088="Poor &lt;55",$AC$2*0.2%,IF(AND(AB1088="Q",AA1088&lt;&gt;"Wed"),$AC$2*0.4%,IF(AND(AB1088="Q",AA1088="Wed"),$AC$2*0.5%,IF(AND(AB1088="Ave",U1088=100),$AC$2*0.5%,IF(AND(AB1088="ave",U1088="",N1088=1,AG1088="Bush"),$AC$2*1%,IF(AND(AB1088="ave",U1088="",Q1088&gt;100),$AC$2*1.3%,IF(AND(AB1088="ave",U1088=""),$AC$2*1.2%,IF(AND(AB1088="Ave",U1088=200),$AC$2*1%,IF(AND(AB1088="Best",U1088=200),$AC$2*1.5%,IF(AND(AB1088="Best",U1088="",K1088&lt;&gt;"Pro Syd"),$AC$2*0.5%,IF(AND(AB1088="Best",U1088=""),$AC$2*1%,IF(AND(AB1088="Best",U1088=100,Table1[[#This Row],[State]]="NSW"),$AC$2*0.4%,IF(AND(AB1088="Best",U1088=100),$AC$2*1%,IF(Table1[[#This Row],[Adj]]="Nat OK",$AC$2*0.5%,"xxx")))))))))))))))</f>
        <v/>
      </c>
      <c r="AD1088" s="133" t="str">
        <f t="shared" si="219"/>
        <v/>
      </c>
      <c r="AE1088" s="133" t="str">
        <f t="shared" si="220"/>
        <v/>
      </c>
      <c r="AF1088" s="133" t="str">
        <f>VLOOKUP(Table1[[#This Row],[Track]],$F$2672:$H$2715,2,FALSE)</f>
        <v>Vic</v>
      </c>
      <c r="AG1088" s="133" t="str">
        <f>VLOOKUP(Table1[[#This Row],[Track]],$F$2672:$H$2715,3,FALSE)</f>
        <v>-</v>
      </c>
      <c r="AH1088" s="133" t="str">
        <f>IF(Table1[[#This Row],[Date]]&lt;$AH$2,"",IF(Table1[[#This Row],[Date]]&lt;$AH$3,"Edge","Elite Combo"))</f>
        <v/>
      </c>
      <c r="AI1088" s="218">
        <f>Table1[[#This Row],[Time]]</f>
        <v>0.70486111111111116</v>
      </c>
      <c r="AJ1088" s="219" t="str">
        <f>Table1[[#This Row],[Track]]</f>
        <v>Caulfield</v>
      </c>
      <c r="AK1088" s="216">
        <f>Table1[[#This Row],[Race ]]</f>
        <v>9</v>
      </c>
      <c r="AL1088" s="219">
        <f>Table1[[#This Row],[TAB]]</f>
        <v>11</v>
      </c>
      <c r="AM1088" s="219" t="str">
        <f>Table1[[#This Row],[Selection]]</f>
        <v>Shaiyhar</v>
      </c>
      <c r="AN1088" s="220" t="str">
        <f>Table1[[#This Row],[Sources]]</f>
        <v/>
      </c>
      <c r="AO1088" s="219" t="str">
        <f>Table1[[#This Row],[Scale Bet]]</f>
        <v/>
      </c>
    </row>
    <row r="1089" spans="5:41" ht="16.5" customHeight="1" x14ac:dyDescent="0.25">
      <c r="E1089" s="185">
        <v>45388</v>
      </c>
      <c r="F1089" s="35">
        <v>0.73263888888888884</v>
      </c>
      <c r="G1089" s="36" t="s">
        <v>201</v>
      </c>
      <c r="H1089" s="36">
        <v>10</v>
      </c>
      <c r="I1089" s="36">
        <v>13</v>
      </c>
      <c r="J1089" s="36" t="s">
        <v>615</v>
      </c>
      <c r="K1089" s="36" t="s">
        <v>1</v>
      </c>
      <c r="L1089" s="165">
        <v>10</v>
      </c>
      <c r="M1089" s="134">
        <f t="shared" si="208"/>
        <v>23</v>
      </c>
      <c r="N1089" s="36">
        <f t="shared" si="209"/>
        <v>2</v>
      </c>
      <c r="O1089" s="135" t="str">
        <f t="shared" si="210"/>
        <v>E4-10/Nat-13</v>
      </c>
      <c r="P1089" s="186" t="str">
        <f t="shared" si="211"/>
        <v>OK</v>
      </c>
      <c r="Q1089" s="187">
        <f t="shared" si="212"/>
        <v>92</v>
      </c>
      <c r="R1089" s="150"/>
      <c r="S1089" s="187" t="str">
        <f t="shared" si="213"/>
        <v/>
      </c>
      <c r="T1089" s="136" t="str">
        <f t="shared" si="214"/>
        <v>Frigid</v>
      </c>
      <c r="U1089" s="137">
        <f>IF(P1089="","",IF(N1089=1,"",IF(Q1089="","",IF(Q1089&lt;=100,100,IF(Table1[[#This Row],[Day]]="Wed",100,200)))))</f>
        <v>100</v>
      </c>
      <c r="V1089" s="137" t="str">
        <f t="shared" si="215"/>
        <v/>
      </c>
      <c r="W1089" s="137">
        <f t="shared" si="216"/>
        <v>-100</v>
      </c>
      <c r="X1089" s="133">
        <f>100</f>
        <v>100</v>
      </c>
      <c r="Y1089" s="133" t="str">
        <f t="shared" si="217"/>
        <v/>
      </c>
      <c r="Z1089" s="133">
        <f t="shared" si="218"/>
        <v>-100</v>
      </c>
      <c r="AA1089" s="134" t="str">
        <f>TEXT(Table1[[#This Row],[Date]],"DDD")</f>
        <v>Sat</v>
      </c>
      <c r="AB1089" s="133" t="str">
        <f>IF(OR(G1089="Doomben",G1089="Eagle Farm"),"Q",IF(AND(Q1089&gt;1,Q1089&lt;55,Table1[[#This Row],[Source]]="Nat"),"Nat OK",IF(AND(Table1[[#This Row],[Source]]&lt;&gt;"Nat",Q1089&lt;55),"Poor &lt;55",IF(OR(G1089="Randwick",G1089="Flemington",G1089="Caulfield",G1089="Sandown Lake",G1089="Sandown Hill"),"Best","ave"))))</f>
        <v>Best</v>
      </c>
      <c r="AC1089" s="133">
        <f>IF(Q1089="","",IF(AB1089="Poor &lt;55",$AC$2*0.2%,IF(AND(AB1089="Q",AA1089&lt;&gt;"Wed"),$AC$2*0.4%,IF(AND(AB1089="Q",AA1089="Wed"),$AC$2*0.5%,IF(AND(AB1089="Ave",U1089=100),$AC$2*0.5%,IF(AND(AB1089="ave",U1089="",N1089=1,AG1089="Bush"),$AC$2*1%,IF(AND(AB1089="ave",U1089="",Q1089&gt;100),$AC$2*1.3%,IF(AND(AB1089="ave",U1089=""),$AC$2*1.2%,IF(AND(AB1089="Ave",U1089=200),$AC$2*1%,IF(AND(AB1089="Best",U1089=200),$AC$2*1.5%,IF(AND(AB1089="Best",U1089="",K1089&lt;&gt;"Pro Syd"),$AC$2*0.5%,IF(AND(AB1089="Best",U1089=""),$AC$2*1%,IF(AND(AB1089="Best",U1089=100,Table1[[#This Row],[State]]="NSW"),$AC$2*0.4%,IF(AND(AB1089="Best",U1089=100),$AC$2*1%,IF(Table1[[#This Row],[Adj]]="Nat OK",$AC$2*0.5%,"xxx")))))))))))))))</f>
        <v>100</v>
      </c>
      <c r="AD1089" s="133" t="str">
        <f t="shared" si="219"/>
        <v/>
      </c>
      <c r="AE1089" s="133">
        <f t="shared" si="220"/>
        <v>-100</v>
      </c>
      <c r="AF1089" s="133" t="str">
        <f>VLOOKUP(Table1[[#This Row],[Track]],$F$2672:$H$2715,2,FALSE)</f>
        <v>Vic</v>
      </c>
      <c r="AG1089" s="133" t="str">
        <f>VLOOKUP(Table1[[#This Row],[Track]],$F$2672:$H$2715,3,FALSE)</f>
        <v>-</v>
      </c>
      <c r="AH1089" s="133" t="str">
        <f>IF(Table1[[#This Row],[Date]]&lt;$AH$2,"",IF(Table1[[#This Row],[Date]]&lt;$AH$3,"Edge","Elite Combo"))</f>
        <v/>
      </c>
      <c r="AI1089" s="218">
        <f>Table1[[#This Row],[Time]]</f>
        <v>0.73263888888888884</v>
      </c>
      <c r="AJ1089" s="219" t="str">
        <f>Table1[[#This Row],[Track]]</f>
        <v>Caulfield</v>
      </c>
      <c r="AK1089" s="216">
        <f>Table1[[#This Row],[Race ]]</f>
        <v>10</v>
      </c>
      <c r="AL1089" s="219">
        <f>Table1[[#This Row],[TAB]]</f>
        <v>13</v>
      </c>
      <c r="AM1089" s="219" t="str">
        <f>Table1[[#This Row],[Selection]]</f>
        <v>Frigid</v>
      </c>
      <c r="AN1089" s="220" t="str">
        <f>Table1[[#This Row],[Sources]]</f>
        <v>E4-10/Nat-13</v>
      </c>
      <c r="AO1089" s="219">
        <f>Table1[[#This Row],[Scale Bet]]</f>
        <v>100</v>
      </c>
    </row>
    <row r="1090" spans="5:41" ht="16.5" customHeight="1" x14ac:dyDescent="0.25">
      <c r="E1090" s="185">
        <v>45388</v>
      </c>
      <c r="F1090" s="35">
        <v>0.73263888888888884</v>
      </c>
      <c r="G1090" s="36" t="s">
        <v>201</v>
      </c>
      <c r="H1090" s="36">
        <v>10</v>
      </c>
      <c r="I1090" s="36">
        <v>13</v>
      </c>
      <c r="J1090" s="36" t="s">
        <v>615</v>
      </c>
      <c r="K1090" s="36" t="s">
        <v>13</v>
      </c>
      <c r="L1090" s="165">
        <v>13</v>
      </c>
      <c r="M1090" s="134" t="str">
        <f t="shared" si="208"/>
        <v/>
      </c>
      <c r="N1090" s="36" t="str">
        <f t="shared" si="209"/>
        <v/>
      </c>
      <c r="O1090" s="135" t="str">
        <f t="shared" si="210"/>
        <v/>
      </c>
      <c r="P1090" s="186" t="str">
        <f t="shared" si="211"/>
        <v>OK</v>
      </c>
      <c r="Q1090" s="187" t="str">
        <f t="shared" si="212"/>
        <v/>
      </c>
      <c r="R1090" s="150"/>
      <c r="S1090" s="187" t="str">
        <f t="shared" si="213"/>
        <v/>
      </c>
      <c r="T1090" s="136" t="str">
        <f t="shared" si="214"/>
        <v>Frigid</v>
      </c>
      <c r="U1090" s="137" t="str">
        <f>IF(P1090="","",IF(N1090=1,"",IF(Q1090="","",IF(Q1090&lt;=100,100,IF(Table1[[#This Row],[Day]]="Wed",100,200)))))</f>
        <v/>
      </c>
      <c r="V1090" s="137" t="str">
        <f t="shared" si="215"/>
        <v/>
      </c>
      <c r="W1090" s="137" t="str">
        <f t="shared" si="216"/>
        <v/>
      </c>
      <c r="X1090" s="133">
        <f>100</f>
        <v>100</v>
      </c>
      <c r="Y1090" s="133" t="str">
        <f t="shared" si="217"/>
        <v/>
      </c>
      <c r="Z1090" s="133">
        <f t="shared" si="218"/>
        <v>-100</v>
      </c>
      <c r="AA1090" s="134" t="str">
        <f>TEXT(Table1[[#This Row],[Date]],"DDD")</f>
        <v>Sat</v>
      </c>
      <c r="AB1090" s="133" t="str">
        <f>IF(OR(G1090="Doomben",G1090="Eagle Farm"),"Q",IF(AND(Q1090&gt;1,Q1090&lt;55,Table1[[#This Row],[Source]]="Nat"),"Nat OK",IF(AND(Table1[[#This Row],[Source]]&lt;&gt;"Nat",Q1090&lt;55),"Poor &lt;55",IF(OR(G1090="Randwick",G1090="Flemington",G1090="Caulfield",G1090="Sandown Lake",G1090="Sandown Hill"),"Best","ave"))))</f>
        <v>Best</v>
      </c>
      <c r="AC1090" s="133" t="str">
        <f>IF(Q1090="","",IF(AB1090="Poor &lt;55",$AC$2*0.2%,IF(AND(AB1090="Q",AA1090&lt;&gt;"Wed"),$AC$2*0.4%,IF(AND(AB1090="Q",AA1090="Wed"),$AC$2*0.5%,IF(AND(AB1090="Ave",U1090=100),$AC$2*0.5%,IF(AND(AB1090="ave",U1090="",N1090=1,AG1090="Bush"),$AC$2*1%,IF(AND(AB1090="ave",U1090="",Q1090&gt;100),$AC$2*1.3%,IF(AND(AB1090="ave",U1090=""),$AC$2*1.2%,IF(AND(AB1090="Ave",U1090=200),$AC$2*1%,IF(AND(AB1090="Best",U1090=200),$AC$2*1.5%,IF(AND(AB1090="Best",U1090="",K1090&lt;&gt;"Pro Syd"),$AC$2*0.5%,IF(AND(AB1090="Best",U1090=""),$AC$2*1%,IF(AND(AB1090="Best",U1090=100,Table1[[#This Row],[State]]="NSW"),$AC$2*0.4%,IF(AND(AB1090="Best",U1090=100),$AC$2*1%,IF(Table1[[#This Row],[Adj]]="Nat OK",$AC$2*0.5%,"xxx")))))))))))))))</f>
        <v/>
      </c>
      <c r="AD1090" s="133" t="str">
        <f t="shared" si="219"/>
        <v/>
      </c>
      <c r="AE1090" s="133" t="str">
        <f t="shared" si="220"/>
        <v/>
      </c>
      <c r="AF1090" s="133" t="str">
        <f>VLOOKUP(Table1[[#This Row],[Track]],$F$2672:$H$2715,2,FALSE)</f>
        <v>Vic</v>
      </c>
      <c r="AG1090" s="133" t="str">
        <f>VLOOKUP(Table1[[#This Row],[Track]],$F$2672:$H$2715,3,FALSE)</f>
        <v>-</v>
      </c>
      <c r="AH1090" s="133" t="str">
        <f>IF(Table1[[#This Row],[Date]]&lt;$AH$2,"",IF(Table1[[#This Row],[Date]]&lt;$AH$3,"Edge","Elite Combo"))</f>
        <v/>
      </c>
      <c r="AI1090" s="218">
        <f>Table1[[#This Row],[Time]]</f>
        <v>0.73263888888888884</v>
      </c>
      <c r="AJ1090" s="219" t="str">
        <f>Table1[[#This Row],[Track]]</f>
        <v>Caulfield</v>
      </c>
      <c r="AK1090" s="216">
        <f>Table1[[#This Row],[Race ]]</f>
        <v>10</v>
      </c>
      <c r="AL1090" s="219">
        <f>Table1[[#This Row],[TAB]]</f>
        <v>13</v>
      </c>
      <c r="AM1090" s="219" t="str">
        <f>Table1[[#This Row],[Selection]]</f>
        <v>Frigid</v>
      </c>
      <c r="AN1090" s="220" t="str">
        <f>Table1[[#This Row],[Sources]]</f>
        <v/>
      </c>
      <c r="AO1090" s="219" t="str">
        <f>Table1[[#This Row],[Scale Bet]]</f>
        <v/>
      </c>
    </row>
    <row r="1091" spans="5:41" ht="16.5" customHeight="1" x14ac:dyDescent="0.25">
      <c r="E1091" s="185">
        <v>45388</v>
      </c>
      <c r="F1091" s="35">
        <v>0.73263888888888884</v>
      </c>
      <c r="G1091" s="36" t="s">
        <v>201</v>
      </c>
      <c r="H1091" s="36">
        <v>10</v>
      </c>
      <c r="I1091" s="36">
        <v>11</v>
      </c>
      <c r="J1091" s="36" t="s">
        <v>1013</v>
      </c>
      <c r="K1091" s="36" t="s">
        <v>40</v>
      </c>
      <c r="L1091" s="165">
        <v>13</v>
      </c>
      <c r="M1091" s="134">
        <f t="shared" si="208"/>
        <v>13</v>
      </c>
      <c r="N1091" s="36">
        <f t="shared" si="209"/>
        <v>1</v>
      </c>
      <c r="O1091" s="135" t="str">
        <f t="shared" si="210"/>
        <v>Edge-13</v>
      </c>
      <c r="P1091" s="186" t="str">
        <f t="shared" si="211"/>
        <v>OK</v>
      </c>
      <c r="Q1091" s="187">
        <f t="shared" si="212"/>
        <v>52</v>
      </c>
      <c r="R1091" s="150">
        <v>5.5</v>
      </c>
      <c r="S1091" s="187">
        <f t="shared" si="213"/>
        <v>286</v>
      </c>
      <c r="T1091" s="136" t="str">
        <f t="shared" si="214"/>
        <v>Regal Azmon</v>
      </c>
      <c r="U1091" s="137" t="str">
        <f>IF(P1091="","",IF(N1091=1,"",IF(Q1091="","",IF(Q1091&lt;=100,100,IF(Table1[[#This Row],[Day]]="Wed",100,200)))))</f>
        <v/>
      </c>
      <c r="V1091" s="137" t="str">
        <f t="shared" si="215"/>
        <v/>
      </c>
      <c r="W1091" s="137" t="str">
        <f t="shared" si="216"/>
        <v/>
      </c>
      <c r="X1091" s="133">
        <f>100</f>
        <v>100</v>
      </c>
      <c r="Y1091" s="133">
        <f t="shared" si="217"/>
        <v>550</v>
      </c>
      <c r="Z1091" s="133">
        <f t="shared" si="218"/>
        <v>450</v>
      </c>
      <c r="AA1091" s="134" t="str">
        <f>TEXT(Table1[[#This Row],[Date]],"DDD")</f>
        <v>Sat</v>
      </c>
      <c r="AB1091" s="133" t="str">
        <f>IF(OR(G1091="Doomben",G1091="Eagle Farm"),"Q",IF(AND(Q1091&gt;1,Q1091&lt;55,Table1[[#This Row],[Source]]="Nat"),"Nat OK",IF(AND(Table1[[#This Row],[Source]]&lt;&gt;"Nat",Q1091&lt;55),"Poor &lt;55",IF(OR(G1091="Randwick",G1091="Flemington",G1091="Caulfield",G1091="Sandown Lake",G1091="Sandown Hill"),"Best","ave"))))</f>
        <v>Poor &lt;55</v>
      </c>
      <c r="AC1091" s="133">
        <f>IF(Q1091="","",IF(AB1091="Poor &lt;55",$AC$2*0.2%,IF(AND(AB1091="Q",AA1091&lt;&gt;"Wed"),$AC$2*0.4%,IF(AND(AB1091="Q",AA1091="Wed"),$AC$2*0.5%,IF(AND(AB1091="Ave",U1091=100),$AC$2*0.5%,IF(AND(AB1091="ave",U1091="",N1091=1,AG1091="Bush"),$AC$2*1%,IF(AND(AB1091="ave",U1091="",Q1091&gt;100),$AC$2*1.3%,IF(AND(AB1091="ave",U1091=""),$AC$2*1.2%,IF(AND(AB1091="Ave",U1091=200),$AC$2*1%,IF(AND(AB1091="Best",U1091=200),$AC$2*1.5%,IF(AND(AB1091="Best",U1091="",K1091&lt;&gt;"Pro Syd"),$AC$2*0.5%,IF(AND(AB1091="Best",U1091=""),$AC$2*1%,IF(AND(AB1091="Best",U1091=100,Table1[[#This Row],[State]]="NSW"),$AC$2*0.4%,IF(AND(AB1091="Best",U1091=100),$AC$2*1%,IF(Table1[[#This Row],[Adj]]="Nat OK",$AC$2*0.5%,"xxx")))))))))))))))</f>
        <v>20</v>
      </c>
      <c r="AD1091" s="133">
        <f t="shared" si="219"/>
        <v>110</v>
      </c>
      <c r="AE1091" s="133">
        <f t="shared" si="220"/>
        <v>90</v>
      </c>
      <c r="AF1091" s="133" t="str">
        <f>VLOOKUP(Table1[[#This Row],[Track]],$F$2672:$H$2715,2,FALSE)</f>
        <v>Vic</v>
      </c>
      <c r="AG1091" s="133" t="str">
        <f>VLOOKUP(Table1[[#This Row],[Track]],$F$2672:$H$2715,3,FALSE)</f>
        <v>-</v>
      </c>
      <c r="AH1091" s="133" t="str">
        <f>IF(Table1[[#This Row],[Date]]&lt;$AH$2,"",IF(Table1[[#This Row],[Date]]&lt;$AH$3,"Edge","Elite Combo"))</f>
        <v/>
      </c>
      <c r="AI1091" s="218">
        <f>Table1[[#This Row],[Time]]</f>
        <v>0.73263888888888884</v>
      </c>
      <c r="AJ1091" s="219" t="str">
        <f>Table1[[#This Row],[Track]]</f>
        <v>Caulfield</v>
      </c>
      <c r="AK1091" s="216">
        <f>Table1[[#This Row],[Race ]]</f>
        <v>10</v>
      </c>
      <c r="AL1091" s="219">
        <f>Table1[[#This Row],[TAB]]</f>
        <v>11</v>
      </c>
      <c r="AM1091" s="219" t="str">
        <f>Table1[[#This Row],[Selection]]</f>
        <v>Regal Azmon</v>
      </c>
      <c r="AN1091" s="220" t="str">
        <f>Table1[[#This Row],[Sources]]</f>
        <v>Edge-13</v>
      </c>
      <c r="AO1091" s="219">
        <f>Table1[[#This Row],[Scale Bet]]</f>
        <v>20</v>
      </c>
    </row>
    <row r="1092" spans="5:41" ht="16.5" customHeight="1" x14ac:dyDescent="0.25">
      <c r="E1092" s="185">
        <v>45395</v>
      </c>
      <c r="F1092" s="35">
        <v>0.56805555555555554</v>
      </c>
      <c r="G1092" s="36" t="s">
        <v>217</v>
      </c>
      <c r="H1092" s="36">
        <v>4</v>
      </c>
      <c r="I1092" s="36">
        <v>9</v>
      </c>
      <c r="J1092" s="36" t="s">
        <v>875</v>
      </c>
      <c r="K1092" s="36" t="s">
        <v>13</v>
      </c>
      <c r="L1092" s="165">
        <v>11</v>
      </c>
      <c r="M1092" s="134">
        <f t="shared" si="208"/>
        <v>11</v>
      </c>
      <c r="N1092" s="36">
        <f t="shared" si="209"/>
        <v>1</v>
      </c>
      <c r="O1092" s="135" t="str">
        <f t="shared" si="210"/>
        <v>Nat-11</v>
      </c>
      <c r="P1092" s="186" t="str">
        <f t="shared" si="211"/>
        <v/>
      </c>
      <c r="Q1092" s="187">
        <f t="shared" si="212"/>
        <v>44</v>
      </c>
      <c r="R1092" s="150"/>
      <c r="S1092" s="187" t="str">
        <f t="shared" si="213"/>
        <v/>
      </c>
      <c r="T1092" s="136" t="str">
        <f t="shared" si="214"/>
        <v>Nashira</v>
      </c>
      <c r="U1092" s="137" t="str">
        <f>IF(P1092="","",IF(N1092=1,"",IF(Q1092="","",IF(Q1092&lt;=100,100,IF(Table1[[#This Row],[Day]]="Wed",100,200)))))</f>
        <v/>
      </c>
      <c r="V1092" s="137" t="str">
        <f t="shared" si="215"/>
        <v/>
      </c>
      <c r="W1092" s="137" t="str">
        <f t="shared" si="216"/>
        <v/>
      </c>
      <c r="X1092" s="133">
        <f>100</f>
        <v>100</v>
      </c>
      <c r="Y1092" s="133" t="str">
        <f t="shared" si="217"/>
        <v/>
      </c>
      <c r="Z1092" s="133">
        <f t="shared" si="218"/>
        <v>-100</v>
      </c>
      <c r="AA1092" s="134" t="str">
        <f>TEXT(Table1[[#This Row],[Date]],"DDD")</f>
        <v>Sat</v>
      </c>
      <c r="AB1092" s="133" t="str">
        <f>IF(OR(G1092="Doomben",G1092="Eagle Farm"),"Q",IF(AND(Q1092&gt;1,Q1092&lt;55,Table1[[#This Row],[Source]]="Nat"),"Nat OK",IF(AND(Table1[[#This Row],[Source]]&lt;&gt;"Nat",Q1092&lt;55),"Poor &lt;55",IF(OR(G1092="Randwick",G1092="Flemington",G1092="Caulfield",G1092="Sandown Lake",G1092="Sandown Hill"),"Best","ave"))))</f>
        <v>Q</v>
      </c>
      <c r="AC1092" s="133">
        <f>IF(Q1092="","",IF(AB1092="Poor &lt;55",$AC$2*0.2%,IF(AND(AB1092="Q",AA1092&lt;&gt;"Wed"),$AC$2*0.4%,IF(AND(AB1092="Q",AA1092="Wed"),$AC$2*0.5%,IF(AND(AB1092="Ave",U1092=100),$AC$2*0.5%,IF(AND(AB1092="ave",U1092="",N1092=1,AG1092="Bush"),$AC$2*1%,IF(AND(AB1092="ave",U1092="",Q1092&gt;100),$AC$2*1.3%,IF(AND(AB1092="ave",U1092=""),$AC$2*1.2%,IF(AND(AB1092="Ave",U1092=200),$AC$2*1%,IF(AND(AB1092="Best",U1092=200),$AC$2*1.5%,IF(AND(AB1092="Best",U1092="",K1092&lt;&gt;"Pro Syd"),$AC$2*0.5%,IF(AND(AB1092="Best",U1092=""),$AC$2*1%,IF(AND(AB1092="Best",U1092=100,Table1[[#This Row],[State]]="NSW"),$AC$2*0.4%,IF(AND(AB1092="Best",U1092=100),$AC$2*1%,IF(Table1[[#This Row],[Adj]]="Nat OK",$AC$2*0.5%,"xxx")))))))))))))))</f>
        <v>40</v>
      </c>
      <c r="AD1092" s="133" t="str">
        <f t="shared" si="219"/>
        <v/>
      </c>
      <c r="AE1092" s="133">
        <f t="shared" si="220"/>
        <v>-40</v>
      </c>
      <c r="AF1092" s="133" t="str">
        <f>VLOOKUP(Table1[[#This Row],[Track]],$F$2672:$H$2715,2,FALSE)</f>
        <v>Qld</v>
      </c>
      <c r="AG1092" s="133" t="str">
        <f>VLOOKUP(Table1[[#This Row],[Track]],$F$2672:$H$2715,3,FALSE)</f>
        <v>-</v>
      </c>
      <c r="AH1092" s="133" t="str">
        <f>IF(Table1[[#This Row],[Date]]&lt;$AH$2,"",IF(Table1[[#This Row],[Date]]&lt;$AH$3,"Edge","Elite Combo"))</f>
        <v/>
      </c>
      <c r="AI1092" s="218">
        <f>Table1[[#This Row],[Time]]</f>
        <v>0.56805555555555554</v>
      </c>
      <c r="AJ1092" s="219" t="str">
        <f>Table1[[#This Row],[Track]]</f>
        <v>Doomben</v>
      </c>
      <c r="AK1092" s="216">
        <f>Table1[[#This Row],[Race ]]</f>
        <v>4</v>
      </c>
      <c r="AL1092" s="219">
        <f>Table1[[#This Row],[TAB]]</f>
        <v>9</v>
      </c>
      <c r="AM1092" s="219" t="str">
        <f>Table1[[#This Row],[Selection]]</f>
        <v>Nashira</v>
      </c>
      <c r="AN1092" s="220" t="str">
        <f>Table1[[#This Row],[Sources]]</f>
        <v>Nat-11</v>
      </c>
      <c r="AO1092" s="219">
        <f>Table1[[#This Row],[Scale Bet]]</f>
        <v>40</v>
      </c>
    </row>
    <row r="1093" spans="5:41" ht="16.5" customHeight="1" x14ac:dyDescent="0.25">
      <c r="E1093" s="185">
        <v>45395</v>
      </c>
      <c r="F1093" s="35">
        <v>0.58680555555555558</v>
      </c>
      <c r="G1093" s="36" t="s">
        <v>22</v>
      </c>
      <c r="H1093" s="36">
        <v>5</v>
      </c>
      <c r="I1093" s="36">
        <v>1</v>
      </c>
      <c r="J1093" s="36" t="s">
        <v>639</v>
      </c>
      <c r="K1093" s="36" t="s">
        <v>1</v>
      </c>
      <c r="L1093" s="165">
        <v>10</v>
      </c>
      <c r="M1093" s="134">
        <f t="shared" si="208"/>
        <v>23</v>
      </c>
      <c r="N1093" s="36">
        <f t="shared" si="209"/>
        <v>2</v>
      </c>
      <c r="O1093" s="135" t="str">
        <f t="shared" si="210"/>
        <v>E4-10/Nat-13</v>
      </c>
      <c r="P1093" s="186" t="str">
        <f t="shared" si="211"/>
        <v>OK</v>
      </c>
      <c r="Q1093" s="187">
        <f t="shared" si="212"/>
        <v>92</v>
      </c>
      <c r="R1093" s="150"/>
      <c r="S1093" s="187" t="str">
        <f t="shared" si="213"/>
        <v/>
      </c>
      <c r="T1093" s="136" t="str">
        <f t="shared" si="214"/>
        <v>Ozzmosis</v>
      </c>
      <c r="U1093" s="137">
        <f>IF(P1093="","",IF(N1093=1,"",IF(Q1093="","",IF(Q1093&lt;=100,100,IF(Table1[[#This Row],[Day]]="Wed",100,200)))))</f>
        <v>100</v>
      </c>
      <c r="V1093" s="137" t="str">
        <f t="shared" si="215"/>
        <v/>
      </c>
      <c r="W1093" s="137">
        <f t="shared" si="216"/>
        <v>-100</v>
      </c>
      <c r="X1093" s="133">
        <f>100</f>
        <v>100</v>
      </c>
      <c r="Y1093" s="133" t="str">
        <f t="shared" si="217"/>
        <v/>
      </c>
      <c r="Z1093" s="133">
        <f t="shared" si="218"/>
        <v>-100</v>
      </c>
      <c r="AA1093" s="134" t="str">
        <f>TEXT(Table1[[#This Row],[Date]],"DDD")</f>
        <v>Sat</v>
      </c>
      <c r="AB1093" s="133" t="str">
        <f>IF(OR(G1093="Doomben",G1093="Eagle Farm"),"Q",IF(AND(Q1093&gt;1,Q1093&lt;55,Table1[[#This Row],[Source]]="Nat"),"Nat OK",IF(AND(Table1[[#This Row],[Source]]&lt;&gt;"Nat",Q1093&lt;55),"Poor &lt;55",IF(OR(G1093="Randwick",G1093="Flemington",G1093="Caulfield",G1093="Sandown Lake",G1093="Sandown Hill"),"Best","ave"))))</f>
        <v>Best</v>
      </c>
      <c r="AC1093" s="133">
        <f>IF(Q1093="","",IF(AB1093="Poor &lt;55",$AC$2*0.2%,IF(AND(AB1093="Q",AA1093&lt;&gt;"Wed"),$AC$2*0.4%,IF(AND(AB1093="Q",AA1093="Wed"),$AC$2*0.5%,IF(AND(AB1093="Ave",U1093=100),$AC$2*0.5%,IF(AND(AB1093="ave",U1093="",N1093=1,AG1093="Bush"),$AC$2*1%,IF(AND(AB1093="ave",U1093="",Q1093&gt;100),$AC$2*1.3%,IF(AND(AB1093="ave",U1093=""),$AC$2*1.2%,IF(AND(AB1093="Ave",U1093=200),$AC$2*1%,IF(AND(AB1093="Best",U1093=200),$AC$2*1.5%,IF(AND(AB1093="Best",U1093="",K1093&lt;&gt;"Pro Syd"),$AC$2*0.5%,IF(AND(AB1093="Best",U1093=""),$AC$2*1%,IF(AND(AB1093="Best",U1093=100,Table1[[#This Row],[State]]="NSW"),$AC$2*0.4%,IF(AND(AB1093="Best",U1093=100),$AC$2*1%,IF(Table1[[#This Row],[Adj]]="Nat OK",$AC$2*0.5%,"xxx")))))))))))))))</f>
        <v>40</v>
      </c>
      <c r="AD1093" s="133" t="str">
        <f t="shared" si="219"/>
        <v/>
      </c>
      <c r="AE1093" s="133">
        <f t="shared" si="220"/>
        <v>-40</v>
      </c>
      <c r="AF1093" s="133" t="str">
        <f>VLOOKUP(Table1[[#This Row],[Track]],$F$2672:$H$2715,2,FALSE)</f>
        <v>NSW</v>
      </c>
      <c r="AG1093" s="133" t="str">
        <f>VLOOKUP(Table1[[#This Row],[Track]],$F$2672:$H$2715,3,FALSE)</f>
        <v>-</v>
      </c>
      <c r="AH1093" s="133" t="str">
        <f>IF(Table1[[#This Row],[Date]]&lt;$AH$2,"",IF(Table1[[#This Row],[Date]]&lt;$AH$3,"Edge","Elite Combo"))</f>
        <v/>
      </c>
      <c r="AI1093" s="218">
        <f>Table1[[#This Row],[Time]]</f>
        <v>0.58680555555555558</v>
      </c>
      <c r="AJ1093" s="219" t="str">
        <f>Table1[[#This Row],[Track]]</f>
        <v>Randwick</v>
      </c>
      <c r="AK1093" s="216">
        <f>Table1[[#This Row],[Race ]]</f>
        <v>5</v>
      </c>
      <c r="AL1093" s="219">
        <f>Table1[[#This Row],[TAB]]</f>
        <v>1</v>
      </c>
      <c r="AM1093" s="219" t="str">
        <f>Table1[[#This Row],[Selection]]</f>
        <v>Ozzmosis</v>
      </c>
      <c r="AN1093" s="220" t="str">
        <f>Table1[[#This Row],[Sources]]</f>
        <v>E4-10/Nat-13</v>
      </c>
      <c r="AO1093" s="219">
        <f>Table1[[#This Row],[Scale Bet]]</f>
        <v>40</v>
      </c>
    </row>
    <row r="1094" spans="5:41" ht="16.5" customHeight="1" x14ac:dyDescent="0.25">
      <c r="E1094" s="185">
        <v>45395</v>
      </c>
      <c r="F1094" s="35">
        <v>0.58680555555555558</v>
      </c>
      <c r="G1094" s="36" t="s">
        <v>22</v>
      </c>
      <c r="H1094" s="36">
        <v>5</v>
      </c>
      <c r="I1094" s="36">
        <v>1</v>
      </c>
      <c r="J1094" s="36" t="s">
        <v>639</v>
      </c>
      <c r="K1094" s="36" t="s">
        <v>13</v>
      </c>
      <c r="L1094" s="165">
        <v>13</v>
      </c>
      <c r="M1094" s="134" t="str">
        <f t="shared" si="208"/>
        <v/>
      </c>
      <c r="N1094" s="36" t="str">
        <f t="shared" si="209"/>
        <v/>
      </c>
      <c r="O1094" s="135" t="str">
        <f t="shared" si="210"/>
        <v/>
      </c>
      <c r="P1094" s="186" t="str">
        <f t="shared" si="211"/>
        <v>OK</v>
      </c>
      <c r="Q1094" s="187" t="str">
        <f t="shared" si="212"/>
        <v/>
      </c>
      <c r="R1094" s="150"/>
      <c r="S1094" s="187" t="str">
        <f t="shared" si="213"/>
        <v/>
      </c>
      <c r="T1094" s="136" t="str">
        <f t="shared" si="214"/>
        <v>Ozzmosis</v>
      </c>
      <c r="U1094" s="137" t="str">
        <f>IF(P1094="","",IF(N1094=1,"",IF(Q1094="","",IF(Q1094&lt;=100,100,IF(Table1[[#This Row],[Day]]="Wed",100,200)))))</f>
        <v/>
      </c>
      <c r="V1094" s="137" t="str">
        <f t="shared" si="215"/>
        <v/>
      </c>
      <c r="W1094" s="137" t="str">
        <f t="shared" si="216"/>
        <v/>
      </c>
      <c r="X1094" s="133">
        <f>100</f>
        <v>100</v>
      </c>
      <c r="Y1094" s="133" t="str">
        <f t="shared" si="217"/>
        <v/>
      </c>
      <c r="Z1094" s="133">
        <f t="shared" si="218"/>
        <v>-100</v>
      </c>
      <c r="AA1094" s="134" t="str">
        <f>TEXT(Table1[[#This Row],[Date]],"DDD")</f>
        <v>Sat</v>
      </c>
      <c r="AB1094" s="133" t="str">
        <f>IF(OR(G1094="Doomben",G1094="Eagle Farm"),"Q",IF(AND(Q1094&gt;1,Q1094&lt;55,Table1[[#This Row],[Source]]="Nat"),"Nat OK",IF(AND(Table1[[#This Row],[Source]]&lt;&gt;"Nat",Q1094&lt;55),"Poor &lt;55",IF(OR(G1094="Randwick",G1094="Flemington",G1094="Caulfield",G1094="Sandown Lake",G1094="Sandown Hill"),"Best","ave"))))</f>
        <v>Best</v>
      </c>
      <c r="AC1094" s="133" t="str">
        <f>IF(Q1094="","",IF(AB1094="Poor &lt;55",$AC$2*0.2%,IF(AND(AB1094="Q",AA1094&lt;&gt;"Wed"),$AC$2*0.4%,IF(AND(AB1094="Q",AA1094="Wed"),$AC$2*0.5%,IF(AND(AB1094="Ave",U1094=100),$AC$2*0.5%,IF(AND(AB1094="ave",U1094="",N1094=1,AG1094="Bush"),$AC$2*1%,IF(AND(AB1094="ave",U1094="",Q1094&gt;100),$AC$2*1.3%,IF(AND(AB1094="ave",U1094=""),$AC$2*1.2%,IF(AND(AB1094="Ave",U1094=200),$AC$2*1%,IF(AND(AB1094="Best",U1094=200),$AC$2*1.5%,IF(AND(AB1094="Best",U1094="",K1094&lt;&gt;"Pro Syd"),$AC$2*0.5%,IF(AND(AB1094="Best",U1094=""),$AC$2*1%,IF(AND(AB1094="Best",U1094=100,Table1[[#This Row],[State]]="NSW"),$AC$2*0.4%,IF(AND(AB1094="Best",U1094=100),$AC$2*1%,IF(Table1[[#This Row],[Adj]]="Nat OK",$AC$2*0.5%,"xxx")))))))))))))))</f>
        <v/>
      </c>
      <c r="AD1094" s="133" t="str">
        <f t="shared" si="219"/>
        <v/>
      </c>
      <c r="AE1094" s="133" t="str">
        <f t="shared" si="220"/>
        <v/>
      </c>
      <c r="AF1094" s="133" t="str">
        <f>VLOOKUP(Table1[[#This Row],[Track]],$F$2672:$H$2715,2,FALSE)</f>
        <v>NSW</v>
      </c>
      <c r="AG1094" s="133" t="str">
        <f>VLOOKUP(Table1[[#This Row],[Track]],$F$2672:$H$2715,3,FALSE)</f>
        <v>-</v>
      </c>
      <c r="AH1094" s="133" t="str">
        <f>IF(Table1[[#This Row],[Date]]&lt;$AH$2,"",IF(Table1[[#This Row],[Date]]&lt;$AH$3,"Edge","Elite Combo"))</f>
        <v/>
      </c>
      <c r="AI1094" s="218">
        <f>Table1[[#This Row],[Time]]</f>
        <v>0.58680555555555558</v>
      </c>
      <c r="AJ1094" s="219" t="str">
        <f>Table1[[#This Row],[Track]]</f>
        <v>Randwick</v>
      </c>
      <c r="AK1094" s="216">
        <f>Table1[[#This Row],[Race ]]</f>
        <v>5</v>
      </c>
      <c r="AL1094" s="219">
        <f>Table1[[#This Row],[TAB]]</f>
        <v>1</v>
      </c>
      <c r="AM1094" s="219" t="str">
        <f>Table1[[#This Row],[Selection]]</f>
        <v>Ozzmosis</v>
      </c>
      <c r="AN1094" s="220" t="str">
        <f>Table1[[#This Row],[Sources]]</f>
        <v/>
      </c>
      <c r="AO1094" s="219" t="str">
        <f>Table1[[#This Row],[Scale Bet]]</f>
        <v/>
      </c>
    </row>
    <row r="1095" spans="5:41" ht="16.5" customHeight="1" x14ac:dyDescent="0.25">
      <c r="E1095" s="185">
        <v>45395</v>
      </c>
      <c r="F1095" s="35">
        <v>0.6166666666666667</v>
      </c>
      <c r="G1095" s="36" t="s">
        <v>217</v>
      </c>
      <c r="H1095" s="36">
        <v>6</v>
      </c>
      <c r="I1095" s="36">
        <v>12</v>
      </c>
      <c r="J1095" s="36" t="s">
        <v>948</v>
      </c>
      <c r="K1095" s="36" t="s">
        <v>13</v>
      </c>
      <c r="L1095" s="165">
        <v>11</v>
      </c>
      <c r="M1095" s="134">
        <f t="shared" ref="M1095:M1158" si="221">IF(AND(J1095=J1094,E1095=E1094),"",IF(AND(E1095=E1098,J1095=J1098),L1095+L1096+L1097+L1098,IF(AND(E1095=E1097,J1095=J1097),L1095+L1096+L1097,IF(AND(E1095=E1096,J1095=J1096),L1095+L1096,L1095))))</f>
        <v>11</v>
      </c>
      <c r="N1095" s="36">
        <f t="shared" ref="N1095:N1158" si="222">IF(M1095=L1095,1,IF(M1095="","",IF(AND(E1095=E1098,J1095=J1098),4,IF(AND(E1095=E1097,J1095=J1097),3,IF(AND(E1095=E1096,J1095=J1096),2,"XXX")))))</f>
        <v>1</v>
      </c>
      <c r="O1095" s="135" t="str">
        <f t="shared" ref="O1095:O1158" si="223">IF(N1095="","",IF(N1095=4,K1095&amp;"-"&amp;L1095&amp;"/"&amp;K1096&amp;"-"&amp;L1096&amp;"/"&amp;K1097&amp;"-"&amp;L1097&amp;"/"&amp;K1098&amp;"-"&amp;L1098,IF(N1095=3,K1095&amp;"-"&amp;L1095&amp;"/"&amp;K1096&amp;"-"&amp;L1096&amp;"/"&amp;K1097&amp;"-"&amp;L1097,IF(N1095=2,K1095&amp;"-"&amp;L1095&amp;"/"&amp;K1096&amp;"-"&amp;L1096,IF(N1095=1,K1095&amp;"-"&amp;L1095,"""""xxx")))))</f>
        <v>Nat-11</v>
      </c>
      <c r="P1095" s="186" t="str">
        <f t="shared" ref="P1095:P1158" si="224">IF(OR(G1095="Randwick",G1095="Rosehill",G1095="Flemington",G1095="Caulfield",G1095="Sandown Lake",G1095="Sandown Hill",G1095="Moonee Valley"),"OK","")</f>
        <v/>
      </c>
      <c r="Q1095" s="187">
        <f t="shared" ref="Q1095:Q1158" si="225">IF(M1095="","",(M1095*($Q$1/1000)/$R$1)*$Q$2)</f>
        <v>44</v>
      </c>
      <c r="R1095" s="150"/>
      <c r="S1095" s="187" t="str">
        <f t="shared" ref="S1095:S1158" si="226">IF(Q1095="","",IF(R1095="","",R1095*Q1095))</f>
        <v/>
      </c>
      <c r="T1095" s="136" t="str">
        <f t="shared" ref="T1095:T1158" si="227">TRIM(PROPER(J1095))</f>
        <v>Apophis</v>
      </c>
      <c r="U1095" s="137" t="str">
        <f>IF(P1095="","",IF(N1095=1,"",IF(Q1095="","",IF(Q1095&lt;=100,100,IF(Table1[[#This Row],[Day]]="Wed",100,200)))))</f>
        <v/>
      </c>
      <c r="V1095" s="137" t="str">
        <f t="shared" ref="V1095:V1158" si="228">IF(U1095="","",IF(R1095="","",U1095*R1095))</f>
        <v/>
      </c>
      <c r="W1095" s="137" t="str">
        <f t="shared" ref="W1095:W1158" si="229">IF(U1095="","",IF(V1095="",U1095*-1,V1095-U1095))</f>
        <v/>
      </c>
      <c r="X1095" s="133">
        <f>100</f>
        <v>100</v>
      </c>
      <c r="Y1095" s="133" t="str">
        <f t="shared" ref="Y1095:Y1158" si="230">IF(R1095="","",X1095*R1095)</f>
        <v/>
      </c>
      <c r="Z1095" s="133">
        <f t="shared" ref="Z1095:Z1158" si="231">IF(Y1095="",X1095*-1,Y1095-X1094)</f>
        <v>-100</v>
      </c>
      <c r="AA1095" s="134" t="str">
        <f>TEXT(Table1[[#This Row],[Date]],"DDD")</f>
        <v>Sat</v>
      </c>
      <c r="AB1095" s="133" t="str">
        <f>IF(OR(G1095="Doomben",G1095="Eagle Farm"),"Q",IF(AND(Q1095&gt;1,Q1095&lt;55,Table1[[#This Row],[Source]]="Nat"),"Nat OK",IF(AND(Table1[[#This Row],[Source]]&lt;&gt;"Nat",Q1095&lt;55),"Poor &lt;55",IF(OR(G1095="Randwick",G1095="Flemington",G1095="Caulfield",G1095="Sandown Lake",G1095="Sandown Hill"),"Best","ave"))))</f>
        <v>Q</v>
      </c>
      <c r="AC1095" s="133">
        <f>IF(Q1095="","",IF(AB1095="Poor &lt;55",$AC$2*0.2%,IF(AND(AB1095="Q",AA1095&lt;&gt;"Wed"),$AC$2*0.4%,IF(AND(AB1095="Q",AA1095="Wed"),$AC$2*0.5%,IF(AND(AB1095="Ave",U1095=100),$AC$2*0.5%,IF(AND(AB1095="ave",U1095="",N1095=1,AG1095="Bush"),$AC$2*1%,IF(AND(AB1095="ave",U1095="",Q1095&gt;100),$AC$2*1.3%,IF(AND(AB1095="ave",U1095=""),$AC$2*1.2%,IF(AND(AB1095="Ave",U1095=200),$AC$2*1%,IF(AND(AB1095="Best",U1095=200),$AC$2*1.5%,IF(AND(AB1095="Best",U1095="",K1095&lt;&gt;"Pro Syd"),$AC$2*0.5%,IF(AND(AB1095="Best",U1095=""),$AC$2*1%,IF(AND(AB1095="Best",U1095=100,Table1[[#This Row],[State]]="NSW"),$AC$2*0.4%,IF(AND(AB1095="Best",U1095=100),$AC$2*1%,IF(Table1[[#This Row],[Adj]]="Nat OK",$AC$2*0.5%,"xxx")))))))))))))))</f>
        <v>40</v>
      </c>
      <c r="AD1095" s="133" t="str">
        <f t="shared" ref="AD1095:AD1158" si="232">IF(AC1095="","",IF(R1095="","",AC1095*R1095))</f>
        <v/>
      </c>
      <c r="AE1095" s="133">
        <f t="shared" ref="AE1095:AE1158" si="233">IF(AC1095="","",IF(AD1095="",AC1095*-1,AD1095-AC1095))</f>
        <v>-40</v>
      </c>
      <c r="AF1095" s="133" t="str">
        <f>VLOOKUP(Table1[[#This Row],[Track]],$F$2672:$H$2715,2,FALSE)</f>
        <v>Qld</v>
      </c>
      <c r="AG1095" s="133" t="str">
        <f>VLOOKUP(Table1[[#This Row],[Track]],$F$2672:$H$2715,3,FALSE)</f>
        <v>-</v>
      </c>
      <c r="AH1095" s="133" t="str">
        <f>IF(Table1[[#This Row],[Date]]&lt;$AH$2,"",IF(Table1[[#This Row],[Date]]&lt;$AH$3,"Edge","Elite Combo"))</f>
        <v/>
      </c>
      <c r="AI1095" s="218">
        <f>Table1[[#This Row],[Time]]</f>
        <v>0.6166666666666667</v>
      </c>
      <c r="AJ1095" s="219" t="str">
        <f>Table1[[#This Row],[Track]]</f>
        <v>Doomben</v>
      </c>
      <c r="AK1095" s="216">
        <f>Table1[[#This Row],[Race ]]</f>
        <v>6</v>
      </c>
      <c r="AL1095" s="219">
        <f>Table1[[#This Row],[TAB]]</f>
        <v>12</v>
      </c>
      <c r="AM1095" s="219" t="str">
        <f>Table1[[#This Row],[Selection]]</f>
        <v>Apophis</v>
      </c>
      <c r="AN1095" s="220" t="str">
        <f>Table1[[#This Row],[Sources]]</f>
        <v>Nat-11</v>
      </c>
      <c r="AO1095" s="219">
        <f>Table1[[#This Row],[Scale Bet]]</f>
        <v>40</v>
      </c>
    </row>
    <row r="1096" spans="5:41" ht="16.5" customHeight="1" x14ac:dyDescent="0.25">
      <c r="E1096" s="185">
        <v>45395</v>
      </c>
      <c r="F1096" s="35">
        <v>0.62152777777777779</v>
      </c>
      <c r="G1096" s="36" t="s">
        <v>748</v>
      </c>
      <c r="H1096" s="36">
        <v>6</v>
      </c>
      <c r="I1096" s="36">
        <v>12</v>
      </c>
      <c r="J1096" s="36" t="s">
        <v>213</v>
      </c>
      <c r="K1096" s="36" t="s">
        <v>40</v>
      </c>
      <c r="L1096" s="165">
        <v>10</v>
      </c>
      <c r="M1096" s="134">
        <f t="shared" si="221"/>
        <v>20</v>
      </c>
      <c r="N1096" s="36">
        <f t="shared" si="222"/>
        <v>2</v>
      </c>
      <c r="O1096" s="135" t="str">
        <f t="shared" si="223"/>
        <v>Edge-10/Pro Mel-10</v>
      </c>
      <c r="P1096" s="186" t="str">
        <f t="shared" si="224"/>
        <v/>
      </c>
      <c r="Q1096" s="187">
        <f t="shared" si="225"/>
        <v>80</v>
      </c>
      <c r="R1096" s="150"/>
      <c r="S1096" s="187" t="str">
        <f t="shared" si="226"/>
        <v/>
      </c>
      <c r="T1096" s="136" t="str">
        <f t="shared" si="227"/>
        <v>Is It Me</v>
      </c>
      <c r="U1096" s="137" t="str">
        <f>IF(P1096="","",IF(N1096=1,"",IF(Q1096="","",IF(Q1096&lt;=100,100,IF(Table1[[#This Row],[Day]]="Wed",100,200)))))</f>
        <v/>
      </c>
      <c r="V1096" s="137" t="str">
        <f t="shared" si="228"/>
        <v/>
      </c>
      <c r="W1096" s="137" t="str">
        <f t="shared" si="229"/>
        <v/>
      </c>
      <c r="X1096" s="133">
        <f>100</f>
        <v>100</v>
      </c>
      <c r="Y1096" s="133" t="str">
        <f t="shared" si="230"/>
        <v/>
      </c>
      <c r="Z1096" s="133">
        <f t="shared" si="231"/>
        <v>-100</v>
      </c>
      <c r="AA1096" s="134" t="str">
        <f>TEXT(Table1[[#This Row],[Date]],"DDD")</f>
        <v>Sat</v>
      </c>
      <c r="AB1096" s="133" t="str">
        <f>IF(OR(G1096="Doomben",G1096="Eagle Farm"),"Q",IF(AND(Q1096&gt;1,Q1096&lt;55,Table1[[#This Row],[Source]]="Nat"),"Nat OK",IF(AND(Table1[[#This Row],[Source]]&lt;&gt;"Nat",Q1096&lt;55),"Poor &lt;55",IF(OR(G1096="Randwick",G1096="Flemington",G1096="Caulfield",G1096="Sandown Lake",G1096="Sandown Hill"),"Best","ave"))))</f>
        <v>ave</v>
      </c>
      <c r="AC1096" s="133">
        <f>IF(Q1096="","",IF(AB1096="Poor &lt;55",$AC$2*0.2%,IF(AND(AB1096="Q",AA1096&lt;&gt;"Wed"),$AC$2*0.4%,IF(AND(AB1096="Q",AA1096="Wed"),$AC$2*0.5%,IF(AND(AB1096="Ave",U1096=100),$AC$2*0.5%,IF(AND(AB1096="ave",U1096="",N1096=1,AG1096="Bush"),$AC$2*1%,IF(AND(AB1096="ave",U1096="",Q1096&gt;100),$AC$2*1.3%,IF(AND(AB1096="ave",U1096=""),$AC$2*1.2%,IF(AND(AB1096="Ave",U1096=200),$AC$2*1%,IF(AND(AB1096="Best",U1096=200),$AC$2*1.5%,IF(AND(AB1096="Best",U1096="",K1096&lt;&gt;"Pro Syd"),$AC$2*0.5%,IF(AND(AB1096="Best",U1096=""),$AC$2*1%,IF(AND(AB1096="Best",U1096=100,Table1[[#This Row],[State]]="NSW"),$AC$2*0.4%,IF(AND(AB1096="Best",U1096=100),$AC$2*1%,IF(Table1[[#This Row],[Adj]]="Nat OK",$AC$2*0.5%,"xxx")))))))))))))))</f>
        <v>120</v>
      </c>
      <c r="AD1096" s="133" t="str">
        <f t="shared" si="232"/>
        <v/>
      </c>
      <c r="AE1096" s="133">
        <f t="shared" si="233"/>
        <v>-120</v>
      </c>
      <c r="AF1096" s="133" t="str">
        <f>VLOOKUP(Table1[[#This Row],[Track]],$F$2672:$H$2715,2,FALSE)</f>
        <v>Vic</v>
      </c>
      <c r="AG1096" s="133" t="str">
        <f>VLOOKUP(Table1[[#This Row],[Track]],$F$2672:$H$2715,3,FALSE)</f>
        <v>Bush</v>
      </c>
      <c r="AH1096" s="133" t="str">
        <f>IF(Table1[[#This Row],[Date]]&lt;$AH$2,"",IF(Table1[[#This Row],[Date]]&lt;$AH$3,"Edge","Elite Combo"))</f>
        <v/>
      </c>
      <c r="AI1096" s="218">
        <f>Table1[[#This Row],[Time]]</f>
        <v>0.62152777777777779</v>
      </c>
      <c r="AJ1096" s="219" t="str">
        <f>Table1[[#This Row],[Track]]</f>
        <v>Bendigo</v>
      </c>
      <c r="AK1096" s="216">
        <f>Table1[[#This Row],[Race ]]</f>
        <v>6</v>
      </c>
      <c r="AL1096" s="219">
        <f>Table1[[#This Row],[TAB]]</f>
        <v>12</v>
      </c>
      <c r="AM1096" s="219" t="str">
        <f>Table1[[#This Row],[Selection]]</f>
        <v>Is It Me</v>
      </c>
      <c r="AN1096" s="220" t="str">
        <f>Table1[[#This Row],[Sources]]</f>
        <v>Edge-10/Pro Mel-10</v>
      </c>
      <c r="AO1096" s="219">
        <f>Table1[[#This Row],[Scale Bet]]</f>
        <v>120</v>
      </c>
    </row>
    <row r="1097" spans="5:41" ht="16.5" customHeight="1" x14ac:dyDescent="0.25">
      <c r="E1097" s="185">
        <v>45395</v>
      </c>
      <c r="F1097" s="35">
        <v>0.62152777777777779</v>
      </c>
      <c r="G1097" s="36" t="s">
        <v>748</v>
      </c>
      <c r="H1097" s="36">
        <v>6</v>
      </c>
      <c r="I1097" s="36">
        <v>12</v>
      </c>
      <c r="J1097" s="36" t="s">
        <v>213</v>
      </c>
      <c r="K1097" s="36" t="s">
        <v>18</v>
      </c>
      <c r="L1097" s="165">
        <v>10</v>
      </c>
      <c r="M1097" s="134" t="str">
        <f t="shared" si="221"/>
        <v/>
      </c>
      <c r="N1097" s="36" t="str">
        <f t="shared" si="222"/>
        <v/>
      </c>
      <c r="O1097" s="135" t="str">
        <f t="shared" si="223"/>
        <v/>
      </c>
      <c r="P1097" s="186" t="str">
        <f t="shared" si="224"/>
        <v/>
      </c>
      <c r="Q1097" s="187" t="str">
        <f t="shared" si="225"/>
        <v/>
      </c>
      <c r="R1097" s="150"/>
      <c r="S1097" s="187" t="str">
        <f t="shared" si="226"/>
        <v/>
      </c>
      <c r="T1097" s="136" t="str">
        <f t="shared" si="227"/>
        <v>Is It Me</v>
      </c>
      <c r="U1097" s="137" t="str">
        <f>IF(P1097="","",IF(N1097=1,"",IF(Q1097="","",IF(Q1097&lt;=100,100,IF(Table1[[#This Row],[Day]]="Wed",100,200)))))</f>
        <v/>
      </c>
      <c r="V1097" s="137" t="str">
        <f t="shared" si="228"/>
        <v/>
      </c>
      <c r="W1097" s="137" t="str">
        <f t="shared" si="229"/>
        <v/>
      </c>
      <c r="X1097" s="133">
        <f>100</f>
        <v>100</v>
      </c>
      <c r="Y1097" s="133" t="str">
        <f t="shared" si="230"/>
        <v/>
      </c>
      <c r="Z1097" s="133">
        <f t="shared" si="231"/>
        <v>-100</v>
      </c>
      <c r="AA1097" s="134" t="str">
        <f>TEXT(Table1[[#This Row],[Date]],"DDD")</f>
        <v>Sat</v>
      </c>
      <c r="AB1097" s="133" t="str">
        <f>IF(OR(G1097="Doomben",G1097="Eagle Farm"),"Q",IF(AND(Q1097&gt;1,Q1097&lt;55,Table1[[#This Row],[Source]]="Nat"),"Nat OK",IF(AND(Table1[[#This Row],[Source]]&lt;&gt;"Nat",Q1097&lt;55),"Poor &lt;55",IF(OR(G1097="Randwick",G1097="Flemington",G1097="Caulfield",G1097="Sandown Lake",G1097="Sandown Hill"),"Best","ave"))))</f>
        <v>ave</v>
      </c>
      <c r="AC1097" s="133" t="str">
        <f>IF(Q1097="","",IF(AB1097="Poor &lt;55",$AC$2*0.2%,IF(AND(AB1097="Q",AA1097&lt;&gt;"Wed"),$AC$2*0.4%,IF(AND(AB1097="Q",AA1097="Wed"),$AC$2*0.5%,IF(AND(AB1097="Ave",U1097=100),$AC$2*0.5%,IF(AND(AB1097="ave",U1097="",N1097=1,AG1097="Bush"),$AC$2*1%,IF(AND(AB1097="ave",U1097="",Q1097&gt;100),$AC$2*1.3%,IF(AND(AB1097="ave",U1097=""),$AC$2*1.2%,IF(AND(AB1097="Ave",U1097=200),$AC$2*1%,IF(AND(AB1097="Best",U1097=200),$AC$2*1.5%,IF(AND(AB1097="Best",U1097="",K1097&lt;&gt;"Pro Syd"),$AC$2*0.5%,IF(AND(AB1097="Best",U1097=""),$AC$2*1%,IF(AND(AB1097="Best",U1097=100,Table1[[#This Row],[State]]="NSW"),$AC$2*0.4%,IF(AND(AB1097="Best",U1097=100),$AC$2*1%,IF(Table1[[#This Row],[Adj]]="Nat OK",$AC$2*0.5%,"xxx")))))))))))))))</f>
        <v/>
      </c>
      <c r="AD1097" s="133" t="str">
        <f t="shared" si="232"/>
        <v/>
      </c>
      <c r="AE1097" s="133" t="str">
        <f t="shared" si="233"/>
        <v/>
      </c>
      <c r="AF1097" s="133" t="str">
        <f>VLOOKUP(Table1[[#This Row],[Track]],$F$2672:$H$2715,2,FALSE)</f>
        <v>Vic</v>
      </c>
      <c r="AG1097" s="133" t="str">
        <f>VLOOKUP(Table1[[#This Row],[Track]],$F$2672:$H$2715,3,FALSE)</f>
        <v>Bush</v>
      </c>
      <c r="AH1097" s="133" t="str">
        <f>IF(Table1[[#This Row],[Date]]&lt;$AH$2,"",IF(Table1[[#This Row],[Date]]&lt;$AH$3,"Edge","Elite Combo"))</f>
        <v/>
      </c>
      <c r="AI1097" s="218">
        <f>Table1[[#This Row],[Time]]</f>
        <v>0.62152777777777779</v>
      </c>
      <c r="AJ1097" s="219" t="str">
        <f>Table1[[#This Row],[Track]]</f>
        <v>Bendigo</v>
      </c>
      <c r="AK1097" s="216">
        <f>Table1[[#This Row],[Race ]]</f>
        <v>6</v>
      </c>
      <c r="AL1097" s="219">
        <f>Table1[[#This Row],[TAB]]</f>
        <v>12</v>
      </c>
      <c r="AM1097" s="219" t="str">
        <f>Table1[[#This Row],[Selection]]</f>
        <v>Is It Me</v>
      </c>
      <c r="AN1097" s="220" t="str">
        <f>Table1[[#This Row],[Sources]]</f>
        <v/>
      </c>
      <c r="AO1097" s="219" t="str">
        <f>Table1[[#This Row],[Scale Bet]]</f>
        <v/>
      </c>
    </row>
    <row r="1098" spans="5:41" ht="16.5" customHeight="1" x14ac:dyDescent="0.25">
      <c r="E1098" s="185">
        <v>45395</v>
      </c>
      <c r="F1098" s="35">
        <v>0.62152777777777779</v>
      </c>
      <c r="G1098" s="36" t="s">
        <v>748</v>
      </c>
      <c r="H1098" s="36">
        <v>6</v>
      </c>
      <c r="I1098" s="36">
        <v>4</v>
      </c>
      <c r="J1098" s="36" t="s">
        <v>1012</v>
      </c>
      <c r="K1098" s="36" t="s">
        <v>40</v>
      </c>
      <c r="L1098" s="165">
        <v>10</v>
      </c>
      <c r="M1098" s="134">
        <f t="shared" si="221"/>
        <v>23</v>
      </c>
      <c r="N1098" s="36">
        <f t="shared" si="222"/>
        <v>2</v>
      </c>
      <c r="O1098" s="135" t="str">
        <f t="shared" si="223"/>
        <v>Edge-10/Pro Mel-13</v>
      </c>
      <c r="P1098" s="186" t="str">
        <f t="shared" si="224"/>
        <v/>
      </c>
      <c r="Q1098" s="187">
        <f t="shared" si="225"/>
        <v>92</v>
      </c>
      <c r="R1098" s="150">
        <v>15</v>
      </c>
      <c r="S1098" s="187">
        <f t="shared" si="226"/>
        <v>1380</v>
      </c>
      <c r="T1098" s="136" t="str">
        <f t="shared" si="227"/>
        <v>Senegalia</v>
      </c>
      <c r="U1098" s="137" t="str">
        <f>IF(P1098="","",IF(N1098=1,"",IF(Q1098="","",IF(Q1098&lt;=100,100,IF(Table1[[#This Row],[Day]]="Wed",100,200)))))</f>
        <v/>
      </c>
      <c r="V1098" s="137" t="str">
        <f t="shared" si="228"/>
        <v/>
      </c>
      <c r="W1098" s="137" t="str">
        <f t="shared" si="229"/>
        <v/>
      </c>
      <c r="X1098" s="133">
        <f>100</f>
        <v>100</v>
      </c>
      <c r="Y1098" s="133">
        <f t="shared" si="230"/>
        <v>1500</v>
      </c>
      <c r="Z1098" s="133">
        <f t="shared" si="231"/>
        <v>1400</v>
      </c>
      <c r="AA1098" s="134" t="str">
        <f>TEXT(Table1[[#This Row],[Date]],"DDD")</f>
        <v>Sat</v>
      </c>
      <c r="AB1098" s="133" t="str">
        <f>IF(OR(G1098="Doomben",G1098="Eagle Farm"),"Q",IF(AND(Q1098&gt;1,Q1098&lt;55,Table1[[#This Row],[Source]]="Nat"),"Nat OK",IF(AND(Table1[[#This Row],[Source]]&lt;&gt;"Nat",Q1098&lt;55),"Poor &lt;55",IF(OR(G1098="Randwick",G1098="Flemington",G1098="Caulfield",G1098="Sandown Lake",G1098="Sandown Hill"),"Best","ave"))))</f>
        <v>ave</v>
      </c>
      <c r="AC1098" s="133">
        <f>IF(Q1098="","",IF(AB1098="Poor &lt;55",$AC$2*0.2%,IF(AND(AB1098="Q",AA1098&lt;&gt;"Wed"),$AC$2*0.4%,IF(AND(AB1098="Q",AA1098="Wed"),$AC$2*0.5%,IF(AND(AB1098="Ave",U1098=100),$AC$2*0.5%,IF(AND(AB1098="ave",U1098="",N1098=1,AG1098="Bush"),$AC$2*1%,IF(AND(AB1098="ave",U1098="",Q1098&gt;100),$AC$2*1.3%,IF(AND(AB1098="ave",U1098=""),$AC$2*1.2%,IF(AND(AB1098="Ave",U1098=200),$AC$2*1%,IF(AND(AB1098="Best",U1098=200),$AC$2*1.5%,IF(AND(AB1098="Best",U1098="",K1098&lt;&gt;"Pro Syd"),$AC$2*0.5%,IF(AND(AB1098="Best",U1098=""),$AC$2*1%,IF(AND(AB1098="Best",U1098=100,Table1[[#This Row],[State]]="NSW"),$AC$2*0.4%,IF(AND(AB1098="Best",U1098=100),$AC$2*1%,IF(Table1[[#This Row],[Adj]]="Nat OK",$AC$2*0.5%,"xxx")))))))))))))))</f>
        <v>120</v>
      </c>
      <c r="AD1098" s="133">
        <f t="shared" si="232"/>
        <v>1800</v>
      </c>
      <c r="AE1098" s="133">
        <f t="shared" si="233"/>
        <v>1680</v>
      </c>
      <c r="AF1098" s="133" t="str">
        <f>VLOOKUP(Table1[[#This Row],[Track]],$F$2672:$H$2715,2,FALSE)</f>
        <v>Vic</v>
      </c>
      <c r="AG1098" s="133" t="str">
        <f>VLOOKUP(Table1[[#This Row],[Track]],$F$2672:$H$2715,3,FALSE)</f>
        <v>Bush</v>
      </c>
      <c r="AH1098" s="133" t="str">
        <f>IF(Table1[[#This Row],[Date]]&lt;$AH$2,"",IF(Table1[[#This Row],[Date]]&lt;$AH$3,"Edge","Elite Combo"))</f>
        <v/>
      </c>
      <c r="AI1098" s="218">
        <f>Table1[[#This Row],[Time]]</f>
        <v>0.62152777777777779</v>
      </c>
      <c r="AJ1098" s="219" t="str">
        <f>Table1[[#This Row],[Track]]</f>
        <v>Bendigo</v>
      </c>
      <c r="AK1098" s="216">
        <f>Table1[[#This Row],[Race ]]</f>
        <v>6</v>
      </c>
      <c r="AL1098" s="219">
        <f>Table1[[#This Row],[TAB]]</f>
        <v>4</v>
      </c>
      <c r="AM1098" s="219" t="str">
        <f>Table1[[#This Row],[Selection]]</f>
        <v>Senegalia</v>
      </c>
      <c r="AN1098" s="220" t="str">
        <f>Table1[[#This Row],[Sources]]</f>
        <v>Edge-10/Pro Mel-13</v>
      </c>
      <c r="AO1098" s="219">
        <f>Table1[[#This Row],[Scale Bet]]</f>
        <v>120</v>
      </c>
    </row>
    <row r="1099" spans="5:41" ht="16.5" customHeight="1" x14ac:dyDescent="0.25">
      <c r="E1099" s="185">
        <v>45395</v>
      </c>
      <c r="F1099" s="35">
        <v>0.62152777777777779</v>
      </c>
      <c r="G1099" s="36" t="s">
        <v>748</v>
      </c>
      <c r="H1099" s="36">
        <v>6</v>
      </c>
      <c r="I1099" s="36">
        <v>4</v>
      </c>
      <c r="J1099" s="36" t="s">
        <v>1012</v>
      </c>
      <c r="K1099" s="36" t="s">
        <v>18</v>
      </c>
      <c r="L1099" s="165">
        <v>13</v>
      </c>
      <c r="M1099" s="134" t="str">
        <f t="shared" si="221"/>
        <v/>
      </c>
      <c r="N1099" s="36" t="str">
        <f t="shared" si="222"/>
        <v/>
      </c>
      <c r="O1099" s="135" t="str">
        <f t="shared" si="223"/>
        <v/>
      </c>
      <c r="P1099" s="186" t="str">
        <f t="shared" si="224"/>
        <v/>
      </c>
      <c r="Q1099" s="187" t="str">
        <f t="shared" si="225"/>
        <v/>
      </c>
      <c r="R1099" s="150">
        <v>15</v>
      </c>
      <c r="S1099" s="187" t="str">
        <f t="shared" si="226"/>
        <v/>
      </c>
      <c r="T1099" s="136" t="str">
        <f t="shared" si="227"/>
        <v>Senegalia</v>
      </c>
      <c r="U1099" s="137" t="str">
        <f>IF(P1099="","",IF(N1099=1,"",IF(Q1099="","",IF(Q1099&lt;=100,100,IF(Table1[[#This Row],[Day]]="Wed",100,200)))))</f>
        <v/>
      </c>
      <c r="V1099" s="137" t="str">
        <f t="shared" si="228"/>
        <v/>
      </c>
      <c r="W1099" s="137" t="str">
        <f t="shared" si="229"/>
        <v/>
      </c>
      <c r="X1099" s="133">
        <f>100</f>
        <v>100</v>
      </c>
      <c r="Y1099" s="133">
        <f t="shared" si="230"/>
        <v>1500</v>
      </c>
      <c r="Z1099" s="133">
        <f t="shared" si="231"/>
        <v>1400</v>
      </c>
      <c r="AA1099" s="134" t="str">
        <f>TEXT(Table1[[#This Row],[Date]],"DDD")</f>
        <v>Sat</v>
      </c>
      <c r="AB1099" s="133" t="str">
        <f>IF(OR(G1099="Doomben",G1099="Eagle Farm"),"Q",IF(AND(Q1099&gt;1,Q1099&lt;55,Table1[[#This Row],[Source]]="Nat"),"Nat OK",IF(AND(Table1[[#This Row],[Source]]&lt;&gt;"Nat",Q1099&lt;55),"Poor &lt;55",IF(OR(G1099="Randwick",G1099="Flemington",G1099="Caulfield",G1099="Sandown Lake",G1099="Sandown Hill"),"Best","ave"))))</f>
        <v>ave</v>
      </c>
      <c r="AC1099" s="133" t="str">
        <f>IF(Q1099="","",IF(AB1099="Poor &lt;55",$AC$2*0.2%,IF(AND(AB1099="Q",AA1099&lt;&gt;"Wed"),$AC$2*0.4%,IF(AND(AB1099="Q",AA1099="Wed"),$AC$2*0.5%,IF(AND(AB1099="Ave",U1099=100),$AC$2*0.5%,IF(AND(AB1099="ave",U1099="",N1099=1,AG1099="Bush"),$AC$2*1%,IF(AND(AB1099="ave",U1099="",Q1099&gt;100),$AC$2*1.3%,IF(AND(AB1099="ave",U1099=""),$AC$2*1.2%,IF(AND(AB1099="Ave",U1099=200),$AC$2*1%,IF(AND(AB1099="Best",U1099=200),$AC$2*1.5%,IF(AND(AB1099="Best",U1099="",K1099&lt;&gt;"Pro Syd"),$AC$2*0.5%,IF(AND(AB1099="Best",U1099=""),$AC$2*1%,IF(AND(AB1099="Best",U1099=100,Table1[[#This Row],[State]]="NSW"),$AC$2*0.4%,IF(AND(AB1099="Best",U1099=100),$AC$2*1%,IF(Table1[[#This Row],[Adj]]="Nat OK",$AC$2*0.5%,"xxx")))))))))))))))</f>
        <v/>
      </c>
      <c r="AD1099" s="133" t="str">
        <f t="shared" si="232"/>
        <v/>
      </c>
      <c r="AE1099" s="133" t="str">
        <f t="shared" si="233"/>
        <v/>
      </c>
      <c r="AF1099" s="133" t="str">
        <f>VLOOKUP(Table1[[#This Row],[Track]],$F$2672:$H$2715,2,FALSE)</f>
        <v>Vic</v>
      </c>
      <c r="AG1099" s="133" t="str">
        <f>VLOOKUP(Table1[[#This Row],[Track]],$F$2672:$H$2715,3,FALSE)</f>
        <v>Bush</v>
      </c>
      <c r="AH1099" s="133" t="str">
        <f>IF(Table1[[#This Row],[Date]]&lt;$AH$2,"",IF(Table1[[#This Row],[Date]]&lt;$AH$3,"Edge","Elite Combo"))</f>
        <v/>
      </c>
      <c r="AI1099" s="218">
        <f>Table1[[#This Row],[Time]]</f>
        <v>0.62152777777777779</v>
      </c>
      <c r="AJ1099" s="219" t="str">
        <f>Table1[[#This Row],[Track]]</f>
        <v>Bendigo</v>
      </c>
      <c r="AK1099" s="216">
        <f>Table1[[#This Row],[Race ]]</f>
        <v>6</v>
      </c>
      <c r="AL1099" s="219">
        <f>Table1[[#This Row],[TAB]]</f>
        <v>4</v>
      </c>
      <c r="AM1099" s="219" t="str">
        <f>Table1[[#This Row],[Selection]]</f>
        <v>Senegalia</v>
      </c>
      <c r="AN1099" s="220" t="str">
        <f>Table1[[#This Row],[Sources]]</f>
        <v/>
      </c>
      <c r="AO1099" s="219" t="str">
        <f>Table1[[#This Row],[Scale Bet]]</f>
        <v/>
      </c>
    </row>
    <row r="1100" spans="5:41" ht="16.5" customHeight="1" x14ac:dyDescent="0.25">
      <c r="E1100" s="185">
        <v>45395</v>
      </c>
      <c r="F1100" s="35">
        <v>0.64930555555555558</v>
      </c>
      <c r="G1100" s="36" t="s">
        <v>748</v>
      </c>
      <c r="H1100" s="36">
        <v>7</v>
      </c>
      <c r="I1100" s="36">
        <v>10</v>
      </c>
      <c r="J1100" s="36" t="s">
        <v>749</v>
      </c>
      <c r="K1100" s="36" t="s">
        <v>1</v>
      </c>
      <c r="L1100" s="165">
        <v>12</v>
      </c>
      <c r="M1100" s="134">
        <f t="shared" si="221"/>
        <v>24</v>
      </c>
      <c r="N1100" s="36">
        <f t="shared" si="222"/>
        <v>2</v>
      </c>
      <c r="O1100" s="135" t="str">
        <f t="shared" si="223"/>
        <v>E4-12/Edge-12</v>
      </c>
      <c r="P1100" s="186" t="str">
        <f t="shared" si="224"/>
        <v/>
      </c>
      <c r="Q1100" s="187">
        <f t="shared" si="225"/>
        <v>96</v>
      </c>
      <c r="R1100" s="150">
        <v>5</v>
      </c>
      <c r="S1100" s="187">
        <f t="shared" si="226"/>
        <v>480</v>
      </c>
      <c r="T1100" s="136" t="str">
        <f t="shared" si="227"/>
        <v>Lady Jones</v>
      </c>
      <c r="U1100" s="137" t="str">
        <f>IF(P1100="","",IF(N1100=1,"",IF(Q1100="","",IF(Q1100&lt;=100,100,IF(Table1[[#This Row],[Day]]="Wed",100,200)))))</f>
        <v/>
      </c>
      <c r="V1100" s="137" t="str">
        <f t="shared" si="228"/>
        <v/>
      </c>
      <c r="W1100" s="137" t="str">
        <f t="shared" si="229"/>
        <v/>
      </c>
      <c r="X1100" s="133">
        <f>100</f>
        <v>100</v>
      </c>
      <c r="Y1100" s="133">
        <f t="shared" si="230"/>
        <v>500</v>
      </c>
      <c r="Z1100" s="133">
        <f t="shared" si="231"/>
        <v>400</v>
      </c>
      <c r="AA1100" s="134" t="str">
        <f>TEXT(Table1[[#This Row],[Date]],"DDD")</f>
        <v>Sat</v>
      </c>
      <c r="AB1100" s="133" t="str">
        <f>IF(OR(G1100="Doomben",G1100="Eagle Farm"),"Q",IF(AND(Q1100&gt;1,Q1100&lt;55,Table1[[#This Row],[Source]]="Nat"),"Nat OK",IF(AND(Table1[[#This Row],[Source]]&lt;&gt;"Nat",Q1100&lt;55),"Poor &lt;55",IF(OR(G1100="Randwick",G1100="Flemington",G1100="Caulfield",G1100="Sandown Lake",G1100="Sandown Hill"),"Best","ave"))))</f>
        <v>ave</v>
      </c>
      <c r="AC1100" s="133">
        <f>IF(Q1100="","",IF(AB1100="Poor &lt;55",$AC$2*0.2%,IF(AND(AB1100="Q",AA1100&lt;&gt;"Wed"),$AC$2*0.4%,IF(AND(AB1100="Q",AA1100="Wed"),$AC$2*0.5%,IF(AND(AB1100="Ave",U1100=100),$AC$2*0.5%,IF(AND(AB1100="ave",U1100="",N1100=1,AG1100="Bush"),$AC$2*1%,IF(AND(AB1100="ave",U1100="",Q1100&gt;100),$AC$2*1.3%,IF(AND(AB1100="ave",U1100=""),$AC$2*1.2%,IF(AND(AB1100="Ave",U1100=200),$AC$2*1%,IF(AND(AB1100="Best",U1100=200),$AC$2*1.5%,IF(AND(AB1100="Best",U1100="",K1100&lt;&gt;"Pro Syd"),$AC$2*0.5%,IF(AND(AB1100="Best",U1100=""),$AC$2*1%,IF(AND(AB1100="Best",U1100=100,Table1[[#This Row],[State]]="NSW"),$AC$2*0.4%,IF(AND(AB1100="Best",U1100=100),$AC$2*1%,IF(Table1[[#This Row],[Adj]]="Nat OK",$AC$2*0.5%,"xxx")))))))))))))))</f>
        <v>120</v>
      </c>
      <c r="AD1100" s="133">
        <f t="shared" si="232"/>
        <v>600</v>
      </c>
      <c r="AE1100" s="133">
        <f t="shared" si="233"/>
        <v>480</v>
      </c>
      <c r="AF1100" s="133" t="str">
        <f>VLOOKUP(Table1[[#This Row],[Track]],$F$2672:$H$2715,2,FALSE)</f>
        <v>Vic</v>
      </c>
      <c r="AG1100" s="133" t="str">
        <f>VLOOKUP(Table1[[#This Row],[Track]],$F$2672:$H$2715,3,FALSE)</f>
        <v>Bush</v>
      </c>
      <c r="AH1100" s="133" t="str">
        <f>IF(Table1[[#This Row],[Date]]&lt;$AH$2,"",IF(Table1[[#This Row],[Date]]&lt;$AH$3,"Edge","Elite Combo"))</f>
        <v/>
      </c>
      <c r="AI1100" s="218">
        <f>Table1[[#This Row],[Time]]</f>
        <v>0.64930555555555558</v>
      </c>
      <c r="AJ1100" s="219" t="str">
        <f>Table1[[#This Row],[Track]]</f>
        <v>Bendigo</v>
      </c>
      <c r="AK1100" s="216">
        <f>Table1[[#This Row],[Race ]]</f>
        <v>7</v>
      </c>
      <c r="AL1100" s="219">
        <f>Table1[[#This Row],[TAB]]</f>
        <v>10</v>
      </c>
      <c r="AM1100" s="219" t="str">
        <f>Table1[[#This Row],[Selection]]</f>
        <v>Lady Jones</v>
      </c>
      <c r="AN1100" s="220" t="str">
        <f>Table1[[#This Row],[Sources]]</f>
        <v>E4-12/Edge-12</v>
      </c>
      <c r="AO1100" s="219">
        <f>Table1[[#This Row],[Scale Bet]]</f>
        <v>120</v>
      </c>
    </row>
    <row r="1101" spans="5:41" ht="16.5" customHeight="1" x14ac:dyDescent="0.25">
      <c r="E1101" s="185">
        <v>45395</v>
      </c>
      <c r="F1101" s="35">
        <v>0.64930555555555558</v>
      </c>
      <c r="G1101" s="36" t="s">
        <v>748</v>
      </c>
      <c r="H1101" s="36">
        <v>7</v>
      </c>
      <c r="I1101" s="36">
        <v>10</v>
      </c>
      <c r="J1101" s="36" t="s">
        <v>749</v>
      </c>
      <c r="K1101" s="36" t="s">
        <v>40</v>
      </c>
      <c r="L1101" s="165">
        <v>12</v>
      </c>
      <c r="M1101" s="134" t="str">
        <f t="shared" si="221"/>
        <v/>
      </c>
      <c r="N1101" s="36" t="str">
        <f t="shared" si="222"/>
        <v/>
      </c>
      <c r="O1101" s="135" t="str">
        <f t="shared" si="223"/>
        <v/>
      </c>
      <c r="P1101" s="186" t="str">
        <f t="shared" si="224"/>
        <v/>
      </c>
      <c r="Q1101" s="187" t="str">
        <f t="shared" si="225"/>
        <v/>
      </c>
      <c r="R1101" s="150">
        <v>5</v>
      </c>
      <c r="S1101" s="187" t="str">
        <f t="shared" si="226"/>
        <v/>
      </c>
      <c r="T1101" s="136" t="str">
        <f t="shared" si="227"/>
        <v>Lady Jones</v>
      </c>
      <c r="U1101" s="137" t="str">
        <f>IF(P1101="","",IF(N1101=1,"",IF(Q1101="","",IF(Q1101&lt;=100,100,IF(Table1[[#This Row],[Day]]="Wed",100,200)))))</f>
        <v/>
      </c>
      <c r="V1101" s="137" t="str">
        <f t="shared" si="228"/>
        <v/>
      </c>
      <c r="W1101" s="137" t="str">
        <f t="shared" si="229"/>
        <v/>
      </c>
      <c r="X1101" s="133">
        <f>100</f>
        <v>100</v>
      </c>
      <c r="Y1101" s="133">
        <f t="shared" si="230"/>
        <v>500</v>
      </c>
      <c r="Z1101" s="133">
        <f t="shared" si="231"/>
        <v>400</v>
      </c>
      <c r="AA1101" s="134" t="str">
        <f>TEXT(Table1[[#This Row],[Date]],"DDD")</f>
        <v>Sat</v>
      </c>
      <c r="AB1101" s="133" t="str">
        <f>IF(OR(G1101="Doomben",G1101="Eagle Farm"),"Q",IF(AND(Q1101&gt;1,Q1101&lt;55,Table1[[#This Row],[Source]]="Nat"),"Nat OK",IF(AND(Table1[[#This Row],[Source]]&lt;&gt;"Nat",Q1101&lt;55),"Poor &lt;55",IF(OR(G1101="Randwick",G1101="Flemington",G1101="Caulfield",G1101="Sandown Lake",G1101="Sandown Hill"),"Best","ave"))))</f>
        <v>ave</v>
      </c>
      <c r="AC1101" s="133" t="str">
        <f>IF(Q1101="","",IF(AB1101="Poor &lt;55",$AC$2*0.2%,IF(AND(AB1101="Q",AA1101&lt;&gt;"Wed"),$AC$2*0.4%,IF(AND(AB1101="Q",AA1101="Wed"),$AC$2*0.5%,IF(AND(AB1101="Ave",U1101=100),$AC$2*0.5%,IF(AND(AB1101="ave",U1101="",N1101=1,AG1101="Bush"),$AC$2*1%,IF(AND(AB1101="ave",U1101="",Q1101&gt;100),$AC$2*1.3%,IF(AND(AB1101="ave",U1101=""),$AC$2*1.2%,IF(AND(AB1101="Ave",U1101=200),$AC$2*1%,IF(AND(AB1101="Best",U1101=200),$AC$2*1.5%,IF(AND(AB1101="Best",U1101="",K1101&lt;&gt;"Pro Syd"),$AC$2*0.5%,IF(AND(AB1101="Best",U1101=""),$AC$2*1%,IF(AND(AB1101="Best",U1101=100,Table1[[#This Row],[State]]="NSW"),$AC$2*0.4%,IF(AND(AB1101="Best",U1101=100),$AC$2*1%,IF(Table1[[#This Row],[Adj]]="Nat OK",$AC$2*0.5%,"xxx")))))))))))))))</f>
        <v/>
      </c>
      <c r="AD1101" s="133" t="str">
        <f t="shared" si="232"/>
        <v/>
      </c>
      <c r="AE1101" s="133" t="str">
        <f t="shared" si="233"/>
        <v/>
      </c>
      <c r="AF1101" s="133" t="str">
        <f>VLOOKUP(Table1[[#This Row],[Track]],$F$2672:$H$2715,2,FALSE)</f>
        <v>Vic</v>
      </c>
      <c r="AG1101" s="133" t="str">
        <f>VLOOKUP(Table1[[#This Row],[Track]],$F$2672:$H$2715,3,FALSE)</f>
        <v>Bush</v>
      </c>
      <c r="AH1101" s="133" t="str">
        <f>IF(Table1[[#This Row],[Date]]&lt;$AH$2,"",IF(Table1[[#This Row],[Date]]&lt;$AH$3,"Edge","Elite Combo"))</f>
        <v/>
      </c>
      <c r="AI1101" s="218">
        <f>Table1[[#This Row],[Time]]</f>
        <v>0.64930555555555558</v>
      </c>
      <c r="AJ1101" s="219" t="str">
        <f>Table1[[#This Row],[Track]]</f>
        <v>Bendigo</v>
      </c>
      <c r="AK1101" s="216">
        <f>Table1[[#This Row],[Race ]]</f>
        <v>7</v>
      </c>
      <c r="AL1101" s="219">
        <f>Table1[[#This Row],[TAB]]</f>
        <v>10</v>
      </c>
      <c r="AM1101" s="219" t="str">
        <f>Table1[[#This Row],[Selection]]</f>
        <v>Lady Jones</v>
      </c>
      <c r="AN1101" s="220" t="str">
        <f>Table1[[#This Row],[Sources]]</f>
        <v/>
      </c>
      <c r="AO1101" s="219" t="str">
        <f>Table1[[#This Row],[Scale Bet]]</f>
        <v/>
      </c>
    </row>
    <row r="1102" spans="5:41" ht="16.5" customHeight="1" x14ac:dyDescent="0.25">
      <c r="E1102" s="185">
        <v>45395</v>
      </c>
      <c r="F1102" s="35">
        <v>0.66319444444444442</v>
      </c>
      <c r="G1102" s="36" t="s">
        <v>22</v>
      </c>
      <c r="H1102" s="36">
        <v>8</v>
      </c>
      <c r="I1102" s="36">
        <v>7</v>
      </c>
      <c r="J1102" s="36" t="s">
        <v>750</v>
      </c>
      <c r="K1102" s="36" t="s">
        <v>1</v>
      </c>
      <c r="L1102" s="165">
        <v>10</v>
      </c>
      <c r="M1102" s="134">
        <f t="shared" si="221"/>
        <v>10</v>
      </c>
      <c r="N1102" s="36">
        <f t="shared" si="222"/>
        <v>1</v>
      </c>
      <c r="O1102" s="135" t="str">
        <f t="shared" si="223"/>
        <v>E4-10</v>
      </c>
      <c r="P1102" s="186" t="str">
        <f t="shared" si="224"/>
        <v>OK</v>
      </c>
      <c r="Q1102" s="187">
        <f t="shared" si="225"/>
        <v>40</v>
      </c>
      <c r="R1102" s="150">
        <v>7.5</v>
      </c>
      <c r="S1102" s="187">
        <f t="shared" si="226"/>
        <v>300</v>
      </c>
      <c r="T1102" s="136" t="str">
        <f t="shared" si="227"/>
        <v>Pride Of Jenni</v>
      </c>
      <c r="U1102" s="137" t="str">
        <f>IF(P1102="","",IF(N1102=1,"",IF(Q1102="","",IF(Q1102&lt;=100,100,IF(Table1[[#This Row],[Day]]="Wed",100,200)))))</f>
        <v/>
      </c>
      <c r="V1102" s="137" t="str">
        <f t="shared" si="228"/>
        <v/>
      </c>
      <c r="W1102" s="137" t="str">
        <f t="shared" si="229"/>
        <v/>
      </c>
      <c r="X1102" s="133">
        <f>100</f>
        <v>100</v>
      </c>
      <c r="Y1102" s="133">
        <f t="shared" si="230"/>
        <v>750</v>
      </c>
      <c r="Z1102" s="133">
        <f t="shared" si="231"/>
        <v>650</v>
      </c>
      <c r="AA1102" s="134" t="str">
        <f>TEXT(Table1[[#This Row],[Date]],"DDD")</f>
        <v>Sat</v>
      </c>
      <c r="AB1102" s="133" t="str">
        <f>IF(OR(G1102="Doomben",G1102="Eagle Farm"),"Q",IF(AND(Q1102&gt;1,Q1102&lt;55,Table1[[#This Row],[Source]]="Nat"),"Nat OK",IF(AND(Table1[[#This Row],[Source]]&lt;&gt;"Nat",Q1102&lt;55),"Poor &lt;55",IF(OR(G1102="Randwick",G1102="Flemington",G1102="Caulfield",G1102="Sandown Lake",G1102="Sandown Hill"),"Best","ave"))))</f>
        <v>Poor &lt;55</v>
      </c>
      <c r="AC1102" s="133">
        <f>IF(Q1102="","",IF(AB1102="Poor &lt;55",$AC$2*0.2%,IF(AND(AB1102="Q",AA1102&lt;&gt;"Wed"),$AC$2*0.4%,IF(AND(AB1102="Q",AA1102="Wed"),$AC$2*0.5%,IF(AND(AB1102="Ave",U1102=100),$AC$2*0.5%,IF(AND(AB1102="ave",U1102="",N1102=1,AG1102="Bush"),$AC$2*1%,IF(AND(AB1102="ave",U1102="",Q1102&gt;100),$AC$2*1.3%,IF(AND(AB1102="ave",U1102=""),$AC$2*1.2%,IF(AND(AB1102="Ave",U1102=200),$AC$2*1%,IF(AND(AB1102="Best",U1102=200),$AC$2*1.5%,IF(AND(AB1102="Best",U1102="",K1102&lt;&gt;"Pro Syd"),$AC$2*0.5%,IF(AND(AB1102="Best",U1102=""),$AC$2*1%,IF(AND(AB1102="Best",U1102=100,Table1[[#This Row],[State]]="NSW"),$AC$2*0.4%,IF(AND(AB1102="Best",U1102=100),$AC$2*1%,IF(Table1[[#This Row],[Adj]]="Nat OK",$AC$2*0.5%,"xxx")))))))))))))))</f>
        <v>20</v>
      </c>
      <c r="AD1102" s="133">
        <f t="shared" si="232"/>
        <v>150</v>
      </c>
      <c r="AE1102" s="133">
        <f t="shared" si="233"/>
        <v>130</v>
      </c>
      <c r="AF1102" s="133" t="str">
        <f>VLOOKUP(Table1[[#This Row],[Track]],$F$2672:$H$2715,2,FALSE)</f>
        <v>NSW</v>
      </c>
      <c r="AG1102" s="133" t="str">
        <f>VLOOKUP(Table1[[#This Row],[Track]],$F$2672:$H$2715,3,FALSE)</f>
        <v>-</v>
      </c>
      <c r="AH1102" s="133" t="str">
        <f>IF(Table1[[#This Row],[Date]]&lt;$AH$2,"",IF(Table1[[#This Row],[Date]]&lt;$AH$3,"Edge","Elite Combo"))</f>
        <v/>
      </c>
      <c r="AI1102" s="218">
        <f>Table1[[#This Row],[Time]]</f>
        <v>0.66319444444444442</v>
      </c>
      <c r="AJ1102" s="219" t="str">
        <f>Table1[[#This Row],[Track]]</f>
        <v>Randwick</v>
      </c>
      <c r="AK1102" s="216">
        <f>Table1[[#This Row],[Race ]]</f>
        <v>8</v>
      </c>
      <c r="AL1102" s="219">
        <f>Table1[[#This Row],[TAB]]</f>
        <v>7</v>
      </c>
      <c r="AM1102" s="219" t="str">
        <f>Table1[[#This Row],[Selection]]</f>
        <v>Pride Of Jenni</v>
      </c>
      <c r="AN1102" s="220" t="str">
        <f>Table1[[#This Row],[Sources]]</f>
        <v>E4-10</v>
      </c>
      <c r="AO1102" s="219">
        <f>Table1[[#This Row],[Scale Bet]]</f>
        <v>20</v>
      </c>
    </row>
    <row r="1103" spans="5:41" ht="16.5" customHeight="1" x14ac:dyDescent="0.25">
      <c r="E1103" s="185">
        <v>45395</v>
      </c>
      <c r="F1103" s="35">
        <v>0.70138888888888884</v>
      </c>
      <c r="G1103" s="36" t="s">
        <v>748</v>
      </c>
      <c r="H1103" s="36">
        <v>9</v>
      </c>
      <c r="I1103" s="36">
        <v>13</v>
      </c>
      <c r="J1103" s="36" t="s">
        <v>739</v>
      </c>
      <c r="K1103" s="36" t="s">
        <v>40</v>
      </c>
      <c r="L1103" s="165">
        <v>12</v>
      </c>
      <c r="M1103" s="134">
        <f t="shared" si="221"/>
        <v>25</v>
      </c>
      <c r="N1103" s="36">
        <f t="shared" si="222"/>
        <v>2</v>
      </c>
      <c r="O1103" s="135" t="str">
        <f t="shared" si="223"/>
        <v>Edge-12/Pro Mel-13</v>
      </c>
      <c r="P1103" s="186" t="str">
        <f t="shared" si="224"/>
        <v/>
      </c>
      <c r="Q1103" s="187">
        <f t="shared" si="225"/>
        <v>100</v>
      </c>
      <c r="R1103" s="150">
        <v>17</v>
      </c>
      <c r="S1103" s="187">
        <f t="shared" si="226"/>
        <v>1700</v>
      </c>
      <c r="T1103" s="136" t="str">
        <f t="shared" si="227"/>
        <v>El Soleado</v>
      </c>
      <c r="U1103" s="137" t="str">
        <f>IF(P1103="","",IF(N1103=1,"",IF(Q1103="","",IF(Q1103&lt;=100,100,IF(Table1[[#This Row],[Day]]="Wed",100,200)))))</f>
        <v/>
      </c>
      <c r="V1103" s="137" t="str">
        <f t="shared" si="228"/>
        <v/>
      </c>
      <c r="W1103" s="137" t="str">
        <f t="shared" si="229"/>
        <v/>
      </c>
      <c r="X1103" s="133">
        <f>100</f>
        <v>100</v>
      </c>
      <c r="Y1103" s="133">
        <f t="shared" si="230"/>
        <v>1700</v>
      </c>
      <c r="Z1103" s="133">
        <f t="shared" si="231"/>
        <v>1600</v>
      </c>
      <c r="AA1103" s="134" t="str">
        <f>TEXT(Table1[[#This Row],[Date]],"DDD")</f>
        <v>Sat</v>
      </c>
      <c r="AB1103" s="133" t="str">
        <f>IF(OR(G1103="Doomben",G1103="Eagle Farm"),"Q",IF(AND(Q1103&gt;1,Q1103&lt;55,Table1[[#This Row],[Source]]="Nat"),"Nat OK",IF(AND(Table1[[#This Row],[Source]]&lt;&gt;"Nat",Q1103&lt;55),"Poor &lt;55",IF(OR(G1103="Randwick",G1103="Flemington",G1103="Caulfield",G1103="Sandown Lake",G1103="Sandown Hill"),"Best","ave"))))</f>
        <v>ave</v>
      </c>
      <c r="AC1103" s="133">
        <f>IF(Q1103="","",IF(AB1103="Poor &lt;55",$AC$2*0.2%,IF(AND(AB1103="Q",AA1103&lt;&gt;"Wed"),$AC$2*0.4%,IF(AND(AB1103="Q",AA1103="Wed"),$AC$2*0.5%,IF(AND(AB1103="Ave",U1103=100),$AC$2*0.5%,IF(AND(AB1103="ave",U1103="",N1103=1,AG1103="Bush"),$AC$2*1%,IF(AND(AB1103="ave",U1103="",Q1103&gt;100),$AC$2*1.3%,IF(AND(AB1103="ave",U1103=""),$AC$2*1.2%,IF(AND(AB1103="Ave",U1103=200),$AC$2*1%,IF(AND(AB1103="Best",U1103=200),$AC$2*1.5%,IF(AND(AB1103="Best",U1103="",K1103&lt;&gt;"Pro Syd"),$AC$2*0.5%,IF(AND(AB1103="Best",U1103=""),$AC$2*1%,IF(AND(AB1103="Best",U1103=100,Table1[[#This Row],[State]]="NSW"),$AC$2*0.4%,IF(AND(AB1103="Best",U1103=100),$AC$2*1%,IF(Table1[[#This Row],[Adj]]="Nat OK",$AC$2*0.5%,"xxx")))))))))))))))</f>
        <v>120</v>
      </c>
      <c r="AD1103" s="133">
        <f t="shared" si="232"/>
        <v>2040</v>
      </c>
      <c r="AE1103" s="133">
        <f t="shared" si="233"/>
        <v>1920</v>
      </c>
      <c r="AF1103" s="133" t="str">
        <f>VLOOKUP(Table1[[#This Row],[Track]],$F$2672:$H$2715,2,FALSE)</f>
        <v>Vic</v>
      </c>
      <c r="AG1103" s="133" t="str">
        <f>VLOOKUP(Table1[[#This Row],[Track]],$F$2672:$H$2715,3,FALSE)</f>
        <v>Bush</v>
      </c>
      <c r="AH1103" s="133" t="str">
        <f>IF(Table1[[#This Row],[Date]]&lt;$AH$2,"",IF(Table1[[#This Row],[Date]]&lt;$AH$3,"Edge","Elite Combo"))</f>
        <v/>
      </c>
      <c r="AI1103" s="218">
        <f>Table1[[#This Row],[Time]]</f>
        <v>0.70138888888888884</v>
      </c>
      <c r="AJ1103" s="219" t="str">
        <f>Table1[[#This Row],[Track]]</f>
        <v>Bendigo</v>
      </c>
      <c r="AK1103" s="216">
        <f>Table1[[#This Row],[Race ]]</f>
        <v>9</v>
      </c>
      <c r="AL1103" s="219">
        <f>Table1[[#This Row],[TAB]]</f>
        <v>13</v>
      </c>
      <c r="AM1103" s="219" t="str">
        <f>Table1[[#This Row],[Selection]]</f>
        <v>El Soleado</v>
      </c>
      <c r="AN1103" s="220" t="str">
        <f>Table1[[#This Row],[Sources]]</f>
        <v>Edge-12/Pro Mel-13</v>
      </c>
      <c r="AO1103" s="219">
        <f>Table1[[#This Row],[Scale Bet]]</f>
        <v>120</v>
      </c>
    </row>
    <row r="1104" spans="5:41" ht="16.5" customHeight="1" x14ac:dyDescent="0.25">
      <c r="E1104" s="185">
        <v>45395</v>
      </c>
      <c r="F1104" s="35">
        <v>0.70138888888888884</v>
      </c>
      <c r="G1104" s="36" t="s">
        <v>748</v>
      </c>
      <c r="H1104" s="36">
        <v>9</v>
      </c>
      <c r="I1104" s="36">
        <v>13</v>
      </c>
      <c r="J1104" s="36" t="s">
        <v>739</v>
      </c>
      <c r="K1104" s="36" t="s">
        <v>18</v>
      </c>
      <c r="L1104" s="165">
        <v>13</v>
      </c>
      <c r="M1104" s="134" t="str">
        <f t="shared" si="221"/>
        <v/>
      </c>
      <c r="N1104" s="36" t="str">
        <f t="shared" si="222"/>
        <v/>
      </c>
      <c r="O1104" s="135" t="str">
        <f t="shared" si="223"/>
        <v/>
      </c>
      <c r="P1104" s="186" t="str">
        <f t="shared" si="224"/>
        <v/>
      </c>
      <c r="Q1104" s="187" t="str">
        <f t="shared" si="225"/>
        <v/>
      </c>
      <c r="R1104" s="150">
        <v>17</v>
      </c>
      <c r="S1104" s="187" t="str">
        <f t="shared" si="226"/>
        <v/>
      </c>
      <c r="T1104" s="136" t="str">
        <f t="shared" si="227"/>
        <v>El Soleado</v>
      </c>
      <c r="U1104" s="137" t="str">
        <f>IF(P1104="","",IF(N1104=1,"",IF(Q1104="","",IF(Q1104&lt;=100,100,IF(Table1[[#This Row],[Day]]="Wed",100,200)))))</f>
        <v/>
      </c>
      <c r="V1104" s="137" t="str">
        <f t="shared" si="228"/>
        <v/>
      </c>
      <c r="W1104" s="137" t="str">
        <f t="shared" si="229"/>
        <v/>
      </c>
      <c r="X1104" s="133">
        <f>100</f>
        <v>100</v>
      </c>
      <c r="Y1104" s="133">
        <f t="shared" si="230"/>
        <v>1700</v>
      </c>
      <c r="Z1104" s="133">
        <f t="shared" si="231"/>
        <v>1600</v>
      </c>
      <c r="AA1104" s="134" t="str">
        <f>TEXT(Table1[[#This Row],[Date]],"DDD")</f>
        <v>Sat</v>
      </c>
      <c r="AB1104" s="133" t="str">
        <f>IF(OR(G1104="Doomben",G1104="Eagle Farm"),"Q",IF(AND(Q1104&gt;1,Q1104&lt;55,Table1[[#This Row],[Source]]="Nat"),"Nat OK",IF(AND(Table1[[#This Row],[Source]]&lt;&gt;"Nat",Q1104&lt;55),"Poor &lt;55",IF(OR(G1104="Randwick",G1104="Flemington",G1104="Caulfield",G1104="Sandown Lake",G1104="Sandown Hill"),"Best","ave"))))</f>
        <v>ave</v>
      </c>
      <c r="AC1104" s="133" t="str">
        <f>IF(Q1104="","",IF(AB1104="Poor &lt;55",$AC$2*0.2%,IF(AND(AB1104="Q",AA1104&lt;&gt;"Wed"),$AC$2*0.4%,IF(AND(AB1104="Q",AA1104="Wed"),$AC$2*0.5%,IF(AND(AB1104="Ave",U1104=100),$AC$2*0.5%,IF(AND(AB1104="ave",U1104="",N1104=1,AG1104="Bush"),$AC$2*1%,IF(AND(AB1104="ave",U1104="",Q1104&gt;100),$AC$2*1.3%,IF(AND(AB1104="ave",U1104=""),$AC$2*1.2%,IF(AND(AB1104="Ave",U1104=200),$AC$2*1%,IF(AND(AB1104="Best",U1104=200),$AC$2*1.5%,IF(AND(AB1104="Best",U1104="",K1104&lt;&gt;"Pro Syd"),$AC$2*0.5%,IF(AND(AB1104="Best",U1104=""),$AC$2*1%,IF(AND(AB1104="Best",U1104=100,Table1[[#This Row],[State]]="NSW"),$AC$2*0.4%,IF(AND(AB1104="Best",U1104=100),$AC$2*1%,IF(Table1[[#This Row],[Adj]]="Nat OK",$AC$2*0.5%,"xxx")))))))))))))))</f>
        <v/>
      </c>
      <c r="AD1104" s="133" t="str">
        <f t="shared" si="232"/>
        <v/>
      </c>
      <c r="AE1104" s="133" t="str">
        <f t="shared" si="233"/>
        <v/>
      </c>
      <c r="AF1104" s="133" t="str">
        <f>VLOOKUP(Table1[[#This Row],[Track]],$F$2672:$H$2715,2,FALSE)</f>
        <v>Vic</v>
      </c>
      <c r="AG1104" s="133" t="str">
        <f>VLOOKUP(Table1[[#This Row],[Track]],$F$2672:$H$2715,3,FALSE)</f>
        <v>Bush</v>
      </c>
      <c r="AH1104" s="133" t="str">
        <f>IF(Table1[[#This Row],[Date]]&lt;$AH$2,"",IF(Table1[[#This Row],[Date]]&lt;$AH$3,"Edge","Elite Combo"))</f>
        <v/>
      </c>
      <c r="AI1104" s="218">
        <f>Table1[[#This Row],[Time]]</f>
        <v>0.70138888888888884</v>
      </c>
      <c r="AJ1104" s="219" t="str">
        <f>Table1[[#This Row],[Track]]</f>
        <v>Bendigo</v>
      </c>
      <c r="AK1104" s="216">
        <f>Table1[[#This Row],[Race ]]</f>
        <v>9</v>
      </c>
      <c r="AL1104" s="219">
        <f>Table1[[#This Row],[TAB]]</f>
        <v>13</v>
      </c>
      <c r="AM1104" s="219" t="str">
        <f>Table1[[#This Row],[Selection]]</f>
        <v>El Soleado</v>
      </c>
      <c r="AN1104" s="220" t="str">
        <f>Table1[[#This Row],[Sources]]</f>
        <v/>
      </c>
      <c r="AO1104" s="219" t="str">
        <f>Table1[[#This Row],[Scale Bet]]</f>
        <v/>
      </c>
    </row>
    <row r="1105" spans="5:41" ht="16.5" customHeight="1" x14ac:dyDescent="0.25">
      <c r="E1105" s="185">
        <v>45395</v>
      </c>
      <c r="F1105" s="35">
        <v>0.72569444444444442</v>
      </c>
      <c r="G1105" s="36" t="s">
        <v>748</v>
      </c>
      <c r="H1105" s="36">
        <v>10</v>
      </c>
      <c r="I1105" s="36">
        <v>15</v>
      </c>
      <c r="J1105" s="36" t="s">
        <v>350</v>
      </c>
      <c r="K1105" s="36" t="s">
        <v>1</v>
      </c>
      <c r="L1105" s="165">
        <v>12</v>
      </c>
      <c r="M1105" s="134">
        <f t="shared" si="221"/>
        <v>24</v>
      </c>
      <c r="N1105" s="36">
        <f t="shared" si="222"/>
        <v>2</v>
      </c>
      <c r="O1105" s="135" t="str">
        <f t="shared" si="223"/>
        <v>E4-12/Edge-12</v>
      </c>
      <c r="P1105" s="186" t="str">
        <f t="shared" si="224"/>
        <v/>
      </c>
      <c r="Q1105" s="187">
        <f t="shared" si="225"/>
        <v>96</v>
      </c>
      <c r="R1105" s="150"/>
      <c r="S1105" s="187" t="str">
        <f t="shared" si="226"/>
        <v/>
      </c>
      <c r="T1105" s="136" t="str">
        <f t="shared" si="227"/>
        <v>Extratwo</v>
      </c>
      <c r="U1105" s="137" t="str">
        <f>IF(P1105="","",IF(N1105=1,"",IF(Q1105="","",IF(Q1105&lt;=100,100,IF(Table1[[#This Row],[Day]]="Wed",100,200)))))</f>
        <v/>
      </c>
      <c r="V1105" s="137" t="str">
        <f t="shared" si="228"/>
        <v/>
      </c>
      <c r="W1105" s="137" t="str">
        <f t="shared" si="229"/>
        <v/>
      </c>
      <c r="X1105" s="133">
        <f>100</f>
        <v>100</v>
      </c>
      <c r="Y1105" s="133" t="str">
        <f t="shared" si="230"/>
        <v/>
      </c>
      <c r="Z1105" s="133">
        <f t="shared" si="231"/>
        <v>-100</v>
      </c>
      <c r="AA1105" s="134" t="str">
        <f>TEXT(Table1[[#This Row],[Date]],"DDD")</f>
        <v>Sat</v>
      </c>
      <c r="AB1105" s="133" t="str">
        <f>IF(OR(G1105="Doomben",G1105="Eagle Farm"),"Q",IF(AND(Q1105&gt;1,Q1105&lt;55,Table1[[#This Row],[Source]]="Nat"),"Nat OK",IF(AND(Table1[[#This Row],[Source]]&lt;&gt;"Nat",Q1105&lt;55),"Poor &lt;55",IF(OR(G1105="Randwick",G1105="Flemington",G1105="Caulfield",G1105="Sandown Lake",G1105="Sandown Hill"),"Best","ave"))))</f>
        <v>ave</v>
      </c>
      <c r="AC1105" s="133">
        <f>IF(Q1105="","",IF(AB1105="Poor &lt;55",$AC$2*0.2%,IF(AND(AB1105="Q",AA1105&lt;&gt;"Wed"),$AC$2*0.4%,IF(AND(AB1105="Q",AA1105="Wed"),$AC$2*0.5%,IF(AND(AB1105="Ave",U1105=100),$AC$2*0.5%,IF(AND(AB1105="ave",U1105="",N1105=1,AG1105="Bush"),$AC$2*1%,IF(AND(AB1105="ave",U1105="",Q1105&gt;100),$AC$2*1.3%,IF(AND(AB1105="ave",U1105=""),$AC$2*1.2%,IF(AND(AB1105="Ave",U1105=200),$AC$2*1%,IF(AND(AB1105="Best",U1105=200),$AC$2*1.5%,IF(AND(AB1105="Best",U1105="",K1105&lt;&gt;"Pro Syd"),$AC$2*0.5%,IF(AND(AB1105="Best",U1105=""),$AC$2*1%,IF(AND(AB1105="Best",U1105=100,Table1[[#This Row],[State]]="NSW"),$AC$2*0.4%,IF(AND(AB1105="Best",U1105=100),$AC$2*1%,IF(Table1[[#This Row],[Adj]]="Nat OK",$AC$2*0.5%,"xxx")))))))))))))))</f>
        <v>120</v>
      </c>
      <c r="AD1105" s="133" t="str">
        <f t="shared" si="232"/>
        <v/>
      </c>
      <c r="AE1105" s="133">
        <f t="shared" si="233"/>
        <v>-120</v>
      </c>
      <c r="AF1105" s="133" t="str">
        <f>VLOOKUP(Table1[[#This Row],[Track]],$F$2672:$H$2715,2,FALSE)</f>
        <v>Vic</v>
      </c>
      <c r="AG1105" s="133" t="str">
        <f>VLOOKUP(Table1[[#This Row],[Track]],$F$2672:$H$2715,3,FALSE)</f>
        <v>Bush</v>
      </c>
      <c r="AH1105" s="133" t="str">
        <f>IF(Table1[[#This Row],[Date]]&lt;$AH$2,"",IF(Table1[[#This Row],[Date]]&lt;$AH$3,"Edge","Elite Combo"))</f>
        <v/>
      </c>
      <c r="AI1105" s="218">
        <f>Table1[[#This Row],[Time]]</f>
        <v>0.72569444444444442</v>
      </c>
      <c r="AJ1105" s="219" t="str">
        <f>Table1[[#This Row],[Track]]</f>
        <v>Bendigo</v>
      </c>
      <c r="AK1105" s="216">
        <f>Table1[[#This Row],[Race ]]</f>
        <v>10</v>
      </c>
      <c r="AL1105" s="219">
        <f>Table1[[#This Row],[TAB]]</f>
        <v>15</v>
      </c>
      <c r="AM1105" s="219" t="str">
        <f>Table1[[#This Row],[Selection]]</f>
        <v>Extratwo</v>
      </c>
      <c r="AN1105" s="220" t="str">
        <f>Table1[[#This Row],[Sources]]</f>
        <v>E4-12/Edge-12</v>
      </c>
      <c r="AO1105" s="219">
        <f>Table1[[#This Row],[Scale Bet]]</f>
        <v>120</v>
      </c>
    </row>
    <row r="1106" spans="5:41" ht="16.5" customHeight="1" x14ac:dyDescent="0.25">
      <c r="E1106" s="185">
        <v>45395</v>
      </c>
      <c r="F1106" s="35">
        <v>0.72569444444444442</v>
      </c>
      <c r="G1106" s="36" t="s">
        <v>748</v>
      </c>
      <c r="H1106" s="36">
        <v>10</v>
      </c>
      <c r="I1106" s="36">
        <v>15</v>
      </c>
      <c r="J1106" s="36" t="s">
        <v>350</v>
      </c>
      <c r="K1106" s="36" t="s">
        <v>40</v>
      </c>
      <c r="L1106" s="165">
        <v>12</v>
      </c>
      <c r="M1106" s="134" t="str">
        <f t="shared" si="221"/>
        <v/>
      </c>
      <c r="N1106" s="36" t="str">
        <f t="shared" si="222"/>
        <v/>
      </c>
      <c r="O1106" s="135" t="str">
        <f t="shared" si="223"/>
        <v/>
      </c>
      <c r="P1106" s="186" t="str">
        <f t="shared" si="224"/>
        <v/>
      </c>
      <c r="Q1106" s="187" t="str">
        <f t="shared" si="225"/>
        <v/>
      </c>
      <c r="R1106" s="150"/>
      <c r="S1106" s="187" t="str">
        <f t="shared" si="226"/>
        <v/>
      </c>
      <c r="T1106" s="136" t="str">
        <f t="shared" si="227"/>
        <v>Extratwo</v>
      </c>
      <c r="U1106" s="137" t="str">
        <f>IF(P1106="","",IF(N1106=1,"",IF(Q1106="","",IF(Q1106&lt;=100,100,IF(Table1[[#This Row],[Day]]="Wed",100,200)))))</f>
        <v/>
      </c>
      <c r="V1106" s="137" t="str">
        <f t="shared" si="228"/>
        <v/>
      </c>
      <c r="W1106" s="137" t="str">
        <f t="shared" si="229"/>
        <v/>
      </c>
      <c r="X1106" s="133">
        <f>100</f>
        <v>100</v>
      </c>
      <c r="Y1106" s="133" t="str">
        <f t="shared" si="230"/>
        <v/>
      </c>
      <c r="Z1106" s="133">
        <f t="shared" si="231"/>
        <v>-100</v>
      </c>
      <c r="AA1106" s="134" t="str">
        <f>TEXT(Table1[[#This Row],[Date]],"DDD")</f>
        <v>Sat</v>
      </c>
      <c r="AB1106" s="133" t="str">
        <f>IF(OR(G1106="Doomben",G1106="Eagle Farm"),"Q",IF(AND(Q1106&gt;1,Q1106&lt;55,Table1[[#This Row],[Source]]="Nat"),"Nat OK",IF(AND(Table1[[#This Row],[Source]]&lt;&gt;"Nat",Q1106&lt;55),"Poor &lt;55",IF(OR(G1106="Randwick",G1106="Flemington",G1106="Caulfield",G1106="Sandown Lake",G1106="Sandown Hill"),"Best","ave"))))</f>
        <v>ave</v>
      </c>
      <c r="AC1106" s="133" t="str">
        <f>IF(Q1106="","",IF(AB1106="Poor &lt;55",$AC$2*0.2%,IF(AND(AB1106="Q",AA1106&lt;&gt;"Wed"),$AC$2*0.4%,IF(AND(AB1106="Q",AA1106="Wed"),$AC$2*0.5%,IF(AND(AB1106="Ave",U1106=100),$AC$2*0.5%,IF(AND(AB1106="ave",U1106="",N1106=1,AG1106="Bush"),$AC$2*1%,IF(AND(AB1106="ave",U1106="",Q1106&gt;100),$AC$2*1.3%,IF(AND(AB1106="ave",U1106=""),$AC$2*1.2%,IF(AND(AB1106="Ave",U1106=200),$AC$2*1%,IF(AND(AB1106="Best",U1106=200),$AC$2*1.5%,IF(AND(AB1106="Best",U1106="",K1106&lt;&gt;"Pro Syd"),$AC$2*0.5%,IF(AND(AB1106="Best",U1106=""),$AC$2*1%,IF(AND(AB1106="Best",U1106=100,Table1[[#This Row],[State]]="NSW"),$AC$2*0.4%,IF(AND(AB1106="Best",U1106=100),$AC$2*1%,IF(Table1[[#This Row],[Adj]]="Nat OK",$AC$2*0.5%,"xxx")))))))))))))))</f>
        <v/>
      </c>
      <c r="AD1106" s="133" t="str">
        <f t="shared" si="232"/>
        <v/>
      </c>
      <c r="AE1106" s="133" t="str">
        <f t="shared" si="233"/>
        <v/>
      </c>
      <c r="AF1106" s="133" t="str">
        <f>VLOOKUP(Table1[[#This Row],[Track]],$F$2672:$H$2715,2,FALSE)</f>
        <v>Vic</v>
      </c>
      <c r="AG1106" s="133" t="str">
        <f>VLOOKUP(Table1[[#This Row],[Track]],$F$2672:$H$2715,3,FALSE)</f>
        <v>Bush</v>
      </c>
      <c r="AH1106" s="133" t="str">
        <f>IF(Table1[[#This Row],[Date]]&lt;$AH$2,"",IF(Table1[[#This Row],[Date]]&lt;$AH$3,"Edge","Elite Combo"))</f>
        <v/>
      </c>
      <c r="AI1106" s="218">
        <f>Table1[[#This Row],[Time]]</f>
        <v>0.72569444444444442</v>
      </c>
      <c r="AJ1106" s="219" t="str">
        <f>Table1[[#This Row],[Track]]</f>
        <v>Bendigo</v>
      </c>
      <c r="AK1106" s="216">
        <f>Table1[[#This Row],[Race ]]</f>
        <v>10</v>
      </c>
      <c r="AL1106" s="219">
        <f>Table1[[#This Row],[TAB]]</f>
        <v>15</v>
      </c>
      <c r="AM1106" s="219" t="str">
        <f>Table1[[#This Row],[Selection]]</f>
        <v>Extratwo</v>
      </c>
      <c r="AN1106" s="220" t="str">
        <f>Table1[[#This Row],[Sources]]</f>
        <v/>
      </c>
      <c r="AO1106" s="219" t="str">
        <f>Table1[[#This Row],[Scale Bet]]</f>
        <v/>
      </c>
    </row>
    <row r="1107" spans="5:41" ht="16.5" customHeight="1" x14ac:dyDescent="0.25">
      <c r="E1107" s="185">
        <v>45402</v>
      </c>
      <c r="F1107" s="35">
        <v>0.50347222222222221</v>
      </c>
      <c r="G1107" s="36" t="s">
        <v>22</v>
      </c>
      <c r="H1107" s="36">
        <v>2</v>
      </c>
      <c r="I1107" s="36">
        <v>3</v>
      </c>
      <c r="J1107" s="36" t="s">
        <v>438</v>
      </c>
      <c r="K1107" s="36" t="s">
        <v>1</v>
      </c>
      <c r="L1107" s="165">
        <v>10</v>
      </c>
      <c r="M1107" s="134">
        <f t="shared" si="221"/>
        <v>40</v>
      </c>
      <c r="N1107" s="36">
        <f t="shared" si="222"/>
        <v>3</v>
      </c>
      <c r="O1107" s="135" t="str">
        <f t="shared" si="223"/>
        <v>E4-10/Edge-15/Nat-15</v>
      </c>
      <c r="P1107" s="186" t="str">
        <f t="shared" si="224"/>
        <v>OK</v>
      </c>
      <c r="Q1107" s="187">
        <f t="shared" si="225"/>
        <v>160</v>
      </c>
      <c r="R1107" s="150">
        <v>2.8</v>
      </c>
      <c r="S1107" s="187">
        <f t="shared" si="226"/>
        <v>448</v>
      </c>
      <c r="T1107" s="136" t="str">
        <f t="shared" si="227"/>
        <v>Belvedere Boys</v>
      </c>
      <c r="U1107" s="137">
        <f>IF(P1107="","",IF(N1107=1,"",IF(Q1107="","",IF(Q1107&lt;=100,100,IF(Table1[[#This Row],[Day]]="Wed",100,200)))))</f>
        <v>200</v>
      </c>
      <c r="V1107" s="137">
        <f t="shared" si="228"/>
        <v>560</v>
      </c>
      <c r="W1107" s="137">
        <f t="shared" si="229"/>
        <v>360</v>
      </c>
      <c r="X1107" s="133">
        <f>100</f>
        <v>100</v>
      </c>
      <c r="Y1107" s="133">
        <f t="shared" si="230"/>
        <v>280</v>
      </c>
      <c r="Z1107" s="133">
        <f t="shared" si="231"/>
        <v>180</v>
      </c>
      <c r="AA1107" s="134" t="str">
        <f>TEXT(Table1[[#This Row],[Date]],"DDD")</f>
        <v>Sat</v>
      </c>
      <c r="AB1107" s="133" t="str">
        <f>IF(OR(G1107="Doomben",G1107="Eagle Farm"),"Q",IF(AND(Q1107&gt;1,Q1107&lt;55,Table1[[#This Row],[Source]]="Nat"),"Nat OK",IF(AND(Table1[[#This Row],[Source]]&lt;&gt;"Nat",Q1107&lt;55),"Poor &lt;55",IF(OR(G1107="Randwick",G1107="Flemington",G1107="Caulfield",G1107="Sandown Lake",G1107="Sandown Hill"),"Best","ave"))))</f>
        <v>Best</v>
      </c>
      <c r="AC1107" s="133">
        <f>IF(Q1107="","",IF(AB1107="Poor &lt;55",$AC$2*0.2%,IF(AND(AB1107="Q",AA1107&lt;&gt;"Wed"),$AC$2*0.4%,IF(AND(AB1107="Q",AA1107="Wed"),$AC$2*0.5%,IF(AND(AB1107="Ave",U1107=100),$AC$2*0.5%,IF(AND(AB1107="ave",U1107="",N1107=1,AG1107="Bush"),$AC$2*1%,IF(AND(AB1107="ave",U1107="",Q1107&gt;100),$AC$2*1.3%,IF(AND(AB1107="ave",U1107=""),$AC$2*1.2%,IF(AND(AB1107="Ave",U1107=200),$AC$2*1%,IF(AND(AB1107="Best",U1107=200),$AC$2*1.5%,IF(AND(AB1107="Best",U1107="",K1107&lt;&gt;"Pro Syd"),$AC$2*0.5%,IF(AND(AB1107="Best",U1107=""),$AC$2*1%,IF(AND(AB1107="Best",U1107=100,Table1[[#This Row],[State]]="NSW"),$AC$2*0.4%,IF(AND(AB1107="Best",U1107=100),$AC$2*1%,IF(Table1[[#This Row],[Adj]]="Nat OK",$AC$2*0.5%,"xxx")))))))))))))))</f>
        <v>150</v>
      </c>
      <c r="AD1107" s="133">
        <f t="shared" si="232"/>
        <v>420</v>
      </c>
      <c r="AE1107" s="133">
        <f t="shared" si="233"/>
        <v>270</v>
      </c>
      <c r="AF1107" s="133" t="str">
        <f>VLOOKUP(Table1[[#This Row],[Track]],$F$2672:$H$2715,2,FALSE)</f>
        <v>NSW</v>
      </c>
      <c r="AG1107" s="133" t="str">
        <f>VLOOKUP(Table1[[#This Row],[Track]],$F$2672:$H$2715,3,FALSE)</f>
        <v>-</v>
      </c>
      <c r="AH1107" s="133" t="str">
        <f>IF(Table1[[#This Row],[Date]]&lt;$AH$2,"",IF(Table1[[#This Row],[Date]]&lt;$AH$3,"Edge","Elite Combo"))</f>
        <v/>
      </c>
      <c r="AI1107" s="218">
        <f>Table1[[#This Row],[Time]]</f>
        <v>0.50347222222222221</v>
      </c>
      <c r="AJ1107" s="219" t="str">
        <f>Table1[[#This Row],[Track]]</f>
        <v>Randwick</v>
      </c>
      <c r="AK1107" s="216">
        <f>Table1[[#This Row],[Race ]]</f>
        <v>2</v>
      </c>
      <c r="AL1107" s="219">
        <f>Table1[[#This Row],[TAB]]</f>
        <v>3</v>
      </c>
      <c r="AM1107" s="219" t="str">
        <f>Table1[[#This Row],[Selection]]</f>
        <v>Belvedere Boys</v>
      </c>
      <c r="AN1107" s="220" t="str">
        <f>Table1[[#This Row],[Sources]]</f>
        <v>E4-10/Edge-15/Nat-15</v>
      </c>
      <c r="AO1107" s="219">
        <f>Table1[[#This Row],[Scale Bet]]</f>
        <v>150</v>
      </c>
    </row>
    <row r="1108" spans="5:41" ht="16.5" customHeight="1" x14ac:dyDescent="0.25">
      <c r="E1108" s="185">
        <v>45402</v>
      </c>
      <c r="F1108" s="35">
        <v>0.50347222222222221</v>
      </c>
      <c r="G1108" s="36" t="s">
        <v>22</v>
      </c>
      <c r="H1108" s="36">
        <v>2</v>
      </c>
      <c r="I1108" s="36">
        <v>3</v>
      </c>
      <c r="J1108" s="36" t="s">
        <v>438</v>
      </c>
      <c r="K1108" s="36" t="s">
        <v>40</v>
      </c>
      <c r="L1108" s="165">
        <v>15</v>
      </c>
      <c r="M1108" s="134" t="str">
        <f t="shared" si="221"/>
        <v/>
      </c>
      <c r="N1108" s="36" t="str">
        <f t="shared" si="222"/>
        <v/>
      </c>
      <c r="O1108" s="135" t="str">
        <f t="shared" si="223"/>
        <v/>
      </c>
      <c r="P1108" s="186" t="str">
        <f t="shared" si="224"/>
        <v>OK</v>
      </c>
      <c r="Q1108" s="187" t="str">
        <f t="shared" si="225"/>
        <v/>
      </c>
      <c r="R1108" s="150">
        <v>2.8</v>
      </c>
      <c r="S1108" s="187" t="str">
        <f t="shared" si="226"/>
        <v/>
      </c>
      <c r="T1108" s="136" t="str">
        <f t="shared" si="227"/>
        <v>Belvedere Boys</v>
      </c>
      <c r="U1108" s="137" t="str">
        <f>IF(P1108="","",IF(N1108=1,"",IF(Q1108="","",IF(Q1108&lt;=100,100,IF(Table1[[#This Row],[Day]]="Wed",100,200)))))</f>
        <v/>
      </c>
      <c r="V1108" s="137" t="str">
        <f t="shared" si="228"/>
        <v/>
      </c>
      <c r="W1108" s="137" t="str">
        <f t="shared" si="229"/>
        <v/>
      </c>
      <c r="X1108" s="133">
        <f>100</f>
        <v>100</v>
      </c>
      <c r="Y1108" s="133">
        <f t="shared" si="230"/>
        <v>280</v>
      </c>
      <c r="Z1108" s="133">
        <f t="shared" si="231"/>
        <v>180</v>
      </c>
      <c r="AA1108" s="134" t="str">
        <f>TEXT(Table1[[#This Row],[Date]],"DDD")</f>
        <v>Sat</v>
      </c>
      <c r="AB1108" s="133" t="str">
        <f>IF(OR(G1108="Doomben",G1108="Eagle Farm"),"Q",IF(AND(Q1108&gt;1,Q1108&lt;55,Table1[[#This Row],[Source]]="Nat"),"Nat OK",IF(AND(Table1[[#This Row],[Source]]&lt;&gt;"Nat",Q1108&lt;55),"Poor &lt;55",IF(OR(G1108="Randwick",G1108="Flemington",G1108="Caulfield",G1108="Sandown Lake",G1108="Sandown Hill"),"Best","ave"))))</f>
        <v>Best</v>
      </c>
      <c r="AC1108" s="133" t="str">
        <f>IF(Q1108="","",IF(AB1108="Poor &lt;55",$AC$2*0.2%,IF(AND(AB1108="Q",AA1108&lt;&gt;"Wed"),$AC$2*0.4%,IF(AND(AB1108="Q",AA1108="Wed"),$AC$2*0.5%,IF(AND(AB1108="Ave",U1108=100),$AC$2*0.5%,IF(AND(AB1108="ave",U1108="",N1108=1,AG1108="Bush"),$AC$2*1%,IF(AND(AB1108="ave",U1108="",Q1108&gt;100),$AC$2*1.3%,IF(AND(AB1108="ave",U1108=""),$AC$2*1.2%,IF(AND(AB1108="Ave",U1108=200),$AC$2*1%,IF(AND(AB1108="Best",U1108=200),$AC$2*1.5%,IF(AND(AB1108="Best",U1108="",K1108&lt;&gt;"Pro Syd"),$AC$2*0.5%,IF(AND(AB1108="Best",U1108=""),$AC$2*1%,IF(AND(AB1108="Best",U1108=100,Table1[[#This Row],[State]]="NSW"),$AC$2*0.4%,IF(AND(AB1108="Best",U1108=100),$AC$2*1%,IF(Table1[[#This Row],[Adj]]="Nat OK",$AC$2*0.5%,"xxx")))))))))))))))</f>
        <v/>
      </c>
      <c r="AD1108" s="133" t="str">
        <f t="shared" si="232"/>
        <v/>
      </c>
      <c r="AE1108" s="133" t="str">
        <f t="shared" si="233"/>
        <v/>
      </c>
      <c r="AF1108" s="133" t="str">
        <f>VLOOKUP(Table1[[#This Row],[Track]],$F$2672:$H$2715,2,FALSE)</f>
        <v>NSW</v>
      </c>
      <c r="AG1108" s="133" t="str">
        <f>VLOOKUP(Table1[[#This Row],[Track]],$F$2672:$H$2715,3,FALSE)</f>
        <v>-</v>
      </c>
      <c r="AH1108" s="133" t="str">
        <f>IF(Table1[[#This Row],[Date]]&lt;$AH$2,"",IF(Table1[[#This Row],[Date]]&lt;$AH$3,"Edge","Elite Combo"))</f>
        <v/>
      </c>
      <c r="AI1108" s="218">
        <f>Table1[[#This Row],[Time]]</f>
        <v>0.50347222222222221</v>
      </c>
      <c r="AJ1108" s="219" t="str">
        <f>Table1[[#This Row],[Track]]</f>
        <v>Randwick</v>
      </c>
      <c r="AK1108" s="216">
        <f>Table1[[#This Row],[Race ]]</f>
        <v>2</v>
      </c>
      <c r="AL1108" s="219">
        <f>Table1[[#This Row],[TAB]]</f>
        <v>3</v>
      </c>
      <c r="AM1108" s="219" t="str">
        <f>Table1[[#This Row],[Selection]]</f>
        <v>Belvedere Boys</v>
      </c>
      <c r="AN1108" s="220" t="str">
        <f>Table1[[#This Row],[Sources]]</f>
        <v/>
      </c>
      <c r="AO1108" s="219" t="str">
        <f>Table1[[#This Row],[Scale Bet]]</f>
        <v/>
      </c>
    </row>
    <row r="1109" spans="5:41" ht="16.5" customHeight="1" x14ac:dyDescent="0.25">
      <c r="E1109" s="185">
        <v>45402</v>
      </c>
      <c r="F1109" s="35">
        <v>0.50347222222222221</v>
      </c>
      <c r="G1109" s="36" t="s">
        <v>22</v>
      </c>
      <c r="H1109" s="36">
        <v>2</v>
      </c>
      <c r="I1109" s="36">
        <v>3</v>
      </c>
      <c r="J1109" s="36" t="s">
        <v>438</v>
      </c>
      <c r="K1109" s="36" t="s">
        <v>13</v>
      </c>
      <c r="L1109" s="165">
        <v>15</v>
      </c>
      <c r="M1109" s="134" t="str">
        <f t="shared" si="221"/>
        <v/>
      </c>
      <c r="N1109" s="36" t="str">
        <f t="shared" si="222"/>
        <v/>
      </c>
      <c r="O1109" s="135" t="str">
        <f t="shared" si="223"/>
        <v/>
      </c>
      <c r="P1109" s="186" t="str">
        <f t="shared" si="224"/>
        <v>OK</v>
      </c>
      <c r="Q1109" s="187" t="str">
        <f t="shared" si="225"/>
        <v/>
      </c>
      <c r="R1109" s="150">
        <v>2.8</v>
      </c>
      <c r="S1109" s="187" t="str">
        <f t="shared" si="226"/>
        <v/>
      </c>
      <c r="T1109" s="136" t="str">
        <f t="shared" si="227"/>
        <v>Belvedere Boys</v>
      </c>
      <c r="U1109" s="137" t="str">
        <f>IF(P1109="","",IF(N1109=1,"",IF(Q1109="","",IF(Q1109&lt;=100,100,IF(Table1[[#This Row],[Day]]="Wed",100,200)))))</f>
        <v/>
      </c>
      <c r="V1109" s="137" t="str">
        <f t="shared" si="228"/>
        <v/>
      </c>
      <c r="W1109" s="137" t="str">
        <f t="shared" si="229"/>
        <v/>
      </c>
      <c r="X1109" s="133">
        <f>100</f>
        <v>100</v>
      </c>
      <c r="Y1109" s="133">
        <f t="shared" si="230"/>
        <v>280</v>
      </c>
      <c r="Z1109" s="133">
        <f t="shared" si="231"/>
        <v>180</v>
      </c>
      <c r="AA1109" s="134" t="str">
        <f>TEXT(Table1[[#This Row],[Date]],"DDD")</f>
        <v>Sat</v>
      </c>
      <c r="AB1109" s="133" t="str">
        <f>IF(OR(G1109="Doomben",G1109="Eagle Farm"),"Q",IF(AND(Q1109&gt;1,Q1109&lt;55,Table1[[#This Row],[Source]]="Nat"),"Nat OK",IF(AND(Table1[[#This Row],[Source]]&lt;&gt;"Nat",Q1109&lt;55),"Poor &lt;55",IF(OR(G1109="Randwick",G1109="Flemington",G1109="Caulfield",G1109="Sandown Lake",G1109="Sandown Hill"),"Best","ave"))))</f>
        <v>Best</v>
      </c>
      <c r="AC1109" s="133" t="str">
        <f>IF(Q1109="","",IF(AB1109="Poor &lt;55",$AC$2*0.2%,IF(AND(AB1109="Q",AA1109&lt;&gt;"Wed"),$AC$2*0.4%,IF(AND(AB1109="Q",AA1109="Wed"),$AC$2*0.5%,IF(AND(AB1109="Ave",U1109=100),$AC$2*0.5%,IF(AND(AB1109="ave",U1109="",N1109=1,AG1109="Bush"),$AC$2*1%,IF(AND(AB1109="ave",U1109="",Q1109&gt;100),$AC$2*1.3%,IF(AND(AB1109="ave",U1109=""),$AC$2*1.2%,IF(AND(AB1109="Ave",U1109=200),$AC$2*1%,IF(AND(AB1109="Best",U1109=200),$AC$2*1.5%,IF(AND(AB1109="Best",U1109="",K1109&lt;&gt;"Pro Syd"),$AC$2*0.5%,IF(AND(AB1109="Best",U1109=""),$AC$2*1%,IF(AND(AB1109="Best",U1109=100,Table1[[#This Row],[State]]="NSW"),$AC$2*0.4%,IF(AND(AB1109="Best",U1109=100),$AC$2*1%,IF(Table1[[#This Row],[Adj]]="Nat OK",$AC$2*0.5%,"xxx")))))))))))))))</f>
        <v/>
      </c>
      <c r="AD1109" s="133" t="str">
        <f t="shared" si="232"/>
        <v/>
      </c>
      <c r="AE1109" s="133" t="str">
        <f t="shared" si="233"/>
        <v/>
      </c>
      <c r="AF1109" s="133" t="str">
        <f>VLOOKUP(Table1[[#This Row],[Track]],$F$2672:$H$2715,2,FALSE)</f>
        <v>NSW</v>
      </c>
      <c r="AG1109" s="133" t="str">
        <f>VLOOKUP(Table1[[#This Row],[Track]],$F$2672:$H$2715,3,FALSE)</f>
        <v>-</v>
      </c>
      <c r="AH1109" s="133" t="str">
        <f>IF(Table1[[#This Row],[Date]]&lt;$AH$2,"",IF(Table1[[#This Row],[Date]]&lt;$AH$3,"Edge","Elite Combo"))</f>
        <v/>
      </c>
      <c r="AI1109" s="218">
        <f>Table1[[#This Row],[Time]]</f>
        <v>0.50347222222222221</v>
      </c>
      <c r="AJ1109" s="219" t="str">
        <f>Table1[[#This Row],[Track]]</f>
        <v>Randwick</v>
      </c>
      <c r="AK1109" s="216">
        <f>Table1[[#This Row],[Race ]]</f>
        <v>2</v>
      </c>
      <c r="AL1109" s="219">
        <f>Table1[[#This Row],[TAB]]</f>
        <v>3</v>
      </c>
      <c r="AM1109" s="219" t="str">
        <f>Table1[[#This Row],[Selection]]</f>
        <v>Belvedere Boys</v>
      </c>
      <c r="AN1109" s="220" t="str">
        <f>Table1[[#This Row],[Sources]]</f>
        <v/>
      </c>
      <c r="AO1109" s="219" t="str">
        <f>Table1[[#This Row],[Scale Bet]]</f>
        <v/>
      </c>
    </row>
    <row r="1110" spans="5:41" ht="16.5" customHeight="1" x14ac:dyDescent="0.25">
      <c r="E1110" s="185">
        <v>45402</v>
      </c>
      <c r="F1110" s="35">
        <v>0.50902777777777775</v>
      </c>
      <c r="G1110" s="36" t="s">
        <v>28</v>
      </c>
      <c r="H1110" s="36">
        <v>2</v>
      </c>
      <c r="I1110" s="36">
        <v>8</v>
      </c>
      <c r="J1110" s="36" t="s">
        <v>877</v>
      </c>
      <c r="K1110" s="36" t="s">
        <v>13</v>
      </c>
      <c r="L1110" s="165">
        <v>11</v>
      </c>
      <c r="M1110" s="134">
        <f t="shared" si="221"/>
        <v>11</v>
      </c>
      <c r="N1110" s="36">
        <f t="shared" si="222"/>
        <v>1</v>
      </c>
      <c r="O1110" s="135" t="str">
        <f t="shared" si="223"/>
        <v>Nat-11</v>
      </c>
      <c r="P1110" s="186" t="str">
        <f t="shared" si="224"/>
        <v/>
      </c>
      <c r="Q1110" s="187">
        <f t="shared" si="225"/>
        <v>44</v>
      </c>
      <c r="R1110" s="150"/>
      <c r="S1110" s="187" t="str">
        <f t="shared" si="226"/>
        <v/>
      </c>
      <c r="T1110" s="136" t="str">
        <f t="shared" si="227"/>
        <v>Red Wave</v>
      </c>
      <c r="U1110" s="137" t="str">
        <f>IF(P1110="","",IF(N1110=1,"",IF(Q1110="","",IF(Q1110&lt;=100,100,IF(Table1[[#This Row],[Day]]="Wed",100,200)))))</f>
        <v/>
      </c>
      <c r="V1110" s="137" t="str">
        <f t="shared" si="228"/>
        <v/>
      </c>
      <c r="W1110" s="137" t="str">
        <f t="shared" si="229"/>
        <v/>
      </c>
      <c r="X1110" s="133">
        <f>100</f>
        <v>100</v>
      </c>
      <c r="Y1110" s="133" t="str">
        <f t="shared" si="230"/>
        <v/>
      </c>
      <c r="Z1110" s="133">
        <f t="shared" si="231"/>
        <v>-100</v>
      </c>
      <c r="AA1110" s="134" t="str">
        <f>TEXT(Table1[[#This Row],[Date]],"DDD")</f>
        <v>Sat</v>
      </c>
      <c r="AB1110" s="133" t="str">
        <f>IF(OR(G1110="Doomben",G1110="Eagle Farm"),"Q",IF(AND(Q1110&gt;1,Q1110&lt;55,Table1[[#This Row],[Source]]="Nat"),"Nat OK",IF(AND(Table1[[#This Row],[Source]]&lt;&gt;"Nat",Q1110&lt;55),"Poor &lt;55",IF(OR(G1110="Randwick",G1110="Flemington",G1110="Caulfield",G1110="Sandown Lake",G1110="Sandown Hill"),"Best","ave"))))</f>
        <v>Q</v>
      </c>
      <c r="AC1110" s="133">
        <f>IF(Q1110="","",IF(AB1110="Poor &lt;55",$AC$2*0.2%,IF(AND(AB1110="Q",AA1110&lt;&gt;"Wed"),$AC$2*0.4%,IF(AND(AB1110="Q",AA1110="Wed"),$AC$2*0.5%,IF(AND(AB1110="Ave",U1110=100),$AC$2*0.5%,IF(AND(AB1110="ave",U1110="",N1110=1,AG1110="Bush"),$AC$2*1%,IF(AND(AB1110="ave",U1110="",Q1110&gt;100),$AC$2*1.3%,IF(AND(AB1110="ave",U1110=""),$AC$2*1.2%,IF(AND(AB1110="Ave",U1110=200),$AC$2*1%,IF(AND(AB1110="Best",U1110=200),$AC$2*1.5%,IF(AND(AB1110="Best",U1110="",K1110&lt;&gt;"Pro Syd"),$AC$2*0.5%,IF(AND(AB1110="Best",U1110=""),$AC$2*1%,IF(AND(AB1110="Best",U1110=100,Table1[[#This Row],[State]]="NSW"),$AC$2*0.4%,IF(AND(AB1110="Best",U1110=100),$AC$2*1%,IF(Table1[[#This Row],[Adj]]="Nat OK",$AC$2*0.5%,"xxx")))))))))))))))</f>
        <v>40</v>
      </c>
      <c r="AD1110" s="133" t="str">
        <f t="shared" si="232"/>
        <v/>
      </c>
      <c r="AE1110" s="133">
        <f t="shared" si="233"/>
        <v>-40</v>
      </c>
      <c r="AF1110" s="133" t="str">
        <f>VLOOKUP(Table1[[#This Row],[Track]],$F$2672:$H$2715,2,FALSE)</f>
        <v>Qld</v>
      </c>
      <c r="AG1110" s="133" t="str">
        <f>VLOOKUP(Table1[[#This Row],[Track]],$F$2672:$H$2715,3,FALSE)</f>
        <v>-</v>
      </c>
      <c r="AH1110" s="133" t="str">
        <f>IF(Table1[[#This Row],[Date]]&lt;$AH$2,"",IF(Table1[[#This Row],[Date]]&lt;$AH$3,"Edge","Elite Combo"))</f>
        <v/>
      </c>
      <c r="AI1110" s="218">
        <f>Table1[[#This Row],[Time]]</f>
        <v>0.50902777777777775</v>
      </c>
      <c r="AJ1110" s="219" t="str">
        <f>Table1[[#This Row],[Track]]</f>
        <v>Eagle Farm</v>
      </c>
      <c r="AK1110" s="216">
        <f>Table1[[#This Row],[Race ]]</f>
        <v>2</v>
      </c>
      <c r="AL1110" s="219">
        <f>Table1[[#This Row],[TAB]]</f>
        <v>8</v>
      </c>
      <c r="AM1110" s="219" t="str">
        <f>Table1[[#This Row],[Selection]]</f>
        <v>Red Wave</v>
      </c>
      <c r="AN1110" s="220" t="str">
        <f>Table1[[#This Row],[Sources]]</f>
        <v>Nat-11</v>
      </c>
      <c r="AO1110" s="219">
        <f>Table1[[#This Row],[Scale Bet]]</f>
        <v>40</v>
      </c>
    </row>
    <row r="1111" spans="5:41" ht="16.5" customHeight="1" x14ac:dyDescent="0.25">
      <c r="E1111" s="185">
        <v>45402</v>
      </c>
      <c r="F1111" s="35">
        <v>0.55763888888888891</v>
      </c>
      <c r="G1111" s="36" t="s">
        <v>28</v>
      </c>
      <c r="H1111" s="36">
        <v>4</v>
      </c>
      <c r="I1111" s="36">
        <v>6</v>
      </c>
      <c r="J1111" s="36" t="s">
        <v>950</v>
      </c>
      <c r="K1111" s="36" t="s">
        <v>13</v>
      </c>
      <c r="L1111" s="165">
        <v>11</v>
      </c>
      <c r="M1111" s="134">
        <f t="shared" si="221"/>
        <v>11</v>
      </c>
      <c r="N1111" s="36">
        <f t="shared" si="222"/>
        <v>1</v>
      </c>
      <c r="O1111" s="135" t="str">
        <f t="shared" si="223"/>
        <v>Nat-11</v>
      </c>
      <c r="P1111" s="186" t="str">
        <f t="shared" si="224"/>
        <v/>
      </c>
      <c r="Q1111" s="187">
        <f t="shared" si="225"/>
        <v>44</v>
      </c>
      <c r="R1111" s="150"/>
      <c r="S1111" s="187" t="str">
        <f t="shared" si="226"/>
        <v/>
      </c>
      <c r="T1111" s="136" t="str">
        <f t="shared" si="227"/>
        <v>Red Top</v>
      </c>
      <c r="U1111" s="137" t="str">
        <f>IF(P1111="","",IF(N1111=1,"",IF(Q1111="","",IF(Q1111&lt;=100,100,IF(Table1[[#This Row],[Day]]="Wed",100,200)))))</f>
        <v/>
      </c>
      <c r="V1111" s="137" t="str">
        <f t="shared" si="228"/>
        <v/>
      </c>
      <c r="W1111" s="137" t="str">
        <f t="shared" si="229"/>
        <v/>
      </c>
      <c r="X1111" s="133">
        <f>100</f>
        <v>100</v>
      </c>
      <c r="Y1111" s="133" t="str">
        <f t="shared" si="230"/>
        <v/>
      </c>
      <c r="Z1111" s="133">
        <f t="shared" si="231"/>
        <v>-100</v>
      </c>
      <c r="AA1111" s="134" t="str">
        <f>TEXT(Table1[[#This Row],[Date]],"DDD")</f>
        <v>Sat</v>
      </c>
      <c r="AB1111" s="133" t="str">
        <f>IF(OR(G1111="Doomben",G1111="Eagle Farm"),"Q",IF(AND(Q1111&gt;1,Q1111&lt;55,Table1[[#This Row],[Source]]="Nat"),"Nat OK",IF(AND(Table1[[#This Row],[Source]]&lt;&gt;"Nat",Q1111&lt;55),"Poor &lt;55",IF(OR(G1111="Randwick",G1111="Flemington",G1111="Caulfield",G1111="Sandown Lake",G1111="Sandown Hill"),"Best","ave"))))</f>
        <v>Q</v>
      </c>
      <c r="AC1111" s="133">
        <f>IF(Q1111="","",IF(AB1111="Poor &lt;55",$AC$2*0.2%,IF(AND(AB1111="Q",AA1111&lt;&gt;"Wed"),$AC$2*0.4%,IF(AND(AB1111="Q",AA1111="Wed"),$AC$2*0.5%,IF(AND(AB1111="Ave",U1111=100),$AC$2*0.5%,IF(AND(AB1111="ave",U1111="",N1111=1,AG1111="Bush"),$AC$2*1%,IF(AND(AB1111="ave",U1111="",Q1111&gt;100),$AC$2*1.3%,IF(AND(AB1111="ave",U1111=""),$AC$2*1.2%,IF(AND(AB1111="Ave",U1111=200),$AC$2*1%,IF(AND(AB1111="Best",U1111=200),$AC$2*1.5%,IF(AND(AB1111="Best",U1111="",K1111&lt;&gt;"Pro Syd"),$AC$2*0.5%,IF(AND(AB1111="Best",U1111=""),$AC$2*1%,IF(AND(AB1111="Best",U1111=100,Table1[[#This Row],[State]]="NSW"),$AC$2*0.4%,IF(AND(AB1111="Best",U1111=100),$AC$2*1%,IF(Table1[[#This Row],[Adj]]="Nat OK",$AC$2*0.5%,"xxx")))))))))))))))</f>
        <v>40</v>
      </c>
      <c r="AD1111" s="133" t="str">
        <f t="shared" si="232"/>
        <v/>
      </c>
      <c r="AE1111" s="133">
        <f t="shared" si="233"/>
        <v>-40</v>
      </c>
      <c r="AF1111" s="133" t="str">
        <f>VLOOKUP(Table1[[#This Row],[Track]],$F$2672:$H$2715,2,FALSE)</f>
        <v>Qld</v>
      </c>
      <c r="AG1111" s="133" t="str">
        <f>VLOOKUP(Table1[[#This Row],[Track]],$F$2672:$H$2715,3,FALSE)</f>
        <v>-</v>
      </c>
      <c r="AH1111" s="133" t="str">
        <f>IF(Table1[[#This Row],[Date]]&lt;$AH$2,"",IF(Table1[[#This Row],[Date]]&lt;$AH$3,"Edge","Elite Combo"))</f>
        <v/>
      </c>
      <c r="AI1111" s="218">
        <f>Table1[[#This Row],[Time]]</f>
        <v>0.55763888888888891</v>
      </c>
      <c r="AJ1111" s="219" t="str">
        <f>Table1[[#This Row],[Track]]</f>
        <v>Eagle Farm</v>
      </c>
      <c r="AK1111" s="216">
        <f>Table1[[#This Row],[Race ]]</f>
        <v>4</v>
      </c>
      <c r="AL1111" s="219">
        <f>Table1[[#This Row],[TAB]]</f>
        <v>6</v>
      </c>
      <c r="AM1111" s="219" t="str">
        <f>Table1[[#This Row],[Selection]]</f>
        <v>Red Top</v>
      </c>
      <c r="AN1111" s="220" t="str">
        <f>Table1[[#This Row],[Sources]]</f>
        <v>Nat-11</v>
      </c>
      <c r="AO1111" s="219">
        <f>Table1[[#This Row],[Scale Bet]]</f>
        <v>40</v>
      </c>
    </row>
    <row r="1112" spans="5:41" ht="16.5" customHeight="1" x14ac:dyDescent="0.25">
      <c r="E1112" s="185">
        <v>45402</v>
      </c>
      <c r="F1112" s="35">
        <v>0.5625</v>
      </c>
      <c r="G1112" s="36" t="s">
        <v>754</v>
      </c>
      <c r="H1112" s="36">
        <v>4</v>
      </c>
      <c r="I1112" s="36">
        <v>4</v>
      </c>
      <c r="J1112" s="36" t="s">
        <v>420</v>
      </c>
      <c r="K1112" s="36" t="s">
        <v>1</v>
      </c>
      <c r="L1112" s="165">
        <v>20</v>
      </c>
      <c r="M1112" s="134">
        <f t="shared" si="221"/>
        <v>54</v>
      </c>
      <c r="N1112" s="36">
        <f t="shared" si="222"/>
        <v>3</v>
      </c>
      <c r="O1112" s="135" t="str">
        <f t="shared" si="223"/>
        <v>E4-20/Edge-14/Nat-20</v>
      </c>
      <c r="P1112" s="186" t="str">
        <f t="shared" si="224"/>
        <v/>
      </c>
      <c r="Q1112" s="187">
        <f t="shared" si="225"/>
        <v>216</v>
      </c>
      <c r="R1112" s="150">
        <v>5</v>
      </c>
      <c r="S1112" s="187">
        <f t="shared" si="226"/>
        <v>1080</v>
      </c>
      <c r="T1112" s="136" t="str">
        <f t="shared" si="227"/>
        <v>Arran Bay</v>
      </c>
      <c r="U1112" s="137" t="str">
        <f>IF(P1112="","",IF(N1112=1,"",IF(Q1112="","",IF(Q1112&lt;=100,100,IF(Table1[[#This Row],[Day]]="Wed",100,200)))))</f>
        <v/>
      </c>
      <c r="V1112" s="137" t="str">
        <f t="shared" si="228"/>
        <v/>
      </c>
      <c r="W1112" s="137" t="str">
        <f t="shared" si="229"/>
        <v/>
      </c>
      <c r="X1112" s="133">
        <f>100</f>
        <v>100</v>
      </c>
      <c r="Y1112" s="133">
        <f t="shared" si="230"/>
        <v>500</v>
      </c>
      <c r="Z1112" s="133">
        <f t="shared" si="231"/>
        <v>400</v>
      </c>
      <c r="AA1112" s="134" t="str">
        <f>TEXT(Table1[[#This Row],[Date]],"DDD")</f>
        <v>Sat</v>
      </c>
      <c r="AB1112" s="133" t="str">
        <f>IF(OR(G1112="Doomben",G1112="Eagle Farm"),"Q",IF(AND(Q1112&gt;1,Q1112&lt;55,Table1[[#This Row],[Source]]="Nat"),"Nat OK",IF(AND(Table1[[#This Row],[Source]]&lt;&gt;"Nat",Q1112&lt;55),"Poor &lt;55",IF(OR(G1112="Randwick",G1112="Flemington",G1112="Caulfield",G1112="Sandown Lake",G1112="Sandown Hill"),"Best","ave"))))</f>
        <v>ave</v>
      </c>
      <c r="AC1112" s="133">
        <f>IF(Q1112="","",IF(AB1112="Poor &lt;55",$AC$2*0.2%,IF(AND(AB1112="Q",AA1112&lt;&gt;"Wed"),$AC$2*0.4%,IF(AND(AB1112="Q",AA1112="Wed"),$AC$2*0.5%,IF(AND(AB1112="Ave",U1112=100),$AC$2*0.5%,IF(AND(AB1112="ave",U1112="",N1112=1,AG1112="Bush"),$AC$2*1%,IF(AND(AB1112="ave",U1112="",Q1112&gt;100),$AC$2*1.3%,IF(AND(AB1112="ave",U1112=""),$AC$2*1.2%,IF(AND(AB1112="Ave",U1112=200),$AC$2*1%,IF(AND(AB1112="Best",U1112=200),$AC$2*1.5%,IF(AND(AB1112="Best",U1112="",K1112&lt;&gt;"Pro Syd"),$AC$2*0.5%,IF(AND(AB1112="Best",U1112=""),$AC$2*1%,IF(AND(AB1112="Best",U1112=100,Table1[[#This Row],[State]]="NSW"),$AC$2*0.4%,IF(AND(AB1112="Best",U1112=100),$AC$2*1%,IF(Table1[[#This Row],[Adj]]="Nat OK",$AC$2*0.5%,"xxx")))))))))))))))</f>
        <v>130</v>
      </c>
      <c r="AD1112" s="133">
        <f t="shared" si="232"/>
        <v>650</v>
      </c>
      <c r="AE1112" s="133">
        <f t="shared" si="233"/>
        <v>520</v>
      </c>
      <c r="AF1112" s="133" t="str">
        <f>VLOOKUP(Table1[[#This Row],[Track]],$F$2672:$H$2715,2,FALSE)</f>
        <v>Vic</v>
      </c>
      <c r="AG1112" s="133" t="str">
        <f>VLOOKUP(Table1[[#This Row],[Track]],$F$2672:$H$2715,3,FALSE)</f>
        <v>Bush</v>
      </c>
      <c r="AH1112" s="133" t="str">
        <f>IF(Table1[[#This Row],[Date]]&lt;$AH$2,"",IF(Table1[[#This Row],[Date]]&lt;$AH$3,"Edge","Elite Combo"))</f>
        <v/>
      </c>
      <c r="AI1112" s="218">
        <f>Table1[[#This Row],[Time]]</f>
        <v>0.5625</v>
      </c>
      <c r="AJ1112" s="219" t="str">
        <f>Table1[[#This Row],[Track]]</f>
        <v>Mornington</v>
      </c>
      <c r="AK1112" s="216">
        <f>Table1[[#This Row],[Race ]]</f>
        <v>4</v>
      </c>
      <c r="AL1112" s="219">
        <f>Table1[[#This Row],[TAB]]</f>
        <v>4</v>
      </c>
      <c r="AM1112" s="219" t="str">
        <f>Table1[[#This Row],[Selection]]</f>
        <v>Arran Bay</v>
      </c>
      <c r="AN1112" s="220" t="str">
        <f>Table1[[#This Row],[Sources]]</f>
        <v>E4-20/Edge-14/Nat-20</v>
      </c>
      <c r="AO1112" s="219">
        <f>Table1[[#This Row],[Scale Bet]]</f>
        <v>130</v>
      </c>
    </row>
    <row r="1113" spans="5:41" ht="16.5" customHeight="1" x14ac:dyDescent="0.25">
      <c r="E1113" s="185">
        <v>45402</v>
      </c>
      <c r="F1113" s="35">
        <v>0.5625</v>
      </c>
      <c r="G1113" s="36" t="s">
        <v>754</v>
      </c>
      <c r="H1113" s="36">
        <v>4</v>
      </c>
      <c r="I1113" s="36">
        <v>4</v>
      </c>
      <c r="J1113" s="36" t="s">
        <v>420</v>
      </c>
      <c r="K1113" s="36" t="s">
        <v>40</v>
      </c>
      <c r="L1113" s="165">
        <v>14</v>
      </c>
      <c r="M1113" s="134" t="str">
        <f t="shared" si="221"/>
        <v/>
      </c>
      <c r="N1113" s="36" t="str">
        <f t="shared" si="222"/>
        <v/>
      </c>
      <c r="O1113" s="135" t="str">
        <f t="shared" si="223"/>
        <v/>
      </c>
      <c r="P1113" s="186" t="str">
        <f t="shared" si="224"/>
        <v/>
      </c>
      <c r="Q1113" s="187" t="str">
        <f t="shared" si="225"/>
        <v/>
      </c>
      <c r="R1113" s="150">
        <v>5</v>
      </c>
      <c r="S1113" s="187" t="str">
        <f t="shared" si="226"/>
        <v/>
      </c>
      <c r="T1113" s="136" t="str">
        <f t="shared" si="227"/>
        <v>Arran Bay</v>
      </c>
      <c r="U1113" s="137" t="str">
        <f>IF(P1113="","",IF(N1113=1,"",IF(Q1113="","",IF(Q1113&lt;=100,100,IF(Table1[[#This Row],[Day]]="Wed",100,200)))))</f>
        <v/>
      </c>
      <c r="V1113" s="137" t="str">
        <f t="shared" si="228"/>
        <v/>
      </c>
      <c r="W1113" s="137" t="str">
        <f t="shared" si="229"/>
        <v/>
      </c>
      <c r="X1113" s="133">
        <f>100</f>
        <v>100</v>
      </c>
      <c r="Y1113" s="133">
        <f t="shared" si="230"/>
        <v>500</v>
      </c>
      <c r="Z1113" s="133">
        <f t="shared" si="231"/>
        <v>400</v>
      </c>
      <c r="AA1113" s="134" t="str">
        <f>TEXT(Table1[[#This Row],[Date]],"DDD")</f>
        <v>Sat</v>
      </c>
      <c r="AB1113" s="133" t="str">
        <f>IF(OR(G1113="Doomben",G1113="Eagle Farm"),"Q",IF(AND(Q1113&gt;1,Q1113&lt;55,Table1[[#This Row],[Source]]="Nat"),"Nat OK",IF(AND(Table1[[#This Row],[Source]]&lt;&gt;"Nat",Q1113&lt;55),"Poor &lt;55",IF(OR(G1113="Randwick",G1113="Flemington",G1113="Caulfield",G1113="Sandown Lake",G1113="Sandown Hill"),"Best","ave"))))</f>
        <v>ave</v>
      </c>
      <c r="AC1113" s="133" t="str">
        <f>IF(Q1113="","",IF(AB1113="Poor &lt;55",$AC$2*0.2%,IF(AND(AB1113="Q",AA1113&lt;&gt;"Wed"),$AC$2*0.4%,IF(AND(AB1113="Q",AA1113="Wed"),$AC$2*0.5%,IF(AND(AB1113="Ave",U1113=100),$AC$2*0.5%,IF(AND(AB1113="ave",U1113="",N1113=1,AG1113="Bush"),$AC$2*1%,IF(AND(AB1113="ave",U1113="",Q1113&gt;100),$AC$2*1.3%,IF(AND(AB1113="ave",U1113=""),$AC$2*1.2%,IF(AND(AB1113="Ave",U1113=200),$AC$2*1%,IF(AND(AB1113="Best",U1113=200),$AC$2*1.5%,IF(AND(AB1113="Best",U1113="",K1113&lt;&gt;"Pro Syd"),$AC$2*0.5%,IF(AND(AB1113="Best",U1113=""),$AC$2*1%,IF(AND(AB1113="Best",U1113=100,Table1[[#This Row],[State]]="NSW"),$AC$2*0.4%,IF(AND(AB1113="Best",U1113=100),$AC$2*1%,IF(Table1[[#This Row],[Adj]]="Nat OK",$AC$2*0.5%,"xxx")))))))))))))))</f>
        <v/>
      </c>
      <c r="AD1113" s="133" t="str">
        <f t="shared" si="232"/>
        <v/>
      </c>
      <c r="AE1113" s="133" t="str">
        <f t="shared" si="233"/>
        <v/>
      </c>
      <c r="AF1113" s="133" t="str">
        <f>VLOOKUP(Table1[[#This Row],[Track]],$F$2672:$H$2715,2,FALSE)</f>
        <v>Vic</v>
      </c>
      <c r="AG1113" s="133" t="str">
        <f>VLOOKUP(Table1[[#This Row],[Track]],$F$2672:$H$2715,3,FALSE)</f>
        <v>Bush</v>
      </c>
      <c r="AH1113" s="133" t="str">
        <f>IF(Table1[[#This Row],[Date]]&lt;$AH$2,"",IF(Table1[[#This Row],[Date]]&lt;$AH$3,"Edge","Elite Combo"))</f>
        <v/>
      </c>
      <c r="AI1113" s="218">
        <f>Table1[[#This Row],[Time]]</f>
        <v>0.5625</v>
      </c>
      <c r="AJ1113" s="219" t="str">
        <f>Table1[[#This Row],[Track]]</f>
        <v>Mornington</v>
      </c>
      <c r="AK1113" s="216">
        <f>Table1[[#This Row],[Race ]]</f>
        <v>4</v>
      </c>
      <c r="AL1113" s="219">
        <f>Table1[[#This Row],[TAB]]</f>
        <v>4</v>
      </c>
      <c r="AM1113" s="219" t="str">
        <f>Table1[[#This Row],[Selection]]</f>
        <v>Arran Bay</v>
      </c>
      <c r="AN1113" s="220" t="str">
        <f>Table1[[#This Row],[Sources]]</f>
        <v/>
      </c>
      <c r="AO1113" s="219" t="str">
        <f>Table1[[#This Row],[Scale Bet]]</f>
        <v/>
      </c>
    </row>
    <row r="1114" spans="5:41" ht="16.5" customHeight="1" x14ac:dyDescent="0.25">
      <c r="E1114" s="185">
        <v>45402</v>
      </c>
      <c r="F1114" s="35">
        <v>0.5625</v>
      </c>
      <c r="G1114" s="36" t="s">
        <v>754</v>
      </c>
      <c r="H1114" s="36">
        <v>4</v>
      </c>
      <c r="I1114" s="36">
        <v>4</v>
      </c>
      <c r="J1114" s="36" t="s">
        <v>420</v>
      </c>
      <c r="K1114" s="36" t="s">
        <v>13</v>
      </c>
      <c r="L1114" s="165">
        <v>20</v>
      </c>
      <c r="M1114" s="134" t="str">
        <f t="shared" si="221"/>
        <v/>
      </c>
      <c r="N1114" s="36" t="str">
        <f t="shared" si="222"/>
        <v/>
      </c>
      <c r="O1114" s="135" t="str">
        <f t="shared" si="223"/>
        <v/>
      </c>
      <c r="P1114" s="186" t="str">
        <f t="shared" si="224"/>
        <v/>
      </c>
      <c r="Q1114" s="187" t="str">
        <f t="shared" si="225"/>
        <v/>
      </c>
      <c r="R1114" s="150">
        <v>5</v>
      </c>
      <c r="S1114" s="187" t="str">
        <f t="shared" si="226"/>
        <v/>
      </c>
      <c r="T1114" s="136" t="str">
        <f t="shared" si="227"/>
        <v>Arran Bay</v>
      </c>
      <c r="U1114" s="137" t="str">
        <f>IF(P1114="","",IF(N1114=1,"",IF(Q1114="","",IF(Q1114&lt;=100,100,IF(Table1[[#This Row],[Day]]="Wed",100,200)))))</f>
        <v/>
      </c>
      <c r="V1114" s="137" t="str">
        <f t="shared" si="228"/>
        <v/>
      </c>
      <c r="W1114" s="137" t="str">
        <f t="shared" si="229"/>
        <v/>
      </c>
      <c r="X1114" s="133">
        <f>100</f>
        <v>100</v>
      </c>
      <c r="Y1114" s="133">
        <f t="shared" si="230"/>
        <v>500</v>
      </c>
      <c r="Z1114" s="133">
        <f t="shared" si="231"/>
        <v>400</v>
      </c>
      <c r="AA1114" s="134" t="str">
        <f>TEXT(Table1[[#This Row],[Date]],"DDD")</f>
        <v>Sat</v>
      </c>
      <c r="AB1114" s="133" t="str">
        <f>IF(OR(G1114="Doomben",G1114="Eagle Farm"),"Q",IF(AND(Q1114&gt;1,Q1114&lt;55,Table1[[#This Row],[Source]]="Nat"),"Nat OK",IF(AND(Table1[[#This Row],[Source]]&lt;&gt;"Nat",Q1114&lt;55),"Poor &lt;55",IF(OR(G1114="Randwick",G1114="Flemington",G1114="Caulfield",G1114="Sandown Lake",G1114="Sandown Hill"),"Best","ave"))))</f>
        <v>ave</v>
      </c>
      <c r="AC1114" s="133" t="str">
        <f>IF(Q1114="","",IF(AB1114="Poor &lt;55",$AC$2*0.2%,IF(AND(AB1114="Q",AA1114&lt;&gt;"Wed"),$AC$2*0.4%,IF(AND(AB1114="Q",AA1114="Wed"),$AC$2*0.5%,IF(AND(AB1114="Ave",U1114=100),$AC$2*0.5%,IF(AND(AB1114="ave",U1114="",N1114=1,AG1114="Bush"),$AC$2*1%,IF(AND(AB1114="ave",U1114="",Q1114&gt;100),$AC$2*1.3%,IF(AND(AB1114="ave",U1114=""),$AC$2*1.2%,IF(AND(AB1114="Ave",U1114=200),$AC$2*1%,IF(AND(AB1114="Best",U1114=200),$AC$2*1.5%,IF(AND(AB1114="Best",U1114="",K1114&lt;&gt;"Pro Syd"),$AC$2*0.5%,IF(AND(AB1114="Best",U1114=""),$AC$2*1%,IF(AND(AB1114="Best",U1114=100,Table1[[#This Row],[State]]="NSW"),$AC$2*0.4%,IF(AND(AB1114="Best",U1114=100),$AC$2*1%,IF(Table1[[#This Row],[Adj]]="Nat OK",$AC$2*0.5%,"xxx")))))))))))))))</f>
        <v/>
      </c>
      <c r="AD1114" s="133" t="str">
        <f t="shared" si="232"/>
        <v/>
      </c>
      <c r="AE1114" s="133" t="str">
        <f t="shared" si="233"/>
        <v/>
      </c>
      <c r="AF1114" s="133" t="str">
        <f>VLOOKUP(Table1[[#This Row],[Track]],$F$2672:$H$2715,2,FALSE)</f>
        <v>Vic</v>
      </c>
      <c r="AG1114" s="133" t="str">
        <f>VLOOKUP(Table1[[#This Row],[Track]],$F$2672:$H$2715,3,FALSE)</f>
        <v>Bush</v>
      </c>
      <c r="AH1114" s="133" t="str">
        <f>IF(Table1[[#This Row],[Date]]&lt;$AH$2,"",IF(Table1[[#This Row],[Date]]&lt;$AH$3,"Edge","Elite Combo"))</f>
        <v/>
      </c>
      <c r="AI1114" s="218">
        <f>Table1[[#This Row],[Time]]</f>
        <v>0.5625</v>
      </c>
      <c r="AJ1114" s="219" t="str">
        <f>Table1[[#This Row],[Track]]</f>
        <v>Mornington</v>
      </c>
      <c r="AK1114" s="216">
        <f>Table1[[#This Row],[Race ]]</f>
        <v>4</v>
      </c>
      <c r="AL1114" s="219">
        <f>Table1[[#This Row],[TAB]]</f>
        <v>4</v>
      </c>
      <c r="AM1114" s="219" t="str">
        <f>Table1[[#This Row],[Selection]]</f>
        <v>Arran Bay</v>
      </c>
      <c r="AN1114" s="220" t="str">
        <f>Table1[[#This Row],[Sources]]</f>
        <v/>
      </c>
      <c r="AO1114" s="219" t="str">
        <f>Table1[[#This Row],[Scale Bet]]</f>
        <v/>
      </c>
    </row>
    <row r="1115" spans="5:41" ht="16.5" customHeight="1" x14ac:dyDescent="0.25">
      <c r="E1115" s="185">
        <v>45402</v>
      </c>
      <c r="F1115" s="35">
        <v>0.5625</v>
      </c>
      <c r="G1115" s="36" t="s">
        <v>754</v>
      </c>
      <c r="H1115" s="36">
        <v>4</v>
      </c>
      <c r="I1115" s="36">
        <v>2</v>
      </c>
      <c r="J1115" s="36" t="s">
        <v>609</v>
      </c>
      <c r="K1115" s="36" t="s">
        <v>18</v>
      </c>
      <c r="L1115" s="165">
        <v>10</v>
      </c>
      <c r="M1115" s="134">
        <f t="shared" si="221"/>
        <v>10</v>
      </c>
      <c r="N1115" s="36">
        <f t="shared" si="222"/>
        <v>1</v>
      </c>
      <c r="O1115" s="135" t="str">
        <f t="shared" si="223"/>
        <v>Pro Mel-10</v>
      </c>
      <c r="P1115" s="186" t="str">
        <f t="shared" si="224"/>
        <v/>
      </c>
      <c r="Q1115" s="187">
        <f t="shared" si="225"/>
        <v>40</v>
      </c>
      <c r="R1115" s="150"/>
      <c r="S1115" s="187" t="str">
        <f t="shared" si="226"/>
        <v/>
      </c>
      <c r="T1115" s="136" t="str">
        <f t="shared" si="227"/>
        <v>Brayden Star</v>
      </c>
      <c r="U1115" s="137" t="str">
        <f>IF(P1115="","",IF(N1115=1,"",IF(Q1115="","",IF(Q1115&lt;=100,100,IF(Table1[[#This Row],[Day]]="Wed",100,200)))))</f>
        <v/>
      </c>
      <c r="V1115" s="137" t="str">
        <f t="shared" si="228"/>
        <v/>
      </c>
      <c r="W1115" s="137" t="str">
        <f t="shared" si="229"/>
        <v/>
      </c>
      <c r="X1115" s="133">
        <f>100</f>
        <v>100</v>
      </c>
      <c r="Y1115" s="133" t="str">
        <f t="shared" si="230"/>
        <v/>
      </c>
      <c r="Z1115" s="133">
        <f t="shared" si="231"/>
        <v>-100</v>
      </c>
      <c r="AA1115" s="134" t="str">
        <f>TEXT(Table1[[#This Row],[Date]],"DDD")</f>
        <v>Sat</v>
      </c>
      <c r="AB1115" s="133" t="str">
        <f>IF(OR(G1115="Doomben",G1115="Eagle Farm"),"Q",IF(AND(Q1115&gt;1,Q1115&lt;55,Table1[[#This Row],[Source]]="Nat"),"Nat OK",IF(AND(Table1[[#This Row],[Source]]&lt;&gt;"Nat",Q1115&lt;55),"Poor &lt;55",IF(OR(G1115="Randwick",G1115="Flemington",G1115="Caulfield",G1115="Sandown Lake",G1115="Sandown Hill"),"Best","ave"))))</f>
        <v>Poor &lt;55</v>
      </c>
      <c r="AC1115" s="133">
        <f>IF(Q1115="","",IF(AB1115="Poor &lt;55",$AC$2*0.2%,IF(AND(AB1115="Q",AA1115&lt;&gt;"Wed"),$AC$2*0.4%,IF(AND(AB1115="Q",AA1115="Wed"),$AC$2*0.5%,IF(AND(AB1115="Ave",U1115=100),$AC$2*0.5%,IF(AND(AB1115="ave",U1115="",N1115=1,AG1115="Bush"),$AC$2*1%,IF(AND(AB1115="ave",U1115="",Q1115&gt;100),$AC$2*1.3%,IF(AND(AB1115="ave",U1115=""),$AC$2*1.2%,IF(AND(AB1115="Ave",U1115=200),$AC$2*1%,IF(AND(AB1115="Best",U1115=200),$AC$2*1.5%,IF(AND(AB1115="Best",U1115="",K1115&lt;&gt;"Pro Syd"),$AC$2*0.5%,IF(AND(AB1115="Best",U1115=""),$AC$2*1%,IF(AND(AB1115="Best",U1115=100,Table1[[#This Row],[State]]="NSW"),$AC$2*0.4%,IF(AND(AB1115="Best",U1115=100),$AC$2*1%,IF(Table1[[#This Row],[Adj]]="Nat OK",$AC$2*0.5%,"xxx")))))))))))))))</f>
        <v>20</v>
      </c>
      <c r="AD1115" s="133" t="str">
        <f t="shared" si="232"/>
        <v/>
      </c>
      <c r="AE1115" s="133">
        <f t="shared" si="233"/>
        <v>-20</v>
      </c>
      <c r="AF1115" s="133" t="str">
        <f>VLOOKUP(Table1[[#This Row],[Track]],$F$2672:$H$2715,2,FALSE)</f>
        <v>Vic</v>
      </c>
      <c r="AG1115" s="133" t="str">
        <f>VLOOKUP(Table1[[#This Row],[Track]],$F$2672:$H$2715,3,FALSE)</f>
        <v>Bush</v>
      </c>
      <c r="AH1115" s="133" t="str">
        <f>IF(Table1[[#This Row],[Date]]&lt;$AH$2,"",IF(Table1[[#This Row],[Date]]&lt;$AH$3,"Edge","Elite Combo"))</f>
        <v/>
      </c>
      <c r="AI1115" s="218">
        <f>Table1[[#This Row],[Time]]</f>
        <v>0.5625</v>
      </c>
      <c r="AJ1115" s="219" t="str">
        <f>Table1[[#This Row],[Track]]</f>
        <v>Mornington</v>
      </c>
      <c r="AK1115" s="216">
        <f>Table1[[#This Row],[Race ]]</f>
        <v>4</v>
      </c>
      <c r="AL1115" s="219">
        <f>Table1[[#This Row],[TAB]]</f>
        <v>2</v>
      </c>
      <c r="AM1115" s="219" t="str">
        <f>Table1[[#This Row],[Selection]]</f>
        <v>Brayden Star</v>
      </c>
      <c r="AN1115" s="220" t="str">
        <f>Table1[[#This Row],[Sources]]</f>
        <v>Pro Mel-10</v>
      </c>
      <c r="AO1115" s="219">
        <f>Table1[[#This Row],[Scale Bet]]</f>
        <v>20</v>
      </c>
    </row>
    <row r="1116" spans="5:41" ht="16.5" customHeight="1" x14ac:dyDescent="0.25">
      <c r="E1116" s="185">
        <v>45402</v>
      </c>
      <c r="F1116" s="35">
        <v>0.5625</v>
      </c>
      <c r="G1116" s="36" t="s">
        <v>754</v>
      </c>
      <c r="H1116" s="36">
        <v>4</v>
      </c>
      <c r="I1116" s="36">
        <v>6</v>
      </c>
      <c r="J1116" s="36" t="s">
        <v>1014</v>
      </c>
      <c r="K1116" s="36" t="s">
        <v>40</v>
      </c>
      <c r="L1116" s="165">
        <v>10</v>
      </c>
      <c r="M1116" s="134">
        <f t="shared" si="221"/>
        <v>23</v>
      </c>
      <c r="N1116" s="36">
        <f t="shared" si="222"/>
        <v>2</v>
      </c>
      <c r="O1116" s="135" t="str">
        <f t="shared" si="223"/>
        <v>Edge-10/Pro Mel-13</v>
      </c>
      <c r="P1116" s="186" t="str">
        <f t="shared" si="224"/>
        <v/>
      </c>
      <c r="Q1116" s="187">
        <f t="shared" si="225"/>
        <v>92</v>
      </c>
      <c r="R1116" s="150"/>
      <c r="S1116" s="187" t="str">
        <f t="shared" si="226"/>
        <v/>
      </c>
      <c r="T1116" s="136" t="str">
        <f t="shared" si="227"/>
        <v>Sunsets</v>
      </c>
      <c r="U1116" s="137" t="str">
        <f>IF(P1116="","",IF(N1116=1,"",IF(Q1116="","",IF(Q1116&lt;=100,100,IF(Table1[[#This Row],[Day]]="Wed",100,200)))))</f>
        <v/>
      </c>
      <c r="V1116" s="137" t="str">
        <f t="shared" si="228"/>
        <v/>
      </c>
      <c r="W1116" s="137" t="str">
        <f t="shared" si="229"/>
        <v/>
      </c>
      <c r="X1116" s="133">
        <f>100</f>
        <v>100</v>
      </c>
      <c r="Y1116" s="133" t="str">
        <f t="shared" si="230"/>
        <v/>
      </c>
      <c r="Z1116" s="133">
        <f t="shared" si="231"/>
        <v>-100</v>
      </c>
      <c r="AA1116" s="134" t="str">
        <f>TEXT(Table1[[#This Row],[Date]],"DDD")</f>
        <v>Sat</v>
      </c>
      <c r="AB1116" s="133" t="str">
        <f>IF(OR(G1116="Doomben",G1116="Eagle Farm"),"Q",IF(AND(Q1116&gt;1,Q1116&lt;55,Table1[[#This Row],[Source]]="Nat"),"Nat OK",IF(AND(Table1[[#This Row],[Source]]&lt;&gt;"Nat",Q1116&lt;55),"Poor &lt;55",IF(OR(G1116="Randwick",G1116="Flemington",G1116="Caulfield",G1116="Sandown Lake",G1116="Sandown Hill"),"Best","ave"))))</f>
        <v>ave</v>
      </c>
      <c r="AC1116" s="133">
        <f>IF(Q1116="","",IF(AB1116="Poor &lt;55",$AC$2*0.2%,IF(AND(AB1116="Q",AA1116&lt;&gt;"Wed"),$AC$2*0.4%,IF(AND(AB1116="Q",AA1116="Wed"),$AC$2*0.5%,IF(AND(AB1116="Ave",U1116=100),$AC$2*0.5%,IF(AND(AB1116="ave",U1116="",N1116=1,AG1116="Bush"),$AC$2*1%,IF(AND(AB1116="ave",U1116="",Q1116&gt;100),$AC$2*1.3%,IF(AND(AB1116="ave",U1116=""),$AC$2*1.2%,IF(AND(AB1116="Ave",U1116=200),$AC$2*1%,IF(AND(AB1116="Best",U1116=200),$AC$2*1.5%,IF(AND(AB1116="Best",U1116="",K1116&lt;&gt;"Pro Syd"),$AC$2*0.5%,IF(AND(AB1116="Best",U1116=""),$AC$2*1%,IF(AND(AB1116="Best",U1116=100,Table1[[#This Row],[State]]="NSW"),$AC$2*0.4%,IF(AND(AB1116="Best",U1116=100),$AC$2*1%,IF(Table1[[#This Row],[Adj]]="Nat OK",$AC$2*0.5%,"xxx")))))))))))))))</f>
        <v>120</v>
      </c>
      <c r="AD1116" s="133" t="str">
        <f t="shared" si="232"/>
        <v/>
      </c>
      <c r="AE1116" s="133">
        <f t="shared" si="233"/>
        <v>-120</v>
      </c>
      <c r="AF1116" s="133" t="str">
        <f>VLOOKUP(Table1[[#This Row],[Track]],$F$2672:$H$2715,2,FALSE)</f>
        <v>Vic</v>
      </c>
      <c r="AG1116" s="133" t="str">
        <f>VLOOKUP(Table1[[#This Row],[Track]],$F$2672:$H$2715,3,FALSE)</f>
        <v>Bush</v>
      </c>
      <c r="AH1116" s="133" t="str">
        <f>IF(Table1[[#This Row],[Date]]&lt;$AH$2,"",IF(Table1[[#This Row],[Date]]&lt;$AH$3,"Edge","Elite Combo"))</f>
        <v/>
      </c>
      <c r="AI1116" s="218">
        <f>Table1[[#This Row],[Time]]</f>
        <v>0.5625</v>
      </c>
      <c r="AJ1116" s="219" t="str">
        <f>Table1[[#This Row],[Track]]</f>
        <v>Mornington</v>
      </c>
      <c r="AK1116" s="216">
        <f>Table1[[#This Row],[Race ]]</f>
        <v>4</v>
      </c>
      <c r="AL1116" s="219">
        <f>Table1[[#This Row],[TAB]]</f>
        <v>6</v>
      </c>
      <c r="AM1116" s="219" t="str">
        <f>Table1[[#This Row],[Selection]]</f>
        <v>Sunsets</v>
      </c>
      <c r="AN1116" s="220" t="str">
        <f>Table1[[#This Row],[Sources]]</f>
        <v>Edge-10/Pro Mel-13</v>
      </c>
      <c r="AO1116" s="219">
        <f>Table1[[#This Row],[Scale Bet]]</f>
        <v>120</v>
      </c>
    </row>
    <row r="1117" spans="5:41" ht="16.5" customHeight="1" x14ac:dyDescent="0.25">
      <c r="E1117" s="185">
        <v>45402</v>
      </c>
      <c r="F1117" s="35">
        <v>0.5625</v>
      </c>
      <c r="G1117" s="36" t="s">
        <v>754</v>
      </c>
      <c r="H1117" s="36">
        <v>4</v>
      </c>
      <c r="I1117" s="36">
        <v>6</v>
      </c>
      <c r="J1117" s="36" t="s">
        <v>1014</v>
      </c>
      <c r="K1117" s="36" t="s">
        <v>18</v>
      </c>
      <c r="L1117" s="165">
        <v>13</v>
      </c>
      <c r="M1117" s="134" t="str">
        <f t="shared" si="221"/>
        <v/>
      </c>
      <c r="N1117" s="36" t="str">
        <f t="shared" si="222"/>
        <v/>
      </c>
      <c r="O1117" s="135" t="str">
        <f t="shared" si="223"/>
        <v/>
      </c>
      <c r="P1117" s="186" t="str">
        <f t="shared" si="224"/>
        <v/>
      </c>
      <c r="Q1117" s="187" t="str">
        <f t="shared" si="225"/>
        <v/>
      </c>
      <c r="R1117" s="150"/>
      <c r="S1117" s="187" t="str">
        <f t="shared" si="226"/>
        <v/>
      </c>
      <c r="T1117" s="136" t="str">
        <f t="shared" si="227"/>
        <v>Sunsets</v>
      </c>
      <c r="U1117" s="137" t="str">
        <f>IF(P1117="","",IF(N1117=1,"",IF(Q1117="","",IF(Q1117&lt;=100,100,IF(Table1[[#This Row],[Day]]="Wed",100,200)))))</f>
        <v/>
      </c>
      <c r="V1117" s="137" t="str">
        <f t="shared" si="228"/>
        <v/>
      </c>
      <c r="W1117" s="137" t="str">
        <f t="shared" si="229"/>
        <v/>
      </c>
      <c r="X1117" s="133">
        <f>100</f>
        <v>100</v>
      </c>
      <c r="Y1117" s="133" t="str">
        <f t="shared" si="230"/>
        <v/>
      </c>
      <c r="Z1117" s="133">
        <f t="shared" si="231"/>
        <v>-100</v>
      </c>
      <c r="AA1117" s="134" t="str">
        <f>TEXT(Table1[[#This Row],[Date]],"DDD")</f>
        <v>Sat</v>
      </c>
      <c r="AB1117" s="133" t="str">
        <f>IF(OR(G1117="Doomben",G1117="Eagle Farm"),"Q",IF(AND(Q1117&gt;1,Q1117&lt;55,Table1[[#This Row],[Source]]="Nat"),"Nat OK",IF(AND(Table1[[#This Row],[Source]]&lt;&gt;"Nat",Q1117&lt;55),"Poor &lt;55",IF(OR(G1117="Randwick",G1117="Flemington",G1117="Caulfield",G1117="Sandown Lake",G1117="Sandown Hill"),"Best","ave"))))</f>
        <v>ave</v>
      </c>
      <c r="AC1117" s="133" t="str">
        <f>IF(Q1117="","",IF(AB1117="Poor &lt;55",$AC$2*0.2%,IF(AND(AB1117="Q",AA1117&lt;&gt;"Wed"),$AC$2*0.4%,IF(AND(AB1117="Q",AA1117="Wed"),$AC$2*0.5%,IF(AND(AB1117="Ave",U1117=100),$AC$2*0.5%,IF(AND(AB1117="ave",U1117="",N1117=1,AG1117="Bush"),$AC$2*1%,IF(AND(AB1117="ave",U1117="",Q1117&gt;100),$AC$2*1.3%,IF(AND(AB1117="ave",U1117=""),$AC$2*1.2%,IF(AND(AB1117="Ave",U1117=200),$AC$2*1%,IF(AND(AB1117="Best",U1117=200),$AC$2*1.5%,IF(AND(AB1117="Best",U1117="",K1117&lt;&gt;"Pro Syd"),$AC$2*0.5%,IF(AND(AB1117="Best",U1117=""),$AC$2*1%,IF(AND(AB1117="Best",U1117=100,Table1[[#This Row],[State]]="NSW"),$AC$2*0.4%,IF(AND(AB1117="Best",U1117=100),$AC$2*1%,IF(Table1[[#This Row],[Adj]]="Nat OK",$AC$2*0.5%,"xxx")))))))))))))))</f>
        <v/>
      </c>
      <c r="AD1117" s="133" t="str">
        <f t="shared" si="232"/>
        <v/>
      </c>
      <c r="AE1117" s="133" t="str">
        <f t="shared" si="233"/>
        <v/>
      </c>
      <c r="AF1117" s="133" t="str">
        <f>VLOOKUP(Table1[[#This Row],[Track]],$F$2672:$H$2715,2,FALSE)</f>
        <v>Vic</v>
      </c>
      <c r="AG1117" s="133" t="str">
        <f>VLOOKUP(Table1[[#This Row],[Track]],$F$2672:$H$2715,3,FALSE)</f>
        <v>Bush</v>
      </c>
      <c r="AH1117" s="133" t="str">
        <f>IF(Table1[[#This Row],[Date]]&lt;$AH$2,"",IF(Table1[[#This Row],[Date]]&lt;$AH$3,"Edge","Elite Combo"))</f>
        <v/>
      </c>
      <c r="AI1117" s="218">
        <f>Table1[[#This Row],[Time]]</f>
        <v>0.5625</v>
      </c>
      <c r="AJ1117" s="219" t="str">
        <f>Table1[[#This Row],[Track]]</f>
        <v>Mornington</v>
      </c>
      <c r="AK1117" s="216">
        <f>Table1[[#This Row],[Race ]]</f>
        <v>4</v>
      </c>
      <c r="AL1117" s="219">
        <f>Table1[[#This Row],[TAB]]</f>
        <v>6</v>
      </c>
      <c r="AM1117" s="219" t="str">
        <f>Table1[[#This Row],[Selection]]</f>
        <v>Sunsets</v>
      </c>
      <c r="AN1117" s="220" t="str">
        <f>Table1[[#This Row],[Sources]]</f>
        <v/>
      </c>
      <c r="AO1117" s="219" t="str">
        <f>Table1[[#This Row],[Scale Bet]]</f>
        <v/>
      </c>
    </row>
    <row r="1118" spans="5:41" ht="16.5" customHeight="1" x14ac:dyDescent="0.25">
      <c r="E1118" s="185">
        <v>45402</v>
      </c>
      <c r="F1118" s="35">
        <v>0.57638888888888884</v>
      </c>
      <c r="G1118" s="36" t="s">
        <v>22</v>
      </c>
      <c r="H1118" s="36">
        <v>5</v>
      </c>
      <c r="I1118" s="36">
        <v>7</v>
      </c>
      <c r="J1118" s="36" t="s">
        <v>755</v>
      </c>
      <c r="K1118" s="36" t="s">
        <v>1</v>
      </c>
      <c r="L1118" s="165">
        <v>15</v>
      </c>
      <c r="M1118" s="134">
        <f t="shared" si="221"/>
        <v>45</v>
      </c>
      <c r="N1118" s="36">
        <f t="shared" si="222"/>
        <v>3</v>
      </c>
      <c r="O1118" s="135" t="str">
        <f t="shared" si="223"/>
        <v>E4-15/Edge-15/Nat-15</v>
      </c>
      <c r="P1118" s="186" t="str">
        <f t="shared" si="224"/>
        <v>OK</v>
      </c>
      <c r="Q1118" s="187">
        <f t="shared" si="225"/>
        <v>180</v>
      </c>
      <c r="R1118" s="150"/>
      <c r="S1118" s="187" t="str">
        <f t="shared" si="226"/>
        <v/>
      </c>
      <c r="T1118" s="136" t="str">
        <f t="shared" si="227"/>
        <v>Front Page</v>
      </c>
      <c r="U1118" s="137">
        <f>IF(P1118="","",IF(N1118=1,"",IF(Q1118="","",IF(Q1118&lt;=100,100,IF(Table1[[#This Row],[Day]]="Wed",100,200)))))</f>
        <v>200</v>
      </c>
      <c r="V1118" s="137" t="str">
        <f t="shared" si="228"/>
        <v/>
      </c>
      <c r="W1118" s="137">
        <f t="shared" si="229"/>
        <v>-200</v>
      </c>
      <c r="X1118" s="133">
        <f>100</f>
        <v>100</v>
      </c>
      <c r="Y1118" s="133" t="str">
        <f t="shared" si="230"/>
        <v/>
      </c>
      <c r="Z1118" s="133">
        <f t="shared" si="231"/>
        <v>-100</v>
      </c>
      <c r="AA1118" s="134" t="str">
        <f>TEXT(Table1[[#This Row],[Date]],"DDD")</f>
        <v>Sat</v>
      </c>
      <c r="AB1118" s="133" t="str">
        <f>IF(OR(G1118="Doomben",G1118="Eagle Farm"),"Q",IF(AND(Q1118&gt;1,Q1118&lt;55,Table1[[#This Row],[Source]]="Nat"),"Nat OK",IF(AND(Table1[[#This Row],[Source]]&lt;&gt;"Nat",Q1118&lt;55),"Poor &lt;55",IF(OR(G1118="Randwick",G1118="Flemington",G1118="Caulfield",G1118="Sandown Lake",G1118="Sandown Hill"),"Best","ave"))))</f>
        <v>Best</v>
      </c>
      <c r="AC1118" s="133">
        <f>IF(Q1118="","",IF(AB1118="Poor &lt;55",$AC$2*0.2%,IF(AND(AB1118="Q",AA1118&lt;&gt;"Wed"),$AC$2*0.4%,IF(AND(AB1118="Q",AA1118="Wed"),$AC$2*0.5%,IF(AND(AB1118="Ave",U1118=100),$AC$2*0.5%,IF(AND(AB1118="ave",U1118="",N1118=1,AG1118="Bush"),$AC$2*1%,IF(AND(AB1118="ave",U1118="",Q1118&gt;100),$AC$2*1.3%,IF(AND(AB1118="ave",U1118=""),$AC$2*1.2%,IF(AND(AB1118="Ave",U1118=200),$AC$2*1%,IF(AND(AB1118="Best",U1118=200),$AC$2*1.5%,IF(AND(AB1118="Best",U1118="",K1118&lt;&gt;"Pro Syd"),$AC$2*0.5%,IF(AND(AB1118="Best",U1118=""),$AC$2*1%,IF(AND(AB1118="Best",U1118=100,Table1[[#This Row],[State]]="NSW"),$AC$2*0.4%,IF(AND(AB1118="Best",U1118=100),$AC$2*1%,IF(Table1[[#This Row],[Adj]]="Nat OK",$AC$2*0.5%,"xxx")))))))))))))))</f>
        <v>150</v>
      </c>
      <c r="AD1118" s="133" t="str">
        <f t="shared" si="232"/>
        <v/>
      </c>
      <c r="AE1118" s="133">
        <f t="shared" si="233"/>
        <v>-150</v>
      </c>
      <c r="AF1118" s="133" t="str">
        <f>VLOOKUP(Table1[[#This Row],[Track]],$F$2672:$H$2715,2,FALSE)</f>
        <v>NSW</v>
      </c>
      <c r="AG1118" s="133" t="str">
        <f>VLOOKUP(Table1[[#This Row],[Track]],$F$2672:$H$2715,3,FALSE)</f>
        <v>-</v>
      </c>
      <c r="AH1118" s="133" t="str">
        <f>IF(Table1[[#This Row],[Date]]&lt;$AH$2,"",IF(Table1[[#This Row],[Date]]&lt;$AH$3,"Edge","Elite Combo"))</f>
        <v/>
      </c>
      <c r="AI1118" s="218">
        <f>Table1[[#This Row],[Time]]</f>
        <v>0.57638888888888884</v>
      </c>
      <c r="AJ1118" s="219" t="str">
        <f>Table1[[#This Row],[Track]]</f>
        <v>Randwick</v>
      </c>
      <c r="AK1118" s="216">
        <f>Table1[[#This Row],[Race ]]</f>
        <v>5</v>
      </c>
      <c r="AL1118" s="219">
        <f>Table1[[#This Row],[TAB]]</f>
        <v>7</v>
      </c>
      <c r="AM1118" s="219" t="str">
        <f>Table1[[#This Row],[Selection]]</f>
        <v>Front Page</v>
      </c>
      <c r="AN1118" s="220" t="str">
        <f>Table1[[#This Row],[Sources]]</f>
        <v>E4-15/Edge-15/Nat-15</v>
      </c>
      <c r="AO1118" s="219">
        <f>Table1[[#This Row],[Scale Bet]]</f>
        <v>150</v>
      </c>
    </row>
    <row r="1119" spans="5:41" ht="16.5" customHeight="1" x14ac:dyDescent="0.25">
      <c r="E1119" s="185">
        <v>45402</v>
      </c>
      <c r="F1119" s="35">
        <v>0.57638888888888884</v>
      </c>
      <c r="G1119" s="36" t="s">
        <v>22</v>
      </c>
      <c r="H1119" s="36">
        <v>5</v>
      </c>
      <c r="I1119" s="36">
        <v>7</v>
      </c>
      <c r="J1119" s="36" t="s">
        <v>755</v>
      </c>
      <c r="K1119" s="36" t="s">
        <v>40</v>
      </c>
      <c r="L1119" s="165">
        <v>15</v>
      </c>
      <c r="M1119" s="134" t="str">
        <f t="shared" si="221"/>
        <v/>
      </c>
      <c r="N1119" s="36" t="str">
        <f t="shared" si="222"/>
        <v/>
      </c>
      <c r="O1119" s="135" t="str">
        <f t="shared" si="223"/>
        <v/>
      </c>
      <c r="P1119" s="186" t="str">
        <f t="shared" si="224"/>
        <v>OK</v>
      </c>
      <c r="Q1119" s="187" t="str">
        <f t="shared" si="225"/>
        <v/>
      </c>
      <c r="R1119" s="150"/>
      <c r="S1119" s="187" t="str">
        <f t="shared" si="226"/>
        <v/>
      </c>
      <c r="T1119" s="136" t="str">
        <f t="shared" si="227"/>
        <v>Front Page</v>
      </c>
      <c r="U1119" s="137" t="str">
        <f>IF(P1119="","",IF(N1119=1,"",IF(Q1119="","",IF(Q1119&lt;=100,100,IF(Table1[[#This Row],[Day]]="Wed",100,200)))))</f>
        <v/>
      </c>
      <c r="V1119" s="137" t="str">
        <f t="shared" si="228"/>
        <v/>
      </c>
      <c r="W1119" s="137" t="str">
        <f t="shared" si="229"/>
        <v/>
      </c>
      <c r="X1119" s="133">
        <f>100</f>
        <v>100</v>
      </c>
      <c r="Y1119" s="133" t="str">
        <f t="shared" si="230"/>
        <v/>
      </c>
      <c r="Z1119" s="133">
        <f t="shared" si="231"/>
        <v>-100</v>
      </c>
      <c r="AA1119" s="134" t="str">
        <f>TEXT(Table1[[#This Row],[Date]],"DDD")</f>
        <v>Sat</v>
      </c>
      <c r="AB1119" s="133" t="str">
        <f>IF(OR(G1119="Doomben",G1119="Eagle Farm"),"Q",IF(AND(Q1119&gt;1,Q1119&lt;55,Table1[[#This Row],[Source]]="Nat"),"Nat OK",IF(AND(Table1[[#This Row],[Source]]&lt;&gt;"Nat",Q1119&lt;55),"Poor &lt;55",IF(OR(G1119="Randwick",G1119="Flemington",G1119="Caulfield",G1119="Sandown Lake",G1119="Sandown Hill"),"Best","ave"))))</f>
        <v>Best</v>
      </c>
      <c r="AC1119" s="133" t="str">
        <f>IF(Q1119="","",IF(AB1119="Poor &lt;55",$AC$2*0.2%,IF(AND(AB1119="Q",AA1119&lt;&gt;"Wed"),$AC$2*0.4%,IF(AND(AB1119="Q",AA1119="Wed"),$AC$2*0.5%,IF(AND(AB1119="Ave",U1119=100),$AC$2*0.5%,IF(AND(AB1119="ave",U1119="",N1119=1,AG1119="Bush"),$AC$2*1%,IF(AND(AB1119="ave",U1119="",Q1119&gt;100),$AC$2*1.3%,IF(AND(AB1119="ave",U1119=""),$AC$2*1.2%,IF(AND(AB1119="Ave",U1119=200),$AC$2*1%,IF(AND(AB1119="Best",U1119=200),$AC$2*1.5%,IF(AND(AB1119="Best",U1119="",K1119&lt;&gt;"Pro Syd"),$AC$2*0.5%,IF(AND(AB1119="Best",U1119=""),$AC$2*1%,IF(AND(AB1119="Best",U1119=100,Table1[[#This Row],[State]]="NSW"),$AC$2*0.4%,IF(AND(AB1119="Best",U1119=100),$AC$2*1%,IF(Table1[[#This Row],[Adj]]="Nat OK",$AC$2*0.5%,"xxx")))))))))))))))</f>
        <v/>
      </c>
      <c r="AD1119" s="133" t="str">
        <f t="shared" si="232"/>
        <v/>
      </c>
      <c r="AE1119" s="133" t="str">
        <f t="shared" si="233"/>
        <v/>
      </c>
      <c r="AF1119" s="133" t="str">
        <f>VLOOKUP(Table1[[#This Row],[Track]],$F$2672:$H$2715,2,FALSE)</f>
        <v>NSW</v>
      </c>
      <c r="AG1119" s="133" t="str">
        <f>VLOOKUP(Table1[[#This Row],[Track]],$F$2672:$H$2715,3,FALSE)</f>
        <v>-</v>
      </c>
      <c r="AH1119" s="133" t="str">
        <f>IF(Table1[[#This Row],[Date]]&lt;$AH$2,"",IF(Table1[[#This Row],[Date]]&lt;$AH$3,"Edge","Elite Combo"))</f>
        <v/>
      </c>
      <c r="AI1119" s="218">
        <f>Table1[[#This Row],[Time]]</f>
        <v>0.57638888888888884</v>
      </c>
      <c r="AJ1119" s="219" t="str">
        <f>Table1[[#This Row],[Track]]</f>
        <v>Randwick</v>
      </c>
      <c r="AK1119" s="216">
        <f>Table1[[#This Row],[Race ]]</f>
        <v>5</v>
      </c>
      <c r="AL1119" s="219">
        <f>Table1[[#This Row],[TAB]]</f>
        <v>7</v>
      </c>
      <c r="AM1119" s="219" t="str">
        <f>Table1[[#This Row],[Selection]]</f>
        <v>Front Page</v>
      </c>
      <c r="AN1119" s="220" t="str">
        <f>Table1[[#This Row],[Sources]]</f>
        <v/>
      </c>
      <c r="AO1119" s="219" t="str">
        <f>Table1[[#This Row],[Scale Bet]]</f>
        <v/>
      </c>
    </row>
    <row r="1120" spans="5:41" ht="16.5" customHeight="1" x14ac:dyDescent="0.25">
      <c r="E1120" s="185">
        <v>45402</v>
      </c>
      <c r="F1120" s="35">
        <v>0.57638888888888884</v>
      </c>
      <c r="G1120" s="36" t="s">
        <v>22</v>
      </c>
      <c r="H1120" s="36">
        <v>5</v>
      </c>
      <c r="I1120" s="36">
        <v>7</v>
      </c>
      <c r="J1120" s="36" t="s">
        <v>755</v>
      </c>
      <c r="K1120" s="36" t="s">
        <v>13</v>
      </c>
      <c r="L1120" s="165">
        <v>15</v>
      </c>
      <c r="M1120" s="134" t="str">
        <f t="shared" si="221"/>
        <v/>
      </c>
      <c r="N1120" s="36" t="str">
        <f t="shared" si="222"/>
        <v/>
      </c>
      <c r="O1120" s="135" t="str">
        <f t="shared" si="223"/>
        <v/>
      </c>
      <c r="P1120" s="186" t="str">
        <f t="shared" si="224"/>
        <v>OK</v>
      </c>
      <c r="Q1120" s="187" t="str">
        <f t="shared" si="225"/>
        <v/>
      </c>
      <c r="R1120" s="150"/>
      <c r="S1120" s="187" t="str">
        <f t="shared" si="226"/>
        <v/>
      </c>
      <c r="T1120" s="136" t="str">
        <f t="shared" si="227"/>
        <v>Front Page</v>
      </c>
      <c r="U1120" s="137" t="str">
        <f>IF(P1120="","",IF(N1120=1,"",IF(Q1120="","",IF(Q1120&lt;=100,100,IF(Table1[[#This Row],[Day]]="Wed",100,200)))))</f>
        <v/>
      </c>
      <c r="V1120" s="137" t="str">
        <f t="shared" si="228"/>
        <v/>
      </c>
      <c r="W1120" s="137" t="str">
        <f t="shared" si="229"/>
        <v/>
      </c>
      <c r="X1120" s="133">
        <f>100</f>
        <v>100</v>
      </c>
      <c r="Y1120" s="133" t="str">
        <f t="shared" si="230"/>
        <v/>
      </c>
      <c r="Z1120" s="133">
        <f t="shared" si="231"/>
        <v>-100</v>
      </c>
      <c r="AA1120" s="134" t="str">
        <f>TEXT(Table1[[#This Row],[Date]],"DDD")</f>
        <v>Sat</v>
      </c>
      <c r="AB1120" s="133" t="str">
        <f>IF(OR(G1120="Doomben",G1120="Eagle Farm"),"Q",IF(AND(Q1120&gt;1,Q1120&lt;55,Table1[[#This Row],[Source]]="Nat"),"Nat OK",IF(AND(Table1[[#This Row],[Source]]&lt;&gt;"Nat",Q1120&lt;55),"Poor &lt;55",IF(OR(G1120="Randwick",G1120="Flemington",G1120="Caulfield",G1120="Sandown Lake",G1120="Sandown Hill"),"Best","ave"))))</f>
        <v>Best</v>
      </c>
      <c r="AC1120" s="133" t="str">
        <f>IF(Q1120="","",IF(AB1120="Poor &lt;55",$AC$2*0.2%,IF(AND(AB1120="Q",AA1120&lt;&gt;"Wed"),$AC$2*0.4%,IF(AND(AB1120="Q",AA1120="Wed"),$AC$2*0.5%,IF(AND(AB1120="Ave",U1120=100),$AC$2*0.5%,IF(AND(AB1120="ave",U1120="",N1120=1,AG1120="Bush"),$AC$2*1%,IF(AND(AB1120="ave",U1120="",Q1120&gt;100),$AC$2*1.3%,IF(AND(AB1120="ave",U1120=""),$AC$2*1.2%,IF(AND(AB1120="Ave",U1120=200),$AC$2*1%,IF(AND(AB1120="Best",U1120=200),$AC$2*1.5%,IF(AND(AB1120="Best",U1120="",K1120&lt;&gt;"Pro Syd"),$AC$2*0.5%,IF(AND(AB1120="Best",U1120=""),$AC$2*1%,IF(AND(AB1120="Best",U1120=100,Table1[[#This Row],[State]]="NSW"),$AC$2*0.4%,IF(AND(AB1120="Best",U1120=100),$AC$2*1%,IF(Table1[[#This Row],[Adj]]="Nat OK",$AC$2*0.5%,"xxx")))))))))))))))</f>
        <v/>
      </c>
      <c r="AD1120" s="133" t="str">
        <f t="shared" si="232"/>
        <v/>
      </c>
      <c r="AE1120" s="133" t="str">
        <f t="shared" si="233"/>
        <v/>
      </c>
      <c r="AF1120" s="133" t="str">
        <f>VLOOKUP(Table1[[#This Row],[Track]],$F$2672:$H$2715,2,FALSE)</f>
        <v>NSW</v>
      </c>
      <c r="AG1120" s="133" t="str">
        <f>VLOOKUP(Table1[[#This Row],[Track]],$F$2672:$H$2715,3,FALSE)</f>
        <v>-</v>
      </c>
      <c r="AH1120" s="133" t="str">
        <f>IF(Table1[[#This Row],[Date]]&lt;$AH$2,"",IF(Table1[[#This Row],[Date]]&lt;$AH$3,"Edge","Elite Combo"))</f>
        <v/>
      </c>
      <c r="AI1120" s="218">
        <f>Table1[[#This Row],[Time]]</f>
        <v>0.57638888888888884</v>
      </c>
      <c r="AJ1120" s="219" t="str">
        <f>Table1[[#This Row],[Track]]</f>
        <v>Randwick</v>
      </c>
      <c r="AK1120" s="216">
        <f>Table1[[#This Row],[Race ]]</f>
        <v>5</v>
      </c>
      <c r="AL1120" s="219">
        <f>Table1[[#This Row],[TAB]]</f>
        <v>7</v>
      </c>
      <c r="AM1120" s="219" t="str">
        <f>Table1[[#This Row],[Selection]]</f>
        <v>Front Page</v>
      </c>
      <c r="AN1120" s="220" t="str">
        <f>Table1[[#This Row],[Sources]]</f>
        <v/>
      </c>
      <c r="AO1120" s="219" t="str">
        <f>Table1[[#This Row],[Scale Bet]]</f>
        <v/>
      </c>
    </row>
    <row r="1121" spans="5:41" ht="16.5" customHeight="1" x14ac:dyDescent="0.25">
      <c r="E1121" s="185">
        <v>45402</v>
      </c>
      <c r="F1121" s="35">
        <v>0.58680555555555558</v>
      </c>
      <c r="G1121" s="36" t="s">
        <v>754</v>
      </c>
      <c r="H1121" s="36">
        <v>5</v>
      </c>
      <c r="I1121" s="36">
        <v>6</v>
      </c>
      <c r="J1121" s="36" t="s">
        <v>756</v>
      </c>
      <c r="K1121" s="36" t="s">
        <v>1</v>
      </c>
      <c r="L1121" s="165">
        <v>10</v>
      </c>
      <c r="M1121" s="134">
        <f t="shared" si="221"/>
        <v>44</v>
      </c>
      <c r="N1121" s="36">
        <f t="shared" si="222"/>
        <v>3</v>
      </c>
      <c r="O1121" s="135" t="str">
        <f t="shared" si="223"/>
        <v>E4-10/Edge-14/Nat-20</v>
      </c>
      <c r="P1121" s="186" t="str">
        <f t="shared" si="224"/>
        <v/>
      </c>
      <c r="Q1121" s="187">
        <f t="shared" si="225"/>
        <v>176</v>
      </c>
      <c r="R1121" s="150"/>
      <c r="S1121" s="187" t="str">
        <f t="shared" si="226"/>
        <v/>
      </c>
      <c r="T1121" s="136" t="str">
        <f t="shared" si="227"/>
        <v>End Assembly</v>
      </c>
      <c r="U1121" s="137" t="str">
        <f>IF(P1121="","",IF(N1121=1,"",IF(Q1121="","",IF(Q1121&lt;=100,100,IF(Table1[[#This Row],[Day]]="Wed",100,200)))))</f>
        <v/>
      </c>
      <c r="V1121" s="137" t="str">
        <f t="shared" si="228"/>
        <v/>
      </c>
      <c r="W1121" s="137" t="str">
        <f t="shared" si="229"/>
        <v/>
      </c>
      <c r="X1121" s="133">
        <f>100</f>
        <v>100</v>
      </c>
      <c r="Y1121" s="133" t="str">
        <f t="shared" si="230"/>
        <v/>
      </c>
      <c r="Z1121" s="133">
        <f t="shared" si="231"/>
        <v>-100</v>
      </c>
      <c r="AA1121" s="134" t="str">
        <f>TEXT(Table1[[#This Row],[Date]],"DDD")</f>
        <v>Sat</v>
      </c>
      <c r="AB1121" s="133" t="str">
        <f>IF(OR(G1121="Doomben",G1121="Eagle Farm"),"Q",IF(AND(Q1121&gt;1,Q1121&lt;55,Table1[[#This Row],[Source]]="Nat"),"Nat OK",IF(AND(Table1[[#This Row],[Source]]&lt;&gt;"Nat",Q1121&lt;55),"Poor &lt;55",IF(OR(G1121="Randwick",G1121="Flemington",G1121="Caulfield",G1121="Sandown Lake",G1121="Sandown Hill"),"Best","ave"))))</f>
        <v>ave</v>
      </c>
      <c r="AC1121" s="133">
        <f>IF(Q1121="","",IF(AB1121="Poor &lt;55",$AC$2*0.2%,IF(AND(AB1121="Q",AA1121&lt;&gt;"Wed"),$AC$2*0.4%,IF(AND(AB1121="Q",AA1121="Wed"),$AC$2*0.5%,IF(AND(AB1121="Ave",U1121=100),$AC$2*0.5%,IF(AND(AB1121="ave",U1121="",N1121=1,AG1121="Bush"),$AC$2*1%,IF(AND(AB1121="ave",U1121="",Q1121&gt;100),$AC$2*1.3%,IF(AND(AB1121="ave",U1121=""),$AC$2*1.2%,IF(AND(AB1121="Ave",U1121=200),$AC$2*1%,IF(AND(AB1121="Best",U1121=200),$AC$2*1.5%,IF(AND(AB1121="Best",U1121="",K1121&lt;&gt;"Pro Syd"),$AC$2*0.5%,IF(AND(AB1121="Best",U1121=""),$AC$2*1%,IF(AND(AB1121="Best",U1121=100,Table1[[#This Row],[State]]="NSW"),$AC$2*0.4%,IF(AND(AB1121="Best",U1121=100),$AC$2*1%,IF(Table1[[#This Row],[Adj]]="Nat OK",$AC$2*0.5%,"xxx")))))))))))))))</f>
        <v>130</v>
      </c>
      <c r="AD1121" s="133" t="str">
        <f t="shared" si="232"/>
        <v/>
      </c>
      <c r="AE1121" s="133">
        <f t="shared" si="233"/>
        <v>-130</v>
      </c>
      <c r="AF1121" s="133" t="str">
        <f>VLOOKUP(Table1[[#This Row],[Track]],$F$2672:$H$2715,2,FALSE)</f>
        <v>Vic</v>
      </c>
      <c r="AG1121" s="133" t="str">
        <f>VLOOKUP(Table1[[#This Row],[Track]],$F$2672:$H$2715,3,FALSE)</f>
        <v>Bush</v>
      </c>
      <c r="AH1121" s="133" t="str">
        <f>IF(Table1[[#This Row],[Date]]&lt;$AH$2,"",IF(Table1[[#This Row],[Date]]&lt;$AH$3,"Edge","Elite Combo"))</f>
        <v/>
      </c>
      <c r="AI1121" s="218">
        <f>Table1[[#This Row],[Time]]</f>
        <v>0.58680555555555558</v>
      </c>
      <c r="AJ1121" s="219" t="str">
        <f>Table1[[#This Row],[Track]]</f>
        <v>Mornington</v>
      </c>
      <c r="AK1121" s="216">
        <f>Table1[[#This Row],[Race ]]</f>
        <v>5</v>
      </c>
      <c r="AL1121" s="219">
        <f>Table1[[#This Row],[TAB]]</f>
        <v>6</v>
      </c>
      <c r="AM1121" s="219" t="str">
        <f>Table1[[#This Row],[Selection]]</f>
        <v>End Assembly</v>
      </c>
      <c r="AN1121" s="220" t="str">
        <f>Table1[[#This Row],[Sources]]</f>
        <v>E4-10/Edge-14/Nat-20</v>
      </c>
      <c r="AO1121" s="219">
        <f>Table1[[#This Row],[Scale Bet]]</f>
        <v>130</v>
      </c>
    </row>
    <row r="1122" spans="5:41" ht="16.5" customHeight="1" x14ac:dyDescent="0.25">
      <c r="E1122" s="185">
        <v>45402</v>
      </c>
      <c r="F1122" s="35">
        <v>0.58680555555555558</v>
      </c>
      <c r="G1122" s="36" t="s">
        <v>754</v>
      </c>
      <c r="H1122" s="36">
        <v>5</v>
      </c>
      <c r="I1122" s="36">
        <v>6</v>
      </c>
      <c r="J1122" s="36" t="s">
        <v>756</v>
      </c>
      <c r="K1122" s="36" t="s">
        <v>40</v>
      </c>
      <c r="L1122" s="165">
        <v>14</v>
      </c>
      <c r="M1122" s="134" t="str">
        <f t="shared" si="221"/>
        <v/>
      </c>
      <c r="N1122" s="36" t="str">
        <f t="shared" si="222"/>
        <v/>
      </c>
      <c r="O1122" s="135" t="str">
        <f t="shared" si="223"/>
        <v/>
      </c>
      <c r="P1122" s="186" t="str">
        <f t="shared" si="224"/>
        <v/>
      </c>
      <c r="Q1122" s="187" t="str">
        <f t="shared" si="225"/>
        <v/>
      </c>
      <c r="R1122" s="150"/>
      <c r="S1122" s="187" t="str">
        <f t="shared" si="226"/>
        <v/>
      </c>
      <c r="T1122" s="136" t="str">
        <f t="shared" si="227"/>
        <v>End Assembly</v>
      </c>
      <c r="U1122" s="137" t="str">
        <f>IF(P1122="","",IF(N1122=1,"",IF(Q1122="","",IF(Q1122&lt;=100,100,IF(Table1[[#This Row],[Day]]="Wed",100,200)))))</f>
        <v/>
      </c>
      <c r="V1122" s="137" t="str">
        <f t="shared" si="228"/>
        <v/>
      </c>
      <c r="W1122" s="137" t="str">
        <f t="shared" si="229"/>
        <v/>
      </c>
      <c r="X1122" s="133">
        <f>100</f>
        <v>100</v>
      </c>
      <c r="Y1122" s="133" t="str">
        <f t="shared" si="230"/>
        <v/>
      </c>
      <c r="Z1122" s="133">
        <f t="shared" si="231"/>
        <v>-100</v>
      </c>
      <c r="AA1122" s="134" t="str">
        <f>TEXT(Table1[[#This Row],[Date]],"DDD")</f>
        <v>Sat</v>
      </c>
      <c r="AB1122" s="133" t="str">
        <f>IF(OR(G1122="Doomben",G1122="Eagle Farm"),"Q",IF(AND(Q1122&gt;1,Q1122&lt;55,Table1[[#This Row],[Source]]="Nat"),"Nat OK",IF(AND(Table1[[#This Row],[Source]]&lt;&gt;"Nat",Q1122&lt;55),"Poor &lt;55",IF(OR(G1122="Randwick",G1122="Flemington",G1122="Caulfield",G1122="Sandown Lake",G1122="Sandown Hill"),"Best","ave"))))</f>
        <v>ave</v>
      </c>
      <c r="AC1122" s="133" t="str">
        <f>IF(Q1122="","",IF(AB1122="Poor &lt;55",$AC$2*0.2%,IF(AND(AB1122="Q",AA1122&lt;&gt;"Wed"),$AC$2*0.4%,IF(AND(AB1122="Q",AA1122="Wed"),$AC$2*0.5%,IF(AND(AB1122="Ave",U1122=100),$AC$2*0.5%,IF(AND(AB1122="ave",U1122="",N1122=1,AG1122="Bush"),$AC$2*1%,IF(AND(AB1122="ave",U1122="",Q1122&gt;100),$AC$2*1.3%,IF(AND(AB1122="ave",U1122=""),$AC$2*1.2%,IF(AND(AB1122="Ave",U1122=200),$AC$2*1%,IF(AND(AB1122="Best",U1122=200),$AC$2*1.5%,IF(AND(AB1122="Best",U1122="",K1122&lt;&gt;"Pro Syd"),$AC$2*0.5%,IF(AND(AB1122="Best",U1122=""),$AC$2*1%,IF(AND(AB1122="Best",U1122=100,Table1[[#This Row],[State]]="NSW"),$AC$2*0.4%,IF(AND(AB1122="Best",U1122=100),$AC$2*1%,IF(Table1[[#This Row],[Adj]]="Nat OK",$AC$2*0.5%,"xxx")))))))))))))))</f>
        <v/>
      </c>
      <c r="AD1122" s="133" t="str">
        <f t="shared" si="232"/>
        <v/>
      </c>
      <c r="AE1122" s="133" t="str">
        <f t="shared" si="233"/>
        <v/>
      </c>
      <c r="AF1122" s="133" t="str">
        <f>VLOOKUP(Table1[[#This Row],[Track]],$F$2672:$H$2715,2,FALSE)</f>
        <v>Vic</v>
      </c>
      <c r="AG1122" s="133" t="str">
        <f>VLOOKUP(Table1[[#This Row],[Track]],$F$2672:$H$2715,3,FALSE)</f>
        <v>Bush</v>
      </c>
      <c r="AH1122" s="133" t="str">
        <f>IF(Table1[[#This Row],[Date]]&lt;$AH$2,"",IF(Table1[[#This Row],[Date]]&lt;$AH$3,"Edge","Elite Combo"))</f>
        <v/>
      </c>
      <c r="AI1122" s="218">
        <f>Table1[[#This Row],[Time]]</f>
        <v>0.58680555555555558</v>
      </c>
      <c r="AJ1122" s="219" t="str">
        <f>Table1[[#This Row],[Track]]</f>
        <v>Mornington</v>
      </c>
      <c r="AK1122" s="216">
        <f>Table1[[#This Row],[Race ]]</f>
        <v>5</v>
      </c>
      <c r="AL1122" s="219">
        <f>Table1[[#This Row],[TAB]]</f>
        <v>6</v>
      </c>
      <c r="AM1122" s="219" t="str">
        <f>Table1[[#This Row],[Selection]]</f>
        <v>End Assembly</v>
      </c>
      <c r="AN1122" s="220" t="str">
        <f>Table1[[#This Row],[Sources]]</f>
        <v/>
      </c>
      <c r="AO1122" s="219" t="str">
        <f>Table1[[#This Row],[Scale Bet]]</f>
        <v/>
      </c>
    </row>
    <row r="1123" spans="5:41" ht="16.5" customHeight="1" x14ac:dyDescent="0.25">
      <c r="E1123" s="185">
        <v>45402</v>
      </c>
      <c r="F1123" s="35">
        <v>0.58680555555555558</v>
      </c>
      <c r="G1123" s="36" t="s">
        <v>754</v>
      </c>
      <c r="H1123" s="36">
        <v>5</v>
      </c>
      <c r="I1123" s="36">
        <v>6</v>
      </c>
      <c r="J1123" s="36" t="s">
        <v>756</v>
      </c>
      <c r="K1123" s="36" t="s">
        <v>13</v>
      </c>
      <c r="L1123" s="165">
        <v>20</v>
      </c>
      <c r="M1123" s="134" t="str">
        <f t="shared" si="221"/>
        <v/>
      </c>
      <c r="N1123" s="36" t="str">
        <f t="shared" si="222"/>
        <v/>
      </c>
      <c r="O1123" s="135" t="str">
        <f t="shared" si="223"/>
        <v/>
      </c>
      <c r="P1123" s="186" t="str">
        <f t="shared" si="224"/>
        <v/>
      </c>
      <c r="Q1123" s="187" t="str">
        <f t="shared" si="225"/>
        <v/>
      </c>
      <c r="R1123" s="150"/>
      <c r="S1123" s="187" t="str">
        <f t="shared" si="226"/>
        <v/>
      </c>
      <c r="T1123" s="136" t="str">
        <f t="shared" si="227"/>
        <v>End Assembly</v>
      </c>
      <c r="U1123" s="137" t="str">
        <f>IF(P1123="","",IF(N1123=1,"",IF(Q1123="","",IF(Q1123&lt;=100,100,IF(Table1[[#This Row],[Day]]="Wed",100,200)))))</f>
        <v/>
      </c>
      <c r="V1123" s="137" t="str">
        <f t="shared" si="228"/>
        <v/>
      </c>
      <c r="W1123" s="137" t="str">
        <f t="shared" si="229"/>
        <v/>
      </c>
      <c r="X1123" s="133">
        <f>100</f>
        <v>100</v>
      </c>
      <c r="Y1123" s="133" t="str">
        <f t="shared" si="230"/>
        <v/>
      </c>
      <c r="Z1123" s="133">
        <f t="shared" si="231"/>
        <v>-100</v>
      </c>
      <c r="AA1123" s="134" t="str">
        <f>TEXT(Table1[[#This Row],[Date]],"DDD")</f>
        <v>Sat</v>
      </c>
      <c r="AB1123" s="133" t="str">
        <f>IF(OR(G1123="Doomben",G1123="Eagle Farm"),"Q",IF(AND(Q1123&gt;1,Q1123&lt;55,Table1[[#This Row],[Source]]="Nat"),"Nat OK",IF(AND(Table1[[#This Row],[Source]]&lt;&gt;"Nat",Q1123&lt;55),"Poor &lt;55",IF(OR(G1123="Randwick",G1123="Flemington",G1123="Caulfield",G1123="Sandown Lake",G1123="Sandown Hill"),"Best","ave"))))</f>
        <v>ave</v>
      </c>
      <c r="AC1123" s="133" t="str">
        <f>IF(Q1123="","",IF(AB1123="Poor &lt;55",$AC$2*0.2%,IF(AND(AB1123="Q",AA1123&lt;&gt;"Wed"),$AC$2*0.4%,IF(AND(AB1123="Q",AA1123="Wed"),$AC$2*0.5%,IF(AND(AB1123="Ave",U1123=100),$AC$2*0.5%,IF(AND(AB1123="ave",U1123="",N1123=1,AG1123="Bush"),$AC$2*1%,IF(AND(AB1123="ave",U1123="",Q1123&gt;100),$AC$2*1.3%,IF(AND(AB1123="ave",U1123=""),$AC$2*1.2%,IF(AND(AB1123="Ave",U1123=200),$AC$2*1%,IF(AND(AB1123="Best",U1123=200),$AC$2*1.5%,IF(AND(AB1123="Best",U1123="",K1123&lt;&gt;"Pro Syd"),$AC$2*0.5%,IF(AND(AB1123="Best",U1123=""),$AC$2*1%,IF(AND(AB1123="Best",U1123=100,Table1[[#This Row],[State]]="NSW"),$AC$2*0.4%,IF(AND(AB1123="Best",U1123=100),$AC$2*1%,IF(Table1[[#This Row],[Adj]]="Nat OK",$AC$2*0.5%,"xxx")))))))))))))))</f>
        <v/>
      </c>
      <c r="AD1123" s="133" t="str">
        <f t="shared" si="232"/>
        <v/>
      </c>
      <c r="AE1123" s="133" t="str">
        <f t="shared" si="233"/>
        <v/>
      </c>
      <c r="AF1123" s="133" t="str">
        <f>VLOOKUP(Table1[[#This Row],[Track]],$F$2672:$H$2715,2,FALSE)</f>
        <v>Vic</v>
      </c>
      <c r="AG1123" s="133" t="str">
        <f>VLOOKUP(Table1[[#This Row],[Track]],$F$2672:$H$2715,3,FALSE)</f>
        <v>Bush</v>
      </c>
      <c r="AH1123" s="133" t="str">
        <f>IF(Table1[[#This Row],[Date]]&lt;$AH$2,"",IF(Table1[[#This Row],[Date]]&lt;$AH$3,"Edge","Elite Combo"))</f>
        <v/>
      </c>
      <c r="AI1123" s="218">
        <f>Table1[[#This Row],[Time]]</f>
        <v>0.58680555555555558</v>
      </c>
      <c r="AJ1123" s="219" t="str">
        <f>Table1[[#This Row],[Track]]</f>
        <v>Mornington</v>
      </c>
      <c r="AK1123" s="216">
        <f>Table1[[#This Row],[Race ]]</f>
        <v>5</v>
      </c>
      <c r="AL1123" s="219">
        <f>Table1[[#This Row],[TAB]]</f>
        <v>6</v>
      </c>
      <c r="AM1123" s="219" t="str">
        <f>Table1[[#This Row],[Selection]]</f>
        <v>End Assembly</v>
      </c>
      <c r="AN1123" s="220" t="str">
        <f>Table1[[#This Row],[Sources]]</f>
        <v/>
      </c>
      <c r="AO1123" s="219" t="str">
        <f>Table1[[#This Row],[Scale Bet]]</f>
        <v/>
      </c>
    </row>
    <row r="1124" spans="5:41" ht="16.5" customHeight="1" x14ac:dyDescent="0.25">
      <c r="E1124" s="185">
        <v>45402</v>
      </c>
      <c r="F1124" s="35">
        <v>0.58680555555555558</v>
      </c>
      <c r="G1124" s="36" t="s">
        <v>754</v>
      </c>
      <c r="H1124" s="36">
        <v>5</v>
      </c>
      <c r="I1124" s="36">
        <v>9</v>
      </c>
      <c r="J1124" s="36" t="s">
        <v>789</v>
      </c>
      <c r="K1124" s="36" t="s">
        <v>40</v>
      </c>
      <c r="L1124" s="165">
        <v>10</v>
      </c>
      <c r="M1124" s="134">
        <f t="shared" si="221"/>
        <v>23</v>
      </c>
      <c r="N1124" s="36">
        <f t="shared" si="222"/>
        <v>2</v>
      </c>
      <c r="O1124" s="135" t="str">
        <f t="shared" si="223"/>
        <v>Edge-10/Pro Mel-13</v>
      </c>
      <c r="P1124" s="186" t="str">
        <f t="shared" si="224"/>
        <v/>
      </c>
      <c r="Q1124" s="187">
        <f t="shared" si="225"/>
        <v>92</v>
      </c>
      <c r="R1124" s="150">
        <v>7</v>
      </c>
      <c r="S1124" s="187">
        <f t="shared" si="226"/>
        <v>644</v>
      </c>
      <c r="T1124" s="136" t="str">
        <f t="shared" si="227"/>
        <v>Talbragar</v>
      </c>
      <c r="U1124" s="137" t="str">
        <f>IF(P1124="","",IF(N1124=1,"",IF(Q1124="","",IF(Q1124&lt;=100,100,IF(Table1[[#This Row],[Day]]="Wed",100,200)))))</f>
        <v/>
      </c>
      <c r="V1124" s="137" t="str">
        <f t="shared" si="228"/>
        <v/>
      </c>
      <c r="W1124" s="137" t="str">
        <f t="shared" si="229"/>
        <v/>
      </c>
      <c r="X1124" s="133">
        <f>100</f>
        <v>100</v>
      </c>
      <c r="Y1124" s="133">
        <f t="shared" si="230"/>
        <v>700</v>
      </c>
      <c r="Z1124" s="133">
        <f t="shared" si="231"/>
        <v>600</v>
      </c>
      <c r="AA1124" s="134" t="str">
        <f>TEXT(Table1[[#This Row],[Date]],"DDD")</f>
        <v>Sat</v>
      </c>
      <c r="AB1124" s="133" t="str">
        <f>IF(OR(G1124="Doomben",G1124="Eagle Farm"),"Q",IF(AND(Q1124&gt;1,Q1124&lt;55,Table1[[#This Row],[Source]]="Nat"),"Nat OK",IF(AND(Table1[[#This Row],[Source]]&lt;&gt;"Nat",Q1124&lt;55),"Poor &lt;55",IF(OR(G1124="Randwick",G1124="Flemington",G1124="Caulfield",G1124="Sandown Lake",G1124="Sandown Hill"),"Best","ave"))))</f>
        <v>ave</v>
      </c>
      <c r="AC1124" s="133">
        <f>IF(Q1124="","",IF(AB1124="Poor &lt;55",$AC$2*0.2%,IF(AND(AB1124="Q",AA1124&lt;&gt;"Wed"),$AC$2*0.4%,IF(AND(AB1124="Q",AA1124="Wed"),$AC$2*0.5%,IF(AND(AB1124="Ave",U1124=100),$AC$2*0.5%,IF(AND(AB1124="ave",U1124="",N1124=1,AG1124="Bush"),$AC$2*1%,IF(AND(AB1124="ave",U1124="",Q1124&gt;100),$AC$2*1.3%,IF(AND(AB1124="ave",U1124=""),$AC$2*1.2%,IF(AND(AB1124="Ave",U1124=200),$AC$2*1%,IF(AND(AB1124="Best",U1124=200),$AC$2*1.5%,IF(AND(AB1124="Best",U1124="",K1124&lt;&gt;"Pro Syd"),$AC$2*0.5%,IF(AND(AB1124="Best",U1124=""),$AC$2*1%,IF(AND(AB1124="Best",U1124=100,Table1[[#This Row],[State]]="NSW"),$AC$2*0.4%,IF(AND(AB1124="Best",U1124=100),$AC$2*1%,IF(Table1[[#This Row],[Adj]]="Nat OK",$AC$2*0.5%,"xxx")))))))))))))))</f>
        <v>120</v>
      </c>
      <c r="AD1124" s="133">
        <f t="shared" si="232"/>
        <v>840</v>
      </c>
      <c r="AE1124" s="133">
        <f t="shared" si="233"/>
        <v>720</v>
      </c>
      <c r="AF1124" s="133" t="str">
        <f>VLOOKUP(Table1[[#This Row],[Track]],$F$2672:$H$2715,2,FALSE)</f>
        <v>Vic</v>
      </c>
      <c r="AG1124" s="133" t="str">
        <f>VLOOKUP(Table1[[#This Row],[Track]],$F$2672:$H$2715,3,FALSE)</f>
        <v>Bush</v>
      </c>
      <c r="AH1124" s="133" t="str">
        <f>IF(Table1[[#This Row],[Date]]&lt;$AH$2,"",IF(Table1[[#This Row],[Date]]&lt;$AH$3,"Edge","Elite Combo"))</f>
        <v/>
      </c>
      <c r="AI1124" s="218">
        <f>Table1[[#This Row],[Time]]</f>
        <v>0.58680555555555558</v>
      </c>
      <c r="AJ1124" s="219" t="str">
        <f>Table1[[#This Row],[Track]]</f>
        <v>Mornington</v>
      </c>
      <c r="AK1124" s="216">
        <f>Table1[[#This Row],[Race ]]</f>
        <v>5</v>
      </c>
      <c r="AL1124" s="219">
        <f>Table1[[#This Row],[TAB]]</f>
        <v>9</v>
      </c>
      <c r="AM1124" s="219" t="str">
        <f>Table1[[#This Row],[Selection]]</f>
        <v>Talbragar</v>
      </c>
      <c r="AN1124" s="220" t="str">
        <f>Table1[[#This Row],[Sources]]</f>
        <v>Edge-10/Pro Mel-13</v>
      </c>
      <c r="AO1124" s="219">
        <f>Table1[[#This Row],[Scale Bet]]</f>
        <v>120</v>
      </c>
    </row>
    <row r="1125" spans="5:41" ht="16.5" customHeight="1" x14ac:dyDescent="0.25">
      <c r="E1125" s="185">
        <v>45402</v>
      </c>
      <c r="F1125" s="35">
        <v>0.58680555555555558</v>
      </c>
      <c r="G1125" s="36" t="s">
        <v>754</v>
      </c>
      <c r="H1125" s="36">
        <v>5</v>
      </c>
      <c r="I1125" s="36">
        <v>9</v>
      </c>
      <c r="J1125" s="36" t="s">
        <v>789</v>
      </c>
      <c r="K1125" s="36" t="s">
        <v>18</v>
      </c>
      <c r="L1125" s="165">
        <v>13</v>
      </c>
      <c r="M1125" s="134" t="str">
        <f t="shared" si="221"/>
        <v/>
      </c>
      <c r="N1125" s="36" t="str">
        <f t="shared" si="222"/>
        <v/>
      </c>
      <c r="O1125" s="135" t="str">
        <f t="shared" si="223"/>
        <v/>
      </c>
      <c r="P1125" s="186" t="str">
        <f t="shared" si="224"/>
        <v/>
      </c>
      <c r="Q1125" s="187" t="str">
        <f t="shared" si="225"/>
        <v/>
      </c>
      <c r="R1125" s="150">
        <v>7</v>
      </c>
      <c r="S1125" s="187" t="str">
        <f t="shared" si="226"/>
        <v/>
      </c>
      <c r="T1125" s="136" t="str">
        <f t="shared" si="227"/>
        <v>Talbragar</v>
      </c>
      <c r="U1125" s="137" t="str">
        <f>IF(P1125="","",IF(N1125=1,"",IF(Q1125="","",IF(Q1125&lt;=100,100,IF(Table1[[#This Row],[Day]]="Wed",100,200)))))</f>
        <v/>
      </c>
      <c r="V1125" s="137" t="str">
        <f t="shared" si="228"/>
        <v/>
      </c>
      <c r="W1125" s="137" t="str">
        <f t="shared" si="229"/>
        <v/>
      </c>
      <c r="X1125" s="133">
        <f>100</f>
        <v>100</v>
      </c>
      <c r="Y1125" s="133">
        <f t="shared" si="230"/>
        <v>700</v>
      </c>
      <c r="Z1125" s="133">
        <f t="shared" si="231"/>
        <v>600</v>
      </c>
      <c r="AA1125" s="134" t="str">
        <f>TEXT(Table1[[#This Row],[Date]],"DDD")</f>
        <v>Sat</v>
      </c>
      <c r="AB1125" s="133" t="str">
        <f>IF(OR(G1125="Doomben",G1125="Eagle Farm"),"Q",IF(AND(Q1125&gt;1,Q1125&lt;55,Table1[[#This Row],[Source]]="Nat"),"Nat OK",IF(AND(Table1[[#This Row],[Source]]&lt;&gt;"Nat",Q1125&lt;55),"Poor &lt;55",IF(OR(G1125="Randwick",G1125="Flemington",G1125="Caulfield",G1125="Sandown Lake",G1125="Sandown Hill"),"Best","ave"))))</f>
        <v>ave</v>
      </c>
      <c r="AC1125" s="133" t="str">
        <f>IF(Q1125="","",IF(AB1125="Poor &lt;55",$AC$2*0.2%,IF(AND(AB1125="Q",AA1125&lt;&gt;"Wed"),$AC$2*0.4%,IF(AND(AB1125="Q",AA1125="Wed"),$AC$2*0.5%,IF(AND(AB1125="Ave",U1125=100),$AC$2*0.5%,IF(AND(AB1125="ave",U1125="",N1125=1,AG1125="Bush"),$AC$2*1%,IF(AND(AB1125="ave",U1125="",Q1125&gt;100),$AC$2*1.3%,IF(AND(AB1125="ave",U1125=""),$AC$2*1.2%,IF(AND(AB1125="Ave",U1125=200),$AC$2*1%,IF(AND(AB1125="Best",U1125=200),$AC$2*1.5%,IF(AND(AB1125="Best",U1125="",K1125&lt;&gt;"Pro Syd"),$AC$2*0.5%,IF(AND(AB1125="Best",U1125=""),$AC$2*1%,IF(AND(AB1125="Best",U1125=100,Table1[[#This Row],[State]]="NSW"),$AC$2*0.4%,IF(AND(AB1125="Best",U1125=100),$AC$2*1%,IF(Table1[[#This Row],[Adj]]="Nat OK",$AC$2*0.5%,"xxx")))))))))))))))</f>
        <v/>
      </c>
      <c r="AD1125" s="133" t="str">
        <f t="shared" si="232"/>
        <v/>
      </c>
      <c r="AE1125" s="133" t="str">
        <f t="shared" si="233"/>
        <v/>
      </c>
      <c r="AF1125" s="133" t="str">
        <f>VLOOKUP(Table1[[#This Row],[Track]],$F$2672:$H$2715,2,FALSE)</f>
        <v>Vic</v>
      </c>
      <c r="AG1125" s="133" t="str">
        <f>VLOOKUP(Table1[[#This Row],[Track]],$F$2672:$H$2715,3,FALSE)</f>
        <v>Bush</v>
      </c>
      <c r="AH1125" s="133" t="str">
        <f>IF(Table1[[#This Row],[Date]]&lt;$AH$2,"",IF(Table1[[#This Row],[Date]]&lt;$AH$3,"Edge","Elite Combo"))</f>
        <v/>
      </c>
      <c r="AI1125" s="218">
        <f>Table1[[#This Row],[Time]]</f>
        <v>0.58680555555555558</v>
      </c>
      <c r="AJ1125" s="219" t="str">
        <f>Table1[[#This Row],[Track]]</f>
        <v>Mornington</v>
      </c>
      <c r="AK1125" s="216">
        <f>Table1[[#This Row],[Race ]]</f>
        <v>5</v>
      </c>
      <c r="AL1125" s="219">
        <f>Table1[[#This Row],[TAB]]</f>
        <v>9</v>
      </c>
      <c r="AM1125" s="219" t="str">
        <f>Table1[[#This Row],[Selection]]</f>
        <v>Talbragar</v>
      </c>
      <c r="AN1125" s="220" t="str">
        <f>Table1[[#This Row],[Sources]]</f>
        <v/>
      </c>
      <c r="AO1125" s="219" t="str">
        <f>Table1[[#This Row],[Scale Bet]]</f>
        <v/>
      </c>
    </row>
    <row r="1126" spans="5:41" ht="16.5" customHeight="1" x14ac:dyDescent="0.25">
      <c r="E1126" s="185">
        <v>45402</v>
      </c>
      <c r="F1126" s="35">
        <v>0.60069444444444442</v>
      </c>
      <c r="G1126" s="36" t="s">
        <v>22</v>
      </c>
      <c r="H1126" s="36">
        <v>6</v>
      </c>
      <c r="I1126" s="36">
        <v>12</v>
      </c>
      <c r="J1126" s="36" t="s">
        <v>757</v>
      </c>
      <c r="K1126" s="36" t="s">
        <v>1</v>
      </c>
      <c r="L1126" s="165">
        <v>10</v>
      </c>
      <c r="M1126" s="134">
        <f t="shared" si="221"/>
        <v>23</v>
      </c>
      <c r="N1126" s="36">
        <f t="shared" si="222"/>
        <v>2</v>
      </c>
      <c r="O1126" s="135" t="str">
        <f t="shared" si="223"/>
        <v>E4-10/Nat-13</v>
      </c>
      <c r="P1126" s="186" t="str">
        <f t="shared" si="224"/>
        <v>OK</v>
      </c>
      <c r="Q1126" s="187">
        <f t="shared" si="225"/>
        <v>92</v>
      </c>
      <c r="R1126" s="150"/>
      <c r="S1126" s="187" t="str">
        <f t="shared" si="226"/>
        <v/>
      </c>
      <c r="T1126" s="136" t="str">
        <f t="shared" si="227"/>
        <v>Fawkner Park</v>
      </c>
      <c r="U1126" s="137">
        <f>IF(P1126="","",IF(N1126=1,"",IF(Q1126="","",IF(Q1126&lt;=100,100,IF(Table1[[#This Row],[Day]]="Wed",100,200)))))</f>
        <v>100</v>
      </c>
      <c r="V1126" s="137" t="str">
        <f t="shared" si="228"/>
        <v/>
      </c>
      <c r="W1126" s="137">
        <f t="shared" si="229"/>
        <v>-100</v>
      </c>
      <c r="X1126" s="133">
        <f>100</f>
        <v>100</v>
      </c>
      <c r="Y1126" s="133" t="str">
        <f t="shared" si="230"/>
        <v/>
      </c>
      <c r="Z1126" s="133">
        <f t="shared" si="231"/>
        <v>-100</v>
      </c>
      <c r="AA1126" s="134" t="str">
        <f>TEXT(Table1[[#This Row],[Date]],"DDD")</f>
        <v>Sat</v>
      </c>
      <c r="AB1126" s="133" t="str">
        <f>IF(OR(G1126="Doomben",G1126="Eagle Farm"),"Q",IF(AND(Q1126&gt;1,Q1126&lt;55,Table1[[#This Row],[Source]]="Nat"),"Nat OK",IF(AND(Table1[[#This Row],[Source]]&lt;&gt;"Nat",Q1126&lt;55),"Poor &lt;55",IF(OR(G1126="Randwick",G1126="Flemington",G1126="Caulfield",G1126="Sandown Lake",G1126="Sandown Hill"),"Best","ave"))))</f>
        <v>Best</v>
      </c>
      <c r="AC1126" s="133">
        <f>IF(Q1126="","",IF(AB1126="Poor &lt;55",$AC$2*0.2%,IF(AND(AB1126="Q",AA1126&lt;&gt;"Wed"),$AC$2*0.4%,IF(AND(AB1126="Q",AA1126="Wed"),$AC$2*0.5%,IF(AND(AB1126="Ave",U1126=100),$AC$2*0.5%,IF(AND(AB1126="ave",U1126="",N1126=1,AG1126="Bush"),$AC$2*1%,IF(AND(AB1126="ave",U1126="",Q1126&gt;100),$AC$2*1.3%,IF(AND(AB1126="ave",U1126=""),$AC$2*1.2%,IF(AND(AB1126="Ave",U1126=200),$AC$2*1%,IF(AND(AB1126="Best",U1126=200),$AC$2*1.5%,IF(AND(AB1126="Best",U1126="",K1126&lt;&gt;"Pro Syd"),$AC$2*0.5%,IF(AND(AB1126="Best",U1126=""),$AC$2*1%,IF(AND(AB1126="Best",U1126=100,Table1[[#This Row],[State]]="NSW"),$AC$2*0.4%,IF(AND(AB1126="Best",U1126=100),$AC$2*1%,IF(Table1[[#This Row],[Adj]]="Nat OK",$AC$2*0.5%,"xxx")))))))))))))))</f>
        <v>40</v>
      </c>
      <c r="AD1126" s="133" t="str">
        <f t="shared" si="232"/>
        <v/>
      </c>
      <c r="AE1126" s="133">
        <f t="shared" si="233"/>
        <v>-40</v>
      </c>
      <c r="AF1126" s="133" t="str">
        <f>VLOOKUP(Table1[[#This Row],[Track]],$F$2672:$H$2715,2,FALSE)</f>
        <v>NSW</v>
      </c>
      <c r="AG1126" s="133" t="str">
        <f>VLOOKUP(Table1[[#This Row],[Track]],$F$2672:$H$2715,3,FALSE)</f>
        <v>-</v>
      </c>
      <c r="AH1126" s="133" t="str">
        <f>IF(Table1[[#This Row],[Date]]&lt;$AH$2,"",IF(Table1[[#This Row],[Date]]&lt;$AH$3,"Edge","Elite Combo"))</f>
        <v/>
      </c>
      <c r="AI1126" s="218">
        <f>Table1[[#This Row],[Time]]</f>
        <v>0.60069444444444442</v>
      </c>
      <c r="AJ1126" s="219" t="str">
        <f>Table1[[#This Row],[Track]]</f>
        <v>Randwick</v>
      </c>
      <c r="AK1126" s="216">
        <f>Table1[[#This Row],[Race ]]</f>
        <v>6</v>
      </c>
      <c r="AL1126" s="219">
        <f>Table1[[#This Row],[TAB]]</f>
        <v>12</v>
      </c>
      <c r="AM1126" s="219" t="str">
        <f>Table1[[#This Row],[Selection]]</f>
        <v>Fawkner Park</v>
      </c>
      <c r="AN1126" s="220" t="str">
        <f>Table1[[#This Row],[Sources]]</f>
        <v>E4-10/Nat-13</v>
      </c>
      <c r="AO1126" s="219">
        <f>Table1[[#This Row],[Scale Bet]]</f>
        <v>40</v>
      </c>
    </row>
    <row r="1127" spans="5:41" ht="16.5" customHeight="1" x14ac:dyDescent="0.25">
      <c r="E1127" s="185">
        <v>45402</v>
      </c>
      <c r="F1127" s="35">
        <v>0.60069444444444442</v>
      </c>
      <c r="G1127" s="36" t="s">
        <v>22</v>
      </c>
      <c r="H1127" s="36">
        <v>6</v>
      </c>
      <c r="I1127" s="36">
        <v>12</v>
      </c>
      <c r="J1127" s="36" t="s">
        <v>757</v>
      </c>
      <c r="K1127" s="36" t="s">
        <v>13</v>
      </c>
      <c r="L1127" s="165">
        <v>13</v>
      </c>
      <c r="M1127" s="134" t="str">
        <f t="shared" si="221"/>
        <v/>
      </c>
      <c r="N1127" s="36" t="str">
        <f t="shared" si="222"/>
        <v/>
      </c>
      <c r="O1127" s="135" t="str">
        <f t="shared" si="223"/>
        <v/>
      </c>
      <c r="P1127" s="186" t="str">
        <f t="shared" si="224"/>
        <v>OK</v>
      </c>
      <c r="Q1127" s="187" t="str">
        <f t="shared" si="225"/>
        <v/>
      </c>
      <c r="R1127" s="150"/>
      <c r="S1127" s="187" t="str">
        <f t="shared" si="226"/>
        <v/>
      </c>
      <c r="T1127" s="136" t="str">
        <f t="shared" si="227"/>
        <v>Fawkner Park</v>
      </c>
      <c r="U1127" s="137" t="str">
        <f>IF(P1127="","",IF(N1127=1,"",IF(Q1127="","",IF(Q1127&lt;=100,100,IF(Table1[[#This Row],[Day]]="Wed",100,200)))))</f>
        <v/>
      </c>
      <c r="V1127" s="137" t="str">
        <f t="shared" si="228"/>
        <v/>
      </c>
      <c r="W1127" s="137" t="str">
        <f t="shared" si="229"/>
        <v/>
      </c>
      <c r="X1127" s="133">
        <f>100</f>
        <v>100</v>
      </c>
      <c r="Y1127" s="133" t="str">
        <f t="shared" si="230"/>
        <v/>
      </c>
      <c r="Z1127" s="133">
        <f t="shared" si="231"/>
        <v>-100</v>
      </c>
      <c r="AA1127" s="134" t="str">
        <f>TEXT(Table1[[#This Row],[Date]],"DDD")</f>
        <v>Sat</v>
      </c>
      <c r="AB1127" s="133" t="str">
        <f>IF(OR(G1127="Doomben",G1127="Eagle Farm"),"Q",IF(AND(Q1127&gt;1,Q1127&lt;55,Table1[[#This Row],[Source]]="Nat"),"Nat OK",IF(AND(Table1[[#This Row],[Source]]&lt;&gt;"Nat",Q1127&lt;55),"Poor &lt;55",IF(OR(G1127="Randwick",G1127="Flemington",G1127="Caulfield",G1127="Sandown Lake",G1127="Sandown Hill"),"Best","ave"))))</f>
        <v>Best</v>
      </c>
      <c r="AC1127" s="133" t="str">
        <f>IF(Q1127="","",IF(AB1127="Poor &lt;55",$AC$2*0.2%,IF(AND(AB1127="Q",AA1127&lt;&gt;"Wed"),$AC$2*0.4%,IF(AND(AB1127="Q",AA1127="Wed"),$AC$2*0.5%,IF(AND(AB1127="Ave",U1127=100),$AC$2*0.5%,IF(AND(AB1127="ave",U1127="",N1127=1,AG1127="Bush"),$AC$2*1%,IF(AND(AB1127="ave",U1127="",Q1127&gt;100),$AC$2*1.3%,IF(AND(AB1127="ave",U1127=""),$AC$2*1.2%,IF(AND(AB1127="Ave",U1127=200),$AC$2*1%,IF(AND(AB1127="Best",U1127=200),$AC$2*1.5%,IF(AND(AB1127="Best",U1127="",K1127&lt;&gt;"Pro Syd"),$AC$2*0.5%,IF(AND(AB1127="Best",U1127=""),$AC$2*1%,IF(AND(AB1127="Best",U1127=100,Table1[[#This Row],[State]]="NSW"),$AC$2*0.4%,IF(AND(AB1127="Best",U1127=100),$AC$2*1%,IF(Table1[[#This Row],[Adj]]="Nat OK",$AC$2*0.5%,"xxx")))))))))))))))</f>
        <v/>
      </c>
      <c r="AD1127" s="133" t="str">
        <f t="shared" si="232"/>
        <v/>
      </c>
      <c r="AE1127" s="133" t="str">
        <f t="shared" si="233"/>
        <v/>
      </c>
      <c r="AF1127" s="133" t="str">
        <f>VLOOKUP(Table1[[#This Row],[Track]],$F$2672:$H$2715,2,FALSE)</f>
        <v>NSW</v>
      </c>
      <c r="AG1127" s="133" t="str">
        <f>VLOOKUP(Table1[[#This Row],[Track]],$F$2672:$H$2715,3,FALSE)</f>
        <v>-</v>
      </c>
      <c r="AH1127" s="133" t="str">
        <f>IF(Table1[[#This Row],[Date]]&lt;$AH$2,"",IF(Table1[[#This Row],[Date]]&lt;$AH$3,"Edge","Elite Combo"))</f>
        <v/>
      </c>
      <c r="AI1127" s="218">
        <f>Table1[[#This Row],[Time]]</f>
        <v>0.60069444444444442</v>
      </c>
      <c r="AJ1127" s="219" t="str">
        <f>Table1[[#This Row],[Track]]</f>
        <v>Randwick</v>
      </c>
      <c r="AK1127" s="216">
        <f>Table1[[#This Row],[Race ]]</f>
        <v>6</v>
      </c>
      <c r="AL1127" s="219">
        <f>Table1[[#This Row],[TAB]]</f>
        <v>12</v>
      </c>
      <c r="AM1127" s="219" t="str">
        <f>Table1[[#This Row],[Selection]]</f>
        <v>Fawkner Park</v>
      </c>
      <c r="AN1127" s="220" t="str">
        <f>Table1[[#This Row],[Sources]]</f>
        <v/>
      </c>
      <c r="AO1127" s="219" t="str">
        <f>Table1[[#This Row],[Scale Bet]]</f>
        <v/>
      </c>
    </row>
    <row r="1128" spans="5:41" ht="16.5" customHeight="1" x14ac:dyDescent="0.25">
      <c r="E1128" s="185">
        <v>45402</v>
      </c>
      <c r="F1128" s="35">
        <v>0.60069444444444442</v>
      </c>
      <c r="G1128" s="36" t="s">
        <v>22</v>
      </c>
      <c r="H1128" s="36">
        <v>6</v>
      </c>
      <c r="I1128" s="36">
        <v>7</v>
      </c>
      <c r="J1128" s="36" t="s">
        <v>1095</v>
      </c>
      <c r="K1128" s="36" t="s">
        <v>60</v>
      </c>
      <c r="L1128" s="165">
        <v>10</v>
      </c>
      <c r="M1128" s="134">
        <f t="shared" si="221"/>
        <v>10</v>
      </c>
      <c r="N1128" s="36">
        <f t="shared" si="222"/>
        <v>1</v>
      </c>
      <c r="O1128" s="135" t="str">
        <f t="shared" si="223"/>
        <v>Pro Syd-10</v>
      </c>
      <c r="P1128" s="186" t="str">
        <f t="shared" si="224"/>
        <v>OK</v>
      </c>
      <c r="Q1128" s="187">
        <f t="shared" si="225"/>
        <v>40</v>
      </c>
      <c r="R1128" s="150"/>
      <c r="S1128" s="187" t="str">
        <f t="shared" si="226"/>
        <v/>
      </c>
      <c r="T1128" s="136" t="str">
        <f t="shared" si="227"/>
        <v>Goldman</v>
      </c>
      <c r="U1128" s="137" t="str">
        <f>IF(P1128="","",IF(N1128=1,"",IF(Q1128="","",IF(Q1128&lt;=100,100,IF(Table1[[#This Row],[Day]]="Wed",100,200)))))</f>
        <v/>
      </c>
      <c r="V1128" s="137" t="str">
        <f t="shared" si="228"/>
        <v/>
      </c>
      <c r="W1128" s="137" t="str">
        <f t="shared" si="229"/>
        <v/>
      </c>
      <c r="X1128" s="133">
        <f>100</f>
        <v>100</v>
      </c>
      <c r="Y1128" s="133" t="str">
        <f t="shared" si="230"/>
        <v/>
      </c>
      <c r="Z1128" s="133">
        <f t="shared" si="231"/>
        <v>-100</v>
      </c>
      <c r="AA1128" s="134" t="str">
        <f>TEXT(Table1[[#This Row],[Date]],"DDD")</f>
        <v>Sat</v>
      </c>
      <c r="AB1128" s="133" t="str">
        <f>IF(OR(G1128="Doomben",G1128="Eagle Farm"),"Q",IF(AND(Q1128&gt;1,Q1128&lt;55,Table1[[#This Row],[Source]]="Nat"),"Nat OK",IF(AND(Table1[[#This Row],[Source]]&lt;&gt;"Nat",Q1128&lt;55),"Poor &lt;55",IF(OR(G1128="Randwick",G1128="Flemington",G1128="Caulfield",G1128="Sandown Lake",G1128="Sandown Hill"),"Best","ave"))))</f>
        <v>Poor &lt;55</v>
      </c>
      <c r="AC1128" s="133">
        <f>IF(Q1128="","",IF(AB1128="Poor &lt;55",$AC$2*0.2%,IF(AND(AB1128="Q",AA1128&lt;&gt;"Wed"),$AC$2*0.4%,IF(AND(AB1128="Q",AA1128="Wed"),$AC$2*0.5%,IF(AND(AB1128="Ave",U1128=100),$AC$2*0.5%,IF(AND(AB1128="ave",U1128="",N1128=1,AG1128="Bush"),$AC$2*1%,IF(AND(AB1128="ave",U1128="",Q1128&gt;100),$AC$2*1.3%,IF(AND(AB1128="ave",U1128=""),$AC$2*1.2%,IF(AND(AB1128="Ave",U1128=200),$AC$2*1%,IF(AND(AB1128="Best",U1128=200),$AC$2*1.5%,IF(AND(AB1128="Best",U1128="",K1128&lt;&gt;"Pro Syd"),$AC$2*0.5%,IF(AND(AB1128="Best",U1128=""),$AC$2*1%,IF(AND(AB1128="Best",U1128=100,Table1[[#This Row],[State]]="NSW"),$AC$2*0.4%,IF(AND(AB1128="Best",U1128=100),$AC$2*1%,IF(Table1[[#This Row],[Adj]]="Nat OK",$AC$2*0.5%,"xxx")))))))))))))))</f>
        <v>20</v>
      </c>
      <c r="AD1128" s="133" t="str">
        <f t="shared" si="232"/>
        <v/>
      </c>
      <c r="AE1128" s="133">
        <f t="shared" si="233"/>
        <v>-20</v>
      </c>
      <c r="AF1128" s="133" t="str">
        <f>VLOOKUP(Table1[[#This Row],[Track]],$F$2672:$H$2715,2,FALSE)</f>
        <v>NSW</v>
      </c>
      <c r="AG1128" s="133" t="str">
        <f>VLOOKUP(Table1[[#This Row],[Track]],$F$2672:$H$2715,3,FALSE)</f>
        <v>-</v>
      </c>
      <c r="AH1128" s="133" t="str">
        <f>IF(Table1[[#This Row],[Date]]&lt;$AH$2,"",IF(Table1[[#This Row],[Date]]&lt;$AH$3,"Edge","Elite Combo"))</f>
        <v/>
      </c>
      <c r="AI1128" s="218">
        <f>Table1[[#This Row],[Time]]</f>
        <v>0.60069444444444442</v>
      </c>
      <c r="AJ1128" s="219" t="str">
        <f>Table1[[#This Row],[Track]]</f>
        <v>Randwick</v>
      </c>
      <c r="AK1128" s="216">
        <f>Table1[[#This Row],[Race ]]</f>
        <v>6</v>
      </c>
      <c r="AL1128" s="219">
        <f>Table1[[#This Row],[TAB]]</f>
        <v>7</v>
      </c>
      <c r="AM1128" s="219" t="str">
        <f>Table1[[#This Row],[Selection]]</f>
        <v>Goldman</v>
      </c>
      <c r="AN1128" s="220" t="str">
        <f>Table1[[#This Row],[Sources]]</f>
        <v>Pro Syd-10</v>
      </c>
      <c r="AO1128" s="219">
        <f>Table1[[#This Row],[Scale Bet]]</f>
        <v>20</v>
      </c>
    </row>
    <row r="1129" spans="5:41" ht="16.5" customHeight="1" x14ac:dyDescent="0.25">
      <c r="E1129" s="185">
        <v>45402</v>
      </c>
      <c r="F1129" s="35">
        <v>0.60624999999999996</v>
      </c>
      <c r="G1129" s="36" t="s">
        <v>28</v>
      </c>
      <c r="H1129" s="36">
        <v>6</v>
      </c>
      <c r="I1129" s="36">
        <v>12</v>
      </c>
      <c r="J1129" s="36" t="s">
        <v>951</v>
      </c>
      <c r="K1129" s="36" t="s">
        <v>13</v>
      </c>
      <c r="L1129" s="165">
        <v>11</v>
      </c>
      <c r="M1129" s="134">
        <f t="shared" si="221"/>
        <v>11</v>
      </c>
      <c r="N1129" s="36">
        <f t="shared" si="222"/>
        <v>1</v>
      </c>
      <c r="O1129" s="135" t="str">
        <f t="shared" si="223"/>
        <v>Nat-11</v>
      </c>
      <c r="P1129" s="186" t="str">
        <f t="shared" si="224"/>
        <v/>
      </c>
      <c r="Q1129" s="187">
        <f t="shared" si="225"/>
        <v>44</v>
      </c>
      <c r="R1129" s="150"/>
      <c r="S1129" s="187" t="str">
        <f t="shared" si="226"/>
        <v/>
      </c>
      <c r="T1129" s="136" t="str">
        <f t="shared" si="227"/>
        <v>Tick Tock Queen</v>
      </c>
      <c r="U1129" s="137" t="str">
        <f>IF(P1129="","",IF(N1129=1,"",IF(Q1129="","",IF(Q1129&lt;=100,100,IF(Table1[[#This Row],[Day]]="Wed",100,200)))))</f>
        <v/>
      </c>
      <c r="V1129" s="137" t="str">
        <f t="shared" si="228"/>
        <v/>
      </c>
      <c r="W1129" s="137" t="str">
        <f t="shared" si="229"/>
        <v/>
      </c>
      <c r="X1129" s="133">
        <f>100</f>
        <v>100</v>
      </c>
      <c r="Y1129" s="133" t="str">
        <f t="shared" si="230"/>
        <v/>
      </c>
      <c r="Z1129" s="133">
        <f t="shared" si="231"/>
        <v>-100</v>
      </c>
      <c r="AA1129" s="134" t="str">
        <f>TEXT(Table1[[#This Row],[Date]],"DDD")</f>
        <v>Sat</v>
      </c>
      <c r="AB1129" s="133" t="str">
        <f>IF(OR(G1129="Doomben",G1129="Eagle Farm"),"Q",IF(AND(Q1129&gt;1,Q1129&lt;55,Table1[[#This Row],[Source]]="Nat"),"Nat OK",IF(AND(Table1[[#This Row],[Source]]&lt;&gt;"Nat",Q1129&lt;55),"Poor &lt;55",IF(OR(G1129="Randwick",G1129="Flemington",G1129="Caulfield",G1129="Sandown Lake",G1129="Sandown Hill"),"Best","ave"))))</f>
        <v>Q</v>
      </c>
      <c r="AC1129" s="133">
        <f>IF(Q1129="","",IF(AB1129="Poor &lt;55",$AC$2*0.2%,IF(AND(AB1129="Q",AA1129&lt;&gt;"Wed"),$AC$2*0.4%,IF(AND(AB1129="Q",AA1129="Wed"),$AC$2*0.5%,IF(AND(AB1129="Ave",U1129=100),$AC$2*0.5%,IF(AND(AB1129="ave",U1129="",N1129=1,AG1129="Bush"),$AC$2*1%,IF(AND(AB1129="ave",U1129="",Q1129&gt;100),$AC$2*1.3%,IF(AND(AB1129="ave",U1129=""),$AC$2*1.2%,IF(AND(AB1129="Ave",U1129=200),$AC$2*1%,IF(AND(AB1129="Best",U1129=200),$AC$2*1.5%,IF(AND(AB1129="Best",U1129="",K1129&lt;&gt;"Pro Syd"),$AC$2*0.5%,IF(AND(AB1129="Best",U1129=""),$AC$2*1%,IF(AND(AB1129="Best",U1129=100,Table1[[#This Row],[State]]="NSW"),$AC$2*0.4%,IF(AND(AB1129="Best",U1129=100),$AC$2*1%,IF(Table1[[#This Row],[Adj]]="Nat OK",$AC$2*0.5%,"xxx")))))))))))))))</f>
        <v>40</v>
      </c>
      <c r="AD1129" s="133" t="str">
        <f t="shared" si="232"/>
        <v/>
      </c>
      <c r="AE1129" s="133">
        <f t="shared" si="233"/>
        <v>-40</v>
      </c>
      <c r="AF1129" s="133" t="str">
        <f>VLOOKUP(Table1[[#This Row],[Track]],$F$2672:$H$2715,2,FALSE)</f>
        <v>Qld</v>
      </c>
      <c r="AG1129" s="133" t="str">
        <f>VLOOKUP(Table1[[#This Row],[Track]],$F$2672:$H$2715,3,FALSE)</f>
        <v>-</v>
      </c>
      <c r="AH1129" s="133" t="str">
        <f>IF(Table1[[#This Row],[Date]]&lt;$AH$2,"",IF(Table1[[#This Row],[Date]]&lt;$AH$3,"Edge","Elite Combo"))</f>
        <v/>
      </c>
      <c r="AI1129" s="218">
        <f>Table1[[#This Row],[Time]]</f>
        <v>0.60624999999999996</v>
      </c>
      <c r="AJ1129" s="219" t="str">
        <f>Table1[[#This Row],[Track]]</f>
        <v>Eagle Farm</v>
      </c>
      <c r="AK1129" s="216">
        <f>Table1[[#This Row],[Race ]]</f>
        <v>6</v>
      </c>
      <c r="AL1129" s="219">
        <f>Table1[[#This Row],[TAB]]</f>
        <v>12</v>
      </c>
      <c r="AM1129" s="219" t="str">
        <f>Table1[[#This Row],[Selection]]</f>
        <v>Tick Tock Queen</v>
      </c>
      <c r="AN1129" s="220" t="str">
        <f>Table1[[#This Row],[Sources]]</f>
        <v>Nat-11</v>
      </c>
      <c r="AO1129" s="219">
        <f>Table1[[#This Row],[Scale Bet]]</f>
        <v>40</v>
      </c>
    </row>
    <row r="1130" spans="5:41" ht="16.5" customHeight="1" x14ac:dyDescent="0.25">
      <c r="E1130" s="185">
        <v>45402</v>
      </c>
      <c r="F1130" s="35">
        <v>0.6333333333333333</v>
      </c>
      <c r="G1130" s="36" t="s">
        <v>28</v>
      </c>
      <c r="H1130" s="36">
        <v>7</v>
      </c>
      <c r="I1130" s="36">
        <v>2</v>
      </c>
      <c r="J1130" s="36" t="s">
        <v>566</v>
      </c>
      <c r="K1130" s="36" t="s">
        <v>13</v>
      </c>
      <c r="L1130" s="165">
        <v>11</v>
      </c>
      <c r="M1130" s="134">
        <f t="shared" si="221"/>
        <v>11</v>
      </c>
      <c r="N1130" s="36">
        <f t="shared" si="222"/>
        <v>1</v>
      </c>
      <c r="O1130" s="135" t="str">
        <f t="shared" si="223"/>
        <v>Nat-11</v>
      </c>
      <c r="P1130" s="186" t="str">
        <f t="shared" si="224"/>
        <v/>
      </c>
      <c r="Q1130" s="187">
        <f t="shared" si="225"/>
        <v>44</v>
      </c>
      <c r="R1130" s="150"/>
      <c r="S1130" s="187" t="str">
        <f t="shared" si="226"/>
        <v/>
      </c>
      <c r="T1130" s="136" t="str">
        <f t="shared" si="227"/>
        <v>Lost In Transit</v>
      </c>
      <c r="U1130" s="137" t="str">
        <f>IF(P1130="","",IF(N1130=1,"",IF(Q1130="","",IF(Q1130&lt;=100,100,IF(Table1[[#This Row],[Day]]="Wed",100,200)))))</f>
        <v/>
      </c>
      <c r="V1130" s="137" t="str">
        <f t="shared" si="228"/>
        <v/>
      </c>
      <c r="W1130" s="137" t="str">
        <f t="shared" si="229"/>
        <v/>
      </c>
      <c r="X1130" s="133">
        <f>100</f>
        <v>100</v>
      </c>
      <c r="Y1130" s="133" t="str">
        <f t="shared" si="230"/>
        <v/>
      </c>
      <c r="Z1130" s="133">
        <f t="shared" si="231"/>
        <v>-100</v>
      </c>
      <c r="AA1130" s="134" t="str">
        <f>TEXT(Table1[[#This Row],[Date]],"DDD")</f>
        <v>Sat</v>
      </c>
      <c r="AB1130" s="133" t="str">
        <f>IF(OR(G1130="Doomben",G1130="Eagle Farm"),"Q",IF(AND(Q1130&gt;1,Q1130&lt;55,Table1[[#This Row],[Source]]="Nat"),"Nat OK",IF(AND(Table1[[#This Row],[Source]]&lt;&gt;"Nat",Q1130&lt;55),"Poor &lt;55",IF(OR(G1130="Randwick",G1130="Flemington",G1130="Caulfield",G1130="Sandown Lake",G1130="Sandown Hill"),"Best","ave"))))</f>
        <v>Q</v>
      </c>
      <c r="AC1130" s="133">
        <f>IF(Q1130="","",IF(AB1130="Poor &lt;55",$AC$2*0.2%,IF(AND(AB1130="Q",AA1130&lt;&gt;"Wed"),$AC$2*0.4%,IF(AND(AB1130="Q",AA1130="Wed"),$AC$2*0.5%,IF(AND(AB1130="Ave",U1130=100),$AC$2*0.5%,IF(AND(AB1130="ave",U1130="",N1130=1,AG1130="Bush"),$AC$2*1%,IF(AND(AB1130="ave",U1130="",Q1130&gt;100),$AC$2*1.3%,IF(AND(AB1130="ave",U1130=""),$AC$2*1.2%,IF(AND(AB1130="Ave",U1130=200),$AC$2*1%,IF(AND(AB1130="Best",U1130=200),$AC$2*1.5%,IF(AND(AB1130="Best",U1130="",K1130&lt;&gt;"Pro Syd"),$AC$2*0.5%,IF(AND(AB1130="Best",U1130=""),$AC$2*1%,IF(AND(AB1130="Best",U1130=100,Table1[[#This Row],[State]]="NSW"),$AC$2*0.4%,IF(AND(AB1130="Best",U1130=100),$AC$2*1%,IF(Table1[[#This Row],[Adj]]="Nat OK",$AC$2*0.5%,"xxx")))))))))))))))</f>
        <v>40</v>
      </c>
      <c r="AD1130" s="133" t="str">
        <f t="shared" si="232"/>
        <v/>
      </c>
      <c r="AE1130" s="133">
        <f t="shared" si="233"/>
        <v>-40</v>
      </c>
      <c r="AF1130" s="133" t="str">
        <f>VLOOKUP(Table1[[#This Row],[Track]],$F$2672:$H$2715,2,FALSE)</f>
        <v>Qld</v>
      </c>
      <c r="AG1130" s="133" t="str">
        <f>VLOOKUP(Table1[[#This Row],[Track]],$F$2672:$H$2715,3,FALSE)</f>
        <v>-</v>
      </c>
      <c r="AH1130" s="133" t="str">
        <f>IF(Table1[[#This Row],[Date]]&lt;$AH$2,"",IF(Table1[[#This Row],[Date]]&lt;$AH$3,"Edge","Elite Combo"))</f>
        <v/>
      </c>
      <c r="AI1130" s="218">
        <f>Table1[[#This Row],[Time]]</f>
        <v>0.6333333333333333</v>
      </c>
      <c r="AJ1130" s="219" t="str">
        <f>Table1[[#This Row],[Track]]</f>
        <v>Eagle Farm</v>
      </c>
      <c r="AK1130" s="216">
        <f>Table1[[#This Row],[Race ]]</f>
        <v>7</v>
      </c>
      <c r="AL1130" s="219">
        <f>Table1[[#This Row],[TAB]]</f>
        <v>2</v>
      </c>
      <c r="AM1130" s="219" t="str">
        <f>Table1[[#This Row],[Selection]]</f>
        <v>Lost In Transit</v>
      </c>
      <c r="AN1130" s="220" t="str">
        <f>Table1[[#This Row],[Sources]]</f>
        <v>Nat-11</v>
      </c>
      <c r="AO1130" s="219">
        <f>Table1[[#This Row],[Scale Bet]]</f>
        <v>40</v>
      </c>
    </row>
    <row r="1131" spans="5:41" ht="16.5" customHeight="1" x14ac:dyDescent="0.25">
      <c r="E1131" s="185">
        <v>45402</v>
      </c>
      <c r="F1131" s="35">
        <v>0.65277777777777779</v>
      </c>
      <c r="G1131" s="36" t="s">
        <v>22</v>
      </c>
      <c r="H1131" s="36">
        <v>8</v>
      </c>
      <c r="I1131" s="36">
        <v>11</v>
      </c>
      <c r="J1131" s="36" t="s">
        <v>481</v>
      </c>
      <c r="K1131" s="36" t="s">
        <v>60</v>
      </c>
      <c r="L1131" s="165">
        <v>10</v>
      </c>
      <c r="M1131" s="134">
        <f t="shared" si="221"/>
        <v>10</v>
      </c>
      <c r="N1131" s="36">
        <f t="shared" si="222"/>
        <v>1</v>
      </c>
      <c r="O1131" s="135" t="str">
        <f t="shared" si="223"/>
        <v>Pro Syd-10</v>
      </c>
      <c r="P1131" s="186" t="str">
        <f t="shared" si="224"/>
        <v>OK</v>
      </c>
      <c r="Q1131" s="187">
        <f t="shared" si="225"/>
        <v>40</v>
      </c>
      <c r="R1131" s="150">
        <v>7.3</v>
      </c>
      <c r="S1131" s="187">
        <f t="shared" si="226"/>
        <v>292</v>
      </c>
      <c r="T1131" s="136" t="str">
        <f t="shared" si="227"/>
        <v>Magic Time</v>
      </c>
      <c r="U1131" s="137" t="str">
        <f>IF(P1131="","",IF(N1131=1,"",IF(Q1131="","",IF(Q1131&lt;=100,100,IF(Table1[[#This Row],[Day]]="Wed",100,200)))))</f>
        <v/>
      </c>
      <c r="V1131" s="137" t="str">
        <f t="shared" si="228"/>
        <v/>
      </c>
      <c r="W1131" s="137" t="str">
        <f t="shared" si="229"/>
        <v/>
      </c>
      <c r="X1131" s="133">
        <f>100</f>
        <v>100</v>
      </c>
      <c r="Y1131" s="133">
        <f t="shared" si="230"/>
        <v>730</v>
      </c>
      <c r="Z1131" s="133">
        <f t="shared" si="231"/>
        <v>630</v>
      </c>
      <c r="AA1131" s="134" t="str">
        <f>TEXT(Table1[[#This Row],[Date]],"DDD")</f>
        <v>Sat</v>
      </c>
      <c r="AB1131" s="133" t="str">
        <f>IF(OR(G1131="Doomben",G1131="Eagle Farm"),"Q",IF(AND(Q1131&gt;1,Q1131&lt;55,Table1[[#This Row],[Source]]="Nat"),"Nat OK",IF(AND(Table1[[#This Row],[Source]]&lt;&gt;"Nat",Q1131&lt;55),"Poor &lt;55",IF(OR(G1131="Randwick",G1131="Flemington",G1131="Caulfield",G1131="Sandown Lake",G1131="Sandown Hill"),"Best","ave"))))</f>
        <v>Poor &lt;55</v>
      </c>
      <c r="AC1131" s="133">
        <f>IF(Q1131="","",IF(AB1131="Poor &lt;55",$AC$2*0.2%,IF(AND(AB1131="Q",AA1131&lt;&gt;"Wed"),$AC$2*0.4%,IF(AND(AB1131="Q",AA1131="Wed"),$AC$2*0.5%,IF(AND(AB1131="Ave",U1131=100),$AC$2*0.5%,IF(AND(AB1131="ave",U1131="",N1131=1,AG1131="Bush"),$AC$2*1%,IF(AND(AB1131="ave",U1131="",Q1131&gt;100),$AC$2*1.3%,IF(AND(AB1131="ave",U1131=""),$AC$2*1.2%,IF(AND(AB1131="Ave",U1131=200),$AC$2*1%,IF(AND(AB1131="Best",U1131=200),$AC$2*1.5%,IF(AND(AB1131="Best",U1131="",K1131&lt;&gt;"Pro Syd"),$AC$2*0.5%,IF(AND(AB1131="Best",U1131=""),$AC$2*1%,IF(AND(AB1131="Best",U1131=100,Table1[[#This Row],[State]]="NSW"),$AC$2*0.4%,IF(AND(AB1131="Best",U1131=100),$AC$2*1%,IF(Table1[[#This Row],[Adj]]="Nat OK",$AC$2*0.5%,"xxx")))))))))))))))</f>
        <v>20</v>
      </c>
      <c r="AD1131" s="133">
        <f t="shared" si="232"/>
        <v>146</v>
      </c>
      <c r="AE1131" s="133">
        <f t="shared" si="233"/>
        <v>126</v>
      </c>
      <c r="AF1131" s="133" t="str">
        <f>VLOOKUP(Table1[[#This Row],[Track]],$F$2672:$H$2715,2,FALSE)</f>
        <v>NSW</v>
      </c>
      <c r="AG1131" s="133" t="str">
        <f>VLOOKUP(Table1[[#This Row],[Track]],$F$2672:$H$2715,3,FALSE)</f>
        <v>-</v>
      </c>
      <c r="AH1131" s="133" t="str">
        <f>IF(Table1[[#This Row],[Date]]&lt;$AH$2,"",IF(Table1[[#This Row],[Date]]&lt;$AH$3,"Edge","Elite Combo"))</f>
        <v/>
      </c>
      <c r="AI1131" s="218">
        <f>Table1[[#This Row],[Time]]</f>
        <v>0.65277777777777779</v>
      </c>
      <c r="AJ1131" s="219" t="str">
        <f>Table1[[#This Row],[Track]]</f>
        <v>Randwick</v>
      </c>
      <c r="AK1131" s="216">
        <f>Table1[[#This Row],[Race ]]</f>
        <v>8</v>
      </c>
      <c r="AL1131" s="219">
        <f>Table1[[#This Row],[TAB]]</f>
        <v>11</v>
      </c>
      <c r="AM1131" s="219" t="str">
        <f>Table1[[#This Row],[Selection]]</f>
        <v>Magic Time</v>
      </c>
      <c r="AN1131" s="220" t="str">
        <f>Table1[[#This Row],[Sources]]</f>
        <v>Pro Syd-10</v>
      </c>
      <c r="AO1131" s="219">
        <f>Table1[[#This Row],[Scale Bet]]</f>
        <v>20</v>
      </c>
    </row>
    <row r="1132" spans="5:41" ht="16.5" customHeight="1" x14ac:dyDescent="0.25">
      <c r="E1132" s="185">
        <v>45402</v>
      </c>
      <c r="F1132" s="35">
        <v>0.65277777777777779</v>
      </c>
      <c r="G1132" s="36" t="s">
        <v>22</v>
      </c>
      <c r="H1132" s="36">
        <v>8</v>
      </c>
      <c r="I1132" s="36">
        <v>10</v>
      </c>
      <c r="J1132" s="36" t="s">
        <v>395</v>
      </c>
      <c r="K1132" s="36" t="s">
        <v>1</v>
      </c>
      <c r="L1132" s="165">
        <v>11.000000000000002</v>
      </c>
      <c r="M1132" s="134">
        <f t="shared" si="221"/>
        <v>41</v>
      </c>
      <c r="N1132" s="36">
        <f t="shared" si="222"/>
        <v>3</v>
      </c>
      <c r="O1132" s="135" t="str">
        <f t="shared" si="223"/>
        <v>E4-11/Edge-15/Nat-15</v>
      </c>
      <c r="P1132" s="186" t="str">
        <f t="shared" si="224"/>
        <v>OK</v>
      </c>
      <c r="Q1132" s="187">
        <f t="shared" si="225"/>
        <v>164</v>
      </c>
      <c r="R1132" s="150"/>
      <c r="S1132" s="187" t="str">
        <f t="shared" si="226"/>
        <v/>
      </c>
      <c r="T1132" s="136" t="str">
        <f t="shared" si="227"/>
        <v>Sunshine In Paris</v>
      </c>
      <c r="U1132" s="137">
        <f>IF(P1132="","",IF(N1132=1,"",IF(Q1132="","",IF(Q1132&lt;=100,100,IF(Table1[[#This Row],[Day]]="Wed",100,200)))))</f>
        <v>200</v>
      </c>
      <c r="V1132" s="137" t="str">
        <f t="shared" si="228"/>
        <v/>
      </c>
      <c r="W1132" s="137">
        <f t="shared" si="229"/>
        <v>-200</v>
      </c>
      <c r="X1132" s="133">
        <f>100</f>
        <v>100</v>
      </c>
      <c r="Y1132" s="133" t="str">
        <f t="shared" si="230"/>
        <v/>
      </c>
      <c r="Z1132" s="133">
        <f t="shared" si="231"/>
        <v>-100</v>
      </c>
      <c r="AA1132" s="134" t="str">
        <f>TEXT(Table1[[#This Row],[Date]],"DDD")</f>
        <v>Sat</v>
      </c>
      <c r="AB1132" s="133" t="str">
        <f>IF(OR(G1132="Doomben",G1132="Eagle Farm"),"Q",IF(AND(Q1132&gt;1,Q1132&lt;55,Table1[[#This Row],[Source]]="Nat"),"Nat OK",IF(AND(Table1[[#This Row],[Source]]&lt;&gt;"Nat",Q1132&lt;55),"Poor &lt;55",IF(OR(G1132="Randwick",G1132="Flemington",G1132="Caulfield",G1132="Sandown Lake",G1132="Sandown Hill"),"Best","ave"))))</f>
        <v>Best</v>
      </c>
      <c r="AC1132" s="133">
        <f>IF(Q1132="","",IF(AB1132="Poor &lt;55",$AC$2*0.2%,IF(AND(AB1132="Q",AA1132&lt;&gt;"Wed"),$AC$2*0.4%,IF(AND(AB1132="Q",AA1132="Wed"),$AC$2*0.5%,IF(AND(AB1132="Ave",U1132=100),$AC$2*0.5%,IF(AND(AB1132="ave",U1132="",N1132=1,AG1132="Bush"),$AC$2*1%,IF(AND(AB1132="ave",U1132="",Q1132&gt;100),$AC$2*1.3%,IF(AND(AB1132="ave",U1132=""),$AC$2*1.2%,IF(AND(AB1132="Ave",U1132=200),$AC$2*1%,IF(AND(AB1132="Best",U1132=200),$AC$2*1.5%,IF(AND(AB1132="Best",U1132="",K1132&lt;&gt;"Pro Syd"),$AC$2*0.5%,IF(AND(AB1132="Best",U1132=""),$AC$2*1%,IF(AND(AB1132="Best",U1132=100,Table1[[#This Row],[State]]="NSW"),$AC$2*0.4%,IF(AND(AB1132="Best",U1132=100),$AC$2*1%,IF(Table1[[#This Row],[Adj]]="Nat OK",$AC$2*0.5%,"xxx")))))))))))))))</f>
        <v>150</v>
      </c>
      <c r="AD1132" s="133" t="str">
        <f t="shared" si="232"/>
        <v/>
      </c>
      <c r="AE1132" s="133">
        <f t="shared" si="233"/>
        <v>-150</v>
      </c>
      <c r="AF1132" s="133" t="str">
        <f>VLOOKUP(Table1[[#This Row],[Track]],$F$2672:$H$2715,2,FALSE)</f>
        <v>NSW</v>
      </c>
      <c r="AG1132" s="133" t="str">
        <f>VLOOKUP(Table1[[#This Row],[Track]],$F$2672:$H$2715,3,FALSE)</f>
        <v>-</v>
      </c>
      <c r="AH1132" s="133" t="str">
        <f>IF(Table1[[#This Row],[Date]]&lt;$AH$2,"",IF(Table1[[#This Row],[Date]]&lt;$AH$3,"Edge","Elite Combo"))</f>
        <v/>
      </c>
      <c r="AI1132" s="218">
        <f>Table1[[#This Row],[Time]]</f>
        <v>0.65277777777777779</v>
      </c>
      <c r="AJ1132" s="219" t="str">
        <f>Table1[[#This Row],[Track]]</f>
        <v>Randwick</v>
      </c>
      <c r="AK1132" s="216">
        <f>Table1[[#This Row],[Race ]]</f>
        <v>8</v>
      </c>
      <c r="AL1132" s="219">
        <f>Table1[[#This Row],[TAB]]</f>
        <v>10</v>
      </c>
      <c r="AM1132" s="219" t="str">
        <f>Table1[[#This Row],[Selection]]</f>
        <v>Sunshine In Paris</v>
      </c>
      <c r="AN1132" s="220" t="str">
        <f>Table1[[#This Row],[Sources]]</f>
        <v>E4-11/Edge-15/Nat-15</v>
      </c>
      <c r="AO1132" s="219">
        <f>Table1[[#This Row],[Scale Bet]]</f>
        <v>150</v>
      </c>
    </row>
    <row r="1133" spans="5:41" ht="16.5" customHeight="1" x14ac:dyDescent="0.25">
      <c r="E1133" s="185">
        <v>45402</v>
      </c>
      <c r="F1133" s="35">
        <v>0.65277777777777779</v>
      </c>
      <c r="G1133" s="36" t="s">
        <v>22</v>
      </c>
      <c r="H1133" s="36">
        <v>8</v>
      </c>
      <c r="I1133" s="36">
        <v>10</v>
      </c>
      <c r="J1133" s="36" t="s">
        <v>395</v>
      </c>
      <c r="K1133" s="36" t="s">
        <v>40</v>
      </c>
      <c r="L1133" s="165">
        <v>15</v>
      </c>
      <c r="M1133" s="134" t="str">
        <f t="shared" si="221"/>
        <v/>
      </c>
      <c r="N1133" s="36" t="str">
        <f t="shared" si="222"/>
        <v/>
      </c>
      <c r="O1133" s="135" t="str">
        <f t="shared" si="223"/>
        <v/>
      </c>
      <c r="P1133" s="186" t="str">
        <f t="shared" si="224"/>
        <v>OK</v>
      </c>
      <c r="Q1133" s="187" t="str">
        <f t="shared" si="225"/>
        <v/>
      </c>
      <c r="R1133" s="150"/>
      <c r="S1133" s="187" t="str">
        <f t="shared" si="226"/>
        <v/>
      </c>
      <c r="T1133" s="136" t="str">
        <f t="shared" si="227"/>
        <v>Sunshine In Paris</v>
      </c>
      <c r="U1133" s="137" t="str">
        <f>IF(P1133="","",IF(N1133=1,"",IF(Q1133="","",IF(Q1133&lt;=100,100,IF(Table1[[#This Row],[Day]]="Wed",100,200)))))</f>
        <v/>
      </c>
      <c r="V1133" s="137" t="str">
        <f t="shared" si="228"/>
        <v/>
      </c>
      <c r="W1133" s="137" t="str">
        <f t="shared" si="229"/>
        <v/>
      </c>
      <c r="X1133" s="133">
        <f>100</f>
        <v>100</v>
      </c>
      <c r="Y1133" s="133" t="str">
        <f t="shared" si="230"/>
        <v/>
      </c>
      <c r="Z1133" s="133">
        <f t="shared" si="231"/>
        <v>-100</v>
      </c>
      <c r="AA1133" s="134" t="str">
        <f>TEXT(Table1[[#This Row],[Date]],"DDD")</f>
        <v>Sat</v>
      </c>
      <c r="AB1133" s="133" t="str">
        <f>IF(OR(G1133="Doomben",G1133="Eagle Farm"),"Q",IF(AND(Q1133&gt;1,Q1133&lt;55,Table1[[#This Row],[Source]]="Nat"),"Nat OK",IF(AND(Table1[[#This Row],[Source]]&lt;&gt;"Nat",Q1133&lt;55),"Poor &lt;55",IF(OR(G1133="Randwick",G1133="Flemington",G1133="Caulfield",G1133="Sandown Lake",G1133="Sandown Hill"),"Best","ave"))))</f>
        <v>Best</v>
      </c>
      <c r="AC1133" s="133" t="str">
        <f>IF(Q1133="","",IF(AB1133="Poor &lt;55",$AC$2*0.2%,IF(AND(AB1133="Q",AA1133&lt;&gt;"Wed"),$AC$2*0.4%,IF(AND(AB1133="Q",AA1133="Wed"),$AC$2*0.5%,IF(AND(AB1133="Ave",U1133=100),$AC$2*0.5%,IF(AND(AB1133="ave",U1133="",N1133=1,AG1133="Bush"),$AC$2*1%,IF(AND(AB1133="ave",U1133="",Q1133&gt;100),$AC$2*1.3%,IF(AND(AB1133="ave",U1133=""),$AC$2*1.2%,IF(AND(AB1133="Ave",U1133=200),$AC$2*1%,IF(AND(AB1133="Best",U1133=200),$AC$2*1.5%,IF(AND(AB1133="Best",U1133="",K1133&lt;&gt;"Pro Syd"),$AC$2*0.5%,IF(AND(AB1133="Best",U1133=""),$AC$2*1%,IF(AND(AB1133="Best",U1133=100,Table1[[#This Row],[State]]="NSW"),$AC$2*0.4%,IF(AND(AB1133="Best",U1133=100),$AC$2*1%,IF(Table1[[#This Row],[Adj]]="Nat OK",$AC$2*0.5%,"xxx")))))))))))))))</f>
        <v/>
      </c>
      <c r="AD1133" s="133" t="str">
        <f t="shared" si="232"/>
        <v/>
      </c>
      <c r="AE1133" s="133" t="str">
        <f t="shared" si="233"/>
        <v/>
      </c>
      <c r="AF1133" s="133" t="str">
        <f>VLOOKUP(Table1[[#This Row],[Track]],$F$2672:$H$2715,2,FALSE)</f>
        <v>NSW</v>
      </c>
      <c r="AG1133" s="133" t="str">
        <f>VLOOKUP(Table1[[#This Row],[Track]],$F$2672:$H$2715,3,FALSE)</f>
        <v>-</v>
      </c>
      <c r="AH1133" s="133" t="str">
        <f>IF(Table1[[#This Row],[Date]]&lt;$AH$2,"",IF(Table1[[#This Row],[Date]]&lt;$AH$3,"Edge","Elite Combo"))</f>
        <v/>
      </c>
      <c r="AI1133" s="218">
        <f>Table1[[#This Row],[Time]]</f>
        <v>0.65277777777777779</v>
      </c>
      <c r="AJ1133" s="219" t="str">
        <f>Table1[[#This Row],[Track]]</f>
        <v>Randwick</v>
      </c>
      <c r="AK1133" s="216">
        <f>Table1[[#This Row],[Race ]]</f>
        <v>8</v>
      </c>
      <c r="AL1133" s="219">
        <f>Table1[[#This Row],[TAB]]</f>
        <v>10</v>
      </c>
      <c r="AM1133" s="219" t="str">
        <f>Table1[[#This Row],[Selection]]</f>
        <v>Sunshine In Paris</v>
      </c>
      <c r="AN1133" s="220" t="str">
        <f>Table1[[#This Row],[Sources]]</f>
        <v/>
      </c>
      <c r="AO1133" s="219" t="str">
        <f>Table1[[#This Row],[Scale Bet]]</f>
        <v/>
      </c>
    </row>
    <row r="1134" spans="5:41" ht="16.5" customHeight="1" x14ac:dyDescent="0.25">
      <c r="E1134" s="185">
        <v>45402</v>
      </c>
      <c r="F1134" s="35">
        <v>0.65277777777777779</v>
      </c>
      <c r="G1134" s="36" t="s">
        <v>22</v>
      </c>
      <c r="H1134" s="36">
        <v>8</v>
      </c>
      <c r="I1134" s="36">
        <v>10</v>
      </c>
      <c r="J1134" s="36" t="s">
        <v>395</v>
      </c>
      <c r="K1134" s="36" t="s">
        <v>13</v>
      </c>
      <c r="L1134" s="165">
        <v>15</v>
      </c>
      <c r="M1134" s="134" t="str">
        <f t="shared" si="221"/>
        <v/>
      </c>
      <c r="N1134" s="36" t="str">
        <f t="shared" si="222"/>
        <v/>
      </c>
      <c r="O1134" s="135" t="str">
        <f t="shared" si="223"/>
        <v/>
      </c>
      <c r="P1134" s="186" t="str">
        <f t="shared" si="224"/>
        <v>OK</v>
      </c>
      <c r="Q1134" s="187" t="str">
        <f t="shared" si="225"/>
        <v/>
      </c>
      <c r="R1134" s="150"/>
      <c r="S1134" s="187" t="str">
        <f t="shared" si="226"/>
        <v/>
      </c>
      <c r="T1134" s="136" t="str">
        <f t="shared" si="227"/>
        <v>Sunshine In Paris</v>
      </c>
      <c r="U1134" s="137" t="str">
        <f>IF(P1134="","",IF(N1134=1,"",IF(Q1134="","",IF(Q1134&lt;=100,100,IF(Table1[[#This Row],[Day]]="Wed",100,200)))))</f>
        <v/>
      </c>
      <c r="V1134" s="137" t="str">
        <f t="shared" si="228"/>
        <v/>
      </c>
      <c r="W1134" s="137" t="str">
        <f t="shared" si="229"/>
        <v/>
      </c>
      <c r="X1134" s="133">
        <f>100</f>
        <v>100</v>
      </c>
      <c r="Y1134" s="133" t="str">
        <f t="shared" si="230"/>
        <v/>
      </c>
      <c r="Z1134" s="133">
        <f t="shared" si="231"/>
        <v>-100</v>
      </c>
      <c r="AA1134" s="134" t="str">
        <f>TEXT(Table1[[#This Row],[Date]],"DDD")</f>
        <v>Sat</v>
      </c>
      <c r="AB1134" s="133" t="str">
        <f>IF(OR(G1134="Doomben",G1134="Eagle Farm"),"Q",IF(AND(Q1134&gt;1,Q1134&lt;55,Table1[[#This Row],[Source]]="Nat"),"Nat OK",IF(AND(Table1[[#This Row],[Source]]&lt;&gt;"Nat",Q1134&lt;55),"Poor &lt;55",IF(OR(G1134="Randwick",G1134="Flemington",G1134="Caulfield",G1134="Sandown Lake",G1134="Sandown Hill"),"Best","ave"))))</f>
        <v>Best</v>
      </c>
      <c r="AC1134" s="133" t="str">
        <f>IF(Q1134="","",IF(AB1134="Poor &lt;55",$AC$2*0.2%,IF(AND(AB1134="Q",AA1134&lt;&gt;"Wed"),$AC$2*0.4%,IF(AND(AB1134="Q",AA1134="Wed"),$AC$2*0.5%,IF(AND(AB1134="Ave",U1134=100),$AC$2*0.5%,IF(AND(AB1134="ave",U1134="",N1134=1,AG1134="Bush"),$AC$2*1%,IF(AND(AB1134="ave",U1134="",Q1134&gt;100),$AC$2*1.3%,IF(AND(AB1134="ave",U1134=""),$AC$2*1.2%,IF(AND(AB1134="Ave",U1134=200),$AC$2*1%,IF(AND(AB1134="Best",U1134=200),$AC$2*1.5%,IF(AND(AB1134="Best",U1134="",K1134&lt;&gt;"Pro Syd"),$AC$2*0.5%,IF(AND(AB1134="Best",U1134=""),$AC$2*1%,IF(AND(AB1134="Best",U1134=100,Table1[[#This Row],[State]]="NSW"),$AC$2*0.4%,IF(AND(AB1134="Best",U1134=100),$AC$2*1%,IF(Table1[[#This Row],[Adj]]="Nat OK",$AC$2*0.5%,"xxx")))))))))))))))</f>
        <v/>
      </c>
      <c r="AD1134" s="133" t="str">
        <f t="shared" si="232"/>
        <v/>
      </c>
      <c r="AE1134" s="133" t="str">
        <f t="shared" si="233"/>
        <v/>
      </c>
      <c r="AF1134" s="133" t="str">
        <f>VLOOKUP(Table1[[#This Row],[Track]],$F$2672:$H$2715,2,FALSE)</f>
        <v>NSW</v>
      </c>
      <c r="AG1134" s="133" t="str">
        <f>VLOOKUP(Table1[[#This Row],[Track]],$F$2672:$H$2715,3,FALSE)</f>
        <v>-</v>
      </c>
      <c r="AH1134" s="133" t="str">
        <f>IF(Table1[[#This Row],[Date]]&lt;$AH$2,"",IF(Table1[[#This Row],[Date]]&lt;$AH$3,"Edge","Elite Combo"))</f>
        <v/>
      </c>
      <c r="AI1134" s="218">
        <f>Table1[[#This Row],[Time]]</f>
        <v>0.65277777777777779</v>
      </c>
      <c r="AJ1134" s="219" t="str">
        <f>Table1[[#This Row],[Track]]</f>
        <v>Randwick</v>
      </c>
      <c r="AK1134" s="216">
        <f>Table1[[#This Row],[Race ]]</f>
        <v>8</v>
      </c>
      <c r="AL1134" s="219">
        <f>Table1[[#This Row],[TAB]]</f>
        <v>10</v>
      </c>
      <c r="AM1134" s="219" t="str">
        <f>Table1[[#This Row],[Selection]]</f>
        <v>Sunshine In Paris</v>
      </c>
      <c r="AN1134" s="220" t="str">
        <f>Table1[[#This Row],[Sources]]</f>
        <v/>
      </c>
      <c r="AO1134" s="219" t="str">
        <f>Table1[[#This Row],[Scale Bet]]</f>
        <v/>
      </c>
    </row>
    <row r="1135" spans="5:41" ht="16.5" customHeight="1" x14ac:dyDescent="0.25">
      <c r="E1135" s="185">
        <v>45402</v>
      </c>
      <c r="F1135" s="35">
        <v>0.71527777777777779</v>
      </c>
      <c r="G1135" s="36" t="s">
        <v>754</v>
      </c>
      <c r="H1135" s="36">
        <v>10</v>
      </c>
      <c r="I1135" s="36">
        <v>4</v>
      </c>
      <c r="J1135" s="36" t="s">
        <v>126</v>
      </c>
      <c r="K1135" s="36" t="s">
        <v>1</v>
      </c>
      <c r="L1135" s="165">
        <v>11.000000000000002</v>
      </c>
      <c r="M1135" s="134">
        <f t="shared" si="221"/>
        <v>46</v>
      </c>
      <c r="N1135" s="36">
        <f t="shared" si="222"/>
        <v>3</v>
      </c>
      <c r="O1135" s="135" t="str">
        <f t="shared" si="223"/>
        <v>E4-11/Edge-20/Pro Mel-15</v>
      </c>
      <c r="P1135" s="186" t="str">
        <f t="shared" si="224"/>
        <v/>
      </c>
      <c r="Q1135" s="187">
        <f t="shared" si="225"/>
        <v>184</v>
      </c>
      <c r="R1135" s="150"/>
      <c r="S1135" s="187" t="str">
        <f t="shared" si="226"/>
        <v/>
      </c>
      <c r="T1135" s="136" t="str">
        <f t="shared" si="227"/>
        <v>Dashing</v>
      </c>
      <c r="U1135" s="137" t="str">
        <f>IF(P1135="","",IF(N1135=1,"",IF(Q1135="","",IF(Q1135&lt;=100,100,IF(Table1[[#This Row],[Day]]="Wed",100,200)))))</f>
        <v/>
      </c>
      <c r="V1135" s="137" t="str">
        <f t="shared" si="228"/>
        <v/>
      </c>
      <c r="W1135" s="137" t="str">
        <f t="shared" si="229"/>
        <v/>
      </c>
      <c r="X1135" s="133">
        <f>100</f>
        <v>100</v>
      </c>
      <c r="Y1135" s="133" t="str">
        <f t="shared" si="230"/>
        <v/>
      </c>
      <c r="Z1135" s="133">
        <f t="shared" si="231"/>
        <v>-100</v>
      </c>
      <c r="AA1135" s="134" t="str">
        <f>TEXT(Table1[[#This Row],[Date]],"DDD")</f>
        <v>Sat</v>
      </c>
      <c r="AB1135" s="133" t="str">
        <f>IF(OR(G1135="Doomben",G1135="Eagle Farm"),"Q",IF(AND(Q1135&gt;1,Q1135&lt;55,Table1[[#This Row],[Source]]="Nat"),"Nat OK",IF(AND(Table1[[#This Row],[Source]]&lt;&gt;"Nat",Q1135&lt;55),"Poor &lt;55",IF(OR(G1135="Randwick",G1135="Flemington",G1135="Caulfield",G1135="Sandown Lake",G1135="Sandown Hill"),"Best","ave"))))</f>
        <v>ave</v>
      </c>
      <c r="AC1135" s="133">
        <f>IF(Q1135="","",IF(AB1135="Poor &lt;55",$AC$2*0.2%,IF(AND(AB1135="Q",AA1135&lt;&gt;"Wed"),$AC$2*0.4%,IF(AND(AB1135="Q",AA1135="Wed"),$AC$2*0.5%,IF(AND(AB1135="Ave",U1135=100),$AC$2*0.5%,IF(AND(AB1135="ave",U1135="",N1135=1,AG1135="Bush"),$AC$2*1%,IF(AND(AB1135="ave",U1135="",Q1135&gt;100),$AC$2*1.3%,IF(AND(AB1135="ave",U1135=""),$AC$2*1.2%,IF(AND(AB1135="Ave",U1135=200),$AC$2*1%,IF(AND(AB1135="Best",U1135=200),$AC$2*1.5%,IF(AND(AB1135="Best",U1135="",K1135&lt;&gt;"Pro Syd"),$AC$2*0.5%,IF(AND(AB1135="Best",U1135=""),$AC$2*1%,IF(AND(AB1135="Best",U1135=100,Table1[[#This Row],[State]]="NSW"),$AC$2*0.4%,IF(AND(AB1135="Best",U1135=100),$AC$2*1%,IF(Table1[[#This Row],[Adj]]="Nat OK",$AC$2*0.5%,"xxx")))))))))))))))</f>
        <v>130</v>
      </c>
      <c r="AD1135" s="133" t="str">
        <f t="shared" si="232"/>
        <v/>
      </c>
      <c r="AE1135" s="133">
        <f t="shared" si="233"/>
        <v>-130</v>
      </c>
      <c r="AF1135" s="133" t="str">
        <f>VLOOKUP(Table1[[#This Row],[Track]],$F$2672:$H$2715,2,FALSE)</f>
        <v>Vic</v>
      </c>
      <c r="AG1135" s="133" t="str">
        <f>VLOOKUP(Table1[[#This Row],[Track]],$F$2672:$H$2715,3,FALSE)</f>
        <v>Bush</v>
      </c>
      <c r="AH1135" s="133" t="str">
        <f>IF(Table1[[#This Row],[Date]]&lt;$AH$2,"",IF(Table1[[#This Row],[Date]]&lt;$AH$3,"Edge","Elite Combo"))</f>
        <v/>
      </c>
      <c r="AI1135" s="218">
        <f>Table1[[#This Row],[Time]]</f>
        <v>0.71527777777777779</v>
      </c>
      <c r="AJ1135" s="219" t="str">
        <f>Table1[[#This Row],[Track]]</f>
        <v>Mornington</v>
      </c>
      <c r="AK1135" s="216">
        <f>Table1[[#This Row],[Race ]]</f>
        <v>10</v>
      </c>
      <c r="AL1135" s="219">
        <f>Table1[[#This Row],[TAB]]</f>
        <v>4</v>
      </c>
      <c r="AM1135" s="219" t="str">
        <f>Table1[[#This Row],[Selection]]</f>
        <v>Dashing</v>
      </c>
      <c r="AN1135" s="220" t="str">
        <f>Table1[[#This Row],[Sources]]</f>
        <v>E4-11/Edge-20/Pro Mel-15</v>
      </c>
      <c r="AO1135" s="219">
        <f>Table1[[#This Row],[Scale Bet]]</f>
        <v>130</v>
      </c>
    </row>
    <row r="1136" spans="5:41" ht="16.5" customHeight="1" x14ac:dyDescent="0.25">
      <c r="E1136" s="185">
        <v>45402</v>
      </c>
      <c r="F1136" s="35">
        <v>0.71527777777777779</v>
      </c>
      <c r="G1136" s="36" t="s">
        <v>754</v>
      </c>
      <c r="H1136" s="36">
        <v>10</v>
      </c>
      <c r="I1136" s="36">
        <v>4</v>
      </c>
      <c r="J1136" s="36" t="s">
        <v>126</v>
      </c>
      <c r="K1136" s="36" t="s">
        <v>40</v>
      </c>
      <c r="L1136" s="165">
        <v>20</v>
      </c>
      <c r="M1136" s="134" t="str">
        <f t="shared" si="221"/>
        <v/>
      </c>
      <c r="N1136" s="36" t="str">
        <f t="shared" si="222"/>
        <v/>
      </c>
      <c r="O1136" s="135" t="str">
        <f t="shared" si="223"/>
        <v/>
      </c>
      <c r="P1136" s="186" t="str">
        <f t="shared" si="224"/>
        <v/>
      </c>
      <c r="Q1136" s="187" t="str">
        <f t="shared" si="225"/>
        <v/>
      </c>
      <c r="R1136" s="150"/>
      <c r="S1136" s="187" t="str">
        <f t="shared" si="226"/>
        <v/>
      </c>
      <c r="T1136" s="136" t="str">
        <f t="shared" si="227"/>
        <v>Dashing</v>
      </c>
      <c r="U1136" s="137" t="str">
        <f>IF(P1136="","",IF(N1136=1,"",IF(Q1136="","",IF(Q1136&lt;=100,100,IF(Table1[[#This Row],[Day]]="Wed",100,200)))))</f>
        <v/>
      </c>
      <c r="V1136" s="137" t="str">
        <f t="shared" si="228"/>
        <v/>
      </c>
      <c r="W1136" s="137" t="str">
        <f t="shared" si="229"/>
        <v/>
      </c>
      <c r="X1136" s="133">
        <f>100</f>
        <v>100</v>
      </c>
      <c r="Y1136" s="133" t="str">
        <f t="shared" si="230"/>
        <v/>
      </c>
      <c r="Z1136" s="133">
        <f t="shared" si="231"/>
        <v>-100</v>
      </c>
      <c r="AA1136" s="134" t="str">
        <f>TEXT(Table1[[#This Row],[Date]],"DDD")</f>
        <v>Sat</v>
      </c>
      <c r="AB1136" s="133" t="str">
        <f>IF(OR(G1136="Doomben",G1136="Eagle Farm"),"Q",IF(AND(Q1136&gt;1,Q1136&lt;55,Table1[[#This Row],[Source]]="Nat"),"Nat OK",IF(AND(Table1[[#This Row],[Source]]&lt;&gt;"Nat",Q1136&lt;55),"Poor &lt;55",IF(OR(G1136="Randwick",G1136="Flemington",G1136="Caulfield",G1136="Sandown Lake",G1136="Sandown Hill"),"Best","ave"))))</f>
        <v>ave</v>
      </c>
      <c r="AC1136" s="133" t="str">
        <f>IF(Q1136="","",IF(AB1136="Poor &lt;55",$AC$2*0.2%,IF(AND(AB1136="Q",AA1136&lt;&gt;"Wed"),$AC$2*0.4%,IF(AND(AB1136="Q",AA1136="Wed"),$AC$2*0.5%,IF(AND(AB1136="Ave",U1136=100),$AC$2*0.5%,IF(AND(AB1136="ave",U1136="",N1136=1,AG1136="Bush"),$AC$2*1%,IF(AND(AB1136="ave",U1136="",Q1136&gt;100),$AC$2*1.3%,IF(AND(AB1136="ave",U1136=""),$AC$2*1.2%,IF(AND(AB1136="Ave",U1136=200),$AC$2*1%,IF(AND(AB1136="Best",U1136=200),$AC$2*1.5%,IF(AND(AB1136="Best",U1136="",K1136&lt;&gt;"Pro Syd"),$AC$2*0.5%,IF(AND(AB1136="Best",U1136=""),$AC$2*1%,IF(AND(AB1136="Best",U1136=100,Table1[[#This Row],[State]]="NSW"),$AC$2*0.4%,IF(AND(AB1136="Best",U1136=100),$AC$2*1%,IF(Table1[[#This Row],[Adj]]="Nat OK",$AC$2*0.5%,"xxx")))))))))))))))</f>
        <v/>
      </c>
      <c r="AD1136" s="133" t="str">
        <f t="shared" si="232"/>
        <v/>
      </c>
      <c r="AE1136" s="133" t="str">
        <f t="shared" si="233"/>
        <v/>
      </c>
      <c r="AF1136" s="133" t="str">
        <f>VLOOKUP(Table1[[#This Row],[Track]],$F$2672:$H$2715,2,FALSE)</f>
        <v>Vic</v>
      </c>
      <c r="AG1136" s="133" t="str">
        <f>VLOOKUP(Table1[[#This Row],[Track]],$F$2672:$H$2715,3,FALSE)</f>
        <v>Bush</v>
      </c>
      <c r="AH1136" s="133" t="str">
        <f>IF(Table1[[#This Row],[Date]]&lt;$AH$2,"",IF(Table1[[#This Row],[Date]]&lt;$AH$3,"Edge","Elite Combo"))</f>
        <v/>
      </c>
      <c r="AI1136" s="218">
        <f>Table1[[#This Row],[Time]]</f>
        <v>0.71527777777777779</v>
      </c>
      <c r="AJ1136" s="219" t="str">
        <f>Table1[[#This Row],[Track]]</f>
        <v>Mornington</v>
      </c>
      <c r="AK1136" s="216">
        <f>Table1[[#This Row],[Race ]]</f>
        <v>10</v>
      </c>
      <c r="AL1136" s="219">
        <f>Table1[[#This Row],[TAB]]</f>
        <v>4</v>
      </c>
      <c r="AM1136" s="219" t="str">
        <f>Table1[[#This Row],[Selection]]</f>
        <v>Dashing</v>
      </c>
      <c r="AN1136" s="220" t="str">
        <f>Table1[[#This Row],[Sources]]</f>
        <v/>
      </c>
      <c r="AO1136" s="219" t="str">
        <f>Table1[[#This Row],[Scale Bet]]</f>
        <v/>
      </c>
    </row>
    <row r="1137" spans="5:41" ht="16.5" customHeight="1" x14ac:dyDescent="0.25">
      <c r="E1137" s="185">
        <v>45402</v>
      </c>
      <c r="F1137" s="35">
        <v>0.71527777777777779</v>
      </c>
      <c r="G1137" s="36" t="s">
        <v>754</v>
      </c>
      <c r="H1137" s="36">
        <v>10</v>
      </c>
      <c r="I1137" s="36">
        <v>4</v>
      </c>
      <c r="J1137" s="36" t="s">
        <v>126</v>
      </c>
      <c r="K1137" s="36" t="s">
        <v>18</v>
      </c>
      <c r="L1137" s="165">
        <v>15</v>
      </c>
      <c r="M1137" s="134" t="str">
        <f t="shared" si="221"/>
        <v/>
      </c>
      <c r="N1137" s="36" t="str">
        <f t="shared" si="222"/>
        <v/>
      </c>
      <c r="O1137" s="135" t="str">
        <f t="shared" si="223"/>
        <v/>
      </c>
      <c r="P1137" s="186" t="str">
        <f t="shared" si="224"/>
        <v/>
      </c>
      <c r="Q1137" s="187" t="str">
        <f t="shared" si="225"/>
        <v/>
      </c>
      <c r="R1137" s="150"/>
      <c r="S1137" s="187" t="str">
        <f t="shared" si="226"/>
        <v/>
      </c>
      <c r="T1137" s="136" t="str">
        <f t="shared" si="227"/>
        <v>Dashing</v>
      </c>
      <c r="U1137" s="137" t="str">
        <f>IF(P1137="","",IF(N1137=1,"",IF(Q1137="","",IF(Q1137&lt;=100,100,IF(Table1[[#This Row],[Day]]="Wed",100,200)))))</f>
        <v/>
      </c>
      <c r="V1137" s="137" t="str">
        <f t="shared" si="228"/>
        <v/>
      </c>
      <c r="W1137" s="137" t="str">
        <f t="shared" si="229"/>
        <v/>
      </c>
      <c r="X1137" s="133">
        <f>100</f>
        <v>100</v>
      </c>
      <c r="Y1137" s="133" t="str">
        <f t="shared" si="230"/>
        <v/>
      </c>
      <c r="Z1137" s="133">
        <f t="shared" si="231"/>
        <v>-100</v>
      </c>
      <c r="AA1137" s="134" t="str">
        <f>TEXT(Table1[[#This Row],[Date]],"DDD")</f>
        <v>Sat</v>
      </c>
      <c r="AB1137" s="133" t="str">
        <f>IF(OR(G1137="Doomben",G1137="Eagle Farm"),"Q",IF(AND(Q1137&gt;1,Q1137&lt;55,Table1[[#This Row],[Source]]="Nat"),"Nat OK",IF(AND(Table1[[#This Row],[Source]]&lt;&gt;"Nat",Q1137&lt;55),"Poor &lt;55",IF(OR(G1137="Randwick",G1137="Flemington",G1137="Caulfield",G1137="Sandown Lake",G1137="Sandown Hill"),"Best","ave"))))</f>
        <v>ave</v>
      </c>
      <c r="AC1137" s="133" t="str">
        <f>IF(Q1137="","",IF(AB1137="Poor &lt;55",$AC$2*0.2%,IF(AND(AB1137="Q",AA1137&lt;&gt;"Wed"),$AC$2*0.4%,IF(AND(AB1137="Q",AA1137="Wed"),$AC$2*0.5%,IF(AND(AB1137="Ave",U1137=100),$AC$2*0.5%,IF(AND(AB1137="ave",U1137="",N1137=1,AG1137="Bush"),$AC$2*1%,IF(AND(AB1137="ave",U1137="",Q1137&gt;100),$AC$2*1.3%,IF(AND(AB1137="ave",U1137=""),$AC$2*1.2%,IF(AND(AB1137="Ave",U1137=200),$AC$2*1%,IF(AND(AB1137="Best",U1137=200),$AC$2*1.5%,IF(AND(AB1137="Best",U1137="",K1137&lt;&gt;"Pro Syd"),$AC$2*0.5%,IF(AND(AB1137="Best",U1137=""),$AC$2*1%,IF(AND(AB1137="Best",U1137=100,Table1[[#This Row],[State]]="NSW"),$AC$2*0.4%,IF(AND(AB1137="Best",U1137=100),$AC$2*1%,IF(Table1[[#This Row],[Adj]]="Nat OK",$AC$2*0.5%,"xxx")))))))))))))))</f>
        <v/>
      </c>
      <c r="AD1137" s="133" t="str">
        <f t="shared" si="232"/>
        <v/>
      </c>
      <c r="AE1137" s="133" t="str">
        <f t="shared" si="233"/>
        <v/>
      </c>
      <c r="AF1137" s="133" t="str">
        <f>VLOOKUP(Table1[[#This Row],[Track]],$F$2672:$H$2715,2,FALSE)</f>
        <v>Vic</v>
      </c>
      <c r="AG1137" s="133" t="str">
        <f>VLOOKUP(Table1[[#This Row],[Track]],$F$2672:$H$2715,3,FALSE)</f>
        <v>Bush</v>
      </c>
      <c r="AH1137" s="133" t="str">
        <f>IF(Table1[[#This Row],[Date]]&lt;$AH$2,"",IF(Table1[[#This Row],[Date]]&lt;$AH$3,"Edge","Elite Combo"))</f>
        <v/>
      </c>
      <c r="AI1137" s="218">
        <f>Table1[[#This Row],[Time]]</f>
        <v>0.71527777777777779</v>
      </c>
      <c r="AJ1137" s="219" t="str">
        <f>Table1[[#This Row],[Track]]</f>
        <v>Mornington</v>
      </c>
      <c r="AK1137" s="216">
        <f>Table1[[#This Row],[Race ]]</f>
        <v>10</v>
      </c>
      <c r="AL1137" s="219">
        <f>Table1[[#This Row],[TAB]]</f>
        <v>4</v>
      </c>
      <c r="AM1137" s="219" t="str">
        <f>Table1[[#This Row],[Selection]]</f>
        <v>Dashing</v>
      </c>
      <c r="AN1137" s="220" t="str">
        <f>Table1[[#This Row],[Sources]]</f>
        <v/>
      </c>
      <c r="AO1137" s="219" t="str">
        <f>Table1[[#This Row],[Scale Bet]]</f>
        <v/>
      </c>
    </row>
    <row r="1138" spans="5:41" ht="16.5" customHeight="1" x14ac:dyDescent="0.25">
      <c r="E1138" s="185">
        <v>45402</v>
      </c>
      <c r="F1138" s="35">
        <v>0.71527777777777779</v>
      </c>
      <c r="G1138" s="36" t="s">
        <v>754</v>
      </c>
      <c r="H1138" s="36">
        <v>10</v>
      </c>
      <c r="I1138" s="36">
        <v>8</v>
      </c>
      <c r="J1138" s="36" t="s">
        <v>615</v>
      </c>
      <c r="K1138" s="36" t="s">
        <v>40</v>
      </c>
      <c r="L1138" s="165">
        <v>10</v>
      </c>
      <c r="M1138" s="134">
        <f t="shared" si="221"/>
        <v>35</v>
      </c>
      <c r="N1138" s="36">
        <f t="shared" si="222"/>
        <v>3</v>
      </c>
      <c r="O1138" s="135" t="str">
        <f t="shared" si="223"/>
        <v>Edge-10/Pro Mel-13/E4-12</v>
      </c>
      <c r="P1138" s="186" t="str">
        <f t="shared" si="224"/>
        <v/>
      </c>
      <c r="Q1138" s="187">
        <f t="shared" si="225"/>
        <v>140</v>
      </c>
      <c r="R1138" s="150">
        <v>3.4</v>
      </c>
      <c r="S1138" s="187">
        <f t="shared" si="226"/>
        <v>476</v>
      </c>
      <c r="T1138" s="136" t="str">
        <f t="shared" si="227"/>
        <v>Frigid</v>
      </c>
      <c r="U1138" s="137" t="str">
        <f>IF(P1138="","",IF(N1138=1,"",IF(Q1138="","",IF(Q1138&lt;=100,100,IF(Table1[[#This Row],[Day]]="Wed",100,200)))))</f>
        <v/>
      </c>
      <c r="V1138" s="137" t="str">
        <f t="shared" si="228"/>
        <v/>
      </c>
      <c r="W1138" s="137" t="str">
        <f t="shared" si="229"/>
        <v/>
      </c>
      <c r="X1138" s="133">
        <f>100</f>
        <v>100</v>
      </c>
      <c r="Y1138" s="133">
        <f t="shared" si="230"/>
        <v>340</v>
      </c>
      <c r="Z1138" s="133">
        <f t="shared" si="231"/>
        <v>240</v>
      </c>
      <c r="AA1138" s="134" t="str">
        <f>TEXT(Table1[[#This Row],[Date]],"DDD")</f>
        <v>Sat</v>
      </c>
      <c r="AB1138" s="133" t="str">
        <f>IF(OR(G1138="Doomben",G1138="Eagle Farm"),"Q",IF(AND(Q1138&gt;1,Q1138&lt;55,Table1[[#This Row],[Source]]="Nat"),"Nat OK",IF(AND(Table1[[#This Row],[Source]]&lt;&gt;"Nat",Q1138&lt;55),"Poor &lt;55",IF(OR(G1138="Randwick",G1138="Flemington",G1138="Caulfield",G1138="Sandown Lake",G1138="Sandown Hill"),"Best","ave"))))</f>
        <v>ave</v>
      </c>
      <c r="AC1138" s="133">
        <f>IF(Q1138="","",IF(AB1138="Poor &lt;55",$AC$2*0.2%,IF(AND(AB1138="Q",AA1138&lt;&gt;"Wed"),$AC$2*0.4%,IF(AND(AB1138="Q",AA1138="Wed"),$AC$2*0.5%,IF(AND(AB1138="Ave",U1138=100),$AC$2*0.5%,IF(AND(AB1138="ave",U1138="",N1138=1,AG1138="Bush"),$AC$2*1%,IF(AND(AB1138="ave",U1138="",Q1138&gt;100),$AC$2*1.3%,IF(AND(AB1138="ave",U1138=""),$AC$2*1.2%,IF(AND(AB1138="Ave",U1138=200),$AC$2*1%,IF(AND(AB1138="Best",U1138=200),$AC$2*1.5%,IF(AND(AB1138="Best",U1138="",K1138&lt;&gt;"Pro Syd"),$AC$2*0.5%,IF(AND(AB1138="Best",U1138=""),$AC$2*1%,IF(AND(AB1138="Best",U1138=100,Table1[[#This Row],[State]]="NSW"),$AC$2*0.4%,IF(AND(AB1138="Best",U1138=100),$AC$2*1%,IF(Table1[[#This Row],[Adj]]="Nat OK",$AC$2*0.5%,"xxx")))))))))))))))</f>
        <v>130</v>
      </c>
      <c r="AD1138" s="133">
        <f t="shared" si="232"/>
        <v>442</v>
      </c>
      <c r="AE1138" s="133">
        <f t="shared" si="233"/>
        <v>312</v>
      </c>
      <c r="AF1138" s="133" t="str">
        <f>VLOOKUP(Table1[[#This Row],[Track]],$F$2672:$H$2715,2,FALSE)</f>
        <v>Vic</v>
      </c>
      <c r="AG1138" s="133" t="str">
        <f>VLOOKUP(Table1[[#This Row],[Track]],$F$2672:$H$2715,3,FALSE)</f>
        <v>Bush</v>
      </c>
      <c r="AH1138" s="133" t="str">
        <f>IF(Table1[[#This Row],[Date]]&lt;$AH$2,"",IF(Table1[[#This Row],[Date]]&lt;$AH$3,"Edge","Elite Combo"))</f>
        <v/>
      </c>
      <c r="AI1138" s="218">
        <f>Table1[[#This Row],[Time]]</f>
        <v>0.71527777777777779</v>
      </c>
      <c r="AJ1138" s="219" t="str">
        <f>Table1[[#This Row],[Track]]</f>
        <v>Mornington</v>
      </c>
      <c r="AK1138" s="216">
        <f>Table1[[#This Row],[Race ]]</f>
        <v>10</v>
      </c>
      <c r="AL1138" s="219">
        <f>Table1[[#This Row],[TAB]]</f>
        <v>8</v>
      </c>
      <c r="AM1138" s="219" t="str">
        <f>Table1[[#This Row],[Selection]]</f>
        <v>Frigid</v>
      </c>
      <c r="AN1138" s="220" t="str">
        <f>Table1[[#This Row],[Sources]]</f>
        <v>Edge-10/Pro Mel-13/E4-12</v>
      </c>
      <c r="AO1138" s="219">
        <f>Table1[[#This Row],[Scale Bet]]</f>
        <v>130</v>
      </c>
    </row>
    <row r="1139" spans="5:41" ht="16.5" customHeight="1" x14ac:dyDescent="0.25">
      <c r="E1139" s="185">
        <v>45402</v>
      </c>
      <c r="F1139" s="35">
        <v>0.71527777777777779</v>
      </c>
      <c r="G1139" s="36" t="s">
        <v>754</v>
      </c>
      <c r="H1139" s="36">
        <v>10</v>
      </c>
      <c r="I1139" s="36">
        <v>8</v>
      </c>
      <c r="J1139" s="36" t="s">
        <v>615</v>
      </c>
      <c r="K1139" s="36" t="s">
        <v>18</v>
      </c>
      <c r="L1139" s="165">
        <v>13</v>
      </c>
      <c r="M1139" s="134" t="str">
        <f t="shared" si="221"/>
        <v/>
      </c>
      <c r="N1139" s="36" t="str">
        <f t="shared" si="222"/>
        <v/>
      </c>
      <c r="O1139" s="135" t="str">
        <f t="shared" si="223"/>
        <v/>
      </c>
      <c r="P1139" s="186" t="str">
        <f t="shared" si="224"/>
        <v/>
      </c>
      <c r="Q1139" s="187" t="str">
        <f t="shared" si="225"/>
        <v/>
      </c>
      <c r="R1139" s="150">
        <v>3.4</v>
      </c>
      <c r="S1139" s="187" t="str">
        <f t="shared" si="226"/>
        <v/>
      </c>
      <c r="T1139" s="136" t="str">
        <f t="shared" si="227"/>
        <v>Frigid</v>
      </c>
      <c r="U1139" s="137" t="str">
        <f>IF(P1139="","",IF(N1139=1,"",IF(Q1139="","",IF(Q1139&lt;=100,100,IF(Table1[[#This Row],[Day]]="Wed",100,200)))))</f>
        <v/>
      </c>
      <c r="V1139" s="137" t="str">
        <f t="shared" si="228"/>
        <v/>
      </c>
      <c r="W1139" s="137" t="str">
        <f t="shared" si="229"/>
        <v/>
      </c>
      <c r="X1139" s="133">
        <f>100</f>
        <v>100</v>
      </c>
      <c r="Y1139" s="133">
        <f t="shared" si="230"/>
        <v>340</v>
      </c>
      <c r="Z1139" s="133">
        <f t="shared" si="231"/>
        <v>240</v>
      </c>
      <c r="AA1139" s="134" t="str">
        <f>TEXT(Table1[[#This Row],[Date]],"DDD")</f>
        <v>Sat</v>
      </c>
      <c r="AB1139" s="133" t="str">
        <f>IF(OR(G1139="Doomben",G1139="Eagle Farm"),"Q",IF(AND(Q1139&gt;1,Q1139&lt;55,Table1[[#This Row],[Source]]="Nat"),"Nat OK",IF(AND(Table1[[#This Row],[Source]]&lt;&gt;"Nat",Q1139&lt;55),"Poor &lt;55",IF(OR(G1139="Randwick",G1139="Flemington",G1139="Caulfield",G1139="Sandown Lake",G1139="Sandown Hill"),"Best","ave"))))</f>
        <v>ave</v>
      </c>
      <c r="AC1139" s="133" t="str">
        <f>IF(Q1139="","",IF(AB1139="Poor &lt;55",$AC$2*0.2%,IF(AND(AB1139="Q",AA1139&lt;&gt;"Wed"),$AC$2*0.4%,IF(AND(AB1139="Q",AA1139="Wed"),$AC$2*0.5%,IF(AND(AB1139="Ave",U1139=100),$AC$2*0.5%,IF(AND(AB1139="ave",U1139="",N1139=1,AG1139="Bush"),$AC$2*1%,IF(AND(AB1139="ave",U1139="",Q1139&gt;100),$AC$2*1.3%,IF(AND(AB1139="ave",U1139=""),$AC$2*1.2%,IF(AND(AB1139="Ave",U1139=200),$AC$2*1%,IF(AND(AB1139="Best",U1139=200),$AC$2*1.5%,IF(AND(AB1139="Best",U1139="",K1139&lt;&gt;"Pro Syd"),$AC$2*0.5%,IF(AND(AB1139="Best",U1139=""),$AC$2*1%,IF(AND(AB1139="Best",U1139=100,Table1[[#This Row],[State]]="NSW"),$AC$2*0.4%,IF(AND(AB1139="Best",U1139=100),$AC$2*1%,IF(Table1[[#This Row],[Adj]]="Nat OK",$AC$2*0.5%,"xxx")))))))))))))))</f>
        <v/>
      </c>
      <c r="AD1139" s="133" t="str">
        <f t="shared" si="232"/>
        <v/>
      </c>
      <c r="AE1139" s="133" t="str">
        <f t="shared" si="233"/>
        <v/>
      </c>
      <c r="AF1139" s="133" t="str">
        <f>VLOOKUP(Table1[[#This Row],[Track]],$F$2672:$H$2715,2,FALSE)</f>
        <v>Vic</v>
      </c>
      <c r="AG1139" s="133" t="str">
        <f>VLOOKUP(Table1[[#This Row],[Track]],$F$2672:$H$2715,3,FALSE)</f>
        <v>Bush</v>
      </c>
      <c r="AH1139" s="133" t="str">
        <f>IF(Table1[[#This Row],[Date]]&lt;$AH$2,"",IF(Table1[[#This Row],[Date]]&lt;$AH$3,"Edge","Elite Combo"))</f>
        <v/>
      </c>
      <c r="AI1139" s="218">
        <f>Table1[[#This Row],[Time]]</f>
        <v>0.71527777777777779</v>
      </c>
      <c r="AJ1139" s="219" t="str">
        <f>Table1[[#This Row],[Track]]</f>
        <v>Mornington</v>
      </c>
      <c r="AK1139" s="216">
        <f>Table1[[#This Row],[Race ]]</f>
        <v>10</v>
      </c>
      <c r="AL1139" s="219">
        <f>Table1[[#This Row],[TAB]]</f>
        <v>8</v>
      </c>
      <c r="AM1139" s="219" t="str">
        <f>Table1[[#This Row],[Selection]]</f>
        <v>Frigid</v>
      </c>
      <c r="AN1139" s="220" t="str">
        <f>Table1[[#This Row],[Sources]]</f>
        <v/>
      </c>
      <c r="AO1139" s="219" t="str">
        <f>Table1[[#This Row],[Scale Bet]]</f>
        <v/>
      </c>
    </row>
    <row r="1140" spans="5:41" ht="16.5" customHeight="1" x14ac:dyDescent="0.25">
      <c r="E1140" s="185">
        <v>45402</v>
      </c>
      <c r="F1140" s="35">
        <v>0.71527777777777801</v>
      </c>
      <c r="G1140" s="36" t="s">
        <v>754</v>
      </c>
      <c r="H1140" s="36">
        <v>10</v>
      </c>
      <c r="I1140" s="36">
        <v>8</v>
      </c>
      <c r="J1140" s="36" t="s">
        <v>615</v>
      </c>
      <c r="K1140" s="36" t="s">
        <v>1</v>
      </c>
      <c r="L1140" s="165">
        <v>12</v>
      </c>
      <c r="M1140" s="134" t="str">
        <f t="shared" si="221"/>
        <v/>
      </c>
      <c r="N1140" s="36" t="str">
        <f t="shared" si="222"/>
        <v/>
      </c>
      <c r="O1140" s="135" t="str">
        <f t="shared" si="223"/>
        <v/>
      </c>
      <c r="P1140" s="186" t="str">
        <f t="shared" si="224"/>
        <v/>
      </c>
      <c r="Q1140" s="187" t="str">
        <f t="shared" si="225"/>
        <v/>
      </c>
      <c r="R1140" s="150">
        <v>3.4</v>
      </c>
      <c r="S1140" s="187" t="str">
        <f t="shared" si="226"/>
        <v/>
      </c>
      <c r="T1140" s="136" t="str">
        <f t="shared" si="227"/>
        <v>Frigid</v>
      </c>
      <c r="U1140" s="137" t="str">
        <f>IF(P1140="","",IF(N1140=1,"",IF(Q1140="","",IF(Q1140&lt;=100,100,IF(Table1[[#This Row],[Day]]="Wed",100,200)))))</f>
        <v/>
      </c>
      <c r="V1140" s="137" t="str">
        <f t="shared" si="228"/>
        <v/>
      </c>
      <c r="W1140" s="137" t="str">
        <f t="shared" si="229"/>
        <v/>
      </c>
      <c r="X1140" s="133">
        <f>100</f>
        <v>100</v>
      </c>
      <c r="Y1140" s="133">
        <f t="shared" si="230"/>
        <v>340</v>
      </c>
      <c r="Z1140" s="133">
        <f t="shared" si="231"/>
        <v>240</v>
      </c>
      <c r="AA1140" s="134" t="str">
        <f>TEXT(Table1[[#This Row],[Date]],"DDD")</f>
        <v>Sat</v>
      </c>
      <c r="AB1140" s="133" t="str">
        <f>IF(OR(G1140="Doomben",G1140="Eagle Farm"),"Q",IF(AND(Q1140&gt;1,Q1140&lt;55,Table1[[#This Row],[Source]]="Nat"),"Nat OK",IF(AND(Table1[[#This Row],[Source]]&lt;&gt;"Nat",Q1140&lt;55),"Poor &lt;55",IF(OR(G1140="Randwick",G1140="Flemington",G1140="Caulfield",G1140="Sandown Lake",G1140="Sandown Hill"),"Best","ave"))))</f>
        <v>ave</v>
      </c>
      <c r="AC1140" s="133" t="str">
        <f>IF(Q1140="","",IF(AB1140="Poor &lt;55",$AC$2*0.2%,IF(AND(AB1140="Q",AA1140&lt;&gt;"Wed"),$AC$2*0.4%,IF(AND(AB1140="Q",AA1140="Wed"),$AC$2*0.5%,IF(AND(AB1140="Ave",U1140=100),$AC$2*0.5%,IF(AND(AB1140="ave",U1140="",N1140=1,AG1140="Bush"),$AC$2*1%,IF(AND(AB1140="ave",U1140="",Q1140&gt;100),$AC$2*1.3%,IF(AND(AB1140="ave",U1140=""),$AC$2*1.2%,IF(AND(AB1140="Ave",U1140=200),$AC$2*1%,IF(AND(AB1140="Best",U1140=200),$AC$2*1.5%,IF(AND(AB1140="Best",U1140="",K1140&lt;&gt;"Pro Syd"),$AC$2*0.5%,IF(AND(AB1140="Best",U1140=""),$AC$2*1%,IF(AND(AB1140="Best",U1140=100,Table1[[#This Row],[State]]="NSW"),$AC$2*0.4%,IF(AND(AB1140="Best",U1140=100),$AC$2*1%,IF(Table1[[#This Row],[Adj]]="Nat OK",$AC$2*0.5%,"xxx")))))))))))))))</f>
        <v/>
      </c>
      <c r="AD1140" s="133" t="str">
        <f t="shared" si="232"/>
        <v/>
      </c>
      <c r="AE1140" s="133" t="str">
        <f t="shared" si="233"/>
        <v/>
      </c>
      <c r="AF1140" s="133" t="str">
        <f>VLOOKUP(Table1[[#This Row],[Track]],$F$2672:$H$2715,2,FALSE)</f>
        <v>Vic</v>
      </c>
      <c r="AG1140" s="133" t="str">
        <f>VLOOKUP(Table1[[#This Row],[Track]],$F$2672:$H$2715,3,FALSE)</f>
        <v>Bush</v>
      </c>
      <c r="AH1140" s="133" t="str">
        <f>IF(Table1[[#This Row],[Date]]&lt;$AH$2,"",IF(Table1[[#This Row],[Date]]&lt;$AH$3,"Edge","Elite Combo"))</f>
        <v/>
      </c>
      <c r="AI1140" s="218">
        <f>Table1[[#This Row],[Time]]</f>
        <v>0.71527777777777801</v>
      </c>
      <c r="AJ1140" s="219" t="str">
        <f>Table1[[#This Row],[Track]]</f>
        <v>Mornington</v>
      </c>
      <c r="AK1140" s="216">
        <f>Table1[[#This Row],[Race ]]</f>
        <v>10</v>
      </c>
      <c r="AL1140" s="219">
        <f>Table1[[#This Row],[TAB]]</f>
        <v>8</v>
      </c>
      <c r="AM1140" s="219" t="str">
        <f>Table1[[#This Row],[Selection]]</f>
        <v>Frigid</v>
      </c>
      <c r="AN1140" s="220" t="str">
        <f>Table1[[#This Row],[Sources]]</f>
        <v/>
      </c>
      <c r="AO1140" s="219" t="str">
        <f>Table1[[#This Row],[Scale Bet]]</f>
        <v/>
      </c>
    </row>
    <row r="1141" spans="5:41" ht="16.5" customHeight="1" x14ac:dyDescent="0.25">
      <c r="E1141" s="185">
        <v>45407</v>
      </c>
      <c r="F1141" s="35">
        <v>0.54166666666666663</v>
      </c>
      <c r="G1141" s="36" t="s">
        <v>157</v>
      </c>
      <c r="H1141" s="36">
        <v>1</v>
      </c>
      <c r="I1141" s="36">
        <v>1</v>
      </c>
      <c r="J1141" s="36" t="s">
        <v>758</v>
      </c>
      <c r="K1141" s="36" t="s">
        <v>1</v>
      </c>
      <c r="L1141" s="165">
        <v>10</v>
      </c>
      <c r="M1141" s="134">
        <f t="shared" si="221"/>
        <v>23</v>
      </c>
      <c r="N1141" s="36">
        <f t="shared" si="222"/>
        <v>2</v>
      </c>
      <c r="O1141" s="135" t="str">
        <f t="shared" si="223"/>
        <v>E4-10/Nat-13</v>
      </c>
      <c r="P1141" s="186" t="str">
        <f t="shared" si="224"/>
        <v>OK</v>
      </c>
      <c r="Q1141" s="187">
        <f t="shared" si="225"/>
        <v>92</v>
      </c>
      <c r="R1141" s="150"/>
      <c r="S1141" s="187" t="str">
        <f t="shared" si="226"/>
        <v/>
      </c>
      <c r="T1141" s="136" t="str">
        <f t="shared" si="227"/>
        <v>Peace Treaty</v>
      </c>
      <c r="U1141" s="137">
        <f>IF(P1141="","",IF(N1141=1,"",IF(Q1141="","",IF(Q1141&lt;=100,100,IF(Table1[[#This Row],[Day]]="Wed",100,200)))))</f>
        <v>100</v>
      </c>
      <c r="V1141" s="137" t="str">
        <f t="shared" si="228"/>
        <v/>
      </c>
      <c r="W1141" s="137">
        <f t="shared" si="229"/>
        <v>-100</v>
      </c>
      <c r="X1141" s="133">
        <f>100</f>
        <v>100</v>
      </c>
      <c r="Y1141" s="133" t="str">
        <f t="shared" si="230"/>
        <v/>
      </c>
      <c r="Z1141" s="133">
        <f t="shared" si="231"/>
        <v>-100</v>
      </c>
      <c r="AA1141" s="134" t="str">
        <f>TEXT(Table1[[#This Row],[Date]],"DDD")</f>
        <v>Thu</v>
      </c>
      <c r="AB1141" s="133" t="str">
        <f>IF(OR(G1141="Doomben",G1141="Eagle Farm"),"Q",IF(AND(Q1141&gt;1,Q1141&lt;55,Table1[[#This Row],[Source]]="Nat"),"Nat OK",IF(AND(Table1[[#This Row],[Source]]&lt;&gt;"Nat",Q1141&lt;55),"Poor &lt;55",IF(OR(G1141="Randwick",G1141="Flemington",G1141="Caulfield",G1141="Sandown Lake",G1141="Sandown Hill"),"Best","ave"))))</f>
        <v>Best</v>
      </c>
      <c r="AC1141" s="133">
        <f>IF(Q1141="","",IF(AB1141="Poor &lt;55",$AC$2*0.2%,IF(AND(AB1141="Q",AA1141&lt;&gt;"Wed"),$AC$2*0.4%,IF(AND(AB1141="Q",AA1141="Wed"),$AC$2*0.5%,IF(AND(AB1141="Ave",U1141=100),$AC$2*0.5%,IF(AND(AB1141="ave",U1141="",N1141=1,AG1141="Bush"),$AC$2*1%,IF(AND(AB1141="ave",U1141="",Q1141&gt;100),$AC$2*1.3%,IF(AND(AB1141="ave",U1141=""),$AC$2*1.2%,IF(AND(AB1141="Ave",U1141=200),$AC$2*1%,IF(AND(AB1141="Best",U1141=200),$AC$2*1.5%,IF(AND(AB1141="Best",U1141="",K1141&lt;&gt;"Pro Syd"),$AC$2*0.5%,IF(AND(AB1141="Best",U1141=""),$AC$2*1%,IF(AND(AB1141="Best",U1141=100,Table1[[#This Row],[State]]="NSW"),$AC$2*0.4%,IF(AND(AB1141="Best",U1141=100),$AC$2*1%,IF(Table1[[#This Row],[Adj]]="Nat OK",$AC$2*0.5%,"xxx")))))))))))))))</f>
        <v>100</v>
      </c>
      <c r="AD1141" s="133" t="str">
        <f t="shared" si="232"/>
        <v/>
      </c>
      <c r="AE1141" s="133">
        <f t="shared" si="233"/>
        <v>-100</v>
      </c>
      <c r="AF1141" s="133" t="str">
        <f>VLOOKUP(Table1[[#This Row],[Track]],$F$2672:$H$2715,2,FALSE)</f>
        <v>Vic</v>
      </c>
      <c r="AG1141" s="133" t="str">
        <f>VLOOKUP(Table1[[#This Row],[Track]],$F$2672:$H$2715,3,FALSE)</f>
        <v>-</v>
      </c>
      <c r="AH1141" s="133" t="str">
        <f>IF(Table1[[#This Row],[Date]]&lt;$AH$2,"",IF(Table1[[#This Row],[Date]]&lt;$AH$3,"Edge","Elite Combo"))</f>
        <v/>
      </c>
      <c r="AI1141" s="218">
        <f>Table1[[#This Row],[Time]]</f>
        <v>0.54166666666666663</v>
      </c>
      <c r="AJ1141" s="219" t="str">
        <f>Table1[[#This Row],[Track]]</f>
        <v>Flemington</v>
      </c>
      <c r="AK1141" s="216">
        <f>Table1[[#This Row],[Race ]]</f>
        <v>1</v>
      </c>
      <c r="AL1141" s="219">
        <f>Table1[[#This Row],[TAB]]</f>
        <v>1</v>
      </c>
      <c r="AM1141" s="219" t="str">
        <f>Table1[[#This Row],[Selection]]</f>
        <v>Peace Treaty</v>
      </c>
      <c r="AN1141" s="220" t="str">
        <f>Table1[[#This Row],[Sources]]</f>
        <v>E4-10/Nat-13</v>
      </c>
      <c r="AO1141" s="219">
        <f>Table1[[#This Row],[Scale Bet]]</f>
        <v>100</v>
      </c>
    </row>
    <row r="1142" spans="5:41" ht="16.5" customHeight="1" x14ac:dyDescent="0.25">
      <c r="E1142" s="185">
        <v>45407</v>
      </c>
      <c r="F1142" s="35">
        <v>0.54166666666666663</v>
      </c>
      <c r="G1142" s="36" t="s">
        <v>157</v>
      </c>
      <c r="H1142" s="36">
        <v>1</v>
      </c>
      <c r="I1142" s="36">
        <v>1</v>
      </c>
      <c r="J1142" s="36" t="s">
        <v>758</v>
      </c>
      <c r="K1142" s="36" t="s">
        <v>13</v>
      </c>
      <c r="L1142" s="165">
        <v>13</v>
      </c>
      <c r="M1142" s="134" t="str">
        <f t="shared" si="221"/>
        <v/>
      </c>
      <c r="N1142" s="36" t="str">
        <f t="shared" si="222"/>
        <v/>
      </c>
      <c r="O1142" s="135" t="str">
        <f t="shared" si="223"/>
        <v/>
      </c>
      <c r="P1142" s="186" t="str">
        <f t="shared" si="224"/>
        <v>OK</v>
      </c>
      <c r="Q1142" s="187" t="str">
        <f t="shared" si="225"/>
        <v/>
      </c>
      <c r="R1142" s="150"/>
      <c r="S1142" s="187" t="str">
        <f t="shared" si="226"/>
        <v/>
      </c>
      <c r="T1142" s="136" t="str">
        <f t="shared" si="227"/>
        <v>Peace Treaty</v>
      </c>
      <c r="U1142" s="137" t="str">
        <f>IF(P1142="","",IF(N1142=1,"",IF(Q1142="","",IF(Q1142&lt;=100,100,IF(Table1[[#This Row],[Day]]="Wed",100,200)))))</f>
        <v/>
      </c>
      <c r="V1142" s="137" t="str">
        <f t="shared" si="228"/>
        <v/>
      </c>
      <c r="W1142" s="137" t="str">
        <f t="shared" si="229"/>
        <v/>
      </c>
      <c r="X1142" s="133">
        <f>100</f>
        <v>100</v>
      </c>
      <c r="Y1142" s="133" t="str">
        <f t="shared" si="230"/>
        <v/>
      </c>
      <c r="Z1142" s="133">
        <f t="shared" si="231"/>
        <v>-100</v>
      </c>
      <c r="AA1142" s="134" t="str">
        <f>TEXT(Table1[[#This Row],[Date]],"DDD")</f>
        <v>Thu</v>
      </c>
      <c r="AB1142" s="133" t="str">
        <f>IF(OR(G1142="Doomben",G1142="Eagle Farm"),"Q",IF(AND(Q1142&gt;1,Q1142&lt;55,Table1[[#This Row],[Source]]="Nat"),"Nat OK",IF(AND(Table1[[#This Row],[Source]]&lt;&gt;"Nat",Q1142&lt;55),"Poor &lt;55",IF(OR(G1142="Randwick",G1142="Flemington",G1142="Caulfield",G1142="Sandown Lake",G1142="Sandown Hill"),"Best","ave"))))</f>
        <v>Best</v>
      </c>
      <c r="AC1142" s="133" t="str">
        <f>IF(Q1142="","",IF(AB1142="Poor &lt;55",$AC$2*0.2%,IF(AND(AB1142="Q",AA1142&lt;&gt;"Wed"),$AC$2*0.4%,IF(AND(AB1142="Q",AA1142="Wed"),$AC$2*0.5%,IF(AND(AB1142="Ave",U1142=100),$AC$2*0.5%,IF(AND(AB1142="ave",U1142="",N1142=1,AG1142="Bush"),$AC$2*1%,IF(AND(AB1142="ave",U1142="",Q1142&gt;100),$AC$2*1.3%,IF(AND(AB1142="ave",U1142=""),$AC$2*1.2%,IF(AND(AB1142="Ave",U1142=200),$AC$2*1%,IF(AND(AB1142="Best",U1142=200),$AC$2*1.5%,IF(AND(AB1142="Best",U1142="",K1142&lt;&gt;"Pro Syd"),$AC$2*0.5%,IF(AND(AB1142="Best",U1142=""),$AC$2*1%,IF(AND(AB1142="Best",U1142=100,Table1[[#This Row],[State]]="NSW"),$AC$2*0.4%,IF(AND(AB1142="Best",U1142=100),$AC$2*1%,IF(Table1[[#This Row],[Adj]]="Nat OK",$AC$2*0.5%,"xxx")))))))))))))))</f>
        <v/>
      </c>
      <c r="AD1142" s="133" t="str">
        <f t="shared" si="232"/>
        <v/>
      </c>
      <c r="AE1142" s="133" t="str">
        <f t="shared" si="233"/>
        <v/>
      </c>
      <c r="AF1142" s="133" t="str">
        <f>VLOOKUP(Table1[[#This Row],[Track]],$F$2672:$H$2715,2,FALSE)</f>
        <v>Vic</v>
      </c>
      <c r="AG1142" s="133" t="str">
        <f>VLOOKUP(Table1[[#This Row],[Track]],$F$2672:$H$2715,3,FALSE)</f>
        <v>-</v>
      </c>
      <c r="AH1142" s="133" t="str">
        <f>IF(Table1[[#This Row],[Date]]&lt;$AH$2,"",IF(Table1[[#This Row],[Date]]&lt;$AH$3,"Edge","Elite Combo"))</f>
        <v/>
      </c>
      <c r="AI1142" s="218">
        <f>Table1[[#This Row],[Time]]</f>
        <v>0.54166666666666663</v>
      </c>
      <c r="AJ1142" s="219" t="str">
        <f>Table1[[#This Row],[Track]]</f>
        <v>Flemington</v>
      </c>
      <c r="AK1142" s="216">
        <f>Table1[[#This Row],[Race ]]</f>
        <v>1</v>
      </c>
      <c r="AL1142" s="219">
        <f>Table1[[#This Row],[TAB]]</f>
        <v>1</v>
      </c>
      <c r="AM1142" s="219" t="str">
        <f>Table1[[#This Row],[Selection]]</f>
        <v>Peace Treaty</v>
      </c>
      <c r="AN1142" s="220" t="str">
        <f>Table1[[#This Row],[Sources]]</f>
        <v/>
      </c>
      <c r="AO1142" s="219" t="str">
        <f>Table1[[#This Row],[Scale Bet]]</f>
        <v/>
      </c>
    </row>
    <row r="1143" spans="5:41" ht="16.5" customHeight="1" x14ac:dyDescent="0.25">
      <c r="E1143" s="185">
        <v>45407</v>
      </c>
      <c r="F1143" s="35">
        <v>0.56597222222222221</v>
      </c>
      <c r="G1143" s="36" t="s">
        <v>157</v>
      </c>
      <c r="H1143" s="36">
        <v>2</v>
      </c>
      <c r="I1143" s="36">
        <v>7</v>
      </c>
      <c r="J1143" s="36" t="s">
        <v>759</v>
      </c>
      <c r="K1143" s="36" t="s">
        <v>1</v>
      </c>
      <c r="L1143" s="165">
        <v>10</v>
      </c>
      <c r="M1143" s="134">
        <f t="shared" si="221"/>
        <v>26</v>
      </c>
      <c r="N1143" s="36">
        <f t="shared" si="222"/>
        <v>2</v>
      </c>
      <c r="O1143" s="135" t="str">
        <f t="shared" si="223"/>
        <v>E4-10/Nat-16</v>
      </c>
      <c r="P1143" s="186" t="str">
        <f t="shared" si="224"/>
        <v>OK</v>
      </c>
      <c r="Q1143" s="187">
        <f t="shared" si="225"/>
        <v>104</v>
      </c>
      <c r="R1143" s="150"/>
      <c r="S1143" s="187" t="str">
        <f t="shared" si="226"/>
        <v/>
      </c>
      <c r="T1143" s="136" t="str">
        <f t="shared" si="227"/>
        <v>Niance</v>
      </c>
      <c r="U1143" s="137">
        <f>IF(P1143="","",IF(N1143=1,"",IF(Q1143="","",IF(Q1143&lt;=100,100,IF(Table1[[#This Row],[Day]]="Wed",100,200)))))</f>
        <v>200</v>
      </c>
      <c r="V1143" s="137" t="str">
        <f t="shared" si="228"/>
        <v/>
      </c>
      <c r="W1143" s="137">
        <f t="shared" si="229"/>
        <v>-200</v>
      </c>
      <c r="X1143" s="133">
        <f>100</f>
        <v>100</v>
      </c>
      <c r="Y1143" s="133" t="str">
        <f t="shared" si="230"/>
        <v/>
      </c>
      <c r="Z1143" s="133">
        <f t="shared" si="231"/>
        <v>-100</v>
      </c>
      <c r="AA1143" s="134" t="str">
        <f>TEXT(Table1[[#This Row],[Date]],"DDD")</f>
        <v>Thu</v>
      </c>
      <c r="AB1143" s="133" t="str">
        <f>IF(OR(G1143="Doomben",G1143="Eagle Farm"),"Q",IF(AND(Q1143&gt;1,Q1143&lt;55,Table1[[#This Row],[Source]]="Nat"),"Nat OK",IF(AND(Table1[[#This Row],[Source]]&lt;&gt;"Nat",Q1143&lt;55),"Poor &lt;55",IF(OR(G1143="Randwick",G1143="Flemington",G1143="Caulfield",G1143="Sandown Lake",G1143="Sandown Hill"),"Best","ave"))))</f>
        <v>Best</v>
      </c>
      <c r="AC1143" s="133">
        <f>IF(Q1143="","",IF(AB1143="Poor &lt;55",$AC$2*0.2%,IF(AND(AB1143="Q",AA1143&lt;&gt;"Wed"),$AC$2*0.4%,IF(AND(AB1143="Q",AA1143="Wed"),$AC$2*0.5%,IF(AND(AB1143="Ave",U1143=100),$AC$2*0.5%,IF(AND(AB1143="ave",U1143="",N1143=1,AG1143="Bush"),$AC$2*1%,IF(AND(AB1143="ave",U1143="",Q1143&gt;100),$AC$2*1.3%,IF(AND(AB1143="ave",U1143=""),$AC$2*1.2%,IF(AND(AB1143="Ave",U1143=200),$AC$2*1%,IF(AND(AB1143="Best",U1143=200),$AC$2*1.5%,IF(AND(AB1143="Best",U1143="",K1143&lt;&gt;"Pro Syd"),$AC$2*0.5%,IF(AND(AB1143="Best",U1143=""),$AC$2*1%,IF(AND(AB1143="Best",U1143=100,Table1[[#This Row],[State]]="NSW"),$AC$2*0.4%,IF(AND(AB1143="Best",U1143=100),$AC$2*1%,IF(Table1[[#This Row],[Adj]]="Nat OK",$AC$2*0.5%,"xxx")))))))))))))))</f>
        <v>150</v>
      </c>
      <c r="AD1143" s="133" t="str">
        <f t="shared" si="232"/>
        <v/>
      </c>
      <c r="AE1143" s="133">
        <f t="shared" si="233"/>
        <v>-150</v>
      </c>
      <c r="AF1143" s="133" t="str">
        <f>VLOOKUP(Table1[[#This Row],[Track]],$F$2672:$H$2715,2,FALSE)</f>
        <v>Vic</v>
      </c>
      <c r="AG1143" s="133" t="str">
        <f>VLOOKUP(Table1[[#This Row],[Track]],$F$2672:$H$2715,3,FALSE)</f>
        <v>-</v>
      </c>
      <c r="AH1143" s="133" t="str">
        <f>IF(Table1[[#This Row],[Date]]&lt;$AH$2,"",IF(Table1[[#This Row],[Date]]&lt;$AH$3,"Edge","Elite Combo"))</f>
        <v/>
      </c>
      <c r="AI1143" s="218">
        <f>Table1[[#This Row],[Time]]</f>
        <v>0.56597222222222221</v>
      </c>
      <c r="AJ1143" s="219" t="str">
        <f>Table1[[#This Row],[Track]]</f>
        <v>Flemington</v>
      </c>
      <c r="AK1143" s="216">
        <f>Table1[[#This Row],[Race ]]</f>
        <v>2</v>
      </c>
      <c r="AL1143" s="219">
        <f>Table1[[#This Row],[TAB]]</f>
        <v>7</v>
      </c>
      <c r="AM1143" s="219" t="str">
        <f>Table1[[#This Row],[Selection]]</f>
        <v>Niance</v>
      </c>
      <c r="AN1143" s="220" t="str">
        <f>Table1[[#This Row],[Sources]]</f>
        <v>E4-10/Nat-16</v>
      </c>
      <c r="AO1143" s="219">
        <f>Table1[[#This Row],[Scale Bet]]</f>
        <v>150</v>
      </c>
    </row>
    <row r="1144" spans="5:41" ht="16.5" customHeight="1" x14ac:dyDescent="0.25">
      <c r="E1144" s="185">
        <v>45407</v>
      </c>
      <c r="F1144" s="35">
        <v>0.56597222222222221</v>
      </c>
      <c r="G1144" s="36" t="s">
        <v>157</v>
      </c>
      <c r="H1144" s="36">
        <v>2</v>
      </c>
      <c r="I1144" s="36">
        <v>7</v>
      </c>
      <c r="J1144" s="36" t="s">
        <v>759</v>
      </c>
      <c r="K1144" s="36" t="s">
        <v>13</v>
      </c>
      <c r="L1144" s="165">
        <v>16</v>
      </c>
      <c r="M1144" s="134" t="str">
        <f t="shared" si="221"/>
        <v/>
      </c>
      <c r="N1144" s="36" t="str">
        <f t="shared" si="222"/>
        <v/>
      </c>
      <c r="O1144" s="135" t="str">
        <f t="shared" si="223"/>
        <v/>
      </c>
      <c r="P1144" s="186" t="str">
        <f t="shared" si="224"/>
        <v>OK</v>
      </c>
      <c r="Q1144" s="187" t="str">
        <f t="shared" si="225"/>
        <v/>
      </c>
      <c r="R1144" s="150"/>
      <c r="S1144" s="187" t="str">
        <f t="shared" si="226"/>
        <v/>
      </c>
      <c r="T1144" s="136" t="str">
        <f t="shared" si="227"/>
        <v>Niance</v>
      </c>
      <c r="U1144" s="137" t="str">
        <f>IF(P1144="","",IF(N1144=1,"",IF(Q1144="","",IF(Q1144&lt;=100,100,IF(Table1[[#This Row],[Day]]="Wed",100,200)))))</f>
        <v/>
      </c>
      <c r="V1144" s="137" t="str">
        <f t="shared" si="228"/>
        <v/>
      </c>
      <c r="W1144" s="137" t="str">
        <f t="shared" si="229"/>
        <v/>
      </c>
      <c r="X1144" s="133">
        <f>100</f>
        <v>100</v>
      </c>
      <c r="Y1144" s="133" t="str">
        <f t="shared" si="230"/>
        <v/>
      </c>
      <c r="Z1144" s="133">
        <f t="shared" si="231"/>
        <v>-100</v>
      </c>
      <c r="AA1144" s="134" t="str">
        <f>TEXT(Table1[[#This Row],[Date]],"DDD")</f>
        <v>Thu</v>
      </c>
      <c r="AB1144" s="133" t="str">
        <f>IF(OR(G1144="Doomben",G1144="Eagle Farm"),"Q",IF(AND(Q1144&gt;1,Q1144&lt;55,Table1[[#This Row],[Source]]="Nat"),"Nat OK",IF(AND(Table1[[#This Row],[Source]]&lt;&gt;"Nat",Q1144&lt;55),"Poor &lt;55",IF(OR(G1144="Randwick",G1144="Flemington",G1144="Caulfield",G1144="Sandown Lake",G1144="Sandown Hill"),"Best","ave"))))</f>
        <v>Best</v>
      </c>
      <c r="AC1144" s="133" t="str">
        <f>IF(Q1144="","",IF(AB1144="Poor &lt;55",$AC$2*0.2%,IF(AND(AB1144="Q",AA1144&lt;&gt;"Wed"),$AC$2*0.4%,IF(AND(AB1144="Q",AA1144="Wed"),$AC$2*0.5%,IF(AND(AB1144="Ave",U1144=100),$AC$2*0.5%,IF(AND(AB1144="ave",U1144="",N1144=1,AG1144="Bush"),$AC$2*1%,IF(AND(AB1144="ave",U1144="",Q1144&gt;100),$AC$2*1.3%,IF(AND(AB1144="ave",U1144=""),$AC$2*1.2%,IF(AND(AB1144="Ave",U1144=200),$AC$2*1%,IF(AND(AB1144="Best",U1144=200),$AC$2*1.5%,IF(AND(AB1144="Best",U1144="",K1144&lt;&gt;"Pro Syd"),$AC$2*0.5%,IF(AND(AB1144="Best",U1144=""),$AC$2*1%,IF(AND(AB1144="Best",U1144=100,Table1[[#This Row],[State]]="NSW"),$AC$2*0.4%,IF(AND(AB1144="Best",U1144=100),$AC$2*1%,IF(Table1[[#This Row],[Adj]]="Nat OK",$AC$2*0.5%,"xxx")))))))))))))))</f>
        <v/>
      </c>
      <c r="AD1144" s="133" t="str">
        <f t="shared" si="232"/>
        <v/>
      </c>
      <c r="AE1144" s="133" t="str">
        <f t="shared" si="233"/>
        <v/>
      </c>
      <c r="AF1144" s="133" t="str">
        <f>VLOOKUP(Table1[[#This Row],[Track]],$F$2672:$H$2715,2,FALSE)</f>
        <v>Vic</v>
      </c>
      <c r="AG1144" s="133" t="str">
        <f>VLOOKUP(Table1[[#This Row],[Track]],$F$2672:$H$2715,3,FALSE)</f>
        <v>-</v>
      </c>
      <c r="AH1144" s="133" t="str">
        <f>IF(Table1[[#This Row],[Date]]&lt;$AH$2,"",IF(Table1[[#This Row],[Date]]&lt;$AH$3,"Edge","Elite Combo"))</f>
        <v/>
      </c>
      <c r="AI1144" s="218">
        <f>Table1[[#This Row],[Time]]</f>
        <v>0.56597222222222221</v>
      </c>
      <c r="AJ1144" s="219" t="str">
        <f>Table1[[#This Row],[Track]]</f>
        <v>Flemington</v>
      </c>
      <c r="AK1144" s="216">
        <f>Table1[[#This Row],[Race ]]</f>
        <v>2</v>
      </c>
      <c r="AL1144" s="219">
        <f>Table1[[#This Row],[TAB]]</f>
        <v>7</v>
      </c>
      <c r="AM1144" s="219" t="str">
        <f>Table1[[#This Row],[Selection]]</f>
        <v>Niance</v>
      </c>
      <c r="AN1144" s="220" t="str">
        <f>Table1[[#This Row],[Sources]]</f>
        <v/>
      </c>
      <c r="AO1144" s="219" t="str">
        <f>Table1[[#This Row],[Scale Bet]]</f>
        <v/>
      </c>
    </row>
    <row r="1145" spans="5:41" ht="16.5" customHeight="1" x14ac:dyDescent="0.25">
      <c r="E1145" s="185">
        <v>45407</v>
      </c>
      <c r="F1145" s="35">
        <v>0.59027777777777779</v>
      </c>
      <c r="G1145" s="36" t="s">
        <v>157</v>
      </c>
      <c r="H1145" s="36">
        <v>3</v>
      </c>
      <c r="I1145" s="36">
        <v>6</v>
      </c>
      <c r="J1145" s="36" t="s">
        <v>36</v>
      </c>
      <c r="K1145" s="36" t="s">
        <v>1</v>
      </c>
      <c r="L1145" s="165">
        <v>10</v>
      </c>
      <c r="M1145" s="134">
        <f t="shared" si="221"/>
        <v>26</v>
      </c>
      <c r="N1145" s="36">
        <f t="shared" si="222"/>
        <v>2</v>
      </c>
      <c r="O1145" s="135" t="str">
        <f t="shared" si="223"/>
        <v>E4-10/Nat-16</v>
      </c>
      <c r="P1145" s="186" t="str">
        <f t="shared" si="224"/>
        <v>OK</v>
      </c>
      <c r="Q1145" s="187">
        <f t="shared" si="225"/>
        <v>104</v>
      </c>
      <c r="R1145" s="150">
        <v>3.2</v>
      </c>
      <c r="S1145" s="187">
        <f t="shared" si="226"/>
        <v>332.8</v>
      </c>
      <c r="T1145" s="136" t="str">
        <f t="shared" si="227"/>
        <v>Samuel Langhorne</v>
      </c>
      <c r="U1145" s="137">
        <f>IF(P1145="","",IF(N1145=1,"",IF(Q1145="","",IF(Q1145&lt;=100,100,IF(Table1[[#This Row],[Day]]="Wed",100,200)))))</f>
        <v>200</v>
      </c>
      <c r="V1145" s="137">
        <f t="shared" si="228"/>
        <v>640</v>
      </c>
      <c r="W1145" s="137">
        <f t="shared" si="229"/>
        <v>440</v>
      </c>
      <c r="X1145" s="133">
        <f>100</f>
        <v>100</v>
      </c>
      <c r="Y1145" s="133">
        <f t="shared" si="230"/>
        <v>320</v>
      </c>
      <c r="Z1145" s="133">
        <f t="shared" si="231"/>
        <v>220</v>
      </c>
      <c r="AA1145" s="134" t="str">
        <f>TEXT(Table1[[#This Row],[Date]],"DDD")</f>
        <v>Thu</v>
      </c>
      <c r="AB1145" s="133" t="str">
        <f>IF(OR(G1145="Doomben",G1145="Eagle Farm"),"Q",IF(AND(Q1145&gt;1,Q1145&lt;55,Table1[[#This Row],[Source]]="Nat"),"Nat OK",IF(AND(Table1[[#This Row],[Source]]&lt;&gt;"Nat",Q1145&lt;55),"Poor &lt;55",IF(OR(G1145="Randwick",G1145="Flemington",G1145="Caulfield",G1145="Sandown Lake",G1145="Sandown Hill"),"Best","ave"))))</f>
        <v>Best</v>
      </c>
      <c r="AC1145" s="133">
        <f>IF(Q1145="","",IF(AB1145="Poor &lt;55",$AC$2*0.2%,IF(AND(AB1145="Q",AA1145&lt;&gt;"Wed"),$AC$2*0.4%,IF(AND(AB1145="Q",AA1145="Wed"),$AC$2*0.5%,IF(AND(AB1145="Ave",U1145=100),$AC$2*0.5%,IF(AND(AB1145="ave",U1145="",N1145=1,AG1145="Bush"),$AC$2*1%,IF(AND(AB1145="ave",U1145="",Q1145&gt;100),$AC$2*1.3%,IF(AND(AB1145="ave",U1145=""),$AC$2*1.2%,IF(AND(AB1145="Ave",U1145=200),$AC$2*1%,IF(AND(AB1145="Best",U1145=200),$AC$2*1.5%,IF(AND(AB1145="Best",U1145="",K1145&lt;&gt;"Pro Syd"),$AC$2*0.5%,IF(AND(AB1145="Best",U1145=""),$AC$2*1%,IF(AND(AB1145="Best",U1145=100,Table1[[#This Row],[State]]="NSW"),$AC$2*0.4%,IF(AND(AB1145="Best",U1145=100),$AC$2*1%,IF(Table1[[#This Row],[Adj]]="Nat OK",$AC$2*0.5%,"xxx")))))))))))))))</f>
        <v>150</v>
      </c>
      <c r="AD1145" s="133">
        <f t="shared" si="232"/>
        <v>480</v>
      </c>
      <c r="AE1145" s="133">
        <f t="shared" si="233"/>
        <v>330</v>
      </c>
      <c r="AF1145" s="133" t="str">
        <f>VLOOKUP(Table1[[#This Row],[Track]],$F$2672:$H$2715,2,FALSE)</f>
        <v>Vic</v>
      </c>
      <c r="AG1145" s="133" t="str">
        <f>VLOOKUP(Table1[[#This Row],[Track]],$F$2672:$H$2715,3,FALSE)</f>
        <v>-</v>
      </c>
      <c r="AH1145" s="133" t="str">
        <f>IF(Table1[[#This Row],[Date]]&lt;$AH$2,"",IF(Table1[[#This Row],[Date]]&lt;$AH$3,"Edge","Elite Combo"))</f>
        <v/>
      </c>
      <c r="AI1145" s="218">
        <f>Table1[[#This Row],[Time]]</f>
        <v>0.59027777777777779</v>
      </c>
      <c r="AJ1145" s="219" t="str">
        <f>Table1[[#This Row],[Track]]</f>
        <v>Flemington</v>
      </c>
      <c r="AK1145" s="216">
        <f>Table1[[#This Row],[Race ]]</f>
        <v>3</v>
      </c>
      <c r="AL1145" s="219">
        <f>Table1[[#This Row],[TAB]]</f>
        <v>6</v>
      </c>
      <c r="AM1145" s="219" t="str">
        <f>Table1[[#This Row],[Selection]]</f>
        <v>Samuel Langhorne</v>
      </c>
      <c r="AN1145" s="220" t="str">
        <f>Table1[[#This Row],[Sources]]</f>
        <v>E4-10/Nat-16</v>
      </c>
      <c r="AO1145" s="219">
        <f>Table1[[#This Row],[Scale Bet]]</f>
        <v>150</v>
      </c>
    </row>
    <row r="1146" spans="5:41" ht="16.5" customHeight="1" x14ac:dyDescent="0.25">
      <c r="E1146" s="185">
        <v>45407</v>
      </c>
      <c r="F1146" s="35">
        <v>0.59027777777777779</v>
      </c>
      <c r="G1146" s="36" t="s">
        <v>157</v>
      </c>
      <c r="H1146" s="36">
        <v>3</v>
      </c>
      <c r="I1146" s="36">
        <v>6</v>
      </c>
      <c r="J1146" s="36" t="s">
        <v>36</v>
      </c>
      <c r="K1146" s="36" t="s">
        <v>13</v>
      </c>
      <c r="L1146" s="165">
        <v>16</v>
      </c>
      <c r="M1146" s="134" t="str">
        <f t="shared" si="221"/>
        <v/>
      </c>
      <c r="N1146" s="36" t="str">
        <f t="shared" si="222"/>
        <v/>
      </c>
      <c r="O1146" s="135" t="str">
        <f t="shared" si="223"/>
        <v/>
      </c>
      <c r="P1146" s="186" t="str">
        <f t="shared" si="224"/>
        <v>OK</v>
      </c>
      <c r="Q1146" s="187" t="str">
        <f t="shared" si="225"/>
        <v/>
      </c>
      <c r="R1146" s="150">
        <v>3.2</v>
      </c>
      <c r="S1146" s="187" t="str">
        <f t="shared" si="226"/>
        <v/>
      </c>
      <c r="T1146" s="136" t="str">
        <f t="shared" si="227"/>
        <v>Samuel Langhorne</v>
      </c>
      <c r="U1146" s="137" t="str">
        <f>IF(P1146="","",IF(N1146=1,"",IF(Q1146="","",IF(Q1146&lt;=100,100,IF(Table1[[#This Row],[Day]]="Wed",100,200)))))</f>
        <v/>
      </c>
      <c r="V1146" s="137" t="str">
        <f t="shared" si="228"/>
        <v/>
      </c>
      <c r="W1146" s="137" t="str">
        <f t="shared" si="229"/>
        <v/>
      </c>
      <c r="X1146" s="133">
        <f>100</f>
        <v>100</v>
      </c>
      <c r="Y1146" s="133">
        <f t="shared" si="230"/>
        <v>320</v>
      </c>
      <c r="Z1146" s="133">
        <f t="shared" si="231"/>
        <v>220</v>
      </c>
      <c r="AA1146" s="134" t="str">
        <f>TEXT(Table1[[#This Row],[Date]],"DDD")</f>
        <v>Thu</v>
      </c>
      <c r="AB1146" s="133" t="str">
        <f>IF(OR(G1146="Doomben",G1146="Eagle Farm"),"Q",IF(AND(Q1146&gt;1,Q1146&lt;55,Table1[[#This Row],[Source]]="Nat"),"Nat OK",IF(AND(Table1[[#This Row],[Source]]&lt;&gt;"Nat",Q1146&lt;55),"Poor &lt;55",IF(OR(G1146="Randwick",G1146="Flemington",G1146="Caulfield",G1146="Sandown Lake",G1146="Sandown Hill"),"Best","ave"))))</f>
        <v>Best</v>
      </c>
      <c r="AC1146" s="133" t="str">
        <f>IF(Q1146="","",IF(AB1146="Poor &lt;55",$AC$2*0.2%,IF(AND(AB1146="Q",AA1146&lt;&gt;"Wed"),$AC$2*0.4%,IF(AND(AB1146="Q",AA1146="Wed"),$AC$2*0.5%,IF(AND(AB1146="Ave",U1146=100),$AC$2*0.5%,IF(AND(AB1146="ave",U1146="",N1146=1,AG1146="Bush"),$AC$2*1%,IF(AND(AB1146="ave",U1146="",Q1146&gt;100),$AC$2*1.3%,IF(AND(AB1146="ave",U1146=""),$AC$2*1.2%,IF(AND(AB1146="Ave",U1146=200),$AC$2*1%,IF(AND(AB1146="Best",U1146=200),$AC$2*1.5%,IF(AND(AB1146="Best",U1146="",K1146&lt;&gt;"Pro Syd"),$AC$2*0.5%,IF(AND(AB1146="Best",U1146=""),$AC$2*1%,IF(AND(AB1146="Best",U1146=100,Table1[[#This Row],[State]]="NSW"),$AC$2*0.4%,IF(AND(AB1146="Best",U1146=100),$AC$2*1%,IF(Table1[[#This Row],[Adj]]="Nat OK",$AC$2*0.5%,"xxx")))))))))))))))</f>
        <v/>
      </c>
      <c r="AD1146" s="133" t="str">
        <f t="shared" si="232"/>
        <v/>
      </c>
      <c r="AE1146" s="133" t="str">
        <f t="shared" si="233"/>
        <v/>
      </c>
      <c r="AF1146" s="133" t="str">
        <f>VLOOKUP(Table1[[#This Row],[Track]],$F$2672:$H$2715,2,FALSE)</f>
        <v>Vic</v>
      </c>
      <c r="AG1146" s="133" t="str">
        <f>VLOOKUP(Table1[[#This Row],[Track]],$F$2672:$H$2715,3,FALSE)</f>
        <v>-</v>
      </c>
      <c r="AH1146" s="133" t="str">
        <f>IF(Table1[[#This Row],[Date]]&lt;$AH$2,"",IF(Table1[[#This Row],[Date]]&lt;$AH$3,"Edge","Elite Combo"))</f>
        <v/>
      </c>
      <c r="AI1146" s="218">
        <f>Table1[[#This Row],[Time]]</f>
        <v>0.59027777777777779</v>
      </c>
      <c r="AJ1146" s="219" t="str">
        <f>Table1[[#This Row],[Track]]</f>
        <v>Flemington</v>
      </c>
      <c r="AK1146" s="216">
        <f>Table1[[#This Row],[Race ]]</f>
        <v>3</v>
      </c>
      <c r="AL1146" s="219">
        <f>Table1[[#This Row],[TAB]]</f>
        <v>6</v>
      </c>
      <c r="AM1146" s="219" t="str">
        <f>Table1[[#This Row],[Selection]]</f>
        <v>Samuel Langhorne</v>
      </c>
      <c r="AN1146" s="220" t="str">
        <f>Table1[[#This Row],[Sources]]</f>
        <v/>
      </c>
      <c r="AO1146" s="219" t="str">
        <f>Table1[[#This Row],[Scale Bet]]</f>
        <v/>
      </c>
    </row>
    <row r="1147" spans="5:41" ht="16.5" customHeight="1" x14ac:dyDescent="0.25">
      <c r="E1147" s="185">
        <v>45407</v>
      </c>
      <c r="F1147" s="35">
        <v>0.62847222222222221</v>
      </c>
      <c r="G1147" s="36" t="s">
        <v>574</v>
      </c>
      <c r="H1147" s="36">
        <v>5</v>
      </c>
      <c r="I1147" s="36">
        <v>2</v>
      </c>
      <c r="J1147" s="36" t="s">
        <v>808</v>
      </c>
      <c r="K1147" s="36" t="s">
        <v>40</v>
      </c>
      <c r="L1147" s="165">
        <v>15</v>
      </c>
      <c r="M1147" s="134">
        <f t="shared" si="221"/>
        <v>30</v>
      </c>
      <c r="N1147" s="36">
        <f t="shared" si="222"/>
        <v>2</v>
      </c>
      <c r="O1147" s="135" t="str">
        <f t="shared" si="223"/>
        <v>Edge-15/Nat-15</v>
      </c>
      <c r="P1147" s="186" t="str">
        <f t="shared" si="224"/>
        <v/>
      </c>
      <c r="Q1147" s="187">
        <f t="shared" si="225"/>
        <v>120</v>
      </c>
      <c r="R1147" s="150"/>
      <c r="S1147" s="187" t="str">
        <f t="shared" si="226"/>
        <v/>
      </c>
      <c r="T1147" s="136" t="str">
        <f t="shared" si="227"/>
        <v>Defining</v>
      </c>
      <c r="U1147" s="137" t="str">
        <f>IF(P1147="","",IF(N1147=1,"",IF(Q1147="","",IF(Q1147&lt;=100,100,IF(Table1[[#This Row],[Day]]="Wed",100,200)))))</f>
        <v/>
      </c>
      <c r="V1147" s="137" t="str">
        <f t="shared" si="228"/>
        <v/>
      </c>
      <c r="W1147" s="137" t="str">
        <f t="shared" si="229"/>
        <v/>
      </c>
      <c r="X1147" s="133">
        <f>100</f>
        <v>100</v>
      </c>
      <c r="Y1147" s="133" t="str">
        <f t="shared" si="230"/>
        <v/>
      </c>
      <c r="Z1147" s="133">
        <f t="shared" si="231"/>
        <v>-100</v>
      </c>
      <c r="AA1147" s="134" t="str">
        <f>TEXT(Table1[[#This Row],[Date]],"DDD")</f>
        <v>Thu</v>
      </c>
      <c r="AB1147" s="133" t="str">
        <f>IF(OR(G1147="Doomben",G1147="Eagle Farm"),"Q",IF(AND(Q1147&gt;1,Q1147&lt;55,Table1[[#This Row],[Source]]="Nat"),"Nat OK",IF(AND(Table1[[#This Row],[Source]]&lt;&gt;"Nat",Q1147&lt;55),"Poor &lt;55",IF(OR(G1147="Randwick",G1147="Flemington",G1147="Caulfield",G1147="Sandown Lake",G1147="Sandown Hill"),"Best","ave"))))</f>
        <v>ave</v>
      </c>
      <c r="AC1147" s="133">
        <f>IF(Q1147="","",IF(AB1147="Poor &lt;55",$AC$2*0.2%,IF(AND(AB1147="Q",AA1147&lt;&gt;"Wed"),$AC$2*0.4%,IF(AND(AB1147="Q",AA1147="Wed"),$AC$2*0.5%,IF(AND(AB1147="Ave",U1147=100),$AC$2*0.5%,IF(AND(AB1147="ave",U1147="",N1147=1,AG1147="Bush"),$AC$2*1%,IF(AND(AB1147="ave",U1147="",Q1147&gt;100),$AC$2*1.3%,IF(AND(AB1147="ave",U1147=""),$AC$2*1.2%,IF(AND(AB1147="Ave",U1147=200),$AC$2*1%,IF(AND(AB1147="Best",U1147=200),$AC$2*1.5%,IF(AND(AB1147="Best",U1147="",K1147&lt;&gt;"Pro Syd"),$AC$2*0.5%,IF(AND(AB1147="Best",U1147=""),$AC$2*1%,IF(AND(AB1147="Best",U1147=100,Table1[[#This Row],[State]]="NSW"),$AC$2*0.4%,IF(AND(AB1147="Best",U1147=100),$AC$2*1%,IF(Table1[[#This Row],[Adj]]="Nat OK",$AC$2*0.5%,"xxx")))))))))))))))</f>
        <v>130</v>
      </c>
      <c r="AD1147" s="133" t="str">
        <f t="shared" si="232"/>
        <v/>
      </c>
      <c r="AE1147" s="133">
        <f t="shared" si="233"/>
        <v>-130</v>
      </c>
      <c r="AF1147" s="133" t="str">
        <f>VLOOKUP(Table1[[#This Row],[Track]],$F$2672:$H$2715,2,FALSE)</f>
        <v>NSW</v>
      </c>
      <c r="AG1147" s="133" t="str">
        <f>VLOOKUP(Table1[[#This Row],[Track]],$F$2672:$H$2715,3,FALSE)</f>
        <v>-</v>
      </c>
      <c r="AH1147" s="133" t="str">
        <f>IF(Table1[[#This Row],[Date]]&lt;$AH$2,"",IF(Table1[[#This Row],[Date]]&lt;$AH$3,"Edge","Elite Combo"))</f>
        <v/>
      </c>
      <c r="AI1147" s="218">
        <f>Table1[[#This Row],[Time]]</f>
        <v>0.62847222222222221</v>
      </c>
      <c r="AJ1147" s="219" t="str">
        <f>Table1[[#This Row],[Track]]</f>
        <v>Kensington</v>
      </c>
      <c r="AK1147" s="216">
        <f>Table1[[#This Row],[Race ]]</f>
        <v>5</v>
      </c>
      <c r="AL1147" s="219">
        <f>Table1[[#This Row],[TAB]]</f>
        <v>2</v>
      </c>
      <c r="AM1147" s="219" t="str">
        <f>Table1[[#This Row],[Selection]]</f>
        <v>Defining</v>
      </c>
      <c r="AN1147" s="220" t="str">
        <f>Table1[[#This Row],[Sources]]</f>
        <v>Edge-15/Nat-15</v>
      </c>
      <c r="AO1147" s="219">
        <f>Table1[[#This Row],[Scale Bet]]</f>
        <v>130</v>
      </c>
    </row>
    <row r="1148" spans="5:41" ht="16.5" customHeight="1" x14ac:dyDescent="0.25">
      <c r="E1148" s="185">
        <v>45407</v>
      </c>
      <c r="F1148" s="35">
        <v>0.62847222222222221</v>
      </c>
      <c r="G1148" s="36" t="s">
        <v>574</v>
      </c>
      <c r="H1148" s="36">
        <v>5</v>
      </c>
      <c r="I1148" s="36">
        <v>2</v>
      </c>
      <c r="J1148" s="36" t="s">
        <v>808</v>
      </c>
      <c r="K1148" s="36" t="s">
        <v>13</v>
      </c>
      <c r="L1148" s="165">
        <v>15</v>
      </c>
      <c r="M1148" s="134" t="str">
        <f t="shared" si="221"/>
        <v/>
      </c>
      <c r="N1148" s="36" t="str">
        <f t="shared" si="222"/>
        <v/>
      </c>
      <c r="O1148" s="135" t="str">
        <f t="shared" si="223"/>
        <v/>
      </c>
      <c r="P1148" s="186" t="str">
        <f t="shared" si="224"/>
        <v/>
      </c>
      <c r="Q1148" s="187" t="str">
        <f t="shared" si="225"/>
        <v/>
      </c>
      <c r="R1148" s="150"/>
      <c r="S1148" s="187" t="str">
        <f t="shared" si="226"/>
        <v/>
      </c>
      <c r="T1148" s="136" t="str">
        <f t="shared" si="227"/>
        <v>Defining</v>
      </c>
      <c r="U1148" s="137" t="str">
        <f>IF(P1148="","",IF(N1148=1,"",IF(Q1148="","",IF(Q1148&lt;=100,100,IF(Table1[[#This Row],[Day]]="Wed",100,200)))))</f>
        <v/>
      </c>
      <c r="V1148" s="137" t="str">
        <f t="shared" si="228"/>
        <v/>
      </c>
      <c r="W1148" s="137" t="str">
        <f t="shared" si="229"/>
        <v/>
      </c>
      <c r="X1148" s="133">
        <f>100</f>
        <v>100</v>
      </c>
      <c r="Y1148" s="133" t="str">
        <f t="shared" si="230"/>
        <v/>
      </c>
      <c r="Z1148" s="133">
        <f t="shared" si="231"/>
        <v>-100</v>
      </c>
      <c r="AA1148" s="134" t="str">
        <f>TEXT(Table1[[#This Row],[Date]],"DDD")</f>
        <v>Thu</v>
      </c>
      <c r="AB1148" s="133" t="str">
        <f>IF(OR(G1148="Doomben",G1148="Eagle Farm"),"Q",IF(AND(Q1148&gt;1,Q1148&lt;55,Table1[[#This Row],[Source]]="Nat"),"Nat OK",IF(AND(Table1[[#This Row],[Source]]&lt;&gt;"Nat",Q1148&lt;55),"Poor &lt;55",IF(OR(G1148="Randwick",G1148="Flemington",G1148="Caulfield",G1148="Sandown Lake",G1148="Sandown Hill"),"Best","ave"))))</f>
        <v>ave</v>
      </c>
      <c r="AC1148" s="133" t="str">
        <f>IF(Q1148="","",IF(AB1148="Poor &lt;55",$AC$2*0.2%,IF(AND(AB1148="Q",AA1148&lt;&gt;"Wed"),$AC$2*0.4%,IF(AND(AB1148="Q",AA1148="Wed"),$AC$2*0.5%,IF(AND(AB1148="Ave",U1148=100),$AC$2*0.5%,IF(AND(AB1148="ave",U1148="",N1148=1,AG1148="Bush"),$AC$2*1%,IF(AND(AB1148="ave",U1148="",Q1148&gt;100),$AC$2*1.3%,IF(AND(AB1148="ave",U1148=""),$AC$2*1.2%,IF(AND(AB1148="Ave",U1148=200),$AC$2*1%,IF(AND(AB1148="Best",U1148=200),$AC$2*1.5%,IF(AND(AB1148="Best",U1148="",K1148&lt;&gt;"Pro Syd"),$AC$2*0.5%,IF(AND(AB1148="Best",U1148=""),$AC$2*1%,IF(AND(AB1148="Best",U1148=100,Table1[[#This Row],[State]]="NSW"),$AC$2*0.4%,IF(AND(AB1148="Best",U1148=100),$AC$2*1%,IF(Table1[[#This Row],[Adj]]="Nat OK",$AC$2*0.5%,"xxx")))))))))))))))</f>
        <v/>
      </c>
      <c r="AD1148" s="133" t="str">
        <f t="shared" si="232"/>
        <v/>
      </c>
      <c r="AE1148" s="133" t="str">
        <f t="shared" si="233"/>
        <v/>
      </c>
      <c r="AF1148" s="133" t="str">
        <f>VLOOKUP(Table1[[#This Row],[Track]],$F$2672:$H$2715,2,FALSE)</f>
        <v>NSW</v>
      </c>
      <c r="AG1148" s="133" t="str">
        <f>VLOOKUP(Table1[[#This Row],[Track]],$F$2672:$H$2715,3,FALSE)</f>
        <v>-</v>
      </c>
      <c r="AH1148" s="133" t="str">
        <f>IF(Table1[[#This Row],[Date]]&lt;$AH$2,"",IF(Table1[[#This Row],[Date]]&lt;$AH$3,"Edge","Elite Combo"))</f>
        <v/>
      </c>
      <c r="AI1148" s="218">
        <f>Table1[[#This Row],[Time]]</f>
        <v>0.62847222222222221</v>
      </c>
      <c r="AJ1148" s="219" t="str">
        <f>Table1[[#This Row],[Track]]</f>
        <v>Kensington</v>
      </c>
      <c r="AK1148" s="216">
        <f>Table1[[#This Row],[Race ]]</f>
        <v>5</v>
      </c>
      <c r="AL1148" s="219">
        <f>Table1[[#This Row],[TAB]]</f>
        <v>2</v>
      </c>
      <c r="AM1148" s="219" t="str">
        <f>Table1[[#This Row],[Selection]]</f>
        <v>Defining</v>
      </c>
      <c r="AN1148" s="220" t="str">
        <f>Table1[[#This Row],[Sources]]</f>
        <v/>
      </c>
      <c r="AO1148" s="219" t="str">
        <f>Table1[[#This Row],[Scale Bet]]</f>
        <v/>
      </c>
    </row>
    <row r="1149" spans="5:41" ht="16.5" customHeight="1" x14ac:dyDescent="0.25">
      <c r="E1149" s="185">
        <v>45407</v>
      </c>
      <c r="F1149" s="35">
        <v>0.67708333333333337</v>
      </c>
      <c r="G1149" s="36" t="s">
        <v>574</v>
      </c>
      <c r="H1149" s="36">
        <v>7</v>
      </c>
      <c r="I1149" s="36">
        <v>1</v>
      </c>
      <c r="J1149" s="36" t="s">
        <v>432</v>
      </c>
      <c r="K1149" s="36" t="s">
        <v>13</v>
      </c>
      <c r="L1149" s="165">
        <v>13</v>
      </c>
      <c r="M1149" s="134">
        <f t="shared" si="221"/>
        <v>13</v>
      </c>
      <c r="N1149" s="36">
        <f t="shared" si="222"/>
        <v>1</v>
      </c>
      <c r="O1149" s="135" t="str">
        <f t="shared" si="223"/>
        <v>Nat-13</v>
      </c>
      <c r="P1149" s="186" t="str">
        <f t="shared" si="224"/>
        <v/>
      </c>
      <c r="Q1149" s="187">
        <f t="shared" si="225"/>
        <v>52</v>
      </c>
      <c r="R1149" s="150"/>
      <c r="S1149" s="187" t="str">
        <f t="shared" si="226"/>
        <v/>
      </c>
      <c r="T1149" s="136" t="str">
        <f t="shared" si="227"/>
        <v>City Of Lights</v>
      </c>
      <c r="U1149" s="137" t="str">
        <f>IF(P1149="","",IF(N1149=1,"",IF(Q1149="","",IF(Q1149&lt;=100,100,IF(Table1[[#This Row],[Day]]="Wed",100,200)))))</f>
        <v/>
      </c>
      <c r="V1149" s="137" t="str">
        <f t="shared" si="228"/>
        <v/>
      </c>
      <c r="W1149" s="137" t="str">
        <f t="shared" si="229"/>
        <v/>
      </c>
      <c r="X1149" s="133">
        <f>100</f>
        <v>100</v>
      </c>
      <c r="Y1149" s="133" t="str">
        <f t="shared" si="230"/>
        <v/>
      </c>
      <c r="Z1149" s="133">
        <f t="shared" si="231"/>
        <v>-100</v>
      </c>
      <c r="AA1149" s="134" t="str">
        <f>TEXT(Table1[[#This Row],[Date]],"DDD")</f>
        <v>Thu</v>
      </c>
      <c r="AB1149" s="133" t="str">
        <f>IF(OR(G1149="Doomben",G1149="Eagle Farm"),"Q",IF(AND(Q1149&gt;1,Q1149&lt;55,Table1[[#This Row],[Source]]="Nat"),"Nat OK",IF(AND(Table1[[#This Row],[Source]]&lt;&gt;"Nat",Q1149&lt;55),"Poor &lt;55",IF(OR(G1149="Randwick",G1149="Flemington",G1149="Caulfield",G1149="Sandown Lake",G1149="Sandown Hill"),"Best","ave"))))</f>
        <v>Nat OK</v>
      </c>
      <c r="AC1149" s="133">
        <f>IF(Q1149="","",IF(AB1149="Poor &lt;55",$AC$2*0.2%,IF(AND(AB1149="Q",AA1149&lt;&gt;"Wed"),$AC$2*0.4%,IF(AND(AB1149="Q",AA1149="Wed"),$AC$2*0.5%,IF(AND(AB1149="Ave",U1149=100),$AC$2*0.5%,IF(AND(AB1149="ave",U1149="",N1149=1,AG1149="Bush"),$AC$2*1%,IF(AND(AB1149="ave",U1149="",Q1149&gt;100),$AC$2*1.3%,IF(AND(AB1149="ave",U1149=""),$AC$2*1.2%,IF(AND(AB1149="Ave",U1149=200),$AC$2*1%,IF(AND(AB1149="Best",U1149=200),$AC$2*1.5%,IF(AND(AB1149="Best",U1149="",K1149&lt;&gt;"Pro Syd"),$AC$2*0.5%,IF(AND(AB1149="Best",U1149=""),$AC$2*1%,IF(AND(AB1149="Best",U1149=100,Table1[[#This Row],[State]]="NSW"),$AC$2*0.4%,IF(AND(AB1149="Best",U1149=100),$AC$2*1%,IF(Table1[[#This Row],[Adj]]="Nat OK",$AC$2*0.5%,"xxx")))))))))))))))</f>
        <v>50</v>
      </c>
      <c r="AD1149" s="133" t="str">
        <f t="shared" si="232"/>
        <v/>
      </c>
      <c r="AE1149" s="133">
        <f t="shared" si="233"/>
        <v>-50</v>
      </c>
      <c r="AF1149" s="133" t="str">
        <f>VLOOKUP(Table1[[#This Row],[Track]],$F$2672:$H$2715,2,FALSE)</f>
        <v>NSW</v>
      </c>
      <c r="AG1149" s="133" t="str">
        <f>VLOOKUP(Table1[[#This Row],[Track]],$F$2672:$H$2715,3,FALSE)</f>
        <v>-</v>
      </c>
      <c r="AH1149" s="133" t="str">
        <f>IF(Table1[[#This Row],[Date]]&lt;$AH$2,"",IF(Table1[[#This Row],[Date]]&lt;$AH$3,"Edge","Elite Combo"))</f>
        <v/>
      </c>
      <c r="AI1149" s="218">
        <f>Table1[[#This Row],[Time]]</f>
        <v>0.67708333333333337</v>
      </c>
      <c r="AJ1149" s="219" t="str">
        <f>Table1[[#This Row],[Track]]</f>
        <v>Kensington</v>
      </c>
      <c r="AK1149" s="216">
        <f>Table1[[#This Row],[Race ]]</f>
        <v>7</v>
      </c>
      <c r="AL1149" s="219">
        <f>Table1[[#This Row],[TAB]]</f>
        <v>1</v>
      </c>
      <c r="AM1149" s="219" t="str">
        <f>Table1[[#This Row],[Selection]]</f>
        <v>City Of Lights</v>
      </c>
      <c r="AN1149" s="220" t="str">
        <f>Table1[[#This Row],[Sources]]</f>
        <v>Nat-13</v>
      </c>
      <c r="AO1149" s="219">
        <f>Table1[[#This Row],[Scale Bet]]</f>
        <v>50</v>
      </c>
    </row>
    <row r="1150" spans="5:41" ht="16.5" customHeight="1" x14ac:dyDescent="0.25">
      <c r="E1150" s="185">
        <v>45407</v>
      </c>
      <c r="F1150" s="35">
        <v>0.6875</v>
      </c>
      <c r="G1150" s="36" t="s">
        <v>157</v>
      </c>
      <c r="H1150" s="36">
        <v>7</v>
      </c>
      <c r="I1150" s="36">
        <v>12</v>
      </c>
      <c r="J1150" s="36" t="s">
        <v>760</v>
      </c>
      <c r="K1150" s="36" t="s">
        <v>1</v>
      </c>
      <c r="L1150" s="165">
        <v>10</v>
      </c>
      <c r="M1150" s="134">
        <f t="shared" si="221"/>
        <v>23</v>
      </c>
      <c r="N1150" s="36">
        <f t="shared" si="222"/>
        <v>2</v>
      </c>
      <c r="O1150" s="135" t="str">
        <f t="shared" si="223"/>
        <v>E4-10/Nat-13</v>
      </c>
      <c r="P1150" s="186" t="str">
        <f t="shared" si="224"/>
        <v>OK</v>
      </c>
      <c r="Q1150" s="187">
        <f t="shared" si="225"/>
        <v>92</v>
      </c>
      <c r="R1150" s="150"/>
      <c r="S1150" s="187" t="str">
        <f t="shared" si="226"/>
        <v/>
      </c>
      <c r="T1150" s="136" t="str">
        <f t="shared" si="227"/>
        <v>Splash Back</v>
      </c>
      <c r="U1150" s="137">
        <f>IF(P1150="","",IF(N1150=1,"",IF(Q1150="","",IF(Q1150&lt;=100,100,IF(Table1[[#This Row],[Day]]="Wed",100,200)))))</f>
        <v>100</v>
      </c>
      <c r="V1150" s="137" t="str">
        <f t="shared" si="228"/>
        <v/>
      </c>
      <c r="W1150" s="137">
        <f t="shared" si="229"/>
        <v>-100</v>
      </c>
      <c r="X1150" s="133">
        <f>100</f>
        <v>100</v>
      </c>
      <c r="Y1150" s="133" t="str">
        <f t="shared" si="230"/>
        <v/>
      </c>
      <c r="Z1150" s="133">
        <f t="shared" si="231"/>
        <v>-100</v>
      </c>
      <c r="AA1150" s="134" t="str">
        <f>TEXT(Table1[[#This Row],[Date]],"DDD")</f>
        <v>Thu</v>
      </c>
      <c r="AB1150" s="133" t="str">
        <f>IF(OR(G1150="Doomben",G1150="Eagle Farm"),"Q",IF(AND(Q1150&gt;1,Q1150&lt;55,Table1[[#This Row],[Source]]="Nat"),"Nat OK",IF(AND(Table1[[#This Row],[Source]]&lt;&gt;"Nat",Q1150&lt;55),"Poor &lt;55",IF(OR(G1150="Randwick",G1150="Flemington",G1150="Caulfield",G1150="Sandown Lake",G1150="Sandown Hill"),"Best","ave"))))</f>
        <v>Best</v>
      </c>
      <c r="AC1150" s="133">
        <f>IF(Q1150="","",IF(AB1150="Poor &lt;55",$AC$2*0.2%,IF(AND(AB1150="Q",AA1150&lt;&gt;"Wed"),$AC$2*0.4%,IF(AND(AB1150="Q",AA1150="Wed"),$AC$2*0.5%,IF(AND(AB1150="Ave",U1150=100),$AC$2*0.5%,IF(AND(AB1150="ave",U1150="",N1150=1,AG1150="Bush"),$AC$2*1%,IF(AND(AB1150="ave",U1150="",Q1150&gt;100),$AC$2*1.3%,IF(AND(AB1150="ave",U1150=""),$AC$2*1.2%,IF(AND(AB1150="Ave",U1150=200),$AC$2*1%,IF(AND(AB1150="Best",U1150=200),$AC$2*1.5%,IF(AND(AB1150="Best",U1150="",K1150&lt;&gt;"Pro Syd"),$AC$2*0.5%,IF(AND(AB1150="Best",U1150=""),$AC$2*1%,IF(AND(AB1150="Best",U1150=100,Table1[[#This Row],[State]]="NSW"),$AC$2*0.4%,IF(AND(AB1150="Best",U1150=100),$AC$2*1%,IF(Table1[[#This Row],[Adj]]="Nat OK",$AC$2*0.5%,"xxx")))))))))))))))</f>
        <v>100</v>
      </c>
      <c r="AD1150" s="133" t="str">
        <f t="shared" si="232"/>
        <v/>
      </c>
      <c r="AE1150" s="133">
        <f t="shared" si="233"/>
        <v>-100</v>
      </c>
      <c r="AF1150" s="133" t="str">
        <f>VLOOKUP(Table1[[#This Row],[Track]],$F$2672:$H$2715,2,FALSE)</f>
        <v>Vic</v>
      </c>
      <c r="AG1150" s="133" t="str">
        <f>VLOOKUP(Table1[[#This Row],[Track]],$F$2672:$H$2715,3,FALSE)</f>
        <v>-</v>
      </c>
      <c r="AH1150" s="133" t="str">
        <f>IF(Table1[[#This Row],[Date]]&lt;$AH$2,"",IF(Table1[[#This Row],[Date]]&lt;$AH$3,"Edge","Elite Combo"))</f>
        <v/>
      </c>
      <c r="AI1150" s="218">
        <f>Table1[[#This Row],[Time]]</f>
        <v>0.6875</v>
      </c>
      <c r="AJ1150" s="219" t="str">
        <f>Table1[[#This Row],[Track]]</f>
        <v>Flemington</v>
      </c>
      <c r="AK1150" s="216">
        <f>Table1[[#This Row],[Race ]]</f>
        <v>7</v>
      </c>
      <c r="AL1150" s="219">
        <f>Table1[[#This Row],[TAB]]</f>
        <v>12</v>
      </c>
      <c r="AM1150" s="219" t="str">
        <f>Table1[[#This Row],[Selection]]</f>
        <v>Splash Back</v>
      </c>
      <c r="AN1150" s="220" t="str">
        <f>Table1[[#This Row],[Sources]]</f>
        <v>E4-10/Nat-13</v>
      </c>
      <c r="AO1150" s="219">
        <f>Table1[[#This Row],[Scale Bet]]</f>
        <v>100</v>
      </c>
    </row>
    <row r="1151" spans="5:41" ht="16.5" customHeight="1" x14ac:dyDescent="0.25">
      <c r="E1151" s="185">
        <v>45407</v>
      </c>
      <c r="F1151" s="35">
        <v>0.6875</v>
      </c>
      <c r="G1151" s="36" t="s">
        <v>157</v>
      </c>
      <c r="H1151" s="36">
        <v>7</v>
      </c>
      <c r="I1151" s="36">
        <v>12</v>
      </c>
      <c r="J1151" s="36" t="s">
        <v>760</v>
      </c>
      <c r="K1151" s="36" t="s">
        <v>13</v>
      </c>
      <c r="L1151" s="165">
        <v>13</v>
      </c>
      <c r="M1151" s="134" t="str">
        <f t="shared" si="221"/>
        <v/>
      </c>
      <c r="N1151" s="36" t="str">
        <f t="shared" si="222"/>
        <v/>
      </c>
      <c r="O1151" s="135" t="str">
        <f t="shared" si="223"/>
        <v/>
      </c>
      <c r="P1151" s="186" t="str">
        <f t="shared" si="224"/>
        <v>OK</v>
      </c>
      <c r="Q1151" s="187" t="str">
        <f t="shared" si="225"/>
        <v/>
      </c>
      <c r="R1151" s="150"/>
      <c r="S1151" s="187" t="str">
        <f t="shared" si="226"/>
        <v/>
      </c>
      <c r="T1151" s="136" t="str">
        <f t="shared" si="227"/>
        <v>Splash Back</v>
      </c>
      <c r="U1151" s="137" t="str">
        <f>IF(P1151="","",IF(N1151=1,"",IF(Q1151="","",IF(Q1151&lt;=100,100,IF(Table1[[#This Row],[Day]]="Wed",100,200)))))</f>
        <v/>
      </c>
      <c r="V1151" s="137" t="str">
        <f t="shared" si="228"/>
        <v/>
      </c>
      <c r="W1151" s="137" t="str">
        <f t="shared" si="229"/>
        <v/>
      </c>
      <c r="X1151" s="133">
        <f>100</f>
        <v>100</v>
      </c>
      <c r="Y1151" s="133" t="str">
        <f t="shared" si="230"/>
        <v/>
      </c>
      <c r="Z1151" s="133">
        <f t="shared" si="231"/>
        <v>-100</v>
      </c>
      <c r="AA1151" s="134" t="str">
        <f>TEXT(Table1[[#This Row],[Date]],"DDD")</f>
        <v>Thu</v>
      </c>
      <c r="AB1151" s="133" t="str">
        <f>IF(OR(G1151="Doomben",G1151="Eagle Farm"),"Q",IF(AND(Q1151&gt;1,Q1151&lt;55,Table1[[#This Row],[Source]]="Nat"),"Nat OK",IF(AND(Table1[[#This Row],[Source]]&lt;&gt;"Nat",Q1151&lt;55),"Poor &lt;55",IF(OR(G1151="Randwick",G1151="Flemington",G1151="Caulfield",G1151="Sandown Lake",G1151="Sandown Hill"),"Best","ave"))))</f>
        <v>Best</v>
      </c>
      <c r="AC1151" s="133" t="str">
        <f>IF(Q1151="","",IF(AB1151="Poor &lt;55",$AC$2*0.2%,IF(AND(AB1151="Q",AA1151&lt;&gt;"Wed"),$AC$2*0.4%,IF(AND(AB1151="Q",AA1151="Wed"),$AC$2*0.5%,IF(AND(AB1151="Ave",U1151=100),$AC$2*0.5%,IF(AND(AB1151="ave",U1151="",N1151=1,AG1151="Bush"),$AC$2*1%,IF(AND(AB1151="ave",U1151="",Q1151&gt;100),$AC$2*1.3%,IF(AND(AB1151="ave",U1151=""),$AC$2*1.2%,IF(AND(AB1151="Ave",U1151=200),$AC$2*1%,IF(AND(AB1151="Best",U1151=200),$AC$2*1.5%,IF(AND(AB1151="Best",U1151="",K1151&lt;&gt;"Pro Syd"),$AC$2*0.5%,IF(AND(AB1151="Best",U1151=""),$AC$2*1%,IF(AND(AB1151="Best",U1151=100,Table1[[#This Row],[State]]="NSW"),$AC$2*0.4%,IF(AND(AB1151="Best",U1151=100),$AC$2*1%,IF(Table1[[#This Row],[Adj]]="Nat OK",$AC$2*0.5%,"xxx")))))))))))))))</f>
        <v/>
      </c>
      <c r="AD1151" s="133" t="str">
        <f t="shared" si="232"/>
        <v/>
      </c>
      <c r="AE1151" s="133" t="str">
        <f t="shared" si="233"/>
        <v/>
      </c>
      <c r="AF1151" s="133" t="str">
        <f>VLOOKUP(Table1[[#This Row],[Track]],$F$2672:$H$2715,2,FALSE)</f>
        <v>Vic</v>
      </c>
      <c r="AG1151" s="133" t="str">
        <f>VLOOKUP(Table1[[#This Row],[Track]],$F$2672:$H$2715,3,FALSE)</f>
        <v>-</v>
      </c>
      <c r="AH1151" s="133" t="str">
        <f>IF(Table1[[#This Row],[Date]]&lt;$AH$2,"",IF(Table1[[#This Row],[Date]]&lt;$AH$3,"Edge","Elite Combo"))</f>
        <v/>
      </c>
      <c r="AI1151" s="218">
        <f>Table1[[#This Row],[Time]]</f>
        <v>0.6875</v>
      </c>
      <c r="AJ1151" s="219" t="str">
        <f>Table1[[#This Row],[Track]]</f>
        <v>Flemington</v>
      </c>
      <c r="AK1151" s="216">
        <f>Table1[[#This Row],[Race ]]</f>
        <v>7</v>
      </c>
      <c r="AL1151" s="219">
        <f>Table1[[#This Row],[TAB]]</f>
        <v>12</v>
      </c>
      <c r="AM1151" s="219" t="str">
        <f>Table1[[#This Row],[Selection]]</f>
        <v>Splash Back</v>
      </c>
      <c r="AN1151" s="220" t="str">
        <f>Table1[[#This Row],[Sources]]</f>
        <v/>
      </c>
      <c r="AO1151" s="219" t="str">
        <f>Table1[[#This Row],[Scale Bet]]</f>
        <v/>
      </c>
    </row>
    <row r="1152" spans="5:41" ht="16.5" customHeight="1" x14ac:dyDescent="0.25">
      <c r="E1152" s="185">
        <v>45407</v>
      </c>
      <c r="F1152" s="35">
        <v>0.71180555555555558</v>
      </c>
      <c r="G1152" s="36" t="s">
        <v>157</v>
      </c>
      <c r="H1152" s="36">
        <v>8</v>
      </c>
      <c r="I1152" s="36">
        <v>10</v>
      </c>
      <c r="J1152" s="36" t="s">
        <v>761</v>
      </c>
      <c r="K1152" s="36" t="s">
        <v>1</v>
      </c>
      <c r="L1152" s="165">
        <v>10</v>
      </c>
      <c r="M1152" s="134">
        <f t="shared" si="221"/>
        <v>23</v>
      </c>
      <c r="N1152" s="36">
        <f t="shared" si="222"/>
        <v>2</v>
      </c>
      <c r="O1152" s="135" t="str">
        <f t="shared" si="223"/>
        <v>E4-10/Nat-13</v>
      </c>
      <c r="P1152" s="186" t="str">
        <f t="shared" si="224"/>
        <v>OK</v>
      </c>
      <c r="Q1152" s="187">
        <f t="shared" si="225"/>
        <v>92</v>
      </c>
      <c r="R1152" s="150">
        <v>11</v>
      </c>
      <c r="S1152" s="187">
        <f t="shared" si="226"/>
        <v>1012</v>
      </c>
      <c r="T1152" s="136" t="str">
        <f t="shared" si="227"/>
        <v>Veloce Carro</v>
      </c>
      <c r="U1152" s="137">
        <f>IF(P1152="","",IF(N1152=1,"",IF(Q1152="","",IF(Q1152&lt;=100,100,IF(Table1[[#This Row],[Day]]="Wed",100,200)))))</f>
        <v>100</v>
      </c>
      <c r="V1152" s="137">
        <f t="shared" si="228"/>
        <v>1100</v>
      </c>
      <c r="W1152" s="137">
        <f t="shared" si="229"/>
        <v>1000</v>
      </c>
      <c r="X1152" s="133">
        <f>100</f>
        <v>100</v>
      </c>
      <c r="Y1152" s="133">
        <f t="shared" si="230"/>
        <v>1100</v>
      </c>
      <c r="Z1152" s="133">
        <f t="shared" si="231"/>
        <v>1000</v>
      </c>
      <c r="AA1152" s="134" t="str">
        <f>TEXT(Table1[[#This Row],[Date]],"DDD")</f>
        <v>Thu</v>
      </c>
      <c r="AB1152" s="133" t="str">
        <f>IF(OR(G1152="Doomben",G1152="Eagle Farm"),"Q",IF(AND(Q1152&gt;1,Q1152&lt;55,Table1[[#This Row],[Source]]="Nat"),"Nat OK",IF(AND(Table1[[#This Row],[Source]]&lt;&gt;"Nat",Q1152&lt;55),"Poor &lt;55",IF(OR(G1152="Randwick",G1152="Flemington",G1152="Caulfield",G1152="Sandown Lake",G1152="Sandown Hill"),"Best","ave"))))</f>
        <v>Best</v>
      </c>
      <c r="AC1152" s="133">
        <f>IF(Q1152="","",IF(AB1152="Poor &lt;55",$AC$2*0.2%,IF(AND(AB1152="Q",AA1152&lt;&gt;"Wed"),$AC$2*0.4%,IF(AND(AB1152="Q",AA1152="Wed"),$AC$2*0.5%,IF(AND(AB1152="Ave",U1152=100),$AC$2*0.5%,IF(AND(AB1152="ave",U1152="",N1152=1,AG1152="Bush"),$AC$2*1%,IF(AND(AB1152="ave",U1152="",Q1152&gt;100),$AC$2*1.3%,IF(AND(AB1152="ave",U1152=""),$AC$2*1.2%,IF(AND(AB1152="Ave",U1152=200),$AC$2*1%,IF(AND(AB1152="Best",U1152=200),$AC$2*1.5%,IF(AND(AB1152="Best",U1152="",K1152&lt;&gt;"Pro Syd"),$AC$2*0.5%,IF(AND(AB1152="Best",U1152=""),$AC$2*1%,IF(AND(AB1152="Best",U1152=100,Table1[[#This Row],[State]]="NSW"),$AC$2*0.4%,IF(AND(AB1152="Best",U1152=100),$AC$2*1%,IF(Table1[[#This Row],[Adj]]="Nat OK",$AC$2*0.5%,"xxx")))))))))))))))</f>
        <v>100</v>
      </c>
      <c r="AD1152" s="133">
        <f t="shared" si="232"/>
        <v>1100</v>
      </c>
      <c r="AE1152" s="133">
        <f t="shared" si="233"/>
        <v>1000</v>
      </c>
      <c r="AF1152" s="133" t="str">
        <f>VLOOKUP(Table1[[#This Row],[Track]],$F$2672:$H$2715,2,FALSE)</f>
        <v>Vic</v>
      </c>
      <c r="AG1152" s="133" t="str">
        <f>VLOOKUP(Table1[[#This Row],[Track]],$F$2672:$H$2715,3,FALSE)</f>
        <v>-</v>
      </c>
      <c r="AH1152" s="133" t="str">
        <f>IF(Table1[[#This Row],[Date]]&lt;$AH$2,"",IF(Table1[[#This Row],[Date]]&lt;$AH$3,"Edge","Elite Combo"))</f>
        <v/>
      </c>
      <c r="AI1152" s="218">
        <f>Table1[[#This Row],[Time]]</f>
        <v>0.71180555555555558</v>
      </c>
      <c r="AJ1152" s="219" t="str">
        <f>Table1[[#This Row],[Track]]</f>
        <v>Flemington</v>
      </c>
      <c r="AK1152" s="216">
        <f>Table1[[#This Row],[Race ]]</f>
        <v>8</v>
      </c>
      <c r="AL1152" s="219">
        <f>Table1[[#This Row],[TAB]]</f>
        <v>10</v>
      </c>
      <c r="AM1152" s="219" t="str">
        <f>Table1[[#This Row],[Selection]]</f>
        <v>Veloce Carro</v>
      </c>
      <c r="AN1152" s="220" t="str">
        <f>Table1[[#This Row],[Sources]]</f>
        <v>E4-10/Nat-13</v>
      </c>
      <c r="AO1152" s="219">
        <f>Table1[[#This Row],[Scale Bet]]</f>
        <v>100</v>
      </c>
    </row>
    <row r="1153" spans="5:41" ht="16.5" customHeight="1" x14ac:dyDescent="0.25">
      <c r="E1153" s="185">
        <v>45407</v>
      </c>
      <c r="F1153" s="35">
        <v>0.71180555555555558</v>
      </c>
      <c r="G1153" s="36" t="s">
        <v>157</v>
      </c>
      <c r="H1153" s="36">
        <v>8</v>
      </c>
      <c r="I1153" s="36">
        <v>10</v>
      </c>
      <c r="J1153" s="36" t="s">
        <v>761</v>
      </c>
      <c r="K1153" s="36" t="s">
        <v>13</v>
      </c>
      <c r="L1153" s="165">
        <v>13</v>
      </c>
      <c r="M1153" s="134" t="str">
        <f t="shared" si="221"/>
        <v/>
      </c>
      <c r="N1153" s="36" t="str">
        <f t="shared" si="222"/>
        <v/>
      </c>
      <c r="O1153" s="135" t="str">
        <f t="shared" si="223"/>
        <v/>
      </c>
      <c r="P1153" s="186" t="str">
        <f t="shared" si="224"/>
        <v>OK</v>
      </c>
      <c r="Q1153" s="187" t="str">
        <f t="shared" si="225"/>
        <v/>
      </c>
      <c r="R1153" s="150">
        <v>11</v>
      </c>
      <c r="S1153" s="187" t="str">
        <f t="shared" si="226"/>
        <v/>
      </c>
      <c r="T1153" s="136" t="str">
        <f t="shared" si="227"/>
        <v>Veloce Carro</v>
      </c>
      <c r="U1153" s="137" t="str">
        <f>IF(P1153="","",IF(N1153=1,"",IF(Q1153="","",IF(Q1153&lt;=100,100,IF(Table1[[#This Row],[Day]]="Wed",100,200)))))</f>
        <v/>
      </c>
      <c r="V1153" s="137" t="str">
        <f t="shared" si="228"/>
        <v/>
      </c>
      <c r="W1153" s="137" t="str">
        <f t="shared" si="229"/>
        <v/>
      </c>
      <c r="X1153" s="133">
        <f>100</f>
        <v>100</v>
      </c>
      <c r="Y1153" s="133">
        <f t="shared" si="230"/>
        <v>1100</v>
      </c>
      <c r="Z1153" s="133">
        <f t="shared" si="231"/>
        <v>1000</v>
      </c>
      <c r="AA1153" s="134" t="str">
        <f>TEXT(Table1[[#This Row],[Date]],"DDD")</f>
        <v>Thu</v>
      </c>
      <c r="AB1153" s="133" t="str">
        <f>IF(OR(G1153="Doomben",G1153="Eagle Farm"),"Q",IF(AND(Q1153&gt;1,Q1153&lt;55,Table1[[#This Row],[Source]]="Nat"),"Nat OK",IF(AND(Table1[[#This Row],[Source]]&lt;&gt;"Nat",Q1153&lt;55),"Poor &lt;55",IF(OR(G1153="Randwick",G1153="Flemington",G1153="Caulfield",G1153="Sandown Lake",G1153="Sandown Hill"),"Best","ave"))))</f>
        <v>Best</v>
      </c>
      <c r="AC1153" s="133" t="str">
        <f>IF(Q1153="","",IF(AB1153="Poor &lt;55",$AC$2*0.2%,IF(AND(AB1153="Q",AA1153&lt;&gt;"Wed"),$AC$2*0.4%,IF(AND(AB1153="Q",AA1153="Wed"),$AC$2*0.5%,IF(AND(AB1153="Ave",U1153=100),$AC$2*0.5%,IF(AND(AB1153="ave",U1153="",N1153=1,AG1153="Bush"),$AC$2*1%,IF(AND(AB1153="ave",U1153="",Q1153&gt;100),$AC$2*1.3%,IF(AND(AB1153="ave",U1153=""),$AC$2*1.2%,IF(AND(AB1153="Ave",U1153=200),$AC$2*1%,IF(AND(AB1153="Best",U1153=200),$AC$2*1.5%,IF(AND(AB1153="Best",U1153="",K1153&lt;&gt;"Pro Syd"),$AC$2*0.5%,IF(AND(AB1153="Best",U1153=""),$AC$2*1%,IF(AND(AB1153="Best",U1153=100,Table1[[#This Row],[State]]="NSW"),$AC$2*0.4%,IF(AND(AB1153="Best",U1153=100),$AC$2*1%,IF(Table1[[#This Row],[Adj]]="Nat OK",$AC$2*0.5%,"xxx")))))))))))))))</f>
        <v/>
      </c>
      <c r="AD1153" s="133" t="str">
        <f t="shared" si="232"/>
        <v/>
      </c>
      <c r="AE1153" s="133" t="str">
        <f t="shared" si="233"/>
        <v/>
      </c>
      <c r="AF1153" s="133" t="str">
        <f>VLOOKUP(Table1[[#This Row],[Track]],$F$2672:$H$2715,2,FALSE)</f>
        <v>Vic</v>
      </c>
      <c r="AG1153" s="133" t="str">
        <f>VLOOKUP(Table1[[#This Row],[Track]],$F$2672:$H$2715,3,FALSE)</f>
        <v>-</v>
      </c>
      <c r="AH1153" s="133" t="str">
        <f>IF(Table1[[#This Row],[Date]]&lt;$AH$2,"",IF(Table1[[#This Row],[Date]]&lt;$AH$3,"Edge","Elite Combo"))</f>
        <v/>
      </c>
      <c r="AI1153" s="218">
        <f>Table1[[#This Row],[Time]]</f>
        <v>0.71180555555555558</v>
      </c>
      <c r="AJ1153" s="219" t="str">
        <f>Table1[[#This Row],[Track]]</f>
        <v>Flemington</v>
      </c>
      <c r="AK1153" s="216">
        <f>Table1[[#This Row],[Race ]]</f>
        <v>8</v>
      </c>
      <c r="AL1153" s="219">
        <f>Table1[[#This Row],[TAB]]</f>
        <v>10</v>
      </c>
      <c r="AM1153" s="219" t="str">
        <f>Table1[[#This Row],[Selection]]</f>
        <v>Veloce Carro</v>
      </c>
      <c r="AN1153" s="220" t="str">
        <f>Table1[[#This Row],[Sources]]</f>
        <v/>
      </c>
      <c r="AO1153" s="219" t="str">
        <f>Table1[[#This Row],[Scale Bet]]</f>
        <v/>
      </c>
    </row>
    <row r="1154" spans="5:41" ht="16.5" customHeight="1" x14ac:dyDescent="0.25">
      <c r="E1154" s="185">
        <v>45409</v>
      </c>
      <c r="F1154" s="35">
        <v>0.48472222222222222</v>
      </c>
      <c r="G1154" s="36" t="s">
        <v>28</v>
      </c>
      <c r="H1154" s="36">
        <v>1</v>
      </c>
      <c r="I1154" s="36">
        <v>7</v>
      </c>
      <c r="J1154" s="36" t="s">
        <v>952</v>
      </c>
      <c r="K1154" s="36" t="s">
        <v>13</v>
      </c>
      <c r="L1154" s="165">
        <v>11</v>
      </c>
      <c r="M1154" s="134">
        <f t="shared" si="221"/>
        <v>11</v>
      </c>
      <c r="N1154" s="36">
        <f t="shared" si="222"/>
        <v>1</v>
      </c>
      <c r="O1154" s="135" t="str">
        <f t="shared" si="223"/>
        <v>Nat-11</v>
      </c>
      <c r="P1154" s="186" t="str">
        <f t="shared" si="224"/>
        <v/>
      </c>
      <c r="Q1154" s="187">
        <f t="shared" si="225"/>
        <v>44</v>
      </c>
      <c r="R1154" s="150"/>
      <c r="S1154" s="187" t="str">
        <f t="shared" si="226"/>
        <v/>
      </c>
      <c r="T1154" s="136" t="str">
        <f t="shared" si="227"/>
        <v>Connecticut</v>
      </c>
      <c r="U1154" s="137" t="str">
        <f>IF(P1154="","",IF(N1154=1,"",IF(Q1154="","",IF(Q1154&lt;=100,100,IF(Table1[[#This Row],[Day]]="Wed",100,200)))))</f>
        <v/>
      </c>
      <c r="V1154" s="137" t="str">
        <f t="shared" si="228"/>
        <v/>
      </c>
      <c r="W1154" s="137" t="str">
        <f t="shared" si="229"/>
        <v/>
      </c>
      <c r="X1154" s="133">
        <f>100</f>
        <v>100</v>
      </c>
      <c r="Y1154" s="133" t="str">
        <f t="shared" si="230"/>
        <v/>
      </c>
      <c r="Z1154" s="133">
        <f t="shared" si="231"/>
        <v>-100</v>
      </c>
      <c r="AA1154" s="134" t="str">
        <f>TEXT(Table1[[#This Row],[Date]],"DDD")</f>
        <v>Sat</v>
      </c>
      <c r="AB1154" s="133" t="str">
        <f>IF(OR(G1154="Doomben",G1154="Eagle Farm"),"Q",IF(AND(Q1154&gt;1,Q1154&lt;55,Table1[[#This Row],[Source]]="Nat"),"Nat OK",IF(AND(Table1[[#This Row],[Source]]&lt;&gt;"Nat",Q1154&lt;55),"Poor &lt;55",IF(OR(G1154="Randwick",G1154="Flemington",G1154="Caulfield",G1154="Sandown Lake",G1154="Sandown Hill"),"Best","ave"))))</f>
        <v>Q</v>
      </c>
      <c r="AC1154" s="133">
        <f>IF(Q1154="","",IF(AB1154="Poor &lt;55",$AC$2*0.2%,IF(AND(AB1154="Q",AA1154&lt;&gt;"Wed"),$AC$2*0.4%,IF(AND(AB1154="Q",AA1154="Wed"),$AC$2*0.5%,IF(AND(AB1154="Ave",U1154=100),$AC$2*0.5%,IF(AND(AB1154="ave",U1154="",N1154=1,AG1154="Bush"),$AC$2*1%,IF(AND(AB1154="ave",U1154="",Q1154&gt;100),$AC$2*1.3%,IF(AND(AB1154="ave",U1154=""),$AC$2*1.2%,IF(AND(AB1154="Ave",U1154=200),$AC$2*1%,IF(AND(AB1154="Best",U1154=200),$AC$2*1.5%,IF(AND(AB1154="Best",U1154="",K1154&lt;&gt;"Pro Syd"),$AC$2*0.5%,IF(AND(AB1154="Best",U1154=""),$AC$2*1%,IF(AND(AB1154="Best",U1154=100,Table1[[#This Row],[State]]="NSW"),$AC$2*0.4%,IF(AND(AB1154="Best",U1154=100),$AC$2*1%,IF(Table1[[#This Row],[Adj]]="Nat OK",$AC$2*0.5%,"xxx")))))))))))))))</f>
        <v>40</v>
      </c>
      <c r="AD1154" s="133" t="str">
        <f t="shared" si="232"/>
        <v/>
      </c>
      <c r="AE1154" s="133">
        <f t="shared" si="233"/>
        <v>-40</v>
      </c>
      <c r="AF1154" s="133" t="str">
        <f>VLOOKUP(Table1[[#This Row],[Track]],$F$2672:$H$2715,2,FALSE)</f>
        <v>Qld</v>
      </c>
      <c r="AG1154" s="133" t="str">
        <f>VLOOKUP(Table1[[#This Row],[Track]],$F$2672:$H$2715,3,FALSE)</f>
        <v>-</v>
      </c>
      <c r="AH1154" s="133" t="str">
        <f>IF(Table1[[#This Row],[Date]]&lt;$AH$2,"",IF(Table1[[#This Row],[Date]]&lt;$AH$3,"Edge","Elite Combo"))</f>
        <v/>
      </c>
      <c r="AI1154" s="218">
        <f>Table1[[#This Row],[Time]]</f>
        <v>0.48472222222222222</v>
      </c>
      <c r="AJ1154" s="219" t="str">
        <f>Table1[[#This Row],[Track]]</f>
        <v>Eagle Farm</v>
      </c>
      <c r="AK1154" s="216">
        <f>Table1[[#This Row],[Race ]]</f>
        <v>1</v>
      </c>
      <c r="AL1154" s="219">
        <f>Table1[[#This Row],[TAB]]</f>
        <v>7</v>
      </c>
      <c r="AM1154" s="219" t="str">
        <f>Table1[[#This Row],[Selection]]</f>
        <v>Connecticut</v>
      </c>
      <c r="AN1154" s="220" t="str">
        <f>Table1[[#This Row],[Sources]]</f>
        <v>Nat-11</v>
      </c>
      <c r="AO1154" s="219">
        <f>Table1[[#This Row],[Scale Bet]]</f>
        <v>40</v>
      </c>
    </row>
    <row r="1155" spans="5:41" ht="16.5" customHeight="1" x14ac:dyDescent="0.25">
      <c r="E1155" s="185">
        <v>45409</v>
      </c>
      <c r="F1155" s="35">
        <v>0.50902777777777775</v>
      </c>
      <c r="G1155" s="36" t="s">
        <v>28</v>
      </c>
      <c r="H1155" s="36">
        <v>2</v>
      </c>
      <c r="I1155" s="36">
        <v>7</v>
      </c>
      <c r="J1155" s="36" t="s">
        <v>953</v>
      </c>
      <c r="K1155" s="36" t="s">
        <v>13</v>
      </c>
      <c r="L1155" s="165">
        <v>11</v>
      </c>
      <c r="M1155" s="134">
        <f t="shared" si="221"/>
        <v>11</v>
      </c>
      <c r="N1155" s="36">
        <f t="shared" si="222"/>
        <v>1</v>
      </c>
      <c r="O1155" s="135" t="str">
        <f t="shared" si="223"/>
        <v>Nat-11</v>
      </c>
      <c r="P1155" s="186" t="str">
        <f t="shared" si="224"/>
        <v/>
      </c>
      <c r="Q1155" s="187">
        <f t="shared" si="225"/>
        <v>44</v>
      </c>
      <c r="R1155" s="150"/>
      <c r="S1155" s="187" t="str">
        <f t="shared" si="226"/>
        <v/>
      </c>
      <c r="T1155" s="136" t="str">
        <f t="shared" si="227"/>
        <v>Bak Da Man</v>
      </c>
      <c r="U1155" s="137" t="str">
        <f>IF(P1155="","",IF(N1155=1,"",IF(Q1155="","",IF(Q1155&lt;=100,100,IF(Table1[[#This Row],[Day]]="Wed",100,200)))))</f>
        <v/>
      </c>
      <c r="V1155" s="137" t="str">
        <f t="shared" si="228"/>
        <v/>
      </c>
      <c r="W1155" s="137" t="str">
        <f t="shared" si="229"/>
        <v/>
      </c>
      <c r="X1155" s="133">
        <f>100</f>
        <v>100</v>
      </c>
      <c r="Y1155" s="133" t="str">
        <f t="shared" si="230"/>
        <v/>
      </c>
      <c r="Z1155" s="133">
        <f t="shared" si="231"/>
        <v>-100</v>
      </c>
      <c r="AA1155" s="134" t="str">
        <f>TEXT(Table1[[#This Row],[Date]],"DDD")</f>
        <v>Sat</v>
      </c>
      <c r="AB1155" s="133" t="str">
        <f>IF(OR(G1155="Doomben",G1155="Eagle Farm"),"Q",IF(AND(Q1155&gt;1,Q1155&lt;55,Table1[[#This Row],[Source]]="Nat"),"Nat OK",IF(AND(Table1[[#This Row],[Source]]&lt;&gt;"Nat",Q1155&lt;55),"Poor &lt;55",IF(OR(G1155="Randwick",G1155="Flemington",G1155="Caulfield",G1155="Sandown Lake",G1155="Sandown Hill"),"Best","ave"))))</f>
        <v>Q</v>
      </c>
      <c r="AC1155" s="133">
        <f>IF(Q1155="","",IF(AB1155="Poor &lt;55",$AC$2*0.2%,IF(AND(AB1155="Q",AA1155&lt;&gt;"Wed"),$AC$2*0.4%,IF(AND(AB1155="Q",AA1155="Wed"),$AC$2*0.5%,IF(AND(AB1155="Ave",U1155=100),$AC$2*0.5%,IF(AND(AB1155="ave",U1155="",N1155=1,AG1155="Bush"),$AC$2*1%,IF(AND(AB1155="ave",U1155="",Q1155&gt;100),$AC$2*1.3%,IF(AND(AB1155="ave",U1155=""),$AC$2*1.2%,IF(AND(AB1155="Ave",U1155=200),$AC$2*1%,IF(AND(AB1155="Best",U1155=200),$AC$2*1.5%,IF(AND(AB1155="Best",U1155="",K1155&lt;&gt;"Pro Syd"),$AC$2*0.5%,IF(AND(AB1155="Best",U1155=""),$AC$2*1%,IF(AND(AB1155="Best",U1155=100,Table1[[#This Row],[State]]="NSW"),$AC$2*0.4%,IF(AND(AB1155="Best",U1155=100),$AC$2*1%,IF(Table1[[#This Row],[Adj]]="Nat OK",$AC$2*0.5%,"xxx")))))))))))))))</f>
        <v>40</v>
      </c>
      <c r="AD1155" s="133" t="str">
        <f t="shared" si="232"/>
        <v/>
      </c>
      <c r="AE1155" s="133">
        <f t="shared" si="233"/>
        <v>-40</v>
      </c>
      <c r="AF1155" s="133" t="str">
        <f>VLOOKUP(Table1[[#This Row],[Track]],$F$2672:$H$2715,2,FALSE)</f>
        <v>Qld</v>
      </c>
      <c r="AG1155" s="133" t="str">
        <f>VLOOKUP(Table1[[#This Row],[Track]],$F$2672:$H$2715,3,FALSE)</f>
        <v>-</v>
      </c>
      <c r="AH1155" s="133" t="str">
        <f>IF(Table1[[#This Row],[Date]]&lt;$AH$2,"",IF(Table1[[#This Row],[Date]]&lt;$AH$3,"Edge","Elite Combo"))</f>
        <v/>
      </c>
      <c r="AI1155" s="218">
        <f>Table1[[#This Row],[Time]]</f>
        <v>0.50902777777777775</v>
      </c>
      <c r="AJ1155" s="219" t="str">
        <f>Table1[[#This Row],[Track]]</f>
        <v>Eagle Farm</v>
      </c>
      <c r="AK1155" s="216">
        <f>Table1[[#This Row],[Race ]]</f>
        <v>2</v>
      </c>
      <c r="AL1155" s="219">
        <f>Table1[[#This Row],[TAB]]</f>
        <v>7</v>
      </c>
      <c r="AM1155" s="219" t="str">
        <f>Table1[[#This Row],[Selection]]</f>
        <v>Bak Da Man</v>
      </c>
      <c r="AN1155" s="220" t="str">
        <f>Table1[[#This Row],[Sources]]</f>
        <v>Nat-11</v>
      </c>
      <c r="AO1155" s="219">
        <f>Table1[[#This Row],[Scale Bet]]</f>
        <v>40</v>
      </c>
    </row>
    <row r="1156" spans="5:41" ht="16.5" customHeight="1" x14ac:dyDescent="0.25">
      <c r="E1156" s="185">
        <v>45409</v>
      </c>
      <c r="F1156" s="35">
        <v>0.51388888888888884</v>
      </c>
      <c r="G1156" s="36" t="s">
        <v>201</v>
      </c>
      <c r="H1156" s="36">
        <v>2</v>
      </c>
      <c r="I1156" s="36">
        <v>12</v>
      </c>
      <c r="J1156" s="36" t="s">
        <v>762</v>
      </c>
      <c r="K1156" s="36" t="s">
        <v>1</v>
      </c>
      <c r="L1156" s="165">
        <v>10</v>
      </c>
      <c r="M1156" s="134">
        <f t="shared" si="221"/>
        <v>23</v>
      </c>
      <c r="N1156" s="36">
        <f t="shared" si="222"/>
        <v>2</v>
      </c>
      <c r="O1156" s="135" t="str">
        <f t="shared" si="223"/>
        <v>E4-10/Nat-13</v>
      </c>
      <c r="P1156" s="186" t="str">
        <f t="shared" si="224"/>
        <v>OK</v>
      </c>
      <c r="Q1156" s="187">
        <f t="shared" si="225"/>
        <v>92</v>
      </c>
      <c r="R1156" s="150"/>
      <c r="S1156" s="187" t="str">
        <f t="shared" si="226"/>
        <v/>
      </c>
      <c r="T1156" s="136" t="str">
        <f t="shared" si="227"/>
        <v>Unseen Ruler</v>
      </c>
      <c r="U1156" s="137">
        <f>IF(P1156="","",IF(N1156=1,"",IF(Q1156="","",IF(Q1156&lt;=100,100,IF(Table1[[#This Row],[Day]]="Wed",100,200)))))</f>
        <v>100</v>
      </c>
      <c r="V1156" s="137" t="str">
        <f t="shared" si="228"/>
        <v/>
      </c>
      <c r="W1156" s="137">
        <f t="shared" si="229"/>
        <v>-100</v>
      </c>
      <c r="X1156" s="133">
        <f>100</f>
        <v>100</v>
      </c>
      <c r="Y1156" s="133" t="str">
        <f t="shared" si="230"/>
        <v/>
      </c>
      <c r="Z1156" s="133">
        <f t="shared" si="231"/>
        <v>-100</v>
      </c>
      <c r="AA1156" s="134" t="str">
        <f>TEXT(Table1[[#This Row],[Date]],"DDD")</f>
        <v>Sat</v>
      </c>
      <c r="AB1156" s="133" t="str">
        <f>IF(OR(G1156="Doomben",G1156="Eagle Farm"),"Q",IF(AND(Q1156&gt;1,Q1156&lt;55,Table1[[#This Row],[Source]]="Nat"),"Nat OK",IF(AND(Table1[[#This Row],[Source]]&lt;&gt;"Nat",Q1156&lt;55),"Poor &lt;55",IF(OR(G1156="Randwick",G1156="Flemington",G1156="Caulfield",G1156="Sandown Lake",G1156="Sandown Hill"),"Best","ave"))))</f>
        <v>Best</v>
      </c>
      <c r="AC1156" s="133">
        <f>IF(Q1156="","",IF(AB1156="Poor &lt;55",$AC$2*0.2%,IF(AND(AB1156="Q",AA1156&lt;&gt;"Wed"),$AC$2*0.4%,IF(AND(AB1156="Q",AA1156="Wed"),$AC$2*0.5%,IF(AND(AB1156="Ave",U1156=100),$AC$2*0.5%,IF(AND(AB1156="ave",U1156="",N1156=1,AG1156="Bush"),$AC$2*1%,IF(AND(AB1156="ave",U1156="",Q1156&gt;100),$AC$2*1.3%,IF(AND(AB1156="ave",U1156=""),$AC$2*1.2%,IF(AND(AB1156="Ave",U1156=200),$AC$2*1%,IF(AND(AB1156="Best",U1156=200),$AC$2*1.5%,IF(AND(AB1156="Best",U1156="",K1156&lt;&gt;"Pro Syd"),$AC$2*0.5%,IF(AND(AB1156="Best",U1156=""),$AC$2*1%,IF(AND(AB1156="Best",U1156=100,Table1[[#This Row],[State]]="NSW"),$AC$2*0.4%,IF(AND(AB1156="Best",U1156=100),$AC$2*1%,IF(Table1[[#This Row],[Adj]]="Nat OK",$AC$2*0.5%,"xxx")))))))))))))))</f>
        <v>100</v>
      </c>
      <c r="AD1156" s="133" t="str">
        <f t="shared" si="232"/>
        <v/>
      </c>
      <c r="AE1156" s="133">
        <f t="shared" si="233"/>
        <v>-100</v>
      </c>
      <c r="AF1156" s="133" t="str">
        <f>VLOOKUP(Table1[[#This Row],[Track]],$F$2672:$H$2715,2,FALSE)</f>
        <v>Vic</v>
      </c>
      <c r="AG1156" s="133" t="str">
        <f>VLOOKUP(Table1[[#This Row],[Track]],$F$2672:$H$2715,3,FALSE)</f>
        <v>-</v>
      </c>
      <c r="AH1156" s="133" t="str">
        <f>IF(Table1[[#This Row],[Date]]&lt;$AH$2,"",IF(Table1[[#This Row],[Date]]&lt;$AH$3,"Edge","Elite Combo"))</f>
        <v/>
      </c>
      <c r="AI1156" s="218">
        <f>Table1[[#This Row],[Time]]</f>
        <v>0.51388888888888884</v>
      </c>
      <c r="AJ1156" s="219" t="str">
        <f>Table1[[#This Row],[Track]]</f>
        <v>Caulfield</v>
      </c>
      <c r="AK1156" s="216">
        <f>Table1[[#This Row],[Race ]]</f>
        <v>2</v>
      </c>
      <c r="AL1156" s="219">
        <f>Table1[[#This Row],[TAB]]</f>
        <v>12</v>
      </c>
      <c r="AM1156" s="219" t="str">
        <f>Table1[[#This Row],[Selection]]</f>
        <v>Unseen Ruler</v>
      </c>
      <c r="AN1156" s="220" t="str">
        <f>Table1[[#This Row],[Sources]]</f>
        <v>E4-10/Nat-13</v>
      </c>
      <c r="AO1156" s="219">
        <f>Table1[[#This Row],[Scale Bet]]</f>
        <v>100</v>
      </c>
    </row>
    <row r="1157" spans="5:41" ht="16.5" customHeight="1" x14ac:dyDescent="0.25">
      <c r="E1157" s="185">
        <v>45409</v>
      </c>
      <c r="F1157" s="35">
        <v>0.51388888888888884</v>
      </c>
      <c r="G1157" s="36" t="s">
        <v>201</v>
      </c>
      <c r="H1157" s="36">
        <v>2</v>
      </c>
      <c r="I1157" s="36">
        <v>12</v>
      </c>
      <c r="J1157" s="36" t="s">
        <v>762</v>
      </c>
      <c r="K1157" s="36" t="s">
        <v>13</v>
      </c>
      <c r="L1157" s="165">
        <v>13</v>
      </c>
      <c r="M1157" s="134" t="str">
        <f t="shared" si="221"/>
        <v/>
      </c>
      <c r="N1157" s="36" t="str">
        <f t="shared" si="222"/>
        <v/>
      </c>
      <c r="O1157" s="135" t="str">
        <f t="shared" si="223"/>
        <v/>
      </c>
      <c r="P1157" s="186" t="str">
        <f t="shared" si="224"/>
        <v>OK</v>
      </c>
      <c r="Q1157" s="187" t="str">
        <f t="shared" si="225"/>
        <v/>
      </c>
      <c r="R1157" s="150"/>
      <c r="S1157" s="187" t="str">
        <f t="shared" si="226"/>
        <v/>
      </c>
      <c r="T1157" s="136" t="str">
        <f t="shared" si="227"/>
        <v>Unseen Ruler</v>
      </c>
      <c r="U1157" s="137" t="str">
        <f>IF(P1157="","",IF(N1157=1,"",IF(Q1157="","",IF(Q1157&lt;=100,100,IF(Table1[[#This Row],[Day]]="Wed",100,200)))))</f>
        <v/>
      </c>
      <c r="V1157" s="137" t="str">
        <f t="shared" si="228"/>
        <v/>
      </c>
      <c r="W1157" s="137" t="str">
        <f t="shared" si="229"/>
        <v/>
      </c>
      <c r="X1157" s="133">
        <f>100</f>
        <v>100</v>
      </c>
      <c r="Y1157" s="133" t="str">
        <f t="shared" si="230"/>
        <v/>
      </c>
      <c r="Z1157" s="133">
        <f t="shared" si="231"/>
        <v>-100</v>
      </c>
      <c r="AA1157" s="134" t="str">
        <f>TEXT(Table1[[#This Row],[Date]],"DDD")</f>
        <v>Sat</v>
      </c>
      <c r="AB1157" s="133" t="str">
        <f>IF(OR(G1157="Doomben",G1157="Eagle Farm"),"Q",IF(AND(Q1157&gt;1,Q1157&lt;55,Table1[[#This Row],[Source]]="Nat"),"Nat OK",IF(AND(Table1[[#This Row],[Source]]&lt;&gt;"Nat",Q1157&lt;55),"Poor &lt;55",IF(OR(G1157="Randwick",G1157="Flemington",G1157="Caulfield",G1157="Sandown Lake",G1157="Sandown Hill"),"Best","ave"))))</f>
        <v>Best</v>
      </c>
      <c r="AC1157" s="133" t="str">
        <f>IF(Q1157="","",IF(AB1157="Poor &lt;55",$AC$2*0.2%,IF(AND(AB1157="Q",AA1157&lt;&gt;"Wed"),$AC$2*0.4%,IF(AND(AB1157="Q",AA1157="Wed"),$AC$2*0.5%,IF(AND(AB1157="Ave",U1157=100),$AC$2*0.5%,IF(AND(AB1157="ave",U1157="",N1157=1,AG1157="Bush"),$AC$2*1%,IF(AND(AB1157="ave",U1157="",Q1157&gt;100),$AC$2*1.3%,IF(AND(AB1157="ave",U1157=""),$AC$2*1.2%,IF(AND(AB1157="Ave",U1157=200),$AC$2*1%,IF(AND(AB1157="Best",U1157=200),$AC$2*1.5%,IF(AND(AB1157="Best",U1157="",K1157&lt;&gt;"Pro Syd"),$AC$2*0.5%,IF(AND(AB1157="Best",U1157=""),$AC$2*1%,IF(AND(AB1157="Best",U1157=100,Table1[[#This Row],[State]]="NSW"),$AC$2*0.4%,IF(AND(AB1157="Best",U1157=100),$AC$2*1%,IF(Table1[[#This Row],[Adj]]="Nat OK",$AC$2*0.5%,"xxx")))))))))))))))</f>
        <v/>
      </c>
      <c r="AD1157" s="133" t="str">
        <f t="shared" si="232"/>
        <v/>
      </c>
      <c r="AE1157" s="133" t="str">
        <f t="shared" si="233"/>
        <v/>
      </c>
      <c r="AF1157" s="133" t="str">
        <f>VLOOKUP(Table1[[#This Row],[Track]],$F$2672:$H$2715,2,FALSE)</f>
        <v>Vic</v>
      </c>
      <c r="AG1157" s="133" t="str">
        <f>VLOOKUP(Table1[[#This Row],[Track]],$F$2672:$H$2715,3,FALSE)</f>
        <v>-</v>
      </c>
      <c r="AH1157" s="133" t="str">
        <f>IF(Table1[[#This Row],[Date]]&lt;$AH$2,"",IF(Table1[[#This Row],[Date]]&lt;$AH$3,"Edge","Elite Combo"))</f>
        <v/>
      </c>
      <c r="AI1157" s="218">
        <f>Table1[[#This Row],[Time]]</f>
        <v>0.51388888888888884</v>
      </c>
      <c r="AJ1157" s="219" t="str">
        <f>Table1[[#This Row],[Track]]</f>
        <v>Caulfield</v>
      </c>
      <c r="AK1157" s="216">
        <f>Table1[[#This Row],[Race ]]</f>
        <v>2</v>
      </c>
      <c r="AL1157" s="219">
        <f>Table1[[#This Row],[TAB]]</f>
        <v>12</v>
      </c>
      <c r="AM1157" s="219" t="str">
        <f>Table1[[#This Row],[Selection]]</f>
        <v>Unseen Ruler</v>
      </c>
      <c r="AN1157" s="220" t="str">
        <f>Table1[[#This Row],[Sources]]</f>
        <v/>
      </c>
      <c r="AO1157" s="219" t="str">
        <f>Table1[[#This Row],[Scale Bet]]</f>
        <v/>
      </c>
    </row>
    <row r="1158" spans="5:41" ht="16.5" customHeight="1" x14ac:dyDescent="0.25">
      <c r="E1158" s="185">
        <v>45409</v>
      </c>
      <c r="F1158" s="35">
        <v>0.52777777777777779</v>
      </c>
      <c r="G1158" s="36" t="s">
        <v>17</v>
      </c>
      <c r="H1158" s="36">
        <v>3</v>
      </c>
      <c r="I1158" s="36">
        <v>1</v>
      </c>
      <c r="J1158" s="36" t="s">
        <v>763</v>
      </c>
      <c r="K1158" s="36" t="s">
        <v>1</v>
      </c>
      <c r="L1158" s="165">
        <v>10</v>
      </c>
      <c r="M1158" s="134">
        <f t="shared" si="221"/>
        <v>10</v>
      </c>
      <c r="N1158" s="36">
        <f t="shared" si="222"/>
        <v>1</v>
      </c>
      <c r="O1158" s="135" t="str">
        <f t="shared" si="223"/>
        <v>E4-10</v>
      </c>
      <c r="P1158" s="186" t="str">
        <f t="shared" si="224"/>
        <v>OK</v>
      </c>
      <c r="Q1158" s="187">
        <f t="shared" si="225"/>
        <v>40</v>
      </c>
      <c r="R1158" s="150"/>
      <c r="S1158" s="187" t="str">
        <f t="shared" si="226"/>
        <v/>
      </c>
      <c r="T1158" s="136" t="str">
        <f t="shared" si="227"/>
        <v>Ruby Flyer</v>
      </c>
      <c r="U1158" s="137" t="str">
        <f>IF(P1158="","",IF(N1158=1,"",IF(Q1158="","",IF(Q1158&lt;=100,100,IF(Table1[[#This Row],[Day]]="Wed",100,200)))))</f>
        <v/>
      </c>
      <c r="V1158" s="137" t="str">
        <f t="shared" si="228"/>
        <v/>
      </c>
      <c r="W1158" s="137" t="str">
        <f t="shared" si="229"/>
        <v/>
      </c>
      <c r="X1158" s="133">
        <f>100</f>
        <v>100</v>
      </c>
      <c r="Y1158" s="133" t="str">
        <f t="shared" si="230"/>
        <v/>
      </c>
      <c r="Z1158" s="133">
        <f t="shared" si="231"/>
        <v>-100</v>
      </c>
      <c r="AA1158" s="134" t="str">
        <f>TEXT(Table1[[#This Row],[Date]],"DDD")</f>
        <v>Sat</v>
      </c>
      <c r="AB1158" s="133" t="str">
        <f>IF(OR(G1158="Doomben",G1158="Eagle Farm"),"Q",IF(AND(Q1158&gt;1,Q1158&lt;55,Table1[[#This Row],[Source]]="Nat"),"Nat OK",IF(AND(Table1[[#This Row],[Source]]&lt;&gt;"Nat",Q1158&lt;55),"Poor &lt;55",IF(OR(G1158="Randwick",G1158="Flemington",G1158="Caulfield",G1158="Sandown Lake",G1158="Sandown Hill"),"Best","ave"))))</f>
        <v>Poor &lt;55</v>
      </c>
      <c r="AC1158" s="133">
        <f>IF(Q1158="","",IF(AB1158="Poor &lt;55",$AC$2*0.2%,IF(AND(AB1158="Q",AA1158&lt;&gt;"Wed"),$AC$2*0.4%,IF(AND(AB1158="Q",AA1158="Wed"),$AC$2*0.5%,IF(AND(AB1158="Ave",U1158=100),$AC$2*0.5%,IF(AND(AB1158="ave",U1158="",N1158=1,AG1158="Bush"),$AC$2*1%,IF(AND(AB1158="ave",U1158="",Q1158&gt;100),$AC$2*1.3%,IF(AND(AB1158="ave",U1158=""),$AC$2*1.2%,IF(AND(AB1158="Ave",U1158=200),$AC$2*1%,IF(AND(AB1158="Best",U1158=200),$AC$2*1.5%,IF(AND(AB1158="Best",U1158="",K1158&lt;&gt;"Pro Syd"),$AC$2*0.5%,IF(AND(AB1158="Best",U1158=""),$AC$2*1%,IF(AND(AB1158="Best",U1158=100,Table1[[#This Row],[State]]="NSW"),$AC$2*0.4%,IF(AND(AB1158="Best",U1158=100),$AC$2*1%,IF(Table1[[#This Row],[Adj]]="Nat OK",$AC$2*0.5%,"xxx")))))))))))))))</f>
        <v>20</v>
      </c>
      <c r="AD1158" s="133" t="str">
        <f t="shared" si="232"/>
        <v/>
      </c>
      <c r="AE1158" s="133">
        <f t="shared" si="233"/>
        <v>-20</v>
      </c>
      <c r="AF1158" s="133" t="str">
        <f>VLOOKUP(Table1[[#This Row],[Track]],$F$2672:$H$2715,2,FALSE)</f>
        <v>NSW</v>
      </c>
      <c r="AG1158" s="133" t="str">
        <f>VLOOKUP(Table1[[#This Row],[Track]],$F$2672:$H$2715,3,FALSE)</f>
        <v>-</v>
      </c>
      <c r="AH1158" s="133" t="str">
        <f>IF(Table1[[#This Row],[Date]]&lt;$AH$2,"",IF(Table1[[#This Row],[Date]]&lt;$AH$3,"Edge","Elite Combo"))</f>
        <v/>
      </c>
      <c r="AI1158" s="218">
        <f>Table1[[#This Row],[Time]]</f>
        <v>0.52777777777777779</v>
      </c>
      <c r="AJ1158" s="219" t="str">
        <f>Table1[[#This Row],[Track]]</f>
        <v>Rosehill</v>
      </c>
      <c r="AK1158" s="216">
        <f>Table1[[#This Row],[Race ]]</f>
        <v>3</v>
      </c>
      <c r="AL1158" s="219">
        <f>Table1[[#This Row],[TAB]]</f>
        <v>1</v>
      </c>
      <c r="AM1158" s="219" t="str">
        <f>Table1[[#This Row],[Selection]]</f>
        <v>Ruby Flyer</v>
      </c>
      <c r="AN1158" s="220" t="str">
        <f>Table1[[#This Row],[Sources]]</f>
        <v>E4-10</v>
      </c>
      <c r="AO1158" s="219">
        <f>Table1[[#This Row],[Scale Bet]]</f>
        <v>20</v>
      </c>
    </row>
    <row r="1159" spans="5:41" ht="16.5" customHeight="1" x14ac:dyDescent="0.25">
      <c r="E1159" s="185">
        <v>45409</v>
      </c>
      <c r="F1159" s="35">
        <v>0.52777777777777779</v>
      </c>
      <c r="G1159" s="36" t="s">
        <v>17</v>
      </c>
      <c r="H1159" s="36">
        <v>3</v>
      </c>
      <c r="I1159" s="36">
        <v>9</v>
      </c>
      <c r="J1159" s="36" t="s">
        <v>357</v>
      </c>
      <c r="K1159" s="36" t="s">
        <v>60</v>
      </c>
      <c r="L1159" s="165">
        <v>10</v>
      </c>
      <c r="M1159" s="134">
        <f t="shared" ref="M1159:M1222" si="234">IF(AND(J1159=J1158,E1159=E1158),"",IF(AND(E1159=E1162,J1159=J1162),L1159+L1160+L1161+L1162,IF(AND(E1159=E1161,J1159=J1161),L1159+L1160+L1161,IF(AND(E1159=E1160,J1159=J1160),L1159+L1160,L1159))))</f>
        <v>10</v>
      </c>
      <c r="N1159" s="36">
        <f t="shared" ref="N1159:N1222" si="235">IF(M1159=L1159,1,IF(M1159="","",IF(AND(E1159=E1162,J1159=J1162),4,IF(AND(E1159=E1161,J1159=J1161),3,IF(AND(E1159=E1160,J1159=J1160),2,"XXX")))))</f>
        <v>1</v>
      </c>
      <c r="O1159" s="135" t="str">
        <f t="shared" ref="O1159:O1222" si="236">IF(N1159="","",IF(N1159=4,K1159&amp;"-"&amp;L1159&amp;"/"&amp;K1160&amp;"-"&amp;L1160&amp;"/"&amp;K1161&amp;"-"&amp;L1161&amp;"/"&amp;K1162&amp;"-"&amp;L1162,IF(N1159=3,K1159&amp;"-"&amp;L1159&amp;"/"&amp;K1160&amp;"-"&amp;L1160&amp;"/"&amp;K1161&amp;"-"&amp;L1161,IF(N1159=2,K1159&amp;"-"&amp;L1159&amp;"/"&amp;K1160&amp;"-"&amp;L1160,IF(N1159=1,K1159&amp;"-"&amp;L1159,"""""xxx")))))</f>
        <v>Pro Syd-10</v>
      </c>
      <c r="P1159" s="186" t="str">
        <f t="shared" ref="P1159:P1222" si="237">IF(OR(G1159="Randwick",G1159="Rosehill",G1159="Flemington",G1159="Caulfield",G1159="Sandown Lake",G1159="Sandown Hill",G1159="Moonee Valley"),"OK","")</f>
        <v>OK</v>
      </c>
      <c r="Q1159" s="187">
        <f t="shared" ref="Q1159:Q1222" si="238">IF(M1159="","",(M1159*($Q$1/1000)/$R$1)*$Q$2)</f>
        <v>40</v>
      </c>
      <c r="R1159" s="150"/>
      <c r="S1159" s="187" t="str">
        <f t="shared" ref="S1159:S1222" si="239">IF(Q1159="","",IF(R1159="","",R1159*Q1159))</f>
        <v/>
      </c>
      <c r="T1159" s="136" t="str">
        <f t="shared" ref="T1159:T1222" si="240">TRIM(PROPER(J1159))</f>
        <v>Unusual Legacy</v>
      </c>
      <c r="U1159" s="137" t="str">
        <f>IF(P1159="","",IF(N1159=1,"",IF(Q1159="","",IF(Q1159&lt;=100,100,IF(Table1[[#This Row],[Day]]="Wed",100,200)))))</f>
        <v/>
      </c>
      <c r="V1159" s="137" t="str">
        <f t="shared" ref="V1159:V1222" si="241">IF(U1159="","",IF(R1159="","",U1159*R1159))</f>
        <v/>
      </c>
      <c r="W1159" s="137" t="str">
        <f t="shared" ref="W1159:W1222" si="242">IF(U1159="","",IF(V1159="",U1159*-1,V1159-U1159))</f>
        <v/>
      </c>
      <c r="X1159" s="133">
        <f>100</f>
        <v>100</v>
      </c>
      <c r="Y1159" s="133" t="str">
        <f t="shared" ref="Y1159:Y1222" si="243">IF(R1159="","",X1159*R1159)</f>
        <v/>
      </c>
      <c r="Z1159" s="133">
        <f t="shared" ref="Z1159:Z1222" si="244">IF(Y1159="",X1159*-1,Y1159-X1158)</f>
        <v>-100</v>
      </c>
      <c r="AA1159" s="134" t="str">
        <f>TEXT(Table1[[#This Row],[Date]],"DDD")</f>
        <v>Sat</v>
      </c>
      <c r="AB1159" s="133" t="str">
        <f>IF(OR(G1159="Doomben",G1159="Eagle Farm"),"Q",IF(AND(Q1159&gt;1,Q1159&lt;55,Table1[[#This Row],[Source]]="Nat"),"Nat OK",IF(AND(Table1[[#This Row],[Source]]&lt;&gt;"Nat",Q1159&lt;55),"Poor &lt;55",IF(OR(G1159="Randwick",G1159="Flemington",G1159="Caulfield",G1159="Sandown Lake",G1159="Sandown Hill"),"Best","ave"))))</f>
        <v>Poor &lt;55</v>
      </c>
      <c r="AC1159" s="133">
        <f>IF(Q1159="","",IF(AB1159="Poor &lt;55",$AC$2*0.2%,IF(AND(AB1159="Q",AA1159&lt;&gt;"Wed"),$AC$2*0.4%,IF(AND(AB1159="Q",AA1159="Wed"),$AC$2*0.5%,IF(AND(AB1159="Ave",U1159=100),$AC$2*0.5%,IF(AND(AB1159="ave",U1159="",N1159=1,AG1159="Bush"),$AC$2*1%,IF(AND(AB1159="ave",U1159="",Q1159&gt;100),$AC$2*1.3%,IF(AND(AB1159="ave",U1159=""),$AC$2*1.2%,IF(AND(AB1159="Ave",U1159=200),$AC$2*1%,IF(AND(AB1159="Best",U1159=200),$AC$2*1.5%,IF(AND(AB1159="Best",U1159="",K1159&lt;&gt;"Pro Syd"),$AC$2*0.5%,IF(AND(AB1159="Best",U1159=""),$AC$2*1%,IF(AND(AB1159="Best",U1159=100,Table1[[#This Row],[State]]="NSW"),$AC$2*0.4%,IF(AND(AB1159="Best",U1159=100),$AC$2*1%,IF(Table1[[#This Row],[Adj]]="Nat OK",$AC$2*0.5%,"xxx")))))))))))))))</f>
        <v>20</v>
      </c>
      <c r="AD1159" s="133" t="str">
        <f t="shared" ref="AD1159:AD1222" si="245">IF(AC1159="","",IF(R1159="","",AC1159*R1159))</f>
        <v/>
      </c>
      <c r="AE1159" s="133">
        <f t="shared" ref="AE1159:AE1222" si="246">IF(AC1159="","",IF(AD1159="",AC1159*-1,AD1159-AC1159))</f>
        <v>-20</v>
      </c>
      <c r="AF1159" s="133" t="str">
        <f>VLOOKUP(Table1[[#This Row],[Track]],$F$2672:$H$2715,2,FALSE)</f>
        <v>NSW</v>
      </c>
      <c r="AG1159" s="133" t="str">
        <f>VLOOKUP(Table1[[#This Row],[Track]],$F$2672:$H$2715,3,FALSE)</f>
        <v>-</v>
      </c>
      <c r="AH1159" s="133" t="str">
        <f>IF(Table1[[#This Row],[Date]]&lt;$AH$2,"",IF(Table1[[#This Row],[Date]]&lt;$AH$3,"Edge","Elite Combo"))</f>
        <v/>
      </c>
      <c r="AI1159" s="218">
        <f>Table1[[#This Row],[Time]]</f>
        <v>0.52777777777777779</v>
      </c>
      <c r="AJ1159" s="219" t="str">
        <f>Table1[[#This Row],[Track]]</f>
        <v>Rosehill</v>
      </c>
      <c r="AK1159" s="216">
        <f>Table1[[#This Row],[Race ]]</f>
        <v>3</v>
      </c>
      <c r="AL1159" s="219">
        <f>Table1[[#This Row],[TAB]]</f>
        <v>9</v>
      </c>
      <c r="AM1159" s="219" t="str">
        <f>Table1[[#This Row],[Selection]]</f>
        <v>Unusual Legacy</v>
      </c>
      <c r="AN1159" s="220" t="str">
        <f>Table1[[#This Row],[Sources]]</f>
        <v>Pro Syd-10</v>
      </c>
      <c r="AO1159" s="219">
        <f>Table1[[#This Row],[Scale Bet]]</f>
        <v>20</v>
      </c>
    </row>
    <row r="1160" spans="5:41" ht="16.5" customHeight="1" x14ac:dyDescent="0.25">
      <c r="E1160" s="185">
        <v>45409</v>
      </c>
      <c r="F1160" s="35">
        <v>0.53819444444444442</v>
      </c>
      <c r="G1160" s="36" t="s">
        <v>201</v>
      </c>
      <c r="H1160" s="36">
        <v>3</v>
      </c>
      <c r="I1160" s="36">
        <v>3</v>
      </c>
      <c r="J1160" s="36" t="s">
        <v>764</v>
      </c>
      <c r="K1160" s="36" t="s">
        <v>1</v>
      </c>
      <c r="L1160" s="165">
        <v>12</v>
      </c>
      <c r="M1160" s="134">
        <f t="shared" si="234"/>
        <v>42</v>
      </c>
      <c r="N1160" s="36">
        <f t="shared" si="235"/>
        <v>3</v>
      </c>
      <c r="O1160" s="135" t="str">
        <f t="shared" si="236"/>
        <v>E4-12/Edge-15/Pro Mel-15</v>
      </c>
      <c r="P1160" s="186" t="str">
        <f t="shared" si="237"/>
        <v>OK</v>
      </c>
      <c r="Q1160" s="187">
        <f t="shared" si="238"/>
        <v>168</v>
      </c>
      <c r="R1160" s="150"/>
      <c r="S1160" s="187" t="str">
        <f t="shared" si="239"/>
        <v/>
      </c>
      <c r="T1160" s="136" t="str">
        <f t="shared" si="240"/>
        <v>Barbie'S Fox</v>
      </c>
      <c r="U1160" s="137">
        <f>IF(P1160="","",IF(N1160=1,"",IF(Q1160="","",IF(Q1160&lt;=100,100,IF(Table1[[#This Row],[Day]]="Wed",100,200)))))</f>
        <v>200</v>
      </c>
      <c r="V1160" s="137" t="str">
        <f t="shared" si="241"/>
        <v/>
      </c>
      <c r="W1160" s="137">
        <f t="shared" si="242"/>
        <v>-200</v>
      </c>
      <c r="X1160" s="133">
        <f>100</f>
        <v>100</v>
      </c>
      <c r="Y1160" s="133" t="str">
        <f t="shared" si="243"/>
        <v/>
      </c>
      <c r="Z1160" s="133">
        <f t="shared" si="244"/>
        <v>-100</v>
      </c>
      <c r="AA1160" s="134" t="str">
        <f>TEXT(Table1[[#This Row],[Date]],"DDD")</f>
        <v>Sat</v>
      </c>
      <c r="AB1160" s="133" t="str">
        <f>IF(OR(G1160="Doomben",G1160="Eagle Farm"),"Q",IF(AND(Q1160&gt;1,Q1160&lt;55,Table1[[#This Row],[Source]]="Nat"),"Nat OK",IF(AND(Table1[[#This Row],[Source]]&lt;&gt;"Nat",Q1160&lt;55),"Poor &lt;55",IF(OR(G1160="Randwick",G1160="Flemington",G1160="Caulfield",G1160="Sandown Lake",G1160="Sandown Hill"),"Best","ave"))))</f>
        <v>Best</v>
      </c>
      <c r="AC1160" s="133">
        <f>IF(Q1160="","",IF(AB1160="Poor &lt;55",$AC$2*0.2%,IF(AND(AB1160="Q",AA1160&lt;&gt;"Wed"),$AC$2*0.4%,IF(AND(AB1160="Q",AA1160="Wed"),$AC$2*0.5%,IF(AND(AB1160="Ave",U1160=100),$AC$2*0.5%,IF(AND(AB1160="ave",U1160="",N1160=1,AG1160="Bush"),$AC$2*1%,IF(AND(AB1160="ave",U1160="",Q1160&gt;100),$AC$2*1.3%,IF(AND(AB1160="ave",U1160=""),$AC$2*1.2%,IF(AND(AB1160="Ave",U1160=200),$AC$2*1%,IF(AND(AB1160="Best",U1160=200),$AC$2*1.5%,IF(AND(AB1160="Best",U1160="",K1160&lt;&gt;"Pro Syd"),$AC$2*0.5%,IF(AND(AB1160="Best",U1160=""),$AC$2*1%,IF(AND(AB1160="Best",U1160=100,Table1[[#This Row],[State]]="NSW"),$AC$2*0.4%,IF(AND(AB1160="Best",U1160=100),$AC$2*1%,IF(Table1[[#This Row],[Adj]]="Nat OK",$AC$2*0.5%,"xxx")))))))))))))))</f>
        <v>150</v>
      </c>
      <c r="AD1160" s="133" t="str">
        <f t="shared" si="245"/>
        <v/>
      </c>
      <c r="AE1160" s="133">
        <f t="shared" si="246"/>
        <v>-150</v>
      </c>
      <c r="AF1160" s="133" t="str">
        <f>VLOOKUP(Table1[[#This Row],[Track]],$F$2672:$H$2715,2,FALSE)</f>
        <v>Vic</v>
      </c>
      <c r="AG1160" s="133" t="str">
        <f>VLOOKUP(Table1[[#This Row],[Track]],$F$2672:$H$2715,3,FALSE)</f>
        <v>-</v>
      </c>
      <c r="AH1160" s="133" t="str">
        <f>IF(Table1[[#This Row],[Date]]&lt;$AH$2,"",IF(Table1[[#This Row],[Date]]&lt;$AH$3,"Edge","Elite Combo"))</f>
        <v/>
      </c>
      <c r="AI1160" s="218">
        <f>Table1[[#This Row],[Time]]</f>
        <v>0.53819444444444442</v>
      </c>
      <c r="AJ1160" s="219" t="str">
        <f>Table1[[#This Row],[Track]]</f>
        <v>Caulfield</v>
      </c>
      <c r="AK1160" s="216">
        <f>Table1[[#This Row],[Race ]]</f>
        <v>3</v>
      </c>
      <c r="AL1160" s="219">
        <f>Table1[[#This Row],[TAB]]</f>
        <v>3</v>
      </c>
      <c r="AM1160" s="219" t="str">
        <f>Table1[[#This Row],[Selection]]</f>
        <v>Barbie'S Fox</v>
      </c>
      <c r="AN1160" s="220" t="str">
        <f>Table1[[#This Row],[Sources]]</f>
        <v>E4-12/Edge-15/Pro Mel-15</v>
      </c>
      <c r="AO1160" s="219">
        <f>Table1[[#This Row],[Scale Bet]]</f>
        <v>150</v>
      </c>
    </row>
    <row r="1161" spans="5:41" ht="16.5" customHeight="1" x14ac:dyDescent="0.25">
      <c r="E1161" s="185">
        <v>45409</v>
      </c>
      <c r="F1161" s="35">
        <v>0.53819444444444442</v>
      </c>
      <c r="G1161" s="36" t="s">
        <v>201</v>
      </c>
      <c r="H1161" s="36">
        <v>3</v>
      </c>
      <c r="I1161" s="36">
        <v>3</v>
      </c>
      <c r="J1161" s="36" t="s">
        <v>764</v>
      </c>
      <c r="K1161" s="36" t="s">
        <v>40</v>
      </c>
      <c r="L1161" s="165">
        <v>15</v>
      </c>
      <c r="M1161" s="134" t="str">
        <f t="shared" si="234"/>
        <v/>
      </c>
      <c r="N1161" s="36" t="str">
        <f t="shared" si="235"/>
        <v/>
      </c>
      <c r="O1161" s="135" t="str">
        <f t="shared" si="236"/>
        <v/>
      </c>
      <c r="P1161" s="186" t="str">
        <f t="shared" si="237"/>
        <v>OK</v>
      </c>
      <c r="Q1161" s="187" t="str">
        <f t="shared" si="238"/>
        <v/>
      </c>
      <c r="R1161" s="150"/>
      <c r="S1161" s="187" t="str">
        <f t="shared" si="239"/>
        <v/>
      </c>
      <c r="T1161" s="136" t="str">
        <f t="shared" si="240"/>
        <v>Barbie'S Fox</v>
      </c>
      <c r="U1161" s="137" t="str">
        <f>IF(P1161="","",IF(N1161=1,"",IF(Q1161="","",IF(Q1161&lt;=100,100,IF(Table1[[#This Row],[Day]]="Wed",100,200)))))</f>
        <v/>
      </c>
      <c r="V1161" s="137" t="str">
        <f t="shared" si="241"/>
        <v/>
      </c>
      <c r="W1161" s="137" t="str">
        <f t="shared" si="242"/>
        <v/>
      </c>
      <c r="X1161" s="133">
        <f>100</f>
        <v>100</v>
      </c>
      <c r="Y1161" s="133" t="str">
        <f t="shared" si="243"/>
        <v/>
      </c>
      <c r="Z1161" s="133">
        <f t="shared" si="244"/>
        <v>-100</v>
      </c>
      <c r="AA1161" s="134" t="str">
        <f>TEXT(Table1[[#This Row],[Date]],"DDD")</f>
        <v>Sat</v>
      </c>
      <c r="AB1161" s="133" t="str">
        <f>IF(OR(G1161="Doomben",G1161="Eagle Farm"),"Q",IF(AND(Q1161&gt;1,Q1161&lt;55,Table1[[#This Row],[Source]]="Nat"),"Nat OK",IF(AND(Table1[[#This Row],[Source]]&lt;&gt;"Nat",Q1161&lt;55),"Poor &lt;55",IF(OR(G1161="Randwick",G1161="Flemington",G1161="Caulfield",G1161="Sandown Lake",G1161="Sandown Hill"),"Best","ave"))))</f>
        <v>Best</v>
      </c>
      <c r="AC1161" s="133" t="str">
        <f>IF(Q1161="","",IF(AB1161="Poor &lt;55",$AC$2*0.2%,IF(AND(AB1161="Q",AA1161&lt;&gt;"Wed"),$AC$2*0.4%,IF(AND(AB1161="Q",AA1161="Wed"),$AC$2*0.5%,IF(AND(AB1161="Ave",U1161=100),$AC$2*0.5%,IF(AND(AB1161="ave",U1161="",N1161=1,AG1161="Bush"),$AC$2*1%,IF(AND(AB1161="ave",U1161="",Q1161&gt;100),$AC$2*1.3%,IF(AND(AB1161="ave",U1161=""),$AC$2*1.2%,IF(AND(AB1161="Ave",U1161=200),$AC$2*1%,IF(AND(AB1161="Best",U1161=200),$AC$2*1.5%,IF(AND(AB1161="Best",U1161="",K1161&lt;&gt;"Pro Syd"),$AC$2*0.5%,IF(AND(AB1161="Best",U1161=""),$AC$2*1%,IF(AND(AB1161="Best",U1161=100,Table1[[#This Row],[State]]="NSW"),$AC$2*0.4%,IF(AND(AB1161="Best",U1161=100),$AC$2*1%,IF(Table1[[#This Row],[Adj]]="Nat OK",$AC$2*0.5%,"xxx")))))))))))))))</f>
        <v/>
      </c>
      <c r="AD1161" s="133" t="str">
        <f t="shared" si="245"/>
        <v/>
      </c>
      <c r="AE1161" s="133" t="str">
        <f t="shared" si="246"/>
        <v/>
      </c>
      <c r="AF1161" s="133" t="str">
        <f>VLOOKUP(Table1[[#This Row],[Track]],$F$2672:$H$2715,2,FALSE)</f>
        <v>Vic</v>
      </c>
      <c r="AG1161" s="133" t="str">
        <f>VLOOKUP(Table1[[#This Row],[Track]],$F$2672:$H$2715,3,FALSE)</f>
        <v>-</v>
      </c>
      <c r="AH1161" s="133" t="str">
        <f>IF(Table1[[#This Row],[Date]]&lt;$AH$2,"",IF(Table1[[#This Row],[Date]]&lt;$AH$3,"Edge","Elite Combo"))</f>
        <v/>
      </c>
      <c r="AI1161" s="218">
        <f>Table1[[#This Row],[Time]]</f>
        <v>0.53819444444444442</v>
      </c>
      <c r="AJ1161" s="219" t="str">
        <f>Table1[[#This Row],[Track]]</f>
        <v>Caulfield</v>
      </c>
      <c r="AK1161" s="216">
        <f>Table1[[#This Row],[Race ]]</f>
        <v>3</v>
      </c>
      <c r="AL1161" s="219">
        <f>Table1[[#This Row],[TAB]]</f>
        <v>3</v>
      </c>
      <c r="AM1161" s="219" t="str">
        <f>Table1[[#This Row],[Selection]]</f>
        <v>Barbie'S Fox</v>
      </c>
      <c r="AN1161" s="220" t="str">
        <f>Table1[[#This Row],[Sources]]</f>
        <v/>
      </c>
      <c r="AO1161" s="219" t="str">
        <f>Table1[[#This Row],[Scale Bet]]</f>
        <v/>
      </c>
    </row>
    <row r="1162" spans="5:41" ht="16.5" customHeight="1" x14ac:dyDescent="0.25">
      <c r="E1162" s="185">
        <v>45409</v>
      </c>
      <c r="F1162" s="35">
        <v>0.53819444444444442</v>
      </c>
      <c r="G1162" s="36" t="s">
        <v>201</v>
      </c>
      <c r="H1162" s="36">
        <v>3</v>
      </c>
      <c r="I1162" s="36">
        <v>3</v>
      </c>
      <c r="J1162" s="36" t="s">
        <v>764</v>
      </c>
      <c r="K1162" s="36" t="s">
        <v>18</v>
      </c>
      <c r="L1162" s="165">
        <v>15</v>
      </c>
      <c r="M1162" s="134" t="str">
        <f t="shared" si="234"/>
        <v/>
      </c>
      <c r="N1162" s="36" t="str">
        <f t="shared" si="235"/>
        <v/>
      </c>
      <c r="O1162" s="135" t="str">
        <f t="shared" si="236"/>
        <v/>
      </c>
      <c r="P1162" s="186" t="str">
        <f t="shared" si="237"/>
        <v>OK</v>
      </c>
      <c r="Q1162" s="187" t="str">
        <f t="shared" si="238"/>
        <v/>
      </c>
      <c r="R1162" s="150"/>
      <c r="S1162" s="187" t="str">
        <f t="shared" si="239"/>
        <v/>
      </c>
      <c r="T1162" s="136" t="str">
        <f t="shared" si="240"/>
        <v>Barbie'S Fox</v>
      </c>
      <c r="U1162" s="137" t="str">
        <f>IF(P1162="","",IF(N1162=1,"",IF(Q1162="","",IF(Q1162&lt;=100,100,IF(Table1[[#This Row],[Day]]="Wed",100,200)))))</f>
        <v/>
      </c>
      <c r="V1162" s="137" t="str">
        <f t="shared" si="241"/>
        <v/>
      </c>
      <c r="W1162" s="137" t="str">
        <f t="shared" si="242"/>
        <v/>
      </c>
      <c r="X1162" s="133">
        <f>100</f>
        <v>100</v>
      </c>
      <c r="Y1162" s="133" t="str">
        <f t="shared" si="243"/>
        <v/>
      </c>
      <c r="Z1162" s="133">
        <f t="shared" si="244"/>
        <v>-100</v>
      </c>
      <c r="AA1162" s="134" t="str">
        <f>TEXT(Table1[[#This Row],[Date]],"DDD")</f>
        <v>Sat</v>
      </c>
      <c r="AB1162" s="133" t="str">
        <f>IF(OR(G1162="Doomben",G1162="Eagle Farm"),"Q",IF(AND(Q1162&gt;1,Q1162&lt;55,Table1[[#This Row],[Source]]="Nat"),"Nat OK",IF(AND(Table1[[#This Row],[Source]]&lt;&gt;"Nat",Q1162&lt;55),"Poor &lt;55",IF(OR(G1162="Randwick",G1162="Flemington",G1162="Caulfield",G1162="Sandown Lake",G1162="Sandown Hill"),"Best","ave"))))</f>
        <v>Best</v>
      </c>
      <c r="AC1162" s="133" t="str">
        <f>IF(Q1162="","",IF(AB1162="Poor &lt;55",$AC$2*0.2%,IF(AND(AB1162="Q",AA1162&lt;&gt;"Wed"),$AC$2*0.4%,IF(AND(AB1162="Q",AA1162="Wed"),$AC$2*0.5%,IF(AND(AB1162="Ave",U1162=100),$AC$2*0.5%,IF(AND(AB1162="ave",U1162="",N1162=1,AG1162="Bush"),$AC$2*1%,IF(AND(AB1162="ave",U1162="",Q1162&gt;100),$AC$2*1.3%,IF(AND(AB1162="ave",U1162=""),$AC$2*1.2%,IF(AND(AB1162="Ave",U1162=200),$AC$2*1%,IF(AND(AB1162="Best",U1162=200),$AC$2*1.5%,IF(AND(AB1162="Best",U1162="",K1162&lt;&gt;"Pro Syd"),$AC$2*0.5%,IF(AND(AB1162="Best",U1162=""),$AC$2*1%,IF(AND(AB1162="Best",U1162=100,Table1[[#This Row],[State]]="NSW"),$AC$2*0.4%,IF(AND(AB1162="Best",U1162=100),$AC$2*1%,IF(Table1[[#This Row],[Adj]]="Nat OK",$AC$2*0.5%,"xxx")))))))))))))))</f>
        <v/>
      </c>
      <c r="AD1162" s="133" t="str">
        <f t="shared" si="245"/>
        <v/>
      </c>
      <c r="AE1162" s="133" t="str">
        <f t="shared" si="246"/>
        <v/>
      </c>
      <c r="AF1162" s="133" t="str">
        <f>VLOOKUP(Table1[[#This Row],[Track]],$F$2672:$H$2715,2,FALSE)</f>
        <v>Vic</v>
      </c>
      <c r="AG1162" s="133" t="str">
        <f>VLOOKUP(Table1[[#This Row],[Track]],$F$2672:$H$2715,3,FALSE)</f>
        <v>-</v>
      </c>
      <c r="AH1162" s="133" t="str">
        <f>IF(Table1[[#This Row],[Date]]&lt;$AH$2,"",IF(Table1[[#This Row],[Date]]&lt;$AH$3,"Edge","Elite Combo"))</f>
        <v/>
      </c>
      <c r="AI1162" s="218">
        <f>Table1[[#This Row],[Time]]</f>
        <v>0.53819444444444442</v>
      </c>
      <c r="AJ1162" s="219" t="str">
        <f>Table1[[#This Row],[Track]]</f>
        <v>Caulfield</v>
      </c>
      <c r="AK1162" s="216">
        <f>Table1[[#This Row],[Race ]]</f>
        <v>3</v>
      </c>
      <c r="AL1162" s="219">
        <f>Table1[[#This Row],[TAB]]</f>
        <v>3</v>
      </c>
      <c r="AM1162" s="219" t="str">
        <f>Table1[[#This Row],[Selection]]</f>
        <v>Barbie'S Fox</v>
      </c>
      <c r="AN1162" s="220" t="str">
        <f>Table1[[#This Row],[Sources]]</f>
        <v/>
      </c>
      <c r="AO1162" s="219" t="str">
        <f>Table1[[#This Row],[Scale Bet]]</f>
        <v/>
      </c>
    </row>
    <row r="1163" spans="5:41" ht="16.5" customHeight="1" x14ac:dyDescent="0.25">
      <c r="E1163" s="185">
        <v>45409</v>
      </c>
      <c r="F1163" s="35">
        <v>0.53819444444444442</v>
      </c>
      <c r="G1163" s="36" t="s">
        <v>201</v>
      </c>
      <c r="H1163" s="36">
        <v>3</v>
      </c>
      <c r="I1163" s="36">
        <v>1</v>
      </c>
      <c r="J1163" s="36" t="s">
        <v>765</v>
      </c>
      <c r="K1163" s="36" t="s">
        <v>1</v>
      </c>
      <c r="L1163" s="165">
        <v>20</v>
      </c>
      <c r="M1163" s="134">
        <f t="shared" si="234"/>
        <v>73</v>
      </c>
      <c r="N1163" s="36">
        <f t="shared" si="235"/>
        <v>4</v>
      </c>
      <c r="O1163" s="135" t="str">
        <f t="shared" si="236"/>
        <v>E4-20/Edge-20/Nat-20/Pro Mel-13</v>
      </c>
      <c r="P1163" s="186" t="str">
        <f t="shared" si="237"/>
        <v>OK</v>
      </c>
      <c r="Q1163" s="187">
        <f t="shared" si="238"/>
        <v>292</v>
      </c>
      <c r="R1163" s="150"/>
      <c r="S1163" s="187" t="str">
        <f t="shared" si="239"/>
        <v/>
      </c>
      <c r="T1163" s="136" t="str">
        <f t="shared" si="240"/>
        <v>Pounding</v>
      </c>
      <c r="U1163" s="137">
        <f>IF(P1163="","",IF(N1163=1,"",IF(Q1163="","",IF(Q1163&lt;=100,100,IF(Table1[[#This Row],[Day]]="Wed",100,200)))))</f>
        <v>200</v>
      </c>
      <c r="V1163" s="137" t="str">
        <f t="shared" si="241"/>
        <v/>
      </c>
      <c r="W1163" s="137">
        <f t="shared" si="242"/>
        <v>-200</v>
      </c>
      <c r="X1163" s="133">
        <f>100</f>
        <v>100</v>
      </c>
      <c r="Y1163" s="133" t="str">
        <f t="shared" si="243"/>
        <v/>
      </c>
      <c r="Z1163" s="133">
        <f t="shared" si="244"/>
        <v>-100</v>
      </c>
      <c r="AA1163" s="134" t="str">
        <f>TEXT(Table1[[#This Row],[Date]],"DDD")</f>
        <v>Sat</v>
      </c>
      <c r="AB1163" s="133" t="str">
        <f>IF(OR(G1163="Doomben",G1163="Eagle Farm"),"Q",IF(AND(Q1163&gt;1,Q1163&lt;55,Table1[[#This Row],[Source]]="Nat"),"Nat OK",IF(AND(Table1[[#This Row],[Source]]&lt;&gt;"Nat",Q1163&lt;55),"Poor &lt;55",IF(OR(G1163="Randwick",G1163="Flemington",G1163="Caulfield",G1163="Sandown Lake",G1163="Sandown Hill"),"Best","ave"))))</f>
        <v>Best</v>
      </c>
      <c r="AC1163" s="133">
        <f>IF(Q1163="","",IF(AB1163="Poor &lt;55",$AC$2*0.2%,IF(AND(AB1163="Q",AA1163&lt;&gt;"Wed"),$AC$2*0.4%,IF(AND(AB1163="Q",AA1163="Wed"),$AC$2*0.5%,IF(AND(AB1163="Ave",U1163=100),$AC$2*0.5%,IF(AND(AB1163="ave",U1163="",N1163=1,AG1163="Bush"),$AC$2*1%,IF(AND(AB1163="ave",U1163="",Q1163&gt;100),$AC$2*1.3%,IF(AND(AB1163="ave",U1163=""),$AC$2*1.2%,IF(AND(AB1163="Ave",U1163=200),$AC$2*1%,IF(AND(AB1163="Best",U1163=200),$AC$2*1.5%,IF(AND(AB1163="Best",U1163="",K1163&lt;&gt;"Pro Syd"),$AC$2*0.5%,IF(AND(AB1163="Best",U1163=""),$AC$2*1%,IF(AND(AB1163="Best",U1163=100,Table1[[#This Row],[State]]="NSW"),$AC$2*0.4%,IF(AND(AB1163="Best",U1163=100),$AC$2*1%,IF(Table1[[#This Row],[Adj]]="Nat OK",$AC$2*0.5%,"xxx")))))))))))))))</f>
        <v>150</v>
      </c>
      <c r="AD1163" s="133" t="str">
        <f t="shared" si="245"/>
        <v/>
      </c>
      <c r="AE1163" s="133">
        <f t="shared" si="246"/>
        <v>-150</v>
      </c>
      <c r="AF1163" s="133" t="str">
        <f>VLOOKUP(Table1[[#This Row],[Track]],$F$2672:$H$2715,2,FALSE)</f>
        <v>Vic</v>
      </c>
      <c r="AG1163" s="133" t="str">
        <f>VLOOKUP(Table1[[#This Row],[Track]],$F$2672:$H$2715,3,FALSE)</f>
        <v>-</v>
      </c>
      <c r="AH1163" s="133" t="str">
        <f>IF(Table1[[#This Row],[Date]]&lt;$AH$2,"",IF(Table1[[#This Row],[Date]]&lt;$AH$3,"Edge","Elite Combo"))</f>
        <v/>
      </c>
      <c r="AI1163" s="218">
        <f>Table1[[#This Row],[Time]]</f>
        <v>0.53819444444444442</v>
      </c>
      <c r="AJ1163" s="219" t="str">
        <f>Table1[[#This Row],[Track]]</f>
        <v>Caulfield</v>
      </c>
      <c r="AK1163" s="216">
        <f>Table1[[#This Row],[Race ]]</f>
        <v>3</v>
      </c>
      <c r="AL1163" s="219">
        <f>Table1[[#This Row],[TAB]]</f>
        <v>1</v>
      </c>
      <c r="AM1163" s="219" t="str">
        <f>Table1[[#This Row],[Selection]]</f>
        <v>Pounding</v>
      </c>
      <c r="AN1163" s="220" t="str">
        <f>Table1[[#This Row],[Sources]]</f>
        <v>E4-20/Edge-20/Nat-20/Pro Mel-13</v>
      </c>
      <c r="AO1163" s="219">
        <f>Table1[[#This Row],[Scale Bet]]</f>
        <v>150</v>
      </c>
    </row>
    <row r="1164" spans="5:41" ht="16.5" customHeight="1" x14ac:dyDescent="0.25">
      <c r="E1164" s="185">
        <v>45409</v>
      </c>
      <c r="F1164" s="35">
        <v>0.53819444444444442</v>
      </c>
      <c r="G1164" s="36" t="s">
        <v>201</v>
      </c>
      <c r="H1164" s="36">
        <v>3</v>
      </c>
      <c r="I1164" s="36">
        <v>1</v>
      </c>
      <c r="J1164" s="36" t="s">
        <v>765</v>
      </c>
      <c r="K1164" s="36" t="s">
        <v>40</v>
      </c>
      <c r="L1164" s="165">
        <v>20</v>
      </c>
      <c r="M1164" s="134" t="str">
        <f t="shared" si="234"/>
        <v/>
      </c>
      <c r="N1164" s="36" t="str">
        <f t="shared" si="235"/>
        <v/>
      </c>
      <c r="O1164" s="135" t="str">
        <f t="shared" si="236"/>
        <v/>
      </c>
      <c r="P1164" s="186" t="str">
        <f t="shared" si="237"/>
        <v>OK</v>
      </c>
      <c r="Q1164" s="187" t="str">
        <f t="shared" si="238"/>
        <v/>
      </c>
      <c r="R1164" s="150"/>
      <c r="S1164" s="187" t="str">
        <f t="shared" si="239"/>
        <v/>
      </c>
      <c r="T1164" s="136" t="str">
        <f t="shared" si="240"/>
        <v>Pounding</v>
      </c>
      <c r="U1164" s="137" t="str">
        <f>IF(P1164="","",IF(N1164=1,"",IF(Q1164="","",IF(Q1164&lt;=100,100,IF(Table1[[#This Row],[Day]]="Wed",100,200)))))</f>
        <v/>
      </c>
      <c r="V1164" s="137" t="str">
        <f t="shared" si="241"/>
        <v/>
      </c>
      <c r="W1164" s="137" t="str">
        <f t="shared" si="242"/>
        <v/>
      </c>
      <c r="X1164" s="133">
        <f>100</f>
        <v>100</v>
      </c>
      <c r="Y1164" s="133" t="str">
        <f t="shared" si="243"/>
        <v/>
      </c>
      <c r="Z1164" s="133">
        <f t="shared" si="244"/>
        <v>-100</v>
      </c>
      <c r="AA1164" s="134" t="str">
        <f>TEXT(Table1[[#This Row],[Date]],"DDD")</f>
        <v>Sat</v>
      </c>
      <c r="AB1164" s="133" t="str">
        <f>IF(OR(G1164="Doomben",G1164="Eagle Farm"),"Q",IF(AND(Q1164&gt;1,Q1164&lt;55,Table1[[#This Row],[Source]]="Nat"),"Nat OK",IF(AND(Table1[[#This Row],[Source]]&lt;&gt;"Nat",Q1164&lt;55),"Poor &lt;55",IF(OR(G1164="Randwick",G1164="Flemington",G1164="Caulfield",G1164="Sandown Lake",G1164="Sandown Hill"),"Best","ave"))))</f>
        <v>Best</v>
      </c>
      <c r="AC1164" s="133" t="str">
        <f>IF(Q1164="","",IF(AB1164="Poor &lt;55",$AC$2*0.2%,IF(AND(AB1164="Q",AA1164&lt;&gt;"Wed"),$AC$2*0.4%,IF(AND(AB1164="Q",AA1164="Wed"),$AC$2*0.5%,IF(AND(AB1164="Ave",U1164=100),$AC$2*0.5%,IF(AND(AB1164="ave",U1164="",N1164=1,AG1164="Bush"),$AC$2*1%,IF(AND(AB1164="ave",U1164="",Q1164&gt;100),$AC$2*1.3%,IF(AND(AB1164="ave",U1164=""),$AC$2*1.2%,IF(AND(AB1164="Ave",U1164=200),$AC$2*1%,IF(AND(AB1164="Best",U1164=200),$AC$2*1.5%,IF(AND(AB1164="Best",U1164="",K1164&lt;&gt;"Pro Syd"),$AC$2*0.5%,IF(AND(AB1164="Best",U1164=""),$AC$2*1%,IF(AND(AB1164="Best",U1164=100,Table1[[#This Row],[State]]="NSW"),$AC$2*0.4%,IF(AND(AB1164="Best",U1164=100),$AC$2*1%,IF(Table1[[#This Row],[Adj]]="Nat OK",$AC$2*0.5%,"xxx")))))))))))))))</f>
        <v/>
      </c>
      <c r="AD1164" s="133" t="str">
        <f t="shared" si="245"/>
        <v/>
      </c>
      <c r="AE1164" s="133" t="str">
        <f t="shared" si="246"/>
        <v/>
      </c>
      <c r="AF1164" s="133" t="str">
        <f>VLOOKUP(Table1[[#This Row],[Track]],$F$2672:$H$2715,2,FALSE)</f>
        <v>Vic</v>
      </c>
      <c r="AG1164" s="133" t="str">
        <f>VLOOKUP(Table1[[#This Row],[Track]],$F$2672:$H$2715,3,FALSE)</f>
        <v>-</v>
      </c>
      <c r="AH1164" s="133" t="str">
        <f>IF(Table1[[#This Row],[Date]]&lt;$AH$2,"",IF(Table1[[#This Row],[Date]]&lt;$AH$3,"Edge","Elite Combo"))</f>
        <v/>
      </c>
      <c r="AI1164" s="218">
        <f>Table1[[#This Row],[Time]]</f>
        <v>0.53819444444444442</v>
      </c>
      <c r="AJ1164" s="219" t="str">
        <f>Table1[[#This Row],[Track]]</f>
        <v>Caulfield</v>
      </c>
      <c r="AK1164" s="216">
        <f>Table1[[#This Row],[Race ]]</f>
        <v>3</v>
      </c>
      <c r="AL1164" s="219">
        <f>Table1[[#This Row],[TAB]]</f>
        <v>1</v>
      </c>
      <c r="AM1164" s="219" t="str">
        <f>Table1[[#This Row],[Selection]]</f>
        <v>Pounding</v>
      </c>
      <c r="AN1164" s="220" t="str">
        <f>Table1[[#This Row],[Sources]]</f>
        <v/>
      </c>
      <c r="AO1164" s="219" t="str">
        <f>Table1[[#This Row],[Scale Bet]]</f>
        <v/>
      </c>
    </row>
    <row r="1165" spans="5:41" ht="16.5" customHeight="1" x14ac:dyDescent="0.25">
      <c r="E1165" s="185">
        <v>45409</v>
      </c>
      <c r="F1165" s="35">
        <v>0.53819444444444442</v>
      </c>
      <c r="G1165" s="36" t="s">
        <v>201</v>
      </c>
      <c r="H1165" s="36">
        <v>3</v>
      </c>
      <c r="I1165" s="36">
        <v>1</v>
      </c>
      <c r="J1165" s="36" t="s">
        <v>765</v>
      </c>
      <c r="K1165" s="36" t="s">
        <v>13</v>
      </c>
      <c r="L1165" s="165">
        <v>20</v>
      </c>
      <c r="M1165" s="134" t="str">
        <f t="shared" si="234"/>
        <v/>
      </c>
      <c r="N1165" s="36" t="str">
        <f t="shared" si="235"/>
        <v/>
      </c>
      <c r="O1165" s="135" t="str">
        <f t="shared" si="236"/>
        <v/>
      </c>
      <c r="P1165" s="186" t="str">
        <f t="shared" si="237"/>
        <v>OK</v>
      </c>
      <c r="Q1165" s="187" t="str">
        <f t="shared" si="238"/>
        <v/>
      </c>
      <c r="R1165" s="150"/>
      <c r="S1165" s="187" t="str">
        <f t="shared" si="239"/>
        <v/>
      </c>
      <c r="T1165" s="136" t="str">
        <f t="shared" si="240"/>
        <v>Pounding</v>
      </c>
      <c r="U1165" s="137" t="str">
        <f>IF(P1165="","",IF(N1165=1,"",IF(Q1165="","",IF(Q1165&lt;=100,100,IF(Table1[[#This Row],[Day]]="Wed",100,200)))))</f>
        <v/>
      </c>
      <c r="V1165" s="137" t="str">
        <f t="shared" si="241"/>
        <v/>
      </c>
      <c r="W1165" s="137" t="str">
        <f t="shared" si="242"/>
        <v/>
      </c>
      <c r="X1165" s="133">
        <f>100</f>
        <v>100</v>
      </c>
      <c r="Y1165" s="133" t="str">
        <f t="shared" si="243"/>
        <v/>
      </c>
      <c r="Z1165" s="133">
        <f t="shared" si="244"/>
        <v>-100</v>
      </c>
      <c r="AA1165" s="134" t="str">
        <f>TEXT(Table1[[#This Row],[Date]],"DDD")</f>
        <v>Sat</v>
      </c>
      <c r="AB1165" s="133" t="str">
        <f>IF(OR(G1165="Doomben",G1165="Eagle Farm"),"Q",IF(AND(Q1165&gt;1,Q1165&lt;55,Table1[[#This Row],[Source]]="Nat"),"Nat OK",IF(AND(Table1[[#This Row],[Source]]&lt;&gt;"Nat",Q1165&lt;55),"Poor &lt;55",IF(OR(G1165="Randwick",G1165="Flemington",G1165="Caulfield",G1165="Sandown Lake",G1165="Sandown Hill"),"Best","ave"))))</f>
        <v>Best</v>
      </c>
      <c r="AC1165" s="133" t="str">
        <f>IF(Q1165="","",IF(AB1165="Poor &lt;55",$AC$2*0.2%,IF(AND(AB1165="Q",AA1165&lt;&gt;"Wed"),$AC$2*0.4%,IF(AND(AB1165="Q",AA1165="Wed"),$AC$2*0.5%,IF(AND(AB1165="Ave",U1165=100),$AC$2*0.5%,IF(AND(AB1165="ave",U1165="",N1165=1,AG1165="Bush"),$AC$2*1%,IF(AND(AB1165="ave",U1165="",Q1165&gt;100),$AC$2*1.3%,IF(AND(AB1165="ave",U1165=""),$AC$2*1.2%,IF(AND(AB1165="Ave",U1165=200),$AC$2*1%,IF(AND(AB1165="Best",U1165=200),$AC$2*1.5%,IF(AND(AB1165="Best",U1165="",K1165&lt;&gt;"Pro Syd"),$AC$2*0.5%,IF(AND(AB1165="Best",U1165=""),$AC$2*1%,IF(AND(AB1165="Best",U1165=100,Table1[[#This Row],[State]]="NSW"),$AC$2*0.4%,IF(AND(AB1165="Best",U1165=100),$AC$2*1%,IF(Table1[[#This Row],[Adj]]="Nat OK",$AC$2*0.5%,"xxx")))))))))))))))</f>
        <v/>
      </c>
      <c r="AD1165" s="133" t="str">
        <f t="shared" si="245"/>
        <v/>
      </c>
      <c r="AE1165" s="133" t="str">
        <f t="shared" si="246"/>
        <v/>
      </c>
      <c r="AF1165" s="133" t="str">
        <f>VLOOKUP(Table1[[#This Row],[Track]],$F$2672:$H$2715,2,FALSE)</f>
        <v>Vic</v>
      </c>
      <c r="AG1165" s="133" t="str">
        <f>VLOOKUP(Table1[[#This Row],[Track]],$F$2672:$H$2715,3,FALSE)</f>
        <v>-</v>
      </c>
      <c r="AH1165" s="133" t="str">
        <f>IF(Table1[[#This Row],[Date]]&lt;$AH$2,"",IF(Table1[[#This Row],[Date]]&lt;$AH$3,"Edge","Elite Combo"))</f>
        <v/>
      </c>
      <c r="AI1165" s="218">
        <f>Table1[[#This Row],[Time]]</f>
        <v>0.53819444444444442</v>
      </c>
      <c r="AJ1165" s="219" t="str">
        <f>Table1[[#This Row],[Track]]</f>
        <v>Caulfield</v>
      </c>
      <c r="AK1165" s="216">
        <f>Table1[[#This Row],[Race ]]</f>
        <v>3</v>
      </c>
      <c r="AL1165" s="219">
        <f>Table1[[#This Row],[TAB]]</f>
        <v>1</v>
      </c>
      <c r="AM1165" s="219" t="str">
        <f>Table1[[#This Row],[Selection]]</f>
        <v>Pounding</v>
      </c>
      <c r="AN1165" s="220" t="str">
        <f>Table1[[#This Row],[Sources]]</f>
        <v/>
      </c>
      <c r="AO1165" s="219" t="str">
        <f>Table1[[#This Row],[Scale Bet]]</f>
        <v/>
      </c>
    </row>
    <row r="1166" spans="5:41" ht="16.5" customHeight="1" x14ac:dyDescent="0.25">
      <c r="E1166" s="185">
        <v>45409</v>
      </c>
      <c r="F1166" s="35">
        <v>0.53819444444444442</v>
      </c>
      <c r="G1166" s="36" t="s">
        <v>201</v>
      </c>
      <c r="H1166" s="36">
        <v>3</v>
      </c>
      <c r="I1166" s="36">
        <v>1</v>
      </c>
      <c r="J1166" s="36" t="s">
        <v>765</v>
      </c>
      <c r="K1166" s="36" t="s">
        <v>18</v>
      </c>
      <c r="L1166" s="165">
        <v>13</v>
      </c>
      <c r="M1166" s="134" t="str">
        <f t="shared" si="234"/>
        <v/>
      </c>
      <c r="N1166" s="36" t="str">
        <f t="shared" si="235"/>
        <v/>
      </c>
      <c r="O1166" s="135" t="str">
        <f t="shared" si="236"/>
        <v/>
      </c>
      <c r="P1166" s="186" t="str">
        <f t="shared" si="237"/>
        <v>OK</v>
      </c>
      <c r="Q1166" s="187" t="str">
        <f t="shared" si="238"/>
        <v/>
      </c>
      <c r="R1166" s="150"/>
      <c r="S1166" s="187" t="str">
        <f t="shared" si="239"/>
        <v/>
      </c>
      <c r="T1166" s="136" t="str">
        <f t="shared" si="240"/>
        <v>Pounding</v>
      </c>
      <c r="U1166" s="137" t="str">
        <f>IF(P1166="","",IF(N1166=1,"",IF(Q1166="","",IF(Q1166&lt;=100,100,IF(Table1[[#This Row],[Day]]="Wed",100,200)))))</f>
        <v/>
      </c>
      <c r="V1166" s="137" t="str">
        <f t="shared" si="241"/>
        <v/>
      </c>
      <c r="W1166" s="137" t="str">
        <f t="shared" si="242"/>
        <v/>
      </c>
      <c r="X1166" s="133">
        <f>100</f>
        <v>100</v>
      </c>
      <c r="Y1166" s="133" t="str">
        <f t="shared" si="243"/>
        <v/>
      </c>
      <c r="Z1166" s="133">
        <f t="shared" si="244"/>
        <v>-100</v>
      </c>
      <c r="AA1166" s="134" t="str">
        <f>TEXT(Table1[[#This Row],[Date]],"DDD")</f>
        <v>Sat</v>
      </c>
      <c r="AB1166" s="133" t="str">
        <f>IF(OR(G1166="Doomben",G1166="Eagle Farm"),"Q",IF(AND(Q1166&gt;1,Q1166&lt;55,Table1[[#This Row],[Source]]="Nat"),"Nat OK",IF(AND(Table1[[#This Row],[Source]]&lt;&gt;"Nat",Q1166&lt;55),"Poor &lt;55",IF(OR(G1166="Randwick",G1166="Flemington",G1166="Caulfield",G1166="Sandown Lake",G1166="Sandown Hill"),"Best","ave"))))</f>
        <v>Best</v>
      </c>
      <c r="AC1166" s="133" t="str">
        <f>IF(Q1166="","",IF(AB1166="Poor &lt;55",$AC$2*0.2%,IF(AND(AB1166="Q",AA1166&lt;&gt;"Wed"),$AC$2*0.4%,IF(AND(AB1166="Q",AA1166="Wed"),$AC$2*0.5%,IF(AND(AB1166="Ave",U1166=100),$AC$2*0.5%,IF(AND(AB1166="ave",U1166="",N1166=1,AG1166="Bush"),$AC$2*1%,IF(AND(AB1166="ave",U1166="",Q1166&gt;100),$AC$2*1.3%,IF(AND(AB1166="ave",U1166=""),$AC$2*1.2%,IF(AND(AB1166="Ave",U1166=200),$AC$2*1%,IF(AND(AB1166="Best",U1166=200),$AC$2*1.5%,IF(AND(AB1166="Best",U1166="",K1166&lt;&gt;"Pro Syd"),$AC$2*0.5%,IF(AND(AB1166="Best",U1166=""),$AC$2*1%,IF(AND(AB1166="Best",U1166=100,Table1[[#This Row],[State]]="NSW"),$AC$2*0.4%,IF(AND(AB1166="Best",U1166=100),$AC$2*1%,IF(Table1[[#This Row],[Adj]]="Nat OK",$AC$2*0.5%,"xxx")))))))))))))))</f>
        <v/>
      </c>
      <c r="AD1166" s="133" t="str">
        <f t="shared" si="245"/>
        <v/>
      </c>
      <c r="AE1166" s="133" t="str">
        <f t="shared" si="246"/>
        <v/>
      </c>
      <c r="AF1166" s="133" t="str">
        <f>VLOOKUP(Table1[[#This Row],[Track]],$F$2672:$H$2715,2,FALSE)</f>
        <v>Vic</v>
      </c>
      <c r="AG1166" s="133" t="str">
        <f>VLOOKUP(Table1[[#This Row],[Track]],$F$2672:$H$2715,3,FALSE)</f>
        <v>-</v>
      </c>
      <c r="AH1166" s="133" t="str">
        <f>IF(Table1[[#This Row],[Date]]&lt;$AH$2,"",IF(Table1[[#This Row],[Date]]&lt;$AH$3,"Edge","Elite Combo"))</f>
        <v/>
      </c>
      <c r="AI1166" s="218">
        <f>Table1[[#This Row],[Time]]</f>
        <v>0.53819444444444442</v>
      </c>
      <c r="AJ1166" s="219" t="str">
        <f>Table1[[#This Row],[Track]]</f>
        <v>Caulfield</v>
      </c>
      <c r="AK1166" s="216">
        <f>Table1[[#This Row],[Race ]]</f>
        <v>3</v>
      </c>
      <c r="AL1166" s="219">
        <f>Table1[[#This Row],[TAB]]</f>
        <v>1</v>
      </c>
      <c r="AM1166" s="219" t="str">
        <f>Table1[[#This Row],[Selection]]</f>
        <v>Pounding</v>
      </c>
      <c r="AN1166" s="220" t="str">
        <f>Table1[[#This Row],[Sources]]</f>
        <v/>
      </c>
      <c r="AO1166" s="219" t="str">
        <f>Table1[[#This Row],[Scale Bet]]</f>
        <v/>
      </c>
    </row>
    <row r="1167" spans="5:41" ht="16.5" customHeight="1" x14ac:dyDescent="0.25">
      <c r="E1167" s="185">
        <v>45409</v>
      </c>
      <c r="F1167" s="35">
        <v>0.5625</v>
      </c>
      <c r="G1167" s="36" t="s">
        <v>201</v>
      </c>
      <c r="H1167" s="36">
        <v>4</v>
      </c>
      <c r="I1167" s="36">
        <v>5</v>
      </c>
      <c r="J1167" s="36" t="s">
        <v>1015</v>
      </c>
      <c r="K1167" s="36" t="s">
        <v>40</v>
      </c>
      <c r="L1167" s="165">
        <v>14</v>
      </c>
      <c r="M1167" s="134">
        <f t="shared" si="234"/>
        <v>27</v>
      </c>
      <c r="N1167" s="36">
        <f t="shared" si="235"/>
        <v>2</v>
      </c>
      <c r="O1167" s="135" t="str">
        <f t="shared" si="236"/>
        <v>Edge-14/Pro Mel-13</v>
      </c>
      <c r="P1167" s="186" t="str">
        <f t="shared" si="237"/>
        <v>OK</v>
      </c>
      <c r="Q1167" s="187">
        <f t="shared" si="238"/>
        <v>108</v>
      </c>
      <c r="R1167" s="150"/>
      <c r="S1167" s="187" t="str">
        <f t="shared" si="239"/>
        <v/>
      </c>
      <c r="T1167" s="136" t="str">
        <f t="shared" si="240"/>
        <v>Fire Of Etna</v>
      </c>
      <c r="U1167" s="137">
        <f>IF(P1167="","",IF(N1167=1,"",IF(Q1167="","",IF(Q1167&lt;=100,100,IF(Table1[[#This Row],[Day]]="Wed",100,200)))))</f>
        <v>200</v>
      </c>
      <c r="V1167" s="137" t="str">
        <f t="shared" si="241"/>
        <v/>
      </c>
      <c r="W1167" s="137">
        <f t="shared" si="242"/>
        <v>-200</v>
      </c>
      <c r="X1167" s="133">
        <f>100</f>
        <v>100</v>
      </c>
      <c r="Y1167" s="133" t="str">
        <f t="shared" si="243"/>
        <v/>
      </c>
      <c r="Z1167" s="133">
        <f t="shared" si="244"/>
        <v>-100</v>
      </c>
      <c r="AA1167" s="134" t="str">
        <f>TEXT(Table1[[#This Row],[Date]],"DDD")</f>
        <v>Sat</v>
      </c>
      <c r="AB1167" s="133" t="str">
        <f>IF(OR(G1167="Doomben",G1167="Eagle Farm"),"Q",IF(AND(Q1167&gt;1,Q1167&lt;55,Table1[[#This Row],[Source]]="Nat"),"Nat OK",IF(AND(Table1[[#This Row],[Source]]&lt;&gt;"Nat",Q1167&lt;55),"Poor &lt;55",IF(OR(G1167="Randwick",G1167="Flemington",G1167="Caulfield",G1167="Sandown Lake",G1167="Sandown Hill"),"Best","ave"))))</f>
        <v>Best</v>
      </c>
      <c r="AC1167" s="133">
        <f>IF(Q1167="","",IF(AB1167="Poor &lt;55",$AC$2*0.2%,IF(AND(AB1167="Q",AA1167&lt;&gt;"Wed"),$AC$2*0.4%,IF(AND(AB1167="Q",AA1167="Wed"),$AC$2*0.5%,IF(AND(AB1167="Ave",U1167=100),$AC$2*0.5%,IF(AND(AB1167="ave",U1167="",N1167=1,AG1167="Bush"),$AC$2*1%,IF(AND(AB1167="ave",U1167="",Q1167&gt;100),$AC$2*1.3%,IF(AND(AB1167="ave",U1167=""),$AC$2*1.2%,IF(AND(AB1167="Ave",U1167=200),$AC$2*1%,IF(AND(AB1167="Best",U1167=200),$AC$2*1.5%,IF(AND(AB1167="Best",U1167="",K1167&lt;&gt;"Pro Syd"),$AC$2*0.5%,IF(AND(AB1167="Best",U1167=""),$AC$2*1%,IF(AND(AB1167="Best",U1167=100,Table1[[#This Row],[State]]="NSW"),$AC$2*0.4%,IF(AND(AB1167="Best",U1167=100),$AC$2*1%,IF(Table1[[#This Row],[Adj]]="Nat OK",$AC$2*0.5%,"xxx")))))))))))))))</f>
        <v>150</v>
      </c>
      <c r="AD1167" s="133" t="str">
        <f t="shared" si="245"/>
        <v/>
      </c>
      <c r="AE1167" s="133">
        <f t="shared" si="246"/>
        <v>-150</v>
      </c>
      <c r="AF1167" s="133" t="str">
        <f>VLOOKUP(Table1[[#This Row],[Track]],$F$2672:$H$2715,2,FALSE)</f>
        <v>Vic</v>
      </c>
      <c r="AG1167" s="133" t="str">
        <f>VLOOKUP(Table1[[#This Row],[Track]],$F$2672:$H$2715,3,FALSE)</f>
        <v>-</v>
      </c>
      <c r="AH1167" s="133" t="str">
        <f>IF(Table1[[#This Row],[Date]]&lt;$AH$2,"",IF(Table1[[#This Row],[Date]]&lt;$AH$3,"Edge","Elite Combo"))</f>
        <v/>
      </c>
      <c r="AI1167" s="218">
        <f>Table1[[#This Row],[Time]]</f>
        <v>0.5625</v>
      </c>
      <c r="AJ1167" s="219" t="str">
        <f>Table1[[#This Row],[Track]]</f>
        <v>Caulfield</v>
      </c>
      <c r="AK1167" s="216">
        <f>Table1[[#This Row],[Race ]]</f>
        <v>4</v>
      </c>
      <c r="AL1167" s="219">
        <f>Table1[[#This Row],[TAB]]</f>
        <v>5</v>
      </c>
      <c r="AM1167" s="219" t="str">
        <f>Table1[[#This Row],[Selection]]</f>
        <v>Fire Of Etna</v>
      </c>
      <c r="AN1167" s="220" t="str">
        <f>Table1[[#This Row],[Sources]]</f>
        <v>Edge-14/Pro Mel-13</v>
      </c>
      <c r="AO1167" s="219">
        <f>Table1[[#This Row],[Scale Bet]]</f>
        <v>150</v>
      </c>
    </row>
    <row r="1168" spans="5:41" ht="16.5" customHeight="1" x14ac:dyDescent="0.25">
      <c r="E1168" s="185">
        <v>45409</v>
      </c>
      <c r="F1168" s="35">
        <v>0.5625</v>
      </c>
      <c r="G1168" s="36" t="s">
        <v>201</v>
      </c>
      <c r="H1168" s="36">
        <v>4</v>
      </c>
      <c r="I1168" s="36">
        <v>5</v>
      </c>
      <c r="J1168" s="36" t="s">
        <v>1015</v>
      </c>
      <c r="K1168" s="36" t="s">
        <v>18</v>
      </c>
      <c r="L1168" s="165">
        <v>13</v>
      </c>
      <c r="M1168" s="134" t="str">
        <f t="shared" si="234"/>
        <v/>
      </c>
      <c r="N1168" s="36" t="str">
        <f t="shared" si="235"/>
        <v/>
      </c>
      <c r="O1168" s="135" t="str">
        <f t="shared" si="236"/>
        <v/>
      </c>
      <c r="P1168" s="186" t="str">
        <f t="shared" si="237"/>
        <v>OK</v>
      </c>
      <c r="Q1168" s="187" t="str">
        <f t="shared" si="238"/>
        <v/>
      </c>
      <c r="R1168" s="150"/>
      <c r="S1168" s="187" t="str">
        <f t="shared" si="239"/>
        <v/>
      </c>
      <c r="T1168" s="136" t="str">
        <f t="shared" si="240"/>
        <v>Fire Of Etna</v>
      </c>
      <c r="U1168" s="137" t="str">
        <f>IF(P1168="","",IF(N1168=1,"",IF(Q1168="","",IF(Q1168&lt;=100,100,IF(Table1[[#This Row],[Day]]="Wed",100,200)))))</f>
        <v/>
      </c>
      <c r="V1168" s="137" t="str">
        <f t="shared" si="241"/>
        <v/>
      </c>
      <c r="W1168" s="137" t="str">
        <f t="shared" si="242"/>
        <v/>
      </c>
      <c r="X1168" s="133">
        <f>100</f>
        <v>100</v>
      </c>
      <c r="Y1168" s="133" t="str">
        <f t="shared" si="243"/>
        <v/>
      </c>
      <c r="Z1168" s="133">
        <f t="shared" si="244"/>
        <v>-100</v>
      </c>
      <c r="AA1168" s="134" t="str">
        <f>TEXT(Table1[[#This Row],[Date]],"DDD")</f>
        <v>Sat</v>
      </c>
      <c r="AB1168" s="133" t="str">
        <f>IF(OR(G1168="Doomben",G1168="Eagle Farm"),"Q",IF(AND(Q1168&gt;1,Q1168&lt;55,Table1[[#This Row],[Source]]="Nat"),"Nat OK",IF(AND(Table1[[#This Row],[Source]]&lt;&gt;"Nat",Q1168&lt;55),"Poor &lt;55",IF(OR(G1168="Randwick",G1168="Flemington",G1168="Caulfield",G1168="Sandown Lake",G1168="Sandown Hill"),"Best","ave"))))</f>
        <v>Best</v>
      </c>
      <c r="AC1168" s="133" t="str">
        <f>IF(Q1168="","",IF(AB1168="Poor &lt;55",$AC$2*0.2%,IF(AND(AB1168="Q",AA1168&lt;&gt;"Wed"),$AC$2*0.4%,IF(AND(AB1168="Q",AA1168="Wed"),$AC$2*0.5%,IF(AND(AB1168="Ave",U1168=100),$AC$2*0.5%,IF(AND(AB1168="ave",U1168="",N1168=1,AG1168="Bush"),$AC$2*1%,IF(AND(AB1168="ave",U1168="",Q1168&gt;100),$AC$2*1.3%,IF(AND(AB1168="ave",U1168=""),$AC$2*1.2%,IF(AND(AB1168="Ave",U1168=200),$AC$2*1%,IF(AND(AB1168="Best",U1168=200),$AC$2*1.5%,IF(AND(AB1168="Best",U1168="",K1168&lt;&gt;"Pro Syd"),$AC$2*0.5%,IF(AND(AB1168="Best",U1168=""),$AC$2*1%,IF(AND(AB1168="Best",U1168=100,Table1[[#This Row],[State]]="NSW"),$AC$2*0.4%,IF(AND(AB1168="Best",U1168=100),$AC$2*1%,IF(Table1[[#This Row],[Adj]]="Nat OK",$AC$2*0.5%,"xxx")))))))))))))))</f>
        <v/>
      </c>
      <c r="AD1168" s="133" t="str">
        <f t="shared" si="245"/>
        <v/>
      </c>
      <c r="AE1168" s="133" t="str">
        <f t="shared" si="246"/>
        <v/>
      </c>
      <c r="AF1168" s="133" t="str">
        <f>VLOOKUP(Table1[[#This Row],[Track]],$F$2672:$H$2715,2,FALSE)</f>
        <v>Vic</v>
      </c>
      <c r="AG1168" s="133" t="str">
        <f>VLOOKUP(Table1[[#This Row],[Track]],$F$2672:$H$2715,3,FALSE)</f>
        <v>-</v>
      </c>
      <c r="AH1168" s="133" t="str">
        <f>IF(Table1[[#This Row],[Date]]&lt;$AH$2,"",IF(Table1[[#This Row],[Date]]&lt;$AH$3,"Edge","Elite Combo"))</f>
        <v/>
      </c>
      <c r="AI1168" s="218">
        <f>Table1[[#This Row],[Time]]</f>
        <v>0.5625</v>
      </c>
      <c r="AJ1168" s="219" t="str">
        <f>Table1[[#This Row],[Track]]</f>
        <v>Caulfield</v>
      </c>
      <c r="AK1168" s="216">
        <f>Table1[[#This Row],[Race ]]</f>
        <v>4</v>
      </c>
      <c r="AL1168" s="219">
        <f>Table1[[#This Row],[TAB]]</f>
        <v>5</v>
      </c>
      <c r="AM1168" s="219" t="str">
        <f>Table1[[#This Row],[Selection]]</f>
        <v>Fire Of Etna</v>
      </c>
      <c r="AN1168" s="220" t="str">
        <f>Table1[[#This Row],[Sources]]</f>
        <v/>
      </c>
      <c r="AO1168" s="219" t="str">
        <f>Table1[[#This Row],[Scale Bet]]</f>
        <v/>
      </c>
    </row>
    <row r="1169" spans="5:41" ht="16.5" customHeight="1" x14ac:dyDescent="0.25">
      <c r="E1169" s="185">
        <v>45409</v>
      </c>
      <c r="F1169" s="35">
        <v>0.57638888888888884</v>
      </c>
      <c r="G1169" s="36" t="s">
        <v>17</v>
      </c>
      <c r="H1169" s="36">
        <v>5</v>
      </c>
      <c r="I1169" s="36">
        <v>3</v>
      </c>
      <c r="J1169" s="36" t="s">
        <v>697</v>
      </c>
      <c r="K1169" s="36" t="s">
        <v>60</v>
      </c>
      <c r="L1169" s="165">
        <v>10</v>
      </c>
      <c r="M1169" s="134">
        <f t="shared" si="234"/>
        <v>10</v>
      </c>
      <c r="N1169" s="36">
        <f t="shared" si="235"/>
        <v>1</v>
      </c>
      <c r="O1169" s="135" t="str">
        <f t="shared" si="236"/>
        <v>Pro Syd-10</v>
      </c>
      <c r="P1169" s="186" t="str">
        <f t="shared" si="237"/>
        <v>OK</v>
      </c>
      <c r="Q1169" s="187">
        <f t="shared" si="238"/>
        <v>40</v>
      </c>
      <c r="R1169" s="150"/>
      <c r="S1169" s="187" t="str">
        <f t="shared" si="239"/>
        <v/>
      </c>
      <c r="T1169" s="136" t="str">
        <f t="shared" si="240"/>
        <v>Powerful Peg</v>
      </c>
      <c r="U1169" s="137" t="str">
        <f>IF(P1169="","",IF(N1169=1,"",IF(Q1169="","",IF(Q1169&lt;=100,100,IF(Table1[[#This Row],[Day]]="Wed",100,200)))))</f>
        <v/>
      </c>
      <c r="V1169" s="137" t="str">
        <f t="shared" si="241"/>
        <v/>
      </c>
      <c r="W1169" s="137" t="str">
        <f t="shared" si="242"/>
        <v/>
      </c>
      <c r="X1169" s="133">
        <f>100</f>
        <v>100</v>
      </c>
      <c r="Y1169" s="133" t="str">
        <f t="shared" si="243"/>
        <v/>
      </c>
      <c r="Z1169" s="133">
        <f t="shared" si="244"/>
        <v>-100</v>
      </c>
      <c r="AA1169" s="134" t="str">
        <f>TEXT(Table1[[#This Row],[Date]],"DDD")</f>
        <v>Sat</v>
      </c>
      <c r="AB1169" s="133" t="str">
        <f>IF(OR(G1169="Doomben",G1169="Eagle Farm"),"Q",IF(AND(Q1169&gt;1,Q1169&lt;55,Table1[[#This Row],[Source]]="Nat"),"Nat OK",IF(AND(Table1[[#This Row],[Source]]&lt;&gt;"Nat",Q1169&lt;55),"Poor &lt;55",IF(OR(G1169="Randwick",G1169="Flemington",G1169="Caulfield",G1169="Sandown Lake",G1169="Sandown Hill"),"Best","ave"))))</f>
        <v>Poor &lt;55</v>
      </c>
      <c r="AC1169" s="133">
        <f>IF(Q1169="","",IF(AB1169="Poor &lt;55",$AC$2*0.2%,IF(AND(AB1169="Q",AA1169&lt;&gt;"Wed"),$AC$2*0.4%,IF(AND(AB1169="Q",AA1169="Wed"),$AC$2*0.5%,IF(AND(AB1169="Ave",U1169=100),$AC$2*0.5%,IF(AND(AB1169="ave",U1169="",N1169=1,AG1169="Bush"),$AC$2*1%,IF(AND(AB1169="ave",U1169="",Q1169&gt;100),$AC$2*1.3%,IF(AND(AB1169="ave",U1169=""),$AC$2*1.2%,IF(AND(AB1169="Ave",U1169=200),$AC$2*1%,IF(AND(AB1169="Best",U1169=200),$AC$2*1.5%,IF(AND(AB1169="Best",U1169="",K1169&lt;&gt;"Pro Syd"),$AC$2*0.5%,IF(AND(AB1169="Best",U1169=""),$AC$2*1%,IF(AND(AB1169="Best",U1169=100,Table1[[#This Row],[State]]="NSW"),$AC$2*0.4%,IF(AND(AB1169="Best",U1169=100),$AC$2*1%,IF(Table1[[#This Row],[Adj]]="Nat OK",$AC$2*0.5%,"xxx")))))))))))))))</f>
        <v>20</v>
      </c>
      <c r="AD1169" s="133" t="str">
        <f t="shared" si="245"/>
        <v/>
      </c>
      <c r="AE1169" s="133">
        <f t="shared" si="246"/>
        <v>-20</v>
      </c>
      <c r="AF1169" s="133" t="str">
        <f>VLOOKUP(Table1[[#This Row],[Track]],$F$2672:$H$2715,2,FALSE)</f>
        <v>NSW</v>
      </c>
      <c r="AG1169" s="133" t="str">
        <f>VLOOKUP(Table1[[#This Row],[Track]],$F$2672:$H$2715,3,FALSE)</f>
        <v>-</v>
      </c>
      <c r="AH1169" s="133" t="str">
        <f>IF(Table1[[#This Row],[Date]]&lt;$AH$2,"",IF(Table1[[#This Row],[Date]]&lt;$AH$3,"Edge","Elite Combo"))</f>
        <v/>
      </c>
      <c r="AI1169" s="218">
        <f>Table1[[#This Row],[Time]]</f>
        <v>0.57638888888888884</v>
      </c>
      <c r="AJ1169" s="219" t="str">
        <f>Table1[[#This Row],[Track]]</f>
        <v>Rosehill</v>
      </c>
      <c r="AK1169" s="216">
        <f>Table1[[#This Row],[Race ]]</f>
        <v>5</v>
      </c>
      <c r="AL1169" s="219">
        <f>Table1[[#This Row],[TAB]]</f>
        <v>3</v>
      </c>
      <c r="AM1169" s="219" t="str">
        <f>Table1[[#This Row],[Selection]]</f>
        <v>Powerful Peg</v>
      </c>
      <c r="AN1169" s="220" t="str">
        <f>Table1[[#This Row],[Sources]]</f>
        <v>Pro Syd-10</v>
      </c>
      <c r="AO1169" s="219">
        <f>Table1[[#This Row],[Scale Bet]]</f>
        <v>20</v>
      </c>
    </row>
    <row r="1170" spans="5:41" ht="16.5" customHeight="1" x14ac:dyDescent="0.25">
      <c r="E1170" s="185">
        <v>45409</v>
      </c>
      <c r="F1170" s="35">
        <v>0.57638888888888884</v>
      </c>
      <c r="G1170" s="36" t="s">
        <v>17</v>
      </c>
      <c r="H1170" s="36">
        <v>5</v>
      </c>
      <c r="I1170" s="36">
        <v>12</v>
      </c>
      <c r="J1170" s="36" t="s">
        <v>766</v>
      </c>
      <c r="K1170" s="36" t="s">
        <v>1</v>
      </c>
      <c r="L1170" s="165">
        <v>10</v>
      </c>
      <c r="M1170" s="134">
        <f t="shared" si="234"/>
        <v>10</v>
      </c>
      <c r="N1170" s="36">
        <f t="shared" si="235"/>
        <v>1</v>
      </c>
      <c r="O1170" s="135" t="str">
        <f t="shared" si="236"/>
        <v>E4-10</v>
      </c>
      <c r="P1170" s="186" t="str">
        <f t="shared" si="237"/>
        <v>OK</v>
      </c>
      <c r="Q1170" s="187">
        <f t="shared" si="238"/>
        <v>40</v>
      </c>
      <c r="R1170" s="150"/>
      <c r="S1170" s="187" t="str">
        <f t="shared" si="239"/>
        <v/>
      </c>
      <c r="T1170" s="136" t="str">
        <f t="shared" si="240"/>
        <v>Stormy Witness</v>
      </c>
      <c r="U1170" s="137" t="str">
        <f>IF(P1170="","",IF(N1170=1,"",IF(Q1170="","",IF(Q1170&lt;=100,100,IF(Table1[[#This Row],[Day]]="Wed",100,200)))))</f>
        <v/>
      </c>
      <c r="V1170" s="137" t="str">
        <f t="shared" si="241"/>
        <v/>
      </c>
      <c r="W1170" s="137" t="str">
        <f t="shared" si="242"/>
        <v/>
      </c>
      <c r="X1170" s="133">
        <f>100</f>
        <v>100</v>
      </c>
      <c r="Y1170" s="133" t="str">
        <f t="shared" si="243"/>
        <v/>
      </c>
      <c r="Z1170" s="133">
        <f t="shared" si="244"/>
        <v>-100</v>
      </c>
      <c r="AA1170" s="134" t="str">
        <f>TEXT(Table1[[#This Row],[Date]],"DDD")</f>
        <v>Sat</v>
      </c>
      <c r="AB1170" s="133" t="str">
        <f>IF(OR(G1170="Doomben",G1170="Eagle Farm"),"Q",IF(AND(Q1170&gt;1,Q1170&lt;55,Table1[[#This Row],[Source]]="Nat"),"Nat OK",IF(AND(Table1[[#This Row],[Source]]&lt;&gt;"Nat",Q1170&lt;55),"Poor &lt;55",IF(OR(G1170="Randwick",G1170="Flemington",G1170="Caulfield",G1170="Sandown Lake",G1170="Sandown Hill"),"Best","ave"))))</f>
        <v>Poor &lt;55</v>
      </c>
      <c r="AC1170" s="133">
        <f>IF(Q1170="","",IF(AB1170="Poor &lt;55",$AC$2*0.2%,IF(AND(AB1170="Q",AA1170&lt;&gt;"Wed"),$AC$2*0.4%,IF(AND(AB1170="Q",AA1170="Wed"),$AC$2*0.5%,IF(AND(AB1170="Ave",U1170=100),$AC$2*0.5%,IF(AND(AB1170="ave",U1170="",N1170=1,AG1170="Bush"),$AC$2*1%,IF(AND(AB1170="ave",U1170="",Q1170&gt;100),$AC$2*1.3%,IF(AND(AB1170="ave",U1170=""),$AC$2*1.2%,IF(AND(AB1170="Ave",U1170=200),$AC$2*1%,IF(AND(AB1170="Best",U1170=200),$AC$2*1.5%,IF(AND(AB1170="Best",U1170="",K1170&lt;&gt;"Pro Syd"),$AC$2*0.5%,IF(AND(AB1170="Best",U1170=""),$AC$2*1%,IF(AND(AB1170="Best",U1170=100,Table1[[#This Row],[State]]="NSW"),$AC$2*0.4%,IF(AND(AB1170="Best",U1170=100),$AC$2*1%,IF(Table1[[#This Row],[Adj]]="Nat OK",$AC$2*0.5%,"xxx")))))))))))))))</f>
        <v>20</v>
      </c>
      <c r="AD1170" s="133" t="str">
        <f t="shared" si="245"/>
        <v/>
      </c>
      <c r="AE1170" s="133">
        <f t="shared" si="246"/>
        <v>-20</v>
      </c>
      <c r="AF1170" s="133" t="str">
        <f>VLOOKUP(Table1[[#This Row],[Track]],$F$2672:$H$2715,2,FALSE)</f>
        <v>NSW</v>
      </c>
      <c r="AG1170" s="133" t="str">
        <f>VLOOKUP(Table1[[#This Row],[Track]],$F$2672:$H$2715,3,FALSE)</f>
        <v>-</v>
      </c>
      <c r="AH1170" s="133" t="str">
        <f>IF(Table1[[#This Row],[Date]]&lt;$AH$2,"",IF(Table1[[#This Row],[Date]]&lt;$AH$3,"Edge","Elite Combo"))</f>
        <v/>
      </c>
      <c r="AI1170" s="218">
        <f>Table1[[#This Row],[Time]]</f>
        <v>0.57638888888888884</v>
      </c>
      <c r="AJ1170" s="219" t="str">
        <f>Table1[[#This Row],[Track]]</f>
        <v>Rosehill</v>
      </c>
      <c r="AK1170" s="216">
        <f>Table1[[#This Row],[Race ]]</f>
        <v>5</v>
      </c>
      <c r="AL1170" s="219">
        <f>Table1[[#This Row],[TAB]]</f>
        <v>12</v>
      </c>
      <c r="AM1170" s="219" t="str">
        <f>Table1[[#This Row],[Selection]]</f>
        <v>Stormy Witness</v>
      </c>
      <c r="AN1170" s="220" t="str">
        <f>Table1[[#This Row],[Sources]]</f>
        <v>E4-10</v>
      </c>
      <c r="AO1170" s="219">
        <f>Table1[[#This Row],[Scale Bet]]</f>
        <v>20</v>
      </c>
    </row>
    <row r="1171" spans="5:41" ht="16.5" customHeight="1" x14ac:dyDescent="0.25">
      <c r="E1171" s="185">
        <v>45409</v>
      </c>
      <c r="F1171" s="35">
        <v>0.58680555555555558</v>
      </c>
      <c r="G1171" s="36" t="s">
        <v>201</v>
      </c>
      <c r="H1171" s="36">
        <v>5</v>
      </c>
      <c r="I1171" s="36">
        <v>4</v>
      </c>
      <c r="J1171" s="36" t="s">
        <v>632</v>
      </c>
      <c r="K1171" s="36" t="s">
        <v>1</v>
      </c>
      <c r="L1171" s="165">
        <v>20</v>
      </c>
      <c r="M1171" s="134">
        <f t="shared" si="234"/>
        <v>75</v>
      </c>
      <c r="N1171" s="36">
        <f t="shared" si="235"/>
        <v>4</v>
      </c>
      <c r="O1171" s="135" t="str">
        <f t="shared" si="236"/>
        <v>E4-20/Edge-20/Nat-20/Pro Mel-15</v>
      </c>
      <c r="P1171" s="186" t="str">
        <f t="shared" si="237"/>
        <v>OK</v>
      </c>
      <c r="Q1171" s="187">
        <f t="shared" si="238"/>
        <v>300</v>
      </c>
      <c r="R1171" s="150">
        <v>2.7</v>
      </c>
      <c r="S1171" s="187">
        <f t="shared" si="239"/>
        <v>810</v>
      </c>
      <c r="T1171" s="136" t="str">
        <f t="shared" si="240"/>
        <v>Berkeley Square</v>
      </c>
      <c r="U1171" s="137">
        <f>IF(P1171="","",IF(N1171=1,"",IF(Q1171="","",IF(Q1171&lt;=100,100,IF(Table1[[#This Row],[Day]]="Wed",100,200)))))</f>
        <v>200</v>
      </c>
      <c r="V1171" s="137">
        <f t="shared" si="241"/>
        <v>540</v>
      </c>
      <c r="W1171" s="137">
        <f t="shared" si="242"/>
        <v>340</v>
      </c>
      <c r="X1171" s="133">
        <f>100</f>
        <v>100</v>
      </c>
      <c r="Y1171" s="133">
        <f t="shared" si="243"/>
        <v>270</v>
      </c>
      <c r="Z1171" s="133">
        <f t="shared" si="244"/>
        <v>170</v>
      </c>
      <c r="AA1171" s="134" t="str">
        <f>TEXT(Table1[[#This Row],[Date]],"DDD")</f>
        <v>Sat</v>
      </c>
      <c r="AB1171" s="133" t="str">
        <f>IF(OR(G1171="Doomben",G1171="Eagle Farm"),"Q",IF(AND(Q1171&gt;1,Q1171&lt;55,Table1[[#This Row],[Source]]="Nat"),"Nat OK",IF(AND(Table1[[#This Row],[Source]]&lt;&gt;"Nat",Q1171&lt;55),"Poor &lt;55",IF(OR(G1171="Randwick",G1171="Flemington",G1171="Caulfield",G1171="Sandown Lake",G1171="Sandown Hill"),"Best","ave"))))</f>
        <v>Best</v>
      </c>
      <c r="AC1171" s="133">
        <f>IF(Q1171="","",IF(AB1171="Poor &lt;55",$AC$2*0.2%,IF(AND(AB1171="Q",AA1171&lt;&gt;"Wed"),$AC$2*0.4%,IF(AND(AB1171="Q",AA1171="Wed"),$AC$2*0.5%,IF(AND(AB1171="Ave",U1171=100),$AC$2*0.5%,IF(AND(AB1171="ave",U1171="",N1171=1,AG1171="Bush"),$AC$2*1%,IF(AND(AB1171="ave",U1171="",Q1171&gt;100),$AC$2*1.3%,IF(AND(AB1171="ave",U1171=""),$AC$2*1.2%,IF(AND(AB1171="Ave",U1171=200),$AC$2*1%,IF(AND(AB1171="Best",U1171=200),$AC$2*1.5%,IF(AND(AB1171="Best",U1171="",K1171&lt;&gt;"Pro Syd"),$AC$2*0.5%,IF(AND(AB1171="Best",U1171=""),$AC$2*1%,IF(AND(AB1171="Best",U1171=100,Table1[[#This Row],[State]]="NSW"),$AC$2*0.4%,IF(AND(AB1171="Best",U1171=100),$AC$2*1%,IF(Table1[[#This Row],[Adj]]="Nat OK",$AC$2*0.5%,"xxx")))))))))))))))</f>
        <v>150</v>
      </c>
      <c r="AD1171" s="133">
        <f t="shared" si="245"/>
        <v>405</v>
      </c>
      <c r="AE1171" s="133">
        <f t="shared" si="246"/>
        <v>255</v>
      </c>
      <c r="AF1171" s="133" t="str">
        <f>VLOOKUP(Table1[[#This Row],[Track]],$F$2672:$H$2715,2,FALSE)</f>
        <v>Vic</v>
      </c>
      <c r="AG1171" s="133" t="str">
        <f>VLOOKUP(Table1[[#This Row],[Track]],$F$2672:$H$2715,3,FALSE)</f>
        <v>-</v>
      </c>
      <c r="AH1171" s="133" t="str">
        <f>IF(Table1[[#This Row],[Date]]&lt;$AH$2,"",IF(Table1[[#This Row],[Date]]&lt;$AH$3,"Edge","Elite Combo"))</f>
        <v/>
      </c>
      <c r="AI1171" s="218">
        <f>Table1[[#This Row],[Time]]</f>
        <v>0.58680555555555558</v>
      </c>
      <c r="AJ1171" s="219" t="str">
        <f>Table1[[#This Row],[Track]]</f>
        <v>Caulfield</v>
      </c>
      <c r="AK1171" s="216">
        <f>Table1[[#This Row],[Race ]]</f>
        <v>5</v>
      </c>
      <c r="AL1171" s="219">
        <f>Table1[[#This Row],[TAB]]</f>
        <v>4</v>
      </c>
      <c r="AM1171" s="219" t="str">
        <f>Table1[[#This Row],[Selection]]</f>
        <v>Berkeley Square</v>
      </c>
      <c r="AN1171" s="220" t="str">
        <f>Table1[[#This Row],[Sources]]</f>
        <v>E4-20/Edge-20/Nat-20/Pro Mel-15</v>
      </c>
      <c r="AO1171" s="219">
        <f>Table1[[#This Row],[Scale Bet]]</f>
        <v>150</v>
      </c>
    </row>
    <row r="1172" spans="5:41" ht="16.5" customHeight="1" x14ac:dyDescent="0.25">
      <c r="E1172" s="185">
        <v>45409</v>
      </c>
      <c r="F1172" s="35">
        <v>0.58680555555555558</v>
      </c>
      <c r="G1172" s="36" t="s">
        <v>201</v>
      </c>
      <c r="H1172" s="36">
        <v>5</v>
      </c>
      <c r="I1172" s="36">
        <v>4</v>
      </c>
      <c r="J1172" s="36" t="s">
        <v>632</v>
      </c>
      <c r="K1172" s="36" t="s">
        <v>40</v>
      </c>
      <c r="L1172" s="165">
        <v>20</v>
      </c>
      <c r="M1172" s="134" t="str">
        <f t="shared" si="234"/>
        <v/>
      </c>
      <c r="N1172" s="36" t="str">
        <f t="shared" si="235"/>
        <v/>
      </c>
      <c r="O1172" s="135" t="str">
        <f t="shared" si="236"/>
        <v/>
      </c>
      <c r="P1172" s="186" t="str">
        <f t="shared" si="237"/>
        <v>OK</v>
      </c>
      <c r="Q1172" s="187" t="str">
        <f t="shared" si="238"/>
        <v/>
      </c>
      <c r="R1172" s="150">
        <v>2.7</v>
      </c>
      <c r="S1172" s="187" t="str">
        <f t="shared" si="239"/>
        <v/>
      </c>
      <c r="T1172" s="136" t="str">
        <f t="shared" si="240"/>
        <v>Berkeley Square</v>
      </c>
      <c r="U1172" s="137" t="str">
        <f>IF(P1172="","",IF(N1172=1,"",IF(Q1172="","",IF(Q1172&lt;=100,100,IF(Table1[[#This Row],[Day]]="Wed",100,200)))))</f>
        <v/>
      </c>
      <c r="V1172" s="137" t="str">
        <f t="shared" si="241"/>
        <v/>
      </c>
      <c r="W1172" s="137" t="str">
        <f t="shared" si="242"/>
        <v/>
      </c>
      <c r="X1172" s="133">
        <f>100</f>
        <v>100</v>
      </c>
      <c r="Y1172" s="133">
        <f t="shared" si="243"/>
        <v>270</v>
      </c>
      <c r="Z1172" s="133">
        <f t="shared" si="244"/>
        <v>170</v>
      </c>
      <c r="AA1172" s="134" t="str">
        <f>TEXT(Table1[[#This Row],[Date]],"DDD")</f>
        <v>Sat</v>
      </c>
      <c r="AB1172" s="133" t="str">
        <f>IF(OR(G1172="Doomben",G1172="Eagle Farm"),"Q",IF(AND(Q1172&gt;1,Q1172&lt;55,Table1[[#This Row],[Source]]="Nat"),"Nat OK",IF(AND(Table1[[#This Row],[Source]]&lt;&gt;"Nat",Q1172&lt;55),"Poor &lt;55",IF(OR(G1172="Randwick",G1172="Flemington",G1172="Caulfield",G1172="Sandown Lake",G1172="Sandown Hill"),"Best","ave"))))</f>
        <v>Best</v>
      </c>
      <c r="AC1172" s="133" t="str">
        <f>IF(Q1172="","",IF(AB1172="Poor &lt;55",$AC$2*0.2%,IF(AND(AB1172="Q",AA1172&lt;&gt;"Wed"),$AC$2*0.4%,IF(AND(AB1172="Q",AA1172="Wed"),$AC$2*0.5%,IF(AND(AB1172="Ave",U1172=100),$AC$2*0.5%,IF(AND(AB1172="ave",U1172="",N1172=1,AG1172="Bush"),$AC$2*1%,IF(AND(AB1172="ave",U1172="",Q1172&gt;100),$AC$2*1.3%,IF(AND(AB1172="ave",U1172=""),$AC$2*1.2%,IF(AND(AB1172="Ave",U1172=200),$AC$2*1%,IF(AND(AB1172="Best",U1172=200),$AC$2*1.5%,IF(AND(AB1172="Best",U1172="",K1172&lt;&gt;"Pro Syd"),$AC$2*0.5%,IF(AND(AB1172="Best",U1172=""),$AC$2*1%,IF(AND(AB1172="Best",U1172=100,Table1[[#This Row],[State]]="NSW"),$AC$2*0.4%,IF(AND(AB1172="Best",U1172=100),$AC$2*1%,IF(Table1[[#This Row],[Adj]]="Nat OK",$AC$2*0.5%,"xxx")))))))))))))))</f>
        <v/>
      </c>
      <c r="AD1172" s="133" t="str">
        <f t="shared" si="245"/>
        <v/>
      </c>
      <c r="AE1172" s="133" t="str">
        <f t="shared" si="246"/>
        <v/>
      </c>
      <c r="AF1172" s="133" t="str">
        <f>VLOOKUP(Table1[[#This Row],[Track]],$F$2672:$H$2715,2,FALSE)</f>
        <v>Vic</v>
      </c>
      <c r="AG1172" s="133" t="str">
        <f>VLOOKUP(Table1[[#This Row],[Track]],$F$2672:$H$2715,3,FALSE)</f>
        <v>-</v>
      </c>
      <c r="AH1172" s="133" t="str">
        <f>IF(Table1[[#This Row],[Date]]&lt;$AH$2,"",IF(Table1[[#This Row],[Date]]&lt;$AH$3,"Edge","Elite Combo"))</f>
        <v/>
      </c>
      <c r="AI1172" s="218">
        <f>Table1[[#This Row],[Time]]</f>
        <v>0.58680555555555558</v>
      </c>
      <c r="AJ1172" s="219" t="str">
        <f>Table1[[#This Row],[Track]]</f>
        <v>Caulfield</v>
      </c>
      <c r="AK1172" s="216">
        <f>Table1[[#This Row],[Race ]]</f>
        <v>5</v>
      </c>
      <c r="AL1172" s="219">
        <f>Table1[[#This Row],[TAB]]</f>
        <v>4</v>
      </c>
      <c r="AM1172" s="219" t="str">
        <f>Table1[[#This Row],[Selection]]</f>
        <v>Berkeley Square</v>
      </c>
      <c r="AN1172" s="220" t="str">
        <f>Table1[[#This Row],[Sources]]</f>
        <v/>
      </c>
      <c r="AO1172" s="219" t="str">
        <f>Table1[[#This Row],[Scale Bet]]</f>
        <v/>
      </c>
    </row>
    <row r="1173" spans="5:41" ht="16.5" customHeight="1" x14ac:dyDescent="0.25">
      <c r="E1173" s="185">
        <v>45409</v>
      </c>
      <c r="F1173" s="35">
        <v>0.58680555555555558</v>
      </c>
      <c r="G1173" s="36" t="s">
        <v>201</v>
      </c>
      <c r="H1173" s="36">
        <v>5</v>
      </c>
      <c r="I1173" s="36">
        <v>4</v>
      </c>
      <c r="J1173" s="36" t="s">
        <v>632</v>
      </c>
      <c r="K1173" s="36" t="s">
        <v>13</v>
      </c>
      <c r="L1173" s="165">
        <v>20</v>
      </c>
      <c r="M1173" s="134" t="str">
        <f t="shared" si="234"/>
        <v/>
      </c>
      <c r="N1173" s="36" t="str">
        <f t="shared" si="235"/>
        <v/>
      </c>
      <c r="O1173" s="135" t="str">
        <f t="shared" si="236"/>
        <v/>
      </c>
      <c r="P1173" s="186" t="str">
        <f t="shared" si="237"/>
        <v>OK</v>
      </c>
      <c r="Q1173" s="187" t="str">
        <f t="shared" si="238"/>
        <v/>
      </c>
      <c r="R1173" s="150">
        <v>2.7</v>
      </c>
      <c r="S1173" s="187" t="str">
        <f t="shared" si="239"/>
        <v/>
      </c>
      <c r="T1173" s="136" t="str">
        <f t="shared" si="240"/>
        <v>Berkeley Square</v>
      </c>
      <c r="U1173" s="137" t="str">
        <f>IF(P1173="","",IF(N1173=1,"",IF(Q1173="","",IF(Q1173&lt;=100,100,IF(Table1[[#This Row],[Day]]="Wed",100,200)))))</f>
        <v/>
      </c>
      <c r="V1173" s="137" t="str">
        <f t="shared" si="241"/>
        <v/>
      </c>
      <c r="W1173" s="137" t="str">
        <f t="shared" si="242"/>
        <v/>
      </c>
      <c r="X1173" s="133">
        <f>100</f>
        <v>100</v>
      </c>
      <c r="Y1173" s="133">
        <f t="shared" si="243"/>
        <v>270</v>
      </c>
      <c r="Z1173" s="133">
        <f t="shared" si="244"/>
        <v>170</v>
      </c>
      <c r="AA1173" s="134" t="str">
        <f>TEXT(Table1[[#This Row],[Date]],"DDD")</f>
        <v>Sat</v>
      </c>
      <c r="AB1173" s="133" t="str">
        <f>IF(OR(G1173="Doomben",G1173="Eagle Farm"),"Q",IF(AND(Q1173&gt;1,Q1173&lt;55,Table1[[#This Row],[Source]]="Nat"),"Nat OK",IF(AND(Table1[[#This Row],[Source]]&lt;&gt;"Nat",Q1173&lt;55),"Poor &lt;55",IF(OR(G1173="Randwick",G1173="Flemington",G1173="Caulfield",G1173="Sandown Lake",G1173="Sandown Hill"),"Best","ave"))))</f>
        <v>Best</v>
      </c>
      <c r="AC1173" s="133" t="str">
        <f>IF(Q1173="","",IF(AB1173="Poor &lt;55",$AC$2*0.2%,IF(AND(AB1173="Q",AA1173&lt;&gt;"Wed"),$AC$2*0.4%,IF(AND(AB1173="Q",AA1173="Wed"),$AC$2*0.5%,IF(AND(AB1173="Ave",U1173=100),$AC$2*0.5%,IF(AND(AB1173="ave",U1173="",N1173=1,AG1173="Bush"),$AC$2*1%,IF(AND(AB1173="ave",U1173="",Q1173&gt;100),$AC$2*1.3%,IF(AND(AB1173="ave",U1173=""),$AC$2*1.2%,IF(AND(AB1173="Ave",U1173=200),$AC$2*1%,IF(AND(AB1173="Best",U1173=200),$AC$2*1.5%,IF(AND(AB1173="Best",U1173="",K1173&lt;&gt;"Pro Syd"),$AC$2*0.5%,IF(AND(AB1173="Best",U1173=""),$AC$2*1%,IF(AND(AB1173="Best",U1173=100,Table1[[#This Row],[State]]="NSW"),$AC$2*0.4%,IF(AND(AB1173="Best",U1173=100),$AC$2*1%,IF(Table1[[#This Row],[Adj]]="Nat OK",$AC$2*0.5%,"xxx")))))))))))))))</f>
        <v/>
      </c>
      <c r="AD1173" s="133" t="str">
        <f t="shared" si="245"/>
        <v/>
      </c>
      <c r="AE1173" s="133" t="str">
        <f t="shared" si="246"/>
        <v/>
      </c>
      <c r="AF1173" s="133" t="str">
        <f>VLOOKUP(Table1[[#This Row],[Track]],$F$2672:$H$2715,2,FALSE)</f>
        <v>Vic</v>
      </c>
      <c r="AG1173" s="133" t="str">
        <f>VLOOKUP(Table1[[#This Row],[Track]],$F$2672:$H$2715,3,FALSE)</f>
        <v>-</v>
      </c>
      <c r="AH1173" s="133" t="str">
        <f>IF(Table1[[#This Row],[Date]]&lt;$AH$2,"",IF(Table1[[#This Row],[Date]]&lt;$AH$3,"Edge","Elite Combo"))</f>
        <v/>
      </c>
      <c r="AI1173" s="218">
        <f>Table1[[#This Row],[Time]]</f>
        <v>0.58680555555555558</v>
      </c>
      <c r="AJ1173" s="219" t="str">
        <f>Table1[[#This Row],[Track]]</f>
        <v>Caulfield</v>
      </c>
      <c r="AK1173" s="216">
        <f>Table1[[#This Row],[Race ]]</f>
        <v>5</v>
      </c>
      <c r="AL1173" s="219">
        <f>Table1[[#This Row],[TAB]]</f>
        <v>4</v>
      </c>
      <c r="AM1173" s="219" t="str">
        <f>Table1[[#This Row],[Selection]]</f>
        <v>Berkeley Square</v>
      </c>
      <c r="AN1173" s="220" t="str">
        <f>Table1[[#This Row],[Sources]]</f>
        <v/>
      </c>
      <c r="AO1173" s="219" t="str">
        <f>Table1[[#This Row],[Scale Bet]]</f>
        <v/>
      </c>
    </row>
    <row r="1174" spans="5:41" ht="16.5" customHeight="1" x14ac:dyDescent="0.25">
      <c r="E1174" s="185">
        <v>45409</v>
      </c>
      <c r="F1174" s="35">
        <v>0.58680555555555558</v>
      </c>
      <c r="G1174" s="36" t="s">
        <v>201</v>
      </c>
      <c r="H1174" s="36">
        <v>5</v>
      </c>
      <c r="I1174" s="36">
        <v>4</v>
      </c>
      <c r="J1174" s="36" t="s">
        <v>632</v>
      </c>
      <c r="K1174" s="36" t="s">
        <v>18</v>
      </c>
      <c r="L1174" s="165">
        <v>15</v>
      </c>
      <c r="M1174" s="134" t="str">
        <f t="shared" si="234"/>
        <v/>
      </c>
      <c r="N1174" s="36" t="str">
        <f t="shared" si="235"/>
        <v/>
      </c>
      <c r="O1174" s="135" t="str">
        <f t="shared" si="236"/>
        <v/>
      </c>
      <c r="P1174" s="186" t="str">
        <f t="shared" si="237"/>
        <v>OK</v>
      </c>
      <c r="Q1174" s="187" t="str">
        <f t="shared" si="238"/>
        <v/>
      </c>
      <c r="R1174" s="150">
        <v>2.7</v>
      </c>
      <c r="S1174" s="187" t="str">
        <f t="shared" si="239"/>
        <v/>
      </c>
      <c r="T1174" s="136" t="str">
        <f t="shared" si="240"/>
        <v>Berkeley Square</v>
      </c>
      <c r="U1174" s="137" t="str">
        <f>IF(P1174="","",IF(N1174=1,"",IF(Q1174="","",IF(Q1174&lt;=100,100,IF(Table1[[#This Row],[Day]]="Wed",100,200)))))</f>
        <v/>
      </c>
      <c r="V1174" s="137" t="str">
        <f t="shared" si="241"/>
        <v/>
      </c>
      <c r="W1174" s="137" t="str">
        <f t="shared" si="242"/>
        <v/>
      </c>
      <c r="X1174" s="133">
        <f>100</f>
        <v>100</v>
      </c>
      <c r="Y1174" s="133">
        <f t="shared" si="243"/>
        <v>270</v>
      </c>
      <c r="Z1174" s="133">
        <f t="shared" si="244"/>
        <v>170</v>
      </c>
      <c r="AA1174" s="134" t="str">
        <f>TEXT(Table1[[#This Row],[Date]],"DDD")</f>
        <v>Sat</v>
      </c>
      <c r="AB1174" s="133" t="str">
        <f>IF(OR(G1174="Doomben",G1174="Eagle Farm"),"Q",IF(AND(Q1174&gt;1,Q1174&lt;55,Table1[[#This Row],[Source]]="Nat"),"Nat OK",IF(AND(Table1[[#This Row],[Source]]&lt;&gt;"Nat",Q1174&lt;55),"Poor &lt;55",IF(OR(G1174="Randwick",G1174="Flemington",G1174="Caulfield",G1174="Sandown Lake",G1174="Sandown Hill"),"Best","ave"))))</f>
        <v>Best</v>
      </c>
      <c r="AC1174" s="133" t="str">
        <f>IF(Q1174="","",IF(AB1174="Poor &lt;55",$AC$2*0.2%,IF(AND(AB1174="Q",AA1174&lt;&gt;"Wed"),$AC$2*0.4%,IF(AND(AB1174="Q",AA1174="Wed"),$AC$2*0.5%,IF(AND(AB1174="Ave",U1174=100),$AC$2*0.5%,IF(AND(AB1174="ave",U1174="",N1174=1,AG1174="Bush"),$AC$2*1%,IF(AND(AB1174="ave",U1174="",Q1174&gt;100),$AC$2*1.3%,IF(AND(AB1174="ave",U1174=""),$AC$2*1.2%,IF(AND(AB1174="Ave",U1174=200),$AC$2*1%,IF(AND(AB1174="Best",U1174=200),$AC$2*1.5%,IF(AND(AB1174="Best",U1174="",K1174&lt;&gt;"Pro Syd"),$AC$2*0.5%,IF(AND(AB1174="Best",U1174=""),$AC$2*1%,IF(AND(AB1174="Best",U1174=100,Table1[[#This Row],[State]]="NSW"),$AC$2*0.4%,IF(AND(AB1174="Best",U1174=100),$AC$2*1%,IF(Table1[[#This Row],[Adj]]="Nat OK",$AC$2*0.5%,"xxx")))))))))))))))</f>
        <v/>
      </c>
      <c r="AD1174" s="133" t="str">
        <f t="shared" si="245"/>
        <v/>
      </c>
      <c r="AE1174" s="133" t="str">
        <f t="shared" si="246"/>
        <v/>
      </c>
      <c r="AF1174" s="133" t="str">
        <f>VLOOKUP(Table1[[#This Row],[Track]],$F$2672:$H$2715,2,FALSE)</f>
        <v>Vic</v>
      </c>
      <c r="AG1174" s="133" t="str">
        <f>VLOOKUP(Table1[[#This Row],[Track]],$F$2672:$H$2715,3,FALSE)</f>
        <v>-</v>
      </c>
      <c r="AH1174" s="133" t="str">
        <f>IF(Table1[[#This Row],[Date]]&lt;$AH$2,"",IF(Table1[[#This Row],[Date]]&lt;$AH$3,"Edge","Elite Combo"))</f>
        <v/>
      </c>
      <c r="AI1174" s="218">
        <f>Table1[[#This Row],[Time]]</f>
        <v>0.58680555555555558</v>
      </c>
      <c r="AJ1174" s="219" t="str">
        <f>Table1[[#This Row],[Track]]</f>
        <v>Caulfield</v>
      </c>
      <c r="AK1174" s="216">
        <f>Table1[[#This Row],[Race ]]</f>
        <v>5</v>
      </c>
      <c r="AL1174" s="219">
        <f>Table1[[#This Row],[TAB]]</f>
        <v>4</v>
      </c>
      <c r="AM1174" s="219" t="str">
        <f>Table1[[#This Row],[Selection]]</f>
        <v>Berkeley Square</v>
      </c>
      <c r="AN1174" s="220" t="str">
        <f>Table1[[#This Row],[Sources]]</f>
        <v/>
      </c>
      <c r="AO1174" s="219" t="str">
        <f>Table1[[#This Row],[Scale Bet]]</f>
        <v/>
      </c>
    </row>
    <row r="1175" spans="5:41" ht="16.5" customHeight="1" x14ac:dyDescent="0.25">
      <c r="E1175" s="185">
        <v>45409</v>
      </c>
      <c r="F1175" s="35">
        <v>0.58680555555555558</v>
      </c>
      <c r="G1175" s="36" t="s">
        <v>201</v>
      </c>
      <c r="H1175" s="36">
        <v>5</v>
      </c>
      <c r="I1175" s="36">
        <v>2</v>
      </c>
      <c r="J1175" s="36" t="s">
        <v>608</v>
      </c>
      <c r="K1175" s="36" t="s">
        <v>40</v>
      </c>
      <c r="L1175" s="165">
        <v>10</v>
      </c>
      <c r="M1175" s="134">
        <f t="shared" si="234"/>
        <v>23</v>
      </c>
      <c r="N1175" s="36">
        <f t="shared" si="235"/>
        <v>2</v>
      </c>
      <c r="O1175" s="135" t="str">
        <f t="shared" si="236"/>
        <v>Edge-10/Pro Mel-13</v>
      </c>
      <c r="P1175" s="186" t="str">
        <f t="shared" si="237"/>
        <v>OK</v>
      </c>
      <c r="Q1175" s="187">
        <f t="shared" si="238"/>
        <v>92</v>
      </c>
      <c r="R1175" s="150"/>
      <c r="S1175" s="187" t="str">
        <f t="shared" si="239"/>
        <v/>
      </c>
      <c r="T1175" s="136" t="str">
        <f t="shared" si="240"/>
        <v>Magnaspin</v>
      </c>
      <c r="U1175" s="137">
        <f>IF(P1175="","",IF(N1175=1,"",IF(Q1175="","",IF(Q1175&lt;=100,100,IF(Table1[[#This Row],[Day]]="Wed",100,200)))))</f>
        <v>100</v>
      </c>
      <c r="V1175" s="137" t="str">
        <f t="shared" si="241"/>
        <v/>
      </c>
      <c r="W1175" s="137">
        <f t="shared" si="242"/>
        <v>-100</v>
      </c>
      <c r="X1175" s="133">
        <f>100</f>
        <v>100</v>
      </c>
      <c r="Y1175" s="133" t="str">
        <f t="shared" si="243"/>
        <v/>
      </c>
      <c r="Z1175" s="133">
        <f t="shared" si="244"/>
        <v>-100</v>
      </c>
      <c r="AA1175" s="134" t="str">
        <f>TEXT(Table1[[#This Row],[Date]],"DDD")</f>
        <v>Sat</v>
      </c>
      <c r="AB1175" s="133" t="str">
        <f>IF(OR(G1175="Doomben",G1175="Eagle Farm"),"Q",IF(AND(Q1175&gt;1,Q1175&lt;55,Table1[[#This Row],[Source]]="Nat"),"Nat OK",IF(AND(Table1[[#This Row],[Source]]&lt;&gt;"Nat",Q1175&lt;55),"Poor &lt;55",IF(OR(G1175="Randwick",G1175="Flemington",G1175="Caulfield",G1175="Sandown Lake",G1175="Sandown Hill"),"Best","ave"))))</f>
        <v>Best</v>
      </c>
      <c r="AC1175" s="133">
        <f>IF(Q1175="","",IF(AB1175="Poor &lt;55",$AC$2*0.2%,IF(AND(AB1175="Q",AA1175&lt;&gt;"Wed"),$AC$2*0.4%,IF(AND(AB1175="Q",AA1175="Wed"),$AC$2*0.5%,IF(AND(AB1175="Ave",U1175=100),$AC$2*0.5%,IF(AND(AB1175="ave",U1175="",N1175=1,AG1175="Bush"),$AC$2*1%,IF(AND(AB1175="ave",U1175="",Q1175&gt;100),$AC$2*1.3%,IF(AND(AB1175="ave",U1175=""),$AC$2*1.2%,IF(AND(AB1175="Ave",U1175=200),$AC$2*1%,IF(AND(AB1175="Best",U1175=200),$AC$2*1.5%,IF(AND(AB1175="Best",U1175="",K1175&lt;&gt;"Pro Syd"),$AC$2*0.5%,IF(AND(AB1175="Best",U1175=""),$AC$2*1%,IF(AND(AB1175="Best",U1175=100,Table1[[#This Row],[State]]="NSW"),$AC$2*0.4%,IF(AND(AB1175="Best",U1175=100),$AC$2*1%,IF(Table1[[#This Row],[Adj]]="Nat OK",$AC$2*0.5%,"xxx")))))))))))))))</f>
        <v>100</v>
      </c>
      <c r="AD1175" s="133" t="str">
        <f t="shared" si="245"/>
        <v/>
      </c>
      <c r="AE1175" s="133">
        <f t="shared" si="246"/>
        <v>-100</v>
      </c>
      <c r="AF1175" s="133" t="str">
        <f>VLOOKUP(Table1[[#This Row],[Track]],$F$2672:$H$2715,2,FALSE)</f>
        <v>Vic</v>
      </c>
      <c r="AG1175" s="133" t="str">
        <f>VLOOKUP(Table1[[#This Row],[Track]],$F$2672:$H$2715,3,FALSE)</f>
        <v>-</v>
      </c>
      <c r="AH1175" s="133" t="str">
        <f>IF(Table1[[#This Row],[Date]]&lt;$AH$2,"",IF(Table1[[#This Row],[Date]]&lt;$AH$3,"Edge","Elite Combo"))</f>
        <v/>
      </c>
      <c r="AI1175" s="218">
        <f>Table1[[#This Row],[Time]]</f>
        <v>0.58680555555555558</v>
      </c>
      <c r="AJ1175" s="219" t="str">
        <f>Table1[[#This Row],[Track]]</f>
        <v>Caulfield</v>
      </c>
      <c r="AK1175" s="216">
        <f>Table1[[#This Row],[Race ]]</f>
        <v>5</v>
      </c>
      <c r="AL1175" s="219">
        <f>Table1[[#This Row],[TAB]]</f>
        <v>2</v>
      </c>
      <c r="AM1175" s="219" t="str">
        <f>Table1[[#This Row],[Selection]]</f>
        <v>Magnaspin</v>
      </c>
      <c r="AN1175" s="220" t="str">
        <f>Table1[[#This Row],[Sources]]</f>
        <v>Edge-10/Pro Mel-13</v>
      </c>
      <c r="AO1175" s="219">
        <f>Table1[[#This Row],[Scale Bet]]</f>
        <v>100</v>
      </c>
    </row>
    <row r="1176" spans="5:41" ht="16.5" customHeight="1" x14ac:dyDescent="0.25">
      <c r="E1176" s="185">
        <v>45409</v>
      </c>
      <c r="F1176" s="35">
        <v>0.58680555555555558</v>
      </c>
      <c r="G1176" s="36" t="s">
        <v>201</v>
      </c>
      <c r="H1176" s="36">
        <v>5</v>
      </c>
      <c r="I1176" s="36">
        <v>2</v>
      </c>
      <c r="J1176" s="36" t="s">
        <v>608</v>
      </c>
      <c r="K1176" s="36" t="s">
        <v>18</v>
      </c>
      <c r="L1176" s="165">
        <v>13</v>
      </c>
      <c r="M1176" s="134" t="str">
        <f t="shared" si="234"/>
        <v/>
      </c>
      <c r="N1176" s="36" t="str">
        <f t="shared" si="235"/>
        <v/>
      </c>
      <c r="O1176" s="135" t="str">
        <f t="shared" si="236"/>
        <v/>
      </c>
      <c r="P1176" s="186" t="str">
        <f t="shared" si="237"/>
        <v>OK</v>
      </c>
      <c r="Q1176" s="187" t="str">
        <f t="shared" si="238"/>
        <v/>
      </c>
      <c r="R1176" s="150"/>
      <c r="S1176" s="187" t="str">
        <f t="shared" si="239"/>
        <v/>
      </c>
      <c r="T1176" s="136" t="str">
        <f t="shared" si="240"/>
        <v>Magnaspin</v>
      </c>
      <c r="U1176" s="137" t="str">
        <f>IF(P1176="","",IF(N1176=1,"",IF(Q1176="","",IF(Q1176&lt;=100,100,IF(Table1[[#This Row],[Day]]="Wed",100,200)))))</f>
        <v/>
      </c>
      <c r="V1176" s="137" t="str">
        <f t="shared" si="241"/>
        <v/>
      </c>
      <c r="W1176" s="137" t="str">
        <f t="shared" si="242"/>
        <v/>
      </c>
      <c r="X1176" s="133">
        <f>100</f>
        <v>100</v>
      </c>
      <c r="Y1176" s="133" t="str">
        <f t="shared" si="243"/>
        <v/>
      </c>
      <c r="Z1176" s="133">
        <f t="shared" si="244"/>
        <v>-100</v>
      </c>
      <c r="AA1176" s="134" t="str">
        <f>TEXT(Table1[[#This Row],[Date]],"DDD")</f>
        <v>Sat</v>
      </c>
      <c r="AB1176" s="133" t="str">
        <f>IF(OR(G1176="Doomben",G1176="Eagle Farm"),"Q",IF(AND(Q1176&gt;1,Q1176&lt;55,Table1[[#This Row],[Source]]="Nat"),"Nat OK",IF(AND(Table1[[#This Row],[Source]]&lt;&gt;"Nat",Q1176&lt;55),"Poor &lt;55",IF(OR(G1176="Randwick",G1176="Flemington",G1176="Caulfield",G1176="Sandown Lake",G1176="Sandown Hill"),"Best","ave"))))</f>
        <v>Best</v>
      </c>
      <c r="AC1176" s="133" t="str">
        <f>IF(Q1176="","",IF(AB1176="Poor &lt;55",$AC$2*0.2%,IF(AND(AB1176="Q",AA1176&lt;&gt;"Wed"),$AC$2*0.4%,IF(AND(AB1176="Q",AA1176="Wed"),$AC$2*0.5%,IF(AND(AB1176="Ave",U1176=100),$AC$2*0.5%,IF(AND(AB1176="ave",U1176="",N1176=1,AG1176="Bush"),$AC$2*1%,IF(AND(AB1176="ave",U1176="",Q1176&gt;100),$AC$2*1.3%,IF(AND(AB1176="ave",U1176=""),$AC$2*1.2%,IF(AND(AB1176="Ave",U1176=200),$AC$2*1%,IF(AND(AB1176="Best",U1176=200),$AC$2*1.5%,IF(AND(AB1176="Best",U1176="",K1176&lt;&gt;"Pro Syd"),$AC$2*0.5%,IF(AND(AB1176="Best",U1176=""),$AC$2*1%,IF(AND(AB1176="Best",U1176=100,Table1[[#This Row],[State]]="NSW"),$AC$2*0.4%,IF(AND(AB1176="Best",U1176=100),$AC$2*1%,IF(Table1[[#This Row],[Adj]]="Nat OK",$AC$2*0.5%,"xxx")))))))))))))))</f>
        <v/>
      </c>
      <c r="AD1176" s="133" t="str">
        <f t="shared" si="245"/>
        <v/>
      </c>
      <c r="AE1176" s="133" t="str">
        <f t="shared" si="246"/>
        <v/>
      </c>
      <c r="AF1176" s="133" t="str">
        <f>VLOOKUP(Table1[[#This Row],[Track]],$F$2672:$H$2715,2,FALSE)</f>
        <v>Vic</v>
      </c>
      <c r="AG1176" s="133" t="str">
        <f>VLOOKUP(Table1[[#This Row],[Track]],$F$2672:$H$2715,3,FALSE)</f>
        <v>-</v>
      </c>
      <c r="AH1176" s="133" t="str">
        <f>IF(Table1[[#This Row],[Date]]&lt;$AH$2,"",IF(Table1[[#This Row],[Date]]&lt;$AH$3,"Edge","Elite Combo"))</f>
        <v/>
      </c>
      <c r="AI1176" s="218">
        <f>Table1[[#This Row],[Time]]</f>
        <v>0.58680555555555558</v>
      </c>
      <c r="AJ1176" s="219" t="str">
        <f>Table1[[#This Row],[Track]]</f>
        <v>Caulfield</v>
      </c>
      <c r="AK1176" s="216">
        <f>Table1[[#This Row],[Race ]]</f>
        <v>5</v>
      </c>
      <c r="AL1176" s="219">
        <f>Table1[[#This Row],[TAB]]</f>
        <v>2</v>
      </c>
      <c r="AM1176" s="219" t="str">
        <f>Table1[[#This Row],[Selection]]</f>
        <v>Magnaspin</v>
      </c>
      <c r="AN1176" s="220" t="str">
        <f>Table1[[#This Row],[Sources]]</f>
        <v/>
      </c>
      <c r="AO1176" s="219" t="str">
        <f>Table1[[#This Row],[Scale Bet]]</f>
        <v/>
      </c>
    </row>
    <row r="1177" spans="5:41" ht="16.5" customHeight="1" x14ac:dyDescent="0.25">
      <c r="E1177" s="185">
        <v>45409</v>
      </c>
      <c r="F1177" s="35">
        <v>0.61111111111111116</v>
      </c>
      <c r="G1177" s="36" t="s">
        <v>201</v>
      </c>
      <c r="H1177" s="36">
        <v>6</v>
      </c>
      <c r="I1177" s="36">
        <v>6</v>
      </c>
      <c r="J1177" s="36" t="s">
        <v>155</v>
      </c>
      <c r="K1177" s="36" t="s">
        <v>40</v>
      </c>
      <c r="L1177" s="165">
        <v>12</v>
      </c>
      <c r="M1177" s="134">
        <f t="shared" si="234"/>
        <v>12</v>
      </c>
      <c r="N1177" s="36">
        <f t="shared" si="235"/>
        <v>1</v>
      </c>
      <c r="O1177" s="135" t="str">
        <f t="shared" si="236"/>
        <v>Edge-12</v>
      </c>
      <c r="P1177" s="186" t="str">
        <f t="shared" si="237"/>
        <v>OK</v>
      </c>
      <c r="Q1177" s="187">
        <f t="shared" si="238"/>
        <v>48</v>
      </c>
      <c r="R1177" s="150">
        <v>3.4</v>
      </c>
      <c r="S1177" s="187">
        <f t="shared" si="239"/>
        <v>163.19999999999999</v>
      </c>
      <c r="T1177" s="136" t="str">
        <f t="shared" si="240"/>
        <v>Elphinstone</v>
      </c>
      <c r="U1177" s="137" t="str">
        <f>IF(P1177="","",IF(N1177=1,"",IF(Q1177="","",IF(Q1177&lt;=100,100,IF(Table1[[#This Row],[Day]]="Wed",100,200)))))</f>
        <v/>
      </c>
      <c r="V1177" s="137" t="str">
        <f t="shared" si="241"/>
        <v/>
      </c>
      <c r="W1177" s="137" t="str">
        <f t="shared" si="242"/>
        <v/>
      </c>
      <c r="X1177" s="133">
        <f>100</f>
        <v>100</v>
      </c>
      <c r="Y1177" s="133">
        <f t="shared" si="243"/>
        <v>340</v>
      </c>
      <c r="Z1177" s="133">
        <f t="shared" si="244"/>
        <v>240</v>
      </c>
      <c r="AA1177" s="134" t="str">
        <f>TEXT(Table1[[#This Row],[Date]],"DDD")</f>
        <v>Sat</v>
      </c>
      <c r="AB1177" s="133" t="str">
        <f>IF(OR(G1177="Doomben",G1177="Eagle Farm"),"Q",IF(AND(Q1177&gt;1,Q1177&lt;55,Table1[[#This Row],[Source]]="Nat"),"Nat OK",IF(AND(Table1[[#This Row],[Source]]&lt;&gt;"Nat",Q1177&lt;55),"Poor &lt;55",IF(OR(G1177="Randwick",G1177="Flemington",G1177="Caulfield",G1177="Sandown Lake",G1177="Sandown Hill"),"Best","ave"))))</f>
        <v>Poor &lt;55</v>
      </c>
      <c r="AC1177" s="133">
        <f>IF(Q1177="","",IF(AB1177="Poor &lt;55",$AC$2*0.2%,IF(AND(AB1177="Q",AA1177&lt;&gt;"Wed"),$AC$2*0.4%,IF(AND(AB1177="Q",AA1177="Wed"),$AC$2*0.5%,IF(AND(AB1177="Ave",U1177=100),$AC$2*0.5%,IF(AND(AB1177="ave",U1177="",N1177=1,AG1177="Bush"),$AC$2*1%,IF(AND(AB1177="ave",U1177="",Q1177&gt;100),$AC$2*1.3%,IF(AND(AB1177="ave",U1177=""),$AC$2*1.2%,IF(AND(AB1177="Ave",U1177=200),$AC$2*1%,IF(AND(AB1177="Best",U1177=200),$AC$2*1.5%,IF(AND(AB1177="Best",U1177="",K1177&lt;&gt;"Pro Syd"),$AC$2*0.5%,IF(AND(AB1177="Best",U1177=""),$AC$2*1%,IF(AND(AB1177="Best",U1177=100,Table1[[#This Row],[State]]="NSW"),$AC$2*0.4%,IF(AND(AB1177="Best",U1177=100),$AC$2*1%,IF(Table1[[#This Row],[Adj]]="Nat OK",$AC$2*0.5%,"xxx")))))))))))))))</f>
        <v>20</v>
      </c>
      <c r="AD1177" s="133">
        <f t="shared" si="245"/>
        <v>68</v>
      </c>
      <c r="AE1177" s="133">
        <f t="shared" si="246"/>
        <v>48</v>
      </c>
      <c r="AF1177" s="133" t="str">
        <f>VLOOKUP(Table1[[#This Row],[Track]],$F$2672:$H$2715,2,FALSE)</f>
        <v>Vic</v>
      </c>
      <c r="AG1177" s="133" t="str">
        <f>VLOOKUP(Table1[[#This Row],[Track]],$F$2672:$H$2715,3,FALSE)</f>
        <v>-</v>
      </c>
      <c r="AH1177" s="133" t="str">
        <f>IF(Table1[[#This Row],[Date]]&lt;$AH$2,"",IF(Table1[[#This Row],[Date]]&lt;$AH$3,"Edge","Elite Combo"))</f>
        <v/>
      </c>
      <c r="AI1177" s="218">
        <f>Table1[[#This Row],[Time]]</f>
        <v>0.61111111111111116</v>
      </c>
      <c r="AJ1177" s="219" t="str">
        <f>Table1[[#This Row],[Track]]</f>
        <v>Caulfield</v>
      </c>
      <c r="AK1177" s="216">
        <f>Table1[[#This Row],[Race ]]</f>
        <v>6</v>
      </c>
      <c r="AL1177" s="219">
        <f>Table1[[#This Row],[TAB]]</f>
        <v>6</v>
      </c>
      <c r="AM1177" s="219" t="str">
        <f>Table1[[#This Row],[Selection]]</f>
        <v>Elphinstone</v>
      </c>
      <c r="AN1177" s="220" t="str">
        <f>Table1[[#This Row],[Sources]]</f>
        <v>Edge-12</v>
      </c>
      <c r="AO1177" s="219">
        <f>Table1[[#This Row],[Scale Bet]]</f>
        <v>20</v>
      </c>
    </row>
    <row r="1178" spans="5:41" ht="16.5" customHeight="1" x14ac:dyDescent="0.25">
      <c r="E1178" s="185">
        <v>45409</v>
      </c>
      <c r="F1178" s="35">
        <v>0.625</v>
      </c>
      <c r="G1178" s="36" t="s">
        <v>17</v>
      </c>
      <c r="H1178" s="36">
        <v>7</v>
      </c>
      <c r="I1178" s="36">
        <v>15</v>
      </c>
      <c r="J1178" s="36" t="s">
        <v>298</v>
      </c>
      <c r="K1178" s="36" t="s">
        <v>1</v>
      </c>
      <c r="L1178" s="165">
        <v>10</v>
      </c>
      <c r="M1178" s="134">
        <f t="shared" si="234"/>
        <v>10</v>
      </c>
      <c r="N1178" s="36">
        <f t="shared" si="235"/>
        <v>1</v>
      </c>
      <c r="O1178" s="135" t="str">
        <f t="shared" si="236"/>
        <v>E4-10</v>
      </c>
      <c r="P1178" s="186" t="str">
        <f t="shared" si="237"/>
        <v>OK</v>
      </c>
      <c r="Q1178" s="187">
        <f t="shared" si="238"/>
        <v>40</v>
      </c>
      <c r="R1178" s="150"/>
      <c r="S1178" s="187" t="str">
        <f t="shared" si="239"/>
        <v/>
      </c>
      <c r="T1178" s="136" t="str">
        <f t="shared" si="240"/>
        <v>Kazou</v>
      </c>
      <c r="U1178" s="137" t="str">
        <f>IF(P1178="","",IF(N1178=1,"",IF(Q1178="","",IF(Q1178&lt;=100,100,IF(Table1[[#This Row],[Day]]="Wed",100,200)))))</f>
        <v/>
      </c>
      <c r="V1178" s="137" t="str">
        <f t="shared" si="241"/>
        <v/>
      </c>
      <c r="W1178" s="137" t="str">
        <f t="shared" si="242"/>
        <v/>
      </c>
      <c r="X1178" s="133">
        <f>100</f>
        <v>100</v>
      </c>
      <c r="Y1178" s="133" t="str">
        <f t="shared" si="243"/>
        <v/>
      </c>
      <c r="Z1178" s="133">
        <f t="shared" si="244"/>
        <v>-100</v>
      </c>
      <c r="AA1178" s="134" t="str">
        <f>TEXT(Table1[[#This Row],[Date]],"DDD")</f>
        <v>Sat</v>
      </c>
      <c r="AB1178" s="133" t="str">
        <f>IF(OR(G1178="Doomben",G1178="Eagle Farm"),"Q",IF(AND(Q1178&gt;1,Q1178&lt;55,Table1[[#This Row],[Source]]="Nat"),"Nat OK",IF(AND(Table1[[#This Row],[Source]]&lt;&gt;"Nat",Q1178&lt;55),"Poor &lt;55",IF(OR(G1178="Randwick",G1178="Flemington",G1178="Caulfield",G1178="Sandown Lake",G1178="Sandown Hill"),"Best","ave"))))</f>
        <v>Poor &lt;55</v>
      </c>
      <c r="AC1178" s="133">
        <f>IF(Q1178="","",IF(AB1178="Poor &lt;55",$AC$2*0.2%,IF(AND(AB1178="Q",AA1178&lt;&gt;"Wed"),$AC$2*0.4%,IF(AND(AB1178="Q",AA1178="Wed"),$AC$2*0.5%,IF(AND(AB1178="Ave",U1178=100),$AC$2*0.5%,IF(AND(AB1178="ave",U1178="",N1178=1,AG1178="Bush"),$AC$2*1%,IF(AND(AB1178="ave",U1178="",Q1178&gt;100),$AC$2*1.3%,IF(AND(AB1178="ave",U1178=""),$AC$2*1.2%,IF(AND(AB1178="Ave",U1178=200),$AC$2*1%,IF(AND(AB1178="Best",U1178=200),$AC$2*1.5%,IF(AND(AB1178="Best",U1178="",K1178&lt;&gt;"Pro Syd"),$AC$2*0.5%,IF(AND(AB1178="Best",U1178=""),$AC$2*1%,IF(AND(AB1178="Best",U1178=100,Table1[[#This Row],[State]]="NSW"),$AC$2*0.4%,IF(AND(AB1178="Best",U1178=100),$AC$2*1%,IF(Table1[[#This Row],[Adj]]="Nat OK",$AC$2*0.5%,"xxx")))))))))))))))</f>
        <v>20</v>
      </c>
      <c r="AD1178" s="133" t="str">
        <f t="shared" si="245"/>
        <v/>
      </c>
      <c r="AE1178" s="133">
        <f t="shared" si="246"/>
        <v>-20</v>
      </c>
      <c r="AF1178" s="133" t="str">
        <f>VLOOKUP(Table1[[#This Row],[Track]],$F$2672:$H$2715,2,FALSE)</f>
        <v>NSW</v>
      </c>
      <c r="AG1178" s="133" t="str">
        <f>VLOOKUP(Table1[[#This Row],[Track]],$F$2672:$H$2715,3,FALSE)</f>
        <v>-</v>
      </c>
      <c r="AH1178" s="133" t="str">
        <f>IF(Table1[[#This Row],[Date]]&lt;$AH$2,"",IF(Table1[[#This Row],[Date]]&lt;$AH$3,"Edge","Elite Combo"))</f>
        <v/>
      </c>
      <c r="AI1178" s="218">
        <f>Table1[[#This Row],[Time]]</f>
        <v>0.625</v>
      </c>
      <c r="AJ1178" s="219" t="str">
        <f>Table1[[#This Row],[Track]]</f>
        <v>Rosehill</v>
      </c>
      <c r="AK1178" s="216">
        <f>Table1[[#This Row],[Race ]]</f>
        <v>7</v>
      </c>
      <c r="AL1178" s="219">
        <f>Table1[[#This Row],[TAB]]</f>
        <v>15</v>
      </c>
      <c r="AM1178" s="219" t="str">
        <f>Table1[[#This Row],[Selection]]</f>
        <v>Kazou</v>
      </c>
      <c r="AN1178" s="220" t="str">
        <f>Table1[[#This Row],[Sources]]</f>
        <v>E4-10</v>
      </c>
      <c r="AO1178" s="219">
        <f>Table1[[#This Row],[Scale Bet]]</f>
        <v>20</v>
      </c>
    </row>
    <row r="1179" spans="5:41" ht="16.5" customHeight="1" x14ac:dyDescent="0.25">
      <c r="E1179" s="185">
        <v>45409</v>
      </c>
      <c r="F1179" s="35">
        <v>0.63541666666666663</v>
      </c>
      <c r="G1179" s="36" t="s">
        <v>201</v>
      </c>
      <c r="H1179" s="36">
        <v>7</v>
      </c>
      <c r="I1179" s="36">
        <v>1</v>
      </c>
      <c r="J1179" s="36" t="s">
        <v>1016</v>
      </c>
      <c r="K1179" s="36" t="s">
        <v>40</v>
      </c>
      <c r="L1179" s="165">
        <v>13</v>
      </c>
      <c r="M1179" s="134">
        <f t="shared" si="234"/>
        <v>23</v>
      </c>
      <c r="N1179" s="36">
        <f t="shared" si="235"/>
        <v>2</v>
      </c>
      <c r="O1179" s="135" t="str">
        <f t="shared" si="236"/>
        <v>Edge-13/Pro Mel-10</v>
      </c>
      <c r="P1179" s="186" t="str">
        <f t="shared" si="237"/>
        <v>OK</v>
      </c>
      <c r="Q1179" s="187">
        <f t="shared" si="238"/>
        <v>92</v>
      </c>
      <c r="R1179" s="150"/>
      <c r="S1179" s="187" t="str">
        <f t="shared" si="239"/>
        <v/>
      </c>
      <c r="T1179" s="136" t="str">
        <f t="shared" si="240"/>
        <v>Jigsaw</v>
      </c>
      <c r="U1179" s="137">
        <f>IF(P1179="","",IF(N1179=1,"",IF(Q1179="","",IF(Q1179&lt;=100,100,IF(Table1[[#This Row],[Day]]="Wed",100,200)))))</f>
        <v>100</v>
      </c>
      <c r="V1179" s="137" t="str">
        <f t="shared" si="241"/>
        <v/>
      </c>
      <c r="W1179" s="137">
        <f t="shared" si="242"/>
        <v>-100</v>
      </c>
      <c r="X1179" s="133">
        <f>100</f>
        <v>100</v>
      </c>
      <c r="Y1179" s="133" t="str">
        <f t="shared" si="243"/>
        <v/>
      </c>
      <c r="Z1179" s="133">
        <f t="shared" si="244"/>
        <v>-100</v>
      </c>
      <c r="AA1179" s="134" t="str">
        <f>TEXT(Table1[[#This Row],[Date]],"DDD")</f>
        <v>Sat</v>
      </c>
      <c r="AB1179" s="133" t="str">
        <f>IF(OR(G1179="Doomben",G1179="Eagle Farm"),"Q",IF(AND(Q1179&gt;1,Q1179&lt;55,Table1[[#This Row],[Source]]="Nat"),"Nat OK",IF(AND(Table1[[#This Row],[Source]]&lt;&gt;"Nat",Q1179&lt;55),"Poor &lt;55",IF(OR(G1179="Randwick",G1179="Flemington",G1179="Caulfield",G1179="Sandown Lake",G1179="Sandown Hill"),"Best","ave"))))</f>
        <v>Best</v>
      </c>
      <c r="AC1179" s="133">
        <f>IF(Q1179="","",IF(AB1179="Poor &lt;55",$AC$2*0.2%,IF(AND(AB1179="Q",AA1179&lt;&gt;"Wed"),$AC$2*0.4%,IF(AND(AB1179="Q",AA1179="Wed"),$AC$2*0.5%,IF(AND(AB1179="Ave",U1179=100),$AC$2*0.5%,IF(AND(AB1179="ave",U1179="",N1179=1,AG1179="Bush"),$AC$2*1%,IF(AND(AB1179="ave",U1179="",Q1179&gt;100),$AC$2*1.3%,IF(AND(AB1179="ave",U1179=""),$AC$2*1.2%,IF(AND(AB1179="Ave",U1179=200),$AC$2*1%,IF(AND(AB1179="Best",U1179=200),$AC$2*1.5%,IF(AND(AB1179="Best",U1179="",K1179&lt;&gt;"Pro Syd"),$AC$2*0.5%,IF(AND(AB1179="Best",U1179=""),$AC$2*1%,IF(AND(AB1179="Best",U1179=100,Table1[[#This Row],[State]]="NSW"),$AC$2*0.4%,IF(AND(AB1179="Best",U1179=100),$AC$2*1%,IF(Table1[[#This Row],[Adj]]="Nat OK",$AC$2*0.5%,"xxx")))))))))))))))</f>
        <v>100</v>
      </c>
      <c r="AD1179" s="133" t="str">
        <f t="shared" si="245"/>
        <v/>
      </c>
      <c r="AE1179" s="133">
        <f t="shared" si="246"/>
        <v>-100</v>
      </c>
      <c r="AF1179" s="133" t="str">
        <f>VLOOKUP(Table1[[#This Row],[Track]],$F$2672:$H$2715,2,FALSE)</f>
        <v>Vic</v>
      </c>
      <c r="AG1179" s="133" t="str">
        <f>VLOOKUP(Table1[[#This Row],[Track]],$F$2672:$H$2715,3,FALSE)</f>
        <v>-</v>
      </c>
      <c r="AH1179" s="133" t="str">
        <f>IF(Table1[[#This Row],[Date]]&lt;$AH$2,"",IF(Table1[[#This Row],[Date]]&lt;$AH$3,"Edge","Elite Combo"))</f>
        <v/>
      </c>
      <c r="AI1179" s="218">
        <f>Table1[[#This Row],[Time]]</f>
        <v>0.63541666666666663</v>
      </c>
      <c r="AJ1179" s="219" t="str">
        <f>Table1[[#This Row],[Track]]</f>
        <v>Caulfield</v>
      </c>
      <c r="AK1179" s="216">
        <f>Table1[[#This Row],[Race ]]</f>
        <v>7</v>
      </c>
      <c r="AL1179" s="219">
        <f>Table1[[#This Row],[TAB]]</f>
        <v>1</v>
      </c>
      <c r="AM1179" s="219" t="str">
        <f>Table1[[#This Row],[Selection]]</f>
        <v>Jigsaw</v>
      </c>
      <c r="AN1179" s="220" t="str">
        <f>Table1[[#This Row],[Sources]]</f>
        <v>Edge-13/Pro Mel-10</v>
      </c>
      <c r="AO1179" s="219">
        <f>Table1[[#This Row],[Scale Bet]]</f>
        <v>100</v>
      </c>
    </row>
    <row r="1180" spans="5:41" ht="16.5" customHeight="1" x14ac:dyDescent="0.25">
      <c r="E1180" s="185">
        <v>45409</v>
      </c>
      <c r="F1180" s="35">
        <v>0.63541666666666663</v>
      </c>
      <c r="G1180" s="36" t="s">
        <v>201</v>
      </c>
      <c r="H1180" s="36">
        <v>7</v>
      </c>
      <c r="I1180" s="36">
        <v>1</v>
      </c>
      <c r="J1180" s="36" t="s">
        <v>1016</v>
      </c>
      <c r="K1180" s="36" t="s">
        <v>18</v>
      </c>
      <c r="L1180" s="165">
        <v>10</v>
      </c>
      <c r="M1180" s="134" t="str">
        <f t="shared" si="234"/>
        <v/>
      </c>
      <c r="N1180" s="36" t="str">
        <f t="shared" si="235"/>
        <v/>
      </c>
      <c r="O1180" s="135" t="str">
        <f t="shared" si="236"/>
        <v/>
      </c>
      <c r="P1180" s="186" t="str">
        <f t="shared" si="237"/>
        <v>OK</v>
      </c>
      <c r="Q1180" s="187" t="str">
        <f t="shared" si="238"/>
        <v/>
      </c>
      <c r="R1180" s="150"/>
      <c r="S1180" s="187" t="str">
        <f t="shared" si="239"/>
        <v/>
      </c>
      <c r="T1180" s="136" t="str">
        <f t="shared" si="240"/>
        <v>Jigsaw</v>
      </c>
      <c r="U1180" s="137" t="str">
        <f>IF(P1180="","",IF(N1180=1,"",IF(Q1180="","",IF(Q1180&lt;=100,100,IF(Table1[[#This Row],[Day]]="Wed",100,200)))))</f>
        <v/>
      </c>
      <c r="V1180" s="137" t="str">
        <f t="shared" si="241"/>
        <v/>
      </c>
      <c r="W1180" s="137" t="str">
        <f t="shared" si="242"/>
        <v/>
      </c>
      <c r="X1180" s="133">
        <f>100</f>
        <v>100</v>
      </c>
      <c r="Y1180" s="133" t="str">
        <f t="shared" si="243"/>
        <v/>
      </c>
      <c r="Z1180" s="133">
        <f t="shared" si="244"/>
        <v>-100</v>
      </c>
      <c r="AA1180" s="134" t="str">
        <f>TEXT(Table1[[#This Row],[Date]],"DDD")</f>
        <v>Sat</v>
      </c>
      <c r="AB1180" s="133" t="str">
        <f>IF(OR(G1180="Doomben",G1180="Eagle Farm"),"Q",IF(AND(Q1180&gt;1,Q1180&lt;55,Table1[[#This Row],[Source]]="Nat"),"Nat OK",IF(AND(Table1[[#This Row],[Source]]&lt;&gt;"Nat",Q1180&lt;55),"Poor &lt;55",IF(OR(G1180="Randwick",G1180="Flemington",G1180="Caulfield",G1180="Sandown Lake",G1180="Sandown Hill"),"Best","ave"))))</f>
        <v>Best</v>
      </c>
      <c r="AC1180" s="133" t="str">
        <f>IF(Q1180="","",IF(AB1180="Poor &lt;55",$AC$2*0.2%,IF(AND(AB1180="Q",AA1180&lt;&gt;"Wed"),$AC$2*0.4%,IF(AND(AB1180="Q",AA1180="Wed"),$AC$2*0.5%,IF(AND(AB1180="Ave",U1180=100),$AC$2*0.5%,IF(AND(AB1180="ave",U1180="",N1180=1,AG1180="Bush"),$AC$2*1%,IF(AND(AB1180="ave",U1180="",Q1180&gt;100),$AC$2*1.3%,IF(AND(AB1180="ave",U1180=""),$AC$2*1.2%,IF(AND(AB1180="Ave",U1180=200),$AC$2*1%,IF(AND(AB1180="Best",U1180=200),$AC$2*1.5%,IF(AND(AB1180="Best",U1180="",K1180&lt;&gt;"Pro Syd"),$AC$2*0.5%,IF(AND(AB1180="Best",U1180=""),$AC$2*1%,IF(AND(AB1180="Best",U1180=100,Table1[[#This Row],[State]]="NSW"),$AC$2*0.4%,IF(AND(AB1180="Best",U1180=100),$AC$2*1%,IF(Table1[[#This Row],[Adj]]="Nat OK",$AC$2*0.5%,"xxx")))))))))))))))</f>
        <v/>
      </c>
      <c r="AD1180" s="133" t="str">
        <f t="shared" si="245"/>
        <v/>
      </c>
      <c r="AE1180" s="133" t="str">
        <f t="shared" si="246"/>
        <v/>
      </c>
      <c r="AF1180" s="133" t="str">
        <f>VLOOKUP(Table1[[#This Row],[Track]],$F$2672:$H$2715,2,FALSE)</f>
        <v>Vic</v>
      </c>
      <c r="AG1180" s="133" t="str">
        <f>VLOOKUP(Table1[[#This Row],[Track]],$F$2672:$H$2715,3,FALSE)</f>
        <v>-</v>
      </c>
      <c r="AH1180" s="133" t="str">
        <f>IF(Table1[[#This Row],[Date]]&lt;$AH$2,"",IF(Table1[[#This Row],[Date]]&lt;$AH$3,"Edge","Elite Combo"))</f>
        <v/>
      </c>
      <c r="AI1180" s="218">
        <f>Table1[[#This Row],[Time]]</f>
        <v>0.63541666666666663</v>
      </c>
      <c r="AJ1180" s="219" t="str">
        <f>Table1[[#This Row],[Track]]</f>
        <v>Caulfield</v>
      </c>
      <c r="AK1180" s="216">
        <f>Table1[[#This Row],[Race ]]</f>
        <v>7</v>
      </c>
      <c r="AL1180" s="219">
        <f>Table1[[#This Row],[TAB]]</f>
        <v>1</v>
      </c>
      <c r="AM1180" s="219" t="str">
        <f>Table1[[#This Row],[Selection]]</f>
        <v>Jigsaw</v>
      </c>
      <c r="AN1180" s="220" t="str">
        <f>Table1[[#This Row],[Sources]]</f>
        <v/>
      </c>
      <c r="AO1180" s="219" t="str">
        <f>Table1[[#This Row],[Scale Bet]]</f>
        <v/>
      </c>
    </row>
    <row r="1181" spans="5:41" ht="16.5" customHeight="1" x14ac:dyDescent="0.25">
      <c r="E1181" s="185">
        <v>45409</v>
      </c>
      <c r="F1181" s="35">
        <v>0.63541666666666663</v>
      </c>
      <c r="G1181" s="36" t="s">
        <v>201</v>
      </c>
      <c r="H1181" s="36">
        <v>7</v>
      </c>
      <c r="I1181" s="36">
        <v>4</v>
      </c>
      <c r="J1181" s="36" t="s">
        <v>204</v>
      </c>
      <c r="K1181" s="36" t="s">
        <v>1</v>
      </c>
      <c r="L1181" s="165">
        <v>10</v>
      </c>
      <c r="M1181" s="134">
        <f t="shared" si="234"/>
        <v>23</v>
      </c>
      <c r="N1181" s="36">
        <f t="shared" si="235"/>
        <v>2</v>
      </c>
      <c r="O1181" s="135" t="str">
        <f t="shared" si="236"/>
        <v>E4-10/Nat-13</v>
      </c>
      <c r="P1181" s="186" t="str">
        <f t="shared" si="237"/>
        <v>OK</v>
      </c>
      <c r="Q1181" s="187">
        <f t="shared" si="238"/>
        <v>92</v>
      </c>
      <c r="R1181" s="150"/>
      <c r="S1181" s="187" t="str">
        <f t="shared" si="239"/>
        <v/>
      </c>
      <c r="T1181" s="136" t="str">
        <f t="shared" si="240"/>
        <v>Rey Magnerio</v>
      </c>
      <c r="U1181" s="137">
        <f>IF(P1181="","",IF(N1181=1,"",IF(Q1181="","",IF(Q1181&lt;=100,100,IF(Table1[[#This Row],[Day]]="Wed",100,200)))))</f>
        <v>100</v>
      </c>
      <c r="V1181" s="137" t="str">
        <f t="shared" si="241"/>
        <v/>
      </c>
      <c r="W1181" s="137">
        <f t="shared" si="242"/>
        <v>-100</v>
      </c>
      <c r="X1181" s="133">
        <f>100</f>
        <v>100</v>
      </c>
      <c r="Y1181" s="133" t="str">
        <f t="shared" si="243"/>
        <v/>
      </c>
      <c r="Z1181" s="133">
        <f t="shared" si="244"/>
        <v>-100</v>
      </c>
      <c r="AA1181" s="134" t="str">
        <f>TEXT(Table1[[#This Row],[Date]],"DDD")</f>
        <v>Sat</v>
      </c>
      <c r="AB1181" s="133" t="str">
        <f>IF(OR(G1181="Doomben",G1181="Eagle Farm"),"Q",IF(AND(Q1181&gt;1,Q1181&lt;55,Table1[[#This Row],[Source]]="Nat"),"Nat OK",IF(AND(Table1[[#This Row],[Source]]&lt;&gt;"Nat",Q1181&lt;55),"Poor &lt;55",IF(OR(G1181="Randwick",G1181="Flemington",G1181="Caulfield",G1181="Sandown Lake",G1181="Sandown Hill"),"Best","ave"))))</f>
        <v>Best</v>
      </c>
      <c r="AC1181" s="133">
        <f>IF(Q1181="","",IF(AB1181="Poor &lt;55",$AC$2*0.2%,IF(AND(AB1181="Q",AA1181&lt;&gt;"Wed"),$AC$2*0.4%,IF(AND(AB1181="Q",AA1181="Wed"),$AC$2*0.5%,IF(AND(AB1181="Ave",U1181=100),$AC$2*0.5%,IF(AND(AB1181="ave",U1181="",N1181=1,AG1181="Bush"),$AC$2*1%,IF(AND(AB1181="ave",U1181="",Q1181&gt;100),$AC$2*1.3%,IF(AND(AB1181="ave",U1181=""),$AC$2*1.2%,IF(AND(AB1181="Ave",U1181=200),$AC$2*1%,IF(AND(AB1181="Best",U1181=200),$AC$2*1.5%,IF(AND(AB1181="Best",U1181="",K1181&lt;&gt;"Pro Syd"),$AC$2*0.5%,IF(AND(AB1181="Best",U1181=""),$AC$2*1%,IF(AND(AB1181="Best",U1181=100,Table1[[#This Row],[State]]="NSW"),$AC$2*0.4%,IF(AND(AB1181="Best",U1181=100),$AC$2*1%,IF(Table1[[#This Row],[Adj]]="Nat OK",$AC$2*0.5%,"xxx")))))))))))))))</f>
        <v>100</v>
      </c>
      <c r="AD1181" s="133" t="str">
        <f t="shared" si="245"/>
        <v/>
      </c>
      <c r="AE1181" s="133">
        <f t="shared" si="246"/>
        <v>-100</v>
      </c>
      <c r="AF1181" s="133" t="str">
        <f>VLOOKUP(Table1[[#This Row],[Track]],$F$2672:$H$2715,2,FALSE)</f>
        <v>Vic</v>
      </c>
      <c r="AG1181" s="133" t="str">
        <f>VLOOKUP(Table1[[#This Row],[Track]],$F$2672:$H$2715,3,FALSE)</f>
        <v>-</v>
      </c>
      <c r="AH1181" s="133" t="str">
        <f>IF(Table1[[#This Row],[Date]]&lt;$AH$2,"",IF(Table1[[#This Row],[Date]]&lt;$AH$3,"Edge","Elite Combo"))</f>
        <v/>
      </c>
      <c r="AI1181" s="218">
        <f>Table1[[#This Row],[Time]]</f>
        <v>0.63541666666666663</v>
      </c>
      <c r="AJ1181" s="219" t="str">
        <f>Table1[[#This Row],[Track]]</f>
        <v>Caulfield</v>
      </c>
      <c r="AK1181" s="216">
        <f>Table1[[#This Row],[Race ]]</f>
        <v>7</v>
      </c>
      <c r="AL1181" s="219">
        <f>Table1[[#This Row],[TAB]]</f>
        <v>4</v>
      </c>
      <c r="AM1181" s="219" t="str">
        <f>Table1[[#This Row],[Selection]]</f>
        <v>Rey Magnerio</v>
      </c>
      <c r="AN1181" s="220" t="str">
        <f>Table1[[#This Row],[Sources]]</f>
        <v>E4-10/Nat-13</v>
      </c>
      <c r="AO1181" s="219">
        <f>Table1[[#This Row],[Scale Bet]]</f>
        <v>100</v>
      </c>
    </row>
    <row r="1182" spans="5:41" ht="16.5" customHeight="1" x14ac:dyDescent="0.25">
      <c r="E1182" s="185">
        <v>45409</v>
      </c>
      <c r="F1182" s="35">
        <v>0.63541666666666663</v>
      </c>
      <c r="G1182" s="36" t="s">
        <v>201</v>
      </c>
      <c r="H1182" s="36">
        <v>7</v>
      </c>
      <c r="I1182" s="36">
        <v>4</v>
      </c>
      <c r="J1182" s="36" t="s">
        <v>204</v>
      </c>
      <c r="K1182" s="36" t="s">
        <v>13</v>
      </c>
      <c r="L1182" s="165">
        <v>13</v>
      </c>
      <c r="M1182" s="134" t="str">
        <f t="shared" si="234"/>
        <v/>
      </c>
      <c r="N1182" s="36" t="str">
        <f t="shared" si="235"/>
        <v/>
      </c>
      <c r="O1182" s="135" t="str">
        <f t="shared" si="236"/>
        <v/>
      </c>
      <c r="P1182" s="186" t="str">
        <f t="shared" si="237"/>
        <v>OK</v>
      </c>
      <c r="Q1182" s="187" t="str">
        <f t="shared" si="238"/>
        <v/>
      </c>
      <c r="R1182" s="150"/>
      <c r="S1182" s="187" t="str">
        <f t="shared" si="239"/>
        <v/>
      </c>
      <c r="T1182" s="136" t="str">
        <f t="shared" si="240"/>
        <v>Rey Magnerio</v>
      </c>
      <c r="U1182" s="137" t="str">
        <f>IF(P1182="","",IF(N1182=1,"",IF(Q1182="","",IF(Q1182&lt;=100,100,IF(Table1[[#This Row],[Day]]="Wed",100,200)))))</f>
        <v/>
      </c>
      <c r="V1182" s="137" t="str">
        <f t="shared" si="241"/>
        <v/>
      </c>
      <c r="W1182" s="137" t="str">
        <f t="shared" si="242"/>
        <v/>
      </c>
      <c r="X1182" s="133">
        <f>100</f>
        <v>100</v>
      </c>
      <c r="Y1182" s="133" t="str">
        <f t="shared" si="243"/>
        <v/>
      </c>
      <c r="Z1182" s="133">
        <f t="shared" si="244"/>
        <v>-100</v>
      </c>
      <c r="AA1182" s="134" t="str">
        <f>TEXT(Table1[[#This Row],[Date]],"DDD")</f>
        <v>Sat</v>
      </c>
      <c r="AB1182" s="133" t="str">
        <f>IF(OR(G1182="Doomben",G1182="Eagle Farm"),"Q",IF(AND(Q1182&gt;1,Q1182&lt;55,Table1[[#This Row],[Source]]="Nat"),"Nat OK",IF(AND(Table1[[#This Row],[Source]]&lt;&gt;"Nat",Q1182&lt;55),"Poor &lt;55",IF(OR(G1182="Randwick",G1182="Flemington",G1182="Caulfield",G1182="Sandown Lake",G1182="Sandown Hill"),"Best","ave"))))</f>
        <v>Best</v>
      </c>
      <c r="AC1182" s="133" t="str">
        <f>IF(Q1182="","",IF(AB1182="Poor &lt;55",$AC$2*0.2%,IF(AND(AB1182="Q",AA1182&lt;&gt;"Wed"),$AC$2*0.4%,IF(AND(AB1182="Q",AA1182="Wed"),$AC$2*0.5%,IF(AND(AB1182="Ave",U1182=100),$AC$2*0.5%,IF(AND(AB1182="ave",U1182="",N1182=1,AG1182="Bush"),$AC$2*1%,IF(AND(AB1182="ave",U1182="",Q1182&gt;100),$AC$2*1.3%,IF(AND(AB1182="ave",U1182=""),$AC$2*1.2%,IF(AND(AB1182="Ave",U1182=200),$AC$2*1%,IF(AND(AB1182="Best",U1182=200),$AC$2*1.5%,IF(AND(AB1182="Best",U1182="",K1182&lt;&gt;"Pro Syd"),$AC$2*0.5%,IF(AND(AB1182="Best",U1182=""),$AC$2*1%,IF(AND(AB1182="Best",U1182=100,Table1[[#This Row],[State]]="NSW"),$AC$2*0.4%,IF(AND(AB1182="Best",U1182=100),$AC$2*1%,IF(Table1[[#This Row],[Adj]]="Nat OK",$AC$2*0.5%,"xxx")))))))))))))))</f>
        <v/>
      </c>
      <c r="AD1182" s="133" t="str">
        <f t="shared" si="245"/>
        <v/>
      </c>
      <c r="AE1182" s="133" t="str">
        <f t="shared" si="246"/>
        <v/>
      </c>
      <c r="AF1182" s="133" t="str">
        <f>VLOOKUP(Table1[[#This Row],[Track]],$F$2672:$H$2715,2,FALSE)</f>
        <v>Vic</v>
      </c>
      <c r="AG1182" s="133" t="str">
        <f>VLOOKUP(Table1[[#This Row],[Track]],$F$2672:$H$2715,3,FALSE)</f>
        <v>-</v>
      </c>
      <c r="AH1182" s="133" t="str">
        <f>IF(Table1[[#This Row],[Date]]&lt;$AH$2,"",IF(Table1[[#This Row],[Date]]&lt;$AH$3,"Edge","Elite Combo"))</f>
        <v/>
      </c>
      <c r="AI1182" s="218">
        <f>Table1[[#This Row],[Time]]</f>
        <v>0.63541666666666663</v>
      </c>
      <c r="AJ1182" s="219" t="str">
        <f>Table1[[#This Row],[Track]]</f>
        <v>Caulfield</v>
      </c>
      <c r="AK1182" s="216">
        <f>Table1[[#This Row],[Race ]]</f>
        <v>7</v>
      </c>
      <c r="AL1182" s="219">
        <f>Table1[[#This Row],[TAB]]</f>
        <v>4</v>
      </c>
      <c r="AM1182" s="219" t="str">
        <f>Table1[[#This Row],[Selection]]</f>
        <v>Rey Magnerio</v>
      </c>
      <c r="AN1182" s="220" t="str">
        <f>Table1[[#This Row],[Sources]]</f>
        <v/>
      </c>
      <c r="AO1182" s="219" t="str">
        <f>Table1[[#This Row],[Scale Bet]]</f>
        <v/>
      </c>
    </row>
    <row r="1183" spans="5:41" ht="16.5" customHeight="1" x14ac:dyDescent="0.25">
      <c r="E1183" s="185">
        <v>45409</v>
      </c>
      <c r="F1183" s="35">
        <v>0.64930555555555558</v>
      </c>
      <c r="G1183" s="36" t="s">
        <v>17</v>
      </c>
      <c r="H1183" s="36">
        <v>8</v>
      </c>
      <c r="I1183" s="36">
        <v>10</v>
      </c>
      <c r="J1183" s="36" t="s">
        <v>767</v>
      </c>
      <c r="K1183" s="36" t="s">
        <v>1</v>
      </c>
      <c r="L1183" s="165">
        <v>10</v>
      </c>
      <c r="M1183" s="134">
        <f t="shared" si="234"/>
        <v>10</v>
      </c>
      <c r="N1183" s="36">
        <f t="shared" si="235"/>
        <v>1</v>
      </c>
      <c r="O1183" s="135" t="str">
        <f t="shared" si="236"/>
        <v>E4-10</v>
      </c>
      <c r="P1183" s="186" t="str">
        <f t="shared" si="237"/>
        <v>OK</v>
      </c>
      <c r="Q1183" s="187">
        <f t="shared" si="238"/>
        <v>40</v>
      </c>
      <c r="R1183" s="150"/>
      <c r="S1183" s="187" t="str">
        <f t="shared" si="239"/>
        <v/>
      </c>
      <c r="T1183" s="136" t="str">
        <f t="shared" si="240"/>
        <v>Iknowastar</v>
      </c>
      <c r="U1183" s="137" t="str">
        <f>IF(P1183="","",IF(N1183=1,"",IF(Q1183="","",IF(Q1183&lt;=100,100,IF(Table1[[#This Row],[Day]]="Wed",100,200)))))</f>
        <v/>
      </c>
      <c r="V1183" s="137" t="str">
        <f t="shared" si="241"/>
        <v/>
      </c>
      <c r="W1183" s="137" t="str">
        <f t="shared" si="242"/>
        <v/>
      </c>
      <c r="X1183" s="133">
        <f>100</f>
        <v>100</v>
      </c>
      <c r="Y1183" s="133" t="str">
        <f t="shared" si="243"/>
        <v/>
      </c>
      <c r="Z1183" s="133">
        <f t="shared" si="244"/>
        <v>-100</v>
      </c>
      <c r="AA1183" s="134" t="str">
        <f>TEXT(Table1[[#This Row],[Date]],"DDD")</f>
        <v>Sat</v>
      </c>
      <c r="AB1183" s="133" t="str">
        <f>IF(OR(G1183="Doomben",G1183="Eagle Farm"),"Q",IF(AND(Q1183&gt;1,Q1183&lt;55,Table1[[#This Row],[Source]]="Nat"),"Nat OK",IF(AND(Table1[[#This Row],[Source]]&lt;&gt;"Nat",Q1183&lt;55),"Poor &lt;55",IF(OR(G1183="Randwick",G1183="Flemington",G1183="Caulfield",G1183="Sandown Lake",G1183="Sandown Hill"),"Best","ave"))))</f>
        <v>Poor &lt;55</v>
      </c>
      <c r="AC1183" s="133">
        <f>IF(Q1183="","",IF(AB1183="Poor &lt;55",$AC$2*0.2%,IF(AND(AB1183="Q",AA1183&lt;&gt;"Wed"),$AC$2*0.4%,IF(AND(AB1183="Q",AA1183="Wed"),$AC$2*0.5%,IF(AND(AB1183="Ave",U1183=100),$AC$2*0.5%,IF(AND(AB1183="ave",U1183="",N1183=1,AG1183="Bush"),$AC$2*1%,IF(AND(AB1183="ave",U1183="",Q1183&gt;100),$AC$2*1.3%,IF(AND(AB1183="ave",U1183=""),$AC$2*1.2%,IF(AND(AB1183="Ave",U1183=200),$AC$2*1%,IF(AND(AB1183="Best",U1183=200),$AC$2*1.5%,IF(AND(AB1183="Best",U1183="",K1183&lt;&gt;"Pro Syd"),$AC$2*0.5%,IF(AND(AB1183="Best",U1183=""),$AC$2*1%,IF(AND(AB1183="Best",U1183=100,Table1[[#This Row],[State]]="NSW"),$AC$2*0.4%,IF(AND(AB1183="Best",U1183=100),$AC$2*1%,IF(Table1[[#This Row],[Adj]]="Nat OK",$AC$2*0.5%,"xxx")))))))))))))))</f>
        <v>20</v>
      </c>
      <c r="AD1183" s="133" t="str">
        <f t="shared" si="245"/>
        <v/>
      </c>
      <c r="AE1183" s="133">
        <f t="shared" si="246"/>
        <v>-20</v>
      </c>
      <c r="AF1183" s="133" t="str">
        <f>VLOOKUP(Table1[[#This Row],[Track]],$F$2672:$H$2715,2,FALSE)</f>
        <v>NSW</v>
      </c>
      <c r="AG1183" s="133" t="str">
        <f>VLOOKUP(Table1[[#This Row],[Track]],$F$2672:$H$2715,3,FALSE)</f>
        <v>-</v>
      </c>
      <c r="AH1183" s="133" t="str">
        <f>IF(Table1[[#This Row],[Date]]&lt;$AH$2,"",IF(Table1[[#This Row],[Date]]&lt;$AH$3,"Edge","Elite Combo"))</f>
        <v/>
      </c>
      <c r="AI1183" s="218">
        <f>Table1[[#This Row],[Time]]</f>
        <v>0.64930555555555558</v>
      </c>
      <c r="AJ1183" s="219" t="str">
        <f>Table1[[#This Row],[Track]]</f>
        <v>Rosehill</v>
      </c>
      <c r="AK1183" s="216">
        <f>Table1[[#This Row],[Race ]]</f>
        <v>8</v>
      </c>
      <c r="AL1183" s="219">
        <f>Table1[[#This Row],[TAB]]</f>
        <v>10</v>
      </c>
      <c r="AM1183" s="219" t="str">
        <f>Table1[[#This Row],[Selection]]</f>
        <v>Iknowastar</v>
      </c>
      <c r="AN1183" s="220" t="str">
        <f>Table1[[#This Row],[Sources]]</f>
        <v>E4-10</v>
      </c>
      <c r="AO1183" s="219">
        <f>Table1[[#This Row],[Scale Bet]]</f>
        <v>20</v>
      </c>
    </row>
    <row r="1184" spans="5:41" ht="16.5" customHeight="1" x14ac:dyDescent="0.25">
      <c r="E1184" s="185">
        <v>45409</v>
      </c>
      <c r="F1184" s="35">
        <v>0.65763888888888888</v>
      </c>
      <c r="G1184" s="36" t="s">
        <v>28</v>
      </c>
      <c r="H1184" s="36">
        <v>8</v>
      </c>
      <c r="I1184" s="36">
        <v>5</v>
      </c>
      <c r="J1184" s="36" t="s">
        <v>406</v>
      </c>
      <c r="K1184" s="36" t="s">
        <v>13</v>
      </c>
      <c r="L1184" s="165">
        <v>11</v>
      </c>
      <c r="M1184" s="134">
        <f t="shared" si="234"/>
        <v>11</v>
      </c>
      <c r="N1184" s="36">
        <f t="shared" si="235"/>
        <v>1</v>
      </c>
      <c r="O1184" s="135" t="str">
        <f t="shared" si="236"/>
        <v>Nat-11</v>
      </c>
      <c r="P1184" s="186" t="str">
        <f t="shared" si="237"/>
        <v/>
      </c>
      <c r="Q1184" s="187">
        <f t="shared" si="238"/>
        <v>44</v>
      </c>
      <c r="R1184" s="150"/>
      <c r="S1184" s="187" t="str">
        <f t="shared" si="239"/>
        <v/>
      </c>
      <c r="T1184" s="136" t="str">
        <f t="shared" si="240"/>
        <v>Jimmysstar</v>
      </c>
      <c r="U1184" s="137" t="str">
        <f>IF(P1184="","",IF(N1184=1,"",IF(Q1184="","",IF(Q1184&lt;=100,100,IF(Table1[[#This Row],[Day]]="Wed",100,200)))))</f>
        <v/>
      </c>
      <c r="V1184" s="137" t="str">
        <f t="shared" si="241"/>
        <v/>
      </c>
      <c r="W1184" s="137" t="str">
        <f t="shared" si="242"/>
        <v/>
      </c>
      <c r="X1184" s="133">
        <f>100</f>
        <v>100</v>
      </c>
      <c r="Y1184" s="133" t="str">
        <f t="shared" si="243"/>
        <v/>
      </c>
      <c r="Z1184" s="133">
        <f t="shared" si="244"/>
        <v>-100</v>
      </c>
      <c r="AA1184" s="134" t="str">
        <f>TEXT(Table1[[#This Row],[Date]],"DDD")</f>
        <v>Sat</v>
      </c>
      <c r="AB1184" s="133" t="str">
        <f>IF(OR(G1184="Doomben",G1184="Eagle Farm"),"Q",IF(AND(Q1184&gt;1,Q1184&lt;55,Table1[[#This Row],[Source]]="Nat"),"Nat OK",IF(AND(Table1[[#This Row],[Source]]&lt;&gt;"Nat",Q1184&lt;55),"Poor &lt;55",IF(OR(G1184="Randwick",G1184="Flemington",G1184="Caulfield",G1184="Sandown Lake",G1184="Sandown Hill"),"Best","ave"))))</f>
        <v>Q</v>
      </c>
      <c r="AC1184" s="133">
        <f>IF(Q1184="","",IF(AB1184="Poor &lt;55",$AC$2*0.2%,IF(AND(AB1184="Q",AA1184&lt;&gt;"Wed"),$AC$2*0.4%,IF(AND(AB1184="Q",AA1184="Wed"),$AC$2*0.5%,IF(AND(AB1184="Ave",U1184=100),$AC$2*0.5%,IF(AND(AB1184="ave",U1184="",N1184=1,AG1184="Bush"),$AC$2*1%,IF(AND(AB1184="ave",U1184="",Q1184&gt;100),$AC$2*1.3%,IF(AND(AB1184="ave",U1184=""),$AC$2*1.2%,IF(AND(AB1184="Ave",U1184=200),$AC$2*1%,IF(AND(AB1184="Best",U1184=200),$AC$2*1.5%,IF(AND(AB1184="Best",U1184="",K1184&lt;&gt;"Pro Syd"),$AC$2*0.5%,IF(AND(AB1184="Best",U1184=""),$AC$2*1%,IF(AND(AB1184="Best",U1184=100,Table1[[#This Row],[State]]="NSW"),$AC$2*0.4%,IF(AND(AB1184="Best",U1184=100),$AC$2*1%,IF(Table1[[#This Row],[Adj]]="Nat OK",$AC$2*0.5%,"xxx")))))))))))))))</f>
        <v>40</v>
      </c>
      <c r="AD1184" s="133" t="str">
        <f t="shared" si="245"/>
        <v/>
      </c>
      <c r="AE1184" s="133">
        <f t="shared" si="246"/>
        <v>-40</v>
      </c>
      <c r="AF1184" s="133" t="str">
        <f>VLOOKUP(Table1[[#This Row],[Track]],$F$2672:$H$2715,2,FALSE)</f>
        <v>Qld</v>
      </c>
      <c r="AG1184" s="133" t="str">
        <f>VLOOKUP(Table1[[#This Row],[Track]],$F$2672:$H$2715,3,FALSE)</f>
        <v>-</v>
      </c>
      <c r="AH1184" s="133" t="str">
        <f>IF(Table1[[#This Row],[Date]]&lt;$AH$2,"",IF(Table1[[#This Row],[Date]]&lt;$AH$3,"Edge","Elite Combo"))</f>
        <v/>
      </c>
      <c r="AI1184" s="218">
        <f>Table1[[#This Row],[Time]]</f>
        <v>0.65763888888888888</v>
      </c>
      <c r="AJ1184" s="219" t="str">
        <f>Table1[[#This Row],[Track]]</f>
        <v>Eagle Farm</v>
      </c>
      <c r="AK1184" s="216">
        <f>Table1[[#This Row],[Race ]]</f>
        <v>8</v>
      </c>
      <c r="AL1184" s="219">
        <f>Table1[[#This Row],[TAB]]</f>
        <v>5</v>
      </c>
      <c r="AM1184" s="219" t="str">
        <f>Table1[[#This Row],[Selection]]</f>
        <v>Jimmysstar</v>
      </c>
      <c r="AN1184" s="220" t="str">
        <f>Table1[[#This Row],[Sources]]</f>
        <v>Nat-11</v>
      </c>
      <c r="AO1184" s="219">
        <f>Table1[[#This Row],[Scale Bet]]</f>
        <v>40</v>
      </c>
    </row>
    <row r="1185" spans="5:41" ht="16.5" customHeight="1" x14ac:dyDescent="0.25">
      <c r="E1185" s="185">
        <v>45409</v>
      </c>
      <c r="F1185" s="35">
        <v>0.67708333333333337</v>
      </c>
      <c r="G1185" s="36" t="s">
        <v>17</v>
      </c>
      <c r="H1185" s="36">
        <v>9</v>
      </c>
      <c r="I1185" s="36">
        <v>3</v>
      </c>
      <c r="J1185" s="36" t="s">
        <v>653</v>
      </c>
      <c r="K1185" s="36" t="s">
        <v>1</v>
      </c>
      <c r="L1185" s="165">
        <v>10</v>
      </c>
      <c r="M1185" s="134">
        <f t="shared" si="234"/>
        <v>40</v>
      </c>
      <c r="N1185" s="36">
        <f t="shared" si="235"/>
        <v>3</v>
      </c>
      <c r="O1185" s="135" t="str">
        <f t="shared" si="236"/>
        <v>E4-10/Edge-15/Nat-15</v>
      </c>
      <c r="P1185" s="186" t="str">
        <f t="shared" si="237"/>
        <v>OK</v>
      </c>
      <c r="Q1185" s="187">
        <f t="shared" si="238"/>
        <v>160</v>
      </c>
      <c r="R1185" s="150">
        <v>10.7</v>
      </c>
      <c r="S1185" s="187">
        <f t="shared" si="239"/>
        <v>1712</v>
      </c>
      <c r="T1185" s="136" t="str">
        <f t="shared" si="240"/>
        <v>Letsrollthedice</v>
      </c>
      <c r="U1185" s="137">
        <f>IF(P1185="","",IF(N1185=1,"",IF(Q1185="","",IF(Q1185&lt;=100,100,IF(Table1[[#This Row],[Day]]="Wed",100,200)))))</f>
        <v>200</v>
      </c>
      <c r="V1185" s="137">
        <f t="shared" si="241"/>
        <v>2140</v>
      </c>
      <c r="W1185" s="137">
        <f t="shared" si="242"/>
        <v>1940</v>
      </c>
      <c r="X1185" s="133">
        <f>100</f>
        <v>100</v>
      </c>
      <c r="Y1185" s="133">
        <f t="shared" si="243"/>
        <v>1070</v>
      </c>
      <c r="Z1185" s="133">
        <f t="shared" si="244"/>
        <v>970</v>
      </c>
      <c r="AA1185" s="134" t="str">
        <f>TEXT(Table1[[#This Row],[Date]],"DDD")</f>
        <v>Sat</v>
      </c>
      <c r="AB1185" s="133" t="str">
        <f>IF(OR(G1185="Doomben",G1185="Eagle Farm"),"Q",IF(AND(Q1185&gt;1,Q1185&lt;55,Table1[[#This Row],[Source]]="Nat"),"Nat OK",IF(AND(Table1[[#This Row],[Source]]&lt;&gt;"Nat",Q1185&lt;55),"Poor &lt;55",IF(OR(G1185="Randwick",G1185="Flemington",G1185="Caulfield",G1185="Sandown Lake",G1185="Sandown Hill"),"Best","ave"))))</f>
        <v>ave</v>
      </c>
      <c r="AC1185" s="133">
        <f>IF(Q1185="","",IF(AB1185="Poor &lt;55",$AC$2*0.2%,IF(AND(AB1185="Q",AA1185&lt;&gt;"Wed"),$AC$2*0.4%,IF(AND(AB1185="Q",AA1185="Wed"),$AC$2*0.5%,IF(AND(AB1185="Ave",U1185=100),$AC$2*0.5%,IF(AND(AB1185="ave",U1185="",N1185=1,AG1185="Bush"),$AC$2*1%,IF(AND(AB1185="ave",U1185="",Q1185&gt;100),$AC$2*1.3%,IF(AND(AB1185="ave",U1185=""),$AC$2*1.2%,IF(AND(AB1185="Ave",U1185=200),$AC$2*1%,IF(AND(AB1185="Best",U1185=200),$AC$2*1.5%,IF(AND(AB1185="Best",U1185="",K1185&lt;&gt;"Pro Syd"),$AC$2*0.5%,IF(AND(AB1185="Best",U1185=""),$AC$2*1%,IF(AND(AB1185="Best",U1185=100,Table1[[#This Row],[State]]="NSW"),$AC$2*0.4%,IF(AND(AB1185="Best",U1185=100),$AC$2*1%,IF(Table1[[#This Row],[Adj]]="Nat OK",$AC$2*0.5%,"xxx")))))))))))))))</f>
        <v>100</v>
      </c>
      <c r="AD1185" s="133">
        <f t="shared" si="245"/>
        <v>1070</v>
      </c>
      <c r="AE1185" s="133">
        <f t="shared" si="246"/>
        <v>970</v>
      </c>
      <c r="AF1185" s="133" t="str">
        <f>VLOOKUP(Table1[[#This Row],[Track]],$F$2672:$H$2715,2,FALSE)</f>
        <v>NSW</v>
      </c>
      <c r="AG1185" s="133" t="str">
        <f>VLOOKUP(Table1[[#This Row],[Track]],$F$2672:$H$2715,3,FALSE)</f>
        <v>-</v>
      </c>
      <c r="AH1185" s="133" t="str">
        <f>IF(Table1[[#This Row],[Date]]&lt;$AH$2,"",IF(Table1[[#This Row],[Date]]&lt;$AH$3,"Edge","Elite Combo"))</f>
        <v/>
      </c>
      <c r="AI1185" s="218">
        <f>Table1[[#This Row],[Time]]</f>
        <v>0.67708333333333337</v>
      </c>
      <c r="AJ1185" s="219" t="str">
        <f>Table1[[#This Row],[Track]]</f>
        <v>Rosehill</v>
      </c>
      <c r="AK1185" s="216">
        <f>Table1[[#This Row],[Race ]]</f>
        <v>9</v>
      </c>
      <c r="AL1185" s="219">
        <f>Table1[[#This Row],[TAB]]</f>
        <v>3</v>
      </c>
      <c r="AM1185" s="219" t="str">
        <f>Table1[[#This Row],[Selection]]</f>
        <v>Letsrollthedice</v>
      </c>
      <c r="AN1185" s="220" t="str">
        <f>Table1[[#This Row],[Sources]]</f>
        <v>E4-10/Edge-15/Nat-15</v>
      </c>
      <c r="AO1185" s="219">
        <f>Table1[[#This Row],[Scale Bet]]</f>
        <v>100</v>
      </c>
    </row>
    <row r="1186" spans="5:41" ht="16.5" customHeight="1" x14ac:dyDescent="0.25">
      <c r="E1186" s="185">
        <v>45409</v>
      </c>
      <c r="F1186" s="35">
        <v>0.67708333333333337</v>
      </c>
      <c r="G1186" s="36" t="s">
        <v>17</v>
      </c>
      <c r="H1186" s="36">
        <v>9</v>
      </c>
      <c r="I1186" s="36">
        <v>3</v>
      </c>
      <c r="J1186" s="36" t="s">
        <v>653</v>
      </c>
      <c r="K1186" s="36" t="s">
        <v>40</v>
      </c>
      <c r="L1186" s="165">
        <v>15</v>
      </c>
      <c r="M1186" s="134" t="str">
        <f t="shared" si="234"/>
        <v/>
      </c>
      <c r="N1186" s="36" t="str">
        <f t="shared" si="235"/>
        <v/>
      </c>
      <c r="O1186" s="135" t="str">
        <f t="shared" si="236"/>
        <v/>
      </c>
      <c r="P1186" s="186" t="str">
        <f t="shared" si="237"/>
        <v>OK</v>
      </c>
      <c r="Q1186" s="187" t="str">
        <f t="shared" si="238"/>
        <v/>
      </c>
      <c r="R1186" s="150">
        <v>10.7</v>
      </c>
      <c r="S1186" s="187" t="str">
        <f t="shared" si="239"/>
        <v/>
      </c>
      <c r="T1186" s="136" t="str">
        <f t="shared" si="240"/>
        <v>Letsrollthedice</v>
      </c>
      <c r="U1186" s="137" t="str">
        <f>IF(P1186="","",IF(N1186=1,"",IF(Q1186="","",IF(Q1186&lt;=100,100,IF(Table1[[#This Row],[Day]]="Wed",100,200)))))</f>
        <v/>
      </c>
      <c r="V1186" s="137" t="str">
        <f t="shared" si="241"/>
        <v/>
      </c>
      <c r="W1186" s="137" t="str">
        <f t="shared" si="242"/>
        <v/>
      </c>
      <c r="X1186" s="133">
        <f>100</f>
        <v>100</v>
      </c>
      <c r="Y1186" s="133">
        <f t="shared" si="243"/>
        <v>1070</v>
      </c>
      <c r="Z1186" s="133">
        <f t="shared" si="244"/>
        <v>970</v>
      </c>
      <c r="AA1186" s="134" t="str">
        <f>TEXT(Table1[[#This Row],[Date]],"DDD")</f>
        <v>Sat</v>
      </c>
      <c r="AB1186" s="133" t="str">
        <f>IF(OR(G1186="Doomben",G1186="Eagle Farm"),"Q",IF(AND(Q1186&gt;1,Q1186&lt;55,Table1[[#This Row],[Source]]="Nat"),"Nat OK",IF(AND(Table1[[#This Row],[Source]]&lt;&gt;"Nat",Q1186&lt;55),"Poor &lt;55",IF(OR(G1186="Randwick",G1186="Flemington",G1186="Caulfield",G1186="Sandown Lake",G1186="Sandown Hill"),"Best","ave"))))</f>
        <v>ave</v>
      </c>
      <c r="AC1186" s="133" t="str">
        <f>IF(Q1186="","",IF(AB1186="Poor &lt;55",$AC$2*0.2%,IF(AND(AB1186="Q",AA1186&lt;&gt;"Wed"),$AC$2*0.4%,IF(AND(AB1186="Q",AA1186="Wed"),$AC$2*0.5%,IF(AND(AB1186="Ave",U1186=100),$AC$2*0.5%,IF(AND(AB1186="ave",U1186="",N1186=1,AG1186="Bush"),$AC$2*1%,IF(AND(AB1186="ave",U1186="",Q1186&gt;100),$AC$2*1.3%,IF(AND(AB1186="ave",U1186=""),$AC$2*1.2%,IF(AND(AB1186="Ave",U1186=200),$AC$2*1%,IF(AND(AB1186="Best",U1186=200),$AC$2*1.5%,IF(AND(AB1186="Best",U1186="",K1186&lt;&gt;"Pro Syd"),$AC$2*0.5%,IF(AND(AB1186="Best",U1186=""),$AC$2*1%,IF(AND(AB1186="Best",U1186=100,Table1[[#This Row],[State]]="NSW"),$AC$2*0.4%,IF(AND(AB1186="Best",U1186=100),$AC$2*1%,IF(Table1[[#This Row],[Adj]]="Nat OK",$AC$2*0.5%,"xxx")))))))))))))))</f>
        <v/>
      </c>
      <c r="AD1186" s="133" t="str">
        <f t="shared" si="245"/>
        <v/>
      </c>
      <c r="AE1186" s="133" t="str">
        <f t="shared" si="246"/>
        <v/>
      </c>
      <c r="AF1186" s="133" t="str">
        <f>VLOOKUP(Table1[[#This Row],[Track]],$F$2672:$H$2715,2,FALSE)</f>
        <v>NSW</v>
      </c>
      <c r="AG1186" s="133" t="str">
        <f>VLOOKUP(Table1[[#This Row],[Track]],$F$2672:$H$2715,3,FALSE)</f>
        <v>-</v>
      </c>
      <c r="AH1186" s="133" t="str">
        <f>IF(Table1[[#This Row],[Date]]&lt;$AH$2,"",IF(Table1[[#This Row],[Date]]&lt;$AH$3,"Edge","Elite Combo"))</f>
        <v/>
      </c>
      <c r="AI1186" s="218">
        <f>Table1[[#This Row],[Time]]</f>
        <v>0.67708333333333337</v>
      </c>
      <c r="AJ1186" s="219" t="str">
        <f>Table1[[#This Row],[Track]]</f>
        <v>Rosehill</v>
      </c>
      <c r="AK1186" s="216">
        <f>Table1[[#This Row],[Race ]]</f>
        <v>9</v>
      </c>
      <c r="AL1186" s="219">
        <f>Table1[[#This Row],[TAB]]</f>
        <v>3</v>
      </c>
      <c r="AM1186" s="219" t="str">
        <f>Table1[[#This Row],[Selection]]</f>
        <v>Letsrollthedice</v>
      </c>
      <c r="AN1186" s="220" t="str">
        <f>Table1[[#This Row],[Sources]]</f>
        <v/>
      </c>
      <c r="AO1186" s="219" t="str">
        <f>Table1[[#This Row],[Scale Bet]]</f>
        <v/>
      </c>
    </row>
    <row r="1187" spans="5:41" ht="16.5" customHeight="1" x14ac:dyDescent="0.25">
      <c r="E1187" s="185">
        <v>45409</v>
      </c>
      <c r="F1187" s="35">
        <v>0.67708333333333337</v>
      </c>
      <c r="G1187" s="36" t="s">
        <v>17</v>
      </c>
      <c r="H1187" s="36">
        <v>9</v>
      </c>
      <c r="I1187" s="36">
        <v>3</v>
      </c>
      <c r="J1187" s="36" t="s">
        <v>653</v>
      </c>
      <c r="K1187" s="36" t="s">
        <v>13</v>
      </c>
      <c r="L1187" s="165">
        <v>15</v>
      </c>
      <c r="M1187" s="134" t="str">
        <f t="shared" si="234"/>
        <v/>
      </c>
      <c r="N1187" s="36" t="str">
        <f t="shared" si="235"/>
        <v/>
      </c>
      <c r="O1187" s="135" t="str">
        <f t="shared" si="236"/>
        <v/>
      </c>
      <c r="P1187" s="186" t="str">
        <f t="shared" si="237"/>
        <v>OK</v>
      </c>
      <c r="Q1187" s="187" t="str">
        <f t="shared" si="238"/>
        <v/>
      </c>
      <c r="R1187" s="150">
        <v>10.7</v>
      </c>
      <c r="S1187" s="187" t="str">
        <f t="shared" si="239"/>
        <v/>
      </c>
      <c r="T1187" s="136" t="str">
        <f t="shared" si="240"/>
        <v>Letsrollthedice</v>
      </c>
      <c r="U1187" s="137" t="str">
        <f>IF(P1187="","",IF(N1187=1,"",IF(Q1187="","",IF(Q1187&lt;=100,100,IF(Table1[[#This Row],[Day]]="Wed",100,200)))))</f>
        <v/>
      </c>
      <c r="V1187" s="137" t="str">
        <f t="shared" si="241"/>
        <v/>
      </c>
      <c r="W1187" s="137" t="str">
        <f t="shared" si="242"/>
        <v/>
      </c>
      <c r="X1187" s="133">
        <f>100</f>
        <v>100</v>
      </c>
      <c r="Y1187" s="133">
        <f t="shared" si="243"/>
        <v>1070</v>
      </c>
      <c r="Z1187" s="133">
        <f t="shared" si="244"/>
        <v>970</v>
      </c>
      <c r="AA1187" s="134" t="str">
        <f>TEXT(Table1[[#This Row],[Date]],"DDD")</f>
        <v>Sat</v>
      </c>
      <c r="AB1187" s="133" t="str">
        <f>IF(OR(G1187="Doomben",G1187="Eagle Farm"),"Q",IF(AND(Q1187&gt;1,Q1187&lt;55,Table1[[#This Row],[Source]]="Nat"),"Nat OK",IF(AND(Table1[[#This Row],[Source]]&lt;&gt;"Nat",Q1187&lt;55),"Poor &lt;55",IF(OR(G1187="Randwick",G1187="Flemington",G1187="Caulfield",G1187="Sandown Lake",G1187="Sandown Hill"),"Best","ave"))))</f>
        <v>ave</v>
      </c>
      <c r="AC1187" s="133" t="str">
        <f>IF(Q1187="","",IF(AB1187="Poor &lt;55",$AC$2*0.2%,IF(AND(AB1187="Q",AA1187&lt;&gt;"Wed"),$AC$2*0.4%,IF(AND(AB1187="Q",AA1187="Wed"),$AC$2*0.5%,IF(AND(AB1187="Ave",U1187=100),$AC$2*0.5%,IF(AND(AB1187="ave",U1187="",N1187=1,AG1187="Bush"),$AC$2*1%,IF(AND(AB1187="ave",U1187="",Q1187&gt;100),$AC$2*1.3%,IF(AND(AB1187="ave",U1187=""),$AC$2*1.2%,IF(AND(AB1187="Ave",U1187=200),$AC$2*1%,IF(AND(AB1187="Best",U1187=200),$AC$2*1.5%,IF(AND(AB1187="Best",U1187="",K1187&lt;&gt;"Pro Syd"),$AC$2*0.5%,IF(AND(AB1187="Best",U1187=""),$AC$2*1%,IF(AND(AB1187="Best",U1187=100,Table1[[#This Row],[State]]="NSW"),$AC$2*0.4%,IF(AND(AB1187="Best",U1187=100),$AC$2*1%,IF(Table1[[#This Row],[Adj]]="Nat OK",$AC$2*0.5%,"xxx")))))))))))))))</f>
        <v/>
      </c>
      <c r="AD1187" s="133" t="str">
        <f t="shared" si="245"/>
        <v/>
      </c>
      <c r="AE1187" s="133" t="str">
        <f t="shared" si="246"/>
        <v/>
      </c>
      <c r="AF1187" s="133" t="str">
        <f>VLOOKUP(Table1[[#This Row],[Track]],$F$2672:$H$2715,2,FALSE)</f>
        <v>NSW</v>
      </c>
      <c r="AG1187" s="133" t="str">
        <f>VLOOKUP(Table1[[#This Row],[Track]],$F$2672:$H$2715,3,FALSE)</f>
        <v>-</v>
      </c>
      <c r="AH1187" s="133" t="str">
        <f>IF(Table1[[#This Row],[Date]]&lt;$AH$2,"",IF(Table1[[#This Row],[Date]]&lt;$AH$3,"Edge","Elite Combo"))</f>
        <v/>
      </c>
      <c r="AI1187" s="218">
        <f>Table1[[#This Row],[Time]]</f>
        <v>0.67708333333333337</v>
      </c>
      <c r="AJ1187" s="219" t="str">
        <f>Table1[[#This Row],[Track]]</f>
        <v>Rosehill</v>
      </c>
      <c r="AK1187" s="216">
        <f>Table1[[#This Row],[Race ]]</f>
        <v>9</v>
      </c>
      <c r="AL1187" s="219">
        <f>Table1[[#This Row],[TAB]]</f>
        <v>3</v>
      </c>
      <c r="AM1187" s="219" t="str">
        <f>Table1[[#This Row],[Selection]]</f>
        <v>Letsrollthedice</v>
      </c>
      <c r="AN1187" s="220" t="str">
        <f>Table1[[#This Row],[Sources]]</f>
        <v/>
      </c>
      <c r="AO1187" s="219" t="str">
        <f>Table1[[#This Row],[Scale Bet]]</f>
        <v/>
      </c>
    </row>
    <row r="1188" spans="5:41" ht="16.5" customHeight="1" x14ac:dyDescent="0.25">
      <c r="E1188" s="185">
        <v>45409</v>
      </c>
      <c r="F1188" s="35">
        <v>0.6875</v>
      </c>
      <c r="G1188" s="36" t="s">
        <v>201</v>
      </c>
      <c r="H1188" s="36">
        <v>9</v>
      </c>
      <c r="I1188" s="36">
        <v>1</v>
      </c>
      <c r="J1188" s="36" t="s">
        <v>61</v>
      </c>
      <c r="K1188" s="36" t="s">
        <v>1</v>
      </c>
      <c r="L1188" s="165">
        <v>20</v>
      </c>
      <c r="M1188" s="134">
        <f t="shared" si="234"/>
        <v>33</v>
      </c>
      <c r="N1188" s="36">
        <f t="shared" si="235"/>
        <v>2</v>
      </c>
      <c r="O1188" s="135" t="str">
        <f t="shared" si="236"/>
        <v>E4-20/Nat-13</v>
      </c>
      <c r="P1188" s="186" t="str">
        <f t="shared" si="237"/>
        <v>OK</v>
      </c>
      <c r="Q1188" s="187">
        <f t="shared" si="238"/>
        <v>132</v>
      </c>
      <c r="R1188" s="150"/>
      <c r="S1188" s="187" t="str">
        <f t="shared" si="239"/>
        <v/>
      </c>
      <c r="T1188" s="136" t="str">
        <f t="shared" si="240"/>
        <v>Hedged</v>
      </c>
      <c r="U1188" s="137">
        <f>IF(P1188="","",IF(N1188=1,"",IF(Q1188="","",IF(Q1188&lt;=100,100,IF(Table1[[#This Row],[Day]]="Wed",100,200)))))</f>
        <v>200</v>
      </c>
      <c r="V1188" s="137" t="str">
        <f t="shared" si="241"/>
        <v/>
      </c>
      <c r="W1188" s="137">
        <f t="shared" si="242"/>
        <v>-200</v>
      </c>
      <c r="X1188" s="133">
        <f>100</f>
        <v>100</v>
      </c>
      <c r="Y1188" s="133" t="str">
        <f t="shared" si="243"/>
        <v/>
      </c>
      <c r="Z1188" s="133">
        <f t="shared" si="244"/>
        <v>-100</v>
      </c>
      <c r="AA1188" s="134" t="str">
        <f>TEXT(Table1[[#This Row],[Date]],"DDD")</f>
        <v>Sat</v>
      </c>
      <c r="AB1188" s="133" t="str">
        <f>IF(OR(G1188="Doomben",G1188="Eagle Farm"),"Q",IF(AND(Q1188&gt;1,Q1188&lt;55,Table1[[#This Row],[Source]]="Nat"),"Nat OK",IF(AND(Table1[[#This Row],[Source]]&lt;&gt;"Nat",Q1188&lt;55),"Poor &lt;55",IF(OR(G1188="Randwick",G1188="Flemington",G1188="Caulfield",G1188="Sandown Lake",G1188="Sandown Hill"),"Best","ave"))))</f>
        <v>Best</v>
      </c>
      <c r="AC1188" s="133">
        <f>IF(Q1188="","",IF(AB1188="Poor &lt;55",$AC$2*0.2%,IF(AND(AB1188="Q",AA1188&lt;&gt;"Wed"),$AC$2*0.4%,IF(AND(AB1188="Q",AA1188="Wed"),$AC$2*0.5%,IF(AND(AB1188="Ave",U1188=100),$AC$2*0.5%,IF(AND(AB1188="ave",U1188="",N1188=1,AG1188="Bush"),$AC$2*1%,IF(AND(AB1188="ave",U1188="",Q1188&gt;100),$AC$2*1.3%,IF(AND(AB1188="ave",U1188=""),$AC$2*1.2%,IF(AND(AB1188="Ave",U1188=200),$AC$2*1%,IF(AND(AB1188="Best",U1188=200),$AC$2*1.5%,IF(AND(AB1188="Best",U1188="",K1188&lt;&gt;"Pro Syd"),$AC$2*0.5%,IF(AND(AB1188="Best",U1188=""),$AC$2*1%,IF(AND(AB1188="Best",U1188=100,Table1[[#This Row],[State]]="NSW"),$AC$2*0.4%,IF(AND(AB1188="Best",U1188=100),$AC$2*1%,IF(Table1[[#This Row],[Adj]]="Nat OK",$AC$2*0.5%,"xxx")))))))))))))))</f>
        <v>150</v>
      </c>
      <c r="AD1188" s="133" t="str">
        <f t="shared" si="245"/>
        <v/>
      </c>
      <c r="AE1188" s="133">
        <f t="shared" si="246"/>
        <v>-150</v>
      </c>
      <c r="AF1188" s="133" t="str">
        <f>VLOOKUP(Table1[[#This Row],[Track]],$F$2672:$H$2715,2,FALSE)</f>
        <v>Vic</v>
      </c>
      <c r="AG1188" s="133" t="str">
        <f>VLOOKUP(Table1[[#This Row],[Track]],$F$2672:$H$2715,3,FALSE)</f>
        <v>-</v>
      </c>
      <c r="AH1188" s="133" t="str">
        <f>IF(Table1[[#This Row],[Date]]&lt;$AH$2,"",IF(Table1[[#This Row],[Date]]&lt;$AH$3,"Edge","Elite Combo"))</f>
        <v/>
      </c>
      <c r="AI1188" s="218">
        <f>Table1[[#This Row],[Time]]</f>
        <v>0.6875</v>
      </c>
      <c r="AJ1188" s="219" t="str">
        <f>Table1[[#This Row],[Track]]</f>
        <v>Caulfield</v>
      </c>
      <c r="AK1188" s="216">
        <f>Table1[[#This Row],[Race ]]</f>
        <v>9</v>
      </c>
      <c r="AL1188" s="219">
        <f>Table1[[#This Row],[TAB]]</f>
        <v>1</v>
      </c>
      <c r="AM1188" s="219" t="str">
        <f>Table1[[#This Row],[Selection]]</f>
        <v>Hedged</v>
      </c>
      <c r="AN1188" s="220" t="str">
        <f>Table1[[#This Row],[Sources]]</f>
        <v>E4-20/Nat-13</v>
      </c>
      <c r="AO1188" s="219">
        <f>Table1[[#This Row],[Scale Bet]]</f>
        <v>150</v>
      </c>
    </row>
    <row r="1189" spans="5:41" ht="16.5" customHeight="1" x14ac:dyDescent="0.25">
      <c r="E1189" s="185">
        <v>45409</v>
      </c>
      <c r="F1189" s="35">
        <v>0.6875</v>
      </c>
      <c r="G1189" s="36" t="s">
        <v>201</v>
      </c>
      <c r="H1189" s="36">
        <v>9</v>
      </c>
      <c r="I1189" s="36">
        <v>1</v>
      </c>
      <c r="J1189" s="36" t="s">
        <v>61</v>
      </c>
      <c r="K1189" s="36" t="s">
        <v>13</v>
      </c>
      <c r="L1189" s="165">
        <v>13</v>
      </c>
      <c r="M1189" s="134" t="str">
        <f t="shared" si="234"/>
        <v/>
      </c>
      <c r="N1189" s="36" t="str">
        <f t="shared" si="235"/>
        <v/>
      </c>
      <c r="O1189" s="135" t="str">
        <f t="shared" si="236"/>
        <v/>
      </c>
      <c r="P1189" s="186" t="str">
        <f t="shared" si="237"/>
        <v>OK</v>
      </c>
      <c r="Q1189" s="187" t="str">
        <f t="shared" si="238"/>
        <v/>
      </c>
      <c r="R1189" s="150"/>
      <c r="S1189" s="187" t="str">
        <f t="shared" si="239"/>
        <v/>
      </c>
      <c r="T1189" s="136" t="str">
        <f t="shared" si="240"/>
        <v>Hedged</v>
      </c>
      <c r="U1189" s="137" t="str">
        <f>IF(P1189="","",IF(N1189=1,"",IF(Q1189="","",IF(Q1189&lt;=100,100,IF(Table1[[#This Row],[Day]]="Wed",100,200)))))</f>
        <v/>
      </c>
      <c r="V1189" s="137" t="str">
        <f t="shared" si="241"/>
        <v/>
      </c>
      <c r="W1189" s="137" t="str">
        <f t="shared" si="242"/>
        <v/>
      </c>
      <c r="X1189" s="133">
        <f>100</f>
        <v>100</v>
      </c>
      <c r="Y1189" s="133" t="str">
        <f t="shared" si="243"/>
        <v/>
      </c>
      <c r="Z1189" s="133">
        <f t="shared" si="244"/>
        <v>-100</v>
      </c>
      <c r="AA1189" s="134" t="str">
        <f>TEXT(Table1[[#This Row],[Date]],"DDD")</f>
        <v>Sat</v>
      </c>
      <c r="AB1189" s="133" t="str">
        <f>IF(OR(G1189="Doomben",G1189="Eagle Farm"),"Q",IF(AND(Q1189&gt;1,Q1189&lt;55,Table1[[#This Row],[Source]]="Nat"),"Nat OK",IF(AND(Table1[[#This Row],[Source]]&lt;&gt;"Nat",Q1189&lt;55),"Poor &lt;55",IF(OR(G1189="Randwick",G1189="Flemington",G1189="Caulfield",G1189="Sandown Lake",G1189="Sandown Hill"),"Best","ave"))))</f>
        <v>Best</v>
      </c>
      <c r="AC1189" s="133" t="str">
        <f>IF(Q1189="","",IF(AB1189="Poor &lt;55",$AC$2*0.2%,IF(AND(AB1189="Q",AA1189&lt;&gt;"Wed"),$AC$2*0.4%,IF(AND(AB1189="Q",AA1189="Wed"),$AC$2*0.5%,IF(AND(AB1189="Ave",U1189=100),$AC$2*0.5%,IF(AND(AB1189="ave",U1189="",N1189=1,AG1189="Bush"),$AC$2*1%,IF(AND(AB1189="ave",U1189="",Q1189&gt;100),$AC$2*1.3%,IF(AND(AB1189="ave",U1189=""),$AC$2*1.2%,IF(AND(AB1189="Ave",U1189=200),$AC$2*1%,IF(AND(AB1189="Best",U1189=200),$AC$2*1.5%,IF(AND(AB1189="Best",U1189="",K1189&lt;&gt;"Pro Syd"),$AC$2*0.5%,IF(AND(AB1189="Best",U1189=""),$AC$2*1%,IF(AND(AB1189="Best",U1189=100,Table1[[#This Row],[State]]="NSW"),$AC$2*0.4%,IF(AND(AB1189="Best",U1189=100),$AC$2*1%,IF(Table1[[#This Row],[Adj]]="Nat OK",$AC$2*0.5%,"xxx")))))))))))))))</f>
        <v/>
      </c>
      <c r="AD1189" s="133" t="str">
        <f t="shared" si="245"/>
        <v/>
      </c>
      <c r="AE1189" s="133" t="str">
        <f t="shared" si="246"/>
        <v/>
      </c>
      <c r="AF1189" s="133" t="str">
        <f>VLOOKUP(Table1[[#This Row],[Track]],$F$2672:$H$2715,2,FALSE)</f>
        <v>Vic</v>
      </c>
      <c r="AG1189" s="133" t="str">
        <f>VLOOKUP(Table1[[#This Row],[Track]],$F$2672:$H$2715,3,FALSE)</f>
        <v>-</v>
      </c>
      <c r="AH1189" s="133" t="str">
        <f>IF(Table1[[#This Row],[Date]]&lt;$AH$2,"",IF(Table1[[#This Row],[Date]]&lt;$AH$3,"Edge","Elite Combo"))</f>
        <v/>
      </c>
      <c r="AI1189" s="218">
        <f>Table1[[#This Row],[Time]]</f>
        <v>0.6875</v>
      </c>
      <c r="AJ1189" s="219" t="str">
        <f>Table1[[#This Row],[Track]]</f>
        <v>Caulfield</v>
      </c>
      <c r="AK1189" s="216">
        <f>Table1[[#This Row],[Race ]]</f>
        <v>9</v>
      </c>
      <c r="AL1189" s="219">
        <f>Table1[[#This Row],[TAB]]</f>
        <v>1</v>
      </c>
      <c r="AM1189" s="219" t="str">
        <f>Table1[[#This Row],[Selection]]</f>
        <v>Hedged</v>
      </c>
      <c r="AN1189" s="220" t="str">
        <f>Table1[[#This Row],[Sources]]</f>
        <v/>
      </c>
      <c r="AO1189" s="219" t="str">
        <f>Table1[[#This Row],[Scale Bet]]</f>
        <v/>
      </c>
    </row>
    <row r="1190" spans="5:41" ht="16.5" customHeight="1" x14ac:dyDescent="0.25">
      <c r="E1190" s="185">
        <v>45409</v>
      </c>
      <c r="F1190" s="35">
        <v>0.70138888888888884</v>
      </c>
      <c r="G1190" s="36" t="s">
        <v>17</v>
      </c>
      <c r="H1190" s="36">
        <v>10</v>
      </c>
      <c r="I1190" s="36">
        <v>12</v>
      </c>
      <c r="J1190" s="36" t="s">
        <v>768</v>
      </c>
      <c r="K1190" s="36" t="s">
        <v>1</v>
      </c>
      <c r="L1190" s="165">
        <v>10</v>
      </c>
      <c r="M1190" s="134">
        <f t="shared" si="234"/>
        <v>10</v>
      </c>
      <c r="N1190" s="36">
        <f t="shared" si="235"/>
        <v>1</v>
      </c>
      <c r="O1190" s="135" t="str">
        <f t="shared" si="236"/>
        <v>E4-10</v>
      </c>
      <c r="P1190" s="186" t="str">
        <f t="shared" si="237"/>
        <v>OK</v>
      </c>
      <c r="Q1190" s="187">
        <f t="shared" si="238"/>
        <v>40</v>
      </c>
      <c r="R1190" s="150"/>
      <c r="S1190" s="187" t="str">
        <f t="shared" si="239"/>
        <v/>
      </c>
      <c r="T1190" s="136" t="str">
        <f t="shared" si="240"/>
        <v>Huesca</v>
      </c>
      <c r="U1190" s="137" t="str">
        <f>IF(P1190="","",IF(N1190=1,"",IF(Q1190="","",IF(Q1190&lt;=100,100,IF(Table1[[#This Row],[Day]]="Wed",100,200)))))</f>
        <v/>
      </c>
      <c r="V1190" s="137" t="str">
        <f t="shared" si="241"/>
        <v/>
      </c>
      <c r="W1190" s="137" t="str">
        <f t="shared" si="242"/>
        <v/>
      </c>
      <c r="X1190" s="133">
        <f>100</f>
        <v>100</v>
      </c>
      <c r="Y1190" s="133" t="str">
        <f t="shared" si="243"/>
        <v/>
      </c>
      <c r="Z1190" s="133">
        <f t="shared" si="244"/>
        <v>-100</v>
      </c>
      <c r="AA1190" s="134" t="str">
        <f>TEXT(Table1[[#This Row],[Date]],"DDD")</f>
        <v>Sat</v>
      </c>
      <c r="AB1190" s="133" t="str">
        <f>IF(OR(G1190="Doomben",G1190="Eagle Farm"),"Q",IF(AND(Q1190&gt;1,Q1190&lt;55,Table1[[#This Row],[Source]]="Nat"),"Nat OK",IF(AND(Table1[[#This Row],[Source]]&lt;&gt;"Nat",Q1190&lt;55),"Poor &lt;55",IF(OR(G1190="Randwick",G1190="Flemington",G1190="Caulfield",G1190="Sandown Lake",G1190="Sandown Hill"),"Best","ave"))))</f>
        <v>Poor &lt;55</v>
      </c>
      <c r="AC1190" s="133">
        <f>IF(Q1190="","",IF(AB1190="Poor &lt;55",$AC$2*0.2%,IF(AND(AB1190="Q",AA1190&lt;&gt;"Wed"),$AC$2*0.4%,IF(AND(AB1190="Q",AA1190="Wed"),$AC$2*0.5%,IF(AND(AB1190="Ave",U1190=100),$AC$2*0.5%,IF(AND(AB1190="ave",U1190="",N1190=1,AG1190="Bush"),$AC$2*1%,IF(AND(AB1190="ave",U1190="",Q1190&gt;100),$AC$2*1.3%,IF(AND(AB1190="ave",U1190=""),$AC$2*1.2%,IF(AND(AB1190="Ave",U1190=200),$AC$2*1%,IF(AND(AB1190="Best",U1190=200),$AC$2*1.5%,IF(AND(AB1190="Best",U1190="",K1190&lt;&gt;"Pro Syd"),$AC$2*0.5%,IF(AND(AB1190="Best",U1190=""),$AC$2*1%,IF(AND(AB1190="Best",U1190=100,Table1[[#This Row],[State]]="NSW"),$AC$2*0.4%,IF(AND(AB1190="Best",U1190=100),$AC$2*1%,IF(Table1[[#This Row],[Adj]]="Nat OK",$AC$2*0.5%,"xxx")))))))))))))))</f>
        <v>20</v>
      </c>
      <c r="AD1190" s="133" t="str">
        <f t="shared" si="245"/>
        <v/>
      </c>
      <c r="AE1190" s="133">
        <f t="shared" si="246"/>
        <v>-20</v>
      </c>
      <c r="AF1190" s="133" t="str">
        <f>VLOOKUP(Table1[[#This Row],[Track]],$F$2672:$H$2715,2,FALSE)</f>
        <v>NSW</v>
      </c>
      <c r="AG1190" s="133" t="str">
        <f>VLOOKUP(Table1[[#This Row],[Track]],$F$2672:$H$2715,3,FALSE)</f>
        <v>-</v>
      </c>
      <c r="AH1190" s="133" t="str">
        <f>IF(Table1[[#This Row],[Date]]&lt;$AH$2,"",IF(Table1[[#This Row],[Date]]&lt;$AH$3,"Edge","Elite Combo"))</f>
        <v/>
      </c>
      <c r="AI1190" s="218">
        <f>Table1[[#This Row],[Time]]</f>
        <v>0.70138888888888884</v>
      </c>
      <c r="AJ1190" s="219" t="str">
        <f>Table1[[#This Row],[Track]]</f>
        <v>Rosehill</v>
      </c>
      <c r="AK1190" s="216">
        <f>Table1[[#This Row],[Race ]]</f>
        <v>10</v>
      </c>
      <c r="AL1190" s="219">
        <f>Table1[[#This Row],[TAB]]</f>
        <v>12</v>
      </c>
      <c r="AM1190" s="219" t="str">
        <f>Table1[[#This Row],[Selection]]</f>
        <v>Huesca</v>
      </c>
      <c r="AN1190" s="220" t="str">
        <f>Table1[[#This Row],[Sources]]</f>
        <v>E4-10</v>
      </c>
      <c r="AO1190" s="219">
        <f>Table1[[#This Row],[Scale Bet]]</f>
        <v>20</v>
      </c>
    </row>
    <row r="1191" spans="5:41" ht="16.5" customHeight="1" x14ac:dyDescent="0.25">
      <c r="E1191" s="185">
        <v>45416</v>
      </c>
      <c r="F1191" s="35">
        <v>0.4777777777777778</v>
      </c>
      <c r="G1191" s="36" t="s">
        <v>28</v>
      </c>
      <c r="H1191" s="36">
        <v>1</v>
      </c>
      <c r="I1191" s="36">
        <v>10</v>
      </c>
      <c r="J1191" s="36" t="s">
        <v>954</v>
      </c>
      <c r="K1191" s="36" t="s">
        <v>13</v>
      </c>
      <c r="L1191" s="165">
        <v>11</v>
      </c>
      <c r="M1191" s="134">
        <f t="shared" si="234"/>
        <v>11</v>
      </c>
      <c r="N1191" s="36">
        <f t="shared" si="235"/>
        <v>1</v>
      </c>
      <c r="O1191" s="135" t="str">
        <f t="shared" si="236"/>
        <v>Nat-11</v>
      </c>
      <c r="P1191" s="186" t="str">
        <f t="shared" si="237"/>
        <v/>
      </c>
      <c r="Q1191" s="187">
        <f t="shared" si="238"/>
        <v>44</v>
      </c>
      <c r="R1191" s="150"/>
      <c r="S1191" s="187" t="str">
        <f t="shared" si="239"/>
        <v/>
      </c>
      <c r="T1191" s="136" t="str">
        <f t="shared" si="240"/>
        <v>Basarwa</v>
      </c>
      <c r="U1191" s="137" t="str">
        <f>IF(P1191="","",IF(N1191=1,"",IF(Q1191="","",IF(Q1191&lt;=100,100,IF(Table1[[#This Row],[Day]]="Wed",100,200)))))</f>
        <v/>
      </c>
      <c r="V1191" s="137" t="str">
        <f t="shared" si="241"/>
        <v/>
      </c>
      <c r="W1191" s="137" t="str">
        <f t="shared" si="242"/>
        <v/>
      </c>
      <c r="X1191" s="133">
        <f>100</f>
        <v>100</v>
      </c>
      <c r="Y1191" s="133" t="str">
        <f t="shared" si="243"/>
        <v/>
      </c>
      <c r="Z1191" s="133">
        <f t="shared" si="244"/>
        <v>-100</v>
      </c>
      <c r="AA1191" s="134" t="str">
        <f>TEXT(Table1[[#This Row],[Date]],"DDD")</f>
        <v>Sat</v>
      </c>
      <c r="AB1191" s="133" t="str">
        <f>IF(OR(G1191="Doomben",G1191="Eagle Farm"),"Q",IF(AND(Q1191&gt;1,Q1191&lt;55,Table1[[#This Row],[Source]]="Nat"),"Nat OK",IF(AND(Table1[[#This Row],[Source]]&lt;&gt;"Nat",Q1191&lt;55),"Poor &lt;55",IF(OR(G1191="Randwick",G1191="Flemington",G1191="Caulfield",G1191="Sandown Lake",G1191="Sandown Hill"),"Best","ave"))))</f>
        <v>Q</v>
      </c>
      <c r="AC1191" s="133">
        <f>IF(Q1191="","",IF(AB1191="Poor &lt;55",$AC$2*0.2%,IF(AND(AB1191="Q",AA1191&lt;&gt;"Wed"),$AC$2*0.4%,IF(AND(AB1191="Q",AA1191="Wed"),$AC$2*0.5%,IF(AND(AB1191="Ave",U1191=100),$AC$2*0.5%,IF(AND(AB1191="ave",U1191="",N1191=1,AG1191="Bush"),$AC$2*1%,IF(AND(AB1191="ave",U1191="",Q1191&gt;100),$AC$2*1.3%,IF(AND(AB1191="ave",U1191=""),$AC$2*1.2%,IF(AND(AB1191="Ave",U1191=200),$AC$2*1%,IF(AND(AB1191="Best",U1191=200),$AC$2*1.5%,IF(AND(AB1191="Best",U1191="",K1191&lt;&gt;"Pro Syd"),$AC$2*0.5%,IF(AND(AB1191="Best",U1191=""),$AC$2*1%,IF(AND(AB1191="Best",U1191=100,Table1[[#This Row],[State]]="NSW"),$AC$2*0.4%,IF(AND(AB1191="Best",U1191=100),$AC$2*1%,IF(Table1[[#This Row],[Adj]]="Nat OK",$AC$2*0.5%,"xxx")))))))))))))))</f>
        <v>40</v>
      </c>
      <c r="AD1191" s="133" t="str">
        <f t="shared" si="245"/>
        <v/>
      </c>
      <c r="AE1191" s="133">
        <f t="shared" si="246"/>
        <v>-40</v>
      </c>
      <c r="AF1191" s="133" t="str">
        <f>VLOOKUP(Table1[[#This Row],[Track]],$F$2672:$H$2715,2,FALSE)</f>
        <v>Qld</v>
      </c>
      <c r="AG1191" s="133" t="str">
        <f>VLOOKUP(Table1[[#This Row],[Track]],$F$2672:$H$2715,3,FALSE)</f>
        <v>-</v>
      </c>
      <c r="AH1191" s="133" t="str">
        <f>IF(Table1[[#This Row],[Date]]&lt;$AH$2,"",IF(Table1[[#This Row],[Date]]&lt;$AH$3,"Edge","Elite Combo"))</f>
        <v/>
      </c>
      <c r="AI1191" s="218">
        <f>Table1[[#This Row],[Time]]</f>
        <v>0.4777777777777778</v>
      </c>
      <c r="AJ1191" s="219" t="str">
        <f>Table1[[#This Row],[Track]]</f>
        <v>Eagle Farm</v>
      </c>
      <c r="AK1191" s="216">
        <f>Table1[[#This Row],[Race ]]</f>
        <v>1</v>
      </c>
      <c r="AL1191" s="219">
        <f>Table1[[#This Row],[TAB]]</f>
        <v>10</v>
      </c>
      <c r="AM1191" s="219" t="str">
        <f>Table1[[#This Row],[Selection]]</f>
        <v>Basarwa</v>
      </c>
      <c r="AN1191" s="220" t="str">
        <f>Table1[[#This Row],[Sources]]</f>
        <v>Nat-11</v>
      </c>
      <c r="AO1191" s="219">
        <f>Table1[[#This Row],[Scale Bet]]</f>
        <v>40</v>
      </c>
    </row>
    <row r="1192" spans="5:41" ht="16.5" customHeight="1" x14ac:dyDescent="0.25">
      <c r="E1192" s="185">
        <v>45416</v>
      </c>
      <c r="F1192" s="35">
        <v>0.50208333333333333</v>
      </c>
      <c r="G1192" s="36" t="s">
        <v>28</v>
      </c>
      <c r="H1192" s="36">
        <v>2</v>
      </c>
      <c r="I1192" s="36">
        <v>6</v>
      </c>
      <c r="J1192" s="36" t="s">
        <v>955</v>
      </c>
      <c r="K1192" s="36" t="s">
        <v>13</v>
      </c>
      <c r="L1192" s="165">
        <v>11</v>
      </c>
      <c r="M1192" s="134">
        <f t="shared" si="234"/>
        <v>11</v>
      </c>
      <c r="N1192" s="36">
        <f t="shared" si="235"/>
        <v>1</v>
      </c>
      <c r="O1192" s="135" t="str">
        <f t="shared" si="236"/>
        <v>Nat-11</v>
      </c>
      <c r="P1192" s="186" t="str">
        <f t="shared" si="237"/>
        <v/>
      </c>
      <c r="Q1192" s="187">
        <f t="shared" si="238"/>
        <v>44</v>
      </c>
      <c r="R1192" s="150"/>
      <c r="S1192" s="187" t="str">
        <f t="shared" si="239"/>
        <v/>
      </c>
      <c r="T1192" s="136" t="str">
        <f t="shared" si="240"/>
        <v>Tenzing</v>
      </c>
      <c r="U1192" s="137" t="str">
        <f>IF(P1192="","",IF(N1192=1,"",IF(Q1192="","",IF(Q1192&lt;=100,100,IF(Table1[[#This Row],[Day]]="Wed",100,200)))))</f>
        <v/>
      </c>
      <c r="V1192" s="137" t="str">
        <f t="shared" si="241"/>
        <v/>
      </c>
      <c r="W1192" s="137" t="str">
        <f t="shared" si="242"/>
        <v/>
      </c>
      <c r="X1192" s="133">
        <f>100</f>
        <v>100</v>
      </c>
      <c r="Y1192" s="133" t="str">
        <f t="shared" si="243"/>
        <v/>
      </c>
      <c r="Z1192" s="133">
        <f t="shared" si="244"/>
        <v>-100</v>
      </c>
      <c r="AA1192" s="134" t="str">
        <f>TEXT(Table1[[#This Row],[Date]],"DDD")</f>
        <v>Sat</v>
      </c>
      <c r="AB1192" s="133" t="str">
        <f>IF(OR(G1192="Doomben",G1192="Eagle Farm"),"Q",IF(AND(Q1192&gt;1,Q1192&lt;55,Table1[[#This Row],[Source]]="Nat"),"Nat OK",IF(AND(Table1[[#This Row],[Source]]&lt;&gt;"Nat",Q1192&lt;55),"Poor &lt;55",IF(OR(G1192="Randwick",G1192="Flemington",G1192="Caulfield",G1192="Sandown Lake",G1192="Sandown Hill"),"Best","ave"))))</f>
        <v>Q</v>
      </c>
      <c r="AC1192" s="133">
        <f>IF(Q1192="","",IF(AB1192="Poor &lt;55",$AC$2*0.2%,IF(AND(AB1192="Q",AA1192&lt;&gt;"Wed"),$AC$2*0.4%,IF(AND(AB1192="Q",AA1192="Wed"),$AC$2*0.5%,IF(AND(AB1192="Ave",U1192=100),$AC$2*0.5%,IF(AND(AB1192="ave",U1192="",N1192=1,AG1192="Bush"),$AC$2*1%,IF(AND(AB1192="ave",U1192="",Q1192&gt;100),$AC$2*1.3%,IF(AND(AB1192="ave",U1192=""),$AC$2*1.2%,IF(AND(AB1192="Ave",U1192=200),$AC$2*1%,IF(AND(AB1192="Best",U1192=200),$AC$2*1.5%,IF(AND(AB1192="Best",U1192="",K1192&lt;&gt;"Pro Syd"),$AC$2*0.5%,IF(AND(AB1192="Best",U1192=""),$AC$2*1%,IF(AND(AB1192="Best",U1192=100,Table1[[#This Row],[State]]="NSW"),$AC$2*0.4%,IF(AND(AB1192="Best",U1192=100),$AC$2*1%,IF(Table1[[#This Row],[Adj]]="Nat OK",$AC$2*0.5%,"xxx")))))))))))))))</f>
        <v>40</v>
      </c>
      <c r="AD1192" s="133" t="str">
        <f t="shared" si="245"/>
        <v/>
      </c>
      <c r="AE1192" s="133">
        <f t="shared" si="246"/>
        <v>-40</v>
      </c>
      <c r="AF1192" s="133" t="str">
        <f>VLOOKUP(Table1[[#This Row],[Track]],$F$2672:$H$2715,2,FALSE)</f>
        <v>Qld</v>
      </c>
      <c r="AG1192" s="133" t="str">
        <f>VLOOKUP(Table1[[#This Row],[Track]],$F$2672:$H$2715,3,FALSE)</f>
        <v>-</v>
      </c>
      <c r="AH1192" s="133" t="str">
        <f>IF(Table1[[#This Row],[Date]]&lt;$AH$2,"",IF(Table1[[#This Row],[Date]]&lt;$AH$3,"Edge","Elite Combo"))</f>
        <v/>
      </c>
      <c r="AI1192" s="218">
        <f>Table1[[#This Row],[Time]]</f>
        <v>0.50208333333333333</v>
      </c>
      <c r="AJ1192" s="219" t="str">
        <f>Table1[[#This Row],[Track]]</f>
        <v>Eagle Farm</v>
      </c>
      <c r="AK1192" s="216">
        <f>Table1[[#This Row],[Race ]]</f>
        <v>2</v>
      </c>
      <c r="AL1192" s="219">
        <f>Table1[[#This Row],[TAB]]</f>
        <v>6</v>
      </c>
      <c r="AM1192" s="219" t="str">
        <f>Table1[[#This Row],[Selection]]</f>
        <v>Tenzing</v>
      </c>
      <c r="AN1192" s="220" t="str">
        <f>Table1[[#This Row],[Sources]]</f>
        <v>Nat-11</v>
      </c>
      <c r="AO1192" s="219">
        <f>Table1[[#This Row],[Scale Bet]]</f>
        <v>40</v>
      </c>
    </row>
    <row r="1193" spans="5:41" ht="16.5" customHeight="1" x14ac:dyDescent="0.25">
      <c r="E1193" s="185">
        <v>45416</v>
      </c>
      <c r="F1193" s="35">
        <v>0.51041666666666663</v>
      </c>
      <c r="G1193" s="36" t="s">
        <v>201</v>
      </c>
      <c r="H1193" s="36">
        <v>2</v>
      </c>
      <c r="I1193" s="36">
        <v>1</v>
      </c>
      <c r="J1193" s="36" t="s">
        <v>956</v>
      </c>
      <c r="K1193" s="36" t="s">
        <v>13</v>
      </c>
      <c r="L1193" s="165">
        <v>16</v>
      </c>
      <c r="M1193" s="134">
        <f t="shared" si="234"/>
        <v>16</v>
      </c>
      <c r="N1193" s="36">
        <f t="shared" si="235"/>
        <v>1</v>
      </c>
      <c r="O1193" s="135" t="str">
        <f t="shared" si="236"/>
        <v>Nat-16</v>
      </c>
      <c r="P1193" s="186" t="str">
        <f t="shared" si="237"/>
        <v>OK</v>
      </c>
      <c r="Q1193" s="187">
        <f t="shared" si="238"/>
        <v>64</v>
      </c>
      <c r="R1193" s="150"/>
      <c r="S1193" s="187" t="str">
        <f t="shared" si="239"/>
        <v/>
      </c>
      <c r="T1193" s="136" t="str">
        <f t="shared" si="240"/>
        <v>Mawallock</v>
      </c>
      <c r="U1193" s="137" t="str">
        <f>IF(P1193="","",IF(N1193=1,"",IF(Q1193="","",IF(Q1193&lt;=100,100,IF(Table1[[#This Row],[Day]]="Wed",100,200)))))</f>
        <v/>
      </c>
      <c r="V1193" s="137" t="str">
        <f t="shared" si="241"/>
        <v/>
      </c>
      <c r="W1193" s="137" t="str">
        <f t="shared" si="242"/>
        <v/>
      </c>
      <c r="X1193" s="133">
        <f>100</f>
        <v>100</v>
      </c>
      <c r="Y1193" s="133" t="str">
        <f t="shared" si="243"/>
        <v/>
      </c>
      <c r="Z1193" s="133">
        <f t="shared" si="244"/>
        <v>-100</v>
      </c>
      <c r="AA1193" s="134" t="str">
        <f>TEXT(Table1[[#This Row],[Date]],"DDD")</f>
        <v>Sat</v>
      </c>
      <c r="AB1193" s="133" t="str">
        <f>IF(OR(G1193="Doomben",G1193="Eagle Farm"),"Q",IF(AND(Q1193&gt;1,Q1193&lt;55,Table1[[#This Row],[Source]]="Nat"),"Nat OK",IF(AND(Table1[[#This Row],[Source]]&lt;&gt;"Nat",Q1193&lt;55),"Poor &lt;55",IF(OR(G1193="Randwick",G1193="Flemington",G1193="Caulfield",G1193="Sandown Lake",G1193="Sandown Hill"),"Best","ave"))))</f>
        <v>Best</v>
      </c>
      <c r="AC1193" s="133">
        <f>IF(Q1193="","",IF(AB1193="Poor &lt;55",$AC$2*0.2%,IF(AND(AB1193="Q",AA1193&lt;&gt;"Wed"),$AC$2*0.4%,IF(AND(AB1193="Q",AA1193="Wed"),$AC$2*0.5%,IF(AND(AB1193="Ave",U1193=100),$AC$2*0.5%,IF(AND(AB1193="ave",U1193="",N1193=1,AG1193="Bush"),$AC$2*1%,IF(AND(AB1193="ave",U1193="",Q1193&gt;100),$AC$2*1.3%,IF(AND(AB1193="ave",U1193=""),$AC$2*1.2%,IF(AND(AB1193="Ave",U1193=200),$AC$2*1%,IF(AND(AB1193="Best",U1193=200),$AC$2*1.5%,IF(AND(AB1193="Best",U1193="",K1193&lt;&gt;"Pro Syd"),$AC$2*0.5%,IF(AND(AB1193="Best",U1193=""),$AC$2*1%,IF(AND(AB1193="Best",U1193=100,Table1[[#This Row],[State]]="NSW"),$AC$2*0.4%,IF(AND(AB1193="Best",U1193=100),$AC$2*1%,IF(Table1[[#This Row],[Adj]]="Nat OK",$AC$2*0.5%,"xxx")))))))))))))))</f>
        <v>50</v>
      </c>
      <c r="AD1193" s="133" t="str">
        <f t="shared" si="245"/>
        <v/>
      </c>
      <c r="AE1193" s="133">
        <f t="shared" si="246"/>
        <v>-50</v>
      </c>
      <c r="AF1193" s="133" t="str">
        <f>VLOOKUP(Table1[[#This Row],[Track]],$F$2672:$H$2715,2,FALSE)</f>
        <v>Vic</v>
      </c>
      <c r="AG1193" s="133" t="str">
        <f>VLOOKUP(Table1[[#This Row],[Track]],$F$2672:$H$2715,3,FALSE)</f>
        <v>-</v>
      </c>
      <c r="AH1193" s="133" t="str">
        <f>IF(Table1[[#This Row],[Date]]&lt;$AH$2,"",IF(Table1[[#This Row],[Date]]&lt;$AH$3,"Edge","Elite Combo"))</f>
        <v/>
      </c>
      <c r="AI1193" s="218">
        <f>Table1[[#This Row],[Time]]</f>
        <v>0.51041666666666663</v>
      </c>
      <c r="AJ1193" s="219" t="str">
        <f>Table1[[#This Row],[Track]]</f>
        <v>Caulfield</v>
      </c>
      <c r="AK1193" s="216">
        <f>Table1[[#This Row],[Race ]]</f>
        <v>2</v>
      </c>
      <c r="AL1193" s="219">
        <f>Table1[[#This Row],[TAB]]</f>
        <v>1</v>
      </c>
      <c r="AM1193" s="219" t="str">
        <f>Table1[[#This Row],[Selection]]</f>
        <v>Mawallock</v>
      </c>
      <c r="AN1193" s="220" t="str">
        <f>Table1[[#This Row],[Sources]]</f>
        <v>Nat-16</v>
      </c>
      <c r="AO1193" s="219">
        <f>Table1[[#This Row],[Scale Bet]]</f>
        <v>50</v>
      </c>
    </row>
    <row r="1194" spans="5:41" ht="16.5" customHeight="1" x14ac:dyDescent="0.25">
      <c r="E1194" s="185">
        <v>45416</v>
      </c>
      <c r="F1194" s="35">
        <v>0.52638888888888891</v>
      </c>
      <c r="G1194" s="36" t="s">
        <v>28</v>
      </c>
      <c r="H1194" s="36">
        <v>3</v>
      </c>
      <c r="I1194" s="36">
        <v>3</v>
      </c>
      <c r="J1194" s="36" t="s">
        <v>949</v>
      </c>
      <c r="K1194" s="36" t="s">
        <v>13</v>
      </c>
      <c r="L1194" s="165">
        <v>11</v>
      </c>
      <c r="M1194" s="134">
        <f t="shared" si="234"/>
        <v>11</v>
      </c>
      <c r="N1194" s="36">
        <f t="shared" si="235"/>
        <v>1</v>
      </c>
      <c r="O1194" s="135" t="str">
        <f t="shared" si="236"/>
        <v>Nat-11</v>
      </c>
      <c r="P1194" s="186" t="str">
        <f t="shared" si="237"/>
        <v/>
      </c>
      <c r="Q1194" s="187">
        <f t="shared" si="238"/>
        <v>44</v>
      </c>
      <c r="R1194" s="150">
        <v>1.75</v>
      </c>
      <c r="S1194" s="187">
        <f t="shared" si="239"/>
        <v>77</v>
      </c>
      <c r="T1194" s="136" t="str">
        <f t="shared" si="240"/>
        <v>Typhoon Taavi</v>
      </c>
      <c r="U1194" s="137" t="str">
        <f>IF(P1194="","",IF(N1194=1,"",IF(Q1194="","",IF(Q1194&lt;=100,100,IF(Table1[[#This Row],[Day]]="Wed",100,200)))))</f>
        <v/>
      </c>
      <c r="V1194" s="137" t="str">
        <f t="shared" si="241"/>
        <v/>
      </c>
      <c r="W1194" s="137" t="str">
        <f t="shared" si="242"/>
        <v/>
      </c>
      <c r="X1194" s="133">
        <f>100</f>
        <v>100</v>
      </c>
      <c r="Y1194" s="133">
        <f t="shared" si="243"/>
        <v>175</v>
      </c>
      <c r="Z1194" s="133">
        <f t="shared" si="244"/>
        <v>75</v>
      </c>
      <c r="AA1194" s="134" t="str">
        <f>TEXT(Table1[[#This Row],[Date]],"DDD")</f>
        <v>Sat</v>
      </c>
      <c r="AB1194" s="133" t="str">
        <f>IF(OR(G1194="Doomben",G1194="Eagle Farm"),"Q",IF(AND(Q1194&gt;1,Q1194&lt;55,Table1[[#This Row],[Source]]="Nat"),"Nat OK",IF(AND(Table1[[#This Row],[Source]]&lt;&gt;"Nat",Q1194&lt;55),"Poor &lt;55",IF(OR(G1194="Randwick",G1194="Flemington",G1194="Caulfield",G1194="Sandown Lake",G1194="Sandown Hill"),"Best","ave"))))</f>
        <v>Q</v>
      </c>
      <c r="AC1194" s="133">
        <f>IF(Q1194="","",IF(AB1194="Poor &lt;55",$AC$2*0.2%,IF(AND(AB1194="Q",AA1194&lt;&gt;"Wed"),$AC$2*0.4%,IF(AND(AB1194="Q",AA1194="Wed"),$AC$2*0.5%,IF(AND(AB1194="Ave",U1194=100),$AC$2*0.5%,IF(AND(AB1194="ave",U1194="",N1194=1,AG1194="Bush"),$AC$2*1%,IF(AND(AB1194="ave",U1194="",Q1194&gt;100),$AC$2*1.3%,IF(AND(AB1194="ave",U1194=""),$AC$2*1.2%,IF(AND(AB1194="Ave",U1194=200),$AC$2*1%,IF(AND(AB1194="Best",U1194=200),$AC$2*1.5%,IF(AND(AB1194="Best",U1194="",K1194&lt;&gt;"Pro Syd"),$AC$2*0.5%,IF(AND(AB1194="Best",U1194=""),$AC$2*1%,IF(AND(AB1194="Best",U1194=100,Table1[[#This Row],[State]]="NSW"),$AC$2*0.4%,IF(AND(AB1194="Best",U1194=100),$AC$2*1%,IF(Table1[[#This Row],[Adj]]="Nat OK",$AC$2*0.5%,"xxx")))))))))))))))</f>
        <v>40</v>
      </c>
      <c r="AD1194" s="133">
        <f t="shared" si="245"/>
        <v>70</v>
      </c>
      <c r="AE1194" s="133">
        <f t="shared" si="246"/>
        <v>30</v>
      </c>
      <c r="AF1194" s="133" t="str">
        <f>VLOOKUP(Table1[[#This Row],[Track]],$F$2672:$H$2715,2,FALSE)</f>
        <v>Qld</v>
      </c>
      <c r="AG1194" s="133" t="str">
        <f>VLOOKUP(Table1[[#This Row],[Track]],$F$2672:$H$2715,3,FALSE)</f>
        <v>-</v>
      </c>
      <c r="AH1194" s="133" t="str">
        <f>IF(Table1[[#This Row],[Date]]&lt;$AH$2,"",IF(Table1[[#This Row],[Date]]&lt;$AH$3,"Edge","Elite Combo"))</f>
        <v/>
      </c>
      <c r="AI1194" s="218">
        <f>Table1[[#This Row],[Time]]</f>
        <v>0.52638888888888891</v>
      </c>
      <c r="AJ1194" s="219" t="str">
        <f>Table1[[#This Row],[Track]]</f>
        <v>Eagle Farm</v>
      </c>
      <c r="AK1194" s="216">
        <f>Table1[[#This Row],[Race ]]</f>
        <v>3</v>
      </c>
      <c r="AL1194" s="219">
        <f>Table1[[#This Row],[TAB]]</f>
        <v>3</v>
      </c>
      <c r="AM1194" s="219" t="str">
        <f>Table1[[#This Row],[Selection]]</f>
        <v>Typhoon Taavi</v>
      </c>
      <c r="AN1194" s="220" t="str">
        <f>Table1[[#This Row],[Sources]]</f>
        <v>Nat-11</v>
      </c>
      <c r="AO1194" s="219">
        <f>Table1[[#This Row],[Scale Bet]]</f>
        <v>40</v>
      </c>
    </row>
    <row r="1195" spans="5:41" ht="16.5" customHeight="1" x14ac:dyDescent="0.25">
      <c r="E1195" s="185">
        <v>45416</v>
      </c>
      <c r="F1195" s="35">
        <v>0.54513888888888884</v>
      </c>
      <c r="G1195" s="36" t="s">
        <v>770</v>
      </c>
      <c r="H1195" s="36">
        <v>4</v>
      </c>
      <c r="I1195" s="36">
        <v>2</v>
      </c>
      <c r="J1195" s="36" t="s">
        <v>1096</v>
      </c>
      <c r="K1195" s="36" t="s">
        <v>60</v>
      </c>
      <c r="L1195" s="165">
        <v>10</v>
      </c>
      <c r="M1195" s="134">
        <f t="shared" si="234"/>
        <v>10</v>
      </c>
      <c r="N1195" s="36">
        <f t="shared" si="235"/>
        <v>1</v>
      </c>
      <c r="O1195" s="135" t="str">
        <f t="shared" si="236"/>
        <v>Pro Syd-10</v>
      </c>
      <c r="P1195" s="186" t="str">
        <f t="shared" si="237"/>
        <v/>
      </c>
      <c r="Q1195" s="187">
        <f t="shared" si="238"/>
        <v>40</v>
      </c>
      <c r="R1195" s="150"/>
      <c r="S1195" s="187" t="str">
        <f t="shared" si="239"/>
        <v/>
      </c>
      <c r="T1195" s="136" t="str">
        <f t="shared" si="240"/>
        <v>Noisy Boy</v>
      </c>
      <c r="U1195" s="137" t="str">
        <f>IF(P1195="","",IF(N1195=1,"",IF(Q1195="","",IF(Q1195&lt;=100,100,IF(Table1[[#This Row],[Day]]="Wed",100,200)))))</f>
        <v/>
      </c>
      <c r="V1195" s="137" t="str">
        <f t="shared" si="241"/>
        <v/>
      </c>
      <c r="W1195" s="137" t="str">
        <f t="shared" si="242"/>
        <v/>
      </c>
      <c r="X1195" s="133">
        <f>100</f>
        <v>100</v>
      </c>
      <c r="Y1195" s="133" t="str">
        <f t="shared" si="243"/>
        <v/>
      </c>
      <c r="Z1195" s="133">
        <f t="shared" si="244"/>
        <v>-100</v>
      </c>
      <c r="AA1195" s="134" t="str">
        <f>TEXT(Table1[[#This Row],[Date]],"DDD")</f>
        <v>Sat</v>
      </c>
      <c r="AB1195" s="133" t="str">
        <f>IF(OR(G1195="Doomben",G1195="Eagle Farm"),"Q",IF(AND(Q1195&gt;1,Q1195&lt;55,Table1[[#This Row],[Source]]="Nat"),"Nat OK",IF(AND(Table1[[#This Row],[Source]]&lt;&gt;"Nat",Q1195&lt;55),"Poor &lt;55",IF(OR(G1195="Randwick",G1195="Flemington",G1195="Caulfield",G1195="Sandown Lake",G1195="Sandown Hill"),"Best","ave"))))</f>
        <v>Poor &lt;55</v>
      </c>
      <c r="AC1195" s="133">
        <f>IF(Q1195="","",IF(AB1195="Poor &lt;55",$AC$2*0.2%,IF(AND(AB1195="Q",AA1195&lt;&gt;"Wed"),$AC$2*0.4%,IF(AND(AB1195="Q",AA1195="Wed"),$AC$2*0.5%,IF(AND(AB1195="Ave",U1195=100),$AC$2*0.5%,IF(AND(AB1195="ave",U1195="",N1195=1,AG1195="Bush"),$AC$2*1%,IF(AND(AB1195="ave",U1195="",Q1195&gt;100),$AC$2*1.3%,IF(AND(AB1195="ave",U1195=""),$AC$2*1.2%,IF(AND(AB1195="Ave",U1195=200),$AC$2*1%,IF(AND(AB1195="Best",U1195=200),$AC$2*1.5%,IF(AND(AB1195="Best",U1195="",K1195&lt;&gt;"Pro Syd"),$AC$2*0.5%,IF(AND(AB1195="Best",U1195=""),$AC$2*1%,IF(AND(AB1195="Best",U1195=100,Table1[[#This Row],[State]]="NSW"),$AC$2*0.4%,IF(AND(AB1195="Best",U1195=100),$AC$2*1%,IF(Table1[[#This Row],[Adj]]="Nat OK",$AC$2*0.5%,"xxx")))))))))))))))</f>
        <v>20</v>
      </c>
      <c r="AD1195" s="133" t="str">
        <f t="shared" si="245"/>
        <v/>
      </c>
      <c r="AE1195" s="133">
        <f t="shared" si="246"/>
        <v>-20</v>
      </c>
      <c r="AF1195" s="133" t="str">
        <f>VLOOKUP(Table1[[#This Row],[Track]],$F$2672:$H$2715,2,FALSE)</f>
        <v>NSW</v>
      </c>
      <c r="AG1195" s="133" t="str">
        <f>VLOOKUP(Table1[[#This Row],[Track]],$F$2672:$H$2715,3,FALSE)</f>
        <v>Bush</v>
      </c>
      <c r="AH1195" s="133" t="str">
        <f>IF(Table1[[#This Row],[Date]]&lt;$AH$2,"",IF(Table1[[#This Row],[Date]]&lt;$AH$3,"Edge","Elite Combo"))</f>
        <v/>
      </c>
      <c r="AI1195" s="218">
        <f>Table1[[#This Row],[Time]]</f>
        <v>0.54513888888888884</v>
      </c>
      <c r="AJ1195" s="219" t="str">
        <f>Table1[[#This Row],[Track]]</f>
        <v>Hawkesbury</v>
      </c>
      <c r="AK1195" s="216">
        <f>Table1[[#This Row],[Race ]]</f>
        <v>4</v>
      </c>
      <c r="AL1195" s="219">
        <f>Table1[[#This Row],[TAB]]</f>
        <v>2</v>
      </c>
      <c r="AM1195" s="219" t="str">
        <f>Table1[[#This Row],[Selection]]</f>
        <v>Noisy Boy</v>
      </c>
      <c r="AN1195" s="220" t="str">
        <f>Table1[[#This Row],[Sources]]</f>
        <v>Pro Syd-10</v>
      </c>
      <c r="AO1195" s="219">
        <f>Table1[[#This Row],[Scale Bet]]</f>
        <v>20</v>
      </c>
    </row>
    <row r="1196" spans="5:41" ht="16.5" customHeight="1" x14ac:dyDescent="0.25">
      <c r="E1196" s="185">
        <v>45416</v>
      </c>
      <c r="F1196" s="35">
        <v>0.55555555555555558</v>
      </c>
      <c r="G1196" s="36" t="s">
        <v>201</v>
      </c>
      <c r="H1196" s="36">
        <v>4</v>
      </c>
      <c r="I1196" s="36">
        <v>2</v>
      </c>
      <c r="J1196" s="36" t="s">
        <v>193</v>
      </c>
      <c r="K1196" s="36" t="s">
        <v>1</v>
      </c>
      <c r="L1196" s="165">
        <v>10</v>
      </c>
      <c r="M1196" s="134">
        <f t="shared" si="234"/>
        <v>23</v>
      </c>
      <c r="N1196" s="36">
        <f t="shared" si="235"/>
        <v>2</v>
      </c>
      <c r="O1196" s="135" t="str">
        <f t="shared" si="236"/>
        <v>E4-10/Nat-13</v>
      </c>
      <c r="P1196" s="186" t="str">
        <f t="shared" si="237"/>
        <v>OK</v>
      </c>
      <c r="Q1196" s="187">
        <f t="shared" si="238"/>
        <v>92</v>
      </c>
      <c r="R1196" s="150"/>
      <c r="S1196" s="187" t="str">
        <f t="shared" si="239"/>
        <v/>
      </c>
      <c r="T1196" s="136" t="str">
        <f t="shared" si="240"/>
        <v>Shesallshenanigans</v>
      </c>
      <c r="U1196" s="137">
        <f>IF(P1196="","",IF(N1196=1,"",IF(Q1196="","",IF(Q1196&lt;=100,100,IF(Table1[[#This Row],[Day]]="Wed",100,200)))))</f>
        <v>100</v>
      </c>
      <c r="V1196" s="137" t="str">
        <f t="shared" si="241"/>
        <v/>
      </c>
      <c r="W1196" s="137">
        <f t="shared" si="242"/>
        <v>-100</v>
      </c>
      <c r="X1196" s="133">
        <f>100</f>
        <v>100</v>
      </c>
      <c r="Y1196" s="133" t="str">
        <f t="shared" si="243"/>
        <v/>
      </c>
      <c r="Z1196" s="133">
        <f t="shared" si="244"/>
        <v>-100</v>
      </c>
      <c r="AA1196" s="134" t="str">
        <f>TEXT(Table1[[#This Row],[Date]],"DDD")</f>
        <v>Sat</v>
      </c>
      <c r="AB1196" s="133" t="str">
        <f>IF(OR(G1196="Doomben",G1196="Eagle Farm"),"Q",IF(AND(Q1196&gt;1,Q1196&lt;55,Table1[[#This Row],[Source]]="Nat"),"Nat OK",IF(AND(Table1[[#This Row],[Source]]&lt;&gt;"Nat",Q1196&lt;55),"Poor &lt;55",IF(OR(G1196="Randwick",G1196="Flemington",G1196="Caulfield",G1196="Sandown Lake",G1196="Sandown Hill"),"Best","ave"))))</f>
        <v>Best</v>
      </c>
      <c r="AC1196" s="133">
        <f>IF(Q1196="","",IF(AB1196="Poor &lt;55",$AC$2*0.2%,IF(AND(AB1196="Q",AA1196&lt;&gt;"Wed"),$AC$2*0.4%,IF(AND(AB1196="Q",AA1196="Wed"),$AC$2*0.5%,IF(AND(AB1196="Ave",U1196=100),$AC$2*0.5%,IF(AND(AB1196="ave",U1196="",N1196=1,AG1196="Bush"),$AC$2*1%,IF(AND(AB1196="ave",U1196="",Q1196&gt;100),$AC$2*1.3%,IF(AND(AB1196="ave",U1196=""),$AC$2*1.2%,IF(AND(AB1196="Ave",U1196=200),$AC$2*1%,IF(AND(AB1196="Best",U1196=200),$AC$2*1.5%,IF(AND(AB1196="Best",U1196="",K1196&lt;&gt;"Pro Syd"),$AC$2*0.5%,IF(AND(AB1196="Best",U1196=""),$AC$2*1%,IF(AND(AB1196="Best",U1196=100,Table1[[#This Row],[State]]="NSW"),$AC$2*0.4%,IF(AND(AB1196="Best",U1196=100),$AC$2*1%,IF(Table1[[#This Row],[Adj]]="Nat OK",$AC$2*0.5%,"xxx")))))))))))))))</f>
        <v>100</v>
      </c>
      <c r="AD1196" s="133" t="str">
        <f t="shared" si="245"/>
        <v/>
      </c>
      <c r="AE1196" s="133">
        <f t="shared" si="246"/>
        <v>-100</v>
      </c>
      <c r="AF1196" s="133" t="str">
        <f>VLOOKUP(Table1[[#This Row],[Track]],$F$2672:$H$2715,2,FALSE)</f>
        <v>Vic</v>
      </c>
      <c r="AG1196" s="133" t="str">
        <f>VLOOKUP(Table1[[#This Row],[Track]],$F$2672:$H$2715,3,FALSE)</f>
        <v>-</v>
      </c>
      <c r="AH1196" s="133" t="str">
        <f>IF(Table1[[#This Row],[Date]]&lt;$AH$2,"",IF(Table1[[#This Row],[Date]]&lt;$AH$3,"Edge","Elite Combo"))</f>
        <v/>
      </c>
      <c r="AI1196" s="218">
        <f>Table1[[#This Row],[Time]]</f>
        <v>0.55555555555555558</v>
      </c>
      <c r="AJ1196" s="219" t="str">
        <f>Table1[[#This Row],[Track]]</f>
        <v>Caulfield</v>
      </c>
      <c r="AK1196" s="216">
        <f>Table1[[#This Row],[Race ]]</f>
        <v>4</v>
      </c>
      <c r="AL1196" s="219">
        <f>Table1[[#This Row],[TAB]]</f>
        <v>2</v>
      </c>
      <c r="AM1196" s="219" t="str">
        <f>Table1[[#This Row],[Selection]]</f>
        <v>Shesallshenanigans</v>
      </c>
      <c r="AN1196" s="220" t="str">
        <f>Table1[[#This Row],[Sources]]</f>
        <v>E4-10/Nat-13</v>
      </c>
      <c r="AO1196" s="219">
        <f>Table1[[#This Row],[Scale Bet]]</f>
        <v>100</v>
      </c>
    </row>
    <row r="1197" spans="5:41" ht="16.5" customHeight="1" x14ac:dyDescent="0.25">
      <c r="E1197" s="185">
        <v>45416</v>
      </c>
      <c r="F1197" s="35">
        <v>0.55555555555555558</v>
      </c>
      <c r="G1197" s="36" t="s">
        <v>201</v>
      </c>
      <c r="H1197" s="36">
        <v>4</v>
      </c>
      <c r="I1197" s="36">
        <v>2</v>
      </c>
      <c r="J1197" s="36" t="s">
        <v>193</v>
      </c>
      <c r="K1197" s="36" t="s">
        <v>13</v>
      </c>
      <c r="L1197" s="165">
        <v>13</v>
      </c>
      <c r="M1197" s="134" t="str">
        <f t="shared" si="234"/>
        <v/>
      </c>
      <c r="N1197" s="36" t="str">
        <f t="shared" si="235"/>
        <v/>
      </c>
      <c r="O1197" s="135" t="str">
        <f t="shared" si="236"/>
        <v/>
      </c>
      <c r="P1197" s="186" t="str">
        <f t="shared" si="237"/>
        <v>OK</v>
      </c>
      <c r="Q1197" s="187" t="str">
        <f t="shared" si="238"/>
        <v/>
      </c>
      <c r="R1197" s="150"/>
      <c r="S1197" s="187" t="str">
        <f t="shared" si="239"/>
        <v/>
      </c>
      <c r="T1197" s="136" t="str">
        <f t="shared" si="240"/>
        <v>Shesallshenanigans</v>
      </c>
      <c r="U1197" s="137" t="str">
        <f>IF(P1197="","",IF(N1197=1,"",IF(Q1197="","",IF(Q1197&lt;=100,100,IF(Table1[[#This Row],[Day]]="Wed",100,200)))))</f>
        <v/>
      </c>
      <c r="V1197" s="137" t="str">
        <f t="shared" si="241"/>
        <v/>
      </c>
      <c r="W1197" s="137" t="str">
        <f t="shared" si="242"/>
        <v/>
      </c>
      <c r="X1197" s="133">
        <f>100</f>
        <v>100</v>
      </c>
      <c r="Y1197" s="133" t="str">
        <f t="shared" si="243"/>
        <v/>
      </c>
      <c r="Z1197" s="133">
        <f t="shared" si="244"/>
        <v>-100</v>
      </c>
      <c r="AA1197" s="134" t="str">
        <f>TEXT(Table1[[#This Row],[Date]],"DDD")</f>
        <v>Sat</v>
      </c>
      <c r="AB1197" s="133" t="str">
        <f>IF(OR(G1197="Doomben",G1197="Eagle Farm"),"Q",IF(AND(Q1197&gt;1,Q1197&lt;55,Table1[[#This Row],[Source]]="Nat"),"Nat OK",IF(AND(Table1[[#This Row],[Source]]&lt;&gt;"Nat",Q1197&lt;55),"Poor &lt;55",IF(OR(G1197="Randwick",G1197="Flemington",G1197="Caulfield",G1197="Sandown Lake",G1197="Sandown Hill"),"Best","ave"))))</f>
        <v>Best</v>
      </c>
      <c r="AC1197" s="133" t="str">
        <f>IF(Q1197="","",IF(AB1197="Poor &lt;55",$AC$2*0.2%,IF(AND(AB1197="Q",AA1197&lt;&gt;"Wed"),$AC$2*0.4%,IF(AND(AB1197="Q",AA1197="Wed"),$AC$2*0.5%,IF(AND(AB1197="Ave",U1197=100),$AC$2*0.5%,IF(AND(AB1197="ave",U1197="",N1197=1,AG1197="Bush"),$AC$2*1%,IF(AND(AB1197="ave",U1197="",Q1197&gt;100),$AC$2*1.3%,IF(AND(AB1197="ave",U1197=""),$AC$2*1.2%,IF(AND(AB1197="Ave",U1197=200),$AC$2*1%,IF(AND(AB1197="Best",U1197=200),$AC$2*1.5%,IF(AND(AB1197="Best",U1197="",K1197&lt;&gt;"Pro Syd"),$AC$2*0.5%,IF(AND(AB1197="Best",U1197=""),$AC$2*1%,IF(AND(AB1197="Best",U1197=100,Table1[[#This Row],[State]]="NSW"),$AC$2*0.4%,IF(AND(AB1197="Best",U1197=100),$AC$2*1%,IF(Table1[[#This Row],[Adj]]="Nat OK",$AC$2*0.5%,"xxx")))))))))))))))</f>
        <v/>
      </c>
      <c r="AD1197" s="133" t="str">
        <f t="shared" si="245"/>
        <v/>
      </c>
      <c r="AE1197" s="133" t="str">
        <f t="shared" si="246"/>
        <v/>
      </c>
      <c r="AF1197" s="133" t="str">
        <f>VLOOKUP(Table1[[#This Row],[Track]],$F$2672:$H$2715,2,FALSE)</f>
        <v>Vic</v>
      </c>
      <c r="AG1197" s="133" t="str">
        <f>VLOOKUP(Table1[[#This Row],[Track]],$F$2672:$H$2715,3,FALSE)</f>
        <v>-</v>
      </c>
      <c r="AH1197" s="133" t="str">
        <f>IF(Table1[[#This Row],[Date]]&lt;$AH$2,"",IF(Table1[[#This Row],[Date]]&lt;$AH$3,"Edge","Elite Combo"))</f>
        <v/>
      </c>
      <c r="AI1197" s="218">
        <f>Table1[[#This Row],[Time]]</f>
        <v>0.55555555555555558</v>
      </c>
      <c r="AJ1197" s="219" t="str">
        <f>Table1[[#This Row],[Track]]</f>
        <v>Caulfield</v>
      </c>
      <c r="AK1197" s="216">
        <f>Table1[[#This Row],[Race ]]</f>
        <v>4</v>
      </c>
      <c r="AL1197" s="219">
        <f>Table1[[#This Row],[TAB]]</f>
        <v>2</v>
      </c>
      <c r="AM1197" s="219" t="str">
        <f>Table1[[#This Row],[Selection]]</f>
        <v>Shesallshenanigans</v>
      </c>
      <c r="AN1197" s="220" t="str">
        <f>Table1[[#This Row],[Sources]]</f>
        <v/>
      </c>
      <c r="AO1197" s="219" t="str">
        <f>Table1[[#This Row],[Scale Bet]]</f>
        <v/>
      </c>
    </row>
    <row r="1198" spans="5:41" ht="16.5" customHeight="1" x14ac:dyDescent="0.25">
      <c r="E1198" s="185">
        <v>45416</v>
      </c>
      <c r="F1198" s="35">
        <v>0.56944444444444442</v>
      </c>
      <c r="G1198" s="36" t="s">
        <v>770</v>
      </c>
      <c r="H1198" s="36">
        <v>5</v>
      </c>
      <c r="I1198" s="36">
        <v>4</v>
      </c>
      <c r="J1198" s="36" t="s">
        <v>605</v>
      </c>
      <c r="K1198" s="36" t="s">
        <v>60</v>
      </c>
      <c r="L1198" s="165">
        <v>15</v>
      </c>
      <c r="M1198" s="134">
        <f t="shared" si="234"/>
        <v>15</v>
      </c>
      <c r="N1198" s="36">
        <f t="shared" si="235"/>
        <v>1</v>
      </c>
      <c r="O1198" s="135" t="str">
        <f t="shared" si="236"/>
        <v>Pro Syd-15</v>
      </c>
      <c r="P1198" s="186" t="str">
        <f t="shared" si="237"/>
        <v/>
      </c>
      <c r="Q1198" s="187">
        <f t="shared" si="238"/>
        <v>60</v>
      </c>
      <c r="R1198" s="150">
        <v>3</v>
      </c>
      <c r="S1198" s="187">
        <f t="shared" si="239"/>
        <v>180</v>
      </c>
      <c r="T1198" s="136" t="str">
        <f t="shared" si="240"/>
        <v>Parisal</v>
      </c>
      <c r="U1198" s="137" t="str">
        <f>IF(P1198="","",IF(N1198=1,"",IF(Q1198="","",IF(Q1198&lt;=100,100,IF(Table1[[#This Row],[Day]]="Wed",100,200)))))</f>
        <v/>
      </c>
      <c r="V1198" s="137" t="str">
        <f t="shared" si="241"/>
        <v/>
      </c>
      <c r="W1198" s="137" t="str">
        <f t="shared" si="242"/>
        <v/>
      </c>
      <c r="X1198" s="133">
        <f>100</f>
        <v>100</v>
      </c>
      <c r="Y1198" s="133">
        <f t="shared" si="243"/>
        <v>300</v>
      </c>
      <c r="Z1198" s="133">
        <f t="shared" si="244"/>
        <v>200</v>
      </c>
      <c r="AA1198" s="134" t="str">
        <f>TEXT(Table1[[#This Row],[Date]],"DDD")</f>
        <v>Sat</v>
      </c>
      <c r="AB1198" s="133" t="str">
        <f>IF(OR(G1198="Doomben",G1198="Eagle Farm"),"Q",IF(AND(Q1198&gt;1,Q1198&lt;55,Table1[[#This Row],[Source]]="Nat"),"Nat OK",IF(AND(Table1[[#This Row],[Source]]&lt;&gt;"Nat",Q1198&lt;55),"Poor &lt;55",IF(OR(G1198="Randwick",G1198="Flemington",G1198="Caulfield",G1198="Sandown Lake",G1198="Sandown Hill"),"Best","ave"))))</f>
        <v>ave</v>
      </c>
      <c r="AC1198" s="133">
        <f>IF(Q1198="","",IF(AB1198="Poor &lt;55",$AC$2*0.2%,IF(AND(AB1198="Q",AA1198&lt;&gt;"Wed"),$AC$2*0.4%,IF(AND(AB1198="Q",AA1198="Wed"),$AC$2*0.5%,IF(AND(AB1198="Ave",U1198=100),$AC$2*0.5%,IF(AND(AB1198="ave",U1198="",N1198=1,AG1198="Bush"),$AC$2*1%,IF(AND(AB1198="ave",U1198="",Q1198&gt;100),$AC$2*1.3%,IF(AND(AB1198="ave",U1198=""),$AC$2*1.2%,IF(AND(AB1198="Ave",U1198=200),$AC$2*1%,IF(AND(AB1198="Best",U1198=200),$AC$2*1.5%,IF(AND(AB1198="Best",U1198="",K1198&lt;&gt;"Pro Syd"),$AC$2*0.5%,IF(AND(AB1198="Best",U1198=""),$AC$2*1%,IF(AND(AB1198="Best",U1198=100,Table1[[#This Row],[State]]="NSW"),$AC$2*0.4%,IF(AND(AB1198="Best",U1198=100),$AC$2*1%,IF(Table1[[#This Row],[Adj]]="Nat OK",$AC$2*0.5%,"xxx")))))))))))))))</f>
        <v>100</v>
      </c>
      <c r="AD1198" s="133">
        <f t="shared" si="245"/>
        <v>300</v>
      </c>
      <c r="AE1198" s="133">
        <f t="shared" si="246"/>
        <v>200</v>
      </c>
      <c r="AF1198" s="133" t="str">
        <f>VLOOKUP(Table1[[#This Row],[Track]],$F$2672:$H$2715,2,FALSE)</f>
        <v>NSW</v>
      </c>
      <c r="AG1198" s="133" t="str">
        <f>VLOOKUP(Table1[[#This Row],[Track]],$F$2672:$H$2715,3,FALSE)</f>
        <v>Bush</v>
      </c>
      <c r="AH1198" s="133" t="str">
        <f>IF(Table1[[#This Row],[Date]]&lt;$AH$2,"",IF(Table1[[#This Row],[Date]]&lt;$AH$3,"Edge","Elite Combo"))</f>
        <v/>
      </c>
      <c r="AI1198" s="218">
        <f>Table1[[#This Row],[Time]]</f>
        <v>0.56944444444444442</v>
      </c>
      <c r="AJ1198" s="219" t="str">
        <f>Table1[[#This Row],[Track]]</f>
        <v>Hawkesbury</v>
      </c>
      <c r="AK1198" s="216">
        <f>Table1[[#This Row],[Race ]]</f>
        <v>5</v>
      </c>
      <c r="AL1198" s="219">
        <f>Table1[[#This Row],[TAB]]</f>
        <v>4</v>
      </c>
      <c r="AM1198" s="219" t="str">
        <f>Table1[[#This Row],[Selection]]</f>
        <v>Parisal</v>
      </c>
      <c r="AN1198" s="220" t="str">
        <f>Table1[[#This Row],[Sources]]</f>
        <v>Pro Syd-15</v>
      </c>
      <c r="AO1198" s="219">
        <f>Table1[[#This Row],[Scale Bet]]</f>
        <v>100</v>
      </c>
    </row>
    <row r="1199" spans="5:41" ht="16.5" customHeight="1" x14ac:dyDescent="0.25">
      <c r="E1199" s="185">
        <v>45416</v>
      </c>
      <c r="F1199" s="35">
        <v>0.56944444444444442</v>
      </c>
      <c r="G1199" s="36" t="s">
        <v>770</v>
      </c>
      <c r="H1199" s="36">
        <v>5</v>
      </c>
      <c r="I1199" s="36">
        <v>13</v>
      </c>
      <c r="J1199" s="36" t="s">
        <v>771</v>
      </c>
      <c r="K1199" s="36" t="s">
        <v>1</v>
      </c>
      <c r="L1199" s="165">
        <v>11.000000000000002</v>
      </c>
      <c r="M1199" s="134">
        <f t="shared" si="234"/>
        <v>11.000000000000002</v>
      </c>
      <c r="N1199" s="36">
        <f t="shared" si="235"/>
        <v>1</v>
      </c>
      <c r="O1199" s="135" t="str">
        <f t="shared" si="236"/>
        <v>E4-11</v>
      </c>
      <c r="P1199" s="186" t="str">
        <f t="shared" si="237"/>
        <v/>
      </c>
      <c r="Q1199" s="187">
        <f t="shared" si="238"/>
        <v>44.000000000000007</v>
      </c>
      <c r="R1199" s="150"/>
      <c r="S1199" s="187" t="str">
        <f t="shared" si="239"/>
        <v/>
      </c>
      <c r="T1199" s="136" t="str">
        <f t="shared" si="240"/>
        <v>Xtravagant Star</v>
      </c>
      <c r="U1199" s="137" t="str">
        <f>IF(P1199="","",IF(N1199=1,"",IF(Q1199="","",IF(Q1199&lt;=100,100,IF(Table1[[#This Row],[Day]]="Wed",100,200)))))</f>
        <v/>
      </c>
      <c r="V1199" s="137" t="str">
        <f t="shared" si="241"/>
        <v/>
      </c>
      <c r="W1199" s="137" t="str">
        <f t="shared" si="242"/>
        <v/>
      </c>
      <c r="X1199" s="133">
        <f>100</f>
        <v>100</v>
      </c>
      <c r="Y1199" s="133" t="str">
        <f t="shared" si="243"/>
        <v/>
      </c>
      <c r="Z1199" s="133">
        <f t="shared" si="244"/>
        <v>-100</v>
      </c>
      <c r="AA1199" s="134" t="str">
        <f>TEXT(Table1[[#This Row],[Date]],"DDD")</f>
        <v>Sat</v>
      </c>
      <c r="AB1199" s="133" t="str">
        <f>IF(OR(G1199="Doomben",G1199="Eagle Farm"),"Q",IF(AND(Q1199&gt;1,Q1199&lt;55,Table1[[#This Row],[Source]]="Nat"),"Nat OK",IF(AND(Table1[[#This Row],[Source]]&lt;&gt;"Nat",Q1199&lt;55),"Poor &lt;55",IF(OR(G1199="Randwick",G1199="Flemington",G1199="Caulfield",G1199="Sandown Lake",G1199="Sandown Hill"),"Best","ave"))))</f>
        <v>Poor &lt;55</v>
      </c>
      <c r="AC1199" s="133">
        <f>IF(Q1199="","",IF(AB1199="Poor &lt;55",$AC$2*0.2%,IF(AND(AB1199="Q",AA1199&lt;&gt;"Wed"),$AC$2*0.4%,IF(AND(AB1199="Q",AA1199="Wed"),$AC$2*0.5%,IF(AND(AB1199="Ave",U1199=100),$AC$2*0.5%,IF(AND(AB1199="ave",U1199="",N1199=1,AG1199="Bush"),$AC$2*1%,IF(AND(AB1199="ave",U1199="",Q1199&gt;100),$AC$2*1.3%,IF(AND(AB1199="ave",U1199=""),$AC$2*1.2%,IF(AND(AB1199="Ave",U1199=200),$AC$2*1%,IF(AND(AB1199="Best",U1199=200),$AC$2*1.5%,IF(AND(AB1199="Best",U1199="",K1199&lt;&gt;"Pro Syd"),$AC$2*0.5%,IF(AND(AB1199="Best",U1199=""),$AC$2*1%,IF(AND(AB1199="Best",U1199=100,Table1[[#This Row],[State]]="NSW"),$AC$2*0.4%,IF(AND(AB1199="Best",U1199=100),$AC$2*1%,IF(Table1[[#This Row],[Adj]]="Nat OK",$AC$2*0.5%,"xxx")))))))))))))))</f>
        <v>20</v>
      </c>
      <c r="AD1199" s="133" t="str">
        <f t="shared" si="245"/>
        <v/>
      </c>
      <c r="AE1199" s="133">
        <f t="shared" si="246"/>
        <v>-20</v>
      </c>
      <c r="AF1199" s="133" t="str">
        <f>VLOOKUP(Table1[[#This Row],[Track]],$F$2672:$H$2715,2,FALSE)</f>
        <v>NSW</v>
      </c>
      <c r="AG1199" s="133" t="str">
        <f>VLOOKUP(Table1[[#This Row],[Track]],$F$2672:$H$2715,3,FALSE)</f>
        <v>Bush</v>
      </c>
      <c r="AH1199" s="133" t="str">
        <f>IF(Table1[[#This Row],[Date]]&lt;$AH$2,"",IF(Table1[[#This Row],[Date]]&lt;$AH$3,"Edge","Elite Combo"))</f>
        <v/>
      </c>
      <c r="AI1199" s="218">
        <f>Table1[[#This Row],[Time]]</f>
        <v>0.56944444444444442</v>
      </c>
      <c r="AJ1199" s="219" t="str">
        <f>Table1[[#This Row],[Track]]</f>
        <v>Hawkesbury</v>
      </c>
      <c r="AK1199" s="216">
        <f>Table1[[#This Row],[Race ]]</f>
        <v>5</v>
      </c>
      <c r="AL1199" s="219">
        <f>Table1[[#This Row],[TAB]]</f>
        <v>13</v>
      </c>
      <c r="AM1199" s="219" t="str">
        <f>Table1[[#This Row],[Selection]]</f>
        <v>Xtravagant Star</v>
      </c>
      <c r="AN1199" s="220" t="str">
        <f>Table1[[#This Row],[Sources]]</f>
        <v>E4-11</v>
      </c>
      <c r="AO1199" s="219">
        <f>Table1[[#This Row],[Scale Bet]]</f>
        <v>20</v>
      </c>
    </row>
    <row r="1200" spans="5:41" ht="16.5" customHeight="1" x14ac:dyDescent="0.25">
      <c r="E1200" s="185">
        <v>45416</v>
      </c>
      <c r="F1200" s="35">
        <v>0.59375</v>
      </c>
      <c r="G1200" s="36" t="s">
        <v>770</v>
      </c>
      <c r="H1200" s="36">
        <v>6</v>
      </c>
      <c r="I1200" s="36">
        <v>5</v>
      </c>
      <c r="J1200" s="36" t="s">
        <v>664</v>
      </c>
      <c r="K1200" s="36" t="s">
        <v>1</v>
      </c>
      <c r="L1200" s="165">
        <v>10</v>
      </c>
      <c r="M1200" s="134">
        <f t="shared" si="234"/>
        <v>10</v>
      </c>
      <c r="N1200" s="36">
        <f t="shared" si="235"/>
        <v>1</v>
      </c>
      <c r="O1200" s="135" t="str">
        <f t="shared" si="236"/>
        <v>E4-10</v>
      </c>
      <c r="P1200" s="186" t="str">
        <f t="shared" si="237"/>
        <v/>
      </c>
      <c r="Q1200" s="187">
        <f t="shared" si="238"/>
        <v>40</v>
      </c>
      <c r="R1200" s="150"/>
      <c r="S1200" s="187" t="str">
        <f t="shared" si="239"/>
        <v/>
      </c>
      <c r="T1200" s="136" t="str">
        <f t="shared" si="240"/>
        <v>Shadows Of Love</v>
      </c>
      <c r="U1200" s="137" t="str">
        <f>IF(P1200="","",IF(N1200=1,"",IF(Q1200="","",IF(Q1200&lt;=100,100,IF(Table1[[#This Row],[Day]]="Wed",100,200)))))</f>
        <v/>
      </c>
      <c r="V1200" s="137" t="str">
        <f t="shared" si="241"/>
        <v/>
      </c>
      <c r="W1200" s="137" t="str">
        <f t="shared" si="242"/>
        <v/>
      </c>
      <c r="X1200" s="133">
        <f>100</f>
        <v>100</v>
      </c>
      <c r="Y1200" s="133" t="str">
        <f t="shared" si="243"/>
        <v/>
      </c>
      <c r="Z1200" s="133">
        <f t="shared" si="244"/>
        <v>-100</v>
      </c>
      <c r="AA1200" s="134" t="str">
        <f>TEXT(Table1[[#This Row],[Date]],"DDD")</f>
        <v>Sat</v>
      </c>
      <c r="AB1200" s="133" t="str">
        <f>IF(OR(G1200="Doomben",G1200="Eagle Farm"),"Q",IF(AND(Q1200&gt;1,Q1200&lt;55,Table1[[#This Row],[Source]]="Nat"),"Nat OK",IF(AND(Table1[[#This Row],[Source]]&lt;&gt;"Nat",Q1200&lt;55),"Poor &lt;55",IF(OR(G1200="Randwick",G1200="Flemington",G1200="Caulfield",G1200="Sandown Lake",G1200="Sandown Hill"),"Best","ave"))))</f>
        <v>Poor &lt;55</v>
      </c>
      <c r="AC1200" s="133">
        <f>IF(Q1200="","",IF(AB1200="Poor &lt;55",$AC$2*0.2%,IF(AND(AB1200="Q",AA1200&lt;&gt;"Wed"),$AC$2*0.4%,IF(AND(AB1200="Q",AA1200="Wed"),$AC$2*0.5%,IF(AND(AB1200="Ave",U1200=100),$AC$2*0.5%,IF(AND(AB1200="ave",U1200="",N1200=1,AG1200="Bush"),$AC$2*1%,IF(AND(AB1200="ave",U1200="",Q1200&gt;100),$AC$2*1.3%,IF(AND(AB1200="ave",U1200=""),$AC$2*1.2%,IF(AND(AB1200="Ave",U1200=200),$AC$2*1%,IF(AND(AB1200="Best",U1200=200),$AC$2*1.5%,IF(AND(AB1200="Best",U1200="",K1200&lt;&gt;"Pro Syd"),$AC$2*0.5%,IF(AND(AB1200="Best",U1200=""),$AC$2*1%,IF(AND(AB1200="Best",U1200=100,Table1[[#This Row],[State]]="NSW"),$AC$2*0.4%,IF(AND(AB1200="Best",U1200=100),$AC$2*1%,IF(Table1[[#This Row],[Adj]]="Nat OK",$AC$2*0.5%,"xxx")))))))))))))))</f>
        <v>20</v>
      </c>
      <c r="AD1200" s="133" t="str">
        <f t="shared" si="245"/>
        <v/>
      </c>
      <c r="AE1200" s="133">
        <f t="shared" si="246"/>
        <v>-20</v>
      </c>
      <c r="AF1200" s="133" t="str">
        <f>VLOOKUP(Table1[[#This Row],[Track]],$F$2672:$H$2715,2,FALSE)</f>
        <v>NSW</v>
      </c>
      <c r="AG1200" s="133" t="str">
        <f>VLOOKUP(Table1[[#This Row],[Track]],$F$2672:$H$2715,3,FALSE)</f>
        <v>Bush</v>
      </c>
      <c r="AH1200" s="133" t="str">
        <f>IF(Table1[[#This Row],[Date]]&lt;$AH$2,"",IF(Table1[[#This Row],[Date]]&lt;$AH$3,"Edge","Elite Combo"))</f>
        <v/>
      </c>
      <c r="AI1200" s="218">
        <f>Table1[[#This Row],[Time]]</f>
        <v>0.59375</v>
      </c>
      <c r="AJ1200" s="219" t="str">
        <f>Table1[[#This Row],[Track]]</f>
        <v>Hawkesbury</v>
      </c>
      <c r="AK1200" s="216">
        <f>Table1[[#This Row],[Race ]]</f>
        <v>6</v>
      </c>
      <c r="AL1200" s="219">
        <f>Table1[[#This Row],[TAB]]</f>
        <v>5</v>
      </c>
      <c r="AM1200" s="219" t="str">
        <f>Table1[[#This Row],[Selection]]</f>
        <v>Shadows Of Love</v>
      </c>
      <c r="AN1200" s="220" t="str">
        <f>Table1[[#This Row],[Sources]]</f>
        <v>E4-10</v>
      </c>
      <c r="AO1200" s="219">
        <f>Table1[[#This Row],[Scale Bet]]</f>
        <v>20</v>
      </c>
    </row>
    <row r="1201" spans="5:41" ht="16.5" customHeight="1" x14ac:dyDescent="0.25">
      <c r="E1201" s="185">
        <v>45416</v>
      </c>
      <c r="F1201" s="35">
        <v>0.60416666666666663</v>
      </c>
      <c r="G1201" s="36" t="s">
        <v>201</v>
      </c>
      <c r="H1201" s="36">
        <v>6</v>
      </c>
      <c r="I1201" s="36">
        <v>8</v>
      </c>
      <c r="J1201" s="36" t="s">
        <v>772</v>
      </c>
      <c r="K1201" s="36" t="s">
        <v>1</v>
      </c>
      <c r="L1201" s="165">
        <v>20</v>
      </c>
      <c r="M1201" s="134">
        <f t="shared" si="234"/>
        <v>53</v>
      </c>
      <c r="N1201" s="36">
        <f t="shared" si="235"/>
        <v>3</v>
      </c>
      <c r="O1201" s="135" t="str">
        <f t="shared" si="236"/>
        <v>E4-20/Edge-13/Nat-20</v>
      </c>
      <c r="P1201" s="186" t="str">
        <f t="shared" si="237"/>
        <v>OK</v>
      </c>
      <c r="Q1201" s="187">
        <f t="shared" si="238"/>
        <v>212</v>
      </c>
      <c r="R1201" s="150"/>
      <c r="S1201" s="187" t="str">
        <f t="shared" si="239"/>
        <v/>
      </c>
      <c r="T1201" s="136" t="str">
        <f t="shared" si="240"/>
        <v>Some People Callme</v>
      </c>
      <c r="U1201" s="137">
        <f>IF(P1201="","",IF(N1201=1,"",IF(Q1201="","",IF(Q1201&lt;=100,100,IF(Table1[[#This Row],[Day]]="Wed",100,200)))))</f>
        <v>200</v>
      </c>
      <c r="V1201" s="137" t="str">
        <f t="shared" si="241"/>
        <v/>
      </c>
      <c r="W1201" s="137">
        <f t="shared" si="242"/>
        <v>-200</v>
      </c>
      <c r="X1201" s="133">
        <f>100</f>
        <v>100</v>
      </c>
      <c r="Y1201" s="133" t="str">
        <f t="shared" si="243"/>
        <v/>
      </c>
      <c r="Z1201" s="133">
        <f t="shared" si="244"/>
        <v>-100</v>
      </c>
      <c r="AA1201" s="134" t="str">
        <f>TEXT(Table1[[#This Row],[Date]],"DDD")</f>
        <v>Sat</v>
      </c>
      <c r="AB1201" s="133" t="str">
        <f>IF(OR(G1201="Doomben",G1201="Eagle Farm"),"Q",IF(AND(Q1201&gt;1,Q1201&lt;55,Table1[[#This Row],[Source]]="Nat"),"Nat OK",IF(AND(Table1[[#This Row],[Source]]&lt;&gt;"Nat",Q1201&lt;55),"Poor &lt;55",IF(OR(G1201="Randwick",G1201="Flemington",G1201="Caulfield",G1201="Sandown Lake",G1201="Sandown Hill"),"Best","ave"))))</f>
        <v>Best</v>
      </c>
      <c r="AC1201" s="133">
        <f>IF(Q1201="","",IF(AB1201="Poor &lt;55",$AC$2*0.2%,IF(AND(AB1201="Q",AA1201&lt;&gt;"Wed"),$AC$2*0.4%,IF(AND(AB1201="Q",AA1201="Wed"),$AC$2*0.5%,IF(AND(AB1201="Ave",U1201=100),$AC$2*0.5%,IF(AND(AB1201="ave",U1201="",N1201=1,AG1201="Bush"),$AC$2*1%,IF(AND(AB1201="ave",U1201="",Q1201&gt;100),$AC$2*1.3%,IF(AND(AB1201="ave",U1201=""),$AC$2*1.2%,IF(AND(AB1201="Ave",U1201=200),$AC$2*1%,IF(AND(AB1201="Best",U1201=200),$AC$2*1.5%,IF(AND(AB1201="Best",U1201="",K1201&lt;&gt;"Pro Syd"),$AC$2*0.5%,IF(AND(AB1201="Best",U1201=""),$AC$2*1%,IF(AND(AB1201="Best",U1201=100,Table1[[#This Row],[State]]="NSW"),$AC$2*0.4%,IF(AND(AB1201="Best",U1201=100),$AC$2*1%,IF(Table1[[#This Row],[Adj]]="Nat OK",$AC$2*0.5%,"xxx")))))))))))))))</f>
        <v>150</v>
      </c>
      <c r="AD1201" s="133" t="str">
        <f t="shared" si="245"/>
        <v/>
      </c>
      <c r="AE1201" s="133">
        <f t="shared" si="246"/>
        <v>-150</v>
      </c>
      <c r="AF1201" s="133" t="str">
        <f>VLOOKUP(Table1[[#This Row],[Track]],$F$2672:$H$2715,2,FALSE)</f>
        <v>Vic</v>
      </c>
      <c r="AG1201" s="133" t="str">
        <f>VLOOKUP(Table1[[#This Row],[Track]],$F$2672:$H$2715,3,FALSE)</f>
        <v>-</v>
      </c>
      <c r="AH1201" s="133" t="str">
        <f>IF(Table1[[#This Row],[Date]]&lt;$AH$2,"",IF(Table1[[#This Row],[Date]]&lt;$AH$3,"Edge","Elite Combo"))</f>
        <v/>
      </c>
      <c r="AI1201" s="218">
        <f>Table1[[#This Row],[Time]]</f>
        <v>0.60416666666666663</v>
      </c>
      <c r="AJ1201" s="219" t="str">
        <f>Table1[[#This Row],[Track]]</f>
        <v>Caulfield</v>
      </c>
      <c r="AK1201" s="216">
        <f>Table1[[#This Row],[Race ]]</f>
        <v>6</v>
      </c>
      <c r="AL1201" s="219">
        <f>Table1[[#This Row],[TAB]]</f>
        <v>8</v>
      </c>
      <c r="AM1201" s="219" t="str">
        <f>Table1[[#This Row],[Selection]]</f>
        <v>Some People Callme</v>
      </c>
      <c r="AN1201" s="220" t="str">
        <f>Table1[[#This Row],[Sources]]</f>
        <v>E4-20/Edge-13/Nat-20</v>
      </c>
      <c r="AO1201" s="219">
        <f>Table1[[#This Row],[Scale Bet]]</f>
        <v>150</v>
      </c>
    </row>
    <row r="1202" spans="5:41" ht="16.5" customHeight="1" x14ac:dyDescent="0.25">
      <c r="E1202" s="185">
        <v>45416</v>
      </c>
      <c r="F1202" s="35">
        <v>0.60416666666666663</v>
      </c>
      <c r="G1202" s="36" t="s">
        <v>201</v>
      </c>
      <c r="H1202" s="36">
        <v>6</v>
      </c>
      <c r="I1202" s="36">
        <v>8</v>
      </c>
      <c r="J1202" s="36" t="s">
        <v>772</v>
      </c>
      <c r="K1202" s="36" t="s">
        <v>40</v>
      </c>
      <c r="L1202" s="165">
        <v>13</v>
      </c>
      <c r="M1202" s="134" t="str">
        <f t="shared" si="234"/>
        <v/>
      </c>
      <c r="N1202" s="36" t="str">
        <f t="shared" si="235"/>
        <v/>
      </c>
      <c r="O1202" s="135" t="str">
        <f t="shared" si="236"/>
        <v/>
      </c>
      <c r="P1202" s="186" t="str">
        <f t="shared" si="237"/>
        <v>OK</v>
      </c>
      <c r="Q1202" s="187" t="str">
        <f t="shared" si="238"/>
        <v/>
      </c>
      <c r="R1202" s="150"/>
      <c r="S1202" s="187" t="str">
        <f t="shared" si="239"/>
        <v/>
      </c>
      <c r="T1202" s="136" t="str">
        <f t="shared" si="240"/>
        <v>Some People Callme</v>
      </c>
      <c r="U1202" s="137" t="str">
        <f>IF(P1202="","",IF(N1202=1,"",IF(Q1202="","",IF(Q1202&lt;=100,100,IF(Table1[[#This Row],[Day]]="Wed",100,200)))))</f>
        <v/>
      </c>
      <c r="V1202" s="137" t="str">
        <f t="shared" si="241"/>
        <v/>
      </c>
      <c r="W1202" s="137" t="str">
        <f t="shared" si="242"/>
        <v/>
      </c>
      <c r="X1202" s="133">
        <f>100</f>
        <v>100</v>
      </c>
      <c r="Y1202" s="133" t="str">
        <f t="shared" si="243"/>
        <v/>
      </c>
      <c r="Z1202" s="133">
        <f t="shared" si="244"/>
        <v>-100</v>
      </c>
      <c r="AA1202" s="134" t="str">
        <f>TEXT(Table1[[#This Row],[Date]],"DDD")</f>
        <v>Sat</v>
      </c>
      <c r="AB1202" s="133" t="str">
        <f>IF(OR(G1202="Doomben",G1202="Eagle Farm"),"Q",IF(AND(Q1202&gt;1,Q1202&lt;55,Table1[[#This Row],[Source]]="Nat"),"Nat OK",IF(AND(Table1[[#This Row],[Source]]&lt;&gt;"Nat",Q1202&lt;55),"Poor &lt;55",IF(OR(G1202="Randwick",G1202="Flemington",G1202="Caulfield",G1202="Sandown Lake",G1202="Sandown Hill"),"Best","ave"))))</f>
        <v>Best</v>
      </c>
      <c r="AC1202" s="133" t="str">
        <f>IF(Q1202="","",IF(AB1202="Poor &lt;55",$AC$2*0.2%,IF(AND(AB1202="Q",AA1202&lt;&gt;"Wed"),$AC$2*0.4%,IF(AND(AB1202="Q",AA1202="Wed"),$AC$2*0.5%,IF(AND(AB1202="Ave",U1202=100),$AC$2*0.5%,IF(AND(AB1202="ave",U1202="",N1202=1,AG1202="Bush"),$AC$2*1%,IF(AND(AB1202="ave",U1202="",Q1202&gt;100),$AC$2*1.3%,IF(AND(AB1202="ave",U1202=""),$AC$2*1.2%,IF(AND(AB1202="Ave",U1202=200),$AC$2*1%,IF(AND(AB1202="Best",U1202=200),$AC$2*1.5%,IF(AND(AB1202="Best",U1202="",K1202&lt;&gt;"Pro Syd"),$AC$2*0.5%,IF(AND(AB1202="Best",U1202=""),$AC$2*1%,IF(AND(AB1202="Best",U1202=100,Table1[[#This Row],[State]]="NSW"),$AC$2*0.4%,IF(AND(AB1202="Best",U1202=100),$AC$2*1%,IF(Table1[[#This Row],[Adj]]="Nat OK",$AC$2*0.5%,"xxx")))))))))))))))</f>
        <v/>
      </c>
      <c r="AD1202" s="133" t="str">
        <f t="shared" si="245"/>
        <v/>
      </c>
      <c r="AE1202" s="133" t="str">
        <f t="shared" si="246"/>
        <v/>
      </c>
      <c r="AF1202" s="133" t="str">
        <f>VLOOKUP(Table1[[#This Row],[Track]],$F$2672:$H$2715,2,FALSE)</f>
        <v>Vic</v>
      </c>
      <c r="AG1202" s="133" t="str">
        <f>VLOOKUP(Table1[[#This Row],[Track]],$F$2672:$H$2715,3,FALSE)</f>
        <v>-</v>
      </c>
      <c r="AH1202" s="133" t="str">
        <f>IF(Table1[[#This Row],[Date]]&lt;$AH$2,"",IF(Table1[[#This Row],[Date]]&lt;$AH$3,"Edge","Elite Combo"))</f>
        <v/>
      </c>
      <c r="AI1202" s="218">
        <f>Table1[[#This Row],[Time]]</f>
        <v>0.60416666666666663</v>
      </c>
      <c r="AJ1202" s="219" t="str">
        <f>Table1[[#This Row],[Track]]</f>
        <v>Caulfield</v>
      </c>
      <c r="AK1202" s="216">
        <f>Table1[[#This Row],[Race ]]</f>
        <v>6</v>
      </c>
      <c r="AL1202" s="219">
        <f>Table1[[#This Row],[TAB]]</f>
        <v>8</v>
      </c>
      <c r="AM1202" s="219" t="str">
        <f>Table1[[#This Row],[Selection]]</f>
        <v>Some People Callme</v>
      </c>
      <c r="AN1202" s="220" t="str">
        <f>Table1[[#This Row],[Sources]]</f>
        <v/>
      </c>
      <c r="AO1202" s="219" t="str">
        <f>Table1[[#This Row],[Scale Bet]]</f>
        <v/>
      </c>
    </row>
    <row r="1203" spans="5:41" ht="16.5" customHeight="1" x14ac:dyDescent="0.25">
      <c r="E1203" s="185">
        <v>45416</v>
      </c>
      <c r="F1203" s="35">
        <v>0.60416666666666663</v>
      </c>
      <c r="G1203" s="36" t="s">
        <v>201</v>
      </c>
      <c r="H1203" s="36">
        <v>6</v>
      </c>
      <c r="I1203" s="36">
        <v>8</v>
      </c>
      <c r="J1203" s="36" t="s">
        <v>772</v>
      </c>
      <c r="K1203" s="36" t="s">
        <v>13</v>
      </c>
      <c r="L1203" s="165">
        <v>20</v>
      </c>
      <c r="M1203" s="134" t="str">
        <f t="shared" si="234"/>
        <v/>
      </c>
      <c r="N1203" s="36" t="str">
        <f t="shared" si="235"/>
        <v/>
      </c>
      <c r="O1203" s="135" t="str">
        <f t="shared" si="236"/>
        <v/>
      </c>
      <c r="P1203" s="186" t="str">
        <f t="shared" si="237"/>
        <v>OK</v>
      </c>
      <c r="Q1203" s="187" t="str">
        <f t="shared" si="238"/>
        <v/>
      </c>
      <c r="R1203" s="150"/>
      <c r="S1203" s="187" t="str">
        <f t="shared" si="239"/>
        <v/>
      </c>
      <c r="T1203" s="136" t="str">
        <f t="shared" si="240"/>
        <v>Some People Callme</v>
      </c>
      <c r="U1203" s="137" t="str">
        <f>IF(P1203="","",IF(N1203=1,"",IF(Q1203="","",IF(Q1203&lt;=100,100,IF(Table1[[#This Row],[Day]]="Wed",100,200)))))</f>
        <v/>
      </c>
      <c r="V1203" s="137" t="str">
        <f t="shared" si="241"/>
        <v/>
      </c>
      <c r="W1203" s="137" t="str">
        <f t="shared" si="242"/>
        <v/>
      </c>
      <c r="X1203" s="133">
        <f>100</f>
        <v>100</v>
      </c>
      <c r="Y1203" s="133" t="str">
        <f t="shared" si="243"/>
        <v/>
      </c>
      <c r="Z1203" s="133">
        <f t="shared" si="244"/>
        <v>-100</v>
      </c>
      <c r="AA1203" s="134" t="str">
        <f>TEXT(Table1[[#This Row],[Date]],"DDD")</f>
        <v>Sat</v>
      </c>
      <c r="AB1203" s="133" t="str">
        <f>IF(OR(G1203="Doomben",G1203="Eagle Farm"),"Q",IF(AND(Q1203&gt;1,Q1203&lt;55,Table1[[#This Row],[Source]]="Nat"),"Nat OK",IF(AND(Table1[[#This Row],[Source]]&lt;&gt;"Nat",Q1203&lt;55),"Poor &lt;55",IF(OR(G1203="Randwick",G1203="Flemington",G1203="Caulfield",G1203="Sandown Lake",G1203="Sandown Hill"),"Best","ave"))))</f>
        <v>Best</v>
      </c>
      <c r="AC1203" s="133" t="str">
        <f>IF(Q1203="","",IF(AB1203="Poor &lt;55",$AC$2*0.2%,IF(AND(AB1203="Q",AA1203&lt;&gt;"Wed"),$AC$2*0.4%,IF(AND(AB1203="Q",AA1203="Wed"),$AC$2*0.5%,IF(AND(AB1203="Ave",U1203=100),$AC$2*0.5%,IF(AND(AB1203="ave",U1203="",N1203=1,AG1203="Bush"),$AC$2*1%,IF(AND(AB1203="ave",U1203="",Q1203&gt;100),$AC$2*1.3%,IF(AND(AB1203="ave",U1203=""),$AC$2*1.2%,IF(AND(AB1203="Ave",U1203=200),$AC$2*1%,IF(AND(AB1203="Best",U1203=200),$AC$2*1.5%,IF(AND(AB1203="Best",U1203="",K1203&lt;&gt;"Pro Syd"),$AC$2*0.5%,IF(AND(AB1203="Best",U1203=""),$AC$2*1%,IF(AND(AB1203="Best",U1203=100,Table1[[#This Row],[State]]="NSW"),$AC$2*0.4%,IF(AND(AB1203="Best",U1203=100),$AC$2*1%,IF(Table1[[#This Row],[Adj]]="Nat OK",$AC$2*0.5%,"xxx")))))))))))))))</f>
        <v/>
      </c>
      <c r="AD1203" s="133" t="str">
        <f t="shared" si="245"/>
        <v/>
      </c>
      <c r="AE1203" s="133" t="str">
        <f t="shared" si="246"/>
        <v/>
      </c>
      <c r="AF1203" s="133" t="str">
        <f>VLOOKUP(Table1[[#This Row],[Track]],$F$2672:$H$2715,2,FALSE)</f>
        <v>Vic</v>
      </c>
      <c r="AG1203" s="133" t="str">
        <f>VLOOKUP(Table1[[#This Row],[Track]],$F$2672:$H$2715,3,FALSE)</f>
        <v>-</v>
      </c>
      <c r="AH1203" s="133" t="str">
        <f>IF(Table1[[#This Row],[Date]]&lt;$AH$2,"",IF(Table1[[#This Row],[Date]]&lt;$AH$3,"Edge","Elite Combo"))</f>
        <v/>
      </c>
      <c r="AI1203" s="218">
        <f>Table1[[#This Row],[Time]]</f>
        <v>0.60416666666666663</v>
      </c>
      <c r="AJ1203" s="219" t="str">
        <f>Table1[[#This Row],[Track]]</f>
        <v>Caulfield</v>
      </c>
      <c r="AK1203" s="216">
        <f>Table1[[#This Row],[Race ]]</f>
        <v>6</v>
      </c>
      <c r="AL1203" s="219">
        <f>Table1[[#This Row],[TAB]]</f>
        <v>8</v>
      </c>
      <c r="AM1203" s="219" t="str">
        <f>Table1[[#This Row],[Selection]]</f>
        <v>Some People Callme</v>
      </c>
      <c r="AN1203" s="220" t="str">
        <f>Table1[[#This Row],[Sources]]</f>
        <v/>
      </c>
      <c r="AO1203" s="219" t="str">
        <f>Table1[[#This Row],[Scale Bet]]</f>
        <v/>
      </c>
    </row>
    <row r="1204" spans="5:41" ht="16.5" customHeight="1" x14ac:dyDescent="0.25">
      <c r="E1204" s="185">
        <v>45416</v>
      </c>
      <c r="F1204" s="35">
        <v>0.61805555555555558</v>
      </c>
      <c r="G1204" s="36" t="s">
        <v>770</v>
      </c>
      <c r="H1204" s="36">
        <v>7</v>
      </c>
      <c r="I1204" s="36">
        <v>1</v>
      </c>
      <c r="J1204" s="36" t="s">
        <v>310</v>
      </c>
      <c r="K1204" s="36" t="s">
        <v>1</v>
      </c>
      <c r="L1204" s="165">
        <v>10</v>
      </c>
      <c r="M1204" s="134">
        <f t="shared" si="234"/>
        <v>40</v>
      </c>
      <c r="N1204" s="36">
        <f t="shared" si="235"/>
        <v>3</v>
      </c>
      <c r="O1204" s="135" t="str">
        <f t="shared" si="236"/>
        <v>E4-10/Edge-15/Nat-15</v>
      </c>
      <c r="P1204" s="186" t="str">
        <f t="shared" si="237"/>
        <v/>
      </c>
      <c r="Q1204" s="187">
        <f t="shared" si="238"/>
        <v>160</v>
      </c>
      <c r="R1204" s="150">
        <v>2.6</v>
      </c>
      <c r="S1204" s="187">
        <f t="shared" si="239"/>
        <v>416</v>
      </c>
      <c r="T1204" s="136" t="str">
        <f t="shared" si="240"/>
        <v>Schwarz</v>
      </c>
      <c r="U1204" s="137" t="str">
        <f>IF(P1204="","",IF(N1204=1,"",IF(Q1204="","",IF(Q1204&lt;=100,100,IF(Table1[[#This Row],[Day]]="Wed",100,200)))))</f>
        <v/>
      </c>
      <c r="V1204" s="137" t="str">
        <f t="shared" si="241"/>
        <v/>
      </c>
      <c r="W1204" s="137" t="str">
        <f t="shared" si="242"/>
        <v/>
      </c>
      <c r="X1204" s="133">
        <f>100</f>
        <v>100</v>
      </c>
      <c r="Y1204" s="133">
        <f t="shared" si="243"/>
        <v>260</v>
      </c>
      <c r="Z1204" s="133">
        <f t="shared" si="244"/>
        <v>160</v>
      </c>
      <c r="AA1204" s="134" t="str">
        <f>TEXT(Table1[[#This Row],[Date]],"DDD")</f>
        <v>Sat</v>
      </c>
      <c r="AB1204" s="133" t="str">
        <f>IF(OR(G1204="Doomben",G1204="Eagle Farm"),"Q",IF(AND(Q1204&gt;1,Q1204&lt;55,Table1[[#This Row],[Source]]="Nat"),"Nat OK",IF(AND(Table1[[#This Row],[Source]]&lt;&gt;"Nat",Q1204&lt;55),"Poor &lt;55",IF(OR(G1204="Randwick",G1204="Flemington",G1204="Caulfield",G1204="Sandown Lake",G1204="Sandown Hill"),"Best","ave"))))</f>
        <v>ave</v>
      </c>
      <c r="AC1204" s="133">
        <f>IF(Q1204="","",IF(AB1204="Poor &lt;55",$AC$2*0.2%,IF(AND(AB1204="Q",AA1204&lt;&gt;"Wed"),$AC$2*0.4%,IF(AND(AB1204="Q",AA1204="Wed"),$AC$2*0.5%,IF(AND(AB1204="Ave",U1204=100),$AC$2*0.5%,IF(AND(AB1204="ave",U1204="",N1204=1,AG1204="Bush"),$AC$2*1%,IF(AND(AB1204="ave",U1204="",Q1204&gt;100),$AC$2*1.3%,IF(AND(AB1204="ave",U1204=""),$AC$2*1.2%,IF(AND(AB1204="Ave",U1204=200),$AC$2*1%,IF(AND(AB1204="Best",U1204=200),$AC$2*1.5%,IF(AND(AB1204="Best",U1204="",K1204&lt;&gt;"Pro Syd"),$AC$2*0.5%,IF(AND(AB1204="Best",U1204=""),$AC$2*1%,IF(AND(AB1204="Best",U1204=100,Table1[[#This Row],[State]]="NSW"),$AC$2*0.4%,IF(AND(AB1204="Best",U1204=100),$AC$2*1%,IF(Table1[[#This Row],[Adj]]="Nat OK",$AC$2*0.5%,"xxx")))))))))))))))</f>
        <v>130</v>
      </c>
      <c r="AD1204" s="133">
        <f t="shared" si="245"/>
        <v>338</v>
      </c>
      <c r="AE1204" s="133">
        <f t="shared" si="246"/>
        <v>208</v>
      </c>
      <c r="AF1204" s="133" t="str">
        <f>VLOOKUP(Table1[[#This Row],[Track]],$F$2672:$H$2715,2,FALSE)</f>
        <v>NSW</v>
      </c>
      <c r="AG1204" s="133" t="str">
        <f>VLOOKUP(Table1[[#This Row],[Track]],$F$2672:$H$2715,3,FALSE)</f>
        <v>Bush</v>
      </c>
      <c r="AH1204" s="133" t="str">
        <f>IF(Table1[[#This Row],[Date]]&lt;$AH$2,"",IF(Table1[[#This Row],[Date]]&lt;$AH$3,"Edge","Elite Combo"))</f>
        <v/>
      </c>
      <c r="AI1204" s="218">
        <f>Table1[[#This Row],[Time]]</f>
        <v>0.61805555555555558</v>
      </c>
      <c r="AJ1204" s="219" t="str">
        <f>Table1[[#This Row],[Track]]</f>
        <v>Hawkesbury</v>
      </c>
      <c r="AK1204" s="216">
        <f>Table1[[#This Row],[Race ]]</f>
        <v>7</v>
      </c>
      <c r="AL1204" s="219">
        <f>Table1[[#This Row],[TAB]]</f>
        <v>1</v>
      </c>
      <c r="AM1204" s="219" t="str">
        <f>Table1[[#This Row],[Selection]]</f>
        <v>Schwarz</v>
      </c>
      <c r="AN1204" s="220" t="str">
        <f>Table1[[#This Row],[Sources]]</f>
        <v>E4-10/Edge-15/Nat-15</v>
      </c>
      <c r="AO1204" s="219">
        <f>Table1[[#This Row],[Scale Bet]]</f>
        <v>130</v>
      </c>
    </row>
    <row r="1205" spans="5:41" ht="16.5" customHeight="1" x14ac:dyDescent="0.25">
      <c r="E1205" s="185">
        <v>45416</v>
      </c>
      <c r="F1205" s="35">
        <v>0.61805555555555558</v>
      </c>
      <c r="G1205" s="36" t="s">
        <v>770</v>
      </c>
      <c r="H1205" s="36">
        <v>7</v>
      </c>
      <c r="I1205" s="36">
        <v>1</v>
      </c>
      <c r="J1205" s="36" t="s">
        <v>310</v>
      </c>
      <c r="K1205" s="36" t="s">
        <v>40</v>
      </c>
      <c r="L1205" s="165">
        <v>15</v>
      </c>
      <c r="M1205" s="134" t="str">
        <f t="shared" si="234"/>
        <v/>
      </c>
      <c r="N1205" s="36" t="str">
        <f t="shared" si="235"/>
        <v/>
      </c>
      <c r="O1205" s="135" t="str">
        <f t="shared" si="236"/>
        <v/>
      </c>
      <c r="P1205" s="186" t="str">
        <f t="shared" si="237"/>
        <v/>
      </c>
      <c r="Q1205" s="187" t="str">
        <f t="shared" si="238"/>
        <v/>
      </c>
      <c r="R1205" s="150">
        <v>2.6</v>
      </c>
      <c r="S1205" s="187" t="str">
        <f t="shared" si="239"/>
        <v/>
      </c>
      <c r="T1205" s="136" t="str">
        <f t="shared" si="240"/>
        <v>Schwarz</v>
      </c>
      <c r="U1205" s="137" t="str">
        <f>IF(P1205="","",IF(N1205=1,"",IF(Q1205="","",IF(Q1205&lt;=100,100,IF(Table1[[#This Row],[Day]]="Wed",100,200)))))</f>
        <v/>
      </c>
      <c r="V1205" s="137" t="str">
        <f t="shared" si="241"/>
        <v/>
      </c>
      <c r="W1205" s="137" t="str">
        <f t="shared" si="242"/>
        <v/>
      </c>
      <c r="X1205" s="133">
        <f>100</f>
        <v>100</v>
      </c>
      <c r="Y1205" s="133">
        <f t="shared" si="243"/>
        <v>260</v>
      </c>
      <c r="Z1205" s="133">
        <f t="shared" si="244"/>
        <v>160</v>
      </c>
      <c r="AA1205" s="134" t="str">
        <f>TEXT(Table1[[#This Row],[Date]],"DDD")</f>
        <v>Sat</v>
      </c>
      <c r="AB1205" s="133" t="str">
        <f>IF(OR(G1205="Doomben",G1205="Eagle Farm"),"Q",IF(AND(Q1205&gt;1,Q1205&lt;55,Table1[[#This Row],[Source]]="Nat"),"Nat OK",IF(AND(Table1[[#This Row],[Source]]&lt;&gt;"Nat",Q1205&lt;55),"Poor &lt;55",IF(OR(G1205="Randwick",G1205="Flemington",G1205="Caulfield",G1205="Sandown Lake",G1205="Sandown Hill"),"Best","ave"))))</f>
        <v>ave</v>
      </c>
      <c r="AC1205" s="133" t="str">
        <f>IF(Q1205="","",IF(AB1205="Poor &lt;55",$AC$2*0.2%,IF(AND(AB1205="Q",AA1205&lt;&gt;"Wed"),$AC$2*0.4%,IF(AND(AB1205="Q",AA1205="Wed"),$AC$2*0.5%,IF(AND(AB1205="Ave",U1205=100),$AC$2*0.5%,IF(AND(AB1205="ave",U1205="",N1205=1,AG1205="Bush"),$AC$2*1%,IF(AND(AB1205="ave",U1205="",Q1205&gt;100),$AC$2*1.3%,IF(AND(AB1205="ave",U1205=""),$AC$2*1.2%,IF(AND(AB1205="Ave",U1205=200),$AC$2*1%,IF(AND(AB1205="Best",U1205=200),$AC$2*1.5%,IF(AND(AB1205="Best",U1205="",K1205&lt;&gt;"Pro Syd"),$AC$2*0.5%,IF(AND(AB1205="Best",U1205=""),$AC$2*1%,IF(AND(AB1205="Best",U1205=100,Table1[[#This Row],[State]]="NSW"),$AC$2*0.4%,IF(AND(AB1205="Best",U1205=100),$AC$2*1%,IF(Table1[[#This Row],[Adj]]="Nat OK",$AC$2*0.5%,"xxx")))))))))))))))</f>
        <v/>
      </c>
      <c r="AD1205" s="133" t="str">
        <f t="shared" si="245"/>
        <v/>
      </c>
      <c r="AE1205" s="133" t="str">
        <f t="shared" si="246"/>
        <v/>
      </c>
      <c r="AF1205" s="133" t="str">
        <f>VLOOKUP(Table1[[#This Row],[Track]],$F$2672:$H$2715,2,FALSE)</f>
        <v>NSW</v>
      </c>
      <c r="AG1205" s="133" t="str">
        <f>VLOOKUP(Table1[[#This Row],[Track]],$F$2672:$H$2715,3,FALSE)</f>
        <v>Bush</v>
      </c>
      <c r="AH1205" s="133" t="str">
        <f>IF(Table1[[#This Row],[Date]]&lt;$AH$2,"",IF(Table1[[#This Row],[Date]]&lt;$AH$3,"Edge","Elite Combo"))</f>
        <v/>
      </c>
      <c r="AI1205" s="218">
        <f>Table1[[#This Row],[Time]]</f>
        <v>0.61805555555555558</v>
      </c>
      <c r="AJ1205" s="219" t="str">
        <f>Table1[[#This Row],[Track]]</f>
        <v>Hawkesbury</v>
      </c>
      <c r="AK1205" s="216">
        <f>Table1[[#This Row],[Race ]]</f>
        <v>7</v>
      </c>
      <c r="AL1205" s="219">
        <f>Table1[[#This Row],[TAB]]</f>
        <v>1</v>
      </c>
      <c r="AM1205" s="219" t="str">
        <f>Table1[[#This Row],[Selection]]</f>
        <v>Schwarz</v>
      </c>
      <c r="AN1205" s="220" t="str">
        <f>Table1[[#This Row],[Sources]]</f>
        <v/>
      </c>
      <c r="AO1205" s="219" t="str">
        <f>Table1[[#This Row],[Scale Bet]]</f>
        <v/>
      </c>
    </row>
    <row r="1206" spans="5:41" ht="16.5" customHeight="1" x14ac:dyDescent="0.25">
      <c r="E1206" s="185">
        <v>45416</v>
      </c>
      <c r="F1206" s="35">
        <v>0.61805555555555558</v>
      </c>
      <c r="G1206" s="36" t="s">
        <v>770</v>
      </c>
      <c r="H1206" s="36">
        <v>7</v>
      </c>
      <c r="I1206" s="36">
        <v>1</v>
      </c>
      <c r="J1206" s="36" t="s">
        <v>310</v>
      </c>
      <c r="K1206" s="36" t="s">
        <v>13</v>
      </c>
      <c r="L1206" s="165">
        <v>15</v>
      </c>
      <c r="M1206" s="134" t="str">
        <f t="shared" si="234"/>
        <v/>
      </c>
      <c r="N1206" s="36" t="str">
        <f t="shared" si="235"/>
        <v/>
      </c>
      <c r="O1206" s="135" t="str">
        <f t="shared" si="236"/>
        <v/>
      </c>
      <c r="P1206" s="186" t="str">
        <f t="shared" si="237"/>
        <v/>
      </c>
      <c r="Q1206" s="187" t="str">
        <f t="shared" si="238"/>
        <v/>
      </c>
      <c r="R1206" s="150">
        <v>2.6</v>
      </c>
      <c r="S1206" s="187" t="str">
        <f t="shared" si="239"/>
        <v/>
      </c>
      <c r="T1206" s="136" t="str">
        <f t="shared" si="240"/>
        <v>Schwarz</v>
      </c>
      <c r="U1206" s="137" t="str">
        <f>IF(P1206="","",IF(N1206=1,"",IF(Q1206="","",IF(Q1206&lt;=100,100,IF(Table1[[#This Row],[Day]]="Wed",100,200)))))</f>
        <v/>
      </c>
      <c r="V1206" s="137" t="str">
        <f t="shared" si="241"/>
        <v/>
      </c>
      <c r="W1206" s="137" t="str">
        <f t="shared" si="242"/>
        <v/>
      </c>
      <c r="X1206" s="133">
        <f>100</f>
        <v>100</v>
      </c>
      <c r="Y1206" s="133">
        <f t="shared" si="243"/>
        <v>260</v>
      </c>
      <c r="Z1206" s="133">
        <f t="shared" si="244"/>
        <v>160</v>
      </c>
      <c r="AA1206" s="134" t="str">
        <f>TEXT(Table1[[#This Row],[Date]],"DDD")</f>
        <v>Sat</v>
      </c>
      <c r="AB1206" s="133" t="str">
        <f>IF(OR(G1206="Doomben",G1206="Eagle Farm"),"Q",IF(AND(Q1206&gt;1,Q1206&lt;55,Table1[[#This Row],[Source]]="Nat"),"Nat OK",IF(AND(Table1[[#This Row],[Source]]&lt;&gt;"Nat",Q1206&lt;55),"Poor &lt;55",IF(OR(G1206="Randwick",G1206="Flemington",G1206="Caulfield",G1206="Sandown Lake",G1206="Sandown Hill"),"Best","ave"))))</f>
        <v>ave</v>
      </c>
      <c r="AC1206" s="133" t="str">
        <f>IF(Q1206="","",IF(AB1206="Poor &lt;55",$AC$2*0.2%,IF(AND(AB1206="Q",AA1206&lt;&gt;"Wed"),$AC$2*0.4%,IF(AND(AB1206="Q",AA1206="Wed"),$AC$2*0.5%,IF(AND(AB1206="Ave",U1206=100),$AC$2*0.5%,IF(AND(AB1206="ave",U1206="",N1206=1,AG1206="Bush"),$AC$2*1%,IF(AND(AB1206="ave",U1206="",Q1206&gt;100),$AC$2*1.3%,IF(AND(AB1206="ave",U1206=""),$AC$2*1.2%,IF(AND(AB1206="Ave",U1206=200),$AC$2*1%,IF(AND(AB1206="Best",U1206=200),$AC$2*1.5%,IF(AND(AB1206="Best",U1206="",K1206&lt;&gt;"Pro Syd"),$AC$2*0.5%,IF(AND(AB1206="Best",U1206=""),$AC$2*1%,IF(AND(AB1206="Best",U1206=100,Table1[[#This Row],[State]]="NSW"),$AC$2*0.4%,IF(AND(AB1206="Best",U1206=100),$AC$2*1%,IF(Table1[[#This Row],[Adj]]="Nat OK",$AC$2*0.5%,"xxx")))))))))))))))</f>
        <v/>
      </c>
      <c r="AD1206" s="133" t="str">
        <f t="shared" si="245"/>
        <v/>
      </c>
      <c r="AE1206" s="133" t="str">
        <f t="shared" si="246"/>
        <v/>
      </c>
      <c r="AF1206" s="133" t="str">
        <f>VLOOKUP(Table1[[#This Row],[Track]],$F$2672:$H$2715,2,FALSE)</f>
        <v>NSW</v>
      </c>
      <c r="AG1206" s="133" t="str">
        <f>VLOOKUP(Table1[[#This Row],[Track]],$F$2672:$H$2715,3,FALSE)</f>
        <v>Bush</v>
      </c>
      <c r="AH1206" s="133" t="str">
        <f>IF(Table1[[#This Row],[Date]]&lt;$AH$2,"",IF(Table1[[#This Row],[Date]]&lt;$AH$3,"Edge","Elite Combo"))</f>
        <v/>
      </c>
      <c r="AI1206" s="218">
        <f>Table1[[#This Row],[Time]]</f>
        <v>0.61805555555555558</v>
      </c>
      <c r="AJ1206" s="219" t="str">
        <f>Table1[[#This Row],[Track]]</f>
        <v>Hawkesbury</v>
      </c>
      <c r="AK1206" s="216">
        <f>Table1[[#This Row],[Race ]]</f>
        <v>7</v>
      </c>
      <c r="AL1206" s="219">
        <f>Table1[[#This Row],[TAB]]</f>
        <v>1</v>
      </c>
      <c r="AM1206" s="219" t="str">
        <f>Table1[[#This Row],[Selection]]</f>
        <v>Schwarz</v>
      </c>
      <c r="AN1206" s="220" t="str">
        <f>Table1[[#This Row],[Sources]]</f>
        <v/>
      </c>
      <c r="AO1206" s="219" t="str">
        <f>Table1[[#This Row],[Scale Bet]]</f>
        <v/>
      </c>
    </row>
    <row r="1207" spans="5:41" ht="16.5" customHeight="1" x14ac:dyDescent="0.25">
      <c r="E1207" s="185">
        <v>45416</v>
      </c>
      <c r="F1207" s="35">
        <v>0.62847222222222221</v>
      </c>
      <c r="G1207" s="36" t="s">
        <v>201</v>
      </c>
      <c r="H1207" s="36">
        <v>7</v>
      </c>
      <c r="I1207" s="36">
        <v>9</v>
      </c>
      <c r="J1207" s="36" t="s">
        <v>126</v>
      </c>
      <c r="K1207" s="36" t="s">
        <v>1</v>
      </c>
      <c r="L1207" s="165">
        <v>11.000000000000002</v>
      </c>
      <c r="M1207" s="134">
        <f t="shared" si="234"/>
        <v>51</v>
      </c>
      <c r="N1207" s="36">
        <f t="shared" si="235"/>
        <v>3</v>
      </c>
      <c r="O1207" s="135" t="str">
        <f t="shared" si="236"/>
        <v>E4-11/Edge-20/Nat-20</v>
      </c>
      <c r="P1207" s="186" t="str">
        <f t="shared" si="237"/>
        <v>OK</v>
      </c>
      <c r="Q1207" s="187">
        <f t="shared" si="238"/>
        <v>204</v>
      </c>
      <c r="R1207" s="150">
        <v>5</v>
      </c>
      <c r="S1207" s="187">
        <f t="shared" si="239"/>
        <v>1020</v>
      </c>
      <c r="T1207" s="136" t="str">
        <f t="shared" si="240"/>
        <v>Dashing</v>
      </c>
      <c r="U1207" s="137">
        <f>IF(P1207="","",IF(N1207=1,"",IF(Q1207="","",IF(Q1207&lt;=100,100,IF(Table1[[#This Row],[Day]]="Wed",100,200)))))</f>
        <v>200</v>
      </c>
      <c r="V1207" s="137">
        <f t="shared" si="241"/>
        <v>1000</v>
      </c>
      <c r="W1207" s="137">
        <f t="shared" si="242"/>
        <v>800</v>
      </c>
      <c r="X1207" s="133">
        <f>100</f>
        <v>100</v>
      </c>
      <c r="Y1207" s="133">
        <f t="shared" si="243"/>
        <v>500</v>
      </c>
      <c r="Z1207" s="133">
        <f t="shared" si="244"/>
        <v>400</v>
      </c>
      <c r="AA1207" s="134" t="str">
        <f>TEXT(Table1[[#This Row],[Date]],"DDD")</f>
        <v>Sat</v>
      </c>
      <c r="AB1207" s="133" t="str">
        <f>IF(OR(G1207="Doomben",G1207="Eagle Farm"),"Q",IF(AND(Q1207&gt;1,Q1207&lt;55,Table1[[#This Row],[Source]]="Nat"),"Nat OK",IF(AND(Table1[[#This Row],[Source]]&lt;&gt;"Nat",Q1207&lt;55),"Poor &lt;55",IF(OR(G1207="Randwick",G1207="Flemington",G1207="Caulfield",G1207="Sandown Lake",G1207="Sandown Hill"),"Best","ave"))))</f>
        <v>Best</v>
      </c>
      <c r="AC1207" s="133">
        <f>IF(Q1207="","",IF(AB1207="Poor &lt;55",$AC$2*0.2%,IF(AND(AB1207="Q",AA1207&lt;&gt;"Wed"),$AC$2*0.4%,IF(AND(AB1207="Q",AA1207="Wed"),$AC$2*0.5%,IF(AND(AB1207="Ave",U1207=100),$AC$2*0.5%,IF(AND(AB1207="ave",U1207="",N1207=1,AG1207="Bush"),$AC$2*1%,IF(AND(AB1207="ave",U1207="",Q1207&gt;100),$AC$2*1.3%,IF(AND(AB1207="ave",U1207=""),$AC$2*1.2%,IF(AND(AB1207="Ave",U1207=200),$AC$2*1%,IF(AND(AB1207="Best",U1207=200),$AC$2*1.5%,IF(AND(AB1207="Best",U1207="",K1207&lt;&gt;"Pro Syd"),$AC$2*0.5%,IF(AND(AB1207="Best",U1207=""),$AC$2*1%,IF(AND(AB1207="Best",U1207=100,Table1[[#This Row],[State]]="NSW"),$AC$2*0.4%,IF(AND(AB1207="Best",U1207=100),$AC$2*1%,IF(Table1[[#This Row],[Adj]]="Nat OK",$AC$2*0.5%,"xxx")))))))))))))))</f>
        <v>150</v>
      </c>
      <c r="AD1207" s="133">
        <f t="shared" si="245"/>
        <v>750</v>
      </c>
      <c r="AE1207" s="133">
        <f t="shared" si="246"/>
        <v>600</v>
      </c>
      <c r="AF1207" s="133" t="str">
        <f>VLOOKUP(Table1[[#This Row],[Track]],$F$2672:$H$2715,2,FALSE)</f>
        <v>Vic</v>
      </c>
      <c r="AG1207" s="133" t="str">
        <f>VLOOKUP(Table1[[#This Row],[Track]],$F$2672:$H$2715,3,FALSE)</f>
        <v>-</v>
      </c>
      <c r="AH1207" s="133" t="str">
        <f>IF(Table1[[#This Row],[Date]]&lt;$AH$2,"",IF(Table1[[#This Row],[Date]]&lt;$AH$3,"Edge","Elite Combo"))</f>
        <v/>
      </c>
      <c r="AI1207" s="218">
        <f>Table1[[#This Row],[Time]]</f>
        <v>0.62847222222222221</v>
      </c>
      <c r="AJ1207" s="219" t="str">
        <f>Table1[[#This Row],[Track]]</f>
        <v>Caulfield</v>
      </c>
      <c r="AK1207" s="216">
        <f>Table1[[#This Row],[Race ]]</f>
        <v>7</v>
      </c>
      <c r="AL1207" s="219">
        <f>Table1[[#This Row],[TAB]]</f>
        <v>9</v>
      </c>
      <c r="AM1207" s="219" t="str">
        <f>Table1[[#This Row],[Selection]]</f>
        <v>Dashing</v>
      </c>
      <c r="AN1207" s="220" t="str">
        <f>Table1[[#This Row],[Sources]]</f>
        <v>E4-11/Edge-20/Nat-20</v>
      </c>
      <c r="AO1207" s="219">
        <f>Table1[[#This Row],[Scale Bet]]</f>
        <v>150</v>
      </c>
    </row>
    <row r="1208" spans="5:41" ht="16.5" customHeight="1" x14ac:dyDescent="0.25">
      <c r="E1208" s="185">
        <v>45416</v>
      </c>
      <c r="F1208" s="35">
        <v>0.62847222222222221</v>
      </c>
      <c r="G1208" s="36" t="s">
        <v>201</v>
      </c>
      <c r="H1208" s="36">
        <v>7</v>
      </c>
      <c r="I1208" s="36">
        <v>9</v>
      </c>
      <c r="J1208" s="36" t="s">
        <v>126</v>
      </c>
      <c r="K1208" s="36" t="s">
        <v>40</v>
      </c>
      <c r="L1208" s="165">
        <v>20</v>
      </c>
      <c r="M1208" s="134" t="str">
        <f t="shared" si="234"/>
        <v/>
      </c>
      <c r="N1208" s="36" t="str">
        <f t="shared" si="235"/>
        <v/>
      </c>
      <c r="O1208" s="135" t="str">
        <f t="shared" si="236"/>
        <v/>
      </c>
      <c r="P1208" s="186" t="str">
        <f t="shared" si="237"/>
        <v>OK</v>
      </c>
      <c r="Q1208" s="187" t="str">
        <f t="shared" si="238"/>
        <v/>
      </c>
      <c r="R1208" s="150">
        <v>5</v>
      </c>
      <c r="S1208" s="187" t="str">
        <f t="shared" si="239"/>
        <v/>
      </c>
      <c r="T1208" s="136" t="str">
        <f t="shared" si="240"/>
        <v>Dashing</v>
      </c>
      <c r="U1208" s="137" t="str">
        <f>IF(P1208="","",IF(N1208=1,"",IF(Q1208="","",IF(Q1208&lt;=100,100,IF(Table1[[#This Row],[Day]]="Wed",100,200)))))</f>
        <v/>
      </c>
      <c r="V1208" s="137" t="str">
        <f t="shared" si="241"/>
        <v/>
      </c>
      <c r="W1208" s="137" t="str">
        <f t="shared" si="242"/>
        <v/>
      </c>
      <c r="X1208" s="133">
        <f>100</f>
        <v>100</v>
      </c>
      <c r="Y1208" s="133">
        <f t="shared" si="243"/>
        <v>500</v>
      </c>
      <c r="Z1208" s="133">
        <f t="shared" si="244"/>
        <v>400</v>
      </c>
      <c r="AA1208" s="134" t="str">
        <f>TEXT(Table1[[#This Row],[Date]],"DDD")</f>
        <v>Sat</v>
      </c>
      <c r="AB1208" s="133" t="str">
        <f>IF(OR(G1208="Doomben",G1208="Eagle Farm"),"Q",IF(AND(Q1208&gt;1,Q1208&lt;55,Table1[[#This Row],[Source]]="Nat"),"Nat OK",IF(AND(Table1[[#This Row],[Source]]&lt;&gt;"Nat",Q1208&lt;55),"Poor &lt;55",IF(OR(G1208="Randwick",G1208="Flemington",G1208="Caulfield",G1208="Sandown Lake",G1208="Sandown Hill"),"Best","ave"))))</f>
        <v>Best</v>
      </c>
      <c r="AC1208" s="133" t="str">
        <f>IF(Q1208="","",IF(AB1208="Poor &lt;55",$AC$2*0.2%,IF(AND(AB1208="Q",AA1208&lt;&gt;"Wed"),$AC$2*0.4%,IF(AND(AB1208="Q",AA1208="Wed"),$AC$2*0.5%,IF(AND(AB1208="Ave",U1208=100),$AC$2*0.5%,IF(AND(AB1208="ave",U1208="",N1208=1,AG1208="Bush"),$AC$2*1%,IF(AND(AB1208="ave",U1208="",Q1208&gt;100),$AC$2*1.3%,IF(AND(AB1208="ave",U1208=""),$AC$2*1.2%,IF(AND(AB1208="Ave",U1208=200),$AC$2*1%,IF(AND(AB1208="Best",U1208=200),$AC$2*1.5%,IF(AND(AB1208="Best",U1208="",K1208&lt;&gt;"Pro Syd"),$AC$2*0.5%,IF(AND(AB1208="Best",U1208=""),$AC$2*1%,IF(AND(AB1208="Best",U1208=100,Table1[[#This Row],[State]]="NSW"),$AC$2*0.4%,IF(AND(AB1208="Best",U1208=100),$AC$2*1%,IF(Table1[[#This Row],[Adj]]="Nat OK",$AC$2*0.5%,"xxx")))))))))))))))</f>
        <v/>
      </c>
      <c r="AD1208" s="133" t="str">
        <f t="shared" si="245"/>
        <v/>
      </c>
      <c r="AE1208" s="133" t="str">
        <f t="shared" si="246"/>
        <v/>
      </c>
      <c r="AF1208" s="133" t="str">
        <f>VLOOKUP(Table1[[#This Row],[Track]],$F$2672:$H$2715,2,FALSE)</f>
        <v>Vic</v>
      </c>
      <c r="AG1208" s="133" t="str">
        <f>VLOOKUP(Table1[[#This Row],[Track]],$F$2672:$H$2715,3,FALSE)</f>
        <v>-</v>
      </c>
      <c r="AH1208" s="133" t="str">
        <f>IF(Table1[[#This Row],[Date]]&lt;$AH$2,"",IF(Table1[[#This Row],[Date]]&lt;$AH$3,"Edge","Elite Combo"))</f>
        <v/>
      </c>
      <c r="AI1208" s="218">
        <f>Table1[[#This Row],[Time]]</f>
        <v>0.62847222222222221</v>
      </c>
      <c r="AJ1208" s="219" t="str">
        <f>Table1[[#This Row],[Track]]</f>
        <v>Caulfield</v>
      </c>
      <c r="AK1208" s="216">
        <f>Table1[[#This Row],[Race ]]</f>
        <v>7</v>
      </c>
      <c r="AL1208" s="219">
        <f>Table1[[#This Row],[TAB]]</f>
        <v>9</v>
      </c>
      <c r="AM1208" s="219" t="str">
        <f>Table1[[#This Row],[Selection]]</f>
        <v>Dashing</v>
      </c>
      <c r="AN1208" s="220" t="str">
        <f>Table1[[#This Row],[Sources]]</f>
        <v/>
      </c>
      <c r="AO1208" s="219" t="str">
        <f>Table1[[#This Row],[Scale Bet]]</f>
        <v/>
      </c>
    </row>
    <row r="1209" spans="5:41" ht="16.5" customHeight="1" x14ac:dyDescent="0.25">
      <c r="E1209" s="185">
        <v>45416</v>
      </c>
      <c r="F1209" s="35">
        <v>0.62847222222222221</v>
      </c>
      <c r="G1209" s="36" t="s">
        <v>201</v>
      </c>
      <c r="H1209" s="36">
        <v>7</v>
      </c>
      <c r="I1209" s="36">
        <v>9</v>
      </c>
      <c r="J1209" s="36" t="s">
        <v>126</v>
      </c>
      <c r="K1209" s="36" t="s">
        <v>13</v>
      </c>
      <c r="L1209" s="165">
        <v>20</v>
      </c>
      <c r="M1209" s="134" t="str">
        <f t="shared" si="234"/>
        <v/>
      </c>
      <c r="N1209" s="36" t="str">
        <f t="shared" si="235"/>
        <v/>
      </c>
      <c r="O1209" s="135" t="str">
        <f t="shared" si="236"/>
        <v/>
      </c>
      <c r="P1209" s="186" t="str">
        <f t="shared" si="237"/>
        <v>OK</v>
      </c>
      <c r="Q1209" s="187" t="str">
        <f t="shared" si="238"/>
        <v/>
      </c>
      <c r="R1209" s="150">
        <v>5</v>
      </c>
      <c r="S1209" s="187" t="str">
        <f t="shared" si="239"/>
        <v/>
      </c>
      <c r="T1209" s="136" t="str">
        <f t="shared" si="240"/>
        <v>Dashing</v>
      </c>
      <c r="U1209" s="137" t="str">
        <f>IF(P1209="","",IF(N1209=1,"",IF(Q1209="","",IF(Q1209&lt;=100,100,IF(Table1[[#This Row],[Day]]="Wed",100,200)))))</f>
        <v/>
      </c>
      <c r="V1209" s="137" t="str">
        <f t="shared" si="241"/>
        <v/>
      </c>
      <c r="W1209" s="137" t="str">
        <f t="shared" si="242"/>
        <v/>
      </c>
      <c r="X1209" s="133">
        <f>100</f>
        <v>100</v>
      </c>
      <c r="Y1209" s="133">
        <f t="shared" si="243"/>
        <v>500</v>
      </c>
      <c r="Z1209" s="133">
        <f t="shared" si="244"/>
        <v>400</v>
      </c>
      <c r="AA1209" s="134" t="str">
        <f>TEXT(Table1[[#This Row],[Date]],"DDD")</f>
        <v>Sat</v>
      </c>
      <c r="AB1209" s="133" t="str">
        <f>IF(OR(G1209="Doomben",G1209="Eagle Farm"),"Q",IF(AND(Q1209&gt;1,Q1209&lt;55,Table1[[#This Row],[Source]]="Nat"),"Nat OK",IF(AND(Table1[[#This Row],[Source]]&lt;&gt;"Nat",Q1209&lt;55),"Poor &lt;55",IF(OR(G1209="Randwick",G1209="Flemington",G1209="Caulfield",G1209="Sandown Lake",G1209="Sandown Hill"),"Best","ave"))))</f>
        <v>Best</v>
      </c>
      <c r="AC1209" s="133" t="str">
        <f>IF(Q1209="","",IF(AB1209="Poor &lt;55",$AC$2*0.2%,IF(AND(AB1209="Q",AA1209&lt;&gt;"Wed"),$AC$2*0.4%,IF(AND(AB1209="Q",AA1209="Wed"),$AC$2*0.5%,IF(AND(AB1209="Ave",U1209=100),$AC$2*0.5%,IF(AND(AB1209="ave",U1209="",N1209=1,AG1209="Bush"),$AC$2*1%,IF(AND(AB1209="ave",U1209="",Q1209&gt;100),$AC$2*1.3%,IF(AND(AB1209="ave",U1209=""),$AC$2*1.2%,IF(AND(AB1209="Ave",U1209=200),$AC$2*1%,IF(AND(AB1209="Best",U1209=200),$AC$2*1.5%,IF(AND(AB1209="Best",U1209="",K1209&lt;&gt;"Pro Syd"),$AC$2*0.5%,IF(AND(AB1209="Best",U1209=""),$AC$2*1%,IF(AND(AB1209="Best",U1209=100,Table1[[#This Row],[State]]="NSW"),$AC$2*0.4%,IF(AND(AB1209="Best",U1209=100),$AC$2*1%,IF(Table1[[#This Row],[Adj]]="Nat OK",$AC$2*0.5%,"xxx")))))))))))))))</f>
        <v/>
      </c>
      <c r="AD1209" s="133" t="str">
        <f t="shared" si="245"/>
        <v/>
      </c>
      <c r="AE1209" s="133" t="str">
        <f t="shared" si="246"/>
        <v/>
      </c>
      <c r="AF1209" s="133" t="str">
        <f>VLOOKUP(Table1[[#This Row],[Track]],$F$2672:$H$2715,2,FALSE)</f>
        <v>Vic</v>
      </c>
      <c r="AG1209" s="133" t="str">
        <f>VLOOKUP(Table1[[#This Row],[Track]],$F$2672:$H$2715,3,FALSE)</f>
        <v>-</v>
      </c>
      <c r="AH1209" s="133" t="str">
        <f>IF(Table1[[#This Row],[Date]]&lt;$AH$2,"",IF(Table1[[#This Row],[Date]]&lt;$AH$3,"Edge","Elite Combo"))</f>
        <v/>
      </c>
      <c r="AI1209" s="218">
        <f>Table1[[#This Row],[Time]]</f>
        <v>0.62847222222222221</v>
      </c>
      <c r="AJ1209" s="219" t="str">
        <f>Table1[[#This Row],[Track]]</f>
        <v>Caulfield</v>
      </c>
      <c r="AK1209" s="216">
        <f>Table1[[#This Row],[Race ]]</f>
        <v>7</v>
      </c>
      <c r="AL1209" s="219">
        <f>Table1[[#This Row],[TAB]]</f>
        <v>9</v>
      </c>
      <c r="AM1209" s="219" t="str">
        <f>Table1[[#This Row],[Selection]]</f>
        <v>Dashing</v>
      </c>
      <c r="AN1209" s="220" t="str">
        <f>Table1[[#This Row],[Sources]]</f>
        <v/>
      </c>
      <c r="AO1209" s="219" t="str">
        <f>Table1[[#This Row],[Scale Bet]]</f>
        <v/>
      </c>
    </row>
    <row r="1210" spans="5:41" ht="16.5" customHeight="1" x14ac:dyDescent="0.25">
      <c r="E1210" s="185">
        <v>45416</v>
      </c>
      <c r="F1210" s="35">
        <v>0.62847222222222221</v>
      </c>
      <c r="G1210" s="36" t="s">
        <v>201</v>
      </c>
      <c r="H1210" s="36">
        <v>7</v>
      </c>
      <c r="I1210" s="36">
        <v>5</v>
      </c>
      <c r="J1210" s="36" t="s">
        <v>739</v>
      </c>
      <c r="K1210" s="36" t="s">
        <v>1</v>
      </c>
      <c r="L1210" s="165">
        <v>12</v>
      </c>
      <c r="M1210" s="134">
        <f t="shared" si="234"/>
        <v>12</v>
      </c>
      <c r="N1210" s="36">
        <f t="shared" si="235"/>
        <v>1</v>
      </c>
      <c r="O1210" s="135" t="str">
        <f t="shared" si="236"/>
        <v>E4-12</v>
      </c>
      <c r="P1210" s="186" t="str">
        <f t="shared" si="237"/>
        <v>OK</v>
      </c>
      <c r="Q1210" s="187">
        <f t="shared" si="238"/>
        <v>48</v>
      </c>
      <c r="R1210" s="150"/>
      <c r="S1210" s="187" t="str">
        <f t="shared" si="239"/>
        <v/>
      </c>
      <c r="T1210" s="136" t="str">
        <f t="shared" si="240"/>
        <v>El Soleado</v>
      </c>
      <c r="U1210" s="137" t="str">
        <f>IF(P1210="","",IF(N1210=1,"",IF(Q1210="","",IF(Q1210&lt;=100,100,IF(Table1[[#This Row],[Day]]="Wed",100,200)))))</f>
        <v/>
      </c>
      <c r="V1210" s="137" t="str">
        <f t="shared" si="241"/>
        <v/>
      </c>
      <c r="W1210" s="137" t="str">
        <f t="shared" si="242"/>
        <v/>
      </c>
      <c r="X1210" s="133">
        <f>100</f>
        <v>100</v>
      </c>
      <c r="Y1210" s="133" t="str">
        <f t="shared" si="243"/>
        <v/>
      </c>
      <c r="Z1210" s="133">
        <f t="shared" si="244"/>
        <v>-100</v>
      </c>
      <c r="AA1210" s="134" t="str">
        <f>TEXT(Table1[[#This Row],[Date]],"DDD")</f>
        <v>Sat</v>
      </c>
      <c r="AB1210" s="133" t="str">
        <f>IF(OR(G1210="Doomben",G1210="Eagle Farm"),"Q",IF(AND(Q1210&gt;1,Q1210&lt;55,Table1[[#This Row],[Source]]="Nat"),"Nat OK",IF(AND(Table1[[#This Row],[Source]]&lt;&gt;"Nat",Q1210&lt;55),"Poor &lt;55",IF(OR(G1210="Randwick",G1210="Flemington",G1210="Caulfield",G1210="Sandown Lake",G1210="Sandown Hill"),"Best","ave"))))</f>
        <v>Poor &lt;55</v>
      </c>
      <c r="AC1210" s="133">
        <f>IF(Q1210="","",IF(AB1210="Poor &lt;55",$AC$2*0.2%,IF(AND(AB1210="Q",AA1210&lt;&gt;"Wed"),$AC$2*0.4%,IF(AND(AB1210="Q",AA1210="Wed"),$AC$2*0.5%,IF(AND(AB1210="Ave",U1210=100),$AC$2*0.5%,IF(AND(AB1210="ave",U1210="",N1210=1,AG1210="Bush"),$AC$2*1%,IF(AND(AB1210="ave",U1210="",Q1210&gt;100),$AC$2*1.3%,IF(AND(AB1210="ave",U1210=""),$AC$2*1.2%,IF(AND(AB1210="Ave",U1210=200),$AC$2*1%,IF(AND(AB1210="Best",U1210=200),$AC$2*1.5%,IF(AND(AB1210="Best",U1210="",K1210&lt;&gt;"Pro Syd"),$AC$2*0.5%,IF(AND(AB1210="Best",U1210=""),$AC$2*1%,IF(AND(AB1210="Best",U1210=100,Table1[[#This Row],[State]]="NSW"),$AC$2*0.4%,IF(AND(AB1210="Best",U1210=100),$AC$2*1%,IF(Table1[[#This Row],[Adj]]="Nat OK",$AC$2*0.5%,"xxx")))))))))))))))</f>
        <v>20</v>
      </c>
      <c r="AD1210" s="133" t="str">
        <f t="shared" si="245"/>
        <v/>
      </c>
      <c r="AE1210" s="133">
        <f t="shared" si="246"/>
        <v>-20</v>
      </c>
      <c r="AF1210" s="133" t="str">
        <f>VLOOKUP(Table1[[#This Row],[Track]],$F$2672:$H$2715,2,FALSE)</f>
        <v>Vic</v>
      </c>
      <c r="AG1210" s="133" t="str">
        <f>VLOOKUP(Table1[[#This Row],[Track]],$F$2672:$H$2715,3,FALSE)</f>
        <v>-</v>
      </c>
      <c r="AH1210" s="133" t="str">
        <f>IF(Table1[[#This Row],[Date]]&lt;$AH$2,"",IF(Table1[[#This Row],[Date]]&lt;$AH$3,"Edge","Elite Combo"))</f>
        <v/>
      </c>
      <c r="AI1210" s="218">
        <f>Table1[[#This Row],[Time]]</f>
        <v>0.62847222222222221</v>
      </c>
      <c r="AJ1210" s="219" t="str">
        <f>Table1[[#This Row],[Track]]</f>
        <v>Caulfield</v>
      </c>
      <c r="AK1210" s="216">
        <f>Table1[[#This Row],[Race ]]</f>
        <v>7</v>
      </c>
      <c r="AL1210" s="219">
        <f>Table1[[#This Row],[TAB]]</f>
        <v>5</v>
      </c>
      <c r="AM1210" s="219" t="str">
        <f>Table1[[#This Row],[Selection]]</f>
        <v>El Soleado</v>
      </c>
      <c r="AN1210" s="220" t="str">
        <f>Table1[[#This Row],[Sources]]</f>
        <v>E4-12</v>
      </c>
      <c r="AO1210" s="219">
        <f>Table1[[#This Row],[Scale Bet]]</f>
        <v>20</v>
      </c>
    </row>
    <row r="1211" spans="5:41" ht="16.5" customHeight="1" x14ac:dyDescent="0.25">
      <c r="E1211" s="185">
        <v>45416</v>
      </c>
      <c r="F1211" s="35">
        <v>0.62847222222222221</v>
      </c>
      <c r="G1211" s="36" t="s">
        <v>201</v>
      </c>
      <c r="H1211" s="36">
        <v>7</v>
      </c>
      <c r="I1211" s="36">
        <v>3</v>
      </c>
      <c r="J1211" s="36" t="s">
        <v>37</v>
      </c>
      <c r="K1211" s="36" t="s">
        <v>1</v>
      </c>
      <c r="L1211" s="165">
        <v>12</v>
      </c>
      <c r="M1211" s="134">
        <f t="shared" si="234"/>
        <v>35</v>
      </c>
      <c r="N1211" s="36">
        <f t="shared" si="235"/>
        <v>3</v>
      </c>
      <c r="O1211" s="135" t="str">
        <f t="shared" si="236"/>
        <v>E4-12/Edge-10/Pro Mel-13</v>
      </c>
      <c r="P1211" s="186" t="str">
        <f t="shared" si="237"/>
        <v>OK</v>
      </c>
      <c r="Q1211" s="187">
        <f t="shared" si="238"/>
        <v>140</v>
      </c>
      <c r="R1211" s="150"/>
      <c r="S1211" s="187" t="str">
        <f t="shared" si="239"/>
        <v/>
      </c>
      <c r="T1211" s="136" t="str">
        <f t="shared" si="240"/>
        <v>Here To Shock</v>
      </c>
      <c r="U1211" s="137">
        <f>IF(P1211="","",IF(N1211=1,"",IF(Q1211="","",IF(Q1211&lt;=100,100,IF(Table1[[#This Row],[Day]]="Wed",100,200)))))</f>
        <v>200</v>
      </c>
      <c r="V1211" s="137" t="str">
        <f t="shared" si="241"/>
        <v/>
      </c>
      <c r="W1211" s="137">
        <f t="shared" si="242"/>
        <v>-200</v>
      </c>
      <c r="X1211" s="133">
        <f>100</f>
        <v>100</v>
      </c>
      <c r="Y1211" s="133" t="str">
        <f t="shared" si="243"/>
        <v/>
      </c>
      <c r="Z1211" s="133">
        <f t="shared" si="244"/>
        <v>-100</v>
      </c>
      <c r="AA1211" s="134" t="str">
        <f>TEXT(Table1[[#This Row],[Date]],"DDD")</f>
        <v>Sat</v>
      </c>
      <c r="AB1211" s="133" t="str">
        <f>IF(OR(G1211="Doomben",G1211="Eagle Farm"),"Q",IF(AND(Q1211&gt;1,Q1211&lt;55,Table1[[#This Row],[Source]]="Nat"),"Nat OK",IF(AND(Table1[[#This Row],[Source]]&lt;&gt;"Nat",Q1211&lt;55),"Poor &lt;55",IF(OR(G1211="Randwick",G1211="Flemington",G1211="Caulfield",G1211="Sandown Lake",G1211="Sandown Hill"),"Best","ave"))))</f>
        <v>Best</v>
      </c>
      <c r="AC1211" s="133">
        <f>IF(Q1211="","",IF(AB1211="Poor &lt;55",$AC$2*0.2%,IF(AND(AB1211="Q",AA1211&lt;&gt;"Wed"),$AC$2*0.4%,IF(AND(AB1211="Q",AA1211="Wed"),$AC$2*0.5%,IF(AND(AB1211="Ave",U1211=100),$AC$2*0.5%,IF(AND(AB1211="ave",U1211="",N1211=1,AG1211="Bush"),$AC$2*1%,IF(AND(AB1211="ave",U1211="",Q1211&gt;100),$AC$2*1.3%,IF(AND(AB1211="ave",U1211=""),$AC$2*1.2%,IF(AND(AB1211="Ave",U1211=200),$AC$2*1%,IF(AND(AB1211="Best",U1211=200),$AC$2*1.5%,IF(AND(AB1211="Best",U1211="",K1211&lt;&gt;"Pro Syd"),$AC$2*0.5%,IF(AND(AB1211="Best",U1211=""),$AC$2*1%,IF(AND(AB1211="Best",U1211=100,Table1[[#This Row],[State]]="NSW"),$AC$2*0.4%,IF(AND(AB1211="Best",U1211=100),$AC$2*1%,IF(Table1[[#This Row],[Adj]]="Nat OK",$AC$2*0.5%,"xxx")))))))))))))))</f>
        <v>150</v>
      </c>
      <c r="AD1211" s="133" t="str">
        <f t="shared" si="245"/>
        <v/>
      </c>
      <c r="AE1211" s="133">
        <f t="shared" si="246"/>
        <v>-150</v>
      </c>
      <c r="AF1211" s="133" t="str">
        <f>VLOOKUP(Table1[[#This Row],[Track]],$F$2672:$H$2715,2,FALSE)</f>
        <v>Vic</v>
      </c>
      <c r="AG1211" s="133" t="str">
        <f>VLOOKUP(Table1[[#This Row],[Track]],$F$2672:$H$2715,3,FALSE)</f>
        <v>-</v>
      </c>
      <c r="AH1211" s="133" t="str">
        <f>IF(Table1[[#This Row],[Date]]&lt;$AH$2,"",IF(Table1[[#This Row],[Date]]&lt;$AH$3,"Edge","Elite Combo"))</f>
        <v/>
      </c>
      <c r="AI1211" s="218">
        <f>Table1[[#This Row],[Time]]</f>
        <v>0.62847222222222221</v>
      </c>
      <c r="AJ1211" s="219" t="str">
        <f>Table1[[#This Row],[Track]]</f>
        <v>Caulfield</v>
      </c>
      <c r="AK1211" s="216">
        <f>Table1[[#This Row],[Race ]]</f>
        <v>7</v>
      </c>
      <c r="AL1211" s="219">
        <f>Table1[[#This Row],[TAB]]</f>
        <v>3</v>
      </c>
      <c r="AM1211" s="219" t="str">
        <f>Table1[[#This Row],[Selection]]</f>
        <v>Here To Shock</v>
      </c>
      <c r="AN1211" s="220" t="str">
        <f>Table1[[#This Row],[Sources]]</f>
        <v>E4-12/Edge-10/Pro Mel-13</v>
      </c>
      <c r="AO1211" s="219">
        <f>Table1[[#This Row],[Scale Bet]]</f>
        <v>150</v>
      </c>
    </row>
    <row r="1212" spans="5:41" ht="16.5" customHeight="1" x14ac:dyDescent="0.25">
      <c r="E1212" s="185">
        <v>45416</v>
      </c>
      <c r="F1212" s="35">
        <v>0.62847222222222221</v>
      </c>
      <c r="G1212" s="36" t="s">
        <v>201</v>
      </c>
      <c r="H1212" s="36">
        <v>7</v>
      </c>
      <c r="I1212" s="36">
        <v>3</v>
      </c>
      <c r="J1212" s="36" t="s">
        <v>37</v>
      </c>
      <c r="K1212" s="36" t="s">
        <v>40</v>
      </c>
      <c r="L1212" s="165">
        <v>10</v>
      </c>
      <c r="M1212" s="134" t="str">
        <f t="shared" si="234"/>
        <v/>
      </c>
      <c r="N1212" s="36" t="str">
        <f t="shared" si="235"/>
        <v/>
      </c>
      <c r="O1212" s="135" t="str">
        <f t="shared" si="236"/>
        <v/>
      </c>
      <c r="P1212" s="186" t="str">
        <f t="shared" si="237"/>
        <v>OK</v>
      </c>
      <c r="Q1212" s="187" t="str">
        <f t="shared" si="238"/>
        <v/>
      </c>
      <c r="R1212" s="150"/>
      <c r="S1212" s="187" t="str">
        <f t="shared" si="239"/>
        <v/>
      </c>
      <c r="T1212" s="136" t="str">
        <f t="shared" si="240"/>
        <v>Here To Shock</v>
      </c>
      <c r="U1212" s="137" t="str">
        <f>IF(P1212="","",IF(N1212=1,"",IF(Q1212="","",IF(Q1212&lt;=100,100,IF(Table1[[#This Row],[Day]]="Wed",100,200)))))</f>
        <v/>
      </c>
      <c r="V1212" s="137" t="str">
        <f t="shared" si="241"/>
        <v/>
      </c>
      <c r="W1212" s="137" t="str">
        <f t="shared" si="242"/>
        <v/>
      </c>
      <c r="X1212" s="133">
        <f>100</f>
        <v>100</v>
      </c>
      <c r="Y1212" s="133" t="str">
        <f t="shared" si="243"/>
        <v/>
      </c>
      <c r="Z1212" s="133">
        <f t="shared" si="244"/>
        <v>-100</v>
      </c>
      <c r="AA1212" s="134" t="str">
        <f>TEXT(Table1[[#This Row],[Date]],"DDD")</f>
        <v>Sat</v>
      </c>
      <c r="AB1212" s="133" t="str">
        <f>IF(OR(G1212="Doomben",G1212="Eagle Farm"),"Q",IF(AND(Q1212&gt;1,Q1212&lt;55,Table1[[#This Row],[Source]]="Nat"),"Nat OK",IF(AND(Table1[[#This Row],[Source]]&lt;&gt;"Nat",Q1212&lt;55),"Poor &lt;55",IF(OR(G1212="Randwick",G1212="Flemington",G1212="Caulfield",G1212="Sandown Lake",G1212="Sandown Hill"),"Best","ave"))))</f>
        <v>Best</v>
      </c>
      <c r="AC1212" s="133" t="str">
        <f>IF(Q1212="","",IF(AB1212="Poor &lt;55",$AC$2*0.2%,IF(AND(AB1212="Q",AA1212&lt;&gt;"Wed"),$AC$2*0.4%,IF(AND(AB1212="Q",AA1212="Wed"),$AC$2*0.5%,IF(AND(AB1212="Ave",U1212=100),$AC$2*0.5%,IF(AND(AB1212="ave",U1212="",N1212=1,AG1212="Bush"),$AC$2*1%,IF(AND(AB1212="ave",U1212="",Q1212&gt;100),$AC$2*1.3%,IF(AND(AB1212="ave",U1212=""),$AC$2*1.2%,IF(AND(AB1212="Ave",U1212=200),$AC$2*1%,IF(AND(AB1212="Best",U1212=200),$AC$2*1.5%,IF(AND(AB1212="Best",U1212="",K1212&lt;&gt;"Pro Syd"),$AC$2*0.5%,IF(AND(AB1212="Best",U1212=""),$AC$2*1%,IF(AND(AB1212="Best",U1212=100,Table1[[#This Row],[State]]="NSW"),$AC$2*0.4%,IF(AND(AB1212="Best",U1212=100),$AC$2*1%,IF(Table1[[#This Row],[Adj]]="Nat OK",$AC$2*0.5%,"xxx")))))))))))))))</f>
        <v/>
      </c>
      <c r="AD1212" s="133" t="str">
        <f t="shared" si="245"/>
        <v/>
      </c>
      <c r="AE1212" s="133" t="str">
        <f t="shared" si="246"/>
        <v/>
      </c>
      <c r="AF1212" s="133" t="str">
        <f>VLOOKUP(Table1[[#This Row],[Track]],$F$2672:$H$2715,2,FALSE)</f>
        <v>Vic</v>
      </c>
      <c r="AG1212" s="133" t="str">
        <f>VLOOKUP(Table1[[#This Row],[Track]],$F$2672:$H$2715,3,FALSE)</f>
        <v>-</v>
      </c>
      <c r="AH1212" s="133" t="str">
        <f>IF(Table1[[#This Row],[Date]]&lt;$AH$2,"",IF(Table1[[#This Row],[Date]]&lt;$AH$3,"Edge","Elite Combo"))</f>
        <v/>
      </c>
      <c r="AI1212" s="218">
        <f>Table1[[#This Row],[Time]]</f>
        <v>0.62847222222222221</v>
      </c>
      <c r="AJ1212" s="219" t="str">
        <f>Table1[[#This Row],[Track]]</f>
        <v>Caulfield</v>
      </c>
      <c r="AK1212" s="216">
        <f>Table1[[#This Row],[Race ]]</f>
        <v>7</v>
      </c>
      <c r="AL1212" s="219">
        <f>Table1[[#This Row],[TAB]]</f>
        <v>3</v>
      </c>
      <c r="AM1212" s="219" t="str">
        <f>Table1[[#This Row],[Selection]]</f>
        <v>Here To Shock</v>
      </c>
      <c r="AN1212" s="220" t="str">
        <f>Table1[[#This Row],[Sources]]</f>
        <v/>
      </c>
      <c r="AO1212" s="219" t="str">
        <f>Table1[[#This Row],[Scale Bet]]</f>
        <v/>
      </c>
    </row>
    <row r="1213" spans="5:41" ht="16.5" customHeight="1" x14ac:dyDescent="0.25">
      <c r="E1213" s="185">
        <v>45416</v>
      </c>
      <c r="F1213" s="35">
        <v>0.62847222222222221</v>
      </c>
      <c r="G1213" s="36" t="s">
        <v>201</v>
      </c>
      <c r="H1213" s="36">
        <v>7</v>
      </c>
      <c r="I1213" s="36">
        <v>3</v>
      </c>
      <c r="J1213" s="36" t="s">
        <v>37</v>
      </c>
      <c r="K1213" s="36" t="s">
        <v>18</v>
      </c>
      <c r="L1213" s="165">
        <v>13</v>
      </c>
      <c r="M1213" s="134" t="str">
        <f t="shared" si="234"/>
        <v/>
      </c>
      <c r="N1213" s="36" t="str">
        <f t="shared" si="235"/>
        <v/>
      </c>
      <c r="O1213" s="135" t="str">
        <f t="shared" si="236"/>
        <v/>
      </c>
      <c r="P1213" s="186" t="str">
        <f t="shared" si="237"/>
        <v>OK</v>
      </c>
      <c r="Q1213" s="187" t="str">
        <f t="shared" si="238"/>
        <v/>
      </c>
      <c r="R1213" s="150"/>
      <c r="S1213" s="187" t="str">
        <f t="shared" si="239"/>
        <v/>
      </c>
      <c r="T1213" s="136" t="str">
        <f t="shared" si="240"/>
        <v>Here To Shock</v>
      </c>
      <c r="U1213" s="137" t="str">
        <f>IF(P1213="","",IF(N1213=1,"",IF(Q1213="","",IF(Q1213&lt;=100,100,IF(Table1[[#This Row],[Day]]="Wed",100,200)))))</f>
        <v/>
      </c>
      <c r="V1213" s="137" t="str">
        <f t="shared" si="241"/>
        <v/>
      </c>
      <c r="W1213" s="137" t="str">
        <f t="shared" si="242"/>
        <v/>
      </c>
      <c r="X1213" s="133">
        <f>100</f>
        <v>100</v>
      </c>
      <c r="Y1213" s="133" t="str">
        <f t="shared" si="243"/>
        <v/>
      </c>
      <c r="Z1213" s="133">
        <f t="shared" si="244"/>
        <v>-100</v>
      </c>
      <c r="AA1213" s="134" t="str">
        <f>TEXT(Table1[[#This Row],[Date]],"DDD")</f>
        <v>Sat</v>
      </c>
      <c r="AB1213" s="133" t="str">
        <f>IF(OR(G1213="Doomben",G1213="Eagle Farm"),"Q",IF(AND(Q1213&gt;1,Q1213&lt;55,Table1[[#This Row],[Source]]="Nat"),"Nat OK",IF(AND(Table1[[#This Row],[Source]]&lt;&gt;"Nat",Q1213&lt;55),"Poor &lt;55",IF(OR(G1213="Randwick",G1213="Flemington",G1213="Caulfield",G1213="Sandown Lake",G1213="Sandown Hill"),"Best","ave"))))</f>
        <v>Best</v>
      </c>
      <c r="AC1213" s="133" t="str">
        <f>IF(Q1213="","",IF(AB1213="Poor &lt;55",$AC$2*0.2%,IF(AND(AB1213="Q",AA1213&lt;&gt;"Wed"),$AC$2*0.4%,IF(AND(AB1213="Q",AA1213="Wed"),$AC$2*0.5%,IF(AND(AB1213="Ave",U1213=100),$AC$2*0.5%,IF(AND(AB1213="ave",U1213="",N1213=1,AG1213="Bush"),$AC$2*1%,IF(AND(AB1213="ave",U1213="",Q1213&gt;100),$AC$2*1.3%,IF(AND(AB1213="ave",U1213=""),$AC$2*1.2%,IF(AND(AB1213="Ave",U1213=200),$AC$2*1%,IF(AND(AB1213="Best",U1213=200),$AC$2*1.5%,IF(AND(AB1213="Best",U1213="",K1213&lt;&gt;"Pro Syd"),$AC$2*0.5%,IF(AND(AB1213="Best",U1213=""),$AC$2*1%,IF(AND(AB1213="Best",U1213=100,Table1[[#This Row],[State]]="NSW"),$AC$2*0.4%,IF(AND(AB1213="Best",U1213=100),$AC$2*1%,IF(Table1[[#This Row],[Adj]]="Nat OK",$AC$2*0.5%,"xxx")))))))))))))))</f>
        <v/>
      </c>
      <c r="AD1213" s="133" t="str">
        <f t="shared" si="245"/>
        <v/>
      </c>
      <c r="AE1213" s="133" t="str">
        <f t="shared" si="246"/>
        <v/>
      </c>
      <c r="AF1213" s="133" t="str">
        <f>VLOOKUP(Table1[[#This Row],[Track]],$F$2672:$H$2715,2,FALSE)</f>
        <v>Vic</v>
      </c>
      <c r="AG1213" s="133" t="str">
        <f>VLOOKUP(Table1[[#This Row],[Track]],$F$2672:$H$2715,3,FALSE)</f>
        <v>-</v>
      </c>
      <c r="AH1213" s="133" t="str">
        <f>IF(Table1[[#This Row],[Date]]&lt;$AH$2,"",IF(Table1[[#This Row],[Date]]&lt;$AH$3,"Edge","Elite Combo"))</f>
        <v/>
      </c>
      <c r="AI1213" s="218">
        <f>Table1[[#This Row],[Time]]</f>
        <v>0.62847222222222221</v>
      </c>
      <c r="AJ1213" s="219" t="str">
        <f>Table1[[#This Row],[Track]]</f>
        <v>Caulfield</v>
      </c>
      <c r="AK1213" s="216">
        <f>Table1[[#This Row],[Race ]]</f>
        <v>7</v>
      </c>
      <c r="AL1213" s="219">
        <f>Table1[[#This Row],[TAB]]</f>
        <v>3</v>
      </c>
      <c r="AM1213" s="219" t="str">
        <f>Table1[[#This Row],[Selection]]</f>
        <v>Here To Shock</v>
      </c>
      <c r="AN1213" s="220" t="str">
        <f>Table1[[#This Row],[Sources]]</f>
        <v/>
      </c>
      <c r="AO1213" s="219" t="str">
        <f>Table1[[#This Row],[Scale Bet]]</f>
        <v/>
      </c>
    </row>
    <row r="1214" spans="5:41" ht="16.5" customHeight="1" x14ac:dyDescent="0.25">
      <c r="E1214" s="185">
        <v>45416</v>
      </c>
      <c r="F1214" s="35">
        <v>0.6479166666666667</v>
      </c>
      <c r="G1214" s="36" t="s">
        <v>28</v>
      </c>
      <c r="H1214" s="36">
        <v>8</v>
      </c>
      <c r="I1214" s="36">
        <v>1</v>
      </c>
      <c r="J1214" s="36" t="s">
        <v>957</v>
      </c>
      <c r="K1214" s="36" t="s">
        <v>13</v>
      </c>
      <c r="L1214" s="165">
        <v>11</v>
      </c>
      <c r="M1214" s="134">
        <f t="shared" si="234"/>
        <v>11</v>
      </c>
      <c r="N1214" s="36">
        <f t="shared" si="235"/>
        <v>1</v>
      </c>
      <c r="O1214" s="135" t="str">
        <f t="shared" si="236"/>
        <v>Nat-11</v>
      </c>
      <c r="P1214" s="186" t="str">
        <f t="shared" si="237"/>
        <v/>
      </c>
      <c r="Q1214" s="187">
        <f t="shared" si="238"/>
        <v>44</v>
      </c>
      <c r="R1214" s="150"/>
      <c r="S1214" s="187" t="str">
        <f t="shared" si="239"/>
        <v/>
      </c>
      <c r="T1214" s="136" t="str">
        <f t="shared" si="240"/>
        <v>Uncommon James</v>
      </c>
      <c r="U1214" s="137" t="str">
        <f>IF(P1214="","",IF(N1214=1,"",IF(Q1214="","",IF(Q1214&lt;=100,100,IF(Table1[[#This Row],[Day]]="Wed",100,200)))))</f>
        <v/>
      </c>
      <c r="V1214" s="137" t="str">
        <f t="shared" si="241"/>
        <v/>
      </c>
      <c r="W1214" s="137" t="str">
        <f t="shared" si="242"/>
        <v/>
      </c>
      <c r="X1214" s="133">
        <f>100</f>
        <v>100</v>
      </c>
      <c r="Y1214" s="133" t="str">
        <f t="shared" si="243"/>
        <v/>
      </c>
      <c r="Z1214" s="133">
        <f t="shared" si="244"/>
        <v>-100</v>
      </c>
      <c r="AA1214" s="134" t="str">
        <f>TEXT(Table1[[#This Row],[Date]],"DDD")</f>
        <v>Sat</v>
      </c>
      <c r="AB1214" s="133" t="str">
        <f>IF(OR(G1214="Doomben",G1214="Eagle Farm"),"Q",IF(AND(Q1214&gt;1,Q1214&lt;55,Table1[[#This Row],[Source]]="Nat"),"Nat OK",IF(AND(Table1[[#This Row],[Source]]&lt;&gt;"Nat",Q1214&lt;55),"Poor &lt;55",IF(OR(G1214="Randwick",G1214="Flemington",G1214="Caulfield",G1214="Sandown Lake",G1214="Sandown Hill"),"Best","ave"))))</f>
        <v>Q</v>
      </c>
      <c r="AC1214" s="133">
        <f>IF(Q1214="","",IF(AB1214="Poor &lt;55",$AC$2*0.2%,IF(AND(AB1214="Q",AA1214&lt;&gt;"Wed"),$AC$2*0.4%,IF(AND(AB1214="Q",AA1214="Wed"),$AC$2*0.5%,IF(AND(AB1214="Ave",U1214=100),$AC$2*0.5%,IF(AND(AB1214="ave",U1214="",N1214=1,AG1214="Bush"),$AC$2*1%,IF(AND(AB1214="ave",U1214="",Q1214&gt;100),$AC$2*1.3%,IF(AND(AB1214="ave",U1214=""),$AC$2*1.2%,IF(AND(AB1214="Ave",U1214=200),$AC$2*1%,IF(AND(AB1214="Best",U1214=200),$AC$2*1.5%,IF(AND(AB1214="Best",U1214="",K1214&lt;&gt;"Pro Syd"),$AC$2*0.5%,IF(AND(AB1214="Best",U1214=""),$AC$2*1%,IF(AND(AB1214="Best",U1214=100,Table1[[#This Row],[State]]="NSW"),$AC$2*0.4%,IF(AND(AB1214="Best",U1214=100),$AC$2*1%,IF(Table1[[#This Row],[Adj]]="Nat OK",$AC$2*0.5%,"xxx")))))))))))))))</f>
        <v>40</v>
      </c>
      <c r="AD1214" s="133" t="str">
        <f t="shared" si="245"/>
        <v/>
      </c>
      <c r="AE1214" s="133">
        <f t="shared" si="246"/>
        <v>-40</v>
      </c>
      <c r="AF1214" s="133" t="str">
        <f>VLOOKUP(Table1[[#This Row],[Track]],$F$2672:$H$2715,2,FALSE)</f>
        <v>Qld</v>
      </c>
      <c r="AG1214" s="133" t="str">
        <f>VLOOKUP(Table1[[#This Row],[Track]],$F$2672:$H$2715,3,FALSE)</f>
        <v>-</v>
      </c>
      <c r="AH1214" s="133" t="str">
        <f>IF(Table1[[#This Row],[Date]]&lt;$AH$2,"",IF(Table1[[#This Row],[Date]]&lt;$AH$3,"Edge","Elite Combo"))</f>
        <v/>
      </c>
      <c r="AI1214" s="218">
        <f>Table1[[#This Row],[Time]]</f>
        <v>0.6479166666666667</v>
      </c>
      <c r="AJ1214" s="219" t="str">
        <f>Table1[[#This Row],[Track]]</f>
        <v>Eagle Farm</v>
      </c>
      <c r="AK1214" s="216">
        <f>Table1[[#This Row],[Race ]]</f>
        <v>8</v>
      </c>
      <c r="AL1214" s="219">
        <f>Table1[[#This Row],[TAB]]</f>
        <v>1</v>
      </c>
      <c r="AM1214" s="219" t="str">
        <f>Table1[[#This Row],[Selection]]</f>
        <v>Uncommon James</v>
      </c>
      <c r="AN1214" s="220" t="str">
        <f>Table1[[#This Row],[Sources]]</f>
        <v>Nat-11</v>
      </c>
      <c r="AO1214" s="219">
        <f>Table1[[#This Row],[Scale Bet]]</f>
        <v>40</v>
      </c>
    </row>
    <row r="1215" spans="5:41" ht="16.5" customHeight="1" x14ac:dyDescent="0.25">
      <c r="E1215" s="185">
        <v>45416</v>
      </c>
      <c r="F1215" s="35">
        <v>0.65277777777777779</v>
      </c>
      <c r="G1215" s="36" t="s">
        <v>201</v>
      </c>
      <c r="H1215" s="36">
        <v>8</v>
      </c>
      <c r="I1215" s="36">
        <v>2</v>
      </c>
      <c r="J1215" s="36" t="s">
        <v>752</v>
      </c>
      <c r="K1215" s="36" t="s">
        <v>1</v>
      </c>
      <c r="L1215" s="165">
        <v>10</v>
      </c>
      <c r="M1215" s="134">
        <f t="shared" si="234"/>
        <v>23</v>
      </c>
      <c r="N1215" s="36">
        <f t="shared" si="235"/>
        <v>2</v>
      </c>
      <c r="O1215" s="135" t="str">
        <f t="shared" si="236"/>
        <v>E4-10/Nat-13</v>
      </c>
      <c r="P1215" s="186" t="str">
        <f t="shared" si="237"/>
        <v>OK</v>
      </c>
      <c r="Q1215" s="187">
        <f t="shared" si="238"/>
        <v>92</v>
      </c>
      <c r="R1215" s="150">
        <v>3.2</v>
      </c>
      <c r="S1215" s="187">
        <f t="shared" si="239"/>
        <v>294.40000000000003</v>
      </c>
      <c r="T1215" s="136" t="str">
        <f t="shared" si="240"/>
        <v>Aztec State</v>
      </c>
      <c r="U1215" s="137">
        <f>IF(P1215="","",IF(N1215=1,"",IF(Q1215="","",IF(Q1215&lt;=100,100,IF(Table1[[#This Row],[Day]]="Wed",100,200)))))</f>
        <v>100</v>
      </c>
      <c r="V1215" s="137">
        <f t="shared" si="241"/>
        <v>320</v>
      </c>
      <c r="W1215" s="137">
        <f t="shared" si="242"/>
        <v>220</v>
      </c>
      <c r="X1215" s="133">
        <f>100</f>
        <v>100</v>
      </c>
      <c r="Y1215" s="133">
        <f t="shared" si="243"/>
        <v>320</v>
      </c>
      <c r="Z1215" s="133">
        <f t="shared" si="244"/>
        <v>220</v>
      </c>
      <c r="AA1215" s="134" t="str">
        <f>TEXT(Table1[[#This Row],[Date]],"DDD")</f>
        <v>Sat</v>
      </c>
      <c r="AB1215" s="133" t="str">
        <f>IF(OR(G1215="Doomben",G1215="Eagle Farm"),"Q",IF(AND(Q1215&gt;1,Q1215&lt;55,Table1[[#This Row],[Source]]="Nat"),"Nat OK",IF(AND(Table1[[#This Row],[Source]]&lt;&gt;"Nat",Q1215&lt;55),"Poor &lt;55",IF(OR(G1215="Randwick",G1215="Flemington",G1215="Caulfield",G1215="Sandown Lake",G1215="Sandown Hill"),"Best","ave"))))</f>
        <v>Best</v>
      </c>
      <c r="AC1215" s="133">
        <f>IF(Q1215="","",IF(AB1215="Poor &lt;55",$AC$2*0.2%,IF(AND(AB1215="Q",AA1215&lt;&gt;"Wed"),$AC$2*0.4%,IF(AND(AB1215="Q",AA1215="Wed"),$AC$2*0.5%,IF(AND(AB1215="Ave",U1215=100),$AC$2*0.5%,IF(AND(AB1215="ave",U1215="",N1215=1,AG1215="Bush"),$AC$2*1%,IF(AND(AB1215="ave",U1215="",Q1215&gt;100),$AC$2*1.3%,IF(AND(AB1215="ave",U1215=""),$AC$2*1.2%,IF(AND(AB1215="Ave",U1215=200),$AC$2*1%,IF(AND(AB1215="Best",U1215=200),$AC$2*1.5%,IF(AND(AB1215="Best",U1215="",K1215&lt;&gt;"Pro Syd"),$AC$2*0.5%,IF(AND(AB1215="Best",U1215=""),$AC$2*1%,IF(AND(AB1215="Best",U1215=100,Table1[[#This Row],[State]]="NSW"),$AC$2*0.4%,IF(AND(AB1215="Best",U1215=100),$AC$2*1%,IF(Table1[[#This Row],[Adj]]="Nat OK",$AC$2*0.5%,"xxx")))))))))))))))</f>
        <v>100</v>
      </c>
      <c r="AD1215" s="133">
        <f t="shared" si="245"/>
        <v>320</v>
      </c>
      <c r="AE1215" s="133">
        <f t="shared" si="246"/>
        <v>220</v>
      </c>
      <c r="AF1215" s="133" t="str">
        <f>VLOOKUP(Table1[[#This Row],[Track]],$F$2672:$H$2715,2,FALSE)</f>
        <v>Vic</v>
      </c>
      <c r="AG1215" s="133" t="str">
        <f>VLOOKUP(Table1[[#This Row],[Track]],$F$2672:$H$2715,3,FALSE)</f>
        <v>-</v>
      </c>
      <c r="AH1215" s="133" t="str">
        <f>IF(Table1[[#This Row],[Date]]&lt;$AH$2,"",IF(Table1[[#This Row],[Date]]&lt;$AH$3,"Edge","Elite Combo"))</f>
        <v/>
      </c>
      <c r="AI1215" s="218">
        <f>Table1[[#This Row],[Time]]</f>
        <v>0.65277777777777779</v>
      </c>
      <c r="AJ1215" s="219" t="str">
        <f>Table1[[#This Row],[Track]]</f>
        <v>Caulfield</v>
      </c>
      <c r="AK1215" s="216">
        <f>Table1[[#This Row],[Race ]]</f>
        <v>8</v>
      </c>
      <c r="AL1215" s="219">
        <f>Table1[[#This Row],[TAB]]</f>
        <v>2</v>
      </c>
      <c r="AM1215" s="219" t="str">
        <f>Table1[[#This Row],[Selection]]</f>
        <v>Aztec State</v>
      </c>
      <c r="AN1215" s="220" t="str">
        <f>Table1[[#This Row],[Sources]]</f>
        <v>E4-10/Nat-13</v>
      </c>
      <c r="AO1215" s="219">
        <f>Table1[[#This Row],[Scale Bet]]</f>
        <v>100</v>
      </c>
    </row>
    <row r="1216" spans="5:41" ht="16.5" customHeight="1" x14ac:dyDescent="0.25">
      <c r="E1216" s="185">
        <v>45416</v>
      </c>
      <c r="F1216" s="35">
        <v>0.65277777777777779</v>
      </c>
      <c r="G1216" s="36" t="s">
        <v>201</v>
      </c>
      <c r="H1216" s="36">
        <v>8</v>
      </c>
      <c r="I1216" s="36">
        <v>2</v>
      </c>
      <c r="J1216" s="36" t="s">
        <v>752</v>
      </c>
      <c r="K1216" s="36" t="s">
        <v>13</v>
      </c>
      <c r="L1216" s="165">
        <v>13</v>
      </c>
      <c r="M1216" s="134" t="str">
        <f t="shared" si="234"/>
        <v/>
      </c>
      <c r="N1216" s="36" t="str">
        <f t="shared" si="235"/>
        <v/>
      </c>
      <c r="O1216" s="135" t="str">
        <f t="shared" si="236"/>
        <v/>
      </c>
      <c r="P1216" s="186" t="str">
        <f t="shared" si="237"/>
        <v>OK</v>
      </c>
      <c r="Q1216" s="187" t="str">
        <f t="shared" si="238"/>
        <v/>
      </c>
      <c r="R1216" s="150">
        <v>3.2</v>
      </c>
      <c r="S1216" s="187" t="str">
        <f t="shared" si="239"/>
        <v/>
      </c>
      <c r="T1216" s="136" t="str">
        <f t="shared" si="240"/>
        <v>Aztec State</v>
      </c>
      <c r="U1216" s="137" t="str">
        <f>IF(P1216="","",IF(N1216=1,"",IF(Q1216="","",IF(Q1216&lt;=100,100,IF(Table1[[#This Row],[Day]]="Wed",100,200)))))</f>
        <v/>
      </c>
      <c r="V1216" s="137" t="str">
        <f t="shared" si="241"/>
        <v/>
      </c>
      <c r="W1216" s="137" t="str">
        <f t="shared" si="242"/>
        <v/>
      </c>
      <c r="X1216" s="133">
        <f>100</f>
        <v>100</v>
      </c>
      <c r="Y1216" s="133">
        <f t="shared" si="243"/>
        <v>320</v>
      </c>
      <c r="Z1216" s="133">
        <f t="shared" si="244"/>
        <v>220</v>
      </c>
      <c r="AA1216" s="134" t="str">
        <f>TEXT(Table1[[#This Row],[Date]],"DDD")</f>
        <v>Sat</v>
      </c>
      <c r="AB1216" s="133" t="str">
        <f>IF(OR(G1216="Doomben",G1216="Eagle Farm"),"Q",IF(AND(Q1216&gt;1,Q1216&lt;55,Table1[[#This Row],[Source]]="Nat"),"Nat OK",IF(AND(Table1[[#This Row],[Source]]&lt;&gt;"Nat",Q1216&lt;55),"Poor &lt;55",IF(OR(G1216="Randwick",G1216="Flemington",G1216="Caulfield",G1216="Sandown Lake",G1216="Sandown Hill"),"Best","ave"))))</f>
        <v>Best</v>
      </c>
      <c r="AC1216" s="133" t="str">
        <f>IF(Q1216="","",IF(AB1216="Poor &lt;55",$AC$2*0.2%,IF(AND(AB1216="Q",AA1216&lt;&gt;"Wed"),$AC$2*0.4%,IF(AND(AB1216="Q",AA1216="Wed"),$AC$2*0.5%,IF(AND(AB1216="Ave",U1216=100),$AC$2*0.5%,IF(AND(AB1216="ave",U1216="",N1216=1,AG1216="Bush"),$AC$2*1%,IF(AND(AB1216="ave",U1216="",Q1216&gt;100),$AC$2*1.3%,IF(AND(AB1216="ave",U1216=""),$AC$2*1.2%,IF(AND(AB1216="Ave",U1216=200),$AC$2*1%,IF(AND(AB1216="Best",U1216=200),$AC$2*1.5%,IF(AND(AB1216="Best",U1216="",K1216&lt;&gt;"Pro Syd"),$AC$2*0.5%,IF(AND(AB1216="Best",U1216=""),$AC$2*1%,IF(AND(AB1216="Best",U1216=100,Table1[[#This Row],[State]]="NSW"),$AC$2*0.4%,IF(AND(AB1216="Best",U1216=100),$AC$2*1%,IF(Table1[[#This Row],[Adj]]="Nat OK",$AC$2*0.5%,"xxx")))))))))))))))</f>
        <v/>
      </c>
      <c r="AD1216" s="133" t="str">
        <f t="shared" si="245"/>
        <v/>
      </c>
      <c r="AE1216" s="133" t="str">
        <f t="shared" si="246"/>
        <v/>
      </c>
      <c r="AF1216" s="133" t="str">
        <f>VLOOKUP(Table1[[#This Row],[Track]],$F$2672:$H$2715,2,FALSE)</f>
        <v>Vic</v>
      </c>
      <c r="AG1216" s="133" t="str">
        <f>VLOOKUP(Table1[[#This Row],[Track]],$F$2672:$H$2715,3,FALSE)</f>
        <v>-</v>
      </c>
      <c r="AH1216" s="133" t="str">
        <f>IF(Table1[[#This Row],[Date]]&lt;$AH$2,"",IF(Table1[[#This Row],[Date]]&lt;$AH$3,"Edge","Elite Combo"))</f>
        <v/>
      </c>
      <c r="AI1216" s="218">
        <f>Table1[[#This Row],[Time]]</f>
        <v>0.65277777777777779</v>
      </c>
      <c r="AJ1216" s="219" t="str">
        <f>Table1[[#This Row],[Track]]</f>
        <v>Caulfield</v>
      </c>
      <c r="AK1216" s="216">
        <f>Table1[[#This Row],[Race ]]</f>
        <v>8</v>
      </c>
      <c r="AL1216" s="219">
        <f>Table1[[#This Row],[TAB]]</f>
        <v>2</v>
      </c>
      <c r="AM1216" s="219" t="str">
        <f>Table1[[#This Row],[Selection]]</f>
        <v>Aztec State</v>
      </c>
      <c r="AN1216" s="220" t="str">
        <f>Table1[[#This Row],[Sources]]</f>
        <v/>
      </c>
      <c r="AO1216" s="219" t="str">
        <f>Table1[[#This Row],[Scale Bet]]</f>
        <v/>
      </c>
    </row>
    <row r="1217" spans="5:41" ht="16.5" customHeight="1" x14ac:dyDescent="0.25">
      <c r="E1217" s="185">
        <v>45416</v>
      </c>
      <c r="F1217" s="35">
        <v>0.68055555555555558</v>
      </c>
      <c r="G1217" s="36" t="s">
        <v>201</v>
      </c>
      <c r="H1217" s="36">
        <v>9</v>
      </c>
      <c r="I1217" s="36">
        <v>1</v>
      </c>
      <c r="J1217" s="36" t="s">
        <v>632</v>
      </c>
      <c r="K1217" s="36" t="s">
        <v>1</v>
      </c>
      <c r="L1217" s="165">
        <v>12</v>
      </c>
      <c r="M1217" s="134">
        <f t="shared" si="234"/>
        <v>12</v>
      </c>
      <c r="N1217" s="36">
        <f t="shared" si="235"/>
        <v>1</v>
      </c>
      <c r="O1217" s="135" t="str">
        <f t="shared" si="236"/>
        <v>E4-12</v>
      </c>
      <c r="P1217" s="186" t="str">
        <f t="shared" si="237"/>
        <v>OK</v>
      </c>
      <c r="Q1217" s="187">
        <f t="shared" si="238"/>
        <v>48</v>
      </c>
      <c r="R1217" s="150"/>
      <c r="S1217" s="187" t="str">
        <f t="shared" si="239"/>
        <v/>
      </c>
      <c r="T1217" s="136" t="str">
        <f t="shared" si="240"/>
        <v>Berkeley Square</v>
      </c>
      <c r="U1217" s="137" t="str">
        <f>IF(P1217="","",IF(N1217=1,"",IF(Q1217="","",IF(Q1217&lt;=100,100,IF(Table1[[#This Row],[Day]]="Wed",100,200)))))</f>
        <v/>
      </c>
      <c r="V1217" s="137" t="str">
        <f t="shared" si="241"/>
        <v/>
      </c>
      <c r="W1217" s="137" t="str">
        <f t="shared" si="242"/>
        <v/>
      </c>
      <c r="X1217" s="133">
        <f>100</f>
        <v>100</v>
      </c>
      <c r="Y1217" s="133" t="str">
        <f t="shared" si="243"/>
        <v/>
      </c>
      <c r="Z1217" s="133">
        <f t="shared" si="244"/>
        <v>-100</v>
      </c>
      <c r="AA1217" s="134" t="str">
        <f>TEXT(Table1[[#This Row],[Date]],"DDD")</f>
        <v>Sat</v>
      </c>
      <c r="AB1217" s="133" t="str">
        <f>IF(OR(G1217="Doomben",G1217="Eagle Farm"),"Q",IF(AND(Q1217&gt;1,Q1217&lt;55,Table1[[#This Row],[Source]]="Nat"),"Nat OK",IF(AND(Table1[[#This Row],[Source]]&lt;&gt;"Nat",Q1217&lt;55),"Poor &lt;55",IF(OR(G1217="Randwick",G1217="Flemington",G1217="Caulfield",G1217="Sandown Lake",G1217="Sandown Hill"),"Best","ave"))))</f>
        <v>Poor &lt;55</v>
      </c>
      <c r="AC1217" s="133">
        <f>IF(Q1217="","",IF(AB1217="Poor &lt;55",$AC$2*0.2%,IF(AND(AB1217="Q",AA1217&lt;&gt;"Wed"),$AC$2*0.4%,IF(AND(AB1217="Q",AA1217="Wed"),$AC$2*0.5%,IF(AND(AB1217="Ave",U1217=100),$AC$2*0.5%,IF(AND(AB1217="ave",U1217="",N1217=1,AG1217="Bush"),$AC$2*1%,IF(AND(AB1217="ave",U1217="",Q1217&gt;100),$AC$2*1.3%,IF(AND(AB1217="ave",U1217=""),$AC$2*1.2%,IF(AND(AB1217="Ave",U1217=200),$AC$2*1%,IF(AND(AB1217="Best",U1217=200),$AC$2*1.5%,IF(AND(AB1217="Best",U1217="",K1217&lt;&gt;"Pro Syd"),$AC$2*0.5%,IF(AND(AB1217="Best",U1217=""),$AC$2*1%,IF(AND(AB1217="Best",U1217=100,Table1[[#This Row],[State]]="NSW"),$AC$2*0.4%,IF(AND(AB1217="Best",U1217=100),$AC$2*1%,IF(Table1[[#This Row],[Adj]]="Nat OK",$AC$2*0.5%,"xxx")))))))))))))))</f>
        <v>20</v>
      </c>
      <c r="AD1217" s="133" t="str">
        <f t="shared" si="245"/>
        <v/>
      </c>
      <c r="AE1217" s="133">
        <f t="shared" si="246"/>
        <v>-20</v>
      </c>
      <c r="AF1217" s="133" t="str">
        <f>VLOOKUP(Table1[[#This Row],[Track]],$F$2672:$H$2715,2,FALSE)</f>
        <v>Vic</v>
      </c>
      <c r="AG1217" s="133" t="str">
        <f>VLOOKUP(Table1[[#This Row],[Track]],$F$2672:$H$2715,3,FALSE)</f>
        <v>-</v>
      </c>
      <c r="AH1217" s="133" t="str">
        <f>IF(Table1[[#This Row],[Date]]&lt;$AH$2,"",IF(Table1[[#This Row],[Date]]&lt;$AH$3,"Edge","Elite Combo"))</f>
        <v/>
      </c>
      <c r="AI1217" s="218">
        <f>Table1[[#This Row],[Time]]</f>
        <v>0.68055555555555558</v>
      </c>
      <c r="AJ1217" s="219" t="str">
        <f>Table1[[#This Row],[Track]]</f>
        <v>Caulfield</v>
      </c>
      <c r="AK1217" s="216">
        <f>Table1[[#This Row],[Race ]]</f>
        <v>9</v>
      </c>
      <c r="AL1217" s="219">
        <f>Table1[[#This Row],[TAB]]</f>
        <v>1</v>
      </c>
      <c r="AM1217" s="219" t="str">
        <f>Table1[[#This Row],[Selection]]</f>
        <v>Berkeley Square</v>
      </c>
      <c r="AN1217" s="220" t="str">
        <f>Table1[[#This Row],[Sources]]</f>
        <v>E4-12</v>
      </c>
      <c r="AO1217" s="219">
        <f>Table1[[#This Row],[Scale Bet]]</f>
        <v>20</v>
      </c>
    </row>
    <row r="1218" spans="5:41" ht="16.5" customHeight="1" x14ac:dyDescent="0.25">
      <c r="E1218" s="185">
        <v>45416</v>
      </c>
      <c r="F1218" s="35">
        <v>0.68055555555555558</v>
      </c>
      <c r="G1218" s="36" t="s">
        <v>201</v>
      </c>
      <c r="H1218" s="36">
        <v>9</v>
      </c>
      <c r="I1218" s="36">
        <v>2</v>
      </c>
      <c r="J1218" s="36" t="s">
        <v>1017</v>
      </c>
      <c r="K1218" s="36" t="s">
        <v>40</v>
      </c>
      <c r="L1218" s="165">
        <v>12</v>
      </c>
      <c r="M1218" s="134">
        <f t="shared" si="234"/>
        <v>25</v>
      </c>
      <c r="N1218" s="36">
        <f t="shared" si="235"/>
        <v>2</v>
      </c>
      <c r="O1218" s="135" t="str">
        <f t="shared" si="236"/>
        <v>Edge-12/Pro Mel-13</v>
      </c>
      <c r="P1218" s="186" t="str">
        <f t="shared" si="237"/>
        <v>OK</v>
      </c>
      <c r="Q1218" s="187">
        <f t="shared" si="238"/>
        <v>100</v>
      </c>
      <c r="R1218" s="150"/>
      <c r="S1218" s="187" t="str">
        <f t="shared" si="239"/>
        <v/>
      </c>
      <c r="T1218" s="136" t="str">
        <f t="shared" si="240"/>
        <v>Wild Planet</v>
      </c>
      <c r="U1218" s="137">
        <f>IF(P1218="","",IF(N1218=1,"",IF(Q1218="","",IF(Q1218&lt;=100,100,IF(Table1[[#This Row],[Day]]="Wed",100,200)))))</f>
        <v>100</v>
      </c>
      <c r="V1218" s="137" t="str">
        <f t="shared" si="241"/>
        <v/>
      </c>
      <c r="W1218" s="137">
        <f t="shared" si="242"/>
        <v>-100</v>
      </c>
      <c r="X1218" s="133">
        <f>100</f>
        <v>100</v>
      </c>
      <c r="Y1218" s="133" t="str">
        <f t="shared" si="243"/>
        <v/>
      </c>
      <c r="Z1218" s="133">
        <f t="shared" si="244"/>
        <v>-100</v>
      </c>
      <c r="AA1218" s="134" t="str">
        <f>TEXT(Table1[[#This Row],[Date]],"DDD")</f>
        <v>Sat</v>
      </c>
      <c r="AB1218" s="133" t="str">
        <f>IF(OR(G1218="Doomben",G1218="Eagle Farm"),"Q",IF(AND(Q1218&gt;1,Q1218&lt;55,Table1[[#This Row],[Source]]="Nat"),"Nat OK",IF(AND(Table1[[#This Row],[Source]]&lt;&gt;"Nat",Q1218&lt;55),"Poor &lt;55",IF(OR(G1218="Randwick",G1218="Flemington",G1218="Caulfield",G1218="Sandown Lake",G1218="Sandown Hill"),"Best","ave"))))</f>
        <v>Best</v>
      </c>
      <c r="AC1218" s="133">
        <f>IF(Q1218="","",IF(AB1218="Poor &lt;55",$AC$2*0.2%,IF(AND(AB1218="Q",AA1218&lt;&gt;"Wed"),$AC$2*0.4%,IF(AND(AB1218="Q",AA1218="Wed"),$AC$2*0.5%,IF(AND(AB1218="Ave",U1218=100),$AC$2*0.5%,IF(AND(AB1218="ave",U1218="",N1218=1,AG1218="Bush"),$AC$2*1%,IF(AND(AB1218="ave",U1218="",Q1218&gt;100),$AC$2*1.3%,IF(AND(AB1218="ave",U1218=""),$AC$2*1.2%,IF(AND(AB1218="Ave",U1218=200),$AC$2*1%,IF(AND(AB1218="Best",U1218=200),$AC$2*1.5%,IF(AND(AB1218="Best",U1218="",K1218&lt;&gt;"Pro Syd"),$AC$2*0.5%,IF(AND(AB1218="Best",U1218=""),$AC$2*1%,IF(AND(AB1218="Best",U1218=100,Table1[[#This Row],[State]]="NSW"),$AC$2*0.4%,IF(AND(AB1218="Best",U1218=100),$AC$2*1%,IF(Table1[[#This Row],[Adj]]="Nat OK",$AC$2*0.5%,"xxx")))))))))))))))</f>
        <v>100</v>
      </c>
      <c r="AD1218" s="133" t="str">
        <f t="shared" si="245"/>
        <v/>
      </c>
      <c r="AE1218" s="133">
        <f t="shared" si="246"/>
        <v>-100</v>
      </c>
      <c r="AF1218" s="133" t="str">
        <f>VLOOKUP(Table1[[#This Row],[Track]],$F$2672:$H$2715,2,FALSE)</f>
        <v>Vic</v>
      </c>
      <c r="AG1218" s="133" t="str">
        <f>VLOOKUP(Table1[[#This Row],[Track]],$F$2672:$H$2715,3,FALSE)</f>
        <v>-</v>
      </c>
      <c r="AH1218" s="133" t="str">
        <f>IF(Table1[[#This Row],[Date]]&lt;$AH$2,"",IF(Table1[[#This Row],[Date]]&lt;$AH$3,"Edge","Elite Combo"))</f>
        <v/>
      </c>
      <c r="AI1218" s="218">
        <f>Table1[[#This Row],[Time]]</f>
        <v>0.68055555555555558</v>
      </c>
      <c r="AJ1218" s="219" t="str">
        <f>Table1[[#This Row],[Track]]</f>
        <v>Caulfield</v>
      </c>
      <c r="AK1218" s="216">
        <f>Table1[[#This Row],[Race ]]</f>
        <v>9</v>
      </c>
      <c r="AL1218" s="219">
        <f>Table1[[#This Row],[TAB]]</f>
        <v>2</v>
      </c>
      <c r="AM1218" s="219" t="str">
        <f>Table1[[#This Row],[Selection]]</f>
        <v>Wild Planet</v>
      </c>
      <c r="AN1218" s="220" t="str">
        <f>Table1[[#This Row],[Sources]]</f>
        <v>Edge-12/Pro Mel-13</v>
      </c>
      <c r="AO1218" s="219">
        <f>Table1[[#This Row],[Scale Bet]]</f>
        <v>100</v>
      </c>
    </row>
    <row r="1219" spans="5:41" ht="16.5" customHeight="1" x14ac:dyDescent="0.25">
      <c r="E1219" s="185">
        <v>45416</v>
      </c>
      <c r="F1219" s="35">
        <v>0.68055555555555558</v>
      </c>
      <c r="G1219" s="36" t="s">
        <v>201</v>
      </c>
      <c r="H1219" s="36">
        <v>9</v>
      </c>
      <c r="I1219" s="36">
        <v>2</v>
      </c>
      <c r="J1219" s="36" t="s">
        <v>1017</v>
      </c>
      <c r="K1219" s="36" t="s">
        <v>18</v>
      </c>
      <c r="L1219" s="165">
        <v>13</v>
      </c>
      <c r="M1219" s="134" t="str">
        <f t="shared" si="234"/>
        <v/>
      </c>
      <c r="N1219" s="36" t="str">
        <f t="shared" si="235"/>
        <v/>
      </c>
      <c r="O1219" s="135" t="str">
        <f t="shared" si="236"/>
        <v/>
      </c>
      <c r="P1219" s="186" t="str">
        <f t="shared" si="237"/>
        <v>OK</v>
      </c>
      <c r="Q1219" s="187" t="str">
        <f t="shared" si="238"/>
        <v/>
      </c>
      <c r="R1219" s="150"/>
      <c r="S1219" s="187" t="str">
        <f t="shared" si="239"/>
        <v/>
      </c>
      <c r="T1219" s="136" t="str">
        <f t="shared" si="240"/>
        <v>Wild Planet</v>
      </c>
      <c r="U1219" s="137" t="str">
        <f>IF(P1219="","",IF(N1219=1,"",IF(Q1219="","",IF(Q1219&lt;=100,100,IF(Table1[[#This Row],[Day]]="Wed",100,200)))))</f>
        <v/>
      </c>
      <c r="V1219" s="137" t="str">
        <f t="shared" si="241"/>
        <v/>
      </c>
      <c r="W1219" s="137" t="str">
        <f t="shared" si="242"/>
        <v/>
      </c>
      <c r="X1219" s="133">
        <f>100</f>
        <v>100</v>
      </c>
      <c r="Y1219" s="133" t="str">
        <f t="shared" si="243"/>
        <v/>
      </c>
      <c r="Z1219" s="133">
        <f t="shared" si="244"/>
        <v>-100</v>
      </c>
      <c r="AA1219" s="134" t="str">
        <f>TEXT(Table1[[#This Row],[Date]],"DDD")</f>
        <v>Sat</v>
      </c>
      <c r="AB1219" s="133" t="str">
        <f>IF(OR(G1219="Doomben",G1219="Eagle Farm"),"Q",IF(AND(Q1219&gt;1,Q1219&lt;55,Table1[[#This Row],[Source]]="Nat"),"Nat OK",IF(AND(Table1[[#This Row],[Source]]&lt;&gt;"Nat",Q1219&lt;55),"Poor &lt;55",IF(OR(G1219="Randwick",G1219="Flemington",G1219="Caulfield",G1219="Sandown Lake",G1219="Sandown Hill"),"Best","ave"))))</f>
        <v>Best</v>
      </c>
      <c r="AC1219" s="133" t="str">
        <f>IF(Q1219="","",IF(AB1219="Poor &lt;55",$AC$2*0.2%,IF(AND(AB1219="Q",AA1219&lt;&gt;"Wed"),$AC$2*0.4%,IF(AND(AB1219="Q",AA1219="Wed"),$AC$2*0.5%,IF(AND(AB1219="Ave",U1219=100),$AC$2*0.5%,IF(AND(AB1219="ave",U1219="",N1219=1,AG1219="Bush"),$AC$2*1%,IF(AND(AB1219="ave",U1219="",Q1219&gt;100),$AC$2*1.3%,IF(AND(AB1219="ave",U1219=""),$AC$2*1.2%,IF(AND(AB1219="Ave",U1219=200),$AC$2*1%,IF(AND(AB1219="Best",U1219=200),$AC$2*1.5%,IF(AND(AB1219="Best",U1219="",K1219&lt;&gt;"Pro Syd"),$AC$2*0.5%,IF(AND(AB1219="Best",U1219=""),$AC$2*1%,IF(AND(AB1219="Best",U1219=100,Table1[[#This Row],[State]]="NSW"),$AC$2*0.4%,IF(AND(AB1219="Best",U1219=100),$AC$2*1%,IF(Table1[[#This Row],[Adj]]="Nat OK",$AC$2*0.5%,"xxx")))))))))))))))</f>
        <v/>
      </c>
      <c r="AD1219" s="133" t="str">
        <f t="shared" si="245"/>
        <v/>
      </c>
      <c r="AE1219" s="133" t="str">
        <f t="shared" si="246"/>
        <v/>
      </c>
      <c r="AF1219" s="133" t="str">
        <f>VLOOKUP(Table1[[#This Row],[Track]],$F$2672:$H$2715,2,FALSE)</f>
        <v>Vic</v>
      </c>
      <c r="AG1219" s="133" t="str">
        <f>VLOOKUP(Table1[[#This Row],[Track]],$F$2672:$H$2715,3,FALSE)</f>
        <v>-</v>
      </c>
      <c r="AH1219" s="133" t="str">
        <f>IF(Table1[[#This Row],[Date]]&lt;$AH$2,"",IF(Table1[[#This Row],[Date]]&lt;$AH$3,"Edge","Elite Combo"))</f>
        <v/>
      </c>
      <c r="AI1219" s="218">
        <f>Table1[[#This Row],[Time]]</f>
        <v>0.68055555555555558</v>
      </c>
      <c r="AJ1219" s="219" t="str">
        <f>Table1[[#This Row],[Track]]</f>
        <v>Caulfield</v>
      </c>
      <c r="AK1219" s="216">
        <f>Table1[[#This Row],[Race ]]</f>
        <v>9</v>
      </c>
      <c r="AL1219" s="219">
        <f>Table1[[#This Row],[TAB]]</f>
        <v>2</v>
      </c>
      <c r="AM1219" s="219" t="str">
        <f>Table1[[#This Row],[Selection]]</f>
        <v>Wild Planet</v>
      </c>
      <c r="AN1219" s="220" t="str">
        <f>Table1[[#This Row],[Sources]]</f>
        <v/>
      </c>
      <c r="AO1219" s="219" t="str">
        <f>Table1[[#This Row],[Scale Bet]]</f>
        <v/>
      </c>
    </row>
    <row r="1220" spans="5:41" ht="16.5" customHeight="1" x14ac:dyDescent="0.25">
      <c r="E1220" s="185">
        <v>45416</v>
      </c>
      <c r="F1220" s="35">
        <v>0.69791666666666663</v>
      </c>
      <c r="G1220" s="36" t="s">
        <v>770</v>
      </c>
      <c r="H1220" s="36">
        <v>10</v>
      </c>
      <c r="I1220" s="36">
        <v>11</v>
      </c>
      <c r="J1220" s="36" t="s">
        <v>773</v>
      </c>
      <c r="K1220" s="36" t="s">
        <v>1</v>
      </c>
      <c r="L1220" s="165">
        <v>10</v>
      </c>
      <c r="M1220" s="134">
        <f t="shared" si="234"/>
        <v>10</v>
      </c>
      <c r="N1220" s="36">
        <f t="shared" si="235"/>
        <v>1</v>
      </c>
      <c r="O1220" s="135" t="str">
        <f t="shared" si="236"/>
        <v>E4-10</v>
      </c>
      <c r="P1220" s="186" t="str">
        <f t="shared" si="237"/>
        <v/>
      </c>
      <c r="Q1220" s="187">
        <f t="shared" si="238"/>
        <v>40</v>
      </c>
      <c r="R1220" s="150"/>
      <c r="S1220" s="187" t="str">
        <f t="shared" si="239"/>
        <v/>
      </c>
      <c r="T1220" s="136" t="str">
        <f t="shared" si="240"/>
        <v>Chilli Filly</v>
      </c>
      <c r="U1220" s="137" t="str">
        <f>IF(P1220="","",IF(N1220=1,"",IF(Q1220="","",IF(Q1220&lt;=100,100,IF(Table1[[#This Row],[Day]]="Wed",100,200)))))</f>
        <v/>
      </c>
      <c r="V1220" s="137" t="str">
        <f t="shared" si="241"/>
        <v/>
      </c>
      <c r="W1220" s="137" t="str">
        <f t="shared" si="242"/>
        <v/>
      </c>
      <c r="X1220" s="133">
        <f>100</f>
        <v>100</v>
      </c>
      <c r="Y1220" s="133" t="str">
        <f t="shared" si="243"/>
        <v/>
      </c>
      <c r="Z1220" s="133">
        <f t="shared" si="244"/>
        <v>-100</v>
      </c>
      <c r="AA1220" s="134" t="str">
        <f>TEXT(Table1[[#This Row],[Date]],"DDD")</f>
        <v>Sat</v>
      </c>
      <c r="AB1220" s="133" t="str">
        <f>IF(OR(G1220="Doomben",G1220="Eagle Farm"),"Q",IF(AND(Q1220&gt;1,Q1220&lt;55,Table1[[#This Row],[Source]]="Nat"),"Nat OK",IF(AND(Table1[[#This Row],[Source]]&lt;&gt;"Nat",Q1220&lt;55),"Poor &lt;55",IF(OR(G1220="Randwick",G1220="Flemington",G1220="Caulfield",G1220="Sandown Lake",G1220="Sandown Hill"),"Best","ave"))))</f>
        <v>Poor &lt;55</v>
      </c>
      <c r="AC1220" s="133">
        <f>IF(Q1220="","",IF(AB1220="Poor &lt;55",$AC$2*0.2%,IF(AND(AB1220="Q",AA1220&lt;&gt;"Wed"),$AC$2*0.4%,IF(AND(AB1220="Q",AA1220="Wed"),$AC$2*0.5%,IF(AND(AB1220="Ave",U1220=100),$AC$2*0.5%,IF(AND(AB1220="ave",U1220="",N1220=1,AG1220="Bush"),$AC$2*1%,IF(AND(AB1220="ave",U1220="",Q1220&gt;100),$AC$2*1.3%,IF(AND(AB1220="ave",U1220=""),$AC$2*1.2%,IF(AND(AB1220="Ave",U1220=200),$AC$2*1%,IF(AND(AB1220="Best",U1220=200),$AC$2*1.5%,IF(AND(AB1220="Best",U1220="",K1220&lt;&gt;"Pro Syd"),$AC$2*0.5%,IF(AND(AB1220="Best",U1220=""),$AC$2*1%,IF(AND(AB1220="Best",U1220=100,Table1[[#This Row],[State]]="NSW"),$AC$2*0.4%,IF(AND(AB1220="Best",U1220=100),$AC$2*1%,IF(Table1[[#This Row],[Adj]]="Nat OK",$AC$2*0.5%,"xxx")))))))))))))))</f>
        <v>20</v>
      </c>
      <c r="AD1220" s="133" t="str">
        <f t="shared" si="245"/>
        <v/>
      </c>
      <c r="AE1220" s="133">
        <f t="shared" si="246"/>
        <v>-20</v>
      </c>
      <c r="AF1220" s="133" t="str">
        <f>VLOOKUP(Table1[[#This Row],[Track]],$F$2672:$H$2715,2,FALSE)</f>
        <v>NSW</v>
      </c>
      <c r="AG1220" s="133" t="str">
        <f>VLOOKUP(Table1[[#This Row],[Track]],$F$2672:$H$2715,3,FALSE)</f>
        <v>Bush</v>
      </c>
      <c r="AH1220" s="133" t="str">
        <f>IF(Table1[[#This Row],[Date]]&lt;$AH$2,"",IF(Table1[[#This Row],[Date]]&lt;$AH$3,"Edge","Elite Combo"))</f>
        <v/>
      </c>
      <c r="AI1220" s="218">
        <f>Table1[[#This Row],[Time]]</f>
        <v>0.69791666666666663</v>
      </c>
      <c r="AJ1220" s="219" t="str">
        <f>Table1[[#This Row],[Track]]</f>
        <v>Hawkesbury</v>
      </c>
      <c r="AK1220" s="216">
        <f>Table1[[#This Row],[Race ]]</f>
        <v>10</v>
      </c>
      <c r="AL1220" s="219">
        <f>Table1[[#This Row],[TAB]]</f>
        <v>11</v>
      </c>
      <c r="AM1220" s="219" t="str">
        <f>Table1[[#This Row],[Selection]]</f>
        <v>Chilli Filly</v>
      </c>
      <c r="AN1220" s="220" t="str">
        <f>Table1[[#This Row],[Sources]]</f>
        <v>E4-10</v>
      </c>
      <c r="AO1220" s="219">
        <f>Table1[[#This Row],[Scale Bet]]</f>
        <v>20</v>
      </c>
    </row>
    <row r="1221" spans="5:41" ht="16.5" customHeight="1" x14ac:dyDescent="0.25">
      <c r="E1221" s="185">
        <v>45416</v>
      </c>
      <c r="F1221" s="35">
        <v>0.70486111111111116</v>
      </c>
      <c r="G1221" s="36" t="s">
        <v>201</v>
      </c>
      <c r="H1221" s="36">
        <v>10</v>
      </c>
      <c r="I1221" s="36">
        <v>2</v>
      </c>
      <c r="J1221" s="36" t="s">
        <v>175</v>
      </c>
      <c r="K1221" s="36" t="s">
        <v>1</v>
      </c>
      <c r="L1221" s="165">
        <v>10</v>
      </c>
      <c r="M1221" s="134">
        <f t="shared" si="234"/>
        <v>23</v>
      </c>
      <c r="N1221" s="36">
        <f t="shared" si="235"/>
        <v>2</v>
      </c>
      <c r="O1221" s="135" t="str">
        <f t="shared" si="236"/>
        <v>E4-10/Nat-13</v>
      </c>
      <c r="P1221" s="186" t="str">
        <f t="shared" si="237"/>
        <v>OK</v>
      </c>
      <c r="Q1221" s="187">
        <f t="shared" si="238"/>
        <v>92</v>
      </c>
      <c r="R1221" s="150">
        <v>3.2</v>
      </c>
      <c r="S1221" s="187">
        <f t="shared" si="239"/>
        <v>294.40000000000003</v>
      </c>
      <c r="T1221" s="136" t="str">
        <f t="shared" si="240"/>
        <v>Chorlton Lane</v>
      </c>
      <c r="U1221" s="137">
        <f>IF(P1221="","",IF(N1221=1,"",IF(Q1221="","",IF(Q1221&lt;=100,100,IF(Table1[[#This Row],[Day]]="Wed",100,200)))))</f>
        <v>100</v>
      </c>
      <c r="V1221" s="137">
        <f t="shared" si="241"/>
        <v>320</v>
      </c>
      <c r="W1221" s="137">
        <f t="shared" si="242"/>
        <v>220</v>
      </c>
      <c r="X1221" s="133">
        <f>100</f>
        <v>100</v>
      </c>
      <c r="Y1221" s="133">
        <f t="shared" si="243"/>
        <v>320</v>
      </c>
      <c r="Z1221" s="133">
        <f t="shared" si="244"/>
        <v>220</v>
      </c>
      <c r="AA1221" s="134" t="str">
        <f>TEXT(Table1[[#This Row],[Date]],"DDD")</f>
        <v>Sat</v>
      </c>
      <c r="AB1221" s="133" t="str">
        <f>IF(OR(G1221="Doomben",G1221="Eagle Farm"),"Q",IF(AND(Q1221&gt;1,Q1221&lt;55,Table1[[#This Row],[Source]]="Nat"),"Nat OK",IF(AND(Table1[[#This Row],[Source]]&lt;&gt;"Nat",Q1221&lt;55),"Poor &lt;55",IF(OR(G1221="Randwick",G1221="Flemington",G1221="Caulfield",G1221="Sandown Lake",G1221="Sandown Hill"),"Best","ave"))))</f>
        <v>Best</v>
      </c>
      <c r="AC1221" s="133">
        <f>IF(Q1221="","",IF(AB1221="Poor &lt;55",$AC$2*0.2%,IF(AND(AB1221="Q",AA1221&lt;&gt;"Wed"),$AC$2*0.4%,IF(AND(AB1221="Q",AA1221="Wed"),$AC$2*0.5%,IF(AND(AB1221="Ave",U1221=100),$AC$2*0.5%,IF(AND(AB1221="ave",U1221="",N1221=1,AG1221="Bush"),$AC$2*1%,IF(AND(AB1221="ave",U1221="",Q1221&gt;100),$AC$2*1.3%,IF(AND(AB1221="ave",U1221=""),$AC$2*1.2%,IF(AND(AB1221="Ave",U1221=200),$AC$2*1%,IF(AND(AB1221="Best",U1221=200),$AC$2*1.5%,IF(AND(AB1221="Best",U1221="",K1221&lt;&gt;"Pro Syd"),$AC$2*0.5%,IF(AND(AB1221="Best",U1221=""),$AC$2*1%,IF(AND(AB1221="Best",U1221=100,Table1[[#This Row],[State]]="NSW"),$AC$2*0.4%,IF(AND(AB1221="Best",U1221=100),$AC$2*1%,IF(Table1[[#This Row],[Adj]]="Nat OK",$AC$2*0.5%,"xxx")))))))))))))))</f>
        <v>100</v>
      </c>
      <c r="AD1221" s="133">
        <f t="shared" si="245"/>
        <v>320</v>
      </c>
      <c r="AE1221" s="133">
        <f t="shared" si="246"/>
        <v>220</v>
      </c>
      <c r="AF1221" s="133" t="str">
        <f>VLOOKUP(Table1[[#This Row],[Track]],$F$2672:$H$2715,2,FALSE)</f>
        <v>Vic</v>
      </c>
      <c r="AG1221" s="133" t="str">
        <f>VLOOKUP(Table1[[#This Row],[Track]],$F$2672:$H$2715,3,FALSE)</f>
        <v>-</v>
      </c>
      <c r="AH1221" s="133" t="str">
        <f>IF(Table1[[#This Row],[Date]]&lt;$AH$2,"",IF(Table1[[#This Row],[Date]]&lt;$AH$3,"Edge","Elite Combo"))</f>
        <v/>
      </c>
      <c r="AI1221" s="218">
        <f>Table1[[#This Row],[Time]]</f>
        <v>0.70486111111111116</v>
      </c>
      <c r="AJ1221" s="219" t="str">
        <f>Table1[[#This Row],[Track]]</f>
        <v>Caulfield</v>
      </c>
      <c r="AK1221" s="216">
        <f>Table1[[#This Row],[Race ]]</f>
        <v>10</v>
      </c>
      <c r="AL1221" s="219">
        <f>Table1[[#This Row],[TAB]]</f>
        <v>2</v>
      </c>
      <c r="AM1221" s="219" t="str">
        <f>Table1[[#This Row],[Selection]]</f>
        <v>Chorlton Lane</v>
      </c>
      <c r="AN1221" s="220" t="str">
        <f>Table1[[#This Row],[Sources]]</f>
        <v>E4-10/Nat-13</v>
      </c>
      <c r="AO1221" s="219">
        <f>Table1[[#This Row],[Scale Bet]]</f>
        <v>100</v>
      </c>
    </row>
    <row r="1222" spans="5:41" ht="16.5" customHeight="1" x14ac:dyDescent="0.25">
      <c r="E1222" s="185">
        <v>45416</v>
      </c>
      <c r="F1222" s="35">
        <v>0.70486111111111116</v>
      </c>
      <c r="G1222" s="36" t="s">
        <v>201</v>
      </c>
      <c r="H1222" s="36">
        <v>10</v>
      </c>
      <c r="I1222" s="36">
        <v>2</v>
      </c>
      <c r="J1222" s="36" t="s">
        <v>175</v>
      </c>
      <c r="K1222" s="36" t="s">
        <v>13</v>
      </c>
      <c r="L1222" s="165">
        <v>13</v>
      </c>
      <c r="M1222" s="134" t="str">
        <f t="shared" si="234"/>
        <v/>
      </c>
      <c r="N1222" s="36" t="str">
        <f t="shared" si="235"/>
        <v/>
      </c>
      <c r="O1222" s="135" t="str">
        <f t="shared" si="236"/>
        <v/>
      </c>
      <c r="P1222" s="186" t="str">
        <f t="shared" si="237"/>
        <v>OK</v>
      </c>
      <c r="Q1222" s="187" t="str">
        <f t="shared" si="238"/>
        <v/>
      </c>
      <c r="R1222" s="150">
        <v>3.2</v>
      </c>
      <c r="S1222" s="187" t="str">
        <f t="shared" si="239"/>
        <v/>
      </c>
      <c r="T1222" s="136" t="str">
        <f t="shared" si="240"/>
        <v>Chorlton Lane</v>
      </c>
      <c r="U1222" s="137" t="str">
        <f>IF(P1222="","",IF(N1222=1,"",IF(Q1222="","",IF(Q1222&lt;=100,100,IF(Table1[[#This Row],[Day]]="Wed",100,200)))))</f>
        <v/>
      </c>
      <c r="V1222" s="137" t="str">
        <f t="shared" si="241"/>
        <v/>
      </c>
      <c r="W1222" s="137" t="str">
        <f t="shared" si="242"/>
        <v/>
      </c>
      <c r="X1222" s="133">
        <f>100</f>
        <v>100</v>
      </c>
      <c r="Y1222" s="133">
        <f t="shared" si="243"/>
        <v>320</v>
      </c>
      <c r="Z1222" s="133">
        <f t="shared" si="244"/>
        <v>220</v>
      </c>
      <c r="AA1222" s="134" t="str">
        <f>TEXT(Table1[[#This Row],[Date]],"DDD")</f>
        <v>Sat</v>
      </c>
      <c r="AB1222" s="133" t="str">
        <f>IF(OR(G1222="Doomben",G1222="Eagle Farm"),"Q",IF(AND(Q1222&gt;1,Q1222&lt;55,Table1[[#This Row],[Source]]="Nat"),"Nat OK",IF(AND(Table1[[#This Row],[Source]]&lt;&gt;"Nat",Q1222&lt;55),"Poor &lt;55",IF(OR(G1222="Randwick",G1222="Flemington",G1222="Caulfield",G1222="Sandown Lake",G1222="Sandown Hill"),"Best","ave"))))</f>
        <v>Best</v>
      </c>
      <c r="AC1222" s="133" t="str">
        <f>IF(Q1222="","",IF(AB1222="Poor &lt;55",$AC$2*0.2%,IF(AND(AB1222="Q",AA1222&lt;&gt;"Wed"),$AC$2*0.4%,IF(AND(AB1222="Q",AA1222="Wed"),$AC$2*0.5%,IF(AND(AB1222="Ave",U1222=100),$AC$2*0.5%,IF(AND(AB1222="ave",U1222="",N1222=1,AG1222="Bush"),$AC$2*1%,IF(AND(AB1222="ave",U1222="",Q1222&gt;100),$AC$2*1.3%,IF(AND(AB1222="ave",U1222=""),$AC$2*1.2%,IF(AND(AB1222="Ave",U1222=200),$AC$2*1%,IF(AND(AB1222="Best",U1222=200),$AC$2*1.5%,IF(AND(AB1222="Best",U1222="",K1222&lt;&gt;"Pro Syd"),$AC$2*0.5%,IF(AND(AB1222="Best",U1222=""),$AC$2*1%,IF(AND(AB1222="Best",U1222=100,Table1[[#This Row],[State]]="NSW"),$AC$2*0.4%,IF(AND(AB1222="Best",U1222=100),$AC$2*1%,IF(Table1[[#This Row],[Adj]]="Nat OK",$AC$2*0.5%,"xxx")))))))))))))))</f>
        <v/>
      </c>
      <c r="AD1222" s="133" t="str">
        <f t="shared" si="245"/>
        <v/>
      </c>
      <c r="AE1222" s="133" t="str">
        <f t="shared" si="246"/>
        <v/>
      </c>
      <c r="AF1222" s="133" t="str">
        <f>VLOOKUP(Table1[[#This Row],[Track]],$F$2672:$H$2715,2,FALSE)</f>
        <v>Vic</v>
      </c>
      <c r="AG1222" s="133" t="str">
        <f>VLOOKUP(Table1[[#This Row],[Track]],$F$2672:$H$2715,3,FALSE)</f>
        <v>-</v>
      </c>
      <c r="AH1222" s="133" t="str">
        <f>IF(Table1[[#This Row],[Date]]&lt;$AH$2,"",IF(Table1[[#This Row],[Date]]&lt;$AH$3,"Edge","Elite Combo"))</f>
        <v/>
      </c>
      <c r="AI1222" s="218">
        <f>Table1[[#This Row],[Time]]</f>
        <v>0.70486111111111116</v>
      </c>
      <c r="AJ1222" s="219" t="str">
        <f>Table1[[#This Row],[Track]]</f>
        <v>Caulfield</v>
      </c>
      <c r="AK1222" s="216">
        <f>Table1[[#This Row],[Race ]]</f>
        <v>10</v>
      </c>
      <c r="AL1222" s="219">
        <f>Table1[[#This Row],[TAB]]</f>
        <v>2</v>
      </c>
      <c r="AM1222" s="219" t="str">
        <f>Table1[[#This Row],[Selection]]</f>
        <v>Chorlton Lane</v>
      </c>
      <c r="AN1222" s="220" t="str">
        <f>Table1[[#This Row],[Sources]]</f>
        <v/>
      </c>
      <c r="AO1222" s="219" t="str">
        <f>Table1[[#This Row],[Scale Bet]]</f>
        <v/>
      </c>
    </row>
    <row r="1223" spans="5:41" ht="16.5" customHeight="1" x14ac:dyDescent="0.25">
      <c r="E1223" s="185">
        <v>45423</v>
      </c>
      <c r="F1223" s="35">
        <v>0.52777777777777779</v>
      </c>
      <c r="G1223" s="36" t="s">
        <v>201</v>
      </c>
      <c r="H1223" s="36">
        <v>3</v>
      </c>
      <c r="I1223" s="36">
        <v>7</v>
      </c>
      <c r="J1223" s="36" t="s">
        <v>166</v>
      </c>
      <c r="K1223" s="36" t="s">
        <v>1</v>
      </c>
      <c r="L1223" s="165">
        <v>12</v>
      </c>
      <c r="M1223" s="134">
        <f t="shared" ref="M1223:M1286" si="247">IF(AND(J1223=J1222,E1223=E1222),"",IF(AND(E1223=E1226,J1223=J1226),L1223+L1224+L1225+L1226,IF(AND(E1223=E1225,J1223=J1225),L1223+L1224+L1225,IF(AND(E1223=E1224,J1223=J1224),L1223+L1224,L1223))))</f>
        <v>26</v>
      </c>
      <c r="N1223" s="36">
        <f t="shared" ref="N1223:N1286" si="248">IF(M1223=L1223,1,IF(M1223="","",IF(AND(E1223=E1226,J1223=J1226),4,IF(AND(E1223=E1225,J1223=J1225),3,IF(AND(E1223=E1224,J1223=J1224),2,"XXX")))))</f>
        <v>2</v>
      </c>
      <c r="O1223" s="135" t="str">
        <f t="shared" ref="O1223:O1286" si="249">IF(N1223="","",IF(N1223=4,K1223&amp;"-"&amp;L1223&amp;"/"&amp;K1224&amp;"-"&amp;L1224&amp;"/"&amp;K1225&amp;"-"&amp;L1225&amp;"/"&amp;K1226&amp;"-"&amp;L1226,IF(N1223=3,K1223&amp;"-"&amp;L1223&amp;"/"&amp;K1224&amp;"-"&amp;L1224&amp;"/"&amp;K1225&amp;"-"&amp;L1225,IF(N1223=2,K1223&amp;"-"&amp;L1223&amp;"/"&amp;K1224&amp;"-"&amp;L1224,IF(N1223=1,K1223&amp;"-"&amp;L1223,"""""xxx")))))</f>
        <v>E4-12/Edge-14</v>
      </c>
      <c r="P1223" s="186" t="str">
        <f t="shared" ref="P1223:P1286" si="250">IF(OR(G1223="Randwick",G1223="Rosehill",G1223="Flemington",G1223="Caulfield",G1223="Sandown Lake",G1223="Sandown Hill",G1223="Moonee Valley"),"OK","")</f>
        <v>OK</v>
      </c>
      <c r="Q1223" s="187">
        <f t="shared" ref="Q1223:Q1286" si="251">IF(M1223="","",(M1223*($Q$1/1000)/$R$1)*$Q$2)</f>
        <v>104</v>
      </c>
      <c r="R1223" s="150"/>
      <c r="S1223" s="187" t="str">
        <f t="shared" ref="S1223:S1286" si="252">IF(Q1223="","",IF(R1223="","",R1223*Q1223))</f>
        <v/>
      </c>
      <c r="T1223" s="136" t="str">
        <f t="shared" ref="T1223:T1286" si="253">TRIM(PROPER(J1223))</f>
        <v>Brazen Lady</v>
      </c>
      <c r="U1223" s="137">
        <f>IF(P1223="","",IF(N1223=1,"",IF(Q1223="","",IF(Q1223&lt;=100,100,IF(Table1[[#This Row],[Day]]="Wed",100,200)))))</f>
        <v>200</v>
      </c>
      <c r="V1223" s="137" t="str">
        <f t="shared" ref="V1223:V1286" si="254">IF(U1223="","",IF(R1223="","",U1223*R1223))</f>
        <v/>
      </c>
      <c r="W1223" s="137">
        <f t="shared" ref="W1223:W1286" si="255">IF(U1223="","",IF(V1223="",U1223*-1,V1223-U1223))</f>
        <v>-200</v>
      </c>
      <c r="X1223" s="133">
        <f>100</f>
        <v>100</v>
      </c>
      <c r="Y1223" s="133" t="str">
        <f t="shared" ref="Y1223:Y1286" si="256">IF(R1223="","",X1223*R1223)</f>
        <v/>
      </c>
      <c r="Z1223" s="133">
        <f t="shared" ref="Z1223:Z1286" si="257">IF(Y1223="",X1223*-1,Y1223-X1222)</f>
        <v>-100</v>
      </c>
      <c r="AA1223" s="134" t="str">
        <f>TEXT(Table1[[#This Row],[Date]],"DDD")</f>
        <v>Sat</v>
      </c>
      <c r="AB1223" s="133" t="str">
        <f>IF(OR(G1223="Doomben",G1223="Eagle Farm"),"Q",IF(AND(Q1223&gt;1,Q1223&lt;55,Table1[[#This Row],[Source]]="Nat"),"Nat OK",IF(AND(Table1[[#This Row],[Source]]&lt;&gt;"Nat",Q1223&lt;55),"Poor &lt;55",IF(OR(G1223="Randwick",G1223="Flemington",G1223="Caulfield",G1223="Sandown Lake",G1223="Sandown Hill"),"Best","ave"))))</f>
        <v>Best</v>
      </c>
      <c r="AC1223" s="133">
        <f>IF(Q1223="","",IF(AB1223="Poor &lt;55",$AC$2*0.2%,IF(AND(AB1223="Q",AA1223&lt;&gt;"Wed"),$AC$2*0.4%,IF(AND(AB1223="Q",AA1223="Wed"),$AC$2*0.5%,IF(AND(AB1223="Ave",U1223=100),$AC$2*0.5%,IF(AND(AB1223="ave",U1223="",N1223=1,AG1223="Bush"),$AC$2*1%,IF(AND(AB1223="ave",U1223="",Q1223&gt;100),$AC$2*1.3%,IF(AND(AB1223="ave",U1223=""),$AC$2*1.2%,IF(AND(AB1223="Ave",U1223=200),$AC$2*1%,IF(AND(AB1223="Best",U1223=200),$AC$2*1.5%,IF(AND(AB1223="Best",U1223="",K1223&lt;&gt;"Pro Syd"),$AC$2*0.5%,IF(AND(AB1223="Best",U1223=""),$AC$2*1%,IF(AND(AB1223="Best",U1223=100,Table1[[#This Row],[State]]="NSW"),$AC$2*0.4%,IF(AND(AB1223="Best",U1223=100),$AC$2*1%,IF(Table1[[#This Row],[Adj]]="Nat OK",$AC$2*0.5%,"xxx")))))))))))))))</f>
        <v>150</v>
      </c>
      <c r="AD1223" s="133" t="str">
        <f t="shared" ref="AD1223:AD1286" si="258">IF(AC1223="","",IF(R1223="","",AC1223*R1223))</f>
        <v/>
      </c>
      <c r="AE1223" s="133">
        <f t="shared" ref="AE1223:AE1286" si="259">IF(AC1223="","",IF(AD1223="",AC1223*-1,AD1223-AC1223))</f>
        <v>-150</v>
      </c>
      <c r="AF1223" s="133" t="str">
        <f>VLOOKUP(Table1[[#This Row],[Track]],$F$2672:$H$2715,2,FALSE)</f>
        <v>Vic</v>
      </c>
      <c r="AG1223" s="133" t="str">
        <f>VLOOKUP(Table1[[#This Row],[Track]],$F$2672:$H$2715,3,FALSE)</f>
        <v>-</v>
      </c>
      <c r="AH1223" s="133" t="str">
        <f>IF(Table1[[#This Row],[Date]]&lt;$AH$2,"",IF(Table1[[#This Row],[Date]]&lt;$AH$3,"Edge","Elite Combo"))</f>
        <v/>
      </c>
      <c r="AI1223" s="218">
        <f>Table1[[#This Row],[Time]]</f>
        <v>0.52777777777777779</v>
      </c>
      <c r="AJ1223" s="219" t="str">
        <f>Table1[[#This Row],[Track]]</f>
        <v>Caulfield</v>
      </c>
      <c r="AK1223" s="216">
        <f>Table1[[#This Row],[Race ]]</f>
        <v>3</v>
      </c>
      <c r="AL1223" s="219">
        <f>Table1[[#This Row],[TAB]]</f>
        <v>7</v>
      </c>
      <c r="AM1223" s="219" t="str">
        <f>Table1[[#This Row],[Selection]]</f>
        <v>Brazen Lady</v>
      </c>
      <c r="AN1223" s="220" t="str">
        <f>Table1[[#This Row],[Sources]]</f>
        <v>E4-12/Edge-14</v>
      </c>
      <c r="AO1223" s="219">
        <f>Table1[[#This Row],[Scale Bet]]</f>
        <v>150</v>
      </c>
    </row>
    <row r="1224" spans="5:41" ht="16.5" customHeight="1" x14ac:dyDescent="0.25">
      <c r="E1224" s="185">
        <v>45423</v>
      </c>
      <c r="F1224" s="35">
        <v>0.52777777777777779</v>
      </c>
      <c r="G1224" s="36" t="s">
        <v>201</v>
      </c>
      <c r="H1224" s="36">
        <v>3</v>
      </c>
      <c r="I1224" s="36">
        <v>7</v>
      </c>
      <c r="J1224" s="36" t="s">
        <v>166</v>
      </c>
      <c r="K1224" s="36" t="s">
        <v>40</v>
      </c>
      <c r="L1224" s="165">
        <v>14</v>
      </c>
      <c r="M1224" s="134" t="str">
        <f t="shared" si="247"/>
        <v/>
      </c>
      <c r="N1224" s="36" t="str">
        <f t="shared" si="248"/>
        <v/>
      </c>
      <c r="O1224" s="135" t="str">
        <f t="shared" si="249"/>
        <v/>
      </c>
      <c r="P1224" s="186" t="str">
        <f t="shared" si="250"/>
        <v>OK</v>
      </c>
      <c r="Q1224" s="187" t="str">
        <f t="shared" si="251"/>
        <v/>
      </c>
      <c r="R1224" s="150"/>
      <c r="S1224" s="187" t="str">
        <f t="shared" si="252"/>
        <v/>
      </c>
      <c r="T1224" s="136" t="str">
        <f t="shared" si="253"/>
        <v>Brazen Lady</v>
      </c>
      <c r="U1224" s="137" t="str">
        <f>IF(P1224="","",IF(N1224=1,"",IF(Q1224="","",IF(Q1224&lt;=100,100,IF(Table1[[#This Row],[Day]]="Wed",100,200)))))</f>
        <v/>
      </c>
      <c r="V1224" s="137" t="str">
        <f t="shared" si="254"/>
        <v/>
      </c>
      <c r="W1224" s="137" t="str">
        <f t="shared" si="255"/>
        <v/>
      </c>
      <c r="X1224" s="133">
        <f>100</f>
        <v>100</v>
      </c>
      <c r="Y1224" s="133" t="str">
        <f t="shared" si="256"/>
        <v/>
      </c>
      <c r="Z1224" s="133">
        <f t="shared" si="257"/>
        <v>-100</v>
      </c>
      <c r="AA1224" s="134" t="str">
        <f>TEXT(Table1[[#This Row],[Date]],"DDD")</f>
        <v>Sat</v>
      </c>
      <c r="AB1224" s="133" t="str">
        <f>IF(OR(G1224="Doomben",G1224="Eagle Farm"),"Q",IF(AND(Q1224&gt;1,Q1224&lt;55,Table1[[#This Row],[Source]]="Nat"),"Nat OK",IF(AND(Table1[[#This Row],[Source]]&lt;&gt;"Nat",Q1224&lt;55),"Poor &lt;55",IF(OR(G1224="Randwick",G1224="Flemington",G1224="Caulfield",G1224="Sandown Lake",G1224="Sandown Hill"),"Best","ave"))))</f>
        <v>Best</v>
      </c>
      <c r="AC1224" s="133" t="str">
        <f>IF(Q1224="","",IF(AB1224="Poor &lt;55",$AC$2*0.2%,IF(AND(AB1224="Q",AA1224&lt;&gt;"Wed"),$AC$2*0.4%,IF(AND(AB1224="Q",AA1224="Wed"),$AC$2*0.5%,IF(AND(AB1224="Ave",U1224=100),$AC$2*0.5%,IF(AND(AB1224="ave",U1224="",N1224=1,AG1224="Bush"),$AC$2*1%,IF(AND(AB1224="ave",U1224="",Q1224&gt;100),$AC$2*1.3%,IF(AND(AB1224="ave",U1224=""),$AC$2*1.2%,IF(AND(AB1224="Ave",U1224=200),$AC$2*1%,IF(AND(AB1224="Best",U1224=200),$AC$2*1.5%,IF(AND(AB1224="Best",U1224="",K1224&lt;&gt;"Pro Syd"),$AC$2*0.5%,IF(AND(AB1224="Best",U1224=""),$AC$2*1%,IF(AND(AB1224="Best",U1224=100,Table1[[#This Row],[State]]="NSW"),$AC$2*0.4%,IF(AND(AB1224="Best",U1224=100),$AC$2*1%,IF(Table1[[#This Row],[Adj]]="Nat OK",$AC$2*0.5%,"xxx")))))))))))))))</f>
        <v/>
      </c>
      <c r="AD1224" s="133" t="str">
        <f t="shared" si="258"/>
        <v/>
      </c>
      <c r="AE1224" s="133" t="str">
        <f t="shared" si="259"/>
        <v/>
      </c>
      <c r="AF1224" s="133" t="str">
        <f>VLOOKUP(Table1[[#This Row],[Track]],$F$2672:$H$2715,2,FALSE)</f>
        <v>Vic</v>
      </c>
      <c r="AG1224" s="133" t="str">
        <f>VLOOKUP(Table1[[#This Row],[Track]],$F$2672:$H$2715,3,FALSE)</f>
        <v>-</v>
      </c>
      <c r="AH1224" s="133" t="str">
        <f>IF(Table1[[#This Row],[Date]]&lt;$AH$2,"",IF(Table1[[#This Row],[Date]]&lt;$AH$3,"Edge","Elite Combo"))</f>
        <v/>
      </c>
      <c r="AI1224" s="218">
        <f>Table1[[#This Row],[Time]]</f>
        <v>0.52777777777777779</v>
      </c>
      <c r="AJ1224" s="219" t="str">
        <f>Table1[[#This Row],[Track]]</f>
        <v>Caulfield</v>
      </c>
      <c r="AK1224" s="216">
        <f>Table1[[#This Row],[Race ]]</f>
        <v>3</v>
      </c>
      <c r="AL1224" s="219">
        <f>Table1[[#This Row],[TAB]]</f>
        <v>7</v>
      </c>
      <c r="AM1224" s="219" t="str">
        <f>Table1[[#This Row],[Selection]]</f>
        <v>Brazen Lady</v>
      </c>
      <c r="AN1224" s="220" t="str">
        <f>Table1[[#This Row],[Sources]]</f>
        <v/>
      </c>
      <c r="AO1224" s="219" t="str">
        <f>Table1[[#This Row],[Scale Bet]]</f>
        <v/>
      </c>
    </row>
    <row r="1225" spans="5:41" ht="16.5" customHeight="1" x14ac:dyDescent="0.25">
      <c r="E1225" s="185">
        <v>45423</v>
      </c>
      <c r="F1225" s="35">
        <v>0.54166666666666663</v>
      </c>
      <c r="G1225" s="36" t="s">
        <v>489</v>
      </c>
      <c r="H1225" s="36">
        <v>4</v>
      </c>
      <c r="I1225" s="36">
        <v>3</v>
      </c>
      <c r="J1225" s="36" t="s">
        <v>1097</v>
      </c>
      <c r="K1225" s="36" t="s">
        <v>60</v>
      </c>
      <c r="L1225" s="165">
        <v>15</v>
      </c>
      <c r="M1225" s="134">
        <f t="shared" si="247"/>
        <v>15</v>
      </c>
      <c r="N1225" s="36">
        <f t="shared" si="248"/>
        <v>1</v>
      </c>
      <c r="O1225" s="135" t="str">
        <f t="shared" si="249"/>
        <v>Pro Syd-15</v>
      </c>
      <c r="P1225" s="186" t="str">
        <f t="shared" si="250"/>
        <v/>
      </c>
      <c r="Q1225" s="187">
        <f t="shared" si="251"/>
        <v>60</v>
      </c>
      <c r="R1225" s="150"/>
      <c r="S1225" s="187" t="str">
        <f t="shared" si="252"/>
        <v/>
      </c>
      <c r="T1225" s="136" t="str">
        <f t="shared" si="253"/>
        <v>Desperado</v>
      </c>
      <c r="U1225" s="137" t="str">
        <f>IF(P1225="","",IF(N1225=1,"",IF(Q1225="","",IF(Q1225&lt;=100,100,IF(Table1[[#This Row],[Day]]="Wed",100,200)))))</f>
        <v/>
      </c>
      <c r="V1225" s="137" t="str">
        <f t="shared" si="254"/>
        <v/>
      </c>
      <c r="W1225" s="137" t="str">
        <f t="shared" si="255"/>
        <v/>
      </c>
      <c r="X1225" s="133">
        <f>100</f>
        <v>100</v>
      </c>
      <c r="Y1225" s="133" t="str">
        <f t="shared" si="256"/>
        <v/>
      </c>
      <c r="Z1225" s="133">
        <f t="shared" si="257"/>
        <v>-100</v>
      </c>
      <c r="AA1225" s="134" t="str">
        <f>TEXT(Table1[[#This Row],[Date]],"DDD")</f>
        <v>Sat</v>
      </c>
      <c r="AB1225" s="133" t="str">
        <f>IF(OR(G1225="Doomben",G1225="Eagle Farm"),"Q",IF(AND(Q1225&gt;1,Q1225&lt;55,Table1[[#This Row],[Source]]="Nat"),"Nat OK",IF(AND(Table1[[#This Row],[Source]]&lt;&gt;"Nat",Q1225&lt;55),"Poor &lt;55",IF(OR(G1225="Randwick",G1225="Flemington",G1225="Caulfield",G1225="Sandown Lake",G1225="Sandown Hill"),"Best","ave"))))</f>
        <v>ave</v>
      </c>
      <c r="AC1225" s="133">
        <f>IF(Q1225="","",IF(AB1225="Poor &lt;55",$AC$2*0.2%,IF(AND(AB1225="Q",AA1225&lt;&gt;"Wed"),$AC$2*0.4%,IF(AND(AB1225="Q",AA1225="Wed"),$AC$2*0.5%,IF(AND(AB1225="Ave",U1225=100),$AC$2*0.5%,IF(AND(AB1225="ave",U1225="",N1225=1,AG1225="Bush"),$AC$2*1%,IF(AND(AB1225="ave",U1225="",Q1225&gt;100),$AC$2*1.3%,IF(AND(AB1225="ave",U1225=""),$AC$2*1.2%,IF(AND(AB1225="Ave",U1225=200),$AC$2*1%,IF(AND(AB1225="Best",U1225=200),$AC$2*1.5%,IF(AND(AB1225="Best",U1225="",K1225&lt;&gt;"Pro Syd"),$AC$2*0.5%,IF(AND(AB1225="Best",U1225=""),$AC$2*1%,IF(AND(AB1225="Best",U1225=100,Table1[[#This Row],[State]]="NSW"),$AC$2*0.4%,IF(AND(AB1225="Best",U1225=100),$AC$2*1%,IF(Table1[[#This Row],[Adj]]="Nat OK",$AC$2*0.5%,"xxx")))))))))))))))</f>
        <v>100</v>
      </c>
      <c r="AD1225" s="133" t="str">
        <f t="shared" si="258"/>
        <v/>
      </c>
      <c r="AE1225" s="133">
        <f t="shared" si="259"/>
        <v>-100</v>
      </c>
      <c r="AF1225" s="133" t="str">
        <f>VLOOKUP(Table1[[#This Row],[Track]],$F$2672:$H$2715,2,FALSE)</f>
        <v>NSW</v>
      </c>
      <c r="AG1225" s="133" t="str">
        <f>VLOOKUP(Table1[[#This Row],[Track]],$F$2672:$H$2715,3,FALSE)</f>
        <v>Bush</v>
      </c>
      <c r="AH1225" s="133" t="str">
        <f>IF(Table1[[#This Row],[Date]]&lt;$AH$2,"",IF(Table1[[#This Row],[Date]]&lt;$AH$3,"Edge","Elite Combo"))</f>
        <v/>
      </c>
      <c r="AI1225" s="218">
        <f>Table1[[#This Row],[Time]]</f>
        <v>0.54166666666666663</v>
      </c>
      <c r="AJ1225" s="219" t="str">
        <f>Table1[[#This Row],[Track]]</f>
        <v>Newcastle</v>
      </c>
      <c r="AK1225" s="216">
        <f>Table1[[#This Row],[Race ]]</f>
        <v>4</v>
      </c>
      <c r="AL1225" s="219">
        <f>Table1[[#This Row],[TAB]]</f>
        <v>3</v>
      </c>
      <c r="AM1225" s="219" t="str">
        <f>Table1[[#This Row],[Selection]]</f>
        <v>Desperado</v>
      </c>
      <c r="AN1225" s="220" t="str">
        <f>Table1[[#This Row],[Sources]]</f>
        <v>Pro Syd-15</v>
      </c>
      <c r="AO1225" s="219">
        <f>Table1[[#This Row],[Scale Bet]]</f>
        <v>100</v>
      </c>
    </row>
    <row r="1226" spans="5:41" ht="16.5" customHeight="1" x14ac:dyDescent="0.25">
      <c r="E1226" s="185">
        <v>45423</v>
      </c>
      <c r="F1226" s="35">
        <v>0.57638888888888884</v>
      </c>
      <c r="G1226" s="36" t="s">
        <v>201</v>
      </c>
      <c r="H1226" s="36">
        <v>5</v>
      </c>
      <c r="I1226" s="36">
        <v>7</v>
      </c>
      <c r="J1226" s="36" t="s">
        <v>774</v>
      </c>
      <c r="K1226" s="36" t="s">
        <v>1</v>
      </c>
      <c r="L1226" s="165">
        <v>10</v>
      </c>
      <c r="M1226" s="134">
        <f t="shared" si="247"/>
        <v>30</v>
      </c>
      <c r="N1226" s="36">
        <f t="shared" si="248"/>
        <v>2</v>
      </c>
      <c r="O1226" s="135" t="str">
        <f t="shared" si="249"/>
        <v>E4-10/Nat-20</v>
      </c>
      <c r="P1226" s="186" t="str">
        <f t="shared" si="250"/>
        <v>OK</v>
      </c>
      <c r="Q1226" s="187">
        <f t="shared" si="251"/>
        <v>120</v>
      </c>
      <c r="R1226" s="150"/>
      <c r="S1226" s="187" t="str">
        <f t="shared" si="252"/>
        <v/>
      </c>
      <c r="T1226" s="136" t="str">
        <f t="shared" si="253"/>
        <v>Sing For Peace</v>
      </c>
      <c r="U1226" s="137">
        <f>IF(P1226="","",IF(N1226=1,"",IF(Q1226="","",IF(Q1226&lt;=100,100,IF(Table1[[#This Row],[Day]]="Wed",100,200)))))</f>
        <v>200</v>
      </c>
      <c r="V1226" s="137" t="str">
        <f t="shared" si="254"/>
        <v/>
      </c>
      <c r="W1226" s="137">
        <f t="shared" si="255"/>
        <v>-200</v>
      </c>
      <c r="X1226" s="133">
        <f>100</f>
        <v>100</v>
      </c>
      <c r="Y1226" s="133" t="str">
        <f t="shared" si="256"/>
        <v/>
      </c>
      <c r="Z1226" s="133">
        <f t="shared" si="257"/>
        <v>-100</v>
      </c>
      <c r="AA1226" s="134" t="str">
        <f>TEXT(Table1[[#This Row],[Date]],"DDD")</f>
        <v>Sat</v>
      </c>
      <c r="AB1226" s="133" t="str">
        <f>IF(OR(G1226="Doomben",G1226="Eagle Farm"),"Q",IF(AND(Q1226&gt;1,Q1226&lt;55,Table1[[#This Row],[Source]]="Nat"),"Nat OK",IF(AND(Table1[[#This Row],[Source]]&lt;&gt;"Nat",Q1226&lt;55),"Poor &lt;55",IF(OR(G1226="Randwick",G1226="Flemington",G1226="Caulfield",G1226="Sandown Lake",G1226="Sandown Hill"),"Best","ave"))))</f>
        <v>Best</v>
      </c>
      <c r="AC1226" s="133">
        <f>IF(Q1226="","",IF(AB1226="Poor &lt;55",$AC$2*0.2%,IF(AND(AB1226="Q",AA1226&lt;&gt;"Wed"),$AC$2*0.4%,IF(AND(AB1226="Q",AA1226="Wed"),$AC$2*0.5%,IF(AND(AB1226="Ave",U1226=100),$AC$2*0.5%,IF(AND(AB1226="ave",U1226="",N1226=1,AG1226="Bush"),$AC$2*1%,IF(AND(AB1226="ave",U1226="",Q1226&gt;100),$AC$2*1.3%,IF(AND(AB1226="ave",U1226=""),$AC$2*1.2%,IF(AND(AB1226="Ave",U1226=200),$AC$2*1%,IF(AND(AB1226="Best",U1226=200),$AC$2*1.5%,IF(AND(AB1226="Best",U1226="",K1226&lt;&gt;"Pro Syd"),$AC$2*0.5%,IF(AND(AB1226="Best",U1226=""),$AC$2*1%,IF(AND(AB1226="Best",U1226=100,Table1[[#This Row],[State]]="NSW"),$AC$2*0.4%,IF(AND(AB1226="Best",U1226=100),$AC$2*1%,IF(Table1[[#This Row],[Adj]]="Nat OK",$AC$2*0.5%,"xxx")))))))))))))))</f>
        <v>150</v>
      </c>
      <c r="AD1226" s="133" t="str">
        <f t="shared" si="258"/>
        <v/>
      </c>
      <c r="AE1226" s="133">
        <f t="shared" si="259"/>
        <v>-150</v>
      </c>
      <c r="AF1226" s="133" t="str">
        <f>VLOOKUP(Table1[[#This Row],[Track]],$F$2672:$H$2715,2,FALSE)</f>
        <v>Vic</v>
      </c>
      <c r="AG1226" s="133" t="str">
        <f>VLOOKUP(Table1[[#This Row],[Track]],$F$2672:$H$2715,3,FALSE)</f>
        <v>-</v>
      </c>
      <c r="AH1226" s="133" t="str">
        <f>IF(Table1[[#This Row],[Date]]&lt;$AH$2,"",IF(Table1[[#This Row],[Date]]&lt;$AH$3,"Edge","Elite Combo"))</f>
        <v/>
      </c>
      <c r="AI1226" s="218">
        <f>Table1[[#This Row],[Time]]</f>
        <v>0.57638888888888884</v>
      </c>
      <c r="AJ1226" s="219" t="str">
        <f>Table1[[#This Row],[Track]]</f>
        <v>Caulfield</v>
      </c>
      <c r="AK1226" s="216">
        <f>Table1[[#This Row],[Race ]]</f>
        <v>5</v>
      </c>
      <c r="AL1226" s="219">
        <f>Table1[[#This Row],[TAB]]</f>
        <v>7</v>
      </c>
      <c r="AM1226" s="219" t="str">
        <f>Table1[[#This Row],[Selection]]</f>
        <v>Sing For Peace</v>
      </c>
      <c r="AN1226" s="220" t="str">
        <f>Table1[[#This Row],[Sources]]</f>
        <v>E4-10/Nat-20</v>
      </c>
      <c r="AO1226" s="219">
        <f>Table1[[#This Row],[Scale Bet]]</f>
        <v>150</v>
      </c>
    </row>
    <row r="1227" spans="5:41" ht="16.5" customHeight="1" x14ac:dyDescent="0.25">
      <c r="E1227" s="185">
        <v>45423</v>
      </c>
      <c r="F1227" s="35">
        <v>0.57638888888888884</v>
      </c>
      <c r="G1227" s="36" t="s">
        <v>201</v>
      </c>
      <c r="H1227" s="36">
        <v>5</v>
      </c>
      <c r="I1227" s="36">
        <v>7</v>
      </c>
      <c r="J1227" s="36" t="s">
        <v>774</v>
      </c>
      <c r="K1227" s="36" t="s">
        <v>13</v>
      </c>
      <c r="L1227" s="165">
        <v>20</v>
      </c>
      <c r="M1227" s="134" t="str">
        <f t="shared" si="247"/>
        <v/>
      </c>
      <c r="N1227" s="36" t="str">
        <f t="shared" si="248"/>
        <v/>
      </c>
      <c r="O1227" s="135" t="str">
        <f t="shared" si="249"/>
        <v/>
      </c>
      <c r="P1227" s="186" t="str">
        <f t="shared" si="250"/>
        <v>OK</v>
      </c>
      <c r="Q1227" s="187" t="str">
        <f t="shared" si="251"/>
        <v/>
      </c>
      <c r="R1227" s="150"/>
      <c r="S1227" s="187" t="str">
        <f t="shared" si="252"/>
        <v/>
      </c>
      <c r="T1227" s="136" t="str">
        <f t="shared" si="253"/>
        <v>Sing For Peace</v>
      </c>
      <c r="U1227" s="137" t="str">
        <f>IF(P1227="","",IF(N1227=1,"",IF(Q1227="","",IF(Q1227&lt;=100,100,IF(Table1[[#This Row],[Day]]="Wed",100,200)))))</f>
        <v/>
      </c>
      <c r="V1227" s="137" t="str">
        <f t="shared" si="254"/>
        <v/>
      </c>
      <c r="W1227" s="137" t="str">
        <f t="shared" si="255"/>
        <v/>
      </c>
      <c r="X1227" s="133">
        <f>100</f>
        <v>100</v>
      </c>
      <c r="Y1227" s="133" t="str">
        <f t="shared" si="256"/>
        <v/>
      </c>
      <c r="Z1227" s="133">
        <f t="shared" si="257"/>
        <v>-100</v>
      </c>
      <c r="AA1227" s="134" t="str">
        <f>TEXT(Table1[[#This Row],[Date]],"DDD")</f>
        <v>Sat</v>
      </c>
      <c r="AB1227" s="133" t="str">
        <f>IF(OR(G1227="Doomben",G1227="Eagle Farm"),"Q",IF(AND(Q1227&gt;1,Q1227&lt;55,Table1[[#This Row],[Source]]="Nat"),"Nat OK",IF(AND(Table1[[#This Row],[Source]]&lt;&gt;"Nat",Q1227&lt;55),"Poor &lt;55",IF(OR(G1227="Randwick",G1227="Flemington",G1227="Caulfield",G1227="Sandown Lake",G1227="Sandown Hill"),"Best","ave"))))</f>
        <v>Best</v>
      </c>
      <c r="AC1227" s="133" t="str">
        <f>IF(Q1227="","",IF(AB1227="Poor &lt;55",$AC$2*0.2%,IF(AND(AB1227="Q",AA1227&lt;&gt;"Wed"),$AC$2*0.4%,IF(AND(AB1227="Q",AA1227="Wed"),$AC$2*0.5%,IF(AND(AB1227="Ave",U1227=100),$AC$2*0.5%,IF(AND(AB1227="ave",U1227="",N1227=1,AG1227="Bush"),$AC$2*1%,IF(AND(AB1227="ave",U1227="",Q1227&gt;100),$AC$2*1.3%,IF(AND(AB1227="ave",U1227=""),$AC$2*1.2%,IF(AND(AB1227="Ave",U1227=200),$AC$2*1%,IF(AND(AB1227="Best",U1227=200),$AC$2*1.5%,IF(AND(AB1227="Best",U1227="",K1227&lt;&gt;"Pro Syd"),$AC$2*0.5%,IF(AND(AB1227="Best",U1227=""),$AC$2*1%,IF(AND(AB1227="Best",U1227=100,Table1[[#This Row],[State]]="NSW"),$AC$2*0.4%,IF(AND(AB1227="Best",U1227=100),$AC$2*1%,IF(Table1[[#This Row],[Adj]]="Nat OK",$AC$2*0.5%,"xxx")))))))))))))))</f>
        <v/>
      </c>
      <c r="AD1227" s="133" t="str">
        <f t="shared" si="258"/>
        <v/>
      </c>
      <c r="AE1227" s="133" t="str">
        <f t="shared" si="259"/>
        <v/>
      </c>
      <c r="AF1227" s="133" t="str">
        <f>VLOOKUP(Table1[[#This Row],[Track]],$F$2672:$H$2715,2,FALSE)</f>
        <v>Vic</v>
      </c>
      <c r="AG1227" s="133" t="str">
        <f>VLOOKUP(Table1[[#This Row],[Track]],$F$2672:$H$2715,3,FALSE)</f>
        <v>-</v>
      </c>
      <c r="AH1227" s="133" t="str">
        <f>IF(Table1[[#This Row],[Date]]&lt;$AH$2,"",IF(Table1[[#This Row],[Date]]&lt;$AH$3,"Edge","Elite Combo"))</f>
        <v/>
      </c>
      <c r="AI1227" s="218">
        <f>Table1[[#This Row],[Time]]</f>
        <v>0.57638888888888884</v>
      </c>
      <c r="AJ1227" s="219" t="str">
        <f>Table1[[#This Row],[Track]]</f>
        <v>Caulfield</v>
      </c>
      <c r="AK1227" s="216">
        <f>Table1[[#This Row],[Race ]]</f>
        <v>5</v>
      </c>
      <c r="AL1227" s="219">
        <f>Table1[[#This Row],[TAB]]</f>
        <v>7</v>
      </c>
      <c r="AM1227" s="219" t="str">
        <f>Table1[[#This Row],[Selection]]</f>
        <v>Sing For Peace</v>
      </c>
      <c r="AN1227" s="220" t="str">
        <f>Table1[[#This Row],[Sources]]</f>
        <v/>
      </c>
      <c r="AO1227" s="219" t="str">
        <f>Table1[[#This Row],[Scale Bet]]</f>
        <v/>
      </c>
    </row>
    <row r="1228" spans="5:41" ht="16.5" customHeight="1" x14ac:dyDescent="0.25">
      <c r="E1228" s="185">
        <v>45423</v>
      </c>
      <c r="F1228" s="35">
        <v>0.59027777777777779</v>
      </c>
      <c r="G1228" s="36" t="s">
        <v>489</v>
      </c>
      <c r="H1228" s="36">
        <v>6</v>
      </c>
      <c r="I1228" s="36">
        <v>9</v>
      </c>
      <c r="J1228" s="36" t="s">
        <v>1098</v>
      </c>
      <c r="K1228" s="36" t="s">
        <v>60</v>
      </c>
      <c r="L1228" s="165">
        <v>15</v>
      </c>
      <c r="M1228" s="134">
        <f t="shared" si="247"/>
        <v>15</v>
      </c>
      <c r="N1228" s="36">
        <f t="shared" si="248"/>
        <v>1</v>
      </c>
      <c r="O1228" s="135" t="str">
        <f t="shared" si="249"/>
        <v>Pro Syd-15</v>
      </c>
      <c r="P1228" s="186" t="str">
        <f t="shared" si="250"/>
        <v/>
      </c>
      <c r="Q1228" s="187">
        <f t="shared" si="251"/>
        <v>60</v>
      </c>
      <c r="R1228" s="150">
        <v>4.4000000000000004</v>
      </c>
      <c r="S1228" s="187">
        <f t="shared" si="252"/>
        <v>264</v>
      </c>
      <c r="T1228" s="136" t="str">
        <f t="shared" si="253"/>
        <v>Hezashocka</v>
      </c>
      <c r="U1228" s="137" t="str">
        <f>IF(P1228="","",IF(N1228=1,"",IF(Q1228="","",IF(Q1228&lt;=100,100,IF(Table1[[#This Row],[Day]]="Wed",100,200)))))</f>
        <v/>
      </c>
      <c r="V1228" s="137" t="str">
        <f t="shared" si="254"/>
        <v/>
      </c>
      <c r="W1228" s="137" t="str">
        <f t="shared" si="255"/>
        <v/>
      </c>
      <c r="X1228" s="133">
        <f>100</f>
        <v>100</v>
      </c>
      <c r="Y1228" s="133">
        <f t="shared" si="256"/>
        <v>440.00000000000006</v>
      </c>
      <c r="Z1228" s="133">
        <f t="shared" si="257"/>
        <v>340.00000000000006</v>
      </c>
      <c r="AA1228" s="134" t="str">
        <f>TEXT(Table1[[#This Row],[Date]],"DDD")</f>
        <v>Sat</v>
      </c>
      <c r="AB1228" s="133" t="str">
        <f>IF(OR(G1228="Doomben",G1228="Eagle Farm"),"Q",IF(AND(Q1228&gt;1,Q1228&lt;55,Table1[[#This Row],[Source]]="Nat"),"Nat OK",IF(AND(Table1[[#This Row],[Source]]&lt;&gt;"Nat",Q1228&lt;55),"Poor &lt;55",IF(OR(G1228="Randwick",G1228="Flemington",G1228="Caulfield",G1228="Sandown Lake",G1228="Sandown Hill"),"Best","ave"))))</f>
        <v>ave</v>
      </c>
      <c r="AC1228" s="133">
        <f>IF(Q1228="","",IF(AB1228="Poor &lt;55",$AC$2*0.2%,IF(AND(AB1228="Q",AA1228&lt;&gt;"Wed"),$AC$2*0.4%,IF(AND(AB1228="Q",AA1228="Wed"),$AC$2*0.5%,IF(AND(AB1228="Ave",U1228=100),$AC$2*0.5%,IF(AND(AB1228="ave",U1228="",N1228=1,AG1228="Bush"),$AC$2*1%,IF(AND(AB1228="ave",U1228="",Q1228&gt;100),$AC$2*1.3%,IF(AND(AB1228="ave",U1228=""),$AC$2*1.2%,IF(AND(AB1228="Ave",U1228=200),$AC$2*1%,IF(AND(AB1228="Best",U1228=200),$AC$2*1.5%,IF(AND(AB1228="Best",U1228="",K1228&lt;&gt;"Pro Syd"),$AC$2*0.5%,IF(AND(AB1228="Best",U1228=""),$AC$2*1%,IF(AND(AB1228="Best",U1228=100,Table1[[#This Row],[State]]="NSW"),$AC$2*0.4%,IF(AND(AB1228="Best",U1228=100),$AC$2*1%,IF(Table1[[#This Row],[Adj]]="Nat OK",$AC$2*0.5%,"xxx")))))))))))))))</f>
        <v>100</v>
      </c>
      <c r="AD1228" s="133">
        <f t="shared" si="258"/>
        <v>440.00000000000006</v>
      </c>
      <c r="AE1228" s="133">
        <f t="shared" si="259"/>
        <v>340.00000000000006</v>
      </c>
      <c r="AF1228" s="133" t="str">
        <f>VLOOKUP(Table1[[#This Row],[Track]],$F$2672:$H$2715,2,FALSE)</f>
        <v>NSW</v>
      </c>
      <c r="AG1228" s="133" t="str">
        <f>VLOOKUP(Table1[[#This Row],[Track]],$F$2672:$H$2715,3,FALSE)</f>
        <v>Bush</v>
      </c>
      <c r="AH1228" s="133" t="str">
        <f>IF(Table1[[#This Row],[Date]]&lt;$AH$2,"",IF(Table1[[#This Row],[Date]]&lt;$AH$3,"Edge","Elite Combo"))</f>
        <v/>
      </c>
      <c r="AI1228" s="218">
        <f>Table1[[#This Row],[Time]]</f>
        <v>0.59027777777777779</v>
      </c>
      <c r="AJ1228" s="219" t="str">
        <f>Table1[[#This Row],[Track]]</f>
        <v>Newcastle</v>
      </c>
      <c r="AK1228" s="216">
        <f>Table1[[#This Row],[Race ]]</f>
        <v>6</v>
      </c>
      <c r="AL1228" s="219">
        <f>Table1[[#This Row],[TAB]]</f>
        <v>9</v>
      </c>
      <c r="AM1228" s="219" t="str">
        <f>Table1[[#This Row],[Selection]]</f>
        <v>Hezashocka</v>
      </c>
      <c r="AN1228" s="220" t="str">
        <f>Table1[[#This Row],[Sources]]</f>
        <v>Pro Syd-15</v>
      </c>
      <c r="AO1228" s="219">
        <f>Table1[[#This Row],[Scale Bet]]</f>
        <v>100</v>
      </c>
    </row>
    <row r="1229" spans="5:41" ht="16.5" customHeight="1" x14ac:dyDescent="0.25">
      <c r="E1229" s="185">
        <v>45423</v>
      </c>
      <c r="F1229" s="35">
        <v>0.625</v>
      </c>
      <c r="G1229" s="36" t="s">
        <v>201</v>
      </c>
      <c r="H1229" s="36">
        <v>7</v>
      </c>
      <c r="I1229" s="36">
        <v>2</v>
      </c>
      <c r="J1229" s="36" t="s">
        <v>251</v>
      </c>
      <c r="K1229" s="36" t="s">
        <v>1</v>
      </c>
      <c r="L1229" s="165">
        <v>10</v>
      </c>
      <c r="M1229" s="134">
        <f t="shared" si="247"/>
        <v>23</v>
      </c>
      <c r="N1229" s="36">
        <f t="shared" si="248"/>
        <v>2</v>
      </c>
      <c r="O1229" s="135" t="str">
        <f t="shared" si="249"/>
        <v>E4-10/Nat-13</v>
      </c>
      <c r="P1229" s="186" t="str">
        <f t="shared" si="250"/>
        <v>OK</v>
      </c>
      <c r="Q1229" s="187">
        <f t="shared" si="251"/>
        <v>92</v>
      </c>
      <c r="R1229" s="150">
        <v>4.4000000000000004</v>
      </c>
      <c r="S1229" s="187">
        <f t="shared" si="252"/>
        <v>404.8</v>
      </c>
      <c r="T1229" s="136" t="str">
        <f t="shared" si="253"/>
        <v>Miss Aria</v>
      </c>
      <c r="U1229" s="137">
        <f>IF(P1229="","",IF(N1229=1,"",IF(Q1229="","",IF(Q1229&lt;=100,100,IF(Table1[[#This Row],[Day]]="Wed",100,200)))))</f>
        <v>100</v>
      </c>
      <c r="V1229" s="137">
        <f t="shared" si="254"/>
        <v>440.00000000000006</v>
      </c>
      <c r="W1229" s="137">
        <f t="shared" si="255"/>
        <v>340.00000000000006</v>
      </c>
      <c r="X1229" s="133">
        <f>100</f>
        <v>100</v>
      </c>
      <c r="Y1229" s="133">
        <f t="shared" si="256"/>
        <v>440.00000000000006</v>
      </c>
      <c r="Z1229" s="133">
        <f t="shared" si="257"/>
        <v>340.00000000000006</v>
      </c>
      <c r="AA1229" s="134" t="str">
        <f>TEXT(Table1[[#This Row],[Date]],"DDD")</f>
        <v>Sat</v>
      </c>
      <c r="AB1229" s="133" t="str">
        <f>IF(OR(G1229="Doomben",G1229="Eagle Farm"),"Q",IF(AND(Q1229&gt;1,Q1229&lt;55,Table1[[#This Row],[Source]]="Nat"),"Nat OK",IF(AND(Table1[[#This Row],[Source]]&lt;&gt;"Nat",Q1229&lt;55),"Poor &lt;55",IF(OR(G1229="Randwick",G1229="Flemington",G1229="Caulfield",G1229="Sandown Lake",G1229="Sandown Hill"),"Best","ave"))))</f>
        <v>Best</v>
      </c>
      <c r="AC1229" s="133">
        <f>IF(Q1229="","",IF(AB1229="Poor &lt;55",$AC$2*0.2%,IF(AND(AB1229="Q",AA1229&lt;&gt;"Wed"),$AC$2*0.4%,IF(AND(AB1229="Q",AA1229="Wed"),$AC$2*0.5%,IF(AND(AB1229="Ave",U1229=100),$AC$2*0.5%,IF(AND(AB1229="ave",U1229="",N1229=1,AG1229="Bush"),$AC$2*1%,IF(AND(AB1229="ave",U1229="",Q1229&gt;100),$AC$2*1.3%,IF(AND(AB1229="ave",U1229=""),$AC$2*1.2%,IF(AND(AB1229="Ave",U1229=200),$AC$2*1%,IF(AND(AB1229="Best",U1229=200),$AC$2*1.5%,IF(AND(AB1229="Best",U1229="",K1229&lt;&gt;"Pro Syd"),$AC$2*0.5%,IF(AND(AB1229="Best",U1229=""),$AC$2*1%,IF(AND(AB1229="Best",U1229=100,Table1[[#This Row],[State]]="NSW"),$AC$2*0.4%,IF(AND(AB1229="Best",U1229=100),$AC$2*1%,IF(Table1[[#This Row],[Adj]]="Nat OK",$AC$2*0.5%,"xxx")))))))))))))))</f>
        <v>100</v>
      </c>
      <c r="AD1229" s="133">
        <f t="shared" si="258"/>
        <v>440.00000000000006</v>
      </c>
      <c r="AE1229" s="133">
        <f t="shared" si="259"/>
        <v>340.00000000000006</v>
      </c>
      <c r="AF1229" s="133" t="str">
        <f>VLOOKUP(Table1[[#This Row],[Track]],$F$2672:$H$2715,2,FALSE)</f>
        <v>Vic</v>
      </c>
      <c r="AG1229" s="133" t="str">
        <f>VLOOKUP(Table1[[#This Row],[Track]],$F$2672:$H$2715,3,FALSE)</f>
        <v>-</v>
      </c>
      <c r="AH1229" s="133" t="str">
        <f>IF(Table1[[#This Row],[Date]]&lt;$AH$2,"",IF(Table1[[#This Row],[Date]]&lt;$AH$3,"Edge","Elite Combo"))</f>
        <v/>
      </c>
      <c r="AI1229" s="218">
        <f>Table1[[#This Row],[Time]]</f>
        <v>0.625</v>
      </c>
      <c r="AJ1229" s="219" t="str">
        <f>Table1[[#This Row],[Track]]</f>
        <v>Caulfield</v>
      </c>
      <c r="AK1229" s="216">
        <f>Table1[[#This Row],[Race ]]</f>
        <v>7</v>
      </c>
      <c r="AL1229" s="219">
        <f>Table1[[#This Row],[TAB]]</f>
        <v>2</v>
      </c>
      <c r="AM1229" s="219" t="str">
        <f>Table1[[#This Row],[Selection]]</f>
        <v>Miss Aria</v>
      </c>
      <c r="AN1229" s="220" t="str">
        <f>Table1[[#This Row],[Sources]]</f>
        <v>E4-10/Nat-13</v>
      </c>
      <c r="AO1229" s="219">
        <f>Table1[[#This Row],[Scale Bet]]</f>
        <v>100</v>
      </c>
    </row>
    <row r="1230" spans="5:41" ht="16.5" customHeight="1" x14ac:dyDescent="0.25">
      <c r="E1230" s="185">
        <v>45423</v>
      </c>
      <c r="F1230" s="35">
        <v>0.625</v>
      </c>
      <c r="G1230" s="36" t="s">
        <v>201</v>
      </c>
      <c r="H1230" s="36">
        <v>7</v>
      </c>
      <c r="I1230" s="36">
        <v>2</v>
      </c>
      <c r="J1230" s="36" t="s">
        <v>251</v>
      </c>
      <c r="K1230" s="36" t="s">
        <v>13</v>
      </c>
      <c r="L1230" s="165">
        <v>13</v>
      </c>
      <c r="M1230" s="134" t="str">
        <f t="shared" si="247"/>
        <v/>
      </c>
      <c r="N1230" s="36" t="str">
        <f t="shared" si="248"/>
        <v/>
      </c>
      <c r="O1230" s="135" t="str">
        <f t="shared" si="249"/>
        <v/>
      </c>
      <c r="P1230" s="186" t="str">
        <f t="shared" si="250"/>
        <v>OK</v>
      </c>
      <c r="Q1230" s="187" t="str">
        <f t="shared" si="251"/>
        <v/>
      </c>
      <c r="R1230" s="150">
        <v>4.4000000000000004</v>
      </c>
      <c r="S1230" s="187" t="str">
        <f t="shared" si="252"/>
        <v/>
      </c>
      <c r="T1230" s="136" t="str">
        <f t="shared" si="253"/>
        <v>Miss Aria</v>
      </c>
      <c r="U1230" s="137" t="str">
        <f>IF(P1230="","",IF(N1230=1,"",IF(Q1230="","",IF(Q1230&lt;=100,100,IF(Table1[[#This Row],[Day]]="Wed",100,200)))))</f>
        <v/>
      </c>
      <c r="V1230" s="137" t="str">
        <f t="shared" si="254"/>
        <v/>
      </c>
      <c r="W1230" s="137" t="str">
        <f t="shared" si="255"/>
        <v/>
      </c>
      <c r="X1230" s="133">
        <f>100</f>
        <v>100</v>
      </c>
      <c r="Y1230" s="133">
        <f t="shared" si="256"/>
        <v>440.00000000000006</v>
      </c>
      <c r="Z1230" s="133">
        <f t="shared" si="257"/>
        <v>340.00000000000006</v>
      </c>
      <c r="AA1230" s="134" t="str">
        <f>TEXT(Table1[[#This Row],[Date]],"DDD")</f>
        <v>Sat</v>
      </c>
      <c r="AB1230" s="133" t="str">
        <f>IF(OR(G1230="Doomben",G1230="Eagle Farm"),"Q",IF(AND(Q1230&gt;1,Q1230&lt;55,Table1[[#This Row],[Source]]="Nat"),"Nat OK",IF(AND(Table1[[#This Row],[Source]]&lt;&gt;"Nat",Q1230&lt;55),"Poor &lt;55",IF(OR(G1230="Randwick",G1230="Flemington",G1230="Caulfield",G1230="Sandown Lake",G1230="Sandown Hill"),"Best","ave"))))</f>
        <v>Best</v>
      </c>
      <c r="AC1230" s="133" t="str">
        <f>IF(Q1230="","",IF(AB1230="Poor &lt;55",$AC$2*0.2%,IF(AND(AB1230="Q",AA1230&lt;&gt;"Wed"),$AC$2*0.4%,IF(AND(AB1230="Q",AA1230="Wed"),$AC$2*0.5%,IF(AND(AB1230="Ave",U1230=100),$AC$2*0.5%,IF(AND(AB1230="ave",U1230="",N1230=1,AG1230="Bush"),$AC$2*1%,IF(AND(AB1230="ave",U1230="",Q1230&gt;100),$AC$2*1.3%,IF(AND(AB1230="ave",U1230=""),$AC$2*1.2%,IF(AND(AB1230="Ave",U1230=200),$AC$2*1%,IF(AND(AB1230="Best",U1230=200),$AC$2*1.5%,IF(AND(AB1230="Best",U1230="",K1230&lt;&gt;"Pro Syd"),$AC$2*0.5%,IF(AND(AB1230="Best",U1230=""),$AC$2*1%,IF(AND(AB1230="Best",U1230=100,Table1[[#This Row],[State]]="NSW"),$AC$2*0.4%,IF(AND(AB1230="Best",U1230=100),$AC$2*1%,IF(Table1[[#This Row],[Adj]]="Nat OK",$AC$2*0.5%,"xxx")))))))))))))))</f>
        <v/>
      </c>
      <c r="AD1230" s="133" t="str">
        <f t="shared" si="258"/>
        <v/>
      </c>
      <c r="AE1230" s="133" t="str">
        <f t="shared" si="259"/>
        <v/>
      </c>
      <c r="AF1230" s="133" t="str">
        <f>VLOOKUP(Table1[[#This Row],[Track]],$F$2672:$H$2715,2,FALSE)</f>
        <v>Vic</v>
      </c>
      <c r="AG1230" s="133" t="str">
        <f>VLOOKUP(Table1[[#This Row],[Track]],$F$2672:$H$2715,3,FALSE)</f>
        <v>-</v>
      </c>
      <c r="AH1230" s="133" t="str">
        <f>IF(Table1[[#This Row],[Date]]&lt;$AH$2,"",IF(Table1[[#This Row],[Date]]&lt;$AH$3,"Edge","Elite Combo"))</f>
        <v/>
      </c>
      <c r="AI1230" s="218">
        <f>Table1[[#This Row],[Time]]</f>
        <v>0.625</v>
      </c>
      <c r="AJ1230" s="219" t="str">
        <f>Table1[[#This Row],[Track]]</f>
        <v>Caulfield</v>
      </c>
      <c r="AK1230" s="216">
        <f>Table1[[#This Row],[Race ]]</f>
        <v>7</v>
      </c>
      <c r="AL1230" s="219">
        <f>Table1[[#This Row],[TAB]]</f>
        <v>2</v>
      </c>
      <c r="AM1230" s="219" t="str">
        <f>Table1[[#This Row],[Selection]]</f>
        <v>Miss Aria</v>
      </c>
      <c r="AN1230" s="220" t="str">
        <f>Table1[[#This Row],[Sources]]</f>
        <v/>
      </c>
      <c r="AO1230" s="219" t="str">
        <f>Table1[[#This Row],[Scale Bet]]</f>
        <v/>
      </c>
    </row>
    <row r="1231" spans="5:41" ht="16.5" customHeight="1" x14ac:dyDescent="0.25">
      <c r="E1231" s="185">
        <v>45423</v>
      </c>
      <c r="F1231" s="35">
        <v>0.65277777777777779</v>
      </c>
      <c r="G1231" s="36" t="s">
        <v>201</v>
      </c>
      <c r="H1231" s="36">
        <v>8</v>
      </c>
      <c r="I1231" s="36">
        <v>1</v>
      </c>
      <c r="J1231" s="36" t="s">
        <v>775</v>
      </c>
      <c r="K1231" s="36" t="s">
        <v>1</v>
      </c>
      <c r="L1231" s="165">
        <v>20</v>
      </c>
      <c r="M1231" s="134">
        <f t="shared" si="247"/>
        <v>63</v>
      </c>
      <c r="N1231" s="36">
        <f t="shared" si="248"/>
        <v>4</v>
      </c>
      <c r="O1231" s="135" t="str">
        <f t="shared" si="249"/>
        <v>E4-20/Edge-10/Nat-20/Pro Mel-13</v>
      </c>
      <c r="P1231" s="186" t="str">
        <f t="shared" si="250"/>
        <v>OK</v>
      </c>
      <c r="Q1231" s="187">
        <f t="shared" si="251"/>
        <v>252</v>
      </c>
      <c r="R1231" s="150"/>
      <c r="S1231" s="187" t="str">
        <f t="shared" si="252"/>
        <v/>
      </c>
      <c r="T1231" s="136" t="str">
        <f t="shared" si="253"/>
        <v>Gentleman Roy</v>
      </c>
      <c r="U1231" s="137">
        <f>IF(P1231="","",IF(N1231=1,"",IF(Q1231="","",IF(Q1231&lt;=100,100,IF(Table1[[#This Row],[Day]]="Wed",100,200)))))</f>
        <v>200</v>
      </c>
      <c r="V1231" s="137" t="str">
        <f t="shared" si="254"/>
        <v/>
      </c>
      <c r="W1231" s="137">
        <f t="shared" si="255"/>
        <v>-200</v>
      </c>
      <c r="X1231" s="133">
        <f>100</f>
        <v>100</v>
      </c>
      <c r="Y1231" s="133" t="str">
        <f t="shared" si="256"/>
        <v/>
      </c>
      <c r="Z1231" s="133">
        <f t="shared" si="257"/>
        <v>-100</v>
      </c>
      <c r="AA1231" s="134" t="str">
        <f>TEXT(Table1[[#This Row],[Date]],"DDD")</f>
        <v>Sat</v>
      </c>
      <c r="AB1231" s="133" t="str">
        <f>IF(OR(G1231="Doomben",G1231="Eagle Farm"),"Q",IF(AND(Q1231&gt;1,Q1231&lt;55,Table1[[#This Row],[Source]]="Nat"),"Nat OK",IF(AND(Table1[[#This Row],[Source]]&lt;&gt;"Nat",Q1231&lt;55),"Poor &lt;55",IF(OR(G1231="Randwick",G1231="Flemington",G1231="Caulfield",G1231="Sandown Lake",G1231="Sandown Hill"),"Best","ave"))))</f>
        <v>Best</v>
      </c>
      <c r="AC1231" s="133">
        <f>IF(Q1231="","",IF(AB1231="Poor &lt;55",$AC$2*0.2%,IF(AND(AB1231="Q",AA1231&lt;&gt;"Wed"),$AC$2*0.4%,IF(AND(AB1231="Q",AA1231="Wed"),$AC$2*0.5%,IF(AND(AB1231="Ave",U1231=100),$AC$2*0.5%,IF(AND(AB1231="ave",U1231="",N1231=1,AG1231="Bush"),$AC$2*1%,IF(AND(AB1231="ave",U1231="",Q1231&gt;100),$AC$2*1.3%,IF(AND(AB1231="ave",U1231=""),$AC$2*1.2%,IF(AND(AB1231="Ave",U1231=200),$AC$2*1%,IF(AND(AB1231="Best",U1231=200),$AC$2*1.5%,IF(AND(AB1231="Best",U1231="",K1231&lt;&gt;"Pro Syd"),$AC$2*0.5%,IF(AND(AB1231="Best",U1231=""),$AC$2*1%,IF(AND(AB1231="Best",U1231=100,Table1[[#This Row],[State]]="NSW"),$AC$2*0.4%,IF(AND(AB1231="Best",U1231=100),$AC$2*1%,IF(Table1[[#This Row],[Adj]]="Nat OK",$AC$2*0.5%,"xxx")))))))))))))))</f>
        <v>150</v>
      </c>
      <c r="AD1231" s="133" t="str">
        <f t="shared" si="258"/>
        <v/>
      </c>
      <c r="AE1231" s="133">
        <f t="shared" si="259"/>
        <v>-150</v>
      </c>
      <c r="AF1231" s="133" t="str">
        <f>VLOOKUP(Table1[[#This Row],[Track]],$F$2672:$H$2715,2,FALSE)</f>
        <v>Vic</v>
      </c>
      <c r="AG1231" s="133" t="str">
        <f>VLOOKUP(Table1[[#This Row],[Track]],$F$2672:$H$2715,3,FALSE)</f>
        <v>-</v>
      </c>
      <c r="AH1231" s="133" t="str">
        <f>IF(Table1[[#This Row],[Date]]&lt;$AH$2,"",IF(Table1[[#This Row],[Date]]&lt;$AH$3,"Edge","Elite Combo"))</f>
        <v/>
      </c>
      <c r="AI1231" s="218">
        <f>Table1[[#This Row],[Time]]</f>
        <v>0.65277777777777779</v>
      </c>
      <c r="AJ1231" s="219" t="str">
        <f>Table1[[#This Row],[Track]]</f>
        <v>Caulfield</v>
      </c>
      <c r="AK1231" s="216">
        <f>Table1[[#This Row],[Race ]]</f>
        <v>8</v>
      </c>
      <c r="AL1231" s="219">
        <f>Table1[[#This Row],[TAB]]</f>
        <v>1</v>
      </c>
      <c r="AM1231" s="219" t="str">
        <f>Table1[[#This Row],[Selection]]</f>
        <v>Gentleman Roy</v>
      </c>
      <c r="AN1231" s="220" t="str">
        <f>Table1[[#This Row],[Sources]]</f>
        <v>E4-20/Edge-10/Nat-20/Pro Mel-13</v>
      </c>
      <c r="AO1231" s="219">
        <f>Table1[[#This Row],[Scale Bet]]</f>
        <v>150</v>
      </c>
    </row>
    <row r="1232" spans="5:41" ht="16.5" customHeight="1" x14ac:dyDescent="0.25">
      <c r="E1232" s="185">
        <v>45423</v>
      </c>
      <c r="F1232" s="35">
        <v>0.65277777777777779</v>
      </c>
      <c r="G1232" s="36" t="s">
        <v>201</v>
      </c>
      <c r="H1232" s="36">
        <v>8</v>
      </c>
      <c r="I1232" s="36">
        <v>1</v>
      </c>
      <c r="J1232" s="36" t="s">
        <v>775</v>
      </c>
      <c r="K1232" s="36" t="s">
        <v>40</v>
      </c>
      <c r="L1232" s="165">
        <v>10</v>
      </c>
      <c r="M1232" s="134" t="str">
        <f t="shared" si="247"/>
        <v/>
      </c>
      <c r="N1232" s="36" t="str">
        <f t="shared" si="248"/>
        <v/>
      </c>
      <c r="O1232" s="135" t="str">
        <f t="shared" si="249"/>
        <v/>
      </c>
      <c r="P1232" s="186" t="str">
        <f t="shared" si="250"/>
        <v>OK</v>
      </c>
      <c r="Q1232" s="187" t="str">
        <f t="shared" si="251"/>
        <v/>
      </c>
      <c r="R1232" s="150"/>
      <c r="S1232" s="187" t="str">
        <f t="shared" si="252"/>
        <v/>
      </c>
      <c r="T1232" s="136" t="str">
        <f t="shared" si="253"/>
        <v>Gentleman Roy</v>
      </c>
      <c r="U1232" s="137" t="str">
        <f>IF(P1232="","",IF(N1232=1,"",IF(Q1232="","",IF(Q1232&lt;=100,100,IF(Table1[[#This Row],[Day]]="Wed",100,200)))))</f>
        <v/>
      </c>
      <c r="V1232" s="137" t="str">
        <f t="shared" si="254"/>
        <v/>
      </c>
      <c r="W1232" s="137" t="str">
        <f t="shared" si="255"/>
        <v/>
      </c>
      <c r="X1232" s="133">
        <f>100</f>
        <v>100</v>
      </c>
      <c r="Y1232" s="133" t="str">
        <f t="shared" si="256"/>
        <v/>
      </c>
      <c r="Z1232" s="133">
        <f t="shared" si="257"/>
        <v>-100</v>
      </c>
      <c r="AA1232" s="134" t="str">
        <f>TEXT(Table1[[#This Row],[Date]],"DDD")</f>
        <v>Sat</v>
      </c>
      <c r="AB1232" s="133" t="str">
        <f>IF(OR(G1232="Doomben",G1232="Eagle Farm"),"Q",IF(AND(Q1232&gt;1,Q1232&lt;55,Table1[[#This Row],[Source]]="Nat"),"Nat OK",IF(AND(Table1[[#This Row],[Source]]&lt;&gt;"Nat",Q1232&lt;55),"Poor &lt;55",IF(OR(G1232="Randwick",G1232="Flemington",G1232="Caulfield",G1232="Sandown Lake",G1232="Sandown Hill"),"Best","ave"))))</f>
        <v>Best</v>
      </c>
      <c r="AC1232" s="133" t="str">
        <f>IF(Q1232="","",IF(AB1232="Poor &lt;55",$AC$2*0.2%,IF(AND(AB1232="Q",AA1232&lt;&gt;"Wed"),$AC$2*0.4%,IF(AND(AB1232="Q",AA1232="Wed"),$AC$2*0.5%,IF(AND(AB1232="Ave",U1232=100),$AC$2*0.5%,IF(AND(AB1232="ave",U1232="",N1232=1,AG1232="Bush"),$AC$2*1%,IF(AND(AB1232="ave",U1232="",Q1232&gt;100),$AC$2*1.3%,IF(AND(AB1232="ave",U1232=""),$AC$2*1.2%,IF(AND(AB1232="Ave",U1232=200),$AC$2*1%,IF(AND(AB1232="Best",U1232=200),$AC$2*1.5%,IF(AND(AB1232="Best",U1232="",K1232&lt;&gt;"Pro Syd"),$AC$2*0.5%,IF(AND(AB1232="Best",U1232=""),$AC$2*1%,IF(AND(AB1232="Best",U1232=100,Table1[[#This Row],[State]]="NSW"),$AC$2*0.4%,IF(AND(AB1232="Best",U1232=100),$AC$2*1%,IF(Table1[[#This Row],[Adj]]="Nat OK",$AC$2*0.5%,"xxx")))))))))))))))</f>
        <v/>
      </c>
      <c r="AD1232" s="133" t="str">
        <f t="shared" si="258"/>
        <v/>
      </c>
      <c r="AE1232" s="133" t="str">
        <f t="shared" si="259"/>
        <v/>
      </c>
      <c r="AF1232" s="133" t="str">
        <f>VLOOKUP(Table1[[#This Row],[Track]],$F$2672:$H$2715,2,FALSE)</f>
        <v>Vic</v>
      </c>
      <c r="AG1232" s="133" t="str">
        <f>VLOOKUP(Table1[[#This Row],[Track]],$F$2672:$H$2715,3,FALSE)</f>
        <v>-</v>
      </c>
      <c r="AH1232" s="133" t="str">
        <f>IF(Table1[[#This Row],[Date]]&lt;$AH$2,"",IF(Table1[[#This Row],[Date]]&lt;$AH$3,"Edge","Elite Combo"))</f>
        <v/>
      </c>
      <c r="AI1232" s="218">
        <f>Table1[[#This Row],[Time]]</f>
        <v>0.65277777777777779</v>
      </c>
      <c r="AJ1232" s="219" t="str">
        <f>Table1[[#This Row],[Track]]</f>
        <v>Caulfield</v>
      </c>
      <c r="AK1232" s="216">
        <f>Table1[[#This Row],[Race ]]</f>
        <v>8</v>
      </c>
      <c r="AL1232" s="219">
        <f>Table1[[#This Row],[TAB]]</f>
        <v>1</v>
      </c>
      <c r="AM1232" s="219" t="str">
        <f>Table1[[#This Row],[Selection]]</f>
        <v>Gentleman Roy</v>
      </c>
      <c r="AN1232" s="220" t="str">
        <f>Table1[[#This Row],[Sources]]</f>
        <v/>
      </c>
      <c r="AO1232" s="219" t="str">
        <f>Table1[[#This Row],[Scale Bet]]</f>
        <v/>
      </c>
    </row>
    <row r="1233" spans="5:41" ht="16.5" customHeight="1" x14ac:dyDescent="0.25">
      <c r="E1233" s="185">
        <v>45423</v>
      </c>
      <c r="F1233" s="35">
        <v>0.65277777777777779</v>
      </c>
      <c r="G1233" s="36" t="s">
        <v>201</v>
      </c>
      <c r="H1233" s="36">
        <v>8</v>
      </c>
      <c r="I1233" s="36">
        <v>1</v>
      </c>
      <c r="J1233" s="36" t="s">
        <v>775</v>
      </c>
      <c r="K1233" s="36" t="s">
        <v>13</v>
      </c>
      <c r="L1233" s="165">
        <v>20</v>
      </c>
      <c r="M1233" s="134" t="str">
        <f t="shared" si="247"/>
        <v/>
      </c>
      <c r="N1233" s="36" t="str">
        <f t="shared" si="248"/>
        <v/>
      </c>
      <c r="O1233" s="135" t="str">
        <f t="shared" si="249"/>
        <v/>
      </c>
      <c r="P1233" s="186" t="str">
        <f t="shared" si="250"/>
        <v>OK</v>
      </c>
      <c r="Q1233" s="187" t="str">
        <f t="shared" si="251"/>
        <v/>
      </c>
      <c r="R1233" s="150"/>
      <c r="S1233" s="187" t="str">
        <f t="shared" si="252"/>
        <v/>
      </c>
      <c r="T1233" s="136" t="str">
        <f t="shared" si="253"/>
        <v>Gentleman Roy</v>
      </c>
      <c r="U1233" s="137" t="str">
        <f>IF(P1233="","",IF(N1233=1,"",IF(Q1233="","",IF(Q1233&lt;=100,100,IF(Table1[[#This Row],[Day]]="Wed",100,200)))))</f>
        <v/>
      </c>
      <c r="V1233" s="137" t="str">
        <f t="shared" si="254"/>
        <v/>
      </c>
      <c r="W1233" s="137" t="str">
        <f t="shared" si="255"/>
        <v/>
      </c>
      <c r="X1233" s="133">
        <f>100</f>
        <v>100</v>
      </c>
      <c r="Y1233" s="133" t="str">
        <f t="shared" si="256"/>
        <v/>
      </c>
      <c r="Z1233" s="133">
        <f t="shared" si="257"/>
        <v>-100</v>
      </c>
      <c r="AA1233" s="134" t="str">
        <f>TEXT(Table1[[#This Row],[Date]],"DDD")</f>
        <v>Sat</v>
      </c>
      <c r="AB1233" s="133" t="str">
        <f>IF(OR(G1233="Doomben",G1233="Eagle Farm"),"Q",IF(AND(Q1233&gt;1,Q1233&lt;55,Table1[[#This Row],[Source]]="Nat"),"Nat OK",IF(AND(Table1[[#This Row],[Source]]&lt;&gt;"Nat",Q1233&lt;55),"Poor &lt;55",IF(OR(G1233="Randwick",G1233="Flemington",G1233="Caulfield",G1233="Sandown Lake",G1233="Sandown Hill"),"Best","ave"))))</f>
        <v>Best</v>
      </c>
      <c r="AC1233" s="133" t="str">
        <f>IF(Q1233="","",IF(AB1233="Poor &lt;55",$AC$2*0.2%,IF(AND(AB1233="Q",AA1233&lt;&gt;"Wed"),$AC$2*0.4%,IF(AND(AB1233="Q",AA1233="Wed"),$AC$2*0.5%,IF(AND(AB1233="Ave",U1233=100),$AC$2*0.5%,IF(AND(AB1233="ave",U1233="",N1233=1,AG1233="Bush"),$AC$2*1%,IF(AND(AB1233="ave",U1233="",Q1233&gt;100),$AC$2*1.3%,IF(AND(AB1233="ave",U1233=""),$AC$2*1.2%,IF(AND(AB1233="Ave",U1233=200),$AC$2*1%,IF(AND(AB1233="Best",U1233=200),$AC$2*1.5%,IF(AND(AB1233="Best",U1233="",K1233&lt;&gt;"Pro Syd"),$AC$2*0.5%,IF(AND(AB1233="Best",U1233=""),$AC$2*1%,IF(AND(AB1233="Best",U1233=100,Table1[[#This Row],[State]]="NSW"),$AC$2*0.4%,IF(AND(AB1233="Best",U1233=100),$AC$2*1%,IF(Table1[[#This Row],[Adj]]="Nat OK",$AC$2*0.5%,"xxx")))))))))))))))</f>
        <v/>
      </c>
      <c r="AD1233" s="133" t="str">
        <f t="shared" si="258"/>
        <v/>
      </c>
      <c r="AE1233" s="133" t="str">
        <f t="shared" si="259"/>
        <v/>
      </c>
      <c r="AF1233" s="133" t="str">
        <f>VLOOKUP(Table1[[#This Row],[Track]],$F$2672:$H$2715,2,FALSE)</f>
        <v>Vic</v>
      </c>
      <c r="AG1233" s="133" t="str">
        <f>VLOOKUP(Table1[[#This Row],[Track]],$F$2672:$H$2715,3,FALSE)</f>
        <v>-</v>
      </c>
      <c r="AH1233" s="133" t="str">
        <f>IF(Table1[[#This Row],[Date]]&lt;$AH$2,"",IF(Table1[[#This Row],[Date]]&lt;$AH$3,"Edge","Elite Combo"))</f>
        <v/>
      </c>
      <c r="AI1233" s="218">
        <f>Table1[[#This Row],[Time]]</f>
        <v>0.65277777777777779</v>
      </c>
      <c r="AJ1233" s="219" t="str">
        <f>Table1[[#This Row],[Track]]</f>
        <v>Caulfield</v>
      </c>
      <c r="AK1233" s="216">
        <f>Table1[[#This Row],[Race ]]</f>
        <v>8</v>
      </c>
      <c r="AL1233" s="219">
        <f>Table1[[#This Row],[TAB]]</f>
        <v>1</v>
      </c>
      <c r="AM1233" s="219" t="str">
        <f>Table1[[#This Row],[Selection]]</f>
        <v>Gentleman Roy</v>
      </c>
      <c r="AN1233" s="220" t="str">
        <f>Table1[[#This Row],[Sources]]</f>
        <v/>
      </c>
      <c r="AO1233" s="219" t="str">
        <f>Table1[[#This Row],[Scale Bet]]</f>
        <v/>
      </c>
    </row>
    <row r="1234" spans="5:41" ht="16.5" customHeight="1" x14ac:dyDescent="0.25">
      <c r="E1234" s="185">
        <v>45423</v>
      </c>
      <c r="F1234" s="35">
        <v>0.65277777777777779</v>
      </c>
      <c r="G1234" s="36" t="s">
        <v>201</v>
      </c>
      <c r="H1234" s="36">
        <v>8</v>
      </c>
      <c r="I1234" s="36">
        <v>1</v>
      </c>
      <c r="J1234" s="36" t="s">
        <v>775</v>
      </c>
      <c r="K1234" s="36" t="s">
        <v>18</v>
      </c>
      <c r="L1234" s="165">
        <v>13</v>
      </c>
      <c r="M1234" s="134" t="str">
        <f t="shared" si="247"/>
        <v/>
      </c>
      <c r="N1234" s="36" t="str">
        <f t="shared" si="248"/>
        <v/>
      </c>
      <c r="O1234" s="135" t="str">
        <f t="shared" si="249"/>
        <v/>
      </c>
      <c r="P1234" s="186" t="str">
        <f t="shared" si="250"/>
        <v>OK</v>
      </c>
      <c r="Q1234" s="187" t="str">
        <f t="shared" si="251"/>
        <v/>
      </c>
      <c r="R1234" s="150"/>
      <c r="S1234" s="187" t="str">
        <f t="shared" si="252"/>
        <v/>
      </c>
      <c r="T1234" s="136" t="str">
        <f t="shared" si="253"/>
        <v>Gentleman Roy</v>
      </c>
      <c r="U1234" s="137" t="str">
        <f>IF(P1234="","",IF(N1234=1,"",IF(Q1234="","",IF(Q1234&lt;=100,100,IF(Table1[[#This Row],[Day]]="Wed",100,200)))))</f>
        <v/>
      </c>
      <c r="V1234" s="137" t="str">
        <f t="shared" si="254"/>
        <v/>
      </c>
      <c r="W1234" s="137" t="str">
        <f t="shared" si="255"/>
        <v/>
      </c>
      <c r="X1234" s="133">
        <f>100</f>
        <v>100</v>
      </c>
      <c r="Y1234" s="133" t="str">
        <f t="shared" si="256"/>
        <v/>
      </c>
      <c r="Z1234" s="133">
        <f t="shared" si="257"/>
        <v>-100</v>
      </c>
      <c r="AA1234" s="134" t="str">
        <f>TEXT(Table1[[#This Row],[Date]],"DDD")</f>
        <v>Sat</v>
      </c>
      <c r="AB1234" s="133" t="str">
        <f>IF(OR(G1234="Doomben",G1234="Eagle Farm"),"Q",IF(AND(Q1234&gt;1,Q1234&lt;55,Table1[[#This Row],[Source]]="Nat"),"Nat OK",IF(AND(Table1[[#This Row],[Source]]&lt;&gt;"Nat",Q1234&lt;55),"Poor &lt;55",IF(OR(G1234="Randwick",G1234="Flemington",G1234="Caulfield",G1234="Sandown Lake",G1234="Sandown Hill"),"Best","ave"))))</f>
        <v>Best</v>
      </c>
      <c r="AC1234" s="133" t="str">
        <f>IF(Q1234="","",IF(AB1234="Poor &lt;55",$AC$2*0.2%,IF(AND(AB1234="Q",AA1234&lt;&gt;"Wed"),$AC$2*0.4%,IF(AND(AB1234="Q",AA1234="Wed"),$AC$2*0.5%,IF(AND(AB1234="Ave",U1234=100),$AC$2*0.5%,IF(AND(AB1234="ave",U1234="",N1234=1,AG1234="Bush"),$AC$2*1%,IF(AND(AB1234="ave",U1234="",Q1234&gt;100),$AC$2*1.3%,IF(AND(AB1234="ave",U1234=""),$AC$2*1.2%,IF(AND(AB1234="Ave",U1234=200),$AC$2*1%,IF(AND(AB1234="Best",U1234=200),$AC$2*1.5%,IF(AND(AB1234="Best",U1234="",K1234&lt;&gt;"Pro Syd"),$AC$2*0.5%,IF(AND(AB1234="Best",U1234=""),$AC$2*1%,IF(AND(AB1234="Best",U1234=100,Table1[[#This Row],[State]]="NSW"),$AC$2*0.4%,IF(AND(AB1234="Best",U1234=100),$AC$2*1%,IF(Table1[[#This Row],[Adj]]="Nat OK",$AC$2*0.5%,"xxx")))))))))))))))</f>
        <v/>
      </c>
      <c r="AD1234" s="133" t="str">
        <f t="shared" si="258"/>
        <v/>
      </c>
      <c r="AE1234" s="133" t="str">
        <f t="shared" si="259"/>
        <v/>
      </c>
      <c r="AF1234" s="133" t="str">
        <f>VLOOKUP(Table1[[#This Row],[Track]],$F$2672:$H$2715,2,FALSE)</f>
        <v>Vic</v>
      </c>
      <c r="AG1234" s="133" t="str">
        <f>VLOOKUP(Table1[[#This Row],[Track]],$F$2672:$H$2715,3,FALSE)</f>
        <v>-</v>
      </c>
      <c r="AH1234" s="133" t="str">
        <f>IF(Table1[[#This Row],[Date]]&lt;$AH$2,"",IF(Table1[[#This Row],[Date]]&lt;$AH$3,"Edge","Elite Combo"))</f>
        <v/>
      </c>
      <c r="AI1234" s="218">
        <f>Table1[[#This Row],[Time]]</f>
        <v>0.65277777777777779</v>
      </c>
      <c r="AJ1234" s="219" t="str">
        <f>Table1[[#This Row],[Track]]</f>
        <v>Caulfield</v>
      </c>
      <c r="AK1234" s="216">
        <f>Table1[[#This Row],[Race ]]</f>
        <v>8</v>
      </c>
      <c r="AL1234" s="219">
        <f>Table1[[#This Row],[TAB]]</f>
        <v>1</v>
      </c>
      <c r="AM1234" s="219" t="str">
        <f>Table1[[#This Row],[Selection]]</f>
        <v>Gentleman Roy</v>
      </c>
      <c r="AN1234" s="220" t="str">
        <f>Table1[[#This Row],[Sources]]</f>
        <v/>
      </c>
      <c r="AO1234" s="219" t="str">
        <f>Table1[[#This Row],[Scale Bet]]</f>
        <v/>
      </c>
    </row>
    <row r="1235" spans="5:41" ht="16.5" customHeight="1" x14ac:dyDescent="0.25">
      <c r="E1235" s="185">
        <v>45423</v>
      </c>
      <c r="F1235" s="35">
        <v>0.65277777777777779</v>
      </c>
      <c r="G1235" s="36" t="s">
        <v>201</v>
      </c>
      <c r="H1235" s="36">
        <v>8</v>
      </c>
      <c r="I1235" s="36">
        <v>2</v>
      </c>
      <c r="J1235" s="36" t="s">
        <v>399</v>
      </c>
      <c r="K1235" s="36" t="s">
        <v>1</v>
      </c>
      <c r="L1235" s="165">
        <v>12</v>
      </c>
      <c r="M1235" s="134">
        <f t="shared" si="247"/>
        <v>25</v>
      </c>
      <c r="N1235" s="36">
        <f t="shared" si="248"/>
        <v>2</v>
      </c>
      <c r="O1235" s="135" t="str">
        <f t="shared" si="249"/>
        <v>E4-12/Edge-13</v>
      </c>
      <c r="P1235" s="186" t="str">
        <f t="shared" si="250"/>
        <v>OK</v>
      </c>
      <c r="Q1235" s="187">
        <f t="shared" si="251"/>
        <v>100</v>
      </c>
      <c r="R1235" s="150"/>
      <c r="S1235" s="187" t="str">
        <f t="shared" si="252"/>
        <v/>
      </c>
      <c r="T1235" s="136" t="str">
        <f t="shared" si="253"/>
        <v>King Magnus</v>
      </c>
      <c r="U1235" s="137">
        <f>IF(P1235="","",IF(N1235=1,"",IF(Q1235="","",IF(Q1235&lt;=100,100,IF(Table1[[#This Row],[Day]]="Wed",100,200)))))</f>
        <v>100</v>
      </c>
      <c r="V1235" s="137" t="str">
        <f t="shared" si="254"/>
        <v/>
      </c>
      <c r="W1235" s="137">
        <f t="shared" si="255"/>
        <v>-100</v>
      </c>
      <c r="X1235" s="133">
        <f>100</f>
        <v>100</v>
      </c>
      <c r="Y1235" s="133" t="str">
        <f t="shared" si="256"/>
        <v/>
      </c>
      <c r="Z1235" s="133">
        <f t="shared" si="257"/>
        <v>-100</v>
      </c>
      <c r="AA1235" s="134" t="str">
        <f>TEXT(Table1[[#This Row],[Date]],"DDD")</f>
        <v>Sat</v>
      </c>
      <c r="AB1235" s="133" t="str">
        <f>IF(OR(G1235="Doomben",G1235="Eagle Farm"),"Q",IF(AND(Q1235&gt;1,Q1235&lt;55,Table1[[#This Row],[Source]]="Nat"),"Nat OK",IF(AND(Table1[[#This Row],[Source]]&lt;&gt;"Nat",Q1235&lt;55),"Poor &lt;55",IF(OR(G1235="Randwick",G1235="Flemington",G1235="Caulfield",G1235="Sandown Lake",G1235="Sandown Hill"),"Best","ave"))))</f>
        <v>Best</v>
      </c>
      <c r="AC1235" s="133">
        <f>IF(Q1235="","",IF(AB1235="Poor &lt;55",$AC$2*0.2%,IF(AND(AB1235="Q",AA1235&lt;&gt;"Wed"),$AC$2*0.4%,IF(AND(AB1235="Q",AA1235="Wed"),$AC$2*0.5%,IF(AND(AB1235="Ave",U1235=100),$AC$2*0.5%,IF(AND(AB1235="ave",U1235="",N1235=1,AG1235="Bush"),$AC$2*1%,IF(AND(AB1235="ave",U1235="",Q1235&gt;100),$AC$2*1.3%,IF(AND(AB1235="ave",U1235=""),$AC$2*1.2%,IF(AND(AB1235="Ave",U1235=200),$AC$2*1%,IF(AND(AB1235="Best",U1235=200),$AC$2*1.5%,IF(AND(AB1235="Best",U1235="",K1235&lt;&gt;"Pro Syd"),$AC$2*0.5%,IF(AND(AB1235="Best",U1235=""),$AC$2*1%,IF(AND(AB1235="Best",U1235=100,Table1[[#This Row],[State]]="NSW"),$AC$2*0.4%,IF(AND(AB1235="Best",U1235=100),$AC$2*1%,IF(Table1[[#This Row],[Adj]]="Nat OK",$AC$2*0.5%,"xxx")))))))))))))))</f>
        <v>100</v>
      </c>
      <c r="AD1235" s="133" t="str">
        <f t="shared" si="258"/>
        <v/>
      </c>
      <c r="AE1235" s="133">
        <f t="shared" si="259"/>
        <v>-100</v>
      </c>
      <c r="AF1235" s="133" t="str">
        <f>VLOOKUP(Table1[[#This Row],[Track]],$F$2672:$H$2715,2,FALSE)</f>
        <v>Vic</v>
      </c>
      <c r="AG1235" s="133" t="str">
        <f>VLOOKUP(Table1[[#This Row],[Track]],$F$2672:$H$2715,3,FALSE)</f>
        <v>-</v>
      </c>
      <c r="AH1235" s="133" t="str">
        <f>IF(Table1[[#This Row],[Date]]&lt;$AH$2,"",IF(Table1[[#This Row],[Date]]&lt;$AH$3,"Edge","Elite Combo"))</f>
        <v/>
      </c>
      <c r="AI1235" s="218">
        <f>Table1[[#This Row],[Time]]</f>
        <v>0.65277777777777779</v>
      </c>
      <c r="AJ1235" s="219" t="str">
        <f>Table1[[#This Row],[Track]]</f>
        <v>Caulfield</v>
      </c>
      <c r="AK1235" s="216">
        <f>Table1[[#This Row],[Race ]]</f>
        <v>8</v>
      </c>
      <c r="AL1235" s="219">
        <f>Table1[[#This Row],[TAB]]</f>
        <v>2</v>
      </c>
      <c r="AM1235" s="219" t="str">
        <f>Table1[[#This Row],[Selection]]</f>
        <v>King Magnus</v>
      </c>
      <c r="AN1235" s="220" t="str">
        <f>Table1[[#This Row],[Sources]]</f>
        <v>E4-12/Edge-13</v>
      </c>
      <c r="AO1235" s="219">
        <f>Table1[[#This Row],[Scale Bet]]</f>
        <v>100</v>
      </c>
    </row>
    <row r="1236" spans="5:41" ht="16.5" customHeight="1" x14ac:dyDescent="0.25">
      <c r="E1236" s="185">
        <v>45423</v>
      </c>
      <c r="F1236" s="35">
        <v>0.65277777777777779</v>
      </c>
      <c r="G1236" s="36" t="s">
        <v>201</v>
      </c>
      <c r="H1236" s="36">
        <v>8</v>
      </c>
      <c r="I1236" s="36">
        <v>2</v>
      </c>
      <c r="J1236" s="36" t="s">
        <v>399</v>
      </c>
      <c r="K1236" s="36" t="s">
        <v>40</v>
      </c>
      <c r="L1236" s="165">
        <v>13</v>
      </c>
      <c r="M1236" s="134" t="str">
        <f t="shared" si="247"/>
        <v/>
      </c>
      <c r="N1236" s="36" t="str">
        <f t="shared" si="248"/>
        <v/>
      </c>
      <c r="O1236" s="135" t="str">
        <f t="shared" si="249"/>
        <v/>
      </c>
      <c r="P1236" s="186" t="str">
        <f t="shared" si="250"/>
        <v>OK</v>
      </c>
      <c r="Q1236" s="187" t="str">
        <f t="shared" si="251"/>
        <v/>
      </c>
      <c r="R1236" s="150"/>
      <c r="S1236" s="187" t="str">
        <f t="shared" si="252"/>
        <v/>
      </c>
      <c r="T1236" s="136" t="str">
        <f t="shared" si="253"/>
        <v>King Magnus</v>
      </c>
      <c r="U1236" s="137" t="str">
        <f>IF(P1236="","",IF(N1236=1,"",IF(Q1236="","",IF(Q1236&lt;=100,100,IF(Table1[[#This Row],[Day]]="Wed",100,200)))))</f>
        <v/>
      </c>
      <c r="V1236" s="137" t="str">
        <f t="shared" si="254"/>
        <v/>
      </c>
      <c r="W1236" s="137" t="str">
        <f t="shared" si="255"/>
        <v/>
      </c>
      <c r="X1236" s="133">
        <f>100</f>
        <v>100</v>
      </c>
      <c r="Y1236" s="133" t="str">
        <f t="shared" si="256"/>
        <v/>
      </c>
      <c r="Z1236" s="133">
        <f t="shared" si="257"/>
        <v>-100</v>
      </c>
      <c r="AA1236" s="134" t="str">
        <f>TEXT(Table1[[#This Row],[Date]],"DDD")</f>
        <v>Sat</v>
      </c>
      <c r="AB1236" s="133" t="str">
        <f>IF(OR(G1236="Doomben",G1236="Eagle Farm"),"Q",IF(AND(Q1236&gt;1,Q1236&lt;55,Table1[[#This Row],[Source]]="Nat"),"Nat OK",IF(AND(Table1[[#This Row],[Source]]&lt;&gt;"Nat",Q1236&lt;55),"Poor &lt;55",IF(OR(G1236="Randwick",G1236="Flemington",G1236="Caulfield",G1236="Sandown Lake",G1236="Sandown Hill"),"Best","ave"))))</f>
        <v>Best</v>
      </c>
      <c r="AC1236" s="133" t="str">
        <f>IF(Q1236="","",IF(AB1236="Poor &lt;55",$AC$2*0.2%,IF(AND(AB1236="Q",AA1236&lt;&gt;"Wed"),$AC$2*0.4%,IF(AND(AB1236="Q",AA1236="Wed"),$AC$2*0.5%,IF(AND(AB1236="Ave",U1236=100),$AC$2*0.5%,IF(AND(AB1236="ave",U1236="",N1236=1,AG1236="Bush"),$AC$2*1%,IF(AND(AB1236="ave",U1236="",Q1236&gt;100),$AC$2*1.3%,IF(AND(AB1236="ave",U1236=""),$AC$2*1.2%,IF(AND(AB1236="Ave",U1236=200),$AC$2*1%,IF(AND(AB1236="Best",U1236=200),$AC$2*1.5%,IF(AND(AB1236="Best",U1236="",K1236&lt;&gt;"Pro Syd"),$AC$2*0.5%,IF(AND(AB1236="Best",U1236=""),$AC$2*1%,IF(AND(AB1236="Best",U1236=100,Table1[[#This Row],[State]]="NSW"),$AC$2*0.4%,IF(AND(AB1236="Best",U1236=100),$AC$2*1%,IF(Table1[[#This Row],[Adj]]="Nat OK",$AC$2*0.5%,"xxx")))))))))))))))</f>
        <v/>
      </c>
      <c r="AD1236" s="133" t="str">
        <f t="shared" si="258"/>
        <v/>
      </c>
      <c r="AE1236" s="133" t="str">
        <f t="shared" si="259"/>
        <v/>
      </c>
      <c r="AF1236" s="133" t="str">
        <f>VLOOKUP(Table1[[#This Row],[Track]],$F$2672:$H$2715,2,FALSE)</f>
        <v>Vic</v>
      </c>
      <c r="AG1236" s="133" t="str">
        <f>VLOOKUP(Table1[[#This Row],[Track]],$F$2672:$H$2715,3,FALSE)</f>
        <v>-</v>
      </c>
      <c r="AH1236" s="133" t="str">
        <f>IF(Table1[[#This Row],[Date]]&lt;$AH$2,"",IF(Table1[[#This Row],[Date]]&lt;$AH$3,"Edge","Elite Combo"))</f>
        <v/>
      </c>
      <c r="AI1236" s="218">
        <f>Table1[[#This Row],[Time]]</f>
        <v>0.65277777777777779</v>
      </c>
      <c r="AJ1236" s="219" t="str">
        <f>Table1[[#This Row],[Track]]</f>
        <v>Caulfield</v>
      </c>
      <c r="AK1236" s="216">
        <f>Table1[[#This Row],[Race ]]</f>
        <v>8</v>
      </c>
      <c r="AL1236" s="219">
        <f>Table1[[#This Row],[TAB]]</f>
        <v>2</v>
      </c>
      <c r="AM1236" s="219" t="str">
        <f>Table1[[#This Row],[Selection]]</f>
        <v>King Magnus</v>
      </c>
      <c r="AN1236" s="220" t="str">
        <f>Table1[[#This Row],[Sources]]</f>
        <v/>
      </c>
      <c r="AO1236" s="219" t="str">
        <f>Table1[[#This Row],[Scale Bet]]</f>
        <v/>
      </c>
    </row>
    <row r="1237" spans="5:41" ht="16.5" customHeight="1" x14ac:dyDescent="0.25">
      <c r="E1237" s="185">
        <v>45423</v>
      </c>
      <c r="F1237" s="35">
        <v>0.67708333333333337</v>
      </c>
      <c r="G1237" s="36" t="s">
        <v>201</v>
      </c>
      <c r="H1237" s="36">
        <v>9</v>
      </c>
      <c r="I1237" s="36">
        <v>6</v>
      </c>
      <c r="J1237" s="36" t="s">
        <v>615</v>
      </c>
      <c r="K1237" s="36" t="s">
        <v>1</v>
      </c>
      <c r="L1237" s="165">
        <v>20</v>
      </c>
      <c r="M1237" s="134">
        <f t="shared" si="247"/>
        <v>73</v>
      </c>
      <c r="N1237" s="36">
        <f t="shared" si="248"/>
        <v>4</v>
      </c>
      <c r="O1237" s="135" t="str">
        <f t="shared" si="249"/>
        <v>E4-20/Edge-20/Nat-20/Pro Mel-13</v>
      </c>
      <c r="P1237" s="186" t="str">
        <f t="shared" si="250"/>
        <v>OK</v>
      </c>
      <c r="Q1237" s="187">
        <f t="shared" si="251"/>
        <v>292</v>
      </c>
      <c r="R1237" s="150"/>
      <c r="S1237" s="187" t="str">
        <f t="shared" si="252"/>
        <v/>
      </c>
      <c r="T1237" s="136" t="str">
        <f t="shared" si="253"/>
        <v>Frigid</v>
      </c>
      <c r="U1237" s="137">
        <f>IF(P1237="","",IF(N1237=1,"",IF(Q1237="","",IF(Q1237&lt;=100,100,IF(Table1[[#This Row],[Day]]="Wed",100,200)))))</f>
        <v>200</v>
      </c>
      <c r="V1237" s="137" t="str">
        <f t="shared" si="254"/>
        <v/>
      </c>
      <c r="W1237" s="137">
        <f t="shared" si="255"/>
        <v>-200</v>
      </c>
      <c r="X1237" s="133">
        <f>100</f>
        <v>100</v>
      </c>
      <c r="Y1237" s="133" t="str">
        <f t="shared" si="256"/>
        <v/>
      </c>
      <c r="Z1237" s="133">
        <f t="shared" si="257"/>
        <v>-100</v>
      </c>
      <c r="AA1237" s="134" t="str">
        <f>TEXT(Table1[[#This Row],[Date]],"DDD")</f>
        <v>Sat</v>
      </c>
      <c r="AB1237" s="133" t="str">
        <f>IF(OR(G1237="Doomben",G1237="Eagle Farm"),"Q",IF(AND(Q1237&gt;1,Q1237&lt;55,Table1[[#This Row],[Source]]="Nat"),"Nat OK",IF(AND(Table1[[#This Row],[Source]]&lt;&gt;"Nat",Q1237&lt;55),"Poor &lt;55",IF(OR(G1237="Randwick",G1237="Flemington",G1237="Caulfield",G1237="Sandown Lake",G1237="Sandown Hill"),"Best","ave"))))</f>
        <v>Best</v>
      </c>
      <c r="AC1237" s="133">
        <f>IF(Q1237="","",IF(AB1237="Poor &lt;55",$AC$2*0.2%,IF(AND(AB1237="Q",AA1237&lt;&gt;"Wed"),$AC$2*0.4%,IF(AND(AB1237="Q",AA1237="Wed"),$AC$2*0.5%,IF(AND(AB1237="Ave",U1237=100),$AC$2*0.5%,IF(AND(AB1237="ave",U1237="",N1237=1,AG1237="Bush"),$AC$2*1%,IF(AND(AB1237="ave",U1237="",Q1237&gt;100),$AC$2*1.3%,IF(AND(AB1237="ave",U1237=""),$AC$2*1.2%,IF(AND(AB1237="Ave",U1237=200),$AC$2*1%,IF(AND(AB1237="Best",U1237=200),$AC$2*1.5%,IF(AND(AB1237="Best",U1237="",K1237&lt;&gt;"Pro Syd"),$AC$2*0.5%,IF(AND(AB1237="Best",U1237=""),$AC$2*1%,IF(AND(AB1237="Best",U1237=100,Table1[[#This Row],[State]]="NSW"),$AC$2*0.4%,IF(AND(AB1237="Best",U1237=100),$AC$2*1%,IF(Table1[[#This Row],[Adj]]="Nat OK",$AC$2*0.5%,"xxx")))))))))))))))</f>
        <v>150</v>
      </c>
      <c r="AD1237" s="133" t="str">
        <f t="shared" si="258"/>
        <v/>
      </c>
      <c r="AE1237" s="133">
        <f t="shared" si="259"/>
        <v>-150</v>
      </c>
      <c r="AF1237" s="133" t="str">
        <f>VLOOKUP(Table1[[#This Row],[Track]],$F$2672:$H$2715,2,FALSE)</f>
        <v>Vic</v>
      </c>
      <c r="AG1237" s="133" t="str">
        <f>VLOOKUP(Table1[[#This Row],[Track]],$F$2672:$H$2715,3,FALSE)</f>
        <v>-</v>
      </c>
      <c r="AH1237" s="133" t="str">
        <f>IF(Table1[[#This Row],[Date]]&lt;$AH$2,"",IF(Table1[[#This Row],[Date]]&lt;$AH$3,"Edge","Elite Combo"))</f>
        <v/>
      </c>
      <c r="AI1237" s="218">
        <f>Table1[[#This Row],[Time]]</f>
        <v>0.67708333333333337</v>
      </c>
      <c r="AJ1237" s="219" t="str">
        <f>Table1[[#This Row],[Track]]</f>
        <v>Caulfield</v>
      </c>
      <c r="AK1237" s="216">
        <f>Table1[[#This Row],[Race ]]</f>
        <v>9</v>
      </c>
      <c r="AL1237" s="219">
        <f>Table1[[#This Row],[TAB]]</f>
        <v>6</v>
      </c>
      <c r="AM1237" s="219" t="str">
        <f>Table1[[#This Row],[Selection]]</f>
        <v>Frigid</v>
      </c>
      <c r="AN1237" s="220" t="str">
        <f>Table1[[#This Row],[Sources]]</f>
        <v>E4-20/Edge-20/Nat-20/Pro Mel-13</v>
      </c>
      <c r="AO1237" s="219">
        <f>Table1[[#This Row],[Scale Bet]]</f>
        <v>150</v>
      </c>
    </row>
    <row r="1238" spans="5:41" ht="16.5" customHeight="1" x14ac:dyDescent="0.25">
      <c r="E1238" s="185">
        <v>45423</v>
      </c>
      <c r="F1238" s="35">
        <v>0.67708333333333337</v>
      </c>
      <c r="G1238" s="36" t="s">
        <v>201</v>
      </c>
      <c r="H1238" s="36">
        <v>9</v>
      </c>
      <c r="I1238" s="36">
        <v>6</v>
      </c>
      <c r="J1238" s="36" t="s">
        <v>615</v>
      </c>
      <c r="K1238" s="36" t="s">
        <v>40</v>
      </c>
      <c r="L1238" s="165">
        <v>20</v>
      </c>
      <c r="M1238" s="134" t="str">
        <f t="shared" si="247"/>
        <v/>
      </c>
      <c r="N1238" s="36" t="str">
        <f t="shared" si="248"/>
        <v/>
      </c>
      <c r="O1238" s="135" t="str">
        <f t="shared" si="249"/>
        <v/>
      </c>
      <c r="P1238" s="186" t="str">
        <f t="shared" si="250"/>
        <v>OK</v>
      </c>
      <c r="Q1238" s="187" t="str">
        <f t="shared" si="251"/>
        <v/>
      </c>
      <c r="R1238" s="150"/>
      <c r="S1238" s="187" t="str">
        <f t="shared" si="252"/>
        <v/>
      </c>
      <c r="T1238" s="136" t="str">
        <f t="shared" si="253"/>
        <v>Frigid</v>
      </c>
      <c r="U1238" s="137" t="str">
        <f>IF(P1238="","",IF(N1238=1,"",IF(Q1238="","",IF(Q1238&lt;=100,100,IF(Table1[[#This Row],[Day]]="Wed",100,200)))))</f>
        <v/>
      </c>
      <c r="V1238" s="137" t="str">
        <f t="shared" si="254"/>
        <v/>
      </c>
      <c r="W1238" s="137" t="str">
        <f t="shared" si="255"/>
        <v/>
      </c>
      <c r="X1238" s="133">
        <f>100</f>
        <v>100</v>
      </c>
      <c r="Y1238" s="133" t="str">
        <f t="shared" si="256"/>
        <v/>
      </c>
      <c r="Z1238" s="133">
        <f t="shared" si="257"/>
        <v>-100</v>
      </c>
      <c r="AA1238" s="134" t="str">
        <f>TEXT(Table1[[#This Row],[Date]],"DDD")</f>
        <v>Sat</v>
      </c>
      <c r="AB1238" s="133" t="str">
        <f>IF(OR(G1238="Doomben",G1238="Eagle Farm"),"Q",IF(AND(Q1238&gt;1,Q1238&lt;55,Table1[[#This Row],[Source]]="Nat"),"Nat OK",IF(AND(Table1[[#This Row],[Source]]&lt;&gt;"Nat",Q1238&lt;55),"Poor &lt;55",IF(OR(G1238="Randwick",G1238="Flemington",G1238="Caulfield",G1238="Sandown Lake",G1238="Sandown Hill"),"Best","ave"))))</f>
        <v>Best</v>
      </c>
      <c r="AC1238" s="133" t="str">
        <f>IF(Q1238="","",IF(AB1238="Poor &lt;55",$AC$2*0.2%,IF(AND(AB1238="Q",AA1238&lt;&gt;"Wed"),$AC$2*0.4%,IF(AND(AB1238="Q",AA1238="Wed"),$AC$2*0.5%,IF(AND(AB1238="Ave",U1238=100),$AC$2*0.5%,IF(AND(AB1238="ave",U1238="",N1238=1,AG1238="Bush"),$AC$2*1%,IF(AND(AB1238="ave",U1238="",Q1238&gt;100),$AC$2*1.3%,IF(AND(AB1238="ave",U1238=""),$AC$2*1.2%,IF(AND(AB1238="Ave",U1238=200),$AC$2*1%,IF(AND(AB1238="Best",U1238=200),$AC$2*1.5%,IF(AND(AB1238="Best",U1238="",K1238&lt;&gt;"Pro Syd"),$AC$2*0.5%,IF(AND(AB1238="Best",U1238=""),$AC$2*1%,IF(AND(AB1238="Best",U1238=100,Table1[[#This Row],[State]]="NSW"),$AC$2*0.4%,IF(AND(AB1238="Best",U1238=100),$AC$2*1%,IF(Table1[[#This Row],[Adj]]="Nat OK",$AC$2*0.5%,"xxx")))))))))))))))</f>
        <v/>
      </c>
      <c r="AD1238" s="133" t="str">
        <f t="shared" si="258"/>
        <v/>
      </c>
      <c r="AE1238" s="133" t="str">
        <f t="shared" si="259"/>
        <v/>
      </c>
      <c r="AF1238" s="133" t="str">
        <f>VLOOKUP(Table1[[#This Row],[Track]],$F$2672:$H$2715,2,FALSE)</f>
        <v>Vic</v>
      </c>
      <c r="AG1238" s="133" t="str">
        <f>VLOOKUP(Table1[[#This Row],[Track]],$F$2672:$H$2715,3,FALSE)</f>
        <v>-</v>
      </c>
      <c r="AH1238" s="133" t="str">
        <f>IF(Table1[[#This Row],[Date]]&lt;$AH$2,"",IF(Table1[[#This Row],[Date]]&lt;$AH$3,"Edge","Elite Combo"))</f>
        <v/>
      </c>
      <c r="AI1238" s="218">
        <f>Table1[[#This Row],[Time]]</f>
        <v>0.67708333333333337</v>
      </c>
      <c r="AJ1238" s="219" t="str">
        <f>Table1[[#This Row],[Track]]</f>
        <v>Caulfield</v>
      </c>
      <c r="AK1238" s="216">
        <f>Table1[[#This Row],[Race ]]</f>
        <v>9</v>
      </c>
      <c r="AL1238" s="219">
        <f>Table1[[#This Row],[TAB]]</f>
        <v>6</v>
      </c>
      <c r="AM1238" s="219" t="str">
        <f>Table1[[#This Row],[Selection]]</f>
        <v>Frigid</v>
      </c>
      <c r="AN1238" s="220" t="str">
        <f>Table1[[#This Row],[Sources]]</f>
        <v/>
      </c>
      <c r="AO1238" s="219" t="str">
        <f>Table1[[#This Row],[Scale Bet]]</f>
        <v/>
      </c>
    </row>
    <row r="1239" spans="5:41" ht="16.5" customHeight="1" x14ac:dyDescent="0.25">
      <c r="E1239" s="185">
        <v>45423</v>
      </c>
      <c r="F1239" s="35">
        <v>0.67708333333333337</v>
      </c>
      <c r="G1239" s="36" t="s">
        <v>201</v>
      </c>
      <c r="H1239" s="36">
        <v>9</v>
      </c>
      <c r="I1239" s="36">
        <v>6</v>
      </c>
      <c r="J1239" s="36" t="s">
        <v>615</v>
      </c>
      <c r="K1239" s="36" t="s">
        <v>13</v>
      </c>
      <c r="L1239" s="165">
        <v>20</v>
      </c>
      <c r="M1239" s="134" t="str">
        <f t="shared" si="247"/>
        <v/>
      </c>
      <c r="N1239" s="36" t="str">
        <f t="shared" si="248"/>
        <v/>
      </c>
      <c r="O1239" s="135" t="str">
        <f t="shared" si="249"/>
        <v/>
      </c>
      <c r="P1239" s="186" t="str">
        <f t="shared" si="250"/>
        <v>OK</v>
      </c>
      <c r="Q1239" s="187" t="str">
        <f t="shared" si="251"/>
        <v/>
      </c>
      <c r="R1239" s="150"/>
      <c r="S1239" s="187" t="str">
        <f t="shared" si="252"/>
        <v/>
      </c>
      <c r="T1239" s="136" t="str">
        <f t="shared" si="253"/>
        <v>Frigid</v>
      </c>
      <c r="U1239" s="137" t="str">
        <f>IF(P1239="","",IF(N1239=1,"",IF(Q1239="","",IF(Q1239&lt;=100,100,IF(Table1[[#This Row],[Day]]="Wed",100,200)))))</f>
        <v/>
      </c>
      <c r="V1239" s="137" t="str">
        <f t="shared" si="254"/>
        <v/>
      </c>
      <c r="W1239" s="137" t="str">
        <f t="shared" si="255"/>
        <v/>
      </c>
      <c r="X1239" s="133">
        <f>100</f>
        <v>100</v>
      </c>
      <c r="Y1239" s="133" t="str">
        <f t="shared" si="256"/>
        <v/>
      </c>
      <c r="Z1239" s="133">
        <f t="shared" si="257"/>
        <v>-100</v>
      </c>
      <c r="AA1239" s="134" t="str">
        <f>TEXT(Table1[[#This Row],[Date]],"DDD")</f>
        <v>Sat</v>
      </c>
      <c r="AB1239" s="133" t="str">
        <f>IF(OR(G1239="Doomben",G1239="Eagle Farm"),"Q",IF(AND(Q1239&gt;1,Q1239&lt;55,Table1[[#This Row],[Source]]="Nat"),"Nat OK",IF(AND(Table1[[#This Row],[Source]]&lt;&gt;"Nat",Q1239&lt;55),"Poor &lt;55",IF(OR(G1239="Randwick",G1239="Flemington",G1239="Caulfield",G1239="Sandown Lake",G1239="Sandown Hill"),"Best","ave"))))</f>
        <v>Best</v>
      </c>
      <c r="AC1239" s="133" t="str">
        <f>IF(Q1239="","",IF(AB1239="Poor &lt;55",$AC$2*0.2%,IF(AND(AB1239="Q",AA1239&lt;&gt;"Wed"),$AC$2*0.4%,IF(AND(AB1239="Q",AA1239="Wed"),$AC$2*0.5%,IF(AND(AB1239="Ave",U1239=100),$AC$2*0.5%,IF(AND(AB1239="ave",U1239="",N1239=1,AG1239="Bush"),$AC$2*1%,IF(AND(AB1239="ave",U1239="",Q1239&gt;100),$AC$2*1.3%,IF(AND(AB1239="ave",U1239=""),$AC$2*1.2%,IF(AND(AB1239="Ave",U1239=200),$AC$2*1%,IF(AND(AB1239="Best",U1239=200),$AC$2*1.5%,IF(AND(AB1239="Best",U1239="",K1239&lt;&gt;"Pro Syd"),$AC$2*0.5%,IF(AND(AB1239="Best",U1239=""),$AC$2*1%,IF(AND(AB1239="Best",U1239=100,Table1[[#This Row],[State]]="NSW"),$AC$2*0.4%,IF(AND(AB1239="Best",U1239=100),$AC$2*1%,IF(Table1[[#This Row],[Adj]]="Nat OK",$AC$2*0.5%,"xxx")))))))))))))))</f>
        <v/>
      </c>
      <c r="AD1239" s="133" t="str">
        <f t="shared" si="258"/>
        <v/>
      </c>
      <c r="AE1239" s="133" t="str">
        <f t="shared" si="259"/>
        <v/>
      </c>
      <c r="AF1239" s="133" t="str">
        <f>VLOOKUP(Table1[[#This Row],[Track]],$F$2672:$H$2715,2,FALSE)</f>
        <v>Vic</v>
      </c>
      <c r="AG1239" s="133" t="str">
        <f>VLOOKUP(Table1[[#This Row],[Track]],$F$2672:$H$2715,3,FALSE)</f>
        <v>-</v>
      </c>
      <c r="AH1239" s="133" t="str">
        <f>IF(Table1[[#This Row],[Date]]&lt;$AH$2,"",IF(Table1[[#This Row],[Date]]&lt;$AH$3,"Edge","Elite Combo"))</f>
        <v/>
      </c>
      <c r="AI1239" s="218">
        <f>Table1[[#This Row],[Time]]</f>
        <v>0.67708333333333337</v>
      </c>
      <c r="AJ1239" s="219" t="str">
        <f>Table1[[#This Row],[Track]]</f>
        <v>Caulfield</v>
      </c>
      <c r="AK1239" s="216">
        <f>Table1[[#This Row],[Race ]]</f>
        <v>9</v>
      </c>
      <c r="AL1239" s="219">
        <f>Table1[[#This Row],[TAB]]</f>
        <v>6</v>
      </c>
      <c r="AM1239" s="219" t="str">
        <f>Table1[[#This Row],[Selection]]</f>
        <v>Frigid</v>
      </c>
      <c r="AN1239" s="220" t="str">
        <f>Table1[[#This Row],[Sources]]</f>
        <v/>
      </c>
      <c r="AO1239" s="219" t="str">
        <f>Table1[[#This Row],[Scale Bet]]</f>
        <v/>
      </c>
    </row>
    <row r="1240" spans="5:41" ht="16.5" customHeight="1" x14ac:dyDescent="0.25">
      <c r="E1240" s="185">
        <v>45423</v>
      </c>
      <c r="F1240" s="35">
        <v>0.67708333333333337</v>
      </c>
      <c r="G1240" s="36" t="s">
        <v>201</v>
      </c>
      <c r="H1240" s="36">
        <v>9</v>
      </c>
      <c r="I1240" s="36">
        <v>6</v>
      </c>
      <c r="J1240" s="36" t="s">
        <v>615</v>
      </c>
      <c r="K1240" s="36" t="s">
        <v>18</v>
      </c>
      <c r="L1240" s="165">
        <v>13</v>
      </c>
      <c r="M1240" s="134" t="str">
        <f t="shared" si="247"/>
        <v/>
      </c>
      <c r="N1240" s="36" t="str">
        <f t="shared" si="248"/>
        <v/>
      </c>
      <c r="O1240" s="135" t="str">
        <f t="shared" si="249"/>
        <v/>
      </c>
      <c r="P1240" s="186" t="str">
        <f t="shared" si="250"/>
        <v>OK</v>
      </c>
      <c r="Q1240" s="187" t="str">
        <f t="shared" si="251"/>
        <v/>
      </c>
      <c r="R1240" s="150"/>
      <c r="S1240" s="187" t="str">
        <f t="shared" si="252"/>
        <v/>
      </c>
      <c r="T1240" s="136" t="str">
        <f t="shared" si="253"/>
        <v>Frigid</v>
      </c>
      <c r="U1240" s="137" t="str">
        <f>IF(P1240="","",IF(N1240=1,"",IF(Q1240="","",IF(Q1240&lt;=100,100,IF(Table1[[#This Row],[Day]]="Wed",100,200)))))</f>
        <v/>
      </c>
      <c r="V1240" s="137" t="str">
        <f t="shared" si="254"/>
        <v/>
      </c>
      <c r="W1240" s="137" t="str">
        <f t="shared" si="255"/>
        <v/>
      </c>
      <c r="X1240" s="133">
        <f>100</f>
        <v>100</v>
      </c>
      <c r="Y1240" s="133" t="str">
        <f t="shared" si="256"/>
        <v/>
      </c>
      <c r="Z1240" s="133">
        <f t="shared" si="257"/>
        <v>-100</v>
      </c>
      <c r="AA1240" s="134" t="str">
        <f>TEXT(Table1[[#This Row],[Date]],"DDD")</f>
        <v>Sat</v>
      </c>
      <c r="AB1240" s="133" t="str">
        <f>IF(OR(G1240="Doomben",G1240="Eagle Farm"),"Q",IF(AND(Q1240&gt;1,Q1240&lt;55,Table1[[#This Row],[Source]]="Nat"),"Nat OK",IF(AND(Table1[[#This Row],[Source]]&lt;&gt;"Nat",Q1240&lt;55),"Poor &lt;55",IF(OR(G1240="Randwick",G1240="Flemington",G1240="Caulfield",G1240="Sandown Lake",G1240="Sandown Hill"),"Best","ave"))))</f>
        <v>Best</v>
      </c>
      <c r="AC1240" s="133" t="str">
        <f>IF(Q1240="","",IF(AB1240="Poor &lt;55",$AC$2*0.2%,IF(AND(AB1240="Q",AA1240&lt;&gt;"Wed"),$AC$2*0.4%,IF(AND(AB1240="Q",AA1240="Wed"),$AC$2*0.5%,IF(AND(AB1240="Ave",U1240=100),$AC$2*0.5%,IF(AND(AB1240="ave",U1240="",N1240=1,AG1240="Bush"),$AC$2*1%,IF(AND(AB1240="ave",U1240="",Q1240&gt;100),$AC$2*1.3%,IF(AND(AB1240="ave",U1240=""),$AC$2*1.2%,IF(AND(AB1240="Ave",U1240=200),$AC$2*1%,IF(AND(AB1240="Best",U1240=200),$AC$2*1.5%,IF(AND(AB1240="Best",U1240="",K1240&lt;&gt;"Pro Syd"),$AC$2*0.5%,IF(AND(AB1240="Best",U1240=""),$AC$2*1%,IF(AND(AB1240="Best",U1240=100,Table1[[#This Row],[State]]="NSW"),$AC$2*0.4%,IF(AND(AB1240="Best",U1240=100),$AC$2*1%,IF(Table1[[#This Row],[Adj]]="Nat OK",$AC$2*0.5%,"xxx")))))))))))))))</f>
        <v/>
      </c>
      <c r="AD1240" s="133" t="str">
        <f t="shared" si="258"/>
        <v/>
      </c>
      <c r="AE1240" s="133" t="str">
        <f t="shared" si="259"/>
        <v/>
      </c>
      <c r="AF1240" s="133" t="str">
        <f>VLOOKUP(Table1[[#This Row],[Track]],$F$2672:$H$2715,2,FALSE)</f>
        <v>Vic</v>
      </c>
      <c r="AG1240" s="133" t="str">
        <f>VLOOKUP(Table1[[#This Row],[Track]],$F$2672:$H$2715,3,FALSE)</f>
        <v>-</v>
      </c>
      <c r="AH1240" s="133" t="str">
        <f>IF(Table1[[#This Row],[Date]]&lt;$AH$2,"",IF(Table1[[#This Row],[Date]]&lt;$AH$3,"Edge","Elite Combo"))</f>
        <v/>
      </c>
      <c r="AI1240" s="218">
        <f>Table1[[#This Row],[Time]]</f>
        <v>0.67708333333333337</v>
      </c>
      <c r="AJ1240" s="219" t="str">
        <f>Table1[[#This Row],[Track]]</f>
        <v>Caulfield</v>
      </c>
      <c r="AK1240" s="216">
        <f>Table1[[#This Row],[Race ]]</f>
        <v>9</v>
      </c>
      <c r="AL1240" s="219">
        <f>Table1[[#This Row],[TAB]]</f>
        <v>6</v>
      </c>
      <c r="AM1240" s="219" t="str">
        <f>Table1[[#This Row],[Selection]]</f>
        <v>Frigid</v>
      </c>
      <c r="AN1240" s="220" t="str">
        <f>Table1[[#This Row],[Sources]]</f>
        <v/>
      </c>
      <c r="AO1240" s="219" t="str">
        <f>Table1[[#This Row],[Scale Bet]]</f>
        <v/>
      </c>
    </row>
    <row r="1241" spans="5:41" ht="16.5" customHeight="1" x14ac:dyDescent="0.25">
      <c r="E1241" s="185">
        <v>45423</v>
      </c>
      <c r="F1241" s="35">
        <v>0.67708333333333337</v>
      </c>
      <c r="G1241" s="36" t="s">
        <v>201</v>
      </c>
      <c r="H1241" s="36">
        <v>9</v>
      </c>
      <c r="I1241" s="36">
        <v>8</v>
      </c>
      <c r="J1241" s="36" t="s">
        <v>776</v>
      </c>
      <c r="K1241" s="36" t="s">
        <v>1</v>
      </c>
      <c r="L1241" s="165">
        <v>12</v>
      </c>
      <c r="M1241" s="134">
        <f t="shared" si="247"/>
        <v>12</v>
      </c>
      <c r="N1241" s="36">
        <f t="shared" si="248"/>
        <v>1</v>
      </c>
      <c r="O1241" s="135" t="str">
        <f t="shared" si="249"/>
        <v>E4-12</v>
      </c>
      <c r="P1241" s="186" t="str">
        <f t="shared" si="250"/>
        <v>OK</v>
      </c>
      <c r="Q1241" s="187">
        <f t="shared" si="251"/>
        <v>48</v>
      </c>
      <c r="R1241" s="150"/>
      <c r="S1241" s="187" t="str">
        <f t="shared" si="252"/>
        <v/>
      </c>
      <c r="T1241" s="136" t="str">
        <f t="shared" si="253"/>
        <v>Papillon Club</v>
      </c>
      <c r="U1241" s="137" t="str">
        <f>IF(P1241="","",IF(N1241=1,"",IF(Q1241="","",IF(Q1241&lt;=100,100,IF(Table1[[#This Row],[Day]]="Wed",100,200)))))</f>
        <v/>
      </c>
      <c r="V1241" s="137" t="str">
        <f t="shared" si="254"/>
        <v/>
      </c>
      <c r="W1241" s="137" t="str">
        <f t="shared" si="255"/>
        <v/>
      </c>
      <c r="X1241" s="133">
        <f>100</f>
        <v>100</v>
      </c>
      <c r="Y1241" s="133" t="str">
        <f t="shared" si="256"/>
        <v/>
      </c>
      <c r="Z1241" s="133">
        <f t="shared" si="257"/>
        <v>-100</v>
      </c>
      <c r="AA1241" s="134" t="str">
        <f>TEXT(Table1[[#This Row],[Date]],"DDD")</f>
        <v>Sat</v>
      </c>
      <c r="AB1241" s="133" t="str">
        <f>IF(OR(G1241="Doomben",G1241="Eagle Farm"),"Q",IF(AND(Q1241&gt;1,Q1241&lt;55,Table1[[#This Row],[Source]]="Nat"),"Nat OK",IF(AND(Table1[[#This Row],[Source]]&lt;&gt;"Nat",Q1241&lt;55),"Poor &lt;55",IF(OR(G1241="Randwick",G1241="Flemington",G1241="Caulfield",G1241="Sandown Lake",G1241="Sandown Hill"),"Best","ave"))))</f>
        <v>Poor &lt;55</v>
      </c>
      <c r="AC1241" s="133">
        <f>IF(Q1241="","",IF(AB1241="Poor &lt;55",$AC$2*0.2%,IF(AND(AB1241="Q",AA1241&lt;&gt;"Wed"),$AC$2*0.4%,IF(AND(AB1241="Q",AA1241="Wed"),$AC$2*0.5%,IF(AND(AB1241="Ave",U1241=100),$AC$2*0.5%,IF(AND(AB1241="ave",U1241="",N1241=1,AG1241="Bush"),$AC$2*1%,IF(AND(AB1241="ave",U1241="",Q1241&gt;100),$AC$2*1.3%,IF(AND(AB1241="ave",U1241=""),$AC$2*1.2%,IF(AND(AB1241="Ave",U1241=200),$AC$2*1%,IF(AND(AB1241="Best",U1241=200),$AC$2*1.5%,IF(AND(AB1241="Best",U1241="",K1241&lt;&gt;"Pro Syd"),$AC$2*0.5%,IF(AND(AB1241="Best",U1241=""),$AC$2*1%,IF(AND(AB1241="Best",U1241=100,Table1[[#This Row],[State]]="NSW"),$AC$2*0.4%,IF(AND(AB1241="Best",U1241=100),$AC$2*1%,IF(Table1[[#This Row],[Adj]]="Nat OK",$AC$2*0.5%,"xxx")))))))))))))))</f>
        <v>20</v>
      </c>
      <c r="AD1241" s="133" t="str">
        <f t="shared" si="258"/>
        <v/>
      </c>
      <c r="AE1241" s="133">
        <f t="shared" si="259"/>
        <v>-20</v>
      </c>
      <c r="AF1241" s="133" t="str">
        <f>VLOOKUP(Table1[[#This Row],[Track]],$F$2672:$H$2715,2,FALSE)</f>
        <v>Vic</v>
      </c>
      <c r="AG1241" s="133" t="str">
        <f>VLOOKUP(Table1[[#This Row],[Track]],$F$2672:$H$2715,3,FALSE)</f>
        <v>-</v>
      </c>
      <c r="AH1241" s="133" t="str">
        <f>IF(Table1[[#This Row],[Date]]&lt;$AH$2,"",IF(Table1[[#This Row],[Date]]&lt;$AH$3,"Edge","Elite Combo"))</f>
        <v/>
      </c>
      <c r="AI1241" s="218">
        <f>Table1[[#This Row],[Time]]</f>
        <v>0.67708333333333337</v>
      </c>
      <c r="AJ1241" s="219" t="str">
        <f>Table1[[#This Row],[Track]]</f>
        <v>Caulfield</v>
      </c>
      <c r="AK1241" s="216">
        <f>Table1[[#This Row],[Race ]]</f>
        <v>9</v>
      </c>
      <c r="AL1241" s="219">
        <f>Table1[[#This Row],[TAB]]</f>
        <v>8</v>
      </c>
      <c r="AM1241" s="219" t="str">
        <f>Table1[[#This Row],[Selection]]</f>
        <v>Papillon Club</v>
      </c>
      <c r="AN1241" s="220" t="str">
        <f>Table1[[#This Row],[Sources]]</f>
        <v>E4-12</v>
      </c>
      <c r="AO1241" s="219">
        <f>Table1[[#This Row],[Scale Bet]]</f>
        <v>20</v>
      </c>
    </row>
    <row r="1242" spans="5:41" ht="16.5" customHeight="1" x14ac:dyDescent="0.25">
      <c r="E1242" s="185">
        <v>45430</v>
      </c>
      <c r="F1242" s="35">
        <v>0.46180555555555558</v>
      </c>
      <c r="G1242" s="36" t="s">
        <v>777</v>
      </c>
      <c r="H1242" s="36">
        <v>1</v>
      </c>
      <c r="I1242" s="36">
        <v>8</v>
      </c>
      <c r="J1242" s="36" t="s">
        <v>567</v>
      </c>
      <c r="K1242" s="36" t="s">
        <v>60</v>
      </c>
      <c r="L1242" s="165">
        <v>15</v>
      </c>
      <c r="M1242" s="134">
        <f t="shared" si="247"/>
        <v>15</v>
      </c>
      <c r="N1242" s="36">
        <f t="shared" si="248"/>
        <v>1</v>
      </c>
      <c r="O1242" s="135" t="str">
        <f t="shared" si="249"/>
        <v>Pro Syd-15</v>
      </c>
      <c r="P1242" s="186" t="str">
        <f t="shared" si="250"/>
        <v/>
      </c>
      <c r="Q1242" s="187">
        <f t="shared" si="251"/>
        <v>60</v>
      </c>
      <c r="R1242" s="150"/>
      <c r="S1242" s="187" t="str">
        <f t="shared" si="252"/>
        <v/>
      </c>
      <c r="T1242" s="136" t="str">
        <f t="shared" si="253"/>
        <v>Smart Legend</v>
      </c>
      <c r="U1242" s="137" t="str">
        <f>IF(P1242="","",IF(N1242=1,"",IF(Q1242="","",IF(Q1242&lt;=100,100,IF(Table1[[#This Row],[Day]]="Wed",100,200)))))</f>
        <v/>
      </c>
      <c r="V1242" s="137" t="str">
        <f t="shared" si="254"/>
        <v/>
      </c>
      <c r="W1242" s="137" t="str">
        <f t="shared" si="255"/>
        <v/>
      </c>
      <c r="X1242" s="133">
        <f>100</f>
        <v>100</v>
      </c>
      <c r="Y1242" s="133" t="str">
        <f t="shared" si="256"/>
        <v/>
      </c>
      <c r="Z1242" s="133">
        <f t="shared" si="257"/>
        <v>-100</v>
      </c>
      <c r="AA1242" s="134" t="str">
        <f>TEXT(Table1[[#This Row],[Date]],"DDD")</f>
        <v>Sat</v>
      </c>
      <c r="AB1242" s="133" t="str">
        <f>IF(OR(G1242="Doomben",G1242="Eagle Farm"),"Q",IF(AND(Q1242&gt;1,Q1242&lt;55,Table1[[#This Row],[Source]]="Nat"),"Nat OK",IF(AND(Table1[[#This Row],[Source]]&lt;&gt;"Nat",Q1242&lt;55),"Poor &lt;55",IF(OR(G1242="Randwick",G1242="Flemington",G1242="Caulfield",G1242="Sandown Lake",G1242="Sandown Hill"),"Best","ave"))))</f>
        <v>ave</v>
      </c>
      <c r="AC1242" s="133">
        <f>IF(Q1242="","",IF(AB1242="Poor &lt;55",$AC$2*0.2%,IF(AND(AB1242="Q",AA1242&lt;&gt;"Wed"),$AC$2*0.4%,IF(AND(AB1242="Q",AA1242="Wed"),$AC$2*0.5%,IF(AND(AB1242="Ave",U1242=100),$AC$2*0.5%,IF(AND(AB1242="ave",U1242="",N1242=1,AG1242="Bush"),$AC$2*1%,IF(AND(AB1242="ave",U1242="",Q1242&gt;100),$AC$2*1.3%,IF(AND(AB1242="ave",U1242=""),$AC$2*1.2%,IF(AND(AB1242="Ave",U1242=200),$AC$2*1%,IF(AND(AB1242="Best",U1242=200),$AC$2*1.5%,IF(AND(AB1242="Best",U1242="",K1242&lt;&gt;"Pro Syd"),$AC$2*0.5%,IF(AND(AB1242="Best",U1242=""),$AC$2*1%,IF(AND(AB1242="Best",U1242=100,Table1[[#This Row],[State]]="NSW"),$AC$2*0.4%,IF(AND(AB1242="Best",U1242=100),$AC$2*1%,IF(Table1[[#This Row],[Adj]]="Nat OK",$AC$2*0.5%,"xxx")))))))))))))))</f>
        <v>100</v>
      </c>
      <c r="AD1242" s="133" t="str">
        <f t="shared" si="258"/>
        <v/>
      </c>
      <c r="AE1242" s="133">
        <f t="shared" si="259"/>
        <v>-100</v>
      </c>
      <c r="AF1242" s="133" t="str">
        <f>VLOOKUP(Table1[[#This Row],[Track]],$F$2672:$H$2715,2,FALSE)</f>
        <v>NSW</v>
      </c>
      <c r="AG1242" s="133" t="str">
        <f>VLOOKUP(Table1[[#This Row],[Track]],$F$2672:$H$2715,3,FALSE)</f>
        <v>Bush</v>
      </c>
      <c r="AH1242" s="133" t="str">
        <f>IF(Table1[[#This Row],[Date]]&lt;$AH$2,"",IF(Table1[[#This Row],[Date]]&lt;$AH$3,"Edge","Elite Combo"))</f>
        <v/>
      </c>
      <c r="AI1242" s="218">
        <f>Table1[[#This Row],[Time]]</f>
        <v>0.46180555555555558</v>
      </c>
      <c r="AJ1242" s="219" t="str">
        <f>Table1[[#This Row],[Track]]</f>
        <v>Scone</v>
      </c>
      <c r="AK1242" s="216">
        <f>Table1[[#This Row],[Race ]]</f>
        <v>1</v>
      </c>
      <c r="AL1242" s="219">
        <f>Table1[[#This Row],[TAB]]</f>
        <v>8</v>
      </c>
      <c r="AM1242" s="219" t="str">
        <f>Table1[[#This Row],[Selection]]</f>
        <v>Smart Legend</v>
      </c>
      <c r="AN1242" s="220" t="str">
        <f>Table1[[#This Row],[Sources]]</f>
        <v>Pro Syd-15</v>
      </c>
      <c r="AO1242" s="219">
        <f>Table1[[#This Row],[Scale Bet]]</f>
        <v>100</v>
      </c>
    </row>
    <row r="1243" spans="5:41" ht="16.5" customHeight="1" x14ac:dyDescent="0.25">
      <c r="E1243" s="185">
        <v>45430</v>
      </c>
      <c r="F1243" s="35">
        <v>0.5</v>
      </c>
      <c r="G1243" s="36" t="s">
        <v>157</v>
      </c>
      <c r="H1243" s="36">
        <v>1</v>
      </c>
      <c r="I1243" s="36">
        <v>7</v>
      </c>
      <c r="J1243" s="36" t="s">
        <v>1018</v>
      </c>
      <c r="K1243" s="36" t="s">
        <v>40</v>
      </c>
      <c r="L1243" s="165">
        <v>10</v>
      </c>
      <c r="M1243" s="134">
        <f t="shared" si="247"/>
        <v>23</v>
      </c>
      <c r="N1243" s="36">
        <f t="shared" si="248"/>
        <v>2</v>
      </c>
      <c r="O1243" s="135" t="str">
        <f t="shared" si="249"/>
        <v>Edge-10/Pro Mel-13</v>
      </c>
      <c r="P1243" s="186" t="str">
        <f t="shared" si="250"/>
        <v>OK</v>
      </c>
      <c r="Q1243" s="187">
        <f t="shared" si="251"/>
        <v>92</v>
      </c>
      <c r="R1243" s="150"/>
      <c r="S1243" s="187" t="str">
        <f t="shared" si="252"/>
        <v/>
      </c>
      <c r="T1243" s="136" t="str">
        <f t="shared" si="253"/>
        <v>Flossing</v>
      </c>
      <c r="U1243" s="137">
        <f>IF(P1243="","",IF(N1243=1,"",IF(Q1243="","",IF(Q1243&lt;=100,100,IF(Table1[[#This Row],[Day]]="Wed",100,200)))))</f>
        <v>100</v>
      </c>
      <c r="V1243" s="137" t="str">
        <f t="shared" si="254"/>
        <v/>
      </c>
      <c r="W1243" s="137">
        <f t="shared" si="255"/>
        <v>-100</v>
      </c>
      <c r="X1243" s="133">
        <f>100</f>
        <v>100</v>
      </c>
      <c r="Y1243" s="133" t="str">
        <f t="shared" si="256"/>
        <v/>
      </c>
      <c r="Z1243" s="133">
        <f t="shared" si="257"/>
        <v>-100</v>
      </c>
      <c r="AA1243" s="134" t="str">
        <f>TEXT(Table1[[#This Row],[Date]],"DDD")</f>
        <v>Sat</v>
      </c>
      <c r="AB1243" s="133" t="str">
        <f>IF(OR(G1243="Doomben",G1243="Eagle Farm"),"Q",IF(AND(Q1243&gt;1,Q1243&lt;55,Table1[[#This Row],[Source]]="Nat"),"Nat OK",IF(AND(Table1[[#This Row],[Source]]&lt;&gt;"Nat",Q1243&lt;55),"Poor &lt;55",IF(OR(G1243="Randwick",G1243="Flemington",G1243="Caulfield",G1243="Sandown Lake",G1243="Sandown Hill"),"Best","ave"))))</f>
        <v>Best</v>
      </c>
      <c r="AC1243" s="133">
        <f>IF(Q1243="","",IF(AB1243="Poor &lt;55",$AC$2*0.2%,IF(AND(AB1243="Q",AA1243&lt;&gt;"Wed"),$AC$2*0.4%,IF(AND(AB1243="Q",AA1243="Wed"),$AC$2*0.5%,IF(AND(AB1243="Ave",U1243=100),$AC$2*0.5%,IF(AND(AB1243="ave",U1243="",N1243=1,AG1243="Bush"),$AC$2*1%,IF(AND(AB1243="ave",U1243="",Q1243&gt;100),$AC$2*1.3%,IF(AND(AB1243="ave",U1243=""),$AC$2*1.2%,IF(AND(AB1243="Ave",U1243=200),$AC$2*1%,IF(AND(AB1243="Best",U1243=200),$AC$2*1.5%,IF(AND(AB1243="Best",U1243="",K1243&lt;&gt;"Pro Syd"),$AC$2*0.5%,IF(AND(AB1243="Best",U1243=""),$AC$2*1%,IF(AND(AB1243="Best",U1243=100,Table1[[#This Row],[State]]="NSW"),$AC$2*0.4%,IF(AND(AB1243="Best",U1243=100),$AC$2*1%,IF(Table1[[#This Row],[Adj]]="Nat OK",$AC$2*0.5%,"xxx")))))))))))))))</f>
        <v>100</v>
      </c>
      <c r="AD1243" s="133" t="str">
        <f t="shared" si="258"/>
        <v/>
      </c>
      <c r="AE1243" s="133">
        <f t="shared" si="259"/>
        <v>-100</v>
      </c>
      <c r="AF1243" s="133" t="str">
        <f>VLOOKUP(Table1[[#This Row],[Track]],$F$2672:$H$2715,2,FALSE)</f>
        <v>Vic</v>
      </c>
      <c r="AG1243" s="133" t="str">
        <f>VLOOKUP(Table1[[#This Row],[Track]],$F$2672:$H$2715,3,FALSE)</f>
        <v>-</v>
      </c>
      <c r="AH1243" s="133" t="str">
        <f>IF(Table1[[#This Row],[Date]]&lt;$AH$2,"",IF(Table1[[#This Row],[Date]]&lt;$AH$3,"Edge","Elite Combo"))</f>
        <v/>
      </c>
      <c r="AI1243" s="218">
        <f>Table1[[#This Row],[Time]]</f>
        <v>0.5</v>
      </c>
      <c r="AJ1243" s="219" t="str">
        <f>Table1[[#This Row],[Track]]</f>
        <v>Flemington</v>
      </c>
      <c r="AK1243" s="216">
        <f>Table1[[#This Row],[Race ]]</f>
        <v>1</v>
      </c>
      <c r="AL1243" s="219">
        <f>Table1[[#This Row],[TAB]]</f>
        <v>7</v>
      </c>
      <c r="AM1243" s="219" t="str">
        <f>Table1[[#This Row],[Selection]]</f>
        <v>Flossing</v>
      </c>
      <c r="AN1243" s="220" t="str">
        <f>Table1[[#This Row],[Sources]]</f>
        <v>Edge-10/Pro Mel-13</v>
      </c>
      <c r="AO1243" s="219">
        <f>Table1[[#This Row],[Scale Bet]]</f>
        <v>100</v>
      </c>
    </row>
    <row r="1244" spans="5:41" ht="16.5" customHeight="1" x14ac:dyDescent="0.25">
      <c r="E1244" s="185">
        <v>45430</v>
      </c>
      <c r="F1244" s="35">
        <v>0.5</v>
      </c>
      <c r="G1244" s="36" t="s">
        <v>157</v>
      </c>
      <c r="H1244" s="36">
        <v>1</v>
      </c>
      <c r="I1244" s="36">
        <v>7</v>
      </c>
      <c r="J1244" s="36" t="s">
        <v>1018</v>
      </c>
      <c r="K1244" s="36" t="s">
        <v>18</v>
      </c>
      <c r="L1244" s="165">
        <v>13</v>
      </c>
      <c r="M1244" s="134" t="str">
        <f t="shared" si="247"/>
        <v/>
      </c>
      <c r="N1244" s="36" t="str">
        <f t="shared" si="248"/>
        <v/>
      </c>
      <c r="O1244" s="135" t="str">
        <f t="shared" si="249"/>
        <v/>
      </c>
      <c r="P1244" s="186" t="str">
        <f t="shared" si="250"/>
        <v>OK</v>
      </c>
      <c r="Q1244" s="187" t="str">
        <f t="shared" si="251"/>
        <v/>
      </c>
      <c r="R1244" s="150"/>
      <c r="S1244" s="187" t="str">
        <f t="shared" si="252"/>
        <v/>
      </c>
      <c r="T1244" s="136" t="str">
        <f t="shared" si="253"/>
        <v>Flossing</v>
      </c>
      <c r="U1244" s="137" t="str">
        <f>IF(P1244="","",IF(N1244=1,"",IF(Q1244="","",IF(Q1244&lt;=100,100,IF(Table1[[#This Row],[Day]]="Wed",100,200)))))</f>
        <v/>
      </c>
      <c r="V1244" s="137" t="str">
        <f t="shared" si="254"/>
        <v/>
      </c>
      <c r="W1244" s="137" t="str">
        <f t="shared" si="255"/>
        <v/>
      </c>
      <c r="X1244" s="133">
        <f>100</f>
        <v>100</v>
      </c>
      <c r="Y1244" s="133" t="str">
        <f t="shared" si="256"/>
        <v/>
      </c>
      <c r="Z1244" s="133">
        <f t="shared" si="257"/>
        <v>-100</v>
      </c>
      <c r="AA1244" s="134" t="str">
        <f>TEXT(Table1[[#This Row],[Date]],"DDD")</f>
        <v>Sat</v>
      </c>
      <c r="AB1244" s="133" t="str">
        <f>IF(OR(G1244="Doomben",G1244="Eagle Farm"),"Q",IF(AND(Q1244&gt;1,Q1244&lt;55,Table1[[#This Row],[Source]]="Nat"),"Nat OK",IF(AND(Table1[[#This Row],[Source]]&lt;&gt;"Nat",Q1244&lt;55),"Poor &lt;55",IF(OR(G1244="Randwick",G1244="Flemington",G1244="Caulfield",G1244="Sandown Lake",G1244="Sandown Hill"),"Best","ave"))))</f>
        <v>Best</v>
      </c>
      <c r="AC1244" s="133" t="str">
        <f>IF(Q1244="","",IF(AB1244="Poor &lt;55",$AC$2*0.2%,IF(AND(AB1244="Q",AA1244&lt;&gt;"Wed"),$AC$2*0.4%,IF(AND(AB1244="Q",AA1244="Wed"),$AC$2*0.5%,IF(AND(AB1244="Ave",U1244=100),$AC$2*0.5%,IF(AND(AB1244="ave",U1244="",N1244=1,AG1244="Bush"),$AC$2*1%,IF(AND(AB1244="ave",U1244="",Q1244&gt;100),$AC$2*1.3%,IF(AND(AB1244="ave",U1244=""),$AC$2*1.2%,IF(AND(AB1244="Ave",U1244=200),$AC$2*1%,IF(AND(AB1244="Best",U1244=200),$AC$2*1.5%,IF(AND(AB1244="Best",U1244="",K1244&lt;&gt;"Pro Syd"),$AC$2*0.5%,IF(AND(AB1244="Best",U1244=""),$AC$2*1%,IF(AND(AB1244="Best",U1244=100,Table1[[#This Row],[State]]="NSW"),$AC$2*0.4%,IF(AND(AB1244="Best",U1244=100),$AC$2*1%,IF(Table1[[#This Row],[Adj]]="Nat OK",$AC$2*0.5%,"xxx")))))))))))))))</f>
        <v/>
      </c>
      <c r="AD1244" s="133" t="str">
        <f t="shared" si="258"/>
        <v/>
      </c>
      <c r="AE1244" s="133" t="str">
        <f t="shared" si="259"/>
        <v/>
      </c>
      <c r="AF1244" s="133" t="str">
        <f>VLOOKUP(Table1[[#This Row],[Track]],$F$2672:$H$2715,2,FALSE)</f>
        <v>Vic</v>
      </c>
      <c r="AG1244" s="133" t="str">
        <f>VLOOKUP(Table1[[#This Row],[Track]],$F$2672:$H$2715,3,FALSE)</f>
        <v>-</v>
      </c>
      <c r="AH1244" s="133" t="str">
        <f>IF(Table1[[#This Row],[Date]]&lt;$AH$2,"",IF(Table1[[#This Row],[Date]]&lt;$AH$3,"Edge","Elite Combo"))</f>
        <v/>
      </c>
      <c r="AI1244" s="218">
        <f>Table1[[#This Row],[Time]]</f>
        <v>0.5</v>
      </c>
      <c r="AJ1244" s="219" t="str">
        <f>Table1[[#This Row],[Track]]</f>
        <v>Flemington</v>
      </c>
      <c r="AK1244" s="216">
        <f>Table1[[#This Row],[Race ]]</f>
        <v>1</v>
      </c>
      <c r="AL1244" s="219">
        <f>Table1[[#This Row],[TAB]]</f>
        <v>7</v>
      </c>
      <c r="AM1244" s="219" t="str">
        <f>Table1[[#This Row],[Selection]]</f>
        <v>Flossing</v>
      </c>
      <c r="AN1244" s="220" t="str">
        <f>Table1[[#This Row],[Sources]]</f>
        <v/>
      </c>
      <c r="AO1244" s="219" t="str">
        <f>Table1[[#This Row],[Scale Bet]]</f>
        <v/>
      </c>
    </row>
    <row r="1245" spans="5:41" ht="16.5" customHeight="1" x14ac:dyDescent="0.25">
      <c r="E1245" s="185">
        <v>45430</v>
      </c>
      <c r="F1245" s="35">
        <v>0.5</v>
      </c>
      <c r="G1245" s="36" t="s">
        <v>157</v>
      </c>
      <c r="H1245" s="36">
        <v>1</v>
      </c>
      <c r="I1245" s="36">
        <v>11</v>
      </c>
      <c r="J1245" s="36" t="s">
        <v>793</v>
      </c>
      <c r="K1245" s="36" t="s">
        <v>40</v>
      </c>
      <c r="L1245" s="165">
        <v>10</v>
      </c>
      <c r="M1245" s="134">
        <f t="shared" si="247"/>
        <v>20</v>
      </c>
      <c r="N1245" s="36">
        <f t="shared" si="248"/>
        <v>2</v>
      </c>
      <c r="O1245" s="135" t="str">
        <f t="shared" si="249"/>
        <v>Edge-10/Pro Mel-10</v>
      </c>
      <c r="P1245" s="186" t="str">
        <f t="shared" si="250"/>
        <v>OK</v>
      </c>
      <c r="Q1245" s="187">
        <f t="shared" si="251"/>
        <v>80</v>
      </c>
      <c r="R1245" s="150"/>
      <c r="S1245" s="187" t="str">
        <f t="shared" si="252"/>
        <v/>
      </c>
      <c r="T1245" s="136" t="str">
        <f t="shared" si="253"/>
        <v>Mirzann</v>
      </c>
      <c r="U1245" s="137">
        <f>IF(P1245="","",IF(N1245=1,"",IF(Q1245="","",IF(Q1245&lt;=100,100,IF(Table1[[#This Row],[Day]]="Wed",100,200)))))</f>
        <v>100</v>
      </c>
      <c r="V1245" s="137" t="str">
        <f t="shared" si="254"/>
        <v/>
      </c>
      <c r="W1245" s="137">
        <f t="shared" si="255"/>
        <v>-100</v>
      </c>
      <c r="X1245" s="133">
        <f>100</f>
        <v>100</v>
      </c>
      <c r="Y1245" s="133" t="str">
        <f t="shared" si="256"/>
        <v/>
      </c>
      <c r="Z1245" s="133">
        <f t="shared" si="257"/>
        <v>-100</v>
      </c>
      <c r="AA1245" s="134" t="str">
        <f>TEXT(Table1[[#This Row],[Date]],"DDD")</f>
        <v>Sat</v>
      </c>
      <c r="AB1245" s="133" t="str">
        <f>IF(OR(G1245="Doomben",G1245="Eagle Farm"),"Q",IF(AND(Q1245&gt;1,Q1245&lt;55,Table1[[#This Row],[Source]]="Nat"),"Nat OK",IF(AND(Table1[[#This Row],[Source]]&lt;&gt;"Nat",Q1245&lt;55),"Poor &lt;55",IF(OR(G1245="Randwick",G1245="Flemington",G1245="Caulfield",G1245="Sandown Lake",G1245="Sandown Hill"),"Best","ave"))))</f>
        <v>Best</v>
      </c>
      <c r="AC1245" s="133">
        <f>IF(Q1245="","",IF(AB1245="Poor &lt;55",$AC$2*0.2%,IF(AND(AB1245="Q",AA1245&lt;&gt;"Wed"),$AC$2*0.4%,IF(AND(AB1245="Q",AA1245="Wed"),$AC$2*0.5%,IF(AND(AB1245="Ave",U1245=100),$AC$2*0.5%,IF(AND(AB1245="ave",U1245="",N1245=1,AG1245="Bush"),$AC$2*1%,IF(AND(AB1245="ave",U1245="",Q1245&gt;100),$AC$2*1.3%,IF(AND(AB1245="ave",U1245=""),$AC$2*1.2%,IF(AND(AB1245="Ave",U1245=200),$AC$2*1%,IF(AND(AB1245="Best",U1245=200),$AC$2*1.5%,IF(AND(AB1245="Best",U1245="",K1245&lt;&gt;"Pro Syd"),$AC$2*0.5%,IF(AND(AB1245="Best",U1245=""),$AC$2*1%,IF(AND(AB1245="Best",U1245=100,Table1[[#This Row],[State]]="NSW"),$AC$2*0.4%,IF(AND(AB1245="Best",U1245=100),$AC$2*1%,IF(Table1[[#This Row],[Adj]]="Nat OK",$AC$2*0.5%,"xxx")))))))))))))))</f>
        <v>100</v>
      </c>
      <c r="AD1245" s="133" t="str">
        <f t="shared" si="258"/>
        <v/>
      </c>
      <c r="AE1245" s="133">
        <f t="shared" si="259"/>
        <v>-100</v>
      </c>
      <c r="AF1245" s="133" t="str">
        <f>VLOOKUP(Table1[[#This Row],[Track]],$F$2672:$H$2715,2,FALSE)</f>
        <v>Vic</v>
      </c>
      <c r="AG1245" s="133" t="str">
        <f>VLOOKUP(Table1[[#This Row],[Track]],$F$2672:$H$2715,3,FALSE)</f>
        <v>-</v>
      </c>
      <c r="AH1245" s="133" t="str">
        <f>IF(Table1[[#This Row],[Date]]&lt;$AH$2,"",IF(Table1[[#This Row],[Date]]&lt;$AH$3,"Edge","Elite Combo"))</f>
        <v/>
      </c>
      <c r="AI1245" s="218">
        <f>Table1[[#This Row],[Time]]</f>
        <v>0.5</v>
      </c>
      <c r="AJ1245" s="219" t="str">
        <f>Table1[[#This Row],[Track]]</f>
        <v>Flemington</v>
      </c>
      <c r="AK1245" s="216">
        <f>Table1[[#This Row],[Race ]]</f>
        <v>1</v>
      </c>
      <c r="AL1245" s="219">
        <f>Table1[[#This Row],[TAB]]</f>
        <v>11</v>
      </c>
      <c r="AM1245" s="219" t="str">
        <f>Table1[[#This Row],[Selection]]</f>
        <v>Mirzann</v>
      </c>
      <c r="AN1245" s="220" t="str">
        <f>Table1[[#This Row],[Sources]]</f>
        <v>Edge-10/Pro Mel-10</v>
      </c>
      <c r="AO1245" s="219">
        <f>Table1[[#This Row],[Scale Bet]]</f>
        <v>100</v>
      </c>
    </row>
    <row r="1246" spans="5:41" ht="16.5" customHeight="1" x14ac:dyDescent="0.25">
      <c r="E1246" s="185">
        <v>45430</v>
      </c>
      <c r="F1246" s="35">
        <v>0.5</v>
      </c>
      <c r="G1246" s="36" t="s">
        <v>157</v>
      </c>
      <c r="H1246" s="36">
        <v>1</v>
      </c>
      <c r="I1246" s="36">
        <v>11</v>
      </c>
      <c r="J1246" s="36" t="s">
        <v>793</v>
      </c>
      <c r="K1246" s="36" t="s">
        <v>18</v>
      </c>
      <c r="L1246" s="165">
        <v>10</v>
      </c>
      <c r="M1246" s="134" t="str">
        <f t="shared" si="247"/>
        <v/>
      </c>
      <c r="N1246" s="36" t="str">
        <f t="shared" si="248"/>
        <v/>
      </c>
      <c r="O1246" s="135" t="str">
        <f t="shared" si="249"/>
        <v/>
      </c>
      <c r="P1246" s="186" t="str">
        <f t="shared" si="250"/>
        <v>OK</v>
      </c>
      <c r="Q1246" s="187" t="str">
        <f t="shared" si="251"/>
        <v/>
      </c>
      <c r="R1246" s="150"/>
      <c r="S1246" s="187" t="str">
        <f t="shared" si="252"/>
        <v/>
      </c>
      <c r="T1246" s="136" t="str">
        <f t="shared" si="253"/>
        <v>Mirzann</v>
      </c>
      <c r="U1246" s="137" t="str">
        <f>IF(P1246="","",IF(N1246=1,"",IF(Q1246="","",IF(Q1246&lt;=100,100,IF(Table1[[#This Row],[Day]]="Wed",100,200)))))</f>
        <v/>
      </c>
      <c r="V1246" s="137" t="str">
        <f t="shared" si="254"/>
        <v/>
      </c>
      <c r="W1246" s="137" t="str">
        <f t="shared" si="255"/>
        <v/>
      </c>
      <c r="X1246" s="133">
        <f>100</f>
        <v>100</v>
      </c>
      <c r="Y1246" s="133" t="str">
        <f t="shared" si="256"/>
        <v/>
      </c>
      <c r="Z1246" s="133">
        <f t="shared" si="257"/>
        <v>-100</v>
      </c>
      <c r="AA1246" s="134" t="str">
        <f>TEXT(Table1[[#This Row],[Date]],"DDD")</f>
        <v>Sat</v>
      </c>
      <c r="AB1246" s="133" t="str">
        <f>IF(OR(G1246="Doomben",G1246="Eagle Farm"),"Q",IF(AND(Q1246&gt;1,Q1246&lt;55,Table1[[#This Row],[Source]]="Nat"),"Nat OK",IF(AND(Table1[[#This Row],[Source]]&lt;&gt;"Nat",Q1246&lt;55),"Poor &lt;55",IF(OR(G1246="Randwick",G1246="Flemington",G1246="Caulfield",G1246="Sandown Lake",G1246="Sandown Hill"),"Best","ave"))))</f>
        <v>Best</v>
      </c>
      <c r="AC1246" s="133" t="str">
        <f>IF(Q1246="","",IF(AB1246="Poor &lt;55",$AC$2*0.2%,IF(AND(AB1246="Q",AA1246&lt;&gt;"Wed"),$AC$2*0.4%,IF(AND(AB1246="Q",AA1246="Wed"),$AC$2*0.5%,IF(AND(AB1246="Ave",U1246=100),$AC$2*0.5%,IF(AND(AB1246="ave",U1246="",N1246=1,AG1246="Bush"),$AC$2*1%,IF(AND(AB1246="ave",U1246="",Q1246&gt;100),$AC$2*1.3%,IF(AND(AB1246="ave",U1246=""),$AC$2*1.2%,IF(AND(AB1246="Ave",U1246=200),$AC$2*1%,IF(AND(AB1246="Best",U1246=200),$AC$2*1.5%,IF(AND(AB1246="Best",U1246="",K1246&lt;&gt;"Pro Syd"),$AC$2*0.5%,IF(AND(AB1246="Best",U1246=""),$AC$2*1%,IF(AND(AB1246="Best",U1246=100,Table1[[#This Row],[State]]="NSW"),$AC$2*0.4%,IF(AND(AB1246="Best",U1246=100),$AC$2*1%,IF(Table1[[#This Row],[Adj]]="Nat OK",$AC$2*0.5%,"xxx")))))))))))))))</f>
        <v/>
      </c>
      <c r="AD1246" s="133" t="str">
        <f t="shared" si="258"/>
        <v/>
      </c>
      <c r="AE1246" s="133" t="str">
        <f t="shared" si="259"/>
        <v/>
      </c>
      <c r="AF1246" s="133" t="str">
        <f>VLOOKUP(Table1[[#This Row],[Track]],$F$2672:$H$2715,2,FALSE)</f>
        <v>Vic</v>
      </c>
      <c r="AG1246" s="133" t="str">
        <f>VLOOKUP(Table1[[#This Row],[Track]],$F$2672:$H$2715,3,FALSE)</f>
        <v>-</v>
      </c>
      <c r="AH1246" s="133" t="str">
        <f>IF(Table1[[#This Row],[Date]]&lt;$AH$2,"",IF(Table1[[#This Row],[Date]]&lt;$AH$3,"Edge","Elite Combo"))</f>
        <v/>
      </c>
      <c r="AI1246" s="218">
        <f>Table1[[#This Row],[Time]]</f>
        <v>0.5</v>
      </c>
      <c r="AJ1246" s="219" t="str">
        <f>Table1[[#This Row],[Track]]</f>
        <v>Flemington</v>
      </c>
      <c r="AK1246" s="216">
        <f>Table1[[#This Row],[Race ]]</f>
        <v>1</v>
      </c>
      <c r="AL1246" s="219">
        <f>Table1[[#This Row],[TAB]]</f>
        <v>11</v>
      </c>
      <c r="AM1246" s="219" t="str">
        <f>Table1[[#This Row],[Selection]]</f>
        <v>Mirzann</v>
      </c>
      <c r="AN1246" s="220" t="str">
        <f>Table1[[#This Row],[Sources]]</f>
        <v/>
      </c>
      <c r="AO1246" s="219" t="str">
        <f>Table1[[#This Row],[Scale Bet]]</f>
        <v/>
      </c>
    </row>
    <row r="1247" spans="5:41" ht="16.5" customHeight="1" x14ac:dyDescent="0.25">
      <c r="E1247" s="185">
        <v>45430</v>
      </c>
      <c r="F1247" s="35">
        <v>0.60763888888888884</v>
      </c>
      <c r="G1247" s="36" t="s">
        <v>777</v>
      </c>
      <c r="H1247" s="36">
        <v>7</v>
      </c>
      <c r="I1247" s="36">
        <v>5</v>
      </c>
      <c r="J1247" s="36" t="s">
        <v>733</v>
      </c>
      <c r="K1247" s="36" t="s">
        <v>60</v>
      </c>
      <c r="L1247" s="165">
        <v>15</v>
      </c>
      <c r="M1247" s="134">
        <f t="shared" si="247"/>
        <v>15</v>
      </c>
      <c r="N1247" s="36">
        <f t="shared" si="248"/>
        <v>1</v>
      </c>
      <c r="O1247" s="135" t="str">
        <f t="shared" si="249"/>
        <v>Pro Syd-15</v>
      </c>
      <c r="P1247" s="186" t="str">
        <f t="shared" si="250"/>
        <v/>
      </c>
      <c r="Q1247" s="187">
        <f t="shared" si="251"/>
        <v>60</v>
      </c>
      <c r="R1247" s="150"/>
      <c r="S1247" s="187" t="str">
        <f t="shared" si="252"/>
        <v/>
      </c>
      <c r="T1247" s="136" t="str">
        <f t="shared" si="253"/>
        <v>Hard To Say</v>
      </c>
      <c r="U1247" s="137" t="str">
        <f>IF(P1247="","",IF(N1247=1,"",IF(Q1247="","",IF(Q1247&lt;=100,100,IF(Table1[[#This Row],[Day]]="Wed",100,200)))))</f>
        <v/>
      </c>
      <c r="V1247" s="137" t="str">
        <f t="shared" si="254"/>
        <v/>
      </c>
      <c r="W1247" s="137" t="str">
        <f t="shared" si="255"/>
        <v/>
      </c>
      <c r="X1247" s="133">
        <f>100</f>
        <v>100</v>
      </c>
      <c r="Y1247" s="133" t="str">
        <f t="shared" si="256"/>
        <v/>
      </c>
      <c r="Z1247" s="133">
        <f t="shared" si="257"/>
        <v>-100</v>
      </c>
      <c r="AA1247" s="134" t="str">
        <f>TEXT(Table1[[#This Row],[Date]],"DDD")</f>
        <v>Sat</v>
      </c>
      <c r="AB1247" s="133" t="str">
        <f>IF(OR(G1247="Doomben",G1247="Eagle Farm"),"Q",IF(AND(Q1247&gt;1,Q1247&lt;55,Table1[[#This Row],[Source]]="Nat"),"Nat OK",IF(AND(Table1[[#This Row],[Source]]&lt;&gt;"Nat",Q1247&lt;55),"Poor &lt;55",IF(OR(G1247="Randwick",G1247="Flemington",G1247="Caulfield",G1247="Sandown Lake",G1247="Sandown Hill"),"Best","ave"))))</f>
        <v>ave</v>
      </c>
      <c r="AC1247" s="133">
        <f>IF(Q1247="","",IF(AB1247="Poor &lt;55",$AC$2*0.2%,IF(AND(AB1247="Q",AA1247&lt;&gt;"Wed"),$AC$2*0.4%,IF(AND(AB1247="Q",AA1247="Wed"),$AC$2*0.5%,IF(AND(AB1247="Ave",U1247=100),$AC$2*0.5%,IF(AND(AB1247="ave",U1247="",N1247=1,AG1247="Bush"),$AC$2*1%,IF(AND(AB1247="ave",U1247="",Q1247&gt;100),$AC$2*1.3%,IF(AND(AB1247="ave",U1247=""),$AC$2*1.2%,IF(AND(AB1247="Ave",U1247=200),$AC$2*1%,IF(AND(AB1247="Best",U1247=200),$AC$2*1.5%,IF(AND(AB1247="Best",U1247="",K1247&lt;&gt;"Pro Syd"),$AC$2*0.5%,IF(AND(AB1247="Best",U1247=""),$AC$2*1%,IF(AND(AB1247="Best",U1247=100,Table1[[#This Row],[State]]="NSW"),$AC$2*0.4%,IF(AND(AB1247="Best",U1247=100),$AC$2*1%,IF(Table1[[#This Row],[Adj]]="Nat OK",$AC$2*0.5%,"xxx")))))))))))))))</f>
        <v>100</v>
      </c>
      <c r="AD1247" s="133" t="str">
        <f t="shared" si="258"/>
        <v/>
      </c>
      <c r="AE1247" s="133">
        <f t="shared" si="259"/>
        <v>-100</v>
      </c>
      <c r="AF1247" s="133" t="str">
        <f>VLOOKUP(Table1[[#This Row],[Track]],$F$2672:$H$2715,2,FALSE)</f>
        <v>NSW</v>
      </c>
      <c r="AG1247" s="133" t="str">
        <f>VLOOKUP(Table1[[#This Row],[Track]],$F$2672:$H$2715,3,FALSE)</f>
        <v>Bush</v>
      </c>
      <c r="AH1247" s="133" t="str">
        <f>IF(Table1[[#This Row],[Date]]&lt;$AH$2,"",IF(Table1[[#This Row],[Date]]&lt;$AH$3,"Edge","Elite Combo"))</f>
        <v/>
      </c>
      <c r="AI1247" s="218">
        <f>Table1[[#This Row],[Time]]</f>
        <v>0.60763888888888884</v>
      </c>
      <c r="AJ1247" s="219" t="str">
        <f>Table1[[#This Row],[Track]]</f>
        <v>Scone</v>
      </c>
      <c r="AK1247" s="216">
        <f>Table1[[#This Row],[Race ]]</f>
        <v>7</v>
      </c>
      <c r="AL1247" s="219">
        <f>Table1[[#This Row],[TAB]]</f>
        <v>5</v>
      </c>
      <c r="AM1247" s="219" t="str">
        <f>Table1[[#This Row],[Selection]]</f>
        <v>Hard To Say</v>
      </c>
      <c r="AN1247" s="220" t="str">
        <f>Table1[[#This Row],[Sources]]</f>
        <v>Pro Syd-15</v>
      </c>
      <c r="AO1247" s="219">
        <f>Table1[[#This Row],[Scale Bet]]</f>
        <v>100</v>
      </c>
    </row>
    <row r="1248" spans="5:41" ht="16.5" customHeight="1" x14ac:dyDescent="0.25">
      <c r="E1248" s="185">
        <v>45430</v>
      </c>
      <c r="F1248" s="35">
        <v>0.60763888888888884</v>
      </c>
      <c r="G1248" s="36" t="s">
        <v>777</v>
      </c>
      <c r="H1248" s="36">
        <v>7</v>
      </c>
      <c r="I1248" s="36">
        <v>6</v>
      </c>
      <c r="J1248" s="36" t="s">
        <v>642</v>
      </c>
      <c r="K1248" s="36" t="s">
        <v>60</v>
      </c>
      <c r="L1248" s="165">
        <v>10</v>
      </c>
      <c r="M1248" s="134">
        <f t="shared" si="247"/>
        <v>10</v>
      </c>
      <c r="N1248" s="36">
        <f t="shared" si="248"/>
        <v>1</v>
      </c>
      <c r="O1248" s="135" t="str">
        <f t="shared" si="249"/>
        <v>Pro Syd-10</v>
      </c>
      <c r="P1248" s="186" t="str">
        <f t="shared" si="250"/>
        <v/>
      </c>
      <c r="Q1248" s="187">
        <f t="shared" si="251"/>
        <v>40</v>
      </c>
      <c r="R1248" s="150">
        <v>3.3</v>
      </c>
      <c r="S1248" s="187">
        <f t="shared" si="252"/>
        <v>132</v>
      </c>
      <c r="T1248" s="136" t="str">
        <f t="shared" si="253"/>
        <v>Opal Ridge</v>
      </c>
      <c r="U1248" s="137" t="str">
        <f>IF(P1248="","",IF(N1248=1,"",IF(Q1248="","",IF(Q1248&lt;=100,100,IF(Table1[[#This Row],[Day]]="Wed",100,200)))))</f>
        <v/>
      </c>
      <c r="V1248" s="137" t="str">
        <f t="shared" si="254"/>
        <v/>
      </c>
      <c r="W1248" s="137" t="str">
        <f t="shared" si="255"/>
        <v/>
      </c>
      <c r="X1248" s="133">
        <f>100</f>
        <v>100</v>
      </c>
      <c r="Y1248" s="133">
        <f t="shared" si="256"/>
        <v>330</v>
      </c>
      <c r="Z1248" s="133">
        <f t="shared" si="257"/>
        <v>230</v>
      </c>
      <c r="AA1248" s="134" t="str">
        <f>TEXT(Table1[[#This Row],[Date]],"DDD")</f>
        <v>Sat</v>
      </c>
      <c r="AB1248" s="133" t="str">
        <f>IF(OR(G1248="Doomben",G1248="Eagle Farm"),"Q",IF(AND(Q1248&gt;1,Q1248&lt;55,Table1[[#This Row],[Source]]="Nat"),"Nat OK",IF(AND(Table1[[#This Row],[Source]]&lt;&gt;"Nat",Q1248&lt;55),"Poor &lt;55",IF(OR(G1248="Randwick",G1248="Flemington",G1248="Caulfield",G1248="Sandown Lake",G1248="Sandown Hill"),"Best","ave"))))</f>
        <v>Poor &lt;55</v>
      </c>
      <c r="AC1248" s="133">
        <f>IF(Q1248="","",IF(AB1248="Poor &lt;55",$AC$2*0.2%,IF(AND(AB1248="Q",AA1248&lt;&gt;"Wed"),$AC$2*0.4%,IF(AND(AB1248="Q",AA1248="Wed"),$AC$2*0.5%,IF(AND(AB1248="Ave",U1248=100),$AC$2*0.5%,IF(AND(AB1248="ave",U1248="",N1248=1,AG1248="Bush"),$AC$2*1%,IF(AND(AB1248="ave",U1248="",Q1248&gt;100),$AC$2*1.3%,IF(AND(AB1248="ave",U1248=""),$AC$2*1.2%,IF(AND(AB1248="Ave",U1248=200),$AC$2*1%,IF(AND(AB1248="Best",U1248=200),$AC$2*1.5%,IF(AND(AB1248="Best",U1248="",K1248&lt;&gt;"Pro Syd"),$AC$2*0.5%,IF(AND(AB1248="Best",U1248=""),$AC$2*1%,IF(AND(AB1248="Best",U1248=100,Table1[[#This Row],[State]]="NSW"),$AC$2*0.4%,IF(AND(AB1248="Best",U1248=100),$AC$2*1%,IF(Table1[[#This Row],[Adj]]="Nat OK",$AC$2*0.5%,"xxx")))))))))))))))</f>
        <v>20</v>
      </c>
      <c r="AD1248" s="133">
        <f t="shared" si="258"/>
        <v>66</v>
      </c>
      <c r="AE1248" s="133">
        <f t="shared" si="259"/>
        <v>46</v>
      </c>
      <c r="AF1248" s="133" t="str">
        <f>VLOOKUP(Table1[[#This Row],[Track]],$F$2672:$H$2715,2,FALSE)</f>
        <v>NSW</v>
      </c>
      <c r="AG1248" s="133" t="str">
        <f>VLOOKUP(Table1[[#This Row],[Track]],$F$2672:$H$2715,3,FALSE)</f>
        <v>Bush</v>
      </c>
      <c r="AH1248" s="133" t="str">
        <f>IF(Table1[[#This Row],[Date]]&lt;$AH$2,"",IF(Table1[[#This Row],[Date]]&lt;$AH$3,"Edge","Elite Combo"))</f>
        <v/>
      </c>
      <c r="AI1248" s="218">
        <f>Table1[[#This Row],[Time]]</f>
        <v>0.60763888888888884</v>
      </c>
      <c r="AJ1248" s="219" t="str">
        <f>Table1[[#This Row],[Track]]</f>
        <v>Scone</v>
      </c>
      <c r="AK1248" s="216">
        <f>Table1[[#This Row],[Race ]]</f>
        <v>7</v>
      </c>
      <c r="AL1248" s="219">
        <f>Table1[[#This Row],[TAB]]</f>
        <v>6</v>
      </c>
      <c r="AM1248" s="219" t="str">
        <f>Table1[[#This Row],[Selection]]</f>
        <v>Opal Ridge</v>
      </c>
      <c r="AN1248" s="220" t="str">
        <f>Table1[[#This Row],[Sources]]</f>
        <v>Pro Syd-10</v>
      </c>
      <c r="AO1248" s="219">
        <f>Table1[[#This Row],[Scale Bet]]</f>
        <v>20</v>
      </c>
    </row>
    <row r="1249" spans="5:41" ht="16.5" customHeight="1" x14ac:dyDescent="0.25">
      <c r="E1249" s="185">
        <v>45430</v>
      </c>
      <c r="F1249" s="35">
        <v>0.63194444444444442</v>
      </c>
      <c r="G1249" s="36" t="s">
        <v>777</v>
      </c>
      <c r="H1249" s="36">
        <v>8</v>
      </c>
      <c r="I1249" s="36">
        <v>5</v>
      </c>
      <c r="J1249" s="36" t="s">
        <v>664</v>
      </c>
      <c r="K1249" s="36" t="s">
        <v>1</v>
      </c>
      <c r="L1249" s="165">
        <v>10</v>
      </c>
      <c r="M1249" s="134">
        <f t="shared" si="247"/>
        <v>10</v>
      </c>
      <c r="N1249" s="36">
        <f t="shared" si="248"/>
        <v>1</v>
      </c>
      <c r="O1249" s="135" t="str">
        <f t="shared" si="249"/>
        <v>E4-10</v>
      </c>
      <c r="P1249" s="186" t="str">
        <f t="shared" si="250"/>
        <v/>
      </c>
      <c r="Q1249" s="187">
        <f t="shared" si="251"/>
        <v>40</v>
      </c>
      <c r="R1249" s="150"/>
      <c r="S1249" s="187" t="str">
        <f t="shared" si="252"/>
        <v/>
      </c>
      <c r="T1249" s="136" t="str">
        <f t="shared" si="253"/>
        <v>Shadows Of Love</v>
      </c>
      <c r="U1249" s="137" t="str">
        <f>IF(P1249="","",IF(N1249=1,"",IF(Q1249="","",IF(Q1249&lt;=100,100,IF(Table1[[#This Row],[Day]]="Wed",100,200)))))</f>
        <v/>
      </c>
      <c r="V1249" s="137" t="str">
        <f t="shared" si="254"/>
        <v/>
      </c>
      <c r="W1249" s="137" t="str">
        <f t="shared" si="255"/>
        <v/>
      </c>
      <c r="X1249" s="133">
        <f>100</f>
        <v>100</v>
      </c>
      <c r="Y1249" s="133" t="str">
        <f t="shared" si="256"/>
        <v/>
      </c>
      <c r="Z1249" s="133">
        <f t="shared" si="257"/>
        <v>-100</v>
      </c>
      <c r="AA1249" s="134" t="str">
        <f>TEXT(Table1[[#This Row],[Date]],"DDD")</f>
        <v>Sat</v>
      </c>
      <c r="AB1249" s="133" t="str">
        <f>IF(OR(G1249="Doomben",G1249="Eagle Farm"),"Q",IF(AND(Q1249&gt;1,Q1249&lt;55,Table1[[#This Row],[Source]]="Nat"),"Nat OK",IF(AND(Table1[[#This Row],[Source]]&lt;&gt;"Nat",Q1249&lt;55),"Poor &lt;55",IF(OR(G1249="Randwick",G1249="Flemington",G1249="Caulfield",G1249="Sandown Lake",G1249="Sandown Hill"),"Best","ave"))))</f>
        <v>Poor &lt;55</v>
      </c>
      <c r="AC1249" s="133">
        <f>IF(Q1249="","",IF(AB1249="Poor &lt;55",$AC$2*0.2%,IF(AND(AB1249="Q",AA1249&lt;&gt;"Wed"),$AC$2*0.4%,IF(AND(AB1249="Q",AA1249="Wed"),$AC$2*0.5%,IF(AND(AB1249="Ave",U1249=100),$AC$2*0.5%,IF(AND(AB1249="ave",U1249="",N1249=1,AG1249="Bush"),$AC$2*1%,IF(AND(AB1249="ave",U1249="",Q1249&gt;100),$AC$2*1.3%,IF(AND(AB1249="ave",U1249=""),$AC$2*1.2%,IF(AND(AB1249="Ave",U1249=200),$AC$2*1%,IF(AND(AB1249="Best",U1249=200),$AC$2*1.5%,IF(AND(AB1249="Best",U1249="",K1249&lt;&gt;"Pro Syd"),$AC$2*0.5%,IF(AND(AB1249="Best",U1249=""),$AC$2*1%,IF(AND(AB1249="Best",U1249=100,Table1[[#This Row],[State]]="NSW"),$AC$2*0.4%,IF(AND(AB1249="Best",U1249=100),$AC$2*1%,IF(Table1[[#This Row],[Adj]]="Nat OK",$AC$2*0.5%,"xxx")))))))))))))))</f>
        <v>20</v>
      </c>
      <c r="AD1249" s="133" t="str">
        <f t="shared" si="258"/>
        <v/>
      </c>
      <c r="AE1249" s="133">
        <f t="shared" si="259"/>
        <v>-20</v>
      </c>
      <c r="AF1249" s="133" t="str">
        <f>VLOOKUP(Table1[[#This Row],[Track]],$F$2672:$H$2715,2,FALSE)</f>
        <v>NSW</v>
      </c>
      <c r="AG1249" s="133" t="str">
        <f>VLOOKUP(Table1[[#This Row],[Track]],$F$2672:$H$2715,3,FALSE)</f>
        <v>Bush</v>
      </c>
      <c r="AH1249" s="133" t="str">
        <f>IF(Table1[[#This Row],[Date]]&lt;$AH$2,"",IF(Table1[[#This Row],[Date]]&lt;$AH$3,"Edge","Elite Combo"))</f>
        <v/>
      </c>
      <c r="AI1249" s="218">
        <f>Table1[[#This Row],[Time]]</f>
        <v>0.63194444444444442</v>
      </c>
      <c r="AJ1249" s="219" t="str">
        <f>Table1[[#This Row],[Track]]</f>
        <v>Scone</v>
      </c>
      <c r="AK1249" s="216">
        <f>Table1[[#This Row],[Race ]]</f>
        <v>8</v>
      </c>
      <c r="AL1249" s="219">
        <f>Table1[[#This Row],[TAB]]</f>
        <v>5</v>
      </c>
      <c r="AM1249" s="219" t="str">
        <f>Table1[[#This Row],[Selection]]</f>
        <v>Shadows Of Love</v>
      </c>
      <c r="AN1249" s="220" t="str">
        <f>Table1[[#This Row],[Sources]]</f>
        <v>E4-10</v>
      </c>
      <c r="AO1249" s="219">
        <f>Table1[[#This Row],[Scale Bet]]</f>
        <v>20</v>
      </c>
    </row>
    <row r="1250" spans="5:41" ht="16.5" customHeight="1" x14ac:dyDescent="0.25">
      <c r="E1250" s="185">
        <v>45430</v>
      </c>
      <c r="F1250" s="35">
        <v>0.64583333333333337</v>
      </c>
      <c r="G1250" s="36" t="s">
        <v>157</v>
      </c>
      <c r="H1250" s="36">
        <v>8</v>
      </c>
      <c r="I1250" s="36">
        <v>12</v>
      </c>
      <c r="J1250" s="36" t="s">
        <v>1019</v>
      </c>
      <c r="K1250" s="36" t="s">
        <v>40</v>
      </c>
      <c r="L1250" s="165">
        <v>12</v>
      </c>
      <c r="M1250" s="134">
        <f t="shared" si="247"/>
        <v>25</v>
      </c>
      <c r="N1250" s="36">
        <f t="shared" si="248"/>
        <v>2</v>
      </c>
      <c r="O1250" s="135" t="str">
        <f t="shared" si="249"/>
        <v>Edge-12/Pro Mel-13</v>
      </c>
      <c r="P1250" s="186" t="str">
        <f t="shared" si="250"/>
        <v>OK</v>
      </c>
      <c r="Q1250" s="187">
        <f t="shared" si="251"/>
        <v>100</v>
      </c>
      <c r="R1250" s="150">
        <v>4</v>
      </c>
      <c r="S1250" s="187">
        <f t="shared" si="252"/>
        <v>400</v>
      </c>
      <c r="T1250" s="136" t="str">
        <f t="shared" si="253"/>
        <v>The Map</v>
      </c>
      <c r="U1250" s="137">
        <f>IF(P1250="","",IF(N1250=1,"",IF(Q1250="","",IF(Q1250&lt;=100,100,IF(Table1[[#This Row],[Day]]="Wed",100,200)))))</f>
        <v>100</v>
      </c>
      <c r="V1250" s="137">
        <f t="shared" si="254"/>
        <v>400</v>
      </c>
      <c r="W1250" s="137">
        <f t="shared" si="255"/>
        <v>300</v>
      </c>
      <c r="X1250" s="133">
        <f>100</f>
        <v>100</v>
      </c>
      <c r="Y1250" s="133">
        <f t="shared" si="256"/>
        <v>400</v>
      </c>
      <c r="Z1250" s="133">
        <f t="shared" si="257"/>
        <v>300</v>
      </c>
      <c r="AA1250" s="134" t="str">
        <f>TEXT(Table1[[#This Row],[Date]],"DDD")</f>
        <v>Sat</v>
      </c>
      <c r="AB1250" s="133" t="str">
        <f>IF(OR(G1250="Doomben",G1250="Eagle Farm"),"Q",IF(AND(Q1250&gt;1,Q1250&lt;55,Table1[[#This Row],[Source]]="Nat"),"Nat OK",IF(AND(Table1[[#This Row],[Source]]&lt;&gt;"Nat",Q1250&lt;55),"Poor &lt;55",IF(OR(G1250="Randwick",G1250="Flemington",G1250="Caulfield",G1250="Sandown Lake",G1250="Sandown Hill"),"Best","ave"))))</f>
        <v>Best</v>
      </c>
      <c r="AC1250" s="133">
        <f>IF(Q1250="","",IF(AB1250="Poor &lt;55",$AC$2*0.2%,IF(AND(AB1250="Q",AA1250&lt;&gt;"Wed"),$AC$2*0.4%,IF(AND(AB1250="Q",AA1250="Wed"),$AC$2*0.5%,IF(AND(AB1250="Ave",U1250=100),$AC$2*0.5%,IF(AND(AB1250="ave",U1250="",N1250=1,AG1250="Bush"),$AC$2*1%,IF(AND(AB1250="ave",U1250="",Q1250&gt;100),$AC$2*1.3%,IF(AND(AB1250="ave",U1250=""),$AC$2*1.2%,IF(AND(AB1250="Ave",U1250=200),$AC$2*1%,IF(AND(AB1250="Best",U1250=200),$AC$2*1.5%,IF(AND(AB1250="Best",U1250="",K1250&lt;&gt;"Pro Syd"),$AC$2*0.5%,IF(AND(AB1250="Best",U1250=""),$AC$2*1%,IF(AND(AB1250="Best",U1250=100,Table1[[#This Row],[State]]="NSW"),$AC$2*0.4%,IF(AND(AB1250="Best",U1250=100),$AC$2*1%,IF(Table1[[#This Row],[Adj]]="Nat OK",$AC$2*0.5%,"xxx")))))))))))))))</f>
        <v>100</v>
      </c>
      <c r="AD1250" s="133">
        <f t="shared" si="258"/>
        <v>400</v>
      </c>
      <c r="AE1250" s="133">
        <f t="shared" si="259"/>
        <v>300</v>
      </c>
      <c r="AF1250" s="133" t="str">
        <f>VLOOKUP(Table1[[#This Row],[Track]],$F$2672:$H$2715,2,FALSE)</f>
        <v>Vic</v>
      </c>
      <c r="AG1250" s="133" t="str">
        <f>VLOOKUP(Table1[[#This Row],[Track]],$F$2672:$H$2715,3,FALSE)</f>
        <v>-</v>
      </c>
      <c r="AH1250" s="133" t="str">
        <f>IF(Table1[[#This Row],[Date]]&lt;$AH$2,"",IF(Table1[[#This Row],[Date]]&lt;$AH$3,"Edge","Elite Combo"))</f>
        <v/>
      </c>
      <c r="AI1250" s="218">
        <f>Table1[[#This Row],[Time]]</f>
        <v>0.64583333333333337</v>
      </c>
      <c r="AJ1250" s="219" t="str">
        <f>Table1[[#This Row],[Track]]</f>
        <v>Flemington</v>
      </c>
      <c r="AK1250" s="216">
        <f>Table1[[#This Row],[Race ]]</f>
        <v>8</v>
      </c>
      <c r="AL1250" s="219">
        <f>Table1[[#This Row],[TAB]]</f>
        <v>12</v>
      </c>
      <c r="AM1250" s="219" t="str">
        <f>Table1[[#This Row],[Selection]]</f>
        <v>The Map</v>
      </c>
      <c r="AN1250" s="220" t="str">
        <f>Table1[[#This Row],[Sources]]</f>
        <v>Edge-12/Pro Mel-13</v>
      </c>
      <c r="AO1250" s="219">
        <f>Table1[[#This Row],[Scale Bet]]</f>
        <v>100</v>
      </c>
    </row>
    <row r="1251" spans="5:41" ht="16.5" customHeight="1" x14ac:dyDescent="0.25">
      <c r="E1251" s="185">
        <v>45430</v>
      </c>
      <c r="F1251" s="35">
        <v>0.64583333333333337</v>
      </c>
      <c r="G1251" s="36" t="s">
        <v>157</v>
      </c>
      <c r="H1251" s="36">
        <v>8</v>
      </c>
      <c r="I1251" s="36">
        <v>12</v>
      </c>
      <c r="J1251" s="36" t="s">
        <v>1019</v>
      </c>
      <c r="K1251" s="36" t="s">
        <v>18</v>
      </c>
      <c r="L1251" s="165">
        <v>13</v>
      </c>
      <c r="M1251" s="134" t="str">
        <f t="shared" si="247"/>
        <v/>
      </c>
      <c r="N1251" s="36" t="str">
        <f t="shared" si="248"/>
        <v/>
      </c>
      <c r="O1251" s="135" t="str">
        <f t="shared" si="249"/>
        <v/>
      </c>
      <c r="P1251" s="186" t="str">
        <f t="shared" si="250"/>
        <v>OK</v>
      </c>
      <c r="Q1251" s="187" t="str">
        <f t="shared" si="251"/>
        <v/>
      </c>
      <c r="R1251" s="150">
        <v>4</v>
      </c>
      <c r="S1251" s="187" t="str">
        <f t="shared" si="252"/>
        <v/>
      </c>
      <c r="T1251" s="136" t="str">
        <f t="shared" si="253"/>
        <v>The Map</v>
      </c>
      <c r="U1251" s="137" t="str">
        <f>IF(P1251="","",IF(N1251=1,"",IF(Q1251="","",IF(Q1251&lt;=100,100,IF(Table1[[#This Row],[Day]]="Wed",100,200)))))</f>
        <v/>
      </c>
      <c r="V1251" s="137" t="str">
        <f t="shared" si="254"/>
        <v/>
      </c>
      <c r="W1251" s="137" t="str">
        <f t="shared" si="255"/>
        <v/>
      </c>
      <c r="X1251" s="133">
        <f>100</f>
        <v>100</v>
      </c>
      <c r="Y1251" s="133">
        <f t="shared" si="256"/>
        <v>400</v>
      </c>
      <c r="Z1251" s="133">
        <f t="shared" si="257"/>
        <v>300</v>
      </c>
      <c r="AA1251" s="134" t="str">
        <f>TEXT(Table1[[#This Row],[Date]],"DDD")</f>
        <v>Sat</v>
      </c>
      <c r="AB1251" s="133" t="str">
        <f>IF(OR(G1251="Doomben",G1251="Eagle Farm"),"Q",IF(AND(Q1251&gt;1,Q1251&lt;55,Table1[[#This Row],[Source]]="Nat"),"Nat OK",IF(AND(Table1[[#This Row],[Source]]&lt;&gt;"Nat",Q1251&lt;55),"Poor &lt;55",IF(OR(G1251="Randwick",G1251="Flemington",G1251="Caulfield",G1251="Sandown Lake",G1251="Sandown Hill"),"Best","ave"))))</f>
        <v>Best</v>
      </c>
      <c r="AC1251" s="133" t="str">
        <f>IF(Q1251="","",IF(AB1251="Poor &lt;55",$AC$2*0.2%,IF(AND(AB1251="Q",AA1251&lt;&gt;"Wed"),$AC$2*0.4%,IF(AND(AB1251="Q",AA1251="Wed"),$AC$2*0.5%,IF(AND(AB1251="Ave",U1251=100),$AC$2*0.5%,IF(AND(AB1251="ave",U1251="",N1251=1,AG1251="Bush"),$AC$2*1%,IF(AND(AB1251="ave",U1251="",Q1251&gt;100),$AC$2*1.3%,IF(AND(AB1251="ave",U1251=""),$AC$2*1.2%,IF(AND(AB1251="Ave",U1251=200),$AC$2*1%,IF(AND(AB1251="Best",U1251=200),$AC$2*1.5%,IF(AND(AB1251="Best",U1251="",K1251&lt;&gt;"Pro Syd"),$AC$2*0.5%,IF(AND(AB1251="Best",U1251=""),$AC$2*1%,IF(AND(AB1251="Best",U1251=100,Table1[[#This Row],[State]]="NSW"),$AC$2*0.4%,IF(AND(AB1251="Best",U1251=100),$AC$2*1%,IF(Table1[[#This Row],[Adj]]="Nat OK",$AC$2*0.5%,"xxx")))))))))))))))</f>
        <v/>
      </c>
      <c r="AD1251" s="133" t="str">
        <f t="shared" si="258"/>
        <v/>
      </c>
      <c r="AE1251" s="133" t="str">
        <f t="shared" si="259"/>
        <v/>
      </c>
      <c r="AF1251" s="133" t="str">
        <f>VLOOKUP(Table1[[#This Row],[Track]],$F$2672:$H$2715,2,FALSE)</f>
        <v>Vic</v>
      </c>
      <c r="AG1251" s="133" t="str">
        <f>VLOOKUP(Table1[[#This Row],[Track]],$F$2672:$H$2715,3,FALSE)</f>
        <v>-</v>
      </c>
      <c r="AH1251" s="133" t="str">
        <f>IF(Table1[[#This Row],[Date]]&lt;$AH$2,"",IF(Table1[[#This Row],[Date]]&lt;$AH$3,"Edge","Elite Combo"))</f>
        <v/>
      </c>
      <c r="AI1251" s="218">
        <f>Table1[[#This Row],[Time]]</f>
        <v>0.64583333333333337</v>
      </c>
      <c r="AJ1251" s="219" t="str">
        <f>Table1[[#This Row],[Track]]</f>
        <v>Flemington</v>
      </c>
      <c r="AK1251" s="216">
        <f>Table1[[#This Row],[Race ]]</f>
        <v>8</v>
      </c>
      <c r="AL1251" s="219">
        <f>Table1[[#This Row],[TAB]]</f>
        <v>12</v>
      </c>
      <c r="AM1251" s="219" t="str">
        <f>Table1[[#This Row],[Selection]]</f>
        <v>The Map</v>
      </c>
      <c r="AN1251" s="220" t="str">
        <f>Table1[[#This Row],[Sources]]</f>
        <v/>
      </c>
      <c r="AO1251" s="219" t="str">
        <f>Table1[[#This Row],[Scale Bet]]</f>
        <v/>
      </c>
    </row>
    <row r="1252" spans="5:41" ht="16.5" customHeight="1" x14ac:dyDescent="0.25">
      <c r="E1252" s="185">
        <v>45430</v>
      </c>
      <c r="F1252" s="35">
        <v>0.6875</v>
      </c>
      <c r="G1252" s="36" t="s">
        <v>777</v>
      </c>
      <c r="H1252" s="36">
        <v>10</v>
      </c>
      <c r="I1252" s="36">
        <v>8</v>
      </c>
      <c r="J1252" s="36" t="s">
        <v>1099</v>
      </c>
      <c r="K1252" s="36" t="s">
        <v>60</v>
      </c>
      <c r="L1252" s="165">
        <v>15</v>
      </c>
      <c r="M1252" s="134">
        <f t="shared" si="247"/>
        <v>15</v>
      </c>
      <c r="N1252" s="36">
        <f t="shared" si="248"/>
        <v>1</v>
      </c>
      <c r="O1252" s="135" t="str">
        <f t="shared" si="249"/>
        <v>Pro Syd-15</v>
      </c>
      <c r="P1252" s="186" t="str">
        <f t="shared" si="250"/>
        <v/>
      </c>
      <c r="Q1252" s="187">
        <f t="shared" si="251"/>
        <v>60</v>
      </c>
      <c r="R1252" s="150"/>
      <c r="S1252" s="187" t="str">
        <f t="shared" si="252"/>
        <v/>
      </c>
      <c r="T1252" s="136" t="str">
        <f t="shared" si="253"/>
        <v>Jedibeel (Nz)</v>
      </c>
      <c r="U1252" s="137" t="str">
        <f>IF(P1252="","",IF(N1252=1,"",IF(Q1252="","",IF(Q1252&lt;=100,100,IF(Table1[[#This Row],[Day]]="Wed",100,200)))))</f>
        <v/>
      </c>
      <c r="V1252" s="137" t="str">
        <f t="shared" si="254"/>
        <v/>
      </c>
      <c r="W1252" s="137" t="str">
        <f t="shared" si="255"/>
        <v/>
      </c>
      <c r="X1252" s="133">
        <f>100</f>
        <v>100</v>
      </c>
      <c r="Y1252" s="133" t="str">
        <f t="shared" si="256"/>
        <v/>
      </c>
      <c r="Z1252" s="133">
        <f t="shared" si="257"/>
        <v>-100</v>
      </c>
      <c r="AA1252" s="134" t="str">
        <f>TEXT(Table1[[#This Row],[Date]],"DDD")</f>
        <v>Sat</v>
      </c>
      <c r="AB1252" s="133" t="str">
        <f>IF(OR(G1252="Doomben",G1252="Eagle Farm"),"Q",IF(AND(Q1252&gt;1,Q1252&lt;55,Table1[[#This Row],[Source]]="Nat"),"Nat OK",IF(AND(Table1[[#This Row],[Source]]&lt;&gt;"Nat",Q1252&lt;55),"Poor &lt;55",IF(OR(G1252="Randwick",G1252="Flemington",G1252="Caulfield",G1252="Sandown Lake",G1252="Sandown Hill"),"Best","ave"))))</f>
        <v>ave</v>
      </c>
      <c r="AC1252" s="133">
        <f>IF(Q1252="","",IF(AB1252="Poor &lt;55",$AC$2*0.2%,IF(AND(AB1252="Q",AA1252&lt;&gt;"Wed"),$AC$2*0.4%,IF(AND(AB1252="Q",AA1252="Wed"),$AC$2*0.5%,IF(AND(AB1252="Ave",U1252=100),$AC$2*0.5%,IF(AND(AB1252="ave",U1252="",N1252=1,AG1252="Bush"),$AC$2*1%,IF(AND(AB1252="ave",U1252="",Q1252&gt;100),$AC$2*1.3%,IF(AND(AB1252="ave",U1252=""),$AC$2*1.2%,IF(AND(AB1252="Ave",U1252=200),$AC$2*1%,IF(AND(AB1252="Best",U1252=200),$AC$2*1.5%,IF(AND(AB1252="Best",U1252="",K1252&lt;&gt;"Pro Syd"),$AC$2*0.5%,IF(AND(AB1252="Best",U1252=""),$AC$2*1%,IF(AND(AB1252="Best",U1252=100,Table1[[#This Row],[State]]="NSW"),$AC$2*0.4%,IF(AND(AB1252="Best",U1252=100),$AC$2*1%,IF(Table1[[#This Row],[Adj]]="Nat OK",$AC$2*0.5%,"xxx")))))))))))))))</f>
        <v>100</v>
      </c>
      <c r="AD1252" s="133" t="str">
        <f t="shared" si="258"/>
        <v/>
      </c>
      <c r="AE1252" s="133">
        <f t="shared" si="259"/>
        <v>-100</v>
      </c>
      <c r="AF1252" s="133" t="str">
        <f>VLOOKUP(Table1[[#This Row],[Track]],$F$2672:$H$2715,2,FALSE)</f>
        <v>NSW</v>
      </c>
      <c r="AG1252" s="133" t="str">
        <f>VLOOKUP(Table1[[#This Row],[Track]],$F$2672:$H$2715,3,FALSE)</f>
        <v>Bush</v>
      </c>
      <c r="AH1252" s="133" t="str">
        <f>IF(Table1[[#This Row],[Date]]&lt;$AH$2,"",IF(Table1[[#This Row],[Date]]&lt;$AH$3,"Edge","Elite Combo"))</f>
        <v/>
      </c>
      <c r="AI1252" s="218">
        <f>Table1[[#This Row],[Time]]</f>
        <v>0.6875</v>
      </c>
      <c r="AJ1252" s="219" t="str">
        <f>Table1[[#This Row],[Track]]</f>
        <v>Scone</v>
      </c>
      <c r="AK1252" s="216">
        <f>Table1[[#This Row],[Race ]]</f>
        <v>10</v>
      </c>
      <c r="AL1252" s="219">
        <f>Table1[[#This Row],[TAB]]</f>
        <v>8</v>
      </c>
      <c r="AM1252" s="219" t="str">
        <f>Table1[[#This Row],[Selection]]</f>
        <v>Jedibeel (Nz)</v>
      </c>
      <c r="AN1252" s="220" t="str">
        <f>Table1[[#This Row],[Sources]]</f>
        <v>Pro Syd-15</v>
      </c>
      <c r="AO1252" s="219">
        <f>Table1[[#This Row],[Scale Bet]]</f>
        <v>100</v>
      </c>
    </row>
    <row r="1253" spans="5:41" ht="16.5" customHeight="1" x14ac:dyDescent="0.25">
      <c r="E1253" s="185">
        <v>45437</v>
      </c>
      <c r="F1253" s="35">
        <v>0.46388888888888891</v>
      </c>
      <c r="G1253" s="36" t="s">
        <v>217</v>
      </c>
      <c r="H1253" s="36">
        <v>1</v>
      </c>
      <c r="I1253" s="36">
        <v>10</v>
      </c>
      <c r="J1253" s="36" t="s">
        <v>958</v>
      </c>
      <c r="K1253" s="36" t="s">
        <v>13</v>
      </c>
      <c r="L1253" s="165">
        <v>11</v>
      </c>
      <c r="M1253" s="134">
        <f t="shared" si="247"/>
        <v>11</v>
      </c>
      <c r="N1253" s="36">
        <f t="shared" si="248"/>
        <v>1</v>
      </c>
      <c r="O1253" s="135" t="str">
        <f t="shared" si="249"/>
        <v>Nat-11</v>
      </c>
      <c r="P1253" s="186" t="str">
        <f t="shared" si="250"/>
        <v/>
      </c>
      <c r="Q1253" s="187">
        <f t="shared" si="251"/>
        <v>44</v>
      </c>
      <c r="R1253" s="150"/>
      <c r="S1253" s="187" t="str">
        <f t="shared" si="252"/>
        <v/>
      </c>
      <c r="T1253" s="136" t="str">
        <f t="shared" si="253"/>
        <v>Standing Order</v>
      </c>
      <c r="U1253" s="137" t="str">
        <f>IF(P1253="","",IF(N1253=1,"",IF(Q1253="","",IF(Q1253&lt;=100,100,IF(Table1[[#This Row],[Day]]="Wed",100,200)))))</f>
        <v/>
      </c>
      <c r="V1253" s="137" t="str">
        <f t="shared" si="254"/>
        <v/>
      </c>
      <c r="W1253" s="137" t="str">
        <f t="shared" si="255"/>
        <v/>
      </c>
      <c r="X1253" s="133">
        <f>100</f>
        <v>100</v>
      </c>
      <c r="Y1253" s="133" t="str">
        <f t="shared" si="256"/>
        <v/>
      </c>
      <c r="Z1253" s="133">
        <f t="shared" si="257"/>
        <v>-100</v>
      </c>
      <c r="AA1253" s="134" t="str">
        <f>TEXT(Table1[[#This Row],[Date]],"DDD")</f>
        <v>Sat</v>
      </c>
      <c r="AB1253" s="133" t="str">
        <f>IF(OR(G1253="Doomben",G1253="Eagle Farm"),"Q",IF(AND(Q1253&gt;1,Q1253&lt;55,Table1[[#This Row],[Source]]="Nat"),"Nat OK",IF(AND(Table1[[#This Row],[Source]]&lt;&gt;"Nat",Q1253&lt;55),"Poor &lt;55",IF(OR(G1253="Randwick",G1253="Flemington",G1253="Caulfield",G1253="Sandown Lake",G1253="Sandown Hill"),"Best","ave"))))</f>
        <v>Q</v>
      </c>
      <c r="AC1253" s="133">
        <f>IF(Q1253="","",IF(AB1253="Poor &lt;55",$AC$2*0.2%,IF(AND(AB1253="Q",AA1253&lt;&gt;"Wed"),$AC$2*0.4%,IF(AND(AB1253="Q",AA1253="Wed"),$AC$2*0.5%,IF(AND(AB1253="Ave",U1253=100),$AC$2*0.5%,IF(AND(AB1253="ave",U1253="",N1253=1,AG1253="Bush"),$AC$2*1%,IF(AND(AB1253="ave",U1253="",Q1253&gt;100),$AC$2*1.3%,IF(AND(AB1253="ave",U1253=""),$AC$2*1.2%,IF(AND(AB1253="Ave",U1253=200),$AC$2*1%,IF(AND(AB1253="Best",U1253=200),$AC$2*1.5%,IF(AND(AB1253="Best",U1253="",K1253&lt;&gt;"Pro Syd"),$AC$2*0.5%,IF(AND(AB1253="Best",U1253=""),$AC$2*1%,IF(AND(AB1253="Best",U1253=100,Table1[[#This Row],[State]]="NSW"),$AC$2*0.4%,IF(AND(AB1253="Best",U1253=100),$AC$2*1%,IF(Table1[[#This Row],[Adj]]="Nat OK",$AC$2*0.5%,"xxx")))))))))))))))</f>
        <v>40</v>
      </c>
      <c r="AD1253" s="133" t="str">
        <f t="shared" si="258"/>
        <v/>
      </c>
      <c r="AE1253" s="133">
        <f t="shared" si="259"/>
        <v>-40</v>
      </c>
      <c r="AF1253" s="133" t="str">
        <f>VLOOKUP(Table1[[#This Row],[Track]],$F$2672:$H$2715,2,FALSE)</f>
        <v>Qld</v>
      </c>
      <c r="AG1253" s="133" t="str">
        <f>VLOOKUP(Table1[[#This Row],[Track]],$F$2672:$H$2715,3,FALSE)</f>
        <v>-</v>
      </c>
      <c r="AH1253" s="133" t="str">
        <f>IF(Table1[[#This Row],[Date]]&lt;$AH$2,"",IF(Table1[[#This Row],[Date]]&lt;$AH$3,"Edge","Elite Combo"))</f>
        <v/>
      </c>
      <c r="AI1253" s="218">
        <f>Table1[[#This Row],[Time]]</f>
        <v>0.46388888888888891</v>
      </c>
      <c r="AJ1253" s="219" t="str">
        <f>Table1[[#This Row],[Track]]</f>
        <v>Doomben</v>
      </c>
      <c r="AK1253" s="216">
        <f>Table1[[#This Row],[Race ]]</f>
        <v>1</v>
      </c>
      <c r="AL1253" s="219">
        <f>Table1[[#This Row],[TAB]]</f>
        <v>10</v>
      </c>
      <c r="AM1253" s="219" t="str">
        <f>Table1[[#This Row],[Selection]]</f>
        <v>Standing Order</v>
      </c>
      <c r="AN1253" s="220" t="str">
        <f>Table1[[#This Row],[Sources]]</f>
        <v>Nat-11</v>
      </c>
      <c r="AO1253" s="219">
        <f>Table1[[#This Row],[Scale Bet]]</f>
        <v>40</v>
      </c>
    </row>
    <row r="1254" spans="5:41" ht="16.5" customHeight="1" x14ac:dyDescent="0.25">
      <c r="E1254" s="185">
        <v>45437</v>
      </c>
      <c r="F1254" s="35">
        <v>0.4826388888888889</v>
      </c>
      <c r="G1254" s="36" t="s">
        <v>22</v>
      </c>
      <c r="H1254" s="36">
        <v>2</v>
      </c>
      <c r="I1254" s="36">
        <v>1</v>
      </c>
      <c r="J1254" s="36" t="s">
        <v>1100</v>
      </c>
      <c r="K1254" s="36" t="s">
        <v>60</v>
      </c>
      <c r="L1254" s="165">
        <v>10</v>
      </c>
      <c r="M1254" s="134">
        <f t="shared" si="247"/>
        <v>10</v>
      </c>
      <c r="N1254" s="36">
        <f t="shared" si="248"/>
        <v>1</v>
      </c>
      <c r="O1254" s="135" t="str">
        <f t="shared" si="249"/>
        <v>Pro Syd-10</v>
      </c>
      <c r="P1254" s="186" t="str">
        <f t="shared" si="250"/>
        <v>OK</v>
      </c>
      <c r="Q1254" s="187">
        <f t="shared" si="251"/>
        <v>40</v>
      </c>
      <c r="R1254" s="150"/>
      <c r="S1254" s="187" t="str">
        <f t="shared" si="252"/>
        <v/>
      </c>
      <c r="T1254" s="136" t="str">
        <f t="shared" si="253"/>
        <v>Navy Blood</v>
      </c>
      <c r="U1254" s="137" t="str">
        <f>IF(P1254="","",IF(N1254=1,"",IF(Q1254="","",IF(Q1254&lt;=100,100,IF(Table1[[#This Row],[Day]]="Wed",100,200)))))</f>
        <v/>
      </c>
      <c r="V1254" s="137" t="str">
        <f t="shared" si="254"/>
        <v/>
      </c>
      <c r="W1254" s="137" t="str">
        <f t="shared" si="255"/>
        <v/>
      </c>
      <c r="X1254" s="133">
        <f>100</f>
        <v>100</v>
      </c>
      <c r="Y1254" s="133" t="str">
        <f t="shared" si="256"/>
        <v/>
      </c>
      <c r="Z1254" s="133">
        <f t="shared" si="257"/>
        <v>-100</v>
      </c>
      <c r="AA1254" s="134" t="str">
        <f>TEXT(Table1[[#This Row],[Date]],"DDD")</f>
        <v>Sat</v>
      </c>
      <c r="AB1254" s="133" t="str">
        <f>IF(OR(G1254="Doomben",G1254="Eagle Farm"),"Q",IF(AND(Q1254&gt;1,Q1254&lt;55,Table1[[#This Row],[Source]]="Nat"),"Nat OK",IF(AND(Table1[[#This Row],[Source]]&lt;&gt;"Nat",Q1254&lt;55),"Poor &lt;55",IF(OR(G1254="Randwick",G1254="Flemington",G1254="Caulfield",G1254="Sandown Lake",G1254="Sandown Hill"),"Best","ave"))))</f>
        <v>Poor &lt;55</v>
      </c>
      <c r="AC1254" s="133">
        <f>IF(Q1254="","",IF(AB1254="Poor &lt;55",$AC$2*0.2%,IF(AND(AB1254="Q",AA1254&lt;&gt;"Wed"),$AC$2*0.4%,IF(AND(AB1254="Q",AA1254="Wed"),$AC$2*0.5%,IF(AND(AB1254="Ave",U1254=100),$AC$2*0.5%,IF(AND(AB1254="ave",U1254="",N1254=1,AG1254="Bush"),$AC$2*1%,IF(AND(AB1254="ave",U1254="",Q1254&gt;100),$AC$2*1.3%,IF(AND(AB1254="ave",U1254=""),$AC$2*1.2%,IF(AND(AB1254="Ave",U1254=200),$AC$2*1%,IF(AND(AB1254="Best",U1254=200),$AC$2*1.5%,IF(AND(AB1254="Best",U1254="",K1254&lt;&gt;"Pro Syd"),$AC$2*0.5%,IF(AND(AB1254="Best",U1254=""),$AC$2*1%,IF(AND(AB1254="Best",U1254=100,Table1[[#This Row],[State]]="NSW"),$AC$2*0.4%,IF(AND(AB1254="Best",U1254=100),$AC$2*1%,IF(Table1[[#This Row],[Adj]]="Nat OK",$AC$2*0.5%,"xxx")))))))))))))))</f>
        <v>20</v>
      </c>
      <c r="AD1254" s="133" t="str">
        <f t="shared" si="258"/>
        <v/>
      </c>
      <c r="AE1254" s="133">
        <f t="shared" si="259"/>
        <v>-20</v>
      </c>
      <c r="AF1254" s="133" t="str">
        <f>VLOOKUP(Table1[[#This Row],[Track]],$F$2672:$H$2715,2,FALSE)</f>
        <v>NSW</v>
      </c>
      <c r="AG1254" s="133" t="str">
        <f>VLOOKUP(Table1[[#This Row],[Track]],$F$2672:$H$2715,3,FALSE)</f>
        <v>-</v>
      </c>
      <c r="AH1254" s="133" t="str">
        <f>IF(Table1[[#This Row],[Date]]&lt;$AH$2,"",IF(Table1[[#This Row],[Date]]&lt;$AH$3,"Edge","Elite Combo"))</f>
        <v/>
      </c>
      <c r="AI1254" s="218">
        <f>Table1[[#This Row],[Time]]</f>
        <v>0.4826388888888889</v>
      </c>
      <c r="AJ1254" s="219" t="str">
        <f>Table1[[#This Row],[Track]]</f>
        <v>Randwick</v>
      </c>
      <c r="AK1254" s="216">
        <f>Table1[[#This Row],[Race ]]</f>
        <v>2</v>
      </c>
      <c r="AL1254" s="219">
        <f>Table1[[#This Row],[TAB]]</f>
        <v>1</v>
      </c>
      <c r="AM1254" s="219" t="str">
        <f>Table1[[#This Row],[Selection]]</f>
        <v>Navy Blood</v>
      </c>
      <c r="AN1254" s="220" t="str">
        <f>Table1[[#This Row],[Sources]]</f>
        <v>Pro Syd-10</v>
      </c>
      <c r="AO1254" s="219">
        <f>Table1[[#This Row],[Scale Bet]]</f>
        <v>20</v>
      </c>
    </row>
    <row r="1255" spans="5:41" ht="16.5" customHeight="1" x14ac:dyDescent="0.25">
      <c r="E1255" s="185">
        <v>45437</v>
      </c>
      <c r="F1255" s="35">
        <v>0.48819444444444443</v>
      </c>
      <c r="G1255" s="36" t="s">
        <v>217</v>
      </c>
      <c r="H1255" s="36">
        <v>2</v>
      </c>
      <c r="I1255" s="36">
        <v>8</v>
      </c>
      <c r="J1255" s="36" t="s">
        <v>291</v>
      </c>
      <c r="K1255" s="36" t="s">
        <v>13</v>
      </c>
      <c r="L1255" s="165">
        <v>11</v>
      </c>
      <c r="M1255" s="134">
        <f t="shared" si="247"/>
        <v>11</v>
      </c>
      <c r="N1255" s="36">
        <f t="shared" si="248"/>
        <v>1</v>
      </c>
      <c r="O1255" s="135" t="str">
        <f t="shared" si="249"/>
        <v>Nat-11</v>
      </c>
      <c r="P1255" s="186" t="str">
        <f t="shared" si="250"/>
        <v/>
      </c>
      <c r="Q1255" s="187">
        <f t="shared" si="251"/>
        <v>44</v>
      </c>
      <c r="R1255" s="150"/>
      <c r="S1255" s="187" t="str">
        <f t="shared" si="252"/>
        <v/>
      </c>
      <c r="T1255" s="136" t="str">
        <f t="shared" si="253"/>
        <v>Vodka Martini</v>
      </c>
      <c r="U1255" s="137" t="str">
        <f>IF(P1255="","",IF(N1255=1,"",IF(Q1255="","",IF(Q1255&lt;=100,100,IF(Table1[[#This Row],[Day]]="Wed",100,200)))))</f>
        <v/>
      </c>
      <c r="V1255" s="137" t="str">
        <f t="shared" si="254"/>
        <v/>
      </c>
      <c r="W1255" s="137" t="str">
        <f t="shared" si="255"/>
        <v/>
      </c>
      <c r="X1255" s="133">
        <f>100</f>
        <v>100</v>
      </c>
      <c r="Y1255" s="133" t="str">
        <f t="shared" si="256"/>
        <v/>
      </c>
      <c r="Z1255" s="133">
        <f t="shared" si="257"/>
        <v>-100</v>
      </c>
      <c r="AA1255" s="134" t="str">
        <f>TEXT(Table1[[#This Row],[Date]],"DDD")</f>
        <v>Sat</v>
      </c>
      <c r="AB1255" s="133" t="str">
        <f>IF(OR(G1255="Doomben",G1255="Eagle Farm"),"Q",IF(AND(Q1255&gt;1,Q1255&lt;55,Table1[[#This Row],[Source]]="Nat"),"Nat OK",IF(AND(Table1[[#This Row],[Source]]&lt;&gt;"Nat",Q1255&lt;55),"Poor &lt;55",IF(OR(G1255="Randwick",G1255="Flemington",G1255="Caulfield",G1255="Sandown Lake",G1255="Sandown Hill"),"Best","ave"))))</f>
        <v>Q</v>
      </c>
      <c r="AC1255" s="133">
        <f>IF(Q1255="","",IF(AB1255="Poor &lt;55",$AC$2*0.2%,IF(AND(AB1255="Q",AA1255&lt;&gt;"Wed"),$AC$2*0.4%,IF(AND(AB1255="Q",AA1255="Wed"),$AC$2*0.5%,IF(AND(AB1255="Ave",U1255=100),$AC$2*0.5%,IF(AND(AB1255="ave",U1255="",N1255=1,AG1255="Bush"),$AC$2*1%,IF(AND(AB1255="ave",U1255="",Q1255&gt;100),$AC$2*1.3%,IF(AND(AB1255="ave",U1255=""),$AC$2*1.2%,IF(AND(AB1255="Ave",U1255=200),$AC$2*1%,IF(AND(AB1255="Best",U1255=200),$AC$2*1.5%,IF(AND(AB1255="Best",U1255="",K1255&lt;&gt;"Pro Syd"),$AC$2*0.5%,IF(AND(AB1255="Best",U1255=""),$AC$2*1%,IF(AND(AB1255="Best",U1255=100,Table1[[#This Row],[State]]="NSW"),$AC$2*0.4%,IF(AND(AB1255="Best",U1255=100),$AC$2*1%,IF(Table1[[#This Row],[Adj]]="Nat OK",$AC$2*0.5%,"xxx")))))))))))))))</f>
        <v>40</v>
      </c>
      <c r="AD1255" s="133" t="str">
        <f t="shared" si="258"/>
        <v/>
      </c>
      <c r="AE1255" s="133">
        <f t="shared" si="259"/>
        <v>-40</v>
      </c>
      <c r="AF1255" s="133" t="str">
        <f>VLOOKUP(Table1[[#This Row],[Track]],$F$2672:$H$2715,2,FALSE)</f>
        <v>Qld</v>
      </c>
      <c r="AG1255" s="133" t="str">
        <f>VLOOKUP(Table1[[#This Row],[Track]],$F$2672:$H$2715,3,FALSE)</f>
        <v>-</v>
      </c>
      <c r="AH1255" s="133" t="str">
        <f>IF(Table1[[#This Row],[Date]]&lt;$AH$2,"",IF(Table1[[#This Row],[Date]]&lt;$AH$3,"Edge","Elite Combo"))</f>
        <v/>
      </c>
      <c r="AI1255" s="218">
        <f>Table1[[#This Row],[Time]]</f>
        <v>0.48819444444444443</v>
      </c>
      <c r="AJ1255" s="219" t="str">
        <f>Table1[[#This Row],[Track]]</f>
        <v>Doomben</v>
      </c>
      <c r="AK1255" s="216">
        <f>Table1[[#This Row],[Race ]]</f>
        <v>2</v>
      </c>
      <c r="AL1255" s="219">
        <f>Table1[[#This Row],[TAB]]</f>
        <v>8</v>
      </c>
      <c r="AM1255" s="219" t="str">
        <f>Table1[[#This Row],[Selection]]</f>
        <v>Vodka Martini</v>
      </c>
      <c r="AN1255" s="220" t="str">
        <f>Table1[[#This Row],[Sources]]</f>
        <v>Nat-11</v>
      </c>
      <c r="AO1255" s="219">
        <f>Table1[[#This Row],[Scale Bet]]</f>
        <v>40</v>
      </c>
    </row>
    <row r="1256" spans="5:41" ht="16.5" customHeight="1" x14ac:dyDescent="0.25">
      <c r="E1256" s="185">
        <v>45437</v>
      </c>
      <c r="F1256" s="35">
        <v>0.53125</v>
      </c>
      <c r="G1256" s="36" t="s">
        <v>22</v>
      </c>
      <c r="H1256" s="36">
        <v>4</v>
      </c>
      <c r="I1256" s="36">
        <v>4</v>
      </c>
      <c r="J1256" s="36" t="s">
        <v>1101</v>
      </c>
      <c r="K1256" s="36" t="s">
        <v>60</v>
      </c>
      <c r="L1256" s="165">
        <v>10</v>
      </c>
      <c r="M1256" s="134">
        <f t="shared" si="247"/>
        <v>10</v>
      </c>
      <c r="N1256" s="36">
        <f t="shared" si="248"/>
        <v>1</v>
      </c>
      <c r="O1256" s="135" t="str">
        <f t="shared" si="249"/>
        <v>Pro Syd-10</v>
      </c>
      <c r="P1256" s="186" t="str">
        <f t="shared" si="250"/>
        <v>OK</v>
      </c>
      <c r="Q1256" s="187">
        <f t="shared" si="251"/>
        <v>40</v>
      </c>
      <c r="R1256" s="150"/>
      <c r="S1256" s="187" t="str">
        <f t="shared" si="252"/>
        <v/>
      </c>
      <c r="T1256" s="136" t="str">
        <f t="shared" si="253"/>
        <v>Quantum Cat</v>
      </c>
      <c r="U1256" s="137" t="str">
        <f>IF(P1256="","",IF(N1256=1,"",IF(Q1256="","",IF(Q1256&lt;=100,100,IF(Table1[[#This Row],[Day]]="Wed",100,200)))))</f>
        <v/>
      </c>
      <c r="V1256" s="137" t="str">
        <f t="shared" si="254"/>
        <v/>
      </c>
      <c r="W1256" s="137" t="str">
        <f t="shared" si="255"/>
        <v/>
      </c>
      <c r="X1256" s="133">
        <f>100</f>
        <v>100</v>
      </c>
      <c r="Y1256" s="133" t="str">
        <f t="shared" si="256"/>
        <v/>
      </c>
      <c r="Z1256" s="133">
        <f t="shared" si="257"/>
        <v>-100</v>
      </c>
      <c r="AA1256" s="134" t="str">
        <f>TEXT(Table1[[#This Row],[Date]],"DDD")</f>
        <v>Sat</v>
      </c>
      <c r="AB1256" s="133" t="str">
        <f>IF(OR(G1256="Doomben",G1256="Eagle Farm"),"Q",IF(AND(Q1256&gt;1,Q1256&lt;55,Table1[[#This Row],[Source]]="Nat"),"Nat OK",IF(AND(Table1[[#This Row],[Source]]&lt;&gt;"Nat",Q1256&lt;55),"Poor &lt;55",IF(OR(G1256="Randwick",G1256="Flemington",G1256="Caulfield",G1256="Sandown Lake",G1256="Sandown Hill"),"Best","ave"))))</f>
        <v>Poor &lt;55</v>
      </c>
      <c r="AC1256" s="133">
        <f>IF(Q1256="","",IF(AB1256="Poor &lt;55",$AC$2*0.2%,IF(AND(AB1256="Q",AA1256&lt;&gt;"Wed"),$AC$2*0.4%,IF(AND(AB1256="Q",AA1256="Wed"),$AC$2*0.5%,IF(AND(AB1256="Ave",U1256=100),$AC$2*0.5%,IF(AND(AB1256="ave",U1256="",N1256=1,AG1256="Bush"),$AC$2*1%,IF(AND(AB1256="ave",U1256="",Q1256&gt;100),$AC$2*1.3%,IF(AND(AB1256="ave",U1256=""),$AC$2*1.2%,IF(AND(AB1256="Ave",U1256=200),$AC$2*1%,IF(AND(AB1256="Best",U1256=200),$AC$2*1.5%,IF(AND(AB1256="Best",U1256="",K1256&lt;&gt;"Pro Syd"),$AC$2*0.5%,IF(AND(AB1256="Best",U1256=""),$AC$2*1%,IF(AND(AB1256="Best",U1256=100,Table1[[#This Row],[State]]="NSW"),$AC$2*0.4%,IF(AND(AB1256="Best",U1256=100),$AC$2*1%,IF(Table1[[#This Row],[Adj]]="Nat OK",$AC$2*0.5%,"xxx")))))))))))))))</f>
        <v>20</v>
      </c>
      <c r="AD1256" s="133" t="str">
        <f t="shared" si="258"/>
        <v/>
      </c>
      <c r="AE1256" s="133">
        <f t="shared" si="259"/>
        <v>-20</v>
      </c>
      <c r="AF1256" s="133" t="str">
        <f>VLOOKUP(Table1[[#This Row],[Track]],$F$2672:$H$2715,2,FALSE)</f>
        <v>NSW</v>
      </c>
      <c r="AG1256" s="133" t="str">
        <f>VLOOKUP(Table1[[#This Row],[Track]],$F$2672:$H$2715,3,FALSE)</f>
        <v>-</v>
      </c>
      <c r="AH1256" s="133" t="str">
        <f>IF(Table1[[#This Row],[Date]]&lt;$AH$2,"",IF(Table1[[#This Row],[Date]]&lt;$AH$3,"Edge","Elite Combo"))</f>
        <v/>
      </c>
      <c r="AI1256" s="218">
        <f>Table1[[#This Row],[Time]]</f>
        <v>0.53125</v>
      </c>
      <c r="AJ1256" s="219" t="str">
        <f>Table1[[#This Row],[Track]]</f>
        <v>Randwick</v>
      </c>
      <c r="AK1256" s="216">
        <f>Table1[[#This Row],[Race ]]</f>
        <v>4</v>
      </c>
      <c r="AL1256" s="219">
        <f>Table1[[#This Row],[TAB]]</f>
        <v>4</v>
      </c>
      <c r="AM1256" s="219" t="str">
        <f>Table1[[#This Row],[Selection]]</f>
        <v>Quantum Cat</v>
      </c>
      <c r="AN1256" s="220" t="str">
        <f>Table1[[#This Row],[Sources]]</f>
        <v>Pro Syd-10</v>
      </c>
      <c r="AO1256" s="219">
        <f>Table1[[#This Row],[Scale Bet]]</f>
        <v>20</v>
      </c>
    </row>
    <row r="1257" spans="5:41" ht="16.5" customHeight="1" x14ac:dyDescent="0.25">
      <c r="E1257" s="185">
        <v>45437</v>
      </c>
      <c r="F1257" s="35">
        <v>0.54166666666666663</v>
      </c>
      <c r="G1257" s="36" t="s">
        <v>538</v>
      </c>
      <c r="H1257" s="36">
        <v>4</v>
      </c>
      <c r="I1257" s="36">
        <v>11</v>
      </c>
      <c r="J1257" s="36" t="s">
        <v>778</v>
      </c>
      <c r="K1257" s="36" t="s">
        <v>1</v>
      </c>
      <c r="L1257" s="165">
        <v>20</v>
      </c>
      <c r="M1257" s="134">
        <f t="shared" si="247"/>
        <v>46</v>
      </c>
      <c r="N1257" s="36">
        <f t="shared" si="248"/>
        <v>3</v>
      </c>
      <c r="O1257" s="135" t="str">
        <f t="shared" si="249"/>
        <v>E4-20/Edge-10/Nat-16</v>
      </c>
      <c r="P1257" s="186" t="str">
        <f t="shared" si="250"/>
        <v>OK</v>
      </c>
      <c r="Q1257" s="187">
        <f t="shared" si="251"/>
        <v>184</v>
      </c>
      <c r="R1257" s="150">
        <v>11</v>
      </c>
      <c r="S1257" s="187">
        <f t="shared" si="252"/>
        <v>2024</v>
      </c>
      <c r="T1257" s="136" t="str">
        <f t="shared" si="253"/>
        <v>Wondereach</v>
      </c>
      <c r="U1257" s="137">
        <f>IF(P1257="","",IF(N1257=1,"",IF(Q1257="","",IF(Q1257&lt;=100,100,IF(Table1[[#This Row],[Day]]="Wed",100,200)))))</f>
        <v>200</v>
      </c>
      <c r="V1257" s="137">
        <f t="shared" si="254"/>
        <v>2200</v>
      </c>
      <c r="W1257" s="137">
        <f t="shared" si="255"/>
        <v>2000</v>
      </c>
      <c r="X1257" s="133">
        <f>100</f>
        <v>100</v>
      </c>
      <c r="Y1257" s="133">
        <f t="shared" si="256"/>
        <v>1100</v>
      </c>
      <c r="Z1257" s="133">
        <f t="shared" si="257"/>
        <v>1000</v>
      </c>
      <c r="AA1257" s="134" t="str">
        <f>TEXT(Table1[[#This Row],[Date]],"DDD")</f>
        <v>Sat</v>
      </c>
      <c r="AB1257" s="133" t="str">
        <f>IF(OR(G1257="Doomben",G1257="Eagle Farm"),"Q",IF(AND(Q1257&gt;1,Q1257&lt;55,Table1[[#This Row],[Source]]="Nat"),"Nat OK",IF(AND(Table1[[#This Row],[Source]]&lt;&gt;"Nat",Q1257&lt;55),"Poor &lt;55",IF(OR(G1257="Randwick",G1257="Flemington",G1257="Caulfield",G1257="Sandown Lake",G1257="Sandown Hill"),"Best","ave"))))</f>
        <v>Best</v>
      </c>
      <c r="AC1257" s="133">
        <f>IF(Q1257="","",IF(AB1257="Poor &lt;55",$AC$2*0.2%,IF(AND(AB1257="Q",AA1257&lt;&gt;"Wed"),$AC$2*0.4%,IF(AND(AB1257="Q",AA1257="Wed"),$AC$2*0.5%,IF(AND(AB1257="Ave",U1257=100),$AC$2*0.5%,IF(AND(AB1257="ave",U1257="",N1257=1,AG1257="Bush"),$AC$2*1%,IF(AND(AB1257="ave",U1257="",Q1257&gt;100),$AC$2*1.3%,IF(AND(AB1257="ave",U1257=""),$AC$2*1.2%,IF(AND(AB1257="Ave",U1257=200),$AC$2*1%,IF(AND(AB1257="Best",U1257=200),$AC$2*1.5%,IF(AND(AB1257="Best",U1257="",K1257&lt;&gt;"Pro Syd"),$AC$2*0.5%,IF(AND(AB1257="Best",U1257=""),$AC$2*1%,IF(AND(AB1257="Best",U1257=100,Table1[[#This Row],[State]]="NSW"),$AC$2*0.4%,IF(AND(AB1257="Best",U1257=100),$AC$2*1%,IF(Table1[[#This Row],[Adj]]="Nat OK",$AC$2*0.5%,"xxx")))))))))))))))</f>
        <v>150</v>
      </c>
      <c r="AD1257" s="133">
        <f t="shared" si="258"/>
        <v>1650</v>
      </c>
      <c r="AE1257" s="133">
        <f t="shared" si="259"/>
        <v>1500</v>
      </c>
      <c r="AF1257" s="133" t="str">
        <f>VLOOKUP(Table1[[#This Row],[Track]],$F$2672:$H$2715,2,FALSE)</f>
        <v>Vic</v>
      </c>
      <c r="AG1257" s="133" t="str">
        <f>VLOOKUP(Table1[[#This Row],[Track]],$F$2672:$H$2715,3,FALSE)</f>
        <v>-</v>
      </c>
      <c r="AH1257" s="133" t="str">
        <f>IF(Table1[[#This Row],[Date]]&lt;$AH$2,"",IF(Table1[[#This Row],[Date]]&lt;$AH$3,"Edge","Elite Combo"))</f>
        <v/>
      </c>
      <c r="AI1257" s="218">
        <f>Table1[[#This Row],[Time]]</f>
        <v>0.54166666666666663</v>
      </c>
      <c r="AJ1257" s="219" t="str">
        <f>Table1[[#This Row],[Track]]</f>
        <v>Sandown Hill</v>
      </c>
      <c r="AK1257" s="216">
        <f>Table1[[#This Row],[Race ]]</f>
        <v>4</v>
      </c>
      <c r="AL1257" s="219">
        <f>Table1[[#This Row],[TAB]]</f>
        <v>11</v>
      </c>
      <c r="AM1257" s="219" t="str">
        <f>Table1[[#This Row],[Selection]]</f>
        <v>Wondereach</v>
      </c>
      <c r="AN1257" s="220" t="str">
        <f>Table1[[#This Row],[Sources]]</f>
        <v>E4-20/Edge-10/Nat-16</v>
      </c>
      <c r="AO1257" s="219">
        <f>Table1[[#This Row],[Scale Bet]]</f>
        <v>150</v>
      </c>
    </row>
    <row r="1258" spans="5:41" ht="16.5" customHeight="1" x14ac:dyDescent="0.25">
      <c r="E1258" s="185">
        <v>45437</v>
      </c>
      <c r="F1258" s="35">
        <v>0.54166666666666663</v>
      </c>
      <c r="G1258" s="36" t="s">
        <v>538</v>
      </c>
      <c r="H1258" s="36">
        <v>4</v>
      </c>
      <c r="I1258" s="36">
        <v>11</v>
      </c>
      <c r="J1258" s="36" t="s">
        <v>778</v>
      </c>
      <c r="K1258" s="36" t="s">
        <v>40</v>
      </c>
      <c r="L1258" s="165">
        <v>10</v>
      </c>
      <c r="M1258" s="134" t="str">
        <f t="shared" si="247"/>
        <v/>
      </c>
      <c r="N1258" s="36" t="str">
        <f t="shared" si="248"/>
        <v/>
      </c>
      <c r="O1258" s="135" t="str">
        <f t="shared" si="249"/>
        <v/>
      </c>
      <c r="P1258" s="186" t="str">
        <f t="shared" si="250"/>
        <v>OK</v>
      </c>
      <c r="Q1258" s="187" t="str">
        <f t="shared" si="251"/>
        <v/>
      </c>
      <c r="R1258" s="150">
        <v>11</v>
      </c>
      <c r="S1258" s="187" t="str">
        <f t="shared" si="252"/>
        <v/>
      </c>
      <c r="T1258" s="136" t="str">
        <f t="shared" si="253"/>
        <v>Wondereach</v>
      </c>
      <c r="U1258" s="137" t="str">
        <f>IF(P1258="","",IF(N1258=1,"",IF(Q1258="","",IF(Q1258&lt;=100,100,IF(Table1[[#This Row],[Day]]="Wed",100,200)))))</f>
        <v/>
      </c>
      <c r="V1258" s="137" t="str">
        <f t="shared" si="254"/>
        <v/>
      </c>
      <c r="W1258" s="137" t="str">
        <f t="shared" si="255"/>
        <v/>
      </c>
      <c r="X1258" s="133">
        <f>100</f>
        <v>100</v>
      </c>
      <c r="Y1258" s="133">
        <f t="shared" si="256"/>
        <v>1100</v>
      </c>
      <c r="Z1258" s="133">
        <f t="shared" si="257"/>
        <v>1000</v>
      </c>
      <c r="AA1258" s="134" t="str">
        <f>TEXT(Table1[[#This Row],[Date]],"DDD")</f>
        <v>Sat</v>
      </c>
      <c r="AB1258" s="133" t="str">
        <f>IF(OR(G1258="Doomben",G1258="Eagle Farm"),"Q",IF(AND(Q1258&gt;1,Q1258&lt;55,Table1[[#This Row],[Source]]="Nat"),"Nat OK",IF(AND(Table1[[#This Row],[Source]]&lt;&gt;"Nat",Q1258&lt;55),"Poor &lt;55",IF(OR(G1258="Randwick",G1258="Flemington",G1258="Caulfield",G1258="Sandown Lake",G1258="Sandown Hill"),"Best","ave"))))</f>
        <v>Best</v>
      </c>
      <c r="AC1258" s="133" t="str">
        <f>IF(Q1258="","",IF(AB1258="Poor &lt;55",$AC$2*0.2%,IF(AND(AB1258="Q",AA1258&lt;&gt;"Wed"),$AC$2*0.4%,IF(AND(AB1258="Q",AA1258="Wed"),$AC$2*0.5%,IF(AND(AB1258="Ave",U1258=100),$AC$2*0.5%,IF(AND(AB1258="ave",U1258="",N1258=1,AG1258="Bush"),$AC$2*1%,IF(AND(AB1258="ave",U1258="",Q1258&gt;100),$AC$2*1.3%,IF(AND(AB1258="ave",U1258=""),$AC$2*1.2%,IF(AND(AB1258="Ave",U1258=200),$AC$2*1%,IF(AND(AB1258="Best",U1258=200),$AC$2*1.5%,IF(AND(AB1258="Best",U1258="",K1258&lt;&gt;"Pro Syd"),$AC$2*0.5%,IF(AND(AB1258="Best",U1258=""),$AC$2*1%,IF(AND(AB1258="Best",U1258=100,Table1[[#This Row],[State]]="NSW"),$AC$2*0.4%,IF(AND(AB1258="Best",U1258=100),$AC$2*1%,IF(Table1[[#This Row],[Adj]]="Nat OK",$AC$2*0.5%,"xxx")))))))))))))))</f>
        <v/>
      </c>
      <c r="AD1258" s="133" t="str">
        <f t="shared" si="258"/>
        <v/>
      </c>
      <c r="AE1258" s="133" t="str">
        <f t="shared" si="259"/>
        <v/>
      </c>
      <c r="AF1258" s="133" t="str">
        <f>VLOOKUP(Table1[[#This Row],[Track]],$F$2672:$H$2715,2,FALSE)</f>
        <v>Vic</v>
      </c>
      <c r="AG1258" s="133" t="str">
        <f>VLOOKUP(Table1[[#This Row],[Track]],$F$2672:$H$2715,3,FALSE)</f>
        <v>-</v>
      </c>
      <c r="AH1258" s="133" t="str">
        <f>IF(Table1[[#This Row],[Date]]&lt;$AH$2,"",IF(Table1[[#This Row],[Date]]&lt;$AH$3,"Edge","Elite Combo"))</f>
        <v/>
      </c>
      <c r="AI1258" s="218">
        <f>Table1[[#This Row],[Time]]</f>
        <v>0.54166666666666663</v>
      </c>
      <c r="AJ1258" s="219" t="str">
        <f>Table1[[#This Row],[Track]]</f>
        <v>Sandown Hill</v>
      </c>
      <c r="AK1258" s="216">
        <f>Table1[[#This Row],[Race ]]</f>
        <v>4</v>
      </c>
      <c r="AL1258" s="219">
        <f>Table1[[#This Row],[TAB]]</f>
        <v>11</v>
      </c>
      <c r="AM1258" s="219" t="str">
        <f>Table1[[#This Row],[Selection]]</f>
        <v>Wondereach</v>
      </c>
      <c r="AN1258" s="220" t="str">
        <f>Table1[[#This Row],[Sources]]</f>
        <v/>
      </c>
      <c r="AO1258" s="219" t="str">
        <f>Table1[[#This Row],[Scale Bet]]</f>
        <v/>
      </c>
    </row>
    <row r="1259" spans="5:41" ht="16.5" customHeight="1" x14ac:dyDescent="0.25">
      <c r="E1259" s="185">
        <v>45437</v>
      </c>
      <c r="F1259" s="35">
        <v>0.54166666666666663</v>
      </c>
      <c r="G1259" s="36" t="s">
        <v>538</v>
      </c>
      <c r="H1259" s="36">
        <v>4</v>
      </c>
      <c r="I1259" s="36">
        <v>11</v>
      </c>
      <c r="J1259" s="36" t="s">
        <v>778</v>
      </c>
      <c r="K1259" s="36" t="s">
        <v>13</v>
      </c>
      <c r="L1259" s="165">
        <v>16</v>
      </c>
      <c r="M1259" s="134" t="str">
        <f t="shared" si="247"/>
        <v/>
      </c>
      <c r="N1259" s="36" t="str">
        <f t="shared" si="248"/>
        <v/>
      </c>
      <c r="O1259" s="135" t="str">
        <f t="shared" si="249"/>
        <v/>
      </c>
      <c r="P1259" s="186" t="str">
        <f t="shared" si="250"/>
        <v>OK</v>
      </c>
      <c r="Q1259" s="187" t="str">
        <f t="shared" si="251"/>
        <v/>
      </c>
      <c r="R1259" s="150">
        <v>11</v>
      </c>
      <c r="S1259" s="187" t="str">
        <f t="shared" si="252"/>
        <v/>
      </c>
      <c r="T1259" s="136" t="str">
        <f t="shared" si="253"/>
        <v>Wondereach</v>
      </c>
      <c r="U1259" s="137" t="str">
        <f>IF(P1259="","",IF(N1259=1,"",IF(Q1259="","",IF(Q1259&lt;=100,100,IF(Table1[[#This Row],[Day]]="Wed",100,200)))))</f>
        <v/>
      </c>
      <c r="V1259" s="137" t="str">
        <f t="shared" si="254"/>
        <v/>
      </c>
      <c r="W1259" s="137" t="str">
        <f t="shared" si="255"/>
        <v/>
      </c>
      <c r="X1259" s="133">
        <f>100</f>
        <v>100</v>
      </c>
      <c r="Y1259" s="133">
        <f t="shared" si="256"/>
        <v>1100</v>
      </c>
      <c r="Z1259" s="133">
        <f t="shared" si="257"/>
        <v>1000</v>
      </c>
      <c r="AA1259" s="134" t="str">
        <f>TEXT(Table1[[#This Row],[Date]],"DDD")</f>
        <v>Sat</v>
      </c>
      <c r="AB1259" s="133" t="str">
        <f>IF(OR(G1259="Doomben",G1259="Eagle Farm"),"Q",IF(AND(Q1259&gt;1,Q1259&lt;55,Table1[[#This Row],[Source]]="Nat"),"Nat OK",IF(AND(Table1[[#This Row],[Source]]&lt;&gt;"Nat",Q1259&lt;55),"Poor &lt;55",IF(OR(G1259="Randwick",G1259="Flemington",G1259="Caulfield",G1259="Sandown Lake",G1259="Sandown Hill"),"Best","ave"))))</f>
        <v>Best</v>
      </c>
      <c r="AC1259" s="133" t="str">
        <f>IF(Q1259="","",IF(AB1259="Poor &lt;55",$AC$2*0.2%,IF(AND(AB1259="Q",AA1259&lt;&gt;"Wed"),$AC$2*0.4%,IF(AND(AB1259="Q",AA1259="Wed"),$AC$2*0.5%,IF(AND(AB1259="Ave",U1259=100),$AC$2*0.5%,IF(AND(AB1259="ave",U1259="",N1259=1,AG1259="Bush"),$AC$2*1%,IF(AND(AB1259="ave",U1259="",Q1259&gt;100),$AC$2*1.3%,IF(AND(AB1259="ave",U1259=""),$AC$2*1.2%,IF(AND(AB1259="Ave",U1259=200),$AC$2*1%,IF(AND(AB1259="Best",U1259=200),$AC$2*1.5%,IF(AND(AB1259="Best",U1259="",K1259&lt;&gt;"Pro Syd"),$AC$2*0.5%,IF(AND(AB1259="Best",U1259=""),$AC$2*1%,IF(AND(AB1259="Best",U1259=100,Table1[[#This Row],[State]]="NSW"),$AC$2*0.4%,IF(AND(AB1259="Best",U1259=100),$AC$2*1%,IF(Table1[[#This Row],[Adj]]="Nat OK",$AC$2*0.5%,"xxx")))))))))))))))</f>
        <v/>
      </c>
      <c r="AD1259" s="133" t="str">
        <f t="shared" si="258"/>
        <v/>
      </c>
      <c r="AE1259" s="133" t="str">
        <f t="shared" si="259"/>
        <v/>
      </c>
      <c r="AF1259" s="133" t="str">
        <f>VLOOKUP(Table1[[#This Row],[Track]],$F$2672:$H$2715,2,FALSE)</f>
        <v>Vic</v>
      </c>
      <c r="AG1259" s="133" t="str">
        <f>VLOOKUP(Table1[[#This Row],[Track]],$F$2672:$H$2715,3,FALSE)</f>
        <v>-</v>
      </c>
      <c r="AH1259" s="133" t="str">
        <f>IF(Table1[[#This Row],[Date]]&lt;$AH$2,"",IF(Table1[[#This Row],[Date]]&lt;$AH$3,"Edge","Elite Combo"))</f>
        <v/>
      </c>
      <c r="AI1259" s="218">
        <f>Table1[[#This Row],[Time]]</f>
        <v>0.54166666666666663</v>
      </c>
      <c r="AJ1259" s="219" t="str">
        <f>Table1[[#This Row],[Track]]</f>
        <v>Sandown Hill</v>
      </c>
      <c r="AK1259" s="216">
        <f>Table1[[#This Row],[Race ]]</f>
        <v>4</v>
      </c>
      <c r="AL1259" s="219">
        <f>Table1[[#This Row],[TAB]]</f>
        <v>11</v>
      </c>
      <c r="AM1259" s="219" t="str">
        <f>Table1[[#This Row],[Selection]]</f>
        <v>Wondereach</v>
      </c>
      <c r="AN1259" s="220" t="str">
        <f>Table1[[#This Row],[Sources]]</f>
        <v/>
      </c>
      <c r="AO1259" s="219" t="str">
        <f>Table1[[#This Row],[Scale Bet]]</f>
        <v/>
      </c>
    </row>
    <row r="1260" spans="5:41" ht="16.5" customHeight="1" x14ac:dyDescent="0.25">
      <c r="E1260" s="185">
        <v>45437</v>
      </c>
      <c r="F1260" s="35">
        <v>0.55555555555555558</v>
      </c>
      <c r="G1260" s="36" t="s">
        <v>22</v>
      </c>
      <c r="H1260" s="36">
        <v>5</v>
      </c>
      <c r="I1260" s="36">
        <v>4</v>
      </c>
      <c r="J1260" s="36" t="s">
        <v>76</v>
      </c>
      <c r="K1260" s="36" t="s">
        <v>60</v>
      </c>
      <c r="L1260" s="165">
        <v>10</v>
      </c>
      <c r="M1260" s="134">
        <f t="shared" si="247"/>
        <v>10</v>
      </c>
      <c r="N1260" s="36">
        <f t="shared" si="248"/>
        <v>1</v>
      </c>
      <c r="O1260" s="135" t="str">
        <f t="shared" si="249"/>
        <v>Pro Syd-10</v>
      </c>
      <c r="P1260" s="186" t="str">
        <f t="shared" si="250"/>
        <v>OK</v>
      </c>
      <c r="Q1260" s="187">
        <f t="shared" si="251"/>
        <v>40</v>
      </c>
      <c r="R1260" s="150">
        <v>3.3</v>
      </c>
      <c r="S1260" s="187">
        <f t="shared" si="252"/>
        <v>132</v>
      </c>
      <c r="T1260" s="136" t="str">
        <f t="shared" si="253"/>
        <v>Konasana</v>
      </c>
      <c r="U1260" s="137" t="str">
        <f>IF(P1260="","",IF(N1260=1,"",IF(Q1260="","",IF(Q1260&lt;=100,100,IF(Table1[[#This Row],[Day]]="Wed",100,200)))))</f>
        <v/>
      </c>
      <c r="V1260" s="137" t="str">
        <f t="shared" si="254"/>
        <v/>
      </c>
      <c r="W1260" s="137" t="str">
        <f t="shared" si="255"/>
        <v/>
      </c>
      <c r="X1260" s="133">
        <f>100</f>
        <v>100</v>
      </c>
      <c r="Y1260" s="133">
        <f t="shared" si="256"/>
        <v>330</v>
      </c>
      <c r="Z1260" s="133">
        <f t="shared" si="257"/>
        <v>230</v>
      </c>
      <c r="AA1260" s="134" t="str">
        <f>TEXT(Table1[[#This Row],[Date]],"DDD")</f>
        <v>Sat</v>
      </c>
      <c r="AB1260" s="133" t="str">
        <f>IF(OR(G1260="Doomben",G1260="Eagle Farm"),"Q",IF(AND(Q1260&gt;1,Q1260&lt;55,Table1[[#This Row],[Source]]="Nat"),"Nat OK",IF(AND(Table1[[#This Row],[Source]]&lt;&gt;"Nat",Q1260&lt;55),"Poor &lt;55",IF(OR(G1260="Randwick",G1260="Flemington",G1260="Caulfield",G1260="Sandown Lake",G1260="Sandown Hill"),"Best","ave"))))</f>
        <v>Poor &lt;55</v>
      </c>
      <c r="AC1260" s="133">
        <f>IF(Q1260="","",IF(AB1260="Poor &lt;55",$AC$2*0.2%,IF(AND(AB1260="Q",AA1260&lt;&gt;"Wed"),$AC$2*0.4%,IF(AND(AB1260="Q",AA1260="Wed"),$AC$2*0.5%,IF(AND(AB1260="Ave",U1260=100),$AC$2*0.5%,IF(AND(AB1260="ave",U1260="",N1260=1,AG1260="Bush"),$AC$2*1%,IF(AND(AB1260="ave",U1260="",Q1260&gt;100),$AC$2*1.3%,IF(AND(AB1260="ave",U1260=""),$AC$2*1.2%,IF(AND(AB1260="Ave",U1260=200),$AC$2*1%,IF(AND(AB1260="Best",U1260=200),$AC$2*1.5%,IF(AND(AB1260="Best",U1260="",K1260&lt;&gt;"Pro Syd"),$AC$2*0.5%,IF(AND(AB1260="Best",U1260=""),$AC$2*1%,IF(AND(AB1260="Best",U1260=100,Table1[[#This Row],[State]]="NSW"),$AC$2*0.4%,IF(AND(AB1260="Best",U1260=100),$AC$2*1%,IF(Table1[[#This Row],[Adj]]="Nat OK",$AC$2*0.5%,"xxx")))))))))))))))</f>
        <v>20</v>
      </c>
      <c r="AD1260" s="133">
        <f t="shared" si="258"/>
        <v>66</v>
      </c>
      <c r="AE1260" s="133">
        <f t="shared" si="259"/>
        <v>46</v>
      </c>
      <c r="AF1260" s="133" t="str">
        <f>VLOOKUP(Table1[[#This Row],[Track]],$F$2672:$H$2715,2,FALSE)</f>
        <v>NSW</v>
      </c>
      <c r="AG1260" s="133" t="str">
        <f>VLOOKUP(Table1[[#This Row],[Track]],$F$2672:$H$2715,3,FALSE)</f>
        <v>-</v>
      </c>
      <c r="AH1260" s="133" t="str">
        <f>IF(Table1[[#This Row],[Date]]&lt;$AH$2,"",IF(Table1[[#This Row],[Date]]&lt;$AH$3,"Edge","Elite Combo"))</f>
        <v/>
      </c>
      <c r="AI1260" s="218">
        <f>Table1[[#This Row],[Time]]</f>
        <v>0.55555555555555558</v>
      </c>
      <c r="AJ1260" s="219" t="str">
        <f>Table1[[#This Row],[Track]]</f>
        <v>Randwick</v>
      </c>
      <c r="AK1260" s="216">
        <f>Table1[[#This Row],[Race ]]</f>
        <v>5</v>
      </c>
      <c r="AL1260" s="219">
        <f>Table1[[#This Row],[TAB]]</f>
        <v>4</v>
      </c>
      <c r="AM1260" s="219" t="str">
        <f>Table1[[#This Row],[Selection]]</f>
        <v>Konasana</v>
      </c>
      <c r="AN1260" s="220" t="str">
        <f>Table1[[#This Row],[Sources]]</f>
        <v>Pro Syd-10</v>
      </c>
      <c r="AO1260" s="219">
        <f>Table1[[#This Row],[Scale Bet]]</f>
        <v>20</v>
      </c>
    </row>
    <row r="1261" spans="5:41" ht="16.5" customHeight="1" x14ac:dyDescent="0.25">
      <c r="E1261" s="185">
        <v>45437</v>
      </c>
      <c r="F1261" s="35">
        <v>0.57986111111111116</v>
      </c>
      <c r="G1261" s="36" t="s">
        <v>22</v>
      </c>
      <c r="H1261" s="36">
        <v>6</v>
      </c>
      <c r="I1261" s="36">
        <v>4</v>
      </c>
      <c r="J1261" s="36" t="s">
        <v>180</v>
      </c>
      <c r="K1261" s="36" t="s">
        <v>1</v>
      </c>
      <c r="L1261" s="165">
        <v>10</v>
      </c>
      <c r="M1261" s="134">
        <f t="shared" si="247"/>
        <v>40</v>
      </c>
      <c r="N1261" s="36">
        <f t="shared" si="248"/>
        <v>3</v>
      </c>
      <c r="O1261" s="135" t="str">
        <f t="shared" si="249"/>
        <v>E4-10/Edge-15/Nat-15</v>
      </c>
      <c r="P1261" s="186" t="str">
        <f t="shared" si="250"/>
        <v>OK</v>
      </c>
      <c r="Q1261" s="187">
        <f t="shared" si="251"/>
        <v>160</v>
      </c>
      <c r="R1261" s="150"/>
      <c r="S1261" s="187" t="str">
        <f t="shared" si="252"/>
        <v/>
      </c>
      <c r="T1261" s="136" t="str">
        <f t="shared" si="253"/>
        <v>Agita</v>
      </c>
      <c r="U1261" s="137">
        <f>IF(P1261="","",IF(N1261=1,"",IF(Q1261="","",IF(Q1261&lt;=100,100,IF(Table1[[#This Row],[Day]]="Wed",100,200)))))</f>
        <v>200</v>
      </c>
      <c r="V1261" s="137" t="str">
        <f t="shared" si="254"/>
        <v/>
      </c>
      <c r="W1261" s="137">
        <f t="shared" si="255"/>
        <v>-200</v>
      </c>
      <c r="X1261" s="133">
        <f>100</f>
        <v>100</v>
      </c>
      <c r="Y1261" s="133" t="str">
        <f t="shared" si="256"/>
        <v/>
      </c>
      <c r="Z1261" s="133">
        <f t="shared" si="257"/>
        <v>-100</v>
      </c>
      <c r="AA1261" s="134" t="str">
        <f>TEXT(Table1[[#This Row],[Date]],"DDD")</f>
        <v>Sat</v>
      </c>
      <c r="AB1261" s="133" t="str">
        <f>IF(OR(G1261="Doomben",G1261="Eagle Farm"),"Q",IF(AND(Q1261&gt;1,Q1261&lt;55,Table1[[#This Row],[Source]]="Nat"),"Nat OK",IF(AND(Table1[[#This Row],[Source]]&lt;&gt;"Nat",Q1261&lt;55),"Poor &lt;55",IF(OR(G1261="Randwick",G1261="Flemington",G1261="Caulfield",G1261="Sandown Lake",G1261="Sandown Hill"),"Best","ave"))))</f>
        <v>Best</v>
      </c>
      <c r="AC1261" s="133">
        <f>IF(Q1261="","",IF(AB1261="Poor &lt;55",$AC$2*0.2%,IF(AND(AB1261="Q",AA1261&lt;&gt;"Wed"),$AC$2*0.4%,IF(AND(AB1261="Q",AA1261="Wed"),$AC$2*0.5%,IF(AND(AB1261="Ave",U1261=100),$AC$2*0.5%,IF(AND(AB1261="ave",U1261="",N1261=1,AG1261="Bush"),$AC$2*1%,IF(AND(AB1261="ave",U1261="",Q1261&gt;100),$AC$2*1.3%,IF(AND(AB1261="ave",U1261=""),$AC$2*1.2%,IF(AND(AB1261="Ave",U1261=200),$AC$2*1%,IF(AND(AB1261="Best",U1261=200),$AC$2*1.5%,IF(AND(AB1261="Best",U1261="",K1261&lt;&gt;"Pro Syd"),$AC$2*0.5%,IF(AND(AB1261="Best",U1261=""),$AC$2*1%,IF(AND(AB1261="Best",U1261=100,Table1[[#This Row],[State]]="NSW"),$AC$2*0.4%,IF(AND(AB1261="Best",U1261=100),$AC$2*1%,IF(Table1[[#This Row],[Adj]]="Nat OK",$AC$2*0.5%,"xxx")))))))))))))))</f>
        <v>150</v>
      </c>
      <c r="AD1261" s="133" t="str">
        <f t="shared" si="258"/>
        <v/>
      </c>
      <c r="AE1261" s="133">
        <f t="shared" si="259"/>
        <v>-150</v>
      </c>
      <c r="AF1261" s="133" t="str">
        <f>VLOOKUP(Table1[[#This Row],[Track]],$F$2672:$H$2715,2,FALSE)</f>
        <v>NSW</v>
      </c>
      <c r="AG1261" s="133" t="str">
        <f>VLOOKUP(Table1[[#This Row],[Track]],$F$2672:$H$2715,3,FALSE)</f>
        <v>-</v>
      </c>
      <c r="AH1261" s="133" t="str">
        <f>IF(Table1[[#This Row],[Date]]&lt;$AH$2,"",IF(Table1[[#This Row],[Date]]&lt;$AH$3,"Edge","Elite Combo"))</f>
        <v/>
      </c>
      <c r="AI1261" s="218">
        <f>Table1[[#This Row],[Time]]</f>
        <v>0.57986111111111116</v>
      </c>
      <c r="AJ1261" s="219" t="str">
        <f>Table1[[#This Row],[Track]]</f>
        <v>Randwick</v>
      </c>
      <c r="AK1261" s="216">
        <f>Table1[[#This Row],[Race ]]</f>
        <v>6</v>
      </c>
      <c r="AL1261" s="219">
        <f>Table1[[#This Row],[TAB]]</f>
        <v>4</v>
      </c>
      <c r="AM1261" s="219" t="str">
        <f>Table1[[#This Row],[Selection]]</f>
        <v>Agita</v>
      </c>
      <c r="AN1261" s="220" t="str">
        <f>Table1[[#This Row],[Sources]]</f>
        <v>E4-10/Edge-15/Nat-15</v>
      </c>
      <c r="AO1261" s="219">
        <f>Table1[[#This Row],[Scale Bet]]</f>
        <v>150</v>
      </c>
    </row>
    <row r="1262" spans="5:41" ht="16.5" customHeight="1" x14ac:dyDescent="0.25">
      <c r="E1262" s="185">
        <v>45437</v>
      </c>
      <c r="F1262" s="35">
        <v>0.57986111111111116</v>
      </c>
      <c r="G1262" s="36" t="s">
        <v>22</v>
      </c>
      <c r="H1262" s="36">
        <v>6</v>
      </c>
      <c r="I1262" s="36">
        <v>4</v>
      </c>
      <c r="J1262" s="36" t="s">
        <v>180</v>
      </c>
      <c r="K1262" s="36" t="s">
        <v>40</v>
      </c>
      <c r="L1262" s="165">
        <v>15</v>
      </c>
      <c r="M1262" s="134" t="str">
        <f t="shared" si="247"/>
        <v/>
      </c>
      <c r="N1262" s="36" t="str">
        <f t="shared" si="248"/>
        <v/>
      </c>
      <c r="O1262" s="135" t="str">
        <f t="shared" si="249"/>
        <v/>
      </c>
      <c r="P1262" s="186" t="str">
        <f t="shared" si="250"/>
        <v>OK</v>
      </c>
      <c r="Q1262" s="187" t="str">
        <f t="shared" si="251"/>
        <v/>
      </c>
      <c r="R1262" s="150"/>
      <c r="S1262" s="187" t="str">
        <f t="shared" si="252"/>
        <v/>
      </c>
      <c r="T1262" s="136" t="str">
        <f t="shared" si="253"/>
        <v>Agita</v>
      </c>
      <c r="U1262" s="137" t="str">
        <f>IF(P1262="","",IF(N1262=1,"",IF(Q1262="","",IF(Q1262&lt;=100,100,IF(Table1[[#This Row],[Day]]="Wed",100,200)))))</f>
        <v/>
      </c>
      <c r="V1262" s="137" t="str">
        <f t="shared" si="254"/>
        <v/>
      </c>
      <c r="W1262" s="137" t="str">
        <f t="shared" si="255"/>
        <v/>
      </c>
      <c r="X1262" s="133">
        <f>100</f>
        <v>100</v>
      </c>
      <c r="Y1262" s="133" t="str">
        <f t="shared" si="256"/>
        <v/>
      </c>
      <c r="Z1262" s="133">
        <f t="shared" si="257"/>
        <v>-100</v>
      </c>
      <c r="AA1262" s="134" t="str">
        <f>TEXT(Table1[[#This Row],[Date]],"DDD")</f>
        <v>Sat</v>
      </c>
      <c r="AB1262" s="133" t="str">
        <f>IF(OR(G1262="Doomben",G1262="Eagle Farm"),"Q",IF(AND(Q1262&gt;1,Q1262&lt;55,Table1[[#This Row],[Source]]="Nat"),"Nat OK",IF(AND(Table1[[#This Row],[Source]]&lt;&gt;"Nat",Q1262&lt;55),"Poor &lt;55",IF(OR(G1262="Randwick",G1262="Flemington",G1262="Caulfield",G1262="Sandown Lake",G1262="Sandown Hill"),"Best","ave"))))</f>
        <v>Best</v>
      </c>
      <c r="AC1262" s="133" t="str">
        <f>IF(Q1262="","",IF(AB1262="Poor &lt;55",$AC$2*0.2%,IF(AND(AB1262="Q",AA1262&lt;&gt;"Wed"),$AC$2*0.4%,IF(AND(AB1262="Q",AA1262="Wed"),$AC$2*0.5%,IF(AND(AB1262="Ave",U1262=100),$AC$2*0.5%,IF(AND(AB1262="ave",U1262="",N1262=1,AG1262="Bush"),$AC$2*1%,IF(AND(AB1262="ave",U1262="",Q1262&gt;100),$AC$2*1.3%,IF(AND(AB1262="ave",U1262=""),$AC$2*1.2%,IF(AND(AB1262="Ave",U1262=200),$AC$2*1%,IF(AND(AB1262="Best",U1262=200),$AC$2*1.5%,IF(AND(AB1262="Best",U1262="",K1262&lt;&gt;"Pro Syd"),$AC$2*0.5%,IF(AND(AB1262="Best",U1262=""),$AC$2*1%,IF(AND(AB1262="Best",U1262=100,Table1[[#This Row],[State]]="NSW"),$AC$2*0.4%,IF(AND(AB1262="Best",U1262=100),$AC$2*1%,IF(Table1[[#This Row],[Adj]]="Nat OK",$AC$2*0.5%,"xxx")))))))))))))))</f>
        <v/>
      </c>
      <c r="AD1262" s="133" t="str">
        <f t="shared" si="258"/>
        <v/>
      </c>
      <c r="AE1262" s="133" t="str">
        <f t="shared" si="259"/>
        <v/>
      </c>
      <c r="AF1262" s="133" t="str">
        <f>VLOOKUP(Table1[[#This Row],[Track]],$F$2672:$H$2715,2,FALSE)</f>
        <v>NSW</v>
      </c>
      <c r="AG1262" s="133" t="str">
        <f>VLOOKUP(Table1[[#This Row],[Track]],$F$2672:$H$2715,3,FALSE)</f>
        <v>-</v>
      </c>
      <c r="AH1262" s="133" t="str">
        <f>IF(Table1[[#This Row],[Date]]&lt;$AH$2,"",IF(Table1[[#This Row],[Date]]&lt;$AH$3,"Edge","Elite Combo"))</f>
        <v/>
      </c>
      <c r="AI1262" s="218">
        <f>Table1[[#This Row],[Time]]</f>
        <v>0.57986111111111116</v>
      </c>
      <c r="AJ1262" s="219" t="str">
        <f>Table1[[#This Row],[Track]]</f>
        <v>Randwick</v>
      </c>
      <c r="AK1262" s="216">
        <f>Table1[[#This Row],[Race ]]</f>
        <v>6</v>
      </c>
      <c r="AL1262" s="219">
        <f>Table1[[#This Row],[TAB]]</f>
        <v>4</v>
      </c>
      <c r="AM1262" s="219" t="str">
        <f>Table1[[#This Row],[Selection]]</f>
        <v>Agita</v>
      </c>
      <c r="AN1262" s="220" t="str">
        <f>Table1[[#This Row],[Sources]]</f>
        <v/>
      </c>
      <c r="AO1262" s="219" t="str">
        <f>Table1[[#This Row],[Scale Bet]]</f>
        <v/>
      </c>
    </row>
    <row r="1263" spans="5:41" ht="16.5" customHeight="1" x14ac:dyDescent="0.25">
      <c r="E1263" s="185">
        <v>45437</v>
      </c>
      <c r="F1263" s="35">
        <v>0.57986111111111116</v>
      </c>
      <c r="G1263" s="36" t="s">
        <v>22</v>
      </c>
      <c r="H1263" s="36">
        <v>6</v>
      </c>
      <c r="I1263" s="36">
        <v>4</v>
      </c>
      <c r="J1263" s="36" t="s">
        <v>180</v>
      </c>
      <c r="K1263" s="36" t="s">
        <v>13</v>
      </c>
      <c r="L1263" s="165">
        <v>15</v>
      </c>
      <c r="M1263" s="134" t="str">
        <f t="shared" si="247"/>
        <v/>
      </c>
      <c r="N1263" s="36" t="str">
        <f t="shared" si="248"/>
        <v/>
      </c>
      <c r="O1263" s="135" t="str">
        <f t="shared" si="249"/>
        <v/>
      </c>
      <c r="P1263" s="186" t="str">
        <f t="shared" si="250"/>
        <v>OK</v>
      </c>
      <c r="Q1263" s="187" t="str">
        <f t="shared" si="251"/>
        <v/>
      </c>
      <c r="R1263" s="150"/>
      <c r="S1263" s="187" t="str">
        <f t="shared" si="252"/>
        <v/>
      </c>
      <c r="T1263" s="136" t="str">
        <f t="shared" si="253"/>
        <v>Agita</v>
      </c>
      <c r="U1263" s="137" t="str">
        <f>IF(P1263="","",IF(N1263=1,"",IF(Q1263="","",IF(Q1263&lt;=100,100,IF(Table1[[#This Row],[Day]]="Wed",100,200)))))</f>
        <v/>
      </c>
      <c r="V1263" s="137" t="str">
        <f t="shared" si="254"/>
        <v/>
      </c>
      <c r="W1263" s="137" t="str">
        <f t="shared" si="255"/>
        <v/>
      </c>
      <c r="X1263" s="133">
        <f>100</f>
        <v>100</v>
      </c>
      <c r="Y1263" s="133" t="str">
        <f t="shared" si="256"/>
        <v/>
      </c>
      <c r="Z1263" s="133">
        <f t="shared" si="257"/>
        <v>-100</v>
      </c>
      <c r="AA1263" s="134" t="str">
        <f>TEXT(Table1[[#This Row],[Date]],"DDD")</f>
        <v>Sat</v>
      </c>
      <c r="AB1263" s="133" t="str">
        <f>IF(OR(G1263="Doomben",G1263="Eagle Farm"),"Q",IF(AND(Q1263&gt;1,Q1263&lt;55,Table1[[#This Row],[Source]]="Nat"),"Nat OK",IF(AND(Table1[[#This Row],[Source]]&lt;&gt;"Nat",Q1263&lt;55),"Poor &lt;55",IF(OR(G1263="Randwick",G1263="Flemington",G1263="Caulfield",G1263="Sandown Lake",G1263="Sandown Hill"),"Best","ave"))))</f>
        <v>Best</v>
      </c>
      <c r="AC1263" s="133" t="str">
        <f>IF(Q1263="","",IF(AB1263="Poor &lt;55",$AC$2*0.2%,IF(AND(AB1263="Q",AA1263&lt;&gt;"Wed"),$AC$2*0.4%,IF(AND(AB1263="Q",AA1263="Wed"),$AC$2*0.5%,IF(AND(AB1263="Ave",U1263=100),$AC$2*0.5%,IF(AND(AB1263="ave",U1263="",N1263=1,AG1263="Bush"),$AC$2*1%,IF(AND(AB1263="ave",U1263="",Q1263&gt;100),$AC$2*1.3%,IF(AND(AB1263="ave",U1263=""),$AC$2*1.2%,IF(AND(AB1263="Ave",U1263=200),$AC$2*1%,IF(AND(AB1263="Best",U1263=200),$AC$2*1.5%,IF(AND(AB1263="Best",U1263="",K1263&lt;&gt;"Pro Syd"),$AC$2*0.5%,IF(AND(AB1263="Best",U1263=""),$AC$2*1%,IF(AND(AB1263="Best",U1263=100,Table1[[#This Row],[State]]="NSW"),$AC$2*0.4%,IF(AND(AB1263="Best",U1263=100),$AC$2*1%,IF(Table1[[#This Row],[Adj]]="Nat OK",$AC$2*0.5%,"xxx")))))))))))))))</f>
        <v/>
      </c>
      <c r="AD1263" s="133" t="str">
        <f t="shared" si="258"/>
        <v/>
      </c>
      <c r="AE1263" s="133" t="str">
        <f t="shared" si="259"/>
        <v/>
      </c>
      <c r="AF1263" s="133" t="str">
        <f>VLOOKUP(Table1[[#This Row],[Track]],$F$2672:$H$2715,2,FALSE)</f>
        <v>NSW</v>
      </c>
      <c r="AG1263" s="133" t="str">
        <f>VLOOKUP(Table1[[#This Row],[Track]],$F$2672:$H$2715,3,FALSE)</f>
        <v>-</v>
      </c>
      <c r="AH1263" s="133" t="str">
        <f>IF(Table1[[#This Row],[Date]]&lt;$AH$2,"",IF(Table1[[#This Row],[Date]]&lt;$AH$3,"Edge","Elite Combo"))</f>
        <v/>
      </c>
      <c r="AI1263" s="218">
        <f>Table1[[#This Row],[Time]]</f>
        <v>0.57986111111111116</v>
      </c>
      <c r="AJ1263" s="219" t="str">
        <f>Table1[[#This Row],[Track]]</f>
        <v>Randwick</v>
      </c>
      <c r="AK1263" s="216">
        <f>Table1[[#This Row],[Race ]]</f>
        <v>6</v>
      </c>
      <c r="AL1263" s="219">
        <f>Table1[[#This Row],[TAB]]</f>
        <v>4</v>
      </c>
      <c r="AM1263" s="219" t="str">
        <f>Table1[[#This Row],[Selection]]</f>
        <v>Agita</v>
      </c>
      <c r="AN1263" s="220" t="str">
        <f>Table1[[#This Row],[Sources]]</f>
        <v/>
      </c>
      <c r="AO1263" s="219" t="str">
        <f>Table1[[#This Row],[Scale Bet]]</f>
        <v/>
      </c>
    </row>
    <row r="1264" spans="5:41" ht="16.5" customHeight="1" x14ac:dyDescent="0.25">
      <c r="E1264" s="185">
        <v>45437</v>
      </c>
      <c r="F1264" s="35">
        <v>0.59027777777777779</v>
      </c>
      <c r="G1264" s="36" t="s">
        <v>538</v>
      </c>
      <c r="H1264" s="36">
        <v>6</v>
      </c>
      <c r="I1264" s="36">
        <v>8</v>
      </c>
      <c r="J1264" s="36" t="s">
        <v>166</v>
      </c>
      <c r="K1264" s="36" t="s">
        <v>40</v>
      </c>
      <c r="L1264" s="165">
        <v>14</v>
      </c>
      <c r="M1264" s="134">
        <f t="shared" si="247"/>
        <v>14</v>
      </c>
      <c r="N1264" s="36">
        <f t="shared" si="248"/>
        <v>1</v>
      </c>
      <c r="O1264" s="135" t="str">
        <f t="shared" si="249"/>
        <v>Edge-14</v>
      </c>
      <c r="P1264" s="186" t="str">
        <f t="shared" si="250"/>
        <v>OK</v>
      </c>
      <c r="Q1264" s="187">
        <f t="shared" si="251"/>
        <v>56</v>
      </c>
      <c r="R1264" s="150"/>
      <c r="S1264" s="187" t="str">
        <f t="shared" si="252"/>
        <v/>
      </c>
      <c r="T1264" s="136" t="str">
        <f t="shared" si="253"/>
        <v>Brazen Lady</v>
      </c>
      <c r="U1264" s="137" t="str">
        <f>IF(P1264="","",IF(N1264=1,"",IF(Q1264="","",IF(Q1264&lt;=100,100,IF(Table1[[#This Row],[Day]]="Wed",100,200)))))</f>
        <v/>
      </c>
      <c r="V1264" s="137" t="str">
        <f t="shared" si="254"/>
        <v/>
      </c>
      <c r="W1264" s="137" t="str">
        <f t="shared" si="255"/>
        <v/>
      </c>
      <c r="X1264" s="133">
        <f>100</f>
        <v>100</v>
      </c>
      <c r="Y1264" s="133" t="str">
        <f t="shared" si="256"/>
        <v/>
      </c>
      <c r="Z1264" s="133">
        <f t="shared" si="257"/>
        <v>-100</v>
      </c>
      <c r="AA1264" s="134" t="str">
        <f>TEXT(Table1[[#This Row],[Date]],"DDD")</f>
        <v>Sat</v>
      </c>
      <c r="AB1264" s="133" t="str">
        <f>IF(OR(G1264="Doomben",G1264="Eagle Farm"),"Q",IF(AND(Q1264&gt;1,Q1264&lt;55,Table1[[#This Row],[Source]]="Nat"),"Nat OK",IF(AND(Table1[[#This Row],[Source]]&lt;&gt;"Nat",Q1264&lt;55),"Poor &lt;55",IF(OR(G1264="Randwick",G1264="Flemington",G1264="Caulfield",G1264="Sandown Lake",G1264="Sandown Hill"),"Best","ave"))))</f>
        <v>Best</v>
      </c>
      <c r="AC1264" s="133">
        <f>IF(Q1264="","",IF(AB1264="Poor &lt;55",$AC$2*0.2%,IF(AND(AB1264="Q",AA1264&lt;&gt;"Wed"),$AC$2*0.4%,IF(AND(AB1264="Q",AA1264="Wed"),$AC$2*0.5%,IF(AND(AB1264="Ave",U1264=100),$AC$2*0.5%,IF(AND(AB1264="ave",U1264="",N1264=1,AG1264="Bush"),$AC$2*1%,IF(AND(AB1264="ave",U1264="",Q1264&gt;100),$AC$2*1.3%,IF(AND(AB1264="ave",U1264=""),$AC$2*1.2%,IF(AND(AB1264="Ave",U1264=200),$AC$2*1%,IF(AND(AB1264="Best",U1264=200),$AC$2*1.5%,IF(AND(AB1264="Best",U1264="",K1264&lt;&gt;"Pro Syd"),$AC$2*0.5%,IF(AND(AB1264="Best",U1264=""),$AC$2*1%,IF(AND(AB1264="Best",U1264=100,Table1[[#This Row],[State]]="NSW"),$AC$2*0.4%,IF(AND(AB1264="Best",U1264=100),$AC$2*1%,IF(Table1[[#This Row],[Adj]]="Nat OK",$AC$2*0.5%,"xxx")))))))))))))))</f>
        <v>50</v>
      </c>
      <c r="AD1264" s="133" t="str">
        <f t="shared" si="258"/>
        <v/>
      </c>
      <c r="AE1264" s="133">
        <f t="shared" si="259"/>
        <v>-50</v>
      </c>
      <c r="AF1264" s="133" t="str">
        <f>VLOOKUP(Table1[[#This Row],[Track]],$F$2672:$H$2715,2,FALSE)</f>
        <v>Vic</v>
      </c>
      <c r="AG1264" s="133" t="str">
        <f>VLOOKUP(Table1[[#This Row],[Track]],$F$2672:$H$2715,3,FALSE)</f>
        <v>-</v>
      </c>
      <c r="AH1264" s="133" t="str">
        <f>IF(Table1[[#This Row],[Date]]&lt;$AH$2,"",IF(Table1[[#This Row],[Date]]&lt;$AH$3,"Edge","Elite Combo"))</f>
        <v/>
      </c>
      <c r="AI1264" s="218">
        <f>Table1[[#This Row],[Time]]</f>
        <v>0.59027777777777779</v>
      </c>
      <c r="AJ1264" s="219" t="str">
        <f>Table1[[#This Row],[Track]]</f>
        <v>Sandown Hill</v>
      </c>
      <c r="AK1264" s="216">
        <f>Table1[[#This Row],[Race ]]</f>
        <v>6</v>
      </c>
      <c r="AL1264" s="219">
        <f>Table1[[#This Row],[TAB]]</f>
        <v>8</v>
      </c>
      <c r="AM1264" s="219" t="str">
        <f>Table1[[#This Row],[Selection]]</f>
        <v>Brazen Lady</v>
      </c>
      <c r="AN1264" s="220" t="str">
        <f>Table1[[#This Row],[Sources]]</f>
        <v>Edge-14</v>
      </c>
      <c r="AO1264" s="219">
        <f>Table1[[#This Row],[Scale Bet]]</f>
        <v>50</v>
      </c>
    </row>
    <row r="1265" spans="5:41" ht="16.5" customHeight="1" x14ac:dyDescent="0.25">
      <c r="E1265" s="185">
        <v>45437</v>
      </c>
      <c r="F1265" s="35">
        <v>0.59027777777777779</v>
      </c>
      <c r="G1265" s="36" t="s">
        <v>538</v>
      </c>
      <c r="H1265" s="36">
        <v>6</v>
      </c>
      <c r="I1265" s="36">
        <v>11</v>
      </c>
      <c r="J1265" s="36" t="s">
        <v>1020</v>
      </c>
      <c r="K1265" s="36" t="s">
        <v>40</v>
      </c>
      <c r="L1265" s="165">
        <v>10</v>
      </c>
      <c r="M1265" s="134">
        <f t="shared" si="247"/>
        <v>23</v>
      </c>
      <c r="N1265" s="36">
        <f t="shared" si="248"/>
        <v>2</v>
      </c>
      <c r="O1265" s="135" t="str">
        <f t="shared" si="249"/>
        <v>Edge-10/Pro Mel-13</v>
      </c>
      <c r="P1265" s="186" t="str">
        <f t="shared" si="250"/>
        <v>OK</v>
      </c>
      <c r="Q1265" s="187">
        <f t="shared" si="251"/>
        <v>92</v>
      </c>
      <c r="R1265" s="150">
        <v>4.2</v>
      </c>
      <c r="S1265" s="187">
        <f t="shared" si="252"/>
        <v>386.40000000000003</v>
      </c>
      <c r="T1265" s="136" t="str">
        <f t="shared" si="253"/>
        <v>Matriarch Rose</v>
      </c>
      <c r="U1265" s="137">
        <f>IF(P1265="","",IF(N1265=1,"",IF(Q1265="","",IF(Q1265&lt;=100,100,IF(Table1[[#This Row],[Day]]="Wed",100,200)))))</f>
        <v>100</v>
      </c>
      <c r="V1265" s="137">
        <f t="shared" si="254"/>
        <v>420</v>
      </c>
      <c r="W1265" s="137">
        <f t="shared" si="255"/>
        <v>320</v>
      </c>
      <c r="X1265" s="133">
        <f>100</f>
        <v>100</v>
      </c>
      <c r="Y1265" s="133">
        <f t="shared" si="256"/>
        <v>420</v>
      </c>
      <c r="Z1265" s="133">
        <f t="shared" si="257"/>
        <v>320</v>
      </c>
      <c r="AA1265" s="134" t="str">
        <f>TEXT(Table1[[#This Row],[Date]],"DDD")</f>
        <v>Sat</v>
      </c>
      <c r="AB1265" s="133" t="str">
        <f>IF(OR(G1265="Doomben",G1265="Eagle Farm"),"Q",IF(AND(Q1265&gt;1,Q1265&lt;55,Table1[[#This Row],[Source]]="Nat"),"Nat OK",IF(AND(Table1[[#This Row],[Source]]&lt;&gt;"Nat",Q1265&lt;55),"Poor &lt;55",IF(OR(G1265="Randwick",G1265="Flemington",G1265="Caulfield",G1265="Sandown Lake",G1265="Sandown Hill"),"Best","ave"))))</f>
        <v>Best</v>
      </c>
      <c r="AC1265" s="133">
        <f>IF(Q1265="","",IF(AB1265="Poor &lt;55",$AC$2*0.2%,IF(AND(AB1265="Q",AA1265&lt;&gt;"Wed"),$AC$2*0.4%,IF(AND(AB1265="Q",AA1265="Wed"),$AC$2*0.5%,IF(AND(AB1265="Ave",U1265=100),$AC$2*0.5%,IF(AND(AB1265="ave",U1265="",N1265=1,AG1265="Bush"),$AC$2*1%,IF(AND(AB1265="ave",U1265="",Q1265&gt;100),$AC$2*1.3%,IF(AND(AB1265="ave",U1265=""),$AC$2*1.2%,IF(AND(AB1265="Ave",U1265=200),$AC$2*1%,IF(AND(AB1265="Best",U1265=200),$AC$2*1.5%,IF(AND(AB1265="Best",U1265="",K1265&lt;&gt;"Pro Syd"),$AC$2*0.5%,IF(AND(AB1265="Best",U1265=""),$AC$2*1%,IF(AND(AB1265="Best",U1265=100,Table1[[#This Row],[State]]="NSW"),$AC$2*0.4%,IF(AND(AB1265="Best",U1265=100),$AC$2*1%,IF(Table1[[#This Row],[Adj]]="Nat OK",$AC$2*0.5%,"xxx")))))))))))))))</f>
        <v>100</v>
      </c>
      <c r="AD1265" s="133">
        <f t="shared" si="258"/>
        <v>420</v>
      </c>
      <c r="AE1265" s="133">
        <f t="shared" si="259"/>
        <v>320</v>
      </c>
      <c r="AF1265" s="133" t="str">
        <f>VLOOKUP(Table1[[#This Row],[Track]],$F$2672:$H$2715,2,FALSE)</f>
        <v>Vic</v>
      </c>
      <c r="AG1265" s="133" t="str">
        <f>VLOOKUP(Table1[[#This Row],[Track]],$F$2672:$H$2715,3,FALSE)</f>
        <v>-</v>
      </c>
      <c r="AH1265" s="133" t="str">
        <f>IF(Table1[[#This Row],[Date]]&lt;$AH$2,"",IF(Table1[[#This Row],[Date]]&lt;$AH$3,"Edge","Elite Combo"))</f>
        <v/>
      </c>
      <c r="AI1265" s="218">
        <f>Table1[[#This Row],[Time]]</f>
        <v>0.59027777777777779</v>
      </c>
      <c r="AJ1265" s="219" t="str">
        <f>Table1[[#This Row],[Track]]</f>
        <v>Sandown Hill</v>
      </c>
      <c r="AK1265" s="216">
        <f>Table1[[#This Row],[Race ]]</f>
        <v>6</v>
      </c>
      <c r="AL1265" s="219">
        <f>Table1[[#This Row],[TAB]]</f>
        <v>11</v>
      </c>
      <c r="AM1265" s="219" t="str">
        <f>Table1[[#This Row],[Selection]]</f>
        <v>Matriarch Rose</v>
      </c>
      <c r="AN1265" s="220" t="str">
        <f>Table1[[#This Row],[Sources]]</f>
        <v>Edge-10/Pro Mel-13</v>
      </c>
      <c r="AO1265" s="219">
        <f>Table1[[#This Row],[Scale Bet]]</f>
        <v>100</v>
      </c>
    </row>
    <row r="1266" spans="5:41" ht="16.5" customHeight="1" x14ac:dyDescent="0.25">
      <c r="E1266" s="185">
        <v>45437</v>
      </c>
      <c r="F1266" s="35">
        <v>0.59027777777777779</v>
      </c>
      <c r="G1266" s="36" t="s">
        <v>538</v>
      </c>
      <c r="H1266" s="36">
        <v>6</v>
      </c>
      <c r="I1266" s="36">
        <v>11</v>
      </c>
      <c r="J1266" s="36" t="s">
        <v>1020</v>
      </c>
      <c r="K1266" s="36" t="s">
        <v>18</v>
      </c>
      <c r="L1266" s="165">
        <v>13</v>
      </c>
      <c r="M1266" s="134" t="str">
        <f t="shared" si="247"/>
        <v/>
      </c>
      <c r="N1266" s="36" t="str">
        <f t="shared" si="248"/>
        <v/>
      </c>
      <c r="O1266" s="135" t="str">
        <f t="shared" si="249"/>
        <v/>
      </c>
      <c r="P1266" s="186" t="str">
        <f t="shared" si="250"/>
        <v>OK</v>
      </c>
      <c r="Q1266" s="187" t="str">
        <f t="shared" si="251"/>
        <v/>
      </c>
      <c r="R1266" s="150">
        <v>4.2</v>
      </c>
      <c r="S1266" s="187" t="str">
        <f t="shared" si="252"/>
        <v/>
      </c>
      <c r="T1266" s="136" t="str">
        <f t="shared" si="253"/>
        <v>Matriarch Rose</v>
      </c>
      <c r="U1266" s="137" t="str">
        <f>IF(P1266="","",IF(N1266=1,"",IF(Q1266="","",IF(Q1266&lt;=100,100,IF(Table1[[#This Row],[Day]]="Wed",100,200)))))</f>
        <v/>
      </c>
      <c r="V1266" s="137" t="str">
        <f t="shared" si="254"/>
        <v/>
      </c>
      <c r="W1266" s="137" t="str">
        <f t="shared" si="255"/>
        <v/>
      </c>
      <c r="X1266" s="133">
        <f>100</f>
        <v>100</v>
      </c>
      <c r="Y1266" s="133">
        <f t="shared" si="256"/>
        <v>420</v>
      </c>
      <c r="Z1266" s="133">
        <f t="shared" si="257"/>
        <v>320</v>
      </c>
      <c r="AA1266" s="134" t="str">
        <f>TEXT(Table1[[#This Row],[Date]],"DDD")</f>
        <v>Sat</v>
      </c>
      <c r="AB1266" s="133" t="str">
        <f>IF(OR(G1266="Doomben",G1266="Eagle Farm"),"Q",IF(AND(Q1266&gt;1,Q1266&lt;55,Table1[[#This Row],[Source]]="Nat"),"Nat OK",IF(AND(Table1[[#This Row],[Source]]&lt;&gt;"Nat",Q1266&lt;55),"Poor &lt;55",IF(OR(G1266="Randwick",G1266="Flemington",G1266="Caulfield",G1266="Sandown Lake",G1266="Sandown Hill"),"Best","ave"))))</f>
        <v>Best</v>
      </c>
      <c r="AC1266" s="133" t="str">
        <f>IF(Q1266="","",IF(AB1266="Poor &lt;55",$AC$2*0.2%,IF(AND(AB1266="Q",AA1266&lt;&gt;"Wed"),$AC$2*0.4%,IF(AND(AB1266="Q",AA1266="Wed"),$AC$2*0.5%,IF(AND(AB1266="Ave",U1266=100),$AC$2*0.5%,IF(AND(AB1266="ave",U1266="",N1266=1,AG1266="Bush"),$AC$2*1%,IF(AND(AB1266="ave",U1266="",Q1266&gt;100),$AC$2*1.3%,IF(AND(AB1266="ave",U1266=""),$AC$2*1.2%,IF(AND(AB1266="Ave",U1266=200),$AC$2*1%,IF(AND(AB1266="Best",U1266=200),$AC$2*1.5%,IF(AND(AB1266="Best",U1266="",K1266&lt;&gt;"Pro Syd"),$AC$2*0.5%,IF(AND(AB1266="Best",U1266=""),$AC$2*1%,IF(AND(AB1266="Best",U1266=100,Table1[[#This Row],[State]]="NSW"),$AC$2*0.4%,IF(AND(AB1266="Best",U1266=100),$AC$2*1%,IF(Table1[[#This Row],[Adj]]="Nat OK",$AC$2*0.5%,"xxx")))))))))))))))</f>
        <v/>
      </c>
      <c r="AD1266" s="133" t="str">
        <f t="shared" si="258"/>
        <v/>
      </c>
      <c r="AE1266" s="133" t="str">
        <f t="shared" si="259"/>
        <v/>
      </c>
      <c r="AF1266" s="133" t="str">
        <f>VLOOKUP(Table1[[#This Row],[Track]],$F$2672:$H$2715,2,FALSE)</f>
        <v>Vic</v>
      </c>
      <c r="AG1266" s="133" t="str">
        <f>VLOOKUP(Table1[[#This Row],[Track]],$F$2672:$H$2715,3,FALSE)</f>
        <v>-</v>
      </c>
      <c r="AH1266" s="133" t="str">
        <f>IF(Table1[[#This Row],[Date]]&lt;$AH$2,"",IF(Table1[[#This Row],[Date]]&lt;$AH$3,"Edge","Elite Combo"))</f>
        <v/>
      </c>
      <c r="AI1266" s="218">
        <f>Table1[[#This Row],[Time]]</f>
        <v>0.59027777777777779</v>
      </c>
      <c r="AJ1266" s="219" t="str">
        <f>Table1[[#This Row],[Track]]</f>
        <v>Sandown Hill</v>
      </c>
      <c r="AK1266" s="216">
        <f>Table1[[#This Row],[Race ]]</f>
        <v>6</v>
      </c>
      <c r="AL1266" s="219">
        <f>Table1[[#This Row],[TAB]]</f>
        <v>11</v>
      </c>
      <c r="AM1266" s="219" t="str">
        <f>Table1[[#This Row],[Selection]]</f>
        <v>Matriarch Rose</v>
      </c>
      <c r="AN1266" s="220" t="str">
        <f>Table1[[#This Row],[Sources]]</f>
        <v/>
      </c>
      <c r="AO1266" s="219" t="str">
        <f>Table1[[#This Row],[Scale Bet]]</f>
        <v/>
      </c>
    </row>
    <row r="1267" spans="5:41" ht="16.5" customHeight="1" x14ac:dyDescent="0.25">
      <c r="E1267" s="185">
        <v>45437</v>
      </c>
      <c r="F1267" s="35">
        <v>0.60972222222222228</v>
      </c>
      <c r="G1267" s="36" t="s">
        <v>217</v>
      </c>
      <c r="H1267" s="36">
        <v>7</v>
      </c>
      <c r="I1267" s="36">
        <v>2</v>
      </c>
      <c r="J1267" s="36" t="s">
        <v>959</v>
      </c>
      <c r="K1267" s="36" t="s">
        <v>13</v>
      </c>
      <c r="L1267" s="165">
        <v>11</v>
      </c>
      <c r="M1267" s="134">
        <f t="shared" si="247"/>
        <v>11</v>
      </c>
      <c r="N1267" s="36">
        <f t="shared" si="248"/>
        <v>1</v>
      </c>
      <c r="O1267" s="135" t="str">
        <f t="shared" si="249"/>
        <v>Nat-11</v>
      </c>
      <c r="P1267" s="186" t="str">
        <f t="shared" si="250"/>
        <v/>
      </c>
      <c r="Q1267" s="187">
        <f t="shared" si="251"/>
        <v>44</v>
      </c>
      <c r="R1267" s="150"/>
      <c r="S1267" s="187" t="str">
        <f t="shared" si="252"/>
        <v/>
      </c>
      <c r="T1267" s="136" t="str">
        <f t="shared" si="253"/>
        <v>Zoes Promise</v>
      </c>
      <c r="U1267" s="137" t="str">
        <f>IF(P1267="","",IF(N1267=1,"",IF(Q1267="","",IF(Q1267&lt;=100,100,IF(Table1[[#This Row],[Day]]="Wed",100,200)))))</f>
        <v/>
      </c>
      <c r="V1267" s="137" t="str">
        <f t="shared" si="254"/>
        <v/>
      </c>
      <c r="W1267" s="137" t="str">
        <f t="shared" si="255"/>
        <v/>
      </c>
      <c r="X1267" s="133">
        <f>100</f>
        <v>100</v>
      </c>
      <c r="Y1267" s="133" t="str">
        <f t="shared" si="256"/>
        <v/>
      </c>
      <c r="Z1267" s="133">
        <f t="shared" si="257"/>
        <v>-100</v>
      </c>
      <c r="AA1267" s="134" t="str">
        <f>TEXT(Table1[[#This Row],[Date]],"DDD")</f>
        <v>Sat</v>
      </c>
      <c r="AB1267" s="133" t="str">
        <f>IF(OR(G1267="Doomben",G1267="Eagle Farm"),"Q",IF(AND(Q1267&gt;1,Q1267&lt;55,Table1[[#This Row],[Source]]="Nat"),"Nat OK",IF(AND(Table1[[#This Row],[Source]]&lt;&gt;"Nat",Q1267&lt;55),"Poor &lt;55",IF(OR(G1267="Randwick",G1267="Flemington",G1267="Caulfield",G1267="Sandown Lake",G1267="Sandown Hill"),"Best","ave"))))</f>
        <v>Q</v>
      </c>
      <c r="AC1267" s="133">
        <f>IF(Q1267="","",IF(AB1267="Poor &lt;55",$AC$2*0.2%,IF(AND(AB1267="Q",AA1267&lt;&gt;"Wed"),$AC$2*0.4%,IF(AND(AB1267="Q",AA1267="Wed"),$AC$2*0.5%,IF(AND(AB1267="Ave",U1267=100),$AC$2*0.5%,IF(AND(AB1267="ave",U1267="",N1267=1,AG1267="Bush"),$AC$2*1%,IF(AND(AB1267="ave",U1267="",Q1267&gt;100),$AC$2*1.3%,IF(AND(AB1267="ave",U1267=""),$AC$2*1.2%,IF(AND(AB1267="Ave",U1267=200),$AC$2*1%,IF(AND(AB1267="Best",U1267=200),$AC$2*1.5%,IF(AND(AB1267="Best",U1267="",K1267&lt;&gt;"Pro Syd"),$AC$2*0.5%,IF(AND(AB1267="Best",U1267=""),$AC$2*1%,IF(AND(AB1267="Best",U1267=100,Table1[[#This Row],[State]]="NSW"),$AC$2*0.4%,IF(AND(AB1267="Best",U1267=100),$AC$2*1%,IF(Table1[[#This Row],[Adj]]="Nat OK",$AC$2*0.5%,"xxx")))))))))))))))</f>
        <v>40</v>
      </c>
      <c r="AD1267" s="133" t="str">
        <f t="shared" si="258"/>
        <v/>
      </c>
      <c r="AE1267" s="133">
        <f t="shared" si="259"/>
        <v>-40</v>
      </c>
      <c r="AF1267" s="133" t="str">
        <f>VLOOKUP(Table1[[#This Row],[Track]],$F$2672:$H$2715,2,FALSE)</f>
        <v>Qld</v>
      </c>
      <c r="AG1267" s="133" t="str">
        <f>VLOOKUP(Table1[[#This Row],[Track]],$F$2672:$H$2715,3,FALSE)</f>
        <v>-</v>
      </c>
      <c r="AH1267" s="133" t="str">
        <f>IF(Table1[[#This Row],[Date]]&lt;$AH$2,"",IF(Table1[[#This Row],[Date]]&lt;$AH$3,"Edge","Elite Combo"))</f>
        <v/>
      </c>
      <c r="AI1267" s="218">
        <f>Table1[[#This Row],[Time]]</f>
        <v>0.60972222222222228</v>
      </c>
      <c r="AJ1267" s="219" t="str">
        <f>Table1[[#This Row],[Track]]</f>
        <v>Doomben</v>
      </c>
      <c r="AK1267" s="216">
        <f>Table1[[#This Row],[Race ]]</f>
        <v>7</v>
      </c>
      <c r="AL1267" s="219">
        <f>Table1[[#This Row],[TAB]]</f>
        <v>2</v>
      </c>
      <c r="AM1267" s="219" t="str">
        <f>Table1[[#This Row],[Selection]]</f>
        <v>Zoes Promise</v>
      </c>
      <c r="AN1267" s="220" t="str">
        <f>Table1[[#This Row],[Sources]]</f>
        <v>Nat-11</v>
      </c>
      <c r="AO1267" s="219">
        <f>Table1[[#This Row],[Scale Bet]]</f>
        <v>40</v>
      </c>
    </row>
    <row r="1268" spans="5:41" ht="16.5" customHeight="1" x14ac:dyDescent="0.25">
      <c r="E1268" s="185">
        <v>45437</v>
      </c>
      <c r="F1268" s="35">
        <v>0.61458333333333337</v>
      </c>
      <c r="G1268" s="36" t="s">
        <v>538</v>
      </c>
      <c r="H1268" s="36">
        <v>7</v>
      </c>
      <c r="I1268" s="36">
        <v>7</v>
      </c>
      <c r="J1268" s="36" t="s">
        <v>779</v>
      </c>
      <c r="K1268" s="36" t="s">
        <v>1</v>
      </c>
      <c r="L1268" s="165">
        <v>12</v>
      </c>
      <c r="M1268" s="134">
        <f t="shared" si="247"/>
        <v>12</v>
      </c>
      <c r="N1268" s="36">
        <f t="shared" si="248"/>
        <v>1</v>
      </c>
      <c r="O1268" s="135" t="str">
        <f t="shared" si="249"/>
        <v>E4-12</v>
      </c>
      <c r="P1268" s="186" t="str">
        <f t="shared" si="250"/>
        <v>OK</v>
      </c>
      <c r="Q1268" s="187">
        <f t="shared" si="251"/>
        <v>48</v>
      </c>
      <c r="R1268" s="150"/>
      <c r="S1268" s="187" t="str">
        <f t="shared" si="252"/>
        <v/>
      </c>
      <c r="T1268" s="136" t="str">
        <f t="shared" si="253"/>
        <v>Highlights</v>
      </c>
      <c r="U1268" s="137" t="str">
        <f>IF(P1268="","",IF(N1268=1,"",IF(Q1268="","",IF(Q1268&lt;=100,100,IF(Table1[[#This Row],[Day]]="Wed",100,200)))))</f>
        <v/>
      </c>
      <c r="V1268" s="137" t="str">
        <f t="shared" si="254"/>
        <v/>
      </c>
      <c r="W1268" s="137" t="str">
        <f t="shared" si="255"/>
        <v/>
      </c>
      <c r="X1268" s="133">
        <f>100</f>
        <v>100</v>
      </c>
      <c r="Y1268" s="133" t="str">
        <f t="shared" si="256"/>
        <v/>
      </c>
      <c r="Z1268" s="133">
        <f t="shared" si="257"/>
        <v>-100</v>
      </c>
      <c r="AA1268" s="134" t="str">
        <f>TEXT(Table1[[#This Row],[Date]],"DDD")</f>
        <v>Sat</v>
      </c>
      <c r="AB1268" s="133" t="str">
        <f>IF(OR(G1268="Doomben",G1268="Eagle Farm"),"Q",IF(AND(Q1268&gt;1,Q1268&lt;55,Table1[[#This Row],[Source]]="Nat"),"Nat OK",IF(AND(Table1[[#This Row],[Source]]&lt;&gt;"Nat",Q1268&lt;55),"Poor &lt;55",IF(OR(G1268="Randwick",G1268="Flemington",G1268="Caulfield",G1268="Sandown Lake",G1268="Sandown Hill"),"Best","ave"))))</f>
        <v>Poor &lt;55</v>
      </c>
      <c r="AC1268" s="133">
        <f>IF(Q1268="","",IF(AB1268="Poor &lt;55",$AC$2*0.2%,IF(AND(AB1268="Q",AA1268&lt;&gt;"Wed"),$AC$2*0.4%,IF(AND(AB1268="Q",AA1268="Wed"),$AC$2*0.5%,IF(AND(AB1268="Ave",U1268=100),$AC$2*0.5%,IF(AND(AB1268="ave",U1268="",N1268=1,AG1268="Bush"),$AC$2*1%,IF(AND(AB1268="ave",U1268="",Q1268&gt;100),$AC$2*1.3%,IF(AND(AB1268="ave",U1268=""),$AC$2*1.2%,IF(AND(AB1268="Ave",U1268=200),$AC$2*1%,IF(AND(AB1268="Best",U1268=200),$AC$2*1.5%,IF(AND(AB1268="Best",U1268="",K1268&lt;&gt;"Pro Syd"),$AC$2*0.5%,IF(AND(AB1268="Best",U1268=""),$AC$2*1%,IF(AND(AB1268="Best",U1268=100,Table1[[#This Row],[State]]="NSW"),$AC$2*0.4%,IF(AND(AB1268="Best",U1268=100),$AC$2*1%,IF(Table1[[#This Row],[Adj]]="Nat OK",$AC$2*0.5%,"xxx")))))))))))))))</f>
        <v>20</v>
      </c>
      <c r="AD1268" s="133" t="str">
        <f t="shared" si="258"/>
        <v/>
      </c>
      <c r="AE1268" s="133">
        <f t="shared" si="259"/>
        <v>-20</v>
      </c>
      <c r="AF1268" s="133" t="str">
        <f>VLOOKUP(Table1[[#This Row],[Track]],$F$2672:$H$2715,2,FALSE)</f>
        <v>Vic</v>
      </c>
      <c r="AG1268" s="133" t="str">
        <f>VLOOKUP(Table1[[#This Row],[Track]],$F$2672:$H$2715,3,FALSE)</f>
        <v>-</v>
      </c>
      <c r="AH1268" s="133" t="str">
        <f>IF(Table1[[#This Row],[Date]]&lt;$AH$2,"",IF(Table1[[#This Row],[Date]]&lt;$AH$3,"Edge","Elite Combo"))</f>
        <v/>
      </c>
      <c r="AI1268" s="218">
        <f>Table1[[#This Row],[Time]]</f>
        <v>0.61458333333333337</v>
      </c>
      <c r="AJ1268" s="219" t="str">
        <f>Table1[[#This Row],[Track]]</f>
        <v>Sandown Hill</v>
      </c>
      <c r="AK1268" s="216">
        <f>Table1[[#This Row],[Race ]]</f>
        <v>7</v>
      </c>
      <c r="AL1268" s="219">
        <f>Table1[[#This Row],[TAB]]</f>
        <v>7</v>
      </c>
      <c r="AM1268" s="219" t="str">
        <f>Table1[[#This Row],[Selection]]</f>
        <v>Highlights</v>
      </c>
      <c r="AN1268" s="220" t="str">
        <f>Table1[[#This Row],[Sources]]</f>
        <v>E4-12</v>
      </c>
      <c r="AO1268" s="219">
        <f>Table1[[#This Row],[Scale Bet]]</f>
        <v>20</v>
      </c>
    </row>
    <row r="1269" spans="5:41" ht="16.5" customHeight="1" x14ac:dyDescent="0.25">
      <c r="E1269" s="185">
        <v>45437</v>
      </c>
      <c r="F1269" s="35">
        <v>0.61458333333333337</v>
      </c>
      <c r="G1269" s="36" t="s">
        <v>538</v>
      </c>
      <c r="H1269" s="36">
        <v>7</v>
      </c>
      <c r="I1269" s="36">
        <v>2</v>
      </c>
      <c r="J1269" s="36" t="s">
        <v>653</v>
      </c>
      <c r="K1269" s="36" t="s">
        <v>40</v>
      </c>
      <c r="L1269" s="165">
        <v>14</v>
      </c>
      <c r="M1269" s="134">
        <f t="shared" si="247"/>
        <v>14</v>
      </c>
      <c r="N1269" s="36">
        <f t="shared" si="248"/>
        <v>1</v>
      </c>
      <c r="O1269" s="135" t="str">
        <f t="shared" si="249"/>
        <v>Edge-14</v>
      </c>
      <c r="P1269" s="186" t="str">
        <f t="shared" si="250"/>
        <v>OK</v>
      </c>
      <c r="Q1269" s="187">
        <f t="shared" si="251"/>
        <v>56</v>
      </c>
      <c r="R1269" s="150"/>
      <c r="S1269" s="187" t="str">
        <f t="shared" si="252"/>
        <v/>
      </c>
      <c r="T1269" s="136" t="str">
        <f t="shared" si="253"/>
        <v>Letsrollthedice</v>
      </c>
      <c r="U1269" s="137" t="str">
        <f>IF(P1269="","",IF(N1269=1,"",IF(Q1269="","",IF(Q1269&lt;=100,100,IF(Table1[[#This Row],[Day]]="Wed",100,200)))))</f>
        <v/>
      </c>
      <c r="V1269" s="137" t="str">
        <f t="shared" si="254"/>
        <v/>
      </c>
      <c r="W1269" s="137" t="str">
        <f t="shared" si="255"/>
        <v/>
      </c>
      <c r="X1269" s="133">
        <f>100</f>
        <v>100</v>
      </c>
      <c r="Y1269" s="133" t="str">
        <f t="shared" si="256"/>
        <v/>
      </c>
      <c r="Z1269" s="133">
        <f t="shared" si="257"/>
        <v>-100</v>
      </c>
      <c r="AA1269" s="134" t="str">
        <f>TEXT(Table1[[#This Row],[Date]],"DDD")</f>
        <v>Sat</v>
      </c>
      <c r="AB1269" s="133" t="str">
        <f>IF(OR(G1269="Doomben",G1269="Eagle Farm"),"Q",IF(AND(Q1269&gt;1,Q1269&lt;55,Table1[[#This Row],[Source]]="Nat"),"Nat OK",IF(AND(Table1[[#This Row],[Source]]&lt;&gt;"Nat",Q1269&lt;55),"Poor &lt;55",IF(OR(G1269="Randwick",G1269="Flemington",G1269="Caulfield",G1269="Sandown Lake",G1269="Sandown Hill"),"Best","ave"))))</f>
        <v>Best</v>
      </c>
      <c r="AC1269" s="133">
        <f>IF(Q1269="","",IF(AB1269="Poor &lt;55",$AC$2*0.2%,IF(AND(AB1269="Q",AA1269&lt;&gt;"Wed"),$AC$2*0.4%,IF(AND(AB1269="Q",AA1269="Wed"),$AC$2*0.5%,IF(AND(AB1269="Ave",U1269=100),$AC$2*0.5%,IF(AND(AB1269="ave",U1269="",N1269=1,AG1269="Bush"),$AC$2*1%,IF(AND(AB1269="ave",U1269="",Q1269&gt;100),$AC$2*1.3%,IF(AND(AB1269="ave",U1269=""),$AC$2*1.2%,IF(AND(AB1269="Ave",U1269=200),$AC$2*1%,IF(AND(AB1269="Best",U1269=200),$AC$2*1.5%,IF(AND(AB1269="Best",U1269="",K1269&lt;&gt;"Pro Syd"),$AC$2*0.5%,IF(AND(AB1269="Best",U1269=""),$AC$2*1%,IF(AND(AB1269="Best",U1269=100,Table1[[#This Row],[State]]="NSW"),$AC$2*0.4%,IF(AND(AB1269="Best",U1269=100),$AC$2*1%,IF(Table1[[#This Row],[Adj]]="Nat OK",$AC$2*0.5%,"xxx")))))))))))))))</f>
        <v>50</v>
      </c>
      <c r="AD1269" s="133" t="str">
        <f t="shared" si="258"/>
        <v/>
      </c>
      <c r="AE1269" s="133">
        <f t="shared" si="259"/>
        <v>-50</v>
      </c>
      <c r="AF1269" s="133" t="str">
        <f>VLOOKUP(Table1[[#This Row],[Track]],$F$2672:$H$2715,2,FALSE)</f>
        <v>Vic</v>
      </c>
      <c r="AG1269" s="133" t="str">
        <f>VLOOKUP(Table1[[#This Row],[Track]],$F$2672:$H$2715,3,FALSE)</f>
        <v>-</v>
      </c>
      <c r="AH1269" s="133" t="str">
        <f>IF(Table1[[#This Row],[Date]]&lt;$AH$2,"",IF(Table1[[#This Row],[Date]]&lt;$AH$3,"Edge","Elite Combo"))</f>
        <v/>
      </c>
      <c r="AI1269" s="218">
        <f>Table1[[#This Row],[Time]]</f>
        <v>0.61458333333333337</v>
      </c>
      <c r="AJ1269" s="219" t="str">
        <f>Table1[[#This Row],[Track]]</f>
        <v>Sandown Hill</v>
      </c>
      <c r="AK1269" s="216">
        <f>Table1[[#This Row],[Race ]]</f>
        <v>7</v>
      </c>
      <c r="AL1269" s="219">
        <f>Table1[[#This Row],[TAB]]</f>
        <v>2</v>
      </c>
      <c r="AM1269" s="219" t="str">
        <f>Table1[[#This Row],[Selection]]</f>
        <v>Letsrollthedice</v>
      </c>
      <c r="AN1269" s="220" t="str">
        <f>Table1[[#This Row],[Sources]]</f>
        <v>Edge-14</v>
      </c>
      <c r="AO1269" s="219">
        <f>Table1[[#This Row],[Scale Bet]]</f>
        <v>50</v>
      </c>
    </row>
    <row r="1270" spans="5:41" ht="16.5" customHeight="1" x14ac:dyDescent="0.25">
      <c r="E1270" s="185">
        <v>45437</v>
      </c>
      <c r="F1270" s="35">
        <v>0.61458333333333337</v>
      </c>
      <c r="G1270" s="36" t="s">
        <v>538</v>
      </c>
      <c r="H1270" s="36">
        <v>7</v>
      </c>
      <c r="I1270" s="36">
        <v>2</v>
      </c>
      <c r="J1270" s="36" t="s">
        <v>780</v>
      </c>
      <c r="K1270" s="36" t="s">
        <v>1</v>
      </c>
      <c r="L1270" s="165">
        <v>12</v>
      </c>
      <c r="M1270" s="134">
        <f t="shared" si="247"/>
        <v>25</v>
      </c>
      <c r="N1270" s="36">
        <f t="shared" si="248"/>
        <v>2</v>
      </c>
      <c r="O1270" s="135" t="str">
        <f t="shared" si="249"/>
        <v>E4-12/Pro Mel-13</v>
      </c>
      <c r="P1270" s="186" t="str">
        <f t="shared" si="250"/>
        <v>OK</v>
      </c>
      <c r="Q1270" s="187">
        <f t="shared" si="251"/>
        <v>100</v>
      </c>
      <c r="R1270" s="150"/>
      <c r="S1270" s="187" t="str">
        <f t="shared" si="252"/>
        <v/>
      </c>
      <c r="T1270" s="136" t="str">
        <f t="shared" si="253"/>
        <v>Let'Srollthedice</v>
      </c>
      <c r="U1270" s="137">
        <f>IF(P1270="","",IF(N1270=1,"",IF(Q1270="","",IF(Q1270&lt;=100,100,IF(Table1[[#This Row],[Day]]="Wed",100,200)))))</f>
        <v>100</v>
      </c>
      <c r="V1270" s="137" t="str">
        <f t="shared" si="254"/>
        <v/>
      </c>
      <c r="W1270" s="137">
        <f t="shared" si="255"/>
        <v>-100</v>
      </c>
      <c r="X1270" s="133">
        <f>100</f>
        <v>100</v>
      </c>
      <c r="Y1270" s="133" t="str">
        <f t="shared" si="256"/>
        <v/>
      </c>
      <c r="Z1270" s="133">
        <f t="shared" si="257"/>
        <v>-100</v>
      </c>
      <c r="AA1270" s="134" t="str">
        <f>TEXT(Table1[[#This Row],[Date]],"DDD")</f>
        <v>Sat</v>
      </c>
      <c r="AB1270" s="133" t="str">
        <f>IF(OR(G1270="Doomben",G1270="Eagle Farm"),"Q",IF(AND(Q1270&gt;1,Q1270&lt;55,Table1[[#This Row],[Source]]="Nat"),"Nat OK",IF(AND(Table1[[#This Row],[Source]]&lt;&gt;"Nat",Q1270&lt;55),"Poor &lt;55",IF(OR(G1270="Randwick",G1270="Flemington",G1270="Caulfield",G1270="Sandown Lake",G1270="Sandown Hill"),"Best","ave"))))</f>
        <v>Best</v>
      </c>
      <c r="AC1270" s="133">
        <f>IF(Q1270="","",IF(AB1270="Poor &lt;55",$AC$2*0.2%,IF(AND(AB1270="Q",AA1270&lt;&gt;"Wed"),$AC$2*0.4%,IF(AND(AB1270="Q",AA1270="Wed"),$AC$2*0.5%,IF(AND(AB1270="Ave",U1270=100),$AC$2*0.5%,IF(AND(AB1270="ave",U1270="",N1270=1,AG1270="Bush"),$AC$2*1%,IF(AND(AB1270="ave",U1270="",Q1270&gt;100),$AC$2*1.3%,IF(AND(AB1270="ave",U1270=""),$AC$2*1.2%,IF(AND(AB1270="Ave",U1270=200),$AC$2*1%,IF(AND(AB1270="Best",U1270=200),$AC$2*1.5%,IF(AND(AB1270="Best",U1270="",K1270&lt;&gt;"Pro Syd"),$AC$2*0.5%,IF(AND(AB1270="Best",U1270=""),$AC$2*1%,IF(AND(AB1270="Best",U1270=100,Table1[[#This Row],[State]]="NSW"),$AC$2*0.4%,IF(AND(AB1270="Best",U1270=100),$AC$2*1%,IF(Table1[[#This Row],[Adj]]="Nat OK",$AC$2*0.5%,"xxx")))))))))))))))</f>
        <v>100</v>
      </c>
      <c r="AD1270" s="133" t="str">
        <f t="shared" si="258"/>
        <v/>
      </c>
      <c r="AE1270" s="133">
        <f t="shared" si="259"/>
        <v>-100</v>
      </c>
      <c r="AF1270" s="133" t="str">
        <f>VLOOKUP(Table1[[#This Row],[Track]],$F$2672:$H$2715,2,FALSE)</f>
        <v>Vic</v>
      </c>
      <c r="AG1270" s="133" t="str">
        <f>VLOOKUP(Table1[[#This Row],[Track]],$F$2672:$H$2715,3,FALSE)</f>
        <v>-</v>
      </c>
      <c r="AH1270" s="133" t="str">
        <f>IF(Table1[[#This Row],[Date]]&lt;$AH$2,"",IF(Table1[[#This Row],[Date]]&lt;$AH$3,"Edge","Elite Combo"))</f>
        <v/>
      </c>
      <c r="AI1270" s="218">
        <f>Table1[[#This Row],[Time]]</f>
        <v>0.61458333333333337</v>
      </c>
      <c r="AJ1270" s="219" t="str">
        <f>Table1[[#This Row],[Track]]</f>
        <v>Sandown Hill</v>
      </c>
      <c r="AK1270" s="216">
        <f>Table1[[#This Row],[Race ]]</f>
        <v>7</v>
      </c>
      <c r="AL1270" s="219">
        <f>Table1[[#This Row],[TAB]]</f>
        <v>2</v>
      </c>
      <c r="AM1270" s="219" t="str">
        <f>Table1[[#This Row],[Selection]]</f>
        <v>Let'Srollthedice</v>
      </c>
      <c r="AN1270" s="220" t="str">
        <f>Table1[[#This Row],[Sources]]</f>
        <v>E4-12/Pro Mel-13</v>
      </c>
      <c r="AO1270" s="219">
        <f>Table1[[#This Row],[Scale Bet]]</f>
        <v>100</v>
      </c>
    </row>
    <row r="1271" spans="5:41" ht="16.5" customHeight="1" x14ac:dyDescent="0.25">
      <c r="E1271" s="185">
        <v>45437</v>
      </c>
      <c r="F1271" s="35">
        <v>0.61458333333333337</v>
      </c>
      <c r="G1271" s="36" t="s">
        <v>538</v>
      </c>
      <c r="H1271" s="36">
        <v>7</v>
      </c>
      <c r="I1271" s="36">
        <v>2</v>
      </c>
      <c r="J1271" s="36" t="s">
        <v>780</v>
      </c>
      <c r="K1271" s="36" t="s">
        <v>18</v>
      </c>
      <c r="L1271" s="165">
        <v>13</v>
      </c>
      <c r="M1271" s="134" t="str">
        <f t="shared" si="247"/>
        <v/>
      </c>
      <c r="N1271" s="36" t="str">
        <f t="shared" si="248"/>
        <v/>
      </c>
      <c r="O1271" s="135" t="str">
        <f t="shared" si="249"/>
        <v/>
      </c>
      <c r="P1271" s="186" t="str">
        <f t="shared" si="250"/>
        <v>OK</v>
      </c>
      <c r="Q1271" s="187" t="str">
        <f t="shared" si="251"/>
        <v/>
      </c>
      <c r="R1271" s="150"/>
      <c r="S1271" s="187" t="str">
        <f t="shared" si="252"/>
        <v/>
      </c>
      <c r="T1271" s="136" t="str">
        <f t="shared" si="253"/>
        <v>Let'Srollthedice</v>
      </c>
      <c r="U1271" s="137" t="str">
        <f>IF(P1271="","",IF(N1271=1,"",IF(Q1271="","",IF(Q1271&lt;=100,100,IF(Table1[[#This Row],[Day]]="Wed",100,200)))))</f>
        <v/>
      </c>
      <c r="V1271" s="137" t="str">
        <f t="shared" si="254"/>
        <v/>
      </c>
      <c r="W1271" s="137" t="str">
        <f t="shared" si="255"/>
        <v/>
      </c>
      <c r="X1271" s="133">
        <f>100</f>
        <v>100</v>
      </c>
      <c r="Y1271" s="133" t="str">
        <f t="shared" si="256"/>
        <v/>
      </c>
      <c r="Z1271" s="133">
        <f t="shared" si="257"/>
        <v>-100</v>
      </c>
      <c r="AA1271" s="134" t="str">
        <f>TEXT(Table1[[#This Row],[Date]],"DDD")</f>
        <v>Sat</v>
      </c>
      <c r="AB1271" s="133" t="str">
        <f>IF(OR(G1271="Doomben",G1271="Eagle Farm"),"Q",IF(AND(Q1271&gt;1,Q1271&lt;55,Table1[[#This Row],[Source]]="Nat"),"Nat OK",IF(AND(Table1[[#This Row],[Source]]&lt;&gt;"Nat",Q1271&lt;55),"Poor &lt;55",IF(OR(G1271="Randwick",G1271="Flemington",G1271="Caulfield",G1271="Sandown Lake",G1271="Sandown Hill"),"Best","ave"))))</f>
        <v>Best</v>
      </c>
      <c r="AC1271" s="133" t="str">
        <f>IF(Q1271="","",IF(AB1271="Poor &lt;55",$AC$2*0.2%,IF(AND(AB1271="Q",AA1271&lt;&gt;"Wed"),$AC$2*0.4%,IF(AND(AB1271="Q",AA1271="Wed"),$AC$2*0.5%,IF(AND(AB1271="Ave",U1271=100),$AC$2*0.5%,IF(AND(AB1271="ave",U1271="",N1271=1,AG1271="Bush"),$AC$2*1%,IF(AND(AB1271="ave",U1271="",Q1271&gt;100),$AC$2*1.3%,IF(AND(AB1271="ave",U1271=""),$AC$2*1.2%,IF(AND(AB1271="Ave",U1271=200),$AC$2*1%,IF(AND(AB1271="Best",U1271=200),$AC$2*1.5%,IF(AND(AB1271="Best",U1271="",K1271&lt;&gt;"Pro Syd"),$AC$2*0.5%,IF(AND(AB1271="Best",U1271=""),$AC$2*1%,IF(AND(AB1271="Best",U1271=100,Table1[[#This Row],[State]]="NSW"),$AC$2*0.4%,IF(AND(AB1271="Best",U1271=100),$AC$2*1%,IF(Table1[[#This Row],[Adj]]="Nat OK",$AC$2*0.5%,"xxx")))))))))))))))</f>
        <v/>
      </c>
      <c r="AD1271" s="133" t="str">
        <f t="shared" si="258"/>
        <v/>
      </c>
      <c r="AE1271" s="133" t="str">
        <f t="shared" si="259"/>
        <v/>
      </c>
      <c r="AF1271" s="133" t="str">
        <f>VLOOKUP(Table1[[#This Row],[Track]],$F$2672:$H$2715,2,FALSE)</f>
        <v>Vic</v>
      </c>
      <c r="AG1271" s="133" t="str">
        <f>VLOOKUP(Table1[[#This Row],[Track]],$F$2672:$H$2715,3,FALSE)</f>
        <v>-</v>
      </c>
      <c r="AH1271" s="133" t="str">
        <f>IF(Table1[[#This Row],[Date]]&lt;$AH$2,"",IF(Table1[[#This Row],[Date]]&lt;$AH$3,"Edge","Elite Combo"))</f>
        <v/>
      </c>
      <c r="AI1271" s="218">
        <f>Table1[[#This Row],[Time]]</f>
        <v>0.61458333333333337</v>
      </c>
      <c r="AJ1271" s="219" t="str">
        <f>Table1[[#This Row],[Track]]</f>
        <v>Sandown Hill</v>
      </c>
      <c r="AK1271" s="216">
        <f>Table1[[#This Row],[Race ]]</f>
        <v>7</v>
      </c>
      <c r="AL1271" s="219">
        <f>Table1[[#This Row],[TAB]]</f>
        <v>2</v>
      </c>
      <c r="AM1271" s="219" t="str">
        <f>Table1[[#This Row],[Selection]]</f>
        <v>Let'Srollthedice</v>
      </c>
      <c r="AN1271" s="220" t="str">
        <f>Table1[[#This Row],[Sources]]</f>
        <v/>
      </c>
      <c r="AO1271" s="219" t="str">
        <f>Table1[[#This Row],[Scale Bet]]</f>
        <v/>
      </c>
    </row>
    <row r="1272" spans="5:41" ht="16.5" customHeight="1" x14ac:dyDescent="0.25">
      <c r="E1272" s="185">
        <v>45437</v>
      </c>
      <c r="F1272" s="35">
        <v>0.61458333333333337</v>
      </c>
      <c r="G1272" s="36" t="s">
        <v>538</v>
      </c>
      <c r="H1272" s="36">
        <v>7</v>
      </c>
      <c r="I1272" s="36">
        <v>6</v>
      </c>
      <c r="J1272" s="36" t="s">
        <v>781</v>
      </c>
      <c r="K1272" s="36" t="s">
        <v>1</v>
      </c>
      <c r="L1272" s="165">
        <v>10</v>
      </c>
      <c r="M1272" s="134">
        <f t="shared" si="247"/>
        <v>23</v>
      </c>
      <c r="N1272" s="36">
        <f t="shared" si="248"/>
        <v>2</v>
      </c>
      <c r="O1272" s="135" t="str">
        <f t="shared" si="249"/>
        <v>E4-10/Nat-13</v>
      </c>
      <c r="P1272" s="186" t="str">
        <f t="shared" si="250"/>
        <v>OK</v>
      </c>
      <c r="Q1272" s="187">
        <f t="shared" si="251"/>
        <v>92</v>
      </c>
      <c r="R1272" s="150">
        <v>9.5</v>
      </c>
      <c r="S1272" s="187">
        <f t="shared" si="252"/>
        <v>874</v>
      </c>
      <c r="T1272" s="136" t="str">
        <f t="shared" si="253"/>
        <v>Pudding</v>
      </c>
      <c r="U1272" s="137">
        <f>IF(P1272="","",IF(N1272=1,"",IF(Q1272="","",IF(Q1272&lt;=100,100,IF(Table1[[#This Row],[Day]]="Wed",100,200)))))</f>
        <v>100</v>
      </c>
      <c r="V1272" s="137">
        <f t="shared" si="254"/>
        <v>950</v>
      </c>
      <c r="W1272" s="137">
        <f t="shared" si="255"/>
        <v>850</v>
      </c>
      <c r="X1272" s="133">
        <f>100</f>
        <v>100</v>
      </c>
      <c r="Y1272" s="133">
        <f t="shared" si="256"/>
        <v>950</v>
      </c>
      <c r="Z1272" s="133">
        <f t="shared" si="257"/>
        <v>850</v>
      </c>
      <c r="AA1272" s="134" t="str">
        <f>TEXT(Table1[[#This Row],[Date]],"DDD")</f>
        <v>Sat</v>
      </c>
      <c r="AB1272" s="133" t="str">
        <f>IF(OR(G1272="Doomben",G1272="Eagle Farm"),"Q",IF(AND(Q1272&gt;1,Q1272&lt;55,Table1[[#This Row],[Source]]="Nat"),"Nat OK",IF(AND(Table1[[#This Row],[Source]]&lt;&gt;"Nat",Q1272&lt;55),"Poor &lt;55",IF(OR(G1272="Randwick",G1272="Flemington",G1272="Caulfield",G1272="Sandown Lake",G1272="Sandown Hill"),"Best","ave"))))</f>
        <v>Best</v>
      </c>
      <c r="AC1272" s="133">
        <f>IF(Q1272="","",IF(AB1272="Poor &lt;55",$AC$2*0.2%,IF(AND(AB1272="Q",AA1272&lt;&gt;"Wed"),$AC$2*0.4%,IF(AND(AB1272="Q",AA1272="Wed"),$AC$2*0.5%,IF(AND(AB1272="Ave",U1272=100),$AC$2*0.5%,IF(AND(AB1272="ave",U1272="",N1272=1,AG1272="Bush"),$AC$2*1%,IF(AND(AB1272="ave",U1272="",Q1272&gt;100),$AC$2*1.3%,IF(AND(AB1272="ave",U1272=""),$AC$2*1.2%,IF(AND(AB1272="Ave",U1272=200),$AC$2*1%,IF(AND(AB1272="Best",U1272=200),$AC$2*1.5%,IF(AND(AB1272="Best",U1272="",K1272&lt;&gt;"Pro Syd"),$AC$2*0.5%,IF(AND(AB1272="Best",U1272=""),$AC$2*1%,IF(AND(AB1272="Best",U1272=100,Table1[[#This Row],[State]]="NSW"),$AC$2*0.4%,IF(AND(AB1272="Best",U1272=100),$AC$2*1%,IF(Table1[[#This Row],[Adj]]="Nat OK",$AC$2*0.5%,"xxx")))))))))))))))</f>
        <v>100</v>
      </c>
      <c r="AD1272" s="133">
        <f t="shared" si="258"/>
        <v>950</v>
      </c>
      <c r="AE1272" s="133">
        <f t="shared" si="259"/>
        <v>850</v>
      </c>
      <c r="AF1272" s="133" t="str">
        <f>VLOOKUP(Table1[[#This Row],[Track]],$F$2672:$H$2715,2,FALSE)</f>
        <v>Vic</v>
      </c>
      <c r="AG1272" s="133" t="str">
        <f>VLOOKUP(Table1[[#This Row],[Track]],$F$2672:$H$2715,3,FALSE)</f>
        <v>-</v>
      </c>
      <c r="AH1272" s="133" t="str">
        <f>IF(Table1[[#This Row],[Date]]&lt;$AH$2,"",IF(Table1[[#This Row],[Date]]&lt;$AH$3,"Edge","Elite Combo"))</f>
        <v/>
      </c>
      <c r="AI1272" s="218">
        <f>Table1[[#This Row],[Time]]</f>
        <v>0.61458333333333337</v>
      </c>
      <c r="AJ1272" s="219" t="str">
        <f>Table1[[#This Row],[Track]]</f>
        <v>Sandown Hill</v>
      </c>
      <c r="AK1272" s="216">
        <f>Table1[[#This Row],[Race ]]</f>
        <v>7</v>
      </c>
      <c r="AL1272" s="219">
        <f>Table1[[#This Row],[TAB]]</f>
        <v>6</v>
      </c>
      <c r="AM1272" s="219" t="str">
        <f>Table1[[#This Row],[Selection]]</f>
        <v>Pudding</v>
      </c>
      <c r="AN1272" s="220" t="str">
        <f>Table1[[#This Row],[Sources]]</f>
        <v>E4-10/Nat-13</v>
      </c>
      <c r="AO1272" s="219">
        <f>Table1[[#This Row],[Scale Bet]]</f>
        <v>100</v>
      </c>
    </row>
    <row r="1273" spans="5:41" ht="16.5" customHeight="1" x14ac:dyDescent="0.25">
      <c r="E1273" s="185">
        <v>45437</v>
      </c>
      <c r="F1273" s="35">
        <v>0.61458333333333337</v>
      </c>
      <c r="G1273" s="36" t="s">
        <v>538</v>
      </c>
      <c r="H1273" s="36">
        <v>7</v>
      </c>
      <c r="I1273" s="36">
        <v>6</v>
      </c>
      <c r="J1273" s="36" t="s">
        <v>781</v>
      </c>
      <c r="K1273" s="36" t="s">
        <v>13</v>
      </c>
      <c r="L1273" s="165">
        <v>13</v>
      </c>
      <c r="M1273" s="134" t="str">
        <f t="shared" si="247"/>
        <v/>
      </c>
      <c r="N1273" s="36" t="str">
        <f t="shared" si="248"/>
        <v/>
      </c>
      <c r="O1273" s="135" t="str">
        <f t="shared" si="249"/>
        <v/>
      </c>
      <c r="P1273" s="186" t="str">
        <f t="shared" si="250"/>
        <v>OK</v>
      </c>
      <c r="Q1273" s="187" t="str">
        <f t="shared" si="251"/>
        <v/>
      </c>
      <c r="R1273" s="150">
        <v>9.5</v>
      </c>
      <c r="S1273" s="187" t="str">
        <f t="shared" si="252"/>
        <v/>
      </c>
      <c r="T1273" s="136" t="str">
        <f t="shared" si="253"/>
        <v>Pudding</v>
      </c>
      <c r="U1273" s="137" t="str">
        <f>IF(P1273="","",IF(N1273=1,"",IF(Q1273="","",IF(Q1273&lt;=100,100,IF(Table1[[#This Row],[Day]]="Wed",100,200)))))</f>
        <v/>
      </c>
      <c r="V1273" s="137" t="str">
        <f t="shared" si="254"/>
        <v/>
      </c>
      <c r="W1273" s="137" t="str">
        <f t="shared" si="255"/>
        <v/>
      </c>
      <c r="X1273" s="133">
        <f>100</f>
        <v>100</v>
      </c>
      <c r="Y1273" s="133">
        <f t="shared" si="256"/>
        <v>950</v>
      </c>
      <c r="Z1273" s="133">
        <f t="shared" si="257"/>
        <v>850</v>
      </c>
      <c r="AA1273" s="134" t="str">
        <f>TEXT(Table1[[#This Row],[Date]],"DDD")</f>
        <v>Sat</v>
      </c>
      <c r="AB1273" s="133" t="str">
        <f>IF(OR(G1273="Doomben",G1273="Eagle Farm"),"Q",IF(AND(Q1273&gt;1,Q1273&lt;55,Table1[[#This Row],[Source]]="Nat"),"Nat OK",IF(AND(Table1[[#This Row],[Source]]&lt;&gt;"Nat",Q1273&lt;55),"Poor &lt;55",IF(OR(G1273="Randwick",G1273="Flemington",G1273="Caulfield",G1273="Sandown Lake",G1273="Sandown Hill"),"Best","ave"))))</f>
        <v>Best</v>
      </c>
      <c r="AC1273" s="133" t="str">
        <f>IF(Q1273="","",IF(AB1273="Poor &lt;55",$AC$2*0.2%,IF(AND(AB1273="Q",AA1273&lt;&gt;"Wed"),$AC$2*0.4%,IF(AND(AB1273="Q",AA1273="Wed"),$AC$2*0.5%,IF(AND(AB1273="Ave",U1273=100),$AC$2*0.5%,IF(AND(AB1273="ave",U1273="",N1273=1,AG1273="Bush"),$AC$2*1%,IF(AND(AB1273="ave",U1273="",Q1273&gt;100),$AC$2*1.3%,IF(AND(AB1273="ave",U1273=""),$AC$2*1.2%,IF(AND(AB1273="Ave",U1273=200),$AC$2*1%,IF(AND(AB1273="Best",U1273=200),$AC$2*1.5%,IF(AND(AB1273="Best",U1273="",K1273&lt;&gt;"Pro Syd"),$AC$2*0.5%,IF(AND(AB1273="Best",U1273=""),$AC$2*1%,IF(AND(AB1273="Best",U1273=100,Table1[[#This Row],[State]]="NSW"),$AC$2*0.4%,IF(AND(AB1273="Best",U1273=100),$AC$2*1%,IF(Table1[[#This Row],[Adj]]="Nat OK",$AC$2*0.5%,"xxx")))))))))))))))</f>
        <v/>
      </c>
      <c r="AD1273" s="133" t="str">
        <f t="shared" si="258"/>
        <v/>
      </c>
      <c r="AE1273" s="133" t="str">
        <f t="shared" si="259"/>
        <v/>
      </c>
      <c r="AF1273" s="133" t="str">
        <f>VLOOKUP(Table1[[#This Row],[Track]],$F$2672:$H$2715,2,FALSE)</f>
        <v>Vic</v>
      </c>
      <c r="AG1273" s="133" t="str">
        <f>VLOOKUP(Table1[[#This Row],[Track]],$F$2672:$H$2715,3,FALSE)</f>
        <v>-</v>
      </c>
      <c r="AH1273" s="133" t="str">
        <f>IF(Table1[[#This Row],[Date]]&lt;$AH$2,"",IF(Table1[[#This Row],[Date]]&lt;$AH$3,"Edge","Elite Combo"))</f>
        <v/>
      </c>
      <c r="AI1273" s="218">
        <f>Table1[[#This Row],[Time]]</f>
        <v>0.61458333333333337</v>
      </c>
      <c r="AJ1273" s="219" t="str">
        <f>Table1[[#This Row],[Track]]</f>
        <v>Sandown Hill</v>
      </c>
      <c r="AK1273" s="216">
        <f>Table1[[#This Row],[Race ]]</f>
        <v>7</v>
      </c>
      <c r="AL1273" s="219">
        <f>Table1[[#This Row],[TAB]]</f>
        <v>6</v>
      </c>
      <c r="AM1273" s="219" t="str">
        <f>Table1[[#This Row],[Selection]]</f>
        <v>Pudding</v>
      </c>
      <c r="AN1273" s="220" t="str">
        <f>Table1[[#This Row],[Sources]]</f>
        <v/>
      </c>
      <c r="AO1273" s="219" t="str">
        <f>Table1[[#This Row],[Scale Bet]]</f>
        <v/>
      </c>
    </row>
    <row r="1274" spans="5:41" ht="16.5" customHeight="1" x14ac:dyDescent="0.25">
      <c r="E1274" s="185">
        <v>45437</v>
      </c>
      <c r="F1274" s="35">
        <v>0.62847222222222221</v>
      </c>
      <c r="G1274" s="36" t="s">
        <v>22</v>
      </c>
      <c r="H1274" s="36">
        <v>8</v>
      </c>
      <c r="I1274" s="36">
        <v>5</v>
      </c>
      <c r="J1274" s="36" t="s">
        <v>767</v>
      </c>
      <c r="K1274" s="36" t="s">
        <v>60</v>
      </c>
      <c r="L1274" s="165">
        <v>10</v>
      </c>
      <c r="M1274" s="134">
        <f t="shared" si="247"/>
        <v>10</v>
      </c>
      <c r="N1274" s="36">
        <f t="shared" si="248"/>
        <v>1</v>
      </c>
      <c r="O1274" s="135" t="str">
        <f t="shared" si="249"/>
        <v>Pro Syd-10</v>
      </c>
      <c r="P1274" s="186" t="str">
        <f t="shared" si="250"/>
        <v>OK</v>
      </c>
      <c r="Q1274" s="187">
        <f t="shared" si="251"/>
        <v>40</v>
      </c>
      <c r="R1274" s="150">
        <v>3.3</v>
      </c>
      <c r="S1274" s="187">
        <f t="shared" si="252"/>
        <v>132</v>
      </c>
      <c r="T1274" s="136" t="str">
        <f t="shared" si="253"/>
        <v>Iknowastar</v>
      </c>
      <c r="U1274" s="137" t="str">
        <f>IF(P1274="","",IF(N1274=1,"",IF(Q1274="","",IF(Q1274&lt;=100,100,IF(Table1[[#This Row],[Day]]="Wed",100,200)))))</f>
        <v/>
      </c>
      <c r="V1274" s="137" t="str">
        <f t="shared" si="254"/>
        <v/>
      </c>
      <c r="W1274" s="137" t="str">
        <f t="shared" si="255"/>
        <v/>
      </c>
      <c r="X1274" s="133">
        <f>100</f>
        <v>100</v>
      </c>
      <c r="Y1274" s="133">
        <f t="shared" si="256"/>
        <v>330</v>
      </c>
      <c r="Z1274" s="133">
        <f t="shared" si="257"/>
        <v>230</v>
      </c>
      <c r="AA1274" s="134" t="str">
        <f>TEXT(Table1[[#This Row],[Date]],"DDD")</f>
        <v>Sat</v>
      </c>
      <c r="AB1274" s="133" t="str">
        <f>IF(OR(G1274="Doomben",G1274="Eagle Farm"),"Q",IF(AND(Q1274&gt;1,Q1274&lt;55,Table1[[#This Row],[Source]]="Nat"),"Nat OK",IF(AND(Table1[[#This Row],[Source]]&lt;&gt;"Nat",Q1274&lt;55),"Poor &lt;55",IF(OR(G1274="Randwick",G1274="Flemington",G1274="Caulfield",G1274="Sandown Lake",G1274="Sandown Hill"),"Best","ave"))))</f>
        <v>Poor &lt;55</v>
      </c>
      <c r="AC1274" s="133">
        <f>IF(Q1274="","",IF(AB1274="Poor &lt;55",$AC$2*0.2%,IF(AND(AB1274="Q",AA1274&lt;&gt;"Wed"),$AC$2*0.4%,IF(AND(AB1274="Q",AA1274="Wed"),$AC$2*0.5%,IF(AND(AB1274="Ave",U1274=100),$AC$2*0.5%,IF(AND(AB1274="ave",U1274="",N1274=1,AG1274="Bush"),$AC$2*1%,IF(AND(AB1274="ave",U1274="",Q1274&gt;100),$AC$2*1.3%,IF(AND(AB1274="ave",U1274=""),$AC$2*1.2%,IF(AND(AB1274="Ave",U1274=200),$AC$2*1%,IF(AND(AB1274="Best",U1274=200),$AC$2*1.5%,IF(AND(AB1274="Best",U1274="",K1274&lt;&gt;"Pro Syd"),$AC$2*0.5%,IF(AND(AB1274="Best",U1274=""),$AC$2*1%,IF(AND(AB1274="Best",U1274=100,Table1[[#This Row],[State]]="NSW"),$AC$2*0.4%,IF(AND(AB1274="Best",U1274=100),$AC$2*1%,IF(Table1[[#This Row],[Adj]]="Nat OK",$AC$2*0.5%,"xxx")))))))))))))))</f>
        <v>20</v>
      </c>
      <c r="AD1274" s="133">
        <f t="shared" si="258"/>
        <v>66</v>
      </c>
      <c r="AE1274" s="133">
        <f t="shared" si="259"/>
        <v>46</v>
      </c>
      <c r="AF1274" s="133" t="str">
        <f>VLOOKUP(Table1[[#This Row],[Track]],$F$2672:$H$2715,2,FALSE)</f>
        <v>NSW</v>
      </c>
      <c r="AG1274" s="133" t="str">
        <f>VLOOKUP(Table1[[#This Row],[Track]],$F$2672:$H$2715,3,FALSE)</f>
        <v>-</v>
      </c>
      <c r="AH1274" s="133" t="str">
        <f>IF(Table1[[#This Row],[Date]]&lt;$AH$2,"",IF(Table1[[#This Row],[Date]]&lt;$AH$3,"Edge","Elite Combo"))</f>
        <v/>
      </c>
      <c r="AI1274" s="218">
        <f>Table1[[#This Row],[Time]]</f>
        <v>0.62847222222222221</v>
      </c>
      <c r="AJ1274" s="219" t="str">
        <f>Table1[[#This Row],[Track]]</f>
        <v>Randwick</v>
      </c>
      <c r="AK1274" s="216">
        <f>Table1[[#This Row],[Race ]]</f>
        <v>8</v>
      </c>
      <c r="AL1274" s="219">
        <f>Table1[[#This Row],[TAB]]</f>
        <v>5</v>
      </c>
      <c r="AM1274" s="219" t="str">
        <f>Table1[[#This Row],[Selection]]</f>
        <v>Iknowastar</v>
      </c>
      <c r="AN1274" s="220" t="str">
        <f>Table1[[#This Row],[Sources]]</f>
        <v>Pro Syd-10</v>
      </c>
      <c r="AO1274" s="219">
        <f>Table1[[#This Row],[Scale Bet]]</f>
        <v>20</v>
      </c>
    </row>
    <row r="1275" spans="5:41" ht="16.5" customHeight="1" x14ac:dyDescent="0.25">
      <c r="E1275" s="185">
        <v>45437</v>
      </c>
      <c r="F1275" s="35">
        <v>0.62847222222222221</v>
      </c>
      <c r="G1275" s="36" t="s">
        <v>22</v>
      </c>
      <c r="H1275" s="36">
        <v>8</v>
      </c>
      <c r="I1275" s="36">
        <v>14</v>
      </c>
      <c r="J1275" s="36" t="s">
        <v>763</v>
      </c>
      <c r="K1275" s="36" t="s">
        <v>1</v>
      </c>
      <c r="L1275" s="165">
        <v>10</v>
      </c>
      <c r="M1275" s="134">
        <f t="shared" si="247"/>
        <v>23</v>
      </c>
      <c r="N1275" s="36">
        <f t="shared" si="248"/>
        <v>2</v>
      </c>
      <c r="O1275" s="135" t="str">
        <f t="shared" si="249"/>
        <v>E4-10/Nat-13</v>
      </c>
      <c r="P1275" s="186" t="str">
        <f t="shared" si="250"/>
        <v>OK</v>
      </c>
      <c r="Q1275" s="187">
        <f t="shared" si="251"/>
        <v>92</v>
      </c>
      <c r="R1275" s="150"/>
      <c r="S1275" s="187" t="str">
        <f t="shared" si="252"/>
        <v/>
      </c>
      <c r="T1275" s="136" t="str">
        <f t="shared" si="253"/>
        <v>Ruby Flyer</v>
      </c>
      <c r="U1275" s="137">
        <f>IF(P1275="","",IF(N1275=1,"",IF(Q1275="","",IF(Q1275&lt;=100,100,IF(Table1[[#This Row],[Day]]="Wed",100,200)))))</f>
        <v>100</v>
      </c>
      <c r="V1275" s="137" t="str">
        <f t="shared" si="254"/>
        <v/>
      </c>
      <c r="W1275" s="137">
        <f t="shared" si="255"/>
        <v>-100</v>
      </c>
      <c r="X1275" s="133">
        <f>100</f>
        <v>100</v>
      </c>
      <c r="Y1275" s="133" t="str">
        <f t="shared" si="256"/>
        <v/>
      </c>
      <c r="Z1275" s="133">
        <f t="shared" si="257"/>
        <v>-100</v>
      </c>
      <c r="AA1275" s="134" t="str">
        <f>TEXT(Table1[[#This Row],[Date]],"DDD")</f>
        <v>Sat</v>
      </c>
      <c r="AB1275" s="133" t="str">
        <f>IF(OR(G1275="Doomben",G1275="Eagle Farm"),"Q",IF(AND(Q1275&gt;1,Q1275&lt;55,Table1[[#This Row],[Source]]="Nat"),"Nat OK",IF(AND(Table1[[#This Row],[Source]]&lt;&gt;"Nat",Q1275&lt;55),"Poor &lt;55",IF(OR(G1275="Randwick",G1275="Flemington",G1275="Caulfield",G1275="Sandown Lake",G1275="Sandown Hill"),"Best","ave"))))</f>
        <v>Best</v>
      </c>
      <c r="AC1275" s="133">
        <f>IF(Q1275="","",IF(AB1275="Poor &lt;55",$AC$2*0.2%,IF(AND(AB1275="Q",AA1275&lt;&gt;"Wed"),$AC$2*0.4%,IF(AND(AB1275="Q",AA1275="Wed"),$AC$2*0.5%,IF(AND(AB1275="Ave",U1275=100),$AC$2*0.5%,IF(AND(AB1275="ave",U1275="",N1275=1,AG1275="Bush"),$AC$2*1%,IF(AND(AB1275="ave",U1275="",Q1275&gt;100),$AC$2*1.3%,IF(AND(AB1275="ave",U1275=""),$AC$2*1.2%,IF(AND(AB1275="Ave",U1275=200),$AC$2*1%,IF(AND(AB1275="Best",U1275=200),$AC$2*1.5%,IF(AND(AB1275="Best",U1275="",K1275&lt;&gt;"Pro Syd"),$AC$2*0.5%,IF(AND(AB1275="Best",U1275=""),$AC$2*1%,IF(AND(AB1275="Best",U1275=100,Table1[[#This Row],[State]]="NSW"),$AC$2*0.4%,IF(AND(AB1275="Best",U1275=100),$AC$2*1%,IF(Table1[[#This Row],[Adj]]="Nat OK",$AC$2*0.5%,"xxx")))))))))))))))</f>
        <v>40</v>
      </c>
      <c r="AD1275" s="133" t="str">
        <f t="shared" si="258"/>
        <v/>
      </c>
      <c r="AE1275" s="133">
        <f t="shared" si="259"/>
        <v>-40</v>
      </c>
      <c r="AF1275" s="133" t="str">
        <f>VLOOKUP(Table1[[#This Row],[Track]],$F$2672:$H$2715,2,FALSE)</f>
        <v>NSW</v>
      </c>
      <c r="AG1275" s="133" t="str">
        <f>VLOOKUP(Table1[[#This Row],[Track]],$F$2672:$H$2715,3,FALSE)</f>
        <v>-</v>
      </c>
      <c r="AH1275" s="133" t="str">
        <f>IF(Table1[[#This Row],[Date]]&lt;$AH$2,"",IF(Table1[[#This Row],[Date]]&lt;$AH$3,"Edge","Elite Combo"))</f>
        <v/>
      </c>
      <c r="AI1275" s="218">
        <f>Table1[[#This Row],[Time]]</f>
        <v>0.62847222222222221</v>
      </c>
      <c r="AJ1275" s="219" t="str">
        <f>Table1[[#This Row],[Track]]</f>
        <v>Randwick</v>
      </c>
      <c r="AK1275" s="216">
        <f>Table1[[#This Row],[Race ]]</f>
        <v>8</v>
      </c>
      <c r="AL1275" s="219">
        <f>Table1[[#This Row],[TAB]]</f>
        <v>14</v>
      </c>
      <c r="AM1275" s="219" t="str">
        <f>Table1[[#This Row],[Selection]]</f>
        <v>Ruby Flyer</v>
      </c>
      <c r="AN1275" s="220" t="str">
        <f>Table1[[#This Row],[Sources]]</f>
        <v>E4-10/Nat-13</v>
      </c>
      <c r="AO1275" s="219">
        <f>Table1[[#This Row],[Scale Bet]]</f>
        <v>40</v>
      </c>
    </row>
    <row r="1276" spans="5:41" ht="16.5" customHeight="1" x14ac:dyDescent="0.25">
      <c r="E1276" s="185">
        <v>45437</v>
      </c>
      <c r="F1276" s="35">
        <v>0.62847222222222221</v>
      </c>
      <c r="G1276" s="36" t="s">
        <v>22</v>
      </c>
      <c r="H1276" s="36">
        <v>8</v>
      </c>
      <c r="I1276" s="36">
        <v>14</v>
      </c>
      <c r="J1276" s="36" t="s">
        <v>763</v>
      </c>
      <c r="K1276" s="36" t="s">
        <v>13</v>
      </c>
      <c r="L1276" s="165">
        <v>13</v>
      </c>
      <c r="M1276" s="134" t="str">
        <f t="shared" si="247"/>
        <v/>
      </c>
      <c r="N1276" s="36" t="str">
        <f t="shared" si="248"/>
        <v/>
      </c>
      <c r="O1276" s="135" t="str">
        <f t="shared" si="249"/>
        <v/>
      </c>
      <c r="P1276" s="186" t="str">
        <f t="shared" si="250"/>
        <v>OK</v>
      </c>
      <c r="Q1276" s="187" t="str">
        <f t="shared" si="251"/>
        <v/>
      </c>
      <c r="R1276" s="150"/>
      <c r="S1276" s="187" t="str">
        <f t="shared" si="252"/>
        <v/>
      </c>
      <c r="T1276" s="136" t="str">
        <f t="shared" si="253"/>
        <v>Ruby Flyer</v>
      </c>
      <c r="U1276" s="137" t="str">
        <f>IF(P1276="","",IF(N1276=1,"",IF(Q1276="","",IF(Q1276&lt;=100,100,IF(Table1[[#This Row],[Day]]="Wed",100,200)))))</f>
        <v/>
      </c>
      <c r="V1276" s="137" t="str">
        <f t="shared" si="254"/>
        <v/>
      </c>
      <c r="W1276" s="137" t="str">
        <f t="shared" si="255"/>
        <v/>
      </c>
      <c r="X1276" s="133">
        <f>100</f>
        <v>100</v>
      </c>
      <c r="Y1276" s="133" t="str">
        <f t="shared" si="256"/>
        <v/>
      </c>
      <c r="Z1276" s="133">
        <f t="shared" si="257"/>
        <v>-100</v>
      </c>
      <c r="AA1276" s="134" t="str">
        <f>TEXT(Table1[[#This Row],[Date]],"DDD")</f>
        <v>Sat</v>
      </c>
      <c r="AB1276" s="133" t="str">
        <f>IF(OR(G1276="Doomben",G1276="Eagle Farm"),"Q",IF(AND(Q1276&gt;1,Q1276&lt;55,Table1[[#This Row],[Source]]="Nat"),"Nat OK",IF(AND(Table1[[#This Row],[Source]]&lt;&gt;"Nat",Q1276&lt;55),"Poor &lt;55",IF(OR(G1276="Randwick",G1276="Flemington",G1276="Caulfield",G1276="Sandown Lake",G1276="Sandown Hill"),"Best","ave"))))</f>
        <v>Best</v>
      </c>
      <c r="AC1276" s="133" t="str">
        <f>IF(Q1276="","",IF(AB1276="Poor &lt;55",$AC$2*0.2%,IF(AND(AB1276="Q",AA1276&lt;&gt;"Wed"),$AC$2*0.4%,IF(AND(AB1276="Q",AA1276="Wed"),$AC$2*0.5%,IF(AND(AB1276="Ave",U1276=100),$AC$2*0.5%,IF(AND(AB1276="ave",U1276="",N1276=1,AG1276="Bush"),$AC$2*1%,IF(AND(AB1276="ave",U1276="",Q1276&gt;100),$AC$2*1.3%,IF(AND(AB1276="ave",U1276=""),$AC$2*1.2%,IF(AND(AB1276="Ave",U1276=200),$AC$2*1%,IF(AND(AB1276="Best",U1276=200),$AC$2*1.5%,IF(AND(AB1276="Best",U1276="",K1276&lt;&gt;"Pro Syd"),$AC$2*0.5%,IF(AND(AB1276="Best",U1276=""),$AC$2*1%,IF(AND(AB1276="Best",U1276=100,Table1[[#This Row],[State]]="NSW"),$AC$2*0.4%,IF(AND(AB1276="Best",U1276=100),$AC$2*1%,IF(Table1[[#This Row],[Adj]]="Nat OK",$AC$2*0.5%,"xxx")))))))))))))))</f>
        <v/>
      </c>
      <c r="AD1276" s="133" t="str">
        <f t="shared" si="258"/>
        <v/>
      </c>
      <c r="AE1276" s="133" t="str">
        <f t="shared" si="259"/>
        <v/>
      </c>
      <c r="AF1276" s="133" t="str">
        <f>VLOOKUP(Table1[[#This Row],[Track]],$F$2672:$H$2715,2,FALSE)</f>
        <v>NSW</v>
      </c>
      <c r="AG1276" s="133" t="str">
        <f>VLOOKUP(Table1[[#This Row],[Track]],$F$2672:$H$2715,3,FALSE)</f>
        <v>-</v>
      </c>
      <c r="AH1276" s="133" t="str">
        <f>IF(Table1[[#This Row],[Date]]&lt;$AH$2,"",IF(Table1[[#This Row],[Date]]&lt;$AH$3,"Edge","Elite Combo"))</f>
        <v/>
      </c>
      <c r="AI1276" s="218">
        <f>Table1[[#This Row],[Time]]</f>
        <v>0.62847222222222221</v>
      </c>
      <c r="AJ1276" s="219" t="str">
        <f>Table1[[#This Row],[Track]]</f>
        <v>Randwick</v>
      </c>
      <c r="AK1276" s="216">
        <f>Table1[[#This Row],[Race ]]</f>
        <v>8</v>
      </c>
      <c r="AL1276" s="219">
        <f>Table1[[#This Row],[TAB]]</f>
        <v>14</v>
      </c>
      <c r="AM1276" s="219" t="str">
        <f>Table1[[#This Row],[Selection]]</f>
        <v>Ruby Flyer</v>
      </c>
      <c r="AN1276" s="220" t="str">
        <f>Table1[[#This Row],[Sources]]</f>
        <v/>
      </c>
      <c r="AO1276" s="219" t="str">
        <f>Table1[[#This Row],[Scale Bet]]</f>
        <v/>
      </c>
    </row>
    <row r="1277" spans="5:41" ht="16.5" customHeight="1" x14ac:dyDescent="0.25">
      <c r="E1277" s="185">
        <v>45437</v>
      </c>
      <c r="F1277" s="35">
        <v>0.64236111111111116</v>
      </c>
      <c r="G1277" s="36" t="s">
        <v>538</v>
      </c>
      <c r="H1277" s="36">
        <v>8</v>
      </c>
      <c r="I1277" s="36">
        <v>13</v>
      </c>
      <c r="J1277" s="36" t="s">
        <v>782</v>
      </c>
      <c r="K1277" s="36" t="s">
        <v>1</v>
      </c>
      <c r="L1277" s="165">
        <v>10</v>
      </c>
      <c r="M1277" s="134">
        <f t="shared" si="247"/>
        <v>23</v>
      </c>
      <c r="N1277" s="36">
        <f t="shared" si="248"/>
        <v>2</v>
      </c>
      <c r="O1277" s="135" t="str">
        <f t="shared" si="249"/>
        <v>E4-10/Nat-13</v>
      </c>
      <c r="P1277" s="186" t="str">
        <f t="shared" si="250"/>
        <v>OK</v>
      </c>
      <c r="Q1277" s="187">
        <f t="shared" si="251"/>
        <v>92</v>
      </c>
      <c r="R1277" s="150"/>
      <c r="S1277" s="187" t="str">
        <f t="shared" si="252"/>
        <v/>
      </c>
      <c r="T1277" s="136" t="str">
        <f t="shared" si="253"/>
        <v>Zamborghini</v>
      </c>
      <c r="U1277" s="137">
        <f>IF(P1277="","",IF(N1277=1,"",IF(Q1277="","",IF(Q1277&lt;=100,100,IF(Table1[[#This Row],[Day]]="Wed",100,200)))))</f>
        <v>100</v>
      </c>
      <c r="V1277" s="137" t="str">
        <f t="shared" si="254"/>
        <v/>
      </c>
      <c r="W1277" s="137">
        <f t="shared" si="255"/>
        <v>-100</v>
      </c>
      <c r="X1277" s="133">
        <f>100</f>
        <v>100</v>
      </c>
      <c r="Y1277" s="133" t="str">
        <f t="shared" si="256"/>
        <v/>
      </c>
      <c r="Z1277" s="133">
        <f t="shared" si="257"/>
        <v>-100</v>
      </c>
      <c r="AA1277" s="134" t="str">
        <f>TEXT(Table1[[#This Row],[Date]],"DDD")</f>
        <v>Sat</v>
      </c>
      <c r="AB1277" s="133" t="str">
        <f>IF(OR(G1277="Doomben",G1277="Eagle Farm"),"Q",IF(AND(Q1277&gt;1,Q1277&lt;55,Table1[[#This Row],[Source]]="Nat"),"Nat OK",IF(AND(Table1[[#This Row],[Source]]&lt;&gt;"Nat",Q1277&lt;55),"Poor &lt;55",IF(OR(G1277="Randwick",G1277="Flemington",G1277="Caulfield",G1277="Sandown Lake",G1277="Sandown Hill"),"Best","ave"))))</f>
        <v>Best</v>
      </c>
      <c r="AC1277" s="133">
        <f>IF(Q1277="","",IF(AB1277="Poor &lt;55",$AC$2*0.2%,IF(AND(AB1277="Q",AA1277&lt;&gt;"Wed"),$AC$2*0.4%,IF(AND(AB1277="Q",AA1277="Wed"),$AC$2*0.5%,IF(AND(AB1277="Ave",U1277=100),$AC$2*0.5%,IF(AND(AB1277="ave",U1277="",N1277=1,AG1277="Bush"),$AC$2*1%,IF(AND(AB1277="ave",U1277="",Q1277&gt;100),$AC$2*1.3%,IF(AND(AB1277="ave",U1277=""),$AC$2*1.2%,IF(AND(AB1277="Ave",U1277=200),$AC$2*1%,IF(AND(AB1277="Best",U1277=200),$AC$2*1.5%,IF(AND(AB1277="Best",U1277="",K1277&lt;&gt;"Pro Syd"),$AC$2*0.5%,IF(AND(AB1277="Best",U1277=""),$AC$2*1%,IF(AND(AB1277="Best",U1277=100,Table1[[#This Row],[State]]="NSW"),$AC$2*0.4%,IF(AND(AB1277="Best",U1277=100),$AC$2*1%,IF(Table1[[#This Row],[Adj]]="Nat OK",$AC$2*0.5%,"xxx")))))))))))))))</f>
        <v>100</v>
      </c>
      <c r="AD1277" s="133" t="str">
        <f t="shared" si="258"/>
        <v/>
      </c>
      <c r="AE1277" s="133">
        <f t="shared" si="259"/>
        <v>-100</v>
      </c>
      <c r="AF1277" s="133" t="str">
        <f>VLOOKUP(Table1[[#This Row],[Track]],$F$2672:$H$2715,2,FALSE)</f>
        <v>Vic</v>
      </c>
      <c r="AG1277" s="133" t="str">
        <f>VLOOKUP(Table1[[#This Row],[Track]],$F$2672:$H$2715,3,FALSE)</f>
        <v>-</v>
      </c>
      <c r="AH1277" s="133" t="str">
        <f>IF(Table1[[#This Row],[Date]]&lt;$AH$2,"",IF(Table1[[#This Row],[Date]]&lt;$AH$3,"Edge","Elite Combo"))</f>
        <v/>
      </c>
      <c r="AI1277" s="218">
        <f>Table1[[#This Row],[Time]]</f>
        <v>0.64236111111111116</v>
      </c>
      <c r="AJ1277" s="219" t="str">
        <f>Table1[[#This Row],[Track]]</f>
        <v>Sandown Hill</v>
      </c>
      <c r="AK1277" s="216">
        <f>Table1[[#This Row],[Race ]]</f>
        <v>8</v>
      </c>
      <c r="AL1277" s="219">
        <f>Table1[[#This Row],[TAB]]</f>
        <v>13</v>
      </c>
      <c r="AM1277" s="219" t="str">
        <f>Table1[[#This Row],[Selection]]</f>
        <v>Zamborghini</v>
      </c>
      <c r="AN1277" s="220" t="str">
        <f>Table1[[#This Row],[Sources]]</f>
        <v>E4-10/Nat-13</v>
      </c>
      <c r="AO1277" s="219">
        <f>Table1[[#This Row],[Scale Bet]]</f>
        <v>100</v>
      </c>
    </row>
    <row r="1278" spans="5:41" ht="16.5" customHeight="1" x14ac:dyDescent="0.25">
      <c r="E1278" s="185">
        <v>45437</v>
      </c>
      <c r="F1278" s="35">
        <v>0.64236111111111116</v>
      </c>
      <c r="G1278" s="36" t="s">
        <v>538</v>
      </c>
      <c r="H1278" s="36">
        <v>8</v>
      </c>
      <c r="I1278" s="36">
        <v>13</v>
      </c>
      <c r="J1278" s="36" t="s">
        <v>782</v>
      </c>
      <c r="K1278" s="36" t="s">
        <v>13</v>
      </c>
      <c r="L1278" s="165">
        <v>13</v>
      </c>
      <c r="M1278" s="134" t="str">
        <f t="shared" si="247"/>
        <v/>
      </c>
      <c r="N1278" s="36" t="str">
        <f t="shared" si="248"/>
        <v/>
      </c>
      <c r="O1278" s="135" t="str">
        <f t="shared" si="249"/>
        <v/>
      </c>
      <c r="P1278" s="186" t="str">
        <f t="shared" si="250"/>
        <v>OK</v>
      </c>
      <c r="Q1278" s="187" t="str">
        <f t="shared" si="251"/>
        <v/>
      </c>
      <c r="R1278" s="150"/>
      <c r="S1278" s="187" t="str">
        <f t="shared" si="252"/>
        <v/>
      </c>
      <c r="T1278" s="136" t="str">
        <f t="shared" si="253"/>
        <v>Zamborghini</v>
      </c>
      <c r="U1278" s="137" t="str">
        <f>IF(P1278="","",IF(N1278=1,"",IF(Q1278="","",IF(Q1278&lt;=100,100,IF(Table1[[#This Row],[Day]]="Wed",100,200)))))</f>
        <v/>
      </c>
      <c r="V1278" s="137" t="str">
        <f t="shared" si="254"/>
        <v/>
      </c>
      <c r="W1278" s="137" t="str">
        <f t="shared" si="255"/>
        <v/>
      </c>
      <c r="X1278" s="133">
        <f>100</f>
        <v>100</v>
      </c>
      <c r="Y1278" s="133" t="str">
        <f t="shared" si="256"/>
        <v/>
      </c>
      <c r="Z1278" s="133">
        <f t="shared" si="257"/>
        <v>-100</v>
      </c>
      <c r="AA1278" s="134" t="str">
        <f>TEXT(Table1[[#This Row],[Date]],"DDD")</f>
        <v>Sat</v>
      </c>
      <c r="AB1278" s="133" t="str">
        <f>IF(OR(G1278="Doomben",G1278="Eagle Farm"),"Q",IF(AND(Q1278&gt;1,Q1278&lt;55,Table1[[#This Row],[Source]]="Nat"),"Nat OK",IF(AND(Table1[[#This Row],[Source]]&lt;&gt;"Nat",Q1278&lt;55),"Poor &lt;55",IF(OR(G1278="Randwick",G1278="Flemington",G1278="Caulfield",G1278="Sandown Lake",G1278="Sandown Hill"),"Best","ave"))))</f>
        <v>Best</v>
      </c>
      <c r="AC1278" s="133" t="str">
        <f>IF(Q1278="","",IF(AB1278="Poor &lt;55",$AC$2*0.2%,IF(AND(AB1278="Q",AA1278&lt;&gt;"Wed"),$AC$2*0.4%,IF(AND(AB1278="Q",AA1278="Wed"),$AC$2*0.5%,IF(AND(AB1278="Ave",U1278=100),$AC$2*0.5%,IF(AND(AB1278="ave",U1278="",N1278=1,AG1278="Bush"),$AC$2*1%,IF(AND(AB1278="ave",U1278="",Q1278&gt;100),$AC$2*1.3%,IF(AND(AB1278="ave",U1278=""),$AC$2*1.2%,IF(AND(AB1278="Ave",U1278=200),$AC$2*1%,IF(AND(AB1278="Best",U1278=200),$AC$2*1.5%,IF(AND(AB1278="Best",U1278="",K1278&lt;&gt;"Pro Syd"),$AC$2*0.5%,IF(AND(AB1278="Best",U1278=""),$AC$2*1%,IF(AND(AB1278="Best",U1278=100,Table1[[#This Row],[State]]="NSW"),$AC$2*0.4%,IF(AND(AB1278="Best",U1278=100),$AC$2*1%,IF(Table1[[#This Row],[Adj]]="Nat OK",$AC$2*0.5%,"xxx")))))))))))))))</f>
        <v/>
      </c>
      <c r="AD1278" s="133" t="str">
        <f t="shared" si="258"/>
        <v/>
      </c>
      <c r="AE1278" s="133" t="str">
        <f t="shared" si="259"/>
        <v/>
      </c>
      <c r="AF1278" s="133" t="str">
        <f>VLOOKUP(Table1[[#This Row],[Track]],$F$2672:$H$2715,2,FALSE)</f>
        <v>Vic</v>
      </c>
      <c r="AG1278" s="133" t="str">
        <f>VLOOKUP(Table1[[#This Row],[Track]],$F$2672:$H$2715,3,FALSE)</f>
        <v>-</v>
      </c>
      <c r="AH1278" s="133" t="str">
        <f>IF(Table1[[#This Row],[Date]]&lt;$AH$2,"",IF(Table1[[#This Row],[Date]]&lt;$AH$3,"Edge","Elite Combo"))</f>
        <v/>
      </c>
      <c r="AI1278" s="218">
        <f>Table1[[#This Row],[Time]]</f>
        <v>0.64236111111111116</v>
      </c>
      <c r="AJ1278" s="219" t="str">
        <f>Table1[[#This Row],[Track]]</f>
        <v>Sandown Hill</v>
      </c>
      <c r="AK1278" s="216">
        <f>Table1[[#This Row],[Race ]]</f>
        <v>8</v>
      </c>
      <c r="AL1278" s="219">
        <f>Table1[[#This Row],[TAB]]</f>
        <v>13</v>
      </c>
      <c r="AM1278" s="219" t="str">
        <f>Table1[[#This Row],[Selection]]</f>
        <v>Zamborghini</v>
      </c>
      <c r="AN1278" s="220" t="str">
        <f>Table1[[#This Row],[Sources]]</f>
        <v/>
      </c>
      <c r="AO1278" s="219" t="str">
        <f>Table1[[#This Row],[Scale Bet]]</f>
        <v/>
      </c>
    </row>
    <row r="1279" spans="5:41" ht="16.5" customHeight="1" x14ac:dyDescent="0.25">
      <c r="E1279" s="185">
        <v>45437</v>
      </c>
      <c r="F1279" s="35">
        <v>0.65625</v>
      </c>
      <c r="G1279" s="36" t="s">
        <v>22</v>
      </c>
      <c r="H1279" s="36">
        <v>9</v>
      </c>
      <c r="I1279" s="36">
        <v>12</v>
      </c>
      <c r="J1279" s="36" t="s">
        <v>331</v>
      </c>
      <c r="K1279" s="36" t="s">
        <v>1</v>
      </c>
      <c r="L1279" s="165">
        <v>10</v>
      </c>
      <c r="M1279" s="134">
        <f t="shared" si="247"/>
        <v>23</v>
      </c>
      <c r="N1279" s="36">
        <f t="shared" si="248"/>
        <v>2</v>
      </c>
      <c r="O1279" s="135" t="str">
        <f t="shared" si="249"/>
        <v>E4-10/Nat-13</v>
      </c>
      <c r="P1279" s="186" t="str">
        <f t="shared" si="250"/>
        <v>OK</v>
      </c>
      <c r="Q1279" s="187">
        <f t="shared" si="251"/>
        <v>92</v>
      </c>
      <c r="R1279" s="150"/>
      <c r="S1279" s="187" t="str">
        <f t="shared" si="252"/>
        <v/>
      </c>
      <c r="T1279" s="136" t="str">
        <f t="shared" si="253"/>
        <v>Kureder</v>
      </c>
      <c r="U1279" s="137">
        <f>IF(P1279="","",IF(N1279=1,"",IF(Q1279="","",IF(Q1279&lt;=100,100,IF(Table1[[#This Row],[Day]]="Wed",100,200)))))</f>
        <v>100</v>
      </c>
      <c r="V1279" s="137" t="str">
        <f t="shared" si="254"/>
        <v/>
      </c>
      <c r="W1279" s="137">
        <f t="shared" si="255"/>
        <v>-100</v>
      </c>
      <c r="X1279" s="133">
        <f>100</f>
        <v>100</v>
      </c>
      <c r="Y1279" s="133" t="str">
        <f t="shared" si="256"/>
        <v/>
      </c>
      <c r="Z1279" s="133">
        <f t="shared" si="257"/>
        <v>-100</v>
      </c>
      <c r="AA1279" s="134" t="str">
        <f>TEXT(Table1[[#This Row],[Date]],"DDD")</f>
        <v>Sat</v>
      </c>
      <c r="AB1279" s="133" t="str">
        <f>IF(OR(G1279="Doomben",G1279="Eagle Farm"),"Q",IF(AND(Q1279&gt;1,Q1279&lt;55,Table1[[#This Row],[Source]]="Nat"),"Nat OK",IF(AND(Table1[[#This Row],[Source]]&lt;&gt;"Nat",Q1279&lt;55),"Poor &lt;55",IF(OR(G1279="Randwick",G1279="Flemington",G1279="Caulfield",G1279="Sandown Lake",G1279="Sandown Hill"),"Best","ave"))))</f>
        <v>Best</v>
      </c>
      <c r="AC1279" s="133">
        <f>IF(Q1279="","",IF(AB1279="Poor &lt;55",$AC$2*0.2%,IF(AND(AB1279="Q",AA1279&lt;&gt;"Wed"),$AC$2*0.4%,IF(AND(AB1279="Q",AA1279="Wed"),$AC$2*0.5%,IF(AND(AB1279="Ave",U1279=100),$AC$2*0.5%,IF(AND(AB1279="ave",U1279="",N1279=1,AG1279="Bush"),$AC$2*1%,IF(AND(AB1279="ave",U1279="",Q1279&gt;100),$AC$2*1.3%,IF(AND(AB1279="ave",U1279=""),$AC$2*1.2%,IF(AND(AB1279="Ave",U1279=200),$AC$2*1%,IF(AND(AB1279="Best",U1279=200),$AC$2*1.5%,IF(AND(AB1279="Best",U1279="",K1279&lt;&gt;"Pro Syd"),$AC$2*0.5%,IF(AND(AB1279="Best",U1279=""),$AC$2*1%,IF(AND(AB1279="Best",U1279=100,Table1[[#This Row],[State]]="NSW"),$AC$2*0.4%,IF(AND(AB1279="Best",U1279=100),$AC$2*1%,IF(Table1[[#This Row],[Adj]]="Nat OK",$AC$2*0.5%,"xxx")))))))))))))))</f>
        <v>40</v>
      </c>
      <c r="AD1279" s="133" t="str">
        <f t="shared" si="258"/>
        <v/>
      </c>
      <c r="AE1279" s="133">
        <f t="shared" si="259"/>
        <v>-40</v>
      </c>
      <c r="AF1279" s="133" t="str">
        <f>VLOOKUP(Table1[[#This Row],[Track]],$F$2672:$H$2715,2,FALSE)</f>
        <v>NSW</v>
      </c>
      <c r="AG1279" s="133" t="str">
        <f>VLOOKUP(Table1[[#This Row],[Track]],$F$2672:$H$2715,3,FALSE)</f>
        <v>-</v>
      </c>
      <c r="AH1279" s="133" t="str">
        <f>IF(Table1[[#This Row],[Date]]&lt;$AH$2,"",IF(Table1[[#This Row],[Date]]&lt;$AH$3,"Edge","Elite Combo"))</f>
        <v/>
      </c>
      <c r="AI1279" s="218">
        <f>Table1[[#This Row],[Time]]</f>
        <v>0.65625</v>
      </c>
      <c r="AJ1279" s="219" t="str">
        <f>Table1[[#This Row],[Track]]</f>
        <v>Randwick</v>
      </c>
      <c r="AK1279" s="216">
        <f>Table1[[#This Row],[Race ]]</f>
        <v>9</v>
      </c>
      <c r="AL1279" s="219">
        <f>Table1[[#This Row],[TAB]]</f>
        <v>12</v>
      </c>
      <c r="AM1279" s="219" t="str">
        <f>Table1[[#This Row],[Selection]]</f>
        <v>Kureder</v>
      </c>
      <c r="AN1279" s="220" t="str">
        <f>Table1[[#This Row],[Sources]]</f>
        <v>E4-10/Nat-13</v>
      </c>
      <c r="AO1279" s="219">
        <f>Table1[[#This Row],[Scale Bet]]</f>
        <v>40</v>
      </c>
    </row>
    <row r="1280" spans="5:41" ht="16.5" customHeight="1" x14ac:dyDescent="0.25">
      <c r="E1280" s="185">
        <v>45437</v>
      </c>
      <c r="F1280" s="35">
        <v>0.65625</v>
      </c>
      <c r="G1280" s="36" t="s">
        <v>22</v>
      </c>
      <c r="H1280" s="36">
        <v>9</v>
      </c>
      <c r="I1280" s="36">
        <v>12</v>
      </c>
      <c r="J1280" s="36" t="s">
        <v>331</v>
      </c>
      <c r="K1280" s="36" t="s">
        <v>13</v>
      </c>
      <c r="L1280" s="165">
        <v>13</v>
      </c>
      <c r="M1280" s="134" t="str">
        <f t="shared" si="247"/>
        <v/>
      </c>
      <c r="N1280" s="36" t="str">
        <f t="shared" si="248"/>
        <v/>
      </c>
      <c r="O1280" s="135" t="str">
        <f t="shared" si="249"/>
        <v/>
      </c>
      <c r="P1280" s="186" t="str">
        <f t="shared" si="250"/>
        <v>OK</v>
      </c>
      <c r="Q1280" s="187" t="str">
        <f t="shared" si="251"/>
        <v/>
      </c>
      <c r="R1280" s="150"/>
      <c r="S1280" s="187" t="str">
        <f t="shared" si="252"/>
        <v/>
      </c>
      <c r="T1280" s="136" t="str">
        <f t="shared" si="253"/>
        <v>Kureder</v>
      </c>
      <c r="U1280" s="137" t="str">
        <f>IF(P1280="","",IF(N1280=1,"",IF(Q1280="","",IF(Q1280&lt;=100,100,IF(Table1[[#This Row],[Day]]="Wed",100,200)))))</f>
        <v/>
      </c>
      <c r="V1280" s="137" t="str">
        <f t="shared" si="254"/>
        <v/>
      </c>
      <c r="W1280" s="137" t="str">
        <f t="shared" si="255"/>
        <v/>
      </c>
      <c r="X1280" s="133">
        <f>100</f>
        <v>100</v>
      </c>
      <c r="Y1280" s="133" t="str">
        <f t="shared" si="256"/>
        <v/>
      </c>
      <c r="Z1280" s="133">
        <f t="shared" si="257"/>
        <v>-100</v>
      </c>
      <c r="AA1280" s="134" t="str">
        <f>TEXT(Table1[[#This Row],[Date]],"DDD")</f>
        <v>Sat</v>
      </c>
      <c r="AB1280" s="133" t="str">
        <f>IF(OR(G1280="Doomben",G1280="Eagle Farm"),"Q",IF(AND(Q1280&gt;1,Q1280&lt;55,Table1[[#This Row],[Source]]="Nat"),"Nat OK",IF(AND(Table1[[#This Row],[Source]]&lt;&gt;"Nat",Q1280&lt;55),"Poor &lt;55",IF(OR(G1280="Randwick",G1280="Flemington",G1280="Caulfield",G1280="Sandown Lake",G1280="Sandown Hill"),"Best","ave"))))</f>
        <v>Best</v>
      </c>
      <c r="AC1280" s="133" t="str">
        <f>IF(Q1280="","",IF(AB1280="Poor &lt;55",$AC$2*0.2%,IF(AND(AB1280="Q",AA1280&lt;&gt;"Wed"),$AC$2*0.4%,IF(AND(AB1280="Q",AA1280="Wed"),$AC$2*0.5%,IF(AND(AB1280="Ave",U1280=100),$AC$2*0.5%,IF(AND(AB1280="ave",U1280="",N1280=1,AG1280="Bush"),$AC$2*1%,IF(AND(AB1280="ave",U1280="",Q1280&gt;100),$AC$2*1.3%,IF(AND(AB1280="ave",U1280=""),$AC$2*1.2%,IF(AND(AB1280="Ave",U1280=200),$AC$2*1%,IF(AND(AB1280="Best",U1280=200),$AC$2*1.5%,IF(AND(AB1280="Best",U1280="",K1280&lt;&gt;"Pro Syd"),$AC$2*0.5%,IF(AND(AB1280="Best",U1280=""),$AC$2*1%,IF(AND(AB1280="Best",U1280=100,Table1[[#This Row],[State]]="NSW"),$AC$2*0.4%,IF(AND(AB1280="Best",U1280=100),$AC$2*1%,IF(Table1[[#This Row],[Adj]]="Nat OK",$AC$2*0.5%,"xxx")))))))))))))))</f>
        <v/>
      </c>
      <c r="AD1280" s="133" t="str">
        <f t="shared" si="258"/>
        <v/>
      </c>
      <c r="AE1280" s="133" t="str">
        <f t="shared" si="259"/>
        <v/>
      </c>
      <c r="AF1280" s="133" t="str">
        <f>VLOOKUP(Table1[[#This Row],[Track]],$F$2672:$H$2715,2,FALSE)</f>
        <v>NSW</v>
      </c>
      <c r="AG1280" s="133" t="str">
        <f>VLOOKUP(Table1[[#This Row],[Track]],$F$2672:$H$2715,3,FALSE)</f>
        <v>-</v>
      </c>
      <c r="AH1280" s="133" t="str">
        <f>IF(Table1[[#This Row],[Date]]&lt;$AH$2,"",IF(Table1[[#This Row],[Date]]&lt;$AH$3,"Edge","Elite Combo"))</f>
        <v/>
      </c>
      <c r="AI1280" s="218">
        <f>Table1[[#This Row],[Time]]</f>
        <v>0.65625</v>
      </c>
      <c r="AJ1280" s="219" t="str">
        <f>Table1[[#This Row],[Track]]</f>
        <v>Randwick</v>
      </c>
      <c r="AK1280" s="216">
        <f>Table1[[#This Row],[Race ]]</f>
        <v>9</v>
      </c>
      <c r="AL1280" s="219">
        <f>Table1[[#This Row],[TAB]]</f>
        <v>12</v>
      </c>
      <c r="AM1280" s="219" t="str">
        <f>Table1[[#This Row],[Selection]]</f>
        <v>Kureder</v>
      </c>
      <c r="AN1280" s="220" t="str">
        <f>Table1[[#This Row],[Sources]]</f>
        <v/>
      </c>
      <c r="AO1280" s="219" t="str">
        <f>Table1[[#This Row],[Scale Bet]]</f>
        <v/>
      </c>
    </row>
    <row r="1281" spans="5:41" ht="16.5" customHeight="1" x14ac:dyDescent="0.25">
      <c r="E1281" s="185">
        <v>45437</v>
      </c>
      <c r="F1281" s="35">
        <v>0.68402777777777779</v>
      </c>
      <c r="G1281" s="36" t="s">
        <v>22</v>
      </c>
      <c r="H1281" s="36">
        <v>10</v>
      </c>
      <c r="I1281" s="36">
        <v>16</v>
      </c>
      <c r="J1281" s="36" t="s">
        <v>344</v>
      </c>
      <c r="K1281" s="36" t="s">
        <v>60</v>
      </c>
      <c r="L1281" s="165">
        <v>10</v>
      </c>
      <c r="M1281" s="134">
        <f t="shared" si="247"/>
        <v>10</v>
      </c>
      <c r="N1281" s="36">
        <f t="shared" si="248"/>
        <v>1</v>
      </c>
      <c r="O1281" s="135" t="str">
        <f t="shared" si="249"/>
        <v>Pro Syd-10</v>
      </c>
      <c r="P1281" s="186" t="str">
        <f t="shared" si="250"/>
        <v>OK</v>
      </c>
      <c r="Q1281" s="187">
        <f t="shared" si="251"/>
        <v>40</v>
      </c>
      <c r="R1281" s="150"/>
      <c r="S1281" s="187" t="str">
        <f t="shared" si="252"/>
        <v/>
      </c>
      <c r="T1281" s="136" t="str">
        <f t="shared" si="253"/>
        <v>Nails Murphy</v>
      </c>
      <c r="U1281" s="137" t="str">
        <f>IF(P1281="","",IF(N1281=1,"",IF(Q1281="","",IF(Q1281&lt;=100,100,IF(Table1[[#This Row],[Day]]="Wed",100,200)))))</f>
        <v/>
      </c>
      <c r="V1281" s="137" t="str">
        <f t="shared" si="254"/>
        <v/>
      </c>
      <c r="W1281" s="137" t="str">
        <f t="shared" si="255"/>
        <v/>
      </c>
      <c r="X1281" s="133">
        <f>100</f>
        <v>100</v>
      </c>
      <c r="Y1281" s="133" t="str">
        <f t="shared" si="256"/>
        <v/>
      </c>
      <c r="Z1281" s="133">
        <f t="shared" si="257"/>
        <v>-100</v>
      </c>
      <c r="AA1281" s="134" t="str">
        <f>TEXT(Table1[[#This Row],[Date]],"DDD")</f>
        <v>Sat</v>
      </c>
      <c r="AB1281" s="133" t="str">
        <f>IF(OR(G1281="Doomben",G1281="Eagle Farm"),"Q",IF(AND(Q1281&gt;1,Q1281&lt;55,Table1[[#This Row],[Source]]="Nat"),"Nat OK",IF(AND(Table1[[#This Row],[Source]]&lt;&gt;"Nat",Q1281&lt;55),"Poor &lt;55",IF(OR(G1281="Randwick",G1281="Flemington",G1281="Caulfield",G1281="Sandown Lake",G1281="Sandown Hill"),"Best","ave"))))</f>
        <v>Poor &lt;55</v>
      </c>
      <c r="AC1281" s="133">
        <f>IF(Q1281="","",IF(AB1281="Poor &lt;55",$AC$2*0.2%,IF(AND(AB1281="Q",AA1281&lt;&gt;"Wed"),$AC$2*0.4%,IF(AND(AB1281="Q",AA1281="Wed"),$AC$2*0.5%,IF(AND(AB1281="Ave",U1281=100),$AC$2*0.5%,IF(AND(AB1281="ave",U1281="",N1281=1,AG1281="Bush"),$AC$2*1%,IF(AND(AB1281="ave",U1281="",Q1281&gt;100),$AC$2*1.3%,IF(AND(AB1281="ave",U1281=""),$AC$2*1.2%,IF(AND(AB1281="Ave",U1281=200),$AC$2*1%,IF(AND(AB1281="Best",U1281=200),$AC$2*1.5%,IF(AND(AB1281="Best",U1281="",K1281&lt;&gt;"Pro Syd"),$AC$2*0.5%,IF(AND(AB1281="Best",U1281=""),$AC$2*1%,IF(AND(AB1281="Best",U1281=100,Table1[[#This Row],[State]]="NSW"),$AC$2*0.4%,IF(AND(AB1281="Best",U1281=100),$AC$2*1%,IF(Table1[[#This Row],[Adj]]="Nat OK",$AC$2*0.5%,"xxx")))))))))))))))</f>
        <v>20</v>
      </c>
      <c r="AD1281" s="133" t="str">
        <f t="shared" si="258"/>
        <v/>
      </c>
      <c r="AE1281" s="133">
        <f t="shared" si="259"/>
        <v>-20</v>
      </c>
      <c r="AF1281" s="133" t="str">
        <f>VLOOKUP(Table1[[#This Row],[Track]],$F$2672:$H$2715,2,FALSE)</f>
        <v>NSW</v>
      </c>
      <c r="AG1281" s="133" t="str">
        <f>VLOOKUP(Table1[[#This Row],[Track]],$F$2672:$H$2715,3,FALSE)</f>
        <v>-</v>
      </c>
      <c r="AH1281" s="133" t="str">
        <f>IF(Table1[[#This Row],[Date]]&lt;$AH$2,"",IF(Table1[[#This Row],[Date]]&lt;$AH$3,"Edge","Elite Combo"))</f>
        <v/>
      </c>
      <c r="AI1281" s="218">
        <f>Table1[[#This Row],[Time]]</f>
        <v>0.68402777777777779</v>
      </c>
      <c r="AJ1281" s="219" t="str">
        <f>Table1[[#This Row],[Track]]</f>
        <v>Randwick</v>
      </c>
      <c r="AK1281" s="216">
        <f>Table1[[#This Row],[Race ]]</f>
        <v>10</v>
      </c>
      <c r="AL1281" s="219">
        <f>Table1[[#This Row],[TAB]]</f>
        <v>16</v>
      </c>
      <c r="AM1281" s="219" t="str">
        <f>Table1[[#This Row],[Selection]]</f>
        <v>Nails Murphy</v>
      </c>
      <c r="AN1281" s="220" t="str">
        <f>Table1[[#This Row],[Sources]]</f>
        <v>Pro Syd-10</v>
      </c>
      <c r="AO1281" s="219">
        <f>Table1[[#This Row],[Scale Bet]]</f>
        <v>20</v>
      </c>
    </row>
    <row r="1282" spans="5:41" ht="16.5" customHeight="1" x14ac:dyDescent="0.25">
      <c r="E1282" s="185">
        <v>45437</v>
      </c>
      <c r="F1282" s="35">
        <v>0.69097222222222221</v>
      </c>
      <c r="G1282" s="36" t="s">
        <v>538</v>
      </c>
      <c r="H1282" s="36">
        <v>10</v>
      </c>
      <c r="I1282" s="36">
        <v>17</v>
      </c>
      <c r="J1282" s="36" t="s">
        <v>190</v>
      </c>
      <c r="K1282" s="36" t="s">
        <v>1</v>
      </c>
      <c r="L1282" s="165">
        <v>12</v>
      </c>
      <c r="M1282" s="134">
        <f t="shared" si="247"/>
        <v>12</v>
      </c>
      <c r="N1282" s="36">
        <f t="shared" si="248"/>
        <v>1</v>
      </c>
      <c r="O1282" s="135" t="str">
        <f t="shared" si="249"/>
        <v>E4-12</v>
      </c>
      <c r="P1282" s="186" t="str">
        <f t="shared" si="250"/>
        <v>OK</v>
      </c>
      <c r="Q1282" s="187">
        <f t="shared" si="251"/>
        <v>48</v>
      </c>
      <c r="R1282" s="150"/>
      <c r="S1282" s="187" t="str">
        <f t="shared" si="252"/>
        <v/>
      </c>
      <c r="T1282" s="136" t="str">
        <f t="shared" si="253"/>
        <v>So Risque</v>
      </c>
      <c r="U1282" s="137" t="str">
        <f>IF(P1282="","",IF(N1282=1,"",IF(Q1282="","",IF(Q1282&lt;=100,100,IF(Table1[[#This Row],[Day]]="Wed",100,200)))))</f>
        <v/>
      </c>
      <c r="V1282" s="137" t="str">
        <f t="shared" si="254"/>
        <v/>
      </c>
      <c r="W1282" s="137" t="str">
        <f t="shared" si="255"/>
        <v/>
      </c>
      <c r="X1282" s="133">
        <f>100</f>
        <v>100</v>
      </c>
      <c r="Y1282" s="133" t="str">
        <f t="shared" si="256"/>
        <v/>
      </c>
      <c r="Z1282" s="133">
        <f t="shared" si="257"/>
        <v>-100</v>
      </c>
      <c r="AA1282" s="134" t="str">
        <f>TEXT(Table1[[#This Row],[Date]],"DDD")</f>
        <v>Sat</v>
      </c>
      <c r="AB1282" s="133" t="str">
        <f>IF(OR(G1282="Doomben",G1282="Eagle Farm"),"Q",IF(AND(Q1282&gt;1,Q1282&lt;55,Table1[[#This Row],[Source]]="Nat"),"Nat OK",IF(AND(Table1[[#This Row],[Source]]&lt;&gt;"Nat",Q1282&lt;55),"Poor &lt;55",IF(OR(G1282="Randwick",G1282="Flemington",G1282="Caulfield",G1282="Sandown Lake",G1282="Sandown Hill"),"Best","ave"))))</f>
        <v>Poor &lt;55</v>
      </c>
      <c r="AC1282" s="133">
        <f>IF(Q1282="","",IF(AB1282="Poor &lt;55",$AC$2*0.2%,IF(AND(AB1282="Q",AA1282&lt;&gt;"Wed"),$AC$2*0.4%,IF(AND(AB1282="Q",AA1282="Wed"),$AC$2*0.5%,IF(AND(AB1282="Ave",U1282=100),$AC$2*0.5%,IF(AND(AB1282="ave",U1282="",N1282=1,AG1282="Bush"),$AC$2*1%,IF(AND(AB1282="ave",U1282="",Q1282&gt;100),$AC$2*1.3%,IF(AND(AB1282="ave",U1282=""),$AC$2*1.2%,IF(AND(AB1282="Ave",U1282=200),$AC$2*1%,IF(AND(AB1282="Best",U1282=200),$AC$2*1.5%,IF(AND(AB1282="Best",U1282="",K1282&lt;&gt;"Pro Syd"),$AC$2*0.5%,IF(AND(AB1282="Best",U1282=""),$AC$2*1%,IF(AND(AB1282="Best",U1282=100,Table1[[#This Row],[State]]="NSW"),$AC$2*0.4%,IF(AND(AB1282="Best",U1282=100),$AC$2*1%,IF(Table1[[#This Row],[Adj]]="Nat OK",$AC$2*0.5%,"xxx")))))))))))))))</f>
        <v>20</v>
      </c>
      <c r="AD1282" s="133" t="str">
        <f t="shared" si="258"/>
        <v/>
      </c>
      <c r="AE1282" s="133">
        <f t="shared" si="259"/>
        <v>-20</v>
      </c>
      <c r="AF1282" s="133" t="str">
        <f>VLOOKUP(Table1[[#This Row],[Track]],$F$2672:$H$2715,2,FALSE)</f>
        <v>Vic</v>
      </c>
      <c r="AG1282" s="133" t="str">
        <f>VLOOKUP(Table1[[#This Row],[Track]],$F$2672:$H$2715,3,FALSE)</f>
        <v>-</v>
      </c>
      <c r="AH1282" s="133" t="str">
        <f>IF(Table1[[#This Row],[Date]]&lt;$AH$2,"",IF(Table1[[#This Row],[Date]]&lt;$AH$3,"Edge","Elite Combo"))</f>
        <v/>
      </c>
      <c r="AI1282" s="218">
        <f>Table1[[#This Row],[Time]]</f>
        <v>0.69097222222222221</v>
      </c>
      <c r="AJ1282" s="219" t="str">
        <f>Table1[[#This Row],[Track]]</f>
        <v>Sandown Hill</v>
      </c>
      <c r="AK1282" s="216">
        <f>Table1[[#This Row],[Race ]]</f>
        <v>10</v>
      </c>
      <c r="AL1282" s="219">
        <f>Table1[[#This Row],[TAB]]</f>
        <v>17</v>
      </c>
      <c r="AM1282" s="219" t="str">
        <f>Table1[[#This Row],[Selection]]</f>
        <v>So Risque</v>
      </c>
      <c r="AN1282" s="220" t="str">
        <f>Table1[[#This Row],[Sources]]</f>
        <v>E4-12</v>
      </c>
      <c r="AO1282" s="219">
        <f>Table1[[#This Row],[Scale Bet]]</f>
        <v>20</v>
      </c>
    </row>
    <row r="1283" spans="5:41" ht="16.5" customHeight="1" x14ac:dyDescent="0.25">
      <c r="E1283" s="185">
        <v>45444</v>
      </c>
      <c r="F1283" s="35">
        <v>0.45833333333333331</v>
      </c>
      <c r="G1283" s="36" t="s">
        <v>17</v>
      </c>
      <c r="H1283" s="36">
        <v>1</v>
      </c>
      <c r="I1283" s="36">
        <v>6</v>
      </c>
      <c r="J1283" s="36" t="s">
        <v>1070</v>
      </c>
      <c r="K1283" s="36" t="s">
        <v>60</v>
      </c>
      <c r="L1283" s="165">
        <v>10</v>
      </c>
      <c r="M1283" s="134">
        <f t="shared" si="247"/>
        <v>10</v>
      </c>
      <c r="N1283" s="36">
        <f t="shared" si="248"/>
        <v>1</v>
      </c>
      <c r="O1283" s="135" t="str">
        <f t="shared" si="249"/>
        <v>Pro Syd-10</v>
      </c>
      <c r="P1283" s="186" t="str">
        <f t="shared" si="250"/>
        <v>OK</v>
      </c>
      <c r="Q1283" s="187">
        <f t="shared" si="251"/>
        <v>40</v>
      </c>
      <c r="R1283" s="150"/>
      <c r="S1283" s="187" t="str">
        <f t="shared" si="252"/>
        <v/>
      </c>
      <c r="T1283" s="136" t="str">
        <f t="shared" si="253"/>
        <v>Ningaloo Star</v>
      </c>
      <c r="U1283" s="137" t="str">
        <f>IF(P1283="","",IF(N1283=1,"",IF(Q1283="","",IF(Q1283&lt;=100,100,IF(Table1[[#This Row],[Day]]="Wed",100,200)))))</f>
        <v/>
      </c>
      <c r="V1283" s="137" t="str">
        <f t="shared" si="254"/>
        <v/>
      </c>
      <c r="W1283" s="137" t="str">
        <f t="shared" si="255"/>
        <v/>
      </c>
      <c r="X1283" s="133">
        <f>100</f>
        <v>100</v>
      </c>
      <c r="Y1283" s="133" t="str">
        <f t="shared" si="256"/>
        <v/>
      </c>
      <c r="Z1283" s="133">
        <f t="shared" si="257"/>
        <v>-100</v>
      </c>
      <c r="AA1283" s="134" t="str">
        <f>TEXT(Table1[[#This Row],[Date]],"DDD")</f>
        <v>Sat</v>
      </c>
      <c r="AB1283" s="133" t="str">
        <f>IF(OR(G1283="Doomben",G1283="Eagle Farm"),"Q",IF(AND(Q1283&gt;1,Q1283&lt;55,Table1[[#This Row],[Source]]="Nat"),"Nat OK",IF(AND(Table1[[#This Row],[Source]]&lt;&gt;"Nat",Q1283&lt;55),"Poor &lt;55",IF(OR(G1283="Randwick",G1283="Flemington",G1283="Caulfield",G1283="Sandown Lake",G1283="Sandown Hill"),"Best","ave"))))</f>
        <v>Poor &lt;55</v>
      </c>
      <c r="AC1283" s="133">
        <f>IF(Q1283="","",IF(AB1283="Poor &lt;55",$AC$2*0.2%,IF(AND(AB1283="Q",AA1283&lt;&gt;"Wed"),$AC$2*0.4%,IF(AND(AB1283="Q",AA1283="Wed"),$AC$2*0.5%,IF(AND(AB1283="Ave",U1283=100),$AC$2*0.5%,IF(AND(AB1283="ave",U1283="",N1283=1,AG1283="Bush"),$AC$2*1%,IF(AND(AB1283="ave",U1283="",Q1283&gt;100),$AC$2*1.3%,IF(AND(AB1283="ave",U1283=""),$AC$2*1.2%,IF(AND(AB1283="Ave",U1283=200),$AC$2*1%,IF(AND(AB1283="Best",U1283=200),$AC$2*1.5%,IF(AND(AB1283="Best",U1283="",K1283&lt;&gt;"Pro Syd"),$AC$2*0.5%,IF(AND(AB1283="Best",U1283=""),$AC$2*1%,IF(AND(AB1283="Best",U1283=100,Table1[[#This Row],[State]]="NSW"),$AC$2*0.4%,IF(AND(AB1283="Best",U1283=100),$AC$2*1%,IF(Table1[[#This Row],[Adj]]="Nat OK",$AC$2*0.5%,"xxx")))))))))))))))</f>
        <v>20</v>
      </c>
      <c r="AD1283" s="133" t="str">
        <f t="shared" si="258"/>
        <v/>
      </c>
      <c r="AE1283" s="133">
        <f t="shared" si="259"/>
        <v>-20</v>
      </c>
      <c r="AF1283" s="133" t="str">
        <f>VLOOKUP(Table1[[#This Row],[Track]],$F$2672:$H$2715,2,FALSE)</f>
        <v>NSW</v>
      </c>
      <c r="AG1283" s="133" t="str">
        <f>VLOOKUP(Table1[[#This Row],[Track]],$F$2672:$H$2715,3,FALSE)</f>
        <v>-</v>
      </c>
      <c r="AH1283" s="133" t="str">
        <f>IF(Table1[[#This Row],[Date]]&lt;$AH$2,"",IF(Table1[[#This Row],[Date]]&lt;$AH$3,"Edge","Elite Combo"))</f>
        <v/>
      </c>
      <c r="AI1283" s="218">
        <f>Table1[[#This Row],[Time]]</f>
        <v>0.45833333333333331</v>
      </c>
      <c r="AJ1283" s="219" t="str">
        <f>Table1[[#This Row],[Track]]</f>
        <v>Rosehill</v>
      </c>
      <c r="AK1283" s="216">
        <f>Table1[[#This Row],[Race ]]</f>
        <v>1</v>
      </c>
      <c r="AL1283" s="219">
        <f>Table1[[#This Row],[TAB]]</f>
        <v>6</v>
      </c>
      <c r="AM1283" s="219" t="str">
        <f>Table1[[#This Row],[Selection]]</f>
        <v>Ningaloo Star</v>
      </c>
      <c r="AN1283" s="220" t="str">
        <f>Table1[[#This Row],[Sources]]</f>
        <v>Pro Syd-10</v>
      </c>
      <c r="AO1283" s="219">
        <f>Table1[[#This Row],[Scale Bet]]</f>
        <v>20</v>
      </c>
    </row>
    <row r="1284" spans="5:41" ht="16.5" customHeight="1" x14ac:dyDescent="0.25">
      <c r="E1284" s="185">
        <v>45444</v>
      </c>
      <c r="F1284" s="35">
        <v>0.45833333333333331</v>
      </c>
      <c r="G1284" s="36" t="s">
        <v>17</v>
      </c>
      <c r="H1284" s="36">
        <v>1</v>
      </c>
      <c r="I1284" s="36">
        <v>8</v>
      </c>
      <c r="J1284" s="36" t="s">
        <v>542</v>
      </c>
      <c r="K1284" s="36" t="s">
        <v>1</v>
      </c>
      <c r="L1284" s="165">
        <v>10</v>
      </c>
      <c r="M1284" s="134">
        <f t="shared" si="247"/>
        <v>23</v>
      </c>
      <c r="N1284" s="36">
        <f t="shared" si="248"/>
        <v>2</v>
      </c>
      <c r="O1284" s="135" t="str">
        <f t="shared" si="249"/>
        <v>E4-10/Nat-13</v>
      </c>
      <c r="P1284" s="186" t="str">
        <f t="shared" si="250"/>
        <v>OK</v>
      </c>
      <c r="Q1284" s="187">
        <f t="shared" si="251"/>
        <v>92</v>
      </c>
      <c r="R1284" s="150">
        <v>8</v>
      </c>
      <c r="S1284" s="187">
        <f t="shared" si="252"/>
        <v>736</v>
      </c>
      <c r="T1284" s="136" t="str">
        <f t="shared" si="253"/>
        <v>Yiska</v>
      </c>
      <c r="U1284" s="137">
        <f>IF(P1284="","",IF(N1284=1,"",IF(Q1284="","",IF(Q1284&lt;=100,100,IF(Table1[[#This Row],[Day]]="Wed",100,200)))))</f>
        <v>100</v>
      </c>
      <c r="V1284" s="137">
        <f t="shared" si="254"/>
        <v>800</v>
      </c>
      <c r="W1284" s="137">
        <f t="shared" si="255"/>
        <v>700</v>
      </c>
      <c r="X1284" s="133">
        <f>100</f>
        <v>100</v>
      </c>
      <c r="Y1284" s="133">
        <f t="shared" si="256"/>
        <v>800</v>
      </c>
      <c r="Z1284" s="133">
        <f t="shared" si="257"/>
        <v>700</v>
      </c>
      <c r="AA1284" s="134" t="str">
        <f>TEXT(Table1[[#This Row],[Date]],"DDD")</f>
        <v>Sat</v>
      </c>
      <c r="AB1284" s="133" t="str">
        <f>IF(OR(G1284="Doomben",G1284="Eagle Farm"),"Q",IF(AND(Q1284&gt;1,Q1284&lt;55,Table1[[#This Row],[Source]]="Nat"),"Nat OK",IF(AND(Table1[[#This Row],[Source]]&lt;&gt;"Nat",Q1284&lt;55),"Poor &lt;55",IF(OR(G1284="Randwick",G1284="Flemington",G1284="Caulfield",G1284="Sandown Lake",G1284="Sandown Hill"),"Best","ave"))))</f>
        <v>ave</v>
      </c>
      <c r="AC1284" s="133">
        <f>IF(Q1284="","",IF(AB1284="Poor &lt;55",$AC$2*0.2%,IF(AND(AB1284="Q",AA1284&lt;&gt;"Wed"),$AC$2*0.4%,IF(AND(AB1284="Q",AA1284="Wed"),$AC$2*0.5%,IF(AND(AB1284="Ave",U1284=100),$AC$2*0.5%,IF(AND(AB1284="ave",U1284="",N1284=1,AG1284="Bush"),$AC$2*1%,IF(AND(AB1284="ave",U1284="",Q1284&gt;100),$AC$2*1.3%,IF(AND(AB1284="ave",U1284=""),$AC$2*1.2%,IF(AND(AB1284="Ave",U1284=200),$AC$2*1%,IF(AND(AB1284="Best",U1284=200),$AC$2*1.5%,IF(AND(AB1284="Best",U1284="",K1284&lt;&gt;"Pro Syd"),$AC$2*0.5%,IF(AND(AB1284="Best",U1284=""),$AC$2*1%,IF(AND(AB1284="Best",U1284=100,Table1[[#This Row],[State]]="NSW"),$AC$2*0.4%,IF(AND(AB1284="Best",U1284=100),$AC$2*1%,IF(Table1[[#This Row],[Adj]]="Nat OK",$AC$2*0.5%,"xxx")))))))))))))))</f>
        <v>50</v>
      </c>
      <c r="AD1284" s="133">
        <f t="shared" si="258"/>
        <v>400</v>
      </c>
      <c r="AE1284" s="133">
        <f t="shared" si="259"/>
        <v>350</v>
      </c>
      <c r="AF1284" s="133" t="str">
        <f>VLOOKUP(Table1[[#This Row],[Track]],$F$2672:$H$2715,2,FALSE)</f>
        <v>NSW</v>
      </c>
      <c r="AG1284" s="133" t="str">
        <f>VLOOKUP(Table1[[#This Row],[Track]],$F$2672:$H$2715,3,FALSE)</f>
        <v>-</v>
      </c>
      <c r="AH1284" s="133" t="str">
        <f>IF(Table1[[#This Row],[Date]]&lt;$AH$2,"",IF(Table1[[#This Row],[Date]]&lt;$AH$3,"Edge","Elite Combo"))</f>
        <v/>
      </c>
      <c r="AI1284" s="218">
        <f>Table1[[#This Row],[Time]]</f>
        <v>0.45833333333333331</v>
      </c>
      <c r="AJ1284" s="219" t="str">
        <f>Table1[[#This Row],[Track]]</f>
        <v>Rosehill</v>
      </c>
      <c r="AK1284" s="216">
        <f>Table1[[#This Row],[Race ]]</f>
        <v>1</v>
      </c>
      <c r="AL1284" s="219">
        <f>Table1[[#This Row],[TAB]]</f>
        <v>8</v>
      </c>
      <c r="AM1284" s="219" t="str">
        <f>Table1[[#This Row],[Selection]]</f>
        <v>Yiska</v>
      </c>
      <c r="AN1284" s="220" t="str">
        <f>Table1[[#This Row],[Sources]]</f>
        <v>E4-10/Nat-13</v>
      </c>
      <c r="AO1284" s="219">
        <f>Table1[[#This Row],[Scale Bet]]</f>
        <v>50</v>
      </c>
    </row>
    <row r="1285" spans="5:41" ht="16.5" customHeight="1" x14ac:dyDescent="0.25">
      <c r="E1285" s="185">
        <v>45444</v>
      </c>
      <c r="F1285" s="35">
        <v>0.45833333333333331</v>
      </c>
      <c r="G1285" s="36" t="s">
        <v>17</v>
      </c>
      <c r="H1285" s="36">
        <v>1</v>
      </c>
      <c r="I1285" s="36">
        <v>8</v>
      </c>
      <c r="J1285" s="36" t="s">
        <v>542</v>
      </c>
      <c r="K1285" s="36" t="s">
        <v>13</v>
      </c>
      <c r="L1285" s="165">
        <v>13</v>
      </c>
      <c r="M1285" s="134" t="str">
        <f t="shared" si="247"/>
        <v/>
      </c>
      <c r="N1285" s="36" t="str">
        <f t="shared" si="248"/>
        <v/>
      </c>
      <c r="O1285" s="135" t="str">
        <f t="shared" si="249"/>
        <v/>
      </c>
      <c r="P1285" s="186" t="str">
        <f t="shared" si="250"/>
        <v>OK</v>
      </c>
      <c r="Q1285" s="187" t="str">
        <f t="shared" si="251"/>
        <v/>
      </c>
      <c r="R1285" s="150">
        <v>8</v>
      </c>
      <c r="S1285" s="187" t="str">
        <f t="shared" si="252"/>
        <v/>
      </c>
      <c r="T1285" s="136" t="str">
        <f t="shared" si="253"/>
        <v>Yiska</v>
      </c>
      <c r="U1285" s="137" t="str">
        <f>IF(P1285="","",IF(N1285=1,"",IF(Q1285="","",IF(Q1285&lt;=100,100,IF(Table1[[#This Row],[Day]]="Wed",100,200)))))</f>
        <v/>
      </c>
      <c r="V1285" s="137" t="str">
        <f t="shared" si="254"/>
        <v/>
      </c>
      <c r="W1285" s="137" t="str">
        <f t="shared" si="255"/>
        <v/>
      </c>
      <c r="X1285" s="133">
        <f>100</f>
        <v>100</v>
      </c>
      <c r="Y1285" s="133">
        <f t="shared" si="256"/>
        <v>800</v>
      </c>
      <c r="Z1285" s="133">
        <f t="shared" si="257"/>
        <v>700</v>
      </c>
      <c r="AA1285" s="134" t="str">
        <f>TEXT(Table1[[#This Row],[Date]],"DDD")</f>
        <v>Sat</v>
      </c>
      <c r="AB1285" s="133" t="str">
        <f>IF(OR(G1285="Doomben",G1285="Eagle Farm"),"Q",IF(AND(Q1285&gt;1,Q1285&lt;55,Table1[[#This Row],[Source]]="Nat"),"Nat OK",IF(AND(Table1[[#This Row],[Source]]&lt;&gt;"Nat",Q1285&lt;55),"Poor &lt;55",IF(OR(G1285="Randwick",G1285="Flemington",G1285="Caulfield",G1285="Sandown Lake",G1285="Sandown Hill"),"Best","ave"))))</f>
        <v>ave</v>
      </c>
      <c r="AC1285" s="133" t="str">
        <f>IF(Q1285="","",IF(AB1285="Poor &lt;55",$AC$2*0.2%,IF(AND(AB1285="Q",AA1285&lt;&gt;"Wed"),$AC$2*0.4%,IF(AND(AB1285="Q",AA1285="Wed"),$AC$2*0.5%,IF(AND(AB1285="Ave",U1285=100),$AC$2*0.5%,IF(AND(AB1285="ave",U1285="",N1285=1,AG1285="Bush"),$AC$2*1%,IF(AND(AB1285="ave",U1285="",Q1285&gt;100),$AC$2*1.3%,IF(AND(AB1285="ave",U1285=""),$AC$2*1.2%,IF(AND(AB1285="Ave",U1285=200),$AC$2*1%,IF(AND(AB1285="Best",U1285=200),$AC$2*1.5%,IF(AND(AB1285="Best",U1285="",K1285&lt;&gt;"Pro Syd"),$AC$2*0.5%,IF(AND(AB1285="Best",U1285=""),$AC$2*1%,IF(AND(AB1285="Best",U1285=100,Table1[[#This Row],[State]]="NSW"),$AC$2*0.4%,IF(AND(AB1285="Best",U1285=100),$AC$2*1%,IF(Table1[[#This Row],[Adj]]="Nat OK",$AC$2*0.5%,"xxx")))))))))))))))</f>
        <v/>
      </c>
      <c r="AD1285" s="133" t="str">
        <f t="shared" si="258"/>
        <v/>
      </c>
      <c r="AE1285" s="133" t="str">
        <f t="shared" si="259"/>
        <v/>
      </c>
      <c r="AF1285" s="133" t="str">
        <f>VLOOKUP(Table1[[#This Row],[Track]],$F$2672:$H$2715,2,FALSE)</f>
        <v>NSW</v>
      </c>
      <c r="AG1285" s="133" t="str">
        <f>VLOOKUP(Table1[[#This Row],[Track]],$F$2672:$H$2715,3,FALSE)</f>
        <v>-</v>
      </c>
      <c r="AH1285" s="133" t="str">
        <f>IF(Table1[[#This Row],[Date]]&lt;$AH$2,"",IF(Table1[[#This Row],[Date]]&lt;$AH$3,"Edge","Elite Combo"))</f>
        <v/>
      </c>
      <c r="AI1285" s="218">
        <f>Table1[[#This Row],[Time]]</f>
        <v>0.45833333333333331</v>
      </c>
      <c r="AJ1285" s="219" t="str">
        <f>Table1[[#This Row],[Track]]</f>
        <v>Rosehill</v>
      </c>
      <c r="AK1285" s="216">
        <f>Table1[[#This Row],[Race ]]</f>
        <v>1</v>
      </c>
      <c r="AL1285" s="219">
        <f>Table1[[#This Row],[TAB]]</f>
        <v>8</v>
      </c>
      <c r="AM1285" s="219" t="str">
        <f>Table1[[#This Row],[Selection]]</f>
        <v>Yiska</v>
      </c>
      <c r="AN1285" s="220" t="str">
        <f>Table1[[#This Row],[Sources]]</f>
        <v/>
      </c>
      <c r="AO1285" s="219" t="str">
        <f>Table1[[#This Row],[Scale Bet]]</f>
        <v/>
      </c>
    </row>
    <row r="1286" spans="5:41" ht="16.5" customHeight="1" x14ac:dyDescent="0.25">
      <c r="E1286" s="185">
        <v>45444</v>
      </c>
      <c r="F1286" s="35">
        <v>0.51736111111111116</v>
      </c>
      <c r="G1286" s="36" t="s">
        <v>201</v>
      </c>
      <c r="H1286" s="36">
        <v>2</v>
      </c>
      <c r="I1286" s="36">
        <v>5</v>
      </c>
      <c r="J1286" s="36" t="s">
        <v>783</v>
      </c>
      <c r="K1286" s="36" t="s">
        <v>1</v>
      </c>
      <c r="L1286" s="165">
        <v>20</v>
      </c>
      <c r="M1286" s="134">
        <f t="shared" si="247"/>
        <v>60</v>
      </c>
      <c r="N1286" s="36">
        <f t="shared" si="248"/>
        <v>3</v>
      </c>
      <c r="O1286" s="135" t="str">
        <f t="shared" si="249"/>
        <v>E4-20/Edge-20/Nat-20</v>
      </c>
      <c r="P1286" s="186" t="str">
        <f t="shared" si="250"/>
        <v>OK</v>
      </c>
      <c r="Q1286" s="187">
        <f t="shared" si="251"/>
        <v>240</v>
      </c>
      <c r="R1286" s="150">
        <v>3.8</v>
      </c>
      <c r="S1286" s="187">
        <f t="shared" si="252"/>
        <v>912</v>
      </c>
      <c r="T1286" s="136" t="str">
        <f t="shared" si="253"/>
        <v>My Xanadu</v>
      </c>
      <c r="U1286" s="137">
        <f>IF(P1286="","",IF(N1286=1,"",IF(Q1286="","",IF(Q1286&lt;=100,100,IF(Table1[[#This Row],[Day]]="Wed",100,200)))))</f>
        <v>200</v>
      </c>
      <c r="V1286" s="137">
        <f t="shared" si="254"/>
        <v>760</v>
      </c>
      <c r="W1286" s="137">
        <f t="shared" si="255"/>
        <v>560</v>
      </c>
      <c r="X1286" s="133">
        <f>100</f>
        <v>100</v>
      </c>
      <c r="Y1286" s="133">
        <f t="shared" si="256"/>
        <v>380</v>
      </c>
      <c r="Z1286" s="133">
        <f t="shared" si="257"/>
        <v>280</v>
      </c>
      <c r="AA1286" s="134" t="str">
        <f>TEXT(Table1[[#This Row],[Date]],"DDD")</f>
        <v>Sat</v>
      </c>
      <c r="AB1286" s="133" t="str">
        <f>IF(OR(G1286="Doomben",G1286="Eagle Farm"),"Q",IF(AND(Q1286&gt;1,Q1286&lt;55,Table1[[#This Row],[Source]]="Nat"),"Nat OK",IF(AND(Table1[[#This Row],[Source]]&lt;&gt;"Nat",Q1286&lt;55),"Poor &lt;55",IF(OR(G1286="Randwick",G1286="Flemington",G1286="Caulfield",G1286="Sandown Lake",G1286="Sandown Hill"),"Best","ave"))))</f>
        <v>Best</v>
      </c>
      <c r="AC1286" s="133">
        <f>IF(Q1286="","",IF(AB1286="Poor &lt;55",$AC$2*0.2%,IF(AND(AB1286="Q",AA1286&lt;&gt;"Wed"),$AC$2*0.4%,IF(AND(AB1286="Q",AA1286="Wed"),$AC$2*0.5%,IF(AND(AB1286="Ave",U1286=100),$AC$2*0.5%,IF(AND(AB1286="ave",U1286="",N1286=1,AG1286="Bush"),$AC$2*1%,IF(AND(AB1286="ave",U1286="",Q1286&gt;100),$AC$2*1.3%,IF(AND(AB1286="ave",U1286=""),$AC$2*1.2%,IF(AND(AB1286="Ave",U1286=200),$AC$2*1%,IF(AND(AB1286="Best",U1286=200),$AC$2*1.5%,IF(AND(AB1286="Best",U1286="",K1286&lt;&gt;"Pro Syd"),$AC$2*0.5%,IF(AND(AB1286="Best",U1286=""),$AC$2*1%,IF(AND(AB1286="Best",U1286=100,Table1[[#This Row],[State]]="NSW"),$AC$2*0.4%,IF(AND(AB1286="Best",U1286=100),$AC$2*1%,IF(Table1[[#This Row],[Adj]]="Nat OK",$AC$2*0.5%,"xxx")))))))))))))))</f>
        <v>150</v>
      </c>
      <c r="AD1286" s="133">
        <f t="shared" si="258"/>
        <v>570</v>
      </c>
      <c r="AE1286" s="133">
        <f t="shared" si="259"/>
        <v>420</v>
      </c>
      <c r="AF1286" s="133" t="str">
        <f>VLOOKUP(Table1[[#This Row],[Track]],$F$2672:$H$2715,2,FALSE)</f>
        <v>Vic</v>
      </c>
      <c r="AG1286" s="133" t="str">
        <f>VLOOKUP(Table1[[#This Row],[Track]],$F$2672:$H$2715,3,FALSE)</f>
        <v>-</v>
      </c>
      <c r="AH1286" s="133" t="str">
        <f>IF(Table1[[#This Row],[Date]]&lt;$AH$2,"",IF(Table1[[#This Row],[Date]]&lt;$AH$3,"Edge","Elite Combo"))</f>
        <v/>
      </c>
      <c r="AI1286" s="218">
        <f>Table1[[#This Row],[Time]]</f>
        <v>0.51736111111111116</v>
      </c>
      <c r="AJ1286" s="219" t="str">
        <f>Table1[[#This Row],[Track]]</f>
        <v>Caulfield</v>
      </c>
      <c r="AK1286" s="216">
        <f>Table1[[#This Row],[Race ]]</f>
        <v>2</v>
      </c>
      <c r="AL1286" s="219">
        <f>Table1[[#This Row],[TAB]]</f>
        <v>5</v>
      </c>
      <c r="AM1286" s="219" t="str">
        <f>Table1[[#This Row],[Selection]]</f>
        <v>My Xanadu</v>
      </c>
      <c r="AN1286" s="220" t="str">
        <f>Table1[[#This Row],[Sources]]</f>
        <v>E4-20/Edge-20/Nat-20</v>
      </c>
      <c r="AO1286" s="219">
        <f>Table1[[#This Row],[Scale Bet]]</f>
        <v>150</v>
      </c>
    </row>
    <row r="1287" spans="5:41" ht="16.5" customHeight="1" x14ac:dyDescent="0.25">
      <c r="E1287" s="185">
        <v>45444</v>
      </c>
      <c r="F1287" s="35">
        <v>0.51736111111111116</v>
      </c>
      <c r="G1287" s="36" t="s">
        <v>201</v>
      </c>
      <c r="H1287" s="36">
        <v>2</v>
      </c>
      <c r="I1287" s="36">
        <v>5</v>
      </c>
      <c r="J1287" s="36" t="s">
        <v>783</v>
      </c>
      <c r="K1287" s="36" t="s">
        <v>40</v>
      </c>
      <c r="L1287" s="165">
        <v>20</v>
      </c>
      <c r="M1287" s="134" t="str">
        <f t="shared" ref="M1287:M1350" si="260">IF(AND(J1287=J1286,E1287=E1286),"",IF(AND(E1287=E1290,J1287=J1290),L1287+L1288+L1289+L1290,IF(AND(E1287=E1289,J1287=J1289),L1287+L1288+L1289,IF(AND(E1287=E1288,J1287=J1288),L1287+L1288,L1287))))</f>
        <v/>
      </c>
      <c r="N1287" s="36" t="str">
        <f t="shared" ref="N1287:N1350" si="261">IF(M1287=L1287,1,IF(M1287="","",IF(AND(E1287=E1290,J1287=J1290),4,IF(AND(E1287=E1289,J1287=J1289),3,IF(AND(E1287=E1288,J1287=J1288),2,"XXX")))))</f>
        <v/>
      </c>
      <c r="O1287" s="135" t="str">
        <f t="shared" ref="O1287:O1350" si="262">IF(N1287="","",IF(N1287=4,K1287&amp;"-"&amp;L1287&amp;"/"&amp;K1288&amp;"-"&amp;L1288&amp;"/"&amp;K1289&amp;"-"&amp;L1289&amp;"/"&amp;K1290&amp;"-"&amp;L1290,IF(N1287=3,K1287&amp;"-"&amp;L1287&amp;"/"&amp;K1288&amp;"-"&amp;L1288&amp;"/"&amp;K1289&amp;"-"&amp;L1289,IF(N1287=2,K1287&amp;"-"&amp;L1287&amp;"/"&amp;K1288&amp;"-"&amp;L1288,IF(N1287=1,K1287&amp;"-"&amp;L1287,"""""xxx")))))</f>
        <v/>
      </c>
      <c r="P1287" s="186" t="str">
        <f t="shared" ref="P1287:P1350" si="263">IF(OR(G1287="Randwick",G1287="Rosehill",G1287="Flemington",G1287="Caulfield",G1287="Sandown Lake",G1287="Sandown Hill",G1287="Moonee Valley"),"OK","")</f>
        <v>OK</v>
      </c>
      <c r="Q1287" s="187" t="str">
        <f t="shared" ref="Q1287:Q1350" si="264">IF(M1287="","",(M1287*($Q$1/1000)/$R$1)*$Q$2)</f>
        <v/>
      </c>
      <c r="R1287" s="150">
        <v>3.8</v>
      </c>
      <c r="S1287" s="187" t="str">
        <f t="shared" ref="S1287:S1350" si="265">IF(Q1287="","",IF(R1287="","",R1287*Q1287))</f>
        <v/>
      </c>
      <c r="T1287" s="136" t="str">
        <f t="shared" ref="T1287:T1350" si="266">TRIM(PROPER(J1287))</f>
        <v>My Xanadu</v>
      </c>
      <c r="U1287" s="137" t="str">
        <f>IF(P1287="","",IF(N1287=1,"",IF(Q1287="","",IF(Q1287&lt;=100,100,IF(Table1[[#This Row],[Day]]="Wed",100,200)))))</f>
        <v/>
      </c>
      <c r="V1287" s="137" t="str">
        <f t="shared" ref="V1287:V1350" si="267">IF(U1287="","",IF(R1287="","",U1287*R1287))</f>
        <v/>
      </c>
      <c r="W1287" s="137" t="str">
        <f t="shared" ref="W1287:W1350" si="268">IF(U1287="","",IF(V1287="",U1287*-1,V1287-U1287))</f>
        <v/>
      </c>
      <c r="X1287" s="133">
        <f>100</f>
        <v>100</v>
      </c>
      <c r="Y1287" s="133">
        <f t="shared" ref="Y1287:Y1350" si="269">IF(R1287="","",X1287*R1287)</f>
        <v>380</v>
      </c>
      <c r="Z1287" s="133">
        <f t="shared" ref="Z1287:Z1350" si="270">IF(Y1287="",X1287*-1,Y1287-X1286)</f>
        <v>280</v>
      </c>
      <c r="AA1287" s="134" t="str">
        <f>TEXT(Table1[[#This Row],[Date]],"DDD")</f>
        <v>Sat</v>
      </c>
      <c r="AB1287" s="133" t="str">
        <f>IF(OR(G1287="Doomben",G1287="Eagle Farm"),"Q",IF(AND(Q1287&gt;1,Q1287&lt;55,Table1[[#This Row],[Source]]="Nat"),"Nat OK",IF(AND(Table1[[#This Row],[Source]]&lt;&gt;"Nat",Q1287&lt;55),"Poor &lt;55",IF(OR(G1287="Randwick",G1287="Flemington",G1287="Caulfield",G1287="Sandown Lake",G1287="Sandown Hill"),"Best","ave"))))</f>
        <v>Best</v>
      </c>
      <c r="AC1287" s="133" t="str">
        <f>IF(Q1287="","",IF(AB1287="Poor &lt;55",$AC$2*0.2%,IF(AND(AB1287="Q",AA1287&lt;&gt;"Wed"),$AC$2*0.4%,IF(AND(AB1287="Q",AA1287="Wed"),$AC$2*0.5%,IF(AND(AB1287="Ave",U1287=100),$AC$2*0.5%,IF(AND(AB1287="ave",U1287="",N1287=1,AG1287="Bush"),$AC$2*1%,IF(AND(AB1287="ave",U1287="",Q1287&gt;100),$AC$2*1.3%,IF(AND(AB1287="ave",U1287=""),$AC$2*1.2%,IF(AND(AB1287="Ave",U1287=200),$AC$2*1%,IF(AND(AB1287="Best",U1287=200),$AC$2*1.5%,IF(AND(AB1287="Best",U1287="",K1287&lt;&gt;"Pro Syd"),$AC$2*0.5%,IF(AND(AB1287="Best",U1287=""),$AC$2*1%,IF(AND(AB1287="Best",U1287=100,Table1[[#This Row],[State]]="NSW"),$AC$2*0.4%,IF(AND(AB1287="Best",U1287=100),$AC$2*1%,IF(Table1[[#This Row],[Adj]]="Nat OK",$AC$2*0.5%,"xxx")))))))))))))))</f>
        <v/>
      </c>
      <c r="AD1287" s="133" t="str">
        <f t="shared" ref="AD1287:AD1350" si="271">IF(AC1287="","",IF(R1287="","",AC1287*R1287))</f>
        <v/>
      </c>
      <c r="AE1287" s="133" t="str">
        <f t="shared" ref="AE1287:AE1350" si="272">IF(AC1287="","",IF(AD1287="",AC1287*-1,AD1287-AC1287))</f>
        <v/>
      </c>
      <c r="AF1287" s="133" t="str">
        <f>VLOOKUP(Table1[[#This Row],[Track]],$F$2672:$H$2715,2,FALSE)</f>
        <v>Vic</v>
      </c>
      <c r="AG1287" s="133" t="str">
        <f>VLOOKUP(Table1[[#This Row],[Track]],$F$2672:$H$2715,3,FALSE)</f>
        <v>-</v>
      </c>
      <c r="AH1287" s="133" t="str">
        <f>IF(Table1[[#This Row],[Date]]&lt;$AH$2,"",IF(Table1[[#This Row],[Date]]&lt;$AH$3,"Edge","Elite Combo"))</f>
        <v/>
      </c>
      <c r="AI1287" s="218">
        <f>Table1[[#This Row],[Time]]</f>
        <v>0.51736111111111116</v>
      </c>
      <c r="AJ1287" s="219" t="str">
        <f>Table1[[#This Row],[Track]]</f>
        <v>Caulfield</v>
      </c>
      <c r="AK1287" s="216">
        <f>Table1[[#This Row],[Race ]]</f>
        <v>2</v>
      </c>
      <c r="AL1287" s="219">
        <f>Table1[[#This Row],[TAB]]</f>
        <v>5</v>
      </c>
      <c r="AM1287" s="219" t="str">
        <f>Table1[[#This Row],[Selection]]</f>
        <v>My Xanadu</v>
      </c>
      <c r="AN1287" s="220" t="str">
        <f>Table1[[#This Row],[Sources]]</f>
        <v/>
      </c>
      <c r="AO1287" s="219" t="str">
        <f>Table1[[#This Row],[Scale Bet]]</f>
        <v/>
      </c>
    </row>
    <row r="1288" spans="5:41" ht="16.5" customHeight="1" x14ac:dyDescent="0.25">
      <c r="E1288" s="185">
        <v>45444</v>
      </c>
      <c r="F1288" s="35">
        <v>0.51736111111111116</v>
      </c>
      <c r="G1288" s="36" t="s">
        <v>201</v>
      </c>
      <c r="H1288" s="36">
        <v>2</v>
      </c>
      <c r="I1288" s="36">
        <v>5</v>
      </c>
      <c r="J1288" s="36" t="s">
        <v>783</v>
      </c>
      <c r="K1288" s="36" t="s">
        <v>13</v>
      </c>
      <c r="L1288" s="165">
        <v>20</v>
      </c>
      <c r="M1288" s="134" t="str">
        <f t="shared" si="260"/>
        <v/>
      </c>
      <c r="N1288" s="36" t="str">
        <f t="shared" si="261"/>
        <v/>
      </c>
      <c r="O1288" s="135" t="str">
        <f t="shared" si="262"/>
        <v/>
      </c>
      <c r="P1288" s="186" t="str">
        <f t="shared" si="263"/>
        <v>OK</v>
      </c>
      <c r="Q1288" s="187" t="str">
        <f t="shared" si="264"/>
        <v/>
      </c>
      <c r="R1288" s="150">
        <v>3.8</v>
      </c>
      <c r="S1288" s="187" t="str">
        <f t="shared" si="265"/>
        <v/>
      </c>
      <c r="T1288" s="136" t="str">
        <f t="shared" si="266"/>
        <v>My Xanadu</v>
      </c>
      <c r="U1288" s="137" t="str">
        <f>IF(P1288="","",IF(N1288=1,"",IF(Q1288="","",IF(Q1288&lt;=100,100,IF(Table1[[#This Row],[Day]]="Wed",100,200)))))</f>
        <v/>
      </c>
      <c r="V1288" s="137" t="str">
        <f t="shared" si="267"/>
        <v/>
      </c>
      <c r="W1288" s="137" t="str">
        <f t="shared" si="268"/>
        <v/>
      </c>
      <c r="X1288" s="133">
        <f>100</f>
        <v>100</v>
      </c>
      <c r="Y1288" s="133">
        <f t="shared" si="269"/>
        <v>380</v>
      </c>
      <c r="Z1288" s="133">
        <f t="shared" si="270"/>
        <v>280</v>
      </c>
      <c r="AA1288" s="134" t="str">
        <f>TEXT(Table1[[#This Row],[Date]],"DDD")</f>
        <v>Sat</v>
      </c>
      <c r="AB1288" s="133" t="str">
        <f>IF(OR(G1288="Doomben",G1288="Eagle Farm"),"Q",IF(AND(Q1288&gt;1,Q1288&lt;55,Table1[[#This Row],[Source]]="Nat"),"Nat OK",IF(AND(Table1[[#This Row],[Source]]&lt;&gt;"Nat",Q1288&lt;55),"Poor &lt;55",IF(OR(G1288="Randwick",G1288="Flemington",G1288="Caulfield",G1288="Sandown Lake",G1288="Sandown Hill"),"Best","ave"))))</f>
        <v>Best</v>
      </c>
      <c r="AC1288" s="133" t="str">
        <f>IF(Q1288="","",IF(AB1288="Poor &lt;55",$AC$2*0.2%,IF(AND(AB1288="Q",AA1288&lt;&gt;"Wed"),$AC$2*0.4%,IF(AND(AB1288="Q",AA1288="Wed"),$AC$2*0.5%,IF(AND(AB1288="Ave",U1288=100),$AC$2*0.5%,IF(AND(AB1288="ave",U1288="",N1288=1,AG1288="Bush"),$AC$2*1%,IF(AND(AB1288="ave",U1288="",Q1288&gt;100),$AC$2*1.3%,IF(AND(AB1288="ave",U1288=""),$AC$2*1.2%,IF(AND(AB1288="Ave",U1288=200),$AC$2*1%,IF(AND(AB1288="Best",U1288=200),$AC$2*1.5%,IF(AND(AB1288="Best",U1288="",K1288&lt;&gt;"Pro Syd"),$AC$2*0.5%,IF(AND(AB1288="Best",U1288=""),$AC$2*1%,IF(AND(AB1288="Best",U1288=100,Table1[[#This Row],[State]]="NSW"),$AC$2*0.4%,IF(AND(AB1288="Best",U1288=100),$AC$2*1%,IF(Table1[[#This Row],[Adj]]="Nat OK",$AC$2*0.5%,"xxx")))))))))))))))</f>
        <v/>
      </c>
      <c r="AD1288" s="133" t="str">
        <f t="shared" si="271"/>
        <v/>
      </c>
      <c r="AE1288" s="133" t="str">
        <f t="shared" si="272"/>
        <v/>
      </c>
      <c r="AF1288" s="133" t="str">
        <f>VLOOKUP(Table1[[#This Row],[Track]],$F$2672:$H$2715,2,FALSE)</f>
        <v>Vic</v>
      </c>
      <c r="AG1288" s="133" t="str">
        <f>VLOOKUP(Table1[[#This Row],[Track]],$F$2672:$H$2715,3,FALSE)</f>
        <v>-</v>
      </c>
      <c r="AH1288" s="133" t="str">
        <f>IF(Table1[[#This Row],[Date]]&lt;$AH$2,"",IF(Table1[[#This Row],[Date]]&lt;$AH$3,"Edge","Elite Combo"))</f>
        <v/>
      </c>
      <c r="AI1288" s="218">
        <f>Table1[[#This Row],[Time]]</f>
        <v>0.51736111111111116</v>
      </c>
      <c r="AJ1288" s="219" t="str">
        <f>Table1[[#This Row],[Track]]</f>
        <v>Caulfield</v>
      </c>
      <c r="AK1288" s="216">
        <f>Table1[[#This Row],[Race ]]</f>
        <v>2</v>
      </c>
      <c r="AL1288" s="219">
        <f>Table1[[#This Row],[TAB]]</f>
        <v>5</v>
      </c>
      <c r="AM1288" s="219" t="str">
        <f>Table1[[#This Row],[Selection]]</f>
        <v>My Xanadu</v>
      </c>
      <c r="AN1288" s="220" t="str">
        <f>Table1[[#This Row],[Sources]]</f>
        <v/>
      </c>
      <c r="AO1288" s="219" t="str">
        <f>Table1[[#This Row],[Scale Bet]]</f>
        <v/>
      </c>
    </row>
    <row r="1289" spans="5:41" ht="16.5" customHeight="1" x14ac:dyDescent="0.25">
      <c r="E1289" s="185">
        <v>45444</v>
      </c>
      <c r="F1289" s="35">
        <v>0.54166666666666663</v>
      </c>
      <c r="G1289" s="36" t="s">
        <v>201</v>
      </c>
      <c r="H1289" s="36">
        <v>3</v>
      </c>
      <c r="I1289" s="36">
        <v>2</v>
      </c>
      <c r="J1289" s="36" t="s">
        <v>784</v>
      </c>
      <c r="K1289" s="36" t="s">
        <v>1</v>
      </c>
      <c r="L1289" s="165">
        <v>10</v>
      </c>
      <c r="M1289" s="134">
        <f t="shared" si="260"/>
        <v>23</v>
      </c>
      <c r="N1289" s="36">
        <f t="shared" si="261"/>
        <v>2</v>
      </c>
      <c r="O1289" s="135" t="str">
        <f t="shared" si="262"/>
        <v>E4-10/Nat-13</v>
      </c>
      <c r="P1289" s="186" t="str">
        <f t="shared" si="263"/>
        <v>OK</v>
      </c>
      <c r="Q1289" s="187">
        <f t="shared" si="264"/>
        <v>92</v>
      </c>
      <c r="R1289" s="150"/>
      <c r="S1289" s="187" t="str">
        <f t="shared" si="265"/>
        <v/>
      </c>
      <c r="T1289" s="136" t="str">
        <f t="shared" si="266"/>
        <v>Episodic</v>
      </c>
      <c r="U1289" s="137">
        <f>IF(P1289="","",IF(N1289=1,"",IF(Q1289="","",IF(Q1289&lt;=100,100,IF(Table1[[#This Row],[Day]]="Wed",100,200)))))</f>
        <v>100</v>
      </c>
      <c r="V1289" s="137" t="str">
        <f t="shared" si="267"/>
        <v/>
      </c>
      <c r="W1289" s="137">
        <f t="shared" si="268"/>
        <v>-100</v>
      </c>
      <c r="X1289" s="133">
        <f>100</f>
        <v>100</v>
      </c>
      <c r="Y1289" s="133" t="str">
        <f t="shared" si="269"/>
        <v/>
      </c>
      <c r="Z1289" s="133">
        <f t="shared" si="270"/>
        <v>-100</v>
      </c>
      <c r="AA1289" s="134" t="str">
        <f>TEXT(Table1[[#This Row],[Date]],"DDD")</f>
        <v>Sat</v>
      </c>
      <c r="AB1289" s="133" t="str">
        <f>IF(OR(G1289="Doomben",G1289="Eagle Farm"),"Q",IF(AND(Q1289&gt;1,Q1289&lt;55,Table1[[#This Row],[Source]]="Nat"),"Nat OK",IF(AND(Table1[[#This Row],[Source]]&lt;&gt;"Nat",Q1289&lt;55),"Poor &lt;55",IF(OR(G1289="Randwick",G1289="Flemington",G1289="Caulfield",G1289="Sandown Lake",G1289="Sandown Hill"),"Best","ave"))))</f>
        <v>Best</v>
      </c>
      <c r="AC1289" s="133">
        <f>IF(Q1289="","",IF(AB1289="Poor &lt;55",$AC$2*0.2%,IF(AND(AB1289="Q",AA1289&lt;&gt;"Wed"),$AC$2*0.4%,IF(AND(AB1289="Q",AA1289="Wed"),$AC$2*0.5%,IF(AND(AB1289="Ave",U1289=100),$AC$2*0.5%,IF(AND(AB1289="ave",U1289="",N1289=1,AG1289="Bush"),$AC$2*1%,IF(AND(AB1289="ave",U1289="",Q1289&gt;100),$AC$2*1.3%,IF(AND(AB1289="ave",U1289=""),$AC$2*1.2%,IF(AND(AB1289="Ave",U1289=200),$AC$2*1%,IF(AND(AB1289="Best",U1289=200),$AC$2*1.5%,IF(AND(AB1289="Best",U1289="",K1289&lt;&gt;"Pro Syd"),$AC$2*0.5%,IF(AND(AB1289="Best",U1289=""),$AC$2*1%,IF(AND(AB1289="Best",U1289=100,Table1[[#This Row],[State]]="NSW"),$AC$2*0.4%,IF(AND(AB1289="Best",U1289=100),$AC$2*1%,IF(Table1[[#This Row],[Adj]]="Nat OK",$AC$2*0.5%,"xxx")))))))))))))))</f>
        <v>100</v>
      </c>
      <c r="AD1289" s="133" t="str">
        <f t="shared" si="271"/>
        <v/>
      </c>
      <c r="AE1289" s="133">
        <f t="shared" si="272"/>
        <v>-100</v>
      </c>
      <c r="AF1289" s="133" t="str">
        <f>VLOOKUP(Table1[[#This Row],[Track]],$F$2672:$H$2715,2,FALSE)</f>
        <v>Vic</v>
      </c>
      <c r="AG1289" s="133" t="str">
        <f>VLOOKUP(Table1[[#This Row],[Track]],$F$2672:$H$2715,3,FALSE)</f>
        <v>-</v>
      </c>
      <c r="AH1289" s="133" t="str">
        <f>IF(Table1[[#This Row],[Date]]&lt;$AH$2,"",IF(Table1[[#This Row],[Date]]&lt;$AH$3,"Edge","Elite Combo"))</f>
        <v/>
      </c>
      <c r="AI1289" s="218">
        <f>Table1[[#This Row],[Time]]</f>
        <v>0.54166666666666663</v>
      </c>
      <c r="AJ1289" s="219" t="str">
        <f>Table1[[#This Row],[Track]]</f>
        <v>Caulfield</v>
      </c>
      <c r="AK1289" s="216">
        <f>Table1[[#This Row],[Race ]]</f>
        <v>3</v>
      </c>
      <c r="AL1289" s="219">
        <f>Table1[[#This Row],[TAB]]</f>
        <v>2</v>
      </c>
      <c r="AM1289" s="219" t="str">
        <f>Table1[[#This Row],[Selection]]</f>
        <v>Episodic</v>
      </c>
      <c r="AN1289" s="220" t="str">
        <f>Table1[[#This Row],[Sources]]</f>
        <v>E4-10/Nat-13</v>
      </c>
      <c r="AO1289" s="219">
        <f>Table1[[#This Row],[Scale Bet]]</f>
        <v>100</v>
      </c>
    </row>
    <row r="1290" spans="5:41" ht="16.5" customHeight="1" x14ac:dyDescent="0.25">
      <c r="E1290" s="185">
        <v>45444</v>
      </c>
      <c r="F1290" s="35">
        <v>0.54166666666666663</v>
      </c>
      <c r="G1290" s="36" t="s">
        <v>201</v>
      </c>
      <c r="H1290" s="36">
        <v>3</v>
      </c>
      <c r="I1290" s="36">
        <v>2</v>
      </c>
      <c r="J1290" s="36" t="s">
        <v>784</v>
      </c>
      <c r="K1290" s="36" t="s">
        <v>13</v>
      </c>
      <c r="L1290" s="165">
        <v>13</v>
      </c>
      <c r="M1290" s="134" t="str">
        <f t="shared" si="260"/>
        <v/>
      </c>
      <c r="N1290" s="36" t="str">
        <f t="shared" si="261"/>
        <v/>
      </c>
      <c r="O1290" s="135" t="str">
        <f t="shared" si="262"/>
        <v/>
      </c>
      <c r="P1290" s="186" t="str">
        <f t="shared" si="263"/>
        <v>OK</v>
      </c>
      <c r="Q1290" s="187" t="str">
        <f t="shared" si="264"/>
        <v/>
      </c>
      <c r="R1290" s="150"/>
      <c r="S1290" s="187" t="str">
        <f t="shared" si="265"/>
        <v/>
      </c>
      <c r="T1290" s="136" t="str">
        <f t="shared" si="266"/>
        <v>Episodic</v>
      </c>
      <c r="U1290" s="137" t="str">
        <f>IF(P1290="","",IF(N1290=1,"",IF(Q1290="","",IF(Q1290&lt;=100,100,IF(Table1[[#This Row],[Day]]="Wed",100,200)))))</f>
        <v/>
      </c>
      <c r="V1290" s="137" t="str">
        <f t="shared" si="267"/>
        <v/>
      </c>
      <c r="W1290" s="137" t="str">
        <f t="shared" si="268"/>
        <v/>
      </c>
      <c r="X1290" s="133">
        <f>100</f>
        <v>100</v>
      </c>
      <c r="Y1290" s="133" t="str">
        <f t="shared" si="269"/>
        <v/>
      </c>
      <c r="Z1290" s="133">
        <f t="shared" si="270"/>
        <v>-100</v>
      </c>
      <c r="AA1290" s="134" t="str">
        <f>TEXT(Table1[[#This Row],[Date]],"DDD")</f>
        <v>Sat</v>
      </c>
      <c r="AB1290" s="133" t="str">
        <f>IF(OR(G1290="Doomben",G1290="Eagle Farm"),"Q",IF(AND(Q1290&gt;1,Q1290&lt;55,Table1[[#This Row],[Source]]="Nat"),"Nat OK",IF(AND(Table1[[#This Row],[Source]]&lt;&gt;"Nat",Q1290&lt;55),"Poor &lt;55",IF(OR(G1290="Randwick",G1290="Flemington",G1290="Caulfield",G1290="Sandown Lake",G1290="Sandown Hill"),"Best","ave"))))</f>
        <v>Best</v>
      </c>
      <c r="AC1290" s="133" t="str">
        <f>IF(Q1290="","",IF(AB1290="Poor &lt;55",$AC$2*0.2%,IF(AND(AB1290="Q",AA1290&lt;&gt;"Wed"),$AC$2*0.4%,IF(AND(AB1290="Q",AA1290="Wed"),$AC$2*0.5%,IF(AND(AB1290="Ave",U1290=100),$AC$2*0.5%,IF(AND(AB1290="ave",U1290="",N1290=1,AG1290="Bush"),$AC$2*1%,IF(AND(AB1290="ave",U1290="",Q1290&gt;100),$AC$2*1.3%,IF(AND(AB1290="ave",U1290=""),$AC$2*1.2%,IF(AND(AB1290="Ave",U1290=200),$AC$2*1%,IF(AND(AB1290="Best",U1290=200),$AC$2*1.5%,IF(AND(AB1290="Best",U1290="",K1290&lt;&gt;"Pro Syd"),$AC$2*0.5%,IF(AND(AB1290="Best",U1290=""),$AC$2*1%,IF(AND(AB1290="Best",U1290=100,Table1[[#This Row],[State]]="NSW"),$AC$2*0.4%,IF(AND(AB1290="Best",U1290=100),$AC$2*1%,IF(Table1[[#This Row],[Adj]]="Nat OK",$AC$2*0.5%,"xxx")))))))))))))))</f>
        <v/>
      </c>
      <c r="AD1290" s="133" t="str">
        <f t="shared" si="271"/>
        <v/>
      </c>
      <c r="AE1290" s="133" t="str">
        <f t="shared" si="272"/>
        <v/>
      </c>
      <c r="AF1290" s="133" t="str">
        <f>VLOOKUP(Table1[[#This Row],[Track]],$F$2672:$H$2715,2,FALSE)</f>
        <v>Vic</v>
      </c>
      <c r="AG1290" s="133" t="str">
        <f>VLOOKUP(Table1[[#This Row],[Track]],$F$2672:$H$2715,3,FALSE)</f>
        <v>-</v>
      </c>
      <c r="AH1290" s="133" t="str">
        <f>IF(Table1[[#This Row],[Date]]&lt;$AH$2,"",IF(Table1[[#This Row],[Date]]&lt;$AH$3,"Edge","Elite Combo"))</f>
        <v/>
      </c>
      <c r="AI1290" s="218">
        <f>Table1[[#This Row],[Time]]</f>
        <v>0.54166666666666663</v>
      </c>
      <c r="AJ1290" s="219" t="str">
        <f>Table1[[#This Row],[Track]]</f>
        <v>Caulfield</v>
      </c>
      <c r="AK1290" s="216">
        <f>Table1[[#This Row],[Race ]]</f>
        <v>3</v>
      </c>
      <c r="AL1290" s="219">
        <f>Table1[[#This Row],[TAB]]</f>
        <v>2</v>
      </c>
      <c r="AM1290" s="219" t="str">
        <f>Table1[[#This Row],[Selection]]</f>
        <v>Episodic</v>
      </c>
      <c r="AN1290" s="220" t="str">
        <f>Table1[[#This Row],[Sources]]</f>
        <v/>
      </c>
      <c r="AO1290" s="219" t="str">
        <f>Table1[[#This Row],[Scale Bet]]</f>
        <v/>
      </c>
    </row>
    <row r="1291" spans="5:41" ht="16.5" customHeight="1" x14ac:dyDescent="0.25">
      <c r="E1291" s="185">
        <v>45444</v>
      </c>
      <c r="F1291" s="35">
        <v>0.56597222222222221</v>
      </c>
      <c r="G1291" s="36" t="s">
        <v>201</v>
      </c>
      <c r="H1291" s="36">
        <v>4</v>
      </c>
      <c r="I1291" s="36">
        <v>9</v>
      </c>
      <c r="J1291" s="36" t="s">
        <v>138</v>
      </c>
      <c r="K1291" s="36" t="s">
        <v>1</v>
      </c>
      <c r="L1291" s="165">
        <v>12</v>
      </c>
      <c r="M1291" s="134">
        <f t="shared" si="260"/>
        <v>44</v>
      </c>
      <c r="N1291" s="36">
        <f t="shared" si="261"/>
        <v>3</v>
      </c>
      <c r="O1291" s="135" t="str">
        <f t="shared" si="262"/>
        <v>E4-12/Edge-12/Pro Mel-20</v>
      </c>
      <c r="P1291" s="186" t="str">
        <f t="shared" si="263"/>
        <v>OK</v>
      </c>
      <c r="Q1291" s="187">
        <f t="shared" si="264"/>
        <v>176</v>
      </c>
      <c r="R1291" s="150">
        <v>3.6</v>
      </c>
      <c r="S1291" s="187">
        <f t="shared" si="265"/>
        <v>633.6</v>
      </c>
      <c r="T1291" s="136" t="str">
        <f t="shared" si="266"/>
        <v>Jewellery</v>
      </c>
      <c r="U1291" s="137">
        <f>IF(P1291="","",IF(N1291=1,"",IF(Q1291="","",IF(Q1291&lt;=100,100,IF(Table1[[#This Row],[Day]]="Wed",100,200)))))</f>
        <v>200</v>
      </c>
      <c r="V1291" s="137">
        <f t="shared" si="267"/>
        <v>720</v>
      </c>
      <c r="W1291" s="137">
        <f t="shared" si="268"/>
        <v>520</v>
      </c>
      <c r="X1291" s="133">
        <f>100</f>
        <v>100</v>
      </c>
      <c r="Y1291" s="133">
        <f t="shared" si="269"/>
        <v>360</v>
      </c>
      <c r="Z1291" s="133">
        <f t="shared" si="270"/>
        <v>260</v>
      </c>
      <c r="AA1291" s="134" t="str">
        <f>TEXT(Table1[[#This Row],[Date]],"DDD")</f>
        <v>Sat</v>
      </c>
      <c r="AB1291" s="133" t="str">
        <f>IF(OR(G1291="Doomben",G1291="Eagle Farm"),"Q",IF(AND(Q1291&gt;1,Q1291&lt;55,Table1[[#This Row],[Source]]="Nat"),"Nat OK",IF(AND(Table1[[#This Row],[Source]]&lt;&gt;"Nat",Q1291&lt;55),"Poor &lt;55",IF(OR(G1291="Randwick",G1291="Flemington",G1291="Caulfield",G1291="Sandown Lake",G1291="Sandown Hill"),"Best","ave"))))</f>
        <v>Best</v>
      </c>
      <c r="AC1291" s="133">
        <f>IF(Q1291="","",IF(AB1291="Poor &lt;55",$AC$2*0.2%,IF(AND(AB1291="Q",AA1291&lt;&gt;"Wed"),$AC$2*0.4%,IF(AND(AB1291="Q",AA1291="Wed"),$AC$2*0.5%,IF(AND(AB1291="Ave",U1291=100),$AC$2*0.5%,IF(AND(AB1291="ave",U1291="",N1291=1,AG1291="Bush"),$AC$2*1%,IF(AND(AB1291="ave",U1291="",Q1291&gt;100),$AC$2*1.3%,IF(AND(AB1291="ave",U1291=""),$AC$2*1.2%,IF(AND(AB1291="Ave",U1291=200),$AC$2*1%,IF(AND(AB1291="Best",U1291=200),$AC$2*1.5%,IF(AND(AB1291="Best",U1291="",K1291&lt;&gt;"Pro Syd"),$AC$2*0.5%,IF(AND(AB1291="Best",U1291=""),$AC$2*1%,IF(AND(AB1291="Best",U1291=100,Table1[[#This Row],[State]]="NSW"),$AC$2*0.4%,IF(AND(AB1291="Best",U1291=100),$AC$2*1%,IF(Table1[[#This Row],[Adj]]="Nat OK",$AC$2*0.5%,"xxx")))))))))))))))</f>
        <v>150</v>
      </c>
      <c r="AD1291" s="133">
        <f t="shared" si="271"/>
        <v>540</v>
      </c>
      <c r="AE1291" s="133">
        <f t="shared" si="272"/>
        <v>390</v>
      </c>
      <c r="AF1291" s="133" t="str">
        <f>VLOOKUP(Table1[[#This Row],[Track]],$F$2672:$H$2715,2,FALSE)</f>
        <v>Vic</v>
      </c>
      <c r="AG1291" s="133" t="str">
        <f>VLOOKUP(Table1[[#This Row],[Track]],$F$2672:$H$2715,3,FALSE)</f>
        <v>-</v>
      </c>
      <c r="AH1291" s="133" t="str">
        <f>IF(Table1[[#This Row],[Date]]&lt;$AH$2,"",IF(Table1[[#This Row],[Date]]&lt;$AH$3,"Edge","Elite Combo"))</f>
        <v/>
      </c>
      <c r="AI1291" s="218">
        <f>Table1[[#This Row],[Time]]</f>
        <v>0.56597222222222221</v>
      </c>
      <c r="AJ1291" s="219" t="str">
        <f>Table1[[#This Row],[Track]]</f>
        <v>Caulfield</v>
      </c>
      <c r="AK1291" s="216">
        <f>Table1[[#This Row],[Race ]]</f>
        <v>4</v>
      </c>
      <c r="AL1291" s="219">
        <f>Table1[[#This Row],[TAB]]</f>
        <v>9</v>
      </c>
      <c r="AM1291" s="219" t="str">
        <f>Table1[[#This Row],[Selection]]</f>
        <v>Jewellery</v>
      </c>
      <c r="AN1291" s="220" t="str">
        <f>Table1[[#This Row],[Sources]]</f>
        <v>E4-12/Edge-12/Pro Mel-20</v>
      </c>
      <c r="AO1291" s="219">
        <f>Table1[[#This Row],[Scale Bet]]</f>
        <v>150</v>
      </c>
    </row>
    <row r="1292" spans="5:41" ht="16.5" customHeight="1" x14ac:dyDescent="0.25">
      <c r="E1292" s="185">
        <v>45444</v>
      </c>
      <c r="F1292" s="35">
        <v>0.56597222222222221</v>
      </c>
      <c r="G1292" s="36" t="s">
        <v>201</v>
      </c>
      <c r="H1292" s="36">
        <v>4</v>
      </c>
      <c r="I1292" s="36">
        <v>9</v>
      </c>
      <c r="J1292" s="36" t="s">
        <v>138</v>
      </c>
      <c r="K1292" s="36" t="s">
        <v>40</v>
      </c>
      <c r="L1292" s="165">
        <v>12</v>
      </c>
      <c r="M1292" s="134" t="str">
        <f t="shared" si="260"/>
        <v/>
      </c>
      <c r="N1292" s="36" t="str">
        <f t="shared" si="261"/>
        <v/>
      </c>
      <c r="O1292" s="135" t="str">
        <f t="shared" si="262"/>
        <v/>
      </c>
      <c r="P1292" s="186" t="str">
        <f t="shared" si="263"/>
        <v>OK</v>
      </c>
      <c r="Q1292" s="187" t="str">
        <f t="shared" si="264"/>
        <v/>
      </c>
      <c r="R1292" s="150">
        <v>3.6</v>
      </c>
      <c r="S1292" s="187" t="str">
        <f t="shared" si="265"/>
        <v/>
      </c>
      <c r="T1292" s="136" t="str">
        <f t="shared" si="266"/>
        <v>Jewellery</v>
      </c>
      <c r="U1292" s="137" t="str">
        <f>IF(P1292="","",IF(N1292=1,"",IF(Q1292="","",IF(Q1292&lt;=100,100,IF(Table1[[#This Row],[Day]]="Wed",100,200)))))</f>
        <v/>
      </c>
      <c r="V1292" s="137" t="str">
        <f t="shared" si="267"/>
        <v/>
      </c>
      <c r="W1292" s="137" t="str">
        <f t="shared" si="268"/>
        <v/>
      </c>
      <c r="X1292" s="133">
        <f>100</f>
        <v>100</v>
      </c>
      <c r="Y1292" s="133">
        <f t="shared" si="269"/>
        <v>360</v>
      </c>
      <c r="Z1292" s="133">
        <f t="shared" si="270"/>
        <v>260</v>
      </c>
      <c r="AA1292" s="134" t="str">
        <f>TEXT(Table1[[#This Row],[Date]],"DDD")</f>
        <v>Sat</v>
      </c>
      <c r="AB1292" s="133" t="str">
        <f>IF(OR(G1292="Doomben",G1292="Eagle Farm"),"Q",IF(AND(Q1292&gt;1,Q1292&lt;55,Table1[[#This Row],[Source]]="Nat"),"Nat OK",IF(AND(Table1[[#This Row],[Source]]&lt;&gt;"Nat",Q1292&lt;55),"Poor &lt;55",IF(OR(G1292="Randwick",G1292="Flemington",G1292="Caulfield",G1292="Sandown Lake",G1292="Sandown Hill"),"Best","ave"))))</f>
        <v>Best</v>
      </c>
      <c r="AC1292" s="133" t="str">
        <f>IF(Q1292="","",IF(AB1292="Poor &lt;55",$AC$2*0.2%,IF(AND(AB1292="Q",AA1292&lt;&gt;"Wed"),$AC$2*0.4%,IF(AND(AB1292="Q",AA1292="Wed"),$AC$2*0.5%,IF(AND(AB1292="Ave",U1292=100),$AC$2*0.5%,IF(AND(AB1292="ave",U1292="",N1292=1,AG1292="Bush"),$AC$2*1%,IF(AND(AB1292="ave",U1292="",Q1292&gt;100),$AC$2*1.3%,IF(AND(AB1292="ave",U1292=""),$AC$2*1.2%,IF(AND(AB1292="Ave",U1292=200),$AC$2*1%,IF(AND(AB1292="Best",U1292=200),$AC$2*1.5%,IF(AND(AB1292="Best",U1292="",K1292&lt;&gt;"Pro Syd"),$AC$2*0.5%,IF(AND(AB1292="Best",U1292=""),$AC$2*1%,IF(AND(AB1292="Best",U1292=100,Table1[[#This Row],[State]]="NSW"),$AC$2*0.4%,IF(AND(AB1292="Best",U1292=100),$AC$2*1%,IF(Table1[[#This Row],[Adj]]="Nat OK",$AC$2*0.5%,"xxx")))))))))))))))</f>
        <v/>
      </c>
      <c r="AD1292" s="133" t="str">
        <f t="shared" si="271"/>
        <v/>
      </c>
      <c r="AE1292" s="133" t="str">
        <f t="shared" si="272"/>
        <v/>
      </c>
      <c r="AF1292" s="133" t="str">
        <f>VLOOKUP(Table1[[#This Row],[Track]],$F$2672:$H$2715,2,FALSE)</f>
        <v>Vic</v>
      </c>
      <c r="AG1292" s="133" t="str">
        <f>VLOOKUP(Table1[[#This Row],[Track]],$F$2672:$H$2715,3,FALSE)</f>
        <v>-</v>
      </c>
      <c r="AH1292" s="133" t="str">
        <f>IF(Table1[[#This Row],[Date]]&lt;$AH$2,"",IF(Table1[[#This Row],[Date]]&lt;$AH$3,"Edge","Elite Combo"))</f>
        <v/>
      </c>
      <c r="AI1292" s="218">
        <f>Table1[[#This Row],[Time]]</f>
        <v>0.56597222222222221</v>
      </c>
      <c r="AJ1292" s="219" t="str">
        <f>Table1[[#This Row],[Track]]</f>
        <v>Caulfield</v>
      </c>
      <c r="AK1292" s="216">
        <f>Table1[[#This Row],[Race ]]</f>
        <v>4</v>
      </c>
      <c r="AL1292" s="219">
        <f>Table1[[#This Row],[TAB]]</f>
        <v>9</v>
      </c>
      <c r="AM1292" s="219" t="str">
        <f>Table1[[#This Row],[Selection]]</f>
        <v>Jewellery</v>
      </c>
      <c r="AN1292" s="220" t="str">
        <f>Table1[[#This Row],[Sources]]</f>
        <v/>
      </c>
      <c r="AO1292" s="219" t="str">
        <f>Table1[[#This Row],[Scale Bet]]</f>
        <v/>
      </c>
    </row>
    <row r="1293" spans="5:41" ht="16.5" customHeight="1" x14ac:dyDescent="0.25">
      <c r="E1293" s="185">
        <v>45444</v>
      </c>
      <c r="F1293" s="35">
        <v>0.56597222222222221</v>
      </c>
      <c r="G1293" s="36" t="s">
        <v>201</v>
      </c>
      <c r="H1293" s="36">
        <v>4</v>
      </c>
      <c r="I1293" s="36">
        <v>9</v>
      </c>
      <c r="J1293" s="36" t="s">
        <v>138</v>
      </c>
      <c r="K1293" s="36" t="s">
        <v>18</v>
      </c>
      <c r="L1293" s="165">
        <v>20</v>
      </c>
      <c r="M1293" s="134" t="str">
        <f t="shared" si="260"/>
        <v/>
      </c>
      <c r="N1293" s="36" t="str">
        <f t="shared" si="261"/>
        <v/>
      </c>
      <c r="O1293" s="135" t="str">
        <f t="shared" si="262"/>
        <v/>
      </c>
      <c r="P1293" s="186" t="str">
        <f t="shared" si="263"/>
        <v>OK</v>
      </c>
      <c r="Q1293" s="187" t="str">
        <f t="shared" si="264"/>
        <v/>
      </c>
      <c r="R1293" s="150">
        <v>3.6</v>
      </c>
      <c r="S1293" s="187" t="str">
        <f t="shared" si="265"/>
        <v/>
      </c>
      <c r="T1293" s="136" t="str">
        <f t="shared" si="266"/>
        <v>Jewellery</v>
      </c>
      <c r="U1293" s="137" t="str">
        <f>IF(P1293="","",IF(N1293=1,"",IF(Q1293="","",IF(Q1293&lt;=100,100,IF(Table1[[#This Row],[Day]]="Wed",100,200)))))</f>
        <v/>
      </c>
      <c r="V1293" s="137" t="str">
        <f t="shared" si="267"/>
        <v/>
      </c>
      <c r="W1293" s="137" t="str">
        <f t="shared" si="268"/>
        <v/>
      </c>
      <c r="X1293" s="133">
        <f>100</f>
        <v>100</v>
      </c>
      <c r="Y1293" s="133">
        <f t="shared" si="269"/>
        <v>360</v>
      </c>
      <c r="Z1293" s="133">
        <f t="shared" si="270"/>
        <v>260</v>
      </c>
      <c r="AA1293" s="134" t="str">
        <f>TEXT(Table1[[#This Row],[Date]],"DDD")</f>
        <v>Sat</v>
      </c>
      <c r="AB1293" s="133" t="str">
        <f>IF(OR(G1293="Doomben",G1293="Eagle Farm"),"Q",IF(AND(Q1293&gt;1,Q1293&lt;55,Table1[[#This Row],[Source]]="Nat"),"Nat OK",IF(AND(Table1[[#This Row],[Source]]&lt;&gt;"Nat",Q1293&lt;55),"Poor &lt;55",IF(OR(G1293="Randwick",G1293="Flemington",G1293="Caulfield",G1293="Sandown Lake",G1293="Sandown Hill"),"Best","ave"))))</f>
        <v>Best</v>
      </c>
      <c r="AC1293" s="133" t="str">
        <f>IF(Q1293="","",IF(AB1293="Poor &lt;55",$AC$2*0.2%,IF(AND(AB1293="Q",AA1293&lt;&gt;"Wed"),$AC$2*0.4%,IF(AND(AB1293="Q",AA1293="Wed"),$AC$2*0.5%,IF(AND(AB1293="Ave",U1293=100),$AC$2*0.5%,IF(AND(AB1293="ave",U1293="",N1293=1,AG1293="Bush"),$AC$2*1%,IF(AND(AB1293="ave",U1293="",Q1293&gt;100),$AC$2*1.3%,IF(AND(AB1293="ave",U1293=""),$AC$2*1.2%,IF(AND(AB1293="Ave",U1293=200),$AC$2*1%,IF(AND(AB1293="Best",U1293=200),$AC$2*1.5%,IF(AND(AB1293="Best",U1293="",K1293&lt;&gt;"Pro Syd"),$AC$2*0.5%,IF(AND(AB1293="Best",U1293=""),$AC$2*1%,IF(AND(AB1293="Best",U1293=100,Table1[[#This Row],[State]]="NSW"),$AC$2*0.4%,IF(AND(AB1293="Best",U1293=100),$AC$2*1%,IF(Table1[[#This Row],[Adj]]="Nat OK",$AC$2*0.5%,"xxx")))))))))))))))</f>
        <v/>
      </c>
      <c r="AD1293" s="133" t="str">
        <f t="shared" si="271"/>
        <v/>
      </c>
      <c r="AE1293" s="133" t="str">
        <f t="shared" si="272"/>
        <v/>
      </c>
      <c r="AF1293" s="133" t="str">
        <f>VLOOKUP(Table1[[#This Row],[Track]],$F$2672:$H$2715,2,FALSE)</f>
        <v>Vic</v>
      </c>
      <c r="AG1293" s="133" t="str">
        <f>VLOOKUP(Table1[[#This Row],[Track]],$F$2672:$H$2715,3,FALSE)</f>
        <v>-</v>
      </c>
      <c r="AH1293" s="133" t="str">
        <f>IF(Table1[[#This Row],[Date]]&lt;$AH$2,"",IF(Table1[[#This Row],[Date]]&lt;$AH$3,"Edge","Elite Combo"))</f>
        <v/>
      </c>
      <c r="AI1293" s="218">
        <f>Table1[[#This Row],[Time]]</f>
        <v>0.56597222222222221</v>
      </c>
      <c r="AJ1293" s="219" t="str">
        <f>Table1[[#This Row],[Track]]</f>
        <v>Caulfield</v>
      </c>
      <c r="AK1293" s="216">
        <f>Table1[[#This Row],[Race ]]</f>
        <v>4</v>
      </c>
      <c r="AL1293" s="219">
        <f>Table1[[#This Row],[TAB]]</f>
        <v>9</v>
      </c>
      <c r="AM1293" s="219" t="str">
        <f>Table1[[#This Row],[Selection]]</f>
        <v>Jewellery</v>
      </c>
      <c r="AN1293" s="220" t="str">
        <f>Table1[[#This Row],[Sources]]</f>
        <v/>
      </c>
      <c r="AO1293" s="219" t="str">
        <f>Table1[[#This Row],[Scale Bet]]</f>
        <v/>
      </c>
    </row>
    <row r="1294" spans="5:41" ht="16.5" customHeight="1" x14ac:dyDescent="0.25">
      <c r="E1294" s="185">
        <v>45444</v>
      </c>
      <c r="F1294" s="35">
        <v>0.59027777777777779</v>
      </c>
      <c r="G1294" s="36" t="s">
        <v>201</v>
      </c>
      <c r="H1294" s="36">
        <v>5</v>
      </c>
      <c r="I1294" s="36">
        <v>12</v>
      </c>
      <c r="J1294" s="36" t="s">
        <v>785</v>
      </c>
      <c r="K1294" s="36" t="s">
        <v>1</v>
      </c>
      <c r="L1294" s="165">
        <v>20</v>
      </c>
      <c r="M1294" s="134">
        <f t="shared" si="260"/>
        <v>60</v>
      </c>
      <c r="N1294" s="36">
        <f t="shared" si="261"/>
        <v>3</v>
      </c>
      <c r="O1294" s="135" t="str">
        <f t="shared" si="262"/>
        <v>E4-20/Edge-20/Nat-20</v>
      </c>
      <c r="P1294" s="186" t="str">
        <f t="shared" si="263"/>
        <v>OK</v>
      </c>
      <c r="Q1294" s="187">
        <f t="shared" si="264"/>
        <v>240</v>
      </c>
      <c r="R1294" s="150"/>
      <c r="S1294" s="187" t="str">
        <f t="shared" si="265"/>
        <v/>
      </c>
      <c r="T1294" s="136" t="str">
        <f t="shared" si="266"/>
        <v>Prancing Spirit</v>
      </c>
      <c r="U1294" s="137">
        <f>IF(P1294="","",IF(N1294=1,"",IF(Q1294="","",IF(Q1294&lt;=100,100,IF(Table1[[#This Row],[Day]]="Wed",100,200)))))</f>
        <v>200</v>
      </c>
      <c r="V1294" s="137" t="str">
        <f t="shared" si="267"/>
        <v/>
      </c>
      <c r="W1294" s="137">
        <f t="shared" si="268"/>
        <v>-200</v>
      </c>
      <c r="X1294" s="133">
        <f>100</f>
        <v>100</v>
      </c>
      <c r="Y1294" s="133" t="str">
        <f t="shared" si="269"/>
        <v/>
      </c>
      <c r="Z1294" s="133">
        <f t="shared" si="270"/>
        <v>-100</v>
      </c>
      <c r="AA1294" s="134" t="str">
        <f>TEXT(Table1[[#This Row],[Date]],"DDD")</f>
        <v>Sat</v>
      </c>
      <c r="AB1294" s="133" t="str">
        <f>IF(OR(G1294="Doomben",G1294="Eagle Farm"),"Q",IF(AND(Q1294&gt;1,Q1294&lt;55,Table1[[#This Row],[Source]]="Nat"),"Nat OK",IF(AND(Table1[[#This Row],[Source]]&lt;&gt;"Nat",Q1294&lt;55),"Poor &lt;55",IF(OR(G1294="Randwick",G1294="Flemington",G1294="Caulfield",G1294="Sandown Lake",G1294="Sandown Hill"),"Best","ave"))))</f>
        <v>Best</v>
      </c>
      <c r="AC1294" s="133">
        <f>IF(Q1294="","",IF(AB1294="Poor &lt;55",$AC$2*0.2%,IF(AND(AB1294="Q",AA1294&lt;&gt;"Wed"),$AC$2*0.4%,IF(AND(AB1294="Q",AA1294="Wed"),$AC$2*0.5%,IF(AND(AB1294="Ave",U1294=100),$AC$2*0.5%,IF(AND(AB1294="ave",U1294="",N1294=1,AG1294="Bush"),$AC$2*1%,IF(AND(AB1294="ave",U1294="",Q1294&gt;100),$AC$2*1.3%,IF(AND(AB1294="ave",U1294=""),$AC$2*1.2%,IF(AND(AB1294="Ave",U1294=200),$AC$2*1%,IF(AND(AB1294="Best",U1294=200),$AC$2*1.5%,IF(AND(AB1294="Best",U1294="",K1294&lt;&gt;"Pro Syd"),$AC$2*0.5%,IF(AND(AB1294="Best",U1294=""),$AC$2*1%,IF(AND(AB1294="Best",U1294=100,Table1[[#This Row],[State]]="NSW"),$AC$2*0.4%,IF(AND(AB1294="Best",U1294=100),$AC$2*1%,IF(Table1[[#This Row],[Adj]]="Nat OK",$AC$2*0.5%,"xxx")))))))))))))))</f>
        <v>150</v>
      </c>
      <c r="AD1294" s="133" t="str">
        <f t="shared" si="271"/>
        <v/>
      </c>
      <c r="AE1294" s="133">
        <f t="shared" si="272"/>
        <v>-150</v>
      </c>
      <c r="AF1294" s="133" t="str">
        <f>VLOOKUP(Table1[[#This Row],[Track]],$F$2672:$H$2715,2,FALSE)</f>
        <v>Vic</v>
      </c>
      <c r="AG1294" s="133" t="str">
        <f>VLOOKUP(Table1[[#This Row],[Track]],$F$2672:$H$2715,3,FALSE)</f>
        <v>-</v>
      </c>
      <c r="AH1294" s="133" t="str">
        <f>IF(Table1[[#This Row],[Date]]&lt;$AH$2,"",IF(Table1[[#This Row],[Date]]&lt;$AH$3,"Edge","Elite Combo"))</f>
        <v/>
      </c>
      <c r="AI1294" s="218">
        <f>Table1[[#This Row],[Time]]</f>
        <v>0.59027777777777779</v>
      </c>
      <c r="AJ1294" s="219" t="str">
        <f>Table1[[#This Row],[Track]]</f>
        <v>Caulfield</v>
      </c>
      <c r="AK1294" s="216">
        <f>Table1[[#This Row],[Race ]]</f>
        <v>5</v>
      </c>
      <c r="AL1294" s="219">
        <f>Table1[[#This Row],[TAB]]</f>
        <v>12</v>
      </c>
      <c r="AM1294" s="219" t="str">
        <f>Table1[[#This Row],[Selection]]</f>
        <v>Prancing Spirit</v>
      </c>
      <c r="AN1294" s="220" t="str">
        <f>Table1[[#This Row],[Sources]]</f>
        <v>E4-20/Edge-20/Nat-20</v>
      </c>
      <c r="AO1294" s="219">
        <f>Table1[[#This Row],[Scale Bet]]</f>
        <v>150</v>
      </c>
    </row>
    <row r="1295" spans="5:41" ht="16.5" customHeight="1" x14ac:dyDescent="0.25">
      <c r="E1295" s="185">
        <v>45444</v>
      </c>
      <c r="F1295" s="35">
        <v>0.59027777777777779</v>
      </c>
      <c r="G1295" s="36" t="s">
        <v>201</v>
      </c>
      <c r="H1295" s="36">
        <v>5</v>
      </c>
      <c r="I1295" s="36">
        <v>12</v>
      </c>
      <c r="J1295" s="36" t="s">
        <v>785</v>
      </c>
      <c r="K1295" s="36" t="s">
        <v>40</v>
      </c>
      <c r="L1295" s="165">
        <v>20</v>
      </c>
      <c r="M1295" s="134" t="str">
        <f t="shared" si="260"/>
        <v/>
      </c>
      <c r="N1295" s="36" t="str">
        <f t="shared" si="261"/>
        <v/>
      </c>
      <c r="O1295" s="135" t="str">
        <f t="shared" si="262"/>
        <v/>
      </c>
      <c r="P1295" s="186" t="str">
        <f t="shared" si="263"/>
        <v>OK</v>
      </c>
      <c r="Q1295" s="187" t="str">
        <f t="shared" si="264"/>
        <v/>
      </c>
      <c r="R1295" s="150"/>
      <c r="S1295" s="187" t="str">
        <f t="shared" si="265"/>
        <v/>
      </c>
      <c r="T1295" s="136" t="str">
        <f t="shared" si="266"/>
        <v>Prancing Spirit</v>
      </c>
      <c r="U1295" s="137" t="str">
        <f>IF(P1295="","",IF(N1295=1,"",IF(Q1295="","",IF(Q1295&lt;=100,100,IF(Table1[[#This Row],[Day]]="Wed",100,200)))))</f>
        <v/>
      </c>
      <c r="V1295" s="137" t="str">
        <f t="shared" si="267"/>
        <v/>
      </c>
      <c r="W1295" s="137" t="str">
        <f t="shared" si="268"/>
        <v/>
      </c>
      <c r="X1295" s="133">
        <f>100</f>
        <v>100</v>
      </c>
      <c r="Y1295" s="133" t="str">
        <f t="shared" si="269"/>
        <v/>
      </c>
      <c r="Z1295" s="133">
        <f t="shared" si="270"/>
        <v>-100</v>
      </c>
      <c r="AA1295" s="134" t="str">
        <f>TEXT(Table1[[#This Row],[Date]],"DDD")</f>
        <v>Sat</v>
      </c>
      <c r="AB1295" s="133" t="str">
        <f>IF(OR(G1295="Doomben",G1295="Eagle Farm"),"Q",IF(AND(Q1295&gt;1,Q1295&lt;55,Table1[[#This Row],[Source]]="Nat"),"Nat OK",IF(AND(Table1[[#This Row],[Source]]&lt;&gt;"Nat",Q1295&lt;55),"Poor &lt;55",IF(OR(G1295="Randwick",G1295="Flemington",G1295="Caulfield",G1295="Sandown Lake",G1295="Sandown Hill"),"Best","ave"))))</f>
        <v>Best</v>
      </c>
      <c r="AC1295" s="133" t="str">
        <f>IF(Q1295="","",IF(AB1295="Poor &lt;55",$AC$2*0.2%,IF(AND(AB1295="Q",AA1295&lt;&gt;"Wed"),$AC$2*0.4%,IF(AND(AB1295="Q",AA1295="Wed"),$AC$2*0.5%,IF(AND(AB1295="Ave",U1295=100),$AC$2*0.5%,IF(AND(AB1295="ave",U1295="",N1295=1,AG1295="Bush"),$AC$2*1%,IF(AND(AB1295="ave",U1295="",Q1295&gt;100),$AC$2*1.3%,IF(AND(AB1295="ave",U1295=""),$AC$2*1.2%,IF(AND(AB1295="Ave",U1295=200),$AC$2*1%,IF(AND(AB1295="Best",U1295=200),$AC$2*1.5%,IF(AND(AB1295="Best",U1295="",K1295&lt;&gt;"Pro Syd"),$AC$2*0.5%,IF(AND(AB1295="Best",U1295=""),$AC$2*1%,IF(AND(AB1295="Best",U1295=100,Table1[[#This Row],[State]]="NSW"),$AC$2*0.4%,IF(AND(AB1295="Best",U1295=100),$AC$2*1%,IF(Table1[[#This Row],[Adj]]="Nat OK",$AC$2*0.5%,"xxx")))))))))))))))</f>
        <v/>
      </c>
      <c r="AD1295" s="133" t="str">
        <f t="shared" si="271"/>
        <v/>
      </c>
      <c r="AE1295" s="133" t="str">
        <f t="shared" si="272"/>
        <v/>
      </c>
      <c r="AF1295" s="133" t="str">
        <f>VLOOKUP(Table1[[#This Row],[Track]],$F$2672:$H$2715,2,FALSE)</f>
        <v>Vic</v>
      </c>
      <c r="AG1295" s="133" t="str">
        <f>VLOOKUP(Table1[[#This Row],[Track]],$F$2672:$H$2715,3,FALSE)</f>
        <v>-</v>
      </c>
      <c r="AH1295" s="133" t="str">
        <f>IF(Table1[[#This Row],[Date]]&lt;$AH$2,"",IF(Table1[[#This Row],[Date]]&lt;$AH$3,"Edge","Elite Combo"))</f>
        <v/>
      </c>
      <c r="AI1295" s="218">
        <f>Table1[[#This Row],[Time]]</f>
        <v>0.59027777777777779</v>
      </c>
      <c r="AJ1295" s="219" t="str">
        <f>Table1[[#This Row],[Track]]</f>
        <v>Caulfield</v>
      </c>
      <c r="AK1295" s="216">
        <f>Table1[[#This Row],[Race ]]</f>
        <v>5</v>
      </c>
      <c r="AL1295" s="219">
        <f>Table1[[#This Row],[TAB]]</f>
        <v>12</v>
      </c>
      <c r="AM1295" s="219" t="str">
        <f>Table1[[#This Row],[Selection]]</f>
        <v>Prancing Spirit</v>
      </c>
      <c r="AN1295" s="220" t="str">
        <f>Table1[[#This Row],[Sources]]</f>
        <v/>
      </c>
      <c r="AO1295" s="219" t="str">
        <f>Table1[[#This Row],[Scale Bet]]</f>
        <v/>
      </c>
    </row>
    <row r="1296" spans="5:41" ht="16.5" customHeight="1" x14ac:dyDescent="0.25">
      <c r="E1296" s="185">
        <v>45444</v>
      </c>
      <c r="F1296" s="35">
        <v>0.59027777777777779</v>
      </c>
      <c r="G1296" s="36" t="s">
        <v>201</v>
      </c>
      <c r="H1296" s="36">
        <v>5</v>
      </c>
      <c r="I1296" s="36">
        <v>12</v>
      </c>
      <c r="J1296" s="36" t="s">
        <v>785</v>
      </c>
      <c r="K1296" s="36" t="s">
        <v>13</v>
      </c>
      <c r="L1296" s="165">
        <v>20</v>
      </c>
      <c r="M1296" s="134" t="str">
        <f t="shared" si="260"/>
        <v/>
      </c>
      <c r="N1296" s="36" t="str">
        <f t="shared" si="261"/>
        <v/>
      </c>
      <c r="O1296" s="135" t="str">
        <f t="shared" si="262"/>
        <v/>
      </c>
      <c r="P1296" s="186" t="str">
        <f t="shared" si="263"/>
        <v>OK</v>
      </c>
      <c r="Q1296" s="187" t="str">
        <f t="shared" si="264"/>
        <v/>
      </c>
      <c r="R1296" s="150"/>
      <c r="S1296" s="187" t="str">
        <f t="shared" si="265"/>
        <v/>
      </c>
      <c r="T1296" s="136" t="str">
        <f t="shared" si="266"/>
        <v>Prancing Spirit</v>
      </c>
      <c r="U1296" s="137" t="str">
        <f>IF(P1296="","",IF(N1296=1,"",IF(Q1296="","",IF(Q1296&lt;=100,100,IF(Table1[[#This Row],[Day]]="Wed",100,200)))))</f>
        <v/>
      </c>
      <c r="V1296" s="137" t="str">
        <f t="shared" si="267"/>
        <v/>
      </c>
      <c r="W1296" s="137" t="str">
        <f t="shared" si="268"/>
        <v/>
      </c>
      <c r="X1296" s="133">
        <f>100</f>
        <v>100</v>
      </c>
      <c r="Y1296" s="133" t="str">
        <f t="shared" si="269"/>
        <v/>
      </c>
      <c r="Z1296" s="133">
        <f t="shared" si="270"/>
        <v>-100</v>
      </c>
      <c r="AA1296" s="134" t="str">
        <f>TEXT(Table1[[#This Row],[Date]],"DDD")</f>
        <v>Sat</v>
      </c>
      <c r="AB1296" s="133" t="str">
        <f>IF(OR(G1296="Doomben",G1296="Eagle Farm"),"Q",IF(AND(Q1296&gt;1,Q1296&lt;55,Table1[[#This Row],[Source]]="Nat"),"Nat OK",IF(AND(Table1[[#This Row],[Source]]&lt;&gt;"Nat",Q1296&lt;55),"Poor &lt;55",IF(OR(G1296="Randwick",G1296="Flemington",G1296="Caulfield",G1296="Sandown Lake",G1296="Sandown Hill"),"Best","ave"))))</f>
        <v>Best</v>
      </c>
      <c r="AC1296" s="133" t="str">
        <f>IF(Q1296="","",IF(AB1296="Poor &lt;55",$AC$2*0.2%,IF(AND(AB1296="Q",AA1296&lt;&gt;"Wed"),$AC$2*0.4%,IF(AND(AB1296="Q",AA1296="Wed"),$AC$2*0.5%,IF(AND(AB1296="Ave",U1296=100),$AC$2*0.5%,IF(AND(AB1296="ave",U1296="",N1296=1,AG1296="Bush"),$AC$2*1%,IF(AND(AB1296="ave",U1296="",Q1296&gt;100),$AC$2*1.3%,IF(AND(AB1296="ave",U1296=""),$AC$2*1.2%,IF(AND(AB1296="Ave",U1296=200),$AC$2*1%,IF(AND(AB1296="Best",U1296=200),$AC$2*1.5%,IF(AND(AB1296="Best",U1296="",K1296&lt;&gt;"Pro Syd"),$AC$2*0.5%,IF(AND(AB1296="Best",U1296=""),$AC$2*1%,IF(AND(AB1296="Best",U1296=100,Table1[[#This Row],[State]]="NSW"),$AC$2*0.4%,IF(AND(AB1296="Best",U1296=100),$AC$2*1%,IF(Table1[[#This Row],[Adj]]="Nat OK",$AC$2*0.5%,"xxx")))))))))))))))</f>
        <v/>
      </c>
      <c r="AD1296" s="133" t="str">
        <f t="shared" si="271"/>
        <v/>
      </c>
      <c r="AE1296" s="133" t="str">
        <f t="shared" si="272"/>
        <v/>
      </c>
      <c r="AF1296" s="133" t="str">
        <f>VLOOKUP(Table1[[#This Row],[Track]],$F$2672:$H$2715,2,FALSE)</f>
        <v>Vic</v>
      </c>
      <c r="AG1296" s="133" t="str">
        <f>VLOOKUP(Table1[[#This Row],[Track]],$F$2672:$H$2715,3,FALSE)</f>
        <v>-</v>
      </c>
      <c r="AH1296" s="133" t="str">
        <f>IF(Table1[[#This Row],[Date]]&lt;$AH$2,"",IF(Table1[[#This Row],[Date]]&lt;$AH$3,"Edge","Elite Combo"))</f>
        <v/>
      </c>
      <c r="AI1296" s="218">
        <f>Table1[[#This Row],[Time]]</f>
        <v>0.59027777777777779</v>
      </c>
      <c r="AJ1296" s="219" t="str">
        <f>Table1[[#This Row],[Track]]</f>
        <v>Caulfield</v>
      </c>
      <c r="AK1296" s="216">
        <f>Table1[[#This Row],[Race ]]</f>
        <v>5</v>
      </c>
      <c r="AL1296" s="219">
        <f>Table1[[#This Row],[TAB]]</f>
        <v>12</v>
      </c>
      <c r="AM1296" s="219" t="str">
        <f>Table1[[#This Row],[Selection]]</f>
        <v>Prancing Spirit</v>
      </c>
      <c r="AN1296" s="220" t="str">
        <f>Table1[[#This Row],[Sources]]</f>
        <v/>
      </c>
      <c r="AO1296" s="219" t="str">
        <f>Table1[[#This Row],[Scale Bet]]</f>
        <v/>
      </c>
    </row>
    <row r="1297" spans="5:41" ht="16.5" customHeight="1" x14ac:dyDescent="0.25">
      <c r="E1297" s="185">
        <v>45444</v>
      </c>
      <c r="F1297" s="35">
        <v>0.59027777777777779</v>
      </c>
      <c r="G1297" s="36" t="s">
        <v>201</v>
      </c>
      <c r="H1297" s="36">
        <v>5</v>
      </c>
      <c r="I1297" s="36">
        <v>6</v>
      </c>
      <c r="J1297" s="36" t="s">
        <v>1021</v>
      </c>
      <c r="K1297" s="36" t="s">
        <v>40</v>
      </c>
      <c r="L1297" s="165">
        <v>10</v>
      </c>
      <c r="M1297" s="134">
        <f t="shared" si="260"/>
        <v>23</v>
      </c>
      <c r="N1297" s="36">
        <f t="shared" si="261"/>
        <v>2</v>
      </c>
      <c r="O1297" s="135" t="str">
        <f t="shared" si="262"/>
        <v>Edge-10/Pro Mel-13</v>
      </c>
      <c r="P1297" s="186" t="str">
        <f t="shared" si="263"/>
        <v>OK</v>
      </c>
      <c r="Q1297" s="187">
        <f t="shared" si="264"/>
        <v>92</v>
      </c>
      <c r="R1297" s="150">
        <v>10</v>
      </c>
      <c r="S1297" s="187">
        <f t="shared" si="265"/>
        <v>920</v>
      </c>
      <c r="T1297" s="136" t="str">
        <f t="shared" si="266"/>
        <v>Why Worry</v>
      </c>
      <c r="U1297" s="137">
        <f>IF(P1297="","",IF(N1297=1,"",IF(Q1297="","",IF(Q1297&lt;=100,100,IF(Table1[[#This Row],[Day]]="Wed",100,200)))))</f>
        <v>100</v>
      </c>
      <c r="V1297" s="137">
        <f t="shared" si="267"/>
        <v>1000</v>
      </c>
      <c r="W1297" s="137">
        <f t="shared" si="268"/>
        <v>900</v>
      </c>
      <c r="X1297" s="133">
        <f>100</f>
        <v>100</v>
      </c>
      <c r="Y1297" s="133">
        <f t="shared" si="269"/>
        <v>1000</v>
      </c>
      <c r="Z1297" s="133">
        <f t="shared" si="270"/>
        <v>900</v>
      </c>
      <c r="AA1297" s="134" t="str">
        <f>TEXT(Table1[[#This Row],[Date]],"DDD")</f>
        <v>Sat</v>
      </c>
      <c r="AB1297" s="133" t="str">
        <f>IF(OR(G1297="Doomben",G1297="Eagle Farm"),"Q",IF(AND(Q1297&gt;1,Q1297&lt;55,Table1[[#This Row],[Source]]="Nat"),"Nat OK",IF(AND(Table1[[#This Row],[Source]]&lt;&gt;"Nat",Q1297&lt;55),"Poor &lt;55",IF(OR(G1297="Randwick",G1297="Flemington",G1297="Caulfield",G1297="Sandown Lake",G1297="Sandown Hill"),"Best","ave"))))</f>
        <v>Best</v>
      </c>
      <c r="AC1297" s="133">
        <f>IF(Q1297="","",IF(AB1297="Poor &lt;55",$AC$2*0.2%,IF(AND(AB1297="Q",AA1297&lt;&gt;"Wed"),$AC$2*0.4%,IF(AND(AB1297="Q",AA1297="Wed"),$AC$2*0.5%,IF(AND(AB1297="Ave",U1297=100),$AC$2*0.5%,IF(AND(AB1297="ave",U1297="",N1297=1,AG1297="Bush"),$AC$2*1%,IF(AND(AB1297="ave",U1297="",Q1297&gt;100),$AC$2*1.3%,IF(AND(AB1297="ave",U1297=""),$AC$2*1.2%,IF(AND(AB1297="Ave",U1297=200),$AC$2*1%,IF(AND(AB1297="Best",U1297=200),$AC$2*1.5%,IF(AND(AB1297="Best",U1297="",K1297&lt;&gt;"Pro Syd"),$AC$2*0.5%,IF(AND(AB1297="Best",U1297=""),$AC$2*1%,IF(AND(AB1297="Best",U1297=100,Table1[[#This Row],[State]]="NSW"),$AC$2*0.4%,IF(AND(AB1297="Best",U1297=100),$AC$2*1%,IF(Table1[[#This Row],[Adj]]="Nat OK",$AC$2*0.5%,"xxx")))))))))))))))</f>
        <v>100</v>
      </c>
      <c r="AD1297" s="133">
        <f t="shared" si="271"/>
        <v>1000</v>
      </c>
      <c r="AE1297" s="133">
        <f t="shared" si="272"/>
        <v>900</v>
      </c>
      <c r="AF1297" s="133" t="str">
        <f>VLOOKUP(Table1[[#This Row],[Track]],$F$2672:$H$2715,2,FALSE)</f>
        <v>Vic</v>
      </c>
      <c r="AG1297" s="133" t="str">
        <f>VLOOKUP(Table1[[#This Row],[Track]],$F$2672:$H$2715,3,FALSE)</f>
        <v>-</v>
      </c>
      <c r="AH1297" s="133" t="str">
        <f>IF(Table1[[#This Row],[Date]]&lt;$AH$2,"",IF(Table1[[#This Row],[Date]]&lt;$AH$3,"Edge","Elite Combo"))</f>
        <v/>
      </c>
      <c r="AI1297" s="218">
        <f>Table1[[#This Row],[Time]]</f>
        <v>0.59027777777777779</v>
      </c>
      <c r="AJ1297" s="219" t="str">
        <f>Table1[[#This Row],[Track]]</f>
        <v>Caulfield</v>
      </c>
      <c r="AK1297" s="216">
        <f>Table1[[#This Row],[Race ]]</f>
        <v>5</v>
      </c>
      <c r="AL1297" s="219">
        <f>Table1[[#This Row],[TAB]]</f>
        <v>6</v>
      </c>
      <c r="AM1297" s="219" t="str">
        <f>Table1[[#This Row],[Selection]]</f>
        <v>Why Worry</v>
      </c>
      <c r="AN1297" s="220" t="str">
        <f>Table1[[#This Row],[Sources]]</f>
        <v>Edge-10/Pro Mel-13</v>
      </c>
      <c r="AO1297" s="219">
        <f>Table1[[#This Row],[Scale Bet]]</f>
        <v>100</v>
      </c>
    </row>
    <row r="1298" spans="5:41" ht="16.5" customHeight="1" x14ac:dyDescent="0.25">
      <c r="E1298" s="185">
        <v>45444</v>
      </c>
      <c r="F1298" s="35">
        <v>0.59027777777777779</v>
      </c>
      <c r="G1298" s="36" t="s">
        <v>201</v>
      </c>
      <c r="H1298" s="36">
        <v>5</v>
      </c>
      <c r="I1298" s="36">
        <v>6</v>
      </c>
      <c r="J1298" s="36" t="s">
        <v>1021</v>
      </c>
      <c r="K1298" s="36" t="s">
        <v>18</v>
      </c>
      <c r="L1298" s="165">
        <v>13</v>
      </c>
      <c r="M1298" s="134" t="str">
        <f t="shared" si="260"/>
        <v/>
      </c>
      <c r="N1298" s="36" t="str">
        <f t="shared" si="261"/>
        <v/>
      </c>
      <c r="O1298" s="135" t="str">
        <f t="shared" si="262"/>
        <v/>
      </c>
      <c r="P1298" s="186" t="str">
        <f t="shared" si="263"/>
        <v>OK</v>
      </c>
      <c r="Q1298" s="187" t="str">
        <f t="shared" si="264"/>
        <v/>
      </c>
      <c r="R1298" s="150">
        <v>10</v>
      </c>
      <c r="S1298" s="187" t="str">
        <f t="shared" si="265"/>
        <v/>
      </c>
      <c r="T1298" s="136" t="str">
        <f t="shared" si="266"/>
        <v>Why Worry</v>
      </c>
      <c r="U1298" s="137" t="str">
        <f>IF(P1298="","",IF(N1298=1,"",IF(Q1298="","",IF(Q1298&lt;=100,100,IF(Table1[[#This Row],[Day]]="Wed",100,200)))))</f>
        <v/>
      </c>
      <c r="V1298" s="137" t="str">
        <f t="shared" si="267"/>
        <v/>
      </c>
      <c r="W1298" s="137" t="str">
        <f t="shared" si="268"/>
        <v/>
      </c>
      <c r="X1298" s="133">
        <f>100</f>
        <v>100</v>
      </c>
      <c r="Y1298" s="133">
        <f t="shared" si="269"/>
        <v>1000</v>
      </c>
      <c r="Z1298" s="133">
        <f t="shared" si="270"/>
        <v>900</v>
      </c>
      <c r="AA1298" s="134" t="str">
        <f>TEXT(Table1[[#This Row],[Date]],"DDD")</f>
        <v>Sat</v>
      </c>
      <c r="AB1298" s="133" t="str">
        <f>IF(OR(G1298="Doomben",G1298="Eagle Farm"),"Q",IF(AND(Q1298&gt;1,Q1298&lt;55,Table1[[#This Row],[Source]]="Nat"),"Nat OK",IF(AND(Table1[[#This Row],[Source]]&lt;&gt;"Nat",Q1298&lt;55),"Poor &lt;55",IF(OR(G1298="Randwick",G1298="Flemington",G1298="Caulfield",G1298="Sandown Lake",G1298="Sandown Hill"),"Best","ave"))))</f>
        <v>Best</v>
      </c>
      <c r="AC1298" s="133" t="str">
        <f>IF(Q1298="","",IF(AB1298="Poor &lt;55",$AC$2*0.2%,IF(AND(AB1298="Q",AA1298&lt;&gt;"Wed"),$AC$2*0.4%,IF(AND(AB1298="Q",AA1298="Wed"),$AC$2*0.5%,IF(AND(AB1298="Ave",U1298=100),$AC$2*0.5%,IF(AND(AB1298="ave",U1298="",N1298=1,AG1298="Bush"),$AC$2*1%,IF(AND(AB1298="ave",U1298="",Q1298&gt;100),$AC$2*1.3%,IF(AND(AB1298="ave",U1298=""),$AC$2*1.2%,IF(AND(AB1298="Ave",U1298=200),$AC$2*1%,IF(AND(AB1298="Best",U1298=200),$AC$2*1.5%,IF(AND(AB1298="Best",U1298="",K1298&lt;&gt;"Pro Syd"),$AC$2*0.5%,IF(AND(AB1298="Best",U1298=""),$AC$2*1%,IF(AND(AB1298="Best",U1298=100,Table1[[#This Row],[State]]="NSW"),$AC$2*0.4%,IF(AND(AB1298="Best",U1298=100),$AC$2*1%,IF(Table1[[#This Row],[Adj]]="Nat OK",$AC$2*0.5%,"xxx")))))))))))))))</f>
        <v/>
      </c>
      <c r="AD1298" s="133" t="str">
        <f t="shared" si="271"/>
        <v/>
      </c>
      <c r="AE1298" s="133" t="str">
        <f t="shared" si="272"/>
        <v/>
      </c>
      <c r="AF1298" s="133" t="str">
        <f>VLOOKUP(Table1[[#This Row],[Track]],$F$2672:$H$2715,2,FALSE)</f>
        <v>Vic</v>
      </c>
      <c r="AG1298" s="133" t="str">
        <f>VLOOKUP(Table1[[#This Row],[Track]],$F$2672:$H$2715,3,FALSE)</f>
        <v>-</v>
      </c>
      <c r="AH1298" s="133" t="str">
        <f>IF(Table1[[#This Row],[Date]]&lt;$AH$2,"",IF(Table1[[#This Row],[Date]]&lt;$AH$3,"Edge","Elite Combo"))</f>
        <v/>
      </c>
      <c r="AI1298" s="218">
        <f>Table1[[#This Row],[Time]]</f>
        <v>0.59027777777777779</v>
      </c>
      <c r="AJ1298" s="219" t="str">
        <f>Table1[[#This Row],[Track]]</f>
        <v>Caulfield</v>
      </c>
      <c r="AK1298" s="216">
        <f>Table1[[#This Row],[Race ]]</f>
        <v>5</v>
      </c>
      <c r="AL1298" s="219">
        <f>Table1[[#This Row],[TAB]]</f>
        <v>6</v>
      </c>
      <c r="AM1298" s="219" t="str">
        <f>Table1[[#This Row],[Selection]]</f>
        <v>Why Worry</v>
      </c>
      <c r="AN1298" s="220" t="str">
        <f>Table1[[#This Row],[Sources]]</f>
        <v/>
      </c>
      <c r="AO1298" s="219" t="str">
        <f>Table1[[#This Row],[Scale Bet]]</f>
        <v/>
      </c>
    </row>
    <row r="1299" spans="5:41" ht="16.5" customHeight="1" x14ac:dyDescent="0.25">
      <c r="E1299" s="185">
        <v>45444</v>
      </c>
      <c r="F1299" s="35">
        <v>0.61458333333333337</v>
      </c>
      <c r="G1299" s="36" t="s">
        <v>201</v>
      </c>
      <c r="H1299" s="36">
        <v>6</v>
      </c>
      <c r="I1299" s="36">
        <v>1</v>
      </c>
      <c r="J1299" s="36" t="s">
        <v>1022</v>
      </c>
      <c r="K1299" s="36" t="s">
        <v>40</v>
      </c>
      <c r="L1299" s="165">
        <v>15</v>
      </c>
      <c r="M1299" s="134">
        <f t="shared" si="260"/>
        <v>28</v>
      </c>
      <c r="N1299" s="36">
        <f t="shared" si="261"/>
        <v>2</v>
      </c>
      <c r="O1299" s="135" t="str">
        <f t="shared" si="262"/>
        <v>Edge-15/Pro Mel-13</v>
      </c>
      <c r="P1299" s="186" t="str">
        <f t="shared" si="263"/>
        <v>OK</v>
      </c>
      <c r="Q1299" s="187">
        <f t="shared" si="264"/>
        <v>112</v>
      </c>
      <c r="R1299" s="150"/>
      <c r="S1299" s="187" t="str">
        <f t="shared" si="265"/>
        <v/>
      </c>
      <c r="T1299" s="136" t="str">
        <f t="shared" si="266"/>
        <v>Ashford Street</v>
      </c>
      <c r="U1299" s="137">
        <f>IF(P1299="","",IF(N1299=1,"",IF(Q1299="","",IF(Q1299&lt;=100,100,IF(Table1[[#This Row],[Day]]="Wed",100,200)))))</f>
        <v>200</v>
      </c>
      <c r="V1299" s="137" t="str">
        <f t="shared" si="267"/>
        <v/>
      </c>
      <c r="W1299" s="137">
        <f t="shared" si="268"/>
        <v>-200</v>
      </c>
      <c r="X1299" s="133">
        <f>100</f>
        <v>100</v>
      </c>
      <c r="Y1299" s="133" t="str">
        <f t="shared" si="269"/>
        <v/>
      </c>
      <c r="Z1299" s="133">
        <f t="shared" si="270"/>
        <v>-100</v>
      </c>
      <c r="AA1299" s="134" t="str">
        <f>TEXT(Table1[[#This Row],[Date]],"DDD")</f>
        <v>Sat</v>
      </c>
      <c r="AB1299" s="133" t="str">
        <f>IF(OR(G1299="Doomben",G1299="Eagle Farm"),"Q",IF(AND(Q1299&gt;1,Q1299&lt;55,Table1[[#This Row],[Source]]="Nat"),"Nat OK",IF(AND(Table1[[#This Row],[Source]]&lt;&gt;"Nat",Q1299&lt;55),"Poor &lt;55",IF(OR(G1299="Randwick",G1299="Flemington",G1299="Caulfield",G1299="Sandown Lake",G1299="Sandown Hill"),"Best","ave"))))</f>
        <v>Best</v>
      </c>
      <c r="AC1299" s="133">
        <f>IF(Q1299="","",IF(AB1299="Poor &lt;55",$AC$2*0.2%,IF(AND(AB1299="Q",AA1299&lt;&gt;"Wed"),$AC$2*0.4%,IF(AND(AB1299="Q",AA1299="Wed"),$AC$2*0.5%,IF(AND(AB1299="Ave",U1299=100),$AC$2*0.5%,IF(AND(AB1299="ave",U1299="",N1299=1,AG1299="Bush"),$AC$2*1%,IF(AND(AB1299="ave",U1299="",Q1299&gt;100),$AC$2*1.3%,IF(AND(AB1299="ave",U1299=""),$AC$2*1.2%,IF(AND(AB1299="Ave",U1299=200),$AC$2*1%,IF(AND(AB1299="Best",U1299=200),$AC$2*1.5%,IF(AND(AB1299="Best",U1299="",K1299&lt;&gt;"Pro Syd"),$AC$2*0.5%,IF(AND(AB1299="Best",U1299=""),$AC$2*1%,IF(AND(AB1299="Best",U1299=100,Table1[[#This Row],[State]]="NSW"),$AC$2*0.4%,IF(AND(AB1299="Best",U1299=100),$AC$2*1%,IF(Table1[[#This Row],[Adj]]="Nat OK",$AC$2*0.5%,"xxx")))))))))))))))</f>
        <v>150</v>
      </c>
      <c r="AD1299" s="133" t="str">
        <f t="shared" si="271"/>
        <v/>
      </c>
      <c r="AE1299" s="133">
        <f t="shared" si="272"/>
        <v>-150</v>
      </c>
      <c r="AF1299" s="133" t="str">
        <f>VLOOKUP(Table1[[#This Row],[Track]],$F$2672:$H$2715,2,FALSE)</f>
        <v>Vic</v>
      </c>
      <c r="AG1299" s="133" t="str">
        <f>VLOOKUP(Table1[[#This Row],[Track]],$F$2672:$H$2715,3,FALSE)</f>
        <v>-</v>
      </c>
      <c r="AH1299" s="133" t="str">
        <f>IF(Table1[[#This Row],[Date]]&lt;$AH$2,"",IF(Table1[[#This Row],[Date]]&lt;$AH$3,"Edge","Elite Combo"))</f>
        <v/>
      </c>
      <c r="AI1299" s="218">
        <f>Table1[[#This Row],[Time]]</f>
        <v>0.61458333333333337</v>
      </c>
      <c r="AJ1299" s="219" t="str">
        <f>Table1[[#This Row],[Track]]</f>
        <v>Caulfield</v>
      </c>
      <c r="AK1299" s="216">
        <f>Table1[[#This Row],[Race ]]</f>
        <v>6</v>
      </c>
      <c r="AL1299" s="219">
        <f>Table1[[#This Row],[TAB]]</f>
        <v>1</v>
      </c>
      <c r="AM1299" s="219" t="str">
        <f>Table1[[#This Row],[Selection]]</f>
        <v>Ashford Street</v>
      </c>
      <c r="AN1299" s="220" t="str">
        <f>Table1[[#This Row],[Sources]]</f>
        <v>Edge-15/Pro Mel-13</v>
      </c>
      <c r="AO1299" s="219">
        <f>Table1[[#This Row],[Scale Bet]]</f>
        <v>150</v>
      </c>
    </row>
    <row r="1300" spans="5:41" ht="16.5" customHeight="1" x14ac:dyDescent="0.25">
      <c r="E1300" s="185">
        <v>45444</v>
      </c>
      <c r="F1300" s="35">
        <v>0.61458333333333337</v>
      </c>
      <c r="G1300" s="36" t="s">
        <v>201</v>
      </c>
      <c r="H1300" s="36">
        <v>6</v>
      </c>
      <c r="I1300" s="36">
        <v>1</v>
      </c>
      <c r="J1300" s="36" t="s">
        <v>1022</v>
      </c>
      <c r="K1300" s="36" t="s">
        <v>18</v>
      </c>
      <c r="L1300" s="165">
        <v>13</v>
      </c>
      <c r="M1300" s="134" t="str">
        <f t="shared" si="260"/>
        <v/>
      </c>
      <c r="N1300" s="36" t="str">
        <f t="shared" si="261"/>
        <v/>
      </c>
      <c r="O1300" s="135" t="str">
        <f t="shared" si="262"/>
        <v/>
      </c>
      <c r="P1300" s="186" t="str">
        <f t="shared" si="263"/>
        <v>OK</v>
      </c>
      <c r="Q1300" s="187" t="str">
        <f t="shared" si="264"/>
        <v/>
      </c>
      <c r="R1300" s="150"/>
      <c r="S1300" s="187" t="str">
        <f t="shared" si="265"/>
        <v/>
      </c>
      <c r="T1300" s="136" t="str">
        <f t="shared" si="266"/>
        <v>Ashford Street</v>
      </c>
      <c r="U1300" s="137" t="str">
        <f>IF(P1300="","",IF(N1300=1,"",IF(Q1300="","",IF(Q1300&lt;=100,100,IF(Table1[[#This Row],[Day]]="Wed",100,200)))))</f>
        <v/>
      </c>
      <c r="V1300" s="137" t="str">
        <f t="shared" si="267"/>
        <v/>
      </c>
      <c r="W1300" s="137" t="str">
        <f t="shared" si="268"/>
        <v/>
      </c>
      <c r="X1300" s="133">
        <f>100</f>
        <v>100</v>
      </c>
      <c r="Y1300" s="133" t="str">
        <f t="shared" si="269"/>
        <v/>
      </c>
      <c r="Z1300" s="133">
        <f t="shared" si="270"/>
        <v>-100</v>
      </c>
      <c r="AA1300" s="134" t="str">
        <f>TEXT(Table1[[#This Row],[Date]],"DDD")</f>
        <v>Sat</v>
      </c>
      <c r="AB1300" s="133" t="str">
        <f>IF(OR(G1300="Doomben",G1300="Eagle Farm"),"Q",IF(AND(Q1300&gt;1,Q1300&lt;55,Table1[[#This Row],[Source]]="Nat"),"Nat OK",IF(AND(Table1[[#This Row],[Source]]&lt;&gt;"Nat",Q1300&lt;55),"Poor &lt;55",IF(OR(G1300="Randwick",G1300="Flemington",G1300="Caulfield",G1300="Sandown Lake",G1300="Sandown Hill"),"Best","ave"))))</f>
        <v>Best</v>
      </c>
      <c r="AC1300" s="133" t="str">
        <f>IF(Q1300="","",IF(AB1300="Poor &lt;55",$AC$2*0.2%,IF(AND(AB1300="Q",AA1300&lt;&gt;"Wed"),$AC$2*0.4%,IF(AND(AB1300="Q",AA1300="Wed"),$AC$2*0.5%,IF(AND(AB1300="Ave",U1300=100),$AC$2*0.5%,IF(AND(AB1300="ave",U1300="",N1300=1,AG1300="Bush"),$AC$2*1%,IF(AND(AB1300="ave",U1300="",Q1300&gt;100),$AC$2*1.3%,IF(AND(AB1300="ave",U1300=""),$AC$2*1.2%,IF(AND(AB1300="Ave",U1300=200),$AC$2*1%,IF(AND(AB1300="Best",U1300=200),$AC$2*1.5%,IF(AND(AB1300="Best",U1300="",K1300&lt;&gt;"Pro Syd"),$AC$2*0.5%,IF(AND(AB1300="Best",U1300=""),$AC$2*1%,IF(AND(AB1300="Best",U1300=100,Table1[[#This Row],[State]]="NSW"),$AC$2*0.4%,IF(AND(AB1300="Best",U1300=100),$AC$2*1%,IF(Table1[[#This Row],[Adj]]="Nat OK",$AC$2*0.5%,"xxx")))))))))))))))</f>
        <v/>
      </c>
      <c r="AD1300" s="133" t="str">
        <f t="shared" si="271"/>
        <v/>
      </c>
      <c r="AE1300" s="133" t="str">
        <f t="shared" si="272"/>
        <v/>
      </c>
      <c r="AF1300" s="133" t="str">
        <f>VLOOKUP(Table1[[#This Row],[Track]],$F$2672:$H$2715,2,FALSE)</f>
        <v>Vic</v>
      </c>
      <c r="AG1300" s="133" t="str">
        <f>VLOOKUP(Table1[[#This Row],[Track]],$F$2672:$H$2715,3,FALSE)</f>
        <v>-</v>
      </c>
      <c r="AH1300" s="133" t="str">
        <f>IF(Table1[[#This Row],[Date]]&lt;$AH$2,"",IF(Table1[[#This Row],[Date]]&lt;$AH$3,"Edge","Elite Combo"))</f>
        <v/>
      </c>
      <c r="AI1300" s="218">
        <f>Table1[[#This Row],[Time]]</f>
        <v>0.61458333333333337</v>
      </c>
      <c r="AJ1300" s="219" t="str">
        <f>Table1[[#This Row],[Track]]</f>
        <v>Caulfield</v>
      </c>
      <c r="AK1300" s="216">
        <f>Table1[[#This Row],[Race ]]</f>
        <v>6</v>
      </c>
      <c r="AL1300" s="219">
        <f>Table1[[#This Row],[TAB]]</f>
        <v>1</v>
      </c>
      <c r="AM1300" s="219" t="str">
        <f>Table1[[#This Row],[Selection]]</f>
        <v>Ashford Street</v>
      </c>
      <c r="AN1300" s="220" t="str">
        <f>Table1[[#This Row],[Sources]]</f>
        <v/>
      </c>
      <c r="AO1300" s="219" t="str">
        <f>Table1[[#This Row],[Scale Bet]]</f>
        <v/>
      </c>
    </row>
    <row r="1301" spans="5:41" ht="16.5" customHeight="1" x14ac:dyDescent="0.25">
      <c r="E1301" s="185">
        <v>45444</v>
      </c>
      <c r="F1301" s="35">
        <v>0.63888888888888884</v>
      </c>
      <c r="G1301" s="36" t="s">
        <v>201</v>
      </c>
      <c r="H1301" s="36">
        <v>7</v>
      </c>
      <c r="I1301" s="36">
        <v>9</v>
      </c>
      <c r="J1301" s="36" t="s">
        <v>779</v>
      </c>
      <c r="K1301" s="36" t="s">
        <v>1</v>
      </c>
      <c r="L1301" s="165">
        <v>12</v>
      </c>
      <c r="M1301" s="134">
        <f t="shared" si="260"/>
        <v>35</v>
      </c>
      <c r="N1301" s="36">
        <f t="shared" si="261"/>
        <v>3</v>
      </c>
      <c r="O1301" s="135" t="str">
        <f t="shared" si="262"/>
        <v>E4-12/Edge-10/Pro Mel-13</v>
      </c>
      <c r="P1301" s="186" t="str">
        <f t="shared" si="263"/>
        <v>OK</v>
      </c>
      <c r="Q1301" s="187">
        <f t="shared" si="264"/>
        <v>140</v>
      </c>
      <c r="R1301" s="150"/>
      <c r="S1301" s="187" t="str">
        <f t="shared" si="265"/>
        <v/>
      </c>
      <c r="T1301" s="136" t="str">
        <f t="shared" si="266"/>
        <v>Highlights</v>
      </c>
      <c r="U1301" s="137">
        <f>IF(P1301="","",IF(N1301=1,"",IF(Q1301="","",IF(Q1301&lt;=100,100,IF(Table1[[#This Row],[Day]]="Wed",100,200)))))</f>
        <v>200</v>
      </c>
      <c r="V1301" s="137" t="str">
        <f t="shared" si="267"/>
        <v/>
      </c>
      <c r="W1301" s="137">
        <f t="shared" si="268"/>
        <v>-200</v>
      </c>
      <c r="X1301" s="133">
        <f>100</f>
        <v>100</v>
      </c>
      <c r="Y1301" s="133" t="str">
        <f t="shared" si="269"/>
        <v/>
      </c>
      <c r="Z1301" s="133">
        <f t="shared" si="270"/>
        <v>-100</v>
      </c>
      <c r="AA1301" s="134" t="str">
        <f>TEXT(Table1[[#This Row],[Date]],"DDD")</f>
        <v>Sat</v>
      </c>
      <c r="AB1301" s="133" t="str">
        <f>IF(OR(G1301="Doomben",G1301="Eagle Farm"),"Q",IF(AND(Q1301&gt;1,Q1301&lt;55,Table1[[#This Row],[Source]]="Nat"),"Nat OK",IF(AND(Table1[[#This Row],[Source]]&lt;&gt;"Nat",Q1301&lt;55),"Poor &lt;55",IF(OR(G1301="Randwick",G1301="Flemington",G1301="Caulfield",G1301="Sandown Lake",G1301="Sandown Hill"),"Best","ave"))))</f>
        <v>Best</v>
      </c>
      <c r="AC1301" s="133">
        <f>IF(Q1301="","",IF(AB1301="Poor &lt;55",$AC$2*0.2%,IF(AND(AB1301="Q",AA1301&lt;&gt;"Wed"),$AC$2*0.4%,IF(AND(AB1301="Q",AA1301="Wed"),$AC$2*0.5%,IF(AND(AB1301="Ave",U1301=100),$AC$2*0.5%,IF(AND(AB1301="ave",U1301="",N1301=1,AG1301="Bush"),$AC$2*1%,IF(AND(AB1301="ave",U1301="",Q1301&gt;100),$AC$2*1.3%,IF(AND(AB1301="ave",U1301=""),$AC$2*1.2%,IF(AND(AB1301="Ave",U1301=200),$AC$2*1%,IF(AND(AB1301="Best",U1301=200),$AC$2*1.5%,IF(AND(AB1301="Best",U1301="",K1301&lt;&gt;"Pro Syd"),$AC$2*0.5%,IF(AND(AB1301="Best",U1301=""),$AC$2*1%,IF(AND(AB1301="Best",U1301=100,Table1[[#This Row],[State]]="NSW"),$AC$2*0.4%,IF(AND(AB1301="Best",U1301=100),$AC$2*1%,IF(Table1[[#This Row],[Adj]]="Nat OK",$AC$2*0.5%,"xxx")))))))))))))))</f>
        <v>150</v>
      </c>
      <c r="AD1301" s="133" t="str">
        <f t="shared" si="271"/>
        <v/>
      </c>
      <c r="AE1301" s="133">
        <f t="shared" si="272"/>
        <v>-150</v>
      </c>
      <c r="AF1301" s="133" t="str">
        <f>VLOOKUP(Table1[[#This Row],[Track]],$F$2672:$H$2715,2,FALSE)</f>
        <v>Vic</v>
      </c>
      <c r="AG1301" s="133" t="str">
        <f>VLOOKUP(Table1[[#This Row],[Track]],$F$2672:$H$2715,3,FALSE)</f>
        <v>-</v>
      </c>
      <c r="AH1301" s="133" t="str">
        <f>IF(Table1[[#This Row],[Date]]&lt;$AH$2,"",IF(Table1[[#This Row],[Date]]&lt;$AH$3,"Edge","Elite Combo"))</f>
        <v/>
      </c>
      <c r="AI1301" s="218">
        <f>Table1[[#This Row],[Time]]</f>
        <v>0.63888888888888884</v>
      </c>
      <c r="AJ1301" s="219" t="str">
        <f>Table1[[#This Row],[Track]]</f>
        <v>Caulfield</v>
      </c>
      <c r="AK1301" s="216">
        <f>Table1[[#This Row],[Race ]]</f>
        <v>7</v>
      </c>
      <c r="AL1301" s="219">
        <f>Table1[[#This Row],[TAB]]</f>
        <v>9</v>
      </c>
      <c r="AM1301" s="219" t="str">
        <f>Table1[[#This Row],[Selection]]</f>
        <v>Highlights</v>
      </c>
      <c r="AN1301" s="220" t="str">
        <f>Table1[[#This Row],[Sources]]</f>
        <v>E4-12/Edge-10/Pro Mel-13</v>
      </c>
      <c r="AO1301" s="219">
        <f>Table1[[#This Row],[Scale Bet]]</f>
        <v>150</v>
      </c>
    </row>
    <row r="1302" spans="5:41" ht="16.5" customHeight="1" x14ac:dyDescent="0.25">
      <c r="E1302" s="185">
        <v>45444</v>
      </c>
      <c r="F1302" s="35">
        <v>0.63888888888888884</v>
      </c>
      <c r="G1302" s="36" t="s">
        <v>201</v>
      </c>
      <c r="H1302" s="36">
        <v>7</v>
      </c>
      <c r="I1302" s="36">
        <v>9</v>
      </c>
      <c r="J1302" s="36" t="s">
        <v>779</v>
      </c>
      <c r="K1302" s="36" t="s">
        <v>40</v>
      </c>
      <c r="L1302" s="165">
        <v>10</v>
      </c>
      <c r="M1302" s="134" t="str">
        <f t="shared" si="260"/>
        <v/>
      </c>
      <c r="N1302" s="36" t="str">
        <f t="shared" si="261"/>
        <v/>
      </c>
      <c r="O1302" s="135" t="str">
        <f t="shared" si="262"/>
        <v/>
      </c>
      <c r="P1302" s="186" t="str">
        <f t="shared" si="263"/>
        <v>OK</v>
      </c>
      <c r="Q1302" s="187" t="str">
        <f t="shared" si="264"/>
        <v/>
      </c>
      <c r="R1302" s="150"/>
      <c r="S1302" s="187" t="str">
        <f t="shared" si="265"/>
        <v/>
      </c>
      <c r="T1302" s="136" t="str">
        <f t="shared" si="266"/>
        <v>Highlights</v>
      </c>
      <c r="U1302" s="137" t="str">
        <f>IF(P1302="","",IF(N1302=1,"",IF(Q1302="","",IF(Q1302&lt;=100,100,IF(Table1[[#This Row],[Day]]="Wed",100,200)))))</f>
        <v/>
      </c>
      <c r="V1302" s="137" t="str">
        <f t="shared" si="267"/>
        <v/>
      </c>
      <c r="W1302" s="137" t="str">
        <f t="shared" si="268"/>
        <v/>
      </c>
      <c r="X1302" s="133">
        <f>100</f>
        <v>100</v>
      </c>
      <c r="Y1302" s="133" t="str">
        <f t="shared" si="269"/>
        <v/>
      </c>
      <c r="Z1302" s="133">
        <f t="shared" si="270"/>
        <v>-100</v>
      </c>
      <c r="AA1302" s="134" t="str">
        <f>TEXT(Table1[[#This Row],[Date]],"DDD")</f>
        <v>Sat</v>
      </c>
      <c r="AB1302" s="133" t="str">
        <f>IF(OR(G1302="Doomben",G1302="Eagle Farm"),"Q",IF(AND(Q1302&gt;1,Q1302&lt;55,Table1[[#This Row],[Source]]="Nat"),"Nat OK",IF(AND(Table1[[#This Row],[Source]]&lt;&gt;"Nat",Q1302&lt;55),"Poor &lt;55",IF(OR(G1302="Randwick",G1302="Flemington",G1302="Caulfield",G1302="Sandown Lake",G1302="Sandown Hill"),"Best","ave"))))</f>
        <v>Best</v>
      </c>
      <c r="AC1302" s="133" t="str">
        <f>IF(Q1302="","",IF(AB1302="Poor &lt;55",$AC$2*0.2%,IF(AND(AB1302="Q",AA1302&lt;&gt;"Wed"),$AC$2*0.4%,IF(AND(AB1302="Q",AA1302="Wed"),$AC$2*0.5%,IF(AND(AB1302="Ave",U1302=100),$AC$2*0.5%,IF(AND(AB1302="ave",U1302="",N1302=1,AG1302="Bush"),$AC$2*1%,IF(AND(AB1302="ave",U1302="",Q1302&gt;100),$AC$2*1.3%,IF(AND(AB1302="ave",U1302=""),$AC$2*1.2%,IF(AND(AB1302="Ave",U1302=200),$AC$2*1%,IF(AND(AB1302="Best",U1302=200),$AC$2*1.5%,IF(AND(AB1302="Best",U1302="",K1302&lt;&gt;"Pro Syd"),$AC$2*0.5%,IF(AND(AB1302="Best",U1302=""),$AC$2*1%,IF(AND(AB1302="Best",U1302=100,Table1[[#This Row],[State]]="NSW"),$AC$2*0.4%,IF(AND(AB1302="Best",U1302=100),$AC$2*1%,IF(Table1[[#This Row],[Adj]]="Nat OK",$AC$2*0.5%,"xxx")))))))))))))))</f>
        <v/>
      </c>
      <c r="AD1302" s="133" t="str">
        <f t="shared" si="271"/>
        <v/>
      </c>
      <c r="AE1302" s="133" t="str">
        <f t="shared" si="272"/>
        <v/>
      </c>
      <c r="AF1302" s="133" t="str">
        <f>VLOOKUP(Table1[[#This Row],[Track]],$F$2672:$H$2715,2,FALSE)</f>
        <v>Vic</v>
      </c>
      <c r="AG1302" s="133" t="str">
        <f>VLOOKUP(Table1[[#This Row],[Track]],$F$2672:$H$2715,3,FALSE)</f>
        <v>-</v>
      </c>
      <c r="AH1302" s="133" t="str">
        <f>IF(Table1[[#This Row],[Date]]&lt;$AH$2,"",IF(Table1[[#This Row],[Date]]&lt;$AH$3,"Edge","Elite Combo"))</f>
        <v/>
      </c>
      <c r="AI1302" s="218">
        <f>Table1[[#This Row],[Time]]</f>
        <v>0.63888888888888884</v>
      </c>
      <c r="AJ1302" s="219" t="str">
        <f>Table1[[#This Row],[Track]]</f>
        <v>Caulfield</v>
      </c>
      <c r="AK1302" s="216">
        <f>Table1[[#This Row],[Race ]]</f>
        <v>7</v>
      </c>
      <c r="AL1302" s="219">
        <f>Table1[[#This Row],[TAB]]</f>
        <v>9</v>
      </c>
      <c r="AM1302" s="219" t="str">
        <f>Table1[[#This Row],[Selection]]</f>
        <v>Highlights</v>
      </c>
      <c r="AN1302" s="220" t="str">
        <f>Table1[[#This Row],[Sources]]</f>
        <v/>
      </c>
      <c r="AO1302" s="219" t="str">
        <f>Table1[[#This Row],[Scale Bet]]</f>
        <v/>
      </c>
    </row>
    <row r="1303" spans="5:41" ht="16.5" customHeight="1" x14ac:dyDescent="0.25">
      <c r="E1303" s="185">
        <v>45444</v>
      </c>
      <c r="F1303" s="35">
        <v>0.63888888888888884</v>
      </c>
      <c r="G1303" s="36" t="s">
        <v>201</v>
      </c>
      <c r="H1303" s="36">
        <v>7</v>
      </c>
      <c r="I1303" s="36">
        <v>9</v>
      </c>
      <c r="J1303" s="36" t="s">
        <v>779</v>
      </c>
      <c r="K1303" s="36" t="s">
        <v>18</v>
      </c>
      <c r="L1303" s="165">
        <v>13</v>
      </c>
      <c r="M1303" s="134" t="str">
        <f t="shared" si="260"/>
        <v/>
      </c>
      <c r="N1303" s="36" t="str">
        <f t="shared" si="261"/>
        <v/>
      </c>
      <c r="O1303" s="135" t="str">
        <f t="shared" si="262"/>
        <v/>
      </c>
      <c r="P1303" s="186" t="str">
        <f t="shared" si="263"/>
        <v>OK</v>
      </c>
      <c r="Q1303" s="187" t="str">
        <f t="shared" si="264"/>
        <v/>
      </c>
      <c r="R1303" s="150"/>
      <c r="S1303" s="187" t="str">
        <f t="shared" si="265"/>
        <v/>
      </c>
      <c r="T1303" s="136" t="str">
        <f t="shared" si="266"/>
        <v>Highlights</v>
      </c>
      <c r="U1303" s="137" t="str">
        <f>IF(P1303="","",IF(N1303=1,"",IF(Q1303="","",IF(Q1303&lt;=100,100,IF(Table1[[#This Row],[Day]]="Wed",100,200)))))</f>
        <v/>
      </c>
      <c r="V1303" s="137" t="str">
        <f t="shared" si="267"/>
        <v/>
      </c>
      <c r="W1303" s="137" t="str">
        <f t="shared" si="268"/>
        <v/>
      </c>
      <c r="X1303" s="133">
        <f>100</f>
        <v>100</v>
      </c>
      <c r="Y1303" s="133" t="str">
        <f t="shared" si="269"/>
        <v/>
      </c>
      <c r="Z1303" s="133">
        <f t="shared" si="270"/>
        <v>-100</v>
      </c>
      <c r="AA1303" s="134" t="str">
        <f>TEXT(Table1[[#This Row],[Date]],"DDD")</f>
        <v>Sat</v>
      </c>
      <c r="AB1303" s="133" t="str">
        <f>IF(OR(G1303="Doomben",G1303="Eagle Farm"),"Q",IF(AND(Q1303&gt;1,Q1303&lt;55,Table1[[#This Row],[Source]]="Nat"),"Nat OK",IF(AND(Table1[[#This Row],[Source]]&lt;&gt;"Nat",Q1303&lt;55),"Poor &lt;55",IF(OR(G1303="Randwick",G1303="Flemington",G1303="Caulfield",G1303="Sandown Lake",G1303="Sandown Hill"),"Best","ave"))))</f>
        <v>Best</v>
      </c>
      <c r="AC1303" s="133" t="str">
        <f>IF(Q1303="","",IF(AB1303="Poor &lt;55",$AC$2*0.2%,IF(AND(AB1303="Q",AA1303&lt;&gt;"Wed"),$AC$2*0.4%,IF(AND(AB1303="Q",AA1303="Wed"),$AC$2*0.5%,IF(AND(AB1303="Ave",U1303=100),$AC$2*0.5%,IF(AND(AB1303="ave",U1303="",N1303=1,AG1303="Bush"),$AC$2*1%,IF(AND(AB1303="ave",U1303="",Q1303&gt;100),$AC$2*1.3%,IF(AND(AB1303="ave",U1303=""),$AC$2*1.2%,IF(AND(AB1303="Ave",U1303=200),$AC$2*1%,IF(AND(AB1303="Best",U1303=200),$AC$2*1.5%,IF(AND(AB1303="Best",U1303="",K1303&lt;&gt;"Pro Syd"),$AC$2*0.5%,IF(AND(AB1303="Best",U1303=""),$AC$2*1%,IF(AND(AB1303="Best",U1303=100,Table1[[#This Row],[State]]="NSW"),$AC$2*0.4%,IF(AND(AB1303="Best",U1303=100),$AC$2*1%,IF(Table1[[#This Row],[Adj]]="Nat OK",$AC$2*0.5%,"xxx")))))))))))))))</f>
        <v/>
      </c>
      <c r="AD1303" s="133" t="str">
        <f t="shared" si="271"/>
        <v/>
      </c>
      <c r="AE1303" s="133" t="str">
        <f t="shared" si="272"/>
        <v/>
      </c>
      <c r="AF1303" s="133" t="str">
        <f>VLOOKUP(Table1[[#This Row],[Track]],$F$2672:$H$2715,2,FALSE)</f>
        <v>Vic</v>
      </c>
      <c r="AG1303" s="133" t="str">
        <f>VLOOKUP(Table1[[#This Row],[Track]],$F$2672:$H$2715,3,FALSE)</f>
        <v>-</v>
      </c>
      <c r="AH1303" s="133" t="str">
        <f>IF(Table1[[#This Row],[Date]]&lt;$AH$2,"",IF(Table1[[#This Row],[Date]]&lt;$AH$3,"Edge","Elite Combo"))</f>
        <v/>
      </c>
      <c r="AI1303" s="218">
        <f>Table1[[#This Row],[Time]]</f>
        <v>0.63888888888888884</v>
      </c>
      <c r="AJ1303" s="219" t="str">
        <f>Table1[[#This Row],[Track]]</f>
        <v>Caulfield</v>
      </c>
      <c r="AK1303" s="216">
        <f>Table1[[#This Row],[Race ]]</f>
        <v>7</v>
      </c>
      <c r="AL1303" s="219">
        <f>Table1[[#This Row],[TAB]]</f>
        <v>9</v>
      </c>
      <c r="AM1303" s="219" t="str">
        <f>Table1[[#This Row],[Selection]]</f>
        <v>Highlights</v>
      </c>
      <c r="AN1303" s="220" t="str">
        <f>Table1[[#This Row],[Sources]]</f>
        <v/>
      </c>
      <c r="AO1303" s="219" t="str">
        <f>Table1[[#This Row],[Scale Bet]]</f>
        <v/>
      </c>
    </row>
    <row r="1304" spans="5:41" ht="16.5" customHeight="1" x14ac:dyDescent="0.25">
      <c r="E1304" s="185">
        <v>45444</v>
      </c>
      <c r="F1304" s="35">
        <v>0.63888888888888884</v>
      </c>
      <c r="G1304" s="36" t="s">
        <v>201</v>
      </c>
      <c r="H1304" s="36">
        <v>7</v>
      </c>
      <c r="I1304" s="36">
        <v>7</v>
      </c>
      <c r="J1304" s="36" t="s">
        <v>786</v>
      </c>
      <c r="K1304" s="36" t="s">
        <v>1</v>
      </c>
      <c r="L1304" s="165">
        <v>10</v>
      </c>
      <c r="M1304" s="134">
        <f t="shared" si="260"/>
        <v>43</v>
      </c>
      <c r="N1304" s="36">
        <f t="shared" si="261"/>
        <v>4</v>
      </c>
      <c r="O1304" s="135" t="str">
        <f t="shared" si="262"/>
        <v>E4-10/Edge-10/Nat-13/Pro Mel-10</v>
      </c>
      <c r="P1304" s="186" t="str">
        <f t="shared" si="263"/>
        <v>OK</v>
      </c>
      <c r="Q1304" s="187">
        <f t="shared" si="264"/>
        <v>172</v>
      </c>
      <c r="R1304" s="150"/>
      <c r="S1304" s="187" t="str">
        <f t="shared" si="265"/>
        <v/>
      </c>
      <c r="T1304" s="136" t="str">
        <f t="shared" si="266"/>
        <v>St Lawrence</v>
      </c>
      <c r="U1304" s="137">
        <f>IF(P1304="","",IF(N1304=1,"",IF(Q1304="","",IF(Q1304&lt;=100,100,IF(Table1[[#This Row],[Day]]="Wed",100,200)))))</f>
        <v>200</v>
      </c>
      <c r="V1304" s="137" t="str">
        <f t="shared" si="267"/>
        <v/>
      </c>
      <c r="W1304" s="137">
        <f t="shared" si="268"/>
        <v>-200</v>
      </c>
      <c r="X1304" s="133">
        <f>100</f>
        <v>100</v>
      </c>
      <c r="Y1304" s="133" t="str">
        <f t="shared" si="269"/>
        <v/>
      </c>
      <c r="Z1304" s="133">
        <f t="shared" si="270"/>
        <v>-100</v>
      </c>
      <c r="AA1304" s="134" t="str">
        <f>TEXT(Table1[[#This Row],[Date]],"DDD")</f>
        <v>Sat</v>
      </c>
      <c r="AB1304" s="133" t="str">
        <f>IF(OR(G1304="Doomben",G1304="Eagle Farm"),"Q",IF(AND(Q1304&gt;1,Q1304&lt;55,Table1[[#This Row],[Source]]="Nat"),"Nat OK",IF(AND(Table1[[#This Row],[Source]]&lt;&gt;"Nat",Q1304&lt;55),"Poor &lt;55",IF(OR(G1304="Randwick",G1304="Flemington",G1304="Caulfield",G1304="Sandown Lake",G1304="Sandown Hill"),"Best","ave"))))</f>
        <v>Best</v>
      </c>
      <c r="AC1304" s="133">
        <f>IF(Q1304="","",IF(AB1304="Poor &lt;55",$AC$2*0.2%,IF(AND(AB1304="Q",AA1304&lt;&gt;"Wed"),$AC$2*0.4%,IF(AND(AB1304="Q",AA1304="Wed"),$AC$2*0.5%,IF(AND(AB1304="Ave",U1304=100),$AC$2*0.5%,IF(AND(AB1304="ave",U1304="",N1304=1,AG1304="Bush"),$AC$2*1%,IF(AND(AB1304="ave",U1304="",Q1304&gt;100),$AC$2*1.3%,IF(AND(AB1304="ave",U1304=""),$AC$2*1.2%,IF(AND(AB1304="Ave",U1304=200),$AC$2*1%,IF(AND(AB1304="Best",U1304=200),$AC$2*1.5%,IF(AND(AB1304="Best",U1304="",K1304&lt;&gt;"Pro Syd"),$AC$2*0.5%,IF(AND(AB1304="Best",U1304=""),$AC$2*1%,IF(AND(AB1304="Best",U1304=100,Table1[[#This Row],[State]]="NSW"),$AC$2*0.4%,IF(AND(AB1304="Best",U1304=100),$AC$2*1%,IF(Table1[[#This Row],[Adj]]="Nat OK",$AC$2*0.5%,"xxx")))))))))))))))</f>
        <v>150</v>
      </c>
      <c r="AD1304" s="133" t="str">
        <f t="shared" si="271"/>
        <v/>
      </c>
      <c r="AE1304" s="133">
        <f t="shared" si="272"/>
        <v>-150</v>
      </c>
      <c r="AF1304" s="133" t="str">
        <f>VLOOKUP(Table1[[#This Row],[Track]],$F$2672:$H$2715,2,FALSE)</f>
        <v>Vic</v>
      </c>
      <c r="AG1304" s="133" t="str">
        <f>VLOOKUP(Table1[[#This Row],[Track]],$F$2672:$H$2715,3,FALSE)</f>
        <v>-</v>
      </c>
      <c r="AH1304" s="133" t="str">
        <f>IF(Table1[[#This Row],[Date]]&lt;$AH$2,"",IF(Table1[[#This Row],[Date]]&lt;$AH$3,"Edge","Elite Combo"))</f>
        <v/>
      </c>
      <c r="AI1304" s="218">
        <f>Table1[[#This Row],[Time]]</f>
        <v>0.63888888888888884</v>
      </c>
      <c r="AJ1304" s="219" t="str">
        <f>Table1[[#This Row],[Track]]</f>
        <v>Caulfield</v>
      </c>
      <c r="AK1304" s="216">
        <f>Table1[[#This Row],[Race ]]</f>
        <v>7</v>
      </c>
      <c r="AL1304" s="219">
        <f>Table1[[#This Row],[TAB]]</f>
        <v>7</v>
      </c>
      <c r="AM1304" s="219" t="str">
        <f>Table1[[#This Row],[Selection]]</f>
        <v>St Lawrence</v>
      </c>
      <c r="AN1304" s="220" t="str">
        <f>Table1[[#This Row],[Sources]]</f>
        <v>E4-10/Edge-10/Nat-13/Pro Mel-10</v>
      </c>
      <c r="AO1304" s="219">
        <f>Table1[[#This Row],[Scale Bet]]</f>
        <v>150</v>
      </c>
    </row>
    <row r="1305" spans="5:41" ht="16.5" customHeight="1" x14ac:dyDescent="0.25">
      <c r="E1305" s="185">
        <v>45444</v>
      </c>
      <c r="F1305" s="35">
        <v>0.63888888888888884</v>
      </c>
      <c r="G1305" s="36" t="s">
        <v>201</v>
      </c>
      <c r="H1305" s="36">
        <v>7</v>
      </c>
      <c r="I1305" s="36">
        <v>7</v>
      </c>
      <c r="J1305" s="36" t="s">
        <v>786</v>
      </c>
      <c r="K1305" s="36" t="s">
        <v>40</v>
      </c>
      <c r="L1305" s="165">
        <v>10</v>
      </c>
      <c r="M1305" s="134" t="str">
        <f t="shared" si="260"/>
        <v/>
      </c>
      <c r="N1305" s="36" t="str">
        <f t="shared" si="261"/>
        <v/>
      </c>
      <c r="O1305" s="135" t="str">
        <f t="shared" si="262"/>
        <v/>
      </c>
      <c r="P1305" s="186" t="str">
        <f t="shared" si="263"/>
        <v>OK</v>
      </c>
      <c r="Q1305" s="187" t="str">
        <f t="shared" si="264"/>
        <v/>
      </c>
      <c r="R1305" s="150"/>
      <c r="S1305" s="187" t="str">
        <f t="shared" si="265"/>
        <v/>
      </c>
      <c r="T1305" s="136" t="str">
        <f t="shared" si="266"/>
        <v>St Lawrence</v>
      </c>
      <c r="U1305" s="137" t="str">
        <f>IF(P1305="","",IF(N1305=1,"",IF(Q1305="","",IF(Q1305&lt;=100,100,IF(Table1[[#This Row],[Day]]="Wed",100,200)))))</f>
        <v/>
      </c>
      <c r="V1305" s="137" t="str">
        <f t="shared" si="267"/>
        <v/>
      </c>
      <c r="W1305" s="137" t="str">
        <f t="shared" si="268"/>
        <v/>
      </c>
      <c r="X1305" s="133">
        <f>100</f>
        <v>100</v>
      </c>
      <c r="Y1305" s="133" t="str">
        <f t="shared" si="269"/>
        <v/>
      </c>
      <c r="Z1305" s="133">
        <f t="shared" si="270"/>
        <v>-100</v>
      </c>
      <c r="AA1305" s="134" t="str">
        <f>TEXT(Table1[[#This Row],[Date]],"DDD")</f>
        <v>Sat</v>
      </c>
      <c r="AB1305" s="133" t="str">
        <f>IF(OR(G1305="Doomben",G1305="Eagle Farm"),"Q",IF(AND(Q1305&gt;1,Q1305&lt;55,Table1[[#This Row],[Source]]="Nat"),"Nat OK",IF(AND(Table1[[#This Row],[Source]]&lt;&gt;"Nat",Q1305&lt;55),"Poor &lt;55",IF(OR(G1305="Randwick",G1305="Flemington",G1305="Caulfield",G1305="Sandown Lake",G1305="Sandown Hill"),"Best","ave"))))</f>
        <v>Best</v>
      </c>
      <c r="AC1305" s="133" t="str">
        <f>IF(Q1305="","",IF(AB1305="Poor &lt;55",$AC$2*0.2%,IF(AND(AB1305="Q",AA1305&lt;&gt;"Wed"),$AC$2*0.4%,IF(AND(AB1305="Q",AA1305="Wed"),$AC$2*0.5%,IF(AND(AB1305="Ave",U1305=100),$AC$2*0.5%,IF(AND(AB1305="ave",U1305="",N1305=1,AG1305="Bush"),$AC$2*1%,IF(AND(AB1305="ave",U1305="",Q1305&gt;100),$AC$2*1.3%,IF(AND(AB1305="ave",U1305=""),$AC$2*1.2%,IF(AND(AB1305="Ave",U1305=200),$AC$2*1%,IF(AND(AB1305="Best",U1305=200),$AC$2*1.5%,IF(AND(AB1305="Best",U1305="",K1305&lt;&gt;"Pro Syd"),$AC$2*0.5%,IF(AND(AB1305="Best",U1305=""),$AC$2*1%,IF(AND(AB1305="Best",U1305=100,Table1[[#This Row],[State]]="NSW"),$AC$2*0.4%,IF(AND(AB1305="Best",U1305=100),$AC$2*1%,IF(Table1[[#This Row],[Adj]]="Nat OK",$AC$2*0.5%,"xxx")))))))))))))))</f>
        <v/>
      </c>
      <c r="AD1305" s="133" t="str">
        <f t="shared" si="271"/>
        <v/>
      </c>
      <c r="AE1305" s="133" t="str">
        <f t="shared" si="272"/>
        <v/>
      </c>
      <c r="AF1305" s="133" t="str">
        <f>VLOOKUP(Table1[[#This Row],[Track]],$F$2672:$H$2715,2,FALSE)</f>
        <v>Vic</v>
      </c>
      <c r="AG1305" s="133" t="str">
        <f>VLOOKUP(Table1[[#This Row],[Track]],$F$2672:$H$2715,3,FALSE)</f>
        <v>-</v>
      </c>
      <c r="AH1305" s="133" t="str">
        <f>IF(Table1[[#This Row],[Date]]&lt;$AH$2,"",IF(Table1[[#This Row],[Date]]&lt;$AH$3,"Edge","Elite Combo"))</f>
        <v/>
      </c>
      <c r="AI1305" s="218">
        <f>Table1[[#This Row],[Time]]</f>
        <v>0.63888888888888884</v>
      </c>
      <c r="AJ1305" s="219" t="str">
        <f>Table1[[#This Row],[Track]]</f>
        <v>Caulfield</v>
      </c>
      <c r="AK1305" s="216">
        <f>Table1[[#This Row],[Race ]]</f>
        <v>7</v>
      </c>
      <c r="AL1305" s="219">
        <f>Table1[[#This Row],[TAB]]</f>
        <v>7</v>
      </c>
      <c r="AM1305" s="219" t="str">
        <f>Table1[[#This Row],[Selection]]</f>
        <v>St Lawrence</v>
      </c>
      <c r="AN1305" s="220" t="str">
        <f>Table1[[#This Row],[Sources]]</f>
        <v/>
      </c>
      <c r="AO1305" s="219" t="str">
        <f>Table1[[#This Row],[Scale Bet]]</f>
        <v/>
      </c>
    </row>
    <row r="1306" spans="5:41" ht="16.5" customHeight="1" x14ac:dyDescent="0.25">
      <c r="E1306" s="185">
        <v>45444</v>
      </c>
      <c r="F1306" s="35">
        <v>0.63888888888888884</v>
      </c>
      <c r="G1306" s="36" t="s">
        <v>201</v>
      </c>
      <c r="H1306" s="36">
        <v>7</v>
      </c>
      <c r="I1306" s="36">
        <v>7</v>
      </c>
      <c r="J1306" s="36" t="s">
        <v>786</v>
      </c>
      <c r="K1306" s="36" t="s">
        <v>13</v>
      </c>
      <c r="L1306" s="165">
        <v>13</v>
      </c>
      <c r="M1306" s="134" t="str">
        <f t="shared" si="260"/>
        <v/>
      </c>
      <c r="N1306" s="36" t="str">
        <f t="shared" si="261"/>
        <v/>
      </c>
      <c r="O1306" s="135" t="str">
        <f t="shared" si="262"/>
        <v/>
      </c>
      <c r="P1306" s="186" t="str">
        <f t="shared" si="263"/>
        <v>OK</v>
      </c>
      <c r="Q1306" s="187" t="str">
        <f t="shared" si="264"/>
        <v/>
      </c>
      <c r="R1306" s="150"/>
      <c r="S1306" s="187" t="str">
        <f t="shared" si="265"/>
        <v/>
      </c>
      <c r="T1306" s="136" t="str">
        <f t="shared" si="266"/>
        <v>St Lawrence</v>
      </c>
      <c r="U1306" s="137" t="str">
        <f>IF(P1306="","",IF(N1306=1,"",IF(Q1306="","",IF(Q1306&lt;=100,100,IF(Table1[[#This Row],[Day]]="Wed",100,200)))))</f>
        <v/>
      </c>
      <c r="V1306" s="137" t="str">
        <f t="shared" si="267"/>
        <v/>
      </c>
      <c r="W1306" s="137" t="str">
        <f t="shared" si="268"/>
        <v/>
      </c>
      <c r="X1306" s="133">
        <f>100</f>
        <v>100</v>
      </c>
      <c r="Y1306" s="133" t="str">
        <f t="shared" si="269"/>
        <v/>
      </c>
      <c r="Z1306" s="133">
        <f t="shared" si="270"/>
        <v>-100</v>
      </c>
      <c r="AA1306" s="134" t="str">
        <f>TEXT(Table1[[#This Row],[Date]],"DDD")</f>
        <v>Sat</v>
      </c>
      <c r="AB1306" s="133" t="str">
        <f>IF(OR(G1306="Doomben",G1306="Eagle Farm"),"Q",IF(AND(Q1306&gt;1,Q1306&lt;55,Table1[[#This Row],[Source]]="Nat"),"Nat OK",IF(AND(Table1[[#This Row],[Source]]&lt;&gt;"Nat",Q1306&lt;55),"Poor &lt;55",IF(OR(G1306="Randwick",G1306="Flemington",G1306="Caulfield",G1306="Sandown Lake",G1306="Sandown Hill"),"Best","ave"))))</f>
        <v>Best</v>
      </c>
      <c r="AC1306" s="133" t="str">
        <f>IF(Q1306="","",IF(AB1306="Poor &lt;55",$AC$2*0.2%,IF(AND(AB1306="Q",AA1306&lt;&gt;"Wed"),$AC$2*0.4%,IF(AND(AB1306="Q",AA1306="Wed"),$AC$2*0.5%,IF(AND(AB1306="Ave",U1306=100),$AC$2*0.5%,IF(AND(AB1306="ave",U1306="",N1306=1,AG1306="Bush"),$AC$2*1%,IF(AND(AB1306="ave",U1306="",Q1306&gt;100),$AC$2*1.3%,IF(AND(AB1306="ave",U1306=""),$AC$2*1.2%,IF(AND(AB1306="Ave",U1306=200),$AC$2*1%,IF(AND(AB1306="Best",U1306=200),$AC$2*1.5%,IF(AND(AB1306="Best",U1306="",K1306&lt;&gt;"Pro Syd"),$AC$2*0.5%,IF(AND(AB1306="Best",U1306=""),$AC$2*1%,IF(AND(AB1306="Best",U1306=100,Table1[[#This Row],[State]]="NSW"),$AC$2*0.4%,IF(AND(AB1306="Best",U1306=100),$AC$2*1%,IF(Table1[[#This Row],[Adj]]="Nat OK",$AC$2*0.5%,"xxx")))))))))))))))</f>
        <v/>
      </c>
      <c r="AD1306" s="133" t="str">
        <f t="shared" si="271"/>
        <v/>
      </c>
      <c r="AE1306" s="133" t="str">
        <f t="shared" si="272"/>
        <v/>
      </c>
      <c r="AF1306" s="133" t="str">
        <f>VLOOKUP(Table1[[#This Row],[Track]],$F$2672:$H$2715,2,FALSE)</f>
        <v>Vic</v>
      </c>
      <c r="AG1306" s="133" t="str">
        <f>VLOOKUP(Table1[[#This Row],[Track]],$F$2672:$H$2715,3,FALSE)</f>
        <v>-</v>
      </c>
      <c r="AH1306" s="133" t="str">
        <f>IF(Table1[[#This Row],[Date]]&lt;$AH$2,"",IF(Table1[[#This Row],[Date]]&lt;$AH$3,"Edge","Elite Combo"))</f>
        <v/>
      </c>
      <c r="AI1306" s="218">
        <f>Table1[[#This Row],[Time]]</f>
        <v>0.63888888888888884</v>
      </c>
      <c r="AJ1306" s="219" t="str">
        <f>Table1[[#This Row],[Track]]</f>
        <v>Caulfield</v>
      </c>
      <c r="AK1306" s="216">
        <f>Table1[[#This Row],[Race ]]</f>
        <v>7</v>
      </c>
      <c r="AL1306" s="219">
        <f>Table1[[#This Row],[TAB]]</f>
        <v>7</v>
      </c>
      <c r="AM1306" s="219" t="str">
        <f>Table1[[#This Row],[Selection]]</f>
        <v>St Lawrence</v>
      </c>
      <c r="AN1306" s="220" t="str">
        <f>Table1[[#This Row],[Sources]]</f>
        <v/>
      </c>
      <c r="AO1306" s="219" t="str">
        <f>Table1[[#This Row],[Scale Bet]]</f>
        <v/>
      </c>
    </row>
    <row r="1307" spans="5:41" ht="16.5" customHeight="1" x14ac:dyDescent="0.25">
      <c r="E1307" s="185">
        <v>45444</v>
      </c>
      <c r="F1307" s="35">
        <v>0.63888888888888884</v>
      </c>
      <c r="G1307" s="36" t="s">
        <v>201</v>
      </c>
      <c r="H1307" s="36">
        <v>7</v>
      </c>
      <c r="I1307" s="36">
        <v>7</v>
      </c>
      <c r="J1307" s="36" t="s">
        <v>786</v>
      </c>
      <c r="K1307" s="36" t="s">
        <v>18</v>
      </c>
      <c r="L1307" s="165">
        <v>10</v>
      </c>
      <c r="M1307" s="134" t="str">
        <f t="shared" si="260"/>
        <v/>
      </c>
      <c r="N1307" s="36" t="str">
        <f t="shared" si="261"/>
        <v/>
      </c>
      <c r="O1307" s="135" t="str">
        <f t="shared" si="262"/>
        <v/>
      </c>
      <c r="P1307" s="186" t="str">
        <f t="shared" si="263"/>
        <v>OK</v>
      </c>
      <c r="Q1307" s="187" t="str">
        <f t="shared" si="264"/>
        <v/>
      </c>
      <c r="R1307" s="150"/>
      <c r="S1307" s="187" t="str">
        <f t="shared" si="265"/>
        <v/>
      </c>
      <c r="T1307" s="136" t="str">
        <f t="shared" si="266"/>
        <v>St Lawrence</v>
      </c>
      <c r="U1307" s="137" t="str">
        <f>IF(P1307="","",IF(N1307=1,"",IF(Q1307="","",IF(Q1307&lt;=100,100,IF(Table1[[#This Row],[Day]]="Wed",100,200)))))</f>
        <v/>
      </c>
      <c r="V1307" s="137" t="str">
        <f t="shared" si="267"/>
        <v/>
      </c>
      <c r="W1307" s="137" t="str">
        <f t="shared" si="268"/>
        <v/>
      </c>
      <c r="X1307" s="133">
        <f>100</f>
        <v>100</v>
      </c>
      <c r="Y1307" s="133" t="str">
        <f t="shared" si="269"/>
        <v/>
      </c>
      <c r="Z1307" s="133">
        <f t="shared" si="270"/>
        <v>-100</v>
      </c>
      <c r="AA1307" s="134" t="str">
        <f>TEXT(Table1[[#This Row],[Date]],"DDD")</f>
        <v>Sat</v>
      </c>
      <c r="AB1307" s="133" t="str">
        <f>IF(OR(G1307="Doomben",G1307="Eagle Farm"),"Q",IF(AND(Q1307&gt;1,Q1307&lt;55,Table1[[#This Row],[Source]]="Nat"),"Nat OK",IF(AND(Table1[[#This Row],[Source]]&lt;&gt;"Nat",Q1307&lt;55),"Poor &lt;55",IF(OR(G1307="Randwick",G1307="Flemington",G1307="Caulfield",G1307="Sandown Lake",G1307="Sandown Hill"),"Best","ave"))))</f>
        <v>Best</v>
      </c>
      <c r="AC1307" s="133" t="str">
        <f>IF(Q1307="","",IF(AB1307="Poor &lt;55",$AC$2*0.2%,IF(AND(AB1307="Q",AA1307&lt;&gt;"Wed"),$AC$2*0.4%,IF(AND(AB1307="Q",AA1307="Wed"),$AC$2*0.5%,IF(AND(AB1307="Ave",U1307=100),$AC$2*0.5%,IF(AND(AB1307="ave",U1307="",N1307=1,AG1307="Bush"),$AC$2*1%,IF(AND(AB1307="ave",U1307="",Q1307&gt;100),$AC$2*1.3%,IF(AND(AB1307="ave",U1307=""),$AC$2*1.2%,IF(AND(AB1307="Ave",U1307=200),$AC$2*1%,IF(AND(AB1307="Best",U1307=200),$AC$2*1.5%,IF(AND(AB1307="Best",U1307="",K1307&lt;&gt;"Pro Syd"),$AC$2*0.5%,IF(AND(AB1307="Best",U1307=""),$AC$2*1%,IF(AND(AB1307="Best",U1307=100,Table1[[#This Row],[State]]="NSW"),$AC$2*0.4%,IF(AND(AB1307="Best",U1307=100),$AC$2*1%,IF(Table1[[#This Row],[Adj]]="Nat OK",$AC$2*0.5%,"xxx")))))))))))))))</f>
        <v/>
      </c>
      <c r="AD1307" s="133" t="str">
        <f t="shared" si="271"/>
        <v/>
      </c>
      <c r="AE1307" s="133" t="str">
        <f t="shared" si="272"/>
        <v/>
      </c>
      <c r="AF1307" s="133" t="str">
        <f>VLOOKUP(Table1[[#This Row],[Track]],$F$2672:$H$2715,2,FALSE)</f>
        <v>Vic</v>
      </c>
      <c r="AG1307" s="133" t="str">
        <f>VLOOKUP(Table1[[#This Row],[Track]],$F$2672:$H$2715,3,FALSE)</f>
        <v>-</v>
      </c>
      <c r="AH1307" s="133" t="str">
        <f>IF(Table1[[#This Row],[Date]]&lt;$AH$2,"",IF(Table1[[#This Row],[Date]]&lt;$AH$3,"Edge","Elite Combo"))</f>
        <v/>
      </c>
      <c r="AI1307" s="218">
        <f>Table1[[#This Row],[Time]]</f>
        <v>0.63888888888888884</v>
      </c>
      <c r="AJ1307" s="219" t="str">
        <f>Table1[[#This Row],[Track]]</f>
        <v>Caulfield</v>
      </c>
      <c r="AK1307" s="216">
        <f>Table1[[#This Row],[Race ]]</f>
        <v>7</v>
      </c>
      <c r="AL1307" s="219">
        <f>Table1[[#This Row],[TAB]]</f>
        <v>7</v>
      </c>
      <c r="AM1307" s="219" t="str">
        <f>Table1[[#This Row],[Selection]]</f>
        <v>St Lawrence</v>
      </c>
      <c r="AN1307" s="220" t="str">
        <f>Table1[[#This Row],[Sources]]</f>
        <v/>
      </c>
      <c r="AO1307" s="219" t="str">
        <f>Table1[[#This Row],[Scale Bet]]</f>
        <v/>
      </c>
    </row>
    <row r="1308" spans="5:41" ht="16.5" customHeight="1" x14ac:dyDescent="0.25">
      <c r="E1308" s="185">
        <v>45451</v>
      </c>
      <c r="F1308" s="35">
        <v>0.45833333333333331</v>
      </c>
      <c r="G1308" s="36" t="s">
        <v>22</v>
      </c>
      <c r="H1308" s="36">
        <v>2</v>
      </c>
      <c r="I1308" s="36">
        <v>18</v>
      </c>
      <c r="J1308" s="36" t="s">
        <v>1102</v>
      </c>
      <c r="K1308" s="36" t="s">
        <v>60</v>
      </c>
      <c r="L1308" s="165">
        <v>15</v>
      </c>
      <c r="M1308" s="134">
        <f t="shared" si="260"/>
        <v>15</v>
      </c>
      <c r="N1308" s="36">
        <f t="shared" si="261"/>
        <v>1</v>
      </c>
      <c r="O1308" s="135" t="str">
        <f t="shared" si="262"/>
        <v>Pro Syd-15</v>
      </c>
      <c r="P1308" s="186" t="str">
        <f t="shared" si="263"/>
        <v>OK</v>
      </c>
      <c r="Q1308" s="187">
        <f t="shared" si="264"/>
        <v>60</v>
      </c>
      <c r="R1308" s="150"/>
      <c r="S1308" s="187" t="str">
        <f t="shared" si="265"/>
        <v/>
      </c>
      <c r="T1308" s="136" t="str">
        <f t="shared" si="266"/>
        <v>November Falls</v>
      </c>
      <c r="U1308" s="137" t="str">
        <f>IF(P1308="","",IF(N1308=1,"",IF(Q1308="","",IF(Q1308&lt;=100,100,IF(Table1[[#This Row],[Day]]="Wed",100,200)))))</f>
        <v/>
      </c>
      <c r="V1308" s="137" t="str">
        <f t="shared" si="267"/>
        <v/>
      </c>
      <c r="W1308" s="137" t="str">
        <f t="shared" si="268"/>
        <v/>
      </c>
      <c r="X1308" s="133">
        <f>100</f>
        <v>100</v>
      </c>
      <c r="Y1308" s="133" t="str">
        <f t="shared" si="269"/>
        <v/>
      </c>
      <c r="Z1308" s="133">
        <f t="shared" si="270"/>
        <v>-100</v>
      </c>
      <c r="AA1308" s="134" t="str">
        <f>TEXT(Table1[[#This Row],[Date]],"DDD")</f>
        <v>Sat</v>
      </c>
      <c r="AB1308" s="133" t="str">
        <f>IF(OR(G1308="Doomben",G1308="Eagle Farm"),"Q",IF(AND(Q1308&gt;1,Q1308&lt;55,Table1[[#This Row],[Source]]="Nat"),"Nat OK",IF(AND(Table1[[#This Row],[Source]]&lt;&gt;"Nat",Q1308&lt;55),"Poor &lt;55",IF(OR(G1308="Randwick",G1308="Flemington",G1308="Caulfield",G1308="Sandown Lake",G1308="Sandown Hill"),"Best","ave"))))</f>
        <v>Best</v>
      </c>
      <c r="AC1308" s="133">
        <f>IF(Q1308="","",IF(AB1308="Poor &lt;55",$AC$2*0.2%,IF(AND(AB1308="Q",AA1308&lt;&gt;"Wed"),$AC$2*0.4%,IF(AND(AB1308="Q",AA1308="Wed"),$AC$2*0.5%,IF(AND(AB1308="Ave",U1308=100),$AC$2*0.5%,IF(AND(AB1308="ave",U1308="",N1308=1,AG1308="Bush"),$AC$2*1%,IF(AND(AB1308="ave",U1308="",Q1308&gt;100),$AC$2*1.3%,IF(AND(AB1308="ave",U1308=""),$AC$2*1.2%,IF(AND(AB1308="Ave",U1308=200),$AC$2*1%,IF(AND(AB1308="Best",U1308=200),$AC$2*1.5%,IF(AND(AB1308="Best",U1308="",K1308&lt;&gt;"Pro Syd"),$AC$2*0.5%,IF(AND(AB1308="Best",U1308=""),$AC$2*1%,IF(AND(AB1308="Best",U1308=100,Table1[[#This Row],[State]]="NSW"),$AC$2*0.4%,IF(AND(AB1308="Best",U1308=100),$AC$2*1%,IF(Table1[[#This Row],[Adj]]="Nat OK",$AC$2*0.5%,"xxx")))))))))))))))</f>
        <v>100</v>
      </c>
      <c r="AD1308" s="133" t="str">
        <f t="shared" si="271"/>
        <v/>
      </c>
      <c r="AE1308" s="133">
        <f t="shared" si="272"/>
        <v>-100</v>
      </c>
      <c r="AF1308" s="133" t="str">
        <f>VLOOKUP(Table1[[#This Row],[Track]],$F$2672:$H$2715,2,FALSE)</f>
        <v>NSW</v>
      </c>
      <c r="AG1308" s="133" t="str">
        <f>VLOOKUP(Table1[[#This Row],[Track]],$F$2672:$H$2715,3,FALSE)</f>
        <v>-</v>
      </c>
      <c r="AH1308" s="133" t="str">
        <f>IF(Table1[[#This Row],[Date]]&lt;$AH$2,"",IF(Table1[[#This Row],[Date]]&lt;$AH$3,"Edge","Elite Combo"))</f>
        <v/>
      </c>
      <c r="AI1308" s="218">
        <f>Table1[[#This Row],[Time]]</f>
        <v>0.45833333333333331</v>
      </c>
      <c r="AJ1308" s="219" t="str">
        <f>Table1[[#This Row],[Track]]</f>
        <v>Randwick</v>
      </c>
      <c r="AK1308" s="216">
        <f>Table1[[#This Row],[Race ]]</f>
        <v>2</v>
      </c>
      <c r="AL1308" s="219">
        <f>Table1[[#This Row],[TAB]]</f>
        <v>18</v>
      </c>
      <c r="AM1308" s="219" t="str">
        <f>Table1[[#This Row],[Selection]]</f>
        <v>November Falls</v>
      </c>
      <c r="AN1308" s="220" t="str">
        <f>Table1[[#This Row],[Sources]]</f>
        <v>Pro Syd-15</v>
      </c>
      <c r="AO1308" s="219">
        <f>Table1[[#This Row],[Scale Bet]]</f>
        <v>100</v>
      </c>
    </row>
    <row r="1309" spans="5:41" ht="16.5" customHeight="1" x14ac:dyDescent="0.25">
      <c r="E1309" s="185">
        <v>45451</v>
      </c>
      <c r="F1309" s="35">
        <v>0.53125</v>
      </c>
      <c r="G1309" s="36" t="s">
        <v>22</v>
      </c>
      <c r="H1309" s="36">
        <v>5</v>
      </c>
      <c r="I1309" s="36">
        <v>5</v>
      </c>
      <c r="J1309" s="36" t="s">
        <v>1086</v>
      </c>
      <c r="K1309" s="36" t="s">
        <v>60</v>
      </c>
      <c r="L1309" s="165">
        <v>10</v>
      </c>
      <c r="M1309" s="134">
        <f t="shared" si="260"/>
        <v>10</v>
      </c>
      <c r="N1309" s="36">
        <f t="shared" si="261"/>
        <v>1</v>
      </c>
      <c r="O1309" s="135" t="str">
        <f t="shared" si="262"/>
        <v>Pro Syd-10</v>
      </c>
      <c r="P1309" s="186" t="str">
        <f t="shared" si="263"/>
        <v>OK</v>
      </c>
      <c r="Q1309" s="187">
        <f t="shared" si="264"/>
        <v>40</v>
      </c>
      <c r="R1309" s="150"/>
      <c r="S1309" s="187" t="str">
        <f t="shared" si="265"/>
        <v/>
      </c>
      <c r="T1309" s="136" t="str">
        <f t="shared" si="266"/>
        <v>Nana'S Wish</v>
      </c>
      <c r="U1309" s="137" t="str">
        <f>IF(P1309="","",IF(N1309=1,"",IF(Q1309="","",IF(Q1309&lt;=100,100,IF(Table1[[#This Row],[Day]]="Wed",100,200)))))</f>
        <v/>
      </c>
      <c r="V1309" s="137" t="str">
        <f t="shared" si="267"/>
        <v/>
      </c>
      <c r="W1309" s="137" t="str">
        <f t="shared" si="268"/>
        <v/>
      </c>
      <c r="X1309" s="133">
        <f>100</f>
        <v>100</v>
      </c>
      <c r="Y1309" s="133" t="str">
        <f t="shared" si="269"/>
        <v/>
      </c>
      <c r="Z1309" s="133">
        <f t="shared" si="270"/>
        <v>-100</v>
      </c>
      <c r="AA1309" s="134" t="str">
        <f>TEXT(Table1[[#This Row],[Date]],"DDD")</f>
        <v>Sat</v>
      </c>
      <c r="AB1309" s="133" t="str">
        <f>IF(OR(G1309="Doomben",G1309="Eagle Farm"),"Q",IF(AND(Q1309&gt;1,Q1309&lt;55,Table1[[#This Row],[Source]]="Nat"),"Nat OK",IF(AND(Table1[[#This Row],[Source]]&lt;&gt;"Nat",Q1309&lt;55),"Poor &lt;55",IF(OR(G1309="Randwick",G1309="Flemington",G1309="Caulfield",G1309="Sandown Lake",G1309="Sandown Hill"),"Best","ave"))))</f>
        <v>Poor &lt;55</v>
      </c>
      <c r="AC1309" s="133">
        <f>IF(Q1309="","",IF(AB1309="Poor &lt;55",$AC$2*0.2%,IF(AND(AB1309="Q",AA1309&lt;&gt;"Wed"),$AC$2*0.4%,IF(AND(AB1309="Q",AA1309="Wed"),$AC$2*0.5%,IF(AND(AB1309="Ave",U1309=100),$AC$2*0.5%,IF(AND(AB1309="ave",U1309="",N1309=1,AG1309="Bush"),$AC$2*1%,IF(AND(AB1309="ave",U1309="",Q1309&gt;100),$AC$2*1.3%,IF(AND(AB1309="ave",U1309=""),$AC$2*1.2%,IF(AND(AB1309="Ave",U1309=200),$AC$2*1%,IF(AND(AB1309="Best",U1309=200),$AC$2*1.5%,IF(AND(AB1309="Best",U1309="",K1309&lt;&gt;"Pro Syd"),$AC$2*0.5%,IF(AND(AB1309="Best",U1309=""),$AC$2*1%,IF(AND(AB1309="Best",U1309=100,Table1[[#This Row],[State]]="NSW"),$AC$2*0.4%,IF(AND(AB1309="Best",U1309=100),$AC$2*1%,IF(Table1[[#This Row],[Adj]]="Nat OK",$AC$2*0.5%,"xxx")))))))))))))))</f>
        <v>20</v>
      </c>
      <c r="AD1309" s="133" t="str">
        <f t="shared" si="271"/>
        <v/>
      </c>
      <c r="AE1309" s="133">
        <f t="shared" si="272"/>
        <v>-20</v>
      </c>
      <c r="AF1309" s="133" t="str">
        <f>VLOOKUP(Table1[[#This Row],[Track]],$F$2672:$H$2715,2,FALSE)</f>
        <v>NSW</v>
      </c>
      <c r="AG1309" s="133" t="str">
        <f>VLOOKUP(Table1[[#This Row],[Track]],$F$2672:$H$2715,3,FALSE)</f>
        <v>-</v>
      </c>
      <c r="AH1309" s="133" t="str">
        <f>IF(Table1[[#This Row],[Date]]&lt;$AH$2,"",IF(Table1[[#This Row],[Date]]&lt;$AH$3,"Edge","Elite Combo"))</f>
        <v/>
      </c>
      <c r="AI1309" s="218">
        <f>Table1[[#This Row],[Time]]</f>
        <v>0.53125</v>
      </c>
      <c r="AJ1309" s="219" t="str">
        <f>Table1[[#This Row],[Track]]</f>
        <v>Randwick</v>
      </c>
      <c r="AK1309" s="216">
        <f>Table1[[#This Row],[Race ]]</f>
        <v>5</v>
      </c>
      <c r="AL1309" s="219">
        <f>Table1[[#This Row],[TAB]]</f>
        <v>5</v>
      </c>
      <c r="AM1309" s="219" t="str">
        <f>Table1[[#This Row],[Selection]]</f>
        <v>Nana'S Wish</v>
      </c>
      <c r="AN1309" s="220" t="str">
        <f>Table1[[#This Row],[Sources]]</f>
        <v>Pro Syd-10</v>
      </c>
      <c r="AO1309" s="219">
        <f>Table1[[#This Row],[Scale Bet]]</f>
        <v>20</v>
      </c>
    </row>
    <row r="1310" spans="5:41" ht="16.5" customHeight="1" x14ac:dyDescent="0.25">
      <c r="E1310" s="185">
        <v>45451</v>
      </c>
      <c r="F1310" s="35">
        <v>0.56597222222222221</v>
      </c>
      <c r="G1310" s="36" t="s">
        <v>157</v>
      </c>
      <c r="H1310" s="36">
        <v>4</v>
      </c>
      <c r="I1310" s="36">
        <v>14</v>
      </c>
      <c r="J1310" s="36" t="s">
        <v>717</v>
      </c>
      <c r="K1310" s="36" t="s">
        <v>1</v>
      </c>
      <c r="L1310" s="165">
        <v>10</v>
      </c>
      <c r="M1310" s="134">
        <f t="shared" si="260"/>
        <v>23</v>
      </c>
      <c r="N1310" s="36">
        <f t="shared" si="261"/>
        <v>2</v>
      </c>
      <c r="O1310" s="135" t="str">
        <f t="shared" si="262"/>
        <v>E4-10/Nat-13</v>
      </c>
      <c r="P1310" s="186" t="str">
        <f t="shared" si="263"/>
        <v>OK</v>
      </c>
      <c r="Q1310" s="187">
        <f t="shared" si="264"/>
        <v>92</v>
      </c>
      <c r="R1310" s="150"/>
      <c r="S1310" s="187" t="str">
        <f t="shared" si="265"/>
        <v/>
      </c>
      <c r="T1310" s="136" t="str">
        <f t="shared" si="266"/>
        <v>Roaring Engine</v>
      </c>
      <c r="U1310" s="137">
        <f>IF(P1310="","",IF(N1310=1,"",IF(Q1310="","",IF(Q1310&lt;=100,100,IF(Table1[[#This Row],[Day]]="Wed",100,200)))))</f>
        <v>100</v>
      </c>
      <c r="V1310" s="137" t="str">
        <f t="shared" si="267"/>
        <v/>
      </c>
      <c r="W1310" s="137">
        <f t="shared" si="268"/>
        <v>-100</v>
      </c>
      <c r="X1310" s="133">
        <f>100</f>
        <v>100</v>
      </c>
      <c r="Y1310" s="133" t="str">
        <f t="shared" si="269"/>
        <v/>
      </c>
      <c r="Z1310" s="133">
        <f t="shared" si="270"/>
        <v>-100</v>
      </c>
      <c r="AA1310" s="134" t="str">
        <f>TEXT(Table1[[#This Row],[Date]],"DDD")</f>
        <v>Sat</v>
      </c>
      <c r="AB1310" s="133" t="str">
        <f>IF(OR(G1310="Doomben",G1310="Eagle Farm"),"Q",IF(AND(Q1310&gt;1,Q1310&lt;55,Table1[[#This Row],[Source]]="Nat"),"Nat OK",IF(AND(Table1[[#This Row],[Source]]&lt;&gt;"Nat",Q1310&lt;55),"Poor &lt;55",IF(OR(G1310="Randwick",G1310="Flemington",G1310="Caulfield",G1310="Sandown Lake",G1310="Sandown Hill"),"Best","ave"))))</f>
        <v>Best</v>
      </c>
      <c r="AC1310" s="133">
        <f>IF(Q1310="","",IF(AB1310="Poor &lt;55",$AC$2*0.2%,IF(AND(AB1310="Q",AA1310&lt;&gt;"Wed"),$AC$2*0.4%,IF(AND(AB1310="Q",AA1310="Wed"),$AC$2*0.5%,IF(AND(AB1310="Ave",U1310=100),$AC$2*0.5%,IF(AND(AB1310="ave",U1310="",N1310=1,AG1310="Bush"),$AC$2*1%,IF(AND(AB1310="ave",U1310="",Q1310&gt;100),$AC$2*1.3%,IF(AND(AB1310="ave",U1310=""),$AC$2*1.2%,IF(AND(AB1310="Ave",U1310=200),$AC$2*1%,IF(AND(AB1310="Best",U1310=200),$AC$2*1.5%,IF(AND(AB1310="Best",U1310="",K1310&lt;&gt;"Pro Syd"),$AC$2*0.5%,IF(AND(AB1310="Best",U1310=""),$AC$2*1%,IF(AND(AB1310="Best",U1310=100,Table1[[#This Row],[State]]="NSW"),$AC$2*0.4%,IF(AND(AB1310="Best",U1310=100),$AC$2*1%,IF(Table1[[#This Row],[Adj]]="Nat OK",$AC$2*0.5%,"xxx")))))))))))))))</f>
        <v>100</v>
      </c>
      <c r="AD1310" s="133" t="str">
        <f t="shared" si="271"/>
        <v/>
      </c>
      <c r="AE1310" s="133">
        <f t="shared" si="272"/>
        <v>-100</v>
      </c>
      <c r="AF1310" s="133" t="str">
        <f>VLOOKUP(Table1[[#This Row],[Track]],$F$2672:$H$2715,2,FALSE)</f>
        <v>Vic</v>
      </c>
      <c r="AG1310" s="133" t="str">
        <f>VLOOKUP(Table1[[#This Row],[Track]],$F$2672:$H$2715,3,FALSE)</f>
        <v>-</v>
      </c>
      <c r="AH1310" s="133" t="str">
        <f>IF(Table1[[#This Row],[Date]]&lt;$AH$2,"",IF(Table1[[#This Row],[Date]]&lt;$AH$3,"Edge","Elite Combo"))</f>
        <v/>
      </c>
      <c r="AI1310" s="218">
        <f>Table1[[#This Row],[Time]]</f>
        <v>0.56597222222222221</v>
      </c>
      <c r="AJ1310" s="219" t="str">
        <f>Table1[[#This Row],[Track]]</f>
        <v>Flemington</v>
      </c>
      <c r="AK1310" s="216">
        <f>Table1[[#This Row],[Race ]]</f>
        <v>4</v>
      </c>
      <c r="AL1310" s="219">
        <f>Table1[[#This Row],[TAB]]</f>
        <v>14</v>
      </c>
      <c r="AM1310" s="219" t="str">
        <f>Table1[[#This Row],[Selection]]</f>
        <v>Roaring Engine</v>
      </c>
      <c r="AN1310" s="220" t="str">
        <f>Table1[[#This Row],[Sources]]</f>
        <v>E4-10/Nat-13</v>
      </c>
      <c r="AO1310" s="219">
        <f>Table1[[#This Row],[Scale Bet]]</f>
        <v>100</v>
      </c>
    </row>
    <row r="1311" spans="5:41" ht="16.5" customHeight="1" x14ac:dyDescent="0.25">
      <c r="E1311" s="185">
        <v>45451</v>
      </c>
      <c r="F1311" s="35">
        <v>0.56597222222222221</v>
      </c>
      <c r="G1311" s="36" t="s">
        <v>157</v>
      </c>
      <c r="H1311" s="36">
        <v>4</v>
      </c>
      <c r="I1311" s="36">
        <v>14</v>
      </c>
      <c r="J1311" s="36" t="s">
        <v>717</v>
      </c>
      <c r="K1311" s="36" t="s">
        <v>13</v>
      </c>
      <c r="L1311" s="165">
        <v>13</v>
      </c>
      <c r="M1311" s="134" t="str">
        <f t="shared" si="260"/>
        <v/>
      </c>
      <c r="N1311" s="36" t="str">
        <f t="shared" si="261"/>
        <v/>
      </c>
      <c r="O1311" s="135" t="str">
        <f t="shared" si="262"/>
        <v/>
      </c>
      <c r="P1311" s="186" t="str">
        <f t="shared" si="263"/>
        <v>OK</v>
      </c>
      <c r="Q1311" s="187" t="str">
        <f t="shared" si="264"/>
        <v/>
      </c>
      <c r="R1311" s="150"/>
      <c r="S1311" s="187" t="str">
        <f t="shared" si="265"/>
        <v/>
      </c>
      <c r="T1311" s="136" t="str">
        <f t="shared" si="266"/>
        <v>Roaring Engine</v>
      </c>
      <c r="U1311" s="137" t="str">
        <f>IF(P1311="","",IF(N1311=1,"",IF(Q1311="","",IF(Q1311&lt;=100,100,IF(Table1[[#This Row],[Day]]="Wed",100,200)))))</f>
        <v/>
      </c>
      <c r="V1311" s="137" t="str">
        <f t="shared" si="267"/>
        <v/>
      </c>
      <c r="W1311" s="137" t="str">
        <f t="shared" si="268"/>
        <v/>
      </c>
      <c r="X1311" s="133">
        <f>100</f>
        <v>100</v>
      </c>
      <c r="Y1311" s="133" t="str">
        <f t="shared" si="269"/>
        <v/>
      </c>
      <c r="Z1311" s="133">
        <f t="shared" si="270"/>
        <v>-100</v>
      </c>
      <c r="AA1311" s="134" t="str">
        <f>TEXT(Table1[[#This Row],[Date]],"DDD")</f>
        <v>Sat</v>
      </c>
      <c r="AB1311" s="133" t="str">
        <f>IF(OR(G1311="Doomben",G1311="Eagle Farm"),"Q",IF(AND(Q1311&gt;1,Q1311&lt;55,Table1[[#This Row],[Source]]="Nat"),"Nat OK",IF(AND(Table1[[#This Row],[Source]]&lt;&gt;"Nat",Q1311&lt;55),"Poor &lt;55",IF(OR(G1311="Randwick",G1311="Flemington",G1311="Caulfield",G1311="Sandown Lake",G1311="Sandown Hill"),"Best","ave"))))</f>
        <v>Best</v>
      </c>
      <c r="AC1311" s="133" t="str">
        <f>IF(Q1311="","",IF(AB1311="Poor &lt;55",$AC$2*0.2%,IF(AND(AB1311="Q",AA1311&lt;&gt;"Wed"),$AC$2*0.4%,IF(AND(AB1311="Q",AA1311="Wed"),$AC$2*0.5%,IF(AND(AB1311="Ave",U1311=100),$AC$2*0.5%,IF(AND(AB1311="ave",U1311="",N1311=1,AG1311="Bush"),$AC$2*1%,IF(AND(AB1311="ave",U1311="",Q1311&gt;100),$AC$2*1.3%,IF(AND(AB1311="ave",U1311=""),$AC$2*1.2%,IF(AND(AB1311="Ave",U1311=200),$AC$2*1%,IF(AND(AB1311="Best",U1311=200),$AC$2*1.5%,IF(AND(AB1311="Best",U1311="",K1311&lt;&gt;"Pro Syd"),$AC$2*0.5%,IF(AND(AB1311="Best",U1311=""),$AC$2*1%,IF(AND(AB1311="Best",U1311=100,Table1[[#This Row],[State]]="NSW"),$AC$2*0.4%,IF(AND(AB1311="Best",U1311=100),$AC$2*1%,IF(Table1[[#This Row],[Adj]]="Nat OK",$AC$2*0.5%,"xxx")))))))))))))))</f>
        <v/>
      </c>
      <c r="AD1311" s="133" t="str">
        <f t="shared" si="271"/>
        <v/>
      </c>
      <c r="AE1311" s="133" t="str">
        <f t="shared" si="272"/>
        <v/>
      </c>
      <c r="AF1311" s="133" t="str">
        <f>VLOOKUP(Table1[[#This Row],[Track]],$F$2672:$H$2715,2,FALSE)</f>
        <v>Vic</v>
      </c>
      <c r="AG1311" s="133" t="str">
        <f>VLOOKUP(Table1[[#This Row],[Track]],$F$2672:$H$2715,3,FALSE)</f>
        <v>-</v>
      </c>
      <c r="AH1311" s="133" t="str">
        <f>IF(Table1[[#This Row],[Date]]&lt;$AH$2,"",IF(Table1[[#This Row],[Date]]&lt;$AH$3,"Edge","Elite Combo"))</f>
        <v/>
      </c>
      <c r="AI1311" s="218">
        <f>Table1[[#This Row],[Time]]</f>
        <v>0.56597222222222221</v>
      </c>
      <c r="AJ1311" s="219" t="str">
        <f>Table1[[#This Row],[Track]]</f>
        <v>Flemington</v>
      </c>
      <c r="AK1311" s="216">
        <f>Table1[[#This Row],[Race ]]</f>
        <v>4</v>
      </c>
      <c r="AL1311" s="219">
        <f>Table1[[#This Row],[TAB]]</f>
        <v>14</v>
      </c>
      <c r="AM1311" s="219" t="str">
        <f>Table1[[#This Row],[Selection]]</f>
        <v>Roaring Engine</v>
      </c>
      <c r="AN1311" s="220" t="str">
        <f>Table1[[#This Row],[Sources]]</f>
        <v/>
      </c>
      <c r="AO1311" s="219" t="str">
        <f>Table1[[#This Row],[Scale Bet]]</f>
        <v/>
      </c>
    </row>
    <row r="1312" spans="5:41" ht="16.5" customHeight="1" x14ac:dyDescent="0.25">
      <c r="E1312" s="185">
        <v>45451</v>
      </c>
      <c r="F1312" s="35">
        <v>0.5854166666666667</v>
      </c>
      <c r="G1312" s="36" t="s">
        <v>28</v>
      </c>
      <c r="H1312" s="36">
        <v>5</v>
      </c>
      <c r="I1312" s="36">
        <v>3</v>
      </c>
      <c r="J1312" s="36" t="s">
        <v>960</v>
      </c>
      <c r="K1312" s="36" t="s">
        <v>13</v>
      </c>
      <c r="L1312" s="165">
        <v>11</v>
      </c>
      <c r="M1312" s="134">
        <f t="shared" si="260"/>
        <v>11</v>
      </c>
      <c r="N1312" s="36">
        <f t="shared" si="261"/>
        <v>1</v>
      </c>
      <c r="O1312" s="135" t="str">
        <f t="shared" si="262"/>
        <v>Nat-11</v>
      </c>
      <c r="P1312" s="186" t="str">
        <f t="shared" si="263"/>
        <v/>
      </c>
      <c r="Q1312" s="187">
        <f t="shared" si="264"/>
        <v>44</v>
      </c>
      <c r="R1312" s="150">
        <v>2.5</v>
      </c>
      <c r="S1312" s="187">
        <f t="shared" si="265"/>
        <v>110</v>
      </c>
      <c r="T1312" s="136" t="str">
        <f t="shared" si="266"/>
        <v>Yellow Brick</v>
      </c>
      <c r="U1312" s="137" t="str">
        <f>IF(P1312="","",IF(N1312=1,"",IF(Q1312="","",IF(Q1312&lt;=100,100,IF(Table1[[#This Row],[Day]]="Wed",100,200)))))</f>
        <v/>
      </c>
      <c r="V1312" s="137" t="str">
        <f t="shared" si="267"/>
        <v/>
      </c>
      <c r="W1312" s="137" t="str">
        <f t="shared" si="268"/>
        <v/>
      </c>
      <c r="X1312" s="133">
        <f>100</f>
        <v>100</v>
      </c>
      <c r="Y1312" s="133">
        <f t="shared" si="269"/>
        <v>250</v>
      </c>
      <c r="Z1312" s="133">
        <f t="shared" si="270"/>
        <v>150</v>
      </c>
      <c r="AA1312" s="134" t="str">
        <f>TEXT(Table1[[#This Row],[Date]],"DDD")</f>
        <v>Sat</v>
      </c>
      <c r="AB1312" s="133" t="str">
        <f>IF(OR(G1312="Doomben",G1312="Eagle Farm"),"Q",IF(AND(Q1312&gt;1,Q1312&lt;55,Table1[[#This Row],[Source]]="Nat"),"Nat OK",IF(AND(Table1[[#This Row],[Source]]&lt;&gt;"Nat",Q1312&lt;55),"Poor &lt;55",IF(OR(G1312="Randwick",G1312="Flemington",G1312="Caulfield",G1312="Sandown Lake",G1312="Sandown Hill"),"Best","ave"))))</f>
        <v>Q</v>
      </c>
      <c r="AC1312" s="133">
        <f>IF(Q1312="","",IF(AB1312="Poor &lt;55",$AC$2*0.2%,IF(AND(AB1312="Q",AA1312&lt;&gt;"Wed"),$AC$2*0.4%,IF(AND(AB1312="Q",AA1312="Wed"),$AC$2*0.5%,IF(AND(AB1312="Ave",U1312=100),$AC$2*0.5%,IF(AND(AB1312="ave",U1312="",N1312=1,AG1312="Bush"),$AC$2*1%,IF(AND(AB1312="ave",U1312="",Q1312&gt;100),$AC$2*1.3%,IF(AND(AB1312="ave",U1312=""),$AC$2*1.2%,IF(AND(AB1312="Ave",U1312=200),$AC$2*1%,IF(AND(AB1312="Best",U1312=200),$AC$2*1.5%,IF(AND(AB1312="Best",U1312="",K1312&lt;&gt;"Pro Syd"),$AC$2*0.5%,IF(AND(AB1312="Best",U1312=""),$AC$2*1%,IF(AND(AB1312="Best",U1312=100,Table1[[#This Row],[State]]="NSW"),$AC$2*0.4%,IF(AND(AB1312="Best",U1312=100),$AC$2*1%,IF(Table1[[#This Row],[Adj]]="Nat OK",$AC$2*0.5%,"xxx")))))))))))))))</f>
        <v>40</v>
      </c>
      <c r="AD1312" s="133">
        <f t="shared" si="271"/>
        <v>100</v>
      </c>
      <c r="AE1312" s="133">
        <f t="shared" si="272"/>
        <v>60</v>
      </c>
      <c r="AF1312" s="133" t="str">
        <f>VLOOKUP(Table1[[#This Row],[Track]],$F$2672:$H$2715,2,FALSE)</f>
        <v>Qld</v>
      </c>
      <c r="AG1312" s="133" t="str">
        <f>VLOOKUP(Table1[[#This Row],[Track]],$F$2672:$H$2715,3,FALSE)</f>
        <v>-</v>
      </c>
      <c r="AH1312" s="133" t="str">
        <f>IF(Table1[[#This Row],[Date]]&lt;$AH$2,"",IF(Table1[[#This Row],[Date]]&lt;$AH$3,"Edge","Elite Combo"))</f>
        <v/>
      </c>
      <c r="AI1312" s="218">
        <f>Table1[[#This Row],[Time]]</f>
        <v>0.5854166666666667</v>
      </c>
      <c r="AJ1312" s="219" t="str">
        <f>Table1[[#This Row],[Track]]</f>
        <v>Eagle Farm</v>
      </c>
      <c r="AK1312" s="216">
        <f>Table1[[#This Row],[Race ]]</f>
        <v>5</v>
      </c>
      <c r="AL1312" s="219">
        <f>Table1[[#This Row],[TAB]]</f>
        <v>3</v>
      </c>
      <c r="AM1312" s="219" t="str">
        <f>Table1[[#This Row],[Selection]]</f>
        <v>Yellow Brick</v>
      </c>
      <c r="AN1312" s="220" t="str">
        <f>Table1[[#This Row],[Sources]]</f>
        <v>Nat-11</v>
      </c>
      <c r="AO1312" s="219">
        <f>Table1[[#This Row],[Scale Bet]]</f>
        <v>40</v>
      </c>
    </row>
    <row r="1313" spans="5:41" ht="16.5" customHeight="1" x14ac:dyDescent="0.25">
      <c r="E1313" s="185">
        <v>45451</v>
      </c>
      <c r="F1313" s="35">
        <v>0.60416666666666663</v>
      </c>
      <c r="G1313" s="36" t="s">
        <v>22</v>
      </c>
      <c r="H1313" s="36">
        <v>8</v>
      </c>
      <c r="I1313" s="36">
        <v>10</v>
      </c>
      <c r="J1313" s="36" t="s">
        <v>338</v>
      </c>
      <c r="K1313" s="36" t="s">
        <v>60</v>
      </c>
      <c r="L1313" s="165">
        <v>10</v>
      </c>
      <c r="M1313" s="134">
        <f t="shared" si="260"/>
        <v>10</v>
      </c>
      <c r="N1313" s="36">
        <f t="shared" si="261"/>
        <v>1</v>
      </c>
      <c r="O1313" s="135" t="str">
        <f t="shared" si="262"/>
        <v>Pro Syd-10</v>
      </c>
      <c r="P1313" s="186" t="str">
        <f t="shared" si="263"/>
        <v>OK</v>
      </c>
      <c r="Q1313" s="187">
        <f t="shared" si="264"/>
        <v>40</v>
      </c>
      <c r="R1313" s="150">
        <v>8</v>
      </c>
      <c r="S1313" s="187">
        <f t="shared" si="265"/>
        <v>320</v>
      </c>
      <c r="T1313" s="136" t="str">
        <f t="shared" si="266"/>
        <v>Eliyass</v>
      </c>
      <c r="U1313" s="137" t="str">
        <f>IF(P1313="","",IF(N1313=1,"",IF(Q1313="","",IF(Q1313&lt;=100,100,IF(Table1[[#This Row],[Day]]="Wed",100,200)))))</f>
        <v/>
      </c>
      <c r="V1313" s="137" t="str">
        <f t="shared" si="267"/>
        <v/>
      </c>
      <c r="W1313" s="137" t="str">
        <f t="shared" si="268"/>
        <v/>
      </c>
      <c r="X1313" s="133">
        <f>100</f>
        <v>100</v>
      </c>
      <c r="Y1313" s="133">
        <f t="shared" si="269"/>
        <v>800</v>
      </c>
      <c r="Z1313" s="133">
        <f t="shared" si="270"/>
        <v>700</v>
      </c>
      <c r="AA1313" s="134" t="str">
        <f>TEXT(Table1[[#This Row],[Date]],"DDD")</f>
        <v>Sat</v>
      </c>
      <c r="AB1313" s="133" t="str">
        <f>IF(OR(G1313="Doomben",G1313="Eagle Farm"),"Q",IF(AND(Q1313&gt;1,Q1313&lt;55,Table1[[#This Row],[Source]]="Nat"),"Nat OK",IF(AND(Table1[[#This Row],[Source]]&lt;&gt;"Nat",Q1313&lt;55),"Poor &lt;55",IF(OR(G1313="Randwick",G1313="Flemington",G1313="Caulfield",G1313="Sandown Lake",G1313="Sandown Hill"),"Best","ave"))))</f>
        <v>Poor &lt;55</v>
      </c>
      <c r="AC1313" s="133">
        <f>IF(Q1313="","",IF(AB1313="Poor &lt;55",$AC$2*0.2%,IF(AND(AB1313="Q",AA1313&lt;&gt;"Wed"),$AC$2*0.4%,IF(AND(AB1313="Q",AA1313="Wed"),$AC$2*0.5%,IF(AND(AB1313="Ave",U1313=100),$AC$2*0.5%,IF(AND(AB1313="ave",U1313="",N1313=1,AG1313="Bush"),$AC$2*1%,IF(AND(AB1313="ave",U1313="",Q1313&gt;100),$AC$2*1.3%,IF(AND(AB1313="ave",U1313=""),$AC$2*1.2%,IF(AND(AB1313="Ave",U1313=200),$AC$2*1%,IF(AND(AB1313="Best",U1313=200),$AC$2*1.5%,IF(AND(AB1313="Best",U1313="",K1313&lt;&gt;"Pro Syd"),$AC$2*0.5%,IF(AND(AB1313="Best",U1313=""),$AC$2*1%,IF(AND(AB1313="Best",U1313=100,Table1[[#This Row],[State]]="NSW"),$AC$2*0.4%,IF(AND(AB1313="Best",U1313=100),$AC$2*1%,IF(Table1[[#This Row],[Adj]]="Nat OK",$AC$2*0.5%,"xxx")))))))))))))))</f>
        <v>20</v>
      </c>
      <c r="AD1313" s="133">
        <f t="shared" si="271"/>
        <v>160</v>
      </c>
      <c r="AE1313" s="133">
        <f t="shared" si="272"/>
        <v>140</v>
      </c>
      <c r="AF1313" s="133" t="str">
        <f>VLOOKUP(Table1[[#This Row],[Track]],$F$2672:$H$2715,2,FALSE)</f>
        <v>NSW</v>
      </c>
      <c r="AG1313" s="133" t="str">
        <f>VLOOKUP(Table1[[#This Row],[Track]],$F$2672:$H$2715,3,FALSE)</f>
        <v>-</v>
      </c>
      <c r="AH1313" s="133" t="str">
        <f>IF(Table1[[#This Row],[Date]]&lt;$AH$2,"",IF(Table1[[#This Row],[Date]]&lt;$AH$3,"Edge","Elite Combo"))</f>
        <v/>
      </c>
      <c r="AI1313" s="218">
        <f>Table1[[#This Row],[Time]]</f>
        <v>0.60416666666666663</v>
      </c>
      <c r="AJ1313" s="219" t="str">
        <f>Table1[[#This Row],[Track]]</f>
        <v>Randwick</v>
      </c>
      <c r="AK1313" s="216">
        <f>Table1[[#This Row],[Race ]]</f>
        <v>8</v>
      </c>
      <c r="AL1313" s="219">
        <f>Table1[[#This Row],[TAB]]</f>
        <v>10</v>
      </c>
      <c r="AM1313" s="219" t="str">
        <f>Table1[[#This Row],[Selection]]</f>
        <v>Eliyass</v>
      </c>
      <c r="AN1313" s="220" t="str">
        <f>Table1[[#This Row],[Sources]]</f>
        <v>Pro Syd-10</v>
      </c>
      <c r="AO1313" s="219">
        <f>Table1[[#This Row],[Scale Bet]]</f>
        <v>20</v>
      </c>
    </row>
    <row r="1314" spans="5:41" ht="16.5" customHeight="1" x14ac:dyDescent="0.25">
      <c r="E1314" s="185">
        <v>45451</v>
      </c>
      <c r="F1314" s="35">
        <v>0.61458333333333337</v>
      </c>
      <c r="G1314" s="36" t="s">
        <v>157</v>
      </c>
      <c r="H1314" s="36">
        <v>6</v>
      </c>
      <c r="I1314" s="36">
        <v>10</v>
      </c>
      <c r="J1314" s="36" t="s">
        <v>788</v>
      </c>
      <c r="K1314" s="36" t="s">
        <v>1</v>
      </c>
      <c r="L1314" s="165">
        <v>12</v>
      </c>
      <c r="M1314" s="134">
        <f t="shared" si="260"/>
        <v>12</v>
      </c>
      <c r="N1314" s="36">
        <f t="shared" si="261"/>
        <v>1</v>
      </c>
      <c r="O1314" s="135" t="str">
        <f t="shared" si="262"/>
        <v>E4-12</v>
      </c>
      <c r="P1314" s="186" t="str">
        <f t="shared" si="263"/>
        <v>OK</v>
      </c>
      <c r="Q1314" s="187">
        <f t="shared" si="264"/>
        <v>48</v>
      </c>
      <c r="R1314" s="150"/>
      <c r="S1314" s="187" t="str">
        <f t="shared" si="265"/>
        <v/>
      </c>
      <c r="T1314" s="136" t="str">
        <f t="shared" si="266"/>
        <v>Political Debate</v>
      </c>
      <c r="U1314" s="137" t="str">
        <f>IF(P1314="","",IF(N1314=1,"",IF(Q1314="","",IF(Q1314&lt;=100,100,IF(Table1[[#This Row],[Day]]="Wed",100,200)))))</f>
        <v/>
      </c>
      <c r="V1314" s="137" t="str">
        <f t="shared" si="267"/>
        <v/>
      </c>
      <c r="W1314" s="137" t="str">
        <f t="shared" si="268"/>
        <v/>
      </c>
      <c r="X1314" s="133">
        <f>100</f>
        <v>100</v>
      </c>
      <c r="Y1314" s="133" t="str">
        <f t="shared" si="269"/>
        <v/>
      </c>
      <c r="Z1314" s="133">
        <f t="shared" si="270"/>
        <v>-100</v>
      </c>
      <c r="AA1314" s="134" t="str">
        <f>TEXT(Table1[[#This Row],[Date]],"DDD")</f>
        <v>Sat</v>
      </c>
      <c r="AB1314" s="133" t="str">
        <f>IF(OR(G1314="Doomben",G1314="Eagle Farm"),"Q",IF(AND(Q1314&gt;1,Q1314&lt;55,Table1[[#This Row],[Source]]="Nat"),"Nat OK",IF(AND(Table1[[#This Row],[Source]]&lt;&gt;"Nat",Q1314&lt;55),"Poor &lt;55",IF(OR(G1314="Randwick",G1314="Flemington",G1314="Caulfield",G1314="Sandown Lake",G1314="Sandown Hill"),"Best","ave"))))</f>
        <v>Poor &lt;55</v>
      </c>
      <c r="AC1314" s="133">
        <f>IF(Q1314="","",IF(AB1314="Poor &lt;55",$AC$2*0.2%,IF(AND(AB1314="Q",AA1314&lt;&gt;"Wed"),$AC$2*0.4%,IF(AND(AB1314="Q",AA1314="Wed"),$AC$2*0.5%,IF(AND(AB1314="Ave",U1314=100),$AC$2*0.5%,IF(AND(AB1314="ave",U1314="",N1314=1,AG1314="Bush"),$AC$2*1%,IF(AND(AB1314="ave",U1314="",Q1314&gt;100),$AC$2*1.3%,IF(AND(AB1314="ave",U1314=""),$AC$2*1.2%,IF(AND(AB1314="Ave",U1314=200),$AC$2*1%,IF(AND(AB1314="Best",U1314=200),$AC$2*1.5%,IF(AND(AB1314="Best",U1314="",K1314&lt;&gt;"Pro Syd"),$AC$2*0.5%,IF(AND(AB1314="Best",U1314=""),$AC$2*1%,IF(AND(AB1314="Best",U1314=100,Table1[[#This Row],[State]]="NSW"),$AC$2*0.4%,IF(AND(AB1314="Best",U1314=100),$AC$2*1%,IF(Table1[[#This Row],[Adj]]="Nat OK",$AC$2*0.5%,"xxx")))))))))))))))</f>
        <v>20</v>
      </c>
      <c r="AD1314" s="133" t="str">
        <f t="shared" si="271"/>
        <v/>
      </c>
      <c r="AE1314" s="133">
        <f t="shared" si="272"/>
        <v>-20</v>
      </c>
      <c r="AF1314" s="133" t="str">
        <f>VLOOKUP(Table1[[#This Row],[Track]],$F$2672:$H$2715,2,FALSE)</f>
        <v>Vic</v>
      </c>
      <c r="AG1314" s="133" t="str">
        <f>VLOOKUP(Table1[[#This Row],[Track]],$F$2672:$H$2715,3,FALSE)</f>
        <v>-</v>
      </c>
      <c r="AH1314" s="133" t="str">
        <f>IF(Table1[[#This Row],[Date]]&lt;$AH$2,"",IF(Table1[[#This Row],[Date]]&lt;$AH$3,"Edge","Elite Combo"))</f>
        <v/>
      </c>
      <c r="AI1314" s="218">
        <f>Table1[[#This Row],[Time]]</f>
        <v>0.61458333333333337</v>
      </c>
      <c r="AJ1314" s="219" t="str">
        <f>Table1[[#This Row],[Track]]</f>
        <v>Flemington</v>
      </c>
      <c r="AK1314" s="216">
        <f>Table1[[#This Row],[Race ]]</f>
        <v>6</v>
      </c>
      <c r="AL1314" s="219">
        <f>Table1[[#This Row],[TAB]]</f>
        <v>10</v>
      </c>
      <c r="AM1314" s="219" t="str">
        <f>Table1[[#This Row],[Selection]]</f>
        <v>Political Debate</v>
      </c>
      <c r="AN1314" s="220" t="str">
        <f>Table1[[#This Row],[Sources]]</f>
        <v>E4-12</v>
      </c>
      <c r="AO1314" s="219">
        <f>Table1[[#This Row],[Scale Bet]]</f>
        <v>20</v>
      </c>
    </row>
    <row r="1315" spans="5:41" ht="16.5" customHeight="1" x14ac:dyDescent="0.25">
      <c r="E1315" s="185">
        <v>45451</v>
      </c>
      <c r="F1315" s="35">
        <v>0.63402777777777775</v>
      </c>
      <c r="G1315" s="36" t="s">
        <v>28</v>
      </c>
      <c r="H1315" s="36">
        <v>7</v>
      </c>
      <c r="I1315" s="36">
        <v>12</v>
      </c>
      <c r="J1315" s="36" t="s">
        <v>76</v>
      </c>
      <c r="K1315" s="36" t="s">
        <v>13</v>
      </c>
      <c r="L1315" s="165">
        <v>11</v>
      </c>
      <c r="M1315" s="134">
        <f t="shared" si="260"/>
        <v>11</v>
      </c>
      <c r="N1315" s="36">
        <f t="shared" si="261"/>
        <v>1</v>
      </c>
      <c r="O1315" s="135" t="str">
        <f t="shared" si="262"/>
        <v>Nat-11</v>
      </c>
      <c r="P1315" s="186" t="str">
        <f t="shared" si="263"/>
        <v/>
      </c>
      <c r="Q1315" s="187">
        <f t="shared" si="264"/>
        <v>44</v>
      </c>
      <c r="R1315" s="150"/>
      <c r="S1315" s="187" t="str">
        <f t="shared" si="265"/>
        <v/>
      </c>
      <c r="T1315" s="136" t="str">
        <f t="shared" si="266"/>
        <v>Konasana</v>
      </c>
      <c r="U1315" s="137" t="str">
        <f>IF(P1315="","",IF(N1315=1,"",IF(Q1315="","",IF(Q1315&lt;=100,100,IF(Table1[[#This Row],[Day]]="Wed",100,200)))))</f>
        <v/>
      </c>
      <c r="V1315" s="137" t="str">
        <f t="shared" si="267"/>
        <v/>
      </c>
      <c r="W1315" s="137" t="str">
        <f t="shared" si="268"/>
        <v/>
      </c>
      <c r="X1315" s="133">
        <f>100</f>
        <v>100</v>
      </c>
      <c r="Y1315" s="133" t="str">
        <f t="shared" si="269"/>
        <v/>
      </c>
      <c r="Z1315" s="133">
        <f t="shared" si="270"/>
        <v>-100</v>
      </c>
      <c r="AA1315" s="134" t="str">
        <f>TEXT(Table1[[#This Row],[Date]],"DDD")</f>
        <v>Sat</v>
      </c>
      <c r="AB1315" s="133" t="str">
        <f>IF(OR(G1315="Doomben",G1315="Eagle Farm"),"Q",IF(AND(Q1315&gt;1,Q1315&lt;55,Table1[[#This Row],[Source]]="Nat"),"Nat OK",IF(AND(Table1[[#This Row],[Source]]&lt;&gt;"Nat",Q1315&lt;55),"Poor &lt;55",IF(OR(G1315="Randwick",G1315="Flemington",G1315="Caulfield",G1315="Sandown Lake",G1315="Sandown Hill"),"Best","ave"))))</f>
        <v>Q</v>
      </c>
      <c r="AC1315" s="133">
        <f>IF(Q1315="","",IF(AB1315="Poor &lt;55",$AC$2*0.2%,IF(AND(AB1315="Q",AA1315&lt;&gt;"Wed"),$AC$2*0.4%,IF(AND(AB1315="Q",AA1315="Wed"),$AC$2*0.5%,IF(AND(AB1315="Ave",U1315=100),$AC$2*0.5%,IF(AND(AB1315="ave",U1315="",N1315=1,AG1315="Bush"),$AC$2*1%,IF(AND(AB1315="ave",U1315="",Q1315&gt;100),$AC$2*1.3%,IF(AND(AB1315="ave",U1315=""),$AC$2*1.2%,IF(AND(AB1315="Ave",U1315=200),$AC$2*1%,IF(AND(AB1315="Best",U1315=200),$AC$2*1.5%,IF(AND(AB1315="Best",U1315="",K1315&lt;&gt;"Pro Syd"),$AC$2*0.5%,IF(AND(AB1315="Best",U1315=""),$AC$2*1%,IF(AND(AB1315="Best",U1315=100,Table1[[#This Row],[State]]="NSW"),$AC$2*0.4%,IF(AND(AB1315="Best",U1315=100),$AC$2*1%,IF(Table1[[#This Row],[Adj]]="Nat OK",$AC$2*0.5%,"xxx")))))))))))))))</f>
        <v>40</v>
      </c>
      <c r="AD1315" s="133" t="str">
        <f t="shared" si="271"/>
        <v/>
      </c>
      <c r="AE1315" s="133">
        <f t="shared" si="272"/>
        <v>-40</v>
      </c>
      <c r="AF1315" s="133" t="str">
        <f>VLOOKUP(Table1[[#This Row],[Track]],$F$2672:$H$2715,2,FALSE)</f>
        <v>Qld</v>
      </c>
      <c r="AG1315" s="133" t="str">
        <f>VLOOKUP(Table1[[#This Row],[Track]],$F$2672:$H$2715,3,FALSE)</f>
        <v>-</v>
      </c>
      <c r="AH1315" s="133" t="str">
        <f>IF(Table1[[#This Row],[Date]]&lt;$AH$2,"",IF(Table1[[#This Row],[Date]]&lt;$AH$3,"Edge","Elite Combo"))</f>
        <v/>
      </c>
      <c r="AI1315" s="218">
        <f>Table1[[#This Row],[Time]]</f>
        <v>0.63402777777777775</v>
      </c>
      <c r="AJ1315" s="219" t="str">
        <f>Table1[[#This Row],[Track]]</f>
        <v>Eagle Farm</v>
      </c>
      <c r="AK1315" s="216">
        <f>Table1[[#This Row],[Race ]]</f>
        <v>7</v>
      </c>
      <c r="AL1315" s="219">
        <f>Table1[[#This Row],[TAB]]</f>
        <v>12</v>
      </c>
      <c r="AM1315" s="219" t="str">
        <f>Table1[[#This Row],[Selection]]</f>
        <v>Konasana</v>
      </c>
      <c r="AN1315" s="220" t="str">
        <f>Table1[[#This Row],[Sources]]</f>
        <v>Nat-11</v>
      </c>
      <c r="AO1315" s="219">
        <f>Table1[[#This Row],[Scale Bet]]</f>
        <v>40</v>
      </c>
    </row>
    <row r="1316" spans="5:41" ht="16.5" customHeight="1" x14ac:dyDescent="0.25">
      <c r="E1316" s="185">
        <v>45451</v>
      </c>
      <c r="F1316" s="35">
        <v>0.66666666666666663</v>
      </c>
      <c r="G1316" s="36" t="s">
        <v>157</v>
      </c>
      <c r="H1316" s="36">
        <v>8</v>
      </c>
      <c r="I1316" s="36">
        <v>20</v>
      </c>
      <c r="J1316" s="36" t="s">
        <v>328</v>
      </c>
      <c r="K1316" s="36" t="s">
        <v>1</v>
      </c>
      <c r="L1316" s="165">
        <v>10</v>
      </c>
      <c r="M1316" s="134">
        <f t="shared" si="260"/>
        <v>40</v>
      </c>
      <c r="N1316" s="36">
        <f t="shared" si="261"/>
        <v>3</v>
      </c>
      <c r="O1316" s="135" t="str">
        <f t="shared" si="262"/>
        <v>E4-10/Edge-10/Nat-20</v>
      </c>
      <c r="P1316" s="186" t="str">
        <f t="shared" si="263"/>
        <v>OK</v>
      </c>
      <c r="Q1316" s="187">
        <f t="shared" si="264"/>
        <v>160</v>
      </c>
      <c r="R1316" s="150"/>
      <c r="S1316" s="187" t="str">
        <f t="shared" si="265"/>
        <v/>
      </c>
      <c r="T1316" s="136" t="str">
        <f t="shared" si="266"/>
        <v>Elouyou</v>
      </c>
      <c r="U1316" s="137">
        <f>IF(P1316="","",IF(N1316=1,"",IF(Q1316="","",IF(Q1316&lt;=100,100,IF(Table1[[#This Row],[Day]]="Wed",100,200)))))</f>
        <v>200</v>
      </c>
      <c r="V1316" s="137" t="str">
        <f t="shared" si="267"/>
        <v/>
      </c>
      <c r="W1316" s="137">
        <f t="shared" si="268"/>
        <v>-200</v>
      </c>
      <c r="X1316" s="133">
        <f>100</f>
        <v>100</v>
      </c>
      <c r="Y1316" s="133" t="str">
        <f t="shared" si="269"/>
        <v/>
      </c>
      <c r="Z1316" s="133">
        <f t="shared" si="270"/>
        <v>-100</v>
      </c>
      <c r="AA1316" s="134" t="str">
        <f>TEXT(Table1[[#This Row],[Date]],"DDD")</f>
        <v>Sat</v>
      </c>
      <c r="AB1316" s="133" t="str">
        <f>IF(OR(G1316="Doomben",G1316="Eagle Farm"),"Q",IF(AND(Q1316&gt;1,Q1316&lt;55,Table1[[#This Row],[Source]]="Nat"),"Nat OK",IF(AND(Table1[[#This Row],[Source]]&lt;&gt;"Nat",Q1316&lt;55),"Poor &lt;55",IF(OR(G1316="Randwick",G1316="Flemington",G1316="Caulfield",G1316="Sandown Lake",G1316="Sandown Hill"),"Best","ave"))))</f>
        <v>Best</v>
      </c>
      <c r="AC1316" s="133">
        <f>IF(Q1316="","",IF(AB1316="Poor &lt;55",$AC$2*0.2%,IF(AND(AB1316="Q",AA1316&lt;&gt;"Wed"),$AC$2*0.4%,IF(AND(AB1316="Q",AA1316="Wed"),$AC$2*0.5%,IF(AND(AB1316="Ave",U1316=100),$AC$2*0.5%,IF(AND(AB1316="ave",U1316="",N1316=1,AG1316="Bush"),$AC$2*1%,IF(AND(AB1316="ave",U1316="",Q1316&gt;100),$AC$2*1.3%,IF(AND(AB1316="ave",U1316=""),$AC$2*1.2%,IF(AND(AB1316="Ave",U1316=200),$AC$2*1%,IF(AND(AB1316="Best",U1316=200),$AC$2*1.5%,IF(AND(AB1316="Best",U1316="",K1316&lt;&gt;"Pro Syd"),$AC$2*0.5%,IF(AND(AB1316="Best",U1316=""),$AC$2*1%,IF(AND(AB1316="Best",U1316=100,Table1[[#This Row],[State]]="NSW"),$AC$2*0.4%,IF(AND(AB1316="Best",U1316=100),$AC$2*1%,IF(Table1[[#This Row],[Adj]]="Nat OK",$AC$2*0.5%,"xxx")))))))))))))))</f>
        <v>150</v>
      </c>
      <c r="AD1316" s="133" t="str">
        <f t="shared" si="271"/>
        <v/>
      </c>
      <c r="AE1316" s="133">
        <f t="shared" si="272"/>
        <v>-150</v>
      </c>
      <c r="AF1316" s="133" t="str">
        <f>VLOOKUP(Table1[[#This Row],[Track]],$F$2672:$H$2715,2,FALSE)</f>
        <v>Vic</v>
      </c>
      <c r="AG1316" s="133" t="str">
        <f>VLOOKUP(Table1[[#This Row],[Track]],$F$2672:$H$2715,3,FALSE)</f>
        <v>-</v>
      </c>
      <c r="AH1316" s="133" t="str">
        <f>IF(Table1[[#This Row],[Date]]&lt;$AH$2,"",IF(Table1[[#This Row],[Date]]&lt;$AH$3,"Edge","Elite Combo"))</f>
        <v/>
      </c>
      <c r="AI1316" s="218">
        <f>Table1[[#This Row],[Time]]</f>
        <v>0.66666666666666663</v>
      </c>
      <c r="AJ1316" s="219" t="str">
        <f>Table1[[#This Row],[Track]]</f>
        <v>Flemington</v>
      </c>
      <c r="AK1316" s="216">
        <f>Table1[[#This Row],[Race ]]</f>
        <v>8</v>
      </c>
      <c r="AL1316" s="219">
        <f>Table1[[#This Row],[TAB]]</f>
        <v>20</v>
      </c>
      <c r="AM1316" s="219" t="str">
        <f>Table1[[#This Row],[Selection]]</f>
        <v>Elouyou</v>
      </c>
      <c r="AN1316" s="220" t="str">
        <f>Table1[[#This Row],[Sources]]</f>
        <v>E4-10/Edge-10/Nat-20</v>
      </c>
      <c r="AO1316" s="219">
        <f>Table1[[#This Row],[Scale Bet]]</f>
        <v>150</v>
      </c>
    </row>
    <row r="1317" spans="5:41" ht="16.5" customHeight="1" x14ac:dyDescent="0.25">
      <c r="E1317" s="185">
        <v>45451</v>
      </c>
      <c r="F1317" s="35">
        <v>0.66666666666666663</v>
      </c>
      <c r="G1317" s="36" t="s">
        <v>157</v>
      </c>
      <c r="H1317" s="36">
        <v>8</v>
      </c>
      <c r="I1317" s="36">
        <v>20</v>
      </c>
      <c r="J1317" s="36" t="s">
        <v>328</v>
      </c>
      <c r="K1317" s="36" t="s">
        <v>40</v>
      </c>
      <c r="L1317" s="165">
        <v>10</v>
      </c>
      <c r="M1317" s="134" t="str">
        <f t="shared" si="260"/>
        <v/>
      </c>
      <c r="N1317" s="36" t="str">
        <f t="shared" si="261"/>
        <v/>
      </c>
      <c r="O1317" s="135" t="str">
        <f t="shared" si="262"/>
        <v/>
      </c>
      <c r="P1317" s="186" t="str">
        <f t="shared" si="263"/>
        <v>OK</v>
      </c>
      <c r="Q1317" s="187" t="str">
        <f t="shared" si="264"/>
        <v/>
      </c>
      <c r="R1317" s="150"/>
      <c r="S1317" s="187" t="str">
        <f t="shared" si="265"/>
        <v/>
      </c>
      <c r="T1317" s="136" t="str">
        <f t="shared" si="266"/>
        <v>Elouyou</v>
      </c>
      <c r="U1317" s="137" t="str">
        <f>IF(P1317="","",IF(N1317=1,"",IF(Q1317="","",IF(Q1317&lt;=100,100,IF(Table1[[#This Row],[Day]]="Wed",100,200)))))</f>
        <v/>
      </c>
      <c r="V1317" s="137" t="str">
        <f t="shared" si="267"/>
        <v/>
      </c>
      <c r="W1317" s="137" t="str">
        <f t="shared" si="268"/>
        <v/>
      </c>
      <c r="X1317" s="133">
        <f>100</f>
        <v>100</v>
      </c>
      <c r="Y1317" s="133" t="str">
        <f t="shared" si="269"/>
        <v/>
      </c>
      <c r="Z1317" s="133">
        <f t="shared" si="270"/>
        <v>-100</v>
      </c>
      <c r="AA1317" s="134" t="str">
        <f>TEXT(Table1[[#This Row],[Date]],"DDD")</f>
        <v>Sat</v>
      </c>
      <c r="AB1317" s="133" t="str">
        <f>IF(OR(G1317="Doomben",G1317="Eagle Farm"),"Q",IF(AND(Q1317&gt;1,Q1317&lt;55,Table1[[#This Row],[Source]]="Nat"),"Nat OK",IF(AND(Table1[[#This Row],[Source]]&lt;&gt;"Nat",Q1317&lt;55),"Poor &lt;55",IF(OR(G1317="Randwick",G1317="Flemington",G1317="Caulfield",G1317="Sandown Lake",G1317="Sandown Hill"),"Best","ave"))))</f>
        <v>Best</v>
      </c>
      <c r="AC1317" s="133" t="str">
        <f>IF(Q1317="","",IF(AB1317="Poor &lt;55",$AC$2*0.2%,IF(AND(AB1317="Q",AA1317&lt;&gt;"Wed"),$AC$2*0.4%,IF(AND(AB1317="Q",AA1317="Wed"),$AC$2*0.5%,IF(AND(AB1317="Ave",U1317=100),$AC$2*0.5%,IF(AND(AB1317="ave",U1317="",N1317=1,AG1317="Bush"),$AC$2*1%,IF(AND(AB1317="ave",U1317="",Q1317&gt;100),$AC$2*1.3%,IF(AND(AB1317="ave",U1317=""),$AC$2*1.2%,IF(AND(AB1317="Ave",U1317=200),$AC$2*1%,IF(AND(AB1317="Best",U1317=200),$AC$2*1.5%,IF(AND(AB1317="Best",U1317="",K1317&lt;&gt;"Pro Syd"),$AC$2*0.5%,IF(AND(AB1317="Best",U1317=""),$AC$2*1%,IF(AND(AB1317="Best",U1317=100,Table1[[#This Row],[State]]="NSW"),$AC$2*0.4%,IF(AND(AB1317="Best",U1317=100),$AC$2*1%,IF(Table1[[#This Row],[Adj]]="Nat OK",$AC$2*0.5%,"xxx")))))))))))))))</f>
        <v/>
      </c>
      <c r="AD1317" s="133" t="str">
        <f t="shared" si="271"/>
        <v/>
      </c>
      <c r="AE1317" s="133" t="str">
        <f t="shared" si="272"/>
        <v/>
      </c>
      <c r="AF1317" s="133" t="str">
        <f>VLOOKUP(Table1[[#This Row],[Track]],$F$2672:$H$2715,2,FALSE)</f>
        <v>Vic</v>
      </c>
      <c r="AG1317" s="133" t="str">
        <f>VLOOKUP(Table1[[#This Row],[Track]],$F$2672:$H$2715,3,FALSE)</f>
        <v>-</v>
      </c>
      <c r="AH1317" s="133" t="str">
        <f>IF(Table1[[#This Row],[Date]]&lt;$AH$2,"",IF(Table1[[#This Row],[Date]]&lt;$AH$3,"Edge","Elite Combo"))</f>
        <v/>
      </c>
      <c r="AI1317" s="218">
        <f>Table1[[#This Row],[Time]]</f>
        <v>0.66666666666666663</v>
      </c>
      <c r="AJ1317" s="219" t="str">
        <f>Table1[[#This Row],[Track]]</f>
        <v>Flemington</v>
      </c>
      <c r="AK1317" s="216">
        <f>Table1[[#This Row],[Race ]]</f>
        <v>8</v>
      </c>
      <c r="AL1317" s="219">
        <f>Table1[[#This Row],[TAB]]</f>
        <v>20</v>
      </c>
      <c r="AM1317" s="219" t="str">
        <f>Table1[[#This Row],[Selection]]</f>
        <v>Elouyou</v>
      </c>
      <c r="AN1317" s="220" t="str">
        <f>Table1[[#This Row],[Sources]]</f>
        <v/>
      </c>
      <c r="AO1317" s="219" t="str">
        <f>Table1[[#This Row],[Scale Bet]]</f>
        <v/>
      </c>
    </row>
    <row r="1318" spans="5:41" ht="16.5" customHeight="1" x14ac:dyDescent="0.25">
      <c r="E1318" s="185">
        <v>45451</v>
      </c>
      <c r="F1318" s="35">
        <v>0.66666666666666663</v>
      </c>
      <c r="G1318" s="36" t="s">
        <v>157</v>
      </c>
      <c r="H1318" s="36">
        <v>8</v>
      </c>
      <c r="I1318" s="36">
        <v>20</v>
      </c>
      <c r="J1318" s="36" t="s">
        <v>328</v>
      </c>
      <c r="K1318" s="36" t="s">
        <v>13</v>
      </c>
      <c r="L1318" s="165">
        <v>20</v>
      </c>
      <c r="M1318" s="134" t="str">
        <f t="shared" si="260"/>
        <v/>
      </c>
      <c r="N1318" s="36" t="str">
        <f t="shared" si="261"/>
        <v/>
      </c>
      <c r="O1318" s="135" t="str">
        <f t="shared" si="262"/>
        <v/>
      </c>
      <c r="P1318" s="186" t="str">
        <f t="shared" si="263"/>
        <v>OK</v>
      </c>
      <c r="Q1318" s="187" t="str">
        <f t="shared" si="264"/>
        <v/>
      </c>
      <c r="R1318" s="150"/>
      <c r="S1318" s="187" t="str">
        <f t="shared" si="265"/>
        <v/>
      </c>
      <c r="T1318" s="136" t="str">
        <f t="shared" si="266"/>
        <v>Elouyou</v>
      </c>
      <c r="U1318" s="137" t="str">
        <f>IF(P1318="","",IF(N1318=1,"",IF(Q1318="","",IF(Q1318&lt;=100,100,IF(Table1[[#This Row],[Day]]="Wed",100,200)))))</f>
        <v/>
      </c>
      <c r="V1318" s="137" t="str">
        <f t="shared" si="267"/>
        <v/>
      </c>
      <c r="W1318" s="137" t="str">
        <f t="shared" si="268"/>
        <v/>
      </c>
      <c r="X1318" s="133">
        <f>100</f>
        <v>100</v>
      </c>
      <c r="Y1318" s="133" t="str">
        <f t="shared" si="269"/>
        <v/>
      </c>
      <c r="Z1318" s="133">
        <f t="shared" si="270"/>
        <v>-100</v>
      </c>
      <c r="AA1318" s="134" t="str">
        <f>TEXT(Table1[[#This Row],[Date]],"DDD")</f>
        <v>Sat</v>
      </c>
      <c r="AB1318" s="133" t="str">
        <f>IF(OR(G1318="Doomben",G1318="Eagle Farm"),"Q",IF(AND(Q1318&gt;1,Q1318&lt;55,Table1[[#This Row],[Source]]="Nat"),"Nat OK",IF(AND(Table1[[#This Row],[Source]]&lt;&gt;"Nat",Q1318&lt;55),"Poor &lt;55",IF(OR(G1318="Randwick",G1318="Flemington",G1318="Caulfield",G1318="Sandown Lake",G1318="Sandown Hill"),"Best","ave"))))</f>
        <v>Best</v>
      </c>
      <c r="AC1318" s="133" t="str">
        <f>IF(Q1318="","",IF(AB1318="Poor &lt;55",$AC$2*0.2%,IF(AND(AB1318="Q",AA1318&lt;&gt;"Wed"),$AC$2*0.4%,IF(AND(AB1318="Q",AA1318="Wed"),$AC$2*0.5%,IF(AND(AB1318="Ave",U1318=100),$AC$2*0.5%,IF(AND(AB1318="ave",U1318="",N1318=1,AG1318="Bush"),$AC$2*1%,IF(AND(AB1318="ave",U1318="",Q1318&gt;100),$AC$2*1.3%,IF(AND(AB1318="ave",U1318=""),$AC$2*1.2%,IF(AND(AB1318="Ave",U1318=200),$AC$2*1%,IF(AND(AB1318="Best",U1318=200),$AC$2*1.5%,IF(AND(AB1318="Best",U1318="",K1318&lt;&gt;"Pro Syd"),$AC$2*0.5%,IF(AND(AB1318="Best",U1318=""),$AC$2*1%,IF(AND(AB1318="Best",U1318=100,Table1[[#This Row],[State]]="NSW"),$AC$2*0.4%,IF(AND(AB1318="Best",U1318=100),$AC$2*1%,IF(Table1[[#This Row],[Adj]]="Nat OK",$AC$2*0.5%,"xxx")))))))))))))))</f>
        <v/>
      </c>
      <c r="AD1318" s="133" t="str">
        <f t="shared" si="271"/>
        <v/>
      </c>
      <c r="AE1318" s="133" t="str">
        <f t="shared" si="272"/>
        <v/>
      </c>
      <c r="AF1318" s="133" t="str">
        <f>VLOOKUP(Table1[[#This Row],[Track]],$F$2672:$H$2715,2,FALSE)</f>
        <v>Vic</v>
      </c>
      <c r="AG1318" s="133" t="str">
        <f>VLOOKUP(Table1[[#This Row],[Track]],$F$2672:$H$2715,3,FALSE)</f>
        <v>-</v>
      </c>
      <c r="AH1318" s="133" t="str">
        <f>IF(Table1[[#This Row],[Date]]&lt;$AH$2,"",IF(Table1[[#This Row],[Date]]&lt;$AH$3,"Edge","Elite Combo"))</f>
        <v/>
      </c>
      <c r="AI1318" s="218">
        <f>Table1[[#This Row],[Time]]</f>
        <v>0.66666666666666663</v>
      </c>
      <c r="AJ1318" s="219" t="str">
        <f>Table1[[#This Row],[Track]]</f>
        <v>Flemington</v>
      </c>
      <c r="AK1318" s="216">
        <f>Table1[[#This Row],[Race ]]</f>
        <v>8</v>
      </c>
      <c r="AL1318" s="219">
        <f>Table1[[#This Row],[TAB]]</f>
        <v>20</v>
      </c>
      <c r="AM1318" s="219" t="str">
        <f>Table1[[#This Row],[Selection]]</f>
        <v>Elouyou</v>
      </c>
      <c r="AN1318" s="220" t="str">
        <f>Table1[[#This Row],[Sources]]</f>
        <v/>
      </c>
      <c r="AO1318" s="219" t="str">
        <f>Table1[[#This Row],[Scale Bet]]</f>
        <v/>
      </c>
    </row>
    <row r="1319" spans="5:41" ht="16.5" customHeight="1" x14ac:dyDescent="0.25">
      <c r="E1319" s="185">
        <v>45451</v>
      </c>
      <c r="F1319" s="35">
        <v>0.66666666666666663</v>
      </c>
      <c r="G1319" s="36" t="s">
        <v>157</v>
      </c>
      <c r="H1319" s="36">
        <v>8</v>
      </c>
      <c r="I1319" s="36">
        <v>10</v>
      </c>
      <c r="J1319" s="36" t="s">
        <v>789</v>
      </c>
      <c r="K1319" s="36" t="s">
        <v>1</v>
      </c>
      <c r="L1319" s="165">
        <v>12</v>
      </c>
      <c r="M1319" s="134">
        <f t="shared" si="260"/>
        <v>35</v>
      </c>
      <c r="N1319" s="36">
        <f t="shared" si="261"/>
        <v>3</v>
      </c>
      <c r="O1319" s="135" t="str">
        <f t="shared" si="262"/>
        <v>E4-12/Edge-10/Pro Mel-13</v>
      </c>
      <c r="P1319" s="186" t="str">
        <f t="shared" si="263"/>
        <v>OK</v>
      </c>
      <c r="Q1319" s="187">
        <f t="shared" si="264"/>
        <v>140</v>
      </c>
      <c r="R1319" s="150"/>
      <c r="S1319" s="187" t="str">
        <f t="shared" si="265"/>
        <v/>
      </c>
      <c r="T1319" s="136" t="str">
        <f t="shared" si="266"/>
        <v>Talbragar</v>
      </c>
      <c r="U1319" s="137">
        <f>IF(P1319="","",IF(N1319=1,"",IF(Q1319="","",IF(Q1319&lt;=100,100,IF(Table1[[#This Row],[Day]]="Wed",100,200)))))</f>
        <v>200</v>
      </c>
      <c r="V1319" s="137" t="str">
        <f t="shared" si="267"/>
        <v/>
      </c>
      <c r="W1319" s="137">
        <f t="shared" si="268"/>
        <v>-200</v>
      </c>
      <c r="X1319" s="133">
        <f>100</f>
        <v>100</v>
      </c>
      <c r="Y1319" s="133" t="str">
        <f t="shared" si="269"/>
        <v/>
      </c>
      <c r="Z1319" s="133">
        <f t="shared" si="270"/>
        <v>-100</v>
      </c>
      <c r="AA1319" s="134" t="str">
        <f>TEXT(Table1[[#This Row],[Date]],"DDD")</f>
        <v>Sat</v>
      </c>
      <c r="AB1319" s="133" t="str">
        <f>IF(OR(G1319="Doomben",G1319="Eagle Farm"),"Q",IF(AND(Q1319&gt;1,Q1319&lt;55,Table1[[#This Row],[Source]]="Nat"),"Nat OK",IF(AND(Table1[[#This Row],[Source]]&lt;&gt;"Nat",Q1319&lt;55),"Poor &lt;55",IF(OR(G1319="Randwick",G1319="Flemington",G1319="Caulfield",G1319="Sandown Lake",G1319="Sandown Hill"),"Best","ave"))))</f>
        <v>Best</v>
      </c>
      <c r="AC1319" s="133">
        <f>IF(Q1319="","",IF(AB1319="Poor &lt;55",$AC$2*0.2%,IF(AND(AB1319="Q",AA1319&lt;&gt;"Wed"),$AC$2*0.4%,IF(AND(AB1319="Q",AA1319="Wed"),$AC$2*0.5%,IF(AND(AB1319="Ave",U1319=100),$AC$2*0.5%,IF(AND(AB1319="ave",U1319="",N1319=1,AG1319="Bush"),$AC$2*1%,IF(AND(AB1319="ave",U1319="",Q1319&gt;100),$AC$2*1.3%,IF(AND(AB1319="ave",U1319=""),$AC$2*1.2%,IF(AND(AB1319="Ave",U1319=200),$AC$2*1%,IF(AND(AB1319="Best",U1319=200),$AC$2*1.5%,IF(AND(AB1319="Best",U1319="",K1319&lt;&gt;"Pro Syd"),$AC$2*0.5%,IF(AND(AB1319="Best",U1319=""),$AC$2*1%,IF(AND(AB1319="Best",U1319=100,Table1[[#This Row],[State]]="NSW"),$AC$2*0.4%,IF(AND(AB1319="Best",U1319=100),$AC$2*1%,IF(Table1[[#This Row],[Adj]]="Nat OK",$AC$2*0.5%,"xxx")))))))))))))))</f>
        <v>150</v>
      </c>
      <c r="AD1319" s="133" t="str">
        <f t="shared" si="271"/>
        <v/>
      </c>
      <c r="AE1319" s="133">
        <f t="shared" si="272"/>
        <v>-150</v>
      </c>
      <c r="AF1319" s="133" t="str">
        <f>VLOOKUP(Table1[[#This Row],[Track]],$F$2672:$H$2715,2,FALSE)</f>
        <v>Vic</v>
      </c>
      <c r="AG1319" s="133" t="str">
        <f>VLOOKUP(Table1[[#This Row],[Track]],$F$2672:$H$2715,3,FALSE)</f>
        <v>-</v>
      </c>
      <c r="AH1319" s="133" t="str">
        <f>IF(Table1[[#This Row],[Date]]&lt;$AH$2,"",IF(Table1[[#This Row],[Date]]&lt;$AH$3,"Edge","Elite Combo"))</f>
        <v/>
      </c>
      <c r="AI1319" s="218">
        <f>Table1[[#This Row],[Time]]</f>
        <v>0.66666666666666663</v>
      </c>
      <c r="AJ1319" s="219" t="str">
        <f>Table1[[#This Row],[Track]]</f>
        <v>Flemington</v>
      </c>
      <c r="AK1319" s="216">
        <f>Table1[[#This Row],[Race ]]</f>
        <v>8</v>
      </c>
      <c r="AL1319" s="219">
        <f>Table1[[#This Row],[TAB]]</f>
        <v>10</v>
      </c>
      <c r="AM1319" s="219" t="str">
        <f>Table1[[#This Row],[Selection]]</f>
        <v>Talbragar</v>
      </c>
      <c r="AN1319" s="220" t="str">
        <f>Table1[[#This Row],[Sources]]</f>
        <v>E4-12/Edge-10/Pro Mel-13</v>
      </c>
      <c r="AO1319" s="219">
        <f>Table1[[#This Row],[Scale Bet]]</f>
        <v>150</v>
      </c>
    </row>
    <row r="1320" spans="5:41" ht="16.5" customHeight="1" x14ac:dyDescent="0.25">
      <c r="E1320" s="185">
        <v>45451</v>
      </c>
      <c r="F1320" s="35">
        <v>0.66666666666666663</v>
      </c>
      <c r="G1320" s="36" t="s">
        <v>157</v>
      </c>
      <c r="H1320" s="36">
        <v>8</v>
      </c>
      <c r="I1320" s="36">
        <v>10</v>
      </c>
      <c r="J1320" s="36" t="s">
        <v>789</v>
      </c>
      <c r="K1320" s="36" t="s">
        <v>40</v>
      </c>
      <c r="L1320" s="165">
        <v>10</v>
      </c>
      <c r="M1320" s="134" t="str">
        <f t="shared" si="260"/>
        <v/>
      </c>
      <c r="N1320" s="36" t="str">
        <f t="shared" si="261"/>
        <v/>
      </c>
      <c r="O1320" s="135" t="str">
        <f t="shared" si="262"/>
        <v/>
      </c>
      <c r="P1320" s="186" t="str">
        <f t="shared" si="263"/>
        <v>OK</v>
      </c>
      <c r="Q1320" s="187" t="str">
        <f t="shared" si="264"/>
        <v/>
      </c>
      <c r="R1320" s="150"/>
      <c r="S1320" s="187" t="str">
        <f t="shared" si="265"/>
        <v/>
      </c>
      <c r="T1320" s="136" t="str">
        <f t="shared" si="266"/>
        <v>Talbragar</v>
      </c>
      <c r="U1320" s="137" t="str">
        <f>IF(P1320="","",IF(N1320=1,"",IF(Q1320="","",IF(Q1320&lt;=100,100,IF(Table1[[#This Row],[Day]]="Wed",100,200)))))</f>
        <v/>
      </c>
      <c r="V1320" s="137" t="str">
        <f t="shared" si="267"/>
        <v/>
      </c>
      <c r="W1320" s="137" t="str">
        <f t="shared" si="268"/>
        <v/>
      </c>
      <c r="X1320" s="133">
        <f>100</f>
        <v>100</v>
      </c>
      <c r="Y1320" s="133" t="str">
        <f t="shared" si="269"/>
        <v/>
      </c>
      <c r="Z1320" s="133">
        <f t="shared" si="270"/>
        <v>-100</v>
      </c>
      <c r="AA1320" s="134" t="str">
        <f>TEXT(Table1[[#This Row],[Date]],"DDD")</f>
        <v>Sat</v>
      </c>
      <c r="AB1320" s="133" t="str">
        <f>IF(OR(G1320="Doomben",G1320="Eagle Farm"),"Q",IF(AND(Q1320&gt;1,Q1320&lt;55,Table1[[#This Row],[Source]]="Nat"),"Nat OK",IF(AND(Table1[[#This Row],[Source]]&lt;&gt;"Nat",Q1320&lt;55),"Poor &lt;55",IF(OR(G1320="Randwick",G1320="Flemington",G1320="Caulfield",G1320="Sandown Lake",G1320="Sandown Hill"),"Best","ave"))))</f>
        <v>Best</v>
      </c>
      <c r="AC1320" s="133" t="str">
        <f>IF(Q1320="","",IF(AB1320="Poor &lt;55",$AC$2*0.2%,IF(AND(AB1320="Q",AA1320&lt;&gt;"Wed"),$AC$2*0.4%,IF(AND(AB1320="Q",AA1320="Wed"),$AC$2*0.5%,IF(AND(AB1320="Ave",U1320=100),$AC$2*0.5%,IF(AND(AB1320="ave",U1320="",N1320=1,AG1320="Bush"),$AC$2*1%,IF(AND(AB1320="ave",U1320="",Q1320&gt;100),$AC$2*1.3%,IF(AND(AB1320="ave",U1320=""),$AC$2*1.2%,IF(AND(AB1320="Ave",U1320=200),$AC$2*1%,IF(AND(AB1320="Best",U1320=200),$AC$2*1.5%,IF(AND(AB1320="Best",U1320="",K1320&lt;&gt;"Pro Syd"),$AC$2*0.5%,IF(AND(AB1320="Best",U1320=""),$AC$2*1%,IF(AND(AB1320="Best",U1320=100,Table1[[#This Row],[State]]="NSW"),$AC$2*0.4%,IF(AND(AB1320="Best",U1320=100),$AC$2*1%,IF(Table1[[#This Row],[Adj]]="Nat OK",$AC$2*0.5%,"xxx")))))))))))))))</f>
        <v/>
      </c>
      <c r="AD1320" s="133" t="str">
        <f t="shared" si="271"/>
        <v/>
      </c>
      <c r="AE1320" s="133" t="str">
        <f t="shared" si="272"/>
        <v/>
      </c>
      <c r="AF1320" s="133" t="str">
        <f>VLOOKUP(Table1[[#This Row],[Track]],$F$2672:$H$2715,2,FALSE)</f>
        <v>Vic</v>
      </c>
      <c r="AG1320" s="133" t="str">
        <f>VLOOKUP(Table1[[#This Row],[Track]],$F$2672:$H$2715,3,FALSE)</f>
        <v>-</v>
      </c>
      <c r="AH1320" s="133" t="str">
        <f>IF(Table1[[#This Row],[Date]]&lt;$AH$2,"",IF(Table1[[#This Row],[Date]]&lt;$AH$3,"Edge","Elite Combo"))</f>
        <v/>
      </c>
      <c r="AI1320" s="218">
        <f>Table1[[#This Row],[Time]]</f>
        <v>0.66666666666666663</v>
      </c>
      <c r="AJ1320" s="219" t="str">
        <f>Table1[[#This Row],[Track]]</f>
        <v>Flemington</v>
      </c>
      <c r="AK1320" s="216">
        <f>Table1[[#This Row],[Race ]]</f>
        <v>8</v>
      </c>
      <c r="AL1320" s="219">
        <f>Table1[[#This Row],[TAB]]</f>
        <v>10</v>
      </c>
      <c r="AM1320" s="219" t="str">
        <f>Table1[[#This Row],[Selection]]</f>
        <v>Talbragar</v>
      </c>
      <c r="AN1320" s="220" t="str">
        <f>Table1[[#This Row],[Sources]]</f>
        <v/>
      </c>
      <c r="AO1320" s="219" t="str">
        <f>Table1[[#This Row],[Scale Bet]]</f>
        <v/>
      </c>
    </row>
    <row r="1321" spans="5:41" ht="16.5" customHeight="1" x14ac:dyDescent="0.25">
      <c r="E1321" s="185">
        <v>45451</v>
      </c>
      <c r="F1321" s="35">
        <v>0.66666666666666663</v>
      </c>
      <c r="G1321" s="36" t="s">
        <v>157</v>
      </c>
      <c r="H1321" s="36">
        <v>8</v>
      </c>
      <c r="I1321" s="36">
        <v>10</v>
      </c>
      <c r="J1321" s="36" t="s">
        <v>789</v>
      </c>
      <c r="K1321" s="36" t="s">
        <v>18</v>
      </c>
      <c r="L1321" s="165">
        <v>13</v>
      </c>
      <c r="M1321" s="134" t="str">
        <f t="shared" si="260"/>
        <v/>
      </c>
      <c r="N1321" s="36" t="str">
        <f t="shared" si="261"/>
        <v/>
      </c>
      <c r="O1321" s="135" t="str">
        <f t="shared" si="262"/>
        <v/>
      </c>
      <c r="P1321" s="186" t="str">
        <f t="shared" si="263"/>
        <v>OK</v>
      </c>
      <c r="Q1321" s="187" t="str">
        <f t="shared" si="264"/>
        <v/>
      </c>
      <c r="R1321" s="150"/>
      <c r="S1321" s="187" t="str">
        <f t="shared" si="265"/>
        <v/>
      </c>
      <c r="T1321" s="136" t="str">
        <f t="shared" si="266"/>
        <v>Talbragar</v>
      </c>
      <c r="U1321" s="137" t="str">
        <f>IF(P1321="","",IF(N1321=1,"",IF(Q1321="","",IF(Q1321&lt;=100,100,IF(Table1[[#This Row],[Day]]="Wed",100,200)))))</f>
        <v/>
      </c>
      <c r="V1321" s="137" t="str">
        <f t="shared" si="267"/>
        <v/>
      </c>
      <c r="W1321" s="137" t="str">
        <f t="shared" si="268"/>
        <v/>
      </c>
      <c r="X1321" s="133">
        <f>100</f>
        <v>100</v>
      </c>
      <c r="Y1321" s="133" t="str">
        <f t="shared" si="269"/>
        <v/>
      </c>
      <c r="Z1321" s="133">
        <f t="shared" si="270"/>
        <v>-100</v>
      </c>
      <c r="AA1321" s="134" t="str">
        <f>TEXT(Table1[[#This Row],[Date]],"DDD")</f>
        <v>Sat</v>
      </c>
      <c r="AB1321" s="133" t="str">
        <f>IF(OR(G1321="Doomben",G1321="Eagle Farm"),"Q",IF(AND(Q1321&gt;1,Q1321&lt;55,Table1[[#This Row],[Source]]="Nat"),"Nat OK",IF(AND(Table1[[#This Row],[Source]]&lt;&gt;"Nat",Q1321&lt;55),"Poor &lt;55",IF(OR(G1321="Randwick",G1321="Flemington",G1321="Caulfield",G1321="Sandown Lake",G1321="Sandown Hill"),"Best","ave"))))</f>
        <v>Best</v>
      </c>
      <c r="AC1321" s="133" t="str">
        <f>IF(Q1321="","",IF(AB1321="Poor &lt;55",$AC$2*0.2%,IF(AND(AB1321="Q",AA1321&lt;&gt;"Wed"),$AC$2*0.4%,IF(AND(AB1321="Q",AA1321="Wed"),$AC$2*0.5%,IF(AND(AB1321="Ave",U1321=100),$AC$2*0.5%,IF(AND(AB1321="ave",U1321="",N1321=1,AG1321="Bush"),$AC$2*1%,IF(AND(AB1321="ave",U1321="",Q1321&gt;100),$AC$2*1.3%,IF(AND(AB1321="ave",U1321=""),$AC$2*1.2%,IF(AND(AB1321="Ave",U1321=200),$AC$2*1%,IF(AND(AB1321="Best",U1321=200),$AC$2*1.5%,IF(AND(AB1321="Best",U1321="",K1321&lt;&gt;"Pro Syd"),$AC$2*0.5%,IF(AND(AB1321="Best",U1321=""),$AC$2*1%,IF(AND(AB1321="Best",U1321=100,Table1[[#This Row],[State]]="NSW"),$AC$2*0.4%,IF(AND(AB1321="Best",U1321=100),$AC$2*1%,IF(Table1[[#This Row],[Adj]]="Nat OK",$AC$2*0.5%,"xxx")))))))))))))))</f>
        <v/>
      </c>
      <c r="AD1321" s="133" t="str">
        <f t="shared" si="271"/>
        <v/>
      </c>
      <c r="AE1321" s="133" t="str">
        <f t="shared" si="272"/>
        <v/>
      </c>
      <c r="AF1321" s="133" t="str">
        <f>VLOOKUP(Table1[[#This Row],[Track]],$F$2672:$H$2715,2,FALSE)</f>
        <v>Vic</v>
      </c>
      <c r="AG1321" s="133" t="str">
        <f>VLOOKUP(Table1[[#This Row],[Track]],$F$2672:$H$2715,3,FALSE)</f>
        <v>-</v>
      </c>
      <c r="AH1321" s="133" t="str">
        <f>IF(Table1[[#This Row],[Date]]&lt;$AH$2,"",IF(Table1[[#This Row],[Date]]&lt;$AH$3,"Edge","Elite Combo"))</f>
        <v/>
      </c>
      <c r="AI1321" s="218">
        <f>Table1[[#This Row],[Time]]</f>
        <v>0.66666666666666663</v>
      </c>
      <c r="AJ1321" s="219" t="str">
        <f>Table1[[#This Row],[Track]]</f>
        <v>Flemington</v>
      </c>
      <c r="AK1321" s="216">
        <f>Table1[[#This Row],[Race ]]</f>
        <v>8</v>
      </c>
      <c r="AL1321" s="219">
        <f>Table1[[#This Row],[TAB]]</f>
        <v>10</v>
      </c>
      <c r="AM1321" s="219" t="str">
        <f>Table1[[#This Row],[Selection]]</f>
        <v>Talbragar</v>
      </c>
      <c r="AN1321" s="220" t="str">
        <f>Table1[[#This Row],[Sources]]</f>
        <v/>
      </c>
      <c r="AO1321" s="219" t="str">
        <f>Table1[[#This Row],[Scale Bet]]</f>
        <v/>
      </c>
    </row>
    <row r="1322" spans="5:41" ht="16.5" customHeight="1" x14ac:dyDescent="0.25">
      <c r="E1322" s="185">
        <v>45451</v>
      </c>
      <c r="F1322" s="35">
        <v>0.68055555555555558</v>
      </c>
      <c r="G1322" s="36" t="s">
        <v>22</v>
      </c>
      <c r="H1322" s="36">
        <v>11</v>
      </c>
      <c r="I1322" s="36">
        <v>11</v>
      </c>
      <c r="J1322" s="36" t="s">
        <v>1103</v>
      </c>
      <c r="K1322" s="36" t="s">
        <v>60</v>
      </c>
      <c r="L1322" s="165">
        <v>15</v>
      </c>
      <c r="M1322" s="134">
        <f t="shared" si="260"/>
        <v>15</v>
      </c>
      <c r="N1322" s="36">
        <f t="shared" si="261"/>
        <v>1</v>
      </c>
      <c r="O1322" s="135" t="str">
        <f t="shared" si="262"/>
        <v>Pro Syd-15</v>
      </c>
      <c r="P1322" s="186" t="str">
        <f t="shared" si="263"/>
        <v>OK</v>
      </c>
      <c r="Q1322" s="187">
        <f t="shared" si="264"/>
        <v>60</v>
      </c>
      <c r="R1322" s="150"/>
      <c r="S1322" s="187" t="str">
        <f t="shared" si="265"/>
        <v/>
      </c>
      <c r="T1322" s="136" t="str">
        <f t="shared" si="266"/>
        <v>Xidaki</v>
      </c>
      <c r="U1322" s="137" t="str">
        <f>IF(P1322="","",IF(N1322=1,"",IF(Q1322="","",IF(Q1322&lt;=100,100,IF(Table1[[#This Row],[Day]]="Wed",100,200)))))</f>
        <v/>
      </c>
      <c r="V1322" s="137" t="str">
        <f t="shared" si="267"/>
        <v/>
      </c>
      <c r="W1322" s="137" t="str">
        <f t="shared" si="268"/>
        <v/>
      </c>
      <c r="X1322" s="133">
        <f>100</f>
        <v>100</v>
      </c>
      <c r="Y1322" s="133" t="str">
        <f t="shared" si="269"/>
        <v/>
      </c>
      <c r="Z1322" s="133">
        <f t="shared" si="270"/>
        <v>-100</v>
      </c>
      <c r="AA1322" s="134" t="str">
        <f>TEXT(Table1[[#This Row],[Date]],"DDD")</f>
        <v>Sat</v>
      </c>
      <c r="AB1322" s="133" t="str">
        <f>IF(OR(G1322="Doomben",G1322="Eagle Farm"),"Q",IF(AND(Q1322&gt;1,Q1322&lt;55,Table1[[#This Row],[Source]]="Nat"),"Nat OK",IF(AND(Table1[[#This Row],[Source]]&lt;&gt;"Nat",Q1322&lt;55),"Poor &lt;55",IF(OR(G1322="Randwick",G1322="Flemington",G1322="Caulfield",G1322="Sandown Lake",G1322="Sandown Hill"),"Best","ave"))))</f>
        <v>Best</v>
      </c>
      <c r="AC1322" s="133">
        <f>IF(Q1322="","",IF(AB1322="Poor &lt;55",$AC$2*0.2%,IF(AND(AB1322="Q",AA1322&lt;&gt;"Wed"),$AC$2*0.4%,IF(AND(AB1322="Q",AA1322="Wed"),$AC$2*0.5%,IF(AND(AB1322="Ave",U1322=100),$AC$2*0.5%,IF(AND(AB1322="ave",U1322="",N1322=1,AG1322="Bush"),$AC$2*1%,IF(AND(AB1322="ave",U1322="",Q1322&gt;100),$AC$2*1.3%,IF(AND(AB1322="ave",U1322=""),$AC$2*1.2%,IF(AND(AB1322="Ave",U1322=200),$AC$2*1%,IF(AND(AB1322="Best",U1322=200),$AC$2*1.5%,IF(AND(AB1322="Best",U1322="",K1322&lt;&gt;"Pro Syd"),$AC$2*0.5%,IF(AND(AB1322="Best",U1322=""),$AC$2*1%,IF(AND(AB1322="Best",U1322=100,Table1[[#This Row],[State]]="NSW"),$AC$2*0.4%,IF(AND(AB1322="Best",U1322=100),$AC$2*1%,IF(Table1[[#This Row],[Adj]]="Nat OK",$AC$2*0.5%,"xxx")))))))))))))))</f>
        <v>100</v>
      </c>
      <c r="AD1322" s="133" t="str">
        <f t="shared" si="271"/>
        <v/>
      </c>
      <c r="AE1322" s="133">
        <f t="shared" si="272"/>
        <v>-100</v>
      </c>
      <c r="AF1322" s="133" t="str">
        <f>VLOOKUP(Table1[[#This Row],[Track]],$F$2672:$H$2715,2,FALSE)</f>
        <v>NSW</v>
      </c>
      <c r="AG1322" s="133" t="str">
        <f>VLOOKUP(Table1[[#This Row],[Track]],$F$2672:$H$2715,3,FALSE)</f>
        <v>-</v>
      </c>
      <c r="AH1322" s="133" t="str">
        <f>IF(Table1[[#This Row],[Date]]&lt;$AH$2,"",IF(Table1[[#This Row],[Date]]&lt;$AH$3,"Edge","Elite Combo"))</f>
        <v/>
      </c>
      <c r="AI1322" s="218">
        <f>Table1[[#This Row],[Time]]</f>
        <v>0.68055555555555558</v>
      </c>
      <c r="AJ1322" s="219" t="str">
        <f>Table1[[#This Row],[Track]]</f>
        <v>Randwick</v>
      </c>
      <c r="AK1322" s="216">
        <f>Table1[[#This Row],[Race ]]</f>
        <v>11</v>
      </c>
      <c r="AL1322" s="219">
        <f>Table1[[#This Row],[TAB]]</f>
        <v>11</v>
      </c>
      <c r="AM1322" s="219" t="str">
        <f>Table1[[#This Row],[Selection]]</f>
        <v>Xidaki</v>
      </c>
      <c r="AN1322" s="220" t="str">
        <f>Table1[[#This Row],[Sources]]</f>
        <v>Pro Syd-15</v>
      </c>
      <c r="AO1322" s="219">
        <f>Table1[[#This Row],[Scale Bet]]</f>
        <v>100</v>
      </c>
    </row>
    <row r="1323" spans="5:41" ht="16.5" customHeight="1" x14ac:dyDescent="0.25">
      <c r="E1323" s="185">
        <v>45458</v>
      </c>
      <c r="F1323" s="35">
        <v>0.4826388888888889</v>
      </c>
      <c r="G1323" s="36" t="s">
        <v>17</v>
      </c>
      <c r="H1323" s="36">
        <v>2</v>
      </c>
      <c r="I1323" s="36">
        <v>13</v>
      </c>
      <c r="J1323" s="36" t="s">
        <v>1104</v>
      </c>
      <c r="K1323" s="36" t="s">
        <v>60</v>
      </c>
      <c r="L1323" s="165">
        <v>15</v>
      </c>
      <c r="M1323" s="134">
        <f t="shared" si="260"/>
        <v>15</v>
      </c>
      <c r="N1323" s="36">
        <f t="shared" si="261"/>
        <v>1</v>
      </c>
      <c r="O1323" s="135" t="str">
        <f t="shared" si="262"/>
        <v>Pro Syd-15</v>
      </c>
      <c r="P1323" s="186" t="str">
        <f t="shared" si="263"/>
        <v>OK</v>
      </c>
      <c r="Q1323" s="187">
        <f t="shared" si="264"/>
        <v>60</v>
      </c>
      <c r="R1323" s="150">
        <v>6.5</v>
      </c>
      <c r="S1323" s="187">
        <f t="shared" si="265"/>
        <v>390</v>
      </c>
      <c r="T1323" s="136" t="str">
        <f t="shared" si="266"/>
        <v>Flightcrew</v>
      </c>
      <c r="U1323" s="137" t="str">
        <f>IF(P1323="","",IF(N1323=1,"",IF(Q1323="","",IF(Q1323&lt;=100,100,IF(Table1[[#This Row],[Day]]="Wed",100,200)))))</f>
        <v/>
      </c>
      <c r="V1323" s="137" t="str">
        <f t="shared" si="267"/>
        <v/>
      </c>
      <c r="W1323" s="137" t="str">
        <f t="shared" si="268"/>
        <v/>
      </c>
      <c r="X1323" s="133">
        <f>100</f>
        <v>100</v>
      </c>
      <c r="Y1323" s="133">
        <f t="shared" si="269"/>
        <v>650</v>
      </c>
      <c r="Z1323" s="133">
        <f t="shared" si="270"/>
        <v>550</v>
      </c>
      <c r="AA1323" s="134" t="str">
        <f>TEXT(Table1[[#This Row],[Date]],"DDD")</f>
        <v>Sat</v>
      </c>
      <c r="AB1323" s="133" t="str">
        <f>IF(OR(G1323="Doomben",G1323="Eagle Farm"),"Q",IF(AND(Q1323&gt;1,Q1323&lt;55,Table1[[#This Row],[Source]]="Nat"),"Nat OK",IF(AND(Table1[[#This Row],[Source]]&lt;&gt;"Nat",Q1323&lt;55),"Poor &lt;55",IF(OR(G1323="Randwick",G1323="Flemington",G1323="Caulfield",G1323="Sandown Lake",G1323="Sandown Hill"),"Best","ave"))))</f>
        <v>ave</v>
      </c>
      <c r="AC1323" s="133">
        <f>IF(Q1323="","",IF(AB1323="Poor &lt;55",$AC$2*0.2%,IF(AND(AB1323="Q",AA1323&lt;&gt;"Wed"),$AC$2*0.4%,IF(AND(AB1323="Q",AA1323="Wed"),$AC$2*0.5%,IF(AND(AB1323="Ave",U1323=100),$AC$2*0.5%,IF(AND(AB1323="ave",U1323="",N1323=1,AG1323="Bush"),$AC$2*1%,IF(AND(AB1323="ave",U1323="",Q1323&gt;100),$AC$2*1.3%,IF(AND(AB1323="ave",U1323=""),$AC$2*1.2%,IF(AND(AB1323="Ave",U1323=200),$AC$2*1%,IF(AND(AB1323="Best",U1323=200),$AC$2*1.5%,IF(AND(AB1323="Best",U1323="",K1323&lt;&gt;"Pro Syd"),$AC$2*0.5%,IF(AND(AB1323="Best",U1323=""),$AC$2*1%,IF(AND(AB1323="Best",U1323=100,Table1[[#This Row],[State]]="NSW"),$AC$2*0.4%,IF(AND(AB1323="Best",U1323=100),$AC$2*1%,IF(Table1[[#This Row],[Adj]]="Nat OK",$AC$2*0.5%,"xxx")))))))))))))))</f>
        <v>120</v>
      </c>
      <c r="AD1323" s="133">
        <f t="shared" si="271"/>
        <v>780</v>
      </c>
      <c r="AE1323" s="133">
        <f t="shared" si="272"/>
        <v>660</v>
      </c>
      <c r="AF1323" s="133" t="str">
        <f>VLOOKUP(Table1[[#This Row],[Track]],$F$2672:$H$2715,2,FALSE)</f>
        <v>NSW</v>
      </c>
      <c r="AG1323" s="133" t="str">
        <f>VLOOKUP(Table1[[#This Row],[Track]],$F$2672:$H$2715,3,FALSE)</f>
        <v>-</v>
      </c>
      <c r="AH1323" s="133" t="str">
        <f>IF(Table1[[#This Row],[Date]]&lt;$AH$2,"",IF(Table1[[#This Row],[Date]]&lt;$AH$3,"Edge","Elite Combo"))</f>
        <v/>
      </c>
      <c r="AI1323" s="218">
        <f>Table1[[#This Row],[Time]]</f>
        <v>0.4826388888888889</v>
      </c>
      <c r="AJ1323" s="219" t="str">
        <f>Table1[[#This Row],[Track]]</f>
        <v>Rosehill</v>
      </c>
      <c r="AK1323" s="216">
        <f>Table1[[#This Row],[Race ]]</f>
        <v>2</v>
      </c>
      <c r="AL1323" s="219">
        <f>Table1[[#This Row],[TAB]]</f>
        <v>13</v>
      </c>
      <c r="AM1323" s="219" t="str">
        <f>Table1[[#This Row],[Selection]]</f>
        <v>Flightcrew</v>
      </c>
      <c r="AN1323" s="220" t="str">
        <f>Table1[[#This Row],[Sources]]</f>
        <v>Pro Syd-15</v>
      </c>
      <c r="AO1323" s="219">
        <f>Table1[[#This Row],[Scale Bet]]</f>
        <v>120</v>
      </c>
    </row>
    <row r="1324" spans="5:41" ht="16.5" customHeight="1" x14ac:dyDescent="0.25">
      <c r="E1324" s="185">
        <v>45458</v>
      </c>
      <c r="F1324" s="35">
        <v>0.48819444444444443</v>
      </c>
      <c r="G1324" s="36" t="s">
        <v>28</v>
      </c>
      <c r="H1324" s="36">
        <v>1</v>
      </c>
      <c r="I1324" s="36">
        <v>7</v>
      </c>
      <c r="J1324" s="36" t="s">
        <v>514</v>
      </c>
      <c r="K1324" s="36" t="s">
        <v>13</v>
      </c>
      <c r="L1324" s="165">
        <v>11</v>
      </c>
      <c r="M1324" s="134">
        <f t="shared" si="260"/>
        <v>11</v>
      </c>
      <c r="N1324" s="36">
        <f t="shared" si="261"/>
        <v>1</v>
      </c>
      <c r="O1324" s="135" t="str">
        <f t="shared" si="262"/>
        <v>Nat-11</v>
      </c>
      <c r="P1324" s="186" t="str">
        <f t="shared" si="263"/>
        <v/>
      </c>
      <c r="Q1324" s="187">
        <f t="shared" si="264"/>
        <v>44</v>
      </c>
      <c r="R1324" s="150"/>
      <c r="S1324" s="187" t="str">
        <f t="shared" si="265"/>
        <v/>
      </c>
      <c r="T1324" s="136" t="str">
        <f t="shared" si="266"/>
        <v>Poison Chalice</v>
      </c>
      <c r="U1324" s="137" t="str">
        <f>IF(P1324="","",IF(N1324=1,"",IF(Q1324="","",IF(Q1324&lt;=100,100,IF(Table1[[#This Row],[Day]]="Wed",100,200)))))</f>
        <v/>
      </c>
      <c r="V1324" s="137" t="str">
        <f t="shared" si="267"/>
        <v/>
      </c>
      <c r="W1324" s="137" t="str">
        <f t="shared" si="268"/>
        <v/>
      </c>
      <c r="X1324" s="133">
        <f>100</f>
        <v>100</v>
      </c>
      <c r="Y1324" s="133" t="str">
        <f t="shared" si="269"/>
        <v/>
      </c>
      <c r="Z1324" s="133">
        <f t="shared" si="270"/>
        <v>-100</v>
      </c>
      <c r="AA1324" s="134" t="str">
        <f>TEXT(Table1[[#This Row],[Date]],"DDD")</f>
        <v>Sat</v>
      </c>
      <c r="AB1324" s="133" t="str">
        <f>IF(OR(G1324="Doomben",G1324="Eagle Farm"),"Q",IF(AND(Q1324&gt;1,Q1324&lt;55,Table1[[#This Row],[Source]]="Nat"),"Nat OK",IF(AND(Table1[[#This Row],[Source]]&lt;&gt;"Nat",Q1324&lt;55),"Poor &lt;55",IF(OR(G1324="Randwick",G1324="Flemington",G1324="Caulfield",G1324="Sandown Lake",G1324="Sandown Hill"),"Best","ave"))))</f>
        <v>Q</v>
      </c>
      <c r="AC1324" s="133">
        <f>IF(Q1324="","",IF(AB1324="Poor &lt;55",$AC$2*0.2%,IF(AND(AB1324="Q",AA1324&lt;&gt;"Wed"),$AC$2*0.4%,IF(AND(AB1324="Q",AA1324="Wed"),$AC$2*0.5%,IF(AND(AB1324="Ave",U1324=100),$AC$2*0.5%,IF(AND(AB1324="ave",U1324="",N1324=1,AG1324="Bush"),$AC$2*1%,IF(AND(AB1324="ave",U1324="",Q1324&gt;100),$AC$2*1.3%,IF(AND(AB1324="ave",U1324=""),$AC$2*1.2%,IF(AND(AB1324="Ave",U1324=200),$AC$2*1%,IF(AND(AB1324="Best",U1324=200),$AC$2*1.5%,IF(AND(AB1324="Best",U1324="",K1324&lt;&gt;"Pro Syd"),$AC$2*0.5%,IF(AND(AB1324="Best",U1324=""),$AC$2*1%,IF(AND(AB1324="Best",U1324=100,Table1[[#This Row],[State]]="NSW"),$AC$2*0.4%,IF(AND(AB1324="Best",U1324=100),$AC$2*1%,IF(Table1[[#This Row],[Adj]]="Nat OK",$AC$2*0.5%,"xxx")))))))))))))))</f>
        <v>40</v>
      </c>
      <c r="AD1324" s="133" t="str">
        <f t="shared" si="271"/>
        <v/>
      </c>
      <c r="AE1324" s="133">
        <f t="shared" si="272"/>
        <v>-40</v>
      </c>
      <c r="AF1324" s="133" t="str">
        <f>VLOOKUP(Table1[[#This Row],[Track]],$F$2672:$H$2715,2,FALSE)</f>
        <v>Qld</v>
      </c>
      <c r="AG1324" s="133" t="str">
        <f>VLOOKUP(Table1[[#This Row],[Track]],$F$2672:$H$2715,3,FALSE)</f>
        <v>-</v>
      </c>
      <c r="AH1324" s="133" t="str">
        <f>IF(Table1[[#This Row],[Date]]&lt;$AH$2,"",IF(Table1[[#This Row],[Date]]&lt;$AH$3,"Edge","Elite Combo"))</f>
        <v/>
      </c>
      <c r="AI1324" s="218">
        <f>Table1[[#This Row],[Time]]</f>
        <v>0.48819444444444443</v>
      </c>
      <c r="AJ1324" s="219" t="str">
        <f>Table1[[#This Row],[Track]]</f>
        <v>Eagle Farm</v>
      </c>
      <c r="AK1324" s="216">
        <f>Table1[[#This Row],[Race ]]</f>
        <v>1</v>
      </c>
      <c r="AL1324" s="219">
        <f>Table1[[#This Row],[TAB]]</f>
        <v>7</v>
      </c>
      <c r="AM1324" s="219" t="str">
        <f>Table1[[#This Row],[Selection]]</f>
        <v>Poison Chalice</v>
      </c>
      <c r="AN1324" s="220" t="str">
        <f>Table1[[#This Row],[Sources]]</f>
        <v>Nat-11</v>
      </c>
      <c r="AO1324" s="219">
        <f>Table1[[#This Row],[Scale Bet]]</f>
        <v>40</v>
      </c>
    </row>
    <row r="1325" spans="5:41" ht="16.5" customHeight="1" x14ac:dyDescent="0.25">
      <c r="E1325" s="185">
        <v>45458</v>
      </c>
      <c r="F1325" s="35">
        <v>0.56597222222222221</v>
      </c>
      <c r="G1325" s="36" t="s">
        <v>538</v>
      </c>
      <c r="H1325" s="36">
        <v>4</v>
      </c>
      <c r="I1325" s="36">
        <v>5</v>
      </c>
      <c r="J1325" s="36" t="s">
        <v>790</v>
      </c>
      <c r="K1325" s="36" t="s">
        <v>1</v>
      </c>
      <c r="L1325" s="165">
        <v>10</v>
      </c>
      <c r="M1325" s="134">
        <f t="shared" si="260"/>
        <v>23</v>
      </c>
      <c r="N1325" s="36">
        <f t="shared" si="261"/>
        <v>2</v>
      </c>
      <c r="O1325" s="135" t="str">
        <f t="shared" si="262"/>
        <v>E4-10/Nat-13</v>
      </c>
      <c r="P1325" s="186" t="str">
        <f t="shared" si="263"/>
        <v>OK</v>
      </c>
      <c r="Q1325" s="187">
        <f t="shared" si="264"/>
        <v>92</v>
      </c>
      <c r="R1325" s="150"/>
      <c r="S1325" s="187" t="str">
        <f t="shared" si="265"/>
        <v/>
      </c>
      <c r="T1325" s="136" t="str">
        <f t="shared" si="266"/>
        <v>Batrana</v>
      </c>
      <c r="U1325" s="137">
        <f>IF(P1325="","",IF(N1325=1,"",IF(Q1325="","",IF(Q1325&lt;=100,100,IF(Table1[[#This Row],[Day]]="Wed",100,200)))))</f>
        <v>100</v>
      </c>
      <c r="V1325" s="137" t="str">
        <f t="shared" si="267"/>
        <v/>
      </c>
      <c r="W1325" s="137">
        <f t="shared" si="268"/>
        <v>-100</v>
      </c>
      <c r="X1325" s="133">
        <f>100</f>
        <v>100</v>
      </c>
      <c r="Y1325" s="133" t="str">
        <f t="shared" si="269"/>
        <v/>
      </c>
      <c r="Z1325" s="133">
        <f t="shared" si="270"/>
        <v>-100</v>
      </c>
      <c r="AA1325" s="134" t="str">
        <f>TEXT(Table1[[#This Row],[Date]],"DDD")</f>
        <v>Sat</v>
      </c>
      <c r="AB1325" s="133" t="str">
        <f>IF(OR(G1325="Doomben",G1325="Eagle Farm"),"Q",IF(AND(Q1325&gt;1,Q1325&lt;55,Table1[[#This Row],[Source]]="Nat"),"Nat OK",IF(AND(Table1[[#This Row],[Source]]&lt;&gt;"Nat",Q1325&lt;55),"Poor &lt;55",IF(OR(G1325="Randwick",G1325="Flemington",G1325="Caulfield",G1325="Sandown Lake",G1325="Sandown Hill"),"Best","ave"))))</f>
        <v>Best</v>
      </c>
      <c r="AC1325" s="133">
        <f>IF(Q1325="","",IF(AB1325="Poor &lt;55",$AC$2*0.2%,IF(AND(AB1325="Q",AA1325&lt;&gt;"Wed"),$AC$2*0.4%,IF(AND(AB1325="Q",AA1325="Wed"),$AC$2*0.5%,IF(AND(AB1325="Ave",U1325=100),$AC$2*0.5%,IF(AND(AB1325="ave",U1325="",N1325=1,AG1325="Bush"),$AC$2*1%,IF(AND(AB1325="ave",U1325="",Q1325&gt;100),$AC$2*1.3%,IF(AND(AB1325="ave",U1325=""),$AC$2*1.2%,IF(AND(AB1325="Ave",U1325=200),$AC$2*1%,IF(AND(AB1325="Best",U1325=200),$AC$2*1.5%,IF(AND(AB1325="Best",U1325="",K1325&lt;&gt;"Pro Syd"),$AC$2*0.5%,IF(AND(AB1325="Best",U1325=""),$AC$2*1%,IF(AND(AB1325="Best",U1325=100,Table1[[#This Row],[State]]="NSW"),$AC$2*0.4%,IF(AND(AB1325="Best",U1325=100),$AC$2*1%,IF(Table1[[#This Row],[Adj]]="Nat OK",$AC$2*0.5%,"xxx")))))))))))))))</f>
        <v>100</v>
      </c>
      <c r="AD1325" s="133" t="str">
        <f t="shared" si="271"/>
        <v/>
      </c>
      <c r="AE1325" s="133">
        <f t="shared" si="272"/>
        <v>-100</v>
      </c>
      <c r="AF1325" s="133" t="str">
        <f>VLOOKUP(Table1[[#This Row],[Track]],$F$2672:$H$2715,2,FALSE)</f>
        <v>Vic</v>
      </c>
      <c r="AG1325" s="133" t="str">
        <f>VLOOKUP(Table1[[#This Row],[Track]],$F$2672:$H$2715,3,FALSE)</f>
        <v>-</v>
      </c>
      <c r="AH1325" s="133" t="str">
        <f>IF(Table1[[#This Row],[Date]]&lt;$AH$2,"",IF(Table1[[#This Row],[Date]]&lt;$AH$3,"Edge","Elite Combo"))</f>
        <v/>
      </c>
      <c r="AI1325" s="218">
        <f>Table1[[#This Row],[Time]]</f>
        <v>0.56597222222222221</v>
      </c>
      <c r="AJ1325" s="219" t="str">
        <f>Table1[[#This Row],[Track]]</f>
        <v>Sandown Hill</v>
      </c>
      <c r="AK1325" s="216">
        <f>Table1[[#This Row],[Race ]]</f>
        <v>4</v>
      </c>
      <c r="AL1325" s="219">
        <f>Table1[[#This Row],[TAB]]</f>
        <v>5</v>
      </c>
      <c r="AM1325" s="219" t="str">
        <f>Table1[[#This Row],[Selection]]</f>
        <v>Batrana</v>
      </c>
      <c r="AN1325" s="220" t="str">
        <f>Table1[[#This Row],[Sources]]</f>
        <v>E4-10/Nat-13</v>
      </c>
      <c r="AO1325" s="219">
        <f>Table1[[#This Row],[Scale Bet]]</f>
        <v>100</v>
      </c>
    </row>
    <row r="1326" spans="5:41" ht="16.5" customHeight="1" x14ac:dyDescent="0.25">
      <c r="E1326" s="185">
        <v>45458</v>
      </c>
      <c r="F1326" s="35">
        <v>0.56597222222222221</v>
      </c>
      <c r="G1326" s="36" t="s">
        <v>538</v>
      </c>
      <c r="H1326" s="36">
        <v>4</v>
      </c>
      <c r="I1326" s="36">
        <v>5</v>
      </c>
      <c r="J1326" s="36" t="s">
        <v>790</v>
      </c>
      <c r="K1326" s="36" t="s">
        <v>13</v>
      </c>
      <c r="L1326" s="165">
        <v>13</v>
      </c>
      <c r="M1326" s="134" t="str">
        <f t="shared" si="260"/>
        <v/>
      </c>
      <c r="N1326" s="36" t="str">
        <f t="shared" si="261"/>
        <v/>
      </c>
      <c r="O1326" s="135" t="str">
        <f t="shared" si="262"/>
        <v/>
      </c>
      <c r="P1326" s="186" t="str">
        <f t="shared" si="263"/>
        <v>OK</v>
      </c>
      <c r="Q1326" s="187" t="str">
        <f t="shared" si="264"/>
        <v/>
      </c>
      <c r="R1326" s="150"/>
      <c r="S1326" s="187" t="str">
        <f t="shared" si="265"/>
        <v/>
      </c>
      <c r="T1326" s="136" t="str">
        <f t="shared" si="266"/>
        <v>Batrana</v>
      </c>
      <c r="U1326" s="137" t="str">
        <f>IF(P1326="","",IF(N1326=1,"",IF(Q1326="","",IF(Q1326&lt;=100,100,IF(Table1[[#This Row],[Day]]="Wed",100,200)))))</f>
        <v/>
      </c>
      <c r="V1326" s="137" t="str">
        <f t="shared" si="267"/>
        <v/>
      </c>
      <c r="W1326" s="137" t="str">
        <f t="shared" si="268"/>
        <v/>
      </c>
      <c r="X1326" s="133">
        <f>100</f>
        <v>100</v>
      </c>
      <c r="Y1326" s="133" t="str">
        <f t="shared" si="269"/>
        <v/>
      </c>
      <c r="Z1326" s="133">
        <f t="shared" si="270"/>
        <v>-100</v>
      </c>
      <c r="AA1326" s="134" t="str">
        <f>TEXT(Table1[[#This Row],[Date]],"DDD")</f>
        <v>Sat</v>
      </c>
      <c r="AB1326" s="133" t="str">
        <f>IF(OR(G1326="Doomben",G1326="Eagle Farm"),"Q",IF(AND(Q1326&gt;1,Q1326&lt;55,Table1[[#This Row],[Source]]="Nat"),"Nat OK",IF(AND(Table1[[#This Row],[Source]]&lt;&gt;"Nat",Q1326&lt;55),"Poor &lt;55",IF(OR(G1326="Randwick",G1326="Flemington",G1326="Caulfield",G1326="Sandown Lake",G1326="Sandown Hill"),"Best","ave"))))</f>
        <v>Best</v>
      </c>
      <c r="AC1326" s="133" t="str">
        <f>IF(Q1326="","",IF(AB1326="Poor &lt;55",$AC$2*0.2%,IF(AND(AB1326="Q",AA1326&lt;&gt;"Wed"),$AC$2*0.4%,IF(AND(AB1326="Q",AA1326="Wed"),$AC$2*0.5%,IF(AND(AB1326="Ave",U1326=100),$AC$2*0.5%,IF(AND(AB1326="ave",U1326="",N1326=1,AG1326="Bush"),$AC$2*1%,IF(AND(AB1326="ave",U1326="",Q1326&gt;100),$AC$2*1.3%,IF(AND(AB1326="ave",U1326=""),$AC$2*1.2%,IF(AND(AB1326="Ave",U1326=200),$AC$2*1%,IF(AND(AB1326="Best",U1326=200),$AC$2*1.5%,IF(AND(AB1326="Best",U1326="",K1326&lt;&gt;"Pro Syd"),$AC$2*0.5%,IF(AND(AB1326="Best",U1326=""),$AC$2*1%,IF(AND(AB1326="Best",U1326=100,Table1[[#This Row],[State]]="NSW"),$AC$2*0.4%,IF(AND(AB1326="Best",U1326=100),$AC$2*1%,IF(Table1[[#This Row],[Adj]]="Nat OK",$AC$2*0.5%,"xxx")))))))))))))))</f>
        <v/>
      </c>
      <c r="AD1326" s="133" t="str">
        <f t="shared" si="271"/>
        <v/>
      </c>
      <c r="AE1326" s="133" t="str">
        <f t="shared" si="272"/>
        <v/>
      </c>
      <c r="AF1326" s="133" t="str">
        <f>VLOOKUP(Table1[[#This Row],[Track]],$F$2672:$H$2715,2,FALSE)</f>
        <v>Vic</v>
      </c>
      <c r="AG1326" s="133" t="str">
        <f>VLOOKUP(Table1[[#This Row],[Track]],$F$2672:$H$2715,3,FALSE)</f>
        <v>-</v>
      </c>
      <c r="AH1326" s="133" t="str">
        <f>IF(Table1[[#This Row],[Date]]&lt;$AH$2,"",IF(Table1[[#This Row],[Date]]&lt;$AH$3,"Edge","Elite Combo"))</f>
        <v/>
      </c>
      <c r="AI1326" s="218">
        <f>Table1[[#This Row],[Time]]</f>
        <v>0.56597222222222221</v>
      </c>
      <c r="AJ1326" s="219" t="str">
        <f>Table1[[#This Row],[Track]]</f>
        <v>Sandown Hill</v>
      </c>
      <c r="AK1326" s="216">
        <f>Table1[[#This Row],[Race ]]</f>
        <v>4</v>
      </c>
      <c r="AL1326" s="219">
        <f>Table1[[#This Row],[TAB]]</f>
        <v>5</v>
      </c>
      <c r="AM1326" s="219" t="str">
        <f>Table1[[#This Row],[Selection]]</f>
        <v>Batrana</v>
      </c>
      <c r="AN1326" s="220" t="str">
        <f>Table1[[#This Row],[Sources]]</f>
        <v/>
      </c>
      <c r="AO1326" s="219" t="str">
        <f>Table1[[#This Row],[Scale Bet]]</f>
        <v/>
      </c>
    </row>
    <row r="1327" spans="5:41" ht="16.5" customHeight="1" x14ac:dyDescent="0.25">
      <c r="E1327" s="185">
        <v>45458</v>
      </c>
      <c r="F1327" s="35">
        <v>0.59027777777777779</v>
      </c>
      <c r="G1327" s="36" t="s">
        <v>538</v>
      </c>
      <c r="H1327" s="36">
        <v>5</v>
      </c>
      <c r="I1327" s="36">
        <v>10</v>
      </c>
      <c r="J1327" s="36" t="s">
        <v>791</v>
      </c>
      <c r="K1327" s="36" t="s">
        <v>1</v>
      </c>
      <c r="L1327" s="165">
        <v>10</v>
      </c>
      <c r="M1327" s="134">
        <f t="shared" si="260"/>
        <v>23</v>
      </c>
      <c r="N1327" s="36">
        <f t="shared" si="261"/>
        <v>2</v>
      </c>
      <c r="O1327" s="135" t="str">
        <f t="shared" si="262"/>
        <v>E4-10/Nat-13</v>
      </c>
      <c r="P1327" s="186" t="str">
        <f t="shared" si="263"/>
        <v>OK</v>
      </c>
      <c r="Q1327" s="187">
        <f t="shared" si="264"/>
        <v>92</v>
      </c>
      <c r="R1327" s="150"/>
      <c r="S1327" s="187" t="str">
        <f t="shared" si="265"/>
        <v/>
      </c>
      <c r="T1327" s="136" t="str">
        <f t="shared" si="266"/>
        <v>Great Taste</v>
      </c>
      <c r="U1327" s="137">
        <f>IF(P1327="","",IF(N1327=1,"",IF(Q1327="","",IF(Q1327&lt;=100,100,IF(Table1[[#This Row],[Day]]="Wed",100,200)))))</f>
        <v>100</v>
      </c>
      <c r="V1327" s="137" t="str">
        <f t="shared" si="267"/>
        <v/>
      </c>
      <c r="W1327" s="137">
        <f t="shared" si="268"/>
        <v>-100</v>
      </c>
      <c r="X1327" s="133">
        <f>100</f>
        <v>100</v>
      </c>
      <c r="Y1327" s="133" t="str">
        <f t="shared" si="269"/>
        <v/>
      </c>
      <c r="Z1327" s="133">
        <f t="shared" si="270"/>
        <v>-100</v>
      </c>
      <c r="AA1327" s="134" t="str">
        <f>TEXT(Table1[[#This Row],[Date]],"DDD")</f>
        <v>Sat</v>
      </c>
      <c r="AB1327" s="133" t="str">
        <f>IF(OR(G1327="Doomben",G1327="Eagle Farm"),"Q",IF(AND(Q1327&gt;1,Q1327&lt;55,Table1[[#This Row],[Source]]="Nat"),"Nat OK",IF(AND(Table1[[#This Row],[Source]]&lt;&gt;"Nat",Q1327&lt;55),"Poor &lt;55",IF(OR(G1327="Randwick",G1327="Flemington",G1327="Caulfield",G1327="Sandown Lake",G1327="Sandown Hill"),"Best","ave"))))</f>
        <v>Best</v>
      </c>
      <c r="AC1327" s="133">
        <f>IF(Q1327="","",IF(AB1327="Poor &lt;55",$AC$2*0.2%,IF(AND(AB1327="Q",AA1327&lt;&gt;"Wed"),$AC$2*0.4%,IF(AND(AB1327="Q",AA1327="Wed"),$AC$2*0.5%,IF(AND(AB1327="Ave",U1327=100),$AC$2*0.5%,IF(AND(AB1327="ave",U1327="",N1327=1,AG1327="Bush"),$AC$2*1%,IF(AND(AB1327="ave",U1327="",Q1327&gt;100),$AC$2*1.3%,IF(AND(AB1327="ave",U1327=""),$AC$2*1.2%,IF(AND(AB1327="Ave",U1327=200),$AC$2*1%,IF(AND(AB1327="Best",U1327=200),$AC$2*1.5%,IF(AND(AB1327="Best",U1327="",K1327&lt;&gt;"Pro Syd"),$AC$2*0.5%,IF(AND(AB1327="Best",U1327=""),$AC$2*1%,IF(AND(AB1327="Best",U1327=100,Table1[[#This Row],[State]]="NSW"),$AC$2*0.4%,IF(AND(AB1327="Best",U1327=100),$AC$2*1%,IF(Table1[[#This Row],[Adj]]="Nat OK",$AC$2*0.5%,"xxx")))))))))))))))</f>
        <v>100</v>
      </c>
      <c r="AD1327" s="133" t="str">
        <f t="shared" si="271"/>
        <v/>
      </c>
      <c r="AE1327" s="133">
        <f t="shared" si="272"/>
        <v>-100</v>
      </c>
      <c r="AF1327" s="133" t="str">
        <f>VLOOKUP(Table1[[#This Row],[Track]],$F$2672:$H$2715,2,FALSE)</f>
        <v>Vic</v>
      </c>
      <c r="AG1327" s="133" t="str">
        <f>VLOOKUP(Table1[[#This Row],[Track]],$F$2672:$H$2715,3,FALSE)</f>
        <v>-</v>
      </c>
      <c r="AH1327" s="133" t="str">
        <f>IF(Table1[[#This Row],[Date]]&lt;$AH$2,"",IF(Table1[[#This Row],[Date]]&lt;$AH$3,"Edge","Elite Combo"))</f>
        <v/>
      </c>
      <c r="AI1327" s="218">
        <f>Table1[[#This Row],[Time]]</f>
        <v>0.59027777777777779</v>
      </c>
      <c r="AJ1327" s="219" t="str">
        <f>Table1[[#This Row],[Track]]</f>
        <v>Sandown Hill</v>
      </c>
      <c r="AK1327" s="216">
        <f>Table1[[#This Row],[Race ]]</f>
        <v>5</v>
      </c>
      <c r="AL1327" s="219">
        <f>Table1[[#This Row],[TAB]]</f>
        <v>10</v>
      </c>
      <c r="AM1327" s="219" t="str">
        <f>Table1[[#This Row],[Selection]]</f>
        <v>Great Taste</v>
      </c>
      <c r="AN1327" s="220" t="str">
        <f>Table1[[#This Row],[Sources]]</f>
        <v>E4-10/Nat-13</v>
      </c>
      <c r="AO1327" s="219">
        <f>Table1[[#This Row],[Scale Bet]]</f>
        <v>100</v>
      </c>
    </row>
    <row r="1328" spans="5:41" ht="16.5" customHeight="1" x14ac:dyDescent="0.25">
      <c r="E1328" s="185">
        <v>45458</v>
      </c>
      <c r="F1328" s="35">
        <v>0.59027777777777779</v>
      </c>
      <c r="G1328" s="36" t="s">
        <v>538</v>
      </c>
      <c r="H1328" s="36">
        <v>5</v>
      </c>
      <c r="I1328" s="36">
        <v>10</v>
      </c>
      <c r="J1328" s="36" t="s">
        <v>791</v>
      </c>
      <c r="K1328" s="36" t="s">
        <v>13</v>
      </c>
      <c r="L1328" s="165">
        <v>13</v>
      </c>
      <c r="M1328" s="134" t="str">
        <f t="shared" si="260"/>
        <v/>
      </c>
      <c r="N1328" s="36" t="str">
        <f t="shared" si="261"/>
        <v/>
      </c>
      <c r="O1328" s="135" t="str">
        <f t="shared" si="262"/>
        <v/>
      </c>
      <c r="P1328" s="186" t="str">
        <f t="shared" si="263"/>
        <v>OK</v>
      </c>
      <c r="Q1328" s="187" t="str">
        <f t="shared" si="264"/>
        <v/>
      </c>
      <c r="R1328" s="150"/>
      <c r="S1328" s="187" t="str">
        <f t="shared" si="265"/>
        <v/>
      </c>
      <c r="T1328" s="136" t="str">
        <f t="shared" si="266"/>
        <v>Great Taste</v>
      </c>
      <c r="U1328" s="137" t="str">
        <f>IF(P1328="","",IF(N1328=1,"",IF(Q1328="","",IF(Q1328&lt;=100,100,IF(Table1[[#This Row],[Day]]="Wed",100,200)))))</f>
        <v/>
      </c>
      <c r="V1328" s="137" t="str">
        <f t="shared" si="267"/>
        <v/>
      </c>
      <c r="W1328" s="137" t="str">
        <f t="shared" si="268"/>
        <v/>
      </c>
      <c r="X1328" s="133">
        <f>100</f>
        <v>100</v>
      </c>
      <c r="Y1328" s="133" t="str">
        <f t="shared" si="269"/>
        <v/>
      </c>
      <c r="Z1328" s="133">
        <f t="shared" si="270"/>
        <v>-100</v>
      </c>
      <c r="AA1328" s="134" t="str">
        <f>TEXT(Table1[[#This Row],[Date]],"DDD")</f>
        <v>Sat</v>
      </c>
      <c r="AB1328" s="133" t="str">
        <f>IF(OR(G1328="Doomben",G1328="Eagle Farm"),"Q",IF(AND(Q1328&gt;1,Q1328&lt;55,Table1[[#This Row],[Source]]="Nat"),"Nat OK",IF(AND(Table1[[#This Row],[Source]]&lt;&gt;"Nat",Q1328&lt;55),"Poor &lt;55",IF(OR(G1328="Randwick",G1328="Flemington",G1328="Caulfield",G1328="Sandown Lake",G1328="Sandown Hill"),"Best","ave"))))</f>
        <v>Best</v>
      </c>
      <c r="AC1328" s="133" t="str">
        <f>IF(Q1328="","",IF(AB1328="Poor &lt;55",$AC$2*0.2%,IF(AND(AB1328="Q",AA1328&lt;&gt;"Wed"),$AC$2*0.4%,IF(AND(AB1328="Q",AA1328="Wed"),$AC$2*0.5%,IF(AND(AB1328="Ave",U1328=100),$AC$2*0.5%,IF(AND(AB1328="ave",U1328="",N1328=1,AG1328="Bush"),$AC$2*1%,IF(AND(AB1328="ave",U1328="",Q1328&gt;100),$AC$2*1.3%,IF(AND(AB1328="ave",U1328=""),$AC$2*1.2%,IF(AND(AB1328="Ave",U1328=200),$AC$2*1%,IF(AND(AB1328="Best",U1328=200),$AC$2*1.5%,IF(AND(AB1328="Best",U1328="",K1328&lt;&gt;"Pro Syd"),$AC$2*0.5%,IF(AND(AB1328="Best",U1328=""),$AC$2*1%,IF(AND(AB1328="Best",U1328=100,Table1[[#This Row],[State]]="NSW"),$AC$2*0.4%,IF(AND(AB1328="Best",U1328=100),$AC$2*1%,IF(Table1[[#This Row],[Adj]]="Nat OK",$AC$2*0.5%,"xxx")))))))))))))))</f>
        <v/>
      </c>
      <c r="AD1328" s="133" t="str">
        <f t="shared" si="271"/>
        <v/>
      </c>
      <c r="AE1328" s="133" t="str">
        <f t="shared" si="272"/>
        <v/>
      </c>
      <c r="AF1328" s="133" t="str">
        <f>VLOOKUP(Table1[[#This Row],[Track]],$F$2672:$H$2715,2,FALSE)</f>
        <v>Vic</v>
      </c>
      <c r="AG1328" s="133" t="str">
        <f>VLOOKUP(Table1[[#This Row],[Track]],$F$2672:$H$2715,3,FALSE)</f>
        <v>-</v>
      </c>
      <c r="AH1328" s="133" t="str">
        <f>IF(Table1[[#This Row],[Date]]&lt;$AH$2,"",IF(Table1[[#This Row],[Date]]&lt;$AH$3,"Edge","Elite Combo"))</f>
        <v/>
      </c>
      <c r="AI1328" s="218">
        <f>Table1[[#This Row],[Time]]</f>
        <v>0.59027777777777779</v>
      </c>
      <c r="AJ1328" s="219" t="str">
        <f>Table1[[#This Row],[Track]]</f>
        <v>Sandown Hill</v>
      </c>
      <c r="AK1328" s="216">
        <f>Table1[[#This Row],[Race ]]</f>
        <v>5</v>
      </c>
      <c r="AL1328" s="219">
        <f>Table1[[#This Row],[TAB]]</f>
        <v>10</v>
      </c>
      <c r="AM1328" s="219" t="str">
        <f>Table1[[#This Row],[Selection]]</f>
        <v>Great Taste</v>
      </c>
      <c r="AN1328" s="220" t="str">
        <f>Table1[[#This Row],[Sources]]</f>
        <v/>
      </c>
      <c r="AO1328" s="219" t="str">
        <f>Table1[[#This Row],[Scale Bet]]</f>
        <v/>
      </c>
    </row>
    <row r="1329" spans="5:41" ht="16.5" customHeight="1" x14ac:dyDescent="0.25">
      <c r="E1329" s="185">
        <v>45458</v>
      </c>
      <c r="F1329" s="35">
        <v>0.61458333333333337</v>
      </c>
      <c r="G1329" s="36" t="s">
        <v>538</v>
      </c>
      <c r="H1329" s="36">
        <v>6</v>
      </c>
      <c r="I1329" s="36">
        <v>1</v>
      </c>
      <c r="J1329" s="36" t="s">
        <v>792</v>
      </c>
      <c r="K1329" s="36" t="s">
        <v>1</v>
      </c>
      <c r="L1329" s="165">
        <v>20</v>
      </c>
      <c r="M1329" s="134">
        <f t="shared" si="260"/>
        <v>63</v>
      </c>
      <c r="N1329" s="36">
        <f t="shared" si="261"/>
        <v>4</v>
      </c>
      <c r="O1329" s="135" t="str">
        <f t="shared" si="262"/>
        <v>E4-20/Edge-15/Nat-13/Pro Mel-15</v>
      </c>
      <c r="P1329" s="186" t="str">
        <f t="shared" si="263"/>
        <v>OK</v>
      </c>
      <c r="Q1329" s="187">
        <f t="shared" si="264"/>
        <v>252</v>
      </c>
      <c r="R1329" s="150">
        <v>4.2</v>
      </c>
      <c r="S1329" s="187">
        <f t="shared" si="265"/>
        <v>1058.4000000000001</v>
      </c>
      <c r="T1329" s="136" t="str">
        <f t="shared" si="266"/>
        <v>Hard To Cross</v>
      </c>
      <c r="U1329" s="137">
        <f>IF(P1329="","",IF(N1329=1,"",IF(Q1329="","",IF(Q1329&lt;=100,100,IF(Table1[[#This Row],[Day]]="Wed",100,200)))))</f>
        <v>200</v>
      </c>
      <c r="V1329" s="137">
        <f t="shared" si="267"/>
        <v>840</v>
      </c>
      <c r="W1329" s="137">
        <f t="shared" si="268"/>
        <v>640</v>
      </c>
      <c r="X1329" s="133">
        <f>100</f>
        <v>100</v>
      </c>
      <c r="Y1329" s="133">
        <f t="shared" si="269"/>
        <v>420</v>
      </c>
      <c r="Z1329" s="133">
        <f t="shared" si="270"/>
        <v>320</v>
      </c>
      <c r="AA1329" s="134" t="str">
        <f>TEXT(Table1[[#This Row],[Date]],"DDD")</f>
        <v>Sat</v>
      </c>
      <c r="AB1329" s="133" t="str">
        <f>IF(OR(G1329="Doomben",G1329="Eagle Farm"),"Q",IF(AND(Q1329&gt;1,Q1329&lt;55,Table1[[#This Row],[Source]]="Nat"),"Nat OK",IF(AND(Table1[[#This Row],[Source]]&lt;&gt;"Nat",Q1329&lt;55),"Poor &lt;55",IF(OR(G1329="Randwick",G1329="Flemington",G1329="Caulfield",G1329="Sandown Lake",G1329="Sandown Hill"),"Best","ave"))))</f>
        <v>Best</v>
      </c>
      <c r="AC1329" s="133">
        <f>IF(Q1329="","",IF(AB1329="Poor &lt;55",$AC$2*0.2%,IF(AND(AB1329="Q",AA1329&lt;&gt;"Wed"),$AC$2*0.4%,IF(AND(AB1329="Q",AA1329="Wed"),$AC$2*0.5%,IF(AND(AB1329="Ave",U1329=100),$AC$2*0.5%,IF(AND(AB1329="ave",U1329="",N1329=1,AG1329="Bush"),$AC$2*1%,IF(AND(AB1329="ave",U1329="",Q1329&gt;100),$AC$2*1.3%,IF(AND(AB1329="ave",U1329=""),$AC$2*1.2%,IF(AND(AB1329="Ave",U1329=200),$AC$2*1%,IF(AND(AB1329="Best",U1329=200),$AC$2*1.5%,IF(AND(AB1329="Best",U1329="",K1329&lt;&gt;"Pro Syd"),$AC$2*0.5%,IF(AND(AB1329="Best",U1329=""),$AC$2*1%,IF(AND(AB1329="Best",U1329=100,Table1[[#This Row],[State]]="NSW"),$AC$2*0.4%,IF(AND(AB1329="Best",U1329=100),$AC$2*1%,IF(Table1[[#This Row],[Adj]]="Nat OK",$AC$2*0.5%,"xxx")))))))))))))))</f>
        <v>150</v>
      </c>
      <c r="AD1329" s="133">
        <f t="shared" si="271"/>
        <v>630</v>
      </c>
      <c r="AE1329" s="133">
        <f t="shared" si="272"/>
        <v>480</v>
      </c>
      <c r="AF1329" s="133" t="str">
        <f>VLOOKUP(Table1[[#This Row],[Track]],$F$2672:$H$2715,2,FALSE)</f>
        <v>Vic</v>
      </c>
      <c r="AG1329" s="133" t="str">
        <f>VLOOKUP(Table1[[#This Row],[Track]],$F$2672:$H$2715,3,FALSE)</f>
        <v>-</v>
      </c>
      <c r="AH1329" s="133" t="str">
        <f>IF(Table1[[#This Row],[Date]]&lt;$AH$2,"",IF(Table1[[#This Row],[Date]]&lt;$AH$3,"Edge","Elite Combo"))</f>
        <v/>
      </c>
      <c r="AI1329" s="218">
        <f>Table1[[#This Row],[Time]]</f>
        <v>0.61458333333333337</v>
      </c>
      <c r="AJ1329" s="219" t="str">
        <f>Table1[[#This Row],[Track]]</f>
        <v>Sandown Hill</v>
      </c>
      <c r="AK1329" s="216">
        <f>Table1[[#This Row],[Race ]]</f>
        <v>6</v>
      </c>
      <c r="AL1329" s="219">
        <f>Table1[[#This Row],[TAB]]</f>
        <v>1</v>
      </c>
      <c r="AM1329" s="219" t="str">
        <f>Table1[[#This Row],[Selection]]</f>
        <v>Hard To Cross</v>
      </c>
      <c r="AN1329" s="220" t="str">
        <f>Table1[[#This Row],[Sources]]</f>
        <v>E4-20/Edge-15/Nat-13/Pro Mel-15</v>
      </c>
      <c r="AO1329" s="219">
        <f>Table1[[#This Row],[Scale Bet]]</f>
        <v>150</v>
      </c>
    </row>
    <row r="1330" spans="5:41" ht="16.5" customHeight="1" x14ac:dyDescent="0.25">
      <c r="E1330" s="185">
        <v>45458</v>
      </c>
      <c r="F1330" s="35">
        <v>0.61458333333333337</v>
      </c>
      <c r="G1330" s="36" t="s">
        <v>538</v>
      </c>
      <c r="H1330" s="36">
        <v>6</v>
      </c>
      <c r="I1330" s="36">
        <v>1</v>
      </c>
      <c r="J1330" s="36" t="s">
        <v>792</v>
      </c>
      <c r="K1330" s="36" t="s">
        <v>40</v>
      </c>
      <c r="L1330" s="165">
        <v>15</v>
      </c>
      <c r="M1330" s="134" t="str">
        <f t="shared" si="260"/>
        <v/>
      </c>
      <c r="N1330" s="36" t="str">
        <f t="shared" si="261"/>
        <v/>
      </c>
      <c r="O1330" s="135" t="str">
        <f t="shared" si="262"/>
        <v/>
      </c>
      <c r="P1330" s="186" t="str">
        <f t="shared" si="263"/>
        <v>OK</v>
      </c>
      <c r="Q1330" s="187" t="str">
        <f t="shared" si="264"/>
        <v/>
      </c>
      <c r="R1330" s="150">
        <v>4.2</v>
      </c>
      <c r="S1330" s="187" t="str">
        <f t="shared" si="265"/>
        <v/>
      </c>
      <c r="T1330" s="136" t="str">
        <f t="shared" si="266"/>
        <v>Hard To Cross</v>
      </c>
      <c r="U1330" s="137" t="str">
        <f>IF(P1330="","",IF(N1330=1,"",IF(Q1330="","",IF(Q1330&lt;=100,100,IF(Table1[[#This Row],[Day]]="Wed",100,200)))))</f>
        <v/>
      </c>
      <c r="V1330" s="137" t="str">
        <f t="shared" si="267"/>
        <v/>
      </c>
      <c r="W1330" s="137" t="str">
        <f t="shared" si="268"/>
        <v/>
      </c>
      <c r="X1330" s="133">
        <f>100</f>
        <v>100</v>
      </c>
      <c r="Y1330" s="133">
        <f t="shared" si="269"/>
        <v>420</v>
      </c>
      <c r="Z1330" s="133">
        <f t="shared" si="270"/>
        <v>320</v>
      </c>
      <c r="AA1330" s="134" t="str">
        <f>TEXT(Table1[[#This Row],[Date]],"DDD")</f>
        <v>Sat</v>
      </c>
      <c r="AB1330" s="133" t="str">
        <f>IF(OR(G1330="Doomben",G1330="Eagle Farm"),"Q",IF(AND(Q1330&gt;1,Q1330&lt;55,Table1[[#This Row],[Source]]="Nat"),"Nat OK",IF(AND(Table1[[#This Row],[Source]]&lt;&gt;"Nat",Q1330&lt;55),"Poor &lt;55",IF(OR(G1330="Randwick",G1330="Flemington",G1330="Caulfield",G1330="Sandown Lake",G1330="Sandown Hill"),"Best","ave"))))</f>
        <v>Best</v>
      </c>
      <c r="AC1330" s="133" t="str">
        <f>IF(Q1330="","",IF(AB1330="Poor &lt;55",$AC$2*0.2%,IF(AND(AB1330="Q",AA1330&lt;&gt;"Wed"),$AC$2*0.4%,IF(AND(AB1330="Q",AA1330="Wed"),$AC$2*0.5%,IF(AND(AB1330="Ave",U1330=100),$AC$2*0.5%,IF(AND(AB1330="ave",U1330="",N1330=1,AG1330="Bush"),$AC$2*1%,IF(AND(AB1330="ave",U1330="",Q1330&gt;100),$AC$2*1.3%,IF(AND(AB1330="ave",U1330=""),$AC$2*1.2%,IF(AND(AB1330="Ave",U1330=200),$AC$2*1%,IF(AND(AB1330="Best",U1330=200),$AC$2*1.5%,IF(AND(AB1330="Best",U1330="",K1330&lt;&gt;"Pro Syd"),$AC$2*0.5%,IF(AND(AB1330="Best",U1330=""),$AC$2*1%,IF(AND(AB1330="Best",U1330=100,Table1[[#This Row],[State]]="NSW"),$AC$2*0.4%,IF(AND(AB1330="Best",U1330=100),$AC$2*1%,IF(Table1[[#This Row],[Adj]]="Nat OK",$AC$2*0.5%,"xxx")))))))))))))))</f>
        <v/>
      </c>
      <c r="AD1330" s="133" t="str">
        <f t="shared" si="271"/>
        <v/>
      </c>
      <c r="AE1330" s="133" t="str">
        <f t="shared" si="272"/>
        <v/>
      </c>
      <c r="AF1330" s="133" t="str">
        <f>VLOOKUP(Table1[[#This Row],[Track]],$F$2672:$H$2715,2,FALSE)</f>
        <v>Vic</v>
      </c>
      <c r="AG1330" s="133" t="str">
        <f>VLOOKUP(Table1[[#This Row],[Track]],$F$2672:$H$2715,3,FALSE)</f>
        <v>-</v>
      </c>
      <c r="AH1330" s="133" t="str">
        <f>IF(Table1[[#This Row],[Date]]&lt;$AH$2,"",IF(Table1[[#This Row],[Date]]&lt;$AH$3,"Edge","Elite Combo"))</f>
        <v/>
      </c>
      <c r="AI1330" s="218">
        <f>Table1[[#This Row],[Time]]</f>
        <v>0.61458333333333337</v>
      </c>
      <c r="AJ1330" s="219" t="str">
        <f>Table1[[#This Row],[Track]]</f>
        <v>Sandown Hill</v>
      </c>
      <c r="AK1330" s="216">
        <f>Table1[[#This Row],[Race ]]</f>
        <v>6</v>
      </c>
      <c r="AL1330" s="219">
        <f>Table1[[#This Row],[TAB]]</f>
        <v>1</v>
      </c>
      <c r="AM1330" s="219" t="str">
        <f>Table1[[#This Row],[Selection]]</f>
        <v>Hard To Cross</v>
      </c>
      <c r="AN1330" s="220" t="str">
        <f>Table1[[#This Row],[Sources]]</f>
        <v/>
      </c>
      <c r="AO1330" s="219" t="str">
        <f>Table1[[#This Row],[Scale Bet]]</f>
        <v/>
      </c>
    </row>
    <row r="1331" spans="5:41" ht="16.5" customHeight="1" x14ac:dyDescent="0.25">
      <c r="E1331" s="185">
        <v>45458</v>
      </c>
      <c r="F1331" s="35">
        <v>0.61458333333333337</v>
      </c>
      <c r="G1331" s="36" t="s">
        <v>538</v>
      </c>
      <c r="H1331" s="36">
        <v>6</v>
      </c>
      <c r="I1331" s="36">
        <v>1</v>
      </c>
      <c r="J1331" s="36" t="s">
        <v>792</v>
      </c>
      <c r="K1331" s="36" t="s">
        <v>13</v>
      </c>
      <c r="L1331" s="165">
        <v>13</v>
      </c>
      <c r="M1331" s="134" t="str">
        <f t="shared" si="260"/>
        <v/>
      </c>
      <c r="N1331" s="36" t="str">
        <f t="shared" si="261"/>
        <v/>
      </c>
      <c r="O1331" s="135" t="str">
        <f t="shared" si="262"/>
        <v/>
      </c>
      <c r="P1331" s="186" t="str">
        <f t="shared" si="263"/>
        <v>OK</v>
      </c>
      <c r="Q1331" s="187" t="str">
        <f t="shared" si="264"/>
        <v/>
      </c>
      <c r="R1331" s="150">
        <v>4.2</v>
      </c>
      <c r="S1331" s="187" t="str">
        <f t="shared" si="265"/>
        <v/>
      </c>
      <c r="T1331" s="136" t="str">
        <f t="shared" si="266"/>
        <v>Hard To Cross</v>
      </c>
      <c r="U1331" s="137" t="str">
        <f>IF(P1331="","",IF(N1331=1,"",IF(Q1331="","",IF(Q1331&lt;=100,100,IF(Table1[[#This Row],[Day]]="Wed",100,200)))))</f>
        <v/>
      </c>
      <c r="V1331" s="137" t="str">
        <f t="shared" si="267"/>
        <v/>
      </c>
      <c r="W1331" s="137" t="str">
        <f t="shared" si="268"/>
        <v/>
      </c>
      <c r="X1331" s="133">
        <f>100</f>
        <v>100</v>
      </c>
      <c r="Y1331" s="133">
        <f t="shared" si="269"/>
        <v>420</v>
      </c>
      <c r="Z1331" s="133">
        <f t="shared" si="270"/>
        <v>320</v>
      </c>
      <c r="AA1331" s="134" t="str">
        <f>TEXT(Table1[[#This Row],[Date]],"DDD")</f>
        <v>Sat</v>
      </c>
      <c r="AB1331" s="133" t="str">
        <f>IF(OR(G1331="Doomben",G1331="Eagle Farm"),"Q",IF(AND(Q1331&gt;1,Q1331&lt;55,Table1[[#This Row],[Source]]="Nat"),"Nat OK",IF(AND(Table1[[#This Row],[Source]]&lt;&gt;"Nat",Q1331&lt;55),"Poor &lt;55",IF(OR(G1331="Randwick",G1331="Flemington",G1331="Caulfield",G1331="Sandown Lake",G1331="Sandown Hill"),"Best","ave"))))</f>
        <v>Best</v>
      </c>
      <c r="AC1331" s="133" t="str">
        <f>IF(Q1331="","",IF(AB1331="Poor &lt;55",$AC$2*0.2%,IF(AND(AB1331="Q",AA1331&lt;&gt;"Wed"),$AC$2*0.4%,IF(AND(AB1331="Q",AA1331="Wed"),$AC$2*0.5%,IF(AND(AB1331="Ave",U1331=100),$AC$2*0.5%,IF(AND(AB1331="ave",U1331="",N1331=1,AG1331="Bush"),$AC$2*1%,IF(AND(AB1331="ave",U1331="",Q1331&gt;100),$AC$2*1.3%,IF(AND(AB1331="ave",U1331=""),$AC$2*1.2%,IF(AND(AB1331="Ave",U1331=200),$AC$2*1%,IF(AND(AB1331="Best",U1331=200),$AC$2*1.5%,IF(AND(AB1331="Best",U1331="",K1331&lt;&gt;"Pro Syd"),$AC$2*0.5%,IF(AND(AB1331="Best",U1331=""),$AC$2*1%,IF(AND(AB1331="Best",U1331=100,Table1[[#This Row],[State]]="NSW"),$AC$2*0.4%,IF(AND(AB1331="Best",U1331=100),$AC$2*1%,IF(Table1[[#This Row],[Adj]]="Nat OK",$AC$2*0.5%,"xxx")))))))))))))))</f>
        <v/>
      </c>
      <c r="AD1331" s="133" t="str">
        <f t="shared" si="271"/>
        <v/>
      </c>
      <c r="AE1331" s="133" t="str">
        <f t="shared" si="272"/>
        <v/>
      </c>
      <c r="AF1331" s="133" t="str">
        <f>VLOOKUP(Table1[[#This Row],[Track]],$F$2672:$H$2715,2,FALSE)</f>
        <v>Vic</v>
      </c>
      <c r="AG1331" s="133" t="str">
        <f>VLOOKUP(Table1[[#This Row],[Track]],$F$2672:$H$2715,3,FALSE)</f>
        <v>-</v>
      </c>
      <c r="AH1331" s="133" t="str">
        <f>IF(Table1[[#This Row],[Date]]&lt;$AH$2,"",IF(Table1[[#This Row],[Date]]&lt;$AH$3,"Edge","Elite Combo"))</f>
        <v/>
      </c>
      <c r="AI1331" s="218">
        <f>Table1[[#This Row],[Time]]</f>
        <v>0.61458333333333337</v>
      </c>
      <c r="AJ1331" s="219" t="str">
        <f>Table1[[#This Row],[Track]]</f>
        <v>Sandown Hill</v>
      </c>
      <c r="AK1331" s="216">
        <f>Table1[[#This Row],[Race ]]</f>
        <v>6</v>
      </c>
      <c r="AL1331" s="219">
        <f>Table1[[#This Row],[TAB]]</f>
        <v>1</v>
      </c>
      <c r="AM1331" s="219" t="str">
        <f>Table1[[#This Row],[Selection]]</f>
        <v>Hard To Cross</v>
      </c>
      <c r="AN1331" s="220" t="str">
        <f>Table1[[#This Row],[Sources]]</f>
        <v/>
      </c>
      <c r="AO1331" s="219" t="str">
        <f>Table1[[#This Row],[Scale Bet]]</f>
        <v/>
      </c>
    </row>
    <row r="1332" spans="5:41" ht="16.5" customHeight="1" x14ac:dyDescent="0.25">
      <c r="E1332" s="185">
        <v>45458</v>
      </c>
      <c r="F1332" s="35">
        <v>0.61458333333333337</v>
      </c>
      <c r="G1332" s="36" t="s">
        <v>538</v>
      </c>
      <c r="H1332" s="36">
        <v>6</v>
      </c>
      <c r="I1332" s="36">
        <v>1</v>
      </c>
      <c r="J1332" s="36" t="s">
        <v>792</v>
      </c>
      <c r="K1332" s="36" t="s">
        <v>18</v>
      </c>
      <c r="L1332" s="165">
        <v>15</v>
      </c>
      <c r="M1332" s="134" t="str">
        <f t="shared" si="260"/>
        <v/>
      </c>
      <c r="N1332" s="36" t="str">
        <f t="shared" si="261"/>
        <v/>
      </c>
      <c r="O1332" s="135" t="str">
        <f t="shared" si="262"/>
        <v/>
      </c>
      <c r="P1332" s="186" t="str">
        <f t="shared" si="263"/>
        <v>OK</v>
      </c>
      <c r="Q1332" s="187" t="str">
        <f t="shared" si="264"/>
        <v/>
      </c>
      <c r="R1332" s="150">
        <v>4.2</v>
      </c>
      <c r="S1332" s="187" t="str">
        <f t="shared" si="265"/>
        <v/>
      </c>
      <c r="T1332" s="136" t="str">
        <f t="shared" si="266"/>
        <v>Hard To Cross</v>
      </c>
      <c r="U1332" s="137" t="str">
        <f>IF(P1332="","",IF(N1332=1,"",IF(Q1332="","",IF(Q1332&lt;=100,100,IF(Table1[[#This Row],[Day]]="Wed",100,200)))))</f>
        <v/>
      </c>
      <c r="V1332" s="137" t="str">
        <f t="shared" si="267"/>
        <v/>
      </c>
      <c r="W1332" s="137" t="str">
        <f t="shared" si="268"/>
        <v/>
      </c>
      <c r="X1332" s="133">
        <f>100</f>
        <v>100</v>
      </c>
      <c r="Y1332" s="133">
        <f t="shared" si="269"/>
        <v>420</v>
      </c>
      <c r="Z1332" s="133">
        <f t="shared" si="270"/>
        <v>320</v>
      </c>
      <c r="AA1332" s="134" t="str">
        <f>TEXT(Table1[[#This Row],[Date]],"DDD")</f>
        <v>Sat</v>
      </c>
      <c r="AB1332" s="133" t="str">
        <f>IF(OR(G1332="Doomben",G1332="Eagle Farm"),"Q",IF(AND(Q1332&gt;1,Q1332&lt;55,Table1[[#This Row],[Source]]="Nat"),"Nat OK",IF(AND(Table1[[#This Row],[Source]]&lt;&gt;"Nat",Q1332&lt;55),"Poor &lt;55",IF(OR(G1332="Randwick",G1332="Flemington",G1332="Caulfield",G1332="Sandown Lake",G1332="Sandown Hill"),"Best","ave"))))</f>
        <v>Best</v>
      </c>
      <c r="AC1332" s="133" t="str">
        <f>IF(Q1332="","",IF(AB1332="Poor &lt;55",$AC$2*0.2%,IF(AND(AB1332="Q",AA1332&lt;&gt;"Wed"),$AC$2*0.4%,IF(AND(AB1332="Q",AA1332="Wed"),$AC$2*0.5%,IF(AND(AB1332="Ave",U1332=100),$AC$2*0.5%,IF(AND(AB1332="ave",U1332="",N1332=1,AG1332="Bush"),$AC$2*1%,IF(AND(AB1332="ave",U1332="",Q1332&gt;100),$AC$2*1.3%,IF(AND(AB1332="ave",U1332=""),$AC$2*1.2%,IF(AND(AB1332="Ave",U1332=200),$AC$2*1%,IF(AND(AB1332="Best",U1332=200),$AC$2*1.5%,IF(AND(AB1332="Best",U1332="",K1332&lt;&gt;"Pro Syd"),$AC$2*0.5%,IF(AND(AB1332="Best",U1332=""),$AC$2*1%,IF(AND(AB1332="Best",U1332=100,Table1[[#This Row],[State]]="NSW"),$AC$2*0.4%,IF(AND(AB1332="Best",U1332=100),$AC$2*1%,IF(Table1[[#This Row],[Adj]]="Nat OK",$AC$2*0.5%,"xxx")))))))))))))))</f>
        <v/>
      </c>
      <c r="AD1332" s="133" t="str">
        <f t="shared" si="271"/>
        <v/>
      </c>
      <c r="AE1332" s="133" t="str">
        <f t="shared" si="272"/>
        <v/>
      </c>
      <c r="AF1332" s="133" t="str">
        <f>VLOOKUP(Table1[[#This Row],[Track]],$F$2672:$H$2715,2,FALSE)</f>
        <v>Vic</v>
      </c>
      <c r="AG1332" s="133" t="str">
        <f>VLOOKUP(Table1[[#This Row],[Track]],$F$2672:$H$2715,3,FALSE)</f>
        <v>-</v>
      </c>
      <c r="AH1332" s="133" t="str">
        <f>IF(Table1[[#This Row],[Date]]&lt;$AH$2,"",IF(Table1[[#This Row],[Date]]&lt;$AH$3,"Edge","Elite Combo"))</f>
        <v/>
      </c>
      <c r="AI1332" s="218">
        <f>Table1[[#This Row],[Time]]</f>
        <v>0.61458333333333337</v>
      </c>
      <c r="AJ1332" s="219" t="str">
        <f>Table1[[#This Row],[Track]]</f>
        <v>Sandown Hill</v>
      </c>
      <c r="AK1332" s="216">
        <f>Table1[[#This Row],[Race ]]</f>
        <v>6</v>
      </c>
      <c r="AL1332" s="219">
        <f>Table1[[#This Row],[TAB]]</f>
        <v>1</v>
      </c>
      <c r="AM1332" s="219" t="str">
        <f>Table1[[#This Row],[Selection]]</f>
        <v>Hard To Cross</v>
      </c>
      <c r="AN1332" s="220" t="str">
        <f>Table1[[#This Row],[Sources]]</f>
        <v/>
      </c>
      <c r="AO1332" s="219" t="str">
        <f>Table1[[#This Row],[Scale Bet]]</f>
        <v/>
      </c>
    </row>
    <row r="1333" spans="5:41" ht="16.5" customHeight="1" x14ac:dyDescent="0.25">
      <c r="E1333" s="185">
        <v>45458</v>
      </c>
      <c r="F1333" s="35">
        <v>0.61458333333333337</v>
      </c>
      <c r="G1333" s="36" t="s">
        <v>538</v>
      </c>
      <c r="H1333" s="36">
        <v>6</v>
      </c>
      <c r="I1333" s="36">
        <v>13</v>
      </c>
      <c r="J1333" s="36" t="s">
        <v>796</v>
      </c>
      <c r="K1333" s="36" t="s">
        <v>40</v>
      </c>
      <c r="L1333" s="165">
        <v>10</v>
      </c>
      <c r="M1333" s="134">
        <f t="shared" si="260"/>
        <v>23</v>
      </c>
      <c r="N1333" s="36">
        <f t="shared" si="261"/>
        <v>2</v>
      </c>
      <c r="O1333" s="135" t="str">
        <f t="shared" si="262"/>
        <v>Edge-10/Pro Mel-13</v>
      </c>
      <c r="P1333" s="186" t="str">
        <f t="shared" si="263"/>
        <v>OK</v>
      </c>
      <c r="Q1333" s="187">
        <f t="shared" si="264"/>
        <v>92</v>
      </c>
      <c r="R1333" s="150"/>
      <c r="S1333" s="187" t="str">
        <f t="shared" si="265"/>
        <v/>
      </c>
      <c r="T1333" s="136" t="str">
        <f t="shared" si="266"/>
        <v>Jabbawockeez</v>
      </c>
      <c r="U1333" s="137">
        <f>IF(P1333="","",IF(N1333=1,"",IF(Q1333="","",IF(Q1333&lt;=100,100,IF(Table1[[#This Row],[Day]]="Wed",100,200)))))</f>
        <v>100</v>
      </c>
      <c r="V1333" s="137" t="str">
        <f t="shared" si="267"/>
        <v/>
      </c>
      <c r="W1333" s="137">
        <f t="shared" si="268"/>
        <v>-100</v>
      </c>
      <c r="X1333" s="133">
        <f>100</f>
        <v>100</v>
      </c>
      <c r="Y1333" s="133" t="str">
        <f t="shared" si="269"/>
        <v/>
      </c>
      <c r="Z1333" s="133">
        <f t="shared" si="270"/>
        <v>-100</v>
      </c>
      <c r="AA1333" s="134" t="str">
        <f>TEXT(Table1[[#This Row],[Date]],"DDD")</f>
        <v>Sat</v>
      </c>
      <c r="AB1333" s="133" t="str">
        <f>IF(OR(G1333="Doomben",G1333="Eagle Farm"),"Q",IF(AND(Q1333&gt;1,Q1333&lt;55,Table1[[#This Row],[Source]]="Nat"),"Nat OK",IF(AND(Table1[[#This Row],[Source]]&lt;&gt;"Nat",Q1333&lt;55),"Poor &lt;55",IF(OR(G1333="Randwick",G1333="Flemington",G1333="Caulfield",G1333="Sandown Lake",G1333="Sandown Hill"),"Best","ave"))))</f>
        <v>Best</v>
      </c>
      <c r="AC1333" s="133">
        <f>IF(Q1333="","",IF(AB1333="Poor &lt;55",$AC$2*0.2%,IF(AND(AB1333="Q",AA1333&lt;&gt;"Wed"),$AC$2*0.4%,IF(AND(AB1333="Q",AA1333="Wed"),$AC$2*0.5%,IF(AND(AB1333="Ave",U1333=100),$AC$2*0.5%,IF(AND(AB1333="ave",U1333="",N1333=1,AG1333="Bush"),$AC$2*1%,IF(AND(AB1333="ave",U1333="",Q1333&gt;100),$AC$2*1.3%,IF(AND(AB1333="ave",U1333=""),$AC$2*1.2%,IF(AND(AB1333="Ave",U1333=200),$AC$2*1%,IF(AND(AB1333="Best",U1333=200),$AC$2*1.5%,IF(AND(AB1333="Best",U1333="",K1333&lt;&gt;"Pro Syd"),$AC$2*0.5%,IF(AND(AB1333="Best",U1333=""),$AC$2*1%,IF(AND(AB1333="Best",U1333=100,Table1[[#This Row],[State]]="NSW"),$AC$2*0.4%,IF(AND(AB1333="Best",U1333=100),$AC$2*1%,IF(Table1[[#This Row],[Adj]]="Nat OK",$AC$2*0.5%,"xxx")))))))))))))))</f>
        <v>100</v>
      </c>
      <c r="AD1333" s="133" t="str">
        <f t="shared" si="271"/>
        <v/>
      </c>
      <c r="AE1333" s="133">
        <f t="shared" si="272"/>
        <v>-100</v>
      </c>
      <c r="AF1333" s="133" t="str">
        <f>VLOOKUP(Table1[[#This Row],[Track]],$F$2672:$H$2715,2,FALSE)</f>
        <v>Vic</v>
      </c>
      <c r="AG1333" s="133" t="str">
        <f>VLOOKUP(Table1[[#This Row],[Track]],$F$2672:$H$2715,3,FALSE)</f>
        <v>-</v>
      </c>
      <c r="AH1333" s="133" t="str">
        <f>IF(Table1[[#This Row],[Date]]&lt;$AH$2,"",IF(Table1[[#This Row],[Date]]&lt;$AH$3,"Edge","Elite Combo"))</f>
        <v/>
      </c>
      <c r="AI1333" s="218">
        <f>Table1[[#This Row],[Time]]</f>
        <v>0.61458333333333337</v>
      </c>
      <c r="AJ1333" s="219" t="str">
        <f>Table1[[#This Row],[Track]]</f>
        <v>Sandown Hill</v>
      </c>
      <c r="AK1333" s="216">
        <f>Table1[[#This Row],[Race ]]</f>
        <v>6</v>
      </c>
      <c r="AL1333" s="219">
        <f>Table1[[#This Row],[TAB]]</f>
        <v>13</v>
      </c>
      <c r="AM1333" s="219" t="str">
        <f>Table1[[#This Row],[Selection]]</f>
        <v>Jabbawockeez</v>
      </c>
      <c r="AN1333" s="220" t="str">
        <f>Table1[[#This Row],[Sources]]</f>
        <v>Edge-10/Pro Mel-13</v>
      </c>
      <c r="AO1333" s="219">
        <f>Table1[[#This Row],[Scale Bet]]</f>
        <v>100</v>
      </c>
    </row>
    <row r="1334" spans="5:41" ht="16.5" customHeight="1" x14ac:dyDescent="0.25">
      <c r="E1334" s="185">
        <v>45458</v>
      </c>
      <c r="F1334" s="35">
        <v>0.61458333333333337</v>
      </c>
      <c r="G1334" s="36" t="s">
        <v>538</v>
      </c>
      <c r="H1334" s="36">
        <v>6</v>
      </c>
      <c r="I1334" s="36">
        <v>13</v>
      </c>
      <c r="J1334" s="36" t="s">
        <v>796</v>
      </c>
      <c r="K1334" s="36" t="s">
        <v>18</v>
      </c>
      <c r="L1334" s="165">
        <v>13</v>
      </c>
      <c r="M1334" s="134" t="str">
        <f t="shared" si="260"/>
        <v/>
      </c>
      <c r="N1334" s="36" t="str">
        <f t="shared" si="261"/>
        <v/>
      </c>
      <c r="O1334" s="135" t="str">
        <f t="shared" si="262"/>
        <v/>
      </c>
      <c r="P1334" s="186" t="str">
        <f t="shared" si="263"/>
        <v>OK</v>
      </c>
      <c r="Q1334" s="187" t="str">
        <f t="shared" si="264"/>
        <v/>
      </c>
      <c r="R1334" s="150"/>
      <c r="S1334" s="187" t="str">
        <f t="shared" si="265"/>
        <v/>
      </c>
      <c r="T1334" s="136" t="str">
        <f t="shared" si="266"/>
        <v>Jabbawockeez</v>
      </c>
      <c r="U1334" s="137" t="str">
        <f>IF(P1334="","",IF(N1334=1,"",IF(Q1334="","",IF(Q1334&lt;=100,100,IF(Table1[[#This Row],[Day]]="Wed",100,200)))))</f>
        <v/>
      </c>
      <c r="V1334" s="137" t="str">
        <f t="shared" si="267"/>
        <v/>
      </c>
      <c r="W1334" s="137" t="str">
        <f t="shared" si="268"/>
        <v/>
      </c>
      <c r="X1334" s="133">
        <f>100</f>
        <v>100</v>
      </c>
      <c r="Y1334" s="133" t="str">
        <f t="shared" si="269"/>
        <v/>
      </c>
      <c r="Z1334" s="133">
        <f t="shared" si="270"/>
        <v>-100</v>
      </c>
      <c r="AA1334" s="134" t="str">
        <f>TEXT(Table1[[#This Row],[Date]],"DDD")</f>
        <v>Sat</v>
      </c>
      <c r="AB1334" s="133" t="str">
        <f>IF(OR(G1334="Doomben",G1334="Eagle Farm"),"Q",IF(AND(Q1334&gt;1,Q1334&lt;55,Table1[[#This Row],[Source]]="Nat"),"Nat OK",IF(AND(Table1[[#This Row],[Source]]&lt;&gt;"Nat",Q1334&lt;55),"Poor &lt;55",IF(OR(G1334="Randwick",G1334="Flemington",G1334="Caulfield",G1334="Sandown Lake",G1334="Sandown Hill"),"Best","ave"))))</f>
        <v>Best</v>
      </c>
      <c r="AC1334" s="133" t="str">
        <f>IF(Q1334="","",IF(AB1334="Poor &lt;55",$AC$2*0.2%,IF(AND(AB1334="Q",AA1334&lt;&gt;"Wed"),$AC$2*0.4%,IF(AND(AB1334="Q",AA1334="Wed"),$AC$2*0.5%,IF(AND(AB1334="Ave",U1334=100),$AC$2*0.5%,IF(AND(AB1334="ave",U1334="",N1334=1,AG1334="Bush"),$AC$2*1%,IF(AND(AB1334="ave",U1334="",Q1334&gt;100),$AC$2*1.3%,IF(AND(AB1334="ave",U1334=""),$AC$2*1.2%,IF(AND(AB1334="Ave",U1334=200),$AC$2*1%,IF(AND(AB1334="Best",U1334=200),$AC$2*1.5%,IF(AND(AB1334="Best",U1334="",K1334&lt;&gt;"Pro Syd"),$AC$2*0.5%,IF(AND(AB1334="Best",U1334=""),$AC$2*1%,IF(AND(AB1334="Best",U1334=100,Table1[[#This Row],[State]]="NSW"),$AC$2*0.4%,IF(AND(AB1334="Best",U1334=100),$AC$2*1%,IF(Table1[[#This Row],[Adj]]="Nat OK",$AC$2*0.5%,"xxx")))))))))))))))</f>
        <v/>
      </c>
      <c r="AD1334" s="133" t="str">
        <f t="shared" si="271"/>
        <v/>
      </c>
      <c r="AE1334" s="133" t="str">
        <f t="shared" si="272"/>
        <v/>
      </c>
      <c r="AF1334" s="133" t="str">
        <f>VLOOKUP(Table1[[#This Row],[Track]],$F$2672:$H$2715,2,FALSE)</f>
        <v>Vic</v>
      </c>
      <c r="AG1334" s="133" t="str">
        <f>VLOOKUP(Table1[[#This Row],[Track]],$F$2672:$H$2715,3,FALSE)</f>
        <v>-</v>
      </c>
      <c r="AH1334" s="133" t="str">
        <f>IF(Table1[[#This Row],[Date]]&lt;$AH$2,"",IF(Table1[[#This Row],[Date]]&lt;$AH$3,"Edge","Elite Combo"))</f>
        <v/>
      </c>
      <c r="AI1334" s="218">
        <f>Table1[[#This Row],[Time]]</f>
        <v>0.61458333333333337</v>
      </c>
      <c r="AJ1334" s="219" t="str">
        <f>Table1[[#This Row],[Track]]</f>
        <v>Sandown Hill</v>
      </c>
      <c r="AK1334" s="216">
        <f>Table1[[#This Row],[Race ]]</f>
        <v>6</v>
      </c>
      <c r="AL1334" s="219">
        <f>Table1[[#This Row],[TAB]]</f>
        <v>13</v>
      </c>
      <c r="AM1334" s="219" t="str">
        <f>Table1[[#This Row],[Selection]]</f>
        <v>Jabbawockeez</v>
      </c>
      <c r="AN1334" s="220" t="str">
        <f>Table1[[#This Row],[Sources]]</f>
        <v/>
      </c>
      <c r="AO1334" s="219" t="str">
        <f>Table1[[#This Row],[Scale Bet]]</f>
        <v/>
      </c>
    </row>
    <row r="1335" spans="5:41" ht="16.5" customHeight="1" x14ac:dyDescent="0.25">
      <c r="E1335" s="185">
        <v>45458</v>
      </c>
      <c r="F1335" s="35">
        <v>0.62847222222222221</v>
      </c>
      <c r="G1335" s="36" t="s">
        <v>17</v>
      </c>
      <c r="H1335" s="36">
        <v>8</v>
      </c>
      <c r="I1335" s="36">
        <v>2</v>
      </c>
      <c r="J1335" s="36" t="s">
        <v>1105</v>
      </c>
      <c r="K1335" s="36" t="s">
        <v>60</v>
      </c>
      <c r="L1335" s="165">
        <v>15</v>
      </c>
      <c r="M1335" s="134">
        <f t="shared" si="260"/>
        <v>15</v>
      </c>
      <c r="N1335" s="36">
        <f t="shared" si="261"/>
        <v>1</v>
      </c>
      <c r="O1335" s="135" t="str">
        <f t="shared" si="262"/>
        <v>Pro Syd-15</v>
      </c>
      <c r="P1335" s="186" t="str">
        <f t="shared" si="263"/>
        <v>OK</v>
      </c>
      <c r="Q1335" s="187">
        <f t="shared" si="264"/>
        <v>60</v>
      </c>
      <c r="R1335" s="150"/>
      <c r="S1335" s="187" t="str">
        <f t="shared" si="265"/>
        <v/>
      </c>
      <c r="T1335" s="136" t="str">
        <f t="shared" si="266"/>
        <v>Hopeful</v>
      </c>
      <c r="U1335" s="137" t="str">
        <f>IF(P1335="","",IF(N1335=1,"",IF(Q1335="","",IF(Q1335&lt;=100,100,IF(Table1[[#This Row],[Day]]="Wed",100,200)))))</f>
        <v/>
      </c>
      <c r="V1335" s="137" t="str">
        <f t="shared" si="267"/>
        <v/>
      </c>
      <c r="W1335" s="137" t="str">
        <f t="shared" si="268"/>
        <v/>
      </c>
      <c r="X1335" s="133">
        <f>100</f>
        <v>100</v>
      </c>
      <c r="Y1335" s="133" t="str">
        <f t="shared" si="269"/>
        <v/>
      </c>
      <c r="Z1335" s="133">
        <f t="shared" si="270"/>
        <v>-100</v>
      </c>
      <c r="AA1335" s="134" t="str">
        <f>TEXT(Table1[[#This Row],[Date]],"DDD")</f>
        <v>Sat</v>
      </c>
      <c r="AB1335" s="133" t="str">
        <f>IF(OR(G1335="Doomben",G1335="Eagle Farm"),"Q",IF(AND(Q1335&gt;1,Q1335&lt;55,Table1[[#This Row],[Source]]="Nat"),"Nat OK",IF(AND(Table1[[#This Row],[Source]]&lt;&gt;"Nat",Q1335&lt;55),"Poor &lt;55",IF(OR(G1335="Randwick",G1335="Flemington",G1335="Caulfield",G1335="Sandown Lake",G1335="Sandown Hill"),"Best","ave"))))</f>
        <v>ave</v>
      </c>
      <c r="AC1335" s="133">
        <f>IF(Q1335="","",IF(AB1335="Poor &lt;55",$AC$2*0.2%,IF(AND(AB1335="Q",AA1335&lt;&gt;"Wed"),$AC$2*0.4%,IF(AND(AB1335="Q",AA1335="Wed"),$AC$2*0.5%,IF(AND(AB1335="Ave",U1335=100),$AC$2*0.5%,IF(AND(AB1335="ave",U1335="",N1335=1,AG1335="Bush"),$AC$2*1%,IF(AND(AB1335="ave",U1335="",Q1335&gt;100),$AC$2*1.3%,IF(AND(AB1335="ave",U1335=""),$AC$2*1.2%,IF(AND(AB1335="Ave",U1335=200),$AC$2*1%,IF(AND(AB1335="Best",U1335=200),$AC$2*1.5%,IF(AND(AB1335="Best",U1335="",K1335&lt;&gt;"Pro Syd"),$AC$2*0.5%,IF(AND(AB1335="Best",U1335=""),$AC$2*1%,IF(AND(AB1335="Best",U1335=100,Table1[[#This Row],[State]]="NSW"),$AC$2*0.4%,IF(AND(AB1335="Best",U1335=100),$AC$2*1%,IF(Table1[[#This Row],[Adj]]="Nat OK",$AC$2*0.5%,"xxx")))))))))))))))</f>
        <v>120</v>
      </c>
      <c r="AD1335" s="133" t="str">
        <f t="shared" si="271"/>
        <v/>
      </c>
      <c r="AE1335" s="133">
        <f t="shared" si="272"/>
        <v>-120</v>
      </c>
      <c r="AF1335" s="133" t="str">
        <f>VLOOKUP(Table1[[#This Row],[Track]],$F$2672:$H$2715,2,FALSE)</f>
        <v>NSW</v>
      </c>
      <c r="AG1335" s="133" t="str">
        <f>VLOOKUP(Table1[[#This Row],[Track]],$F$2672:$H$2715,3,FALSE)</f>
        <v>-</v>
      </c>
      <c r="AH1335" s="133" t="str">
        <f>IF(Table1[[#This Row],[Date]]&lt;$AH$2,"",IF(Table1[[#This Row],[Date]]&lt;$AH$3,"Edge","Elite Combo"))</f>
        <v/>
      </c>
      <c r="AI1335" s="218">
        <f>Table1[[#This Row],[Time]]</f>
        <v>0.62847222222222221</v>
      </c>
      <c r="AJ1335" s="219" t="str">
        <f>Table1[[#This Row],[Track]]</f>
        <v>Rosehill</v>
      </c>
      <c r="AK1335" s="216">
        <f>Table1[[#This Row],[Race ]]</f>
        <v>8</v>
      </c>
      <c r="AL1335" s="219">
        <f>Table1[[#This Row],[TAB]]</f>
        <v>2</v>
      </c>
      <c r="AM1335" s="219" t="str">
        <f>Table1[[#This Row],[Selection]]</f>
        <v>Hopeful</v>
      </c>
      <c r="AN1335" s="220" t="str">
        <f>Table1[[#This Row],[Sources]]</f>
        <v>Pro Syd-15</v>
      </c>
      <c r="AO1335" s="219">
        <f>Table1[[#This Row],[Scale Bet]]</f>
        <v>120</v>
      </c>
    </row>
    <row r="1336" spans="5:41" ht="16.5" customHeight="1" x14ac:dyDescent="0.25">
      <c r="E1336" s="185">
        <v>45458</v>
      </c>
      <c r="F1336" s="35">
        <v>0.64236111111111116</v>
      </c>
      <c r="G1336" s="36" t="s">
        <v>538</v>
      </c>
      <c r="H1336" s="36">
        <v>7</v>
      </c>
      <c r="I1336" s="36">
        <v>2</v>
      </c>
      <c r="J1336" s="36" t="s">
        <v>620</v>
      </c>
      <c r="K1336" s="36" t="s">
        <v>1</v>
      </c>
      <c r="L1336" s="165">
        <v>12</v>
      </c>
      <c r="M1336" s="134">
        <f t="shared" si="260"/>
        <v>52</v>
      </c>
      <c r="N1336" s="36">
        <f t="shared" si="261"/>
        <v>3</v>
      </c>
      <c r="O1336" s="135" t="str">
        <f t="shared" si="262"/>
        <v>E4-12/Edge-20/Pro Mel-20</v>
      </c>
      <c r="P1336" s="186" t="str">
        <f t="shared" si="263"/>
        <v>OK</v>
      </c>
      <c r="Q1336" s="187">
        <f t="shared" si="264"/>
        <v>208</v>
      </c>
      <c r="R1336" s="150"/>
      <c r="S1336" s="187" t="str">
        <f t="shared" si="265"/>
        <v/>
      </c>
      <c r="T1336" s="136" t="str">
        <f t="shared" si="266"/>
        <v>Viviane</v>
      </c>
      <c r="U1336" s="137">
        <f>IF(P1336="","",IF(N1336=1,"",IF(Q1336="","",IF(Q1336&lt;=100,100,IF(Table1[[#This Row],[Day]]="Wed",100,200)))))</f>
        <v>200</v>
      </c>
      <c r="V1336" s="137" t="str">
        <f t="shared" si="267"/>
        <v/>
      </c>
      <c r="W1336" s="137">
        <f t="shared" si="268"/>
        <v>-200</v>
      </c>
      <c r="X1336" s="133">
        <f>100</f>
        <v>100</v>
      </c>
      <c r="Y1336" s="133" t="str">
        <f t="shared" si="269"/>
        <v/>
      </c>
      <c r="Z1336" s="133">
        <f t="shared" si="270"/>
        <v>-100</v>
      </c>
      <c r="AA1336" s="134" t="str">
        <f>TEXT(Table1[[#This Row],[Date]],"DDD")</f>
        <v>Sat</v>
      </c>
      <c r="AB1336" s="133" t="str">
        <f>IF(OR(G1336="Doomben",G1336="Eagle Farm"),"Q",IF(AND(Q1336&gt;1,Q1336&lt;55,Table1[[#This Row],[Source]]="Nat"),"Nat OK",IF(AND(Table1[[#This Row],[Source]]&lt;&gt;"Nat",Q1336&lt;55),"Poor &lt;55",IF(OR(G1336="Randwick",G1336="Flemington",G1336="Caulfield",G1336="Sandown Lake",G1336="Sandown Hill"),"Best","ave"))))</f>
        <v>Best</v>
      </c>
      <c r="AC1336" s="133">
        <f>IF(Q1336="","",IF(AB1336="Poor &lt;55",$AC$2*0.2%,IF(AND(AB1336="Q",AA1336&lt;&gt;"Wed"),$AC$2*0.4%,IF(AND(AB1336="Q",AA1336="Wed"),$AC$2*0.5%,IF(AND(AB1336="Ave",U1336=100),$AC$2*0.5%,IF(AND(AB1336="ave",U1336="",N1336=1,AG1336="Bush"),$AC$2*1%,IF(AND(AB1336="ave",U1336="",Q1336&gt;100),$AC$2*1.3%,IF(AND(AB1336="ave",U1336=""),$AC$2*1.2%,IF(AND(AB1336="Ave",U1336=200),$AC$2*1%,IF(AND(AB1336="Best",U1336=200),$AC$2*1.5%,IF(AND(AB1336="Best",U1336="",K1336&lt;&gt;"Pro Syd"),$AC$2*0.5%,IF(AND(AB1336="Best",U1336=""),$AC$2*1%,IF(AND(AB1336="Best",U1336=100,Table1[[#This Row],[State]]="NSW"),$AC$2*0.4%,IF(AND(AB1336="Best",U1336=100),$AC$2*1%,IF(Table1[[#This Row],[Adj]]="Nat OK",$AC$2*0.5%,"xxx")))))))))))))))</f>
        <v>150</v>
      </c>
      <c r="AD1336" s="133" t="str">
        <f t="shared" si="271"/>
        <v/>
      </c>
      <c r="AE1336" s="133">
        <f t="shared" si="272"/>
        <v>-150</v>
      </c>
      <c r="AF1336" s="133" t="str">
        <f>VLOOKUP(Table1[[#This Row],[Track]],$F$2672:$H$2715,2,FALSE)</f>
        <v>Vic</v>
      </c>
      <c r="AG1336" s="133" t="str">
        <f>VLOOKUP(Table1[[#This Row],[Track]],$F$2672:$H$2715,3,FALSE)</f>
        <v>-</v>
      </c>
      <c r="AH1336" s="133" t="str">
        <f>IF(Table1[[#This Row],[Date]]&lt;$AH$2,"",IF(Table1[[#This Row],[Date]]&lt;$AH$3,"Edge","Elite Combo"))</f>
        <v/>
      </c>
      <c r="AI1336" s="218">
        <f>Table1[[#This Row],[Time]]</f>
        <v>0.64236111111111116</v>
      </c>
      <c r="AJ1336" s="219" t="str">
        <f>Table1[[#This Row],[Track]]</f>
        <v>Sandown Hill</v>
      </c>
      <c r="AK1336" s="216">
        <f>Table1[[#This Row],[Race ]]</f>
        <v>7</v>
      </c>
      <c r="AL1336" s="219">
        <f>Table1[[#This Row],[TAB]]</f>
        <v>2</v>
      </c>
      <c r="AM1336" s="219" t="str">
        <f>Table1[[#This Row],[Selection]]</f>
        <v>Viviane</v>
      </c>
      <c r="AN1336" s="220" t="str">
        <f>Table1[[#This Row],[Sources]]</f>
        <v>E4-12/Edge-20/Pro Mel-20</v>
      </c>
      <c r="AO1336" s="219">
        <f>Table1[[#This Row],[Scale Bet]]</f>
        <v>150</v>
      </c>
    </row>
    <row r="1337" spans="5:41" ht="16.5" customHeight="1" x14ac:dyDescent="0.25">
      <c r="E1337" s="185">
        <v>45458</v>
      </c>
      <c r="F1337" s="35">
        <v>0.64236111111111116</v>
      </c>
      <c r="G1337" s="36" t="s">
        <v>538</v>
      </c>
      <c r="H1337" s="36">
        <v>7</v>
      </c>
      <c r="I1337" s="36">
        <v>2</v>
      </c>
      <c r="J1337" s="36" t="s">
        <v>620</v>
      </c>
      <c r="K1337" s="36" t="s">
        <v>40</v>
      </c>
      <c r="L1337" s="165">
        <v>20</v>
      </c>
      <c r="M1337" s="134" t="str">
        <f t="shared" si="260"/>
        <v/>
      </c>
      <c r="N1337" s="36" t="str">
        <f t="shared" si="261"/>
        <v/>
      </c>
      <c r="O1337" s="135" t="str">
        <f t="shared" si="262"/>
        <v/>
      </c>
      <c r="P1337" s="186" t="str">
        <f t="shared" si="263"/>
        <v>OK</v>
      </c>
      <c r="Q1337" s="187" t="str">
        <f t="shared" si="264"/>
        <v/>
      </c>
      <c r="R1337" s="150"/>
      <c r="S1337" s="187" t="str">
        <f t="shared" si="265"/>
        <v/>
      </c>
      <c r="T1337" s="136" t="str">
        <f t="shared" si="266"/>
        <v>Viviane</v>
      </c>
      <c r="U1337" s="137" t="str">
        <f>IF(P1337="","",IF(N1337=1,"",IF(Q1337="","",IF(Q1337&lt;=100,100,IF(Table1[[#This Row],[Day]]="Wed",100,200)))))</f>
        <v/>
      </c>
      <c r="V1337" s="137" t="str">
        <f t="shared" si="267"/>
        <v/>
      </c>
      <c r="W1337" s="137" t="str">
        <f t="shared" si="268"/>
        <v/>
      </c>
      <c r="X1337" s="133">
        <f>100</f>
        <v>100</v>
      </c>
      <c r="Y1337" s="133" t="str">
        <f t="shared" si="269"/>
        <v/>
      </c>
      <c r="Z1337" s="133">
        <f t="shared" si="270"/>
        <v>-100</v>
      </c>
      <c r="AA1337" s="134" t="str">
        <f>TEXT(Table1[[#This Row],[Date]],"DDD")</f>
        <v>Sat</v>
      </c>
      <c r="AB1337" s="133" t="str">
        <f>IF(OR(G1337="Doomben",G1337="Eagle Farm"),"Q",IF(AND(Q1337&gt;1,Q1337&lt;55,Table1[[#This Row],[Source]]="Nat"),"Nat OK",IF(AND(Table1[[#This Row],[Source]]&lt;&gt;"Nat",Q1337&lt;55),"Poor &lt;55",IF(OR(G1337="Randwick",G1337="Flemington",G1337="Caulfield",G1337="Sandown Lake",G1337="Sandown Hill"),"Best","ave"))))</f>
        <v>Best</v>
      </c>
      <c r="AC1337" s="133" t="str">
        <f>IF(Q1337="","",IF(AB1337="Poor &lt;55",$AC$2*0.2%,IF(AND(AB1337="Q",AA1337&lt;&gt;"Wed"),$AC$2*0.4%,IF(AND(AB1337="Q",AA1337="Wed"),$AC$2*0.5%,IF(AND(AB1337="Ave",U1337=100),$AC$2*0.5%,IF(AND(AB1337="ave",U1337="",N1337=1,AG1337="Bush"),$AC$2*1%,IF(AND(AB1337="ave",U1337="",Q1337&gt;100),$AC$2*1.3%,IF(AND(AB1337="ave",U1337=""),$AC$2*1.2%,IF(AND(AB1337="Ave",U1337=200),$AC$2*1%,IF(AND(AB1337="Best",U1337=200),$AC$2*1.5%,IF(AND(AB1337="Best",U1337="",K1337&lt;&gt;"Pro Syd"),$AC$2*0.5%,IF(AND(AB1337="Best",U1337=""),$AC$2*1%,IF(AND(AB1337="Best",U1337=100,Table1[[#This Row],[State]]="NSW"),$AC$2*0.4%,IF(AND(AB1337="Best",U1337=100),$AC$2*1%,IF(Table1[[#This Row],[Adj]]="Nat OK",$AC$2*0.5%,"xxx")))))))))))))))</f>
        <v/>
      </c>
      <c r="AD1337" s="133" t="str">
        <f t="shared" si="271"/>
        <v/>
      </c>
      <c r="AE1337" s="133" t="str">
        <f t="shared" si="272"/>
        <v/>
      </c>
      <c r="AF1337" s="133" t="str">
        <f>VLOOKUP(Table1[[#This Row],[Track]],$F$2672:$H$2715,2,FALSE)</f>
        <v>Vic</v>
      </c>
      <c r="AG1337" s="133" t="str">
        <f>VLOOKUP(Table1[[#This Row],[Track]],$F$2672:$H$2715,3,FALSE)</f>
        <v>-</v>
      </c>
      <c r="AH1337" s="133" t="str">
        <f>IF(Table1[[#This Row],[Date]]&lt;$AH$2,"",IF(Table1[[#This Row],[Date]]&lt;$AH$3,"Edge","Elite Combo"))</f>
        <v/>
      </c>
      <c r="AI1337" s="218">
        <f>Table1[[#This Row],[Time]]</f>
        <v>0.64236111111111116</v>
      </c>
      <c r="AJ1337" s="219" t="str">
        <f>Table1[[#This Row],[Track]]</f>
        <v>Sandown Hill</v>
      </c>
      <c r="AK1337" s="216">
        <f>Table1[[#This Row],[Race ]]</f>
        <v>7</v>
      </c>
      <c r="AL1337" s="219">
        <f>Table1[[#This Row],[TAB]]</f>
        <v>2</v>
      </c>
      <c r="AM1337" s="219" t="str">
        <f>Table1[[#This Row],[Selection]]</f>
        <v>Viviane</v>
      </c>
      <c r="AN1337" s="220" t="str">
        <f>Table1[[#This Row],[Sources]]</f>
        <v/>
      </c>
      <c r="AO1337" s="219" t="str">
        <f>Table1[[#This Row],[Scale Bet]]</f>
        <v/>
      </c>
    </row>
    <row r="1338" spans="5:41" ht="16.5" customHeight="1" x14ac:dyDescent="0.25">
      <c r="E1338" s="185">
        <v>45458</v>
      </c>
      <c r="F1338" s="35">
        <v>0.64236111111111116</v>
      </c>
      <c r="G1338" s="36" t="s">
        <v>538</v>
      </c>
      <c r="H1338" s="36">
        <v>7</v>
      </c>
      <c r="I1338" s="36">
        <v>2</v>
      </c>
      <c r="J1338" s="36" t="s">
        <v>620</v>
      </c>
      <c r="K1338" s="36" t="s">
        <v>18</v>
      </c>
      <c r="L1338" s="165">
        <v>20</v>
      </c>
      <c r="M1338" s="134" t="str">
        <f t="shared" si="260"/>
        <v/>
      </c>
      <c r="N1338" s="36" t="str">
        <f t="shared" si="261"/>
        <v/>
      </c>
      <c r="O1338" s="135" t="str">
        <f t="shared" si="262"/>
        <v/>
      </c>
      <c r="P1338" s="186" t="str">
        <f t="shared" si="263"/>
        <v>OK</v>
      </c>
      <c r="Q1338" s="187" t="str">
        <f t="shared" si="264"/>
        <v/>
      </c>
      <c r="R1338" s="150"/>
      <c r="S1338" s="187" t="str">
        <f t="shared" si="265"/>
        <v/>
      </c>
      <c r="T1338" s="136" t="str">
        <f t="shared" si="266"/>
        <v>Viviane</v>
      </c>
      <c r="U1338" s="137" t="str">
        <f>IF(P1338="","",IF(N1338=1,"",IF(Q1338="","",IF(Q1338&lt;=100,100,IF(Table1[[#This Row],[Day]]="Wed",100,200)))))</f>
        <v/>
      </c>
      <c r="V1338" s="137" t="str">
        <f t="shared" si="267"/>
        <v/>
      </c>
      <c r="W1338" s="137" t="str">
        <f t="shared" si="268"/>
        <v/>
      </c>
      <c r="X1338" s="133">
        <f>100</f>
        <v>100</v>
      </c>
      <c r="Y1338" s="133" t="str">
        <f t="shared" si="269"/>
        <v/>
      </c>
      <c r="Z1338" s="133">
        <f t="shared" si="270"/>
        <v>-100</v>
      </c>
      <c r="AA1338" s="134" t="str">
        <f>TEXT(Table1[[#This Row],[Date]],"DDD")</f>
        <v>Sat</v>
      </c>
      <c r="AB1338" s="133" t="str">
        <f>IF(OR(G1338="Doomben",G1338="Eagle Farm"),"Q",IF(AND(Q1338&gt;1,Q1338&lt;55,Table1[[#This Row],[Source]]="Nat"),"Nat OK",IF(AND(Table1[[#This Row],[Source]]&lt;&gt;"Nat",Q1338&lt;55),"Poor &lt;55",IF(OR(G1338="Randwick",G1338="Flemington",G1338="Caulfield",G1338="Sandown Lake",G1338="Sandown Hill"),"Best","ave"))))</f>
        <v>Best</v>
      </c>
      <c r="AC1338" s="133" t="str">
        <f>IF(Q1338="","",IF(AB1338="Poor &lt;55",$AC$2*0.2%,IF(AND(AB1338="Q",AA1338&lt;&gt;"Wed"),$AC$2*0.4%,IF(AND(AB1338="Q",AA1338="Wed"),$AC$2*0.5%,IF(AND(AB1338="Ave",U1338=100),$AC$2*0.5%,IF(AND(AB1338="ave",U1338="",N1338=1,AG1338="Bush"),$AC$2*1%,IF(AND(AB1338="ave",U1338="",Q1338&gt;100),$AC$2*1.3%,IF(AND(AB1338="ave",U1338=""),$AC$2*1.2%,IF(AND(AB1338="Ave",U1338=200),$AC$2*1%,IF(AND(AB1338="Best",U1338=200),$AC$2*1.5%,IF(AND(AB1338="Best",U1338="",K1338&lt;&gt;"Pro Syd"),$AC$2*0.5%,IF(AND(AB1338="Best",U1338=""),$AC$2*1%,IF(AND(AB1338="Best",U1338=100,Table1[[#This Row],[State]]="NSW"),$AC$2*0.4%,IF(AND(AB1338="Best",U1338=100),$AC$2*1%,IF(Table1[[#This Row],[Adj]]="Nat OK",$AC$2*0.5%,"xxx")))))))))))))))</f>
        <v/>
      </c>
      <c r="AD1338" s="133" t="str">
        <f t="shared" si="271"/>
        <v/>
      </c>
      <c r="AE1338" s="133" t="str">
        <f t="shared" si="272"/>
        <v/>
      </c>
      <c r="AF1338" s="133" t="str">
        <f>VLOOKUP(Table1[[#This Row],[Track]],$F$2672:$H$2715,2,FALSE)</f>
        <v>Vic</v>
      </c>
      <c r="AG1338" s="133" t="str">
        <f>VLOOKUP(Table1[[#This Row],[Track]],$F$2672:$H$2715,3,FALSE)</f>
        <v>-</v>
      </c>
      <c r="AH1338" s="133" t="str">
        <f>IF(Table1[[#This Row],[Date]]&lt;$AH$2,"",IF(Table1[[#This Row],[Date]]&lt;$AH$3,"Edge","Elite Combo"))</f>
        <v/>
      </c>
      <c r="AI1338" s="218">
        <f>Table1[[#This Row],[Time]]</f>
        <v>0.64236111111111116</v>
      </c>
      <c r="AJ1338" s="219" t="str">
        <f>Table1[[#This Row],[Track]]</f>
        <v>Sandown Hill</v>
      </c>
      <c r="AK1338" s="216">
        <f>Table1[[#This Row],[Race ]]</f>
        <v>7</v>
      </c>
      <c r="AL1338" s="219">
        <f>Table1[[#This Row],[TAB]]</f>
        <v>2</v>
      </c>
      <c r="AM1338" s="219" t="str">
        <f>Table1[[#This Row],[Selection]]</f>
        <v>Viviane</v>
      </c>
      <c r="AN1338" s="220" t="str">
        <f>Table1[[#This Row],[Sources]]</f>
        <v/>
      </c>
      <c r="AO1338" s="219" t="str">
        <f>Table1[[#This Row],[Scale Bet]]</f>
        <v/>
      </c>
    </row>
    <row r="1339" spans="5:41" ht="16.5" customHeight="1" x14ac:dyDescent="0.25">
      <c r="E1339" s="185">
        <v>45465</v>
      </c>
      <c r="F1339" s="35">
        <v>0.51736111111111116</v>
      </c>
      <c r="G1339" s="36" t="s">
        <v>157</v>
      </c>
      <c r="H1339" s="36">
        <v>2</v>
      </c>
      <c r="I1339" s="36">
        <v>1</v>
      </c>
      <c r="J1339" s="36" t="s">
        <v>653</v>
      </c>
      <c r="K1339" s="36" t="s">
        <v>40</v>
      </c>
      <c r="L1339" s="165">
        <v>10</v>
      </c>
      <c r="M1339" s="134">
        <f t="shared" si="260"/>
        <v>10</v>
      </c>
      <c r="N1339" s="36">
        <f t="shared" si="261"/>
        <v>1</v>
      </c>
      <c r="O1339" s="135" t="str">
        <f t="shared" si="262"/>
        <v>Edge-10</v>
      </c>
      <c r="P1339" s="186" t="str">
        <f t="shared" si="263"/>
        <v>OK</v>
      </c>
      <c r="Q1339" s="187">
        <f t="shared" si="264"/>
        <v>40</v>
      </c>
      <c r="R1339" s="150"/>
      <c r="S1339" s="187" t="str">
        <f t="shared" si="265"/>
        <v/>
      </c>
      <c r="T1339" s="136" t="str">
        <f t="shared" si="266"/>
        <v>Letsrollthedice</v>
      </c>
      <c r="U1339" s="137" t="str">
        <f>IF(P1339="","",IF(N1339=1,"",IF(Q1339="","",IF(Q1339&lt;=100,100,IF(Table1[[#This Row],[Day]]="Wed",100,200)))))</f>
        <v/>
      </c>
      <c r="V1339" s="137" t="str">
        <f t="shared" si="267"/>
        <v/>
      </c>
      <c r="W1339" s="137" t="str">
        <f t="shared" si="268"/>
        <v/>
      </c>
      <c r="X1339" s="133">
        <f>100</f>
        <v>100</v>
      </c>
      <c r="Y1339" s="133" t="str">
        <f t="shared" si="269"/>
        <v/>
      </c>
      <c r="Z1339" s="133">
        <f t="shared" si="270"/>
        <v>-100</v>
      </c>
      <c r="AA1339" s="134" t="str">
        <f>TEXT(Table1[[#This Row],[Date]],"DDD")</f>
        <v>Sat</v>
      </c>
      <c r="AB1339" s="133" t="str">
        <f>IF(OR(G1339="Doomben",G1339="Eagle Farm"),"Q",IF(AND(Q1339&gt;1,Q1339&lt;55,Table1[[#This Row],[Source]]="Nat"),"Nat OK",IF(AND(Table1[[#This Row],[Source]]&lt;&gt;"Nat",Q1339&lt;55),"Poor &lt;55",IF(OR(G1339="Randwick",G1339="Flemington",G1339="Caulfield",G1339="Sandown Lake",G1339="Sandown Hill"),"Best","ave"))))</f>
        <v>Poor &lt;55</v>
      </c>
      <c r="AC1339" s="133">
        <f>IF(Q1339="","",IF(AB1339="Poor &lt;55",$AC$2*0.2%,IF(AND(AB1339="Q",AA1339&lt;&gt;"Wed"),$AC$2*0.4%,IF(AND(AB1339="Q",AA1339="Wed"),$AC$2*0.5%,IF(AND(AB1339="Ave",U1339=100),$AC$2*0.5%,IF(AND(AB1339="ave",U1339="",N1339=1,AG1339="Bush"),$AC$2*1%,IF(AND(AB1339="ave",U1339="",Q1339&gt;100),$AC$2*1.3%,IF(AND(AB1339="ave",U1339=""),$AC$2*1.2%,IF(AND(AB1339="Ave",U1339=200),$AC$2*1%,IF(AND(AB1339="Best",U1339=200),$AC$2*1.5%,IF(AND(AB1339="Best",U1339="",K1339&lt;&gt;"Pro Syd"),$AC$2*0.5%,IF(AND(AB1339="Best",U1339=""),$AC$2*1%,IF(AND(AB1339="Best",U1339=100,Table1[[#This Row],[State]]="NSW"),$AC$2*0.4%,IF(AND(AB1339="Best",U1339=100),$AC$2*1%,IF(Table1[[#This Row],[Adj]]="Nat OK",$AC$2*0.5%,"xxx")))))))))))))))</f>
        <v>20</v>
      </c>
      <c r="AD1339" s="133" t="str">
        <f t="shared" si="271"/>
        <v/>
      </c>
      <c r="AE1339" s="133">
        <f t="shared" si="272"/>
        <v>-20</v>
      </c>
      <c r="AF1339" s="133" t="str">
        <f>VLOOKUP(Table1[[#This Row],[Track]],$F$2672:$H$2715,2,FALSE)</f>
        <v>Vic</v>
      </c>
      <c r="AG1339" s="133" t="str">
        <f>VLOOKUP(Table1[[#This Row],[Track]],$F$2672:$H$2715,3,FALSE)</f>
        <v>-</v>
      </c>
      <c r="AH1339" s="133" t="str">
        <f>IF(Table1[[#This Row],[Date]]&lt;$AH$2,"",IF(Table1[[#This Row],[Date]]&lt;$AH$3,"Edge","Elite Combo"))</f>
        <v/>
      </c>
      <c r="AI1339" s="218">
        <f>Table1[[#This Row],[Time]]</f>
        <v>0.51736111111111116</v>
      </c>
      <c r="AJ1339" s="219" t="str">
        <f>Table1[[#This Row],[Track]]</f>
        <v>Flemington</v>
      </c>
      <c r="AK1339" s="216">
        <f>Table1[[#This Row],[Race ]]</f>
        <v>2</v>
      </c>
      <c r="AL1339" s="219">
        <f>Table1[[#This Row],[TAB]]</f>
        <v>1</v>
      </c>
      <c r="AM1339" s="219" t="str">
        <f>Table1[[#This Row],[Selection]]</f>
        <v>Letsrollthedice</v>
      </c>
      <c r="AN1339" s="220" t="str">
        <f>Table1[[#This Row],[Sources]]</f>
        <v>Edge-10</v>
      </c>
      <c r="AO1339" s="219">
        <f>Table1[[#This Row],[Scale Bet]]</f>
        <v>20</v>
      </c>
    </row>
    <row r="1340" spans="5:41" ht="16.5" customHeight="1" x14ac:dyDescent="0.25">
      <c r="E1340" s="185">
        <v>45465</v>
      </c>
      <c r="F1340" s="35">
        <v>0.51736111111111116</v>
      </c>
      <c r="G1340" s="36" t="s">
        <v>157</v>
      </c>
      <c r="H1340" s="36">
        <v>2</v>
      </c>
      <c r="I1340" s="36">
        <v>1</v>
      </c>
      <c r="J1340" s="36" t="s">
        <v>780</v>
      </c>
      <c r="K1340" s="36" t="s">
        <v>18</v>
      </c>
      <c r="L1340" s="165">
        <v>13</v>
      </c>
      <c r="M1340" s="134">
        <f t="shared" si="260"/>
        <v>13</v>
      </c>
      <c r="N1340" s="36">
        <f t="shared" si="261"/>
        <v>1</v>
      </c>
      <c r="O1340" s="135" t="str">
        <f t="shared" si="262"/>
        <v>Pro Mel-13</v>
      </c>
      <c r="P1340" s="186" t="str">
        <f t="shared" si="263"/>
        <v>OK</v>
      </c>
      <c r="Q1340" s="187">
        <f t="shared" si="264"/>
        <v>52</v>
      </c>
      <c r="R1340" s="150"/>
      <c r="S1340" s="187" t="str">
        <f t="shared" si="265"/>
        <v/>
      </c>
      <c r="T1340" s="136" t="str">
        <f t="shared" si="266"/>
        <v>Let'Srollthedice</v>
      </c>
      <c r="U1340" s="137" t="str">
        <f>IF(P1340="","",IF(N1340=1,"",IF(Q1340="","",IF(Q1340&lt;=100,100,IF(Table1[[#This Row],[Day]]="Wed",100,200)))))</f>
        <v/>
      </c>
      <c r="V1340" s="137" t="str">
        <f t="shared" si="267"/>
        <v/>
      </c>
      <c r="W1340" s="137" t="str">
        <f t="shared" si="268"/>
        <v/>
      </c>
      <c r="X1340" s="133">
        <f>100</f>
        <v>100</v>
      </c>
      <c r="Y1340" s="133" t="str">
        <f t="shared" si="269"/>
        <v/>
      </c>
      <c r="Z1340" s="133">
        <f t="shared" si="270"/>
        <v>-100</v>
      </c>
      <c r="AA1340" s="134" t="str">
        <f>TEXT(Table1[[#This Row],[Date]],"DDD")</f>
        <v>Sat</v>
      </c>
      <c r="AB1340" s="133" t="str">
        <f>IF(OR(G1340="Doomben",G1340="Eagle Farm"),"Q",IF(AND(Q1340&gt;1,Q1340&lt;55,Table1[[#This Row],[Source]]="Nat"),"Nat OK",IF(AND(Table1[[#This Row],[Source]]&lt;&gt;"Nat",Q1340&lt;55),"Poor &lt;55",IF(OR(G1340="Randwick",G1340="Flemington",G1340="Caulfield",G1340="Sandown Lake",G1340="Sandown Hill"),"Best","ave"))))</f>
        <v>Poor &lt;55</v>
      </c>
      <c r="AC1340" s="133">
        <f>IF(Q1340="","",IF(AB1340="Poor &lt;55",$AC$2*0.2%,IF(AND(AB1340="Q",AA1340&lt;&gt;"Wed"),$AC$2*0.4%,IF(AND(AB1340="Q",AA1340="Wed"),$AC$2*0.5%,IF(AND(AB1340="Ave",U1340=100),$AC$2*0.5%,IF(AND(AB1340="ave",U1340="",N1340=1,AG1340="Bush"),$AC$2*1%,IF(AND(AB1340="ave",U1340="",Q1340&gt;100),$AC$2*1.3%,IF(AND(AB1340="ave",U1340=""),$AC$2*1.2%,IF(AND(AB1340="Ave",U1340=200),$AC$2*1%,IF(AND(AB1340="Best",U1340=200),$AC$2*1.5%,IF(AND(AB1340="Best",U1340="",K1340&lt;&gt;"Pro Syd"),$AC$2*0.5%,IF(AND(AB1340="Best",U1340=""),$AC$2*1%,IF(AND(AB1340="Best",U1340=100,Table1[[#This Row],[State]]="NSW"),$AC$2*0.4%,IF(AND(AB1340="Best",U1340=100),$AC$2*1%,IF(Table1[[#This Row],[Adj]]="Nat OK",$AC$2*0.5%,"xxx")))))))))))))))</f>
        <v>20</v>
      </c>
      <c r="AD1340" s="133" t="str">
        <f t="shared" si="271"/>
        <v/>
      </c>
      <c r="AE1340" s="133">
        <f t="shared" si="272"/>
        <v>-20</v>
      </c>
      <c r="AF1340" s="133" t="str">
        <f>VLOOKUP(Table1[[#This Row],[Track]],$F$2672:$H$2715,2,FALSE)</f>
        <v>Vic</v>
      </c>
      <c r="AG1340" s="133" t="str">
        <f>VLOOKUP(Table1[[#This Row],[Track]],$F$2672:$H$2715,3,FALSE)</f>
        <v>-</v>
      </c>
      <c r="AH1340" s="133" t="str">
        <f>IF(Table1[[#This Row],[Date]]&lt;$AH$2,"",IF(Table1[[#This Row],[Date]]&lt;$AH$3,"Edge","Elite Combo"))</f>
        <v/>
      </c>
      <c r="AI1340" s="218">
        <f>Table1[[#This Row],[Time]]</f>
        <v>0.51736111111111116</v>
      </c>
      <c r="AJ1340" s="219" t="str">
        <f>Table1[[#This Row],[Track]]</f>
        <v>Flemington</v>
      </c>
      <c r="AK1340" s="216">
        <f>Table1[[#This Row],[Race ]]</f>
        <v>2</v>
      </c>
      <c r="AL1340" s="219">
        <f>Table1[[#This Row],[TAB]]</f>
        <v>1</v>
      </c>
      <c r="AM1340" s="219" t="str">
        <f>Table1[[#This Row],[Selection]]</f>
        <v>Let'Srollthedice</v>
      </c>
      <c r="AN1340" s="220" t="str">
        <f>Table1[[#This Row],[Sources]]</f>
        <v>Pro Mel-13</v>
      </c>
      <c r="AO1340" s="219">
        <f>Table1[[#This Row],[Scale Bet]]</f>
        <v>20</v>
      </c>
    </row>
    <row r="1341" spans="5:41" ht="16.5" customHeight="1" x14ac:dyDescent="0.25">
      <c r="E1341" s="185">
        <v>45465</v>
      </c>
      <c r="F1341" s="35">
        <v>0.51736111111111116</v>
      </c>
      <c r="G1341" s="36" t="s">
        <v>157</v>
      </c>
      <c r="H1341" s="36">
        <v>2</v>
      </c>
      <c r="I1341" s="36">
        <v>11</v>
      </c>
      <c r="J1341" s="36" t="s">
        <v>793</v>
      </c>
      <c r="K1341" s="36" t="s">
        <v>1</v>
      </c>
      <c r="L1341" s="165">
        <v>12</v>
      </c>
      <c r="M1341" s="134">
        <f t="shared" si="260"/>
        <v>12</v>
      </c>
      <c r="N1341" s="36">
        <f t="shared" si="261"/>
        <v>1</v>
      </c>
      <c r="O1341" s="135" t="str">
        <f t="shared" si="262"/>
        <v>E4-12</v>
      </c>
      <c r="P1341" s="186" t="str">
        <f t="shared" si="263"/>
        <v>OK</v>
      </c>
      <c r="Q1341" s="187">
        <f t="shared" si="264"/>
        <v>48</v>
      </c>
      <c r="R1341" s="150"/>
      <c r="S1341" s="187" t="str">
        <f t="shared" si="265"/>
        <v/>
      </c>
      <c r="T1341" s="136" t="str">
        <f t="shared" si="266"/>
        <v>Mirzann</v>
      </c>
      <c r="U1341" s="137" t="str">
        <f>IF(P1341="","",IF(N1341=1,"",IF(Q1341="","",IF(Q1341&lt;=100,100,IF(Table1[[#This Row],[Day]]="Wed",100,200)))))</f>
        <v/>
      </c>
      <c r="V1341" s="137" t="str">
        <f t="shared" si="267"/>
        <v/>
      </c>
      <c r="W1341" s="137" t="str">
        <f t="shared" si="268"/>
        <v/>
      </c>
      <c r="X1341" s="133">
        <f>100</f>
        <v>100</v>
      </c>
      <c r="Y1341" s="133" t="str">
        <f t="shared" si="269"/>
        <v/>
      </c>
      <c r="Z1341" s="133">
        <f t="shared" si="270"/>
        <v>-100</v>
      </c>
      <c r="AA1341" s="134" t="str">
        <f>TEXT(Table1[[#This Row],[Date]],"DDD")</f>
        <v>Sat</v>
      </c>
      <c r="AB1341" s="133" t="str">
        <f>IF(OR(G1341="Doomben",G1341="Eagle Farm"),"Q",IF(AND(Q1341&gt;1,Q1341&lt;55,Table1[[#This Row],[Source]]="Nat"),"Nat OK",IF(AND(Table1[[#This Row],[Source]]&lt;&gt;"Nat",Q1341&lt;55),"Poor &lt;55",IF(OR(G1341="Randwick",G1341="Flemington",G1341="Caulfield",G1341="Sandown Lake",G1341="Sandown Hill"),"Best","ave"))))</f>
        <v>Poor &lt;55</v>
      </c>
      <c r="AC1341" s="133">
        <f>IF(Q1341="","",IF(AB1341="Poor &lt;55",$AC$2*0.2%,IF(AND(AB1341="Q",AA1341&lt;&gt;"Wed"),$AC$2*0.4%,IF(AND(AB1341="Q",AA1341="Wed"),$AC$2*0.5%,IF(AND(AB1341="Ave",U1341=100),$AC$2*0.5%,IF(AND(AB1341="ave",U1341="",N1341=1,AG1341="Bush"),$AC$2*1%,IF(AND(AB1341="ave",U1341="",Q1341&gt;100),$AC$2*1.3%,IF(AND(AB1341="ave",U1341=""),$AC$2*1.2%,IF(AND(AB1341="Ave",U1341=200),$AC$2*1%,IF(AND(AB1341="Best",U1341=200),$AC$2*1.5%,IF(AND(AB1341="Best",U1341="",K1341&lt;&gt;"Pro Syd"),$AC$2*0.5%,IF(AND(AB1341="Best",U1341=""),$AC$2*1%,IF(AND(AB1341="Best",U1341=100,Table1[[#This Row],[State]]="NSW"),$AC$2*0.4%,IF(AND(AB1341="Best",U1341=100),$AC$2*1%,IF(Table1[[#This Row],[Adj]]="Nat OK",$AC$2*0.5%,"xxx")))))))))))))))</f>
        <v>20</v>
      </c>
      <c r="AD1341" s="133" t="str">
        <f t="shared" si="271"/>
        <v/>
      </c>
      <c r="AE1341" s="133">
        <f t="shared" si="272"/>
        <v>-20</v>
      </c>
      <c r="AF1341" s="133" t="str">
        <f>VLOOKUP(Table1[[#This Row],[Track]],$F$2672:$H$2715,2,FALSE)</f>
        <v>Vic</v>
      </c>
      <c r="AG1341" s="133" t="str">
        <f>VLOOKUP(Table1[[#This Row],[Track]],$F$2672:$H$2715,3,FALSE)</f>
        <v>-</v>
      </c>
      <c r="AH1341" s="133" t="str">
        <f>IF(Table1[[#This Row],[Date]]&lt;$AH$2,"",IF(Table1[[#This Row],[Date]]&lt;$AH$3,"Edge","Elite Combo"))</f>
        <v/>
      </c>
      <c r="AI1341" s="218">
        <f>Table1[[#This Row],[Time]]</f>
        <v>0.51736111111111116</v>
      </c>
      <c r="AJ1341" s="219" t="str">
        <f>Table1[[#This Row],[Track]]</f>
        <v>Flemington</v>
      </c>
      <c r="AK1341" s="216">
        <f>Table1[[#This Row],[Race ]]</f>
        <v>2</v>
      </c>
      <c r="AL1341" s="219">
        <f>Table1[[#This Row],[TAB]]</f>
        <v>11</v>
      </c>
      <c r="AM1341" s="219" t="str">
        <f>Table1[[#This Row],[Selection]]</f>
        <v>Mirzann</v>
      </c>
      <c r="AN1341" s="220" t="str">
        <f>Table1[[#This Row],[Sources]]</f>
        <v>E4-12</v>
      </c>
      <c r="AO1341" s="219">
        <f>Table1[[#This Row],[Scale Bet]]</f>
        <v>20</v>
      </c>
    </row>
    <row r="1342" spans="5:41" ht="16.5" customHeight="1" x14ac:dyDescent="0.25">
      <c r="E1342" s="185">
        <v>45465</v>
      </c>
      <c r="F1342" s="35">
        <v>0.56597222222222221</v>
      </c>
      <c r="G1342" s="36" t="s">
        <v>157</v>
      </c>
      <c r="H1342" s="36">
        <v>4</v>
      </c>
      <c r="I1342" s="36">
        <v>9</v>
      </c>
      <c r="J1342" s="36" t="s">
        <v>516</v>
      </c>
      <c r="K1342" s="36" t="s">
        <v>1</v>
      </c>
      <c r="L1342" s="165">
        <v>10</v>
      </c>
      <c r="M1342" s="134">
        <f t="shared" si="260"/>
        <v>23</v>
      </c>
      <c r="N1342" s="36">
        <f t="shared" si="261"/>
        <v>2</v>
      </c>
      <c r="O1342" s="135" t="str">
        <f t="shared" si="262"/>
        <v>E4-10/Nat-13</v>
      </c>
      <c r="P1342" s="186" t="str">
        <f t="shared" si="263"/>
        <v>OK</v>
      </c>
      <c r="Q1342" s="187">
        <f t="shared" si="264"/>
        <v>92</v>
      </c>
      <c r="R1342" s="150"/>
      <c r="S1342" s="187" t="str">
        <f t="shared" si="265"/>
        <v/>
      </c>
      <c r="T1342" s="136" t="str">
        <f t="shared" si="266"/>
        <v>Electric Impulse</v>
      </c>
      <c r="U1342" s="137">
        <f>IF(P1342="","",IF(N1342=1,"",IF(Q1342="","",IF(Q1342&lt;=100,100,IF(Table1[[#This Row],[Day]]="Wed",100,200)))))</f>
        <v>100</v>
      </c>
      <c r="V1342" s="137" t="str">
        <f t="shared" si="267"/>
        <v/>
      </c>
      <c r="W1342" s="137">
        <f t="shared" si="268"/>
        <v>-100</v>
      </c>
      <c r="X1342" s="133">
        <f>100</f>
        <v>100</v>
      </c>
      <c r="Y1342" s="133" t="str">
        <f t="shared" si="269"/>
        <v/>
      </c>
      <c r="Z1342" s="133">
        <f t="shared" si="270"/>
        <v>-100</v>
      </c>
      <c r="AA1342" s="134" t="str">
        <f>TEXT(Table1[[#This Row],[Date]],"DDD")</f>
        <v>Sat</v>
      </c>
      <c r="AB1342" s="133" t="str">
        <f>IF(OR(G1342="Doomben",G1342="Eagle Farm"),"Q",IF(AND(Q1342&gt;1,Q1342&lt;55,Table1[[#This Row],[Source]]="Nat"),"Nat OK",IF(AND(Table1[[#This Row],[Source]]&lt;&gt;"Nat",Q1342&lt;55),"Poor &lt;55",IF(OR(G1342="Randwick",G1342="Flemington",G1342="Caulfield",G1342="Sandown Lake",G1342="Sandown Hill"),"Best","ave"))))</f>
        <v>Best</v>
      </c>
      <c r="AC1342" s="133">
        <f>IF(Q1342="","",IF(AB1342="Poor &lt;55",$AC$2*0.2%,IF(AND(AB1342="Q",AA1342&lt;&gt;"Wed"),$AC$2*0.4%,IF(AND(AB1342="Q",AA1342="Wed"),$AC$2*0.5%,IF(AND(AB1342="Ave",U1342=100),$AC$2*0.5%,IF(AND(AB1342="ave",U1342="",N1342=1,AG1342="Bush"),$AC$2*1%,IF(AND(AB1342="ave",U1342="",Q1342&gt;100),$AC$2*1.3%,IF(AND(AB1342="ave",U1342=""),$AC$2*1.2%,IF(AND(AB1342="Ave",U1342=200),$AC$2*1%,IF(AND(AB1342="Best",U1342=200),$AC$2*1.5%,IF(AND(AB1342="Best",U1342="",K1342&lt;&gt;"Pro Syd"),$AC$2*0.5%,IF(AND(AB1342="Best",U1342=""),$AC$2*1%,IF(AND(AB1342="Best",U1342=100,Table1[[#This Row],[State]]="NSW"),$AC$2*0.4%,IF(AND(AB1342="Best",U1342=100),$AC$2*1%,IF(Table1[[#This Row],[Adj]]="Nat OK",$AC$2*0.5%,"xxx")))))))))))))))</f>
        <v>100</v>
      </c>
      <c r="AD1342" s="133" t="str">
        <f t="shared" si="271"/>
        <v/>
      </c>
      <c r="AE1342" s="133">
        <f t="shared" si="272"/>
        <v>-100</v>
      </c>
      <c r="AF1342" s="133" t="str">
        <f>VLOOKUP(Table1[[#This Row],[Track]],$F$2672:$H$2715,2,FALSE)</f>
        <v>Vic</v>
      </c>
      <c r="AG1342" s="133" t="str">
        <f>VLOOKUP(Table1[[#This Row],[Track]],$F$2672:$H$2715,3,FALSE)</f>
        <v>-</v>
      </c>
      <c r="AH1342" s="133" t="str">
        <f>IF(Table1[[#This Row],[Date]]&lt;$AH$2,"",IF(Table1[[#This Row],[Date]]&lt;$AH$3,"Edge","Elite Combo"))</f>
        <v/>
      </c>
      <c r="AI1342" s="218">
        <f>Table1[[#This Row],[Time]]</f>
        <v>0.56597222222222221</v>
      </c>
      <c r="AJ1342" s="219" t="str">
        <f>Table1[[#This Row],[Track]]</f>
        <v>Flemington</v>
      </c>
      <c r="AK1342" s="216">
        <f>Table1[[#This Row],[Race ]]</f>
        <v>4</v>
      </c>
      <c r="AL1342" s="219">
        <f>Table1[[#This Row],[TAB]]</f>
        <v>9</v>
      </c>
      <c r="AM1342" s="219" t="str">
        <f>Table1[[#This Row],[Selection]]</f>
        <v>Electric Impulse</v>
      </c>
      <c r="AN1342" s="220" t="str">
        <f>Table1[[#This Row],[Sources]]</f>
        <v>E4-10/Nat-13</v>
      </c>
      <c r="AO1342" s="219">
        <f>Table1[[#This Row],[Scale Bet]]</f>
        <v>100</v>
      </c>
    </row>
    <row r="1343" spans="5:41" ht="16.5" customHeight="1" x14ac:dyDescent="0.25">
      <c r="E1343" s="185">
        <v>45465</v>
      </c>
      <c r="F1343" s="35">
        <v>0.56597222222222221</v>
      </c>
      <c r="G1343" s="36" t="s">
        <v>157</v>
      </c>
      <c r="H1343" s="36">
        <v>4</v>
      </c>
      <c r="I1343" s="36">
        <v>9</v>
      </c>
      <c r="J1343" s="36" t="s">
        <v>516</v>
      </c>
      <c r="K1343" s="36" t="s">
        <v>13</v>
      </c>
      <c r="L1343" s="165">
        <v>13</v>
      </c>
      <c r="M1343" s="134" t="str">
        <f t="shared" si="260"/>
        <v/>
      </c>
      <c r="N1343" s="36" t="str">
        <f t="shared" si="261"/>
        <v/>
      </c>
      <c r="O1343" s="135" t="str">
        <f t="shared" si="262"/>
        <v/>
      </c>
      <c r="P1343" s="186" t="str">
        <f t="shared" si="263"/>
        <v>OK</v>
      </c>
      <c r="Q1343" s="187" t="str">
        <f t="shared" si="264"/>
        <v/>
      </c>
      <c r="R1343" s="150"/>
      <c r="S1343" s="187" t="str">
        <f t="shared" si="265"/>
        <v/>
      </c>
      <c r="T1343" s="136" t="str">
        <f t="shared" si="266"/>
        <v>Electric Impulse</v>
      </c>
      <c r="U1343" s="137" t="str">
        <f>IF(P1343="","",IF(N1343=1,"",IF(Q1343="","",IF(Q1343&lt;=100,100,IF(Table1[[#This Row],[Day]]="Wed",100,200)))))</f>
        <v/>
      </c>
      <c r="V1343" s="137" t="str">
        <f t="shared" si="267"/>
        <v/>
      </c>
      <c r="W1343" s="137" t="str">
        <f t="shared" si="268"/>
        <v/>
      </c>
      <c r="X1343" s="133">
        <f>100</f>
        <v>100</v>
      </c>
      <c r="Y1343" s="133" t="str">
        <f t="shared" si="269"/>
        <v/>
      </c>
      <c r="Z1343" s="133">
        <f t="shared" si="270"/>
        <v>-100</v>
      </c>
      <c r="AA1343" s="134" t="str">
        <f>TEXT(Table1[[#This Row],[Date]],"DDD")</f>
        <v>Sat</v>
      </c>
      <c r="AB1343" s="133" t="str">
        <f>IF(OR(G1343="Doomben",G1343="Eagle Farm"),"Q",IF(AND(Q1343&gt;1,Q1343&lt;55,Table1[[#This Row],[Source]]="Nat"),"Nat OK",IF(AND(Table1[[#This Row],[Source]]&lt;&gt;"Nat",Q1343&lt;55),"Poor &lt;55",IF(OR(G1343="Randwick",G1343="Flemington",G1343="Caulfield",G1343="Sandown Lake",G1343="Sandown Hill"),"Best","ave"))))</f>
        <v>Best</v>
      </c>
      <c r="AC1343" s="133" t="str">
        <f>IF(Q1343="","",IF(AB1343="Poor &lt;55",$AC$2*0.2%,IF(AND(AB1343="Q",AA1343&lt;&gt;"Wed"),$AC$2*0.4%,IF(AND(AB1343="Q",AA1343="Wed"),$AC$2*0.5%,IF(AND(AB1343="Ave",U1343=100),$AC$2*0.5%,IF(AND(AB1343="ave",U1343="",N1343=1,AG1343="Bush"),$AC$2*1%,IF(AND(AB1343="ave",U1343="",Q1343&gt;100),$AC$2*1.3%,IF(AND(AB1343="ave",U1343=""),$AC$2*1.2%,IF(AND(AB1343="Ave",U1343=200),$AC$2*1%,IF(AND(AB1343="Best",U1343=200),$AC$2*1.5%,IF(AND(AB1343="Best",U1343="",K1343&lt;&gt;"Pro Syd"),$AC$2*0.5%,IF(AND(AB1343="Best",U1343=""),$AC$2*1%,IF(AND(AB1343="Best",U1343=100,Table1[[#This Row],[State]]="NSW"),$AC$2*0.4%,IF(AND(AB1343="Best",U1343=100),$AC$2*1%,IF(Table1[[#This Row],[Adj]]="Nat OK",$AC$2*0.5%,"xxx")))))))))))))))</f>
        <v/>
      </c>
      <c r="AD1343" s="133" t="str">
        <f t="shared" si="271"/>
        <v/>
      </c>
      <c r="AE1343" s="133" t="str">
        <f t="shared" si="272"/>
        <v/>
      </c>
      <c r="AF1343" s="133" t="str">
        <f>VLOOKUP(Table1[[#This Row],[Track]],$F$2672:$H$2715,2,FALSE)</f>
        <v>Vic</v>
      </c>
      <c r="AG1343" s="133" t="str">
        <f>VLOOKUP(Table1[[#This Row],[Track]],$F$2672:$H$2715,3,FALSE)</f>
        <v>-</v>
      </c>
      <c r="AH1343" s="133" t="str">
        <f>IF(Table1[[#This Row],[Date]]&lt;$AH$2,"",IF(Table1[[#This Row],[Date]]&lt;$AH$3,"Edge","Elite Combo"))</f>
        <v/>
      </c>
      <c r="AI1343" s="218">
        <f>Table1[[#This Row],[Time]]</f>
        <v>0.56597222222222221</v>
      </c>
      <c r="AJ1343" s="219" t="str">
        <f>Table1[[#This Row],[Track]]</f>
        <v>Flemington</v>
      </c>
      <c r="AK1343" s="216">
        <f>Table1[[#This Row],[Race ]]</f>
        <v>4</v>
      </c>
      <c r="AL1343" s="219">
        <f>Table1[[#This Row],[TAB]]</f>
        <v>9</v>
      </c>
      <c r="AM1343" s="219" t="str">
        <f>Table1[[#This Row],[Selection]]</f>
        <v>Electric Impulse</v>
      </c>
      <c r="AN1343" s="220" t="str">
        <f>Table1[[#This Row],[Sources]]</f>
        <v/>
      </c>
      <c r="AO1343" s="219" t="str">
        <f>Table1[[#This Row],[Scale Bet]]</f>
        <v/>
      </c>
    </row>
    <row r="1344" spans="5:41" ht="16.5" customHeight="1" x14ac:dyDescent="0.25">
      <c r="E1344" s="185">
        <v>45465</v>
      </c>
      <c r="F1344" s="35">
        <v>0.59027777777777779</v>
      </c>
      <c r="G1344" s="36" t="s">
        <v>157</v>
      </c>
      <c r="H1344" s="36">
        <v>5</v>
      </c>
      <c r="I1344" s="36">
        <v>9</v>
      </c>
      <c r="J1344" s="36" t="s">
        <v>761</v>
      </c>
      <c r="K1344" s="36" t="s">
        <v>1</v>
      </c>
      <c r="L1344" s="165">
        <v>20</v>
      </c>
      <c r="M1344" s="134">
        <f t="shared" si="260"/>
        <v>73</v>
      </c>
      <c r="N1344" s="36">
        <f t="shared" si="261"/>
        <v>4</v>
      </c>
      <c r="O1344" s="135" t="str">
        <f t="shared" si="262"/>
        <v>E4-20/Edge-20/Nat-20/Pro Mel-13</v>
      </c>
      <c r="P1344" s="186" t="str">
        <f t="shared" si="263"/>
        <v>OK</v>
      </c>
      <c r="Q1344" s="187">
        <f t="shared" si="264"/>
        <v>292</v>
      </c>
      <c r="R1344" s="150"/>
      <c r="S1344" s="187" t="str">
        <f t="shared" si="265"/>
        <v/>
      </c>
      <c r="T1344" s="136" t="str">
        <f t="shared" si="266"/>
        <v>Veloce Carro</v>
      </c>
      <c r="U1344" s="137">
        <f>IF(P1344="","",IF(N1344=1,"",IF(Q1344="","",IF(Q1344&lt;=100,100,IF(Table1[[#This Row],[Day]]="Wed",100,200)))))</f>
        <v>200</v>
      </c>
      <c r="V1344" s="137" t="str">
        <f t="shared" si="267"/>
        <v/>
      </c>
      <c r="W1344" s="137">
        <f t="shared" si="268"/>
        <v>-200</v>
      </c>
      <c r="X1344" s="133">
        <f>100</f>
        <v>100</v>
      </c>
      <c r="Y1344" s="133" t="str">
        <f t="shared" si="269"/>
        <v/>
      </c>
      <c r="Z1344" s="133">
        <f t="shared" si="270"/>
        <v>-100</v>
      </c>
      <c r="AA1344" s="134" t="str">
        <f>TEXT(Table1[[#This Row],[Date]],"DDD")</f>
        <v>Sat</v>
      </c>
      <c r="AB1344" s="133" t="str">
        <f>IF(OR(G1344="Doomben",G1344="Eagle Farm"),"Q",IF(AND(Q1344&gt;1,Q1344&lt;55,Table1[[#This Row],[Source]]="Nat"),"Nat OK",IF(AND(Table1[[#This Row],[Source]]&lt;&gt;"Nat",Q1344&lt;55),"Poor &lt;55",IF(OR(G1344="Randwick",G1344="Flemington",G1344="Caulfield",G1344="Sandown Lake",G1344="Sandown Hill"),"Best","ave"))))</f>
        <v>Best</v>
      </c>
      <c r="AC1344" s="133">
        <f>IF(Q1344="","",IF(AB1344="Poor &lt;55",$AC$2*0.2%,IF(AND(AB1344="Q",AA1344&lt;&gt;"Wed"),$AC$2*0.4%,IF(AND(AB1344="Q",AA1344="Wed"),$AC$2*0.5%,IF(AND(AB1344="Ave",U1344=100),$AC$2*0.5%,IF(AND(AB1344="ave",U1344="",N1344=1,AG1344="Bush"),$AC$2*1%,IF(AND(AB1344="ave",U1344="",Q1344&gt;100),$AC$2*1.3%,IF(AND(AB1344="ave",U1344=""),$AC$2*1.2%,IF(AND(AB1344="Ave",U1344=200),$AC$2*1%,IF(AND(AB1344="Best",U1344=200),$AC$2*1.5%,IF(AND(AB1344="Best",U1344="",K1344&lt;&gt;"Pro Syd"),$AC$2*0.5%,IF(AND(AB1344="Best",U1344=""),$AC$2*1%,IF(AND(AB1344="Best",U1344=100,Table1[[#This Row],[State]]="NSW"),$AC$2*0.4%,IF(AND(AB1344="Best",U1344=100),$AC$2*1%,IF(Table1[[#This Row],[Adj]]="Nat OK",$AC$2*0.5%,"xxx")))))))))))))))</f>
        <v>150</v>
      </c>
      <c r="AD1344" s="133" t="str">
        <f t="shared" si="271"/>
        <v/>
      </c>
      <c r="AE1344" s="133">
        <f t="shared" si="272"/>
        <v>-150</v>
      </c>
      <c r="AF1344" s="133" t="str">
        <f>VLOOKUP(Table1[[#This Row],[Track]],$F$2672:$H$2715,2,FALSE)</f>
        <v>Vic</v>
      </c>
      <c r="AG1344" s="133" t="str">
        <f>VLOOKUP(Table1[[#This Row],[Track]],$F$2672:$H$2715,3,FALSE)</f>
        <v>-</v>
      </c>
      <c r="AH1344" s="133" t="str">
        <f>IF(Table1[[#This Row],[Date]]&lt;$AH$2,"",IF(Table1[[#This Row],[Date]]&lt;$AH$3,"Edge","Elite Combo"))</f>
        <v/>
      </c>
      <c r="AI1344" s="218">
        <f>Table1[[#This Row],[Time]]</f>
        <v>0.59027777777777779</v>
      </c>
      <c r="AJ1344" s="219" t="str">
        <f>Table1[[#This Row],[Track]]</f>
        <v>Flemington</v>
      </c>
      <c r="AK1344" s="216">
        <f>Table1[[#This Row],[Race ]]</f>
        <v>5</v>
      </c>
      <c r="AL1344" s="219">
        <f>Table1[[#This Row],[TAB]]</f>
        <v>9</v>
      </c>
      <c r="AM1344" s="219" t="str">
        <f>Table1[[#This Row],[Selection]]</f>
        <v>Veloce Carro</v>
      </c>
      <c r="AN1344" s="220" t="str">
        <f>Table1[[#This Row],[Sources]]</f>
        <v>E4-20/Edge-20/Nat-20/Pro Mel-13</v>
      </c>
      <c r="AO1344" s="219">
        <f>Table1[[#This Row],[Scale Bet]]</f>
        <v>150</v>
      </c>
    </row>
    <row r="1345" spans="5:41" ht="16.5" customHeight="1" x14ac:dyDescent="0.25">
      <c r="E1345" s="185">
        <v>45465</v>
      </c>
      <c r="F1345" s="35">
        <v>0.59027777777777779</v>
      </c>
      <c r="G1345" s="36" t="s">
        <v>157</v>
      </c>
      <c r="H1345" s="36">
        <v>5</v>
      </c>
      <c r="I1345" s="36">
        <v>9</v>
      </c>
      <c r="J1345" s="36" t="s">
        <v>761</v>
      </c>
      <c r="K1345" s="36" t="s">
        <v>40</v>
      </c>
      <c r="L1345" s="165">
        <v>20</v>
      </c>
      <c r="M1345" s="134" t="str">
        <f t="shared" si="260"/>
        <v/>
      </c>
      <c r="N1345" s="36" t="str">
        <f t="shared" si="261"/>
        <v/>
      </c>
      <c r="O1345" s="135" t="str">
        <f t="shared" si="262"/>
        <v/>
      </c>
      <c r="P1345" s="186" t="str">
        <f t="shared" si="263"/>
        <v>OK</v>
      </c>
      <c r="Q1345" s="187" t="str">
        <f t="shared" si="264"/>
        <v/>
      </c>
      <c r="R1345" s="150"/>
      <c r="S1345" s="187" t="str">
        <f t="shared" si="265"/>
        <v/>
      </c>
      <c r="T1345" s="136" t="str">
        <f t="shared" si="266"/>
        <v>Veloce Carro</v>
      </c>
      <c r="U1345" s="137" t="str">
        <f>IF(P1345="","",IF(N1345=1,"",IF(Q1345="","",IF(Q1345&lt;=100,100,IF(Table1[[#This Row],[Day]]="Wed",100,200)))))</f>
        <v/>
      </c>
      <c r="V1345" s="137" t="str">
        <f t="shared" si="267"/>
        <v/>
      </c>
      <c r="W1345" s="137" t="str">
        <f t="shared" si="268"/>
        <v/>
      </c>
      <c r="X1345" s="133">
        <f>100</f>
        <v>100</v>
      </c>
      <c r="Y1345" s="133" t="str">
        <f t="shared" si="269"/>
        <v/>
      </c>
      <c r="Z1345" s="133">
        <f t="shared" si="270"/>
        <v>-100</v>
      </c>
      <c r="AA1345" s="134" t="str">
        <f>TEXT(Table1[[#This Row],[Date]],"DDD")</f>
        <v>Sat</v>
      </c>
      <c r="AB1345" s="133" t="str">
        <f>IF(OR(G1345="Doomben",G1345="Eagle Farm"),"Q",IF(AND(Q1345&gt;1,Q1345&lt;55,Table1[[#This Row],[Source]]="Nat"),"Nat OK",IF(AND(Table1[[#This Row],[Source]]&lt;&gt;"Nat",Q1345&lt;55),"Poor &lt;55",IF(OR(G1345="Randwick",G1345="Flemington",G1345="Caulfield",G1345="Sandown Lake",G1345="Sandown Hill"),"Best","ave"))))</f>
        <v>Best</v>
      </c>
      <c r="AC1345" s="133" t="str">
        <f>IF(Q1345="","",IF(AB1345="Poor &lt;55",$AC$2*0.2%,IF(AND(AB1345="Q",AA1345&lt;&gt;"Wed"),$AC$2*0.4%,IF(AND(AB1345="Q",AA1345="Wed"),$AC$2*0.5%,IF(AND(AB1345="Ave",U1345=100),$AC$2*0.5%,IF(AND(AB1345="ave",U1345="",N1345=1,AG1345="Bush"),$AC$2*1%,IF(AND(AB1345="ave",U1345="",Q1345&gt;100),$AC$2*1.3%,IF(AND(AB1345="ave",U1345=""),$AC$2*1.2%,IF(AND(AB1345="Ave",U1345=200),$AC$2*1%,IF(AND(AB1345="Best",U1345=200),$AC$2*1.5%,IF(AND(AB1345="Best",U1345="",K1345&lt;&gt;"Pro Syd"),$AC$2*0.5%,IF(AND(AB1345="Best",U1345=""),$AC$2*1%,IF(AND(AB1345="Best",U1345=100,Table1[[#This Row],[State]]="NSW"),$AC$2*0.4%,IF(AND(AB1345="Best",U1345=100),$AC$2*1%,IF(Table1[[#This Row],[Adj]]="Nat OK",$AC$2*0.5%,"xxx")))))))))))))))</f>
        <v/>
      </c>
      <c r="AD1345" s="133" t="str">
        <f t="shared" si="271"/>
        <v/>
      </c>
      <c r="AE1345" s="133" t="str">
        <f t="shared" si="272"/>
        <v/>
      </c>
      <c r="AF1345" s="133" t="str">
        <f>VLOOKUP(Table1[[#This Row],[Track]],$F$2672:$H$2715,2,FALSE)</f>
        <v>Vic</v>
      </c>
      <c r="AG1345" s="133" t="str">
        <f>VLOOKUP(Table1[[#This Row],[Track]],$F$2672:$H$2715,3,FALSE)</f>
        <v>-</v>
      </c>
      <c r="AH1345" s="133" t="str">
        <f>IF(Table1[[#This Row],[Date]]&lt;$AH$2,"",IF(Table1[[#This Row],[Date]]&lt;$AH$3,"Edge","Elite Combo"))</f>
        <v/>
      </c>
      <c r="AI1345" s="218">
        <f>Table1[[#This Row],[Time]]</f>
        <v>0.59027777777777779</v>
      </c>
      <c r="AJ1345" s="219" t="str">
        <f>Table1[[#This Row],[Track]]</f>
        <v>Flemington</v>
      </c>
      <c r="AK1345" s="216">
        <f>Table1[[#This Row],[Race ]]</f>
        <v>5</v>
      </c>
      <c r="AL1345" s="219">
        <f>Table1[[#This Row],[TAB]]</f>
        <v>9</v>
      </c>
      <c r="AM1345" s="219" t="str">
        <f>Table1[[#This Row],[Selection]]</f>
        <v>Veloce Carro</v>
      </c>
      <c r="AN1345" s="220" t="str">
        <f>Table1[[#This Row],[Sources]]</f>
        <v/>
      </c>
      <c r="AO1345" s="219" t="str">
        <f>Table1[[#This Row],[Scale Bet]]</f>
        <v/>
      </c>
    </row>
    <row r="1346" spans="5:41" ht="16.5" customHeight="1" x14ac:dyDescent="0.25">
      <c r="E1346" s="185">
        <v>45465</v>
      </c>
      <c r="F1346" s="35">
        <v>0.59027777777777779</v>
      </c>
      <c r="G1346" s="36" t="s">
        <v>157</v>
      </c>
      <c r="H1346" s="36">
        <v>5</v>
      </c>
      <c r="I1346" s="36">
        <v>9</v>
      </c>
      <c r="J1346" s="36" t="s">
        <v>761</v>
      </c>
      <c r="K1346" s="36" t="s">
        <v>13</v>
      </c>
      <c r="L1346" s="165">
        <v>20</v>
      </c>
      <c r="M1346" s="134" t="str">
        <f t="shared" si="260"/>
        <v/>
      </c>
      <c r="N1346" s="36" t="str">
        <f t="shared" si="261"/>
        <v/>
      </c>
      <c r="O1346" s="135" t="str">
        <f t="shared" si="262"/>
        <v/>
      </c>
      <c r="P1346" s="186" t="str">
        <f t="shared" si="263"/>
        <v>OK</v>
      </c>
      <c r="Q1346" s="187" t="str">
        <f t="shared" si="264"/>
        <v/>
      </c>
      <c r="R1346" s="150"/>
      <c r="S1346" s="187" t="str">
        <f t="shared" si="265"/>
        <v/>
      </c>
      <c r="T1346" s="136" t="str">
        <f t="shared" si="266"/>
        <v>Veloce Carro</v>
      </c>
      <c r="U1346" s="137" t="str">
        <f>IF(P1346="","",IF(N1346=1,"",IF(Q1346="","",IF(Q1346&lt;=100,100,IF(Table1[[#This Row],[Day]]="Wed",100,200)))))</f>
        <v/>
      </c>
      <c r="V1346" s="137" t="str">
        <f t="shared" si="267"/>
        <v/>
      </c>
      <c r="W1346" s="137" t="str">
        <f t="shared" si="268"/>
        <v/>
      </c>
      <c r="X1346" s="133">
        <f>100</f>
        <v>100</v>
      </c>
      <c r="Y1346" s="133" t="str">
        <f t="shared" si="269"/>
        <v/>
      </c>
      <c r="Z1346" s="133">
        <f t="shared" si="270"/>
        <v>-100</v>
      </c>
      <c r="AA1346" s="134" t="str">
        <f>TEXT(Table1[[#This Row],[Date]],"DDD")</f>
        <v>Sat</v>
      </c>
      <c r="AB1346" s="133" t="str">
        <f>IF(OR(G1346="Doomben",G1346="Eagle Farm"),"Q",IF(AND(Q1346&gt;1,Q1346&lt;55,Table1[[#This Row],[Source]]="Nat"),"Nat OK",IF(AND(Table1[[#This Row],[Source]]&lt;&gt;"Nat",Q1346&lt;55),"Poor &lt;55",IF(OR(G1346="Randwick",G1346="Flemington",G1346="Caulfield",G1346="Sandown Lake",G1346="Sandown Hill"),"Best","ave"))))</f>
        <v>Best</v>
      </c>
      <c r="AC1346" s="133" t="str">
        <f>IF(Q1346="","",IF(AB1346="Poor &lt;55",$AC$2*0.2%,IF(AND(AB1346="Q",AA1346&lt;&gt;"Wed"),$AC$2*0.4%,IF(AND(AB1346="Q",AA1346="Wed"),$AC$2*0.5%,IF(AND(AB1346="Ave",U1346=100),$AC$2*0.5%,IF(AND(AB1346="ave",U1346="",N1346=1,AG1346="Bush"),$AC$2*1%,IF(AND(AB1346="ave",U1346="",Q1346&gt;100),$AC$2*1.3%,IF(AND(AB1346="ave",U1346=""),$AC$2*1.2%,IF(AND(AB1346="Ave",U1346=200),$AC$2*1%,IF(AND(AB1346="Best",U1346=200),$AC$2*1.5%,IF(AND(AB1346="Best",U1346="",K1346&lt;&gt;"Pro Syd"),$AC$2*0.5%,IF(AND(AB1346="Best",U1346=""),$AC$2*1%,IF(AND(AB1346="Best",U1346=100,Table1[[#This Row],[State]]="NSW"),$AC$2*0.4%,IF(AND(AB1346="Best",U1346=100),$AC$2*1%,IF(Table1[[#This Row],[Adj]]="Nat OK",$AC$2*0.5%,"xxx")))))))))))))))</f>
        <v/>
      </c>
      <c r="AD1346" s="133" t="str">
        <f t="shared" si="271"/>
        <v/>
      </c>
      <c r="AE1346" s="133" t="str">
        <f t="shared" si="272"/>
        <v/>
      </c>
      <c r="AF1346" s="133" t="str">
        <f>VLOOKUP(Table1[[#This Row],[Track]],$F$2672:$H$2715,2,FALSE)</f>
        <v>Vic</v>
      </c>
      <c r="AG1346" s="133" t="str">
        <f>VLOOKUP(Table1[[#This Row],[Track]],$F$2672:$H$2715,3,FALSE)</f>
        <v>-</v>
      </c>
      <c r="AH1346" s="133" t="str">
        <f>IF(Table1[[#This Row],[Date]]&lt;$AH$2,"",IF(Table1[[#This Row],[Date]]&lt;$AH$3,"Edge","Elite Combo"))</f>
        <v/>
      </c>
      <c r="AI1346" s="218">
        <f>Table1[[#This Row],[Time]]</f>
        <v>0.59027777777777779</v>
      </c>
      <c r="AJ1346" s="219" t="str">
        <f>Table1[[#This Row],[Track]]</f>
        <v>Flemington</v>
      </c>
      <c r="AK1346" s="216">
        <f>Table1[[#This Row],[Race ]]</f>
        <v>5</v>
      </c>
      <c r="AL1346" s="219">
        <f>Table1[[#This Row],[TAB]]</f>
        <v>9</v>
      </c>
      <c r="AM1346" s="219" t="str">
        <f>Table1[[#This Row],[Selection]]</f>
        <v>Veloce Carro</v>
      </c>
      <c r="AN1346" s="220" t="str">
        <f>Table1[[#This Row],[Sources]]</f>
        <v/>
      </c>
      <c r="AO1346" s="219" t="str">
        <f>Table1[[#This Row],[Scale Bet]]</f>
        <v/>
      </c>
    </row>
    <row r="1347" spans="5:41" ht="16.5" customHeight="1" x14ac:dyDescent="0.25">
      <c r="E1347" s="185">
        <v>45465</v>
      </c>
      <c r="F1347" s="35">
        <v>0.59027777777777779</v>
      </c>
      <c r="G1347" s="36" t="s">
        <v>157</v>
      </c>
      <c r="H1347" s="36">
        <v>5</v>
      </c>
      <c r="I1347" s="36">
        <v>9</v>
      </c>
      <c r="J1347" s="36" t="s">
        <v>761</v>
      </c>
      <c r="K1347" s="36" t="s">
        <v>18</v>
      </c>
      <c r="L1347" s="165">
        <v>13</v>
      </c>
      <c r="M1347" s="134" t="str">
        <f t="shared" si="260"/>
        <v/>
      </c>
      <c r="N1347" s="36" t="str">
        <f t="shared" si="261"/>
        <v/>
      </c>
      <c r="O1347" s="135" t="str">
        <f t="shared" si="262"/>
        <v/>
      </c>
      <c r="P1347" s="186" t="str">
        <f t="shared" si="263"/>
        <v>OK</v>
      </c>
      <c r="Q1347" s="187" t="str">
        <f t="shared" si="264"/>
        <v/>
      </c>
      <c r="R1347" s="150"/>
      <c r="S1347" s="187" t="str">
        <f t="shared" si="265"/>
        <v/>
      </c>
      <c r="T1347" s="136" t="str">
        <f t="shared" si="266"/>
        <v>Veloce Carro</v>
      </c>
      <c r="U1347" s="137" t="str">
        <f>IF(P1347="","",IF(N1347=1,"",IF(Q1347="","",IF(Q1347&lt;=100,100,IF(Table1[[#This Row],[Day]]="Wed",100,200)))))</f>
        <v/>
      </c>
      <c r="V1347" s="137" t="str">
        <f t="shared" si="267"/>
        <v/>
      </c>
      <c r="W1347" s="137" t="str">
        <f t="shared" si="268"/>
        <v/>
      </c>
      <c r="X1347" s="133">
        <f>100</f>
        <v>100</v>
      </c>
      <c r="Y1347" s="133" t="str">
        <f t="shared" si="269"/>
        <v/>
      </c>
      <c r="Z1347" s="133">
        <f t="shared" si="270"/>
        <v>-100</v>
      </c>
      <c r="AA1347" s="134" t="str">
        <f>TEXT(Table1[[#This Row],[Date]],"DDD")</f>
        <v>Sat</v>
      </c>
      <c r="AB1347" s="133" t="str">
        <f>IF(OR(G1347="Doomben",G1347="Eagle Farm"),"Q",IF(AND(Q1347&gt;1,Q1347&lt;55,Table1[[#This Row],[Source]]="Nat"),"Nat OK",IF(AND(Table1[[#This Row],[Source]]&lt;&gt;"Nat",Q1347&lt;55),"Poor &lt;55",IF(OR(G1347="Randwick",G1347="Flemington",G1347="Caulfield",G1347="Sandown Lake",G1347="Sandown Hill"),"Best","ave"))))</f>
        <v>Best</v>
      </c>
      <c r="AC1347" s="133" t="str">
        <f>IF(Q1347="","",IF(AB1347="Poor &lt;55",$AC$2*0.2%,IF(AND(AB1347="Q",AA1347&lt;&gt;"Wed"),$AC$2*0.4%,IF(AND(AB1347="Q",AA1347="Wed"),$AC$2*0.5%,IF(AND(AB1347="Ave",U1347=100),$AC$2*0.5%,IF(AND(AB1347="ave",U1347="",N1347=1,AG1347="Bush"),$AC$2*1%,IF(AND(AB1347="ave",U1347="",Q1347&gt;100),$AC$2*1.3%,IF(AND(AB1347="ave",U1347=""),$AC$2*1.2%,IF(AND(AB1347="Ave",U1347=200),$AC$2*1%,IF(AND(AB1347="Best",U1347=200),$AC$2*1.5%,IF(AND(AB1347="Best",U1347="",K1347&lt;&gt;"Pro Syd"),$AC$2*0.5%,IF(AND(AB1347="Best",U1347=""),$AC$2*1%,IF(AND(AB1347="Best",U1347=100,Table1[[#This Row],[State]]="NSW"),$AC$2*0.4%,IF(AND(AB1347="Best",U1347=100),$AC$2*1%,IF(Table1[[#This Row],[Adj]]="Nat OK",$AC$2*0.5%,"xxx")))))))))))))))</f>
        <v/>
      </c>
      <c r="AD1347" s="133" t="str">
        <f t="shared" si="271"/>
        <v/>
      </c>
      <c r="AE1347" s="133" t="str">
        <f t="shared" si="272"/>
        <v/>
      </c>
      <c r="AF1347" s="133" t="str">
        <f>VLOOKUP(Table1[[#This Row],[Track]],$F$2672:$H$2715,2,FALSE)</f>
        <v>Vic</v>
      </c>
      <c r="AG1347" s="133" t="str">
        <f>VLOOKUP(Table1[[#This Row],[Track]],$F$2672:$H$2715,3,FALSE)</f>
        <v>-</v>
      </c>
      <c r="AH1347" s="133" t="str">
        <f>IF(Table1[[#This Row],[Date]]&lt;$AH$2,"",IF(Table1[[#This Row],[Date]]&lt;$AH$3,"Edge","Elite Combo"))</f>
        <v/>
      </c>
      <c r="AI1347" s="218">
        <f>Table1[[#This Row],[Time]]</f>
        <v>0.59027777777777779</v>
      </c>
      <c r="AJ1347" s="219" t="str">
        <f>Table1[[#This Row],[Track]]</f>
        <v>Flemington</v>
      </c>
      <c r="AK1347" s="216">
        <f>Table1[[#This Row],[Race ]]</f>
        <v>5</v>
      </c>
      <c r="AL1347" s="219">
        <f>Table1[[#This Row],[TAB]]</f>
        <v>9</v>
      </c>
      <c r="AM1347" s="219" t="str">
        <f>Table1[[#This Row],[Selection]]</f>
        <v>Veloce Carro</v>
      </c>
      <c r="AN1347" s="220" t="str">
        <f>Table1[[#This Row],[Sources]]</f>
        <v/>
      </c>
      <c r="AO1347" s="219" t="str">
        <f>Table1[[#This Row],[Scale Bet]]</f>
        <v/>
      </c>
    </row>
    <row r="1348" spans="5:41" ht="16.5" customHeight="1" x14ac:dyDescent="0.25">
      <c r="E1348" s="185">
        <v>45465</v>
      </c>
      <c r="F1348" s="35">
        <v>0.59027777777777779</v>
      </c>
      <c r="G1348" s="36" t="s">
        <v>157</v>
      </c>
      <c r="H1348" s="36">
        <v>5</v>
      </c>
      <c r="I1348" s="36">
        <v>2</v>
      </c>
      <c r="J1348" s="36" t="s">
        <v>325</v>
      </c>
      <c r="K1348" s="36" t="s">
        <v>1</v>
      </c>
      <c r="L1348" s="165">
        <v>12</v>
      </c>
      <c r="M1348" s="134">
        <f t="shared" si="260"/>
        <v>32</v>
      </c>
      <c r="N1348" s="36">
        <f t="shared" si="261"/>
        <v>2</v>
      </c>
      <c r="O1348" s="135" t="str">
        <f t="shared" si="262"/>
        <v>E4-12/Edge-20</v>
      </c>
      <c r="P1348" s="186" t="str">
        <f t="shared" si="263"/>
        <v>OK</v>
      </c>
      <c r="Q1348" s="187">
        <f t="shared" si="264"/>
        <v>128</v>
      </c>
      <c r="R1348" s="150"/>
      <c r="S1348" s="187" t="str">
        <f t="shared" si="265"/>
        <v/>
      </c>
      <c r="T1348" s="136" t="str">
        <f t="shared" si="266"/>
        <v>Who Dares</v>
      </c>
      <c r="U1348" s="137">
        <f>IF(P1348="","",IF(N1348=1,"",IF(Q1348="","",IF(Q1348&lt;=100,100,IF(Table1[[#This Row],[Day]]="Wed",100,200)))))</f>
        <v>200</v>
      </c>
      <c r="V1348" s="137" t="str">
        <f t="shared" si="267"/>
        <v/>
      </c>
      <c r="W1348" s="137">
        <f t="shared" si="268"/>
        <v>-200</v>
      </c>
      <c r="X1348" s="133">
        <f>100</f>
        <v>100</v>
      </c>
      <c r="Y1348" s="133" t="str">
        <f t="shared" si="269"/>
        <v/>
      </c>
      <c r="Z1348" s="133">
        <f t="shared" si="270"/>
        <v>-100</v>
      </c>
      <c r="AA1348" s="134" t="str">
        <f>TEXT(Table1[[#This Row],[Date]],"DDD")</f>
        <v>Sat</v>
      </c>
      <c r="AB1348" s="133" t="str">
        <f>IF(OR(G1348="Doomben",G1348="Eagle Farm"),"Q",IF(AND(Q1348&gt;1,Q1348&lt;55,Table1[[#This Row],[Source]]="Nat"),"Nat OK",IF(AND(Table1[[#This Row],[Source]]&lt;&gt;"Nat",Q1348&lt;55),"Poor &lt;55",IF(OR(G1348="Randwick",G1348="Flemington",G1348="Caulfield",G1348="Sandown Lake",G1348="Sandown Hill"),"Best","ave"))))</f>
        <v>Best</v>
      </c>
      <c r="AC1348" s="133">
        <f>IF(Q1348="","",IF(AB1348="Poor &lt;55",$AC$2*0.2%,IF(AND(AB1348="Q",AA1348&lt;&gt;"Wed"),$AC$2*0.4%,IF(AND(AB1348="Q",AA1348="Wed"),$AC$2*0.5%,IF(AND(AB1348="Ave",U1348=100),$AC$2*0.5%,IF(AND(AB1348="ave",U1348="",N1348=1,AG1348="Bush"),$AC$2*1%,IF(AND(AB1348="ave",U1348="",Q1348&gt;100),$AC$2*1.3%,IF(AND(AB1348="ave",U1348=""),$AC$2*1.2%,IF(AND(AB1348="Ave",U1348=200),$AC$2*1%,IF(AND(AB1348="Best",U1348=200),$AC$2*1.5%,IF(AND(AB1348="Best",U1348="",K1348&lt;&gt;"Pro Syd"),$AC$2*0.5%,IF(AND(AB1348="Best",U1348=""),$AC$2*1%,IF(AND(AB1348="Best",U1348=100,Table1[[#This Row],[State]]="NSW"),$AC$2*0.4%,IF(AND(AB1348="Best",U1348=100),$AC$2*1%,IF(Table1[[#This Row],[Adj]]="Nat OK",$AC$2*0.5%,"xxx")))))))))))))))</f>
        <v>150</v>
      </c>
      <c r="AD1348" s="133" t="str">
        <f t="shared" si="271"/>
        <v/>
      </c>
      <c r="AE1348" s="133">
        <f t="shared" si="272"/>
        <v>-150</v>
      </c>
      <c r="AF1348" s="133" t="str">
        <f>VLOOKUP(Table1[[#This Row],[Track]],$F$2672:$H$2715,2,FALSE)</f>
        <v>Vic</v>
      </c>
      <c r="AG1348" s="133" t="str">
        <f>VLOOKUP(Table1[[#This Row],[Track]],$F$2672:$H$2715,3,FALSE)</f>
        <v>-</v>
      </c>
      <c r="AH1348" s="133" t="str">
        <f>IF(Table1[[#This Row],[Date]]&lt;$AH$2,"",IF(Table1[[#This Row],[Date]]&lt;$AH$3,"Edge","Elite Combo"))</f>
        <v/>
      </c>
      <c r="AI1348" s="218">
        <f>Table1[[#This Row],[Time]]</f>
        <v>0.59027777777777779</v>
      </c>
      <c r="AJ1348" s="219" t="str">
        <f>Table1[[#This Row],[Track]]</f>
        <v>Flemington</v>
      </c>
      <c r="AK1348" s="216">
        <f>Table1[[#This Row],[Race ]]</f>
        <v>5</v>
      </c>
      <c r="AL1348" s="219">
        <f>Table1[[#This Row],[TAB]]</f>
        <v>2</v>
      </c>
      <c r="AM1348" s="219" t="str">
        <f>Table1[[#This Row],[Selection]]</f>
        <v>Who Dares</v>
      </c>
      <c r="AN1348" s="220" t="str">
        <f>Table1[[#This Row],[Sources]]</f>
        <v>E4-12/Edge-20</v>
      </c>
      <c r="AO1348" s="219">
        <f>Table1[[#This Row],[Scale Bet]]</f>
        <v>150</v>
      </c>
    </row>
    <row r="1349" spans="5:41" ht="16.5" customHeight="1" x14ac:dyDescent="0.25">
      <c r="E1349" s="185">
        <v>45465</v>
      </c>
      <c r="F1349" s="35">
        <v>0.59027777777777779</v>
      </c>
      <c r="G1349" s="36" t="s">
        <v>157</v>
      </c>
      <c r="H1349" s="36">
        <v>5</v>
      </c>
      <c r="I1349" s="36">
        <v>2</v>
      </c>
      <c r="J1349" s="36" t="s">
        <v>325</v>
      </c>
      <c r="K1349" s="36" t="s">
        <v>40</v>
      </c>
      <c r="L1349" s="165">
        <v>20</v>
      </c>
      <c r="M1349" s="134" t="str">
        <f t="shared" si="260"/>
        <v/>
      </c>
      <c r="N1349" s="36" t="str">
        <f t="shared" si="261"/>
        <v/>
      </c>
      <c r="O1349" s="135" t="str">
        <f t="shared" si="262"/>
        <v/>
      </c>
      <c r="P1349" s="186" t="str">
        <f t="shared" si="263"/>
        <v>OK</v>
      </c>
      <c r="Q1349" s="187" t="str">
        <f t="shared" si="264"/>
        <v/>
      </c>
      <c r="R1349" s="150"/>
      <c r="S1349" s="187" t="str">
        <f t="shared" si="265"/>
        <v/>
      </c>
      <c r="T1349" s="136" t="str">
        <f t="shared" si="266"/>
        <v>Who Dares</v>
      </c>
      <c r="U1349" s="137" t="str">
        <f>IF(P1349="","",IF(N1349=1,"",IF(Q1349="","",IF(Q1349&lt;=100,100,IF(Table1[[#This Row],[Day]]="Wed",100,200)))))</f>
        <v/>
      </c>
      <c r="V1349" s="137" t="str">
        <f t="shared" si="267"/>
        <v/>
      </c>
      <c r="W1349" s="137" t="str">
        <f t="shared" si="268"/>
        <v/>
      </c>
      <c r="X1349" s="133">
        <f>100</f>
        <v>100</v>
      </c>
      <c r="Y1349" s="133" t="str">
        <f t="shared" si="269"/>
        <v/>
      </c>
      <c r="Z1349" s="133">
        <f t="shared" si="270"/>
        <v>-100</v>
      </c>
      <c r="AA1349" s="134" t="str">
        <f>TEXT(Table1[[#This Row],[Date]],"DDD")</f>
        <v>Sat</v>
      </c>
      <c r="AB1349" s="133" t="str">
        <f>IF(OR(G1349="Doomben",G1349="Eagle Farm"),"Q",IF(AND(Q1349&gt;1,Q1349&lt;55,Table1[[#This Row],[Source]]="Nat"),"Nat OK",IF(AND(Table1[[#This Row],[Source]]&lt;&gt;"Nat",Q1349&lt;55),"Poor &lt;55",IF(OR(G1349="Randwick",G1349="Flemington",G1349="Caulfield",G1349="Sandown Lake",G1349="Sandown Hill"),"Best","ave"))))</f>
        <v>Best</v>
      </c>
      <c r="AC1349" s="133" t="str">
        <f>IF(Q1349="","",IF(AB1349="Poor &lt;55",$AC$2*0.2%,IF(AND(AB1349="Q",AA1349&lt;&gt;"Wed"),$AC$2*0.4%,IF(AND(AB1349="Q",AA1349="Wed"),$AC$2*0.5%,IF(AND(AB1349="Ave",U1349=100),$AC$2*0.5%,IF(AND(AB1349="ave",U1349="",N1349=1,AG1349="Bush"),$AC$2*1%,IF(AND(AB1349="ave",U1349="",Q1349&gt;100),$AC$2*1.3%,IF(AND(AB1349="ave",U1349=""),$AC$2*1.2%,IF(AND(AB1349="Ave",U1349=200),$AC$2*1%,IF(AND(AB1349="Best",U1349=200),$AC$2*1.5%,IF(AND(AB1349="Best",U1349="",K1349&lt;&gt;"Pro Syd"),$AC$2*0.5%,IF(AND(AB1349="Best",U1349=""),$AC$2*1%,IF(AND(AB1349="Best",U1349=100,Table1[[#This Row],[State]]="NSW"),$AC$2*0.4%,IF(AND(AB1349="Best",U1349=100),$AC$2*1%,IF(Table1[[#This Row],[Adj]]="Nat OK",$AC$2*0.5%,"xxx")))))))))))))))</f>
        <v/>
      </c>
      <c r="AD1349" s="133" t="str">
        <f t="shared" si="271"/>
        <v/>
      </c>
      <c r="AE1349" s="133" t="str">
        <f t="shared" si="272"/>
        <v/>
      </c>
      <c r="AF1349" s="133" t="str">
        <f>VLOOKUP(Table1[[#This Row],[Track]],$F$2672:$H$2715,2,FALSE)</f>
        <v>Vic</v>
      </c>
      <c r="AG1349" s="133" t="str">
        <f>VLOOKUP(Table1[[#This Row],[Track]],$F$2672:$H$2715,3,FALSE)</f>
        <v>-</v>
      </c>
      <c r="AH1349" s="133" t="str">
        <f>IF(Table1[[#This Row],[Date]]&lt;$AH$2,"",IF(Table1[[#This Row],[Date]]&lt;$AH$3,"Edge","Elite Combo"))</f>
        <v/>
      </c>
      <c r="AI1349" s="218">
        <f>Table1[[#This Row],[Time]]</f>
        <v>0.59027777777777779</v>
      </c>
      <c r="AJ1349" s="219" t="str">
        <f>Table1[[#This Row],[Track]]</f>
        <v>Flemington</v>
      </c>
      <c r="AK1349" s="216">
        <f>Table1[[#This Row],[Race ]]</f>
        <v>5</v>
      </c>
      <c r="AL1349" s="219">
        <f>Table1[[#This Row],[TAB]]</f>
        <v>2</v>
      </c>
      <c r="AM1349" s="219" t="str">
        <f>Table1[[#This Row],[Selection]]</f>
        <v>Who Dares</v>
      </c>
      <c r="AN1349" s="220" t="str">
        <f>Table1[[#This Row],[Sources]]</f>
        <v/>
      </c>
      <c r="AO1349" s="219" t="str">
        <f>Table1[[#This Row],[Scale Bet]]</f>
        <v/>
      </c>
    </row>
    <row r="1350" spans="5:41" ht="16.5" customHeight="1" x14ac:dyDescent="0.25">
      <c r="E1350" s="185">
        <v>45465</v>
      </c>
      <c r="F1350" s="35">
        <v>0.61458333333333337</v>
      </c>
      <c r="G1350" s="36" t="s">
        <v>157</v>
      </c>
      <c r="H1350" s="36">
        <v>6</v>
      </c>
      <c r="I1350" s="36">
        <v>6</v>
      </c>
      <c r="J1350" s="36" t="s">
        <v>961</v>
      </c>
      <c r="K1350" s="36" t="s">
        <v>13</v>
      </c>
      <c r="L1350" s="165">
        <v>20</v>
      </c>
      <c r="M1350" s="134">
        <f t="shared" si="260"/>
        <v>20</v>
      </c>
      <c r="N1350" s="36">
        <f t="shared" si="261"/>
        <v>1</v>
      </c>
      <c r="O1350" s="135" t="str">
        <f t="shared" si="262"/>
        <v>Nat-20</v>
      </c>
      <c r="P1350" s="186" t="str">
        <f t="shared" si="263"/>
        <v>OK</v>
      </c>
      <c r="Q1350" s="187">
        <f t="shared" si="264"/>
        <v>80</v>
      </c>
      <c r="R1350" s="150"/>
      <c r="S1350" s="187" t="str">
        <f t="shared" si="265"/>
        <v/>
      </c>
      <c r="T1350" s="136" t="str">
        <f t="shared" si="266"/>
        <v>King Of The Castle</v>
      </c>
      <c r="U1350" s="137" t="str">
        <f>IF(P1350="","",IF(N1350=1,"",IF(Q1350="","",IF(Q1350&lt;=100,100,IF(Table1[[#This Row],[Day]]="Wed",100,200)))))</f>
        <v/>
      </c>
      <c r="V1350" s="137" t="str">
        <f t="shared" si="267"/>
        <v/>
      </c>
      <c r="W1350" s="137" t="str">
        <f t="shared" si="268"/>
        <v/>
      </c>
      <c r="X1350" s="133">
        <f>100</f>
        <v>100</v>
      </c>
      <c r="Y1350" s="133" t="str">
        <f t="shared" si="269"/>
        <v/>
      </c>
      <c r="Z1350" s="133">
        <f t="shared" si="270"/>
        <v>-100</v>
      </c>
      <c r="AA1350" s="134" t="str">
        <f>TEXT(Table1[[#This Row],[Date]],"DDD")</f>
        <v>Sat</v>
      </c>
      <c r="AB1350" s="133" t="str">
        <f>IF(OR(G1350="Doomben",G1350="Eagle Farm"),"Q",IF(AND(Q1350&gt;1,Q1350&lt;55,Table1[[#This Row],[Source]]="Nat"),"Nat OK",IF(AND(Table1[[#This Row],[Source]]&lt;&gt;"Nat",Q1350&lt;55),"Poor &lt;55",IF(OR(G1350="Randwick",G1350="Flemington",G1350="Caulfield",G1350="Sandown Lake",G1350="Sandown Hill"),"Best","ave"))))</f>
        <v>Best</v>
      </c>
      <c r="AC1350" s="133">
        <f>IF(Q1350="","",IF(AB1350="Poor &lt;55",$AC$2*0.2%,IF(AND(AB1350="Q",AA1350&lt;&gt;"Wed"),$AC$2*0.4%,IF(AND(AB1350="Q",AA1350="Wed"),$AC$2*0.5%,IF(AND(AB1350="Ave",U1350=100),$AC$2*0.5%,IF(AND(AB1350="ave",U1350="",N1350=1,AG1350="Bush"),$AC$2*1%,IF(AND(AB1350="ave",U1350="",Q1350&gt;100),$AC$2*1.3%,IF(AND(AB1350="ave",U1350=""),$AC$2*1.2%,IF(AND(AB1350="Ave",U1350=200),$AC$2*1%,IF(AND(AB1350="Best",U1350=200),$AC$2*1.5%,IF(AND(AB1350="Best",U1350="",K1350&lt;&gt;"Pro Syd"),$AC$2*0.5%,IF(AND(AB1350="Best",U1350=""),$AC$2*1%,IF(AND(AB1350="Best",U1350=100,Table1[[#This Row],[State]]="NSW"),$AC$2*0.4%,IF(AND(AB1350="Best",U1350=100),$AC$2*1%,IF(Table1[[#This Row],[Adj]]="Nat OK",$AC$2*0.5%,"xxx")))))))))))))))</f>
        <v>50</v>
      </c>
      <c r="AD1350" s="133" t="str">
        <f t="shared" si="271"/>
        <v/>
      </c>
      <c r="AE1350" s="133">
        <f t="shared" si="272"/>
        <v>-50</v>
      </c>
      <c r="AF1350" s="133" t="str">
        <f>VLOOKUP(Table1[[#This Row],[Track]],$F$2672:$H$2715,2,FALSE)</f>
        <v>Vic</v>
      </c>
      <c r="AG1350" s="133" t="str">
        <f>VLOOKUP(Table1[[#This Row],[Track]],$F$2672:$H$2715,3,FALSE)</f>
        <v>-</v>
      </c>
      <c r="AH1350" s="133" t="str">
        <f>IF(Table1[[#This Row],[Date]]&lt;$AH$2,"",IF(Table1[[#This Row],[Date]]&lt;$AH$3,"Edge","Elite Combo"))</f>
        <v/>
      </c>
      <c r="AI1350" s="218">
        <f>Table1[[#This Row],[Time]]</f>
        <v>0.61458333333333337</v>
      </c>
      <c r="AJ1350" s="219" t="str">
        <f>Table1[[#This Row],[Track]]</f>
        <v>Flemington</v>
      </c>
      <c r="AK1350" s="216">
        <f>Table1[[#This Row],[Race ]]</f>
        <v>6</v>
      </c>
      <c r="AL1350" s="219">
        <f>Table1[[#This Row],[TAB]]</f>
        <v>6</v>
      </c>
      <c r="AM1350" s="219" t="str">
        <f>Table1[[#This Row],[Selection]]</f>
        <v>King Of The Castle</v>
      </c>
      <c r="AN1350" s="220" t="str">
        <f>Table1[[#This Row],[Sources]]</f>
        <v>Nat-20</v>
      </c>
      <c r="AO1350" s="219">
        <f>Table1[[#This Row],[Scale Bet]]</f>
        <v>50</v>
      </c>
    </row>
    <row r="1351" spans="5:41" ht="16.5" customHeight="1" x14ac:dyDescent="0.25">
      <c r="E1351" s="185">
        <v>45465</v>
      </c>
      <c r="F1351" s="35">
        <v>0.66666666666666663</v>
      </c>
      <c r="G1351" s="36" t="s">
        <v>157</v>
      </c>
      <c r="H1351" s="36">
        <v>8</v>
      </c>
      <c r="I1351" s="36">
        <v>1</v>
      </c>
      <c r="J1351" s="36" t="s">
        <v>794</v>
      </c>
      <c r="K1351" s="36" t="s">
        <v>1</v>
      </c>
      <c r="L1351" s="165">
        <v>10</v>
      </c>
      <c r="M1351" s="134">
        <f t="shared" ref="M1351:M1414" si="273">IF(AND(J1351=J1350,E1351=E1350),"",IF(AND(E1351=E1354,J1351=J1354),L1351+L1352+L1353+L1354,IF(AND(E1351=E1353,J1351=J1353),L1351+L1352+L1353,IF(AND(E1351=E1352,J1351=J1352),L1351+L1352,L1351))))</f>
        <v>23</v>
      </c>
      <c r="N1351" s="36">
        <f t="shared" ref="N1351:N1414" si="274">IF(M1351=L1351,1,IF(M1351="","",IF(AND(E1351=E1354,J1351=J1354),4,IF(AND(E1351=E1353,J1351=J1353),3,IF(AND(E1351=E1352,J1351=J1352),2,"XXX")))))</f>
        <v>2</v>
      </c>
      <c r="O1351" s="135" t="str">
        <f t="shared" ref="O1351:O1414" si="275">IF(N1351="","",IF(N1351=4,K1351&amp;"-"&amp;L1351&amp;"/"&amp;K1352&amp;"-"&amp;L1352&amp;"/"&amp;K1353&amp;"-"&amp;L1353&amp;"/"&amp;K1354&amp;"-"&amp;L1354,IF(N1351=3,K1351&amp;"-"&amp;L1351&amp;"/"&amp;K1352&amp;"-"&amp;L1352&amp;"/"&amp;K1353&amp;"-"&amp;L1353,IF(N1351=2,K1351&amp;"-"&amp;L1351&amp;"/"&amp;K1352&amp;"-"&amp;L1352,IF(N1351=1,K1351&amp;"-"&amp;L1351,"""""xxx")))))</f>
        <v>E4-10/Nat-13</v>
      </c>
      <c r="P1351" s="186" t="str">
        <f t="shared" ref="P1351:P1414" si="276">IF(OR(G1351="Randwick",G1351="Rosehill",G1351="Flemington",G1351="Caulfield",G1351="Sandown Lake",G1351="Sandown Hill",G1351="Moonee Valley"),"OK","")</f>
        <v>OK</v>
      </c>
      <c r="Q1351" s="187">
        <f t="shared" ref="Q1351:Q1414" si="277">IF(M1351="","",(M1351*($Q$1/1000)/$R$1)*$Q$2)</f>
        <v>92</v>
      </c>
      <c r="R1351" s="150"/>
      <c r="S1351" s="187" t="str">
        <f t="shared" ref="S1351:S1414" si="278">IF(Q1351="","",IF(R1351="","",R1351*Q1351))</f>
        <v/>
      </c>
      <c r="T1351" s="136" t="str">
        <f t="shared" ref="T1351:T1414" si="279">TRIM(PROPER(J1351))</f>
        <v>Lady In Pink</v>
      </c>
      <c r="U1351" s="137">
        <f>IF(P1351="","",IF(N1351=1,"",IF(Q1351="","",IF(Q1351&lt;=100,100,IF(Table1[[#This Row],[Day]]="Wed",100,200)))))</f>
        <v>100</v>
      </c>
      <c r="V1351" s="137" t="str">
        <f t="shared" ref="V1351:V1414" si="280">IF(U1351="","",IF(R1351="","",U1351*R1351))</f>
        <v/>
      </c>
      <c r="W1351" s="137">
        <f t="shared" ref="W1351:W1414" si="281">IF(U1351="","",IF(V1351="",U1351*-1,V1351-U1351))</f>
        <v>-100</v>
      </c>
      <c r="X1351" s="133">
        <f>100</f>
        <v>100</v>
      </c>
      <c r="Y1351" s="133" t="str">
        <f t="shared" ref="Y1351:Y1414" si="282">IF(R1351="","",X1351*R1351)</f>
        <v/>
      </c>
      <c r="Z1351" s="133">
        <f t="shared" ref="Z1351:Z1414" si="283">IF(Y1351="",X1351*-1,Y1351-X1350)</f>
        <v>-100</v>
      </c>
      <c r="AA1351" s="134" t="str">
        <f>TEXT(Table1[[#This Row],[Date]],"DDD")</f>
        <v>Sat</v>
      </c>
      <c r="AB1351" s="133" t="str">
        <f>IF(OR(G1351="Doomben",G1351="Eagle Farm"),"Q",IF(AND(Q1351&gt;1,Q1351&lt;55,Table1[[#This Row],[Source]]="Nat"),"Nat OK",IF(AND(Table1[[#This Row],[Source]]&lt;&gt;"Nat",Q1351&lt;55),"Poor &lt;55",IF(OR(G1351="Randwick",G1351="Flemington",G1351="Caulfield",G1351="Sandown Lake",G1351="Sandown Hill"),"Best","ave"))))</f>
        <v>Best</v>
      </c>
      <c r="AC1351" s="133">
        <f>IF(Q1351="","",IF(AB1351="Poor &lt;55",$AC$2*0.2%,IF(AND(AB1351="Q",AA1351&lt;&gt;"Wed"),$AC$2*0.4%,IF(AND(AB1351="Q",AA1351="Wed"),$AC$2*0.5%,IF(AND(AB1351="Ave",U1351=100),$AC$2*0.5%,IF(AND(AB1351="ave",U1351="",N1351=1,AG1351="Bush"),$AC$2*1%,IF(AND(AB1351="ave",U1351="",Q1351&gt;100),$AC$2*1.3%,IF(AND(AB1351="ave",U1351=""),$AC$2*1.2%,IF(AND(AB1351="Ave",U1351=200),$AC$2*1%,IF(AND(AB1351="Best",U1351=200),$AC$2*1.5%,IF(AND(AB1351="Best",U1351="",K1351&lt;&gt;"Pro Syd"),$AC$2*0.5%,IF(AND(AB1351="Best",U1351=""),$AC$2*1%,IF(AND(AB1351="Best",U1351=100,Table1[[#This Row],[State]]="NSW"),$AC$2*0.4%,IF(AND(AB1351="Best",U1351=100),$AC$2*1%,IF(Table1[[#This Row],[Adj]]="Nat OK",$AC$2*0.5%,"xxx")))))))))))))))</f>
        <v>100</v>
      </c>
      <c r="AD1351" s="133" t="str">
        <f t="shared" ref="AD1351:AD1414" si="284">IF(AC1351="","",IF(R1351="","",AC1351*R1351))</f>
        <v/>
      </c>
      <c r="AE1351" s="133">
        <f t="shared" ref="AE1351:AE1414" si="285">IF(AC1351="","",IF(AD1351="",AC1351*-1,AD1351-AC1351))</f>
        <v>-100</v>
      </c>
      <c r="AF1351" s="133" t="str">
        <f>VLOOKUP(Table1[[#This Row],[Track]],$F$2672:$H$2715,2,FALSE)</f>
        <v>Vic</v>
      </c>
      <c r="AG1351" s="133" t="str">
        <f>VLOOKUP(Table1[[#This Row],[Track]],$F$2672:$H$2715,3,FALSE)</f>
        <v>-</v>
      </c>
      <c r="AH1351" s="133" t="str">
        <f>IF(Table1[[#This Row],[Date]]&lt;$AH$2,"",IF(Table1[[#This Row],[Date]]&lt;$AH$3,"Edge","Elite Combo"))</f>
        <v/>
      </c>
      <c r="AI1351" s="218">
        <f>Table1[[#This Row],[Time]]</f>
        <v>0.66666666666666663</v>
      </c>
      <c r="AJ1351" s="219" t="str">
        <f>Table1[[#This Row],[Track]]</f>
        <v>Flemington</v>
      </c>
      <c r="AK1351" s="216">
        <f>Table1[[#This Row],[Race ]]</f>
        <v>8</v>
      </c>
      <c r="AL1351" s="219">
        <f>Table1[[#This Row],[TAB]]</f>
        <v>1</v>
      </c>
      <c r="AM1351" s="219" t="str">
        <f>Table1[[#This Row],[Selection]]</f>
        <v>Lady In Pink</v>
      </c>
      <c r="AN1351" s="220" t="str">
        <f>Table1[[#This Row],[Sources]]</f>
        <v>E4-10/Nat-13</v>
      </c>
      <c r="AO1351" s="219">
        <f>Table1[[#This Row],[Scale Bet]]</f>
        <v>100</v>
      </c>
    </row>
    <row r="1352" spans="5:41" ht="16.5" customHeight="1" x14ac:dyDescent="0.25">
      <c r="E1352" s="185">
        <v>45465</v>
      </c>
      <c r="F1352" s="35">
        <v>0.66666666666666663</v>
      </c>
      <c r="G1352" s="36" t="s">
        <v>157</v>
      </c>
      <c r="H1352" s="36">
        <v>8</v>
      </c>
      <c r="I1352" s="36">
        <v>1</v>
      </c>
      <c r="J1352" s="36" t="s">
        <v>794</v>
      </c>
      <c r="K1352" s="36" t="s">
        <v>13</v>
      </c>
      <c r="L1352" s="165">
        <v>13</v>
      </c>
      <c r="M1352" s="134" t="str">
        <f t="shared" si="273"/>
        <v/>
      </c>
      <c r="N1352" s="36" t="str">
        <f t="shared" si="274"/>
        <v/>
      </c>
      <c r="O1352" s="135" t="str">
        <f t="shared" si="275"/>
        <v/>
      </c>
      <c r="P1352" s="186" t="str">
        <f t="shared" si="276"/>
        <v>OK</v>
      </c>
      <c r="Q1352" s="187" t="str">
        <f t="shared" si="277"/>
        <v/>
      </c>
      <c r="R1352" s="150"/>
      <c r="S1352" s="187" t="str">
        <f t="shared" si="278"/>
        <v/>
      </c>
      <c r="T1352" s="136" t="str">
        <f t="shared" si="279"/>
        <v>Lady In Pink</v>
      </c>
      <c r="U1352" s="137" t="str">
        <f>IF(P1352="","",IF(N1352=1,"",IF(Q1352="","",IF(Q1352&lt;=100,100,IF(Table1[[#This Row],[Day]]="Wed",100,200)))))</f>
        <v/>
      </c>
      <c r="V1352" s="137" t="str">
        <f t="shared" si="280"/>
        <v/>
      </c>
      <c r="W1352" s="137" t="str">
        <f t="shared" si="281"/>
        <v/>
      </c>
      <c r="X1352" s="133">
        <f>100</f>
        <v>100</v>
      </c>
      <c r="Y1352" s="133" t="str">
        <f t="shared" si="282"/>
        <v/>
      </c>
      <c r="Z1352" s="133">
        <f t="shared" si="283"/>
        <v>-100</v>
      </c>
      <c r="AA1352" s="134" t="str">
        <f>TEXT(Table1[[#This Row],[Date]],"DDD")</f>
        <v>Sat</v>
      </c>
      <c r="AB1352" s="133" t="str">
        <f>IF(OR(G1352="Doomben",G1352="Eagle Farm"),"Q",IF(AND(Q1352&gt;1,Q1352&lt;55,Table1[[#This Row],[Source]]="Nat"),"Nat OK",IF(AND(Table1[[#This Row],[Source]]&lt;&gt;"Nat",Q1352&lt;55),"Poor &lt;55",IF(OR(G1352="Randwick",G1352="Flemington",G1352="Caulfield",G1352="Sandown Lake",G1352="Sandown Hill"),"Best","ave"))))</f>
        <v>Best</v>
      </c>
      <c r="AC1352" s="133" t="str">
        <f>IF(Q1352="","",IF(AB1352="Poor &lt;55",$AC$2*0.2%,IF(AND(AB1352="Q",AA1352&lt;&gt;"Wed"),$AC$2*0.4%,IF(AND(AB1352="Q",AA1352="Wed"),$AC$2*0.5%,IF(AND(AB1352="Ave",U1352=100),$AC$2*0.5%,IF(AND(AB1352="ave",U1352="",N1352=1,AG1352="Bush"),$AC$2*1%,IF(AND(AB1352="ave",U1352="",Q1352&gt;100),$AC$2*1.3%,IF(AND(AB1352="ave",U1352=""),$AC$2*1.2%,IF(AND(AB1352="Ave",U1352=200),$AC$2*1%,IF(AND(AB1352="Best",U1352=200),$AC$2*1.5%,IF(AND(AB1352="Best",U1352="",K1352&lt;&gt;"Pro Syd"),$AC$2*0.5%,IF(AND(AB1352="Best",U1352=""),$AC$2*1%,IF(AND(AB1352="Best",U1352=100,Table1[[#This Row],[State]]="NSW"),$AC$2*0.4%,IF(AND(AB1352="Best",U1352=100),$AC$2*1%,IF(Table1[[#This Row],[Adj]]="Nat OK",$AC$2*0.5%,"xxx")))))))))))))))</f>
        <v/>
      </c>
      <c r="AD1352" s="133" t="str">
        <f t="shared" si="284"/>
        <v/>
      </c>
      <c r="AE1352" s="133" t="str">
        <f t="shared" si="285"/>
        <v/>
      </c>
      <c r="AF1352" s="133" t="str">
        <f>VLOOKUP(Table1[[#This Row],[Track]],$F$2672:$H$2715,2,FALSE)</f>
        <v>Vic</v>
      </c>
      <c r="AG1352" s="133" t="str">
        <f>VLOOKUP(Table1[[#This Row],[Track]],$F$2672:$H$2715,3,FALSE)</f>
        <v>-</v>
      </c>
      <c r="AH1352" s="133" t="str">
        <f>IF(Table1[[#This Row],[Date]]&lt;$AH$2,"",IF(Table1[[#This Row],[Date]]&lt;$AH$3,"Edge","Elite Combo"))</f>
        <v/>
      </c>
      <c r="AI1352" s="218">
        <f>Table1[[#This Row],[Time]]</f>
        <v>0.66666666666666663</v>
      </c>
      <c r="AJ1352" s="219" t="str">
        <f>Table1[[#This Row],[Track]]</f>
        <v>Flemington</v>
      </c>
      <c r="AK1352" s="216">
        <f>Table1[[#This Row],[Race ]]</f>
        <v>8</v>
      </c>
      <c r="AL1352" s="219">
        <f>Table1[[#This Row],[TAB]]</f>
        <v>1</v>
      </c>
      <c r="AM1352" s="219" t="str">
        <f>Table1[[#This Row],[Selection]]</f>
        <v>Lady In Pink</v>
      </c>
      <c r="AN1352" s="220" t="str">
        <f>Table1[[#This Row],[Sources]]</f>
        <v/>
      </c>
      <c r="AO1352" s="219" t="str">
        <f>Table1[[#This Row],[Scale Bet]]</f>
        <v/>
      </c>
    </row>
    <row r="1353" spans="5:41" ht="16.5" customHeight="1" x14ac:dyDescent="0.25">
      <c r="E1353" s="185">
        <v>45465</v>
      </c>
      <c r="F1353" s="35">
        <v>0.69097222222222221</v>
      </c>
      <c r="G1353" s="36" t="s">
        <v>157</v>
      </c>
      <c r="H1353" s="36">
        <v>9</v>
      </c>
      <c r="I1353" s="36">
        <v>2</v>
      </c>
      <c r="J1353" s="36" t="s">
        <v>205</v>
      </c>
      <c r="K1353" s="36" t="s">
        <v>1</v>
      </c>
      <c r="L1353" s="165">
        <v>20</v>
      </c>
      <c r="M1353" s="134">
        <f t="shared" si="273"/>
        <v>54</v>
      </c>
      <c r="N1353" s="36">
        <f t="shared" si="274"/>
        <v>3</v>
      </c>
      <c r="O1353" s="135" t="str">
        <f t="shared" si="275"/>
        <v>E4-20/Edge-14/Nat-20</v>
      </c>
      <c r="P1353" s="186" t="str">
        <f t="shared" si="276"/>
        <v>OK</v>
      </c>
      <c r="Q1353" s="187">
        <f t="shared" si="277"/>
        <v>216</v>
      </c>
      <c r="R1353" s="150">
        <v>3.7</v>
      </c>
      <c r="S1353" s="187">
        <f t="shared" si="278"/>
        <v>799.2</v>
      </c>
      <c r="T1353" s="136" t="str">
        <f t="shared" si="279"/>
        <v>The Black Cloud</v>
      </c>
      <c r="U1353" s="137">
        <f>IF(P1353="","",IF(N1353=1,"",IF(Q1353="","",IF(Q1353&lt;=100,100,IF(Table1[[#This Row],[Day]]="Wed",100,200)))))</f>
        <v>200</v>
      </c>
      <c r="V1353" s="137">
        <f t="shared" si="280"/>
        <v>740</v>
      </c>
      <c r="W1353" s="137">
        <f t="shared" si="281"/>
        <v>540</v>
      </c>
      <c r="X1353" s="133">
        <f>100</f>
        <v>100</v>
      </c>
      <c r="Y1353" s="133">
        <f t="shared" si="282"/>
        <v>370</v>
      </c>
      <c r="Z1353" s="133">
        <f t="shared" si="283"/>
        <v>270</v>
      </c>
      <c r="AA1353" s="134" t="str">
        <f>TEXT(Table1[[#This Row],[Date]],"DDD")</f>
        <v>Sat</v>
      </c>
      <c r="AB1353" s="133" t="str">
        <f>IF(OR(G1353="Doomben",G1353="Eagle Farm"),"Q",IF(AND(Q1353&gt;1,Q1353&lt;55,Table1[[#This Row],[Source]]="Nat"),"Nat OK",IF(AND(Table1[[#This Row],[Source]]&lt;&gt;"Nat",Q1353&lt;55),"Poor &lt;55",IF(OR(G1353="Randwick",G1353="Flemington",G1353="Caulfield",G1353="Sandown Lake",G1353="Sandown Hill"),"Best","ave"))))</f>
        <v>Best</v>
      </c>
      <c r="AC1353" s="133">
        <f>IF(Q1353="","",IF(AB1353="Poor &lt;55",$AC$2*0.2%,IF(AND(AB1353="Q",AA1353&lt;&gt;"Wed"),$AC$2*0.4%,IF(AND(AB1353="Q",AA1353="Wed"),$AC$2*0.5%,IF(AND(AB1353="Ave",U1353=100),$AC$2*0.5%,IF(AND(AB1353="ave",U1353="",N1353=1,AG1353="Bush"),$AC$2*1%,IF(AND(AB1353="ave",U1353="",Q1353&gt;100),$AC$2*1.3%,IF(AND(AB1353="ave",U1353=""),$AC$2*1.2%,IF(AND(AB1353="Ave",U1353=200),$AC$2*1%,IF(AND(AB1353="Best",U1353=200),$AC$2*1.5%,IF(AND(AB1353="Best",U1353="",K1353&lt;&gt;"Pro Syd"),$AC$2*0.5%,IF(AND(AB1353="Best",U1353=""),$AC$2*1%,IF(AND(AB1353="Best",U1353=100,Table1[[#This Row],[State]]="NSW"),$AC$2*0.4%,IF(AND(AB1353="Best",U1353=100),$AC$2*1%,IF(Table1[[#This Row],[Adj]]="Nat OK",$AC$2*0.5%,"xxx")))))))))))))))</f>
        <v>150</v>
      </c>
      <c r="AD1353" s="133">
        <f t="shared" si="284"/>
        <v>555</v>
      </c>
      <c r="AE1353" s="133">
        <f t="shared" si="285"/>
        <v>405</v>
      </c>
      <c r="AF1353" s="133" t="str">
        <f>VLOOKUP(Table1[[#This Row],[Track]],$F$2672:$H$2715,2,FALSE)</f>
        <v>Vic</v>
      </c>
      <c r="AG1353" s="133" t="str">
        <f>VLOOKUP(Table1[[#This Row],[Track]],$F$2672:$H$2715,3,FALSE)</f>
        <v>-</v>
      </c>
      <c r="AH1353" s="133" t="str">
        <f>IF(Table1[[#This Row],[Date]]&lt;$AH$2,"",IF(Table1[[#This Row],[Date]]&lt;$AH$3,"Edge","Elite Combo"))</f>
        <v/>
      </c>
      <c r="AI1353" s="218">
        <f>Table1[[#This Row],[Time]]</f>
        <v>0.69097222222222221</v>
      </c>
      <c r="AJ1353" s="219" t="str">
        <f>Table1[[#This Row],[Track]]</f>
        <v>Flemington</v>
      </c>
      <c r="AK1353" s="216">
        <f>Table1[[#This Row],[Race ]]</f>
        <v>9</v>
      </c>
      <c r="AL1353" s="219">
        <f>Table1[[#This Row],[TAB]]</f>
        <v>2</v>
      </c>
      <c r="AM1353" s="219" t="str">
        <f>Table1[[#This Row],[Selection]]</f>
        <v>The Black Cloud</v>
      </c>
      <c r="AN1353" s="220" t="str">
        <f>Table1[[#This Row],[Sources]]</f>
        <v>E4-20/Edge-14/Nat-20</v>
      </c>
      <c r="AO1353" s="219">
        <f>Table1[[#This Row],[Scale Bet]]</f>
        <v>150</v>
      </c>
    </row>
    <row r="1354" spans="5:41" ht="16.5" customHeight="1" x14ac:dyDescent="0.25">
      <c r="E1354" s="185">
        <v>45465</v>
      </c>
      <c r="F1354" s="35">
        <v>0.69097222222222221</v>
      </c>
      <c r="G1354" s="36" t="s">
        <v>157</v>
      </c>
      <c r="H1354" s="36">
        <v>9</v>
      </c>
      <c r="I1354" s="36">
        <v>2</v>
      </c>
      <c r="J1354" s="36" t="s">
        <v>205</v>
      </c>
      <c r="K1354" s="36" t="s">
        <v>40</v>
      </c>
      <c r="L1354" s="165">
        <v>14</v>
      </c>
      <c r="M1354" s="134" t="str">
        <f t="shared" si="273"/>
        <v/>
      </c>
      <c r="N1354" s="36" t="str">
        <f t="shared" si="274"/>
        <v/>
      </c>
      <c r="O1354" s="135" t="str">
        <f t="shared" si="275"/>
        <v/>
      </c>
      <c r="P1354" s="186" t="str">
        <f t="shared" si="276"/>
        <v>OK</v>
      </c>
      <c r="Q1354" s="187" t="str">
        <f t="shared" si="277"/>
        <v/>
      </c>
      <c r="R1354" s="150">
        <v>3.7</v>
      </c>
      <c r="S1354" s="187" t="str">
        <f t="shared" si="278"/>
        <v/>
      </c>
      <c r="T1354" s="136" t="str">
        <f t="shared" si="279"/>
        <v>The Black Cloud</v>
      </c>
      <c r="U1354" s="137" t="str">
        <f>IF(P1354="","",IF(N1354=1,"",IF(Q1354="","",IF(Q1354&lt;=100,100,IF(Table1[[#This Row],[Day]]="Wed",100,200)))))</f>
        <v/>
      </c>
      <c r="V1354" s="137" t="str">
        <f t="shared" si="280"/>
        <v/>
      </c>
      <c r="W1354" s="137" t="str">
        <f t="shared" si="281"/>
        <v/>
      </c>
      <c r="X1354" s="133">
        <f>100</f>
        <v>100</v>
      </c>
      <c r="Y1354" s="133">
        <f t="shared" si="282"/>
        <v>370</v>
      </c>
      <c r="Z1354" s="133">
        <f t="shared" si="283"/>
        <v>270</v>
      </c>
      <c r="AA1354" s="134" t="str">
        <f>TEXT(Table1[[#This Row],[Date]],"DDD")</f>
        <v>Sat</v>
      </c>
      <c r="AB1354" s="133" t="str">
        <f>IF(OR(G1354="Doomben",G1354="Eagle Farm"),"Q",IF(AND(Q1354&gt;1,Q1354&lt;55,Table1[[#This Row],[Source]]="Nat"),"Nat OK",IF(AND(Table1[[#This Row],[Source]]&lt;&gt;"Nat",Q1354&lt;55),"Poor &lt;55",IF(OR(G1354="Randwick",G1354="Flemington",G1354="Caulfield",G1354="Sandown Lake",G1354="Sandown Hill"),"Best","ave"))))</f>
        <v>Best</v>
      </c>
      <c r="AC1354" s="133" t="str">
        <f>IF(Q1354="","",IF(AB1354="Poor &lt;55",$AC$2*0.2%,IF(AND(AB1354="Q",AA1354&lt;&gt;"Wed"),$AC$2*0.4%,IF(AND(AB1354="Q",AA1354="Wed"),$AC$2*0.5%,IF(AND(AB1354="Ave",U1354=100),$AC$2*0.5%,IF(AND(AB1354="ave",U1354="",N1354=1,AG1354="Bush"),$AC$2*1%,IF(AND(AB1354="ave",U1354="",Q1354&gt;100),$AC$2*1.3%,IF(AND(AB1354="ave",U1354=""),$AC$2*1.2%,IF(AND(AB1354="Ave",U1354=200),$AC$2*1%,IF(AND(AB1354="Best",U1354=200),$AC$2*1.5%,IF(AND(AB1354="Best",U1354="",K1354&lt;&gt;"Pro Syd"),$AC$2*0.5%,IF(AND(AB1354="Best",U1354=""),$AC$2*1%,IF(AND(AB1354="Best",U1354=100,Table1[[#This Row],[State]]="NSW"),$AC$2*0.4%,IF(AND(AB1354="Best",U1354=100),$AC$2*1%,IF(Table1[[#This Row],[Adj]]="Nat OK",$AC$2*0.5%,"xxx")))))))))))))))</f>
        <v/>
      </c>
      <c r="AD1354" s="133" t="str">
        <f t="shared" si="284"/>
        <v/>
      </c>
      <c r="AE1354" s="133" t="str">
        <f t="shared" si="285"/>
        <v/>
      </c>
      <c r="AF1354" s="133" t="str">
        <f>VLOOKUP(Table1[[#This Row],[Track]],$F$2672:$H$2715,2,FALSE)</f>
        <v>Vic</v>
      </c>
      <c r="AG1354" s="133" t="str">
        <f>VLOOKUP(Table1[[#This Row],[Track]],$F$2672:$H$2715,3,FALSE)</f>
        <v>-</v>
      </c>
      <c r="AH1354" s="133" t="str">
        <f>IF(Table1[[#This Row],[Date]]&lt;$AH$2,"",IF(Table1[[#This Row],[Date]]&lt;$AH$3,"Edge","Elite Combo"))</f>
        <v/>
      </c>
      <c r="AI1354" s="218">
        <f>Table1[[#This Row],[Time]]</f>
        <v>0.69097222222222221</v>
      </c>
      <c r="AJ1354" s="219" t="str">
        <f>Table1[[#This Row],[Track]]</f>
        <v>Flemington</v>
      </c>
      <c r="AK1354" s="216">
        <f>Table1[[#This Row],[Race ]]</f>
        <v>9</v>
      </c>
      <c r="AL1354" s="219">
        <f>Table1[[#This Row],[TAB]]</f>
        <v>2</v>
      </c>
      <c r="AM1354" s="219" t="str">
        <f>Table1[[#This Row],[Selection]]</f>
        <v>The Black Cloud</v>
      </c>
      <c r="AN1354" s="220" t="str">
        <f>Table1[[#This Row],[Sources]]</f>
        <v/>
      </c>
      <c r="AO1354" s="219" t="str">
        <f>Table1[[#This Row],[Scale Bet]]</f>
        <v/>
      </c>
    </row>
    <row r="1355" spans="5:41" ht="16.5" customHeight="1" x14ac:dyDescent="0.25">
      <c r="E1355" s="185">
        <v>45465</v>
      </c>
      <c r="F1355" s="35">
        <v>0.69097222222222221</v>
      </c>
      <c r="G1355" s="36" t="s">
        <v>157</v>
      </c>
      <c r="H1355" s="36">
        <v>9</v>
      </c>
      <c r="I1355" s="36">
        <v>2</v>
      </c>
      <c r="J1355" s="36" t="s">
        <v>205</v>
      </c>
      <c r="K1355" s="36" t="s">
        <v>13</v>
      </c>
      <c r="L1355" s="165">
        <v>20</v>
      </c>
      <c r="M1355" s="134" t="str">
        <f t="shared" si="273"/>
        <v/>
      </c>
      <c r="N1355" s="36" t="str">
        <f t="shared" si="274"/>
        <v/>
      </c>
      <c r="O1355" s="135" t="str">
        <f t="shared" si="275"/>
        <v/>
      </c>
      <c r="P1355" s="186" t="str">
        <f t="shared" si="276"/>
        <v>OK</v>
      </c>
      <c r="Q1355" s="187" t="str">
        <f t="shared" si="277"/>
        <v/>
      </c>
      <c r="R1355" s="150">
        <v>3.7</v>
      </c>
      <c r="S1355" s="187" t="str">
        <f t="shared" si="278"/>
        <v/>
      </c>
      <c r="T1355" s="136" t="str">
        <f t="shared" si="279"/>
        <v>The Black Cloud</v>
      </c>
      <c r="U1355" s="137" t="str">
        <f>IF(P1355="","",IF(N1355=1,"",IF(Q1355="","",IF(Q1355&lt;=100,100,IF(Table1[[#This Row],[Day]]="Wed",100,200)))))</f>
        <v/>
      </c>
      <c r="V1355" s="137" t="str">
        <f t="shared" si="280"/>
        <v/>
      </c>
      <c r="W1355" s="137" t="str">
        <f t="shared" si="281"/>
        <v/>
      </c>
      <c r="X1355" s="133">
        <f>100</f>
        <v>100</v>
      </c>
      <c r="Y1355" s="133">
        <f t="shared" si="282"/>
        <v>370</v>
      </c>
      <c r="Z1355" s="133">
        <f t="shared" si="283"/>
        <v>270</v>
      </c>
      <c r="AA1355" s="134" t="str">
        <f>TEXT(Table1[[#This Row],[Date]],"DDD")</f>
        <v>Sat</v>
      </c>
      <c r="AB1355" s="133" t="str">
        <f>IF(OR(G1355="Doomben",G1355="Eagle Farm"),"Q",IF(AND(Q1355&gt;1,Q1355&lt;55,Table1[[#This Row],[Source]]="Nat"),"Nat OK",IF(AND(Table1[[#This Row],[Source]]&lt;&gt;"Nat",Q1355&lt;55),"Poor &lt;55",IF(OR(G1355="Randwick",G1355="Flemington",G1355="Caulfield",G1355="Sandown Lake",G1355="Sandown Hill"),"Best","ave"))))</f>
        <v>Best</v>
      </c>
      <c r="AC1355" s="133" t="str">
        <f>IF(Q1355="","",IF(AB1355="Poor &lt;55",$AC$2*0.2%,IF(AND(AB1355="Q",AA1355&lt;&gt;"Wed"),$AC$2*0.4%,IF(AND(AB1355="Q",AA1355="Wed"),$AC$2*0.5%,IF(AND(AB1355="Ave",U1355=100),$AC$2*0.5%,IF(AND(AB1355="ave",U1355="",N1355=1,AG1355="Bush"),$AC$2*1%,IF(AND(AB1355="ave",U1355="",Q1355&gt;100),$AC$2*1.3%,IF(AND(AB1355="ave",U1355=""),$AC$2*1.2%,IF(AND(AB1355="Ave",U1355=200),$AC$2*1%,IF(AND(AB1355="Best",U1355=200),$AC$2*1.5%,IF(AND(AB1355="Best",U1355="",K1355&lt;&gt;"Pro Syd"),$AC$2*0.5%,IF(AND(AB1355="Best",U1355=""),$AC$2*1%,IF(AND(AB1355="Best",U1355=100,Table1[[#This Row],[State]]="NSW"),$AC$2*0.4%,IF(AND(AB1355="Best",U1355=100),$AC$2*1%,IF(Table1[[#This Row],[Adj]]="Nat OK",$AC$2*0.5%,"xxx")))))))))))))))</f>
        <v/>
      </c>
      <c r="AD1355" s="133" t="str">
        <f t="shared" si="284"/>
        <v/>
      </c>
      <c r="AE1355" s="133" t="str">
        <f t="shared" si="285"/>
        <v/>
      </c>
      <c r="AF1355" s="133" t="str">
        <f>VLOOKUP(Table1[[#This Row],[Track]],$F$2672:$H$2715,2,FALSE)</f>
        <v>Vic</v>
      </c>
      <c r="AG1355" s="133" t="str">
        <f>VLOOKUP(Table1[[#This Row],[Track]],$F$2672:$H$2715,3,FALSE)</f>
        <v>-</v>
      </c>
      <c r="AH1355" s="133" t="str">
        <f>IF(Table1[[#This Row],[Date]]&lt;$AH$2,"",IF(Table1[[#This Row],[Date]]&lt;$AH$3,"Edge","Elite Combo"))</f>
        <v/>
      </c>
      <c r="AI1355" s="218">
        <f>Table1[[#This Row],[Time]]</f>
        <v>0.69097222222222221</v>
      </c>
      <c r="AJ1355" s="219" t="str">
        <f>Table1[[#This Row],[Track]]</f>
        <v>Flemington</v>
      </c>
      <c r="AK1355" s="216">
        <f>Table1[[#This Row],[Race ]]</f>
        <v>9</v>
      </c>
      <c r="AL1355" s="219">
        <f>Table1[[#This Row],[TAB]]</f>
        <v>2</v>
      </c>
      <c r="AM1355" s="219" t="str">
        <f>Table1[[#This Row],[Selection]]</f>
        <v>The Black Cloud</v>
      </c>
      <c r="AN1355" s="220" t="str">
        <f>Table1[[#This Row],[Sources]]</f>
        <v/>
      </c>
      <c r="AO1355" s="219" t="str">
        <f>Table1[[#This Row],[Scale Bet]]</f>
        <v/>
      </c>
    </row>
    <row r="1356" spans="5:41" ht="16.5" customHeight="1" x14ac:dyDescent="0.25">
      <c r="E1356" s="185">
        <v>45472</v>
      </c>
      <c r="F1356" s="35">
        <v>0.4375</v>
      </c>
      <c r="G1356" s="36" t="s">
        <v>17</v>
      </c>
      <c r="H1356" s="36">
        <v>1</v>
      </c>
      <c r="I1356" s="36">
        <v>6</v>
      </c>
      <c r="J1356" s="36" t="s">
        <v>795</v>
      </c>
      <c r="K1356" s="36" t="s">
        <v>1</v>
      </c>
      <c r="L1356" s="165">
        <v>10</v>
      </c>
      <c r="M1356" s="134">
        <f t="shared" si="273"/>
        <v>10</v>
      </c>
      <c r="N1356" s="36">
        <f t="shared" si="274"/>
        <v>1</v>
      </c>
      <c r="O1356" s="135" t="str">
        <f t="shared" si="275"/>
        <v>E4-10</v>
      </c>
      <c r="P1356" s="186" t="str">
        <f t="shared" si="276"/>
        <v>OK</v>
      </c>
      <c r="Q1356" s="187">
        <f t="shared" si="277"/>
        <v>40</v>
      </c>
      <c r="R1356" s="150"/>
      <c r="S1356" s="187" t="str">
        <f t="shared" si="278"/>
        <v/>
      </c>
      <c r="T1356" s="136" t="str">
        <f t="shared" si="279"/>
        <v>Putt For Dough</v>
      </c>
      <c r="U1356" s="137" t="str">
        <f>IF(P1356="","",IF(N1356=1,"",IF(Q1356="","",IF(Q1356&lt;=100,100,IF(Table1[[#This Row],[Day]]="Wed",100,200)))))</f>
        <v/>
      </c>
      <c r="V1356" s="137" t="str">
        <f t="shared" si="280"/>
        <v/>
      </c>
      <c r="W1356" s="137" t="str">
        <f t="shared" si="281"/>
        <v/>
      </c>
      <c r="X1356" s="133">
        <f>100</f>
        <v>100</v>
      </c>
      <c r="Y1356" s="133" t="str">
        <f t="shared" si="282"/>
        <v/>
      </c>
      <c r="Z1356" s="133">
        <f t="shared" si="283"/>
        <v>-100</v>
      </c>
      <c r="AA1356" s="134" t="str">
        <f>TEXT(Table1[[#This Row],[Date]],"DDD")</f>
        <v>Sat</v>
      </c>
      <c r="AB1356" s="133" t="str">
        <f>IF(OR(G1356="Doomben",G1356="Eagle Farm"),"Q",IF(AND(Q1356&gt;1,Q1356&lt;55,Table1[[#This Row],[Source]]="Nat"),"Nat OK",IF(AND(Table1[[#This Row],[Source]]&lt;&gt;"Nat",Q1356&lt;55),"Poor &lt;55",IF(OR(G1356="Randwick",G1356="Flemington",G1356="Caulfield",G1356="Sandown Lake",G1356="Sandown Hill"),"Best","ave"))))</f>
        <v>Poor &lt;55</v>
      </c>
      <c r="AC1356" s="133">
        <f>IF(Q1356="","",IF(AB1356="Poor &lt;55",$AC$2*0.2%,IF(AND(AB1356="Q",AA1356&lt;&gt;"Wed"),$AC$2*0.4%,IF(AND(AB1356="Q",AA1356="Wed"),$AC$2*0.5%,IF(AND(AB1356="Ave",U1356=100),$AC$2*0.5%,IF(AND(AB1356="ave",U1356="",N1356=1,AG1356="Bush"),$AC$2*1%,IF(AND(AB1356="ave",U1356="",Q1356&gt;100),$AC$2*1.3%,IF(AND(AB1356="ave",U1356=""),$AC$2*1.2%,IF(AND(AB1356="Ave",U1356=200),$AC$2*1%,IF(AND(AB1356="Best",U1356=200),$AC$2*1.5%,IF(AND(AB1356="Best",U1356="",K1356&lt;&gt;"Pro Syd"),$AC$2*0.5%,IF(AND(AB1356="Best",U1356=""),$AC$2*1%,IF(AND(AB1356="Best",U1356=100,Table1[[#This Row],[State]]="NSW"),$AC$2*0.4%,IF(AND(AB1356="Best",U1356=100),$AC$2*1%,IF(Table1[[#This Row],[Adj]]="Nat OK",$AC$2*0.5%,"xxx")))))))))))))))</f>
        <v>20</v>
      </c>
      <c r="AD1356" s="133" t="str">
        <f t="shared" si="284"/>
        <v/>
      </c>
      <c r="AE1356" s="133">
        <f t="shared" si="285"/>
        <v>-20</v>
      </c>
      <c r="AF1356" s="133" t="str">
        <f>VLOOKUP(Table1[[#This Row],[Track]],$F$2672:$H$2715,2,FALSE)</f>
        <v>NSW</v>
      </c>
      <c r="AG1356" s="133" t="str">
        <f>VLOOKUP(Table1[[#This Row],[Track]],$F$2672:$H$2715,3,FALSE)</f>
        <v>-</v>
      </c>
      <c r="AH1356" s="133" t="str">
        <f>IF(Table1[[#This Row],[Date]]&lt;$AH$2,"",IF(Table1[[#This Row],[Date]]&lt;$AH$3,"Edge","Elite Combo"))</f>
        <v/>
      </c>
      <c r="AI1356" s="218">
        <f>Table1[[#This Row],[Time]]</f>
        <v>0.4375</v>
      </c>
      <c r="AJ1356" s="219" t="str">
        <f>Table1[[#This Row],[Track]]</f>
        <v>Rosehill</v>
      </c>
      <c r="AK1356" s="216">
        <f>Table1[[#This Row],[Race ]]</f>
        <v>1</v>
      </c>
      <c r="AL1356" s="219">
        <f>Table1[[#This Row],[TAB]]</f>
        <v>6</v>
      </c>
      <c r="AM1356" s="219" t="str">
        <f>Table1[[#This Row],[Selection]]</f>
        <v>Putt For Dough</v>
      </c>
      <c r="AN1356" s="220" t="str">
        <f>Table1[[#This Row],[Sources]]</f>
        <v>E4-10</v>
      </c>
      <c r="AO1356" s="219">
        <f>Table1[[#This Row],[Scale Bet]]</f>
        <v>20</v>
      </c>
    </row>
    <row r="1357" spans="5:41" ht="16.5" customHeight="1" x14ac:dyDescent="0.25">
      <c r="E1357" s="185">
        <v>45472</v>
      </c>
      <c r="F1357" s="35">
        <v>0.4826388888888889</v>
      </c>
      <c r="G1357" s="36" t="s">
        <v>17</v>
      </c>
      <c r="H1357" s="36">
        <v>3</v>
      </c>
      <c r="I1357" s="36">
        <v>8</v>
      </c>
      <c r="J1357" s="36" t="s">
        <v>331</v>
      </c>
      <c r="K1357" s="36" t="s">
        <v>60</v>
      </c>
      <c r="L1357" s="165">
        <v>10</v>
      </c>
      <c r="M1357" s="134">
        <f t="shared" si="273"/>
        <v>10</v>
      </c>
      <c r="N1357" s="36">
        <f t="shared" si="274"/>
        <v>1</v>
      </c>
      <c r="O1357" s="135" t="str">
        <f t="shared" si="275"/>
        <v>Pro Syd-10</v>
      </c>
      <c r="P1357" s="186" t="str">
        <f t="shared" si="276"/>
        <v>OK</v>
      </c>
      <c r="Q1357" s="187">
        <f t="shared" si="277"/>
        <v>40</v>
      </c>
      <c r="R1357" s="150"/>
      <c r="S1357" s="187" t="str">
        <f t="shared" si="278"/>
        <v/>
      </c>
      <c r="T1357" s="136" t="str">
        <f t="shared" si="279"/>
        <v>Kureder</v>
      </c>
      <c r="U1357" s="137" t="str">
        <f>IF(P1357="","",IF(N1357=1,"",IF(Q1357="","",IF(Q1357&lt;=100,100,IF(Table1[[#This Row],[Day]]="Wed",100,200)))))</f>
        <v/>
      </c>
      <c r="V1357" s="137" t="str">
        <f t="shared" si="280"/>
        <v/>
      </c>
      <c r="W1357" s="137" t="str">
        <f t="shared" si="281"/>
        <v/>
      </c>
      <c r="X1357" s="133">
        <f>100</f>
        <v>100</v>
      </c>
      <c r="Y1357" s="133" t="str">
        <f t="shared" si="282"/>
        <v/>
      </c>
      <c r="Z1357" s="133">
        <f t="shared" si="283"/>
        <v>-100</v>
      </c>
      <c r="AA1357" s="134" t="str">
        <f>TEXT(Table1[[#This Row],[Date]],"DDD")</f>
        <v>Sat</v>
      </c>
      <c r="AB1357" s="133" t="str">
        <f>IF(OR(G1357="Doomben",G1357="Eagle Farm"),"Q",IF(AND(Q1357&gt;1,Q1357&lt;55,Table1[[#This Row],[Source]]="Nat"),"Nat OK",IF(AND(Table1[[#This Row],[Source]]&lt;&gt;"Nat",Q1357&lt;55),"Poor &lt;55",IF(OR(G1357="Randwick",G1357="Flemington",G1357="Caulfield",G1357="Sandown Lake",G1357="Sandown Hill"),"Best","ave"))))</f>
        <v>Poor &lt;55</v>
      </c>
      <c r="AC1357" s="133">
        <f>IF(Q1357="","",IF(AB1357="Poor &lt;55",$AC$2*0.2%,IF(AND(AB1357="Q",AA1357&lt;&gt;"Wed"),$AC$2*0.4%,IF(AND(AB1357="Q",AA1357="Wed"),$AC$2*0.5%,IF(AND(AB1357="Ave",U1357=100),$AC$2*0.5%,IF(AND(AB1357="ave",U1357="",N1357=1,AG1357="Bush"),$AC$2*1%,IF(AND(AB1357="ave",U1357="",Q1357&gt;100),$AC$2*1.3%,IF(AND(AB1357="ave",U1357=""),$AC$2*1.2%,IF(AND(AB1357="Ave",U1357=200),$AC$2*1%,IF(AND(AB1357="Best",U1357=200),$AC$2*1.5%,IF(AND(AB1357="Best",U1357="",K1357&lt;&gt;"Pro Syd"),$AC$2*0.5%,IF(AND(AB1357="Best",U1357=""),$AC$2*1%,IF(AND(AB1357="Best",U1357=100,Table1[[#This Row],[State]]="NSW"),$AC$2*0.4%,IF(AND(AB1357="Best",U1357=100),$AC$2*1%,IF(Table1[[#This Row],[Adj]]="Nat OK",$AC$2*0.5%,"xxx")))))))))))))))</f>
        <v>20</v>
      </c>
      <c r="AD1357" s="133" t="str">
        <f t="shared" si="284"/>
        <v/>
      </c>
      <c r="AE1357" s="133">
        <f t="shared" si="285"/>
        <v>-20</v>
      </c>
      <c r="AF1357" s="133" t="str">
        <f>VLOOKUP(Table1[[#This Row],[Track]],$F$2672:$H$2715,2,FALSE)</f>
        <v>NSW</v>
      </c>
      <c r="AG1357" s="133" t="str">
        <f>VLOOKUP(Table1[[#This Row],[Track]],$F$2672:$H$2715,3,FALSE)</f>
        <v>-</v>
      </c>
      <c r="AH1357" s="133" t="str">
        <f>IF(Table1[[#This Row],[Date]]&lt;$AH$2,"",IF(Table1[[#This Row],[Date]]&lt;$AH$3,"Edge","Elite Combo"))</f>
        <v/>
      </c>
      <c r="AI1357" s="218">
        <f>Table1[[#This Row],[Time]]</f>
        <v>0.4826388888888889</v>
      </c>
      <c r="AJ1357" s="219" t="str">
        <f>Table1[[#This Row],[Track]]</f>
        <v>Rosehill</v>
      </c>
      <c r="AK1357" s="216">
        <f>Table1[[#This Row],[Race ]]</f>
        <v>3</v>
      </c>
      <c r="AL1357" s="219">
        <f>Table1[[#This Row],[TAB]]</f>
        <v>8</v>
      </c>
      <c r="AM1357" s="219" t="str">
        <f>Table1[[#This Row],[Selection]]</f>
        <v>Kureder</v>
      </c>
      <c r="AN1357" s="220" t="str">
        <f>Table1[[#This Row],[Sources]]</f>
        <v>Pro Syd-10</v>
      </c>
      <c r="AO1357" s="219">
        <f>Table1[[#This Row],[Scale Bet]]</f>
        <v>20</v>
      </c>
    </row>
    <row r="1358" spans="5:41" ht="16.5" customHeight="1" x14ac:dyDescent="0.25">
      <c r="E1358" s="185">
        <v>45472</v>
      </c>
      <c r="F1358" s="35">
        <v>0.49305555555555558</v>
      </c>
      <c r="G1358" s="36" t="s">
        <v>201</v>
      </c>
      <c r="H1358" s="36">
        <v>2</v>
      </c>
      <c r="I1358" s="36">
        <v>1</v>
      </c>
      <c r="J1358" s="36" t="s">
        <v>23</v>
      </c>
      <c r="K1358" s="36" t="s">
        <v>1</v>
      </c>
      <c r="L1358" s="165">
        <v>12</v>
      </c>
      <c r="M1358" s="134">
        <f t="shared" si="273"/>
        <v>37</v>
      </c>
      <c r="N1358" s="36">
        <f t="shared" si="274"/>
        <v>3</v>
      </c>
      <c r="O1358" s="135" t="str">
        <f t="shared" si="275"/>
        <v>E4-12/Edge-12/Pro Mel-13</v>
      </c>
      <c r="P1358" s="186" t="str">
        <f t="shared" si="276"/>
        <v>OK</v>
      </c>
      <c r="Q1358" s="187">
        <f t="shared" si="277"/>
        <v>148</v>
      </c>
      <c r="R1358" s="150"/>
      <c r="S1358" s="187" t="str">
        <f t="shared" si="278"/>
        <v/>
      </c>
      <c r="T1358" s="136" t="str">
        <f t="shared" si="279"/>
        <v>Mrs Chrissie</v>
      </c>
      <c r="U1358" s="137">
        <f>IF(P1358="","",IF(N1358=1,"",IF(Q1358="","",IF(Q1358&lt;=100,100,IF(Table1[[#This Row],[Day]]="Wed",100,200)))))</f>
        <v>200</v>
      </c>
      <c r="V1358" s="137" t="str">
        <f t="shared" si="280"/>
        <v/>
      </c>
      <c r="W1358" s="137">
        <f t="shared" si="281"/>
        <v>-200</v>
      </c>
      <c r="X1358" s="133">
        <f>100</f>
        <v>100</v>
      </c>
      <c r="Y1358" s="133" t="str">
        <f t="shared" si="282"/>
        <v/>
      </c>
      <c r="Z1358" s="133">
        <f t="shared" si="283"/>
        <v>-100</v>
      </c>
      <c r="AA1358" s="134" t="str">
        <f>TEXT(Table1[[#This Row],[Date]],"DDD")</f>
        <v>Sat</v>
      </c>
      <c r="AB1358" s="133" t="str">
        <f>IF(OR(G1358="Doomben",G1358="Eagle Farm"),"Q",IF(AND(Q1358&gt;1,Q1358&lt;55,Table1[[#This Row],[Source]]="Nat"),"Nat OK",IF(AND(Table1[[#This Row],[Source]]&lt;&gt;"Nat",Q1358&lt;55),"Poor &lt;55",IF(OR(G1358="Randwick",G1358="Flemington",G1358="Caulfield",G1358="Sandown Lake",G1358="Sandown Hill"),"Best","ave"))))</f>
        <v>Best</v>
      </c>
      <c r="AC1358" s="133">
        <f>IF(Q1358="","",IF(AB1358="Poor &lt;55",$AC$2*0.2%,IF(AND(AB1358="Q",AA1358&lt;&gt;"Wed"),$AC$2*0.4%,IF(AND(AB1358="Q",AA1358="Wed"),$AC$2*0.5%,IF(AND(AB1358="Ave",U1358=100),$AC$2*0.5%,IF(AND(AB1358="ave",U1358="",N1358=1,AG1358="Bush"),$AC$2*1%,IF(AND(AB1358="ave",U1358="",Q1358&gt;100),$AC$2*1.3%,IF(AND(AB1358="ave",U1358=""),$AC$2*1.2%,IF(AND(AB1358="Ave",U1358=200),$AC$2*1%,IF(AND(AB1358="Best",U1358=200),$AC$2*1.5%,IF(AND(AB1358="Best",U1358="",K1358&lt;&gt;"Pro Syd"),$AC$2*0.5%,IF(AND(AB1358="Best",U1358=""),$AC$2*1%,IF(AND(AB1358="Best",U1358=100,Table1[[#This Row],[State]]="NSW"),$AC$2*0.4%,IF(AND(AB1358="Best",U1358=100),$AC$2*1%,IF(Table1[[#This Row],[Adj]]="Nat OK",$AC$2*0.5%,"xxx")))))))))))))))</f>
        <v>150</v>
      </c>
      <c r="AD1358" s="133" t="str">
        <f t="shared" si="284"/>
        <v/>
      </c>
      <c r="AE1358" s="133">
        <f t="shared" si="285"/>
        <v>-150</v>
      </c>
      <c r="AF1358" s="133" t="str">
        <f>VLOOKUP(Table1[[#This Row],[Track]],$F$2672:$H$2715,2,FALSE)</f>
        <v>Vic</v>
      </c>
      <c r="AG1358" s="133" t="str">
        <f>VLOOKUP(Table1[[#This Row],[Track]],$F$2672:$H$2715,3,FALSE)</f>
        <v>-</v>
      </c>
      <c r="AH1358" s="133" t="str">
        <f>IF(Table1[[#This Row],[Date]]&lt;$AH$2,"",IF(Table1[[#This Row],[Date]]&lt;$AH$3,"Edge","Elite Combo"))</f>
        <v/>
      </c>
      <c r="AI1358" s="218">
        <f>Table1[[#This Row],[Time]]</f>
        <v>0.49305555555555558</v>
      </c>
      <c r="AJ1358" s="219" t="str">
        <f>Table1[[#This Row],[Track]]</f>
        <v>Caulfield</v>
      </c>
      <c r="AK1358" s="216">
        <f>Table1[[#This Row],[Race ]]</f>
        <v>2</v>
      </c>
      <c r="AL1358" s="219">
        <f>Table1[[#This Row],[TAB]]</f>
        <v>1</v>
      </c>
      <c r="AM1358" s="219" t="str">
        <f>Table1[[#This Row],[Selection]]</f>
        <v>Mrs Chrissie</v>
      </c>
      <c r="AN1358" s="220" t="str">
        <f>Table1[[#This Row],[Sources]]</f>
        <v>E4-12/Edge-12/Pro Mel-13</v>
      </c>
      <c r="AO1358" s="219">
        <f>Table1[[#This Row],[Scale Bet]]</f>
        <v>150</v>
      </c>
    </row>
    <row r="1359" spans="5:41" ht="16.5" customHeight="1" x14ac:dyDescent="0.25">
      <c r="E1359" s="185">
        <v>45472</v>
      </c>
      <c r="F1359" s="35">
        <v>0.49305555555555558</v>
      </c>
      <c r="G1359" s="36" t="s">
        <v>201</v>
      </c>
      <c r="H1359" s="36">
        <v>2</v>
      </c>
      <c r="I1359" s="36">
        <v>1</v>
      </c>
      <c r="J1359" s="36" t="s">
        <v>23</v>
      </c>
      <c r="K1359" s="36" t="s">
        <v>40</v>
      </c>
      <c r="L1359" s="165">
        <v>12</v>
      </c>
      <c r="M1359" s="134" t="str">
        <f t="shared" si="273"/>
        <v/>
      </c>
      <c r="N1359" s="36" t="str">
        <f t="shared" si="274"/>
        <v/>
      </c>
      <c r="O1359" s="135" t="str">
        <f t="shared" si="275"/>
        <v/>
      </c>
      <c r="P1359" s="186" t="str">
        <f t="shared" si="276"/>
        <v>OK</v>
      </c>
      <c r="Q1359" s="187" t="str">
        <f t="shared" si="277"/>
        <v/>
      </c>
      <c r="R1359" s="150"/>
      <c r="S1359" s="187" t="str">
        <f t="shared" si="278"/>
        <v/>
      </c>
      <c r="T1359" s="136" t="str">
        <f t="shared" si="279"/>
        <v>Mrs Chrissie</v>
      </c>
      <c r="U1359" s="137" t="str">
        <f>IF(P1359="","",IF(N1359=1,"",IF(Q1359="","",IF(Q1359&lt;=100,100,IF(Table1[[#This Row],[Day]]="Wed",100,200)))))</f>
        <v/>
      </c>
      <c r="V1359" s="137" t="str">
        <f t="shared" si="280"/>
        <v/>
      </c>
      <c r="W1359" s="137" t="str">
        <f t="shared" si="281"/>
        <v/>
      </c>
      <c r="X1359" s="133">
        <f>100</f>
        <v>100</v>
      </c>
      <c r="Y1359" s="133" t="str">
        <f t="shared" si="282"/>
        <v/>
      </c>
      <c r="Z1359" s="133">
        <f t="shared" si="283"/>
        <v>-100</v>
      </c>
      <c r="AA1359" s="134" t="str">
        <f>TEXT(Table1[[#This Row],[Date]],"DDD")</f>
        <v>Sat</v>
      </c>
      <c r="AB1359" s="133" t="str">
        <f>IF(OR(G1359="Doomben",G1359="Eagle Farm"),"Q",IF(AND(Q1359&gt;1,Q1359&lt;55,Table1[[#This Row],[Source]]="Nat"),"Nat OK",IF(AND(Table1[[#This Row],[Source]]&lt;&gt;"Nat",Q1359&lt;55),"Poor &lt;55",IF(OR(G1359="Randwick",G1359="Flemington",G1359="Caulfield",G1359="Sandown Lake",G1359="Sandown Hill"),"Best","ave"))))</f>
        <v>Best</v>
      </c>
      <c r="AC1359" s="133" t="str">
        <f>IF(Q1359="","",IF(AB1359="Poor &lt;55",$AC$2*0.2%,IF(AND(AB1359="Q",AA1359&lt;&gt;"Wed"),$AC$2*0.4%,IF(AND(AB1359="Q",AA1359="Wed"),$AC$2*0.5%,IF(AND(AB1359="Ave",U1359=100),$AC$2*0.5%,IF(AND(AB1359="ave",U1359="",N1359=1,AG1359="Bush"),$AC$2*1%,IF(AND(AB1359="ave",U1359="",Q1359&gt;100),$AC$2*1.3%,IF(AND(AB1359="ave",U1359=""),$AC$2*1.2%,IF(AND(AB1359="Ave",U1359=200),$AC$2*1%,IF(AND(AB1359="Best",U1359=200),$AC$2*1.5%,IF(AND(AB1359="Best",U1359="",K1359&lt;&gt;"Pro Syd"),$AC$2*0.5%,IF(AND(AB1359="Best",U1359=""),$AC$2*1%,IF(AND(AB1359="Best",U1359=100,Table1[[#This Row],[State]]="NSW"),$AC$2*0.4%,IF(AND(AB1359="Best",U1359=100),$AC$2*1%,IF(Table1[[#This Row],[Adj]]="Nat OK",$AC$2*0.5%,"xxx")))))))))))))))</f>
        <v/>
      </c>
      <c r="AD1359" s="133" t="str">
        <f t="shared" si="284"/>
        <v/>
      </c>
      <c r="AE1359" s="133" t="str">
        <f t="shared" si="285"/>
        <v/>
      </c>
      <c r="AF1359" s="133" t="str">
        <f>VLOOKUP(Table1[[#This Row],[Track]],$F$2672:$H$2715,2,FALSE)</f>
        <v>Vic</v>
      </c>
      <c r="AG1359" s="133" t="str">
        <f>VLOOKUP(Table1[[#This Row],[Track]],$F$2672:$H$2715,3,FALSE)</f>
        <v>-</v>
      </c>
      <c r="AH1359" s="133" t="str">
        <f>IF(Table1[[#This Row],[Date]]&lt;$AH$2,"",IF(Table1[[#This Row],[Date]]&lt;$AH$3,"Edge","Elite Combo"))</f>
        <v/>
      </c>
      <c r="AI1359" s="218">
        <f>Table1[[#This Row],[Time]]</f>
        <v>0.49305555555555558</v>
      </c>
      <c r="AJ1359" s="219" t="str">
        <f>Table1[[#This Row],[Track]]</f>
        <v>Caulfield</v>
      </c>
      <c r="AK1359" s="216">
        <f>Table1[[#This Row],[Race ]]</f>
        <v>2</v>
      </c>
      <c r="AL1359" s="219">
        <f>Table1[[#This Row],[TAB]]</f>
        <v>1</v>
      </c>
      <c r="AM1359" s="219" t="str">
        <f>Table1[[#This Row],[Selection]]</f>
        <v>Mrs Chrissie</v>
      </c>
      <c r="AN1359" s="220" t="str">
        <f>Table1[[#This Row],[Sources]]</f>
        <v/>
      </c>
      <c r="AO1359" s="219" t="str">
        <f>Table1[[#This Row],[Scale Bet]]</f>
        <v/>
      </c>
    </row>
    <row r="1360" spans="5:41" ht="16.5" customHeight="1" x14ac:dyDescent="0.25">
      <c r="E1360" s="185">
        <v>45472</v>
      </c>
      <c r="F1360" s="35">
        <v>0.49305555555555558</v>
      </c>
      <c r="G1360" s="36" t="s">
        <v>201</v>
      </c>
      <c r="H1360" s="36">
        <v>2</v>
      </c>
      <c r="I1360" s="36">
        <v>1</v>
      </c>
      <c r="J1360" s="36" t="s">
        <v>23</v>
      </c>
      <c r="K1360" s="36" t="s">
        <v>18</v>
      </c>
      <c r="L1360" s="165">
        <v>13</v>
      </c>
      <c r="M1360" s="134" t="str">
        <f t="shared" si="273"/>
        <v/>
      </c>
      <c r="N1360" s="36" t="str">
        <f t="shared" si="274"/>
        <v/>
      </c>
      <c r="O1360" s="135" t="str">
        <f t="shared" si="275"/>
        <v/>
      </c>
      <c r="P1360" s="186" t="str">
        <f t="shared" si="276"/>
        <v>OK</v>
      </c>
      <c r="Q1360" s="187" t="str">
        <f t="shared" si="277"/>
        <v/>
      </c>
      <c r="R1360" s="150"/>
      <c r="S1360" s="187" t="str">
        <f t="shared" si="278"/>
        <v/>
      </c>
      <c r="T1360" s="136" t="str">
        <f t="shared" si="279"/>
        <v>Mrs Chrissie</v>
      </c>
      <c r="U1360" s="137" t="str">
        <f>IF(P1360="","",IF(N1360=1,"",IF(Q1360="","",IF(Q1360&lt;=100,100,IF(Table1[[#This Row],[Day]]="Wed",100,200)))))</f>
        <v/>
      </c>
      <c r="V1360" s="137" t="str">
        <f t="shared" si="280"/>
        <v/>
      </c>
      <c r="W1360" s="137" t="str">
        <f t="shared" si="281"/>
        <v/>
      </c>
      <c r="X1360" s="133">
        <f>100</f>
        <v>100</v>
      </c>
      <c r="Y1360" s="133" t="str">
        <f t="shared" si="282"/>
        <v/>
      </c>
      <c r="Z1360" s="133">
        <f t="shared" si="283"/>
        <v>-100</v>
      </c>
      <c r="AA1360" s="134" t="str">
        <f>TEXT(Table1[[#This Row],[Date]],"DDD")</f>
        <v>Sat</v>
      </c>
      <c r="AB1360" s="133" t="str">
        <f>IF(OR(G1360="Doomben",G1360="Eagle Farm"),"Q",IF(AND(Q1360&gt;1,Q1360&lt;55,Table1[[#This Row],[Source]]="Nat"),"Nat OK",IF(AND(Table1[[#This Row],[Source]]&lt;&gt;"Nat",Q1360&lt;55),"Poor &lt;55",IF(OR(G1360="Randwick",G1360="Flemington",G1360="Caulfield",G1360="Sandown Lake",G1360="Sandown Hill"),"Best","ave"))))</f>
        <v>Best</v>
      </c>
      <c r="AC1360" s="133" t="str">
        <f>IF(Q1360="","",IF(AB1360="Poor &lt;55",$AC$2*0.2%,IF(AND(AB1360="Q",AA1360&lt;&gt;"Wed"),$AC$2*0.4%,IF(AND(AB1360="Q",AA1360="Wed"),$AC$2*0.5%,IF(AND(AB1360="Ave",U1360=100),$AC$2*0.5%,IF(AND(AB1360="ave",U1360="",N1360=1,AG1360="Bush"),$AC$2*1%,IF(AND(AB1360="ave",U1360="",Q1360&gt;100),$AC$2*1.3%,IF(AND(AB1360="ave",U1360=""),$AC$2*1.2%,IF(AND(AB1360="Ave",U1360=200),$AC$2*1%,IF(AND(AB1360="Best",U1360=200),$AC$2*1.5%,IF(AND(AB1360="Best",U1360="",K1360&lt;&gt;"Pro Syd"),$AC$2*0.5%,IF(AND(AB1360="Best",U1360=""),$AC$2*1%,IF(AND(AB1360="Best",U1360=100,Table1[[#This Row],[State]]="NSW"),$AC$2*0.4%,IF(AND(AB1360="Best",U1360=100),$AC$2*1%,IF(Table1[[#This Row],[Adj]]="Nat OK",$AC$2*0.5%,"xxx")))))))))))))))</f>
        <v/>
      </c>
      <c r="AD1360" s="133" t="str">
        <f t="shared" si="284"/>
        <v/>
      </c>
      <c r="AE1360" s="133" t="str">
        <f t="shared" si="285"/>
        <v/>
      </c>
      <c r="AF1360" s="133" t="str">
        <f>VLOOKUP(Table1[[#This Row],[Track]],$F$2672:$H$2715,2,FALSE)</f>
        <v>Vic</v>
      </c>
      <c r="AG1360" s="133" t="str">
        <f>VLOOKUP(Table1[[#This Row],[Track]],$F$2672:$H$2715,3,FALSE)</f>
        <v>-</v>
      </c>
      <c r="AH1360" s="133" t="str">
        <f>IF(Table1[[#This Row],[Date]]&lt;$AH$2,"",IF(Table1[[#This Row],[Date]]&lt;$AH$3,"Edge","Elite Combo"))</f>
        <v/>
      </c>
      <c r="AI1360" s="218">
        <f>Table1[[#This Row],[Time]]</f>
        <v>0.49305555555555558</v>
      </c>
      <c r="AJ1360" s="219" t="str">
        <f>Table1[[#This Row],[Track]]</f>
        <v>Caulfield</v>
      </c>
      <c r="AK1360" s="216">
        <f>Table1[[#This Row],[Race ]]</f>
        <v>2</v>
      </c>
      <c r="AL1360" s="219">
        <f>Table1[[#This Row],[TAB]]</f>
        <v>1</v>
      </c>
      <c r="AM1360" s="219" t="str">
        <f>Table1[[#This Row],[Selection]]</f>
        <v>Mrs Chrissie</v>
      </c>
      <c r="AN1360" s="220" t="str">
        <f>Table1[[#This Row],[Sources]]</f>
        <v/>
      </c>
      <c r="AO1360" s="219" t="str">
        <f>Table1[[#This Row],[Scale Bet]]</f>
        <v/>
      </c>
    </row>
    <row r="1361" spans="5:41" ht="16.5" customHeight="1" x14ac:dyDescent="0.25">
      <c r="E1361" s="185">
        <v>45472</v>
      </c>
      <c r="F1361" s="35">
        <v>0.50694444444444442</v>
      </c>
      <c r="G1361" s="36" t="s">
        <v>17</v>
      </c>
      <c r="H1361" s="36">
        <v>4</v>
      </c>
      <c r="I1361" s="36">
        <v>3</v>
      </c>
      <c r="J1361" s="36" t="s">
        <v>1106</v>
      </c>
      <c r="K1361" s="36" t="s">
        <v>60</v>
      </c>
      <c r="L1361" s="165">
        <v>15</v>
      </c>
      <c r="M1361" s="134">
        <f t="shared" si="273"/>
        <v>15</v>
      </c>
      <c r="N1361" s="36">
        <f t="shared" si="274"/>
        <v>1</v>
      </c>
      <c r="O1361" s="135" t="str">
        <f t="shared" si="275"/>
        <v>Pro Syd-15</v>
      </c>
      <c r="P1361" s="186" t="str">
        <f t="shared" si="276"/>
        <v>OK</v>
      </c>
      <c r="Q1361" s="187">
        <f t="shared" si="277"/>
        <v>60</v>
      </c>
      <c r="R1361" s="150">
        <v>6</v>
      </c>
      <c r="S1361" s="187">
        <f t="shared" si="278"/>
        <v>360</v>
      </c>
      <c r="T1361" s="136" t="str">
        <f t="shared" si="279"/>
        <v>Amberite</v>
      </c>
      <c r="U1361" s="137" t="str">
        <f>IF(P1361="","",IF(N1361=1,"",IF(Q1361="","",IF(Q1361&lt;=100,100,IF(Table1[[#This Row],[Day]]="Wed",100,200)))))</f>
        <v/>
      </c>
      <c r="V1361" s="137" t="str">
        <f t="shared" si="280"/>
        <v/>
      </c>
      <c r="W1361" s="137" t="str">
        <f t="shared" si="281"/>
        <v/>
      </c>
      <c r="X1361" s="133">
        <f>100</f>
        <v>100</v>
      </c>
      <c r="Y1361" s="133">
        <f t="shared" si="282"/>
        <v>600</v>
      </c>
      <c r="Z1361" s="133">
        <f t="shared" si="283"/>
        <v>500</v>
      </c>
      <c r="AA1361" s="134" t="str">
        <f>TEXT(Table1[[#This Row],[Date]],"DDD")</f>
        <v>Sat</v>
      </c>
      <c r="AB1361" s="133" t="str">
        <f>IF(OR(G1361="Doomben",G1361="Eagle Farm"),"Q",IF(AND(Q1361&gt;1,Q1361&lt;55,Table1[[#This Row],[Source]]="Nat"),"Nat OK",IF(AND(Table1[[#This Row],[Source]]&lt;&gt;"Nat",Q1361&lt;55),"Poor &lt;55",IF(OR(G1361="Randwick",G1361="Flemington",G1361="Caulfield",G1361="Sandown Lake",G1361="Sandown Hill"),"Best","ave"))))</f>
        <v>ave</v>
      </c>
      <c r="AC1361" s="133">
        <f>IF(Q1361="","",IF(AB1361="Poor &lt;55",$AC$2*0.2%,IF(AND(AB1361="Q",AA1361&lt;&gt;"Wed"),$AC$2*0.4%,IF(AND(AB1361="Q",AA1361="Wed"),$AC$2*0.5%,IF(AND(AB1361="Ave",U1361=100),$AC$2*0.5%,IF(AND(AB1361="ave",U1361="",N1361=1,AG1361="Bush"),$AC$2*1%,IF(AND(AB1361="ave",U1361="",Q1361&gt;100),$AC$2*1.3%,IF(AND(AB1361="ave",U1361=""),$AC$2*1.2%,IF(AND(AB1361="Ave",U1361=200),$AC$2*1%,IF(AND(AB1361="Best",U1361=200),$AC$2*1.5%,IF(AND(AB1361="Best",U1361="",K1361&lt;&gt;"Pro Syd"),$AC$2*0.5%,IF(AND(AB1361="Best",U1361=""),$AC$2*1%,IF(AND(AB1361="Best",U1361=100,Table1[[#This Row],[State]]="NSW"),$AC$2*0.4%,IF(AND(AB1361="Best",U1361=100),$AC$2*1%,IF(Table1[[#This Row],[Adj]]="Nat OK",$AC$2*0.5%,"xxx")))))))))))))))</f>
        <v>120</v>
      </c>
      <c r="AD1361" s="133">
        <f t="shared" si="284"/>
        <v>720</v>
      </c>
      <c r="AE1361" s="133">
        <f t="shared" si="285"/>
        <v>600</v>
      </c>
      <c r="AF1361" s="133" t="str">
        <f>VLOOKUP(Table1[[#This Row],[Track]],$F$2672:$H$2715,2,FALSE)</f>
        <v>NSW</v>
      </c>
      <c r="AG1361" s="133" t="str">
        <f>VLOOKUP(Table1[[#This Row],[Track]],$F$2672:$H$2715,3,FALSE)</f>
        <v>-</v>
      </c>
      <c r="AH1361" s="133" t="str">
        <f>IF(Table1[[#This Row],[Date]]&lt;$AH$2,"",IF(Table1[[#This Row],[Date]]&lt;$AH$3,"Edge","Elite Combo"))</f>
        <v/>
      </c>
      <c r="AI1361" s="218">
        <f>Table1[[#This Row],[Time]]</f>
        <v>0.50694444444444442</v>
      </c>
      <c r="AJ1361" s="219" t="str">
        <f>Table1[[#This Row],[Track]]</f>
        <v>Rosehill</v>
      </c>
      <c r="AK1361" s="216">
        <f>Table1[[#This Row],[Race ]]</f>
        <v>4</v>
      </c>
      <c r="AL1361" s="219">
        <f>Table1[[#This Row],[TAB]]</f>
        <v>3</v>
      </c>
      <c r="AM1361" s="219" t="str">
        <f>Table1[[#This Row],[Selection]]</f>
        <v>Amberite</v>
      </c>
      <c r="AN1361" s="220" t="str">
        <f>Table1[[#This Row],[Sources]]</f>
        <v>Pro Syd-15</v>
      </c>
      <c r="AO1361" s="219">
        <f>Table1[[#This Row],[Scale Bet]]</f>
        <v>120</v>
      </c>
    </row>
    <row r="1362" spans="5:41" ht="16.5" customHeight="1" x14ac:dyDescent="0.25">
      <c r="E1362" s="185">
        <v>45472</v>
      </c>
      <c r="F1362" s="35">
        <v>0.50694444444444442</v>
      </c>
      <c r="G1362" s="36" t="s">
        <v>17</v>
      </c>
      <c r="H1362" s="36">
        <v>4</v>
      </c>
      <c r="I1362" s="36">
        <v>10</v>
      </c>
      <c r="J1362" s="36" t="s">
        <v>119</v>
      </c>
      <c r="K1362" s="36" t="s">
        <v>1</v>
      </c>
      <c r="L1362" s="165">
        <v>10</v>
      </c>
      <c r="M1362" s="134">
        <f t="shared" si="273"/>
        <v>10</v>
      </c>
      <c r="N1362" s="36">
        <f t="shared" si="274"/>
        <v>1</v>
      </c>
      <c r="O1362" s="135" t="str">
        <f t="shared" si="275"/>
        <v>E4-10</v>
      </c>
      <c r="P1362" s="186" t="str">
        <f t="shared" si="276"/>
        <v>OK</v>
      </c>
      <c r="Q1362" s="187">
        <f t="shared" si="277"/>
        <v>40</v>
      </c>
      <c r="R1362" s="150"/>
      <c r="S1362" s="187" t="str">
        <f t="shared" si="278"/>
        <v/>
      </c>
      <c r="T1362" s="136" t="str">
        <f t="shared" si="279"/>
        <v>Inquiring Minds</v>
      </c>
      <c r="U1362" s="137" t="str">
        <f>IF(P1362="","",IF(N1362=1,"",IF(Q1362="","",IF(Q1362&lt;=100,100,IF(Table1[[#This Row],[Day]]="Wed",100,200)))))</f>
        <v/>
      </c>
      <c r="V1362" s="137" t="str">
        <f t="shared" si="280"/>
        <v/>
      </c>
      <c r="W1362" s="137" t="str">
        <f t="shared" si="281"/>
        <v/>
      </c>
      <c r="X1362" s="133">
        <f>100</f>
        <v>100</v>
      </c>
      <c r="Y1362" s="133" t="str">
        <f t="shared" si="282"/>
        <v/>
      </c>
      <c r="Z1362" s="133">
        <f t="shared" si="283"/>
        <v>-100</v>
      </c>
      <c r="AA1362" s="134" t="str">
        <f>TEXT(Table1[[#This Row],[Date]],"DDD")</f>
        <v>Sat</v>
      </c>
      <c r="AB1362" s="133" t="str">
        <f>IF(OR(G1362="Doomben",G1362="Eagle Farm"),"Q",IF(AND(Q1362&gt;1,Q1362&lt;55,Table1[[#This Row],[Source]]="Nat"),"Nat OK",IF(AND(Table1[[#This Row],[Source]]&lt;&gt;"Nat",Q1362&lt;55),"Poor &lt;55",IF(OR(G1362="Randwick",G1362="Flemington",G1362="Caulfield",G1362="Sandown Lake",G1362="Sandown Hill"),"Best","ave"))))</f>
        <v>Poor &lt;55</v>
      </c>
      <c r="AC1362" s="133">
        <f>IF(Q1362="","",IF(AB1362="Poor &lt;55",$AC$2*0.2%,IF(AND(AB1362="Q",AA1362&lt;&gt;"Wed"),$AC$2*0.4%,IF(AND(AB1362="Q",AA1362="Wed"),$AC$2*0.5%,IF(AND(AB1362="Ave",U1362=100),$AC$2*0.5%,IF(AND(AB1362="ave",U1362="",N1362=1,AG1362="Bush"),$AC$2*1%,IF(AND(AB1362="ave",U1362="",Q1362&gt;100),$AC$2*1.3%,IF(AND(AB1362="ave",U1362=""),$AC$2*1.2%,IF(AND(AB1362="Ave",U1362=200),$AC$2*1%,IF(AND(AB1362="Best",U1362=200),$AC$2*1.5%,IF(AND(AB1362="Best",U1362="",K1362&lt;&gt;"Pro Syd"),$AC$2*0.5%,IF(AND(AB1362="Best",U1362=""),$AC$2*1%,IF(AND(AB1362="Best",U1362=100,Table1[[#This Row],[State]]="NSW"),$AC$2*0.4%,IF(AND(AB1362="Best",U1362=100),$AC$2*1%,IF(Table1[[#This Row],[Adj]]="Nat OK",$AC$2*0.5%,"xxx")))))))))))))))</f>
        <v>20</v>
      </c>
      <c r="AD1362" s="133" t="str">
        <f t="shared" si="284"/>
        <v/>
      </c>
      <c r="AE1362" s="133">
        <f t="shared" si="285"/>
        <v>-20</v>
      </c>
      <c r="AF1362" s="133" t="str">
        <f>VLOOKUP(Table1[[#This Row],[Track]],$F$2672:$H$2715,2,FALSE)</f>
        <v>NSW</v>
      </c>
      <c r="AG1362" s="133" t="str">
        <f>VLOOKUP(Table1[[#This Row],[Track]],$F$2672:$H$2715,3,FALSE)</f>
        <v>-</v>
      </c>
      <c r="AH1362" s="133" t="str">
        <f>IF(Table1[[#This Row],[Date]]&lt;$AH$2,"",IF(Table1[[#This Row],[Date]]&lt;$AH$3,"Edge","Elite Combo"))</f>
        <v/>
      </c>
      <c r="AI1362" s="218">
        <f>Table1[[#This Row],[Time]]</f>
        <v>0.50694444444444442</v>
      </c>
      <c r="AJ1362" s="219" t="str">
        <f>Table1[[#This Row],[Track]]</f>
        <v>Rosehill</v>
      </c>
      <c r="AK1362" s="216">
        <f>Table1[[#This Row],[Race ]]</f>
        <v>4</v>
      </c>
      <c r="AL1362" s="219">
        <f>Table1[[#This Row],[TAB]]</f>
        <v>10</v>
      </c>
      <c r="AM1362" s="219" t="str">
        <f>Table1[[#This Row],[Selection]]</f>
        <v>Inquiring Minds</v>
      </c>
      <c r="AN1362" s="220" t="str">
        <f>Table1[[#This Row],[Sources]]</f>
        <v>E4-10</v>
      </c>
      <c r="AO1362" s="219">
        <f>Table1[[#This Row],[Scale Bet]]</f>
        <v>20</v>
      </c>
    </row>
    <row r="1363" spans="5:41" ht="16.5" customHeight="1" x14ac:dyDescent="0.25">
      <c r="E1363" s="185">
        <v>45472</v>
      </c>
      <c r="F1363" s="35">
        <v>0.51736111111111116</v>
      </c>
      <c r="G1363" s="36" t="s">
        <v>201</v>
      </c>
      <c r="H1363" s="36">
        <v>3</v>
      </c>
      <c r="I1363" s="36">
        <v>5</v>
      </c>
      <c r="J1363" s="36" t="s">
        <v>687</v>
      </c>
      <c r="K1363" s="36" t="s">
        <v>13</v>
      </c>
      <c r="L1363" s="165">
        <v>16</v>
      </c>
      <c r="M1363" s="134">
        <f t="shared" si="273"/>
        <v>16</v>
      </c>
      <c r="N1363" s="36">
        <f t="shared" si="274"/>
        <v>1</v>
      </c>
      <c r="O1363" s="135" t="str">
        <f t="shared" si="275"/>
        <v>Nat-16</v>
      </c>
      <c r="P1363" s="186" t="str">
        <f t="shared" si="276"/>
        <v>OK</v>
      </c>
      <c r="Q1363" s="187">
        <f t="shared" si="277"/>
        <v>64</v>
      </c>
      <c r="R1363" s="150"/>
      <c r="S1363" s="187" t="str">
        <f t="shared" si="278"/>
        <v/>
      </c>
      <c r="T1363" s="136" t="str">
        <f t="shared" si="279"/>
        <v>Golden Crusader</v>
      </c>
      <c r="U1363" s="137" t="str">
        <f>IF(P1363="","",IF(N1363=1,"",IF(Q1363="","",IF(Q1363&lt;=100,100,IF(Table1[[#This Row],[Day]]="Wed",100,200)))))</f>
        <v/>
      </c>
      <c r="V1363" s="137" t="str">
        <f t="shared" si="280"/>
        <v/>
      </c>
      <c r="W1363" s="137" t="str">
        <f t="shared" si="281"/>
        <v/>
      </c>
      <c r="X1363" s="133">
        <f>100</f>
        <v>100</v>
      </c>
      <c r="Y1363" s="133" t="str">
        <f t="shared" si="282"/>
        <v/>
      </c>
      <c r="Z1363" s="133">
        <f t="shared" si="283"/>
        <v>-100</v>
      </c>
      <c r="AA1363" s="134" t="str">
        <f>TEXT(Table1[[#This Row],[Date]],"DDD")</f>
        <v>Sat</v>
      </c>
      <c r="AB1363" s="133" t="str">
        <f>IF(OR(G1363="Doomben",G1363="Eagle Farm"),"Q",IF(AND(Q1363&gt;1,Q1363&lt;55,Table1[[#This Row],[Source]]="Nat"),"Nat OK",IF(AND(Table1[[#This Row],[Source]]&lt;&gt;"Nat",Q1363&lt;55),"Poor &lt;55",IF(OR(G1363="Randwick",G1363="Flemington",G1363="Caulfield",G1363="Sandown Lake",G1363="Sandown Hill"),"Best","ave"))))</f>
        <v>Best</v>
      </c>
      <c r="AC1363" s="133">
        <f>IF(Q1363="","",IF(AB1363="Poor &lt;55",$AC$2*0.2%,IF(AND(AB1363="Q",AA1363&lt;&gt;"Wed"),$AC$2*0.4%,IF(AND(AB1363="Q",AA1363="Wed"),$AC$2*0.5%,IF(AND(AB1363="Ave",U1363=100),$AC$2*0.5%,IF(AND(AB1363="ave",U1363="",N1363=1,AG1363="Bush"),$AC$2*1%,IF(AND(AB1363="ave",U1363="",Q1363&gt;100),$AC$2*1.3%,IF(AND(AB1363="ave",U1363=""),$AC$2*1.2%,IF(AND(AB1363="Ave",U1363=200),$AC$2*1%,IF(AND(AB1363="Best",U1363=200),$AC$2*1.5%,IF(AND(AB1363="Best",U1363="",K1363&lt;&gt;"Pro Syd"),$AC$2*0.5%,IF(AND(AB1363="Best",U1363=""),$AC$2*1%,IF(AND(AB1363="Best",U1363=100,Table1[[#This Row],[State]]="NSW"),$AC$2*0.4%,IF(AND(AB1363="Best",U1363=100),$AC$2*1%,IF(Table1[[#This Row],[Adj]]="Nat OK",$AC$2*0.5%,"xxx")))))))))))))))</f>
        <v>50</v>
      </c>
      <c r="AD1363" s="133" t="str">
        <f t="shared" si="284"/>
        <v/>
      </c>
      <c r="AE1363" s="133">
        <f t="shared" si="285"/>
        <v>-50</v>
      </c>
      <c r="AF1363" s="133" t="str">
        <f>VLOOKUP(Table1[[#This Row],[Track]],$F$2672:$H$2715,2,FALSE)</f>
        <v>Vic</v>
      </c>
      <c r="AG1363" s="133" t="str">
        <f>VLOOKUP(Table1[[#This Row],[Track]],$F$2672:$H$2715,3,FALSE)</f>
        <v>-</v>
      </c>
      <c r="AH1363" s="133" t="str">
        <f>IF(Table1[[#This Row],[Date]]&lt;$AH$2,"",IF(Table1[[#This Row],[Date]]&lt;$AH$3,"Edge","Elite Combo"))</f>
        <v/>
      </c>
      <c r="AI1363" s="218">
        <f>Table1[[#This Row],[Time]]</f>
        <v>0.51736111111111116</v>
      </c>
      <c r="AJ1363" s="219" t="str">
        <f>Table1[[#This Row],[Track]]</f>
        <v>Caulfield</v>
      </c>
      <c r="AK1363" s="216">
        <f>Table1[[#This Row],[Race ]]</f>
        <v>3</v>
      </c>
      <c r="AL1363" s="219">
        <f>Table1[[#This Row],[TAB]]</f>
        <v>5</v>
      </c>
      <c r="AM1363" s="219" t="str">
        <f>Table1[[#This Row],[Selection]]</f>
        <v>Golden Crusader</v>
      </c>
      <c r="AN1363" s="220" t="str">
        <f>Table1[[#This Row],[Sources]]</f>
        <v>Nat-16</v>
      </c>
      <c r="AO1363" s="219">
        <f>Table1[[#This Row],[Scale Bet]]</f>
        <v>50</v>
      </c>
    </row>
    <row r="1364" spans="5:41" ht="16.5" customHeight="1" x14ac:dyDescent="0.25">
      <c r="E1364" s="185">
        <v>45472</v>
      </c>
      <c r="F1364" s="35">
        <v>0.53125</v>
      </c>
      <c r="G1364" s="36" t="s">
        <v>17</v>
      </c>
      <c r="H1364" s="36">
        <v>5</v>
      </c>
      <c r="I1364" s="36">
        <v>5</v>
      </c>
      <c r="J1364" s="36" t="s">
        <v>1107</v>
      </c>
      <c r="K1364" s="36" t="s">
        <v>60</v>
      </c>
      <c r="L1364" s="165">
        <v>10</v>
      </c>
      <c r="M1364" s="134">
        <f t="shared" si="273"/>
        <v>10</v>
      </c>
      <c r="N1364" s="36">
        <f t="shared" si="274"/>
        <v>1</v>
      </c>
      <c r="O1364" s="135" t="str">
        <f t="shared" si="275"/>
        <v>Pro Syd-10</v>
      </c>
      <c r="P1364" s="186" t="str">
        <f t="shared" si="276"/>
        <v>OK</v>
      </c>
      <c r="Q1364" s="187">
        <f t="shared" si="277"/>
        <v>40</v>
      </c>
      <c r="R1364" s="150"/>
      <c r="S1364" s="187" t="str">
        <f t="shared" si="278"/>
        <v/>
      </c>
      <c r="T1364" s="136" t="str">
        <f t="shared" si="279"/>
        <v>Dazzling Lucy</v>
      </c>
      <c r="U1364" s="137" t="str">
        <f>IF(P1364="","",IF(N1364=1,"",IF(Q1364="","",IF(Q1364&lt;=100,100,IF(Table1[[#This Row],[Day]]="Wed",100,200)))))</f>
        <v/>
      </c>
      <c r="V1364" s="137" t="str">
        <f t="shared" si="280"/>
        <v/>
      </c>
      <c r="W1364" s="137" t="str">
        <f t="shared" si="281"/>
        <v/>
      </c>
      <c r="X1364" s="133">
        <f>100</f>
        <v>100</v>
      </c>
      <c r="Y1364" s="133" t="str">
        <f t="shared" si="282"/>
        <v/>
      </c>
      <c r="Z1364" s="133">
        <f t="shared" si="283"/>
        <v>-100</v>
      </c>
      <c r="AA1364" s="134" t="str">
        <f>TEXT(Table1[[#This Row],[Date]],"DDD")</f>
        <v>Sat</v>
      </c>
      <c r="AB1364" s="133" t="str">
        <f>IF(OR(G1364="Doomben",G1364="Eagle Farm"),"Q",IF(AND(Q1364&gt;1,Q1364&lt;55,Table1[[#This Row],[Source]]="Nat"),"Nat OK",IF(AND(Table1[[#This Row],[Source]]&lt;&gt;"Nat",Q1364&lt;55),"Poor &lt;55",IF(OR(G1364="Randwick",G1364="Flemington",G1364="Caulfield",G1364="Sandown Lake",G1364="Sandown Hill"),"Best","ave"))))</f>
        <v>Poor &lt;55</v>
      </c>
      <c r="AC1364" s="133">
        <f>IF(Q1364="","",IF(AB1364="Poor &lt;55",$AC$2*0.2%,IF(AND(AB1364="Q",AA1364&lt;&gt;"Wed"),$AC$2*0.4%,IF(AND(AB1364="Q",AA1364="Wed"),$AC$2*0.5%,IF(AND(AB1364="Ave",U1364=100),$AC$2*0.5%,IF(AND(AB1364="ave",U1364="",N1364=1,AG1364="Bush"),$AC$2*1%,IF(AND(AB1364="ave",U1364="",Q1364&gt;100),$AC$2*1.3%,IF(AND(AB1364="ave",U1364=""),$AC$2*1.2%,IF(AND(AB1364="Ave",U1364=200),$AC$2*1%,IF(AND(AB1364="Best",U1364=200),$AC$2*1.5%,IF(AND(AB1364="Best",U1364="",K1364&lt;&gt;"Pro Syd"),$AC$2*0.5%,IF(AND(AB1364="Best",U1364=""),$AC$2*1%,IF(AND(AB1364="Best",U1364=100,Table1[[#This Row],[State]]="NSW"),$AC$2*0.4%,IF(AND(AB1364="Best",U1364=100),$AC$2*1%,IF(Table1[[#This Row],[Adj]]="Nat OK",$AC$2*0.5%,"xxx")))))))))))))))</f>
        <v>20</v>
      </c>
      <c r="AD1364" s="133" t="str">
        <f t="shared" si="284"/>
        <v/>
      </c>
      <c r="AE1364" s="133">
        <f t="shared" si="285"/>
        <v>-20</v>
      </c>
      <c r="AF1364" s="133" t="str">
        <f>VLOOKUP(Table1[[#This Row],[Track]],$F$2672:$H$2715,2,FALSE)</f>
        <v>NSW</v>
      </c>
      <c r="AG1364" s="133" t="str">
        <f>VLOOKUP(Table1[[#This Row],[Track]],$F$2672:$H$2715,3,FALSE)</f>
        <v>-</v>
      </c>
      <c r="AH1364" s="133" t="str">
        <f>IF(Table1[[#This Row],[Date]]&lt;$AH$2,"",IF(Table1[[#This Row],[Date]]&lt;$AH$3,"Edge","Elite Combo"))</f>
        <v/>
      </c>
      <c r="AI1364" s="218">
        <f>Table1[[#This Row],[Time]]</f>
        <v>0.53125</v>
      </c>
      <c r="AJ1364" s="219" t="str">
        <f>Table1[[#This Row],[Track]]</f>
        <v>Rosehill</v>
      </c>
      <c r="AK1364" s="216">
        <f>Table1[[#This Row],[Race ]]</f>
        <v>5</v>
      </c>
      <c r="AL1364" s="219">
        <f>Table1[[#This Row],[TAB]]</f>
        <v>5</v>
      </c>
      <c r="AM1364" s="219" t="str">
        <f>Table1[[#This Row],[Selection]]</f>
        <v>Dazzling Lucy</v>
      </c>
      <c r="AN1364" s="220" t="str">
        <f>Table1[[#This Row],[Sources]]</f>
        <v>Pro Syd-10</v>
      </c>
      <c r="AO1364" s="219">
        <f>Table1[[#This Row],[Scale Bet]]</f>
        <v>20</v>
      </c>
    </row>
    <row r="1365" spans="5:41" ht="16.5" customHeight="1" x14ac:dyDescent="0.25">
      <c r="E1365" s="185">
        <v>45472</v>
      </c>
      <c r="F1365" s="35">
        <v>0.54166666666666663</v>
      </c>
      <c r="G1365" s="36" t="s">
        <v>201</v>
      </c>
      <c r="H1365" s="36">
        <v>4</v>
      </c>
      <c r="I1365" s="36">
        <v>7</v>
      </c>
      <c r="J1365" s="36" t="s">
        <v>796</v>
      </c>
      <c r="K1365" s="36" t="s">
        <v>1</v>
      </c>
      <c r="L1365" s="165">
        <v>20</v>
      </c>
      <c r="M1365" s="134">
        <f t="shared" si="273"/>
        <v>56</v>
      </c>
      <c r="N1365" s="36">
        <f t="shared" si="274"/>
        <v>3</v>
      </c>
      <c r="O1365" s="135" t="str">
        <f t="shared" si="275"/>
        <v>E4-20/Edge-20/Nat-16</v>
      </c>
      <c r="P1365" s="186" t="str">
        <f t="shared" si="276"/>
        <v>OK</v>
      </c>
      <c r="Q1365" s="187">
        <f t="shared" si="277"/>
        <v>224</v>
      </c>
      <c r="R1365" s="150"/>
      <c r="S1365" s="187" t="str">
        <f t="shared" si="278"/>
        <v/>
      </c>
      <c r="T1365" s="136" t="str">
        <f t="shared" si="279"/>
        <v>Jabbawockeez</v>
      </c>
      <c r="U1365" s="137">
        <f>IF(P1365="","",IF(N1365=1,"",IF(Q1365="","",IF(Q1365&lt;=100,100,IF(Table1[[#This Row],[Day]]="Wed",100,200)))))</f>
        <v>200</v>
      </c>
      <c r="V1365" s="137" t="str">
        <f t="shared" si="280"/>
        <v/>
      </c>
      <c r="W1365" s="137">
        <f t="shared" si="281"/>
        <v>-200</v>
      </c>
      <c r="X1365" s="133">
        <f>100</f>
        <v>100</v>
      </c>
      <c r="Y1365" s="133" t="str">
        <f t="shared" si="282"/>
        <v/>
      </c>
      <c r="Z1365" s="133">
        <f t="shared" si="283"/>
        <v>-100</v>
      </c>
      <c r="AA1365" s="134" t="str">
        <f>TEXT(Table1[[#This Row],[Date]],"DDD")</f>
        <v>Sat</v>
      </c>
      <c r="AB1365" s="133" t="str">
        <f>IF(OR(G1365="Doomben",G1365="Eagle Farm"),"Q",IF(AND(Q1365&gt;1,Q1365&lt;55,Table1[[#This Row],[Source]]="Nat"),"Nat OK",IF(AND(Table1[[#This Row],[Source]]&lt;&gt;"Nat",Q1365&lt;55),"Poor &lt;55",IF(OR(G1365="Randwick",G1365="Flemington",G1365="Caulfield",G1365="Sandown Lake",G1365="Sandown Hill"),"Best","ave"))))</f>
        <v>Best</v>
      </c>
      <c r="AC1365" s="133">
        <f>IF(Q1365="","",IF(AB1365="Poor &lt;55",$AC$2*0.2%,IF(AND(AB1365="Q",AA1365&lt;&gt;"Wed"),$AC$2*0.4%,IF(AND(AB1365="Q",AA1365="Wed"),$AC$2*0.5%,IF(AND(AB1365="Ave",U1365=100),$AC$2*0.5%,IF(AND(AB1365="ave",U1365="",N1365=1,AG1365="Bush"),$AC$2*1%,IF(AND(AB1365="ave",U1365="",Q1365&gt;100),$AC$2*1.3%,IF(AND(AB1365="ave",U1365=""),$AC$2*1.2%,IF(AND(AB1365="Ave",U1365=200),$AC$2*1%,IF(AND(AB1365="Best",U1365=200),$AC$2*1.5%,IF(AND(AB1365="Best",U1365="",K1365&lt;&gt;"Pro Syd"),$AC$2*0.5%,IF(AND(AB1365="Best",U1365=""),$AC$2*1%,IF(AND(AB1365="Best",U1365=100,Table1[[#This Row],[State]]="NSW"),$AC$2*0.4%,IF(AND(AB1365="Best",U1365=100),$AC$2*1%,IF(Table1[[#This Row],[Adj]]="Nat OK",$AC$2*0.5%,"xxx")))))))))))))))</f>
        <v>150</v>
      </c>
      <c r="AD1365" s="133" t="str">
        <f t="shared" si="284"/>
        <v/>
      </c>
      <c r="AE1365" s="133">
        <f t="shared" si="285"/>
        <v>-150</v>
      </c>
      <c r="AF1365" s="133" t="str">
        <f>VLOOKUP(Table1[[#This Row],[Track]],$F$2672:$H$2715,2,FALSE)</f>
        <v>Vic</v>
      </c>
      <c r="AG1365" s="133" t="str">
        <f>VLOOKUP(Table1[[#This Row],[Track]],$F$2672:$H$2715,3,FALSE)</f>
        <v>-</v>
      </c>
      <c r="AH1365" s="133" t="str">
        <f>IF(Table1[[#This Row],[Date]]&lt;$AH$2,"",IF(Table1[[#This Row],[Date]]&lt;$AH$3,"Edge","Elite Combo"))</f>
        <v/>
      </c>
      <c r="AI1365" s="218">
        <f>Table1[[#This Row],[Time]]</f>
        <v>0.54166666666666663</v>
      </c>
      <c r="AJ1365" s="219" t="str">
        <f>Table1[[#This Row],[Track]]</f>
        <v>Caulfield</v>
      </c>
      <c r="AK1365" s="216">
        <f>Table1[[#This Row],[Race ]]</f>
        <v>4</v>
      </c>
      <c r="AL1365" s="219">
        <f>Table1[[#This Row],[TAB]]</f>
        <v>7</v>
      </c>
      <c r="AM1365" s="219" t="str">
        <f>Table1[[#This Row],[Selection]]</f>
        <v>Jabbawockeez</v>
      </c>
      <c r="AN1365" s="220" t="str">
        <f>Table1[[#This Row],[Sources]]</f>
        <v>E4-20/Edge-20/Nat-16</v>
      </c>
      <c r="AO1365" s="219">
        <f>Table1[[#This Row],[Scale Bet]]</f>
        <v>150</v>
      </c>
    </row>
    <row r="1366" spans="5:41" ht="16.5" customHeight="1" x14ac:dyDescent="0.25">
      <c r="E1366" s="185">
        <v>45472</v>
      </c>
      <c r="F1366" s="35">
        <v>0.54166666666666663</v>
      </c>
      <c r="G1366" s="36" t="s">
        <v>201</v>
      </c>
      <c r="H1366" s="36">
        <v>4</v>
      </c>
      <c r="I1366" s="36">
        <v>7</v>
      </c>
      <c r="J1366" s="36" t="s">
        <v>796</v>
      </c>
      <c r="K1366" s="36" t="s">
        <v>40</v>
      </c>
      <c r="L1366" s="165">
        <v>20</v>
      </c>
      <c r="M1366" s="134" t="str">
        <f t="shared" si="273"/>
        <v/>
      </c>
      <c r="N1366" s="36" t="str">
        <f t="shared" si="274"/>
        <v/>
      </c>
      <c r="O1366" s="135" t="str">
        <f t="shared" si="275"/>
        <v/>
      </c>
      <c r="P1366" s="186" t="str">
        <f t="shared" si="276"/>
        <v>OK</v>
      </c>
      <c r="Q1366" s="187" t="str">
        <f t="shared" si="277"/>
        <v/>
      </c>
      <c r="R1366" s="150"/>
      <c r="S1366" s="187" t="str">
        <f t="shared" si="278"/>
        <v/>
      </c>
      <c r="T1366" s="136" t="str">
        <f t="shared" si="279"/>
        <v>Jabbawockeez</v>
      </c>
      <c r="U1366" s="137" t="str">
        <f>IF(P1366="","",IF(N1366=1,"",IF(Q1366="","",IF(Q1366&lt;=100,100,IF(Table1[[#This Row],[Day]]="Wed",100,200)))))</f>
        <v/>
      </c>
      <c r="V1366" s="137" t="str">
        <f t="shared" si="280"/>
        <v/>
      </c>
      <c r="W1366" s="137" t="str">
        <f t="shared" si="281"/>
        <v/>
      </c>
      <c r="X1366" s="133">
        <f>100</f>
        <v>100</v>
      </c>
      <c r="Y1366" s="133" t="str">
        <f t="shared" si="282"/>
        <v/>
      </c>
      <c r="Z1366" s="133">
        <f t="shared" si="283"/>
        <v>-100</v>
      </c>
      <c r="AA1366" s="134" t="str">
        <f>TEXT(Table1[[#This Row],[Date]],"DDD")</f>
        <v>Sat</v>
      </c>
      <c r="AB1366" s="133" t="str">
        <f>IF(OR(G1366="Doomben",G1366="Eagle Farm"),"Q",IF(AND(Q1366&gt;1,Q1366&lt;55,Table1[[#This Row],[Source]]="Nat"),"Nat OK",IF(AND(Table1[[#This Row],[Source]]&lt;&gt;"Nat",Q1366&lt;55),"Poor &lt;55",IF(OR(G1366="Randwick",G1366="Flemington",G1366="Caulfield",G1366="Sandown Lake",G1366="Sandown Hill"),"Best","ave"))))</f>
        <v>Best</v>
      </c>
      <c r="AC1366" s="133" t="str">
        <f>IF(Q1366="","",IF(AB1366="Poor &lt;55",$AC$2*0.2%,IF(AND(AB1366="Q",AA1366&lt;&gt;"Wed"),$AC$2*0.4%,IF(AND(AB1366="Q",AA1366="Wed"),$AC$2*0.5%,IF(AND(AB1366="Ave",U1366=100),$AC$2*0.5%,IF(AND(AB1366="ave",U1366="",N1366=1,AG1366="Bush"),$AC$2*1%,IF(AND(AB1366="ave",U1366="",Q1366&gt;100),$AC$2*1.3%,IF(AND(AB1366="ave",U1366=""),$AC$2*1.2%,IF(AND(AB1366="Ave",U1366=200),$AC$2*1%,IF(AND(AB1366="Best",U1366=200),$AC$2*1.5%,IF(AND(AB1366="Best",U1366="",K1366&lt;&gt;"Pro Syd"),$AC$2*0.5%,IF(AND(AB1366="Best",U1366=""),$AC$2*1%,IF(AND(AB1366="Best",U1366=100,Table1[[#This Row],[State]]="NSW"),$AC$2*0.4%,IF(AND(AB1366="Best",U1366=100),$AC$2*1%,IF(Table1[[#This Row],[Adj]]="Nat OK",$AC$2*0.5%,"xxx")))))))))))))))</f>
        <v/>
      </c>
      <c r="AD1366" s="133" t="str">
        <f t="shared" si="284"/>
        <v/>
      </c>
      <c r="AE1366" s="133" t="str">
        <f t="shared" si="285"/>
        <v/>
      </c>
      <c r="AF1366" s="133" t="str">
        <f>VLOOKUP(Table1[[#This Row],[Track]],$F$2672:$H$2715,2,FALSE)</f>
        <v>Vic</v>
      </c>
      <c r="AG1366" s="133" t="str">
        <f>VLOOKUP(Table1[[#This Row],[Track]],$F$2672:$H$2715,3,FALSE)</f>
        <v>-</v>
      </c>
      <c r="AH1366" s="133" t="str">
        <f>IF(Table1[[#This Row],[Date]]&lt;$AH$2,"",IF(Table1[[#This Row],[Date]]&lt;$AH$3,"Edge","Elite Combo"))</f>
        <v/>
      </c>
      <c r="AI1366" s="218">
        <f>Table1[[#This Row],[Time]]</f>
        <v>0.54166666666666663</v>
      </c>
      <c r="AJ1366" s="219" t="str">
        <f>Table1[[#This Row],[Track]]</f>
        <v>Caulfield</v>
      </c>
      <c r="AK1366" s="216">
        <f>Table1[[#This Row],[Race ]]</f>
        <v>4</v>
      </c>
      <c r="AL1366" s="219">
        <f>Table1[[#This Row],[TAB]]</f>
        <v>7</v>
      </c>
      <c r="AM1366" s="219" t="str">
        <f>Table1[[#This Row],[Selection]]</f>
        <v>Jabbawockeez</v>
      </c>
      <c r="AN1366" s="220" t="str">
        <f>Table1[[#This Row],[Sources]]</f>
        <v/>
      </c>
      <c r="AO1366" s="219" t="str">
        <f>Table1[[#This Row],[Scale Bet]]</f>
        <v/>
      </c>
    </row>
    <row r="1367" spans="5:41" ht="16.5" customHeight="1" x14ac:dyDescent="0.25">
      <c r="E1367" s="185">
        <v>45472</v>
      </c>
      <c r="F1367" s="35">
        <v>0.54166666666666663</v>
      </c>
      <c r="G1367" s="36" t="s">
        <v>201</v>
      </c>
      <c r="H1367" s="36">
        <v>4</v>
      </c>
      <c r="I1367" s="36">
        <v>7</v>
      </c>
      <c r="J1367" s="36" t="s">
        <v>796</v>
      </c>
      <c r="K1367" s="36" t="s">
        <v>13</v>
      </c>
      <c r="L1367" s="165">
        <v>16</v>
      </c>
      <c r="M1367" s="134" t="str">
        <f t="shared" si="273"/>
        <v/>
      </c>
      <c r="N1367" s="36" t="str">
        <f t="shared" si="274"/>
        <v/>
      </c>
      <c r="O1367" s="135" t="str">
        <f t="shared" si="275"/>
        <v/>
      </c>
      <c r="P1367" s="186" t="str">
        <f t="shared" si="276"/>
        <v>OK</v>
      </c>
      <c r="Q1367" s="187" t="str">
        <f t="shared" si="277"/>
        <v/>
      </c>
      <c r="R1367" s="150"/>
      <c r="S1367" s="187" t="str">
        <f t="shared" si="278"/>
        <v/>
      </c>
      <c r="T1367" s="136" t="str">
        <f t="shared" si="279"/>
        <v>Jabbawockeez</v>
      </c>
      <c r="U1367" s="137" t="str">
        <f>IF(P1367="","",IF(N1367=1,"",IF(Q1367="","",IF(Q1367&lt;=100,100,IF(Table1[[#This Row],[Day]]="Wed",100,200)))))</f>
        <v/>
      </c>
      <c r="V1367" s="137" t="str">
        <f t="shared" si="280"/>
        <v/>
      </c>
      <c r="W1367" s="137" t="str">
        <f t="shared" si="281"/>
        <v/>
      </c>
      <c r="X1367" s="133">
        <f>100</f>
        <v>100</v>
      </c>
      <c r="Y1367" s="133" t="str">
        <f t="shared" si="282"/>
        <v/>
      </c>
      <c r="Z1367" s="133">
        <f t="shared" si="283"/>
        <v>-100</v>
      </c>
      <c r="AA1367" s="134" t="str">
        <f>TEXT(Table1[[#This Row],[Date]],"DDD")</f>
        <v>Sat</v>
      </c>
      <c r="AB1367" s="133" t="str">
        <f>IF(OR(G1367="Doomben",G1367="Eagle Farm"),"Q",IF(AND(Q1367&gt;1,Q1367&lt;55,Table1[[#This Row],[Source]]="Nat"),"Nat OK",IF(AND(Table1[[#This Row],[Source]]&lt;&gt;"Nat",Q1367&lt;55),"Poor &lt;55",IF(OR(G1367="Randwick",G1367="Flemington",G1367="Caulfield",G1367="Sandown Lake",G1367="Sandown Hill"),"Best","ave"))))</f>
        <v>Best</v>
      </c>
      <c r="AC1367" s="133" t="str">
        <f>IF(Q1367="","",IF(AB1367="Poor &lt;55",$AC$2*0.2%,IF(AND(AB1367="Q",AA1367&lt;&gt;"Wed"),$AC$2*0.4%,IF(AND(AB1367="Q",AA1367="Wed"),$AC$2*0.5%,IF(AND(AB1367="Ave",U1367=100),$AC$2*0.5%,IF(AND(AB1367="ave",U1367="",N1367=1,AG1367="Bush"),$AC$2*1%,IF(AND(AB1367="ave",U1367="",Q1367&gt;100),$AC$2*1.3%,IF(AND(AB1367="ave",U1367=""),$AC$2*1.2%,IF(AND(AB1367="Ave",U1367=200),$AC$2*1%,IF(AND(AB1367="Best",U1367=200),$AC$2*1.5%,IF(AND(AB1367="Best",U1367="",K1367&lt;&gt;"Pro Syd"),$AC$2*0.5%,IF(AND(AB1367="Best",U1367=""),$AC$2*1%,IF(AND(AB1367="Best",U1367=100,Table1[[#This Row],[State]]="NSW"),$AC$2*0.4%,IF(AND(AB1367="Best",U1367=100),$AC$2*1%,IF(Table1[[#This Row],[Adj]]="Nat OK",$AC$2*0.5%,"xxx")))))))))))))))</f>
        <v/>
      </c>
      <c r="AD1367" s="133" t="str">
        <f t="shared" si="284"/>
        <v/>
      </c>
      <c r="AE1367" s="133" t="str">
        <f t="shared" si="285"/>
        <v/>
      </c>
      <c r="AF1367" s="133" t="str">
        <f>VLOOKUP(Table1[[#This Row],[Track]],$F$2672:$H$2715,2,FALSE)</f>
        <v>Vic</v>
      </c>
      <c r="AG1367" s="133" t="str">
        <f>VLOOKUP(Table1[[#This Row],[Track]],$F$2672:$H$2715,3,FALSE)</f>
        <v>-</v>
      </c>
      <c r="AH1367" s="133" t="str">
        <f>IF(Table1[[#This Row],[Date]]&lt;$AH$2,"",IF(Table1[[#This Row],[Date]]&lt;$AH$3,"Edge","Elite Combo"))</f>
        <v/>
      </c>
      <c r="AI1367" s="218">
        <f>Table1[[#This Row],[Time]]</f>
        <v>0.54166666666666663</v>
      </c>
      <c r="AJ1367" s="219" t="str">
        <f>Table1[[#This Row],[Track]]</f>
        <v>Caulfield</v>
      </c>
      <c r="AK1367" s="216">
        <f>Table1[[#This Row],[Race ]]</f>
        <v>4</v>
      </c>
      <c r="AL1367" s="219">
        <f>Table1[[#This Row],[TAB]]</f>
        <v>7</v>
      </c>
      <c r="AM1367" s="219" t="str">
        <f>Table1[[#This Row],[Selection]]</f>
        <v>Jabbawockeez</v>
      </c>
      <c r="AN1367" s="220" t="str">
        <f>Table1[[#This Row],[Sources]]</f>
        <v/>
      </c>
      <c r="AO1367" s="219" t="str">
        <f>Table1[[#This Row],[Scale Bet]]</f>
        <v/>
      </c>
    </row>
    <row r="1368" spans="5:41" ht="16.5" customHeight="1" x14ac:dyDescent="0.25">
      <c r="E1368" s="185">
        <v>45472</v>
      </c>
      <c r="F1368" s="35">
        <v>0.59375</v>
      </c>
      <c r="G1368" s="36" t="s">
        <v>201</v>
      </c>
      <c r="H1368" s="36">
        <v>6</v>
      </c>
      <c r="I1368" s="36">
        <v>11</v>
      </c>
      <c r="J1368" s="36" t="s">
        <v>24</v>
      </c>
      <c r="K1368" s="36" t="s">
        <v>13</v>
      </c>
      <c r="L1368" s="165">
        <v>20</v>
      </c>
      <c r="M1368" s="134">
        <f t="shared" si="273"/>
        <v>20</v>
      </c>
      <c r="N1368" s="36">
        <f t="shared" si="274"/>
        <v>1</v>
      </c>
      <c r="O1368" s="135" t="str">
        <f t="shared" si="275"/>
        <v>Nat-20</v>
      </c>
      <c r="P1368" s="186" t="str">
        <f t="shared" si="276"/>
        <v>OK</v>
      </c>
      <c r="Q1368" s="187">
        <f t="shared" si="277"/>
        <v>80</v>
      </c>
      <c r="R1368" s="150"/>
      <c r="S1368" s="187" t="str">
        <f t="shared" si="278"/>
        <v/>
      </c>
      <c r="T1368" s="136" t="str">
        <f t="shared" si="279"/>
        <v>The Open</v>
      </c>
      <c r="U1368" s="137" t="str">
        <f>IF(P1368="","",IF(N1368=1,"",IF(Q1368="","",IF(Q1368&lt;=100,100,IF(Table1[[#This Row],[Day]]="Wed",100,200)))))</f>
        <v/>
      </c>
      <c r="V1368" s="137" t="str">
        <f t="shared" si="280"/>
        <v/>
      </c>
      <c r="W1368" s="137" t="str">
        <f t="shared" si="281"/>
        <v/>
      </c>
      <c r="X1368" s="133">
        <f>100</f>
        <v>100</v>
      </c>
      <c r="Y1368" s="133" t="str">
        <f t="shared" si="282"/>
        <v/>
      </c>
      <c r="Z1368" s="133">
        <f t="shared" si="283"/>
        <v>-100</v>
      </c>
      <c r="AA1368" s="134" t="str">
        <f>TEXT(Table1[[#This Row],[Date]],"DDD")</f>
        <v>Sat</v>
      </c>
      <c r="AB1368" s="133" t="str">
        <f>IF(OR(G1368="Doomben",G1368="Eagle Farm"),"Q",IF(AND(Q1368&gt;1,Q1368&lt;55,Table1[[#This Row],[Source]]="Nat"),"Nat OK",IF(AND(Table1[[#This Row],[Source]]&lt;&gt;"Nat",Q1368&lt;55),"Poor &lt;55",IF(OR(G1368="Randwick",G1368="Flemington",G1368="Caulfield",G1368="Sandown Lake",G1368="Sandown Hill"),"Best","ave"))))</f>
        <v>Best</v>
      </c>
      <c r="AC1368" s="133">
        <f>IF(Q1368="","",IF(AB1368="Poor &lt;55",$AC$2*0.2%,IF(AND(AB1368="Q",AA1368&lt;&gt;"Wed"),$AC$2*0.4%,IF(AND(AB1368="Q",AA1368="Wed"),$AC$2*0.5%,IF(AND(AB1368="Ave",U1368=100),$AC$2*0.5%,IF(AND(AB1368="ave",U1368="",N1368=1,AG1368="Bush"),$AC$2*1%,IF(AND(AB1368="ave",U1368="",Q1368&gt;100),$AC$2*1.3%,IF(AND(AB1368="ave",U1368=""),$AC$2*1.2%,IF(AND(AB1368="Ave",U1368=200),$AC$2*1%,IF(AND(AB1368="Best",U1368=200),$AC$2*1.5%,IF(AND(AB1368="Best",U1368="",K1368&lt;&gt;"Pro Syd"),$AC$2*0.5%,IF(AND(AB1368="Best",U1368=""),$AC$2*1%,IF(AND(AB1368="Best",U1368=100,Table1[[#This Row],[State]]="NSW"),$AC$2*0.4%,IF(AND(AB1368="Best",U1368=100),$AC$2*1%,IF(Table1[[#This Row],[Adj]]="Nat OK",$AC$2*0.5%,"xxx")))))))))))))))</f>
        <v>50</v>
      </c>
      <c r="AD1368" s="133" t="str">
        <f t="shared" si="284"/>
        <v/>
      </c>
      <c r="AE1368" s="133">
        <f t="shared" si="285"/>
        <v>-50</v>
      </c>
      <c r="AF1368" s="133" t="str">
        <f>VLOOKUP(Table1[[#This Row],[Track]],$F$2672:$H$2715,2,FALSE)</f>
        <v>Vic</v>
      </c>
      <c r="AG1368" s="133" t="str">
        <f>VLOOKUP(Table1[[#This Row],[Track]],$F$2672:$H$2715,3,FALSE)</f>
        <v>-</v>
      </c>
      <c r="AH1368" s="133" t="str">
        <f>IF(Table1[[#This Row],[Date]]&lt;$AH$2,"",IF(Table1[[#This Row],[Date]]&lt;$AH$3,"Edge","Elite Combo"))</f>
        <v/>
      </c>
      <c r="AI1368" s="218">
        <f>Table1[[#This Row],[Time]]</f>
        <v>0.59375</v>
      </c>
      <c r="AJ1368" s="219" t="str">
        <f>Table1[[#This Row],[Track]]</f>
        <v>Caulfield</v>
      </c>
      <c r="AK1368" s="216">
        <f>Table1[[#This Row],[Race ]]</f>
        <v>6</v>
      </c>
      <c r="AL1368" s="219">
        <f>Table1[[#This Row],[TAB]]</f>
        <v>11</v>
      </c>
      <c r="AM1368" s="219" t="str">
        <f>Table1[[#This Row],[Selection]]</f>
        <v>The Open</v>
      </c>
      <c r="AN1368" s="220" t="str">
        <f>Table1[[#This Row],[Sources]]</f>
        <v>Nat-20</v>
      </c>
      <c r="AO1368" s="219">
        <f>Table1[[#This Row],[Scale Bet]]</f>
        <v>50</v>
      </c>
    </row>
    <row r="1369" spans="5:41" ht="16.5" customHeight="1" x14ac:dyDescent="0.25">
      <c r="E1369" s="185">
        <v>45472</v>
      </c>
      <c r="F1369" s="35">
        <v>0.60763888888888884</v>
      </c>
      <c r="G1369" s="36" t="s">
        <v>17</v>
      </c>
      <c r="H1369" s="36">
        <v>8</v>
      </c>
      <c r="I1369" s="36">
        <v>3</v>
      </c>
      <c r="J1369" s="36" t="s">
        <v>328</v>
      </c>
      <c r="K1369" s="36" t="s">
        <v>1</v>
      </c>
      <c r="L1369" s="165">
        <v>10</v>
      </c>
      <c r="M1369" s="134">
        <f t="shared" si="273"/>
        <v>40</v>
      </c>
      <c r="N1369" s="36">
        <f t="shared" si="274"/>
        <v>3</v>
      </c>
      <c r="O1369" s="135" t="str">
        <f t="shared" si="275"/>
        <v>E4-10/Edge-15/Nat-15</v>
      </c>
      <c r="P1369" s="186" t="str">
        <f t="shared" si="276"/>
        <v>OK</v>
      </c>
      <c r="Q1369" s="187">
        <f t="shared" si="277"/>
        <v>160</v>
      </c>
      <c r="R1369" s="150">
        <v>3.6</v>
      </c>
      <c r="S1369" s="187">
        <f t="shared" si="278"/>
        <v>576</v>
      </c>
      <c r="T1369" s="136" t="str">
        <f t="shared" si="279"/>
        <v>Elouyou</v>
      </c>
      <c r="U1369" s="137">
        <f>IF(P1369="","",IF(N1369=1,"",IF(Q1369="","",IF(Q1369&lt;=100,100,IF(Table1[[#This Row],[Day]]="Wed",100,200)))))</f>
        <v>200</v>
      </c>
      <c r="V1369" s="137">
        <f t="shared" si="280"/>
        <v>720</v>
      </c>
      <c r="W1369" s="137">
        <f t="shared" si="281"/>
        <v>520</v>
      </c>
      <c r="X1369" s="133">
        <f>100</f>
        <v>100</v>
      </c>
      <c r="Y1369" s="133">
        <f t="shared" si="282"/>
        <v>360</v>
      </c>
      <c r="Z1369" s="133">
        <f t="shared" si="283"/>
        <v>260</v>
      </c>
      <c r="AA1369" s="134" t="str">
        <f>TEXT(Table1[[#This Row],[Date]],"DDD")</f>
        <v>Sat</v>
      </c>
      <c r="AB1369" s="133" t="str">
        <f>IF(OR(G1369="Doomben",G1369="Eagle Farm"),"Q",IF(AND(Q1369&gt;1,Q1369&lt;55,Table1[[#This Row],[Source]]="Nat"),"Nat OK",IF(AND(Table1[[#This Row],[Source]]&lt;&gt;"Nat",Q1369&lt;55),"Poor &lt;55",IF(OR(G1369="Randwick",G1369="Flemington",G1369="Caulfield",G1369="Sandown Lake",G1369="Sandown Hill"),"Best","ave"))))</f>
        <v>ave</v>
      </c>
      <c r="AC1369" s="133">
        <f>IF(Q1369="","",IF(AB1369="Poor &lt;55",$AC$2*0.2%,IF(AND(AB1369="Q",AA1369&lt;&gt;"Wed"),$AC$2*0.4%,IF(AND(AB1369="Q",AA1369="Wed"),$AC$2*0.5%,IF(AND(AB1369="Ave",U1369=100),$AC$2*0.5%,IF(AND(AB1369="ave",U1369="",N1369=1,AG1369="Bush"),$AC$2*1%,IF(AND(AB1369="ave",U1369="",Q1369&gt;100),$AC$2*1.3%,IF(AND(AB1369="ave",U1369=""),$AC$2*1.2%,IF(AND(AB1369="Ave",U1369=200),$AC$2*1%,IF(AND(AB1369="Best",U1369=200),$AC$2*1.5%,IF(AND(AB1369="Best",U1369="",K1369&lt;&gt;"Pro Syd"),$AC$2*0.5%,IF(AND(AB1369="Best",U1369=""),$AC$2*1%,IF(AND(AB1369="Best",U1369=100,Table1[[#This Row],[State]]="NSW"),$AC$2*0.4%,IF(AND(AB1369="Best",U1369=100),$AC$2*1%,IF(Table1[[#This Row],[Adj]]="Nat OK",$AC$2*0.5%,"xxx")))))))))))))))</f>
        <v>100</v>
      </c>
      <c r="AD1369" s="133">
        <f t="shared" si="284"/>
        <v>360</v>
      </c>
      <c r="AE1369" s="133">
        <f t="shared" si="285"/>
        <v>260</v>
      </c>
      <c r="AF1369" s="133" t="str">
        <f>VLOOKUP(Table1[[#This Row],[Track]],$F$2672:$H$2715,2,FALSE)</f>
        <v>NSW</v>
      </c>
      <c r="AG1369" s="133" t="str">
        <f>VLOOKUP(Table1[[#This Row],[Track]],$F$2672:$H$2715,3,FALSE)</f>
        <v>-</v>
      </c>
      <c r="AH1369" s="133" t="str">
        <f>IF(Table1[[#This Row],[Date]]&lt;$AH$2,"",IF(Table1[[#This Row],[Date]]&lt;$AH$3,"Edge","Elite Combo"))</f>
        <v/>
      </c>
      <c r="AI1369" s="218">
        <f>Table1[[#This Row],[Time]]</f>
        <v>0.60763888888888884</v>
      </c>
      <c r="AJ1369" s="219" t="str">
        <f>Table1[[#This Row],[Track]]</f>
        <v>Rosehill</v>
      </c>
      <c r="AK1369" s="216">
        <f>Table1[[#This Row],[Race ]]</f>
        <v>8</v>
      </c>
      <c r="AL1369" s="219">
        <f>Table1[[#This Row],[TAB]]</f>
        <v>3</v>
      </c>
      <c r="AM1369" s="219" t="str">
        <f>Table1[[#This Row],[Selection]]</f>
        <v>Elouyou</v>
      </c>
      <c r="AN1369" s="220" t="str">
        <f>Table1[[#This Row],[Sources]]</f>
        <v>E4-10/Edge-15/Nat-15</v>
      </c>
      <c r="AO1369" s="219">
        <f>Table1[[#This Row],[Scale Bet]]</f>
        <v>100</v>
      </c>
    </row>
    <row r="1370" spans="5:41" ht="16.5" customHeight="1" x14ac:dyDescent="0.25">
      <c r="E1370" s="185">
        <v>45472</v>
      </c>
      <c r="F1370" s="35">
        <v>0.60763888888888884</v>
      </c>
      <c r="G1370" s="36" t="s">
        <v>17</v>
      </c>
      <c r="H1370" s="36">
        <v>8</v>
      </c>
      <c r="I1370" s="36">
        <v>3</v>
      </c>
      <c r="J1370" s="36" t="s">
        <v>328</v>
      </c>
      <c r="K1370" s="36" t="s">
        <v>40</v>
      </c>
      <c r="L1370" s="165">
        <v>15</v>
      </c>
      <c r="M1370" s="134" t="str">
        <f t="shared" si="273"/>
        <v/>
      </c>
      <c r="N1370" s="36" t="str">
        <f t="shared" si="274"/>
        <v/>
      </c>
      <c r="O1370" s="135" t="str">
        <f t="shared" si="275"/>
        <v/>
      </c>
      <c r="P1370" s="186" t="str">
        <f t="shared" si="276"/>
        <v>OK</v>
      </c>
      <c r="Q1370" s="187" t="str">
        <f t="shared" si="277"/>
        <v/>
      </c>
      <c r="R1370" s="150">
        <v>3.6</v>
      </c>
      <c r="S1370" s="187" t="str">
        <f t="shared" si="278"/>
        <v/>
      </c>
      <c r="T1370" s="136" t="str">
        <f t="shared" si="279"/>
        <v>Elouyou</v>
      </c>
      <c r="U1370" s="137" t="str">
        <f>IF(P1370="","",IF(N1370=1,"",IF(Q1370="","",IF(Q1370&lt;=100,100,IF(Table1[[#This Row],[Day]]="Wed",100,200)))))</f>
        <v/>
      </c>
      <c r="V1370" s="137" t="str">
        <f t="shared" si="280"/>
        <v/>
      </c>
      <c r="W1370" s="137" t="str">
        <f t="shared" si="281"/>
        <v/>
      </c>
      <c r="X1370" s="133">
        <f>100</f>
        <v>100</v>
      </c>
      <c r="Y1370" s="133">
        <f t="shared" si="282"/>
        <v>360</v>
      </c>
      <c r="Z1370" s="133">
        <f t="shared" si="283"/>
        <v>260</v>
      </c>
      <c r="AA1370" s="134" t="str">
        <f>TEXT(Table1[[#This Row],[Date]],"DDD")</f>
        <v>Sat</v>
      </c>
      <c r="AB1370" s="133" t="str">
        <f>IF(OR(G1370="Doomben",G1370="Eagle Farm"),"Q",IF(AND(Q1370&gt;1,Q1370&lt;55,Table1[[#This Row],[Source]]="Nat"),"Nat OK",IF(AND(Table1[[#This Row],[Source]]&lt;&gt;"Nat",Q1370&lt;55),"Poor &lt;55",IF(OR(G1370="Randwick",G1370="Flemington",G1370="Caulfield",G1370="Sandown Lake",G1370="Sandown Hill"),"Best","ave"))))</f>
        <v>ave</v>
      </c>
      <c r="AC1370" s="133" t="str">
        <f>IF(Q1370="","",IF(AB1370="Poor &lt;55",$AC$2*0.2%,IF(AND(AB1370="Q",AA1370&lt;&gt;"Wed"),$AC$2*0.4%,IF(AND(AB1370="Q",AA1370="Wed"),$AC$2*0.5%,IF(AND(AB1370="Ave",U1370=100),$AC$2*0.5%,IF(AND(AB1370="ave",U1370="",N1370=1,AG1370="Bush"),$AC$2*1%,IF(AND(AB1370="ave",U1370="",Q1370&gt;100),$AC$2*1.3%,IF(AND(AB1370="ave",U1370=""),$AC$2*1.2%,IF(AND(AB1370="Ave",U1370=200),$AC$2*1%,IF(AND(AB1370="Best",U1370=200),$AC$2*1.5%,IF(AND(AB1370="Best",U1370="",K1370&lt;&gt;"Pro Syd"),$AC$2*0.5%,IF(AND(AB1370="Best",U1370=""),$AC$2*1%,IF(AND(AB1370="Best",U1370=100,Table1[[#This Row],[State]]="NSW"),$AC$2*0.4%,IF(AND(AB1370="Best",U1370=100),$AC$2*1%,IF(Table1[[#This Row],[Adj]]="Nat OK",$AC$2*0.5%,"xxx")))))))))))))))</f>
        <v/>
      </c>
      <c r="AD1370" s="133" t="str">
        <f t="shared" si="284"/>
        <v/>
      </c>
      <c r="AE1370" s="133" t="str">
        <f t="shared" si="285"/>
        <v/>
      </c>
      <c r="AF1370" s="133" t="str">
        <f>VLOOKUP(Table1[[#This Row],[Track]],$F$2672:$H$2715,2,FALSE)</f>
        <v>NSW</v>
      </c>
      <c r="AG1370" s="133" t="str">
        <f>VLOOKUP(Table1[[#This Row],[Track]],$F$2672:$H$2715,3,FALSE)</f>
        <v>-</v>
      </c>
      <c r="AH1370" s="133" t="str">
        <f>IF(Table1[[#This Row],[Date]]&lt;$AH$2,"",IF(Table1[[#This Row],[Date]]&lt;$AH$3,"Edge","Elite Combo"))</f>
        <v/>
      </c>
      <c r="AI1370" s="218">
        <f>Table1[[#This Row],[Time]]</f>
        <v>0.60763888888888884</v>
      </c>
      <c r="AJ1370" s="219" t="str">
        <f>Table1[[#This Row],[Track]]</f>
        <v>Rosehill</v>
      </c>
      <c r="AK1370" s="216">
        <f>Table1[[#This Row],[Race ]]</f>
        <v>8</v>
      </c>
      <c r="AL1370" s="219">
        <f>Table1[[#This Row],[TAB]]</f>
        <v>3</v>
      </c>
      <c r="AM1370" s="219" t="str">
        <f>Table1[[#This Row],[Selection]]</f>
        <v>Elouyou</v>
      </c>
      <c r="AN1370" s="220" t="str">
        <f>Table1[[#This Row],[Sources]]</f>
        <v/>
      </c>
      <c r="AO1370" s="219" t="str">
        <f>Table1[[#This Row],[Scale Bet]]</f>
        <v/>
      </c>
    </row>
    <row r="1371" spans="5:41" ht="16.5" customHeight="1" x14ac:dyDescent="0.25">
      <c r="E1371" s="185">
        <v>45472</v>
      </c>
      <c r="F1371" s="35">
        <v>0.60763888888888884</v>
      </c>
      <c r="G1371" s="36" t="s">
        <v>17</v>
      </c>
      <c r="H1371" s="36">
        <v>8</v>
      </c>
      <c r="I1371" s="36">
        <v>3</v>
      </c>
      <c r="J1371" s="36" t="s">
        <v>328</v>
      </c>
      <c r="K1371" s="36" t="s">
        <v>13</v>
      </c>
      <c r="L1371" s="165">
        <v>15</v>
      </c>
      <c r="M1371" s="134" t="str">
        <f t="shared" si="273"/>
        <v/>
      </c>
      <c r="N1371" s="36" t="str">
        <f t="shared" si="274"/>
        <v/>
      </c>
      <c r="O1371" s="135" t="str">
        <f t="shared" si="275"/>
        <v/>
      </c>
      <c r="P1371" s="186" t="str">
        <f t="shared" si="276"/>
        <v>OK</v>
      </c>
      <c r="Q1371" s="187" t="str">
        <f t="shared" si="277"/>
        <v/>
      </c>
      <c r="R1371" s="150">
        <v>3.6</v>
      </c>
      <c r="S1371" s="187" t="str">
        <f t="shared" si="278"/>
        <v/>
      </c>
      <c r="T1371" s="136" t="str">
        <f t="shared" si="279"/>
        <v>Elouyou</v>
      </c>
      <c r="U1371" s="137" t="str">
        <f>IF(P1371="","",IF(N1371=1,"",IF(Q1371="","",IF(Q1371&lt;=100,100,IF(Table1[[#This Row],[Day]]="Wed",100,200)))))</f>
        <v/>
      </c>
      <c r="V1371" s="137" t="str">
        <f t="shared" si="280"/>
        <v/>
      </c>
      <c r="W1371" s="137" t="str">
        <f t="shared" si="281"/>
        <v/>
      </c>
      <c r="X1371" s="133">
        <f>100</f>
        <v>100</v>
      </c>
      <c r="Y1371" s="133">
        <f t="shared" si="282"/>
        <v>360</v>
      </c>
      <c r="Z1371" s="133">
        <f t="shared" si="283"/>
        <v>260</v>
      </c>
      <c r="AA1371" s="134" t="str">
        <f>TEXT(Table1[[#This Row],[Date]],"DDD")</f>
        <v>Sat</v>
      </c>
      <c r="AB1371" s="133" t="str">
        <f>IF(OR(G1371="Doomben",G1371="Eagle Farm"),"Q",IF(AND(Q1371&gt;1,Q1371&lt;55,Table1[[#This Row],[Source]]="Nat"),"Nat OK",IF(AND(Table1[[#This Row],[Source]]&lt;&gt;"Nat",Q1371&lt;55),"Poor &lt;55",IF(OR(G1371="Randwick",G1371="Flemington",G1371="Caulfield",G1371="Sandown Lake",G1371="Sandown Hill"),"Best","ave"))))</f>
        <v>ave</v>
      </c>
      <c r="AC1371" s="133" t="str">
        <f>IF(Q1371="","",IF(AB1371="Poor &lt;55",$AC$2*0.2%,IF(AND(AB1371="Q",AA1371&lt;&gt;"Wed"),$AC$2*0.4%,IF(AND(AB1371="Q",AA1371="Wed"),$AC$2*0.5%,IF(AND(AB1371="Ave",U1371=100),$AC$2*0.5%,IF(AND(AB1371="ave",U1371="",N1371=1,AG1371="Bush"),$AC$2*1%,IF(AND(AB1371="ave",U1371="",Q1371&gt;100),$AC$2*1.3%,IF(AND(AB1371="ave",U1371=""),$AC$2*1.2%,IF(AND(AB1371="Ave",U1371=200),$AC$2*1%,IF(AND(AB1371="Best",U1371=200),$AC$2*1.5%,IF(AND(AB1371="Best",U1371="",K1371&lt;&gt;"Pro Syd"),$AC$2*0.5%,IF(AND(AB1371="Best",U1371=""),$AC$2*1%,IF(AND(AB1371="Best",U1371=100,Table1[[#This Row],[State]]="NSW"),$AC$2*0.4%,IF(AND(AB1371="Best",U1371=100),$AC$2*1%,IF(Table1[[#This Row],[Adj]]="Nat OK",$AC$2*0.5%,"xxx")))))))))))))))</f>
        <v/>
      </c>
      <c r="AD1371" s="133" t="str">
        <f t="shared" si="284"/>
        <v/>
      </c>
      <c r="AE1371" s="133" t="str">
        <f t="shared" si="285"/>
        <v/>
      </c>
      <c r="AF1371" s="133" t="str">
        <f>VLOOKUP(Table1[[#This Row],[Track]],$F$2672:$H$2715,2,FALSE)</f>
        <v>NSW</v>
      </c>
      <c r="AG1371" s="133" t="str">
        <f>VLOOKUP(Table1[[#This Row],[Track]],$F$2672:$H$2715,3,FALSE)</f>
        <v>-</v>
      </c>
      <c r="AH1371" s="133" t="str">
        <f>IF(Table1[[#This Row],[Date]]&lt;$AH$2,"",IF(Table1[[#This Row],[Date]]&lt;$AH$3,"Edge","Elite Combo"))</f>
        <v/>
      </c>
      <c r="AI1371" s="218">
        <f>Table1[[#This Row],[Time]]</f>
        <v>0.60763888888888884</v>
      </c>
      <c r="AJ1371" s="219" t="str">
        <f>Table1[[#This Row],[Track]]</f>
        <v>Rosehill</v>
      </c>
      <c r="AK1371" s="216">
        <f>Table1[[#This Row],[Race ]]</f>
        <v>8</v>
      </c>
      <c r="AL1371" s="219">
        <f>Table1[[#This Row],[TAB]]</f>
        <v>3</v>
      </c>
      <c r="AM1371" s="219" t="str">
        <f>Table1[[#This Row],[Selection]]</f>
        <v>Elouyou</v>
      </c>
      <c r="AN1371" s="220" t="str">
        <f>Table1[[#This Row],[Sources]]</f>
        <v/>
      </c>
      <c r="AO1371" s="219" t="str">
        <f>Table1[[#This Row],[Scale Bet]]</f>
        <v/>
      </c>
    </row>
    <row r="1372" spans="5:41" ht="16.5" customHeight="1" x14ac:dyDescent="0.25">
      <c r="E1372" s="185">
        <v>45472</v>
      </c>
      <c r="F1372" s="35">
        <v>0.61597222222222225</v>
      </c>
      <c r="G1372" s="36" t="s">
        <v>28</v>
      </c>
      <c r="H1372" s="36">
        <v>6</v>
      </c>
      <c r="I1372" s="36">
        <v>7</v>
      </c>
      <c r="J1372" s="36" t="s">
        <v>962</v>
      </c>
      <c r="K1372" s="36" t="s">
        <v>13</v>
      </c>
      <c r="L1372" s="165">
        <v>11</v>
      </c>
      <c r="M1372" s="134">
        <f t="shared" si="273"/>
        <v>11</v>
      </c>
      <c r="N1372" s="36">
        <f t="shared" si="274"/>
        <v>1</v>
      </c>
      <c r="O1372" s="135" t="str">
        <f t="shared" si="275"/>
        <v>Nat-11</v>
      </c>
      <c r="P1372" s="186" t="str">
        <f t="shared" si="276"/>
        <v/>
      </c>
      <c r="Q1372" s="187">
        <f t="shared" si="277"/>
        <v>44</v>
      </c>
      <c r="R1372" s="150"/>
      <c r="S1372" s="187" t="str">
        <f t="shared" si="278"/>
        <v/>
      </c>
      <c r="T1372" s="136" t="str">
        <f t="shared" si="279"/>
        <v>Knights Choice</v>
      </c>
      <c r="U1372" s="137" t="str">
        <f>IF(P1372="","",IF(N1372=1,"",IF(Q1372="","",IF(Q1372&lt;=100,100,IF(Table1[[#This Row],[Day]]="Wed",100,200)))))</f>
        <v/>
      </c>
      <c r="V1372" s="137" t="str">
        <f t="shared" si="280"/>
        <v/>
      </c>
      <c r="W1372" s="137" t="str">
        <f t="shared" si="281"/>
        <v/>
      </c>
      <c r="X1372" s="133">
        <f>100</f>
        <v>100</v>
      </c>
      <c r="Y1372" s="133" t="str">
        <f t="shared" si="282"/>
        <v/>
      </c>
      <c r="Z1372" s="133">
        <f t="shared" si="283"/>
        <v>-100</v>
      </c>
      <c r="AA1372" s="134" t="str">
        <f>TEXT(Table1[[#This Row],[Date]],"DDD")</f>
        <v>Sat</v>
      </c>
      <c r="AB1372" s="133" t="str">
        <f>IF(OR(G1372="Doomben",G1372="Eagle Farm"),"Q",IF(AND(Q1372&gt;1,Q1372&lt;55,Table1[[#This Row],[Source]]="Nat"),"Nat OK",IF(AND(Table1[[#This Row],[Source]]&lt;&gt;"Nat",Q1372&lt;55),"Poor &lt;55",IF(OR(G1372="Randwick",G1372="Flemington",G1372="Caulfield",G1372="Sandown Lake",G1372="Sandown Hill"),"Best","ave"))))</f>
        <v>Q</v>
      </c>
      <c r="AC1372" s="133">
        <f>IF(Q1372="","",IF(AB1372="Poor &lt;55",$AC$2*0.2%,IF(AND(AB1372="Q",AA1372&lt;&gt;"Wed"),$AC$2*0.4%,IF(AND(AB1372="Q",AA1372="Wed"),$AC$2*0.5%,IF(AND(AB1372="Ave",U1372=100),$AC$2*0.5%,IF(AND(AB1372="ave",U1372="",N1372=1,AG1372="Bush"),$AC$2*1%,IF(AND(AB1372="ave",U1372="",Q1372&gt;100),$AC$2*1.3%,IF(AND(AB1372="ave",U1372=""),$AC$2*1.2%,IF(AND(AB1372="Ave",U1372=200),$AC$2*1%,IF(AND(AB1372="Best",U1372=200),$AC$2*1.5%,IF(AND(AB1372="Best",U1372="",K1372&lt;&gt;"Pro Syd"),$AC$2*0.5%,IF(AND(AB1372="Best",U1372=""),$AC$2*1%,IF(AND(AB1372="Best",U1372=100,Table1[[#This Row],[State]]="NSW"),$AC$2*0.4%,IF(AND(AB1372="Best",U1372=100),$AC$2*1%,IF(Table1[[#This Row],[Adj]]="Nat OK",$AC$2*0.5%,"xxx")))))))))))))))</f>
        <v>40</v>
      </c>
      <c r="AD1372" s="133" t="str">
        <f t="shared" si="284"/>
        <v/>
      </c>
      <c r="AE1372" s="133">
        <f t="shared" si="285"/>
        <v>-40</v>
      </c>
      <c r="AF1372" s="133" t="str">
        <f>VLOOKUP(Table1[[#This Row],[Track]],$F$2672:$H$2715,2,FALSE)</f>
        <v>Qld</v>
      </c>
      <c r="AG1372" s="133" t="str">
        <f>VLOOKUP(Table1[[#This Row],[Track]],$F$2672:$H$2715,3,FALSE)</f>
        <v>-</v>
      </c>
      <c r="AH1372" s="133" t="str">
        <f>IF(Table1[[#This Row],[Date]]&lt;$AH$2,"",IF(Table1[[#This Row],[Date]]&lt;$AH$3,"Edge","Elite Combo"))</f>
        <v/>
      </c>
      <c r="AI1372" s="218">
        <f>Table1[[#This Row],[Time]]</f>
        <v>0.61597222222222225</v>
      </c>
      <c r="AJ1372" s="219" t="str">
        <f>Table1[[#This Row],[Track]]</f>
        <v>Eagle Farm</v>
      </c>
      <c r="AK1372" s="216">
        <f>Table1[[#This Row],[Race ]]</f>
        <v>6</v>
      </c>
      <c r="AL1372" s="219">
        <f>Table1[[#This Row],[TAB]]</f>
        <v>7</v>
      </c>
      <c r="AM1372" s="219" t="str">
        <f>Table1[[#This Row],[Selection]]</f>
        <v>Knights Choice</v>
      </c>
      <c r="AN1372" s="220" t="str">
        <f>Table1[[#This Row],[Sources]]</f>
        <v>Nat-11</v>
      </c>
      <c r="AO1372" s="219">
        <f>Table1[[#This Row],[Scale Bet]]</f>
        <v>40</v>
      </c>
    </row>
    <row r="1373" spans="5:41" ht="16.5" customHeight="1" x14ac:dyDescent="0.25">
      <c r="E1373" s="185">
        <v>45472</v>
      </c>
      <c r="F1373" s="35">
        <v>0.62152777777777779</v>
      </c>
      <c r="G1373" s="36" t="s">
        <v>201</v>
      </c>
      <c r="H1373" s="36">
        <v>7</v>
      </c>
      <c r="I1373" s="36">
        <v>10</v>
      </c>
      <c r="J1373" s="36" t="s">
        <v>797</v>
      </c>
      <c r="K1373" s="36" t="s">
        <v>1</v>
      </c>
      <c r="L1373" s="165">
        <v>10</v>
      </c>
      <c r="M1373" s="134">
        <f t="shared" si="273"/>
        <v>23</v>
      </c>
      <c r="N1373" s="36">
        <f t="shared" si="274"/>
        <v>2</v>
      </c>
      <c r="O1373" s="135" t="str">
        <f t="shared" si="275"/>
        <v>E4-10/Nat-13</v>
      </c>
      <c r="P1373" s="186" t="str">
        <f t="shared" si="276"/>
        <v>OK</v>
      </c>
      <c r="Q1373" s="187">
        <f t="shared" si="277"/>
        <v>92</v>
      </c>
      <c r="R1373" s="150">
        <v>3</v>
      </c>
      <c r="S1373" s="187">
        <f t="shared" si="278"/>
        <v>276</v>
      </c>
      <c r="T1373" s="136" t="str">
        <f t="shared" si="279"/>
        <v>Miss Roumbini</v>
      </c>
      <c r="U1373" s="137">
        <f>IF(P1373="","",IF(N1373=1,"",IF(Q1373="","",IF(Q1373&lt;=100,100,IF(Table1[[#This Row],[Day]]="Wed",100,200)))))</f>
        <v>100</v>
      </c>
      <c r="V1373" s="137">
        <f t="shared" si="280"/>
        <v>300</v>
      </c>
      <c r="W1373" s="137">
        <f t="shared" si="281"/>
        <v>200</v>
      </c>
      <c r="X1373" s="133">
        <f>100</f>
        <v>100</v>
      </c>
      <c r="Y1373" s="133">
        <f t="shared" si="282"/>
        <v>300</v>
      </c>
      <c r="Z1373" s="133">
        <f t="shared" si="283"/>
        <v>200</v>
      </c>
      <c r="AA1373" s="134" t="str">
        <f>TEXT(Table1[[#This Row],[Date]],"DDD")</f>
        <v>Sat</v>
      </c>
      <c r="AB1373" s="133" t="str">
        <f>IF(OR(G1373="Doomben",G1373="Eagle Farm"),"Q",IF(AND(Q1373&gt;1,Q1373&lt;55,Table1[[#This Row],[Source]]="Nat"),"Nat OK",IF(AND(Table1[[#This Row],[Source]]&lt;&gt;"Nat",Q1373&lt;55),"Poor &lt;55",IF(OR(G1373="Randwick",G1373="Flemington",G1373="Caulfield",G1373="Sandown Lake",G1373="Sandown Hill"),"Best","ave"))))</f>
        <v>Best</v>
      </c>
      <c r="AC1373" s="133">
        <f>IF(Q1373="","",IF(AB1373="Poor &lt;55",$AC$2*0.2%,IF(AND(AB1373="Q",AA1373&lt;&gt;"Wed"),$AC$2*0.4%,IF(AND(AB1373="Q",AA1373="Wed"),$AC$2*0.5%,IF(AND(AB1373="Ave",U1373=100),$AC$2*0.5%,IF(AND(AB1373="ave",U1373="",N1373=1,AG1373="Bush"),$AC$2*1%,IF(AND(AB1373="ave",U1373="",Q1373&gt;100),$AC$2*1.3%,IF(AND(AB1373="ave",U1373=""),$AC$2*1.2%,IF(AND(AB1373="Ave",U1373=200),$AC$2*1%,IF(AND(AB1373="Best",U1373=200),$AC$2*1.5%,IF(AND(AB1373="Best",U1373="",K1373&lt;&gt;"Pro Syd"),$AC$2*0.5%,IF(AND(AB1373="Best",U1373=""),$AC$2*1%,IF(AND(AB1373="Best",U1373=100,Table1[[#This Row],[State]]="NSW"),$AC$2*0.4%,IF(AND(AB1373="Best",U1373=100),$AC$2*1%,IF(Table1[[#This Row],[Adj]]="Nat OK",$AC$2*0.5%,"xxx")))))))))))))))</f>
        <v>100</v>
      </c>
      <c r="AD1373" s="133">
        <f t="shared" si="284"/>
        <v>300</v>
      </c>
      <c r="AE1373" s="133">
        <f t="shared" si="285"/>
        <v>200</v>
      </c>
      <c r="AF1373" s="133" t="str">
        <f>VLOOKUP(Table1[[#This Row],[Track]],$F$2672:$H$2715,2,FALSE)</f>
        <v>Vic</v>
      </c>
      <c r="AG1373" s="133" t="str">
        <f>VLOOKUP(Table1[[#This Row],[Track]],$F$2672:$H$2715,3,FALSE)</f>
        <v>-</v>
      </c>
      <c r="AH1373" s="133" t="str">
        <f>IF(Table1[[#This Row],[Date]]&lt;$AH$2,"",IF(Table1[[#This Row],[Date]]&lt;$AH$3,"Edge","Elite Combo"))</f>
        <v/>
      </c>
      <c r="AI1373" s="218">
        <f>Table1[[#This Row],[Time]]</f>
        <v>0.62152777777777779</v>
      </c>
      <c r="AJ1373" s="219" t="str">
        <f>Table1[[#This Row],[Track]]</f>
        <v>Caulfield</v>
      </c>
      <c r="AK1373" s="216">
        <f>Table1[[#This Row],[Race ]]</f>
        <v>7</v>
      </c>
      <c r="AL1373" s="219">
        <f>Table1[[#This Row],[TAB]]</f>
        <v>10</v>
      </c>
      <c r="AM1373" s="219" t="str">
        <f>Table1[[#This Row],[Selection]]</f>
        <v>Miss Roumbini</v>
      </c>
      <c r="AN1373" s="220" t="str">
        <f>Table1[[#This Row],[Sources]]</f>
        <v>E4-10/Nat-13</v>
      </c>
      <c r="AO1373" s="219">
        <f>Table1[[#This Row],[Scale Bet]]</f>
        <v>100</v>
      </c>
    </row>
    <row r="1374" spans="5:41" ht="16.5" customHeight="1" x14ac:dyDescent="0.25">
      <c r="E1374" s="185">
        <v>45472</v>
      </c>
      <c r="F1374" s="35">
        <v>0.62152777777777779</v>
      </c>
      <c r="G1374" s="36" t="s">
        <v>201</v>
      </c>
      <c r="H1374" s="36">
        <v>7</v>
      </c>
      <c r="I1374" s="36">
        <v>10</v>
      </c>
      <c r="J1374" s="36" t="s">
        <v>797</v>
      </c>
      <c r="K1374" s="36" t="s">
        <v>13</v>
      </c>
      <c r="L1374" s="165">
        <v>13</v>
      </c>
      <c r="M1374" s="134" t="str">
        <f t="shared" si="273"/>
        <v/>
      </c>
      <c r="N1374" s="36" t="str">
        <f t="shared" si="274"/>
        <v/>
      </c>
      <c r="O1374" s="135" t="str">
        <f t="shared" si="275"/>
        <v/>
      </c>
      <c r="P1374" s="186" t="str">
        <f t="shared" si="276"/>
        <v>OK</v>
      </c>
      <c r="Q1374" s="187" t="str">
        <f t="shared" si="277"/>
        <v/>
      </c>
      <c r="R1374" s="150">
        <v>3</v>
      </c>
      <c r="S1374" s="187" t="str">
        <f t="shared" si="278"/>
        <v/>
      </c>
      <c r="T1374" s="136" t="str">
        <f t="shared" si="279"/>
        <v>Miss Roumbini</v>
      </c>
      <c r="U1374" s="137" t="str">
        <f>IF(P1374="","",IF(N1374=1,"",IF(Q1374="","",IF(Q1374&lt;=100,100,IF(Table1[[#This Row],[Day]]="Wed",100,200)))))</f>
        <v/>
      </c>
      <c r="V1374" s="137" t="str">
        <f t="shared" si="280"/>
        <v/>
      </c>
      <c r="W1374" s="137" t="str">
        <f t="shared" si="281"/>
        <v/>
      </c>
      <c r="X1374" s="133">
        <f>100</f>
        <v>100</v>
      </c>
      <c r="Y1374" s="133">
        <f t="shared" si="282"/>
        <v>300</v>
      </c>
      <c r="Z1374" s="133">
        <f t="shared" si="283"/>
        <v>200</v>
      </c>
      <c r="AA1374" s="134" t="str">
        <f>TEXT(Table1[[#This Row],[Date]],"DDD")</f>
        <v>Sat</v>
      </c>
      <c r="AB1374" s="133" t="str">
        <f>IF(OR(G1374="Doomben",G1374="Eagle Farm"),"Q",IF(AND(Q1374&gt;1,Q1374&lt;55,Table1[[#This Row],[Source]]="Nat"),"Nat OK",IF(AND(Table1[[#This Row],[Source]]&lt;&gt;"Nat",Q1374&lt;55),"Poor &lt;55",IF(OR(G1374="Randwick",G1374="Flemington",G1374="Caulfield",G1374="Sandown Lake",G1374="Sandown Hill"),"Best","ave"))))</f>
        <v>Best</v>
      </c>
      <c r="AC1374" s="133" t="str">
        <f>IF(Q1374="","",IF(AB1374="Poor &lt;55",$AC$2*0.2%,IF(AND(AB1374="Q",AA1374&lt;&gt;"Wed"),$AC$2*0.4%,IF(AND(AB1374="Q",AA1374="Wed"),$AC$2*0.5%,IF(AND(AB1374="Ave",U1374=100),$AC$2*0.5%,IF(AND(AB1374="ave",U1374="",N1374=1,AG1374="Bush"),$AC$2*1%,IF(AND(AB1374="ave",U1374="",Q1374&gt;100),$AC$2*1.3%,IF(AND(AB1374="ave",U1374=""),$AC$2*1.2%,IF(AND(AB1374="Ave",U1374=200),$AC$2*1%,IF(AND(AB1374="Best",U1374=200),$AC$2*1.5%,IF(AND(AB1374="Best",U1374="",K1374&lt;&gt;"Pro Syd"),$AC$2*0.5%,IF(AND(AB1374="Best",U1374=""),$AC$2*1%,IF(AND(AB1374="Best",U1374=100,Table1[[#This Row],[State]]="NSW"),$AC$2*0.4%,IF(AND(AB1374="Best",U1374=100),$AC$2*1%,IF(Table1[[#This Row],[Adj]]="Nat OK",$AC$2*0.5%,"xxx")))))))))))))))</f>
        <v/>
      </c>
      <c r="AD1374" s="133" t="str">
        <f t="shared" si="284"/>
        <v/>
      </c>
      <c r="AE1374" s="133" t="str">
        <f t="shared" si="285"/>
        <v/>
      </c>
      <c r="AF1374" s="133" t="str">
        <f>VLOOKUP(Table1[[#This Row],[Track]],$F$2672:$H$2715,2,FALSE)</f>
        <v>Vic</v>
      </c>
      <c r="AG1374" s="133" t="str">
        <f>VLOOKUP(Table1[[#This Row],[Track]],$F$2672:$H$2715,3,FALSE)</f>
        <v>-</v>
      </c>
      <c r="AH1374" s="133" t="str">
        <f>IF(Table1[[#This Row],[Date]]&lt;$AH$2,"",IF(Table1[[#This Row],[Date]]&lt;$AH$3,"Edge","Elite Combo"))</f>
        <v/>
      </c>
      <c r="AI1374" s="218">
        <f>Table1[[#This Row],[Time]]</f>
        <v>0.62152777777777779</v>
      </c>
      <c r="AJ1374" s="219" t="str">
        <f>Table1[[#This Row],[Track]]</f>
        <v>Caulfield</v>
      </c>
      <c r="AK1374" s="216">
        <f>Table1[[#This Row],[Race ]]</f>
        <v>7</v>
      </c>
      <c r="AL1374" s="219">
        <f>Table1[[#This Row],[TAB]]</f>
        <v>10</v>
      </c>
      <c r="AM1374" s="219" t="str">
        <f>Table1[[#This Row],[Selection]]</f>
        <v>Miss Roumbini</v>
      </c>
      <c r="AN1374" s="220" t="str">
        <f>Table1[[#This Row],[Sources]]</f>
        <v/>
      </c>
      <c r="AO1374" s="219" t="str">
        <f>Table1[[#This Row],[Scale Bet]]</f>
        <v/>
      </c>
    </row>
    <row r="1375" spans="5:41" ht="16.5" customHeight="1" x14ac:dyDescent="0.25">
      <c r="E1375" s="185">
        <v>45472</v>
      </c>
      <c r="F1375" s="35">
        <v>0.63541666666666663</v>
      </c>
      <c r="G1375" s="36" t="s">
        <v>17</v>
      </c>
      <c r="H1375" s="36">
        <v>9</v>
      </c>
      <c r="I1375" s="36">
        <v>15</v>
      </c>
      <c r="J1375" s="36" t="s">
        <v>692</v>
      </c>
      <c r="K1375" s="36" t="s">
        <v>60</v>
      </c>
      <c r="L1375" s="165">
        <v>15</v>
      </c>
      <c r="M1375" s="134">
        <f t="shared" si="273"/>
        <v>15</v>
      </c>
      <c r="N1375" s="36">
        <f t="shared" si="274"/>
        <v>1</v>
      </c>
      <c r="O1375" s="135" t="str">
        <f t="shared" si="275"/>
        <v>Pro Syd-15</v>
      </c>
      <c r="P1375" s="186" t="str">
        <f t="shared" si="276"/>
        <v>OK</v>
      </c>
      <c r="Q1375" s="187">
        <f t="shared" si="277"/>
        <v>60</v>
      </c>
      <c r="R1375" s="150"/>
      <c r="S1375" s="187" t="str">
        <f t="shared" si="278"/>
        <v/>
      </c>
      <c r="T1375" s="136" t="str">
        <f t="shared" si="279"/>
        <v>Testator Silens</v>
      </c>
      <c r="U1375" s="137" t="str">
        <f>IF(P1375="","",IF(N1375=1,"",IF(Q1375="","",IF(Q1375&lt;=100,100,IF(Table1[[#This Row],[Day]]="Wed",100,200)))))</f>
        <v/>
      </c>
      <c r="V1375" s="137" t="str">
        <f t="shared" si="280"/>
        <v/>
      </c>
      <c r="W1375" s="137" t="str">
        <f t="shared" si="281"/>
        <v/>
      </c>
      <c r="X1375" s="133">
        <f>100</f>
        <v>100</v>
      </c>
      <c r="Y1375" s="133" t="str">
        <f t="shared" si="282"/>
        <v/>
      </c>
      <c r="Z1375" s="133">
        <f t="shared" si="283"/>
        <v>-100</v>
      </c>
      <c r="AA1375" s="134" t="str">
        <f>TEXT(Table1[[#This Row],[Date]],"DDD")</f>
        <v>Sat</v>
      </c>
      <c r="AB1375" s="133" t="str">
        <f>IF(OR(G1375="Doomben",G1375="Eagle Farm"),"Q",IF(AND(Q1375&gt;1,Q1375&lt;55,Table1[[#This Row],[Source]]="Nat"),"Nat OK",IF(AND(Table1[[#This Row],[Source]]&lt;&gt;"Nat",Q1375&lt;55),"Poor &lt;55",IF(OR(G1375="Randwick",G1375="Flemington",G1375="Caulfield",G1375="Sandown Lake",G1375="Sandown Hill"),"Best","ave"))))</f>
        <v>ave</v>
      </c>
      <c r="AC1375" s="133">
        <f>IF(Q1375="","",IF(AB1375="Poor &lt;55",$AC$2*0.2%,IF(AND(AB1375="Q",AA1375&lt;&gt;"Wed"),$AC$2*0.4%,IF(AND(AB1375="Q",AA1375="Wed"),$AC$2*0.5%,IF(AND(AB1375="Ave",U1375=100),$AC$2*0.5%,IF(AND(AB1375="ave",U1375="",N1375=1,AG1375="Bush"),$AC$2*1%,IF(AND(AB1375="ave",U1375="",Q1375&gt;100),$AC$2*1.3%,IF(AND(AB1375="ave",U1375=""),$AC$2*1.2%,IF(AND(AB1375="Ave",U1375=200),$AC$2*1%,IF(AND(AB1375="Best",U1375=200),$AC$2*1.5%,IF(AND(AB1375="Best",U1375="",K1375&lt;&gt;"Pro Syd"),$AC$2*0.5%,IF(AND(AB1375="Best",U1375=""),$AC$2*1%,IF(AND(AB1375="Best",U1375=100,Table1[[#This Row],[State]]="NSW"),$AC$2*0.4%,IF(AND(AB1375="Best",U1375=100),$AC$2*1%,IF(Table1[[#This Row],[Adj]]="Nat OK",$AC$2*0.5%,"xxx")))))))))))))))</f>
        <v>120</v>
      </c>
      <c r="AD1375" s="133" t="str">
        <f t="shared" si="284"/>
        <v/>
      </c>
      <c r="AE1375" s="133">
        <f t="shared" si="285"/>
        <v>-120</v>
      </c>
      <c r="AF1375" s="133" t="str">
        <f>VLOOKUP(Table1[[#This Row],[Track]],$F$2672:$H$2715,2,FALSE)</f>
        <v>NSW</v>
      </c>
      <c r="AG1375" s="133" t="str">
        <f>VLOOKUP(Table1[[#This Row],[Track]],$F$2672:$H$2715,3,FALSE)</f>
        <v>-</v>
      </c>
      <c r="AH1375" s="133" t="str">
        <f>IF(Table1[[#This Row],[Date]]&lt;$AH$2,"",IF(Table1[[#This Row],[Date]]&lt;$AH$3,"Edge","Elite Combo"))</f>
        <v/>
      </c>
      <c r="AI1375" s="218">
        <f>Table1[[#This Row],[Time]]</f>
        <v>0.63541666666666663</v>
      </c>
      <c r="AJ1375" s="219" t="str">
        <f>Table1[[#This Row],[Track]]</f>
        <v>Rosehill</v>
      </c>
      <c r="AK1375" s="216">
        <f>Table1[[#This Row],[Race ]]</f>
        <v>9</v>
      </c>
      <c r="AL1375" s="219">
        <f>Table1[[#This Row],[TAB]]</f>
        <v>15</v>
      </c>
      <c r="AM1375" s="219" t="str">
        <f>Table1[[#This Row],[Selection]]</f>
        <v>Testator Silens</v>
      </c>
      <c r="AN1375" s="220" t="str">
        <f>Table1[[#This Row],[Sources]]</f>
        <v>Pro Syd-15</v>
      </c>
      <c r="AO1375" s="219">
        <f>Table1[[#This Row],[Scale Bet]]</f>
        <v>120</v>
      </c>
    </row>
    <row r="1376" spans="5:41" ht="16.5" customHeight="1" x14ac:dyDescent="0.25">
      <c r="E1376" s="185">
        <v>45472</v>
      </c>
      <c r="F1376" s="35">
        <v>0.64097222222222228</v>
      </c>
      <c r="G1376" s="36" t="s">
        <v>28</v>
      </c>
      <c r="H1376" s="36">
        <v>7</v>
      </c>
      <c r="I1376" s="36">
        <v>5</v>
      </c>
      <c r="J1376" s="36" t="s">
        <v>767</v>
      </c>
      <c r="K1376" s="36" t="s">
        <v>13</v>
      </c>
      <c r="L1376" s="165">
        <v>11</v>
      </c>
      <c r="M1376" s="134">
        <f t="shared" si="273"/>
        <v>11</v>
      </c>
      <c r="N1376" s="36">
        <f t="shared" si="274"/>
        <v>1</v>
      </c>
      <c r="O1376" s="135" t="str">
        <f t="shared" si="275"/>
        <v>Nat-11</v>
      </c>
      <c r="P1376" s="186" t="str">
        <f t="shared" si="276"/>
        <v/>
      </c>
      <c r="Q1376" s="187">
        <f t="shared" si="277"/>
        <v>44</v>
      </c>
      <c r="R1376" s="150"/>
      <c r="S1376" s="187" t="str">
        <f t="shared" si="278"/>
        <v/>
      </c>
      <c r="T1376" s="136" t="str">
        <f t="shared" si="279"/>
        <v>Iknowastar</v>
      </c>
      <c r="U1376" s="137" t="str">
        <f>IF(P1376="","",IF(N1376=1,"",IF(Q1376="","",IF(Q1376&lt;=100,100,IF(Table1[[#This Row],[Day]]="Wed",100,200)))))</f>
        <v/>
      </c>
      <c r="V1376" s="137" t="str">
        <f t="shared" si="280"/>
        <v/>
      </c>
      <c r="W1376" s="137" t="str">
        <f t="shared" si="281"/>
        <v/>
      </c>
      <c r="X1376" s="133">
        <f>100</f>
        <v>100</v>
      </c>
      <c r="Y1376" s="133" t="str">
        <f t="shared" si="282"/>
        <v/>
      </c>
      <c r="Z1376" s="133">
        <f t="shared" si="283"/>
        <v>-100</v>
      </c>
      <c r="AA1376" s="134" t="str">
        <f>TEXT(Table1[[#This Row],[Date]],"DDD")</f>
        <v>Sat</v>
      </c>
      <c r="AB1376" s="133" t="str">
        <f>IF(OR(G1376="Doomben",G1376="Eagle Farm"),"Q",IF(AND(Q1376&gt;1,Q1376&lt;55,Table1[[#This Row],[Source]]="Nat"),"Nat OK",IF(AND(Table1[[#This Row],[Source]]&lt;&gt;"Nat",Q1376&lt;55),"Poor &lt;55",IF(OR(G1376="Randwick",G1376="Flemington",G1376="Caulfield",G1376="Sandown Lake",G1376="Sandown Hill"),"Best","ave"))))</f>
        <v>Q</v>
      </c>
      <c r="AC1376" s="133">
        <f>IF(Q1376="","",IF(AB1376="Poor &lt;55",$AC$2*0.2%,IF(AND(AB1376="Q",AA1376&lt;&gt;"Wed"),$AC$2*0.4%,IF(AND(AB1376="Q",AA1376="Wed"),$AC$2*0.5%,IF(AND(AB1376="Ave",U1376=100),$AC$2*0.5%,IF(AND(AB1376="ave",U1376="",N1376=1,AG1376="Bush"),$AC$2*1%,IF(AND(AB1376="ave",U1376="",Q1376&gt;100),$AC$2*1.3%,IF(AND(AB1376="ave",U1376=""),$AC$2*1.2%,IF(AND(AB1376="Ave",U1376=200),$AC$2*1%,IF(AND(AB1376="Best",U1376=200),$AC$2*1.5%,IF(AND(AB1376="Best",U1376="",K1376&lt;&gt;"Pro Syd"),$AC$2*0.5%,IF(AND(AB1376="Best",U1376=""),$AC$2*1%,IF(AND(AB1376="Best",U1376=100,Table1[[#This Row],[State]]="NSW"),$AC$2*0.4%,IF(AND(AB1376="Best",U1376=100),$AC$2*1%,IF(Table1[[#This Row],[Adj]]="Nat OK",$AC$2*0.5%,"xxx")))))))))))))))</f>
        <v>40</v>
      </c>
      <c r="AD1376" s="133" t="str">
        <f t="shared" si="284"/>
        <v/>
      </c>
      <c r="AE1376" s="133">
        <f t="shared" si="285"/>
        <v>-40</v>
      </c>
      <c r="AF1376" s="133" t="str">
        <f>VLOOKUP(Table1[[#This Row],[Track]],$F$2672:$H$2715,2,FALSE)</f>
        <v>Qld</v>
      </c>
      <c r="AG1376" s="133" t="str">
        <f>VLOOKUP(Table1[[#This Row],[Track]],$F$2672:$H$2715,3,FALSE)</f>
        <v>-</v>
      </c>
      <c r="AH1376" s="133" t="str">
        <f>IF(Table1[[#This Row],[Date]]&lt;$AH$2,"",IF(Table1[[#This Row],[Date]]&lt;$AH$3,"Edge","Elite Combo"))</f>
        <v/>
      </c>
      <c r="AI1376" s="218">
        <f>Table1[[#This Row],[Time]]</f>
        <v>0.64097222222222228</v>
      </c>
      <c r="AJ1376" s="219" t="str">
        <f>Table1[[#This Row],[Track]]</f>
        <v>Eagle Farm</v>
      </c>
      <c r="AK1376" s="216">
        <f>Table1[[#This Row],[Race ]]</f>
        <v>7</v>
      </c>
      <c r="AL1376" s="219">
        <f>Table1[[#This Row],[TAB]]</f>
        <v>5</v>
      </c>
      <c r="AM1376" s="219" t="str">
        <f>Table1[[#This Row],[Selection]]</f>
        <v>Iknowastar</v>
      </c>
      <c r="AN1376" s="220" t="str">
        <f>Table1[[#This Row],[Sources]]</f>
        <v>Nat-11</v>
      </c>
      <c r="AO1376" s="219">
        <f>Table1[[#This Row],[Scale Bet]]</f>
        <v>40</v>
      </c>
    </row>
    <row r="1377" spans="5:41" ht="16.5" customHeight="1" x14ac:dyDescent="0.25">
      <c r="E1377" s="185">
        <v>45472</v>
      </c>
      <c r="F1377" s="35">
        <v>0.67013888888888884</v>
      </c>
      <c r="G1377" s="36" t="s">
        <v>201</v>
      </c>
      <c r="H1377" s="36">
        <v>9</v>
      </c>
      <c r="I1377" s="36">
        <v>4</v>
      </c>
      <c r="J1377" s="36" t="s">
        <v>126</v>
      </c>
      <c r="K1377" s="36" t="s">
        <v>40</v>
      </c>
      <c r="L1377" s="165">
        <v>13</v>
      </c>
      <c r="M1377" s="134">
        <f t="shared" si="273"/>
        <v>26</v>
      </c>
      <c r="N1377" s="36">
        <f t="shared" si="274"/>
        <v>2</v>
      </c>
      <c r="O1377" s="135" t="str">
        <f t="shared" si="275"/>
        <v>Edge-13/Pro Mel-13</v>
      </c>
      <c r="P1377" s="186" t="str">
        <f t="shared" si="276"/>
        <v>OK</v>
      </c>
      <c r="Q1377" s="187">
        <f t="shared" si="277"/>
        <v>104</v>
      </c>
      <c r="R1377" s="150"/>
      <c r="S1377" s="187" t="str">
        <f t="shared" si="278"/>
        <v/>
      </c>
      <c r="T1377" s="136" t="str">
        <f t="shared" si="279"/>
        <v>Dashing</v>
      </c>
      <c r="U1377" s="137">
        <f>IF(P1377="","",IF(N1377=1,"",IF(Q1377="","",IF(Q1377&lt;=100,100,IF(Table1[[#This Row],[Day]]="Wed",100,200)))))</f>
        <v>200</v>
      </c>
      <c r="V1377" s="137" t="str">
        <f t="shared" si="280"/>
        <v/>
      </c>
      <c r="W1377" s="137">
        <f t="shared" si="281"/>
        <v>-200</v>
      </c>
      <c r="X1377" s="133">
        <f>100</f>
        <v>100</v>
      </c>
      <c r="Y1377" s="133" t="str">
        <f t="shared" si="282"/>
        <v/>
      </c>
      <c r="Z1377" s="133">
        <f t="shared" si="283"/>
        <v>-100</v>
      </c>
      <c r="AA1377" s="134" t="str">
        <f>TEXT(Table1[[#This Row],[Date]],"DDD")</f>
        <v>Sat</v>
      </c>
      <c r="AB1377" s="133" t="str">
        <f>IF(OR(G1377="Doomben",G1377="Eagle Farm"),"Q",IF(AND(Q1377&gt;1,Q1377&lt;55,Table1[[#This Row],[Source]]="Nat"),"Nat OK",IF(AND(Table1[[#This Row],[Source]]&lt;&gt;"Nat",Q1377&lt;55),"Poor &lt;55",IF(OR(G1377="Randwick",G1377="Flemington",G1377="Caulfield",G1377="Sandown Lake",G1377="Sandown Hill"),"Best","ave"))))</f>
        <v>Best</v>
      </c>
      <c r="AC1377" s="133">
        <f>IF(Q1377="","",IF(AB1377="Poor &lt;55",$AC$2*0.2%,IF(AND(AB1377="Q",AA1377&lt;&gt;"Wed"),$AC$2*0.4%,IF(AND(AB1377="Q",AA1377="Wed"),$AC$2*0.5%,IF(AND(AB1377="Ave",U1377=100),$AC$2*0.5%,IF(AND(AB1377="ave",U1377="",N1377=1,AG1377="Bush"),$AC$2*1%,IF(AND(AB1377="ave",U1377="",Q1377&gt;100),$AC$2*1.3%,IF(AND(AB1377="ave",U1377=""),$AC$2*1.2%,IF(AND(AB1377="Ave",U1377=200),$AC$2*1%,IF(AND(AB1377="Best",U1377=200),$AC$2*1.5%,IF(AND(AB1377="Best",U1377="",K1377&lt;&gt;"Pro Syd"),$AC$2*0.5%,IF(AND(AB1377="Best",U1377=""),$AC$2*1%,IF(AND(AB1377="Best",U1377=100,Table1[[#This Row],[State]]="NSW"),$AC$2*0.4%,IF(AND(AB1377="Best",U1377=100),$AC$2*1%,IF(Table1[[#This Row],[Adj]]="Nat OK",$AC$2*0.5%,"xxx")))))))))))))))</f>
        <v>150</v>
      </c>
      <c r="AD1377" s="133" t="str">
        <f t="shared" si="284"/>
        <v/>
      </c>
      <c r="AE1377" s="133">
        <f t="shared" si="285"/>
        <v>-150</v>
      </c>
      <c r="AF1377" s="133" t="str">
        <f>VLOOKUP(Table1[[#This Row],[Track]],$F$2672:$H$2715,2,FALSE)</f>
        <v>Vic</v>
      </c>
      <c r="AG1377" s="133" t="str">
        <f>VLOOKUP(Table1[[#This Row],[Track]],$F$2672:$H$2715,3,FALSE)</f>
        <v>-</v>
      </c>
      <c r="AH1377" s="133" t="str">
        <f>IF(Table1[[#This Row],[Date]]&lt;$AH$2,"",IF(Table1[[#This Row],[Date]]&lt;$AH$3,"Edge","Elite Combo"))</f>
        <v/>
      </c>
      <c r="AI1377" s="218">
        <f>Table1[[#This Row],[Time]]</f>
        <v>0.67013888888888884</v>
      </c>
      <c r="AJ1377" s="219" t="str">
        <f>Table1[[#This Row],[Track]]</f>
        <v>Caulfield</v>
      </c>
      <c r="AK1377" s="216">
        <f>Table1[[#This Row],[Race ]]</f>
        <v>9</v>
      </c>
      <c r="AL1377" s="219">
        <f>Table1[[#This Row],[TAB]]</f>
        <v>4</v>
      </c>
      <c r="AM1377" s="219" t="str">
        <f>Table1[[#This Row],[Selection]]</f>
        <v>Dashing</v>
      </c>
      <c r="AN1377" s="220" t="str">
        <f>Table1[[#This Row],[Sources]]</f>
        <v>Edge-13/Pro Mel-13</v>
      </c>
      <c r="AO1377" s="219">
        <f>Table1[[#This Row],[Scale Bet]]</f>
        <v>150</v>
      </c>
    </row>
    <row r="1378" spans="5:41" ht="16.5" customHeight="1" x14ac:dyDescent="0.25">
      <c r="E1378" s="185">
        <v>45472</v>
      </c>
      <c r="F1378" s="35">
        <v>0.67013888888888884</v>
      </c>
      <c r="G1378" s="36" t="s">
        <v>201</v>
      </c>
      <c r="H1378" s="36">
        <v>9</v>
      </c>
      <c r="I1378" s="36">
        <v>4</v>
      </c>
      <c r="J1378" s="36" t="s">
        <v>126</v>
      </c>
      <c r="K1378" s="36" t="s">
        <v>18</v>
      </c>
      <c r="L1378" s="165">
        <v>13</v>
      </c>
      <c r="M1378" s="134" t="str">
        <f t="shared" si="273"/>
        <v/>
      </c>
      <c r="N1378" s="36" t="str">
        <f t="shared" si="274"/>
        <v/>
      </c>
      <c r="O1378" s="135" t="str">
        <f t="shared" si="275"/>
        <v/>
      </c>
      <c r="P1378" s="186" t="str">
        <f t="shared" si="276"/>
        <v>OK</v>
      </c>
      <c r="Q1378" s="187" t="str">
        <f t="shared" si="277"/>
        <v/>
      </c>
      <c r="R1378" s="150"/>
      <c r="S1378" s="187" t="str">
        <f t="shared" si="278"/>
        <v/>
      </c>
      <c r="T1378" s="136" t="str">
        <f t="shared" si="279"/>
        <v>Dashing</v>
      </c>
      <c r="U1378" s="137" t="str">
        <f>IF(P1378="","",IF(N1378=1,"",IF(Q1378="","",IF(Q1378&lt;=100,100,IF(Table1[[#This Row],[Day]]="Wed",100,200)))))</f>
        <v/>
      </c>
      <c r="V1378" s="137" t="str">
        <f t="shared" si="280"/>
        <v/>
      </c>
      <c r="W1378" s="137" t="str">
        <f t="shared" si="281"/>
        <v/>
      </c>
      <c r="X1378" s="133">
        <f>100</f>
        <v>100</v>
      </c>
      <c r="Y1378" s="133" t="str">
        <f t="shared" si="282"/>
        <v/>
      </c>
      <c r="Z1378" s="133">
        <f t="shared" si="283"/>
        <v>-100</v>
      </c>
      <c r="AA1378" s="134" t="str">
        <f>TEXT(Table1[[#This Row],[Date]],"DDD")</f>
        <v>Sat</v>
      </c>
      <c r="AB1378" s="133" t="str">
        <f>IF(OR(G1378="Doomben",G1378="Eagle Farm"),"Q",IF(AND(Q1378&gt;1,Q1378&lt;55,Table1[[#This Row],[Source]]="Nat"),"Nat OK",IF(AND(Table1[[#This Row],[Source]]&lt;&gt;"Nat",Q1378&lt;55),"Poor &lt;55",IF(OR(G1378="Randwick",G1378="Flemington",G1378="Caulfield",G1378="Sandown Lake",G1378="Sandown Hill"),"Best","ave"))))</f>
        <v>Best</v>
      </c>
      <c r="AC1378" s="133" t="str">
        <f>IF(Q1378="","",IF(AB1378="Poor &lt;55",$AC$2*0.2%,IF(AND(AB1378="Q",AA1378&lt;&gt;"Wed"),$AC$2*0.4%,IF(AND(AB1378="Q",AA1378="Wed"),$AC$2*0.5%,IF(AND(AB1378="Ave",U1378=100),$AC$2*0.5%,IF(AND(AB1378="ave",U1378="",N1378=1,AG1378="Bush"),$AC$2*1%,IF(AND(AB1378="ave",U1378="",Q1378&gt;100),$AC$2*1.3%,IF(AND(AB1378="ave",U1378=""),$AC$2*1.2%,IF(AND(AB1378="Ave",U1378=200),$AC$2*1%,IF(AND(AB1378="Best",U1378=200),$AC$2*1.5%,IF(AND(AB1378="Best",U1378="",K1378&lt;&gt;"Pro Syd"),$AC$2*0.5%,IF(AND(AB1378="Best",U1378=""),$AC$2*1%,IF(AND(AB1378="Best",U1378=100,Table1[[#This Row],[State]]="NSW"),$AC$2*0.4%,IF(AND(AB1378="Best",U1378=100),$AC$2*1%,IF(Table1[[#This Row],[Adj]]="Nat OK",$AC$2*0.5%,"xxx")))))))))))))))</f>
        <v/>
      </c>
      <c r="AD1378" s="133" t="str">
        <f t="shared" si="284"/>
        <v/>
      </c>
      <c r="AE1378" s="133" t="str">
        <f t="shared" si="285"/>
        <v/>
      </c>
      <c r="AF1378" s="133" t="str">
        <f>VLOOKUP(Table1[[#This Row],[Track]],$F$2672:$H$2715,2,FALSE)</f>
        <v>Vic</v>
      </c>
      <c r="AG1378" s="133" t="str">
        <f>VLOOKUP(Table1[[#This Row],[Track]],$F$2672:$H$2715,3,FALSE)</f>
        <v>-</v>
      </c>
      <c r="AH1378" s="133" t="str">
        <f>IF(Table1[[#This Row],[Date]]&lt;$AH$2,"",IF(Table1[[#This Row],[Date]]&lt;$AH$3,"Edge","Elite Combo"))</f>
        <v/>
      </c>
      <c r="AI1378" s="218">
        <f>Table1[[#This Row],[Time]]</f>
        <v>0.67013888888888884</v>
      </c>
      <c r="AJ1378" s="219" t="str">
        <f>Table1[[#This Row],[Track]]</f>
        <v>Caulfield</v>
      </c>
      <c r="AK1378" s="216">
        <f>Table1[[#This Row],[Race ]]</f>
        <v>9</v>
      </c>
      <c r="AL1378" s="219">
        <f>Table1[[#This Row],[TAB]]</f>
        <v>4</v>
      </c>
      <c r="AM1378" s="219" t="str">
        <f>Table1[[#This Row],[Selection]]</f>
        <v>Dashing</v>
      </c>
      <c r="AN1378" s="220" t="str">
        <f>Table1[[#This Row],[Sources]]</f>
        <v/>
      </c>
      <c r="AO1378" s="219" t="str">
        <f>Table1[[#This Row],[Scale Bet]]</f>
        <v/>
      </c>
    </row>
    <row r="1379" spans="5:41" ht="16.5" customHeight="1" x14ac:dyDescent="0.25">
      <c r="E1379" s="185">
        <v>45472</v>
      </c>
      <c r="F1379" s="35">
        <v>0.67013888888888884</v>
      </c>
      <c r="G1379" s="36" t="s">
        <v>201</v>
      </c>
      <c r="H1379" s="36">
        <v>9</v>
      </c>
      <c r="I1379" s="36">
        <v>9</v>
      </c>
      <c r="J1379" s="36" t="s">
        <v>798</v>
      </c>
      <c r="K1379" s="36" t="s">
        <v>1</v>
      </c>
      <c r="L1379" s="165">
        <v>10</v>
      </c>
      <c r="M1379" s="134">
        <f t="shared" si="273"/>
        <v>23</v>
      </c>
      <c r="N1379" s="36">
        <f t="shared" si="274"/>
        <v>2</v>
      </c>
      <c r="O1379" s="135" t="str">
        <f t="shared" si="275"/>
        <v>E4-10/Nat-13</v>
      </c>
      <c r="P1379" s="186" t="str">
        <f t="shared" si="276"/>
        <v>OK</v>
      </c>
      <c r="Q1379" s="187">
        <f t="shared" si="277"/>
        <v>92</v>
      </c>
      <c r="R1379" s="150"/>
      <c r="S1379" s="187" t="str">
        <f t="shared" si="278"/>
        <v/>
      </c>
      <c r="T1379" s="136" t="str">
        <f t="shared" si="279"/>
        <v>Foujita San</v>
      </c>
      <c r="U1379" s="137">
        <f>IF(P1379="","",IF(N1379=1,"",IF(Q1379="","",IF(Q1379&lt;=100,100,IF(Table1[[#This Row],[Day]]="Wed",100,200)))))</f>
        <v>100</v>
      </c>
      <c r="V1379" s="137" t="str">
        <f t="shared" si="280"/>
        <v/>
      </c>
      <c r="W1379" s="137">
        <f t="shared" si="281"/>
        <v>-100</v>
      </c>
      <c r="X1379" s="133">
        <f>100</f>
        <v>100</v>
      </c>
      <c r="Y1379" s="133" t="str">
        <f t="shared" si="282"/>
        <v/>
      </c>
      <c r="Z1379" s="133">
        <f t="shared" si="283"/>
        <v>-100</v>
      </c>
      <c r="AA1379" s="134" t="str">
        <f>TEXT(Table1[[#This Row],[Date]],"DDD")</f>
        <v>Sat</v>
      </c>
      <c r="AB1379" s="133" t="str">
        <f>IF(OR(G1379="Doomben",G1379="Eagle Farm"),"Q",IF(AND(Q1379&gt;1,Q1379&lt;55,Table1[[#This Row],[Source]]="Nat"),"Nat OK",IF(AND(Table1[[#This Row],[Source]]&lt;&gt;"Nat",Q1379&lt;55),"Poor &lt;55",IF(OR(G1379="Randwick",G1379="Flemington",G1379="Caulfield",G1379="Sandown Lake",G1379="Sandown Hill"),"Best","ave"))))</f>
        <v>Best</v>
      </c>
      <c r="AC1379" s="133">
        <f>IF(Q1379="","",IF(AB1379="Poor &lt;55",$AC$2*0.2%,IF(AND(AB1379="Q",AA1379&lt;&gt;"Wed"),$AC$2*0.4%,IF(AND(AB1379="Q",AA1379="Wed"),$AC$2*0.5%,IF(AND(AB1379="Ave",U1379=100),$AC$2*0.5%,IF(AND(AB1379="ave",U1379="",N1379=1,AG1379="Bush"),$AC$2*1%,IF(AND(AB1379="ave",U1379="",Q1379&gt;100),$AC$2*1.3%,IF(AND(AB1379="ave",U1379=""),$AC$2*1.2%,IF(AND(AB1379="Ave",U1379=200),$AC$2*1%,IF(AND(AB1379="Best",U1379=200),$AC$2*1.5%,IF(AND(AB1379="Best",U1379="",K1379&lt;&gt;"Pro Syd"),$AC$2*0.5%,IF(AND(AB1379="Best",U1379=""),$AC$2*1%,IF(AND(AB1379="Best",U1379=100,Table1[[#This Row],[State]]="NSW"),$AC$2*0.4%,IF(AND(AB1379="Best",U1379=100),$AC$2*1%,IF(Table1[[#This Row],[Adj]]="Nat OK",$AC$2*0.5%,"xxx")))))))))))))))</f>
        <v>100</v>
      </c>
      <c r="AD1379" s="133" t="str">
        <f t="shared" si="284"/>
        <v/>
      </c>
      <c r="AE1379" s="133">
        <f t="shared" si="285"/>
        <v>-100</v>
      </c>
      <c r="AF1379" s="133" t="str">
        <f>VLOOKUP(Table1[[#This Row],[Track]],$F$2672:$H$2715,2,FALSE)</f>
        <v>Vic</v>
      </c>
      <c r="AG1379" s="133" t="str">
        <f>VLOOKUP(Table1[[#This Row],[Track]],$F$2672:$H$2715,3,FALSE)</f>
        <v>-</v>
      </c>
      <c r="AH1379" s="133" t="str">
        <f>IF(Table1[[#This Row],[Date]]&lt;$AH$2,"",IF(Table1[[#This Row],[Date]]&lt;$AH$3,"Edge","Elite Combo"))</f>
        <v/>
      </c>
      <c r="AI1379" s="218">
        <f>Table1[[#This Row],[Time]]</f>
        <v>0.67013888888888884</v>
      </c>
      <c r="AJ1379" s="219" t="str">
        <f>Table1[[#This Row],[Track]]</f>
        <v>Caulfield</v>
      </c>
      <c r="AK1379" s="216">
        <f>Table1[[#This Row],[Race ]]</f>
        <v>9</v>
      </c>
      <c r="AL1379" s="219">
        <f>Table1[[#This Row],[TAB]]</f>
        <v>9</v>
      </c>
      <c r="AM1379" s="219" t="str">
        <f>Table1[[#This Row],[Selection]]</f>
        <v>Foujita San</v>
      </c>
      <c r="AN1379" s="220" t="str">
        <f>Table1[[#This Row],[Sources]]</f>
        <v>E4-10/Nat-13</v>
      </c>
      <c r="AO1379" s="219">
        <f>Table1[[#This Row],[Scale Bet]]</f>
        <v>100</v>
      </c>
    </row>
    <row r="1380" spans="5:41" ht="16.5" customHeight="1" x14ac:dyDescent="0.25">
      <c r="E1380" s="185">
        <v>45472</v>
      </c>
      <c r="F1380" s="35">
        <v>0.67013888888888884</v>
      </c>
      <c r="G1380" s="36" t="s">
        <v>201</v>
      </c>
      <c r="H1380" s="36">
        <v>9</v>
      </c>
      <c r="I1380" s="36">
        <v>9</v>
      </c>
      <c r="J1380" s="36" t="s">
        <v>798</v>
      </c>
      <c r="K1380" s="36" t="s">
        <v>13</v>
      </c>
      <c r="L1380" s="165">
        <v>13</v>
      </c>
      <c r="M1380" s="134" t="str">
        <f t="shared" si="273"/>
        <v/>
      </c>
      <c r="N1380" s="36" t="str">
        <f t="shared" si="274"/>
        <v/>
      </c>
      <c r="O1380" s="135" t="str">
        <f t="shared" si="275"/>
        <v/>
      </c>
      <c r="P1380" s="186" t="str">
        <f t="shared" si="276"/>
        <v>OK</v>
      </c>
      <c r="Q1380" s="187" t="str">
        <f t="shared" si="277"/>
        <v/>
      </c>
      <c r="R1380" s="150"/>
      <c r="S1380" s="187" t="str">
        <f t="shared" si="278"/>
        <v/>
      </c>
      <c r="T1380" s="136" t="str">
        <f t="shared" si="279"/>
        <v>Foujita San</v>
      </c>
      <c r="U1380" s="137" t="str">
        <f>IF(P1380="","",IF(N1380=1,"",IF(Q1380="","",IF(Q1380&lt;=100,100,IF(Table1[[#This Row],[Day]]="Wed",100,200)))))</f>
        <v/>
      </c>
      <c r="V1380" s="137" t="str">
        <f t="shared" si="280"/>
        <v/>
      </c>
      <c r="W1380" s="137" t="str">
        <f t="shared" si="281"/>
        <v/>
      </c>
      <c r="X1380" s="133">
        <f>100</f>
        <v>100</v>
      </c>
      <c r="Y1380" s="133" t="str">
        <f t="shared" si="282"/>
        <v/>
      </c>
      <c r="Z1380" s="133">
        <f t="shared" si="283"/>
        <v>-100</v>
      </c>
      <c r="AA1380" s="134" t="str">
        <f>TEXT(Table1[[#This Row],[Date]],"DDD")</f>
        <v>Sat</v>
      </c>
      <c r="AB1380" s="133" t="str">
        <f>IF(OR(G1380="Doomben",G1380="Eagle Farm"),"Q",IF(AND(Q1380&gt;1,Q1380&lt;55,Table1[[#This Row],[Source]]="Nat"),"Nat OK",IF(AND(Table1[[#This Row],[Source]]&lt;&gt;"Nat",Q1380&lt;55),"Poor &lt;55",IF(OR(G1380="Randwick",G1380="Flemington",G1380="Caulfield",G1380="Sandown Lake",G1380="Sandown Hill"),"Best","ave"))))</f>
        <v>Best</v>
      </c>
      <c r="AC1380" s="133" t="str">
        <f>IF(Q1380="","",IF(AB1380="Poor &lt;55",$AC$2*0.2%,IF(AND(AB1380="Q",AA1380&lt;&gt;"Wed"),$AC$2*0.4%,IF(AND(AB1380="Q",AA1380="Wed"),$AC$2*0.5%,IF(AND(AB1380="Ave",U1380=100),$AC$2*0.5%,IF(AND(AB1380="ave",U1380="",N1380=1,AG1380="Bush"),$AC$2*1%,IF(AND(AB1380="ave",U1380="",Q1380&gt;100),$AC$2*1.3%,IF(AND(AB1380="ave",U1380=""),$AC$2*1.2%,IF(AND(AB1380="Ave",U1380=200),$AC$2*1%,IF(AND(AB1380="Best",U1380=200),$AC$2*1.5%,IF(AND(AB1380="Best",U1380="",K1380&lt;&gt;"Pro Syd"),$AC$2*0.5%,IF(AND(AB1380="Best",U1380=""),$AC$2*1%,IF(AND(AB1380="Best",U1380=100,Table1[[#This Row],[State]]="NSW"),$AC$2*0.4%,IF(AND(AB1380="Best",U1380=100),$AC$2*1%,IF(Table1[[#This Row],[Adj]]="Nat OK",$AC$2*0.5%,"xxx")))))))))))))))</f>
        <v/>
      </c>
      <c r="AD1380" s="133" t="str">
        <f t="shared" si="284"/>
        <v/>
      </c>
      <c r="AE1380" s="133" t="str">
        <f t="shared" si="285"/>
        <v/>
      </c>
      <c r="AF1380" s="133" t="str">
        <f>VLOOKUP(Table1[[#This Row],[Track]],$F$2672:$H$2715,2,FALSE)</f>
        <v>Vic</v>
      </c>
      <c r="AG1380" s="133" t="str">
        <f>VLOOKUP(Table1[[#This Row],[Track]],$F$2672:$H$2715,3,FALSE)</f>
        <v>-</v>
      </c>
      <c r="AH1380" s="133" t="str">
        <f>IF(Table1[[#This Row],[Date]]&lt;$AH$2,"",IF(Table1[[#This Row],[Date]]&lt;$AH$3,"Edge","Elite Combo"))</f>
        <v/>
      </c>
      <c r="AI1380" s="218">
        <f>Table1[[#This Row],[Time]]</f>
        <v>0.67013888888888884</v>
      </c>
      <c r="AJ1380" s="219" t="str">
        <f>Table1[[#This Row],[Track]]</f>
        <v>Caulfield</v>
      </c>
      <c r="AK1380" s="216">
        <f>Table1[[#This Row],[Race ]]</f>
        <v>9</v>
      </c>
      <c r="AL1380" s="219">
        <f>Table1[[#This Row],[TAB]]</f>
        <v>9</v>
      </c>
      <c r="AM1380" s="219" t="str">
        <f>Table1[[#This Row],[Selection]]</f>
        <v>Foujita San</v>
      </c>
      <c r="AN1380" s="220" t="str">
        <f>Table1[[#This Row],[Sources]]</f>
        <v/>
      </c>
      <c r="AO1380" s="219" t="str">
        <f>Table1[[#This Row],[Scale Bet]]</f>
        <v/>
      </c>
    </row>
    <row r="1381" spans="5:41" ht="16.5" customHeight="1" x14ac:dyDescent="0.25">
      <c r="E1381" s="185">
        <v>45472</v>
      </c>
      <c r="F1381" s="35">
        <v>0.69444444444444442</v>
      </c>
      <c r="G1381" s="36" t="s">
        <v>201</v>
      </c>
      <c r="H1381" s="36">
        <v>10</v>
      </c>
      <c r="I1381" s="36">
        <v>13</v>
      </c>
      <c r="J1381" s="36" t="s">
        <v>582</v>
      </c>
      <c r="K1381" s="36" t="s">
        <v>40</v>
      </c>
      <c r="L1381" s="165">
        <v>12</v>
      </c>
      <c r="M1381" s="134">
        <f t="shared" si="273"/>
        <v>22</v>
      </c>
      <c r="N1381" s="36">
        <f t="shared" si="274"/>
        <v>2</v>
      </c>
      <c r="O1381" s="135" t="str">
        <f t="shared" si="275"/>
        <v>Edge-12/Pro Mel-10</v>
      </c>
      <c r="P1381" s="186" t="str">
        <f t="shared" si="276"/>
        <v>OK</v>
      </c>
      <c r="Q1381" s="187">
        <f t="shared" si="277"/>
        <v>88</v>
      </c>
      <c r="R1381" s="150">
        <v>5.5</v>
      </c>
      <c r="S1381" s="187">
        <f t="shared" si="278"/>
        <v>484</v>
      </c>
      <c r="T1381" s="136" t="str">
        <f t="shared" si="279"/>
        <v>Rheinberg</v>
      </c>
      <c r="U1381" s="137">
        <f>IF(P1381="","",IF(N1381=1,"",IF(Q1381="","",IF(Q1381&lt;=100,100,IF(Table1[[#This Row],[Day]]="Wed",100,200)))))</f>
        <v>100</v>
      </c>
      <c r="V1381" s="137">
        <f t="shared" si="280"/>
        <v>550</v>
      </c>
      <c r="W1381" s="137">
        <f t="shared" si="281"/>
        <v>450</v>
      </c>
      <c r="X1381" s="133">
        <f>100</f>
        <v>100</v>
      </c>
      <c r="Y1381" s="133">
        <f t="shared" si="282"/>
        <v>550</v>
      </c>
      <c r="Z1381" s="133">
        <f t="shared" si="283"/>
        <v>450</v>
      </c>
      <c r="AA1381" s="134" t="str">
        <f>TEXT(Table1[[#This Row],[Date]],"DDD")</f>
        <v>Sat</v>
      </c>
      <c r="AB1381" s="133" t="str">
        <f>IF(OR(G1381="Doomben",G1381="Eagle Farm"),"Q",IF(AND(Q1381&gt;1,Q1381&lt;55,Table1[[#This Row],[Source]]="Nat"),"Nat OK",IF(AND(Table1[[#This Row],[Source]]&lt;&gt;"Nat",Q1381&lt;55),"Poor &lt;55",IF(OR(G1381="Randwick",G1381="Flemington",G1381="Caulfield",G1381="Sandown Lake",G1381="Sandown Hill"),"Best","ave"))))</f>
        <v>Best</v>
      </c>
      <c r="AC1381" s="133">
        <f>IF(Q1381="","",IF(AB1381="Poor &lt;55",$AC$2*0.2%,IF(AND(AB1381="Q",AA1381&lt;&gt;"Wed"),$AC$2*0.4%,IF(AND(AB1381="Q",AA1381="Wed"),$AC$2*0.5%,IF(AND(AB1381="Ave",U1381=100),$AC$2*0.5%,IF(AND(AB1381="ave",U1381="",N1381=1,AG1381="Bush"),$AC$2*1%,IF(AND(AB1381="ave",U1381="",Q1381&gt;100),$AC$2*1.3%,IF(AND(AB1381="ave",U1381=""),$AC$2*1.2%,IF(AND(AB1381="Ave",U1381=200),$AC$2*1%,IF(AND(AB1381="Best",U1381=200),$AC$2*1.5%,IF(AND(AB1381="Best",U1381="",K1381&lt;&gt;"Pro Syd"),$AC$2*0.5%,IF(AND(AB1381="Best",U1381=""),$AC$2*1%,IF(AND(AB1381="Best",U1381=100,Table1[[#This Row],[State]]="NSW"),$AC$2*0.4%,IF(AND(AB1381="Best",U1381=100),$AC$2*1%,IF(Table1[[#This Row],[Adj]]="Nat OK",$AC$2*0.5%,"xxx")))))))))))))))</f>
        <v>100</v>
      </c>
      <c r="AD1381" s="133">
        <f t="shared" si="284"/>
        <v>550</v>
      </c>
      <c r="AE1381" s="133">
        <f t="shared" si="285"/>
        <v>450</v>
      </c>
      <c r="AF1381" s="133" t="str">
        <f>VLOOKUP(Table1[[#This Row],[Track]],$F$2672:$H$2715,2,FALSE)</f>
        <v>Vic</v>
      </c>
      <c r="AG1381" s="133" t="str">
        <f>VLOOKUP(Table1[[#This Row],[Track]],$F$2672:$H$2715,3,FALSE)</f>
        <v>-</v>
      </c>
      <c r="AH1381" s="133" t="str">
        <f>IF(Table1[[#This Row],[Date]]&lt;$AH$2,"",IF(Table1[[#This Row],[Date]]&lt;$AH$3,"Edge","Elite Combo"))</f>
        <v/>
      </c>
      <c r="AI1381" s="218">
        <f>Table1[[#This Row],[Time]]</f>
        <v>0.69444444444444442</v>
      </c>
      <c r="AJ1381" s="219" t="str">
        <f>Table1[[#This Row],[Track]]</f>
        <v>Caulfield</v>
      </c>
      <c r="AK1381" s="216">
        <f>Table1[[#This Row],[Race ]]</f>
        <v>10</v>
      </c>
      <c r="AL1381" s="219">
        <f>Table1[[#This Row],[TAB]]</f>
        <v>13</v>
      </c>
      <c r="AM1381" s="219" t="str">
        <f>Table1[[#This Row],[Selection]]</f>
        <v>Rheinberg</v>
      </c>
      <c r="AN1381" s="220" t="str">
        <f>Table1[[#This Row],[Sources]]</f>
        <v>Edge-12/Pro Mel-10</v>
      </c>
      <c r="AO1381" s="219">
        <f>Table1[[#This Row],[Scale Bet]]</f>
        <v>100</v>
      </c>
    </row>
    <row r="1382" spans="5:41" ht="16.5" customHeight="1" x14ac:dyDescent="0.25">
      <c r="E1382" s="185">
        <v>45472</v>
      </c>
      <c r="F1382" s="35">
        <v>0.69444444444444442</v>
      </c>
      <c r="G1382" s="36" t="s">
        <v>201</v>
      </c>
      <c r="H1382" s="36">
        <v>10</v>
      </c>
      <c r="I1382" s="36">
        <v>13</v>
      </c>
      <c r="J1382" s="36" t="s">
        <v>582</v>
      </c>
      <c r="K1382" s="36" t="s">
        <v>18</v>
      </c>
      <c r="L1382" s="165">
        <v>10</v>
      </c>
      <c r="M1382" s="134" t="str">
        <f t="shared" si="273"/>
        <v/>
      </c>
      <c r="N1382" s="36" t="str">
        <f t="shared" si="274"/>
        <v/>
      </c>
      <c r="O1382" s="135" t="str">
        <f t="shared" si="275"/>
        <v/>
      </c>
      <c r="P1382" s="186" t="str">
        <f t="shared" si="276"/>
        <v>OK</v>
      </c>
      <c r="Q1382" s="187" t="str">
        <f t="shared" si="277"/>
        <v/>
      </c>
      <c r="R1382" s="150">
        <v>5.5</v>
      </c>
      <c r="S1382" s="187" t="str">
        <f t="shared" si="278"/>
        <v/>
      </c>
      <c r="T1382" s="136" t="str">
        <f t="shared" si="279"/>
        <v>Rheinberg</v>
      </c>
      <c r="U1382" s="137" t="str">
        <f>IF(P1382="","",IF(N1382=1,"",IF(Q1382="","",IF(Q1382&lt;=100,100,IF(Table1[[#This Row],[Day]]="Wed",100,200)))))</f>
        <v/>
      </c>
      <c r="V1382" s="137" t="str">
        <f t="shared" si="280"/>
        <v/>
      </c>
      <c r="W1382" s="137" t="str">
        <f t="shared" si="281"/>
        <v/>
      </c>
      <c r="X1382" s="133">
        <f>100</f>
        <v>100</v>
      </c>
      <c r="Y1382" s="133">
        <f t="shared" si="282"/>
        <v>550</v>
      </c>
      <c r="Z1382" s="133">
        <f t="shared" si="283"/>
        <v>450</v>
      </c>
      <c r="AA1382" s="134" t="str">
        <f>TEXT(Table1[[#This Row],[Date]],"DDD")</f>
        <v>Sat</v>
      </c>
      <c r="AB1382" s="133" t="str">
        <f>IF(OR(G1382="Doomben",G1382="Eagle Farm"),"Q",IF(AND(Q1382&gt;1,Q1382&lt;55,Table1[[#This Row],[Source]]="Nat"),"Nat OK",IF(AND(Table1[[#This Row],[Source]]&lt;&gt;"Nat",Q1382&lt;55),"Poor &lt;55",IF(OR(G1382="Randwick",G1382="Flemington",G1382="Caulfield",G1382="Sandown Lake",G1382="Sandown Hill"),"Best","ave"))))</f>
        <v>Best</v>
      </c>
      <c r="AC1382" s="133" t="str">
        <f>IF(Q1382="","",IF(AB1382="Poor &lt;55",$AC$2*0.2%,IF(AND(AB1382="Q",AA1382&lt;&gt;"Wed"),$AC$2*0.4%,IF(AND(AB1382="Q",AA1382="Wed"),$AC$2*0.5%,IF(AND(AB1382="Ave",U1382=100),$AC$2*0.5%,IF(AND(AB1382="ave",U1382="",N1382=1,AG1382="Bush"),$AC$2*1%,IF(AND(AB1382="ave",U1382="",Q1382&gt;100),$AC$2*1.3%,IF(AND(AB1382="ave",U1382=""),$AC$2*1.2%,IF(AND(AB1382="Ave",U1382=200),$AC$2*1%,IF(AND(AB1382="Best",U1382=200),$AC$2*1.5%,IF(AND(AB1382="Best",U1382="",K1382&lt;&gt;"Pro Syd"),$AC$2*0.5%,IF(AND(AB1382="Best",U1382=""),$AC$2*1%,IF(AND(AB1382="Best",U1382=100,Table1[[#This Row],[State]]="NSW"),$AC$2*0.4%,IF(AND(AB1382="Best",U1382=100),$AC$2*1%,IF(Table1[[#This Row],[Adj]]="Nat OK",$AC$2*0.5%,"xxx")))))))))))))))</f>
        <v/>
      </c>
      <c r="AD1382" s="133" t="str">
        <f t="shared" si="284"/>
        <v/>
      </c>
      <c r="AE1382" s="133" t="str">
        <f t="shared" si="285"/>
        <v/>
      </c>
      <c r="AF1382" s="133" t="str">
        <f>VLOOKUP(Table1[[#This Row],[Track]],$F$2672:$H$2715,2,FALSE)</f>
        <v>Vic</v>
      </c>
      <c r="AG1382" s="133" t="str">
        <f>VLOOKUP(Table1[[#This Row],[Track]],$F$2672:$H$2715,3,FALSE)</f>
        <v>-</v>
      </c>
      <c r="AH1382" s="133" t="str">
        <f>IF(Table1[[#This Row],[Date]]&lt;$AH$2,"",IF(Table1[[#This Row],[Date]]&lt;$AH$3,"Edge","Elite Combo"))</f>
        <v/>
      </c>
      <c r="AI1382" s="218">
        <f>Table1[[#This Row],[Time]]</f>
        <v>0.69444444444444442</v>
      </c>
      <c r="AJ1382" s="219" t="str">
        <f>Table1[[#This Row],[Track]]</f>
        <v>Caulfield</v>
      </c>
      <c r="AK1382" s="216">
        <f>Table1[[#This Row],[Race ]]</f>
        <v>10</v>
      </c>
      <c r="AL1382" s="219">
        <f>Table1[[#This Row],[TAB]]</f>
        <v>13</v>
      </c>
      <c r="AM1382" s="219" t="str">
        <f>Table1[[#This Row],[Selection]]</f>
        <v>Rheinberg</v>
      </c>
      <c r="AN1382" s="220" t="str">
        <f>Table1[[#This Row],[Sources]]</f>
        <v/>
      </c>
      <c r="AO1382" s="219" t="str">
        <f>Table1[[#This Row],[Scale Bet]]</f>
        <v/>
      </c>
    </row>
    <row r="1383" spans="5:41" ht="16.5" customHeight="1" x14ac:dyDescent="0.25">
      <c r="E1383" s="185">
        <v>45472</v>
      </c>
      <c r="F1383" s="35">
        <v>0.69444444444444442</v>
      </c>
      <c r="G1383" s="36" t="s">
        <v>201</v>
      </c>
      <c r="H1383" s="36">
        <v>10</v>
      </c>
      <c r="I1383" s="36">
        <v>8</v>
      </c>
      <c r="J1383" s="36" t="s">
        <v>786</v>
      </c>
      <c r="K1383" s="36" t="s">
        <v>1</v>
      </c>
      <c r="L1383" s="165">
        <v>10</v>
      </c>
      <c r="M1383" s="134">
        <f t="shared" si="273"/>
        <v>23</v>
      </c>
      <c r="N1383" s="36">
        <f t="shared" si="274"/>
        <v>2</v>
      </c>
      <c r="O1383" s="135" t="str">
        <f t="shared" si="275"/>
        <v>E4-10/Nat-13</v>
      </c>
      <c r="P1383" s="186" t="str">
        <f t="shared" si="276"/>
        <v>OK</v>
      </c>
      <c r="Q1383" s="187">
        <f t="shared" si="277"/>
        <v>92</v>
      </c>
      <c r="R1383" s="150"/>
      <c r="S1383" s="187" t="str">
        <f t="shared" si="278"/>
        <v/>
      </c>
      <c r="T1383" s="136" t="str">
        <f t="shared" si="279"/>
        <v>St Lawrence</v>
      </c>
      <c r="U1383" s="137">
        <f>IF(P1383="","",IF(N1383=1,"",IF(Q1383="","",IF(Q1383&lt;=100,100,IF(Table1[[#This Row],[Day]]="Wed",100,200)))))</f>
        <v>100</v>
      </c>
      <c r="V1383" s="137" t="str">
        <f t="shared" si="280"/>
        <v/>
      </c>
      <c r="W1383" s="137">
        <f t="shared" si="281"/>
        <v>-100</v>
      </c>
      <c r="X1383" s="133">
        <f>100</f>
        <v>100</v>
      </c>
      <c r="Y1383" s="133" t="str">
        <f t="shared" si="282"/>
        <v/>
      </c>
      <c r="Z1383" s="133">
        <f t="shared" si="283"/>
        <v>-100</v>
      </c>
      <c r="AA1383" s="134" t="str">
        <f>TEXT(Table1[[#This Row],[Date]],"DDD")</f>
        <v>Sat</v>
      </c>
      <c r="AB1383" s="133" t="str">
        <f>IF(OR(G1383="Doomben",G1383="Eagle Farm"),"Q",IF(AND(Q1383&gt;1,Q1383&lt;55,Table1[[#This Row],[Source]]="Nat"),"Nat OK",IF(AND(Table1[[#This Row],[Source]]&lt;&gt;"Nat",Q1383&lt;55),"Poor &lt;55",IF(OR(G1383="Randwick",G1383="Flemington",G1383="Caulfield",G1383="Sandown Lake",G1383="Sandown Hill"),"Best","ave"))))</f>
        <v>Best</v>
      </c>
      <c r="AC1383" s="133">
        <f>IF(Q1383="","",IF(AB1383="Poor &lt;55",$AC$2*0.2%,IF(AND(AB1383="Q",AA1383&lt;&gt;"Wed"),$AC$2*0.4%,IF(AND(AB1383="Q",AA1383="Wed"),$AC$2*0.5%,IF(AND(AB1383="Ave",U1383=100),$AC$2*0.5%,IF(AND(AB1383="ave",U1383="",N1383=1,AG1383="Bush"),$AC$2*1%,IF(AND(AB1383="ave",U1383="",Q1383&gt;100),$AC$2*1.3%,IF(AND(AB1383="ave",U1383=""),$AC$2*1.2%,IF(AND(AB1383="Ave",U1383=200),$AC$2*1%,IF(AND(AB1383="Best",U1383=200),$AC$2*1.5%,IF(AND(AB1383="Best",U1383="",K1383&lt;&gt;"Pro Syd"),$AC$2*0.5%,IF(AND(AB1383="Best",U1383=""),$AC$2*1%,IF(AND(AB1383="Best",U1383=100,Table1[[#This Row],[State]]="NSW"),$AC$2*0.4%,IF(AND(AB1383="Best",U1383=100),$AC$2*1%,IF(Table1[[#This Row],[Adj]]="Nat OK",$AC$2*0.5%,"xxx")))))))))))))))</f>
        <v>100</v>
      </c>
      <c r="AD1383" s="133" t="str">
        <f t="shared" si="284"/>
        <v/>
      </c>
      <c r="AE1383" s="133">
        <f t="shared" si="285"/>
        <v>-100</v>
      </c>
      <c r="AF1383" s="133" t="str">
        <f>VLOOKUP(Table1[[#This Row],[Track]],$F$2672:$H$2715,2,FALSE)</f>
        <v>Vic</v>
      </c>
      <c r="AG1383" s="133" t="str">
        <f>VLOOKUP(Table1[[#This Row],[Track]],$F$2672:$H$2715,3,FALSE)</f>
        <v>-</v>
      </c>
      <c r="AH1383" s="133" t="str">
        <f>IF(Table1[[#This Row],[Date]]&lt;$AH$2,"",IF(Table1[[#This Row],[Date]]&lt;$AH$3,"Edge","Elite Combo"))</f>
        <v/>
      </c>
      <c r="AI1383" s="218">
        <f>Table1[[#This Row],[Time]]</f>
        <v>0.69444444444444442</v>
      </c>
      <c r="AJ1383" s="219" t="str">
        <f>Table1[[#This Row],[Track]]</f>
        <v>Caulfield</v>
      </c>
      <c r="AK1383" s="216">
        <f>Table1[[#This Row],[Race ]]</f>
        <v>10</v>
      </c>
      <c r="AL1383" s="219">
        <f>Table1[[#This Row],[TAB]]</f>
        <v>8</v>
      </c>
      <c r="AM1383" s="219" t="str">
        <f>Table1[[#This Row],[Selection]]</f>
        <v>St Lawrence</v>
      </c>
      <c r="AN1383" s="220" t="str">
        <f>Table1[[#This Row],[Sources]]</f>
        <v>E4-10/Nat-13</v>
      </c>
      <c r="AO1383" s="219">
        <f>Table1[[#This Row],[Scale Bet]]</f>
        <v>100</v>
      </c>
    </row>
    <row r="1384" spans="5:41" ht="16.5" customHeight="1" x14ac:dyDescent="0.25">
      <c r="E1384" s="185">
        <v>45472</v>
      </c>
      <c r="F1384" s="35">
        <v>0.69444444444444442</v>
      </c>
      <c r="G1384" s="36" t="s">
        <v>201</v>
      </c>
      <c r="H1384" s="36">
        <v>10</v>
      </c>
      <c r="I1384" s="36">
        <v>8</v>
      </c>
      <c r="J1384" s="36" t="s">
        <v>786</v>
      </c>
      <c r="K1384" s="36" t="s">
        <v>13</v>
      </c>
      <c r="L1384" s="165">
        <v>13</v>
      </c>
      <c r="M1384" s="134" t="str">
        <f t="shared" si="273"/>
        <v/>
      </c>
      <c r="N1384" s="36" t="str">
        <f t="shared" si="274"/>
        <v/>
      </c>
      <c r="O1384" s="135" t="str">
        <f t="shared" si="275"/>
        <v/>
      </c>
      <c r="P1384" s="186" t="str">
        <f t="shared" si="276"/>
        <v>OK</v>
      </c>
      <c r="Q1384" s="187" t="str">
        <f t="shared" si="277"/>
        <v/>
      </c>
      <c r="R1384" s="150"/>
      <c r="S1384" s="187" t="str">
        <f t="shared" si="278"/>
        <v/>
      </c>
      <c r="T1384" s="136" t="str">
        <f t="shared" si="279"/>
        <v>St Lawrence</v>
      </c>
      <c r="U1384" s="137" t="str">
        <f>IF(P1384="","",IF(N1384=1,"",IF(Q1384="","",IF(Q1384&lt;=100,100,IF(Table1[[#This Row],[Day]]="Wed",100,200)))))</f>
        <v/>
      </c>
      <c r="V1384" s="137" t="str">
        <f t="shared" si="280"/>
        <v/>
      </c>
      <c r="W1384" s="137" t="str">
        <f t="shared" si="281"/>
        <v/>
      </c>
      <c r="X1384" s="133">
        <f>100</f>
        <v>100</v>
      </c>
      <c r="Y1384" s="133" t="str">
        <f t="shared" si="282"/>
        <v/>
      </c>
      <c r="Z1384" s="133">
        <f t="shared" si="283"/>
        <v>-100</v>
      </c>
      <c r="AA1384" s="134" t="str">
        <f>TEXT(Table1[[#This Row],[Date]],"DDD")</f>
        <v>Sat</v>
      </c>
      <c r="AB1384" s="133" t="str">
        <f>IF(OR(G1384="Doomben",G1384="Eagle Farm"),"Q",IF(AND(Q1384&gt;1,Q1384&lt;55,Table1[[#This Row],[Source]]="Nat"),"Nat OK",IF(AND(Table1[[#This Row],[Source]]&lt;&gt;"Nat",Q1384&lt;55),"Poor &lt;55",IF(OR(G1384="Randwick",G1384="Flemington",G1384="Caulfield",G1384="Sandown Lake",G1384="Sandown Hill"),"Best","ave"))))</f>
        <v>Best</v>
      </c>
      <c r="AC1384" s="133" t="str">
        <f>IF(Q1384="","",IF(AB1384="Poor &lt;55",$AC$2*0.2%,IF(AND(AB1384="Q",AA1384&lt;&gt;"Wed"),$AC$2*0.4%,IF(AND(AB1384="Q",AA1384="Wed"),$AC$2*0.5%,IF(AND(AB1384="Ave",U1384=100),$AC$2*0.5%,IF(AND(AB1384="ave",U1384="",N1384=1,AG1384="Bush"),$AC$2*1%,IF(AND(AB1384="ave",U1384="",Q1384&gt;100),$AC$2*1.3%,IF(AND(AB1384="ave",U1384=""),$AC$2*1.2%,IF(AND(AB1384="Ave",U1384=200),$AC$2*1%,IF(AND(AB1384="Best",U1384=200),$AC$2*1.5%,IF(AND(AB1384="Best",U1384="",K1384&lt;&gt;"Pro Syd"),$AC$2*0.5%,IF(AND(AB1384="Best",U1384=""),$AC$2*1%,IF(AND(AB1384="Best",U1384=100,Table1[[#This Row],[State]]="NSW"),$AC$2*0.4%,IF(AND(AB1384="Best",U1384=100),$AC$2*1%,IF(Table1[[#This Row],[Adj]]="Nat OK",$AC$2*0.5%,"xxx")))))))))))))))</f>
        <v/>
      </c>
      <c r="AD1384" s="133" t="str">
        <f t="shared" si="284"/>
        <v/>
      </c>
      <c r="AE1384" s="133" t="str">
        <f t="shared" si="285"/>
        <v/>
      </c>
      <c r="AF1384" s="133" t="str">
        <f>VLOOKUP(Table1[[#This Row],[Track]],$F$2672:$H$2715,2,FALSE)</f>
        <v>Vic</v>
      </c>
      <c r="AG1384" s="133" t="str">
        <f>VLOOKUP(Table1[[#This Row],[Track]],$F$2672:$H$2715,3,FALSE)</f>
        <v>-</v>
      </c>
      <c r="AH1384" s="133" t="str">
        <f>IF(Table1[[#This Row],[Date]]&lt;$AH$2,"",IF(Table1[[#This Row],[Date]]&lt;$AH$3,"Edge","Elite Combo"))</f>
        <v/>
      </c>
      <c r="AI1384" s="218">
        <f>Table1[[#This Row],[Time]]</f>
        <v>0.69444444444444442</v>
      </c>
      <c r="AJ1384" s="219" t="str">
        <f>Table1[[#This Row],[Track]]</f>
        <v>Caulfield</v>
      </c>
      <c r="AK1384" s="216">
        <f>Table1[[#This Row],[Race ]]</f>
        <v>10</v>
      </c>
      <c r="AL1384" s="219">
        <f>Table1[[#This Row],[TAB]]</f>
        <v>8</v>
      </c>
      <c r="AM1384" s="219" t="str">
        <f>Table1[[#This Row],[Selection]]</f>
        <v>St Lawrence</v>
      </c>
      <c r="AN1384" s="220" t="str">
        <f>Table1[[#This Row],[Sources]]</f>
        <v/>
      </c>
      <c r="AO1384" s="219" t="str">
        <f>Table1[[#This Row],[Scale Bet]]</f>
        <v/>
      </c>
    </row>
    <row r="1385" spans="5:41" ht="16.5" customHeight="1" x14ac:dyDescent="0.25">
      <c r="E1385" s="185">
        <v>45479</v>
      </c>
      <c r="F1385" s="35">
        <v>0.51041666666666663</v>
      </c>
      <c r="G1385" s="36" t="s">
        <v>22</v>
      </c>
      <c r="H1385" s="36">
        <v>3</v>
      </c>
      <c r="I1385" s="36">
        <v>1</v>
      </c>
      <c r="J1385" s="36" t="s">
        <v>1100</v>
      </c>
      <c r="K1385" s="36" t="s">
        <v>60</v>
      </c>
      <c r="L1385" s="165">
        <v>15</v>
      </c>
      <c r="M1385" s="134">
        <f t="shared" si="273"/>
        <v>15</v>
      </c>
      <c r="N1385" s="36">
        <f t="shared" si="274"/>
        <v>1</v>
      </c>
      <c r="O1385" s="135" t="str">
        <f t="shared" si="275"/>
        <v>Pro Syd-15</v>
      </c>
      <c r="P1385" s="186" t="str">
        <f t="shared" si="276"/>
        <v>OK</v>
      </c>
      <c r="Q1385" s="187">
        <f t="shared" si="277"/>
        <v>60</v>
      </c>
      <c r="R1385" s="150"/>
      <c r="S1385" s="187" t="str">
        <f t="shared" si="278"/>
        <v/>
      </c>
      <c r="T1385" s="136" t="str">
        <f t="shared" si="279"/>
        <v>Navy Blood</v>
      </c>
      <c r="U1385" s="137" t="str">
        <f>IF(P1385="","",IF(N1385=1,"",IF(Q1385="","",IF(Q1385&lt;=100,100,IF(Table1[[#This Row],[Day]]="Wed",100,200)))))</f>
        <v/>
      </c>
      <c r="V1385" s="137" t="str">
        <f t="shared" si="280"/>
        <v/>
      </c>
      <c r="W1385" s="137" t="str">
        <f t="shared" si="281"/>
        <v/>
      </c>
      <c r="X1385" s="133">
        <f>100</f>
        <v>100</v>
      </c>
      <c r="Y1385" s="133" t="str">
        <f t="shared" si="282"/>
        <v/>
      </c>
      <c r="Z1385" s="133">
        <f t="shared" si="283"/>
        <v>-100</v>
      </c>
      <c r="AA1385" s="134" t="str">
        <f>TEXT(Table1[[#This Row],[Date]],"DDD")</f>
        <v>Sat</v>
      </c>
      <c r="AB1385" s="133" t="str">
        <f>IF(OR(G1385="Doomben",G1385="Eagle Farm"),"Q",IF(AND(Q1385&gt;1,Q1385&lt;55,Table1[[#This Row],[Source]]="Nat"),"Nat OK",IF(AND(Table1[[#This Row],[Source]]&lt;&gt;"Nat",Q1385&lt;55),"Poor &lt;55",IF(OR(G1385="Randwick",G1385="Flemington",G1385="Caulfield",G1385="Sandown Lake",G1385="Sandown Hill"),"Best","ave"))))</f>
        <v>Best</v>
      </c>
      <c r="AC1385" s="133">
        <f>IF(Q1385="","",IF(AB1385="Poor &lt;55",$AC$2*0.2%,IF(AND(AB1385="Q",AA1385&lt;&gt;"Wed"),$AC$2*0.4%,IF(AND(AB1385="Q",AA1385="Wed"),$AC$2*0.5%,IF(AND(AB1385="Ave",U1385=100),$AC$2*0.5%,IF(AND(AB1385="ave",U1385="",N1385=1,AG1385="Bush"),$AC$2*1%,IF(AND(AB1385="ave",U1385="",Q1385&gt;100),$AC$2*1.3%,IF(AND(AB1385="ave",U1385=""),$AC$2*1.2%,IF(AND(AB1385="Ave",U1385=200),$AC$2*1%,IF(AND(AB1385="Best",U1385=200),$AC$2*1.5%,IF(AND(AB1385="Best",U1385="",K1385&lt;&gt;"Pro Syd"),$AC$2*0.5%,IF(AND(AB1385="Best",U1385=""),$AC$2*1%,IF(AND(AB1385="Best",U1385=100,Table1[[#This Row],[State]]="NSW"),$AC$2*0.4%,IF(AND(AB1385="Best",U1385=100),$AC$2*1%,IF(Table1[[#This Row],[Adj]]="Nat OK",$AC$2*0.5%,"xxx")))))))))))))))</f>
        <v>100</v>
      </c>
      <c r="AD1385" s="133" t="str">
        <f t="shared" si="284"/>
        <v/>
      </c>
      <c r="AE1385" s="133">
        <f t="shared" si="285"/>
        <v>-100</v>
      </c>
      <c r="AF1385" s="133" t="str">
        <f>VLOOKUP(Table1[[#This Row],[Track]],$F$2672:$H$2715,2,FALSE)</f>
        <v>NSW</v>
      </c>
      <c r="AG1385" s="133" t="str">
        <f>VLOOKUP(Table1[[#This Row],[Track]],$F$2672:$H$2715,3,FALSE)</f>
        <v>-</v>
      </c>
      <c r="AH1385" s="133" t="str">
        <f>IF(Table1[[#This Row],[Date]]&lt;$AH$2,"",IF(Table1[[#This Row],[Date]]&lt;$AH$3,"Edge","Elite Combo"))</f>
        <v/>
      </c>
      <c r="AI1385" s="218">
        <f>Table1[[#This Row],[Time]]</f>
        <v>0.51041666666666663</v>
      </c>
      <c r="AJ1385" s="219" t="str">
        <f>Table1[[#This Row],[Track]]</f>
        <v>Randwick</v>
      </c>
      <c r="AK1385" s="216">
        <f>Table1[[#This Row],[Race ]]</f>
        <v>3</v>
      </c>
      <c r="AL1385" s="219">
        <f>Table1[[#This Row],[TAB]]</f>
        <v>1</v>
      </c>
      <c r="AM1385" s="219" t="str">
        <f>Table1[[#This Row],[Selection]]</f>
        <v>Navy Blood</v>
      </c>
      <c r="AN1385" s="220" t="str">
        <f>Table1[[#This Row],[Sources]]</f>
        <v>Pro Syd-15</v>
      </c>
      <c r="AO1385" s="219">
        <f>Table1[[#This Row],[Scale Bet]]</f>
        <v>100</v>
      </c>
    </row>
    <row r="1386" spans="5:41" ht="16.5" customHeight="1" x14ac:dyDescent="0.25">
      <c r="E1386" s="185">
        <v>45479</v>
      </c>
      <c r="F1386" s="35">
        <v>0.52083333333333337</v>
      </c>
      <c r="G1386" s="36" t="s">
        <v>157</v>
      </c>
      <c r="H1386" s="36">
        <v>2</v>
      </c>
      <c r="I1386" s="36">
        <v>3</v>
      </c>
      <c r="J1386" s="36" t="s">
        <v>281</v>
      </c>
      <c r="K1386" s="36" t="s">
        <v>40</v>
      </c>
      <c r="L1386" s="165">
        <v>12</v>
      </c>
      <c r="M1386" s="134">
        <f t="shared" si="273"/>
        <v>48</v>
      </c>
      <c r="N1386" s="36">
        <f t="shared" si="274"/>
        <v>3</v>
      </c>
      <c r="O1386" s="135" t="str">
        <f t="shared" si="275"/>
        <v>Edge-12/Nat-20/Pro Mel-16</v>
      </c>
      <c r="P1386" s="186" t="str">
        <f t="shared" si="276"/>
        <v>OK</v>
      </c>
      <c r="Q1386" s="187">
        <f t="shared" si="277"/>
        <v>192</v>
      </c>
      <c r="R1386" s="150">
        <v>1.45</v>
      </c>
      <c r="S1386" s="187">
        <f t="shared" si="278"/>
        <v>278.39999999999998</v>
      </c>
      <c r="T1386" s="136" t="str">
        <f t="shared" si="279"/>
        <v>Berkshire Breeze</v>
      </c>
      <c r="U1386" s="137">
        <f>IF(P1386="","",IF(N1386=1,"",IF(Q1386="","",IF(Q1386&lt;=100,100,IF(Table1[[#This Row],[Day]]="Wed",100,200)))))</f>
        <v>200</v>
      </c>
      <c r="V1386" s="137">
        <f t="shared" si="280"/>
        <v>290</v>
      </c>
      <c r="W1386" s="137">
        <f t="shared" si="281"/>
        <v>90</v>
      </c>
      <c r="X1386" s="133">
        <f>100</f>
        <v>100</v>
      </c>
      <c r="Y1386" s="133">
        <f t="shared" si="282"/>
        <v>145</v>
      </c>
      <c r="Z1386" s="133">
        <f t="shared" si="283"/>
        <v>45</v>
      </c>
      <c r="AA1386" s="134" t="str">
        <f>TEXT(Table1[[#This Row],[Date]],"DDD")</f>
        <v>Sat</v>
      </c>
      <c r="AB1386" s="133" t="str">
        <f>IF(OR(G1386="Doomben",G1386="Eagle Farm"),"Q",IF(AND(Q1386&gt;1,Q1386&lt;55,Table1[[#This Row],[Source]]="Nat"),"Nat OK",IF(AND(Table1[[#This Row],[Source]]&lt;&gt;"Nat",Q1386&lt;55),"Poor &lt;55",IF(OR(G1386="Randwick",G1386="Flemington",G1386="Caulfield",G1386="Sandown Lake",G1386="Sandown Hill"),"Best","ave"))))</f>
        <v>Best</v>
      </c>
      <c r="AC1386" s="133">
        <f>IF(Q1386="","",IF(AB1386="Poor &lt;55",$AC$2*0.2%,IF(AND(AB1386="Q",AA1386&lt;&gt;"Wed"),$AC$2*0.4%,IF(AND(AB1386="Q",AA1386="Wed"),$AC$2*0.5%,IF(AND(AB1386="Ave",U1386=100),$AC$2*0.5%,IF(AND(AB1386="ave",U1386="",N1386=1,AG1386="Bush"),$AC$2*1%,IF(AND(AB1386="ave",U1386="",Q1386&gt;100),$AC$2*1.3%,IF(AND(AB1386="ave",U1386=""),$AC$2*1.2%,IF(AND(AB1386="Ave",U1386=200),$AC$2*1%,IF(AND(AB1386="Best",U1386=200),$AC$2*1.5%,IF(AND(AB1386="Best",U1386="",K1386&lt;&gt;"Pro Syd"),$AC$2*0.5%,IF(AND(AB1386="Best",U1386=""),$AC$2*1%,IF(AND(AB1386="Best",U1386=100,Table1[[#This Row],[State]]="NSW"),$AC$2*0.4%,IF(AND(AB1386="Best",U1386=100),$AC$2*1%,IF(Table1[[#This Row],[Adj]]="Nat OK",$AC$2*0.5%,"xxx")))))))))))))))</f>
        <v>150</v>
      </c>
      <c r="AD1386" s="133">
        <f t="shared" si="284"/>
        <v>217.5</v>
      </c>
      <c r="AE1386" s="133">
        <f t="shared" si="285"/>
        <v>67.5</v>
      </c>
      <c r="AF1386" s="133" t="str">
        <f>VLOOKUP(Table1[[#This Row],[Track]],$F$2672:$H$2715,2,FALSE)</f>
        <v>Vic</v>
      </c>
      <c r="AG1386" s="133" t="str">
        <f>VLOOKUP(Table1[[#This Row],[Track]],$F$2672:$H$2715,3,FALSE)</f>
        <v>-</v>
      </c>
      <c r="AH1386" s="133" t="str">
        <f>IF(Table1[[#This Row],[Date]]&lt;$AH$2,"",IF(Table1[[#This Row],[Date]]&lt;$AH$3,"Edge","Elite Combo"))</f>
        <v/>
      </c>
      <c r="AI1386" s="218">
        <f>Table1[[#This Row],[Time]]</f>
        <v>0.52083333333333337</v>
      </c>
      <c r="AJ1386" s="219" t="str">
        <f>Table1[[#This Row],[Track]]</f>
        <v>Flemington</v>
      </c>
      <c r="AK1386" s="216">
        <f>Table1[[#This Row],[Race ]]</f>
        <v>2</v>
      </c>
      <c r="AL1386" s="219">
        <f>Table1[[#This Row],[TAB]]</f>
        <v>3</v>
      </c>
      <c r="AM1386" s="219" t="str">
        <f>Table1[[#This Row],[Selection]]</f>
        <v>Berkshire Breeze</v>
      </c>
      <c r="AN1386" s="220" t="str">
        <f>Table1[[#This Row],[Sources]]</f>
        <v>Edge-12/Nat-20/Pro Mel-16</v>
      </c>
      <c r="AO1386" s="219">
        <f>Table1[[#This Row],[Scale Bet]]</f>
        <v>150</v>
      </c>
    </row>
    <row r="1387" spans="5:41" ht="16.5" customHeight="1" x14ac:dyDescent="0.25">
      <c r="E1387" s="185">
        <v>45479</v>
      </c>
      <c r="F1387" s="35">
        <v>0.52083333333333337</v>
      </c>
      <c r="G1387" s="36" t="s">
        <v>157</v>
      </c>
      <c r="H1387" s="36">
        <v>2</v>
      </c>
      <c r="I1387" s="36">
        <v>3</v>
      </c>
      <c r="J1387" s="36" t="s">
        <v>281</v>
      </c>
      <c r="K1387" s="36" t="s">
        <v>13</v>
      </c>
      <c r="L1387" s="165">
        <v>20</v>
      </c>
      <c r="M1387" s="134" t="str">
        <f t="shared" si="273"/>
        <v/>
      </c>
      <c r="N1387" s="36" t="str">
        <f t="shared" si="274"/>
        <v/>
      </c>
      <c r="O1387" s="135" t="str">
        <f t="shared" si="275"/>
        <v/>
      </c>
      <c r="P1387" s="186" t="str">
        <f t="shared" si="276"/>
        <v>OK</v>
      </c>
      <c r="Q1387" s="187" t="str">
        <f t="shared" si="277"/>
        <v/>
      </c>
      <c r="R1387" s="150">
        <v>1.45</v>
      </c>
      <c r="S1387" s="187" t="str">
        <f t="shared" si="278"/>
        <v/>
      </c>
      <c r="T1387" s="136" t="str">
        <f t="shared" si="279"/>
        <v>Berkshire Breeze</v>
      </c>
      <c r="U1387" s="137" t="str">
        <f>IF(P1387="","",IF(N1387=1,"",IF(Q1387="","",IF(Q1387&lt;=100,100,IF(Table1[[#This Row],[Day]]="Wed",100,200)))))</f>
        <v/>
      </c>
      <c r="V1387" s="137" t="str">
        <f t="shared" si="280"/>
        <v/>
      </c>
      <c r="W1387" s="137" t="str">
        <f t="shared" si="281"/>
        <v/>
      </c>
      <c r="X1387" s="133">
        <f>100</f>
        <v>100</v>
      </c>
      <c r="Y1387" s="133">
        <f t="shared" si="282"/>
        <v>145</v>
      </c>
      <c r="Z1387" s="133">
        <f t="shared" si="283"/>
        <v>45</v>
      </c>
      <c r="AA1387" s="134" t="str">
        <f>TEXT(Table1[[#This Row],[Date]],"DDD")</f>
        <v>Sat</v>
      </c>
      <c r="AB1387" s="133" t="str">
        <f>IF(OR(G1387="Doomben",G1387="Eagle Farm"),"Q",IF(AND(Q1387&gt;1,Q1387&lt;55,Table1[[#This Row],[Source]]="Nat"),"Nat OK",IF(AND(Table1[[#This Row],[Source]]&lt;&gt;"Nat",Q1387&lt;55),"Poor &lt;55",IF(OR(G1387="Randwick",G1387="Flemington",G1387="Caulfield",G1387="Sandown Lake",G1387="Sandown Hill"),"Best","ave"))))</f>
        <v>Best</v>
      </c>
      <c r="AC1387" s="133" t="str">
        <f>IF(Q1387="","",IF(AB1387="Poor &lt;55",$AC$2*0.2%,IF(AND(AB1387="Q",AA1387&lt;&gt;"Wed"),$AC$2*0.4%,IF(AND(AB1387="Q",AA1387="Wed"),$AC$2*0.5%,IF(AND(AB1387="Ave",U1387=100),$AC$2*0.5%,IF(AND(AB1387="ave",U1387="",N1387=1,AG1387="Bush"),$AC$2*1%,IF(AND(AB1387="ave",U1387="",Q1387&gt;100),$AC$2*1.3%,IF(AND(AB1387="ave",U1387=""),$AC$2*1.2%,IF(AND(AB1387="Ave",U1387=200),$AC$2*1%,IF(AND(AB1387="Best",U1387=200),$AC$2*1.5%,IF(AND(AB1387="Best",U1387="",K1387&lt;&gt;"Pro Syd"),$AC$2*0.5%,IF(AND(AB1387="Best",U1387=""),$AC$2*1%,IF(AND(AB1387="Best",U1387=100,Table1[[#This Row],[State]]="NSW"),$AC$2*0.4%,IF(AND(AB1387="Best",U1387=100),$AC$2*1%,IF(Table1[[#This Row],[Adj]]="Nat OK",$AC$2*0.5%,"xxx")))))))))))))))</f>
        <v/>
      </c>
      <c r="AD1387" s="133" t="str">
        <f t="shared" si="284"/>
        <v/>
      </c>
      <c r="AE1387" s="133" t="str">
        <f t="shared" si="285"/>
        <v/>
      </c>
      <c r="AF1387" s="133" t="str">
        <f>VLOOKUP(Table1[[#This Row],[Track]],$F$2672:$H$2715,2,FALSE)</f>
        <v>Vic</v>
      </c>
      <c r="AG1387" s="133" t="str">
        <f>VLOOKUP(Table1[[#This Row],[Track]],$F$2672:$H$2715,3,FALSE)</f>
        <v>-</v>
      </c>
      <c r="AH1387" s="133" t="str">
        <f>IF(Table1[[#This Row],[Date]]&lt;$AH$2,"",IF(Table1[[#This Row],[Date]]&lt;$AH$3,"Edge","Elite Combo"))</f>
        <v/>
      </c>
      <c r="AI1387" s="218">
        <f>Table1[[#This Row],[Time]]</f>
        <v>0.52083333333333337</v>
      </c>
      <c r="AJ1387" s="219" t="str">
        <f>Table1[[#This Row],[Track]]</f>
        <v>Flemington</v>
      </c>
      <c r="AK1387" s="216">
        <f>Table1[[#This Row],[Race ]]</f>
        <v>2</v>
      </c>
      <c r="AL1387" s="219">
        <f>Table1[[#This Row],[TAB]]</f>
        <v>3</v>
      </c>
      <c r="AM1387" s="219" t="str">
        <f>Table1[[#This Row],[Selection]]</f>
        <v>Berkshire Breeze</v>
      </c>
      <c r="AN1387" s="220" t="str">
        <f>Table1[[#This Row],[Sources]]</f>
        <v/>
      </c>
      <c r="AO1387" s="219" t="str">
        <f>Table1[[#This Row],[Scale Bet]]</f>
        <v/>
      </c>
    </row>
    <row r="1388" spans="5:41" ht="16.5" customHeight="1" x14ac:dyDescent="0.25">
      <c r="E1388" s="185">
        <v>45479</v>
      </c>
      <c r="F1388" s="35">
        <v>0.52083333333333337</v>
      </c>
      <c r="G1388" s="36" t="s">
        <v>157</v>
      </c>
      <c r="H1388" s="36">
        <v>2</v>
      </c>
      <c r="I1388" s="36">
        <v>3</v>
      </c>
      <c r="J1388" s="36" t="s">
        <v>281</v>
      </c>
      <c r="K1388" s="36" t="s">
        <v>18</v>
      </c>
      <c r="L1388" s="165">
        <v>16</v>
      </c>
      <c r="M1388" s="134" t="str">
        <f t="shared" si="273"/>
        <v/>
      </c>
      <c r="N1388" s="36" t="str">
        <f t="shared" si="274"/>
        <v/>
      </c>
      <c r="O1388" s="135" t="str">
        <f t="shared" si="275"/>
        <v/>
      </c>
      <c r="P1388" s="186" t="str">
        <f t="shared" si="276"/>
        <v>OK</v>
      </c>
      <c r="Q1388" s="187" t="str">
        <f t="shared" si="277"/>
        <v/>
      </c>
      <c r="R1388" s="150">
        <v>1.5</v>
      </c>
      <c r="S1388" s="187" t="str">
        <f t="shared" si="278"/>
        <v/>
      </c>
      <c r="T1388" s="136" t="str">
        <f t="shared" si="279"/>
        <v>Berkshire Breeze</v>
      </c>
      <c r="U1388" s="137" t="str">
        <f>IF(P1388="","",IF(N1388=1,"",IF(Q1388="","",IF(Q1388&lt;=100,100,IF(Table1[[#This Row],[Day]]="Wed",100,200)))))</f>
        <v/>
      </c>
      <c r="V1388" s="137" t="str">
        <f t="shared" si="280"/>
        <v/>
      </c>
      <c r="W1388" s="137" t="str">
        <f t="shared" si="281"/>
        <v/>
      </c>
      <c r="X1388" s="133">
        <f>100</f>
        <v>100</v>
      </c>
      <c r="Y1388" s="133">
        <f t="shared" si="282"/>
        <v>150</v>
      </c>
      <c r="Z1388" s="133">
        <f t="shared" si="283"/>
        <v>50</v>
      </c>
      <c r="AA1388" s="134" t="str">
        <f>TEXT(Table1[[#This Row],[Date]],"DDD")</f>
        <v>Sat</v>
      </c>
      <c r="AB1388" s="133" t="str">
        <f>IF(OR(G1388="Doomben",G1388="Eagle Farm"),"Q",IF(AND(Q1388&gt;1,Q1388&lt;55,Table1[[#This Row],[Source]]="Nat"),"Nat OK",IF(AND(Table1[[#This Row],[Source]]&lt;&gt;"Nat",Q1388&lt;55),"Poor &lt;55",IF(OR(G1388="Randwick",G1388="Flemington",G1388="Caulfield",G1388="Sandown Lake",G1388="Sandown Hill"),"Best","ave"))))</f>
        <v>Best</v>
      </c>
      <c r="AC1388" s="133" t="str">
        <f>IF(Q1388="","",IF(AB1388="Poor &lt;55",$AC$2*0.2%,IF(AND(AB1388="Q",AA1388&lt;&gt;"Wed"),$AC$2*0.4%,IF(AND(AB1388="Q",AA1388="Wed"),$AC$2*0.5%,IF(AND(AB1388="Ave",U1388=100),$AC$2*0.5%,IF(AND(AB1388="ave",U1388="",N1388=1,AG1388="Bush"),$AC$2*1%,IF(AND(AB1388="ave",U1388="",Q1388&gt;100),$AC$2*1.3%,IF(AND(AB1388="ave",U1388=""),$AC$2*1.2%,IF(AND(AB1388="Ave",U1388=200),$AC$2*1%,IF(AND(AB1388="Best",U1388=200),$AC$2*1.5%,IF(AND(AB1388="Best",U1388="",K1388&lt;&gt;"Pro Syd"),$AC$2*0.5%,IF(AND(AB1388="Best",U1388=""),$AC$2*1%,IF(AND(AB1388="Best",U1388=100,Table1[[#This Row],[State]]="NSW"),$AC$2*0.4%,IF(AND(AB1388="Best",U1388=100),$AC$2*1%,IF(Table1[[#This Row],[Adj]]="Nat OK",$AC$2*0.5%,"xxx")))))))))))))))</f>
        <v/>
      </c>
      <c r="AD1388" s="133" t="str">
        <f t="shared" si="284"/>
        <v/>
      </c>
      <c r="AE1388" s="133" t="str">
        <f t="shared" si="285"/>
        <v/>
      </c>
      <c r="AF1388" s="133" t="str">
        <f>VLOOKUP(Table1[[#This Row],[Track]],$F$2672:$H$2715,2,FALSE)</f>
        <v>Vic</v>
      </c>
      <c r="AG1388" s="133" t="str">
        <f>VLOOKUP(Table1[[#This Row],[Track]],$F$2672:$H$2715,3,FALSE)</f>
        <v>-</v>
      </c>
      <c r="AH1388" s="133" t="str">
        <f>IF(Table1[[#This Row],[Date]]&lt;$AH$2,"",IF(Table1[[#This Row],[Date]]&lt;$AH$3,"Edge","Elite Combo"))</f>
        <v/>
      </c>
      <c r="AI1388" s="218">
        <f>Table1[[#This Row],[Time]]</f>
        <v>0.52083333333333337</v>
      </c>
      <c r="AJ1388" s="219" t="str">
        <f>Table1[[#This Row],[Track]]</f>
        <v>Flemington</v>
      </c>
      <c r="AK1388" s="216">
        <f>Table1[[#This Row],[Race ]]</f>
        <v>2</v>
      </c>
      <c r="AL1388" s="219">
        <f>Table1[[#This Row],[TAB]]</f>
        <v>3</v>
      </c>
      <c r="AM1388" s="219" t="str">
        <f>Table1[[#This Row],[Selection]]</f>
        <v>Berkshire Breeze</v>
      </c>
      <c r="AN1388" s="220" t="str">
        <f>Table1[[#This Row],[Sources]]</f>
        <v/>
      </c>
      <c r="AO1388" s="219" t="str">
        <f>Table1[[#This Row],[Scale Bet]]</f>
        <v/>
      </c>
    </row>
    <row r="1389" spans="5:41" ht="16.5" customHeight="1" x14ac:dyDescent="0.25">
      <c r="E1389" s="185">
        <v>45479</v>
      </c>
      <c r="F1389" s="35">
        <v>0.54513888888888884</v>
      </c>
      <c r="G1389" s="36" t="s">
        <v>157</v>
      </c>
      <c r="H1389" s="36">
        <v>3</v>
      </c>
      <c r="I1389" s="36">
        <v>2</v>
      </c>
      <c r="J1389" s="36" t="s">
        <v>799</v>
      </c>
      <c r="K1389" s="36" t="s">
        <v>1</v>
      </c>
      <c r="L1389" s="165">
        <v>10</v>
      </c>
      <c r="M1389" s="134">
        <f t="shared" si="273"/>
        <v>23</v>
      </c>
      <c r="N1389" s="36">
        <f t="shared" si="274"/>
        <v>2</v>
      </c>
      <c r="O1389" s="135" t="str">
        <f t="shared" si="275"/>
        <v>E4-10/Nat-13</v>
      </c>
      <c r="P1389" s="186" t="str">
        <f t="shared" si="276"/>
        <v>OK</v>
      </c>
      <c r="Q1389" s="187">
        <f t="shared" si="277"/>
        <v>92</v>
      </c>
      <c r="R1389" s="150"/>
      <c r="S1389" s="187" t="str">
        <f t="shared" si="278"/>
        <v/>
      </c>
      <c r="T1389" s="136" t="str">
        <f t="shared" si="279"/>
        <v>Craig</v>
      </c>
      <c r="U1389" s="137">
        <f>IF(P1389="","",IF(N1389=1,"",IF(Q1389="","",IF(Q1389&lt;=100,100,IF(Table1[[#This Row],[Day]]="Wed",100,200)))))</f>
        <v>100</v>
      </c>
      <c r="V1389" s="137" t="str">
        <f t="shared" si="280"/>
        <v/>
      </c>
      <c r="W1389" s="137">
        <f t="shared" si="281"/>
        <v>-100</v>
      </c>
      <c r="X1389" s="133">
        <f>100</f>
        <v>100</v>
      </c>
      <c r="Y1389" s="133" t="str">
        <f t="shared" si="282"/>
        <v/>
      </c>
      <c r="Z1389" s="133">
        <f t="shared" si="283"/>
        <v>-100</v>
      </c>
      <c r="AA1389" s="134" t="str">
        <f>TEXT(Table1[[#This Row],[Date]],"DDD")</f>
        <v>Sat</v>
      </c>
      <c r="AB1389" s="133" t="str">
        <f>IF(OR(G1389="Doomben",G1389="Eagle Farm"),"Q",IF(AND(Q1389&gt;1,Q1389&lt;55,Table1[[#This Row],[Source]]="Nat"),"Nat OK",IF(AND(Table1[[#This Row],[Source]]&lt;&gt;"Nat",Q1389&lt;55),"Poor &lt;55",IF(OR(G1389="Randwick",G1389="Flemington",G1389="Caulfield",G1389="Sandown Lake",G1389="Sandown Hill"),"Best","ave"))))</f>
        <v>Best</v>
      </c>
      <c r="AC1389" s="133">
        <f>IF(Q1389="","",IF(AB1389="Poor &lt;55",$AC$2*0.2%,IF(AND(AB1389="Q",AA1389&lt;&gt;"Wed"),$AC$2*0.4%,IF(AND(AB1389="Q",AA1389="Wed"),$AC$2*0.5%,IF(AND(AB1389="Ave",U1389=100),$AC$2*0.5%,IF(AND(AB1389="ave",U1389="",N1389=1,AG1389="Bush"),$AC$2*1%,IF(AND(AB1389="ave",U1389="",Q1389&gt;100),$AC$2*1.3%,IF(AND(AB1389="ave",U1389=""),$AC$2*1.2%,IF(AND(AB1389="Ave",U1389=200),$AC$2*1%,IF(AND(AB1389="Best",U1389=200),$AC$2*1.5%,IF(AND(AB1389="Best",U1389="",K1389&lt;&gt;"Pro Syd"),$AC$2*0.5%,IF(AND(AB1389="Best",U1389=""),$AC$2*1%,IF(AND(AB1389="Best",U1389=100,Table1[[#This Row],[State]]="NSW"),$AC$2*0.4%,IF(AND(AB1389="Best",U1389=100),$AC$2*1%,IF(Table1[[#This Row],[Adj]]="Nat OK",$AC$2*0.5%,"xxx")))))))))))))))</f>
        <v>100</v>
      </c>
      <c r="AD1389" s="133" t="str">
        <f t="shared" si="284"/>
        <v/>
      </c>
      <c r="AE1389" s="133">
        <f t="shared" si="285"/>
        <v>-100</v>
      </c>
      <c r="AF1389" s="133" t="str">
        <f>VLOOKUP(Table1[[#This Row],[Track]],$F$2672:$H$2715,2,FALSE)</f>
        <v>Vic</v>
      </c>
      <c r="AG1389" s="133" t="str">
        <f>VLOOKUP(Table1[[#This Row],[Track]],$F$2672:$H$2715,3,FALSE)</f>
        <v>-</v>
      </c>
      <c r="AH1389" s="133" t="str">
        <f>IF(Table1[[#This Row],[Date]]&lt;$AH$2,"",IF(Table1[[#This Row],[Date]]&lt;$AH$3,"Edge","Elite Combo"))</f>
        <v/>
      </c>
      <c r="AI1389" s="218">
        <f>Table1[[#This Row],[Time]]</f>
        <v>0.54513888888888884</v>
      </c>
      <c r="AJ1389" s="219" t="str">
        <f>Table1[[#This Row],[Track]]</f>
        <v>Flemington</v>
      </c>
      <c r="AK1389" s="216">
        <f>Table1[[#This Row],[Race ]]</f>
        <v>3</v>
      </c>
      <c r="AL1389" s="219">
        <f>Table1[[#This Row],[TAB]]</f>
        <v>2</v>
      </c>
      <c r="AM1389" s="219" t="str">
        <f>Table1[[#This Row],[Selection]]</f>
        <v>Craig</v>
      </c>
      <c r="AN1389" s="220" t="str">
        <f>Table1[[#This Row],[Sources]]</f>
        <v>E4-10/Nat-13</v>
      </c>
      <c r="AO1389" s="219">
        <f>Table1[[#This Row],[Scale Bet]]</f>
        <v>100</v>
      </c>
    </row>
    <row r="1390" spans="5:41" ht="16.5" customHeight="1" x14ac:dyDescent="0.25">
      <c r="E1390" s="185">
        <v>45479</v>
      </c>
      <c r="F1390" s="35">
        <v>0.54513888888888884</v>
      </c>
      <c r="G1390" s="36" t="s">
        <v>157</v>
      </c>
      <c r="H1390" s="36">
        <v>3</v>
      </c>
      <c r="I1390" s="36">
        <v>2</v>
      </c>
      <c r="J1390" s="36" t="s">
        <v>799</v>
      </c>
      <c r="K1390" s="36" t="s">
        <v>13</v>
      </c>
      <c r="L1390" s="165">
        <v>13</v>
      </c>
      <c r="M1390" s="134" t="str">
        <f t="shared" si="273"/>
        <v/>
      </c>
      <c r="N1390" s="36" t="str">
        <f t="shared" si="274"/>
        <v/>
      </c>
      <c r="O1390" s="135" t="str">
        <f t="shared" si="275"/>
        <v/>
      </c>
      <c r="P1390" s="186" t="str">
        <f t="shared" si="276"/>
        <v>OK</v>
      </c>
      <c r="Q1390" s="187" t="str">
        <f t="shared" si="277"/>
        <v/>
      </c>
      <c r="R1390" s="150"/>
      <c r="S1390" s="187" t="str">
        <f t="shared" si="278"/>
        <v/>
      </c>
      <c r="T1390" s="136" t="str">
        <f t="shared" si="279"/>
        <v>Craig</v>
      </c>
      <c r="U1390" s="137" t="str">
        <f>IF(P1390="","",IF(N1390=1,"",IF(Q1390="","",IF(Q1390&lt;=100,100,IF(Table1[[#This Row],[Day]]="Wed",100,200)))))</f>
        <v/>
      </c>
      <c r="V1390" s="137" t="str">
        <f t="shared" si="280"/>
        <v/>
      </c>
      <c r="W1390" s="137" t="str">
        <f t="shared" si="281"/>
        <v/>
      </c>
      <c r="X1390" s="133">
        <f>100</f>
        <v>100</v>
      </c>
      <c r="Y1390" s="133" t="str">
        <f t="shared" si="282"/>
        <v/>
      </c>
      <c r="Z1390" s="133">
        <f t="shared" si="283"/>
        <v>-100</v>
      </c>
      <c r="AA1390" s="134" t="str">
        <f>TEXT(Table1[[#This Row],[Date]],"DDD")</f>
        <v>Sat</v>
      </c>
      <c r="AB1390" s="133" t="str">
        <f>IF(OR(G1390="Doomben",G1390="Eagle Farm"),"Q",IF(AND(Q1390&gt;1,Q1390&lt;55,Table1[[#This Row],[Source]]="Nat"),"Nat OK",IF(AND(Table1[[#This Row],[Source]]&lt;&gt;"Nat",Q1390&lt;55),"Poor &lt;55",IF(OR(G1390="Randwick",G1390="Flemington",G1390="Caulfield",G1390="Sandown Lake",G1390="Sandown Hill"),"Best","ave"))))</f>
        <v>Best</v>
      </c>
      <c r="AC1390" s="133" t="str">
        <f>IF(Q1390="","",IF(AB1390="Poor &lt;55",$AC$2*0.2%,IF(AND(AB1390="Q",AA1390&lt;&gt;"Wed"),$AC$2*0.4%,IF(AND(AB1390="Q",AA1390="Wed"),$AC$2*0.5%,IF(AND(AB1390="Ave",U1390=100),$AC$2*0.5%,IF(AND(AB1390="ave",U1390="",N1390=1,AG1390="Bush"),$AC$2*1%,IF(AND(AB1390="ave",U1390="",Q1390&gt;100),$AC$2*1.3%,IF(AND(AB1390="ave",U1390=""),$AC$2*1.2%,IF(AND(AB1390="Ave",U1390=200),$AC$2*1%,IF(AND(AB1390="Best",U1390=200),$AC$2*1.5%,IF(AND(AB1390="Best",U1390="",K1390&lt;&gt;"Pro Syd"),$AC$2*0.5%,IF(AND(AB1390="Best",U1390=""),$AC$2*1%,IF(AND(AB1390="Best",U1390=100,Table1[[#This Row],[State]]="NSW"),$AC$2*0.4%,IF(AND(AB1390="Best",U1390=100),$AC$2*1%,IF(Table1[[#This Row],[Adj]]="Nat OK",$AC$2*0.5%,"xxx")))))))))))))))</f>
        <v/>
      </c>
      <c r="AD1390" s="133" t="str">
        <f t="shared" si="284"/>
        <v/>
      </c>
      <c r="AE1390" s="133" t="str">
        <f t="shared" si="285"/>
        <v/>
      </c>
      <c r="AF1390" s="133" t="str">
        <f>VLOOKUP(Table1[[#This Row],[Track]],$F$2672:$H$2715,2,FALSE)</f>
        <v>Vic</v>
      </c>
      <c r="AG1390" s="133" t="str">
        <f>VLOOKUP(Table1[[#This Row],[Track]],$F$2672:$H$2715,3,FALSE)</f>
        <v>-</v>
      </c>
      <c r="AH1390" s="133" t="str">
        <f>IF(Table1[[#This Row],[Date]]&lt;$AH$2,"",IF(Table1[[#This Row],[Date]]&lt;$AH$3,"Edge","Elite Combo"))</f>
        <v/>
      </c>
      <c r="AI1390" s="218">
        <f>Table1[[#This Row],[Time]]</f>
        <v>0.54513888888888884</v>
      </c>
      <c r="AJ1390" s="219" t="str">
        <f>Table1[[#This Row],[Track]]</f>
        <v>Flemington</v>
      </c>
      <c r="AK1390" s="216">
        <f>Table1[[#This Row],[Race ]]</f>
        <v>3</v>
      </c>
      <c r="AL1390" s="219">
        <f>Table1[[#This Row],[TAB]]</f>
        <v>2</v>
      </c>
      <c r="AM1390" s="219" t="str">
        <f>Table1[[#This Row],[Selection]]</f>
        <v>Craig</v>
      </c>
      <c r="AN1390" s="220" t="str">
        <f>Table1[[#This Row],[Sources]]</f>
        <v/>
      </c>
      <c r="AO1390" s="219" t="str">
        <f>Table1[[#This Row],[Scale Bet]]</f>
        <v/>
      </c>
    </row>
    <row r="1391" spans="5:41" ht="16.5" customHeight="1" x14ac:dyDescent="0.25">
      <c r="E1391" s="185">
        <v>45479</v>
      </c>
      <c r="F1391" s="35">
        <v>0.55902777777777779</v>
      </c>
      <c r="G1391" s="36" t="s">
        <v>22</v>
      </c>
      <c r="H1391" s="36">
        <v>5</v>
      </c>
      <c r="I1391" s="36">
        <v>8</v>
      </c>
      <c r="J1391" s="36" t="s">
        <v>1108</v>
      </c>
      <c r="K1391" s="36" t="s">
        <v>60</v>
      </c>
      <c r="L1391" s="165">
        <v>10</v>
      </c>
      <c r="M1391" s="134">
        <f t="shared" si="273"/>
        <v>10</v>
      </c>
      <c r="N1391" s="36">
        <f t="shared" si="274"/>
        <v>1</v>
      </c>
      <c r="O1391" s="135" t="str">
        <f t="shared" si="275"/>
        <v>Pro Syd-10</v>
      </c>
      <c r="P1391" s="186" t="str">
        <f t="shared" si="276"/>
        <v>OK</v>
      </c>
      <c r="Q1391" s="187">
        <f t="shared" si="277"/>
        <v>40</v>
      </c>
      <c r="R1391" s="150"/>
      <c r="S1391" s="187" t="str">
        <f t="shared" si="278"/>
        <v/>
      </c>
      <c r="T1391" s="136" t="str">
        <f t="shared" si="279"/>
        <v>Loco</v>
      </c>
      <c r="U1391" s="137" t="str">
        <f>IF(P1391="","",IF(N1391=1,"",IF(Q1391="","",IF(Q1391&lt;=100,100,IF(Table1[[#This Row],[Day]]="Wed",100,200)))))</f>
        <v/>
      </c>
      <c r="V1391" s="137" t="str">
        <f t="shared" si="280"/>
        <v/>
      </c>
      <c r="W1391" s="137" t="str">
        <f t="shared" si="281"/>
        <v/>
      </c>
      <c r="X1391" s="133">
        <f>100</f>
        <v>100</v>
      </c>
      <c r="Y1391" s="133" t="str">
        <f t="shared" si="282"/>
        <v/>
      </c>
      <c r="Z1391" s="133">
        <f t="shared" si="283"/>
        <v>-100</v>
      </c>
      <c r="AA1391" s="134" t="str">
        <f>TEXT(Table1[[#This Row],[Date]],"DDD")</f>
        <v>Sat</v>
      </c>
      <c r="AB1391" s="133" t="str">
        <f>IF(OR(G1391="Doomben",G1391="Eagle Farm"),"Q",IF(AND(Q1391&gt;1,Q1391&lt;55,Table1[[#This Row],[Source]]="Nat"),"Nat OK",IF(AND(Table1[[#This Row],[Source]]&lt;&gt;"Nat",Q1391&lt;55),"Poor &lt;55",IF(OR(G1391="Randwick",G1391="Flemington",G1391="Caulfield",G1391="Sandown Lake",G1391="Sandown Hill"),"Best","ave"))))</f>
        <v>Poor &lt;55</v>
      </c>
      <c r="AC1391" s="133">
        <f>IF(Q1391="","",IF(AB1391="Poor &lt;55",$AC$2*0.2%,IF(AND(AB1391="Q",AA1391&lt;&gt;"Wed"),$AC$2*0.4%,IF(AND(AB1391="Q",AA1391="Wed"),$AC$2*0.5%,IF(AND(AB1391="Ave",U1391=100),$AC$2*0.5%,IF(AND(AB1391="ave",U1391="",N1391=1,AG1391="Bush"),$AC$2*1%,IF(AND(AB1391="ave",U1391="",Q1391&gt;100),$AC$2*1.3%,IF(AND(AB1391="ave",U1391=""),$AC$2*1.2%,IF(AND(AB1391="Ave",U1391=200),$AC$2*1%,IF(AND(AB1391="Best",U1391=200),$AC$2*1.5%,IF(AND(AB1391="Best",U1391="",K1391&lt;&gt;"Pro Syd"),$AC$2*0.5%,IF(AND(AB1391="Best",U1391=""),$AC$2*1%,IF(AND(AB1391="Best",U1391=100,Table1[[#This Row],[State]]="NSW"),$AC$2*0.4%,IF(AND(AB1391="Best",U1391=100),$AC$2*1%,IF(Table1[[#This Row],[Adj]]="Nat OK",$AC$2*0.5%,"xxx")))))))))))))))</f>
        <v>20</v>
      </c>
      <c r="AD1391" s="133" t="str">
        <f t="shared" si="284"/>
        <v/>
      </c>
      <c r="AE1391" s="133">
        <f t="shared" si="285"/>
        <v>-20</v>
      </c>
      <c r="AF1391" s="133" t="str">
        <f>VLOOKUP(Table1[[#This Row],[Track]],$F$2672:$H$2715,2,FALSE)</f>
        <v>NSW</v>
      </c>
      <c r="AG1391" s="133" t="str">
        <f>VLOOKUP(Table1[[#This Row],[Track]],$F$2672:$H$2715,3,FALSE)</f>
        <v>-</v>
      </c>
      <c r="AH1391" s="133" t="str">
        <f>IF(Table1[[#This Row],[Date]]&lt;$AH$2,"",IF(Table1[[#This Row],[Date]]&lt;$AH$3,"Edge","Elite Combo"))</f>
        <v/>
      </c>
      <c r="AI1391" s="218">
        <f>Table1[[#This Row],[Time]]</f>
        <v>0.55902777777777779</v>
      </c>
      <c r="AJ1391" s="219" t="str">
        <f>Table1[[#This Row],[Track]]</f>
        <v>Randwick</v>
      </c>
      <c r="AK1391" s="216">
        <f>Table1[[#This Row],[Race ]]</f>
        <v>5</v>
      </c>
      <c r="AL1391" s="219">
        <f>Table1[[#This Row],[TAB]]</f>
        <v>8</v>
      </c>
      <c r="AM1391" s="219" t="str">
        <f>Table1[[#This Row],[Selection]]</f>
        <v>Loco</v>
      </c>
      <c r="AN1391" s="220" t="str">
        <f>Table1[[#This Row],[Sources]]</f>
        <v>Pro Syd-10</v>
      </c>
      <c r="AO1391" s="219">
        <f>Table1[[#This Row],[Scale Bet]]</f>
        <v>20</v>
      </c>
    </row>
    <row r="1392" spans="5:41" ht="16.5" customHeight="1" x14ac:dyDescent="0.25">
      <c r="E1392" s="185">
        <v>45479</v>
      </c>
      <c r="F1392" s="35">
        <v>0.58333333333333337</v>
      </c>
      <c r="G1392" s="36" t="s">
        <v>22</v>
      </c>
      <c r="H1392" s="36">
        <v>6</v>
      </c>
      <c r="I1392" s="36">
        <v>1</v>
      </c>
      <c r="J1392" s="36" t="s">
        <v>16</v>
      </c>
      <c r="K1392" s="36" t="s">
        <v>60</v>
      </c>
      <c r="L1392" s="165">
        <v>10</v>
      </c>
      <c r="M1392" s="134">
        <f t="shared" si="273"/>
        <v>10</v>
      </c>
      <c r="N1392" s="36">
        <f t="shared" si="274"/>
        <v>1</v>
      </c>
      <c r="O1392" s="135" t="str">
        <f t="shared" si="275"/>
        <v>Pro Syd-10</v>
      </c>
      <c r="P1392" s="186" t="str">
        <f t="shared" si="276"/>
        <v>OK</v>
      </c>
      <c r="Q1392" s="187">
        <f t="shared" si="277"/>
        <v>40</v>
      </c>
      <c r="R1392" s="150"/>
      <c r="S1392" s="187" t="str">
        <f t="shared" si="278"/>
        <v/>
      </c>
      <c r="T1392" s="136" t="str">
        <f t="shared" si="279"/>
        <v>Jedibeel</v>
      </c>
      <c r="U1392" s="137" t="str">
        <f>IF(P1392="","",IF(N1392=1,"",IF(Q1392="","",IF(Q1392&lt;=100,100,IF(Table1[[#This Row],[Day]]="Wed",100,200)))))</f>
        <v/>
      </c>
      <c r="V1392" s="137" t="str">
        <f t="shared" si="280"/>
        <v/>
      </c>
      <c r="W1392" s="137" t="str">
        <f t="shared" si="281"/>
        <v/>
      </c>
      <c r="X1392" s="133">
        <f>100</f>
        <v>100</v>
      </c>
      <c r="Y1392" s="133" t="str">
        <f t="shared" si="282"/>
        <v/>
      </c>
      <c r="Z1392" s="133">
        <f t="shared" si="283"/>
        <v>-100</v>
      </c>
      <c r="AA1392" s="134" t="str">
        <f>TEXT(Table1[[#This Row],[Date]],"DDD")</f>
        <v>Sat</v>
      </c>
      <c r="AB1392" s="133" t="str">
        <f>IF(OR(G1392="Doomben",G1392="Eagle Farm"),"Q",IF(AND(Q1392&gt;1,Q1392&lt;55,Table1[[#This Row],[Source]]="Nat"),"Nat OK",IF(AND(Table1[[#This Row],[Source]]&lt;&gt;"Nat",Q1392&lt;55),"Poor &lt;55",IF(OR(G1392="Randwick",G1392="Flemington",G1392="Caulfield",G1392="Sandown Lake",G1392="Sandown Hill"),"Best","ave"))))</f>
        <v>Poor &lt;55</v>
      </c>
      <c r="AC1392" s="133">
        <f>IF(Q1392="","",IF(AB1392="Poor &lt;55",$AC$2*0.2%,IF(AND(AB1392="Q",AA1392&lt;&gt;"Wed"),$AC$2*0.4%,IF(AND(AB1392="Q",AA1392="Wed"),$AC$2*0.5%,IF(AND(AB1392="Ave",U1392=100),$AC$2*0.5%,IF(AND(AB1392="ave",U1392="",N1392=1,AG1392="Bush"),$AC$2*1%,IF(AND(AB1392="ave",U1392="",Q1392&gt;100),$AC$2*1.3%,IF(AND(AB1392="ave",U1392=""),$AC$2*1.2%,IF(AND(AB1392="Ave",U1392=200),$AC$2*1%,IF(AND(AB1392="Best",U1392=200),$AC$2*1.5%,IF(AND(AB1392="Best",U1392="",K1392&lt;&gt;"Pro Syd"),$AC$2*0.5%,IF(AND(AB1392="Best",U1392=""),$AC$2*1%,IF(AND(AB1392="Best",U1392=100,Table1[[#This Row],[State]]="NSW"),$AC$2*0.4%,IF(AND(AB1392="Best",U1392=100),$AC$2*1%,IF(Table1[[#This Row],[Adj]]="Nat OK",$AC$2*0.5%,"xxx")))))))))))))))</f>
        <v>20</v>
      </c>
      <c r="AD1392" s="133" t="str">
        <f t="shared" si="284"/>
        <v/>
      </c>
      <c r="AE1392" s="133">
        <f t="shared" si="285"/>
        <v>-20</v>
      </c>
      <c r="AF1392" s="133" t="str">
        <f>VLOOKUP(Table1[[#This Row],[Track]],$F$2672:$H$2715,2,FALSE)</f>
        <v>NSW</v>
      </c>
      <c r="AG1392" s="133" t="str">
        <f>VLOOKUP(Table1[[#This Row],[Track]],$F$2672:$H$2715,3,FALSE)</f>
        <v>-</v>
      </c>
      <c r="AH1392" s="133" t="str">
        <f>IF(Table1[[#This Row],[Date]]&lt;$AH$2,"",IF(Table1[[#This Row],[Date]]&lt;$AH$3,"Edge","Elite Combo"))</f>
        <v/>
      </c>
      <c r="AI1392" s="218">
        <f>Table1[[#This Row],[Time]]</f>
        <v>0.58333333333333337</v>
      </c>
      <c r="AJ1392" s="219" t="str">
        <f>Table1[[#This Row],[Track]]</f>
        <v>Randwick</v>
      </c>
      <c r="AK1392" s="216">
        <f>Table1[[#This Row],[Race ]]</f>
        <v>6</v>
      </c>
      <c r="AL1392" s="219">
        <f>Table1[[#This Row],[TAB]]</f>
        <v>1</v>
      </c>
      <c r="AM1392" s="219" t="str">
        <f>Table1[[#This Row],[Selection]]</f>
        <v>Jedibeel</v>
      </c>
      <c r="AN1392" s="220" t="str">
        <f>Table1[[#This Row],[Sources]]</f>
        <v>Pro Syd-10</v>
      </c>
      <c r="AO1392" s="219">
        <f>Table1[[#This Row],[Scale Bet]]</f>
        <v>20</v>
      </c>
    </row>
    <row r="1393" spans="5:41" ht="16.5" customHeight="1" x14ac:dyDescent="0.25">
      <c r="E1393" s="185">
        <v>45479</v>
      </c>
      <c r="F1393" s="35">
        <v>0.58333333333333337</v>
      </c>
      <c r="G1393" s="36" t="s">
        <v>22</v>
      </c>
      <c r="H1393" s="36">
        <v>6</v>
      </c>
      <c r="I1393" s="36">
        <v>8</v>
      </c>
      <c r="J1393" s="36" t="s">
        <v>1109</v>
      </c>
      <c r="K1393" s="36" t="s">
        <v>60</v>
      </c>
      <c r="L1393" s="165">
        <v>10</v>
      </c>
      <c r="M1393" s="134">
        <f t="shared" si="273"/>
        <v>10</v>
      </c>
      <c r="N1393" s="36">
        <f t="shared" si="274"/>
        <v>1</v>
      </c>
      <c r="O1393" s="135" t="str">
        <f t="shared" si="275"/>
        <v>Pro Syd-10</v>
      </c>
      <c r="P1393" s="186" t="str">
        <f t="shared" si="276"/>
        <v>OK</v>
      </c>
      <c r="Q1393" s="187">
        <f t="shared" si="277"/>
        <v>40</v>
      </c>
      <c r="R1393" s="150">
        <v>8</v>
      </c>
      <c r="S1393" s="187">
        <f t="shared" si="278"/>
        <v>320</v>
      </c>
      <c r="T1393" s="136" t="str">
        <f t="shared" si="279"/>
        <v>One Destiny</v>
      </c>
      <c r="U1393" s="137" t="str">
        <f>IF(P1393="","",IF(N1393=1,"",IF(Q1393="","",IF(Q1393&lt;=100,100,IF(Table1[[#This Row],[Day]]="Wed",100,200)))))</f>
        <v/>
      </c>
      <c r="V1393" s="137" t="str">
        <f t="shared" si="280"/>
        <v/>
      </c>
      <c r="W1393" s="137" t="str">
        <f t="shared" si="281"/>
        <v/>
      </c>
      <c r="X1393" s="133">
        <f>100</f>
        <v>100</v>
      </c>
      <c r="Y1393" s="133">
        <f t="shared" si="282"/>
        <v>800</v>
      </c>
      <c r="Z1393" s="133">
        <f t="shared" si="283"/>
        <v>700</v>
      </c>
      <c r="AA1393" s="134" t="str">
        <f>TEXT(Table1[[#This Row],[Date]],"DDD")</f>
        <v>Sat</v>
      </c>
      <c r="AB1393" s="133" t="str">
        <f>IF(OR(G1393="Doomben",G1393="Eagle Farm"),"Q",IF(AND(Q1393&gt;1,Q1393&lt;55,Table1[[#This Row],[Source]]="Nat"),"Nat OK",IF(AND(Table1[[#This Row],[Source]]&lt;&gt;"Nat",Q1393&lt;55),"Poor &lt;55",IF(OR(G1393="Randwick",G1393="Flemington",G1393="Caulfield",G1393="Sandown Lake",G1393="Sandown Hill"),"Best","ave"))))</f>
        <v>Poor &lt;55</v>
      </c>
      <c r="AC1393" s="133">
        <f>IF(Q1393="","",IF(AB1393="Poor &lt;55",$AC$2*0.2%,IF(AND(AB1393="Q",AA1393&lt;&gt;"Wed"),$AC$2*0.4%,IF(AND(AB1393="Q",AA1393="Wed"),$AC$2*0.5%,IF(AND(AB1393="Ave",U1393=100),$AC$2*0.5%,IF(AND(AB1393="ave",U1393="",N1393=1,AG1393="Bush"),$AC$2*1%,IF(AND(AB1393="ave",U1393="",Q1393&gt;100),$AC$2*1.3%,IF(AND(AB1393="ave",U1393=""),$AC$2*1.2%,IF(AND(AB1393="Ave",U1393=200),$AC$2*1%,IF(AND(AB1393="Best",U1393=200),$AC$2*1.5%,IF(AND(AB1393="Best",U1393="",K1393&lt;&gt;"Pro Syd"),$AC$2*0.5%,IF(AND(AB1393="Best",U1393=""),$AC$2*1%,IF(AND(AB1393="Best",U1393=100,Table1[[#This Row],[State]]="NSW"),$AC$2*0.4%,IF(AND(AB1393="Best",U1393=100),$AC$2*1%,IF(Table1[[#This Row],[Adj]]="Nat OK",$AC$2*0.5%,"xxx")))))))))))))))</f>
        <v>20</v>
      </c>
      <c r="AD1393" s="133">
        <f t="shared" si="284"/>
        <v>160</v>
      </c>
      <c r="AE1393" s="133">
        <f t="shared" si="285"/>
        <v>140</v>
      </c>
      <c r="AF1393" s="133" t="str">
        <f>VLOOKUP(Table1[[#This Row],[Track]],$F$2672:$H$2715,2,FALSE)</f>
        <v>NSW</v>
      </c>
      <c r="AG1393" s="133" t="str">
        <f>VLOOKUP(Table1[[#This Row],[Track]],$F$2672:$H$2715,3,FALSE)</f>
        <v>-</v>
      </c>
      <c r="AH1393" s="133" t="str">
        <f>IF(Table1[[#This Row],[Date]]&lt;$AH$2,"",IF(Table1[[#This Row],[Date]]&lt;$AH$3,"Edge","Elite Combo"))</f>
        <v/>
      </c>
      <c r="AI1393" s="218">
        <f>Table1[[#This Row],[Time]]</f>
        <v>0.58333333333333337</v>
      </c>
      <c r="AJ1393" s="219" t="str">
        <f>Table1[[#This Row],[Track]]</f>
        <v>Randwick</v>
      </c>
      <c r="AK1393" s="216">
        <f>Table1[[#This Row],[Race ]]</f>
        <v>6</v>
      </c>
      <c r="AL1393" s="219">
        <f>Table1[[#This Row],[TAB]]</f>
        <v>8</v>
      </c>
      <c r="AM1393" s="219" t="str">
        <f>Table1[[#This Row],[Selection]]</f>
        <v>One Destiny</v>
      </c>
      <c r="AN1393" s="220" t="str">
        <f>Table1[[#This Row],[Sources]]</f>
        <v>Pro Syd-10</v>
      </c>
      <c r="AO1393" s="219">
        <f>Table1[[#This Row],[Scale Bet]]</f>
        <v>20</v>
      </c>
    </row>
    <row r="1394" spans="5:41" ht="16.5" customHeight="1" x14ac:dyDescent="0.25">
      <c r="E1394" s="185">
        <v>45479</v>
      </c>
      <c r="F1394" s="35">
        <v>0.59375</v>
      </c>
      <c r="G1394" s="36" t="s">
        <v>157</v>
      </c>
      <c r="H1394" s="36">
        <v>5</v>
      </c>
      <c r="I1394" s="36">
        <v>4</v>
      </c>
      <c r="J1394" s="36" t="s">
        <v>613</v>
      </c>
      <c r="K1394" s="36" t="s">
        <v>18</v>
      </c>
      <c r="L1394" s="165">
        <v>13</v>
      </c>
      <c r="M1394" s="134">
        <f t="shared" si="273"/>
        <v>13</v>
      </c>
      <c r="N1394" s="36">
        <f t="shared" si="274"/>
        <v>1</v>
      </c>
      <c r="O1394" s="135" t="str">
        <f t="shared" si="275"/>
        <v>Pro Mel-13</v>
      </c>
      <c r="P1394" s="186" t="str">
        <f t="shared" si="276"/>
        <v>OK</v>
      </c>
      <c r="Q1394" s="187">
        <f t="shared" si="277"/>
        <v>52</v>
      </c>
      <c r="R1394" s="150"/>
      <c r="S1394" s="187" t="str">
        <f t="shared" si="278"/>
        <v/>
      </c>
      <c r="T1394" s="136" t="str">
        <f t="shared" si="279"/>
        <v>Belle Et Riche</v>
      </c>
      <c r="U1394" s="137" t="str">
        <f>IF(P1394="","",IF(N1394=1,"",IF(Q1394="","",IF(Q1394&lt;=100,100,IF(Table1[[#This Row],[Day]]="Wed",100,200)))))</f>
        <v/>
      </c>
      <c r="V1394" s="137" t="str">
        <f t="shared" si="280"/>
        <v/>
      </c>
      <c r="W1394" s="137" t="str">
        <f t="shared" si="281"/>
        <v/>
      </c>
      <c r="X1394" s="133">
        <f>100</f>
        <v>100</v>
      </c>
      <c r="Y1394" s="133" t="str">
        <f t="shared" si="282"/>
        <v/>
      </c>
      <c r="Z1394" s="133">
        <f t="shared" si="283"/>
        <v>-100</v>
      </c>
      <c r="AA1394" s="134" t="str">
        <f>TEXT(Table1[[#This Row],[Date]],"DDD")</f>
        <v>Sat</v>
      </c>
      <c r="AB1394" s="133" t="str">
        <f>IF(OR(G1394="Doomben",G1394="Eagle Farm"),"Q",IF(AND(Q1394&gt;1,Q1394&lt;55,Table1[[#This Row],[Source]]="Nat"),"Nat OK",IF(AND(Table1[[#This Row],[Source]]&lt;&gt;"Nat",Q1394&lt;55),"Poor &lt;55",IF(OR(G1394="Randwick",G1394="Flemington",G1394="Caulfield",G1394="Sandown Lake",G1394="Sandown Hill"),"Best","ave"))))</f>
        <v>Poor &lt;55</v>
      </c>
      <c r="AC1394" s="133">
        <f>IF(Q1394="","",IF(AB1394="Poor &lt;55",$AC$2*0.2%,IF(AND(AB1394="Q",AA1394&lt;&gt;"Wed"),$AC$2*0.4%,IF(AND(AB1394="Q",AA1394="Wed"),$AC$2*0.5%,IF(AND(AB1394="Ave",U1394=100),$AC$2*0.5%,IF(AND(AB1394="ave",U1394="",N1394=1,AG1394="Bush"),$AC$2*1%,IF(AND(AB1394="ave",U1394="",Q1394&gt;100),$AC$2*1.3%,IF(AND(AB1394="ave",U1394=""),$AC$2*1.2%,IF(AND(AB1394="Ave",U1394=200),$AC$2*1%,IF(AND(AB1394="Best",U1394=200),$AC$2*1.5%,IF(AND(AB1394="Best",U1394="",K1394&lt;&gt;"Pro Syd"),$AC$2*0.5%,IF(AND(AB1394="Best",U1394=""),$AC$2*1%,IF(AND(AB1394="Best",U1394=100,Table1[[#This Row],[State]]="NSW"),$AC$2*0.4%,IF(AND(AB1394="Best",U1394=100),$AC$2*1%,IF(Table1[[#This Row],[Adj]]="Nat OK",$AC$2*0.5%,"xxx")))))))))))))))</f>
        <v>20</v>
      </c>
      <c r="AD1394" s="133" t="str">
        <f t="shared" si="284"/>
        <v/>
      </c>
      <c r="AE1394" s="133">
        <f t="shared" si="285"/>
        <v>-20</v>
      </c>
      <c r="AF1394" s="133" t="str">
        <f>VLOOKUP(Table1[[#This Row],[Track]],$F$2672:$H$2715,2,FALSE)</f>
        <v>Vic</v>
      </c>
      <c r="AG1394" s="133" t="str">
        <f>VLOOKUP(Table1[[#This Row],[Track]],$F$2672:$H$2715,3,FALSE)</f>
        <v>-</v>
      </c>
      <c r="AH1394" s="133" t="str">
        <f>IF(Table1[[#This Row],[Date]]&lt;$AH$2,"",IF(Table1[[#This Row],[Date]]&lt;$AH$3,"Edge","Elite Combo"))</f>
        <v/>
      </c>
      <c r="AI1394" s="218">
        <f>Table1[[#This Row],[Time]]</f>
        <v>0.59375</v>
      </c>
      <c r="AJ1394" s="219" t="str">
        <f>Table1[[#This Row],[Track]]</f>
        <v>Flemington</v>
      </c>
      <c r="AK1394" s="216">
        <f>Table1[[#This Row],[Race ]]</f>
        <v>5</v>
      </c>
      <c r="AL1394" s="219">
        <f>Table1[[#This Row],[TAB]]</f>
        <v>4</v>
      </c>
      <c r="AM1394" s="219" t="str">
        <f>Table1[[#This Row],[Selection]]</f>
        <v>Belle Et Riche</v>
      </c>
      <c r="AN1394" s="220" t="str">
        <f>Table1[[#This Row],[Sources]]</f>
        <v>Pro Mel-13</v>
      </c>
      <c r="AO1394" s="219">
        <f>Table1[[#This Row],[Scale Bet]]</f>
        <v>20</v>
      </c>
    </row>
    <row r="1395" spans="5:41" ht="16.5" customHeight="1" x14ac:dyDescent="0.25">
      <c r="E1395" s="185">
        <v>45479</v>
      </c>
      <c r="F1395" s="35">
        <v>0.59375</v>
      </c>
      <c r="G1395" s="36" t="s">
        <v>157</v>
      </c>
      <c r="H1395" s="36">
        <v>5</v>
      </c>
      <c r="I1395" s="36">
        <v>7</v>
      </c>
      <c r="J1395" s="36" t="s">
        <v>516</v>
      </c>
      <c r="K1395" s="36" t="s">
        <v>1</v>
      </c>
      <c r="L1395" s="165">
        <v>10</v>
      </c>
      <c r="M1395" s="134">
        <f t="shared" si="273"/>
        <v>23</v>
      </c>
      <c r="N1395" s="36">
        <f t="shared" si="274"/>
        <v>2</v>
      </c>
      <c r="O1395" s="135" t="str">
        <f t="shared" si="275"/>
        <v>E4-10/Nat-13</v>
      </c>
      <c r="P1395" s="186" t="str">
        <f t="shared" si="276"/>
        <v>OK</v>
      </c>
      <c r="Q1395" s="187">
        <f t="shared" si="277"/>
        <v>92</v>
      </c>
      <c r="R1395" s="150"/>
      <c r="S1395" s="187" t="str">
        <f t="shared" si="278"/>
        <v/>
      </c>
      <c r="T1395" s="136" t="str">
        <f t="shared" si="279"/>
        <v>Electric Impulse</v>
      </c>
      <c r="U1395" s="137">
        <f>IF(P1395="","",IF(N1395=1,"",IF(Q1395="","",IF(Q1395&lt;=100,100,IF(Table1[[#This Row],[Day]]="Wed",100,200)))))</f>
        <v>100</v>
      </c>
      <c r="V1395" s="137" t="str">
        <f t="shared" si="280"/>
        <v/>
      </c>
      <c r="W1395" s="137">
        <f t="shared" si="281"/>
        <v>-100</v>
      </c>
      <c r="X1395" s="133">
        <f>100</f>
        <v>100</v>
      </c>
      <c r="Y1395" s="133" t="str">
        <f t="shared" si="282"/>
        <v/>
      </c>
      <c r="Z1395" s="133">
        <f t="shared" si="283"/>
        <v>-100</v>
      </c>
      <c r="AA1395" s="134" t="str">
        <f>TEXT(Table1[[#This Row],[Date]],"DDD")</f>
        <v>Sat</v>
      </c>
      <c r="AB1395" s="133" t="str">
        <f>IF(OR(G1395="Doomben",G1395="Eagle Farm"),"Q",IF(AND(Q1395&gt;1,Q1395&lt;55,Table1[[#This Row],[Source]]="Nat"),"Nat OK",IF(AND(Table1[[#This Row],[Source]]&lt;&gt;"Nat",Q1395&lt;55),"Poor &lt;55",IF(OR(G1395="Randwick",G1395="Flemington",G1395="Caulfield",G1395="Sandown Lake",G1395="Sandown Hill"),"Best","ave"))))</f>
        <v>Best</v>
      </c>
      <c r="AC1395" s="133">
        <f>IF(Q1395="","",IF(AB1395="Poor &lt;55",$AC$2*0.2%,IF(AND(AB1395="Q",AA1395&lt;&gt;"Wed"),$AC$2*0.4%,IF(AND(AB1395="Q",AA1395="Wed"),$AC$2*0.5%,IF(AND(AB1395="Ave",U1395=100),$AC$2*0.5%,IF(AND(AB1395="ave",U1395="",N1395=1,AG1395="Bush"),$AC$2*1%,IF(AND(AB1395="ave",U1395="",Q1395&gt;100),$AC$2*1.3%,IF(AND(AB1395="ave",U1395=""),$AC$2*1.2%,IF(AND(AB1395="Ave",U1395=200),$AC$2*1%,IF(AND(AB1395="Best",U1395=200),$AC$2*1.5%,IF(AND(AB1395="Best",U1395="",K1395&lt;&gt;"Pro Syd"),$AC$2*0.5%,IF(AND(AB1395="Best",U1395=""),$AC$2*1%,IF(AND(AB1395="Best",U1395=100,Table1[[#This Row],[State]]="NSW"),$AC$2*0.4%,IF(AND(AB1395="Best",U1395=100),$AC$2*1%,IF(Table1[[#This Row],[Adj]]="Nat OK",$AC$2*0.5%,"xxx")))))))))))))))</f>
        <v>100</v>
      </c>
      <c r="AD1395" s="133" t="str">
        <f t="shared" si="284"/>
        <v/>
      </c>
      <c r="AE1395" s="133">
        <f t="shared" si="285"/>
        <v>-100</v>
      </c>
      <c r="AF1395" s="133" t="str">
        <f>VLOOKUP(Table1[[#This Row],[Track]],$F$2672:$H$2715,2,FALSE)</f>
        <v>Vic</v>
      </c>
      <c r="AG1395" s="133" t="str">
        <f>VLOOKUP(Table1[[#This Row],[Track]],$F$2672:$H$2715,3,FALSE)</f>
        <v>-</v>
      </c>
      <c r="AH1395" s="133" t="str">
        <f>IF(Table1[[#This Row],[Date]]&lt;$AH$2,"",IF(Table1[[#This Row],[Date]]&lt;$AH$3,"Edge","Elite Combo"))</f>
        <v/>
      </c>
      <c r="AI1395" s="218">
        <f>Table1[[#This Row],[Time]]</f>
        <v>0.59375</v>
      </c>
      <c r="AJ1395" s="219" t="str">
        <f>Table1[[#This Row],[Track]]</f>
        <v>Flemington</v>
      </c>
      <c r="AK1395" s="216">
        <f>Table1[[#This Row],[Race ]]</f>
        <v>5</v>
      </c>
      <c r="AL1395" s="219">
        <f>Table1[[#This Row],[TAB]]</f>
        <v>7</v>
      </c>
      <c r="AM1395" s="219" t="str">
        <f>Table1[[#This Row],[Selection]]</f>
        <v>Electric Impulse</v>
      </c>
      <c r="AN1395" s="220" t="str">
        <f>Table1[[#This Row],[Sources]]</f>
        <v>E4-10/Nat-13</v>
      </c>
      <c r="AO1395" s="219">
        <f>Table1[[#This Row],[Scale Bet]]</f>
        <v>100</v>
      </c>
    </row>
    <row r="1396" spans="5:41" ht="16.5" customHeight="1" x14ac:dyDescent="0.25">
      <c r="E1396" s="185">
        <v>45479</v>
      </c>
      <c r="F1396" s="35">
        <v>0.59375</v>
      </c>
      <c r="G1396" s="36" t="s">
        <v>157</v>
      </c>
      <c r="H1396" s="36">
        <v>5</v>
      </c>
      <c r="I1396" s="36">
        <v>7</v>
      </c>
      <c r="J1396" s="36" t="s">
        <v>516</v>
      </c>
      <c r="K1396" s="36" t="s">
        <v>13</v>
      </c>
      <c r="L1396" s="165">
        <v>13</v>
      </c>
      <c r="M1396" s="134" t="str">
        <f t="shared" si="273"/>
        <v/>
      </c>
      <c r="N1396" s="36" t="str">
        <f t="shared" si="274"/>
        <v/>
      </c>
      <c r="O1396" s="135" t="str">
        <f t="shared" si="275"/>
        <v/>
      </c>
      <c r="P1396" s="186" t="str">
        <f t="shared" si="276"/>
        <v>OK</v>
      </c>
      <c r="Q1396" s="187" t="str">
        <f t="shared" si="277"/>
        <v/>
      </c>
      <c r="R1396" s="150"/>
      <c r="S1396" s="187" t="str">
        <f t="shared" si="278"/>
        <v/>
      </c>
      <c r="T1396" s="136" t="str">
        <f t="shared" si="279"/>
        <v>Electric Impulse</v>
      </c>
      <c r="U1396" s="137" t="str">
        <f>IF(P1396="","",IF(N1396=1,"",IF(Q1396="","",IF(Q1396&lt;=100,100,IF(Table1[[#This Row],[Day]]="Wed",100,200)))))</f>
        <v/>
      </c>
      <c r="V1396" s="137" t="str">
        <f t="shared" si="280"/>
        <v/>
      </c>
      <c r="W1396" s="137" t="str">
        <f t="shared" si="281"/>
        <v/>
      </c>
      <c r="X1396" s="133">
        <f>100</f>
        <v>100</v>
      </c>
      <c r="Y1396" s="133" t="str">
        <f t="shared" si="282"/>
        <v/>
      </c>
      <c r="Z1396" s="133">
        <f t="shared" si="283"/>
        <v>-100</v>
      </c>
      <c r="AA1396" s="134" t="str">
        <f>TEXT(Table1[[#This Row],[Date]],"DDD")</f>
        <v>Sat</v>
      </c>
      <c r="AB1396" s="133" t="str">
        <f>IF(OR(G1396="Doomben",G1396="Eagle Farm"),"Q",IF(AND(Q1396&gt;1,Q1396&lt;55,Table1[[#This Row],[Source]]="Nat"),"Nat OK",IF(AND(Table1[[#This Row],[Source]]&lt;&gt;"Nat",Q1396&lt;55),"Poor &lt;55",IF(OR(G1396="Randwick",G1396="Flemington",G1396="Caulfield",G1396="Sandown Lake",G1396="Sandown Hill"),"Best","ave"))))</f>
        <v>Best</v>
      </c>
      <c r="AC1396" s="133" t="str">
        <f>IF(Q1396="","",IF(AB1396="Poor &lt;55",$AC$2*0.2%,IF(AND(AB1396="Q",AA1396&lt;&gt;"Wed"),$AC$2*0.4%,IF(AND(AB1396="Q",AA1396="Wed"),$AC$2*0.5%,IF(AND(AB1396="Ave",U1396=100),$AC$2*0.5%,IF(AND(AB1396="ave",U1396="",N1396=1,AG1396="Bush"),$AC$2*1%,IF(AND(AB1396="ave",U1396="",Q1396&gt;100),$AC$2*1.3%,IF(AND(AB1396="ave",U1396=""),$AC$2*1.2%,IF(AND(AB1396="Ave",U1396=200),$AC$2*1%,IF(AND(AB1396="Best",U1396=200),$AC$2*1.5%,IF(AND(AB1396="Best",U1396="",K1396&lt;&gt;"Pro Syd"),$AC$2*0.5%,IF(AND(AB1396="Best",U1396=""),$AC$2*1%,IF(AND(AB1396="Best",U1396=100,Table1[[#This Row],[State]]="NSW"),$AC$2*0.4%,IF(AND(AB1396="Best",U1396=100),$AC$2*1%,IF(Table1[[#This Row],[Adj]]="Nat OK",$AC$2*0.5%,"xxx")))))))))))))))</f>
        <v/>
      </c>
      <c r="AD1396" s="133" t="str">
        <f t="shared" si="284"/>
        <v/>
      </c>
      <c r="AE1396" s="133" t="str">
        <f t="shared" si="285"/>
        <v/>
      </c>
      <c r="AF1396" s="133" t="str">
        <f>VLOOKUP(Table1[[#This Row],[Track]],$F$2672:$H$2715,2,FALSE)</f>
        <v>Vic</v>
      </c>
      <c r="AG1396" s="133" t="str">
        <f>VLOOKUP(Table1[[#This Row],[Track]],$F$2672:$H$2715,3,FALSE)</f>
        <v>-</v>
      </c>
      <c r="AH1396" s="133" t="str">
        <f>IF(Table1[[#This Row],[Date]]&lt;$AH$2,"",IF(Table1[[#This Row],[Date]]&lt;$AH$3,"Edge","Elite Combo"))</f>
        <v/>
      </c>
      <c r="AI1396" s="218">
        <f>Table1[[#This Row],[Time]]</f>
        <v>0.59375</v>
      </c>
      <c r="AJ1396" s="219" t="str">
        <f>Table1[[#This Row],[Track]]</f>
        <v>Flemington</v>
      </c>
      <c r="AK1396" s="216">
        <f>Table1[[#This Row],[Race ]]</f>
        <v>5</v>
      </c>
      <c r="AL1396" s="219">
        <f>Table1[[#This Row],[TAB]]</f>
        <v>7</v>
      </c>
      <c r="AM1396" s="219" t="str">
        <f>Table1[[#This Row],[Selection]]</f>
        <v>Electric Impulse</v>
      </c>
      <c r="AN1396" s="220" t="str">
        <f>Table1[[#This Row],[Sources]]</f>
        <v/>
      </c>
      <c r="AO1396" s="219" t="str">
        <f>Table1[[#This Row],[Scale Bet]]</f>
        <v/>
      </c>
    </row>
    <row r="1397" spans="5:41" ht="16.5" customHeight="1" x14ac:dyDescent="0.25">
      <c r="E1397" s="185">
        <v>45479</v>
      </c>
      <c r="F1397" s="35">
        <v>0.62152777777777779</v>
      </c>
      <c r="G1397" s="36" t="s">
        <v>157</v>
      </c>
      <c r="H1397" s="36">
        <v>6</v>
      </c>
      <c r="I1397" s="36">
        <v>4</v>
      </c>
      <c r="J1397" s="36" t="s">
        <v>800</v>
      </c>
      <c r="K1397" s="36" t="s">
        <v>1</v>
      </c>
      <c r="L1397" s="165">
        <v>10</v>
      </c>
      <c r="M1397" s="134">
        <f t="shared" si="273"/>
        <v>23</v>
      </c>
      <c r="N1397" s="36">
        <f t="shared" si="274"/>
        <v>2</v>
      </c>
      <c r="O1397" s="135" t="str">
        <f t="shared" si="275"/>
        <v>E4-10/Nat-13</v>
      </c>
      <c r="P1397" s="186" t="str">
        <f t="shared" si="276"/>
        <v>OK</v>
      </c>
      <c r="Q1397" s="187">
        <f t="shared" si="277"/>
        <v>92</v>
      </c>
      <c r="R1397" s="150">
        <v>2.7</v>
      </c>
      <c r="S1397" s="187">
        <f t="shared" si="278"/>
        <v>248.4</v>
      </c>
      <c r="T1397" s="136" t="str">
        <f t="shared" si="279"/>
        <v>Steel Run</v>
      </c>
      <c r="U1397" s="137">
        <f>IF(P1397="","",IF(N1397=1,"",IF(Q1397="","",IF(Q1397&lt;=100,100,IF(Table1[[#This Row],[Day]]="Wed",100,200)))))</f>
        <v>100</v>
      </c>
      <c r="V1397" s="137">
        <f t="shared" si="280"/>
        <v>270</v>
      </c>
      <c r="W1397" s="137">
        <f t="shared" si="281"/>
        <v>170</v>
      </c>
      <c r="X1397" s="133">
        <f>100</f>
        <v>100</v>
      </c>
      <c r="Y1397" s="133">
        <f t="shared" si="282"/>
        <v>270</v>
      </c>
      <c r="Z1397" s="133">
        <f t="shared" si="283"/>
        <v>170</v>
      </c>
      <c r="AA1397" s="134" t="str">
        <f>TEXT(Table1[[#This Row],[Date]],"DDD")</f>
        <v>Sat</v>
      </c>
      <c r="AB1397" s="133" t="str">
        <f>IF(OR(G1397="Doomben",G1397="Eagle Farm"),"Q",IF(AND(Q1397&gt;1,Q1397&lt;55,Table1[[#This Row],[Source]]="Nat"),"Nat OK",IF(AND(Table1[[#This Row],[Source]]&lt;&gt;"Nat",Q1397&lt;55),"Poor &lt;55",IF(OR(G1397="Randwick",G1397="Flemington",G1397="Caulfield",G1397="Sandown Lake",G1397="Sandown Hill"),"Best","ave"))))</f>
        <v>Best</v>
      </c>
      <c r="AC1397" s="133">
        <f>IF(Q1397="","",IF(AB1397="Poor &lt;55",$AC$2*0.2%,IF(AND(AB1397="Q",AA1397&lt;&gt;"Wed"),$AC$2*0.4%,IF(AND(AB1397="Q",AA1397="Wed"),$AC$2*0.5%,IF(AND(AB1397="Ave",U1397=100),$AC$2*0.5%,IF(AND(AB1397="ave",U1397="",N1397=1,AG1397="Bush"),$AC$2*1%,IF(AND(AB1397="ave",U1397="",Q1397&gt;100),$AC$2*1.3%,IF(AND(AB1397="ave",U1397=""),$AC$2*1.2%,IF(AND(AB1397="Ave",U1397=200),$AC$2*1%,IF(AND(AB1397="Best",U1397=200),$AC$2*1.5%,IF(AND(AB1397="Best",U1397="",K1397&lt;&gt;"Pro Syd"),$AC$2*0.5%,IF(AND(AB1397="Best",U1397=""),$AC$2*1%,IF(AND(AB1397="Best",U1397=100,Table1[[#This Row],[State]]="NSW"),$AC$2*0.4%,IF(AND(AB1397="Best",U1397=100),$AC$2*1%,IF(Table1[[#This Row],[Adj]]="Nat OK",$AC$2*0.5%,"xxx")))))))))))))))</f>
        <v>100</v>
      </c>
      <c r="AD1397" s="133">
        <f t="shared" si="284"/>
        <v>270</v>
      </c>
      <c r="AE1397" s="133">
        <f t="shared" si="285"/>
        <v>170</v>
      </c>
      <c r="AF1397" s="133" t="str">
        <f>VLOOKUP(Table1[[#This Row],[Track]],$F$2672:$H$2715,2,FALSE)</f>
        <v>Vic</v>
      </c>
      <c r="AG1397" s="133" t="str">
        <f>VLOOKUP(Table1[[#This Row],[Track]],$F$2672:$H$2715,3,FALSE)</f>
        <v>-</v>
      </c>
      <c r="AH1397" s="133" t="str">
        <f>IF(Table1[[#This Row],[Date]]&lt;$AH$2,"",IF(Table1[[#This Row],[Date]]&lt;$AH$3,"Edge","Elite Combo"))</f>
        <v/>
      </c>
      <c r="AI1397" s="218">
        <f>Table1[[#This Row],[Time]]</f>
        <v>0.62152777777777779</v>
      </c>
      <c r="AJ1397" s="219" t="str">
        <f>Table1[[#This Row],[Track]]</f>
        <v>Flemington</v>
      </c>
      <c r="AK1397" s="216">
        <f>Table1[[#This Row],[Race ]]</f>
        <v>6</v>
      </c>
      <c r="AL1397" s="219">
        <f>Table1[[#This Row],[TAB]]</f>
        <v>4</v>
      </c>
      <c r="AM1397" s="219" t="str">
        <f>Table1[[#This Row],[Selection]]</f>
        <v>Steel Run</v>
      </c>
      <c r="AN1397" s="220" t="str">
        <f>Table1[[#This Row],[Sources]]</f>
        <v>E4-10/Nat-13</v>
      </c>
      <c r="AO1397" s="219">
        <f>Table1[[#This Row],[Scale Bet]]</f>
        <v>100</v>
      </c>
    </row>
    <row r="1398" spans="5:41" ht="16.5" customHeight="1" x14ac:dyDescent="0.25">
      <c r="E1398" s="185">
        <v>45479</v>
      </c>
      <c r="F1398" s="35">
        <v>0.62152777777777779</v>
      </c>
      <c r="G1398" s="36" t="s">
        <v>157</v>
      </c>
      <c r="H1398" s="36">
        <v>6</v>
      </c>
      <c r="I1398" s="36">
        <v>4</v>
      </c>
      <c r="J1398" s="36" t="s">
        <v>800</v>
      </c>
      <c r="K1398" s="36" t="s">
        <v>13</v>
      </c>
      <c r="L1398" s="165">
        <v>13</v>
      </c>
      <c r="M1398" s="134" t="str">
        <f t="shared" si="273"/>
        <v/>
      </c>
      <c r="N1398" s="36" t="str">
        <f t="shared" si="274"/>
        <v/>
      </c>
      <c r="O1398" s="135" t="str">
        <f t="shared" si="275"/>
        <v/>
      </c>
      <c r="P1398" s="186" t="str">
        <f t="shared" si="276"/>
        <v>OK</v>
      </c>
      <c r="Q1398" s="187" t="str">
        <f t="shared" si="277"/>
        <v/>
      </c>
      <c r="R1398" s="150">
        <v>2.7</v>
      </c>
      <c r="S1398" s="187" t="str">
        <f t="shared" si="278"/>
        <v/>
      </c>
      <c r="T1398" s="136" t="str">
        <f t="shared" si="279"/>
        <v>Steel Run</v>
      </c>
      <c r="U1398" s="137" t="str">
        <f>IF(P1398="","",IF(N1398=1,"",IF(Q1398="","",IF(Q1398&lt;=100,100,IF(Table1[[#This Row],[Day]]="Wed",100,200)))))</f>
        <v/>
      </c>
      <c r="V1398" s="137" t="str">
        <f t="shared" si="280"/>
        <v/>
      </c>
      <c r="W1398" s="137" t="str">
        <f t="shared" si="281"/>
        <v/>
      </c>
      <c r="X1398" s="133">
        <f>100</f>
        <v>100</v>
      </c>
      <c r="Y1398" s="133">
        <f t="shared" si="282"/>
        <v>270</v>
      </c>
      <c r="Z1398" s="133">
        <f t="shared" si="283"/>
        <v>170</v>
      </c>
      <c r="AA1398" s="134" t="str">
        <f>TEXT(Table1[[#This Row],[Date]],"DDD")</f>
        <v>Sat</v>
      </c>
      <c r="AB1398" s="133" t="str">
        <f>IF(OR(G1398="Doomben",G1398="Eagle Farm"),"Q",IF(AND(Q1398&gt;1,Q1398&lt;55,Table1[[#This Row],[Source]]="Nat"),"Nat OK",IF(AND(Table1[[#This Row],[Source]]&lt;&gt;"Nat",Q1398&lt;55),"Poor &lt;55",IF(OR(G1398="Randwick",G1398="Flemington",G1398="Caulfield",G1398="Sandown Lake",G1398="Sandown Hill"),"Best","ave"))))</f>
        <v>Best</v>
      </c>
      <c r="AC1398" s="133" t="str">
        <f>IF(Q1398="","",IF(AB1398="Poor &lt;55",$AC$2*0.2%,IF(AND(AB1398="Q",AA1398&lt;&gt;"Wed"),$AC$2*0.4%,IF(AND(AB1398="Q",AA1398="Wed"),$AC$2*0.5%,IF(AND(AB1398="Ave",U1398=100),$AC$2*0.5%,IF(AND(AB1398="ave",U1398="",N1398=1,AG1398="Bush"),$AC$2*1%,IF(AND(AB1398="ave",U1398="",Q1398&gt;100),$AC$2*1.3%,IF(AND(AB1398="ave",U1398=""),$AC$2*1.2%,IF(AND(AB1398="Ave",U1398=200),$AC$2*1%,IF(AND(AB1398="Best",U1398=200),$AC$2*1.5%,IF(AND(AB1398="Best",U1398="",K1398&lt;&gt;"Pro Syd"),$AC$2*0.5%,IF(AND(AB1398="Best",U1398=""),$AC$2*1%,IF(AND(AB1398="Best",U1398=100,Table1[[#This Row],[State]]="NSW"),$AC$2*0.4%,IF(AND(AB1398="Best",U1398=100),$AC$2*1%,IF(Table1[[#This Row],[Adj]]="Nat OK",$AC$2*0.5%,"xxx")))))))))))))))</f>
        <v/>
      </c>
      <c r="AD1398" s="133" t="str">
        <f t="shared" si="284"/>
        <v/>
      </c>
      <c r="AE1398" s="133" t="str">
        <f t="shared" si="285"/>
        <v/>
      </c>
      <c r="AF1398" s="133" t="str">
        <f>VLOOKUP(Table1[[#This Row],[Track]],$F$2672:$H$2715,2,FALSE)</f>
        <v>Vic</v>
      </c>
      <c r="AG1398" s="133" t="str">
        <f>VLOOKUP(Table1[[#This Row],[Track]],$F$2672:$H$2715,3,FALSE)</f>
        <v>-</v>
      </c>
      <c r="AH1398" s="133" t="str">
        <f>IF(Table1[[#This Row],[Date]]&lt;$AH$2,"",IF(Table1[[#This Row],[Date]]&lt;$AH$3,"Edge","Elite Combo"))</f>
        <v/>
      </c>
      <c r="AI1398" s="218">
        <f>Table1[[#This Row],[Time]]</f>
        <v>0.62152777777777779</v>
      </c>
      <c r="AJ1398" s="219" t="str">
        <f>Table1[[#This Row],[Track]]</f>
        <v>Flemington</v>
      </c>
      <c r="AK1398" s="216">
        <f>Table1[[#This Row],[Race ]]</f>
        <v>6</v>
      </c>
      <c r="AL1398" s="219">
        <f>Table1[[#This Row],[TAB]]</f>
        <v>4</v>
      </c>
      <c r="AM1398" s="219" t="str">
        <f>Table1[[#This Row],[Selection]]</f>
        <v>Steel Run</v>
      </c>
      <c r="AN1398" s="220" t="str">
        <f>Table1[[#This Row],[Sources]]</f>
        <v/>
      </c>
      <c r="AO1398" s="219" t="str">
        <f>Table1[[#This Row],[Scale Bet]]</f>
        <v/>
      </c>
    </row>
    <row r="1399" spans="5:41" ht="16.5" customHeight="1" x14ac:dyDescent="0.25">
      <c r="E1399" s="185">
        <v>45479</v>
      </c>
      <c r="F1399" s="35">
        <v>0.64583333333333337</v>
      </c>
      <c r="G1399" s="36" t="s">
        <v>157</v>
      </c>
      <c r="H1399" s="36">
        <v>7</v>
      </c>
      <c r="I1399" s="36">
        <v>7</v>
      </c>
      <c r="J1399" s="36" t="s">
        <v>963</v>
      </c>
      <c r="K1399" s="36" t="s">
        <v>13</v>
      </c>
      <c r="L1399" s="165">
        <v>20</v>
      </c>
      <c r="M1399" s="134">
        <f t="shared" si="273"/>
        <v>20</v>
      </c>
      <c r="N1399" s="36">
        <f t="shared" si="274"/>
        <v>1</v>
      </c>
      <c r="O1399" s="135" t="str">
        <f t="shared" si="275"/>
        <v>Nat-20</v>
      </c>
      <c r="P1399" s="186" t="str">
        <f t="shared" si="276"/>
        <v>OK</v>
      </c>
      <c r="Q1399" s="187">
        <f t="shared" si="277"/>
        <v>80</v>
      </c>
      <c r="R1399" s="150"/>
      <c r="S1399" s="187" t="str">
        <f t="shared" si="278"/>
        <v/>
      </c>
      <c r="T1399" s="136" t="str">
        <f t="shared" si="279"/>
        <v>Press Down</v>
      </c>
      <c r="U1399" s="137" t="str">
        <f>IF(P1399="","",IF(N1399=1,"",IF(Q1399="","",IF(Q1399&lt;=100,100,IF(Table1[[#This Row],[Day]]="Wed",100,200)))))</f>
        <v/>
      </c>
      <c r="V1399" s="137" t="str">
        <f t="shared" si="280"/>
        <v/>
      </c>
      <c r="W1399" s="137" t="str">
        <f t="shared" si="281"/>
        <v/>
      </c>
      <c r="X1399" s="133">
        <f>100</f>
        <v>100</v>
      </c>
      <c r="Y1399" s="133" t="str">
        <f t="shared" si="282"/>
        <v/>
      </c>
      <c r="Z1399" s="133">
        <f t="shared" si="283"/>
        <v>-100</v>
      </c>
      <c r="AA1399" s="134" t="str">
        <f>TEXT(Table1[[#This Row],[Date]],"DDD")</f>
        <v>Sat</v>
      </c>
      <c r="AB1399" s="133" t="str">
        <f>IF(OR(G1399="Doomben",G1399="Eagle Farm"),"Q",IF(AND(Q1399&gt;1,Q1399&lt;55,Table1[[#This Row],[Source]]="Nat"),"Nat OK",IF(AND(Table1[[#This Row],[Source]]&lt;&gt;"Nat",Q1399&lt;55),"Poor &lt;55",IF(OR(G1399="Randwick",G1399="Flemington",G1399="Caulfield",G1399="Sandown Lake",G1399="Sandown Hill"),"Best","ave"))))</f>
        <v>Best</v>
      </c>
      <c r="AC1399" s="133">
        <f>IF(Q1399="","",IF(AB1399="Poor &lt;55",$AC$2*0.2%,IF(AND(AB1399="Q",AA1399&lt;&gt;"Wed"),$AC$2*0.4%,IF(AND(AB1399="Q",AA1399="Wed"),$AC$2*0.5%,IF(AND(AB1399="Ave",U1399=100),$AC$2*0.5%,IF(AND(AB1399="ave",U1399="",N1399=1,AG1399="Bush"),$AC$2*1%,IF(AND(AB1399="ave",U1399="",Q1399&gt;100),$AC$2*1.3%,IF(AND(AB1399="ave",U1399=""),$AC$2*1.2%,IF(AND(AB1399="Ave",U1399=200),$AC$2*1%,IF(AND(AB1399="Best",U1399=200),$AC$2*1.5%,IF(AND(AB1399="Best",U1399="",K1399&lt;&gt;"Pro Syd"),$AC$2*0.5%,IF(AND(AB1399="Best",U1399=""),$AC$2*1%,IF(AND(AB1399="Best",U1399=100,Table1[[#This Row],[State]]="NSW"),$AC$2*0.4%,IF(AND(AB1399="Best",U1399=100),$AC$2*1%,IF(Table1[[#This Row],[Adj]]="Nat OK",$AC$2*0.5%,"xxx")))))))))))))))</f>
        <v>50</v>
      </c>
      <c r="AD1399" s="133" t="str">
        <f t="shared" si="284"/>
        <v/>
      </c>
      <c r="AE1399" s="133">
        <f t="shared" si="285"/>
        <v>-50</v>
      </c>
      <c r="AF1399" s="133" t="str">
        <f>VLOOKUP(Table1[[#This Row],[Track]],$F$2672:$H$2715,2,FALSE)</f>
        <v>Vic</v>
      </c>
      <c r="AG1399" s="133" t="str">
        <f>VLOOKUP(Table1[[#This Row],[Track]],$F$2672:$H$2715,3,FALSE)</f>
        <v>-</v>
      </c>
      <c r="AH1399" s="133" t="str">
        <f>IF(Table1[[#This Row],[Date]]&lt;$AH$2,"",IF(Table1[[#This Row],[Date]]&lt;$AH$3,"Edge","Elite Combo"))</f>
        <v/>
      </c>
      <c r="AI1399" s="218">
        <f>Table1[[#This Row],[Time]]</f>
        <v>0.64583333333333337</v>
      </c>
      <c r="AJ1399" s="219" t="str">
        <f>Table1[[#This Row],[Track]]</f>
        <v>Flemington</v>
      </c>
      <c r="AK1399" s="216">
        <f>Table1[[#This Row],[Race ]]</f>
        <v>7</v>
      </c>
      <c r="AL1399" s="219">
        <f>Table1[[#This Row],[TAB]]</f>
        <v>7</v>
      </c>
      <c r="AM1399" s="219" t="str">
        <f>Table1[[#This Row],[Selection]]</f>
        <v>Press Down</v>
      </c>
      <c r="AN1399" s="220" t="str">
        <f>Table1[[#This Row],[Sources]]</f>
        <v>Nat-20</v>
      </c>
      <c r="AO1399" s="219">
        <f>Table1[[#This Row],[Scale Bet]]</f>
        <v>50</v>
      </c>
    </row>
    <row r="1400" spans="5:41" ht="16.5" customHeight="1" x14ac:dyDescent="0.25">
      <c r="E1400" s="185">
        <v>45479</v>
      </c>
      <c r="F1400" s="35">
        <v>0.64583333333333337</v>
      </c>
      <c r="G1400" s="36" t="s">
        <v>157</v>
      </c>
      <c r="H1400" s="36">
        <v>7</v>
      </c>
      <c r="I1400" s="36">
        <v>11</v>
      </c>
      <c r="J1400" s="36" t="s">
        <v>761</v>
      </c>
      <c r="K1400" s="36" t="s">
        <v>40</v>
      </c>
      <c r="L1400" s="165">
        <v>12</v>
      </c>
      <c r="M1400" s="134">
        <f t="shared" si="273"/>
        <v>22</v>
      </c>
      <c r="N1400" s="36">
        <f t="shared" si="274"/>
        <v>2</v>
      </c>
      <c r="O1400" s="135" t="str">
        <f t="shared" si="275"/>
        <v>Edge-12/Pro Mel-10</v>
      </c>
      <c r="P1400" s="186" t="str">
        <f t="shared" si="276"/>
        <v>OK</v>
      </c>
      <c r="Q1400" s="187">
        <f t="shared" si="277"/>
        <v>88</v>
      </c>
      <c r="R1400" s="150"/>
      <c r="S1400" s="187" t="str">
        <f t="shared" si="278"/>
        <v/>
      </c>
      <c r="T1400" s="136" t="str">
        <f t="shared" si="279"/>
        <v>Veloce Carro</v>
      </c>
      <c r="U1400" s="137">
        <f>IF(P1400="","",IF(N1400=1,"",IF(Q1400="","",IF(Q1400&lt;=100,100,IF(Table1[[#This Row],[Day]]="Wed",100,200)))))</f>
        <v>100</v>
      </c>
      <c r="V1400" s="137" t="str">
        <f t="shared" si="280"/>
        <v/>
      </c>
      <c r="W1400" s="137">
        <f t="shared" si="281"/>
        <v>-100</v>
      </c>
      <c r="X1400" s="133">
        <f>100</f>
        <v>100</v>
      </c>
      <c r="Y1400" s="133" t="str">
        <f t="shared" si="282"/>
        <v/>
      </c>
      <c r="Z1400" s="133">
        <f t="shared" si="283"/>
        <v>-100</v>
      </c>
      <c r="AA1400" s="134" t="str">
        <f>TEXT(Table1[[#This Row],[Date]],"DDD")</f>
        <v>Sat</v>
      </c>
      <c r="AB1400" s="133" t="str">
        <f>IF(OR(G1400="Doomben",G1400="Eagle Farm"),"Q",IF(AND(Q1400&gt;1,Q1400&lt;55,Table1[[#This Row],[Source]]="Nat"),"Nat OK",IF(AND(Table1[[#This Row],[Source]]&lt;&gt;"Nat",Q1400&lt;55),"Poor &lt;55",IF(OR(G1400="Randwick",G1400="Flemington",G1400="Caulfield",G1400="Sandown Lake",G1400="Sandown Hill"),"Best","ave"))))</f>
        <v>Best</v>
      </c>
      <c r="AC1400" s="133">
        <f>IF(Q1400="","",IF(AB1400="Poor &lt;55",$AC$2*0.2%,IF(AND(AB1400="Q",AA1400&lt;&gt;"Wed"),$AC$2*0.4%,IF(AND(AB1400="Q",AA1400="Wed"),$AC$2*0.5%,IF(AND(AB1400="Ave",U1400=100),$AC$2*0.5%,IF(AND(AB1400="ave",U1400="",N1400=1,AG1400="Bush"),$AC$2*1%,IF(AND(AB1400="ave",U1400="",Q1400&gt;100),$AC$2*1.3%,IF(AND(AB1400="ave",U1400=""),$AC$2*1.2%,IF(AND(AB1400="Ave",U1400=200),$AC$2*1%,IF(AND(AB1400="Best",U1400=200),$AC$2*1.5%,IF(AND(AB1400="Best",U1400="",K1400&lt;&gt;"Pro Syd"),$AC$2*0.5%,IF(AND(AB1400="Best",U1400=""),$AC$2*1%,IF(AND(AB1400="Best",U1400=100,Table1[[#This Row],[State]]="NSW"),$AC$2*0.4%,IF(AND(AB1400="Best",U1400=100),$AC$2*1%,IF(Table1[[#This Row],[Adj]]="Nat OK",$AC$2*0.5%,"xxx")))))))))))))))</f>
        <v>100</v>
      </c>
      <c r="AD1400" s="133" t="str">
        <f t="shared" si="284"/>
        <v/>
      </c>
      <c r="AE1400" s="133">
        <f t="shared" si="285"/>
        <v>-100</v>
      </c>
      <c r="AF1400" s="133" t="str">
        <f>VLOOKUP(Table1[[#This Row],[Track]],$F$2672:$H$2715,2,FALSE)</f>
        <v>Vic</v>
      </c>
      <c r="AG1400" s="133" t="str">
        <f>VLOOKUP(Table1[[#This Row],[Track]],$F$2672:$H$2715,3,FALSE)</f>
        <v>-</v>
      </c>
      <c r="AH1400" s="133" t="str">
        <f>IF(Table1[[#This Row],[Date]]&lt;$AH$2,"",IF(Table1[[#This Row],[Date]]&lt;$AH$3,"Edge","Elite Combo"))</f>
        <v/>
      </c>
      <c r="AI1400" s="218">
        <f>Table1[[#This Row],[Time]]</f>
        <v>0.64583333333333337</v>
      </c>
      <c r="AJ1400" s="219" t="str">
        <f>Table1[[#This Row],[Track]]</f>
        <v>Flemington</v>
      </c>
      <c r="AK1400" s="216">
        <f>Table1[[#This Row],[Race ]]</f>
        <v>7</v>
      </c>
      <c r="AL1400" s="219">
        <f>Table1[[#This Row],[TAB]]</f>
        <v>11</v>
      </c>
      <c r="AM1400" s="219" t="str">
        <f>Table1[[#This Row],[Selection]]</f>
        <v>Veloce Carro</v>
      </c>
      <c r="AN1400" s="220" t="str">
        <f>Table1[[#This Row],[Sources]]</f>
        <v>Edge-12/Pro Mel-10</v>
      </c>
      <c r="AO1400" s="219">
        <f>Table1[[#This Row],[Scale Bet]]</f>
        <v>100</v>
      </c>
    </row>
    <row r="1401" spans="5:41" ht="16.5" customHeight="1" x14ac:dyDescent="0.25">
      <c r="E1401" s="185">
        <v>45479</v>
      </c>
      <c r="F1401" s="35">
        <v>0.64583333333333337</v>
      </c>
      <c r="G1401" s="36" t="s">
        <v>157</v>
      </c>
      <c r="H1401" s="36">
        <v>7</v>
      </c>
      <c r="I1401" s="36">
        <v>11</v>
      </c>
      <c r="J1401" s="36" t="s">
        <v>761</v>
      </c>
      <c r="K1401" s="36" t="s">
        <v>18</v>
      </c>
      <c r="L1401" s="165">
        <v>10</v>
      </c>
      <c r="M1401" s="134" t="str">
        <f t="shared" si="273"/>
        <v/>
      </c>
      <c r="N1401" s="36" t="str">
        <f t="shared" si="274"/>
        <v/>
      </c>
      <c r="O1401" s="135" t="str">
        <f t="shared" si="275"/>
        <v/>
      </c>
      <c r="P1401" s="186" t="str">
        <f t="shared" si="276"/>
        <v>OK</v>
      </c>
      <c r="Q1401" s="187" t="str">
        <f t="shared" si="277"/>
        <v/>
      </c>
      <c r="R1401" s="150"/>
      <c r="S1401" s="187" t="str">
        <f t="shared" si="278"/>
        <v/>
      </c>
      <c r="T1401" s="136" t="str">
        <f t="shared" si="279"/>
        <v>Veloce Carro</v>
      </c>
      <c r="U1401" s="137" t="str">
        <f>IF(P1401="","",IF(N1401=1,"",IF(Q1401="","",IF(Q1401&lt;=100,100,IF(Table1[[#This Row],[Day]]="Wed",100,200)))))</f>
        <v/>
      </c>
      <c r="V1401" s="137" t="str">
        <f t="shared" si="280"/>
        <v/>
      </c>
      <c r="W1401" s="137" t="str">
        <f t="shared" si="281"/>
        <v/>
      </c>
      <c r="X1401" s="133">
        <f>100</f>
        <v>100</v>
      </c>
      <c r="Y1401" s="133" t="str">
        <f t="shared" si="282"/>
        <v/>
      </c>
      <c r="Z1401" s="133">
        <f t="shared" si="283"/>
        <v>-100</v>
      </c>
      <c r="AA1401" s="134" t="str">
        <f>TEXT(Table1[[#This Row],[Date]],"DDD")</f>
        <v>Sat</v>
      </c>
      <c r="AB1401" s="133" t="str">
        <f>IF(OR(G1401="Doomben",G1401="Eagle Farm"),"Q",IF(AND(Q1401&gt;1,Q1401&lt;55,Table1[[#This Row],[Source]]="Nat"),"Nat OK",IF(AND(Table1[[#This Row],[Source]]&lt;&gt;"Nat",Q1401&lt;55),"Poor &lt;55",IF(OR(G1401="Randwick",G1401="Flemington",G1401="Caulfield",G1401="Sandown Lake",G1401="Sandown Hill"),"Best","ave"))))</f>
        <v>Best</v>
      </c>
      <c r="AC1401" s="133" t="str">
        <f>IF(Q1401="","",IF(AB1401="Poor &lt;55",$AC$2*0.2%,IF(AND(AB1401="Q",AA1401&lt;&gt;"Wed"),$AC$2*0.4%,IF(AND(AB1401="Q",AA1401="Wed"),$AC$2*0.5%,IF(AND(AB1401="Ave",U1401=100),$AC$2*0.5%,IF(AND(AB1401="ave",U1401="",N1401=1,AG1401="Bush"),$AC$2*1%,IF(AND(AB1401="ave",U1401="",Q1401&gt;100),$AC$2*1.3%,IF(AND(AB1401="ave",U1401=""),$AC$2*1.2%,IF(AND(AB1401="Ave",U1401=200),$AC$2*1%,IF(AND(AB1401="Best",U1401=200),$AC$2*1.5%,IF(AND(AB1401="Best",U1401="",K1401&lt;&gt;"Pro Syd"),$AC$2*0.5%,IF(AND(AB1401="Best",U1401=""),$AC$2*1%,IF(AND(AB1401="Best",U1401=100,Table1[[#This Row],[State]]="NSW"),$AC$2*0.4%,IF(AND(AB1401="Best",U1401=100),$AC$2*1%,IF(Table1[[#This Row],[Adj]]="Nat OK",$AC$2*0.5%,"xxx")))))))))))))))</f>
        <v/>
      </c>
      <c r="AD1401" s="133" t="str">
        <f t="shared" si="284"/>
        <v/>
      </c>
      <c r="AE1401" s="133" t="str">
        <f t="shared" si="285"/>
        <v/>
      </c>
      <c r="AF1401" s="133" t="str">
        <f>VLOOKUP(Table1[[#This Row],[Track]],$F$2672:$H$2715,2,FALSE)</f>
        <v>Vic</v>
      </c>
      <c r="AG1401" s="133" t="str">
        <f>VLOOKUP(Table1[[#This Row],[Track]],$F$2672:$H$2715,3,FALSE)</f>
        <v>-</v>
      </c>
      <c r="AH1401" s="133" t="str">
        <f>IF(Table1[[#This Row],[Date]]&lt;$AH$2,"",IF(Table1[[#This Row],[Date]]&lt;$AH$3,"Edge","Elite Combo"))</f>
        <v/>
      </c>
      <c r="AI1401" s="218">
        <f>Table1[[#This Row],[Time]]</f>
        <v>0.64583333333333337</v>
      </c>
      <c r="AJ1401" s="219" t="str">
        <f>Table1[[#This Row],[Track]]</f>
        <v>Flemington</v>
      </c>
      <c r="AK1401" s="216">
        <f>Table1[[#This Row],[Race ]]</f>
        <v>7</v>
      </c>
      <c r="AL1401" s="219">
        <f>Table1[[#This Row],[TAB]]</f>
        <v>11</v>
      </c>
      <c r="AM1401" s="219" t="str">
        <f>Table1[[#This Row],[Selection]]</f>
        <v>Veloce Carro</v>
      </c>
      <c r="AN1401" s="220" t="str">
        <f>Table1[[#This Row],[Sources]]</f>
        <v/>
      </c>
      <c r="AO1401" s="219" t="str">
        <f>Table1[[#This Row],[Scale Bet]]</f>
        <v/>
      </c>
    </row>
    <row r="1402" spans="5:41" ht="16.5" customHeight="1" x14ac:dyDescent="0.25">
      <c r="E1402" s="185">
        <v>45479</v>
      </c>
      <c r="F1402" s="35">
        <v>0.6875</v>
      </c>
      <c r="G1402" s="36" t="s">
        <v>22</v>
      </c>
      <c r="H1402" s="36">
        <v>10</v>
      </c>
      <c r="I1402" s="36">
        <v>10</v>
      </c>
      <c r="J1402" s="36" t="s">
        <v>693</v>
      </c>
      <c r="K1402" s="36" t="s">
        <v>60</v>
      </c>
      <c r="L1402" s="165">
        <v>15</v>
      </c>
      <c r="M1402" s="134">
        <f t="shared" si="273"/>
        <v>15</v>
      </c>
      <c r="N1402" s="36">
        <f t="shared" si="274"/>
        <v>1</v>
      </c>
      <c r="O1402" s="135" t="str">
        <f t="shared" si="275"/>
        <v>Pro Syd-15</v>
      </c>
      <c r="P1402" s="186" t="str">
        <f t="shared" si="276"/>
        <v>OK</v>
      </c>
      <c r="Q1402" s="187">
        <f t="shared" si="277"/>
        <v>60</v>
      </c>
      <c r="R1402" s="150"/>
      <c r="S1402" s="187" t="str">
        <f t="shared" si="278"/>
        <v/>
      </c>
      <c r="T1402" s="136" t="str">
        <f t="shared" si="279"/>
        <v>Pure Alpha</v>
      </c>
      <c r="U1402" s="137" t="str">
        <f>IF(P1402="","",IF(N1402=1,"",IF(Q1402="","",IF(Q1402&lt;=100,100,IF(Table1[[#This Row],[Day]]="Wed",100,200)))))</f>
        <v/>
      </c>
      <c r="V1402" s="137" t="str">
        <f t="shared" si="280"/>
        <v/>
      </c>
      <c r="W1402" s="137" t="str">
        <f t="shared" si="281"/>
        <v/>
      </c>
      <c r="X1402" s="133">
        <f>100</f>
        <v>100</v>
      </c>
      <c r="Y1402" s="133" t="str">
        <f t="shared" si="282"/>
        <v/>
      </c>
      <c r="Z1402" s="133">
        <f t="shared" si="283"/>
        <v>-100</v>
      </c>
      <c r="AA1402" s="134" t="str">
        <f>TEXT(Table1[[#This Row],[Date]],"DDD")</f>
        <v>Sat</v>
      </c>
      <c r="AB1402" s="133" t="str">
        <f>IF(OR(G1402="Doomben",G1402="Eagle Farm"),"Q",IF(AND(Q1402&gt;1,Q1402&lt;55,Table1[[#This Row],[Source]]="Nat"),"Nat OK",IF(AND(Table1[[#This Row],[Source]]&lt;&gt;"Nat",Q1402&lt;55),"Poor &lt;55",IF(OR(G1402="Randwick",G1402="Flemington",G1402="Caulfield",G1402="Sandown Lake",G1402="Sandown Hill"),"Best","ave"))))</f>
        <v>Best</v>
      </c>
      <c r="AC1402" s="133">
        <f>IF(Q1402="","",IF(AB1402="Poor &lt;55",$AC$2*0.2%,IF(AND(AB1402="Q",AA1402&lt;&gt;"Wed"),$AC$2*0.4%,IF(AND(AB1402="Q",AA1402="Wed"),$AC$2*0.5%,IF(AND(AB1402="Ave",U1402=100),$AC$2*0.5%,IF(AND(AB1402="ave",U1402="",N1402=1,AG1402="Bush"),$AC$2*1%,IF(AND(AB1402="ave",U1402="",Q1402&gt;100),$AC$2*1.3%,IF(AND(AB1402="ave",U1402=""),$AC$2*1.2%,IF(AND(AB1402="Ave",U1402=200),$AC$2*1%,IF(AND(AB1402="Best",U1402=200),$AC$2*1.5%,IF(AND(AB1402="Best",U1402="",K1402&lt;&gt;"Pro Syd"),$AC$2*0.5%,IF(AND(AB1402="Best",U1402=""),$AC$2*1%,IF(AND(AB1402="Best",U1402=100,Table1[[#This Row],[State]]="NSW"),$AC$2*0.4%,IF(AND(AB1402="Best",U1402=100),$AC$2*1%,IF(Table1[[#This Row],[Adj]]="Nat OK",$AC$2*0.5%,"xxx")))))))))))))))</f>
        <v>100</v>
      </c>
      <c r="AD1402" s="133" t="str">
        <f t="shared" si="284"/>
        <v/>
      </c>
      <c r="AE1402" s="133">
        <f t="shared" si="285"/>
        <v>-100</v>
      </c>
      <c r="AF1402" s="133" t="str">
        <f>VLOOKUP(Table1[[#This Row],[Track]],$F$2672:$H$2715,2,FALSE)</f>
        <v>NSW</v>
      </c>
      <c r="AG1402" s="133" t="str">
        <f>VLOOKUP(Table1[[#This Row],[Track]],$F$2672:$H$2715,3,FALSE)</f>
        <v>-</v>
      </c>
      <c r="AH1402" s="133" t="str">
        <f>IF(Table1[[#This Row],[Date]]&lt;$AH$2,"",IF(Table1[[#This Row],[Date]]&lt;$AH$3,"Edge","Elite Combo"))</f>
        <v/>
      </c>
      <c r="AI1402" s="218">
        <f>Table1[[#This Row],[Time]]</f>
        <v>0.6875</v>
      </c>
      <c r="AJ1402" s="219" t="str">
        <f>Table1[[#This Row],[Track]]</f>
        <v>Randwick</v>
      </c>
      <c r="AK1402" s="216">
        <f>Table1[[#This Row],[Race ]]</f>
        <v>10</v>
      </c>
      <c r="AL1402" s="219">
        <f>Table1[[#This Row],[TAB]]</f>
        <v>10</v>
      </c>
      <c r="AM1402" s="219" t="str">
        <f>Table1[[#This Row],[Selection]]</f>
        <v>Pure Alpha</v>
      </c>
      <c r="AN1402" s="220" t="str">
        <f>Table1[[#This Row],[Sources]]</f>
        <v>Pro Syd-15</v>
      </c>
      <c r="AO1402" s="219">
        <f>Table1[[#This Row],[Scale Bet]]</f>
        <v>100</v>
      </c>
    </row>
    <row r="1403" spans="5:41" ht="16.5" customHeight="1" x14ac:dyDescent="0.25">
      <c r="E1403" s="185">
        <v>45486</v>
      </c>
      <c r="F1403" s="35">
        <v>0.51388888888888884</v>
      </c>
      <c r="G1403" s="36" t="s">
        <v>22</v>
      </c>
      <c r="H1403" s="36">
        <v>3</v>
      </c>
      <c r="I1403" s="36">
        <v>1</v>
      </c>
      <c r="J1403" s="36" t="s">
        <v>801</v>
      </c>
      <c r="K1403" s="36" t="s">
        <v>1</v>
      </c>
      <c r="L1403" s="165">
        <v>10</v>
      </c>
      <c r="M1403" s="134">
        <f t="shared" si="273"/>
        <v>40</v>
      </c>
      <c r="N1403" s="36">
        <f t="shared" si="274"/>
        <v>3</v>
      </c>
      <c r="O1403" s="135" t="str">
        <f t="shared" si="275"/>
        <v>E4-10/Edge-15/Nat-15</v>
      </c>
      <c r="P1403" s="186" t="str">
        <f t="shared" si="276"/>
        <v>OK</v>
      </c>
      <c r="Q1403" s="187">
        <f t="shared" si="277"/>
        <v>160</v>
      </c>
      <c r="R1403" s="150">
        <v>2</v>
      </c>
      <c r="S1403" s="187">
        <f t="shared" si="278"/>
        <v>320</v>
      </c>
      <c r="T1403" s="136" t="str">
        <f t="shared" si="279"/>
        <v>Cranky Harry</v>
      </c>
      <c r="U1403" s="137">
        <f>IF(P1403="","",IF(N1403=1,"",IF(Q1403="","",IF(Q1403&lt;=100,100,IF(Table1[[#This Row],[Day]]="Wed",100,200)))))</f>
        <v>200</v>
      </c>
      <c r="V1403" s="137">
        <f t="shared" si="280"/>
        <v>400</v>
      </c>
      <c r="W1403" s="137">
        <f t="shared" si="281"/>
        <v>200</v>
      </c>
      <c r="X1403" s="133">
        <f>100</f>
        <v>100</v>
      </c>
      <c r="Y1403" s="133">
        <f t="shared" si="282"/>
        <v>200</v>
      </c>
      <c r="Z1403" s="133">
        <f t="shared" si="283"/>
        <v>100</v>
      </c>
      <c r="AA1403" s="134" t="str">
        <f>TEXT(Table1[[#This Row],[Date]],"DDD")</f>
        <v>Sat</v>
      </c>
      <c r="AB1403" s="133" t="str">
        <f>IF(OR(G1403="Doomben",G1403="Eagle Farm"),"Q",IF(AND(Q1403&gt;1,Q1403&lt;55,Table1[[#This Row],[Source]]="Nat"),"Nat OK",IF(AND(Table1[[#This Row],[Source]]&lt;&gt;"Nat",Q1403&lt;55),"Poor &lt;55",IF(OR(G1403="Randwick",G1403="Flemington",G1403="Caulfield",G1403="Sandown Lake",G1403="Sandown Hill"),"Best","ave"))))</f>
        <v>Best</v>
      </c>
      <c r="AC1403" s="133">
        <f>IF(Q1403="","",IF(AB1403="Poor &lt;55",$AC$2*0.2%,IF(AND(AB1403="Q",AA1403&lt;&gt;"Wed"),$AC$2*0.4%,IF(AND(AB1403="Q",AA1403="Wed"),$AC$2*0.5%,IF(AND(AB1403="Ave",U1403=100),$AC$2*0.5%,IF(AND(AB1403="ave",U1403="",N1403=1,AG1403="Bush"),$AC$2*1%,IF(AND(AB1403="ave",U1403="",Q1403&gt;100),$AC$2*1.3%,IF(AND(AB1403="ave",U1403=""),$AC$2*1.2%,IF(AND(AB1403="Ave",U1403=200),$AC$2*1%,IF(AND(AB1403="Best",U1403=200),$AC$2*1.5%,IF(AND(AB1403="Best",U1403="",K1403&lt;&gt;"Pro Syd"),$AC$2*0.5%,IF(AND(AB1403="Best",U1403=""),$AC$2*1%,IF(AND(AB1403="Best",U1403=100,Table1[[#This Row],[State]]="NSW"),$AC$2*0.4%,IF(AND(AB1403="Best",U1403=100),$AC$2*1%,IF(Table1[[#This Row],[Adj]]="Nat OK",$AC$2*0.5%,"xxx")))))))))))))))</f>
        <v>150</v>
      </c>
      <c r="AD1403" s="133">
        <f t="shared" si="284"/>
        <v>300</v>
      </c>
      <c r="AE1403" s="133">
        <f t="shared" si="285"/>
        <v>150</v>
      </c>
      <c r="AF1403" s="133" t="str">
        <f>VLOOKUP(Table1[[#This Row],[Track]],$F$2672:$H$2715,2,FALSE)</f>
        <v>NSW</v>
      </c>
      <c r="AG1403" s="133" t="str">
        <f>VLOOKUP(Table1[[#This Row],[Track]],$F$2672:$H$2715,3,FALSE)</f>
        <v>-</v>
      </c>
      <c r="AH1403" s="133" t="str">
        <f>IF(Table1[[#This Row],[Date]]&lt;$AH$2,"",IF(Table1[[#This Row],[Date]]&lt;$AH$3,"Edge","Elite Combo"))</f>
        <v/>
      </c>
      <c r="AI1403" s="218">
        <f>Table1[[#This Row],[Time]]</f>
        <v>0.51388888888888884</v>
      </c>
      <c r="AJ1403" s="219" t="str">
        <f>Table1[[#This Row],[Track]]</f>
        <v>Randwick</v>
      </c>
      <c r="AK1403" s="216">
        <f>Table1[[#This Row],[Race ]]</f>
        <v>3</v>
      </c>
      <c r="AL1403" s="219">
        <f>Table1[[#This Row],[TAB]]</f>
        <v>1</v>
      </c>
      <c r="AM1403" s="219" t="str">
        <f>Table1[[#This Row],[Selection]]</f>
        <v>Cranky Harry</v>
      </c>
      <c r="AN1403" s="220" t="str">
        <f>Table1[[#This Row],[Sources]]</f>
        <v>E4-10/Edge-15/Nat-15</v>
      </c>
      <c r="AO1403" s="219">
        <f>Table1[[#This Row],[Scale Bet]]</f>
        <v>150</v>
      </c>
    </row>
    <row r="1404" spans="5:41" ht="16.5" customHeight="1" x14ac:dyDescent="0.25">
      <c r="E1404" s="185">
        <v>45486</v>
      </c>
      <c r="F1404" s="35">
        <v>0.51388888888888884</v>
      </c>
      <c r="G1404" s="36" t="s">
        <v>22</v>
      </c>
      <c r="H1404" s="36">
        <v>3</v>
      </c>
      <c r="I1404" s="36">
        <v>1</v>
      </c>
      <c r="J1404" s="36" t="s">
        <v>801</v>
      </c>
      <c r="K1404" s="36" t="s">
        <v>40</v>
      </c>
      <c r="L1404" s="165">
        <v>15</v>
      </c>
      <c r="M1404" s="134" t="str">
        <f t="shared" si="273"/>
        <v/>
      </c>
      <c r="N1404" s="36" t="str">
        <f t="shared" si="274"/>
        <v/>
      </c>
      <c r="O1404" s="135" t="str">
        <f t="shared" si="275"/>
        <v/>
      </c>
      <c r="P1404" s="186" t="str">
        <f t="shared" si="276"/>
        <v>OK</v>
      </c>
      <c r="Q1404" s="187" t="str">
        <f t="shared" si="277"/>
        <v/>
      </c>
      <c r="R1404" s="150">
        <v>2</v>
      </c>
      <c r="S1404" s="187" t="str">
        <f t="shared" si="278"/>
        <v/>
      </c>
      <c r="T1404" s="136" t="str">
        <f t="shared" si="279"/>
        <v>Cranky Harry</v>
      </c>
      <c r="U1404" s="137" t="str">
        <f>IF(P1404="","",IF(N1404=1,"",IF(Q1404="","",IF(Q1404&lt;=100,100,IF(Table1[[#This Row],[Day]]="Wed",100,200)))))</f>
        <v/>
      </c>
      <c r="V1404" s="137" t="str">
        <f t="shared" si="280"/>
        <v/>
      </c>
      <c r="W1404" s="137" t="str">
        <f t="shared" si="281"/>
        <v/>
      </c>
      <c r="X1404" s="133">
        <f>100</f>
        <v>100</v>
      </c>
      <c r="Y1404" s="133">
        <f t="shared" si="282"/>
        <v>200</v>
      </c>
      <c r="Z1404" s="133">
        <f t="shared" si="283"/>
        <v>100</v>
      </c>
      <c r="AA1404" s="134" t="str">
        <f>TEXT(Table1[[#This Row],[Date]],"DDD")</f>
        <v>Sat</v>
      </c>
      <c r="AB1404" s="133" t="str">
        <f>IF(OR(G1404="Doomben",G1404="Eagle Farm"),"Q",IF(AND(Q1404&gt;1,Q1404&lt;55,Table1[[#This Row],[Source]]="Nat"),"Nat OK",IF(AND(Table1[[#This Row],[Source]]&lt;&gt;"Nat",Q1404&lt;55),"Poor &lt;55",IF(OR(G1404="Randwick",G1404="Flemington",G1404="Caulfield",G1404="Sandown Lake",G1404="Sandown Hill"),"Best","ave"))))</f>
        <v>Best</v>
      </c>
      <c r="AC1404" s="133" t="str">
        <f>IF(Q1404="","",IF(AB1404="Poor &lt;55",$AC$2*0.2%,IF(AND(AB1404="Q",AA1404&lt;&gt;"Wed"),$AC$2*0.4%,IF(AND(AB1404="Q",AA1404="Wed"),$AC$2*0.5%,IF(AND(AB1404="Ave",U1404=100),$AC$2*0.5%,IF(AND(AB1404="ave",U1404="",N1404=1,AG1404="Bush"),$AC$2*1%,IF(AND(AB1404="ave",U1404="",Q1404&gt;100),$AC$2*1.3%,IF(AND(AB1404="ave",U1404=""),$AC$2*1.2%,IF(AND(AB1404="Ave",U1404=200),$AC$2*1%,IF(AND(AB1404="Best",U1404=200),$AC$2*1.5%,IF(AND(AB1404="Best",U1404="",K1404&lt;&gt;"Pro Syd"),$AC$2*0.5%,IF(AND(AB1404="Best",U1404=""),$AC$2*1%,IF(AND(AB1404="Best",U1404=100,Table1[[#This Row],[State]]="NSW"),$AC$2*0.4%,IF(AND(AB1404="Best",U1404=100),$AC$2*1%,IF(Table1[[#This Row],[Adj]]="Nat OK",$AC$2*0.5%,"xxx")))))))))))))))</f>
        <v/>
      </c>
      <c r="AD1404" s="133" t="str">
        <f t="shared" si="284"/>
        <v/>
      </c>
      <c r="AE1404" s="133" t="str">
        <f t="shared" si="285"/>
        <v/>
      </c>
      <c r="AF1404" s="133" t="str">
        <f>VLOOKUP(Table1[[#This Row],[Track]],$F$2672:$H$2715,2,FALSE)</f>
        <v>NSW</v>
      </c>
      <c r="AG1404" s="133" t="str">
        <f>VLOOKUP(Table1[[#This Row],[Track]],$F$2672:$H$2715,3,FALSE)</f>
        <v>-</v>
      </c>
      <c r="AH1404" s="133" t="str">
        <f>IF(Table1[[#This Row],[Date]]&lt;$AH$2,"",IF(Table1[[#This Row],[Date]]&lt;$AH$3,"Edge","Elite Combo"))</f>
        <v/>
      </c>
      <c r="AI1404" s="218">
        <f>Table1[[#This Row],[Time]]</f>
        <v>0.51388888888888884</v>
      </c>
      <c r="AJ1404" s="219" t="str">
        <f>Table1[[#This Row],[Track]]</f>
        <v>Randwick</v>
      </c>
      <c r="AK1404" s="216">
        <f>Table1[[#This Row],[Race ]]</f>
        <v>3</v>
      </c>
      <c r="AL1404" s="219">
        <f>Table1[[#This Row],[TAB]]</f>
        <v>1</v>
      </c>
      <c r="AM1404" s="219" t="str">
        <f>Table1[[#This Row],[Selection]]</f>
        <v>Cranky Harry</v>
      </c>
      <c r="AN1404" s="220" t="str">
        <f>Table1[[#This Row],[Sources]]</f>
        <v/>
      </c>
      <c r="AO1404" s="219" t="str">
        <f>Table1[[#This Row],[Scale Bet]]</f>
        <v/>
      </c>
    </row>
    <row r="1405" spans="5:41" ht="16.5" customHeight="1" x14ac:dyDescent="0.25">
      <c r="E1405" s="185">
        <v>45486</v>
      </c>
      <c r="F1405" s="35">
        <v>0.51388888888888884</v>
      </c>
      <c r="G1405" s="36" t="s">
        <v>22</v>
      </c>
      <c r="H1405" s="36">
        <v>3</v>
      </c>
      <c r="I1405" s="36">
        <v>1</v>
      </c>
      <c r="J1405" s="36" t="s">
        <v>801</v>
      </c>
      <c r="K1405" s="36" t="s">
        <v>13</v>
      </c>
      <c r="L1405" s="165">
        <v>15</v>
      </c>
      <c r="M1405" s="134" t="str">
        <f t="shared" si="273"/>
        <v/>
      </c>
      <c r="N1405" s="36" t="str">
        <f t="shared" si="274"/>
        <v/>
      </c>
      <c r="O1405" s="135" t="str">
        <f t="shared" si="275"/>
        <v/>
      </c>
      <c r="P1405" s="186" t="str">
        <f t="shared" si="276"/>
        <v>OK</v>
      </c>
      <c r="Q1405" s="187" t="str">
        <f t="shared" si="277"/>
        <v/>
      </c>
      <c r="R1405" s="150">
        <v>2</v>
      </c>
      <c r="S1405" s="187" t="str">
        <f t="shared" si="278"/>
        <v/>
      </c>
      <c r="T1405" s="136" t="str">
        <f t="shared" si="279"/>
        <v>Cranky Harry</v>
      </c>
      <c r="U1405" s="137" t="str">
        <f>IF(P1405="","",IF(N1405=1,"",IF(Q1405="","",IF(Q1405&lt;=100,100,IF(Table1[[#This Row],[Day]]="Wed",100,200)))))</f>
        <v/>
      </c>
      <c r="V1405" s="137" t="str">
        <f t="shared" si="280"/>
        <v/>
      </c>
      <c r="W1405" s="137" t="str">
        <f t="shared" si="281"/>
        <v/>
      </c>
      <c r="X1405" s="133">
        <f>100</f>
        <v>100</v>
      </c>
      <c r="Y1405" s="133">
        <f t="shared" si="282"/>
        <v>200</v>
      </c>
      <c r="Z1405" s="133">
        <f t="shared" si="283"/>
        <v>100</v>
      </c>
      <c r="AA1405" s="134" t="str">
        <f>TEXT(Table1[[#This Row],[Date]],"DDD")</f>
        <v>Sat</v>
      </c>
      <c r="AB1405" s="133" t="str">
        <f>IF(OR(G1405="Doomben",G1405="Eagle Farm"),"Q",IF(AND(Q1405&gt;1,Q1405&lt;55,Table1[[#This Row],[Source]]="Nat"),"Nat OK",IF(AND(Table1[[#This Row],[Source]]&lt;&gt;"Nat",Q1405&lt;55),"Poor &lt;55",IF(OR(G1405="Randwick",G1405="Flemington",G1405="Caulfield",G1405="Sandown Lake",G1405="Sandown Hill"),"Best","ave"))))</f>
        <v>Best</v>
      </c>
      <c r="AC1405" s="133" t="str">
        <f>IF(Q1405="","",IF(AB1405="Poor &lt;55",$AC$2*0.2%,IF(AND(AB1405="Q",AA1405&lt;&gt;"Wed"),$AC$2*0.4%,IF(AND(AB1405="Q",AA1405="Wed"),$AC$2*0.5%,IF(AND(AB1405="Ave",U1405=100),$AC$2*0.5%,IF(AND(AB1405="ave",U1405="",N1405=1,AG1405="Bush"),$AC$2*1%,IF(AND(AB1405="ave",U1405="",Q1405&gt;100),$AC$2*1.3%,IF(AND(AB1405="ave",U1405=""),$AC$2*1.2%,IF(AND(AB1405="Ave",U1405=200),$AC$2*1%,IF(AND(AB1405="Best",U1405=200),$AC$2*1.5%,IF(AND(AB1405="Best",U1405="",K1405&lt;&gt;"Pro Syd"),$AC$2*0.5%,IF(AND(AB1405="Best",U1405=""),$AC$2*1%,IF(AND(AB1405="Best",U1405=100,Table1[[#This Row],[State]]="NSW"),$AC$2*0.4%,IF(AND(AB1405="Best",U1405=100),$AC$2*1%,IF(Table1[[#This Row],[Adj]]="Nat OK",$AC$2*0.5%,"xxx")))))))))))))))</f>
        <v/>
      </c>
      <c r="AD1405" s="133" t="str">
        <f t="shared" si="284"/>
        <v/>
      </c>
      <c r="AE1405" s="133" t="str">
        <f t="shared" si="285"/>
        <v/>
      </c>
      <c r="AF1405" s="133" t="str">
        <f>VLOOKUP(Table1[[#This Row],[Track]],$F$2672:$H$2715,2,FALSE)</f>
        <v>NSW</v>
      </c>
      <c r="AG1405" s="133" t="str">
        <f>VLOOKUP(Table1[[#This Row],[Track]],$F$2672:$H$2715,3,FALSE)</f>
        <v>-</v>
      </c>
      <c r="AH1405" s="133" t="str">
        <f>IF(Table1[[#This Row],[Date]]&lt;$AH$2,"",IF(Table1[[#This Row],[Date]]&lt;$AH$3,"Edge","Elite Combo"))</f>
        <v/>
      </c>
      <c r="AI1405" s="218">
        <f>Table1[[#This Row],[Time]]</f>
        <v>0.51388888888888884</v>
      </c>
      <c r="AJ1405" s="219" t="str">
        <f>Table1[[#This Row],[Track]]</f>
        <v>Randwick</v>
      </c>
      <c r="AK1405" s="216">
        <f>Table1[[#This Row],[Race ]]</f>
        <v>3</v>
      </c>
      <c r="AL1405" s="219">
        <f>Table1[[#This Row],[TAB]]</f>
        <v>1</v>
      </c>
      <c r="AM1405" s="219" t="str">
        <f>Table1[[#This Row],[Selection]]</f>
        <v>Cranky Harry</v>
      </c>
      <c r="AN1405" s="220" t="str">
        <f>Table1[[#This Row],[Sources]]</f>
        <v/>
      </c>
      <c r="AO1405" s="219" t="str">
        <f>Table1[[#This Row],[Scale Bet]]</f>
        <v/>
      </c>
    </row>
    <row r="1406" spans="5:41" ht="16.5" customHeight="1" x14ac:dyDescent="0.25">
      <c r="E1406" s="185">
        <v>45486</v>
      </c>
      <c r="F1406" s="35">
        <v>0.53819444444444442</v>
      </c>
      <c r="G1406" s="36" t="s">
        <v>22</v>
      </c>
      <c r="H1406" s="36">
        <v>4</v>
      </c>
      <c r="I1406" s="36">
        <v>9</v>
      </c>
      <c r="J1406" s="36" t="s">
        <v>1110</v>
      </c>
      <c r="K1406" s="36" t="s">
        <v>60</v>
      </c>
      <c r="L1406" s="165">
        <v>10</v>
      </c>
      <c r="M1406" s="134">
        <f t="shared" si="273"/>
        <v>10</v>
      </c>
      <c r="N1406" s="36">
        <f t="shared" si="274"/>
        <v>1</v>
      </c>
      <c r="O1406" s="135" t="str">
        <f t="shared" si="275"/>
        <v>Pro Syd-10</v>
      </c>
      <c r="P1406" s="186" t="str">
        <f t="shared" si="276"/>
        <v>OK</v>
      </c>
      <c r="Q1406" s="187">
        <f t="shared" si="277"/>
        <v>40</v>
      </c>
      <c r="R1406" s="150">
        <v>4.5</v>
      </c>
      <c r="S1406" s="187">
        <f t="shared" si="278"/>
        <v>180</v>
      </c>
      <c r="T1406" s="136" t="str">
        <f t="shared" si="279"/>
        <v>Charming Legend</v>
      </c>
      <c r="U1406" s="137" t="str">
        <f>IF(P1406="","",IF(N1406=1,"",IF(Q1406="","",IF(Q1406&lt;=100,100,IF(Table1[[#This Row],[Day]]="Wed",100,200)))))</f>
        <v/>
      </c>
      <c r="V1406" s="137" t="str">
        <f t="shared" si="280"/>
        <v/>
      </c>
      <c r="W1406" s="137" t="str">
        <f t="shared" si="281"/>
        <v/>
      </c>
      <c r="X1406" s="133">
        <f>100</f>
        <v>100</v>
      </c>
      <c r="Y1406" s="133">
        <f t="shared" si="282"/>
        <v>450</v>
      </c>
      <c r="Z1406" s="133">
        <f t="shared" si="283"/>
        <v>350</v>
      </c>
      <c r="AA1406" s="134" t="str">
        <f>TEXT(Table1[[#This Row],[Date]],"DDD")</f>
        <v>Sat</v>
      </c>
      <c r="AB1406" s="133" t="str">
        <f>IF(OR(G1406="Doomben",G1406="Eagle Farm"),"Q",IF(AND(Q1406&gt;1,Q1406&lt;55,Table1[[#This Row],[Source]]="Nat"),"Nat OK",IF(AND(Table1[[#This Row],[Source]]&lt;&gt;"Nat",Q1406&lt;55),"Poor &lt;55",IF(OR(G1406="Randwick",G1406="Flemington",G1406="Caulfield",G1406="Sandown Lake",G1406="Sandown Hill"),"Best","ave"))))</f>
        <v>Poor &lt;55</v>
      </c>
      <c r="AC1406" s="133">
        <f>IF(Q1406="","",IF(AB1406="Poor &lt;55",$AC$2*0.2%,IF(AND(AB1406="Q",AA1406&lt;&gt;"Wed"),$AC$2*0.4%,IF(AND(AB1406="Q",AA1406="Wed"),$AC$2*0.5%,IF(AND(AB1406="Ave",U1406=100),$AC$2*0.5%,IF(AND(AB1406="ave",U1406="",N1406=1,AG1406="Bush"),$AC$2*1%,IF(AND(AB1406="ave",U1406="",Q1406&gt;100),$AC$2*1.3%,IF(AND(AB1406="ave",U1406=""),$AC$2*1.2%,IF(AND(AB1406="Ave",U1406=200),$AC$2*1%,IF(AND(AB1406="Best",U1406=200),$AC$2*1.5%,IF(AND(AB1406="Best",U1406="",K1406&lt;&gt;"Pro Syd"),$AC$2*0.5%,IF(AND(AB1406="Best",U1406=""),$AC$2*1%,IF(AND(AB1406="Best",U1406=100,Table1[[#This Row],[State]]="NSW"),$AC$2*0.4%,IF(AND(AB1406="Best",U1406=100),$AC$2*1%,IF(Table1[[#This Row],[Adj]]="Nat OK",$AC$2*0.5%,"xxx")))))))))))))))</f>
        <v>20</v>
      </c>
      <c r="AD1406" s="133">
        <f t="shared" si="284"/>
        <v>90</v>
      </c>
      <c r="AE1406" s="133">
        <f t="shared" si="285"/>
        <v>70</v>
      </c>
      <c r="AF1406" s="133" t="str">
        <f>VLOOKUP(Table1[[#This Row],[Track]],$F$2672:$H$2715,2,FALSE)</f>
        <v>NSW</v>
      </c>
      <c r="AG1406" s="133" t="str">
        <f>VLOOKUP(Table1[[#This Row],[Track]],$F$2672:$H$2715,3,FALSE)</f>
        <v>-</v>
      </c>
      <c r="AH1406" s="133" t="str">
        <f>IF(Table1[[#This Row],[Date]]&lt;$AH$2,"",IF(Table1[[#This Row],[Date]]&lt;$AH$3,"Edge","Elite Combo"))</f>
        <v/>
      </c>
      <c r="AI1406" s="218">
        <f>Table1[[#This Row],[Time]]</f>
        <v>0.53819444444444442</v>
      </c>
      <c r="AJ1406" s="219" t="str">
        <f>Table1[[#This Row],[Track]]</f>
        <v>Randwick</v>
      </c>
      <c r="AK1406" s="216">
        <f>Table1[[#This Row],[Race ]]</f>
        <v>4</v>
      </c>
      <c r="AL1406" s="219">
        <f>Table1[[#This Row],[TAB]]</f>
        <v>9</v>
      </c>
      <c r="AM1406" s="219" t="str">
        <f>Table1[[#This Row],[Selection]]</f>
        <v>Charming Legend</v>
      </c>
      <c r="AN1406" s="220" t="str">
        <f>Table1[[#This Row],[Sources]]</f>
        <v>Pro Syd-10</v>
      </c>
      <c r="AO1406" s="219">
        <f>Table1[[#This Row],[Scale Bet]]</f>
        <v>20</v>
      </c>
    </row>
    <row r="1407" spans="5:41" ht="16.5" customHeight="1" x14ac:dyDescent="0.25">
      <c r="E1407" s="185">
        <v>45486</v>
      </c>
      <c r="F1407" s="35">
        <v>0.53819444444444442</v>
      </c>
      <c r="G1407" s="36" t="s">
        <v>22</v>
      </c>
      <c r="H1407" s="36">
        <v>4</v>
      </c>
      <c r="I1407" s="36">
        <v>3</v>
      </c>
      <c r="J1407" s="36" t="s">
        <v>795</v>
      </c>
      <c r="K1407" s="36" t="s">
        <v>60</v>
      </c>
      <c r="L1407" s="165">
        <v>10</v>
      </c>
      <c r="M1407" s="134">
        <f t="shared" si="273"/>
        <v>10</v>
      </c>
      <c r="N1407" s="36">
        <f t="shared" si="274"/>
        <v>1</v>
      </c>
      <c r="O1407" s="135" t="str">
        <f t="shared" si="275"/>
        <v>Pro Syd-10</v>
      </c>
      <c r="P1407" s="186" t="str">
        <f t="shared" si="276"/>
        <v>OK</v>
      </c>
      <c r="Q1407" s="187">
        <f t="shared" si="277"/>
        <v>40</v>
      </c>
      <c r="R1407" s="150"/>
      <c r="S1407" s="187" t="str">
        <f t="shared" si="278"/>
        <v/>
      </c>
      <c r="T1407" s="136" t="str">
        <f t="shared" si="279"/>
        <v>Putt For Dough</v>
      </c>
      <c r="U1407" s="137" t="str">
        <f>IF(P1407="","",IF(N1407=1,"",IF(Q1407="","",IF(Q1407&lt;=100,100,IF(Table1[[#This Row],[Day]]="Wed",100,200)))))</f>
        <v/>
      </c>
      <c r="V1407" s="137" t="str">
        <f t="shared" si="280"/>
        <v/>
      </c>
      <c r="W1407" s="137" t="str">
        <f t="shared" si="281"/>
        <v/>
      </c>
      <c r="X1407" s="133">
        <f>100</f>
        <v>100</v>
      </c>
      <c r="Y1407" s="133" t="str">
        <f t="shared" si="282"/>
        <v/>
      </c>
      <c r="Z1407" s="133">
        <f t="shared" si="283"/>
        <v>-100</v>
      </c>
      <c r="AA1407" s="134" t="str">
        <f>TEXT(Table1[[#This Row],[Date]],"DDD")</f>
        <v>Sat</v>
      </c>
      <c r="AB1407" s="133" t="str">
        <f>IF(OR(G1407="Doomben",G1407="Eagle Farm"),"Q",IF(AND(Q1407&gt;1,Q1407&lt;55,Table1[[#This Row],[Source]]="Nat"),"Nat OK",IF(AND(Table1[[#This Row],[Source]]&lt;&gt;"Nat",Q1407&lt;55),"Poor &lt;55",IF(OR(G1407="Randwick",G1407="Flemington",G1407="Caulfield",G1407="Sandown Lake",G1407="Sandown Hill"),"Best","ave"))))</f>
        <v>Poor &lt;55</v>
      </c>
      <c r="AC1407" s="133">
        <f>IF(Q1407="","",IF(AB1407="Poor &lt;55",$AC$2*0.2%,IF(AND(AB1407="Q",AA1407&lt;&gt;"Wed"),$AC$2*0.4%,IF(AND(AB1407="Q",AA1407="Wed"),$AC$2*0.5%,IF(AND(AB1407="Ave",U1407=100),$AC$2*0.5%,IF(AND(AB1407="ave",U1407="",N1407=1,AG1407="Bush"),$AC$2*1%,IF(AND(AB1407="ave",U1407="",Q1407&gt;100),$AC$2*1.3%,IF(AND(AB1407="ave",U1407=""),$AC$2*1.2%,IF(AND(AB1407="Ave",U1407=200),$AC$2*1%,IF(AND(AB1407="Best",U1407=200),$AC$2*1.5%,IF(AND(AB1407="Best",U1407="",K1407&lt;&gt;"Pro Syd"),$AC$2*0.5%,IF(AND(AB1407="Best",U1407=""),$AC$2*1%,IF(AND(AB1407="Best",U1407=100,Table1[[#This Row],[State]]="NSW"),$AC$2*0.4%,IF(AND(AB1407="Best",U1407=100),$AC$2*1%,IF(Table1[[#This Row],[Adj]]="Nat OK",$AC$2*0.5%,"xxx")))))))))))))))</f>
        <v>20</v>
      </c>
      <c r="AD1407" s="133" t="str">
        <f t="shared" si="284"/>
        <v/>
      </c>
      <c r="AE1407" s="133">
        <f t="shared" si="285"/>
        <v>-20</v>
      </c>
      <c r="AF1407" s="133" t="str">
        <f>VLOOKUP(Table1[[#This Row],[Track]],$F$2672:$H$2715,2,FALSE)</f>
        <v>NSW</v>
      </c>
      <c r="AG1407" s="133" t="str">
        <f>VLOOKUP(Table1[[#This Row],[Track]],$F$2672:$H$2715,3,FALSE)</f>
        <v>-</v>
      </c>
      <c r="AH1407" s="133" t="str">
        <f>IF(Table1[[#This Row],[Date]]&lt;$AH$2,"",IF(Table1[[#This Row],[Date]]&lt;$AH$3,"Edge","Elite Combo"))</f>
        <v/>
      </c>
      <c r="AI1407" s="218">
        <f>Table1[[#This Row],[Time]]</f>
        <v>0.53819444444444442</v>
      </c>
      <c r="AJ1407" s="219" t="str">
        <f>Table1[[#This Row],[Track]]</f>
        <v>Randwick</v>
      </c>
      <c r="AK1407" s="216">
        <f>Table1[[#This Row],[Race ]]</f>
        <v>4</v>
      </c>
      <c r="AL1407" s="219">
        <f>Table1[[#This Row],[TAB]]</f>
        <v>3</v>
      </c>
      <c r="AM1407" s="219" t="str">
        <f>Table1[[#This Row],[Selection]]</f>
        <v>Putt For Dough</v>
      </c>
      <c r="AN1407" s="220" t="str">
        <f>Table1[[#This Row],[Sources]]</f>
        <v>Pro Syd-10</v>
      </c>
      <c r="AO1407" s="219">
        <f>Table1[[#This Row],[Scale Bet]]</f>
        <v>20</v>
      </c>
    </row>
    <row r="1408" spans="5:41" ht="16.5" customHeight="1" x14ac:dyDescent="0.25">
      <c r="E1408" s="185">
        <v>45486</v>
      </c>
      <c r="F1408" s="35">
        <v>0.58680555555555558</v>
      </c>
      <c r="G1408" s="36" t="s">
        <v>22</v>
      </c>
      <c r="H1408" s="36">
        <v>6</v>
      </c>
      <c r="I1408" s="36">
        <v>2</v>
      </c>
      <c r="J1408" s="36" t="s">
        <v>802</v>
      </c>
      <c r="K1408" s="36" t="s">
        <v>1</v>
      </c>
      <c r="L1408" s="165">
        <v>10</v>
      </c>
      <c r="M1408" s="134">
        <f t="shared" si="273"/>
        <v>10</v>
      </c>
      <c r="N1408" s="36">
        <f t="shared" si="274"/>
        <v>1</v>
      </c>
      <c r="O1408" s="135" t="str">
        <f t="shared" si="275"/>
        <v>E4-10</v>
      </c>
      <c r="P1408" s="186" t="str">
        <f t="shared" si="276"/>
        <v>OK</v>
      </c>
      <c r="Q1408" s="187">
        <f t="shared" si="277"/>
        <v>40</v>
      </c>
      <c r="R1408" s="150"/>
      <c r="S1408" s="187" t="str">
        <f t="shared" si="278"/>
        <v/>
      </c>
      <c r="T1408" s="136" t="str">
        <f t="shared" si="279"/>
        <v>African Daisy</v>
      </c>
      <c r="U1408" s="137" t="str">
        <f>IF(P1408="","",IF(N1408=1,"",IF(Q1408="","",IF(Q1408&lt;=100,100,IF(Table1[[#This Row],[Day]]="Wed",100,200)))))</f>
        <v/>
      </c>
      <c r="V1408" s="137" t="str">
        <f t="shared" si="280"/>
        <v/>
      </c>
      <c r="W1408" s="137" t="str">
        <f t="shared" si="281"/>
        <v/>
      </c>
      <c r="X1408" s="133">
        <f>100</f>
        <v>100</v>
      </c>
      <c r="Y1408" s="133" t="str">
        <f t="shared" si="282"/>
        <v/>
      </c>
      <c r="Z1408" s="133">
        <f t="shared" si="283"/>
        <v>-100</v>
      </c>
      <c r="AA1408" s="134" t="str">
        <f>TEXT(Table1[[#This Row],[Date]],"DDD")</f>
        <v>Sat</v>
      </c>
      <c r="AB1408" s="133" t="str">
        <f>IF(OR(G1408="Doomben",G1408="Eagle Farm"),"Q",IF(AND(Q1408&gt;1,Q1408&lt;55,Table1[[#This Row],[Source]]="Nat"),"Nat OK",IF(AND(Table1[[#This Row],[Source]]&lt;&gt;"Nat",Q1408&lt;55),"Poor &lt;55",IF(OR(G1408="Randwick",G1408="Flemington",G1408="Caulfield",G1408="Sandown Lake",G1408="Sandown Hill"),"Best","ave"))))</f>
        <v>Poor &lt;55</v>
      </c>
      <c r="AC1408" s="133">
        <f>IF(Q1408="","",IF(AB1408="Poor &lt;55",$AC$2*0.2%,IF(AND(AB1408="Q",AA1408&lt;&gt;"Wed"),$AC$2*0.4%,IF(AND(AB1408="Q",AA1408="Wed"),$AC$2*0.5%,IF(AND(AB1408="Ave",U1408=100),$AC$2*0.5%,IF(AND(AB1408="ave",U1408="",N1408=1,AG1408="Bush"),$AC$2*1%,IF(AND(AB1408="ave",U1408="",Q1408&gt;100),$AC$2*1.3%,IF(AND(AB1408="ave",U1408=""),$AC$2*1.2%,IF(AND(AB1408="Ave",U1408=200),$AC$2*1%,IF(AND(AB1408="Best",U1408=200),$AC$2*1.5%,IF(AND(AB1408="Best",U1408="",K1408&lt;&gt;"Pro Syd"),$AC$2*0.5%,IF(AND(AB1408="Best",U1408=""),$AC$2*1%,IF(AND(AB1408="Best",U1408=100,Table1[[#This Row],[State]]="NSW"),$AC$2*0.4%,IF(AND(AB1408="Best",U1408=100),$AC$2*1%,IF(Table1[[#This Row],[Adj]]="Nat OK",$AC$2*0.5%,"xxx")))))))))))))))</f>
        <v>20</v>
      </c>
      <c r="AD1408" s="133" t="str">
        <f t="shared" si="284"/>
        <v/>
      </c>
      <c r="AE1408" s="133">
        <f t="shared" si="285"/>
        <v>-20</v>
      </c>
      <c r="AF1408" s="133" t="str">
        <f>VLOOKUP(Table1[[#This Row],[Track]],$F$2672:$H$2715,2,FALSE)</f>
        <v>NSW</v>
      </c>
      <c r="AG1408" s="133" t="str">
        <f>VLOOKUP(Table1[[#This Row],[Track]],$F$2672:$H$2715,3,FALSE)</f>
        <v>-</v>
      </c>
      <c r="AH1408" s="133" t="str">
        <f>IF(Table1[[#This Row],[Date]]&lt;$AH$2,"",IF(Table1[[#This Row],[Date]]&lt;$AH$3,"Edge","Elite Combo"))</f>
        <v/>
      </c>
      <c r="AI1408" s="218">
        <f>Table1[[#This Row],[Time]]</f>
        <v>0.58680555555555558</v>
      </c>
      <c r="AJ1408" s="219" t="str">
        <f>Table1[[#This Row],[Track]]</f>
        <v>Randwick</v>
      </c>
      <c r="AK1408" s="216">
        <f>Table1[[#This Row],[Race ]]</f>
        <v>6</v>
      </c>
      <c r="AL1408" s="219">
        <f>Table1[[#This Row],[TAB]]</f>
        <v>2</v>
      </c>
      <c r="AM1408" s="219" t="str">
        <f>Table1[[#This Row],[Selection]]</f>
        <v>African Daisy</v>
      </c>
      <c r="AN1408" s="220" t="str">
        <f>Table1[[#This Row],[Sources]]</f>
        <v>E4-10</v>
      </c>
      <c r="AO1408" s="219">
        <f>Table1[[#This Row],[Scale Bet]]</f>
        <v>20</v>
      </c>
    </row>
    <row r="1409" spans="5:41" ht="16.5" customHeight="1" x14ac:dyDescent="0.25">
      <c r="E1409" s="185">
        <v>45486</v>
      </c>
      <c r="F1409" s="35">
        <v>0.61111111111111116</v>
      </c>
      <c r="G1409" s="36" t="s">
        <v>22</v>
      </c>
      <c r="H1409" s="36">
        <v>7</v>
      </c>
      <c r="I1409" s="36">
        <v>8</v>
      </c>
      <c r="J1409" s="36" t="s">
        <v>344</v>
      </c>
      <c r="K1409" s="36" t="s">
        <v>60</v>
      </c>
      <c r="L1409" s="165">
        <v>10</v>
      </c>
      <c r="M1409" s="134">
        <f t="shared" si="273"/>
        <v>10</v>
      </c>
      <c r="N1409" s="36">
        <f t="shared" si="274"/>
        <v>1</v>
      </c>
      <c r="O1409" s="135" t="str">
        <f t="shared" si="275"/>
        <v>Pro Syd-10</v>
      </c>
      <c r="P1409" s="186" t="str">
        <f t="shared" si="276"/>
        <v>OK</v>
      </c>
      <c r="Q1409" s="187">
        <f t="shared" si="277"/>
        <v>40</v>
      </c>
      <c r="R1409" s="150"/>
      <c r="S1409" s="187" t="str">
        <f t="shared" si="278"/>
        <v/>
      </c>
      <c r="T1409" s="136" t="str">
        <f t="shared" si="279"/>
        <v>Nails Murphy</v>
      </c>
      <c r="U1409" s="137" t="str">
        <f>IF(P1409="","",IF(N1409=1,"",IF(Q1409="","",IF(Q1409&lt;=100,100,IF(Table1[[#This Row],[Day]]="Wed",100,200)))))</f>
        <v/>
      </c>
      <c r="V1409" s="137" t="str">
        <f t="shared" si="280"/>
        <v/>
      </c>
      <c r="W1409" s="137" t="str">
        <f t="shared" si="281"/>
        <v/>
      </c>
      <c r="X1409" s="133">
        <f>100</f>
        <v>100</v>
      </c>
      <c r="Y1409" s="133" t="str">
        <f t="shared" si="282"/>
        <v/>
      </c>
      <c r="Z1409" s="133">
        <f t="shared" si="283"/>
        <v>-100</v>
      </c>
      <c r="AA1409" s="134" t="str">
        <f>TEXT(Table1[[#This Row],[Date]],"DDD")</f>
        <v>Sat</v>
      </c>
      <c r="AB1409" s="133" t="str">
        <f>IF(OR(G1409="Doomben",G1409="Eagle Farm"),"Q",IF(AND(Q1409&gt;1,Q1409&lt;55,Table1[[#This Row],[Source]]="Nat"),"Nat OK",IF(AND(Table1[[#This Row],[Source]]&lt;&gt;"Nat",Q1409&lt;55),"Poor &lt;55",IF(OR(G1409="Randwick",G1409="Flemington",G1409="Caulfield",G1409="Sandown Lake",G1409="Sandown Hill"),"Best","ave"))))</f>
        <v>Poor &lt;55</v>
      </c>
      <c r="AC1409" s="133">
        <f>IF(Q1409="","",IF(AB1409="Poor &lt;55",$AC$2*0.2%,IF(AND(AB1409="Q",AA1409&lt;&gt;"Wed"),$AC$2*0.4%,IF(AND(AB1409="Q",AA1409="Wed"),$AC$2*0.5%,IF(AND(AB1409="Ave",U1409=100),$AC$2*0.5%,IF(AND(AB1409="ave",U1409="",N1409=1,AG1409="Bush"),$AC$2*1%,IF(AND(AB1409="ave",U1409="",Q1409&gt;100),$AC$2*1.3%,IF(AND(AB1409="ave",U1409=""),$AC$2*1.2%,IF(AND(AB1409="Ave",U1409=200),$AC$2*1%,IF(AND(AB1409="Best",U1409=200),$AC$2*1.5%,IF(AND(AB1409="Best",U1409="",K1409&lt;&gt;"Pro Syd"),$AC$2*0.5%,IF(AND(AB1409="Best",U1409=""),$AC$2*1%,IF(AND(AB1409="Best",U1409=100,Table1[[#This Row],[State]]="NSW"),$AC$2*0.4%,IF(AND(AB1409="Best",U1409=100),$AC$2*1%,IF(Table1[[#This Row],[Adj]]="Nat OK",$AC$2*0.5%,"xxx")))))))))))))))</f>
        <v>20</v>
      </c>
      <c r="AD1409" s="133" t="str">
        <f t="shared" si="284"/>
        <v/>
      </c>
      <c r="AE1409" s="133">
        <f t="shared" si="285"/>
        <v>-20</v>
      </c>
      <c r="AF1409" s="133" t="str">
        <f>VLOOKUP(Table1[[#This Row],[Track]],$F$2672:$H$2715,2,FALSE)</f>
        <v>NSW</v>
      </c>
      <c r="AG1409" s="133" t="str">
        <f>VLOOKUP(Table1[[#This Row],[Track]],$F$2672:$H$2715,3,FALSE)</f>
        <v>-</v>
      </c>
      <c r="AH1409" s="133" t="str">
        <f>IF(Table1[[#This Row],[Date]]&lt;$AH$2,"",IF(Table1[[#This Row],[Date]]&lt;$AH$3,"Edge","Elite Combo"))</f>
        <v/>
      </c>
      <c r="AI1409" s="218">
        <f>Table1[[#This Row],[Time]]</f>
        <v>0.61111111111111116</v>
      </c>
      <c r="AJ1409" s="219" t="str">
        <f>Table1[[#This Row],[Track]]</f>
        <v>Randwick</v>
      </c>
      <c r="AK1409" s="216">
        <f>Table1[[#This Row],[Race ]]</f>
        <v>7</v>
      </c>
      <c r="AL1409" s="219">
        <f>Table1[[#This Row],[TAB]]</f>
        <v>8</v>
      </c>
      <c r="AM1409" s="219" t="str">
        <f>Table1[[#This Row],[Selection]]</f>
        <v>Nails Murphy</v>
      </c>
      <c r="AN1409" s="220" t="str">
        <f>Table1[[#This Row],[Sources]]</f>
        <v>Pro Syd-10</v>
      </c>
      <c r="AO1409" s="219">
        <f>Table1[[#This Row],[Scale Bet]]</f>
        <v>20</v>
      </c>
    </row>
    <row r="1410" spans="5:41" ht="16.5" customHeight="1" x14ac:dyDescent="0.25">
      <c r="E1410" s="185">
        <v>45486</v>
      </c>
      <c r="F1410" s="35">
        <v>0.61111111111111116</v>
      </c>
      <c r="G1410" s="36" t="s">
        <v>22</v>
      </c>
      <c r="H1410" s="36">
        <v>7</v>
      </c>
      <c r="I1410" s="36">
        <v>3</v>
      </c>
      <c r="J1410" s="36" t="s">
        <v>803</v>
      </c>
      <c r="K1410" s="36" t="s">
        <v>1</v>
      </c>
      <c r="L1410" s="165">
        <v>10</v>
      </c>
      <c r="M1410" s="134">
        <f t="shared" si="273"/>
        <v>10</v>
      </c>
      <c r="N1410" s="36">
        <f t="shared" si="274"/>
        <v>1</v>
      </c>
      <c r="O1410" s="135" t="str">
        <f t="shared" si="275"/>
        <v>E4-10</v>
      </c>
      <c r="P1410" s="186" t="str">
        <f t="shared" si="276"/>
        <v>OK</v>
      </c>
      <c r="Q1410" s="187">
        <f t="shared" si="277"/>
        <v>40</v>
      </c>
      <c r="R1410" s="150"/>
      <c r="S1410" s="187" t="str">
        <f t="shared" si="278"/>
        <v/>
      </c>
      <c r="T1410" s="136" t="str">
        <f t="shared" si="279"/>
        <v>Space Age</v>
      </c>
      <c r="U1410" s="137" t="str">
        <f>IF(P1410="","",IF(N1410=1,"",IF(Q1410="","",IF(Q1410&lt;=100,100,IF(Table1[[#This Row],[Day]]="Wed",100,200)))))</f>
        <v/>
      </c>
      <c r="V1410" s="137" t="str">
        <f t="shared" si="280"/>
        <v/>
      </c>
      <c r="W1410" s="137" t="str">
        <f t="shared" si="281"/>
        <v/>
      </c>
      <c r="X1410" s="133">
        <f>100</f>
        <v>100</v>
      </c>
      <c r="Y1410" s="133" t="str">
        <f t="shared" si="282"/>
        <v/>
      </c>
      <c r="Z1410" s="133">
        <f t="shared" si="283"/>
        <v>-100</v>
      </c>
      <c r="AA1410" s="134" t="str">
        <f>TEXT(Table1[[#This Row],[Date]],"DDD")</f>
        <v>Sat</v>
      </c>
      <c r="AB1410" s="133" t="str">
        <f>IF(OR(G1410="Doomben",G1410="Eagle Farm"),"Q",IF(AND(Q1410&gt;1,Q1410&lt;55,Table1[[#This Row],[Source]]="Nat"),"Nat OK",IF(AND(Table1[[#This Row],[Source]]&lt;&gt;"Nat",Q1410&lt;55),"Poor &lt;55",IF(OR(G1410="Randwick",G1410="Flemington",G1410="Caulfield",G1410="Sandown Lake",G1410="Sandown Hill"),"Best","ave"))))</f>
        <v>Poor &lt;55</v>
      </c>
      <c r="AC1410" s="133">
        <f>IF(Q1410="","",IF(AB1410="Poor &lt;55",$AC$2*0.2%,IF(AND(AB1410="Q",AA1410&lt;&gt;"Wed"),$AC$2*0.4%,IF(AND(AB1410="Q",AA1410="Wed"),$AC$2*0.5%,IF(AND(AB1410="Ave",U1410=100),$AC$2*0.5%,IF(AND(AB1410="ave",U1410="",N1410=1,AG1410="Bush"),$AC$2*1%,IF(AND(AB1410="ave",U1410="",Q1410&gt;100),$AC$2*1.3%,IF(AND(AB1410="ave",U1410=""),$AC$2*1.2%,IF(AND(AB1410="Ave",U1410=200),$AC$2*1%,IF(AND(AB1410="Best",U1410=200),$AC$2*1.5%,IF(AND(AB1410="Best",U1410="",K1410&lt;&gt;"Pro Syd"),$AC$2*0.5%,IF(AND(AB1410="Best",U1410=""),$AC$2*1%,IF(AND(AB1410="Best",U1410=100,Table1[[#This Row],[State]]="NSW"),$AC$2*0.4%,IF(AND(AB1410="Best",U1410=100),$AC$2*1%,IF(Table1[[#This Row],[Adj]]="Nat OK",$AC$2*0.5%,"xxx")))))))))))))))</f>
        <v>20</v>
      </c>
      <c r="AD1410" s="133" t="str">
        <f t="shared" si="284"/>
        <v/>
      </c>
      <c r="AE1410" s="133">
        <f t="shared" si="285"/>
        <v>-20</v>
      </c>
      <c r="AF1410" s="133" t="str">
        <f>VLOOKUP(Table1[[#This Row],[Track]],$F$2672:$H$2715,2,FALSE)</f>
        <v>NSW</v>
      </c>
      <c r="AG1410" s="133" t="str">
        <f>VLOOKUP(Table1[[#This Row],[Track]],$F$2672:$H$2715,3,FALSE)</f>
        <v>-</v>
      </c>
      <c r="AH1410" s="133" t="str">
        <f>IF(Table1[[#This Row],[Date]]&lt;$AH$2,"",IF(Table1[[#This Row],[Date]]&lt;$AH$3,"Edge","Elite Combo"))</f>
        <v/>
      </c>
      <c r="AI1410" s="218">
        <f>Table1[[#This Row],[Time]]</f>
        <v>0.61111111111111116</v>
      </c>
      <c r="AJ1410" s="219" t="str">
        <f>Table1[[#This Row],[Track]]</f>
        <v>Randwick</v>
      </c>
      <c r="AK1410" s="216">
        <f>Table1[[#This Row],[Race ]]</f>
        <v>7</v>
      </c>
      <c r="AL1410" s="219">
        <f>Table1[[#This Row],[TAB]]</f>
        <v>3</v>
      </c>
      <c r="AM1410" s="219" t="str">
        <f>Table1[[#This Row],[Selection]]</f>
        <v>Space Age</v>
      </c>
      <c r="AN1410" s="220" t="str">
        <f>Table1[[#This Row],[Sources]]</f>
        <v>E4-10</v>
      </c>
      <c r="AO1410" s="219">
        <f>Table1[[#This Row],[Scale Bet]]</f>
        <v>20</v>
      </c>
    </row>
    <row r="1411" spans="5:41" ht="16.5" customHeight="1" x14ac:dyDescent="0.25">
      <c r="E1411" s="185">
        <v>45486</v>
      </c>
      <c r="F1411" s="35">
        <v>0.63888888888888884</v>
      </c>
      <c r="G1411" s="36" t="s">
        <v>22</v>
      </c>
      <c r="H1411" s="36">
        <v>8</v>
      </c>
      <c r="I1411" s="36">
        <v>11</v>
      </c>
      <c r="J1411" s="36" t="s">
        <v>703</v>
      </c>
      <c r="K1411" s="36" t="s">
        <v>1</v>
      </c>
      <c r="L1411" s="165">
        <v>10</v>
      </c>
      <c r="M1411" s="134">
        <f t="shared" si="273"/>
        <v>10</v>
      </c>
      <c r="N1411" s="36">
        <f t="shared" si="274"/>
        <v>1</v>
      </c>
      <c r="O1411" s="135" t="str">
        <f t="shared" si="275"/>
        <v>E4-10</v>
      </c>
      <c r="P1411" s="186" t="str">
        <f t="shared" si="276"/>
        <v>OK</v>
      </c>
      <c r="Q1411" s="187">
        <f t="shared" si="277"/>
        <v>40</v>
      </c>
      <c r="R1411" s="150"/>
      <c r="S1411" s="187" t="str">
        <f t="shared" si="278"/>
        <v/>
      </c>
      <c r="T1411" s="136" t="str">
        <f t="shared" si="279"/>
        <v>High Blue Sea</v>
      </c>
      <c r="U1411" s="137" t="str">
        <f>IF(P1411="","",IF(N1411=1,"",IF(Q1411="","",IF(Q1411&lt;=100,100,IF(Table1[[#This Row],[Day]]="Wed",100,200)))))</f>
        <v/>
      </c>
      <c r="V1411" s="137" t="str">
        <f t="shared" si="280"/>
        <v/>
      </c>
      <c r="W1411" s="137" t="str">
        <f t="shared" si="281"/>
        <v/>
      </c>
      <c r="X1411" s="133">
        <f>100</f>
        <v>100</v>
      </c>
      <c r="Y1411" s="133" t="str">
        <f t="shared" si="282"/>
        <v/>
      </c>
      <c r="Z1411" s="133">
        <f t="shared" si="283"/>
        <v>-100</v>
      </c>
      <c r="AA1411" s="134" t="str">
        <f>TEXT(Table1[[#This Row],[Date]],"DDD")</f>
        <v>Sat</v>
      </c>
      <c r="AB1411" s="133" t="str">
        <f>IF(OR(G1411="Doomben",G1411="Eagle Farm"),"Q",IF(AND(Q1411&gt;1,Q1411&lt;55,Table1[[#This Row],[Source]]="Nat"),"Nat OK",IF(AND(Table1[[#This Row],[Source]]&lt;&gt;"Nat",Q1411&lt;55),"Poor &lt;55",IF(OR(G1411="Randwick",G1411="Flemington",G1411="Caulfield",G1411="Sandown Lake",G1411="Sandown Hill"),"Best","ave"))))</f>
        <v>Poor &lt;55</v>
      </c>
      <c r="AC1411" s="133">
        <f>IF(Q1411="","",IF(AB1411="Poor &lt;55",$AC$2*0.2%,IF(AND(AB1411="Q",AA1411&lt;&gt;"Wed"),$AC$2*0.4%,IF(AND(AB1411="Q",AA1411="Wed"),$AC$2*0.5%,IF(AND(AB1411="Ave",U1411=100),$AC$2*0.5%,IF(AND(AB1411="ave",U1411="",N1411=1,AG1411="Bush"),$AC$2*1%,IF(AND(AB1411="ave",U1411="",Q1411&gt;100),$AC$2*1.3%,IF(AND(AB1411="ave",U1411=""),$AC$2*1.2%,IF(AND(AB1411="Ave",U1411=200),$AC$2*1%,IF(AND(AB1411="Best",U1411=200),$AC$2*1.5%,IF(AND(AB1411="Best",U1411="",K1411&lt;&gt;"Pro Syd"),$AC$2*0.5%,IF(AND(AB1411="Best",U1411=""),$AC$2*1%,IF(AND(AB1411="Best",U1411=100,Table1[[#This Row],[State]]="NSW"),$AC$2*0.4%,IF(AND(AB1411="Best",U1411=100),$AC$2*1%,IF(Table1[[#This Row],[Adj]]="Nat OK",$AC$2*0.5%,"xxx")))))))))))))))</f>
        <v>20</v>
      </c>
      <c r="AD1411" s="133" t="str">
        <f t="shared" si="284"/>
        <v/>
      </c>
      <c r="AE1411" s="133">
        <f t="shared" si="285"/>
        <v>-20</v>
      </c>
      <c r="AF1411" s="133" t="str">
        <f>VLOOKUP(Table1[[#This Row],[Track]],$F$2672:$H$2715,2,FALSE)</f>
        <v>NSW</v>
      </c>
      <c r="AG1411" s="133" t="str">
        <f>VLOOKUP(Table1[[#This Row],[Track]],$F$2672:$H$2715,3,FALSE)</f>
        <v>-</v>
      </c>
      <c r="AH1411" s="133" t="str">
        <f>IF(Table1[[#This Row],[Date]]&lt;$AH$2,"",IF(Table1[[#This Row],[Date]]&lt;$AH$3,"Edge","Elite Combo"))</f>
        <v/>
      </c>
      <c r="AI1411" s="218">
        <f>Table1[[#This Row],[Time]]</f>
        <v>0.63888888888888884</v>
      </c>
      <c r="AJ1411" s="219" t="str">
        <f>Table1[[#This Row],[Track]]</f>
        <v>Randwick</v>
      </c>
      <c r="AK1411" s="216">
        <f>Table1[[#This Row],[Race ]]</f>
        <v>8</v>
      </c>
      <c r="AL1411" s="219">
        <f>Table1[[#This Row],[TAB]]</f>
        <v>11</v>
      </c>
      <c r="AM1411" s="219" t="str">
        <f>Table1[[#This Row],[Selection]]</f>
        <v>High Blue Sea</v>
      </c>
      <c r="AN1411" s="220" t="str">
        <f>Table1[[#This Row],[Sources]]</f>
        <v>E4-10</v>
      </c>
      <c r="AO1411" s="219">
        <f>Table1[[#This Row],[Scale Bet]]</f>
        <v>20</v>
      </c>
    </row>
    <row r="1412" spans="5:41" ht="16.5" customHeight="1" x14ac:dyDescent="0.25">
      <c r="E1412" s="185">
        <v>45486</v>
      </c>
      <c r="F1412" s="35">
        <v>0.63888888888888884</v>
      </c>
      <c r="G1412" s="36" t="s">
        <v>22</v>
      </c>
      <c r="H1412" s="36">
        <v>8</v>
      </c>
      <c r="I1412" s="36">
        <v>7</v>
      </c>
      <c r="J1412" s="36" t="s">
        <v>1111</v>
      </c>
      <c r="K1412" s="36" t="s">
        <v>60</v>
      </c>
      <c r="L1412" s="165">
        <v>10</v>
      </c>
      <c r="M1412" s="134">
        <f t="shared" si="273"/>
        <v>10</v>
      </c>
      <c r="N1412" s="36">
        <f t="shared" si="274"/>
        <v>1</v>
      </c>
      <c r="O1412" s="135" t="str">
        <f t="shared" si="275"/>
        <v>Pro Syd-10</v>
      </c>
      <c r="P1412" s="186" t="str">
        <f t="shared" si="276"/>
        <v>OK</v>
      </c>
      <c r="Q1412" s="187">
        <f t="shared" si="277"/>
        <v>40</v>
      </c>
      <c r="R1412" s="150"/>
      <c r="S1412" s="187" t="str">
        <f t="shared" si="278"/>
        <v/>
      </c>
      <c r="T1412" s="136" t="str">
        <f t="shared" si="279"/>
        <v>Russian Roni</v>
      </c>
      <c r="U1412" s="137" t="str">
        <f>IF(P1412="","",IF(N1412=1,"",IF(Q1412="","",IF(Q1412&lt;=100,100,IF(Table1[[#This Row],[Day]]="Wed",100,200)))))</f>
        <v/>
      </c>
      <c r="V1412" s="137" t="str">
        <f t="shared" si="280"/>
        <v/>
      </c>
      <c r="W1412" s="137" t="str">
        <f t="shared" si="281"/>
        <v/>
      </c>
      <c r="X1412" s="133">
        <f>100</f>
        <v>100</v>
      </c>
      <c r="Y1412" s="133" t="str">
        <f t="shared" si="282"/>
        <v/>
      </c>
      <c r="Z1412" s="133">
        <f t="shared" si="283"/>
        <v>-100</v>
      </c>
      <c r="AA1412" s="134" t="str">
        <f>TEXT(Table1[[#This Row],[Date]],"DDD")</f>
        <v>Sat</v>
      </c>
      <c r="AB1412" s="133" t="str">
        <f>IF(OR(G1412="Doomben",G1412="Eagle Farm"),"Q",IF(AND(Q1412&gt;1,Q1412&lt;55,Table1[[#This Row],[Source]]="Nat"),"Nat OK",IF(AND(Table1[[#This Row],[Source]]&lt;&gt;"Nat",Q1412&lt;55),"Poor &lt;55",IF(OR(G1412="Randwick",G1412="Flemington",G1412="Caulfield",G1412="Sandown Lake",G1412="Sandown Hill"),"Best","ave"))))</f>
        <v>Poor &lt;55</v>
      </c>
      <c r="AC1412" s="133">
        <f>IF(Q1412="","",IF(AB1412="Poor &lt;55",$AC$2*0.2%,IF(AND(AB1412="Q",AA1412&lt;&gt;"Wed"),$AC$2*0.4%,IF(AND(AB1412="Q",AA1412="Wed"),$AC$2*0.5%,IF(AND(AB1412="Ave",U1412=100),$AC$2*0.5%,IF(AND(AB1412="ave",U1412="",N1412=1,AG1412="Bush"),$AC$2*1%,IF(AND(AB1412="ave",U1412="",Q1412&gt;100),$AC$2*1.3%,IF(AND(AB1412="ave",U1412=""),$AC$2*1.2%,IF(AND(AB1412="Ave",U1412=200),$AC$2*1%,IF(AND(AB1412="Best",U1412=200),$AC$2*1.5%,IF(AND(AB1412="Best",U1412="",K1412&lt;&gt;"Pro Syd"),$AC$2*0.5%,IF(AND(AB1412="Best",U1412=""),$AC$2*1%,IF(AND(AB1412="Best",U1412=100,Table1[[#This Row],[State]]="NSW"),$AC$2*0.4%,IF(AND(AB1412="Best",U1412=100),$AC$2*1%,IF(Table1[[#This Row],[Adj]]="Nat OK",$AC$2*0.5%,"xxx")))))))))))))))</f>
        <v>20</v>
      </c>
      <c r="AD1412" s="133" t="str">
        <f t="shared" si="284"/>
        <v/>
      </c>
      <c r="AE1412" s="133">
        <f t="shared" si="285"/>
        <v>-20</v>
      </c>
      <c r="AF1412" s="133" t="str">
        <f>VLOOKUP(Table1[[#This Row],[Track]],$F$2672:$H$2715,2,FALSE)</f>
        <v>NSW</v>
      </c>
      <c r="AG1412" s="133" t="str">
        <f>VLOOKUP(Table1[[#This Row],[Track]],$F$2672:$H$2715,3,FALSE)</f>
        <v>-</v>
      </c>
      <c r="AH1412" s="133" t="str">
        <f>IF(Table1[[#This Row],[Date]]&lt;$AH$2,"",IF(Table1[[#This Row],[Date]]&lt;$AH$3,"Edge","Elite Combo"))</f>
        <v/>
      </c>
      <c r="AI1412" s="218">
        <f>Table1[[#This Row],[Time]]</f>
        <v>0.63888888888888884</v>
      </c>
      <c r="AJ1412" s="219" t="str">
        <f>Table1[[#This Row],[Track]]</f>
        <v>Randwick</v>
      </c>
      <c r="AK1412" s="216">
        <f>Table1[[#This Row],[Race ]]</f>
        <v>8</v>
      </c>
      <c r="AL1412" s="219">
        <f>Table1[[#This Row],[TAB]]</f>
        <v>7</v>
      </c>
      <c r="AM1412" s="219" t="str">
        <f>Table1[[#This Row],[Selection]]</f>
        <v>Russian Roni</v>
      </c>
      <c r="AN1412" s="220" t="str">
        <f>Table1[[#This Row],[Sources]]</f>
        <v>Pro Syd-10</v>
      </c>
      <c r="AO1412" s="219">
        <f>Table1[[#This Row],[Scale Bet]]</f>
        <v>20</v>
      </c>
    </row>
    <row r="1413" spans="5:41" ht="16.5" customHeight="1" x14ac:dyDescent="0.25">
      <c r="E1413" s="185">
        <v>45486</v>
      </c>
      <c r="F1413" s="35">
        <v>0.63888888888888884</v>
      </c>
      <c r="G1413" s="36" t="s">
        <v>22</v>
      </c>
      <c r="H1413" s="36">
        <v>8</v>
      </c>
      <c r="I1413" s="36">
        <v>3</v>
      </c>
      <c r="J1413" s="36" t="s">
        <v>804</v>
      </c>
      <c r="K1413" s="36" t="s">
        <v>1</v>
      </c>
      <c r="L1413" s="165">
        <v>10</v>
      </c>
      <c r="M1413" s="134">
        <f t="shared" si="273"/>
        <v>10</v>
      </c>
      <c r="N1413" s="36">
        <f t="shared" si="274"/>
        <v>1</v>
      </c>
      <c r="O1413" s="135" t="str">
        <f t="shared" si="275"/>
        <v>E4-10</v>
      </c>
      <c r="P1413" s="186" t="str">
        <f t="shared" si="276"/>
        <v>OK</v>
      </c>
      <c r="Q1413" s="187">
        <f t="shared" si="277"/>
        <v>40</v>
      </c>
      <c r="R1413" s="150">
        <v>3</v>
      </c>
      <c r="S1413" s="187">
        <f t="shared" si="278"/>
        <v>120</v>
      </c>
      <c r="T1413" s="136" t="str">
        <f t="shared" si="279"/>
        <v>War Eternal</v>
      </c>
      <c r="U1413" s="137" t="str">
        <f>IF(P1413="","",IF(N1413=1,"",IF(Q1413="","",IF(Q1413&lt;=100,100,IF(Table1[[#This Row],[Day]]="Wed",100,200)))))</f>
        <v/>
      </c>
      <c r="V1413" s="137" t="str">
        <f t="shared" si="280"/>
        <v/>
      </c>
      <c r="W1413" s="137" t="str">
        <f t="shared" si="281"/>
        <v/>
      </c>
      <c r="X1413" s="133">
        <f>100</f>
        <v>100</v>
      </c>
      <c r="Y1413" s="133">
        <f t="shared" si="282"/>
        <v>300</v>
      </c>
      <c r="Z1413" s="133">
        <f t="shared" si="283"/>
        <v>200</v>
      </c>
      <c r="AA1413" s="134" t="str">
        <f>TEXT(Table1[[#This Row],[Date]],"DDD")</f>
        <v>Sat</v>
      </c>
      <c r="AB1413" s="133" t="str">
        <f>IF(OR(G1413="Doomben",G1413="Eagle Farm"),"Q",IF(AND(Q1413&gt;1,Q1413&lt;55,Table1[[#This Row],[Source]]="Nat"),"Nat OK",IF(AND(Table1[[#This Row],[Source]]&lt;&gt;"Nat",Q1413&lt;55),"Poor &lt;55",IF(OR(G1413="Randwick",G1413="Flemington",G1413="Caulfield",G1413="Sandown Lake",G1413="Sandown Hill"),"Best","ave"))))</f>
        <v>Poor &lt;55</v>
      </c>
      <c r="AC1413" s="133">
        <f>IF(Q1413="","",IF(AB1413="Poor &lt;55",$AC$2*0.2%,IF(AND(AB1413="Q",AA1413&lt;&gt;"Wed"),$AC$2*0.4%,IF(AND(AB1413="Q",AA1413="Wed"),$AC$2*0.5%,IF(AND(AB1413="Ave",U1413=100),$AC$2*0.5%,IF(AND(AB1413="ave",U1413="",N1413=1,AG1413="Bush"),$AC$2*1%,IF(AND(AB1413="ave",U1413="",Q1413&gt;100),$AC$2*1.3%,IF(AND(AB1413="ave",U1413=""),$AC$2*1.2%,IF(AND(AB1413="Ave",U1413=200),$AC$2*1%,IF(AND(AB1413="Best",U1413=200),$AC$2*1.5%,IF(AND(AB1413="Best",U1413="",K1413&lt;&gt;"Pro Syd"),$AC$2*0.5%,IF(AND(AB1413="Best",U1413=""),$AC$2*1%,IF(AND(AB1413="Best",U1413=100,Table1[[#This Row],[State]]="NSW"),$AC$2*0.4%,IF(AND(AB1413="Best",U1413=100),$AC$2*1%,IF(Table1[[#This Row],[Adj]]="Nat OK",$AC$2*0.5%,"xxx")))))))))))))))</f>
        <v>20</v>
      </c>
      <c r="AD1413" s="133">
        <f t="shared" si="284"/>
        <v>60</v>
      </c>
      <c r="AE1413" s="133">
        <f t="shared" si="285"/>
        <v>40</v>
      </c>
      <c r="AF1413" s="133" t="str">
        <f>VLOOKUP(Table1[[#This Row],[Track]],$F$2672:$H$2715,2,FALSE)</f>
        <v>NSW</v>
      </c>
      <c r="AG1413" s="133" t="str">
        <f>VLOOKUP(Table1[[#This Row],[Track]],$F$2672:$H$2715,3,FALSE)</f>
        <v>-</v>
      </c>
      <c r="AH1413" s="133" t="str">
        <f>IF(Table1[[#This Row],[Date]]&lt;$AH$2,"",IF(Table1[[#This Row],[Date]]&lt;$AH$3,"Edge","Elite Combo"))</f>
        <v/>
      </c>
      <c r="AI1413" s="218">
        <f>Table1[[#This Row],[Time]]</f>
        <v>0.63888888888888884</v>
      </c>
      <c r="AJ1413" s="219" t="str">
        <f>Table1[[#This Row],[Track]]</f>
        <v>Randwick</v>
      </c>
      <c r="AK1413" s="216">
        <f>Table1[[#This Row],[Race ]]</f>
        <v>8</v>
      </c>
      <c r="AL1413" s="219">
        <f>Table1[[#This Row],[TAB]]</f>
        <v>3</v>
      </c>
      <c r="AM1413" s="219" t="str">
        <f>Table1[[#This Row],[Selection]]</f>
        <v>War Eternal</v>
      </c>
      <c r="AN1413" s="220" t="str">
        <f>Table1[[#This Row],[Sources]]</f>
        <v>E4-10</v>
      </c>
      <c r="AO1413" s="219">
        <f>Table1[[#This Row],[Scale Bet]]</f>
        <v>20</v>
      </c>
    </row>
    <row r="1414" spans="5:41" ht="16.5" customHeight="1" x14ac:dyDescent="0.25">
      <c r="E1414" s="185">
        <v>45486</v>
      </c>
      <c r="F1414" s="35">
        <v>0.66666666666666663</v>
      </c>
      <c r="G1414" s="36" t="s">
        <v>22</v>
      </c>
      <c r="H1414" s="36">
        <v>9</v>
      </c>
      <c r="I1414" s="36">
        <v>11</v>
      </c>
      <c r="J1414" s="36" t="s">
        <v>242</v>
      </c>
      <c r="K1414" s="36" t="s">
        <v>60</v>
      </c>
      <c r="L1414" s="165">
        <v>10</v>
      </c>
      <c r="M1414" s="134">
        <f t="shared" si="273"/>
        <v>10</v>
      </c>
      <c r="N1414" s="36">
        <f t="shared" si="274"/>
        <v>1</v>
      </c>
      <c r="O1414" s="135" t="str">
        <f t="shared" si="275"/>
        <v>Pro Syd-10</v>
      </c>
      <c r="P1414" s="186" t="str">
        <f t="shared" si="276"/>
        <v>OK</v>
      </c>
      <c r="Q1414" s="187">
        <f t="shared" si="277"/>
        <v>40</v>
      </c>
      <c r="R1414" s="150">
        <v>5</v>
      </c>
      <c r="S1414" s="187">
        <f t="shared" si="278"/>
        <v>200</v>
      </c>
      <c r="T1414" s="136" t="str">
        <f t="shared" si="279"/>
        <v>Aramco</v>
      </c>
      <c r="U1414" s="137" t="str">
        <f>IF(P1414="","",IF(N1414=1,"",IF(Q1414="","",IF(Q1414&lt;=100,100,IF(Table1[[#This Row],[Day]]="Wed",100,200)))))</f>
        <v/>
      </c>
      <c r="V1414" s="137" t="str">
        <f t="shared" si="280"/>
        <v/>
      </c>
      <c r="W1414" s="137" t="str">
        <f t="shared" si="281"/>
        <v/>
      </c>
      <c r="X1414" s="133">
        <f>100</f>
        <v>100</v>
      </c>
      <c r="Y1414" s="133">
        <f t="shared" si="282"/>
        <v>500</v>
      </c>
      <c r="Z1414" s="133">
        <f t="shared" si="283"/>
        <v>400</v>
      </c>
      <c r="AA1414" s="134" t="str">
        <f>TEXT(Table1[[#This Row],[Date]],"DDD")</f>
        <v>Sat</v>
      </c>
      <c r="AB1414" s="133" t="str">
        <f>IF(OR(G1414="Doomben",G1414="Eagle Farm"),"Q",IF(AND(Q1414&gt;1,Q1414&lt;55,Table1[[#This Row],[Source]]="Nat"),"Nat OK",IF(AND(Table1[[#This Row],[Source]]&lt;&gt;"Nat",Q1414&lt;55),"Poor &lt;55",IF(OR(G1414="Randwick",G1414="Flemington",G1414="Caulfield",G1414="Sandown Lake",G1414="Sandown Hill"),"Best","ave"))))</f>
        <v>Poor &lt;55</v>
      </c>
      <c r="AC1414" s="133">
        <f>IF(Q1414="","",IF(AB1414="Poor &lt;55",$AC$2*0.2%,IF(AND(AB1414="Q",AA1414&lt;&gt;"Wed"),$AC$2*0.4%,IF(AND(AB1414="Q",AA1414="Wed"),$AC$2*0.5%,IF(AND(AB1414="Ave",U1414=100),$AC$2*0.5%,IF(AND(AB1414="ave",U1414="",N1414=1,AG1414="Bush"),$AC$2*1%,IF(AND(AB1414="ave",U1414="",Q1414&gt;100),$AC$2*1.3%,IF(AND(AB1414="ave",U1414=""),$AC$2*1.2%,IF(AND(AB1414="Ave",U1414=200),$AC$2*1%,IF(AND(AB1414="Best",U1414=200),$AC$2*1.5%,IF(AND(AB1414="Best",U1414="",K1414&lt;&gt;"Pro Syd"),$AC$2*0.5%,IF(AND(AB1414="Best",U1414=""),$AC$2*1%,IF(AND(AB1414="Best",U1414=100,Table1[[#This Row],[State]]="NSW"),$AC$2*0.4%,IF(AND(AB1414="Best",U1414=100),$AC$2*1%,IF(Table1[[#This Row],[Adj]]="Nat OK",$AC$2*0.5%,"xxx")))))))))))))))</f>
        <v>20</v>
      </c>
      <c r="AD1414" s="133">
        <f t="shared" si="284"/>
        <v>100</v>
      </c>
      <c r="AE1414" s="133">
        <f t="shared" si="285"/>
        <v>80</v>
      </c>
      <c r="AF1414" s="133" t="str">
        <f>VLOOKUP(Table1[[#This Row],[Track]],$F$2672:$H$2715,2,FALSE)</f>
        <v>NSW</v>
      </c>
      <c r="AG1414" s="133" t="str">
        <f>VLOOKUP(Table1[[#This Row],[Track]],$F$2672:$H$2715,3,FALSE)</f>
        <v>-</v>
      </c>
      <c r="AH1414" s="133" t="str">
        <f>IF(Table1[[#This Row],[Date]]&lt;$AH$2,"",IF(Table1[[#This Row],[Date]]&lt;$AH$3,"Edge","Elite Combo"))</f>
        <v/>
      </c>
      <c r="AI1414" s="218">
        <f>Table1[[#This Row],[Time]]</f>
        <v>0.66666666666666663</v>
      </c>
      <c r="AJ1414" s="219" t="str">
        <f>Table1[[#This Row],[Track]]</f>
        <v>Randwick</v>
      </c>
      <c r="AK1414" s="216">
        <f>Table1[[#This Row],[Race ]]</f>
        <v>9</v>
      </c>
      <c r="AL1414" s="219">
        <f>Table1[[#This Row],[TAB]]</f>
        <v>11</v>
      </c>
      <c r="AM1414" s="219" t="str">
        <f>Table1[[#This Row],[Selection]]</f>
        <v>Aramco</v>
      </c>
      <c r="AN1414" s="220" t="str">
        <f>Table1[[#This Row],[Sources]]</f>
        <v>Pro Syd-10</v>
      </c>
      <c r="AO1414" s="219">
        <f>Table1[[#This Row],[Scale Bet]]</f>
        <v>20</v>
      </c>
    </row>
    <row r="1415" spans="5:41" ht="16.5" customHeight="1" x14ac:dyDescent="0.25">
      <c r="E1415" s="185">
        <v>45486</v>
      </c>
      <c r="F1415" s="35">
        <v>0.66666666666666663</v>
      </c>
      <c r="G1415" s="36" t="s">
        <v>22</v>
      </c>
      <c r="H1415" s="36">
        <v>9</v>
      </c>
      <c r="I1415" s="36">
        <v>9</v>
      </c>
      <c r="J1415" s="36" t="s">
        <v>402</v>
      </c>
      <c r="K1415" s="36" t="s">
        <v>1</v>
      </c>
      <c r="L1415" s="165">
        <v>10</v>
      </c>
      <c r="M1415" s="134">
        <f t="shared" ref="M1415:M1478" si="286">IF(AND(J1415=J1414,E1415=E1414),"",IF(AND(E1415=E1418,J1415=J1418),L1415+L1416+L1417+L1418,IF(AND(E1415=E1417,J1415=J1417),L1415+L1416+L1417,IF(AND(E1415=E1416,J1415=J1416),L1415+L1416,L1415))))</f>
        <v>10</v>
      </c>
      <c r="N1415" s="36">
        <f t="shared" ref="N1415:N1478" si="287">IF(M1415=L1415,1,IF(M1415="","",IF(AND(E1415=E1418,J1415=J1418),4,IF(AND(E1415=E1417,J1415=J1417),3,IF(AND(E1415=E1416,J1415=J1416),2,"XXX")))))</f>
        <v>1</v>
      </c>
      <c r="O1415" s="135" t="str">
        <f t="shared" ref="O1415:O1478" si="288">IF(N1415="","",IF(N1415=4,K1415&amp;"-"&amp;L1415&amp;"/"&amp;K1416&amp;"-"&amp;L1416&amp;"/"&amp;K1417&amp;"-"&amp;L1417&amp;"/"&amp;K1418&amp;"-"&amp;L1418,IF(N1415=3,K1415&amp;"-"&amp;L1415&amp;"/"&amp;K1416&amp;"-"&amp;L1416&amp;"/"&amp;K1417&amp;"-"&amp;L1417,IF(N1415=2,K1415&amp;"-"&amp;L1415&amp;"/"&amp;K1416&amp;"-"&amp;L1416,IF(N1415=1,K1415&amp;"-"&amp;L1415,"""""xxx")))))</f>
        <v>E4-10</v>
      </c>
      <c r="P1415" s="186" t="str">
        <f t="shared" ref="P1415:P1478" si="289">IF(OR(G1415="Randwick",G1415="Rosehill",G1415="Flemington",G1415="Caulfield",G1415="Sandown Lake",G1415="Sandown Hill",G1415="Moonee Valley"),"OK","")</f>
        <v>OK</v>
      </c>
      <c r="Q1415" s="187">
        <f t="shared" ref="Q1415:Q1478" si="290">IF(M1415="","",(M1415*($Q$1/1000)/$R$1)*$Q$2)</f>
        <v>40</v>
      </c>
      <c r="R1415" s="150"/>
      <c r="S1415" s="187" t="str">
        <f t="shared" ref="S1415:S1478" si="291">IF(Q1415="","",IF(R1415="","",R1415*Q1415))</f>
        <v/>
      </c>
      <c r="T1415" s="136" t="str">
        <f t="shared" ref="T1415:T1478" si="292">TRIM(PROPER(J1415))</f>
        <v>Bear On The Loose</v>
      </c>
      <c r="U1415" s="137" t="str">
        <f>IF(P1415="","",IF(N1415=1,"",IF(Q1415="","",IF(Q1415&lt;=100,100,IF(Table1[[#This Row],[Day]]="Wed",100,200)))))</f>
        <v/>
      </c>
      <c r="V1415" s="137" t="str">
        <f t="shared" ref="V1415:V1478" si="293">IF(U1415="","",IF(R1415="","",U1415*R1415))</f>
        <v/>
      </c>
      <c r="W1415" s="137" t="str">
        <f t="shared" ref="W1415:W1478" si="294">IF(U1415="","",IF(V1415="",U1415*-1,V1415-U1415))</f>
        <v/>
      </c>
      <c r="X1415" s="133">
        <f>100</f>
        <v>100</v>
      </c>
      <c r="Y1415" s="133" t="str">
        <f t="shared" ref="Y1415:Y1478" si="295">IF(R1415="","",X1415*R1415)</f>
        <v/>
      </c>
      <c r="Z1415" s="133">
        <f t="shared" ref="Z1415:Z1478" si="296">IF(Y1415="",X1415*-1,Y1415-X1414)</f>
        <v>-100</v>
      </c>
      <c r="AA1415" s="134" t="str">
        <f>TEXT(Table1[[#This Row],[Date]],"DDD")</f>
        <v>Sat</v>
      </c>
      <c r="AB1415" s="133" t="str">
        <f>IF(OR(G1415="Doomben",G1415="Eagle Farm"),"Q",IF(AND(Q1415&gt;1,Q1415&lt;55,Table1[[#This Row],[Source]]="Nat"),"Nat OK",IF(AND(Table1[[#This Row],[Source]]&lt;&gt;"Nat",Q1415&lt;55),"Poor &lt;55",IF(OR(G1415="Randwick",G1415="Flemington",G1415="Caulfield",G1415="Sandown Lake",G1415="Sandown Hill"),"Best","ave"))))</f>
        <v>Poor &lt;55</v>
      </c>
      <c r="AC1415" s="133">
        <f>IF(Q1415="","",IF(AB1415="Poor &lt;55",$AC$2*0.2%,IF(AND(AB1415="Q",AA1415&lt;&gt;"Wed"),$AC$2*0.4%,IF(AND(AB1415="Q",AA1415="Wed"),$AC$2*0.5%,IF(AND(AB1415="Ave",U1415=100),$AC$2*0.5%,IF(AND(AB1415="ave",U1415="",N1415=1,AG1415="Bush"),$AC$2*1%,IF(AND(AB1415="ave",U1415="",Q1415&gt;100),$AC$2*1.3%,IF(AND(AB1415="ave",U1415=""),$AC$2*1.2%,IF(AND(AB1415="Ave",U1415=200),$AC$2*1%,IF(AND(AB1415="Best",U1415=200),$AC$2*1.5%,IF(AND(AB1415="Best",U1415="",K1415&lt;&gt;"Pro Syd"),$AC$2*0.5%,IF(AND(AB1415="Best",U1415=""),$AC$2*1%,IF(AND(AB1415="Best",U1415=100,Table1[[#This Row],[State]]="NSW"),$AC$2*0.4%,IF(AND(AB1415="Best",U1415=100),$AC$2*1%,IF(Table1[[#This Row],[Adj]]="Nat OK",$AC$2*0.5%,"xxx")))))))))))))))</f>
        <v>20</v>
      </c>
      <c r="AD1415" s="133" t="str">
        <f t="shared" ref="AD1415:AD1478" si="297">IF(AC1415="","",IF(R1415="","",AC1415*R1415))</f>
        <v/>
      </c>
      <c r="AE1415" s="133">
        <f t="shared" ref="AE1415:AE1478" si="298">IF(AC1415="","",IF(AD1415="",AC1415*-1,AD1415-AC1415))</f>
        <v>-20</v>
      </c>
      <c r="AF1415" s="133" t="str">
        <f>VLOOKUP(Table1[[#This Row],[Track]],$F$2672:$H$2715,2,FALSE)</f>
        <v>NSW</v>
      </c>
      <c r="AG1415" s="133" t="str">
        <f>VLOOKUP(Table1[[#This Row],[Track]],$F$2672:$H$2715,3,FALSE)</f>
        <v>-</v>
      </c>
      <c r="AH1415" s="133" t="str">
        <f>IF(Table1[[#This Row],[Date]]&lt;$AH$2,"",IF(Table1[[#This Row],[Date]]&lt;$AH$3,"Edge","Elite Combo"))</f>
        <v/>
      </c>
      <c r="AI1415" s="218">
        <f>Table1[[#This Row],[Time]]</f>
        <v>0.66666666666666663</v>
      </c>
      <c r="AJ1415" s="219" t="str">
        <f>Table1[[#This Row],[Track]]</f>
        <v>Randwick</v>
      </c>
      <c r="AK1415" s="216">
        <f>Table1[[#This Row],[Race ]]</f>
        <v>9</v>
      </c>
      <c r="AL1415" s="219">
        <f>Table1[[#This Row],[TAB]]</f>
        <v>9</v>
      </c>
      <c r="AM1415" s="219" t="str">
        <f>Table1[[#This Row],[Selection]]</f>
        <v>Bear On The Loose</v>
      </c>
      <c r="AN1415" s="220" t="str">
        <f>Table1[[#This Row],[Sources]]</f>
        <v>E4-10</v>
      </c>
      <c r="AO1415" s="219">
        <f>Table1[[#This Row],[Scale Bet]]</f>
        <v>20</v>
      </c>
    </row>
    <row r="1416" spans="5:41" ht="16.5" customHeight="1" x14ac:dyDescent="0.25">
      <c r="E1416" s="185">
        <v>45486</v>
      </c>
      <c r="F1416" s="35">
        <v>0.69097222222222221</v>
      </c>
      <c r="G1416" s="36" t="s">
        <v>22</v>
      </c>
      <c r="H1416" s="36">
        <v>10</v>
      </c>
      <c r="I1416" s="36">
        <v>11</v>
      </c>
      <c r="J1416" s="36" t="s">
        <v>805</v>
      </c>
      <c r="K1416" s="36" t="s">
        <v>1</v>
      </c>
      <c r="L1416" s="165">
        <v>11.000000000000002</v>
      </c>
      <c r="M1416" s="134">
        <f t="shared" si="286"/>
        <v>11.000000000000002</v>
      </c>
      <c r="N1416" s="36">
        <f t="shared" si="287"/>
        <v>1</v>
      </c>
      <c r="O1416" s="135" t="str">
        <f t="shared" si="288"/>
        <v>E4-11</v>
      </c>
      <c r="P1416" s="186" t="str">
        <f t="shared" si="289"/>
        <v>OK</v>
      </c>
      <c r="Q1416" s="187">
        <f t="shared" si="290"/>
        <v>44.000000000000007</v>
      </c>
      <c r="R1416" s="150"/>
      <c r="S1416" s="187" t="str">
        <f t="shared" si="291"/>
        <v/>
      </c>
      <c r="T1416" s="136" t="str">
        <f t="shared" si="292"/>
        <v>The Escape</v>
      </c>
      <c r="U1416" s="137" t="str">
        <f>IF(P1416="","",IF(N1416=1,"",IF(Q1416="","",IF(Q1416&lt;=100,100,IF(Table1[[#This Row],[Day]]="Wed",100,200)))))</f>
        <v/>
      </c>
      <c r="V1416" s="137" t="str">
        <f t="shared" si="293"/>
        <v/>
      </c>
      <c r="W1416" s="137" t="str">
        <f t="shared" si="294"/>
        <v/>
      </c>
      <c r="X1416" s="133">
        <f>100</f>
        <v>100</v>
      </c>
      <c r="Y1416" s="133" t="str">
        <f t="shared" si="295"/>
        <v/>
      </c>
      <c r="Z1416" s="133">
        <f t="shared" si="296"/>
        <v>-100</v>
      </c>
      <c r="AA1416" s="134" t="str">
        <f>TEXT(Table1[[#This Row],[Date]],"DDD")</f>
        <v>Sat</v>
      </c>
      <c r="AB1416" s="133" t="str">
        <f>IF(OR(G1416="Doomben",G1416="Eagle Farm"),"Q",IF(AND(Q1416&gt;1,Q1416&lt;55,Table1[[#This Row],[Source]]="Nat"),"Nat OK",IF(AND(Table1[[#This Row],[Source]]&lt;&gt;"Nat",Q1416&lt;55),"Poor &lt;55",IF(OR(G1416="Randwick",G1416="Flemington",G1416="Caulfield",G1416="Sandown Lake",G1416="Sandown Hill"),"Best","ave"))))</f>
        <v>Poor &lt;55</v>
      </c>
      <c r="AC1416" s="133">
        <f>IF(Q1416="","",IF(AB1416="Poor &lt;55",$AC$2*0.2%,IF(AND(AB1416="Q",AA1416&lt;&gt;"Wed"),$AC$2*0.4%,IF(AND(AB1416="Q",AA1416="Wed"),$AC$2*0.5%,IF(AND(AB1416="Ave",U1416=100),$AC$2*0.5%,IF(AND(AB1416="ave",U1416="",N1416=1,AG1416="Bush"),$AC$2*1%,IF(AND(AB1416="ave",U1416="",Q1416&gt;100),$AC$2*1.3%,IF(AND(AB1416="ave",U1416=""),$AC$2*1.2%,IF(AND(AB1416="Ave",U1416=200),$AC$2*1%,IF(AND(AB1416="Best",U1416=200),$AC$2*1.5%,IF(AND(AB1416="Best",U1416="",K1416&lt;&gt;"Pro Syd"),$AC$2*0.5%,IF(AND(AB1416="Best",U1416=""),$AC$2*1%,IF(AND(AB1416="Best",U1416=100,Table1[[#This Row],[State]]="NSW"),$AC$2*0.4%,IF(AND(AB1416="Best",U1416=100),$AC$2*1%,IF(Table1[[#This Row],[Adj]]="Nat OK",$AC$2*0.5%,"xxx")))))))))))))))</f>
        <v>20</v>
      </c>
      <c r="AD1416" s="133" t="str">
        <f t="shared" si="297"/>
        <v/>
      </c>
      <c r="AE1416" s="133">
        <f t="shared" si="298"/>
        <v>-20</v>
      </c>
      <c r="AF1416" s="133" t="str">
        <f>VLOOKUP(Table1[[#This Row],[Track]],$F$2672:$H$2715,2,FALSE)</f>
        <v>NSW</v>
      </c>
      <c r="AG1416" s="133" t="str">
        <f>VLOOKUP(Table1[[#This Row],[Track]],$F$2672:$H$2715,3,FALSE)</f>
        <v>-</v>
      </c>
      <c r="AH1416" s="133" t="str">
        <f>IF(Table1[[#This Row],[Date]]&lt;$AH$2,"",IF(Table1[[#This Row],[Date]]&lt;$AH$3,"Edge","Elite Combo"))</f>
        <v/>
      </c>
      <c r="AI1416" s="218">
        <f>Table1[[#This Row],[Time]]</f>
        <v>0.69097222222222221</v>
      </c>
      <c r="AJ1416" s="219" t="str">
        <f>Table1[[#This Row],[Track]]</f>
        <v>Randwick</v>
      </c>
      <c r="AK1416" s="216">
        <f>Table1[[#This Row],[Race ]]</f>
        <v>10</v>
      </c>
      <c r="AL1416" s="219">
        <f>Table1[[#This Row],[TAB]]</f>
        <v>11</v>
      </c>
      <c r="AM1416" s="219" t="str">
        <f>Table1[[#This Row],[Selection]]</f>
        <v>The Escape</v>
      </c>
      <c r="AN1416" s="220" t="str">
        <f>Table1[[#This Row],[Sources]]</f>
        <v>E4-11</v>
      </c>
      <c r="AO1416" s="219">
        <f>Table1[[#This Row],[Scale Bet]]</f>
        <v>20</v>
      </c>
    </row>
    <row r="1417" spans="5:41" ht="16.5" customHeight="1" x14ac:dyDescent="0.25">
      <c r="E1417" s="185">
        <v>45486</v>
      </c>
      <c r="F1417" s="35">
        <v>0.7</v>
      </c>
      <c r="G1417" s="36" t="s">
        <v>201</v>
      </c>
      <c r="H1417" s="36">
        <v>9</v>
      </c>
      <c r="I1417" s="36">
        <v>10</v>
      </c>
      <c r="J1417" s="36" t="s">
        <v>806</v>
      </c>
      <c r="K1417" s="36" t="s">
        <v>1</v>
      </c>
      <c r="L1417" s="165">
        <v>12</v>
      </c>
      <c r="M1417" s="134">
        <f t="shared" si="286"/>
        <v>26</v>
      </c>
      <c r="N1417" s="36">
        <f t="shared" si="287"/>
        <v>2</v>
      </c>
      <c r="O1417" s="135" t="str">
        <f t="shared" si="288"/>
        <v>E4-12/Edge-14</v>
      </c>
      <c r="P1417" s="186" t="str">
        <f t="shared" si="289"/>
        <v>OK</v>
      </c>
      <c r="Q1417" s="187">
        <f t="shared" si="290"/>
        <v>104</v>
      </c>
      <c r="R1417" s="150"/>
      <c r="S1417" s="187" t="str">
        <f t="shared" si="291"/>
        <v/>
      </c>
      <c r="T1417" s="136" t="str">
        <f t="shared" si="292"/>
        <v>Lafargue</v>
      </c>
      <c r="U1417" s="137">
        <f>IF(P1417="","",IF(N1417=1,"",IF(Q1417="","",IF(Q1417&lt;=100,100,IF(Table1[[#This Row],[Day]]="Wed",100,200)))))</f>
        <v>200</v>
      </c>
      <c r="V1417" s="137" t="str">
        <f t="shared" si="293"/>
        <v/>
      </c>
      <c r="W1417" s="137">
        <f t="shared" si="294"/>
        <v>-200</v>
      </c>
      <c r="X1417" s="133">
        <f>100</f>
        <v>100</v>
      </c>
      <c r="Y1417" s="133" t="str">
        <f t="shared" si="295"/>
        <v/>
      </c>
      <c r="Z1417" s="133">
        <f t="shared" si="296"/>
        <v>-100</v>
      </c>
      <c r="AA1417" s="134" t="str">
        <f>TEXT(Table1[[#This Row],[Date]],"DDD")</f>
        <v>Sat</v>
      </c>
      <c r="AB1417" s="133" t="str">
        <f>IF(OR(G1417="Doomben",G1417="Eagle Farm"),"Q",IF(AND(Q1417&gt;1,Q1417&lt;55,Table1[[#This Row],[Source]]="Nat"),"Nat OK",IF(AND(Table1[[#This Row],[Source]]&lt;&gt;"Nat",Q1417&lt;55),"Poor &lt;55",IF(OR(G1417="Randwick",G1417="Flemington",G1417="Caulfield",G1417="Sandown Lake",G1417="Sandown Hill"),"Best","ave"))))</f>
        <v>Best</v>
      </c>
      <c r="AC1417" s="133">
        <f>IF(Q1417="","",IF(AB1417="Poor &lt;55",$AC$2*0.2%,IF(AND(AB1417="Q",AA1417&lt;&gt;"Wed"),$AC$2*0.4%,IF(AND(AB1417="Q",AA1417="Wed"),$AC$2*0.5%,IF(AND(AB1417="Ave",U1417=100),$AC$2*0.5%,IF(AND(AB1417="ave",U1417="",N1417=1,AG1417="Bush"),$AC$2*1%,IF(AND(AB1417="ave",U1417="",Q1417&gt;100),$AC$2*1.3%,IF(AND(AB1417="ave",U1417=""),$AC$2*1.2%,IF(AND(AB1417="Ave",U1417=200),$AC$2*1%,IF(AND(AB1417="Best",U1417=200),$AC$2*1.5%,IF(AND(AB1417="Best",U1417="",K1417&lt;&gt;"Pro Syd"),$AC$2*0.5%,IF(AND(AB1417="Best",U1417=""),$AC$2*1%,IF(AND(AB1417="Best",U1417=100,Table1[[#This Row],[State]]="NSW"),$AC$2*0.4%,IF(AND(AB1417="Best",U1417=100),$AC$2*1%,IF(Table1[[#This Row],[Adj]]="Nat OK",$AC$2*0.5%,"xxx")))))))))))))))</f>
        <v>150</v>
      </c>
      <c r="AD1417" s="133" t="str">
        <f t="shared" si="297"/>
        <v/>
      </c>
      <c r="AE1417" s="133">
        <f t="shared" si="298"/>
        <v>-150</v>
      </c>
      <c r="AF1417" s="133" t="str">
        <f>VLOOKUP(Table1[[#This Row],[Track]],$F$2672:$H$2715,2,FALSE)</f>
        <v>Vic</v>
      </c>
      <c r="AG1417" s="133" t="str">
        <f>VLOOKUP(Table1[[#This Row],[Track]],$F$2672:$H$2715,3,FALSE)</f>
        <v>-</v>
      </c>
      <c r="AH1417" s="133" t="str">
        <f>IF(Table1[[#This Row],[Date]]&lt;$AH$2,"",IF(Table1[[#This Row],[Date]]&lt;$AH$3,"Edge","Elite Combo"))</f>
        <v/>
      </c>
      <c r="AI1417" s="218">
        <f>Table1[[#This Row],[Time]]</f>
        <v>0.7</v>
      </c>
      <c r="AJ1417" s="219" t="str">
        <f>Table1[[#This Row],[Track]]</f>
        <v>Caulfield</v>
      </c>
      <c r="AK1417" s="216">
        <f>Table1[[#This Row],[Race ]]</f>
        <v>9</v>
      </c>
      <c r="AL1417" s="219">
        <f>Table1[[#This Row],[TAB]]</f>
        <v>10</v>
      </c>
      <c r="AM1417" s="219" t="str">
        <f>Table1[[#This Row],[Selection]]</f>
        <v>Lafargue</v>
      </c>
      <c r="AN1417" s="220" t="str">
        <f>Table1[[#This Row],[Sources]]</f>
        <v>E4-12/Edge-14</v>
      </c>
      <c r="AO1417" s="219">
        <f>Table1[[#This Row],[Scale Bet]]</f>
        <v>150</v>
      </c>
    </row>
    <row r="1418" spans="5:41" ht="16.5" customHeight="1" x14ac:dyDescent="0.25">
      <c r="E1418" s="185">
        <v>45486</v>
      </c>
      <c r="F1418" s="35">
        <v>0.7</v>
      </c>
      <c r="G1418" s="36" t="s">
        <v>201</v>
      </c>
      <c r="H1418" s="36">
        <v>9</v>
      </c>
      <c r="I1418" s="36">
        <v>10</v>
      </c>
      <c r="J1418" s="36" t="s">
        <v>806</v>
      </c>
      <c r="K1418" s="36" t="s">
        <v>40</v>
      </c>
      <c r="L1418" s="165">
        <v>14</v>
      </c>
      <c r="M1418" s="134" t="str">
        <f t="shared" si="286"/>
        <v/>
      </c>
      <c r="N1418" s="36" t="str">
        <f t="shared" si="287"/>
        <v/>
      </c>
      <c r="O1418" s="135" t="str">
        <f t="shared" si="288"/>
        <v/>
      </c>
      <c r="P1418" s="186" t="str">
        <f t="shared" si="289"/>
        <v>OK</v>
      </c>
      <c r="Q1418" s="187" t="str">
        <f t="shared" si="290"/>
        <v/>
      </c>
      <c r="R1418" s="150"/>
      <c r="S1418" s="187" t="str">
        <f t="shared" si="291"/>
        <v/>
      </c>
      <c r="T1418" s="136" t="str">
        <f t="shared" si="292"/>
        <v>Lafargue</v>
      </c>
      <c r="U1418" s="137" t="str">
        <f>IF(P1418="","",IF(N1418=1,"",IF(Q1418="","",IF(Q1418&lt;=100,100,IF(Table1[[#This Row],[Day]]="Wed",100,200)))))</f>
        <v/>
      </c>
      <c r="V1418" s="137" t="str">
        <f t="shared" si="293"/>
        <v/>
      </c>
      <c r="W1418" s="137" t="str">
        <f t="shared" si="294"/>
        <v/>
      </c>
      <c r="X1418" s="133">
        <f>100</f>
        <v>100</v>
      </c>
      <c r="Y1418" s="133" t="str">
        <f t="shared" si="295"/>
        <v/>
      </c>
      <c r="Z1418" s="133">
        <f t="shared" si="296"/>
        <v>-100</v>
      </c>
      <c r="AA1418" s="134" t="str">
        <f>TEXT(Table1[[#This Row],[Date]],"DDD")</f>
        <v>Sat</v>
      </c>
      <c r="AB1418" s="133" t="str">
        <f>IF(OR(G1418="Doomben",G1418="Eagle Farm"),"Q",IF(AND(Q1418&gt;1,Q1418&lt;55,Table1[[#This Row],[Source]]="Nat"),"Nat OK",IF(AND(Table1[[#This Row],[Source]]&lt;&gt;"Nat",Q1418&lt;55),"Poor &lt;55",IF(OR(G1418="Randwick",G1418="Flemington",G1418="Caulfield",G1418="Sandown Lake",G1418="Sandown Hill"),"Best","ave"))))</f>
        <v>Best</v>
      </c>
      <c r="AC1418" s="133" t="str">
        <f>IF(Q1418="","",IF(AB1418="Poor &lt;55",$AC$2*0.2%,IF(AND(AB1418="Q",AA1418&lt;&gt;"Wed"),$AC$2*0.4%,IF(AND(AB1418="Q",AA1418="Wed"),$AC$2*0.5%,IF(AND(AB1418="Ave",U1418=100),$AC$2*0.5%,IF(AND(AB1418="ave",U1418="",N1418=1,AG1418="Bush"),$AC$2*1%,IF(AND(AB1418="ave",U1418="",Q1418&gt;100),$AC$2*1.3%,IF(AND(AB1418="ave",U1418=""),$AC$2*1.2%,IF(AND(AB1418="Ave",U1418=200),$AC$2*1%,IF(AND(AB1418="Best",U1418=200),$AC$2*1.5%,IF(AND(AB1418="Best",U1418="",K1418&lt;&gt;"Pro Syd"),$AC$2*0.5%,IF(AND(AB1418="Best",U1418=""),$AC$2*1%,IF(AND(AB1418="Best",U1418=100,Table1[[#This Row],[State]]="NSW"),$AC$2*0.4%,IF(AND(AB1418="Best",U1418=100),$AC$2*1%,IF(Table1[[#This Row],[Adj]]="Nat OK",$AC$2*0.5%,"xxx")))))))))))))))</f>
        <v/>
      </c>
      <c r="AD1418" s="133" t="str">
        <f t="shared" si="297"/>
        <v/>
      </c>
      <c r="AE1418" s="133" t="str">
        <f t="shared" si="298"/>
        <v/>
      </c>
      <c r="AF1418" s="133" t="str">
        <f>VLOOKUP(Table1[[#This Row],[Track]],$F$2672:$H$2715,2,FALSE)</f>
        <v>Vic</v>
      </c>
      <c r="AG1418" s="133" t="str">
        <f>VLOOKUP(Table1[[#This Row],[Track]],$F$2672:$H$2715,3,FALSE)</f>
        <v>-</v>
      </c>
      <c r="AH1418" s="133" t="str">
        <f>IF(Table1[[#This Row],[Date]]&lt;$AH$2,"",IF(Table1[[#This Row],[Date]]&lt;$AH$3,"Edge","Elite Combo"))</f>
        <v/>
      </c>
      <c r="AI1418" s="218">
        <f>Table1[[#This Row],[Time]]</f>
        <v>0.7</v>
      </c>
      <c r="AJ1418" s="219" t="str">
        <f>Table1[[#This Row],[Track]]</f>
        <v>Caulfield</v>
      </c>
      <c r="AK1418" s="216">
        <f>Table1[[#This Row],[Race ]]</f>
        <v>9</v>
      </c>
      <c r="AL1418" s="219">
        <f>Table1[[#This Row],[TAB]]</f>
        <v>10</v>
      </c>
      <c r="AM1418" s="219" t="str">
        <f>Table1[[#This Row],[Selection]]</f>
        <v>Lafargue</v>
      </c>
      <c r="AN1418" s="220" t="str">
        <f>Table1[[#This Row],[Sources]]</f>
        <v/>
      </c>
      <c r="AO1418" s="219" t="str">
        <f>Table1[[#This Row],[Scale Bet]]</f>
        <v/>
      </c>
    </row>
    <row r="1419" spans="5:41" ht="16.5" customHeight="1" x14ac:dyDescent="0.25">
      <c r="E1419" s="185">
        <v>45486</v>
      </c>
      <c r="F1419" s="35">
        <v>0.7</v>
      </c>
      <c r="G1419" s="36" t="s">
        <v>201</v>
      </c>
      <c r="H1419" s="36">
        <v>9</v>
      </c>
      <c r="I1419" s="36">
        <v>4</v>
      </c>
      <c r="J1419" s="36" t="s">
        <v>582</v>
      </c>
      <c r="K1419" s="36" t="s">
        <v>18</v>
      </c>
      <c r="L1419" s="165">
        <v>10</v>
      </c>
      <c r="M1419" s="134">
        <f t="shared" si="286"/>
        <v>10</v>
      </c>
      <c r="N1419" s="36">
        <f t="shared" si="287"/>
        <v>1</v>
      </c>
      <c r="O1419" s="135" t="str">
        <f t="shared" si="288"/>
        <v>Pro Mel-10</v>
      </c>
      <c r="P1419" s="186" t="str">
        <f t="shared" si="289"/>
        <v>OK</v>
      </c>
      <c r="Q1419" s="187">
        <f t="shared" si="290"/>
        <v>40</v>
      </c>
      <c r="R1419" s="150"/>
      <c r="S1419" s="187" t="str">
        <f t="shared" si="291"/>
        <v/>
      </c>
      <c r="T1419" s="136" t="str">
        <f t="shared" si="292"/>
        <v>Rheinberg</v>
      </c>
      <c r="U1419" s="137" t="str">
        <f>IF(P1419="","",IF(N1419=1,"",IF(Q1419="","",IF(Q1419&lt;=100,100,IF(Table1[[#This Row],[Day]]="Wed",100,200)))))</f>
        <v/>
      </c>
      <c r="V1419" s="137" t="str">
        <f t="shared" si="293"/>
        <v/>
      </c>
      <c r="W1419" s="137" t="str">
        <f t="shared" si="294"/>
        <v/>
      </c>
      <c r="X1419" s="133">
        <f>100</f>
        <v>100</v>
      </c>
      <c r="Y1419" s="133" t="str">
        <f t="shared" si="295"/>
        <v/>
      </c>
      <c r="Z1419" s="133">
        <f t="shared" si="296"/>
        <v>-100</v>
      </c>
      <c r="AA1419" s="134" t="str">
        <f>TEXT(Table1[[#This Row],[Date]],"DDD")</f>
        <v>Sat</v>
      </c>
      <c r="AB1419" s="133" t="str">
        <f>IF(OR(G1419="Doomben",G1419="Eagle Farm"),"Q",IF(AND(Q1419&gt;1,Q1419&lt;55,Table1[[#This Row],[Source]]="Nat"),"Nat OK",IF(AND(Table1[[#This Row],[Source]]&lt;&gt;"Nat",Q1419&lt;55),"Poor &lt;55",IF(OR(G1419="Randwick",G1419="Flemington",G1419="Caulfield",G1419="Sandown Lake",G1419="Sandown Hill"),"Best","ave"))))</f>
        <v>Poor &lt;55</v>
      </c>
      <c r="AC1419" s="133">
        <f>IF(Q1419="","",IF(AB1419="Poor &lt;55",$AC$2*0.2%,IF(AND(AB1419="Q",AA1419&lt;&gt;"Wed"),$AC$2*0.4%,IF(AND(AB1419="Q",AA1419="Wed"),$AC$2*0.5%,IF(AND(AB1419="Ave",U1419=100),$AC$2*0.5%,IF(AND(AB1419="ave",U1419="",N1419=1,AG1419="Bush"),$AC$2*1%,IF(AND(AB1419="ave",U1419="",Q1419&gt;100),$AC$2*1.3%,IF(AND(AB1419="ave",U1419=""),$AC$2*1.2%,IF(AND(AB1419="Ave",U1419=200),$AC$2*1%,IF(AND(AB1419="Best",U1419=200),$AC$2*1.5%,IF(AND(AB1419="Best",U1419="",K1419&lt;&gt;"Pro Syd"),$AC$2*0.5%,IF(AND(AB1419="Best",U1419=""),$AC$2*1%,IF(AND(AB1419="Best",U1419=100,Table1[[#This Row],[State]]="NSW"),$AC$2*0.4%,IF(AND(AB1419="Best",U1419=100),$AC$2*1%,IF(Table1[[#This Row],[Adj]]="Nat OK",$AC$2*0.5%,"xxx")))))))))))))))</f>
        <v>20</v>
      </c>
      <c r="AD1419" s="133" t="str">
        <f t="shared" si="297"/>
        <v/>
      </c>
      <c r="AE1419" s="133">
        <f t="shared" si="298"/>
        <v>-20</v>
      </c>
      <c r="AF1419" s="133" t="str">
        <f>VLOOKUP(Table1[[#This Row],[Track]],$F$2672:$H$2715,2,FALSE)</f>
        <v>Vic</v>
      </c>
      <c r="AG1419" s="133" t="str">
        <f>VLOOKUP(Table1[[#This Row],[Track]],$F$2672:$H$2715,3,FALSE)</f>
        <v>-</v>
      </c>
      <c r="AH1419" s="133" t="str">
        <f>IF(Table1[[#This Row],[Date]]&lt;$AH$2,"",IF(Table1[[#This Row],[Date]]&lt;$AH$3,"Edge","Elite Combo"))</f>
        <v/>
      </c>
      <c r="AI1419" s="218">
        <f>Table1[[#This Row],[Time]]</f>
        <v>0.7</v>
      </c>
      <c r="AJ1419" s="219" t="str">
        <f>Table1[[#This Row],[Track]]</f>
        <v>Caulfield</v>
      </c>
      <c r="AK1419" s="216">
        <f>Table1[[#This Row],[Race ]]</f>
        <v>9</v>
      </c>
      <c r="AL1419" s="219">
        <f>Table1[[#This Row],[TAB]]</f>
        <v>4</v>
      </c>
      <c r="AM1419" s="219" t="str">
        <f>Table1[[#This Row],[Selection]]</f>
        <v>Rheinberg</v>
      </c>
      <c r="AN1419" s="220" t="str">
        <f>Table1[[#This Row],[Sources]]</f>
        <v>Pro Mel-10</v>
      </c>
      <c r="AO1419" s="219">
        <f>Table1[[#This Row],[Scale Bet]]</f>
        <v>20</v>
      </c>
    </row>
    <row r="1420" spans="5:41" ht="16.5" customHeight="1" x14ac:dyDescent="0.25">
      <c r="E1420" s="185">
        <v>45486</v>
      </c>
      <c r="F1420" s="35">
        <v>0.7</v>
      </c>
      <c r="G1420" s="36" t="s">
        <v>201</v>
      </c>
      <c r="H1420" s="36">
        <v>9</v>
      </c>
      <c r="I1420" s="36">
        <v>8</v>
      </c>
      <c r="J1420" s="36" t="s">
        <v>786</v>
      </c>
      <c r="K1420" s="36" t="s">
        <v>1</v>
      </c>
      <c r="L1420" s="165">
        <v>20</v>
      </c>
      <c r="M1420" s="134">
        <f t="shared" si="286"/>
        <v>55</v>
      </c>
      <c r="N1420" s="36">
        <f t="shared" si="287"/>
        <v>3</v>
      </c>
      <c r="O1420" s="135" t="str">
        <f t="shared" si="288"/>
        <v>E4-20/Nat-20/Pro Mel-15</v>
      </c>
      <c r="P1420" s="186" t="str">
        <f t="shared" si="289"/>
        <v>OK</v>
      </c>
      <c r="Q1420" s="187">
        <f t="shared" si="290"/>
        <v>220</v>
      </c>
      <c r="R1420" s="150"/>
      <c r="S1420" s="187" t="str">
        <f t="shared" si="291"/>
        <v/>
      </c>
      <c r="T1420" s="136" t="str">
        <f t="shared" si="292"/>
        <v>St Lawrence</v>
      </c>
      <c r="U1420" s="137">
        <f>IF(P1420="","",IF(N1420=1,"",IF(Q1420="","",IF(Q1420&lt;=100,100,IF(Table1[[#This Row],[Day]]="Wed",100,200)))))</f>
        <v>200</v>
      </c>
      <c r="V1420" s="137" t="str">
        <f t="shared" si="293"/>
        <v/>
      </c>
      <c r="W1420" s="137">
        <f t="shared" si="294"/>
        <v>-200</v>
      </c>
      <c r="X1420" s="133">
        <f>100</f>
        <v>100</v>
      </c>
      <c r="Y1420" s="133" t="str">
        <f t="shared" si="295"/>
        <v/>
      </c>
      <c r="Z1420" s="133">
        <f t="shared" si="296"/>
        <v>-100</v>
      </c>
      <c r="AA1420" s="134" t="str">
        <f>TEXT(Table1[[#This Row],[Date]],"DDD")</f>
        <v>Sat</v>
      </c>
      <c r="AB1420" s="133" t="str">
        <f>IF(OR(G1420="Doomben",G1420="Eagle Farm"),"Q",IF(AND(Q1420&gt;1,Q1420&lt;55,Table1[[#This Row],[Source]]="Nat"),"Nat OK",IF(AND(Table1[[#This Row],[Source]]&lt;&gt;"Nat",Q1420&lt;55),"Poor &lt;55",IF(OR(G1420="Randwick",G1420="Flemington",G1420="Caulfield",G1420="Sandown Lake",G1420="Sandown Hill"),"Best","ave"))))</f>
        <v>Best</v>
      </c>
      <c r="AC1420" s="133">
        <f>IF(Q1420="","",IF(AB1420="Poor &lt;55",$AC$2*0.2%,IF(AND(AB1420="Q",AA1420&lt;&gt;"Wed"),$AC$2*0.4%,IF(AND(AB1420="Q",AA1420="Wed"),$AC$2*0.5%,IF(AND(AB1420="Ave",U1420=100),$AC$2*0.5%,IF(AND(AB1420="ave",U1420="",N1420=1,AG1420="Bush"),$AC$2*1%,IF(AND(AB1420="ave",U1420="",Q1420&gt;100),$AC$2*1.3%,IF(AND(AB1420="ave",U1420=""),$AC$2*1.2%,IF(AND(AB1420="Ave",U1420=200),$AC$2*1%,IF(AND(AB1420="Best",U1420=200),$AC$2*1.5%,IF(AND(AB1420="Best",U1420="",K1420&lt;&gt;"Pro Syd"),$AC$2*0.5%,IF(AND(AB1420="Best",U1420=""),$AC$2*1%,IF(AND(AB1420="Best",U1420=100,Table1[[#This Row],[State]]="NSW"),$AC$2*0.4%,IF(AND(AB1420="Best",U1420=100),$AC$2*1%,IF(Table1[[#This Row],[Adj]]="Nat OK",$AC$2*0.5%,"xxx")))))))))))))))</f>
        <v>150</v>
      </c>
      <c r="AD1420" s="133" t="str">
        <f t="shared" si="297"/>
        <v/>
      </c>
      <c r="AE1420" s="133">
        <f t="shared" si="298"/>
        <v>-150</v>
      </c>
      <c r="AF1420" s="133" t="str">
        <f>VLOOKUP(Table1[[#This Row],[Track]],$F$2672:$H$2715,2,FALSE)</f>
        <v>Vic</v>
      </c>
      <c r="AG1420" s="133" t="str">
        <f>VLOOKUP(Table1[[#This Row],[Track]],$F$2672:$H$2715,3,FALSE)</f>
        <v>-</v>
      </c>
      <c r="AH1420" s="133" t="str">
        <f>IF(Table1[[#This Row],[Date]]&lt;$AH$2,"",IF(Table1[[#This Row],[Date]]&lt;$AH$3,"Edge","Elite Combo"))</f>
        <v/>
      </c>
      <c r="AI1420" s="218">
        <f>Table1[[#This Row],[Time]]</f>
        <v>0.7</v>
      </c>
      <c r="AJ1420" s="219" t="str">
        <f>Table1[[#This Row],[Track]]</f>
        <v>Caulfield</v>
      </c>
      <c r="AK1420" s="216">
        <f>Table1[[#This Row],[Race ]]</f>
        <v>9</v>
      </c>
      <c r="AL1420" s="219">
        <f>Table1[[#This Row],[TAB]]</f>
        <v>8</v>
      </c>
      <c r="AM1420" s="219" t="str">
        <f>Table1[[#This Row],[Selection]]</f>
        <v>St Lawrence</v>
      </c>
      <c r="AN1420" s="220" t="str">
        <f>Table1[[#This Row],[Sources]]</f>
        <v>E4-20/Nat-20/Pro Mel-15</v>
      </c>
      <c r="AO1420" s="219">
        <f>Table1[[#This Row],[Scale Bet]]</f>
        <v>150</v>
      </c>
    </row>
    <row r="1421" spans="5:41" ht="16.5" customHeight="1" x14ac:dyDescent="0.25">
      <c r="E1421" s="185">
        <v>45486</v>
      </c>
      <c r="F1421" s="35">
        <v>0.7</v>
      </c>
      <c r="G1421" s="36" t="s">
        <v>201</v>
      </c>
      <c r="H1421" s="36">
        <v>9</v>
      </c>
      <c r="I1421" s="36">
        <v>8</v>
      </c>
      <c r="J1421" s="36" t="s">
        <v>786</v>
      </c>
      <c r="K1421" s="36" t="s">
        <v>13</v>
      </c>
      <c r="L1421" s="165">
        <v>20</v>
      </c>
      <c r="M1421" s="134" t="str">
        <f t="shared" si="286"/>
        <v/>
      </c>
      <c r="N1421" s="36" t="str">
        <f t="shared" si="287"/>
        <v/>
      </c>
      <c r="O1421" s="135" t="str">
        <f t="shared" si="288"/>
        <v/>
      </c>
      <c r="P1421" s="186" t="str">
        <f t="shared" si="289"/>
        <v>OK</v>
      </c>
      <c r="Q1421" s="187" t="str">
        <f t="shared" si="290"/>
        <v/>
      </c>
      <c r="R1421" s="150"/>
      <c r="S1421" s="187" t="str">
        <f t="shared" si="291"/>
        <v/>
      </c>
      <c r="T1421" s="136" t="str">
        <f t="shared" si="292"/>
        <v>St Lawrence</v>
      </c>
      <c r="U1421" s="137" t="str">
        <f>IF(P1421="","",IF(N1421=1,"",IF(Q1421="","",IF(Q1421&lt;=100,100,IF(Table1[[#This Row],[Day]]="Wed",100,200)))))</f>
        <v/>
      </c>
      <c r="V1421" s="137" t="str">
        <f t="shared" si="293"/>
        <v/>
      </c>
      <c r="W1421" s="137" t="str">
        <f t="shared" si="294"/>
        <v/>
      </c>
      <c r="X1421" s="133">
        <f>100</f>
        <v>100</v>
      </c>
      <c r="Y1421" s="133" t="str">
        <f t="shared" si="295"/>
        <v/>
      </c>
      <c r="Z1421" s="133">
        <f t="shared" si="296"/>
        <v>-100</v>
      </c>
      <c r="AA1421" s="134" t="str">
        <f>TEXT(Table1[[#This Row],[Date]],"DDD")</f>
        <v>Sat</v>
      </c>
      <c r="AB1421" s="133" t="str">
        <f>IF(OR(G1421="Doomben",G1421="Eagle Farm"),"Q",IF(AND(Q1421&gt;1,Q1421&lt;55,Table1[[#This Row],[Source]]="Nat"),"Nat OK",IF(AND(Table1[[#This Row],[Source]]&lt;&gt;"Nat",Q1421&lt;55),"Poor &lt;55",IF(OR(G1421="Randwick",G1421="Flemington",G1421="Caulfield",G1421="Sandown Lake",G1421="Sandown Hill"),"Best","ave"))))</f>
        <v>Best</v>
      </c>
      <c r="AC1421" s="133" t="str">
        <f>IF(Q1421="","",IF(AB1421="Poor &lt;55",$AC$2*0.2%,IF(AND(AB1421="Q",AA1421&lt;&gt;"Wed"),$AC$2*0.4%,IF(AND(AB1421="Q",AA1421="Wed"),$AC$2*0.5%,IF(AND(AB1421="Ave",U1421=100),$AC$2*0.5%,IF(AND(AB1421="ave",U1421="",N1421=1,AG1421="Bush"),$AC$2*1%,IF(AND(AB1421="ave",U1421="",Q1421&gt;100),$AC$2*1.3%,IF(AND(AB1421="ave",U1421=""),$AC$2*1.2%,IF(AND(AB1421="Ave",U1421=200),$AC$2*1%,IF(AND(AB1421="Best",U1421=200),$AC$2*1.5%,IF(AND(AB1421="Best",U1421="",K1421&lt;&gt;"Pro Syd"),$AC$2*0.5%,IF(AND(AB1421="Best",U1421=""),$AC$2*1%,IF(AND(AB1421="Best",U1421=100,Table1[[#This Row],[State]]="NSW"),$AC$2*0.4%,IF(AND(AB1421="Best",U1421=100),$AC$2*1%,IF(Table1[[#This Row],[Adj]]="Nat OK",$AC$2*0.5%,"xxx")))))))))))))))</f>
        <v/>
      </c>
      <c r="AD1421" s="133" t="str">
        <f t="shared" si="297"/>
        <v/>
      </c>
      <c r="AE1421" s="133" t="str">
        <f t="shared" si="298"/>
        <v/>
      </c>
      <c r="AF1421" s="133" t="str">
        <f>VLOOKUP(Table1[[#This Row],[Track]],$F$2672:$H$2715,2,FALSE)</f>
        <v>Vic</v>
      </c>
      <c r="AG1421" s="133" t="str">
        <f>VLOOKUP(Table1[[#This Row],[Track]],$F$2672:$H$2715,3,FALSE)</f>
        <v>-</v>
      </c>
      <c r="AH1421" s="133" t="str">
        <f>IF(Table1[[#This Row],[Date]]&lt;$AH$2,"",IF(Table1[[#This Row],[Date]]&lt;$AH$3,"Edge","Elite Combo"))</f>
        <v/>
      </c>
      <c r="AI1421" s="218">
        <f>Table1[[#This Row],[Time]]</f>
        <v>0.7</v>
      </c>
      <c r="AJ1421" s="219" t="str">
        <f>Table1[[#This Row],[Track]]</f>
        <v>Caulfield</v>
      </c>
      <c r="AK1421" s="216">
        <f>Table1[[#This Row],[Race ]]</f>
        <v>9</v>
      </c>
      <c r="AL1421" s="219">
        <f>Table1[[#This Row],[TAB]]</f>
        <v>8</v>
      </c>
      <c r="AM1421" s="219" t="str">
        <f>Table1[[#This Row],[Selection]]</f>
        <v>St Lawrence</v>
      </c>
      <c r="AN1421" s="220" t="str">
        <f>Table1[[#This Row],[Sources]]</f>
        <v/>
      </c>
      <c r="AO1421" s="219" t="str">
        <f>Table1[[#This Row],[Scale Bet]]</f>
        <v/>
      </c>
    </row>
    <row r="1422" spans="5:41" ht="16.5" customHeight="1" x14ac:dyDescent="0.25">
      <c r="E1422" s="185">
        <v>45486</v>
      </c>
      <c r="F1422" s="35">
        <v>0.7</v>
      </c>
      <c r="G1422" s="36" t="s">
        <v>201</v>
      </c>
      <c r="H1422" s="36">
        <v>9</v>
      </c>
      <c r="I1422" s="36">
        <v>8</v>
      </c>
      <c r="J1422" s="36" t="s">
        <v>786</v>
      </c>
      <c r="K1422" s="36" t="s">
        <v>18</v>
      </c>
      <c r="L1422" s="165">
        <v>15</v>
      </c>
      <c r="M1422" s="134" t="str">
        <f t="shared" si="286"/>
        <v/>
      </c>
      <c r="N1422" s="36" t="str">
        <f t="shared" si="287"/>
        <v/>
      </c>
      <c r="O1422" s="135" t="str">
        <f t="shared" si="288"/>
        <v/>
      </c>
      <c r="P1422" s="186" t="str">
        <f t="shared" si="289"/>
        <v>OK</v>
      </c>
      <c r="Q1422" s="187" t="str">
        <f t="shared" si="290"/>
        <v/>
      </c>
      <c r="R1422" s="150"/>
      <c r="S1422" s="187" t="str">
        <f t="shared" si="291"/>
        <v/>
      </c>
      <c r="T1422" s="136" t="str">
        <f t="shared" si="292"/>
        <v>St Lawrence</v>
      </c>
      <c r="U1422" s="137" t="str">
        <f>IF(P1422="","",IF(N1422=1,"",IF(Q1422="","",IF(Q1422&lt;=100,100,IF(Table1[[#This Row],[Day]]="Wed",100,200)))))</f>
        <v/>
      </c>
      <c r="V1422" s="137" t="str">
        <f t="shared" si="293"/>
        <v/>
      </c>
      <c r="W1422" s="137" t="str">
        <f t="shared" si="294"/>
        <v/>
      </c>
      <c r="X1422" s="133">
        <f>100</f>
        <v>100</v>
      </c>
      <c r="Y1422" s="133" t="str">
        <f t="shared" si="295"/>
        <v/>
      </c>
      <c r="Z1422" s="133">
        <f t="shared" si="296"/>
        <v>-100</v>
      </c>
      <c r="AA1422" s="134" t="str">
        <f>TEXT(Table1[[#This Row],[Date]],"DDD")</f>
        <v>Sat</v>
      </c>
      <c r="AB1422" s="133" t="str">
        <f>IF(OR(G1422="Doomben",G1422="Eagle Farm"),"Q",IF(AND(Q1422&gt;1,Q1422&lt;55,Table1[[#This Row],[Source]]="Nat"),"Nat OK",IF(AND(Table1[[#This Row],[Source]]&lt;&gt;"Nat",Q1422&lt;55),"Poor &lt;55",IF(OR(G1422="Randwick",G1422="Flemington",G1422="Caulfield",G1422="Sandown Lake",G1422="Sandown Hill"),"Best","ave"))))</f>
        <v>Best</v>
      </c>
      <c r="AC1422" s="133" t="str">
        <f>IF(Q1422="","",IF(AB1422="Poor &lt;55",$AC$2*0.2%,IF(AND(AB1422="Q",AA1422&lt;&gt;"Wed"),$AC$2*0.4%,IF(AND(AB1422="Q",AA1422="Wed"),$AC$2*0.5%,IF(AND(AB1422="Ave",U1422=100),$AC$2*0.5%,IF(AND(AB1422="ave",U1422="",N1422=1,AG1422="Bush"),$AC$2*1%,IF(AND(AB1422="ave",U1422="",Q1422&gt;100),$AC$2*1.3%,IF(AND(AB1422="ave",U1422=""),$AC$2*1.2%,IF(AND(AB1422="Ave",U1422=200),$AC$2*1%,IF(AND(AB1422="Best",U1422=200),$AC$2*1.5%,IF(AND(AB1422="Best",U1422="",K1422&lt;&gt;"Pro Syd"),$AC$2*0.5%,IF(AND(AB1422="Best",U1422=""),$AC$2*1%,IF(AND(AB1422="Best",U1422=100,Table1[[#This Row],[State]]="NSW"),$AC$2*0.4%,IF(AND(AB1422="Best",U1422=100),$AC$2*1%,IF(Table1[[#This Row],[Adj]]="Nat OK",$AC$2*0.5%,"xxx")))))))))))))))</f>
        <v/>
      </c>
      <c r="AD1422" s="133" t="str">
        <f t="shared" si="297"/>
        <v/>
      </c>
      <c r="AE1422" s="133" t="str">
        <f t="shared" si="298"/>
        <v/>
      </c>
      <c r="AF1422" s="133" t="str">
        <f>VLOOKUP(Table1[[#This Row],[Track]],$F$2672:$H$2715,2,FALSE)</f>
        <v>Vic</v>
      </c>
      <c r="AG1422" s="133" t="str">
        <f>VLOOKUP(Table1[[#This Row],[Track]],$F$2672:$H$2715,3,FALSE)</f>
        <v>-</v>
      </c>
      <c r="AH1422" s="133" t="str">
        <f>IF(Table1[[#This Row],[Date]]&lt;$AH$2,"",IF(Table1[[#This Row],[Date]]&lt;$AH$3,"Edge","Elite Combo"))</f>
        <v/>
      </c>
      <c r="AI1422" s="218">
        <f>Table1[[#This Row],[Time]]</f>
        <v>0.7</v>
      </c>
      <c r="AJ1422" s="219" t="str">
        <f>Table1[[#This Row],[Track]]</f>
        <v>Caulfield</v>
      </c>
      <c r="AK1422" s="216">
        <f>Table1[[#This Row],[Race ]]</f>
        <v>9</v>
      </c>
      <c r="AL1422" s="219">
        <f>Table1[[#This Row],[TAB]]</f>
        <v>8</v>
      </c>
      <c r="AM1422" s="219" t="str">
        <f>Table1[[#This Row],[Selection]]</f>
        <v>St Lawrence</v>
      </c>
      <c r="AN1422" s="220" t="str">
        <f>Table1[[#This Row],[Sources]]</f>
        <v/>
      </c>
      <c r="AO1422" s="219" t="str">
        <f>Table1[[#This Row],[Scale Bet]]</f>
        <v/>
      </c>
    </row>
    <row r="1423" spans="5:41" ht="16.5" customHeight="1" x14ac:dyDescent="0.25">
      <c r="E1423" s="185">
        <v>45493</v>
      </c>
      <c r="F1423" s="35">
        <v>0.51736111111111116</v>
      </c>
      <c r="G1423" s="36" t="s">
        <v>17</v>
      </c>
      <c r="H1423" s="36">
        <v>3</v>
      </c>
      <c r="I1423" s="36">
        <v>2</v>
      </c>
      <c r="J1423" s="36" t="s">
        <v>301</v>
      </c>
      <c r="K1423" s="36" t="s">
        <v>60</v>
      </c>
      <c r="L1423" s="165">
        <v>15</v>
      </c>
      <c r="M1423" s="134">
        <f t="shared" si="286"/>
        <v>15</v>
      </c>
      <c r="N1423" s="36">
        <f t="shared" si="287"/>
        <v>1</v>
      </c>
      <c r="O1423" s="135" t="str">
        <f t="shared" si="288"/>
        <v>Pro Syd-15</v>
      </c>
      <c r="P1423" s="186" t="str">
        <f t="shared" si="289"/>
        <v>OK</v>
      </c>
      <c r="Q1423" s="187">
        <f t="shared" si="290"/>
        <v>60</v>
      </c>
      <c r="R1423" s="150"/>
      <c r="S1423" s="187" t="str">
        <f t="shared" si="291"/>
        <v/>
      </c>
      <c r="T1423" s="136" t="str">
        <f t="shared" si="292"/>
        <v>Silvanito</v>
      </c>
      <c r="U1423" s="137" t="str">
        <f>IF(P1423="","",IF(N1423=1,"",IF(Q1423="","",IF(Q1423&lt;=100,100,IF(Table1[[#This Row],[Day]]="Wed",100,200)))))</f>
        <v/>
      </c>
      <c r="V1423" s="137" t="str">
        <f t="shared" si="293"/>
        <v/>
      </c>
      <c r="W1423" s="137" t="str">
        <f t="shared" si="294"/>
        <v/>
      </c>
      <c r="X1423" s="133">
        <f>100</f>
        <v>100</v>
      </c>
      <c r="Y1423" s="133" t="str">
        <f t="shared" si="295"/>
        <v/>
      </c>
      <c r="Z1423" s="133">
        <f t="shared" si="296"/>
        <v>-100</v>
      </c>
      <c r="AA1423" s="134" t="str">
        <f>TEXT(Table1[[#This Row],[Date]],"DDD")</f>
        <v>Sat</v>
      </c>
      <c r="AB1423" s="133" t="str">
        <f>IF(OR(G1423="Doomben",G1423="Eagle Farm"),"Q",IF(AND(Q1423&gt;1,Q1423&lt;55,Table1[[#This Row],[Source]]="Nat"),"Nat OK",IF(AND(Table1[[#This Row],[Source]]&lt;&gt;"Nat",Q1423&lt;55),"Poor &lt;55",IF(OR(G1423="Randwick",G1423="Flemington",G1423="Caulfield",G1423="Sandown Lake",G1423="Sandown Hill"),"Best","ave"))))</f>
        <v>ave</v>
      </c>
      <c r="AC1423" s="133">
        <f>IF(Q1423="","",IF(AB1423="Poor &lt;55",$AC$2*0.2%,IF(AND(AB1423="Q",AA1423&lt;&gt;"Wed"),$AC$2*0.4%,IF(AND(AB1423="Q",AA1423="Wed"),$AC$2*0.5%,IF(AND(AB1423="Ave",U1423=100),$AC$2*0.5%,IF(AND(AB1423="ave",U1423="",N1423=1,AG1423="Bush"),$AC$2*1%,IF(AND(AB1423="ave",U1423="",Q1423&gt;100),$AC$2*1.3%,IF(AND(AB1423="ave",U1423=""),$AC$2*1.2%,IF(AND(AB1423="Ave",U1423=200),$AC$2*1%,IF(AND(AB1423="Best",U1423=200),$AC$2*1.5%,IF(AND(AB1423="Best",U1423="",K1423&lt;&gt;"Pro Syd"),$AC$2*0.5%,IF(AND(AB1423="Best",U1423=""),$AC$2*1%,IF(AND(AB1423="Best",U1423=100,Table1[[#This Row],[State]]="NSW"),$AC$2*0.4%,IF(AND(AB1423="Best",U1423=100),$AC$2*1%,IF(Table1[[#This Row],[Adj]]="Nat OK",$AC$2*0.5%,"xxx")))))))))))))))</f>
        <v>120</v>
      </c>
      <c r="AD1423" s="133" t="str">
        <f t="shared" si="297"/>
        <v/>
      </c>
      <c r="AE1423" s="133">
        <f t="shared" si="298"/>
        <v>-120</v>
      </c>
      <c r="AF1423" s="133" t="str">
        <f>VLOOKUP(Table1[[#This Row],[Track]],$F$2672:$H$2715,2,FALSE)</f>
        <v>NSW</v>
      </c>
      <c r="AG1423" s="133" t="str">
        <f>VLOOKUP(Table1[[#This Row],[Track]],$F$2672:$H$2715,3,FALSE)</f>
        <v>-</v>
      </c>
      <c r="AH1423" s="133" t="str">
        <f>IF(Table1[[#This Row],[Date]]&lt;$AH$2,"",IF(Table1[[#This Row],[Date]]&lt;$AH$3,"Edge","Elite Combo"))</f>
        <v/>
      </c>
      <c r="AI1423" s="218">
        <f>Table1[[#This Row],[Time]]</f>
        <v>0.51736111111111116</v>
      </c>
      <c r="AJ1423" s="219" t="str">
        <f>Table1[[#This Row],[Track]]</f>
        <v>Rosehill</v>
      </c>
      <c r="AK1423" s="216">
        <f>Table1[[#This Row],[Race ]]</f>
        <v>3</v>
      </c>
      <c r="AL1423" s="219">
        <f>Table1[[#This Row],[TAB]]</f>
        <v>2</v>
      </c>
      <c r="AM1423" s="219" t="str">
        <f>Table1[[#This Row],[Selection]]</f>
        <v>Silvanito</v>
      </c>
      <c r="AN1423" s="220" t="str">
        <f>Table1[[#This Row],[Sources]]</f>
        <v>Pro Syd-15</v>
      </c>
      <c r="AO1423" s="219">
        <f>Table1[[#This Row],[Scale Bet]]</f>
        <v>120</v>
      </c>
    </row>
    <row r="1424" spans="5:41" ht="16.5" customHeight="1" x14ac:dyDescent="0.25">
      <c r="E1424" s="185">
        <v>45493</v>
      </c>
      <c r="F1424" s="35">
        <v>0.5229166666666667</v>
      </c>
      <c r="G1424" s="36" t="s">
        <v>28</v>
      </c>
      <c r="H1424" s="36">
        <v>2</v>
      </c>
      <c r="I1424" s="36">
        <v>8</v>
      </c>
      <c r="J1424" s="36" t="s">
        <v>964</v>
      </c>
      <c r="K1424" s="36" t="s">
        <v>13</v>
      </c>
      <c r="L1424" s="165">
        <v>11</v>
      </c>
      <c r="M1424" s="134">
        <f t="shared" si="286"/>
        <v>11</v>
      </c>
      <c r="N1424" s="36">
        <f t="shared" si="287"/>
        <v>1</v>
      </c>
      <c r="O1424" s="135" t="str">
        <f t="shared" si="288"/>
        <v>Nat-11</v>
      </c>
      <c r="P1424" s="186" t="str">
        <f t="shared" si="289"/>
        <v/>
      </c>
      <c r="Q1424" s="187">
        <f t="shared" si="290"/>
        <v>44</v>
      </c>
      <c r="R1424" s="150"/>
      <c r="S1424" s="187" t="str">
        <f t="shared" si="291"/>
        <v/>
      </c>
      <c r="T1424" s="136" t="str">
        <f t="shared" si="292"/>
        <v>Top Boy</v>
      </c>
      <c r="U1424" s="137" t="str">
        <f>IF(P1424="","",IF(N1424=1,"",IF(Q1424="","",IF(Q1424&lt;=100,100,IF(Table1[[#This Row],[Day]]="Wed",100,200)))))</f>
        <v/>
      </c>
      <c r="V1424" s="137" t="str">
        <f t="shared" si="293"/>
        <v/>
      </c>
      <c r="W1424" s="137" t="str">
        <f t="shared" si="294"/>
        <v/>
      </c>
      <c r="X1424" s="133">
        <f>100</f>
        <v>100</v>
      </c>
      <c r="Y1424" s="133" t="str">
        <f t="shared" si="295"/>
        <v/>
      </c>
      <c r="Z1424" s="133">
        <f t="shared" si="296"/>
        <v>-100</v>
      </c>
      <c r="AA1424" s="134" t="str">
        <f>TEXT(Table1[[#This Row],[Date]],"DDD")</f>
        <v>Sat</v>
      </c>
      <c r="AB1424" s="133" t="str">
        <f>IF(OR(G1424="Doomben",G1424="Eagle Farm"),"Q",IF(AND(Q1424&gt;1,Q1424&lt;55,Table1[[#This Row],[Source]]="Nat"),"Nat OK",IF(AND(Table1[[#This Row],[Source]]&lt;&gt;"Nat",Q1424&lt;55),"Poor &lt;55",IF(OR(G1424="Randwick",G1424="Flemington",G1424="Caulfield",G1424="Sandown Lake",G1424="Sandown Hill"),"Best","ave"))))</f>
        <v>Q</v>
      </c>
      <c r="AC1424" s="133">
        <f>IF(Q1424="","",IF(AB1424="Poor &lt;55",$AC$2*0.2%,IF(AND(AB1424="Q",AA1424&lt;&gt;"Wed"),$AC$2*0.4%,IF(AND(AB1424="Q",AA1424="Wed"),$AC$2*0.5%,IF(AND(AB1424="Ave",U1424=100),$AC$2*0.5%,IF(AND(AB1424="ave",U1424="",N1424=1,AG1424="Bush"),$AC$2*1%,IF(AND(AB1424="ave",U1424="",Q1424&gt;100),$AC$2*1.3%,IF(AND(AB1424="ave",U1424=""),$AC$2*1.2%,IF(AND(AB1424="Ave",U1424=200),$AC$2*1%,IF(AND(AB1424="Best",U1424=200),$AC$2*1.5%,IF(AND(AB1424="Best",U1424="",K1424&lt;&gt;"Pro Syd"),$AC$2*0.5%,IF(AND(AB1424="Best",U1424=""),$AC$2*1%,IF(AND(AB1424="Best",U1424=100,Table1[[#This Row],[State]]="NSW"),$AC$2*0.4%,IF(AND(AB1424="Best",U1424=100),$AC$2*1%,IF(Table1[[#This Row],[Adj]]="Nat OK",$AC$2*0.5%,"xxx")))))))))))))))</f>
        <v>40</v>
      </c>
      <c r="AD1424" s="133" t="str">
        <f t="shared" si="297"/>
        <v/>
      </c>
      <c r="AE1424" s="133">
        <f t="shared" si="298"/>
        <v>-40</v>
      </c>
      <c r="AF1424" s="133" t="str">
        <f>VLOOKUP(Table1[[#This Row],[Track]],$F$2672:$H$2715,2,FALSE)</f>
        <v>Qld</v>
      </c>
      <c r="AG1424" s="133" t="str">
        <f>VLOOKUP(Table1[[#This Row],[Track]],$F$2672:$H$2715,3,FALSE)</f>
        <v>-</v>
      </c>
      <c r="AH1424" s="133" t="str">
        <f>IF(Table1[[#This Row],[Date]]&lt;$AH$2,"",IF(Table1[[#This Row],[Date]]&lt;$AH$3,"Edge","Elite Combo"))</f>
        <v/>
      </c>
      <c r="AI1424" s="218">
        <f>Table1[[#This Row],[Time]]</f>
        <v>0.5229166666666667</v>
      </c>
      <c r="AJ1424" s="219" t="str">
        <f>Table1[[#This Row],[Track]]</f>
        <v>Eagle Farm</v>
      </c>
      <c r="AK1424" s="216">
        <f>Table1[[#This Row],[Race ]]</f>
        <v>2</v>
      </c>
      <c r="AL1424" s="219">
        <f>Table1[[#This Row],[TAB]]</f>
        <v>8</v>
      </c>
      <c r="AM1424" s="219" t="str">
        <f>Table1[[#This Row],[Selection]]</f>
        <v>Top Boy</v>
      </c>
      <c r="AN1424" s="220" t="str">
        <f>Table1[[#This Row],[Sources]]</f>
        <v>Nat-11</v>
      </c>
      <c r="AO1424" s="219">
        <f>Table1[[#This Row],[Scale Bet]]</f>
        <v>40</v>
      </c>
    </row>
    <row r="1425" spans="5:41" ht="16.5" customHeight="1" x14ac:dyDescent="0.25">
      <c r="E1425" s="185">
        <v>45493</v>
      </c>
      <c r="F1425" s="35">
        <v>0.54722222222222228</v>
      </c>
      <c r="G1425" s="36" t="s">
        <v>28</v>
      </c>
      <c r="H1425" s="36">
        <v>3</v>
      </c>
      <c r="I1425" s="36">
        <v>2</v>
      </c>
      <c r="J1425" s="36" t="s">
        <v>965</v>
      </c>
      <c r="K1425" s="36" t="s">
        <v>13</v>
      </c>
      <c r="L1425" s="165">
        <v>11</v>
      </c>
      <c r="M1425" s="134">
        <f t="shared" si="286"/>
        <v>11</v>
      </c>
      <c r="N1425" s="36">
        <f t="shared" si="287"/>
        <v>1</v>
      </c>
      <c r="O1425" s="135" t="str">
        <f t="shared" si="288"/>
        <v>Nat-11</v>
      </c>
      <c r="P1425" s="186" t="str">
        <f t="shared" si="289"/>
        <v/>
      </c>
      <c r="Q1425" s="187">
        <f t="shared" si="290"/>
        <v>44</v>
      </c>
      <c r="R1425" s="150"/>
      <c r="S1425" s="187" t="str">
        <f t="shared" si="291"/>
        <v/>
      </c>
      <c r="T1425" s="136" t="str">
        <f t="shared" si="292"/>
        <v>Essonne</v>
      </c>
      <c r="U1425" s="137" t="str">
        <f>IF(P1425="","",IF(N1425=1,"",IF(Q1425="","",IF(Q1425&lt;=100,100,IF(Table1[[#This Row],[Day]]="Wed",100,200)))))</f>
        <v/>
      </c>
      <c r="V1425" s="137" t="str">
        <f t="shared" si="293"/>
        <v/>
      </c>
      <c r="W1425" s="137" t="str">
        <f t="shared" si="294"/>
        <v/>
      </c>
      <c r="X1425" s="133">
        <f>100</f>
        <v>100</v>
      </c>
      <c r="Y1425" s="133" t="str">
        <f t="shared" si="295"/>
        <v/>
      </c>
      <c r="Z1425" s="133">
        <f t="shared" si="296"/>
        <v>-100</v>
      </c>
      <c r="AA1425" s="134" t="str">
        <f>TEXT(Table1[[#This Row],[Date]],"DDD")</f>
        <v>Sat</v>
      </c>
      <c r="AB1425" s="133" t="str">
        <f>IF(OR(G1425="Doomben",G1425="Eagle Farm"),"Q",IF(AND(Q1425&gt;1,Q1425&lt;55,Table1[[#This Row],[Source]]="Nat"),"Nat OK",IF(AND(Table1[[#This Row],[Source]]&lt;&gt;"Nat",Q1425&lt;55),"Poor &lt;55",IF(OR(G1425="Randwick",G1425="Flemington",G1425="Caulfield",G1425="Sandown Lake",G1425="Sandown Hill"),"Best","ave"))))</f>
        <v>Q</v>
      </c>
      <c r="AC1425" s="133">
        <f>IF(Q1425="","",IF(AB1425="Poor &lt;55",$AC$2*0.2%,IF(AND(AB1425="Q",AA1425&lt;&gt;"Wed"),$AC$2*0.4%,IF(AND(AB1425="Q",AA1425="Wed"),$AC$2*0.5%,IF(AND(AB1425="Ave",U1425=100),$AC$2*0.5%,IF(AND(AB1425="ave",U1425="",N1425=1,AG1425="Bush"),$AC$2*1%,IF(AND(AB1425="ave",U1425="",Q1425&gt;100),$AC$2*1.3%,IF(AND(AB1425="ave",U1425=""),$AC$2*1.2%,IF(AND(AB1425="Ave",U1425=200),$AC$2*1%,IF(AND(AB1425="Best",U1425=200),$AC$2*1.5%,IF(AND(AB1425="Best",U1425="",K1425&lt;&gt;"Pro Syd"),$AC$2*0.5%,IF(AND(AB1425="Best",U1425=""),$AC$2*1%,IF(AND(AB1425="Best",U1425=100,Table1[[#This Row],[State]]="NSW"),$AC$2*0.4%,IF(AND(AB1425="Best",U1425=100),$AC$2*1%,IF(Table1[[#This Row],[Adj]]="Nat OK",$AC$2*0.5%,"xxx")))))))))))))))</f>
        <v>40</v>
      </c>
      <c r="AD1425" s="133" t="str">
        <f t="shared" si="297"/>
        <v/>
      </c>
      <c r="AE1425" s="133">
        <f t="shared" si="298"/>
        <v>-40</v>
      </c>
      <c r="AF1425" s="133" t="str">
        <f>VLOOKUP(Table1[[#This Row],[Track]],$F$2672:$H$2715,2,FALSE)</f>
        <v>Qld</v>
      </c>
      <c r="AG1425" s="133" t="str">
        <f>VLOOKUP(Table1[[#This Row],[Track]],$F$2672:$H$2715,3,FALSE)</f>
        <v>-</v>
      </c>
      <c r="AH1425" s="133" t="str">
        <f>IF(Table1[[#This Row],[Date]]&lt;$AH$2,"",IF(Table1[[#This Row],[Date]]&lt;$AH$3,"Edge","Elite Combo"))</f>
        <v/>
      </c>
      <c r="AI1425" s="218">
        <f>Table1[[#This Row],[Time]]</f>
        <v>0.54722222222222228</v>
      </c>
      <c r="AJ1425" s="219" t="str">
        <f>Table1[[#This Row],[Track]]</f>
        <v>Eagle Farm</v>
      </c>
      <c r="AK1425" s="216">
        <f>Table1[[#This Row],[Race ]]</f>
        <v>3</v>
      </c>
      <c r="AL1425" s="219">
        <f>Table1[[#This Row],[TAB]]</f>
        <v>2</v>
      </c>
      <c r="AM1425" s="219" t="str">
        <f>Table1[[#This Row],[Selection]]</f>
        <v>Essonne</v>
      </c>
      <c r="AN1425" s="220" t="str">
        <f>Table1[[#This Row],[Sources]]</f>
        <v>Nat-11</v>
      </c>
      <c r="AO1425" s="219">
        <f>Table1[[#This Row],[Scale Bet]]</f>
        <v>40</v>
      </c>
    </row>
    <row r="1426" spans="5:41" ht="16.5" customHeight="1" x14ac:dyDescent="0.25">
      <c r="E1426" s="185">
        <v>45493</v>
      </c>
      <c r="F1426" s="35">
        <v>0.56597222222222221</v>
      </c>
      <c r="G1426" s="36" t="s">
        <v>17</v>
      </c>
      <c r="H1426" s="36">
        <v>5</v>
      </c>
      <c r="I1426" s="36">
        <v>8</v>
      </c>
      <c r="J1426" s="36" t="s">
        <v>1112</v>
      </c>
      <c r="K1426" s="36" t="s">
        <v>60</v>
      </c>
      <c r="L1426" s="165">
        <v>15</v>
      </c>
      <c r="M1426" s="134">
        <f t="shared" si="286"/>
        <v>15</v>
      </c>
      <c r="N1426" s="36">
        <f t="shared" si="287"/>
        <v>1</v>
      </c>
      <c r="O1426" s="135" t="str">
        <f t="shared" si="288"/>
        <v>Pro Syd-15</v>
      </c>
      <c r="P1426" s="186" t="str">
        <f t="shared" si="289"/>
        <v>OK</v>
      </c>
      <c r="Q1426" s="187">
        <f t="shared" si="290"/>
        <v>60</v>
      </c>
      <c r="R1426" s="150">
        <v>8.6</v>
      </c>
      <c r="S1426" s="187">
        <f t="shared" si="291"/>
        <v>516</v>
      </c>
      <c r="T1426" s="136" t="str">
        <f t="shared" si="292"/>
        <v>Llanddwyn</v>
      </c>
      <c r="U1426" s="137" t="str">
        <f>IF(P1426="","",IF(N1426=1,"",IF(Q1426="","",IF(Q1426&lt;=100,100,IF(Table1[[#This Row],[Day]]="Wed",100,200)))))</f>
        <v/>
      </c>
      <c r="V1426" s="137" t="str">
        <f t="shared" si="293"/>
        <v/>
      </c>
      <c r="W1426" s="137" t="str">
        <f t="shared" si="294"/>
        <v/>
      </c>
      <c r="X1426" s="133">
        <f>100</f>
        <v>100</v>
      </c>
      <c r="Y1426" s="133">
        <f t="shared" si="295"/>
        <v>860</v>
      </c>
      <c r="Z1426" s="133">
        <f t="shared" si="296"/>
        <v>760</v>
      </c>
      <c r="AA1426" s="134" t="str">
        <f>TEXT(Table1[[#This Row],[Date]],"DDD")</f>
        <v>Sat</v>
      </c>
      <c r="AB1426" s="133" t="str">
        <f>IF(OR(G1426="Doomben",G1426="Eagle Farm"),"Q",IF(AND(Q1426&gt;1,Q1426&lt;55,Table1[[#This Row],[Source]]="Nat"),"Nat OK",IF(AND(Table1[[#This Row],[Source]]&lt;&gt;"Nat",Q1426&lt;55),"Poor &lt;55",IF(OR(G1426="Randwick",G1426="Flemington",G1426="Caulfield",G1426="Sandown Lake",G1426="Sandown Hill"),"Best","ave"))))</f>
        <v>ave</v>
      </c>
      <c r="AC1426" s="133">
        <f>IF(Q1426="","",IF(AB1426="Poor &lt;55",$AC$2*0.2%,IF(AND(AB1426="Q",AA1426&lt;&gt;"Wed"),$AC$2*0.4%,IF(AND(AB1426="Q",AA1426="Wed"),$AC$2*0.5%,IF(AND(AB1426="Ave",U1426=100),$AC$2*0.5%,IF(AND(AB1426="ave",U1426="",N1426=1,AG1426="Bush"),$AC$2*1%,IF(AND(AB1426="ave",U1426="",Q1426&gt;100),$AC$2*1.3%,IF(AND(AB1426="ave",U1426=""),$AC$2*1.2%,IF(AND(AB1426="Ave",U1426=200),$AC$2*1%,IF(AND(AB1426="Best",U1426=200),$AC$2*1.5%,IF(AND(AB1426="Best",U1426="",K1426&lt;&gt;"Pro Syd"),$AC$2*0.5%,IF(AND(AB1426="Best",U1426=""),$AC$2*1%,IF(AND(AB1426="Best",U1426=100,Table1[[#This Row],[State]]="NSW"),$AC$2*0.4%,IF(AND(AB1426="Best",U1426=100),$AC$2*1%,IF(Table1[[#This Row],[Adj]]="Nat OK",$AC$2*0.5%,"xxx")))))))))))))))</f>
        <v>120</v>
      </c>
      <c r="AD1426" s="133">
        <f t="shared" si="297"/>
        <v>1032</v>
      </c>
      <c r="AE1426" s="133">
        <f t="shared" si="298"/>
        <v>912</v>
      </c>
      <c r="AF1426" s="133" t="str">
        <f>VLOOKUP(Table1[[#This Row],[Track]],$F$2672:$H$2715,2,FALSE)</f>
        <v>NSW</v>
      </c>
      <c r="AG1426" s="133" t="str">
        <f>VLOOKUP(Table1[[#This Row],[Track]],$F$2672:$H$2715,3,FALSE)</f>
        <v>-</v>
      </c>
      <c r="AH1426" s="133" t="str">
        <f>IF(Table1[[#This Row],[Date]]&lt;$AH$2,"",IF(Table1[[#This Row],[Date]]&lt;$AH$3,"Edge","Elite Combo"))</f>
        <v/>
      </c>
      <c r="AI1426" s="218">
        <f>Table1[[#This Row],[Time]]</f>
        <v>0.56597222222222221</v>
      </c>
      <c r="AJ1426" s="219" t="str">
        <f>Table1[[#This Row],[Track]]</f>
        <v>Rosehill</v>
      </c>
      <c r="AK1426" s="216">
        <f>Table1[[#This Row],[Race ]]</f>
        <v>5</v>
      </c>
      <c r="AL1426" s="219">
        <f>Table1[[#This Row],[TAB]]</f>
        <v>8</v>
      </c>
      <c r="AM1426" s="219" t="str">
        <f>Table1[[#This Row],[Selection]]</f>
        <v>Llanddwyn</v>
      </c>
      <c r="AN1426" s="220" t="str">
        <f>Table1[[#This Row],[Sources]]</f>
        <v>Pro Syd-15</v>
      </c>
      <c r="AO1426" s="219">
        <f>Table1[[#This Row],[Scale Bet]]</f>
        <v>120</v>
      </c>
    </row>
    <row r="1427" spans="5:41" ht="16.5" customHeight="1" x14ac:dyDescent="0.25">
      <c r="E1427" s="185">
        <v>45493</v>
      </c>
      <c r="F1427" s="35">
        <v>0.56597222222222221</v>
      </c>
      <c r="G1427" s="36" t="s">
        <v>17</v>
      </c>
      <c r="H1427" s="36">
        <v>5</v>
      </c>
      <c r="I1427" s="36">
        <v>7</v>
      </c>
      <c r="J1427" s="36" t="s">
        <v>807</v>
      </c>
      <c r="K1427" s="36" t="s">
        <v>1</v>
      </c>
      <c r="L1427" s="165">
        <v>10</v>
      </c>
      <c r="M1427" s="134">
        <f t="shared" si="286"/>
        <v>10</v>
      </c>
      <c r="N1427" s="36">
        <f t="shared" si="287"/>
        <v>1</v>
      </c>
      <c r="O1427" s="135" t="str">
        <f t="shared" si="288"/>
        <v>E4-10</v>
      </c>
      <c r="P1427" s="186" t="str">
        <f t="shared" si="289"/>
        <v>OK</v>
      </c>
      <c r="Q1427" s="187">
        <f t="shared" si="290"/>
        <v>40</v>
      </c>
      <c r="R1427" s="150"/>
      <c r="S1427" s="187" t="str">
        <f t="shared" si="291"/>
        <v/>
      </c>
      <c r="T1427" s="136" t="str">
        <f t="shared" si="292"/>
        <v>Wild Botanica</v>
      </c>
      <c r="U1427" s="137" t="str">
        <f>IF(P1427="","",IF(N1427=1,"",IF(Q1427="","",IF(Q1427&lt;=100,100,IF(Table1[[#This Row],[Day]]="Wed",100,200)))))</f>
        <v/>
      </c>
      <c r="V1427" s="137" t="str">
        <f t="shared" si="293"/>
        <v/>
      </c>
      <c r="W1427" s="137" t="str">
        <f t="shared" si="294"/>
        <v/>
      </c>
      <c r="X1427" s="133">
        <f>100</f>
        <v>100</v>
      </c>
      <c r="Y1427" s="133" t="str">
        <f t="shared" si="295"/>
        <v/>
      </c>
      <c r="Z1427" s="133">
        <f t="shared" si="296"/>
        <v>-100</v>
      </c>
      <c r="AA1427" s="134" t="str">
        <f>TEXT(Table1[[#This Row],[Date]],"DDD")</f>
        <v>Sat</v>
      </c>
      <c r="AB1427" s="133" t="str">
        <f>IF(OR(G1427="Doomben",G1427="Eagle Farm"),"Q",IF(AND(Q1427&gt;1,Q1427&lt;55,Table1[[#This Row],[Source]]="Nat"),"Nat OK",IF(AND(Table1[[#This Row],[Source]]&lt;&gt;"Nat",Q1427&lt;55),"Poor &lt;55",IF(OR(G1427="Randwick",G1427="Flemington",G1427="Caulfield",G1427="Sandown Lake",G1427="Sandown Hill"),"Best","ave"))))</f>
        <v>Poor &lt;55</v>
      </c>
      <c r="AC1427" s="133">
        <f>IF(Q1427="","",IF(AB1427="Poor &lt;55",$AC$2*0.2%,IF(AND(AB1427="Q",AA1427&lt;&gt;"Wed"),$AC$2*0.4%,IF(AND(AB1427="Q",AA1427="Wed"),$AC$2*0.5%,IF(AND(AB1427="Ave",U1427=100),$AC$2*0.5%,IF(AND(AB1427="ave",U1427="",N1427=1,AG1427="Bush"),$AC$2*1%,IF(AND(AB1427="ave",U1427="",Q1427&gt;100),$AC$2*1.3%,IF(AND(AB1427="ave",U1427=""),$AC$2*1.2%,IF(AND(AB1427="Ave",U1427=200),$AC$2*1%,IF(AND(AB1427="Best",U1427=200),$AC$2*1.5%,IF(AND(AB1427="Best",U1427="",K1427&lt;&gt;"Pro Syd"),$AC$2*0.5%,IF(AND(AB1427="Best",U1427=""),$AC$2*1%,IF(AND(AB1427="Best",U1427=100,Table1[[#This Row],[State]]="NSW"),$AC$2*0.4%,IF(AND(AB1427="Best",U1427=100),$AC$2*1%,IF(Table1[[#This Row],[Adj]]="Nat OK",$AC$2*0.5%,"xxx")))))))))))))))</f>
        <v>20</v>
      </c>
      <c r="AD1427" s="133" t="str">
        <f t="shared" si="297"/>
        <v/>
      </c>
      <c r="AE1427" s="133">
        <f t="shared" si="298"/>
        <v>-20</v>
      </c>
      <c r="AF1427" s="133" t="str">
        <f>VLOOKUP(Table1[[#This Row],[Track]],$F$2672:$H$2715,2,FALSE)</f>
        <v>NSW</v>
      </c>
      <c r="AG1427" s="133" t="str">
        <f>VLOOKUP(Table1[[#This Row],[Track]],$F$2672:$H$2715,3,FALSE)</f>
        <v>-</v>
      </c>
      <c r="AH1427" s="133" t="str">
        <f>IF(Table1[[#This Row],[Date]]&lt;$AH$2,"",IF(Table1[[#This Row],[Date]]&lt;$AH$3,"Edge","Elite Combo"))</f>
        <v/>
      </c>
      <c r="AI1427" s="218">
        <f>Table1[[#This Row],[Time]]</f>
        <v>0.56597222222222221</v>
      </c>
      <c r="AJ1427" s="219" t="str">
        <f>Table1[[#This Row],[Track]]</f>
        <v>Rosehill</v>
      </c>
      <c r="AK1427" s="216">
        <f>Table1[[#This Row],[Race ]]</f>
        <v>5</v>
      </c>
      <c r="AL1427" s="219">
        <f>Table1[[#This Row],[TAB]]</f>
        <v>7</v>
      </c>
      <c r="AM1427" s="219" t="str">
        <f>Table1[[#This Row],[Selection]]</f>
        <v>Wild Botanica</v>
      </c>
      <c r="AN1427" s="220" t="str">
        <f>Table1[[#This Row],[Sources]]</f>
        <v>E4-10</v>
      </c>
      <c r="AO1427" s="219">
        <f>Table1[[#This Row],[Scale Bet]]</f>
        <v>20</v>
      </c>
    </row>
    <row r="1428" spans="5:41" ht="16.5" customHeight="1" x14ac:dyDescent="0.25">
      <c r="E1428" s="185">
        <v>45493</v>
      </c>
      <c r="F1428" s="35">
        <v>0.59027777777777779</v>
      </c>
      <c r="G1428" s="36" t="s">
        <v>17</v>
      </c>
      <c r="H1428" s="36">
        <v>6</v>
      </c>
      <c r="I1428" s="36">
        <v>9</v>
      </c>
      <c r="J1428" s="36" t="s">
        <v>527</v>
      </c>
      <c r="K1428" s="36" t="s">
        <v>1</v>
      </c>
      <c r="L1428" s="165">
        <v>10</v>
      </c>
      <c r="M1428" s="134">
        <f t="shared" si="286"/>
        <v>10</v>
      </c>
      <c r="N1428" s="36">
        <f t="shared" si="287"/>
        <v>1</v>
      </c>
      <c r="O1428" s="135" t="str">
        <f t="shared" si="288"/>
        <v>E4-10</v>
      </c>
      <c r="P1428" s="186" t="str">
        <f t="shared" si="289"/>
        <v>OK</v>
      </c>
      <c r="Q1428" s="187">
        <f t="shared" si="290"/>
        <v>40</v>
      </c>
      <c r="R1428" s="150"/>
      <c r="S1428" s="187" t="str">
        <f t="shared" si="291"/>
        <v/>
      </c>
      <c r="T1428" s="136" t="str">
        <f t="shared" si="292"/>
        <v>In Flight</v>
      </c>
      <c r="U1428" s="137" t="str">
        <f>IF(P1428="","",IF(N1428=1,"",IF(Q1428="","",IF(Q1428&lt;=100,100,IF(Table1[[#This Row],[Day]]="Wed",100,200)))))</f>
        <v/>
      </c>
      <c r="V1428" s="137" t="str">
        <f t="shared" si="293"/>
        <v/>
      </c>
      <c r="W1428" s="137" t="str">
        <f t="shared" si="294"/>
        <v/>
      </c>
      <c r="X1428" s="133">
        <f>100</f>
        <v>100</v>
      </c>
      <c r="Y1428" s="133" t="str">
        <f t="shared" si="295"/>
        <v/>
      </c>
      <c r="Z1428" s="133">
        <f t="shared" si="296"/>
        <v>-100</v>
      </c>
      <c r="AA1428" s="134" t="str">
        <f>TEXT(Table1[[#This Row],[Date]],"DDD")</f>
        <v>Sat</v>
      </c>
      <c r="AB1428" s="133" t="str">
        <f>IF(OR(G1428="Doomben",G1428="Eagle Farm"),"Q",IF(AND(Q1428&gt;1,Q1428&lt;55,Table1[[#This Row],[Source]]="Nat"),"Nat OK",IF(AND(Table1[[#This Row],[Source]]&lt;&gt;"Nat",Q1428&lt;55),"Poor &lt;55",IF(OR(G1428="Randwick",G1428="Flemington",G1428="Caulfield",G1428="Sandown Lake",G1428="Sandown Hill"),"Best","ave"))))</f>
        <v>Poor &lt;55</v>
      </c>
      <c r="AC1428" s="133">
        <f>IF(Q1428="","",IF(AB1428="Poor &lt;55",$AC$2*0.2%,IF(AND(AB1428="Q",AA1428&lt;&gt;"Wed"),$AC$2*0.4%,IF(AND(AB1428="Q",AA1428="Wed"),$AC$2*0.5%,IF(AND(AB1428="Ave",U1428=100),$AC$2*0.5%,IF(AND(AB1428="ave",U1428="",N1428=1,AG1428="Bush"),$AC$2*1%,IF(AND(AB1428="ave",U1428="",Q1428&gt;100),$AC$2*1.3%,IF(AND(AB1428="ave",U1428=""),$AC$2*1.2%,IF(AND(AB1428="Ave",U1428=200),$AC$2*1%,IF(AND(AB1428="Best",U1428=200),$AC$2*1.5%,IF(AND(AB1428="Best",U1428="",K1428&lt;&gt;"Pro Syd"),$AC$2*0.5%,IF(AND(AB1428="Best",U1428=""),$AC$2*1%,IF(AND(AB1428="Best",U1428=100,Table1[[#This Row],[State]]="NSW"),$AC$2*0.4%,IF(AND(AB1428="Best",U1428=100),$AC$2*1%,IF(Table1[[#This Row],[Adj]]="Nat OK",$AC$2*0.5%,"xxx")))))))))))))))</f>
        <v>20</v>
      </c>
      <c r="AD1428" s="133" t="str">
        <f t="shared" si="297"/>
        <v/>
      </c>
      <c r="AE1428" s="133">
        <f t="shared" si="298"/>
        <v>-20</v>
      </c>
      <c r="AF1428" s="133" t="str">
        <f>VLOOKUP(Table1[[#This Row],[Track]],$F$2672:$H$2715,2,FALSE)</f>
        <v>NSW</v>
      </c>
      <c r="AG1428" s="133" t="str">
        <f>VLOOKUP(Table1[[#This Row],[Track]],$F$2672:$H$2715,3,FALSE)</f>
        <v>-</v>
      </c>
      <c r="AH1428" s="133" t="str">
        <f>IF(Table1[[#This Row],[Date]]&lt;$AH$2,"",IF(Table1[[#This Row],[Date]]&lt;$AH$3,"Edge","Elite Combo"))</f>
        <v/>
      </c>
      <c r="AI1428" s="218">
        <f>Table1[[#This Row],[Time]]</f>
        <v>0.59027777777777779</v>
      </c>
      <c r="AJ1428" s="219" t="str">
        <f>Table1[[#This Row],[Track]]</f>
        <v>Rosehill</v>
      </c>
      <c r="AK1428" s="216">
        <f>Table1[[#This Row],[Race ]]</f>
        <v>6</v>
      </c>
      <c r="AL1428" s="219">
        <f>Table1[[#This Row],[TAB]]</f>
        <v>9</v>
      </c>
      <c r="AM1428" s="219" t="str">
        <f>Table1[[#This Row],[Selection]]</f>
        <v>In Flight</v>
      </c>
      <c r="AN1428" s="220" t="str">
        <f>Table1[[#This Row],[Sources]]</f>
        <v>E4-10</v>
      </c>
      <c r="AO1428" s="219">
        <f>Table1[[#This Row],[Scale Bet]]</f>
        <v>20</v>
      </c>
    </row>
    <row r="1429" spans="5:41" ht="16.5" customHeight="1" x14ac:dyDescent="0.25">
      <c r="E1429" s="185">
        <v>45493</v>
      </c>
      <c r="F1429" s="35">
        <v>0.59027777777777779</v>
      </c>
      <c r="G1429" s="36" t="s">
        <v>17</v>
      </c>
      <c r="H1429" s="36">
        <v>6</v>
      </c>
      <c r="I1429" s="36">
        <v>7</v>
      </c>
      <c r="J1429" s="36" t="s">
        <v>16</v>
      </c>
      <c r="K1429" s="36" t="s">
        <v>60</v>
      </c>
      <c r="L1429" s="165">
        <v>15</v>
      </c>
      <c r="M1429" s="134">
        <f t="shared" si="286"/>
        <v>15</v>
      </c>
      <c r="N1429" s="36">
        <f t="shared" si="287"/>
        <v>1</v>
      </c>
      <c r="O1429" s="135" t="str">
        <f t="shared" si="288"/>
        <v>Pro Syd-15</v>
      </c>
      <c r="P1429" s="186" t="str">
        <f t="shared" si="289"/>
        <v>OK</v>
      </c>
      <c r="Q1429" s="187">
        <f t="shared" si="290"/>
        <v>60</v>
      </c>
      <c r="R1429" s="150">
        <v>4.5999999999999996</v>
      </c>
      <c r="S1429" s="187">
        <f t="shared" si="291"/>
        <v>276</v>
      </c>
      <c r="T1429" s="136" t="str">
        <f t="shared" si="292"/>
        <v>Jedibeel</v>
      </c>
      <c r="U1429" s="137" t="str">
        <f>IF(P1429="","",IF(N1429=1,"",IF(Q1429="","",IF(Q1429&lt;=100,100,IF(Table1[[#This Row],[Day]]="Wed",100,200)))))</f>
        <v/>
      </c>
      <c r="V1429" s="137" t="str">
        <f t="shared" si="293"/>
        <v/>
      </c>
      <c r="W1429" s="137" t="str">
        <f t="shared" si="294"/>
        <v/>
      </c>
      <c r="X1429" s="133">
        <f>100</f>
        <v>100</v>
      </c>
      <c r="Y1429" s="133">
        <f t="shared" si="295"/>
        <v>459.99999999999994</v>
      </c>
      <c r="Z1429" s="133">
        <f t="shared" si="296"/>
        <v>359.99999999999994</v>
      </c>
      <c r="AA1429" s="134" t="str">
        <f>TEXT(Table1[[#This Row],[Date]],"DDD")</f>
        <v>Sat</v>
      </c>
      <c r="AB1429" s="133" t="str">
        <f>IF(OR(G1429="Doomben",G1429="Eagle Farm"),"Q",IF(AND(Q1429&gt;1,Q1429&lt;55,Table1[[#This Row],[Source]]="Nat"),"Nat OK",IF(AND(Table1[[#This Row],[Source]]&lt;&gt;"Nat",Q1429&lt;55),"Poor &lt;55",IF(OR(G1429="Randwick",G1429="Flemington",G1429="Caulfield",G1429="Sandown Lake",G1429="Sandown Hill"),"Best","ave"))))</f>
        <v>ave</v>
      </c>
      <c r="AC1429" s="133">
        <f>IF(Q1429="","",IF(AB1429="Poor &lt;55",$AC$2*0.2%,IF(AND(AB1429="Q",AA1429&lt;&gt;"Wed"),$AC$2*0.4%,IF(AND(AB1429="Q",AA1429="Wed"),$AC$2*0.5%,IF(AND(AB1429="Ave",U1429=100),$AC$2*0.5%,IF(AND(AB1429="ave",U1429="",N1429=1,AG1429="Bush"),$AC$2*1%,IF(AND(AB1429="ave",U1429="",Q1429&gt;100),$AC$2*1.3%,IF(AND(AB1429="ave",U1429=""),$AC$2*1.2%,IF(AND(AB1429="Ave",U1429=200),$AC$2*1%,IF(AND(AB1429="Best",U1429=200),$AC$2*1.5%,IF(AND(AB1429="Best",U1429="",K1429&lt;&gt;"Pro Syd"),$AC$2*0.5%,IF(AND(AB1429="Best",U1429=""),$AC$2*1%,IF(AND(AB1429="Best",U1429=100,Table1[[#This Row],[State]]="NSW"),$AC$2*0.4%,IF(AND(AB1429="Best",U1429=100),$AC$2*1%,IF(Table1[[#This Row],[Adj]]="Nat OK",$AC$2*0.5%,"xxx")))))))))))))))</f>
        <v>120</v>
      </c>
      <c r="AD1429" s="133">
        <f t="shared" si="297"/>
        <v>552</v>
      </c>
      <c r="AE1429" s="133">
        <f t="shared" si="298"/>
        <v>432</v>
      </c>
      <c r="AF1429" s="133" t="str">
        <f>VLOOKUP(Table1[[#This Row],[Track]],$F$2672:$H$2715,2,FALSE)</f>
        <v>NSW</v>
      </c>
      <c r="AG1429" s="133" t="str">
        <f>VLOOKUP(Table1[[#This Row],[Track]],$F$2672:$H$2715,3,FALSE)</f>
        <v>-</v>
      </c>
      <c r="AH1429" s="133" t="str">
        <f>IF(Table1[[#This Row],[Date]]&lt;$AH$2,"",IF(Table1[[#This Row],[Date]]&lt;$AH$3,"Edge","Elite Combo"))</f>
        <v/>
      </c>
      <c r="AI1429" s="218">
        <f>Table1[[#This Row],[Time]]</f>
        <v>0.59027777777777779</v>
      </c>
      <c r="AJ1429" s="219" t="str">
        <f>Table1[[#This Row],[Track]]</f>
        <v>Rosehill</v>
      </c>
      <c r="AK1429" s="216">
        <f>Table1[[#This Row],[Race ]]</f>
        <v>6</v>
      </c>
      <c r="AL1429" s="219">
        <f>Table1[[#This Row],[TAB]]</f>
        <v>7</v>
      </c>
      <c r="AM1429" s="219" t="str">
        <f>Table1[[#This Row],[Selection]]</f>
        <v>Jedibeel</v>
      </c>
      <c r="AN1429" s="220" t="str">
        <f>Table1[[#This Row],[Sources]]</f>
        <v>Pro Syd-15</v>
      </c>
      <c r="AO1429" s="219">
        <f>Table1[[#This Row],[Scale Bet]]</f>
        <v>120</v>
      </c>
    </row>
    <row r="1430" spans="5:41" ht="16.5" customHeight="1" x14ac:dyDescent="0.25">
      <c r="E1430" s="185">
        <v>45493</v>
      </c>
      <c r="F1430" s="35">
        <v>0.61458333333333337</v>
      </c>
      <c r="G1430" s="36" t="s">
        <v>17</v>
      </c>
      <c r="H1430" s="36">
        <v>7</v>
      </c>
      <c r="I1430" s="36">
        <v>2</v>
      </c>
      <c r="J1430" s="36" t="s">
        <v>1113</v>
      </c>
      <c r="K1430" s="36" t="s">
        <v>60</v>
      </c>
      <c r="L1430" s="165">
        <v>10</v>
      </c>
      <c r="M1430" s="134">
        <f t="shared" si="286"/>
        <v>10</v>
      </c>
      <c r="N1430" s="36">
        <f t="shared" si="287"/>
        <v>1</v>
      </c>
      <c r="O1430" s="135" t="str">
        <f t="shared" si="288"/>
        <v>Pro Syd-10</v>
      </c>
      <c r="P1430" s="186" t="str">
        <f t="shared" si="289"/>
        <v>OK</v>
      </c>
      <c r="Q1430" s="187">
        <f t="shared" si="290"/>
        <v>40</v>
      </c>
      <c r="R1430" s="150"/>
      <c r="S1430" s="187" t="str">
        <f t="shared" si="291"/>
        <v/>
      </c>
      <c r="T1430" s="136" t="str">
        <f t="shared" si="292"/>
        <v>Age Of Sail</v>
      </c>
      <c r="U1430" s="137" t="str">
        <f>IF(P1430="","",IF(N1430=1,"",IF(Q1430="","",IF(Q1430&lt;=100,100,IF(Table1[[#This Row],[Day]]="Wed",100,200)))))</f>
        <v/>
      </c>
      <c r="V1430" s="137" t="str">
        <f t="shared" si="293"/>
        <v/>
      </c>
      <c r="W1430" s="137" t="str">
        <f t="shared" si="294"/>
        <v/>
      </c>
      <c r="X1430" s="133">
        <f>100</f>
        <v>100</v>
      </c>
      <c r="Y1430" s="133" t="str">
        <f t="shared" si="295"/>
        <v/>
      </c>
      <c r="Z1430" s="133">
        <f t="shared" si="296"/>
        <v>-100</v>
      </c>
      <c r="AA1430" s="134" t="str">
        <f>TEXT(Table1[[#This Row],[Date]],"DDD")</f>
        <v>Sat</v>
      </c>
      <c r="AB1430" s="133" t="str">
        <f>IF(OR(G1430="Doomben",G1430="Eagle Farm"),"Q",IF(AND(Q1430&gt;1,Q1430&lt;55,Table1[[#This Row],[Source]]="Nat"),"Nat OK",IF(AND(Table1[[#This Row],[Source]]&lt;&gt;"Nat",Q1430&lt;55),"Poor &lt;55",IF(OR(G1430="Randwick",G1430="Flemington",G1430="Caulfield",G1430="Sandown Lake",G1430="Sandown Hill"),"Best","ave"))))</f>
        <v>Poor &lt;55</v>
      </c>
      <c r="AC1430" s="133">
        <f>IF(Q1430="","",IF(AB1430="Poor &lt;55",$AC$2*0.2%,IF(AND(AB1430="Q",AA1430&lt;&gt;"Wed"),$AC$2*0.4%,IF(AND(AB1430="Q",AA1430="Wed"),$AC$2*0.5%,IF(AND(AB1430="Ave",U1430=100),$AC$2*0.5%,IF(AND(AB1430="ave",U1430="",N1430=1,AG1430="Bush"),$AC$2*1%,IF(AND(AB1430="ave",U1430="",Q1430&gt;100),$AC$2*1.3%,IF(AND(AB1430="ave",U1430=""),$AC$2*1.2%,IF(AND(AB1430="Ave",U1430=200),$AC$2*1%,IF(AND(AB1430="Best",U1430=200),$AC$2*1.5%,IF(AND(AB1430="Best",U1430="",K1430&lt;&gt;"Pro Syd"),$AC$2*0.5%,IF(AND(AB1430="Best",U1430=""),$AC$2*1%,IF(AND(AB1430="Best",U1430=100,Table1[[#This Row],[State]]="NSW"),$AC$2*0.4%,IF(AND(AB1430="Best",U1430=100),$AC$2*1%,IF(Table1[[#This Row],[Adj]]="Nat OK",$AC$2*0.5%,"xxx")))))))))))))))</f>
        <v>20</v>
      </c>
      <c r="AD1430" s="133" t="str">
        <f t="shared" si="297"/>
        <v/>
      </c>
      <c r="AE1430" s="133">
        <f t="shared" si="298"/>
        <v>-20</v>
      </c>
      <c r="AF1430" s="133" t="str">
        <f>VLOOKUP(Table1[[#This Row],[Track]],$F$2672:$H$2715,2,FALSE)</f>
        <v>NSW</v>
      </c>
      <c r="AG1430" s="133" t="str">
        <f>VLOOKUP(Table1[[#This Row],[Track]],$F$2672:$H$2715,3,FALSE)</f>
        <v>-</v>
      </c>
      <c r="AH1430" s="133" t="str">
        <f>IF(Table1[[#This Row],[Date]]&lt;$AH$2,"",IF(Table1[[#This Row],[Date]]&lt;$AH$3,"Edge","Elite Combo"))</f>
        <v/>
      </c>
      <c r="AI1430" s="218">
        <f>Table1[[#This Row],[Time]]</f>
        <v>0.61458333333333337</v>
      </c>
      <c r="AJ1430" s="219" t="str">
        <f>Table1[[#This Row],[Track]]</f>
        <v>Rosehill</v>
      </c>
      <c r="AK1430" s="216">
        <f>Table1[[#This Row],[Race ]]</f>
        <v>7</v>
      </c>
      <c r="AL1430" s="219">
        <f>Table1[[#This Row],[TAB]]</f>
        <v>2</v>
      </c>
      <c r="AM1430" s="219" t="str">
        <f>Table1[[#This Row],[Selection]]</f>
        <v>Age Of Sail</v>
      </c>
      <c r="AN1430" s="220" t="str">
        <f>Table1[[#This Row],[Sources]]</f>
        <v>Pro Syd-10</v>
      </c>
      <c r="AO1430" s="219">
        <f>Table1[[#This Row],[Scale Bet]]</f>
        <v>20</v>
      </c>
    </row>
    <row r="1431" spans="5:41" ht="16.5" customHeight="1" x14ac:dyDescent="0.25">
      <c r="E1431" s="185">
        <v>45493</v>
      </c>
      <c r="F1431" s="35">
        <v>0.61458333333333337</v>
      </c>
      <c r="G1431" s="36" t="s">
        <v>17</v>
      </c>
      <c r="H1431" s="36">
        <v>7</v>
      </c>
      <c r="I1431" s="36">
        <v>5</v>
      </c>
      <c r="J1431" s="36" t="s">
        <v>1108</v>
      </c>
      <c r="K1431" s="36" t="s">
        <v>60</v>
      </c>
      <c r="L1431" s="165">
        <v>15</v>
      </c>
      <c r="M1431" s="134">
        <f t="shared" si="286"/>
        <v>15</v>
      </c>
      <c r="N1431" s="36">
        <f t="shared" si="287"/>
        <v>1</v>
      </c>
      <c r="O1431" s="135" t="str">
        <f t="shared" si="288"/>
        <v>Pro Syd-15</v>
      </c>
      <c r="P1431" s="186" t="str">
        <f t="shared" si="289"/>
        <v>OK</v>
      </c>
      <c r="Q1431" s="187">
        <f t="shared" si="290"/>
        <v>60</v>
      </c>
      <c r="R1431" s="150"/>
      <c r="S1431" s="187" t="str">
        <f t="shared" si="291"/>
        <v/>
      </c>
      <c r="T1431" s="136" t="str">
        <f t="shared" si="292"/>
        <v>Loco</v>
      </c>
      <c r="U1431" s="137" t="str">
        <f>IF(P1431="","",IF(N1431=1,"",IF(Q1431="","",IF(Q1431&lt;=100,100,IF(Table1[[#This Row],[Day]]="Wed",100,200)))))</f>
        <v/>
      </c>
      <c r="V1431" s="137" t="str">
        <f t="shared" si="293"/>
        <v/>
      </c>
      <c r="W1431" s="137" t="str">
        <f t="shared" si="294"/>
        <v/>
      </c>
      <c r="X1431" s="133">
        <f>100</f>
        <v>100</v>
      </c>
      <c r="Y1431" s="133" t="str">
        <f t="shared" si="295"/>
        <v/>
      </c>
      <c r="Z1431" s="133">
        <f t="shared" si="296"/>
        <v>-100</v>
      </c>
      <c r="AA1431" s="134" t="str">
        <f>TEXT(Table1[[#This Row],[Date]],"DDD")</f>
        <v>Sat</v>
      </c>
      <c r="AB1431" s="133" t="str">
        <f>IF(OR(G1431="Doomben",G1431="Eagle Farm"),"Q",IF(AND(Q1431&gt;1,Q1431&lt;55,Table1[[#This Row],[Source]]="Nat"),"Nat OK",IF(AND(Table1[[#This Row],[Source]]&lt;&gt;"Nat",Q1431&lt;55),"Poor &lt;55",IF(OR(G1431="Randwick",G1431="Flemington",G1431="Caulfield",G1431="Sandown Lake",G1431="Sandown Hill"),"Best","ave"))))</f>
        <v>ave</v>
      </c>
      <c r="AC1431" s="133">
        <f>IF(Q1431="","",IF(AB1431="Poor &lt;55",$AC$2*0.2%,IF(AND(AB1431="Q",AA1431&lt;&gt;"Wed"),$AC$2*0.4%,IF(AND(AB1431="Q",AA1431="Wed"),$AC$2*0.5%,IF(AND(AB1431="Ave",U1431=100),$AC$2*0.5%,IF(AND(AB1431="ave",U1431="",N1431=1,AG1431="Bush"),$AC$2*1%,IF(AND(AB1431="ave",U1431="",Q1431&gt;100),$AC$2*1.3%,IF(AND(AB1431="ave",U1431=""),$AC$2*1.2%,IF(AND(AB1431="Ave",U1431=200),$AC$2*1%,IF(AND(AB1431="Best",U1431=200),$AC$2*1.5%,IF(AND(AB1431="Best",U1431="",K1431&lt;&gt;"Pro Syd"),$AC$2*0.5%,IF(AND(AB1431="Best",U1431=""),$AC$2*1%,IF(AND(AB1431="Best",U1431=100,Table1[[#This Row],[State]]="NSW"),$AC$2*0.4%,IF(AND(AB1431="Best",U1431=100),$AC$2*1%,IF(Table1[[#This Row],[Adj]]="Nat OK",$AC$2*0.5%,"xxx")))))))))))))))</f>
        <v>120</v>
      </c>
      <c r="AD1431" s="133" t="str">
        <f t="shared" si="297"/>
        <v/>
      </c>
      <c r="AE1431" s="133">
        <f t="shared" si="298"/>
        <v>-120</v>
      </c>
      <c r="AF1431" s="133" t="str">
        <f>VLOOKUP(Table1[[#This Row],[Track]],$F$2672:$H$2715,2,FALSE)</f>
        <v>NSW</v>
      </c>
      <c r="AG1431" s="133" t="str">
        <f>VLOOKUP(Table1[[#This Row],[Track]],$F$2672:$H$2715,3,FALSE)</f>
        <v>-</v>
      </c>
      <c r="AH1431" s="133" t="str">
        <f>IF(Table1[[#This Row],[Date]]&lt;$AH$2,"",IF(Table1[[#This Row],[Date]]&lt;$AH$3,"Edge","Elite Combo"))</f>
        <v/>
      </c>
      <c r="AI1431" s="218">
        <f>Table1[[#This Row],[Time]]</f>
        <v>0.61458333333333337</v>
      </c>
      <c r="AJ1431" s="219" t="str">
        <f>Table1[[#This Row],[Track]]</f>
        <v>Rosehill</v>
      </c>
      <c r="AK1431" s="216">
        <f>Table1[[#This Row],[Race ]]</f>
        <v>7</v>
      </c>
      <c r="AL1431" s="219">
        <f>Table1[[#This Row],[TAB]]</f>
        <v>5</v>
      </c>
      <c r="AM1431" s="219" t="str">
        <f>Table1[[#This Row],[Selection]]</f>
        <v>Loco</v>
      </c>
      <c r="AN1431" s="220" t="str">
        <f>Table1[[#This Row],[Sources]]</f>
        <v>Pro Syd-15</v>
      </c>
      <c r="AO1431" s="219">
        <f>Table1[[#This Row],[Scale Bet]]</f>
        <v>120</v>
      </c>
    </row>
    <row r="1432" spans="5:41" ht="16.5" customHeight="1" x14ac:dyDescent="0.25">
      <c r="E1432" s="185">
        <v>45493</v>
      </c>
      <c r="F1432" s="35">
        <v>0.62291666666666667</v>
      </c>
      <c r="G1432" s="36" t="s">
        <v>28</v>
      </c>
      <c r="H1432" s="36">
        <v>6</v>
      </c>
      <c r="I1432" s="36">
        <v>8</v>
      </c>
      <c r="J1432" s="36" t="s">
        <v>914</v>
      </c>
      <c r="K1432" s="36" t="s">
        <v>13</v>
      </c>
      <c r="L1432" s="165">
        <v>11</v>
      </c>
      <c r="M1432" s="134">
        <f t="shared" si="286"/>
        <v>11</v>
      </c>
      <c r="N1432" s="36">
        <f t="shared" si="287"/>
        <v>1</v>
      </c>
      <c r="O1432" s="135" t="str">
        <f t="shared" si="288"/>
        <v>Nat-11</v>
      </c>
      <c r="P1432" s="186" t="str">
        <f t="shared" si="289"/>
        <v/>
      </c>
      <c r="Q1432" s="187">
        <f t="shared" si="290"/>
        <v>44</v>
      </c>
      <c r="R1432" s="150"/>
      <c r="S1432" s="187" t="str">
        <f t="shared" si="291"/>
        <v/>
      </c>
      <c r="T1432" s="136" t="str">
        <f t="shared" si="292"/>
        <v>Emperor</v>
      </c>
      <c r="U1432" s="137" t="str">
        <f>IF(P1432="","",IF(N1432=1,"",IF(Q1432="","",IF(Q1432&lt;=100,100,IF(Table1[[#This Row],[Day]]="Wed",100,200)))))</f>
        <v/>
      </c>
      <c r="V1432" s="137" t="str">
        <f t="shared" si="293"/>
        <v/>
      </c>
      <c r="W1432" s="137" t="str">
        <f t="shared" si="294"/>
        <v/>
      </c>
      <c r="X1432" s="133">
        <f>100</f>
        <v>100</v>
      </c>
      <c r="Y1432" s="133" t="str">
        <f t="shared" si="295"/>
        <v/>
      </c>
      <c r="Z1432" s="133">
        <f t="shared" si="296"/>
        <v>-100</v>
      </c>
      <c r="AA1432" s="134" t="str">
        <f>TEXT(Table1[[#This Row],[Date]],"DDD")</f>
        <v>Sat</v>
      </c>
      <c r="AB1432" s="133" t="str">
        <f>IF(OR(G1432="Doomben",G1432="Eagle Farm"),"Q",IF(AND(Q1432&gt;1,Q1432&lt;55,Table1[[#This Row],[Source]]="Nat"),"Nat OK",IF(AND(Table1[[#This Row],[Source]]&lt;&gt;"Nat",Q1432&lt;55),"Poor &lt;55",IF(OR(G1432="Randwick",G1432="Flemington",G1432="Caulfield",G1432="Sandown Lake",G1432="Sandown Hill"),"Best","ave"))))</f>
        <v>Q</v>
      </c>
      <c r="AC1432" s="133">
        <f>IF(Q1432="","",IF(AB1432="Poor &lt;55",$AC$2*0.2%,IF(AND(AB1432="Q",AA1432&lt;&gt;"Wed"),$AC$2*0.4%,IF(AND(AB1432="Q",AA1432="Wed"),$AC$2*0.5%,IF(AND(AB1432="Ave",U1432=100),$AC$2*0.5%,IF(AND(AB1432="ave",U1432="",N1432=1,AG1432="Bush"),$AC$2*1%,IF(AND(AB1432="ave",U1432="",Q1432&gt;100),$AC$2*1.3%,IF(AND(AB1432="ave",U1432=""),$AC$2*1.2%,IF(AND(AB1432="Ave",U1432=200),$AC$2*1%,IF(AND(AB1432="Best",U1432=200),$AC$2*1.5%,IF(AND(AB1432="Best",U1432="",K1432&lt;&gt;"Pro Syd"),$AC$2*0.5%,IF(AND(AB1432="Best",U1432=""),$AC$2*1%,IF(AND(AB1432="Best",U1432=100,Table1[[#This Row],[State]]="NSW"),$AC$2*0.4%,IF(AND(AB1432="Best",U1432=100),$AC$2*1%,IF(Table1[[#This Row],[Adj]]="Nat OK",$AC$2*0.5%,"xxx")))))))))))))))</f>
        <v>40</v>
      </c>
      <c r="AD1432" s="133" t="str">
        <f t="shared" si="297"/>
        <v/>
      </c>
      <c r="AE1432" s="133">
        <f t="shared" si="298"/>
        <v>-40</v>
      </c>
      <c r="AF1432" s="133" t="str">
        <f>VLOOKUP(Table1[[#This Row],[Track]],$F$2672:$H$2715,2,FALSE)</f>
        <v>Qld</v>
      </c>
      <c r="AG1432" s="133" t="str">
        <f>VLOOKUP(Table1[[#This Row],[Track]],$F$2672:$H$2715,3,FALSE)</f>
        <v>-</v>
      </c>
      <c r="AH1432" s="133" t="str">
        <f>IF(Table1[[#This Row],[Date]]&lt;$AH$2,"",IF(Table1[[#This Row],[Date]]&lt;$AH$3,"Edge","Elite Combo"))</f>
        <v/>
      </c>
      <c r="AI1432" s="218">
        <f>Table1[[#This Row],[Time]]</f>
        <v>0.62291666666666667</v>
      </c>
      <c r="AJ1432" s="219" t="str">
        <f>Table1[[#This Row],[Track]]</f>
        <v>Eagle Farm</v>
      </c>
      <c r="AK1432" s="216">
        <f>Table1[[#This Row],[Race ]]</f>
        <v>6</v>
      </c>
      <c r="AL1432" s="219">
        <f>Table1[[#This Row],[TAB]]</f>
        <v>8</v>
      </c>
      <c r="AM1432" s="219" t="str">
        <f>Table1[[#This Row],[Selection]]</f>
        <v>Emperor</v>
      </c>
      <c r="AN1432" s="220" t="str">
        <f>Table1[[#This Row],[Sources]]</f>
        <v>Nat-11</v>
      </c>
      <c r="AO1432" s="219">
        <f>Table1[[#This Row],[Scale Bet]]</f>
        <v>40</v>
      </c>
    </row>
    <row r="1433" spans="5:41" ht="16.5" customHeight="1" x14ac:dyDescent="0.25">
      <c r="E1433" s="185">
        <v>45493</v>
      </c>
      <c r="F1433" s="35">
        <v>0.64236111111111116</v>
      </c>
      <c r="G1433" s="36" t="s">
        <v>17</v>
      </c>
      <c r="H1433" s="36">
        <v>8</v>
      </c>
      <c r="I1433" s="36">
        <v>1</v>
      </c>
      <c r="J1433" s="36" t="s">
        <v>1114</v>
      </c>
      <c r="K1433" s="36" t="s">
        <v>60</v>
      </c>
      <c r="L1433" s="165">
        <v>10</v>
      </c>
      <c r="M1433" s="134">
        <f t="shared" si="286"/>
        <v>10</v>
      </c>
      <c r="N1433" s="36">
        <f t="shared" si="287"/>
        <v>1</v>
      </c>
      <c r="O1433" s="135" t="str">
        <f t="shared" si="288"/>
        <v>Pro Syd-10</v>
      </c>
      <c r="P1433" s="186" t="str">
        <f t="shared" si="289"/>
        <v>OK</v>
      </c>
      <c r="Q1433" s="187">
        <f t="shared" si="290"/>
        <v>40</v>
      </c>
      <c r="R1433" s="150"/>
      <c r="S1433" s="187" t="str">
        <f t="shared" si="291"/>
        <v/>
      </c>
      <c r="T1433" s="136" t="str">
        <f t="shared" si="292"/>
        <v>Tamerlane</v>
      </c>
      <c r="U1433" s="137" t="str">
        <f>IF(P1433="","",IF(N1433=1,"",IF(Q1433="","",IF(Q1433&lt;=100,100,IF(Table1[[#This Row],[Day]]="Wed",100,200)))))</f>
        <v/>
      </c>
      <c r="V1433" s="137" t="str">
        <f t="shared" si="293"/>
        <v/>
      </c>
      <c r="W1433" s="137" t="str">
        <f t="shared" si="294"/>
        <v/>
      </c>
      <c r="X1433" s="133">
        <f>100</f>
        <v>100</v>
      </c>
      <c r="Y1433" s="133" t="str">
        <f t="shared" si="295"/>
        <v/>
      </c>
      <c r="Z1433" s="133">
        <f t="shared" si="296"/>
        <v>-100</v>
      </c>
      <c r="AA1433" s="134" t="str">
        <f>TEXT(Table1[[#This Row],[Date]],"DDD")</f>
        <v>Sat</v>
      </c>
      <c r="AB1433" s="133" t="str">
        <f>IF(OR(G1433="Doomben",G1433="Eagle Farm"),"Q",IF(AND(Q1433&gt;1,Q1433&lt;55,Table1[[#This Row],[Source]]="Nat"),"Nat OK",IF(AND(Table1[[#This Row],[Source]]&lt;&gt;"Nat",Q1433&lt;55),"Poor &lt;55",IF(OR(G1433="Randwick",G1433="Flemington",G1433="Caulfield",G1433="Sandown Lake",G1433="Sandown Hill"),"Best","ave"))))</f>
        <v>Poor &lt;55</v>
      </c>
      <c r="AC1433" s="133">
        <f>IF(Q1433="","",IF(AB1433="Poor &lt;55",$AC$2*0.2%,IF(AND(AB1433="Q",AA1433&lt;&gt;"Wed"),$AC$2*0.4%,IF(AND(AB1433="Q",AA1433="Wed"),$AC$2*0.5%,IF(AND(AB1433="Ave",U1433=100),$AC$2*0.5%,IF(AND(AB1433="ave",U1433="",N1433=1,AG1433="Bush"),$AC$2*1%,IF(AND(AB1433="ave",U1433="",Q1433&gt;100),$AC$2*1.3%,IF(AND(AB1433="ave",U1433=""),$AC$2*1.2%,IF(AND(AB1433="Ave",U1433=200),$AC$2*1%,IF(AND(AB1433="Best",U1433=200),$AC$2*1.5%,IF(AND(AB1433="Best",U1433="",K1433&lt;&gt;"Pro Syd"),$AC$2*0.5%,IF(AND(AB1433="Best",U1433=""),$AC$2*1%,IF(AND(AB1433="Best",U1433=100,Table1[[#This Row],[State]]="NSW"),$AC$2*0.4%,IF(AND(AB1433="Best",U1433=100),$AC$2*1%,IF(Table1[[#This Row],[Adj]]="Nat OK",$AC$2*0.5%,"xxx")))))))))))))))</f>
        <v>20</v>
      </c>
      <c r="AD1433" s="133" t="str">
        <f t="shared" si="297"/>
        <v/>
      </c>
      <c r="AE1433" s="133">
        <f t="shared" si="298"/>
        <v>-20</v>
      </c>
      <c r="AF1433" s="133" t="str">
        <f>VLOOKUP(Table1[[#This Row],[Track]],$F$2672:$H$2715,2,FALSE)</f>
        <v>NSW</v>
      </c>
      <c r="AG1433" s="133" t="str">
        <f>VLOOKUP(Table1[[#This Row],[Track]],$F$2672:$H$2715,3,FALSE)</f>
        <v>-</v>
      </c>
      <c r="AH1433" s="133" t="str">
        <f>IF(Table1[[#This Row],[Date]]&lt;$AH$2,"",IF(Table1[[#This Row],[Date]]&lt;$AH$3,"Edge","Elite Combo"))</f>
        <v/>
      </c>
      <c r="AI1433" s="218">
        <f>Table1[[#This Row],[Time]]</f>
        <v>0.64236111111111116</v>
      </c>
      <c r="AJ1433" s="219" t="str">
        <f>Table1[[#This Row],[Track]]</f>
        <v>Rosehill</v>
      </c>
      <c r="AK1433" s="216">
        <f>Table1[[#This Row],[Race ]]</f>
        <v>8</v>
      </c>
      <c r="AL1433" s="219">
        <f>Table1[[#This Row],[TAB]]</f>
        <v>1</v>
      </c>
      <c r="AM1433" s="219" t="str">
        <f>Table1[[#This Row],[Selection]]</f>
        <v>Tamerlane</v>
      </c>
      <c r="AN1433" s="220" t="str">
        <f>Table1[[#This Row],[Sources]]</f>
        <v>Pro Syd-10</v>
      </c>
      <c r="AO1433" s="219">
        <f>Table1[[#This Row],[Scale Bet]]</f>
        <v>20</v>
      </c>
    </row>
    <row r="1434" spans="5:41" ht="16.5" customHeight="1" x14ac:dyDescent="0.25">
      <c r="E1434" s="185">
        <v>45493</v>
      </c>
      <c r="F1434" s="35">
        <v>0.64236111111111116</v>
      </c>
      <c r="G1434" s="36" t="s">
        <v>17</v>
      </c>
      <c r="H1434" s="36">
        <v>8</v>
      </c>
      <c r="I1434" s="36">
        <v>11</v>
      </c>
      <c r="J1434" s="36" t="s">
        <v>804</v>
      </c>
      <c r="K1434" s="36" t="s">
        <v>60</v>
      </c>
      <c r="L1434" s="165">
        <v>15</v>
      </c>
      <c r="M1434" s="134">
        <f t="shared" si="286"/>
        <v>15</v>
      </c>
      <c r="N1434" s="36">
        <f t="shared" si="287"/>
        <v>1</v>
      </c>
      <c r="O1434" s="135" t="str">
        <f t="shared" si="288"/>
        <v>Pro Syd-15</v>
      </c>
      <c r="P1434" s="186" t="str">
        <f t="shared" si="289"/>
        <v>OK</v>
      </c>
      <c r="Q1434" s="187">
        <f t="shared" si="290"/>
        <v>60</v>
      </c>
      <c r="R1434" s="150"/>
      <c r="S1434" s="187" t="str">
        <f t="shared" si="291"/>
        <v/>
      </c>
      <c r="T1434" s="136" t="str">
        <f t="shared" si="292"/>
        <v>War Eternal</v>
      </c>
      <c r="U1434" s="137" t="str">
        <f>IF(P1434="","",IF(N1434=1,"",IF(Q1434="","",IF(Q1434&lt;=100,100,IF(Table1[[#This Row],[Day]]="Wed",100,200)))))</f>
        <v/>
      </c>
      <c r="V1434" s="137" t="str">
        <f t="shared" si="293"/>
        <v/>
      </c>
      <c r="W1434" s="137" t="str">
        <f t="shared" si="294"/>
        <v/>
      </c>
      <c r="X1434" s="133">
        <f>100</f>
        <v>100</v>
      </c>
      <c r="Y1434" s="133" t="str">
        <f t="shared" si="295"/>
        <v/>
      </c>
      <c r="Z1434" s="133">
        <f t="shared" si="296"/>
        <v>-100</v>
      </c>
      <c r="AA1434" s="134" t="str">
        <f>TEXT(Table1[[#This Row],[Date]],"DDD")</f>
        <v>Sat</v>
      </c>
      <c r="AB1434" s="133" t="str">
        <f>IF(OR(G1434="Doomben",G1434="Eagle Farm"),"Q",IF(AND(Q1434&gt;1,Q1434&lt;55,Table1[[#This Row],[Source]]="Nat"),"Nat OK",IF(AND(Table1[[#This Row],[Source]]&lt;&gt;"Nat",Q1434&lt;55),"Poor &lt;55",IF(OR(G1434="Randwick",G1434="Flemington",G1434="Caulfield",G1434="Sandown Lake",G1434="Sandown Hill"),"Best","ave"))))</f>
        <v>ave</v>
      </c>
      <c r="AC1434" s="133">
        <f>IF(Q1434="","",IF(AB1434="Poor &lt;55",$AC$2*0.2%,IF(AND(AB1434="Q",AA1434&lt;&gt;"Wed"),$AC$2*0.4%,IF(AND(AB1434="Q",AA1434="Wed"),$AC$2*0.5%,IF(AND(AB1434="Ave",U1434=100),$AC$2*0.5%,IF(AND(AB1434="ave",U1434="",N1434=1,AG1434="Bush"),$AC$2*1%,IF(AND(AB1434="ave",U1434="",Q1434&gt;100),$AC$2*1.3%,IF(AND(AB1434="ave",U1434=""),$AC$2*1.2%,IF(AND(AB1434="Ave",U1434=200),$AC$2*1%,IF(AND(AB1434="Best",U1434=200),$AC$2*1.5%,IF(AND(AB1434="Best",U1434="",K1434&lt;&gt;"Pro Syd"),$AC$2*0.5%,IF(AND(AB1434="Best",U1434=""),$AC$2*1%,IF(AND(AB1434="Best",U1434=100,Table1[[#This Row],[State]]="NSW"),$AC$2*0.4%,IF(AND(AB1434="Best",U1434=100),$AC$2*1%,IF(Table1[[#This Row],[Adj]]="Nat OK",$AC$2*0.5%,"xxx")))))))))))))))</f>
        <v>120</v>
      </c>
      <c r="AD1434" s="133" t="str">
        <f t="shared" si="297"/>
        <v/>
      </c>
      <c r="AE1434" s="133">
        <f t="shared" si="298"/>
        <v>-120</v>
      </c>
      <c r="AF1434" s="133" t="str">
        <f>VLOOKUP(Table1[[#This Row],[Track]],$F$2672:$H$2715,2,FALSE)</f>
        <v>NSW</v>
      </c>
      <c r="AG1434" s="133" t="str">
        <f>VLOOKUP(Table1[[#This Row],[Track]],$F$2672:$H$2715,3,FALSE)</f>
        <v>-</v>
      </c>
      <c r="AH1434" s="133" t="str">
        <f>IF(Table1[[#This Row],[Date]]&lt;$AH$2,"",IF(Table1[[#This Row],[Date]]&lt;$AH$3,"Edge","Elite Combo"))</f>
        <v/>
      </c>
      <c r="AI1434" s="218">
        <f>Table1[[#This Row],[Time]]</f>
        <v>0.64236111111111116</v>
      </c>
      <c r="AJ1434" s="219" t="str">
        <f>Table1[[#This Row],[Track]]</f>
        <v>Rosehill</v>
      </c>
      <c r="AK1434" s="216">
        <f>Table1[[#This Row],[Race ]]</f>
        <v>8</v>
      </c>
      <c r="AL1434" s="219">
        <f>Table1[[#This Row],[TAB]]</f>
        <v>11</v>
      </c>
      <c r="AM1434" s="219" t="str">
        <f>Table1[[#This Row],[Selection]]</f>
        <v>War Eternal</v>
      </c>
      <c r="AN1434" s="220" t="str">
        <f>Table1[[#This Row],[Sources]]</f>
        <v>Pro Syd-15</v>
      </c>
      <c r="AO1434" s="219">
        <f>Table1[[#This Row],[Scale Bet]]</f>
        <v>120</v>
      </c>
    </row>
    <row r="1435" spans="5:41" ht="16.5" customHeight="1" x14ac:dyDescent="0.25">
      <c r="E1435" s="185">
        <v>45493</v>
      </c>
      <c r="F1435" s="35">
        <v>0.65625</v>
      </c>
      <c r="G1435" s="36" t="s">
        <v>157</v>
      </c>
      <c r="H1435" s="36">
        <v>7</v>
      </c>
      <c r="I1435" s="36">
        <v>3</v>
      </c>
      <c r="J1435" s="36" t="s">
        <v>1023</v>
      </c>
      <c r="K1435" s="36" t="s">
        <v>40</v>
      </c>
      <c r="L1435" s="165">
        <v>12</v>
      </c>
      <c r="M1435" s="134">
        <f t="shared" si="286"/>
        <v>25</v>
      </c>
      <c r="N1435" s="36">
        <f t="shared" si="287"/>
        <v>2</v>
      </c>
      <c r="O1435" s="135" t="str">
        <f t="shared" si="288"/>
        <v>Edge-12/Pro Mel-13</v>
      </c>
      <c r="P1435" s="186" t="str">
        <f t="shared" si="289"/>
        <v>OK</v>
      </c>
      <c r="Q1435" s="187">
        <f t="shared" si="290"/>
        <v>100</v>
      </c>
      <c r="R1435" s="150"/>
      <c r="S1435" s="187" t="str">
        <f t="shared" si="291"/>
        <v/>
      </c>
      <c r="T1435" s="136" t="str">
        <f t="shared" si="292"/>
        <v>Speycaster</v>
      </c>
      <c r="U1435" s="137">
        <f>IF(P1435="","",IF(N1435=1,"",IF(Q1435="","",IF(Q1435&lt;=100,100,IF(Table1[[#This Row],[Day]]="Wed",100,200)))))</f>
        <v>100</v>
      </c>
      <c r="V1435" s="137" t="str">
        <f t="shared" si="293"/>
        <v/>
      </c>
      <c r="W1435" s="137">
        <f t="shared" si="294"/>
        <v>-100</v>
      </c>
      <c r="X1435" s="133">
        <f>100</f>
        <v>100</v>
      </c>
      <c r="Y1435" s="133" t="str">
        <f t="shared" si="295"/>
        <v/>
      </c>
      <c r="Z1435" s="133">
        <f t="shared" si="296"/>
        <v>-100</v>
      </c>
      <c r="AA1435" s="134" t="str">
        <f>TEXT(Table1[[#This Row],[Date]],"DDD")</f>
        <v>Sat</v>
      </c>
      <c r="AB1435" s="133" t="str">
        <f>IF(OR(G1435="Doomben",G1435="Eagle Farm"),"Q",IF(AND(Q1435&gt;1,Q1435&lt;55,Table1[[#This Row],[Source]]="Nat"),"Nat OK",IF(AND(Table1[[#This Row],[Source]]&lt;&gt;"Nat",Q1435&lt;55),"Poor &lt;55",IF(OR(G1435="Randwick",G1435="Flemington",G1435="Caulfield",G1435="Sandown Lake",G1435="Sandown Hill"),"Best","ave"))))</f>
        <v>Best</v>
      </c>
      <c r="AC1435" s="133">
        <f>IF(Q1435="","",IF(AB1435="Poor &lt;55",$AC$2*0.2%,IF(AND(AB1435="Q",AA1435&lt;&gt;"Wed"),$AC$2*0.4%,IF(AND(AB1435="Q",AA1435="Wed"),$AC$2*0.5%,IF(AND(AB1435="Ave",U1435=100),$AC$2*0.5%,IF(AND(AB1435="ave",U1435="",N1435=1,AG1435="Bush"),$AC$2*1%,IF(AND(AB1435="ave",U1435="",Q1435&gt;100),$AC$2*1.3%,IF(AND(AB1435="ave",U1435=""),$AC$2*1.2%,IF(AND(AB1435="Ave",U1435=200),$AC$2*1%,IF(AND(AB1435="Best",U1435=200),$AC$2*1.5%,IF(AND(AB1435="Best",U1435="",K1435&lt;&gt;"Pro Syd"),$AC$2*0.5%,IF(AND(AB1435="Best",U1435=""),$AC$2*1%,IF(AND(AB1435="Best",U1435=100,Table1[[#This Row],[State]]="NSW"),$AC$2*0.4%,IF(AND(AB1435="Best",U1435=100),$AC$2*1%,IF(Table1[[#This Row],[Adj]]="Nat OK",$AC$2*0.5%,"xxx")))))))))))))))</f>
        <v>100</v>
      </c>
      <c r="AD1435" s="133" t="str">
        <f t="shared" si="297"/>
        <v/>
      </c>
      <c r="AE1435" s="133">
        <f t="shared" si="298"/>
        <v>-100</v>
      </c>
      <c r="AF1435" s="133" t="str">
        <f>VLOOKUP(Table1[[#This Row],[Track]],$F$2672:$H$2715,2,FALSE)</f>
        <v>Vic</v>
      </c>
      <c r="AG1435" s="133" t="str">
        <f>VLOOKUP(Table1[[#This Row],[Track]],$F$2672:$H$2715,3,FALSE)</f>
        <v>-</v>
      </c>
      <c r="AH1435" s="133" t="str">
        <f>IF(Table1[[#This Row],[Date]]&lt;$AH$2,"",IF(Table1[[#This Row],[Date]]&lt;$AH$3,"Edge","Elite Combo"))</f>
        <v/>
      </c>
      <c r="AI1435" s="218">
        <f>Table1[[#This Row],[Time]]</f>
        <v>0.65625</v>
      </c>
      <c r="AJ1435" s="219" t="str">
        <f>Table1[[#This Row],[Track]]</f>
        <v>Flemington</v>
      </c>
      <c r="AK1435" s="216">
        <f>Table1[[#This Row],[Race ]]</f>
        <v>7</v>
      </c>
      <c r="AL1435" s="219">
        <f>Table1[[#This Row],[TAB]]</f>
        <v>3</v>
      </c>
      <c r="AM1435" s="219" t="str">
        <f>Table1[[#This Row],[Selection]]</f>
        <v>Speycaster</v>
      </c>
      <c r="AN1435" s="220" t="str">
        <f>Table1[[#This Row],[Sources]]</f>
        <v>Edge-12/Pro Mel-13</v>
      </c>
      <c r="AO1435" s="219">
        <f>Table1[[#This Row],[Scale Bet]]</f>
        <v>100</v>
      </c>
    </row>
    <row r="1436" spans="5:41" ht="16.5" customHeight="1" x14ac:dyDescent="0.25">
      <c r="E1436" s="185">
        <v>45493</v>
      </c>
      <c r="F1436" s="35">
        <v>0.65625</v>
      </c>
      <c r="G1436" s="36" t="s">
        <v>157</v>
      </c>
      <c r="H1436" s="36">
        <v>7</v>
      </c>
      <c r="I1436" s="36">
        <v>3</v>
      </c>
      <c r="J1436" s="36" t="s">
        <v>1023</v>
      </c>
      <c r="K1436" s="36" t="s">
        <v>18</v>
      </c>
      <c r="L1436" s="165">
        <v>13</v>
      </c>
      <c r="M1436" s="134" t="str">
        <f t="shared" si="286"/>
        <v/>
      </c>
      <c r="N1436" s="36" t="str">
        <f t="shared" si="287"/>
        <v/>
      </c>
      <c r="O1436" s="135" t="str">
        <f t="shared" si="288"/>
        <v/>
      </c>
      <c r="P1436" s="186" t="str">
        <f t="shared" si="289"/>
        <v>OK</v>
      </c>
      <c r="Q1436" s="187" t="str">
        <f t="shared" si="290"/>
        <v/>
      </c>
      <c r="R1436" s="150"/>
      <c r="S1436" s="187" t="str">
        <f t="shared" si="291"/>
        <v/>
      </c>
      <c r="T1436" s="136" t="str">
        <f t="shared" si="292"/>
        <v>Speycaster</v>
      </c>
      <c r="U1436" s="137" t="str">
        <f>IF(P1436="","",IF(N1436=1,"",IF(Q1436="","",IF(Q1436&lt;=100,100,IF(Table1[[#This Row],[Day]]="Wed",100,200)))))</f>
        <v/>
      </c>
      <c r="V1436" s="137" t="str">
        <f t="shared" si="293"/>
        <v/>
      </c>
      <c r="W1436" s="137" t="str">
        <f t="shared" si="294"/>
        <v/>
      </c>
      <c r="X1436" s="133">
        <f>100</f>
        <v>100</v>
      </c>
      <c r="Y1436" s="133" t="str">
        <f t="shared" si="295"/>
        <v/>
      </c>
      <c r="Z1436" s="133">
        <f t="shared" si="296"/>
        <v>-100</v>
      </c>
      <c r="AA1436" s="134" t="str">
        <f>TEXT(Table1[[#This Row],[Date]],"DDD")</f>
        <v>Sat</v>
      </c>
      <c r="AB1436" s="133" t="str">
        <f>IF(OR(G1436="Doomben",G1436="Eagle Farm"),"Q",IF(AND(Q1436&gt;1,Q1436&lt;55,Table1[[#This Row],[Source]]="Nat"),"Nat OK",IF(AND(Table1[[#This Row],[Source]]&lt;&gt;"Nat",Q1436&lt;55),"Poor &lt;55",IF(OR(G1436="Randwick",G1436="Flemington",G1436="Caulfield",G1436="Sandown Lake",G1436="Sandown Hill"),"Best","ave"))))</f>
        <v>Best</v>
      </c>
      <c r="AC1436" s="133" t="str">
        <f>IF(Q1436="","",IF(AB1436="Poor &lt;55",$AC$2*0.2%,IF(AND(AB1436="Q",AA1436&lt;&gt;"Wed"),$AC$2*0.4%,IF(AND(AB1436="Q",AA1436="Wed"),$AC$2*0.5%,IF(AND(AB1436="Ave",U1436=100),$AC$2*0.5%,IF(AND(AB1436="ave",U1436="",N1436=1,AG1436="Bush"),$AC$2*1%,IF(AND(AB1436="ave",U1436="",Q1436&gt;100),$AC$2*1.3%,IF(AND(AB1436="ave",U1436=""),$AC$2*1.2%,IF(AND(AB1436="Ave",U1436=200),$AC$2*1%,IF(AND(AB1436="Best",U1436=200),$AC$2*1.5%,IF(AND(AB1436="Best",U1436="",K1436&lt;&gt;"Pro Syd"),$AC$2*0.5%,IF(AND(AB1436="Best",U1436=""),$AC$2*1%,IF(AND(AB1436="Best",U1436=100,Table1[[#This Row],[State]]="NSW"),$AC$2*0.4%,IF(AND(AB1436="Best",U1436=100),$AC$2*1%,IF(Table1[[#This Row],[Adj]]="Nat OK",$AC$2*0.5%,"xxx")))))))))))))))</f>
        <v/>
      </c>
      <c r="AD1436" s="133" t="str">
        <f t="shared" si="297"/>
        <v/>
      </c>
      <c r="AE1436" s="133" t="str">
        <f t="shared" si="298"/>
        <v/>
      </c>
      <c r="AF1436" s="133" t="str">
        <f>VLOOKUP(Table1[[#This Row],[Track]],$F$2672:$H$2715,2,FALSE)</f>
        <v>Vic</v>
      </c>
      <c r="AG1436" s="133" t="str">
        <f>VLOOKUP(Table1[[#This Row],[Track]],$F$2672:$H$2715,3,FALSE)</f>
        <v>-</v>
      </c>
      <c r="AH1436" s="133" t="str">
        <f>IF(Table1[[#This Row],[Date]]&lt;$AH$2,"",IF(Table1[[#This Row],[Date]]&lt;$AH$3,"Edge","Elite Combo"))</f>
        <v/>
      </c>
      <c r="AI1436" s="218">
        <f>Table1[[#This Row],[Time]]</f>
        <v>0.65625</v>
      </c>
      <c r="AJ1436" s="219" t="str">
        <f>Table1[[#This Row],[Track]]</f>
        <v>Flemington</v>
      </c>
      <c r="AK1436" s="216">
        <f>Table1[[#This Row],[Race ]]</f>
        <v>7</v>
      </c>
      <c r="AL1436" s="219">
        <f>Table1[[#This Row],[TAB]]</f>
        <v>3</v>
      </c>
      <c r="AM1436" s="219" t="str">
        <f>Table1[[#This Row],[Selection]]</f>
        <v>Speycaster</v>
      </c>
      <c r="AN1436" s="220" t="str">
        <f>Table1[[#This Row],[Sources]]</f>
        <v/>
      </c>
      <c r="AO1436" s="219" t="str">
        <f>Table1[[#This Row],[Scale Bet]]</f>
        <v/>
      </c>
    </row>
    <row r="1437" spans="5:41" ht="16.5" customHeight="1" x14ac:dyDescent="0.25">
      <c r="E1437" s="185">
        <v>45493</v>
      </c>
      <c r="F1437" s="35">
        <v>0.69444444444444442</v>
      </c>
      <c r="G1437" s="36" t="s">
        <v>17</v>
      </c>
      <c r="H1437" s="36">
        <v>10</v>
      </c>
      <c r="I1437" s="36">
        <v>17</v>
      </c>
      <c r="J1437" s="36" t="s">
        <v>467</v>
      </c>
      <c r="K1437" s="36" t="s">
        <v>60</v>
      </c>
      <c r="L1437" s="165">
        <v>10</v>
      </c>
      <c r="M1437" s="134">
        <f t="shared" si="286"/>
        <v>10</v>
      </c>
      <c r="N1437" s="36">
        <f t="shared" si="287"/>
        <v>1</v>
      </c>
      <c r="O1437" s="135" t="str">
        <f t="shared" si="288"/>
        <v>Pro Syd-10</v>
      </c>
      <c r="P1437" s="186" t="str">
        <f t="shared" si="289"/>
        <v>OK</v>
      </c>
      <c r="Q1437" s="187">
        <f t="shared" si="290"/>
        <v>40</v>
      </c>
      <c r="R1437" s="150">
        <v>9</v>
      </c>
      <c r="S1437" s="187">
        <f t="shared" si="291"/>
        <v>360</v>
      </c>
      <c r="T1437" s="136" t="str">
        <f t="shared" si="292"/>
        <v>Iron Man</v>
      </c>
      <c r="U1437" s="137" t="str">
        <f>IF(P1437="","",IF(N1437=1,"",IF(Q1437="","",IF(Q1437&lt;=100,100,IF(Table1[[#This Row],[Day]]="Wed",100,200)))))</f>
        <v/>
      </c>
      <c r="V1437" s="137" t="str">
        <f t="shared" si="293"/>
        <v/>
      </c>
      <c r="W1437" s="137" t="str">
        <f t="shared" si="294"/>
        <v/>
      </c>
      <c r="X1437" s="133">
        <f>100</f>
        <v>100</v>
      </c>
      <c r="Y1437" s="133">
        <f t="shared" si="295"/>
        <v>900</v>
      </c>
      <c r="Z1437" s="133">
        <f t="shared" si="296"/>
        <v>800</v>
      </c>
      <c r="AA1437" s="134" t="str">
        <f>TEXT(Table1[[#This Row],[Date]],"DDD")</f>
        <v>Sat</v>
      </c>
      <c r="AB1437" s="133" t="str">
        <f>IF(OR(G1437="Doomben",G1437="Eagle Farm"),"Q",IF(AND(Q1437&gt;1,Q1437&lt;55,Table1[[#This Row],[Source]]="Nat"),"Nat OK",IF(AND(Table1[[#This Row],[Source]]&lt;&gt;"Nat",Q1437&lt;55),"Poor &lt;55",IF(OR(G1437="Randwick",G1437="Flemington",G1437="Caulfield",G1437="Sandown Lake",G1437="Sandown Hill"),"Best","ave"))))</f>
        <v>Poor &lt;55</v>
      </c>
      <c r="AC1437" s="133">
        <f>IF(Q1437="","",IF(AB1437="Poor &lt;55",$AC$2*0.2%,IF(AND(AB1437="Q",AA1437&lt;&gt;"Wed"),$AC$2*0.4%,IF(AND(AB1437="Q",AA1437="Wed"),$AC$2*0.5%,IF(AND(AB1437="Ave",U1437=100),$AC$2*0.5%,IF(AND(AB1437="ave",U1437="",N1437=1,AG1437="Bush"),$AC$2*1%,IF(AND(AB1437="ave",U1437="",Q1437&gt;100),$AC$2*1.3%,IF(AND(AB1437="ave",U1437=""),$AC$2*1.2%,IF(AND(AB1437="Ave",U1437=200),$AC$2*1%,IF(AND(AB1437="Best",U1437=200),$AC$2*1.5%,IF(AND(AB1437="Best",U1437="",K1437&lt;&gt;"Pro Syd"),$AC$2*0.5%,IF(AND(AB1437="Best",U1437=""),$AC$2*1%,IF(AND(AB1437="Best",U1437=100,Table1[[#This Row],[State]]="NSW"),$AC$2*0.4%,IF(AND(AB1437="Best",U1437=100),$AC$2*1%,IF(Table1[[#This Row],[Adj]]="Nat OK",$AC$2*0.5%,"xxx")))))))))))))))</f>
        <v>20</v>
      </c>
      <c r="AD1437" s="133">
        <f t="shared" si="297"/>
        <v>180</v>
      </c>
      <c r="AE1437" s="133">
        <f t="shared" si="298"/>
        <v>160</v>
      </c>
      <c r="AF1437" s="133" t="str">
        <f>VLOOKUP(Table1[[#This Row],[Track]],$F$2672:$H$2715,2,FALSE)</f>
        <v>NSW</v>
      </c>
      <c r="AG1437" s="133" t="str">
        <f>VLOOKUP(Table1[[#This Row],[Track]],$F$2672:$H$2715,3,FALSE)</f>
        <v>-</v>
      </c>
      <c r="AH1437" s="133" t="str">
        <f>IF(Table1[[#This Row],[Date]]&lt;$AH$2,"",IF(Table1[[#This Row],[Date]]&lt;$AH$3,"Edge","Elite Combo"))</f>
        <v/>
      </c>
      <c r="AI1437" s="218">
        <f>Table1[[#This Row],[Time]]</f>
        <v>0.69444444444444442</v>
      </c>
      <c r="AJ1437" s="219" t="str">
        <f>Table1[[#This Row],[Track]]</f>
        <v>Rosehill</v>
      </c>
      <c r="AK1437" s="216">
        <f>Table1[[#This Row],[Race ]]</f>
        <v>10</v>
      </c>
      <c r="AL1437" s="219">
        <f>Table1[[#This Row],[TAB]]</f>
        <v>17</v>
      </c>
      <c r="AM1437" s="219" t="str">
        <f>Table1[[#This Row],[Selection]]</f>
        <v>Iron Man</v>
      </c>
      <c r="AN1437" s="220" t="str">
        <f>Table1[[#This Row],[Sources]]</f>
        <v>Pro Syd-10</v>
      </c>
      <c r="AO1437" s="219">
        <f>Table1[[#This Row],[Scale Bet]]</f>
        <v>20</v>
      </c>
    </row>
    <row r="1438" spans="5:41" ht="16.5" customHeight="1" x14ac:dyDescent="0.25">
      <c r="E1438" s="185">
        <v>45493</v>
      </c>
      <c r="F1438" s="35">
        <v>0.69444444444444442</v>
      </c>
      <c r="G1438" s="36" t="s">
        <v>17</v>
      </c>
      <c r="H1438" s="36">
        <v>10</v>
      </c>
      <c r="I1438" s="36">
        <v>7</v>
      </c>
      <c r="J1438" s="36" t="s">
        <v>254</v>
      </c>
      <c r="K1438" s="36" t="s">
        <v>60</v>
      </c>
      <c r="L1438" s="165">
        <v>15</v>
      </c>
      <c r="M1438" s="134">
        <f t="shared" si="286"/>
        <v>15</v>
      </c>
      <c r="N1438" s="36">
        <f t="shared" si="287"/>
        <v>1</v>
      </c>
      <c r="O1438" s="135" t="str">
        <f t="shared" si="288"/>
        <v>Pro Syd-15</v>
      </c>
      <c r="P1438" s="186" t="str">
        <f t="shared" si="289"/>
        <v>OK</v>
      </c>
      <c r="Q1438" s="187">
        <f t="shared" si="290"/>
        <v>60</v>
      </c>
      <c r="R1438" s="150"/>
      <c r="S1438" s="187" t="str">
        <f t="shared" si="291"/>
        <v/>
      </c>
      <c r="T1438" s="136" t="str">
        <f t="shared" si="292"/>
        <v>Willaidow</v>
      </c>
      <c r="U1438" s="137" t="str">
        <f>IF(P1438="","",IF(N1438=1,"",IF(Q1438="","",IF(Q1438&lt;=100,100,IF(Table1[[#This Row],[Day]]="Wed",100,200)))))</f>
        <v/>
      </c>
      <c r="V1438" s="137" t="str">
        <f t="shared" si="293"/>
        <v/>
      </c>
      <c r="W1438" s="137" t="str">
        <f t="shared" si="294"/>
        <v/>
      </c>
      <c r="X1438" s="133">
        <f>100</f>
        <v>100</v>
      </c>
      <c r="Y1438" s="133" t="str">
        <f t="shared" si="295"/>
        <v/>
      </c>
      <c r="Z1438" s="133">
        <f t="shared" si="296"/>
        <v>-100</v>
      </c>
      <c r="AA1438" s="134" t="str">
        <f>TEXT(Table1[[#This Row],[Date]],"DDD")</f>
        <v>Sat</v>
      </c>
      <c r="AB1438" s="133" t="str">
        <f>IF(OR(G1438="Doomben",G1438="Eagle Farm"),"Q",IF(AND(Q1438&gt;1,Q1438&lt;55,Table1[[#This Row],[Source]]="Nat"),"Nat OK",IF(AND(Table1[[#This Row],[Source]]&lt;&gt;"Nat",Q1438&lt;55),"Poor &lt;55",IF(OR(G1438="Randwick",G1438="Flemington",G1438="Caulfield",G1438="Sandown Lake",G1438="Sandown Hill"),"Best","ave"))))</f>
        <v>ave</v>
      </c>
      <c r="AC1438" s="133">
        <f>IF(Q1438="","",IF(AB1438="Poor &lt;55",$AC$2*0.2%,IF(AND(AB1438="Q",AA1438&lt;&gt;"Wed"),$AC$2*0.4%,IF(AND(AB1438="Q",AA1438="Wed"),$AC$2*0.5%,IF(AND(AB1438="Ave",U1438=100),$AC$2*0.5%,IF(AND(AB1438="ave",U1438="",N1438=1,AG1438="Bush"),$AC$2*1%,IF(AND(AB1438="ave",U1438="",Q1438&gt;100),$AC$2*1.3%,IF(AND(AB1438="ave",U1438=""),$AC$2*1.2%,IF(AND(AB1438="Ave",U1438=200),$AC$2*1%,IF(AND(AB1438="Best",U1438=200),$AC$2*1.5%,IF(AND(AB1438="Best",U1438="",K1438&lt;&gt;"Pro Syd"),$AC$2*0.5%,IF(AND(AB1438="Best",U1438=""),$AC$2*1%,IF(AND(AB1438="Best",U1438=100,Table1[[#This Row],[State]]="NSW"),$AC$2*0.4%,IF(AND(AB1438="Best",U1438=100),$AC$2*1%,IF(Table1[[#This Row],[Adj]]="Nat OK",$AC$2*0.5%,"xxx")))))))))))))))</f>
        <v>120</v>
      </c>
      <c r="AD1438" s="133" t="str">
        <f t="shared" si="297"/>
        <v/>
      </c>
      <c r="AE1438" s="133">
        <f t="shared" si="298"/>
        <v>-120</v>
      </c>
      <c r="AF1438" s="133" t="str">
        <f>VLOOKUP(Table1[[#This Row],[Track]],$F$2672:$H$2715,2,FALSE)</f>
        <v>NSW</v>
      </c>
      <c r="AG1438" s="133" t="str">
        <f>VLOOKUP(Table1[[#This Row],[Track]],$F$2672:$H$2715,3,FALSE)</f>
        <v>-</v>
      </c>
      <c r="AH1438" s="133" t="str">
        <f>IF(Table1[[#This Row],[Date]]&lt;$AH$2,"",IF(Table1[[#This Row],[Date]]&lt;$AH$3,"Edge","Elite Combo"))</f>
        <v/>
      </c>
      <c r="AI1438" s="218">
        <f>Table1[[#This Row],[Time]]</f>
        <v>0.69444444444444442</v>
      </c>
      <c r="AJ1438" s="219" t="str">
        <f>Table1[[#This Row],[Track]]</f>
        <v>Rosehill</v>
      </c>
      <c r="AK1438" s="216">
        <f>Table1[[#This Row],[Race ]]</f>
        <v>10</v>
      </c>
      <c r="AL1438" s="219">
        <f>Table1[[#This Row],[TAB]]</f>
        <v>7</v>
      </c>
      <c r="AM1438" s="219" t="str">
        <f>Table1[[#This Row],[Selection]]</f>
        <v>Willaidow</v>
      </c>
      <c r="AN1438" s="220" t="str">
        <f>Table1[[#This Row],[Sources]]</f>
        <v>Pro Syd-15</v>
      </c>
      <c r="AO1438" s="219">
        <f>Table1[[#This Row],[Scale Bet]]</f>
        <v>120</v>
      </c>
    </row>
    <row r="1439" spans="5:41" ht="16.5" customHeight="1" x14ac:dyDescent="0.25">
      <c r="E1439" s="185">
        <v>45500</v>
      </c>
      <c r="F1439" s="35">
        <v>0.54513888888888884</v>
      </c>
      <c r="G1439" s="36" t="s">
        <v>22</v>
      </c>
      <c r="H1439" s="36">
        <v>4</v>
      </c>
      <c r="I1439" s="36">
        <v>2</v>
      </c>
      <c r="J1439" s="36" t="s">
        <v>808</v>
      </c>
      <c r="K1439" s="36" t="s">
        <v>1</v>
      </c>
      <c r="L1439" s="165">
        <v>10</v>
      </c>
      <c r="M1439" s="134">
        <f t="shared" si="286"/>
        <v>23</v>
      </c>
      <c r="N1439" s="36">
        <f t="shared" si="287"/>
        <v>2</v>
      </c>
      <c r="O1439" s="135" t="str">
        <f t="shared" si="288"/>
        <v>E4-10/Nat-13</v>
      </c>
      <c r="P1439" s="186" t="str">
        <f t="shared" si="289"/>
        <v>OK</v>
      </c>
      <c r="Q1439" s="187">
        <f t="shared" si="290"/>
        <v>92</v>
      </c>
      <c r="R1439" s="150"/>
      <c r="S1439" s="187" t="str">
        <f t="shared" si="291"/>
        <v/>
      </c>
      <c r="T1439" s="136" t="str">
        <f t="shared" si="292"/>
        <v>Defining</v>
      </c>
      <c r="U1439" s="137">
        <f>IF(P1439="","",IF(N1439=1,"",IF(Q1439="","",IF(Q1439&lt;=100,100,IF(Table1[[#This Row],[Day]]="Wed",100,200)))))</f>
        <v>100</v>
      </c>
      <c r="V1439" s="137" t="str">
        <f t="shared" si="293"/>
        <v/>
      </c>
      <c r="W1439" s="137">
        <f t="shared" si="294"/>
        <v>-100</v>
      </c>
      <c r="X1439" s="133">
        <f>100</f>
        <v>100</v>
      </c>
      <c r="Y1439" s="133" t="str">
        <f t="shared" si="295"/>
        <v/>
      </c>
      <c r="Z1439" s="133">
        <f t="shared" si="296"/>
        <v>-100</v>
      </c>
      <c r="AA1439" s="134" t="str">
        <f>TEXT(Table1[[#This Row],[Date]],"DDD")</f>
        <v>Sat</v>
      </c>
      <c r="AB1439" s="133" t="str">
        <f>IF(OR(G1439="Doomben",G1439="Eagle Farm"),"Q",IF(AND(Q1439&gt;1,Q1439&lt;55,Table1[[#This Row],[Source]]="Nat"),"Nat OK",IF(AND(Table1[[#This Row],[Source]]&lt;&gt;"Nat",Q1439&lt;55),"Poor &lt;55",IF(OR(G1439="Randwick",G1439="Flemington",G1439="Caulfield",G1439="Sandown Lake",G1439="Sandown Hill"),"Best","ave"))))</f>
        <v>Best</v>
      </c>
      <c r="AC1439" s="133">
        <f>IF(Q1439="","",IF(AB1439="Poor &lt;55",$AC$2*0.2%,IF(AND(AB1439="Q",AA1439&lt;&gt;"Wed"),$AC$2*0.4%,IF(AND(AB1439="Q",AA1439="Wed"),$AC$2*0.5%,IF(AND(AB1439="Ave",U1439=100),$AC$2*0.5%,IF(AND(AB1439="ave",U1439="",N1439=1,AG1439="Bush"),$AC$2*1%,IF(AND(AB1439="ave",U1439="",Q1439&gt;100),$AC$2*1.3%,IF(AND(AB1439="ave",U1439=""),$AC$2*1.2%,IF(AND(AB1439="Ave",U1439=200),$AC$2*1%,IF(AND(AB1439="Best",U1439=200),$AC$2*1.5%,IF(AND(AB1439="Best",U1439="",K1439&lt;&gt;"Pro Syd"),$AC$2*0.5%,IF(AND(AB1439="Best",U1439=""),$AC$2*1%,IF(AND(AB1439="Best",U1439=100,Table1[[#This Row],[State]]="NSW"),$AC$2*0.4%,IF(AND(AB1439="Best",U1439=100),$AC$2*1%,IF(Table1[[#This Row],[Adj]]="Nat OK",$AC$2*0.5%,"xxx")))))))))))))))</f>
        <v>40</v>
      </c>
      <c r="AD1439" s="133" t="str">
        <f t="shared" si="297"/>
        <v/>
      </c>
      <c r="AE1439" s="133">
        <f t="shared" si="298"/>
        <v>-40</v>
      </c>
      <c r="AF1439" s="133" t="str">
        <f>VLOOKUP(Table1[[#This Row],[Track]],$F$2672:$H$2715,2,FALSE)</f>
        <v>NSW</v>
      </c>
      <c r="AG1439" s="133" t="str">
        <f>VLOOKUP(Table1[[#This Row],[Track]],$F$2672:$H$2715,3,FALSE)</f>
        <v>-</v>
      </c>
      <c r="AH1439" s="133" t="str">
        <f>IF(Table1[[#This Row],[Date]]&lt;$AH$2,"",IF(Table1[[#This Row],[Date]]&lt;$AH$3,"Edge","Elite Combo"))</f>
        <v/>
      </c>
      <c r="AI1439" s="218">
        <f>Table1[[#This Row],[Time]]</f>
        <v>0.54513888888888884</v>
      </c>
      <c r="AJ1439" s="219" t="str">
        <f>Table1[[#This Row],[Track]]</f>
        <v>Randwick</v>
      </c>
      <c r="AK1439" s="216">
        <f>Table1[[#This Row],[Race ]]</f>
        <v>4</v>
      </c>
      <c r="AL1439" s="219">
        <f>Table1[[#This Row],[TAB]]</f>
        <v>2</v>
      </c>
      <c r="AM1439" s="219" t="str">
        <f>Table1[[#This Row],[Selection]]</f>
        <v>Defining</v>
      </c>
      <c r="AN1439" s="220" t="str">
        <f>Table1[[#This Row],[Sources]]</f>
        <v>E4-10/Nat-13</v>
      </c>
      <c r="AO1439" s="219">
        <f>Table1[[#This Row],[Scale Bet]]</f>
        <v>40</v>
      </c>
    </row>
    <row r="1440" spans="5:41" ht="16.5" customHeight="1" x14ac:dyDescent="0.25">
      <c r="E1440" s="185">
        <v>45500</v>
      </c>
      <c r="F1440" s="35">
        <v>0.54513888888888884</v>
      </c>
      <c r="G1440" s="36" t="s">
        <v>22</v>
      </c>
      <c r="H1440" s="36">
        <v>4</v>
      </c>
      <c r="I1440" s="36">
        <v>2</v>
      </c>
      <c r="J1440" s="36" t="s">
        <v>808</v>
      </c>
      <c r="K1440" s="36" t="s">
        <v>13</v>
      </c>
      <c r="L1440" s="165">
        <v>13</v>
      </c>
      <c r="M1440" s="134" t="str">
        <f t="shared" si="286"/>
        <v/>
      </c>
      <c r="N1440" s="36" t="str">
        <f t="shared" si="287"/>
        <v/>
      </c>
      <c r="O1440" s="135" t="str">
        <f t="shared" si="288"/>
        <v/>
      </c>
      <c r="P1440" s="186" t="str">
        <f t="shared" si="289"/>
        <v>OK</v>
      </c>
      <c r="Q1440" s="187" t="str">
        <f t="shared" si="290"/>
        <v/>
      </c>
      <c r="R1440" s="150"/>
      <c r="S1440" s="187" t="str">
        <f t="shared" si="291"/>
        <v/>
      </c>
      <c r="T1440" s="136" t="str">
        <f t="shared" si="292"/>
        <v>Defining</v>
      </c>
      <c r="U1440" s="137" t="str">
        <f>IF(P1440="","",IF(N1440=1,"",IF(Q1440="","",IF(Q1440&lt;=100,100,IF(Table1[[#This Row],[Day]]="Wed",100,200)))))</f>
        <v/>
      </c>
      <c r="V1440" s="137" t="str">
        <f t="shared" si="293"/>
        <v/>
      </c>
      <c r="W1440" s="137" t="str">
        <f t="shared" si="294"/>
        <v/>
      </c>
      <c r="X1440" s="133">
        <f>100</f>
        <v>100</v>
      </c>
      <c r="Y1440" s="133" t="str">
        <f t="shared" si="295"/>
        <v/>
      </c>
      <c r="Z1440" s="133">
        <f t="shared" si="296"/>
        <v>-100</v>
      </c>
      <c r="AA1440" s="134" t="str">
        <f>TEXT(Table1[[#This Row],[Date]],"DDD")</f>
        <v>Sat</v>
      </c>
      <c r="AB1440" s="133" t="str">
        <f>IF(OR(G1440="Doomben",G1440="Eagle Farm"),"Q",IF(AND(Q1440&gt;1,Q1440&lt;55,Table1[[#This Row],[Source]]="Nat"),"Nat OK",IF(AND(Table1[[#This Row],[Source]]&lt;&gt;"Nat",Q1440&lt;55),"Poor &lt;55",IF(OR(G1440="Randwick",G1440="Flemington",G1440="Caulfield",G1440="Sandown Lake",G1440="Sandown Hill"),"Best","ave"))))</f>
        <v>Best</v>
      </c>
      <c r="AC1440" s="133" t="str">
        <f>IF(Q1440="","",IF(AB1440="Poor &lt;55",$AC$2*0.2%,IF(AND(AB1440="Q",AA1440&lt;&gt;"Wed"),$AC$2*0.4%,IF(AND(AB1440="Q",AA1440="Wed"),$AC$2*0.5%,IF(AND(AB1440="Ave",U1440=100),$AC$2*0.5%,IF(AND(AB1440="ave",U1440="",N1440=1,AG1440="Bush"),$AC$2*1%,IF(AND(AB1440="ave",U1440="",Q1440&gt;100),$AC$2*1.3%,IF(AND(AB1440="ave",U1440=""),$AC$2*1.2%,IF(AND(AB1440="Ave",U1440=200),$AC$2*1%,IF(AND(AB1440="Best",U1440=200),$AC$2*1.5%,IF(AND(AB1440="Best",U1440="",K1440&lt;&gt;"Pro Syd"),$AC$2*0.5%,IF(AND(AB1440="Best",U1440=""),$AC$2*1%,IF(AND(AB1440="Best",U1440=100,Table1[[#This Row],[State]]="NSW"),$AC$2*0.4%,IF(AND(AB1440="Best",U1440=100),$AC$2*1%,IF(Table1[[#This Row],[Adj]]="Nat OK",$AC$2*0.5%,"xxx")))))))))))))))</f>
        <v/>
      </c>
      <c r="AD1440" s="133" t="str">
        <f t="shared" si="297"/>
        <v/>
      </c>
      <c r="AE1440" s="133" t="str">
        <f t="shared" si="298"/>
        <v/>
      </c>
      <c r="AF1440" s="133" t="str">
        <f>VLOOKUP(Table1[[#This Row],[Track]],$F$2672:$H$2715,2,FALSE)</f>
        <v>NSW</v>
      </c>
      <c r="AG1440" s="133" t="str">
        <f>VLOOKUP(Table1[[#This Row],[Track]],$F$2672:$H$2715,3,FALSE)</f>
        <v>-</v>
      </c>
      <c r="AH1440" s="133" t="str">
        <f>IF(Table1[[#This Row],[Date]]&lt;$AH$2,"",IF(Table1[[#This Row],[Date]]&lt;$AH$3,"Edge","Elite Combo"))</f>
        <v/>
      </c>
      <c r="AI1440" s="218">
        <f>Table1[[#This Row],[Time]]</f>
        <v>0.54513888888888884</v>
      </c>
      <c r="AJ1440" s="219" t="str">
        <f>Table1[[#This Row],[Track]]</f>
        <v>Randwick</v>
      </c>
      <c r="AK1440" s="216">
        <f>Table1[[#This Row],[Race ]]</f>
        <v>4</v>
      </c>
      <c r="AL1440" s="219">
        <f>Table1[[#This Row],[TAB]]</f>
        <v>2</v>
      </c>
      <c r="AM1440" s="219" t="str">
        <f>Table1[[#This Row],[Selection]]</f>
        <v>Defining</v>
      </c>
      <c r="AN1440" s="220" t="str">
        <f>Table1[[#This Row],[Sources]]</f>
        <v/>
      </c>
      <c r="AO1440" s="219" t="str">
        <f>Table1[[#This Row],[Scale Bet]]</f>
        <v/>
      </c>
    </row>
    <row r="1441" spans="5:41" ht="16.5" customHeight="1" x14ac:dyDescent="0.25">
      <c r="E1441" s="185">
        <v>45500</v>
      </c>
      <c r="F1441" s="35">
        <v>0.54513888888888884</v>
      </c>
      <c r="G1441" s="36" t="s">
        <v>22</v>
      </c>
      <c r="H1441" s="36">
        <v>4</v>
      </c>
      <c r="I1441" s="36">
        <v>5</v>
      </c>
      <c r="J1441" s="36" t="s">
        <v>1115</v>
      </c>
      <c r="K1441" s="36" t="s">
        <v>60</v>
      </c>
      <c r="L1441" s="165">
        <v>10</v>
      </c>
      <c r="M1441" s="134">
        <f t="shared" si="286"/>
        <v>10</v>
      </c>
      <c r="N1441" s="36">
        <f t="shared" si="287"/>
        <v>1</v>
      </c>
      <c r="O1441" s="135" t="str">
        <f t="shared" si="288"/>
        <v>Pro Syd-10</v>
      </c>
      <c r="P1441" s="186" t="str">
        <f t="shared" si="289"/>
        <v>OK</v>
      </c>
      <c r="Q1441" s="187">
        <f t="shared" si="290"/>
        <v>40</v>
      </c>
      <c r="R1441" s="150"/>
      <c r="S1441" s="187" t="str">
        <f t="shared" si="291"/>
        <v/>
      </c>
      <c r="T1441" s="136" t="str">
        <f t="shared" si="292"/>
        <v>Mascaret</v>
      </c>
      <c r="U1441" s="137" t="str">
        <f>IF(P1441="","",IF(N1441=1,"",IF(Q1441="","",IF(Q1441&lt;=100,100,IF(Table1[[#This Row],[Day]]="Wed",100,200)))))</f>
        <v/>
      </c>
      <c r="V1441" s="137" t="str">
        <f t="shared" si="293"/>
        <v/>
      </c>
      <c r="W1441" s="137" t="str">
        <f t="shared" si="294"/>
        <v/>
      </c>
      <c r="X1441" s="133">
        <f>100</f>
        <v>100</v>
      </c>
      <c r="Y1441" s="133" t="str">
        <f t="shared" si="295"/>
        <v/>
      </c>
      <c r="Z1441" s="133">
        <f t="shared" si="296"/>
        <v>-100</v>
      </c>
      <c r="AA1441" s="134" t="str">
        <f>TEXT(Table1[[#This Row],[Date]],"DDD")</f>
        <v>Sat</v>
      </c>
      <c r="AB1441" s="133" t="str">
        <f>IF(OR(G1441="Doomben",G1441="Eagle Farm"),"Q",IF(AND(Q1441&gt;1,Q1441&lt;55,Table1[[#This Row],[Source]]="Nat"),"Nat OK",IF(AND(Table1[[#This Row],[Source]]&lt;&gt;"Nat",Q1441&lt;55),"Poor &lt;55",IF(OR(G1441="Randwick",G1441="Flemington",G1441="Caulfield",G1441="Sandown Lake",G1441="Sandown Hill"),"Best","ave"))))</f>
        <v>Poor &lt;55</v>
      </c>
      <c r="AC1441" s="133">
        <f>IF(Q1441="","",IF(AB1441="Poor &lt;55",$AC$2*0.2%,IF(AND(AB1441="Q",AA1441&lt;&gt;"Wed"),$AC$2*0.4%,IF(AND(AB1441="Q",AA1441="Wed"),$AC$2*0.5%,IF(AND(AB1441="Ave",U1441=100),$AC$2*0.5%,IF(AND(AB1441="ave",U1441="",N1441=1,AG1441="Bush"),$AC$2*1%,IF(AND(AB1441="ave",U1441="",Q1441&gt;100),$AC$2*1.3%,IF(AND(AB1441="ave",U1441=""),$AC$2*1.2%,IF(AND(AB1441="Ave",U1441=200),$AC$2*1%,IF(AND(AB1441="Best",U1441=200),$AC$2*1.5%,IF(AND(AB1441="Best",U1441="",K1441&lt;&gt;"Pro Syd"),$AC$2*0.5%,IF(AND(AB1441="Best",U1441=""),$AC$2*1%,IF(AND(AB1441="Best",U1441=100,Table1[[#This Row],[State]]="NSW"),$AC$2*0.4%,IF(AND(AB1441="Best",U1441=100),$AC$2*1%,IF(Table1[[#This Row],[Adj]]="Nat OK",$AC$2*0.5%,"xxx")))))))))))))))</f>
        <v>20</v>
      </c>
      <c r="AD1441" s="133" t="str">
        <f t="shared" si="297"/>
        <v/>
      </c>
      <c r="AE1441" s="133">
        <f t="shared" si="298"/>
        <v>-20</v>
      </c>
      <c r="AF1441" s="133" t="str">
        <f>VLOOKUP(Table1[[#This Row],[Track]],$F$2672:$H$2715,2,FALSE)</f>
        <v>NSW</v>
      </c>
      <c r="AG1441" s="133" t="str">
        <f>VLOOKUP(Table1[[#This Row],[Track]],$F$2672:$H$2715,3,FALSE)</f>
        <v>-</v>
      </c>
      <c r="AH1441" s="133" t="str">
        <f>IF(Table1[[#This Row],[Date]]&lt;$AH$2,"",IF(Table1[[#This Row],[Date]]&lt;$AH$3,"Edge","Elite Combo"))</f>
        <v/>
      </c>
      <c r="AI1441" s="218">
        <f>Table1[[#This Row],[Time]]</f>
        <v>0.54513888888888884</v>
      </c>
      <c r="AJ1441" s="219" t="str">
        <f>Table1[[#This Row],[Track]]</f>
        <v>Randwick</v>
      </c>
      <c r="AK1441" s="216">
        <f>Table1[[#This Row],[Race ]]</f>
        <v>4</v>
      </c>
      <c r="AL1441" s="219">
        <f>Table1[[#This Row],[TAB]]</f>
        <v>5</v>
      </c>
      <c r="AM1441" s="219" t="str">
        <f>Table1[[#This Row],[Selection]]</f>
        <v>Mascaret</v>
      </c>
      <c r="AN1441" s="220" t="str">
        <f>Table1[[#This Row],[Sources]]</f>
        <v>Pro Syd-10</v>
      </c>
      <c r="AO1441" s="219">
        <f>Table1[[#This Row],[Scale Bet]]</f>
        <v>20</v>
      </c>
    </row>
    <row r="1442" spans="5:41" ht="16.5" customHeight="1" x14ac:dyDescent="0.25">
      <c r="E1442" s="185">
        <v>45500</v>
      </c>
      <c r="F1442" s="35">
        <v>0.56944444444444442</v>
      </c>
      <c r="G1442" s="36" t="s">
        <v>22</v>
      </c>
      <c r="H1442" s="36">
        <v>5</v>
      </c>
      <c r="I1442" s="36">
        <v>1</v>
      </c>
      <c r="J1442" s="36" t="s">
        <v>312</v>
      </c>
      <c r="K1442" s="36" t="s">
        <v>1</v>
      </c>
      <c r="L1442" s="165">
        <v>10</v>
      </c>
      <c r="M1442" s="134">
        <f t="shared" si="286"/>
        <v>23</v>
      </c>
      <c r="N1442" s="36">
        <f t="shared" si="287"/>
        <v>2</v>
      </c>
      <c r="O1442" s="135" t="str">
        <f t="shared" si="288"/>
        <v>E4-10/Nat-13</v>
      </c>
      <c r="P1442" s="186" t="str">
        <f t="shared" si="289"/>
        <v>OK</v>
      </c>
      <c r="Q1442" s="187">
        <f t="shared" si="290"/>
        <v>92</v>
      </c>
      <c r="R1442" s="150"/>
      <c r="S1442" s="187" t="str">
        <f t="shared" si="291"/>
        <v/>
      </c>
      <c r="T1442" s="136" t="str">
        <f t="shared" si="292"/>
        <v>World Alliance</v>
      </c>
      <c r="U1442" s="137">
        <f>IF(P1442="","",IF(N1442=1,"",IF(Q1442="","",IF(Q1442&lt;=100,100,IF(Table1[[#This Row],[Day]]="Wed",100,200)))))</f>
        <v>100</v>
      </c>
      <c r="V1442" s="137" t="str">
        <f t="shared" si="293"/>
        <v/>
      </c>
      <c r="W1442" s="137">
        <f t="shared" si="294"/>
        <v>-100</v>
      </c>
      <c r="X1442" s="133">
        <f>100</f>
        <v>100</v>
      </c>
      <c r="Y1442" s="133" t="str">
        <f t="shared" si="295"/>
        <v/>
      </c>
      <c r="Z1442" s="133">
        <f t="shared" si="296"/>
        <v>-100</v>
      </c>
      <c r="AA1442" s="134" t="str">
        <f>TEXT(Table1[[#This Row],[Date]],"DDD")</f>
        <v>Sat</v>
      </c>
      <c r="AB1442" s="133" t="str">
        <f>IF(OR(G1442="Doomben",G1442="Eagle Farm"),"Q",IF(AND(Q1442&gt;1,Q1442&lt;55,Table1[[#This Row],[Source]]="Nat"),"Nat OK",IF(AND(Table1[[#This Row],[Source]]&lt;&gt;"Nat",Q1442&lt;55),"Poor &lt;55",IF(OR(G1442="Randwick",G1442="Flemington",G1442="Caulfield",G1442="Sandown Lake",G1442="Sandown Hill"),"Best","ave"))))</f>
        <v>Best</v>
      </c>
      <c r="AC1442" s="133">
        <f>IF(Q1442="","",IF(AB1442="Poor &lt;55",$AC$2*0.2%,IF(AND(AB1442="Q",AA1442&lt;&gt;"Wed"),$AC$2*0.4%,IF(AND(AB1442="Q",AA1442="Wed"),$AC$2*0.5%,IF(AND(AB1442="Ave",U1442=100),$AC$2*0.5%,IF(AND(AB1442="ave",U1442="",N1442=1,AG1442="Bush"),$AC$2*1%,IF(AND(AB1442="ave",U1442="",Q1442&gt;100),$AC$2*1.3%,IF(AND(AB1442="ave",U1442=""),$AC$2*1.2%,IF(AND(AB1442="Ave",U1442=200),$AC$2*1%,IF(AND(AB1442="Best",U1442=200),$AC$2*1.5%,IF(AND(AB1442="Best",U1442="",K1442&lt;&gt;"Pro Syd"),$AC$2*0.5%,IF(AND(AB1442="Best",U1442=""),$AC$2*1%,IF(AND(AB1442="Best",U1442=100,Table1[[#This Row],[State]]="NSW"),$AC$2*0.4%,IF(AND(AB1442="Best",U1442=100),$AC$2*1%,IF(Table1[[#This Row],[Adj]]="Nat OK",$AC$2*0.5%,"xxx")))))))))))))))</f>
        <v>40</v>
      </c>
      <c r="AD1442" s="133" t="str">
        <f t="shared" si="297"/>
        <v/>
      </c>
      <c r="AE1442" s="133">
        <f t="shared" si="298"/>
        <v>-40</v>
      </c>
      <c r="AF1442" s="133" t="str">
        <f>VLOOKUP(Table1[[#This Row],[Track]],$F$2672:$H$2715,2,FALSE)</f>
        <v>NSW</v>
      </c>
      <c r="AG1442" s="133" t="str">
        <f>VLOOKUP(Table1[[#This Row],[Track]],$F$2672:$H$2715,3,FALSE)</f>
        <v>-</v>
      </c>
      <c r="AH1442" s="133" t="str">
        <f>IF(Table1[[#This Row],[Date]]&lt;$AH$2,"",IF(Table1[[#This Row],[Date]]&lt;$AH$3,"Edge","Elite Combo"))</f>
        <v/>
      </c>
      <c r="AI1442" s="218">
        <f>Table1[[#This Row],[Time]]</f>
        <v>0.56944444444444442</v>
      </c>
      <c r="AJ1442" s="219" t="str">
        <f>Table1[[#This Row],[Track]]</f>
        <v>Randwick</v>
      </c>
      <c r="AK1442" s="216">
        <f>Table1[[#This Row],[Race ]]</f>
        <v>5</v>
      </c>
      <c r="AL1442" s="219">
        <f>Table1[[#This Row],[TAB]]</f>
        <v>1</v>
      </c>
      <c r="AM1442" s="219" t="str">
        <f>Table1[[#This Row],[Selection]]</f>
        <v>World Alliance</v>
      </c>
      <c r="AN1442" s="220" t="str">
        <f>Table1[[#This Row],[Sources]]</f>
        <v>E4-10/Nat-13</v>
      </c>
      <c r="AO1442" s="219">
        <f>Table1[[#This Row],[Scale Bet]]</f>
        <v>40</v>
      </c>
    </row>
    <row r="1443" spans="5:41" ht="16.5" customHeight="1" x14ac:dyDescent="0.25">
      <c r="E1443" s="185">
        <v>45500</v>
      </c>
      <c r="F1443" s="35">
        <v>0.56944444444444442</v>
      </c>
      <c r="G1443" s="36" t="s">
        <v>22</v>
      </c>
      <c r="H1443" s="36">
        <v>5</v>
      </c>
      <c r="I1443" s="36">
        <v>1</v>
      </c>
      <c r="J1443" s="36" t="s">
        <v>312</v>
      </c>
      <c r="K1443" s="36" t="s">
        <v>13</v>
      </c>
      <c r="L1443" s="165">
        <v>13</v>
      </c>
      <c r="M1443" s="134" t="str">
        <f t="shared" si="286"/>
        <v/>
      </c>
      <c r="N1443" s="36" t="str">
        <f t="shared" si="287"/>
        <v/>
      </c>
      <c r="O1443" s="135" t="str">
        <f t="shared" si="288"/>
        <v/>
      </c>
      <c r="P1443" s="186" t="str">
        <f t="shared" si="289"/>
        <v>OK</v>
      </c>
      <c r="Q1443" s="187" t="str">
        <f t="shared" si="290"/>
        <v/>
      </c>
      <c r="R1443" s="150"/>
      <c r="S1443" s="187" t="str">
        <f t="shared" si="291"/>
        <v/>
      </c>
      <c r="T1443" s="136" t="str">
        <f t="shared" si="292"/>
        <v>World Alliance</v>
      </c>
      <c r="U1443" s="137" t="str">
        <f>IF(P1443="","",IF(N1443=1,"",IF(Q1443="","",IF(Q1443&lt;=100,100,IF(Table1[[#This Row],[Day]]="Wed",100,200)))))</f>
        <v/>
      </c>
      <c r="V1443" s="137" t="str">
        <f t="shared" si="293"/>
        <v/>
      </c>
      <c r="W1443" s="137" t="str">
        <f t="shared" si="294"/>
        <v/>
      </c>
      <c r="X1443" s="133">
        <f>100</f>
        <v>100</v>
      </c>
      <c r="Y1443" s="133" t="str">
        <f t="shared" si="295"/>
        <v/>
      </c>
      <c r="Z1443" s="133">
        <f t="shared" si="296"/>
        <v>-100</v>
      </c>
      <c r="AA1443" s="134" t="str">
        <f>TEXT(Table1[[#This Row],[Date]],"DDD")</f>
        <v>Sat</v>
      </c>
      <c r="AB1443" s="133" t="str">
        <f>IF(OR(G1443="Doomben",G1443="Eagle Farm"),"Q",IF(AND(Q1443&gt;1,Q1443&lt;55,Table1[[#This Row],[Source]]="Nat"),"Nat OK",IF(AND(Table1[[#This Row],[Source]]&lt;&gt;"Nat",Q1443&lt;55),"Poor &lt;55",IF(OR(G1443="Randwick",G1443="Flemington",G1443="Caulfield",G1443="Sandown Lake",G1443="Sandown Hill"),"Best","ave"))))</f>
        <v>Best</v>
      </c>
      <c r="AC1443" s="133" t="str">
        <f>IF(Q1443="","",IF(AB1443="Poor &lt;55",$AC$2*0.2%,IF(AND(AB1443="Q",AA1443&lt;&gt;"Wed"),$AC$2*0.4%,IF(AND(AB1443="Q",AA1443="Wed"),$AC$2*0.5%,IF(AND(AB1443="Ave",U1443=100),$AC$2*0.5%,IF(AND(AB1443="ave",U1443="",N1443=1,AG1443="Bush"),$AC$2*1%,IF(AND(AB1443="ave",U1443="",Q1443&gt;100),$AC$2*1.3%,IF(AND(AB1443="ave",U1443=""),$AC$2*1.2%,IF(AND(AB1443="Ave",U1443=200),$AC$2*1%,IF(AND(AB1443="Best",U1443=200),$AC$2*1.5%,IF(AND(AB1443="Best",U1443="",K1443&lt;&gt;"Pro Syd"),$AC$2*0.5%,IF(AND(AB1443="Best",U1443=""),$AC$2*1%,IF(AND(AB1443="Best",U1443=100,Table1[[#This Row],[State]]="NSW"),$AC$2*0.4%,IF(AND(AB1443="Best",U1443=100),$AC$2*1%,IF(Table1[[#This Row],[Adj]]="Nat OK",$AC$2*0.5%,"xxx")))))))))))))))</f>
        <v/>
      </c>
      <c r="AD1443" s="133" t="str">
        <f t="shared" si="297"/>
        <v/>
      </c>
      <c r="AE1443" s="133" t="str">
        <f t="shared" si="298"/>
        <v/>
      </c>
      <c r="AF1443" s="133" t="str">
        <f>VLOOKUP(Table1[[#This Row],[Track]],$F$2672:$H$2715,2,FALSE)</f>
        <v>NSW</v>
      </c>
      <c r="AG1443" s="133" t="str">
        <f>VLOOKUP(Table1[[#This Row],[Track]],$F$2672:$H$2715,3,FALSE)</f>
        <v>-</v>
      </c>
      <c r="AH1443" s="133" t="str">
        <f>IF(Table1[[#This Row],[Date]]&lt;$AH$2,"",IF(Table1[[#This Row],[Date]]&lt;$AH$3,"Edge","Elite Combo"))</f>
        <v/>
      </c>
      <c r="AI1443" s="218">
        <f>Table1[[#This Row],[Time]]</f>
        <v>0.56944444444444442</v>
      </c>
      <c r="AJ1443" s="219" t="str">
        <f>Table1[[#This Row],[Track]]</f>
        <v>Randwick</v>
      </c>
      <c r="AK1443" s="216">
        <f>Table1[[#This Row],[Race ]]</f>
        <v>5</v>
      </c>
      <c r="AL1443" s="219">
        <f>Table1[[#This Row],[TAB]]</f>
        <v>1</v>
      </c>
      <c r="AM1443" s="219" t="str">
        <f>Table1[[#This Row],[Selection]]</f>
        <v>World Alliance</v>
      </c>
      <c r="AN1443" s="220" t="str">
        <f>Table1[[#This Row],[Sources]]</f>
        <v/>
      </c>
      <c r="AO1443" s="219" t="str">
        <f>Table1[[#This Row],[Scale Bet]]</f>
        <v/>
      </c>
    </row>
    <row r="1444" spans="5:41" ht="16.5" customHeight="1" x14ac:dyDescent="0.25">
      <c r="E1444" s="185">
        <v>45500</v>
      </c>
      <c r="F1444" s="35">
        <v>0.57986111111111116</v>
      </c>
      <c r="G1444" s="36" t="s">
        <v>201</v>
      </c>
      <c r="H1444" s="36">
        <v>4</v>
      </c>
      <c r="I1444" s="36">
        <v>2</v>
      </c>
      <c r="J1444" s="36" t="s">
        <v>1024</v>
      </c>
      <c r="K1444" s="36" t="s">
        <v>40</v>
      </c>
      <c r="L1444" s="165">
        <v>15</v>
      </c>
      <c r="M1444" s="134">
        <f t="shared" si="286"/>
        <v>28</v>
      </c>
      <c r="N1444" s="36">
        <f t="shared" si="287"/>
        <v>2</v>
      </c>
      <c r="O1444" s="135" t="str">
        <f t="shared" si="288"/>
        <v>Edge-15/Pro Mel-13</v>
      </c>
      <c r="P1444" s="186" t="str">
        <f t="shared" si="289"/>
        <v>OK</v>
      </c>
      <c r="Q1444" s="187">
        <f t="shared" si="290"/>
        <v>112</v>
      </c>
      <c r="R1444" s="150">
        <v>3.3</v>
      </c>
      <c r="S1444" s="187">
        <f t="shared" si="291"/>
        <v>369.59999999999997</v>
      </c>
      <c r="T1444" s="136" t="str">
        <f t="shared" si="292"/>
        <v>Ferago</v>
      </c>
      <c r="U1444" s="137">
        <f>IF(P1444="","",IF(N1444=1,"",IF(Q1444="","",IF(Q1444&lt;=100,100,IF(Table1[[#This Row],[Day]]="Wed",100,200)))))</f>
        <v>200</v>
      </c>
      <c r="V1444" s="137">
        <f t="shared" si="293"/>
        <v>660</v>
      </c>
      <c r="W1444" s="137">
        <f t="shared" si="294"/>
        <v>460</v>
      </c>
      <c r="X1444" s="133">
        <f>100</f>
        <v>100</v>
      </c>
      <c r="Y1444" s="133">
        <f t="shared" si="295"/>
        <v>330</v>
      </c>
      <c r="Z1444" s="133">
        <f t="shared" si="296"/>
        <v>230</v>
      </c>
      <c r="AA1444" s="134" t="str">
        <f>TEXT(Table1[[#This Row],[Date]],"DDD")</f>
        <v>Sat</v>
      </c>
      <c r="AB1444" s="133" t="str">
        <f>IF(OR(G1444="Doomben",G1444="Eagle Farm"),"Q",IF(AND(Q1444&gt;1,Q1444&lt;55,Table1[[#This Row],[Source]]="Nat"),"Nat OK",IF(AND(Table1[[#This Row],[Source]]&lt;&gt;"Nat",Q1444&lt;55),"Poor &lt;55",IF(OR(G1444="Randwick",G1444="Flemington",G1444="Caulfield",G1444="Sandown Lake",G1444="Sandown Hill"),"Best","ave"))))</f>
        <v>Best</v>
      </c>
      <c r="AC1444" s="133">
        <f>IF(Q1444="","",IF(AB1444="Poor &lt;55",$AC$2*0.2%,IF(AND(AB1444="Q",AA1444&lt;&gt;"Wed"),$AC$2*0.4%,IF(AND(AB1444="Q",AA1444="Wed"),$AC$2*0.5%,IF(AND(AB1444="Ave",U1444=100),$AC$2*0.5%,IF(AND(AB1444="ave",U1444="",N1444=1,AG1444="Bush"),$AC$2*1%,IF(AND(AB1444="ave",U1444="",Q1444&gt;100),$AC$2*1.3%,IF(AND(AB1444="ave",U1444=""),$AC$2*1.2%,IF(AND(AB1444="Ave",U1444=200),$AC$2*1%,IF(AND(AB1444="Best",U1444=200),$AC$2*1.5%,IF(AND(AB1444="Best",U1444="",K1444&lt;&gt;"Pro Syd"),$AC$2*0.5%,IF(AND(AB1444="Best",U1444=""),$AC$2*1%,IF(AND(AB1444="Best",U1444=100,Table1[[#This Row],[State]]="NSW"),$AC$2*0.4%,IF(AND(AB1444="Best",U1444=100),$AC$2*1%,IF(Table1[[#This Row],[Adj]]="Nat OK",$AC$2*0.5%,"xxx")))))))))))))))</f>
        <v>150</v>
      </c>
      <c r="AD1444" s="133">
        <f t="shared" si="297"/>
        <v>495</v>
      </c>
      <c r="AE1444" s="133">
        <f t="shared" si="298"/>
        <v>345</v>
      </c>
      <c r="AF1444" s="133" t="str">
        <f>VLOOKUP(Table1[[#This Row],[Track]],$F$2672:$H$2715,2,FALSE)</f>
        <v>Vic</v>
      </c>
      <c r="AG1444" s="133" t="str">
        <f>VLOOKUP(Table1[[#This Row],[Track]],$F$2672:$H$2715,3,FALSE)</f>
        <v>-</v>
      </c>
      <c r="AH1444" s="133" t="str">
        <f>IF(Table1[[#This Row],[Date]]&lt;$AH$2,"",IF(Table1[[#This Row],[Date]]&lt;$AH$3,"Edge","Elite Combo"))</f>
        <v/>
      </c>
      <c r="AI1444" s="218">
        <f>Table1[[#This Row],[Time]]</f>
        <v>0.57986111111111116</v>
      </c>
      <c r="AJ1444" s="219" t="str">
        <f>Table1[[#This Row],[Track]]</f>
        <v>Caulfield</v>
      </c>
      <c r="AK1444" s="216">
        <f>Table1[[#This Row],[Race ]]</f>
        <v>4</v>
      </c>
      <c r="AL1444" s="219">
        <f>Table1[[#This Row],[TAB]]</f>
        <v>2</v>
      </c>
      <c r="AM1444" s="219" t="str">
        <f>Table1[[#This Row],[Selection]]</f>
        <v>Ferago</v>
      </c>
      <c r="AN1444" s="220" t="str">
        <f>Table1[[#This Row],[Sources]]</f>
        <v>Edge-15/Pro Mel-13</v>
      </c>
      <c r="AO1444" s="219">
        <f>Table1[[#This Row],[Scale Bet]]</f>
        <v>150</v>
      </c>
    </row>
    <row r="1445" spans="5:41" ht="16.5" customHeight="1" x14ac:dyDescent="0.25">
      <c r="E1445" s="185">
        <v>45500</v>
      </c>
      <c r="F1445" s="35">
        <v>0.57986111111111116</v>
      </c>
      <c r="G1445" s="36" t="s">
        <v>201</v>
      </c>
      <c r="H1445" s="36">
        <v>4</v>
      </c>
      <c r="I1445" s="36">
        <v>2</v>
      </c>
      <c r="J1445" s="36" t="s">
        <v>1024</v>
      </c>
      <c r="K1445" s="36" t="s">
        <v>18</v>
      </c>
      <c r="L1445" s="165">
        <v>13</v>
      </c>
      <c r="M1445" s="134" t="str">
        <f t="shared" si="286"/>
        <v/>
      </c>
      <c r="N1445" s="36" t="str">
        <f t="shared" si="287"/>
        <v/>
      </c>
      <c r="O1445" s="135" t="str">
        <f t="shared" si="288"/>
        <v/>
      </c>
      <c r="P1445" s="186" t="str">
        <f t="shared" si="289"/>
        <v>OK</v>
      </c>
      <c r="Q1445" s="187" t="str">
        <f t="shared" si="290"/>
        <v/>
      </c>
      <c r="R1445" s="150">
        <v>3.3</v>
      </c>
      <c r="S1445" s="187" t="str">
        <f t="shared" si="291"/>
        <v/>
      </c>
      <c r="T1445" s="136" t="str">
        <f t="shared" si="292"/>
        <v>Ferago</v>
      </c>
      <c r="U1445" s="137" t="str">
        <f>IF(P1445="","",IF(N1445=1,"",IF(Q1445="","",IF(Q1445&lt;=100,100,IF(Table1[[#This Row],[Day]]="Wed",100,200)))))</f>
        <v/>
      </c>
      <c r="V1445" s="137" t="str">
        <f t="shared" si="293"/>
        <v/>
      </c>
      <c r="W1445" s="137" t="str">
        <f t="shared" si="294"/>
        <v/>
      </c>
      <c r="X1445" s="133">
        <f>100</f>
        <v>100</v>
      </c>
      <c r="Y1445" s="133">
        <f t="shared" si="295"/>
        <v>330</v>
      </c>
      <c r="Z1445" s="133">
        <f t="shared" si="296"/>
        <v>230</v>
      </c>
      <c r="AA1445" s="134" t="str">
        <f>TEXT(Table1[[#This Row],[Date]],"DDD")</f>
        <v>Sat</v>
      </c>
      <c r="AB1445" s="133" t="str">
        <f>IF(OR(G1445="Doomben",G1445="Eagle Farm"),"Q",IF(AND(Q1445&gt;1,Q1445&lt;55,Table1[[#This Row],[Source]]="Nat"),"Nat OK",IF(AND(Table1[[#This Row],[Source]]&lt;&gt;"Nat",Q1445&lt;55),"Poor &lt;55",IF(OR(G1445="Randwick",G1445="Flemington",G1445="Caulfield",G1445="Sandown Lake",G1445="Sandown Hill"),"Best","ave"))))</f>
        <v>Best</v>
      </c>
      <c r="AC1445" s="133" t="str">
        <f>IF(Q1445="","",IF(AB1445="Poor &lt;55",$AC$2*0.2%,IF(AND(AB1445="Q",AA1445&lt;&gt;"Wed"),$AC$2*0.4%,IF(AND(AB1445="Q",AA1445="Wed"),$AC$2*0.5%,IF(AND(AB1445="Ave",U1445=100),$AC$2*0.5%,IF(AND(AB1445="ave",U1445="",N1445=1,AG1445="Bush"),$AC$2*1%,IF(AND(AB1445="ave",U1445="",Q1445&gt;100),$AC$2*1.3%,IF(AND(AB1445="ave",U1445=""),$AC$2*1.2%,IF(AND(AB1445="Ave",U1445=200),$AC$2*1%,IF(AND(AB1445="Best",U1445=200),$AC$2*1.5%,IF(AND(AB1445="Best",U1445="",K1445&lt;&gt;"Pro Syd"),$AC$2*0.5%,IF(AND(AB1445="Best",U1445=""),$AC$2*1%,IF(AND(AB1445="Best",U1445=100,Table1[[#This Row],[State]]="NSW"),$AC$2*0.4%,IF(AND(AB1445="Best",U1445=100),$AC$2*1%,IF(Table1[[#This Row],[Adj]]="Nat OK",$AC$2*0.5%,"xxx")))))))))))))))</f>
        <v/>
      </c>
      <c r="AD1445" s="133" t="str">
        <f t="shared" si="297"/>
        <v/>
      </c>
      <c r="AE1445" s="133" t="str">
        <f t="shared" si="298"/>
        <v/>
      </c>
      <c r="AF1445" s="133" t="str">
        <f>VLOOKUP(Table1[[#This Row],[Track]],$F$2672:$H$2715,2,FALSE)</f>
        <v>Vic</v>
      </c>
      <c r="AG1445" s="133" t="str">
        <f>VLOOKUP(Table1[[#This Row],[Track]],$F$2672:$H$2715,3,FALSE)</f>
        <v>-</v>
      </c>
      <c r="AH1445" s="133" t="str">
        <f>IF(Table1[[#This Row],[Date]]&lt;$AH$2,"",IF(Table1[[#This Row],[Date]]&lt;$AH$3,"Edge","Elite Combo"))</f>
        <v/>
      </c>
      <c r="AI1445" s="218">
        <f>Table1[[#This Row],[Time]]</f>
        <v>0.57986111111111116</v>
      </c>
      <c r="AJ1445" s="219" t="str">
        <f>Table1[[#This Row],[Track]]</f>
        <v>Caulfield</v>
      </c>
      <c r="AK1445" s="216">
        <f>Table1[[#This Row],[Race ]]</f>
        <v>4</v>
      </c>
      <c r="AL1445" s="219">
        <f>Table1[[#This Row],[TAB]]</f>
        <v>2</v>
      </c>
      <c r="AM1445" s="219" t="str">
        <f>Table1[[#This Row],[Selection]]</f>
        <v>Ferago</v>
      </c>
      <c r="AN1445" s="220" t="str">
        <f>Table1[[#This Row],[Sources]]</f>
        <v/>
      </c>
      <c r="AO1445" s="219" t="str">
        <f>Table1[[#This Row],[Scale Bet]]</f>
        <v/>
      </c>
    </row>
    <row r="1446" spans="5:41" ht="16.5" customHeight="1" x14ac:dyDescent="0.25">
      <c r="E1446" s="185">
        <v>45500</v>
      </c>
      <c r="F1446" s="35">
        <v>0.57986111111111116</v>
      </c>
      <c r="G1446" s="36" t="s">
        <v>201</v>
      </c>
      <c r="H1446" s="36">
        <v>4</v>
      </c>
      <c r="I1446" s="36">
        <v>10</v>
      </c>
      <c r="J1446" s="36" t="s">
        <v>809</v>
      </c>
      <c r="K1446" s="36" t="s">
        <v>1</v>
      </c>
      <c r="L1446" s="165">
        <v>20</v>
      </c>
      <c r="M1446" s="134">
        <f t="shared" si="286"/>
        <v>48</v>
      </c>
      <c r="N1446" s="36">
        <f t="shared" si="287"/>
        <v>3</v>
      </c>
      <c r="O1446" s="135" t="str">
        <f t="shared" si="288"/>
        <v>E4-20/Nat-13/Pro Mel-15</v>
      </c>
      <c r="P1446" s="186" t="str">
        <f t="shared" si="289"/>
        <v>OK</v>
      </c>
      <c r="Q1446" s="187">
        <f t="shared" si="290"/>
        <v>192</v>
      </c>
      <c r="R1446" s="150"/>
      <c r="S1446" s="187" t="str">
        <f t="shared" si="291"/>
        <v/>
      </c>
      <c r="T1446" s="136" t="str">
        <f t="shared" si="292"/>
        <v>Matron Bullwinkel</v>
      </c>
      <c r="U1446" s="137">
        <f>IF(P1446="","",IF(N1446=1,"",IF(Q1446="","",IF(Q1446&lt;=100,100,IF(Table1[[#This Row],[Day]]="Wed",100,200)))))</f>
        <v>200</v>
      </c>
      <c r="V1446" s="137" t="str">
        <f t="shared" si="293"/>
        <v/>
      </c>
      <c r="W1446" s="137">
        <f t="shared" si="294"/>
        <v>-200</v>
      </c>
      <c r="X1446" s="133">
        <f>100</f>
        <v>100</v>
      </c>
      <c r="Y1446" s="133" t="str">
        <f t="shared" si="295"/>
        <v/>
      </c>
      <c r="Z1446" s="133">
        <f t="shared" si="296"/>
        <v>-100</v>
      </c>
      <c r="AA1446" s="134" t="str">
        <f>TEXT(Table1[[#This Row],[Date]],"DDD")</f>
        <v>Sat</v>
      </c>
      <c r="AB1446" s="133" t="str">
        <f>IF(OR(G1446="Doomben",G1446="Eagle Farm"),"Q",IF(AND(Q1446&gt;1,Q1446&lt;55,Table1[[#This Row],[Source]]="Nat"),"Nat OK",IF(AND(Table1[[#This Row],[Source]]&lt;&gt;"Nat",Q1446&lt;55),"Poor &lt;55",IF(OR(G1446="Randwick",G1446="Flemington",G1446="Caulfield",G1446="Sandown Lake",G1446="Sandown Hill"),"Best","ave"))))</f>
        <v>Best</v>
      </c>
      <c r="AC1446" s="133">
        <f>IF(Q1446="","",IF(AB1446="Poor &lt;55",$AC$2*0.2%,IF(AND(AB1446="Q",AA1446&lt;&gt;"Wed"),$AC$2*0.4%,IF(AND(AB1446="Q",AA1446="Wed"),$AC$2*0.5%,IF(AND(AB1446="Ave",U1446=100),$AC$2*0.5%,IF(AND(AB1446="ave",U1446="",N1446=1,AG1446="Bush"),$AC$2*1%,IF(AND(AB1446="ave",U1446="",Q1446&gt;100),$AC$2*1.3%,IF(AND(AB1446="ave",U1446=""),$AC$2*1.2%,IF(AND(AB1446="Ave",U1446=200),$AC$2*1%,IF(AND(AB1446="Best",U1446=200),$AC$2*1.5%,IF(AND(AB1446="Best",U1446="",K1446&lt;&gt;"Pro Syd"),$AC$2*0.5%,IF(AND(AB1446="Best",U1446=""),$AC$2*1%,IF(AND(AB1446="Best",U1446=100,Table1[[#This Row],[State]]="NSW"),$AC$2*0.4%,IF(AND(AB1446="Best",U1446=100),$AC$2*1%,IF(Table1[[#This Row],[Adj]]="Nat OK",$AC$2*0.5%,"xxx")))))))))))))))</f>
        <v>150</v>
      </c>
      <c r="AD1446" s="133" t="str">
        <f t="shared" si="297"/>
        <v/>
      </c>
      <c r="AE1446" s="133">
        <f t="shared" si="298"/>
        <v>-150</v>
      </c>
      <c r="AF1446" s="133" t="str">
        <f>VLOOKUP(Table1[[#This Row],[Track]],$F$2672:$H$2715,2,FALSE)</f>
        <v>Vic</v>
      </c>
      <c r="AG1446" s="133" t="str">
        <f>VLOOKUP(Table1[[#This Row],[Track]],$F$2672:$H$2715,3,FALSE)</f>
        <v>-</v>
      </c>
      <c r="AH1446" s="133" t="str">
        <f>IF(Table1[[#This Row],[Date]]&lt;$AH$2,"",IF(Table1[[#This Row],[Date]]&lt;$AH$3,"Edge","Elite Combo"))</f>
        <v/>
      </c>
      <c r="AI1446" s="218">
        <f>Table1[[#This Row],[Time]]</f>
        <v>0.57986111111111116</v>
      </c>
      <c r="AJ1446" s="219" t="str">
        <f>Table1[[#This Row],[Track]]</f>
        <v>Caulfield</v>
      </c>
      <c r="AK1446" s="216">
        <f>Table1[[#This Row],[Race ]]</f>
        <v>4</v>
      </c>
      <c r="AL1446" s="219">
        <f>Table1[[#This Row],[TAB]]</f>
        <v>10</v>
      </c>
      <c r="AM1446" s="219" t="str">
        <f>Table1[[#This Row],[Selection]]</f>
        <v>Matron Bullwinkel</v>
      </c>
      <c r="AN1446" s="220" t="str">
        <f>Table1[[#This Row],[Sources]]</f>
        <v>E4-20/Nat-13/Pro Mel-15</v>
      </c>
      <c r="AO1446" s="219">
        <f>Table1[[#This Row],[Scale Bet]]</f>
        <v>150</v>
      </c>
    </row>
    <row r="1447" spans="5:41" ht="16.5" customHeight="1" x14ac:dyDescent="0.25">
      <c r="E1447" s="185">
        <v>45500</v>
      </c>
      <c r="F1447" s="35">
        <v>0.57986111111111116</v>
      </c>
      <c r="G1447" s="36" t="s">
        <v>201</v>
      </c>
      <c r="H1447" s="36">
        <v>4</v>
      </c>
      <c r="I1447" s="36">
        <v>10</v>
      </c>
      <c r="J1447" s="36" t="s">
        <v>809</v>
      </c>
      <c r="K1447" s="36" t="s">
        <v>13</v>
      </c>
      <c r="L1447" s="165">
        <v>13</v>
      </c>
      <c r="M1447" s="134" t="str">
        <f t="shared" si="286"/>
        <v/>
      </c>
      <c r="N1447" s="36" t="str">
        <f t="shared" si="287"/>
        <v/>
      </c>
      <c r="O1447" s="135" t="str">
        <f t="shared" si="288"/>
        <v/>
      </c>
      <c r="P1447" s="186" t="str">
        <f t="shared" si="289"/>
        <v>OK</v>
      </c>
      <c r="Q1447" s="187" t="str">
        <f t="shared" si="290"/>
        <v/>
      </c>
      <c r="R1447" s="150"/>
      <c r="S1447" s="187" t="str">
        <f t="shared" si="291"/>
        <v/>
      </c>
      <c r="T1447" s="136" t="str">
        <f t="shared" si="292"/>
        <v>Matron Bullwinkel</v>
      </c>
      <c r="U1447" s="137" t="str">
        <f>IF(P1447="","",IF(N1447=1,"",IF(Q1447="","",IF(Q1447&lt;=100,100,IF(Table1[[#This Row],[Day]]="Wed",100,200)))))</f>
        <v/>
      </c>
      <c r="V1447" s="137" t="str">
        <f t="shared" si="293"/>
        <v/>
      </c>
      <c r="W1447" s="137" t="str">
        <f t="shared" si="294"/>
        <v/>
      </c>
      <c r="X1447" s="133">
        <f>100</f>
        <v>100</v>
      </c>
      <c r="Y1447" s="133" t="str">
        <f t="shared" si="295"/>
        <v/>
      </c>
      <c r="Z1447" s="133">
        <f t="shared" si="296"/>
        <v>-100</v>
      </c>
      <c r="AA1447" s="134" t="str">
        <f>TEXT(Table1[[#This Row],[Date]],"DDD")</f>
        <v>Sat</v>
      </c>
      <c r="AB1447" s="133" t="str">
        <f>IF(OR(G1447="Doomben",G1447="Eagle Farm"),"Q",IF(AND(Q1447&gt;1,Q1447&lt;55,Table1[[#This Row],[Source]]="Nat"),"Nat OK",IF(AND(Table1[[#This Row],[Source]]&lt;&gt;"Nat",Q1447&lt;55),"Poor &lt;55",IF(OR(G1447="Randwick",G1447="Flemington",G1447="Caulfield",G1447="Sandown Lake",G1447="Sandown Hill"),"Best","ave"))))</f>
        <v>Best</v>
      </c>
      <c r="AC1447" s="133" t="str">
        <f>IF(Q1447="","",IF(AB1447="Poor &lt;55",$AC$2*0.2%,IF(AND(AB1447="Q",AA1447&lt;&gt;"Wed"),$AC$2*0.4%,IF(AND(AB1447="Q",AA1447="Wed"),$AC$2*0.5%,IF(AND(AB1447="Ave",U1447=100),$AC$2*0.5%,IF(AND(AB1447="ave",U1447="",N1447=1,AG1447="Bush"),$AC$2*1%,IF(AND(AB1447="ave",U1447="",Q1447&gt;100),$AC$2*1.3%,IF(AND(AB1447="ave",U1447=""),$AC$2*1.2%,IF(AND(AB1447="Ave",U1447=200),$AC$2*1%,IF(AND(AB1447="Best",U1447=200),$AC$2*1.5%,IF(AND(AB1447="Best",U1447="",K1447&lt;&gt;"Pro Syd"),$AC$2*0.5%,IF(AND(AB1447="Best",U1447=""),$AC$2*1%,IF(AND(AB1447="Best",U1447=100,Table1[[#This Row],[State]]="NSW"),$AC$2*0.4%,IF(AND(AB1447="Best",U1447=100),$AC$2*1%,IF(Table1[[#This Row],[Adj]]="Nat OK",$AC$2*0.5%,"xxx")))))))))))))))</f>
        <v/>
      </c>
      <c r="AD1447" s="133" t="str">
        <f t="shared" si="297"/>
        <v/>
      </c>
      <c r="AE1447" s="133" t="str">
        <f t="shared" si="298"/>
        <v/>
      </c>
      <c r="AF1447" s="133" t="str">
        <f>VLOOKUP(Table1[[#This Row],[Track]],$F$2672:$H$2715,2,FALSE)</f>
        <v>Vic</v>
      </c>
      <c r="AG1447" s="133" t="str">
        <f>VLOOKUP(Table1[[#This Row],[Track]],$F$2672:$H$2715,3,FALSE)</f>
        <v>-</v>
      </c>
      <c r="AH1447" s="133" t="str">
        <f>IF(Table1[[#This Row],[Date]]&lt;$AH$2,"",IF(Table1[[#This Row],[Date]]&lt;$AH$3,"Edge","Elite Combo"))</f>
        <v/>
      </c>
      <c r="AI1447" s="218">
        <f>Table1[[#This Row],[Time]]</f>
        <v>0.57986111111111116</v>
      </c>
      <c r="AJ1447" s="219" t="str">
        <f>Table1[[#This Row],[Track]]</f>
        <v>Caulfield</v>
      </c>
      <c r="AK1447" s="216">
        <f>Table1[[#This Row],[Race ]]</f>
        <v>4</v>
      </c>
      <c r="AL1447" s="219">
        <f>Table1[[#This Row],[TAB]]</f>
        <v>10</v>
      </c>
      <c r="AM1447" s="219" t="str">
        <f>Table1[[#This Row],[Selection]]</f>
        <v>Matron Bullwinkel</v>
      </c>
      <c r="AN1447" s="220" t="str">
        <f>Table1[[#This Row],[Sources]]</f>
        <v/>
      </c>
      <c r="AO1447" s="219" t="str">
        <f>Table1[[#This Row],[Scale Bet]]</f>
        <v/>
      </c>
    </row>
    <row r="1448" spans="5:41" ht="16.5" customHeight="1" x14ac:dyDescent="0.25">
      <c r="E1448" s="185">
        <v>45500</v>
      </c>
      <c r="F1448" s="35">
        <v>0.57986111111111116</v>
      </c>
      <c r="G1448" s="36" t="s">
        <v>201</v>
      </c>
      <c r="H1448" s="36">
        <v>4</v>
      </c>
      <c r="I1448" s="36">
        <v>10</v>
      </c>
      <c r="J1448" s="36" t="s">
        <v>809</v>
      </c>
      <c r="K1448" s="36" t="s">
        <v>18</v>
      </c>
      <c r="L1448" s="165">
        <v>15</v>
      </c>
      <c r="M1448" s="134" t="str">
        <f t="shared" si="286"/>
        <v/>
      </c>
      <c r="N1448" s="36" t="str">
        <f t="shared" si="287"/>
        <v/>
      </c>
      <c r="O1448" s="135" t="str">
        <f t="shared" si="288"/>
        <v/>
      </c>
      <c r="P1448" s="186" t="str">
        <f t="shared" si="289"/>
        <v>OK</v>
      </c>
      <c r="Q1448" s="187" t="str">
        <f t="shared" si="290"/>
        <v/>
      </c>
      <c r="R1448" s="150"/>
      <c r="S1448" s="187" t="str">
        <f t="shared" si="291"/>
        <v/>
      </c>
      <c r="T1448" s="136" t="str">
        <f t="shared" si="292"/>
        <v>Matron Bullwinkel</v>
      </c>
      <c r="U1448" s="137" t="str">
        <f>IF(P1448="","",IF(N1448=1,"",IF(Q1448="","",IF(Q1448&lt;=100,100,IF(Table1[[#This Row],[Day]]="Wed",100,200)))))</f>
        <v/>
      </c>
      <c r="V1448" s="137" t="str">
        <f t="shared" si="293"/>
        <v/>
      </c>
      <c r="W1448" s="137" t="str">
        <f t="shared" si="294"/>
        <v/>
      </c>
      <c r="X1448" s="133">
        <f>100</f>
        <v>100</v>
      </c>
      <c r="Y1448" s="133" t="str">
        <f t="shared" si="295"/>
        <v/>
      </c>
      <c r="Z1448" s="133">
        <f t="shared" si="296"/>
        <v>-100</v>
      </c>
      <c r="AA1448" s="134" t="str">
        <f>TEXT(Table1[[#This Row],[Date]],"DDD")</f>
        <v>Sat</v>
      </c>
      <c r="AB1448" s="133" t="str">
        <f>IF(OR(G1448="Doomben",G1448="Eagle Farm"),"Q",IF(AND(Q1448&gt;1,Q1448&lt;55,Table1[[#This Row],[Source]]="Nat"),"Nat OK",IF(AND(Table1[[#This Row],[Source]]&lt;&gt;"Nat",Q1448&lt;55),"Poor &lt;55",IF(OR(G1448="Randwick",G1448="Flemington",G1448="Caulfield",G1448="Sandown Lake",G1448="Sandown Hill"),"Best","ave"))))</f>
        <v>Best</v>
      </c>
      <c r="AC1448" s="133" t="str">
        <f>IF(Q1448="","",IF(AB1448="Poor &lt;55",$AC$2*0.2%,IF(AND(AB1448="Q",AA1448&lt;&gt;"Wed"),$AC$2*0.4%,IF(AND(AB1448="Q",AA1448="Wed"),$AC$2*0.5%,IF(AND(AB1448="Ave",U1448=100),$AC$2*0.5%,IF(AND(AB1448="ave",U1448="",N1448=1,AG1448="Bush"),$AC$2*1%,IF(AND(AB1448="ave",U1448="",Q1448&gt;100),$AC$2*1.3%,IF(AND(AB1448="ave",U1448=""),$AC$2*1.2%,IF(AND(AB1448="Ave",U1448=200),$AC$2*1%,IF(AND(AB1448="Best",U1448=200),$AC$2*1.5%,IF(AND(AB1448="Best",U1448="",K1448&lt;&gt;"Pro Syd"),$AC$2*0.5%,IF(AND(AB1448="Best",U1448=""),$AC$2*1%,IF(AND(AB1448="Best",U1448=100,Table1[[#This Row],[State]]="NSW"),$AC$2*0.4%,IF(AND(AB1448="Best",U1448=100),$AC$2*1%,IF(Table1[[#This Row],[Adj]]="Nat OK",$AC$2*0.5%,"xxx")))))))))))))))</f>
        <v/>
      </c>
      <c r="AD1448" s="133" t="str">
        <f t="shared" si="297"/>
        <v/>
      </c>
      <c r="AE1448" s="133" t="str">
        <f t="shared" si="298"/>
        <v/>
      </c>
      <c r="AF1448" s="133" t="str">
        <f>VLOOKUP(Table1[[#This Row],[Track]],$F$2672:$H$2715,2,FALSE)</f>
        <v>Vic</v>
      </c>
      <c r="AG1448" s="133" t="str">
        <f>VLOOKUP(Table1[[#This Row],[Track]],$F$2672:$H$2715,3,FALSE)</f>
        <v>-</v>
      </c>
      <c r="AH1448" s="133" t="str">
        <f>IF(Table1[[#This Row],[Date]]&lt;$AH$2,"",IF(Table1[[#This Row],[Date]]&lt;$AH$3,"Edge","Elite Combo"))</f>
        <v/>
      </c>
      <c r="AI1448" s="218">
        <f>Table1[[#This Row],[Time]]</f>
        <v>0.57986111111111116</v>
      </c>
      <c r="AJ1448" s="219" t="str">
        <f>Table1[[#This Row],[Track]]</f>
        <v>Caulfield</v>
      </c>
      <c r="AK1448" s="216">
        <f>Table1[[#This Row],[Race ]]</f>
        <v>4</v>
      </c>
      <c r="AL1448" s="219">
        <f>Table1[[#This Row],[TAB]]</f>
        <v>10</v>
      </c>
      <c r="AM1448" s="219" t="str">
        <f>Table1[[#This Row],[Selection]]</f>
        <v>Matron Bullwinkel</v>
      </c>
      <c r="AN1448" s="220" t="str">
        <f>Table1[[#This Row],[Sources]]</f>
        <v/>
      </c>
      <c r="AO1448" s="219" t="str">
        <f>Table1[[#This Row],[Scale Bet]]</f>
        <v/>
      </c>
    </row>
    <row r="1449" spans="5:41" ht="16.5" customHeight="1" x14ac:dyDescent="0.25">
      <c r="E1449" s="185">
        <v>45500</v>
      </c>
      <c r="F1449" s="35">
        <v>0.59375</v>
      </c>
      <c r="G1449" s="36" t="s">
        <v>22</v>
      </c>
      <c r="H1449" s="36">
        <v>6</v>
      </c>
      <c r="I1449" s="36">
        <v>3</v>
      </c>
      <c r="J1449" s="36" t="s">
        <v>1116</v>
      </c>
      <c r="K1449" s="36" t="s">
        <v>60</v>
      </c>
      <c r="L1449" s="165">
        <v>10</v>
      </c>
      <c r="M1449" s="134">
        <f t="shared" si="286"/>
        <v>10</v>
      </c>
      <c r="N1449" s="36">
        <f t="shared" si="287"/>
        <v>1</v>
      </c>
      <c r="O1449" s="135" t="str">
        <f t="shared" si="288"/>
        <v>Pro Syd-10</v>
      </c>
      <c r="P1449" s="186" t="str">
        <f t="shared" si="289"/>
        <v>OK</v>
      </c>
      <c r="Q1449" s="187">
        <f t="shared" si="290"/>
        <v>40</v>
      </c>
      <c r="R1449" s="150"/>
      <c r="S1449" s="187" t="str">
        <f t="shared" si="291"/>
        <v/>
      </c>
      <c r="T1449" s="136" t="str">
        <f t="shared" si="292"/>
        <v>Ha Ha Ha</v>
      </c>
      <c r="U1449" s="137" t="str">
        <f>IF(P1449="","",IF(N1449=1,"",IF(Q1449="","",IF(Q1449&lt;=100,100,IF(Table1[[#This Row],[Day]]="Wed",100,200)))))</f>
        <v/>
      </c>
      <c r="V1449" s="137" t="str">
        <f t="shared" si="293"/>
        <v/>
      </c>
      <c r="W1449" s="137" t="str">
        <f t="shared" si="294"/>
        <v/>
      </c>
      <c r="X1449" s="133">
        <f>100</f>
        <v>100</v>
      </c>
      <c r="Y1449" s="133" t="str">
        <f t="shared" si="295"/>
        <v/>
      </c>
      <c r="Z1449" s="133">
        <f t="shared" si="296"/>
        <v>-100</v>
      </c>
      <c r="AA1449" s="134" t="str">
        <f>TEXT(Table1[[#This Row],[Date]],"DDD")</f>
        <v>Sat</v>
      </c>
      <c r="AB1449" s="133" t="str">
        <f>IF(OR(G1449="Doomben",G1449="Eagle Farm"),"Q",IF(AND(Q1449&gt;1,Q1449&lt;55,Table1[[#This Row],[Source]]="Nat"),"Nat OK",IF(AND(Table1[[#This Row],[Source]]&lt;&gt;"Nat",Q1449&lt;55),"Poor &lt;55",IF(OR(G1449="Randwick",G1449="Flemington",G1449="Caulfield",G1449="Sandown Lake",G1449="Sandown Hill"),"Best","ave"))))</f>
        <v>Poor &lt;55</v>
      </c>
      <c r="AC1449" s="133">
        <f>IF(Q1449="","",IF(AB1449="Poor &lt;55",$AC$2*0.2%,IF(AND(AB1449="Q",AA1449&lt;&gt;"Wed"),$AC$2*0.4%,IF(AND(AB1449="Q",AA1449="Wed"),$AC$2*0.5%,IF(AND(AB1449="Ave",U1449=100),$AC$2*0.5%,IF(AND(AB1449="ave",U1449="",N1449=1,AG1449="Bush"),$AC$2*1%,IF(AND(AB1449="ave",U1449="",Q1449&gt;100),$AC$2*1.3%,IF(AND(AB1449="ave",U1449=""),$AC$2*1.2%,IF(AND(AB1449="Ave",U1449=200),$AC$2*1%,IF(AND(AB1449="Best",U1449=200),$AC$2*1.5%,IF(AND(AB1449="Best",U1449="",K1449&lt;&gt;"Pro Syd"),$AC$2*0.5%,IF(AND(AB1449="Best",U1449=""),$AC$2*1%,IF(AND(AB1449="Best",U1449=100,Table1[[#This Row],[State]]="NSW"),$AC$2*0.4%,IF(AND(AB1449="Best",U1449=100),$AC$2*1%,IF(Table1[[#This Row],[Adj]]="Nat OK",$AC$2*0.5%,"xxx")))))))))))))))</f>
        <v>20</v>
      </c>
      <c r="AD1449" s="133" t="str">
        <f t="shared" si="297"/>
        <v/>
      </c>
      <c r="AE1449" s="133">
        <f t="shared" si="298"/>
        <v>-20</v>
      </c>
      <c r="AF1449" s="133" t="str">
        <f>VLOOKUP(Table1[[#This Row],[Track]],$F$2672:$H$2715,2,FALSE)</f>
        <v>NSW</v>
      </c>
      <c r="AG1449" s="133" t="str">
        <f>VLOOKUP(Table1[[#This Row],[Track]],$F$2672:$H$2715,3,FALSE)</f>
        <v>-</v>
      </c>
      <c r="AH1449" s="133" t="str">
        <f>IF(Table1[[#This Row],[Date]]&lt;$AH$2,"",IF(Table1[[#This Row],[Date]]&lt;$AH$3,"Edge","Elite Combo"))</f>
        <v/>
      </c>
      <c r="AI1449" s="218">
        <f>Table1[[#This Row],[Time]]</f>
        <v>0.59375</v>
      </c>
      <c r="AJ1449" s="219" t="str">
        <f>Table1[[#This Row],[Track]]</f>
        <v>Randwick</v>
      </c>
      <c r="AK1449" s="216">
        <f>Table1[[#This Row],[Race ]]</f>
        <v>6</v>
      </c>
      <c r="AL1449" s="219">
        <f>Table1[[#This Row],[TAB]]</f>
        <v>3</v>
      </c>
      <c r="AM1449" s="219" t="str">
        <f>Table1[[#This Row],[Selection]]</f>
        <v>Ha Ha Ha</v>
      </c>
      <c r="AN1449" s="220" t="str">
        <f>Table1[[#This Row],[Sources]]</f>
        <v>Pro Syd-10</v>
      </c>
      <c r="AO1449" s="219">
        <f>Table1[[#This Row],[Scale Bet]]</f>
        <v>20</v>
      </c>
    </row>
    <row r="1450" spans="5:41" ht="16.5" customHeight="1" x14ac:dyDescent="0.25">
      <c r="E1450" s="185">
        <v>45500</v>
      </c>
      <c r="F1450" s="35">
        <v>0.59375</v>
      </c>
      <c r="G1450" s="36" t="s">
        <v>22</v>
      </c>
      <c r="H1450" s="36">
        <v>6</v>
      </c>
      <c r="I1450" s="36">
        <v>7</v>
      </c>
      <c r="J1450" s="36" t="s">
        <v>375</v>
      </c>
      <c r="K1450" s="36" t="s">
        <v>1</v>
      </c>
      <c r="L1450" s="165">
        <v>10</v>
      </c>
      <c r="M1450" s="134">
        <f t="shared" si="286"/>
        <v>10</v>
      </c>
      <c r="N1450" s="36">
        <f t="shared" si="287"/>
        <v>1</v>
      </c>
      <c r="O1450" s="135" t="str">
        <f t="shared" si="288"/>
        <v>E4-10</v>
      </c>
      <c r="P1450" s="186" t="str">
        <f t="shared" si="289"/>
        <v>OK</v>
      </c>
      <c r="Q1450" s="187">
        <f t="shared" si="290"/>
        <v>40</v>
      </c>
      <c r="R1450" s="150"/>
      <c r="S1450" s="187" t="str">
        <f t="shared" si="291"/>
        <v/>
      </c>
      <c r="T1450" s="136" t="str">
        <f t="shared" si="292"/>
        <v>Roma Avenue</v>
      </c>
      <c r="U1450" s="137" t="str">
        <f>IF(P1450="","",IF(N1450=1,"",IF(Q1450="","",IF(Q1450&lt;=100,100,IF(Table1[[#This Row],[Day]]="Wed",100,200)))))</f>
        <v/>
      </c>
      <c r="V1450" s="137" t="str">
        <f t="shared" si="293"/>
        <v/>
      </c>
      <c r="W1450" s="137" t="str">
        <f t="shared" si="294"/>
        <v/>
      </c>
      <c r="X1450" s="133">
        <f>100</f>
        <v>100</v>
      </c>
      <c r="Y1450" s="133" t="str">
        <f t="shared" si="295"/>
        <v/>
      </c>
      <c r="Z1450" s="133">
        <f t="shared" si="296"/>
        <v>-100</v>
      </c>
      <c r="AA1450" s="134" t="str">
        <f>TEXT(Table1[[#This Row],[Date]],"DDD")</f>
        <v>Sat</v>
      </c>
      <c r="AB1450" s="133" t="str">
        <f>IF(OR(G1450="Doomben",G1450="Eagle Farm"),"Q",IF(AND(Q1450&gt;1,Q1450&lt;55,Table1[[#This Row],[Source]]="Nat"),"Nat OK",IF(AND(Table1[[#This Row],[Source]]&lt;&gt;"Nat",Q1450&lt;55),"Poor &lt;55",IF(OR(G1450="Randwick",G1450="Flemington",G1450="Caulfield",G1450="Sandown Lake",G1450="Sandown Hill"),"Best","ave"))))</f>
        <v>Poor &lt;55</v>
      </c>
      <c r="AC1450" s="133">
        <f>IF(Q1450="","",IF(AB1450="Poor &lt;55",$AC$2*0.2%,IF(AND(AB1450="Q",AA1450&lt;&gt;"Wed"),$AC$2*0.4%,IF(AND(AB1450="Q",AA1450="Wed"),$AC$2*0.5%,IF(AND(AB1450="Ave",U1450=100),$AC$2*0.5%,IF(AND(AB1450="ave",U1450="",N1450=1,AG1450="Bush"),$AC$2*1%,IF(AND(AB1450="ave",U1450="",Q1450&gt;100),$AC$2*1.3%,IF(AND(AB1450="ave",U1450=""),$AC$2*1.2%,IF(AND(AB1450="Ave",U1450=200),$AC$2*1%,IF(AND(AB1450="Best",U1450=200),$AC$2*1.5%,IF(AND(AB1450="Best",U1450="",K1450&lt;&gt;"Pro Syd"),$AC$2*0.5%,IF(AND(AB1450="Best",U1450=""),$AC$2*1%,IF(AND(AB1450="Best",U1450=100,Table1[[#This Row],[State]]="NSW"),$AC$2*0.4%,IF(AND(AB1450="Best",U1450=100),$AC$2*1%,IF(Table1[[#This Row],[Adj]]="Nat OK",$AC$2*0.5%,"xxx")))))))))))))))</f>
        <v>20</v>
      </c>
      <c r="AD1450" s="133" t="str">
        <f t="shared" si="297"/>
        <v/>
      </c>
      <c r="AE1450" s="133">
        <f t="shared" si="298"/>
        <v>-20</v>
      </c>
      <c r="AF1450" s="133" t="str">
        <f>VLOOKUP(Table1[[#This Row],[Track]],$F$2672:$H$2715,2,FALSE)</f>
        <v>NSW</v>
      </c>
      <c r="AG1450" s="133" t="str">
        <f>VLOOKUP(Table1[[#This Row],[Track]],$F$2672:$H$2715,3,FALSE)</f>
        <v>-</v>
      </c>
      <c r="AH1450" s="133" t="str">
        <f>IF(Table1[[#This Row],[Date]]&lt;$AH$2,"",IF(Table1[[#This Row],[Date]]&lt;$AH$3,"Edge","Elite Combo"))</f>
        <v/>
      </c>
      <c r="AI1450" s="218">
        <f>Table1[[#This Row],[Time]]</f>
        <v>0.59375</v>
      </c>
      <c r="AJ1450" s="219" t="str">
        <f>Table1[[#This Row],[Track]]</f>
        <v>Randwick</v>
      </c>
      <c r="AK1450" s="216">
        <f>Table1[[#This Row],[Race ]]</f>
        <v>6</v>
      </c>
      <c r="AL1450" s="219">
        <f>Table1[[#This Row],[TAB]]</f>
        <v>7</v>
      </c>
      <c r="AM1450" s="219" t="str">
        <f>Table1[[#This Row],[Selection]]</f>
        <v>Roma Avenue</v>
      </c>
      <c r="AN1450" s="220" t="str">
        <f>Table1[[#This Row],[Sources]]</f>
        <v>E4-10</v>
      </c>
      <c r="AO1450" s="219">
        <f>Table1[[#This Row],[Scale Bet]]</f>
        <v>20</v>
      </c>
    </row>
    <row r="1451" spans="5:41" ht="16.5" customHeight="1" x14ac:dyDescent="0.25">
      <c r="E1451" s="185">
        <v>45500</v>
      </c>
      <c r="F1451" s="35">
        <v>0.59930555555555554</v>
      </c>
      <c r="G1451" s="36" t="s">
        <v>217</v>
      </c>
      <c r="H1451" s="36">
        <v>5</v>
      </c>
      <c r="I1451" s="36">
        <v>4</v>
      </c>
      <c r="J1451" s="36" t="s">
        <v>966</v>
      </c>
      <c r="K1451" s="36" t="s">
        <v>13</v>
      </c>
      <c r="L1451" s="165">
        <v>11</v>
      </c>
      <c r="M1451" s="134">
        <f t="shared" si="286"/>
        <v>11</v>
      </c>
      <c r="N1451" s="36">
        <f t="shared" si="287"/>
        <v>1</v>
      </c>
      <c r="O1451" s="135" t="str">
        <f t="shared" si="288"/>
        <v>Nat-11</v>
      </c>
      <c r="P1451" s="186" t="str">
        <f t="shared" si="289"/>
        <v/>
      </c>
      <c r="Q1451" s="187">
        <f t="shared" si="290"/>
        <v>44</v>
      </c>
      <c r="R1451" s="150"/>
      <c r="S1451" s="187" t="str">
        <f t="shared" si="291"/>
        <v/>
      </c>
      <c r="T1451" s="136" t="str">
        <f t="shared" si="292"/>
        <v>The Vowels</v>
      </c>
      <c r="U1451" s="137" t="str">
        <f>IF(P1451="","",IF(N1451=1,"",IF(Q1451="","",IF(Q1451&lt;=100,100,IF(Table1[[#This Row],[Day]]="Wed",100,200)))))</f>
        <v/>
      </c>
      <c r="V1451" s="137" t="str">
        <f t="shared" si="293"/>
        <v/>
      </c>
      <c r="W1451" s="137" t="str">
        <f t="shared" si="294"/>
        <v/>
      </c>
      <c r="X1451" s="133">
        <f>100</f>
        <v>100</v>
      </c>
      <c r="Y1451" s="133" t="str">
        <f t="shared" si="295"/>
        <v/>
      </c>
      <c r="Z1451" s="133">
        <f t="shared" si="296"/>
        <v>-100</v>
      </c>
      <c r="AA1451" s="134" t="str">
        <f>TEXT(Table1[[#This Row],[Date]],"DDD")</f>
        <v>Sat</v>
      </c>
      <c r="AB1451" s="133" t="str">
        <f>IF(OR(G1451="Doomben",G1451="Eagle Farm"),"Q",IF(AND(Q1451&gt;1,Q1451&lt;55,Table1[[#This Row],[Source]]="Nat"),"Nat OK",IF(AND(Table1[[#This Row],[Source]]&lt;&gt;"Nat",Q1451&lt;55),"Poor &lt;55",IF(OR(G1451="Randwick",G1451="Flemington",G1451="Caulfield",G1451="Sandown Lake",G1451="Sandown Hill"),"Best","ave"))))</f>
        <v>Q</v>
      </c>
      <c r="AC1451" s="133">
        <f>IF(Q1451="","",IF(AB1451="Poor &lt;55",$AC$2*0.2%,IF(AND(AB1451="Q",AA1451&lt;&gt;"Wed"),$AC$2*0.4%,IF(AND(AB1451="Q",AA1451="Wed"),$AC$2*0.5%,IF(AND(AB1451="Ave",U1451=100),$AC$2*0.5%,IF(AND(AB1451="ave",U1451="",N1451=1,AG1451="Bush"),$AC$2*1%,IF(AND(AB1451="ave",U1451="",Q1451&gt;100),$AC$2*1.3%,IF(AND(AB1451="ave",U1451=""),$AC$2*1.2%,IF(AND(AB1451="Ave",U1451=200),$AC$2*1%,IF(AND(AB1451="Best",U1451=200),$AC$2*1.5%,IF(AND(AB1451="Best",U1451="",K1451&lt;&gt;"Pro Syd"),$AC$2*0.5%,IF(AND(AB1451="Best",U1451=""),$AC$2*1%,IF(AND(AB1451="Best",U1451=100,Table1[[#This Row],[State]]="NSW"),$AC$2*0.4%,IF(AND(AB1451="Best",U1451=100),$AC$2*1%,IF(Table1[[#This Row],[Adj]]="Nat OK",$AC$2*0.5%,"xxx")))))))))))))))</f>
        <v>40</v>
      </c>
      <c r="AD1451" s="133" t="str">
        <f t="shared" si="297"/>
        <v/>
      </c>
      <c r="AE1451" s="133">
        <f t="shared" si="298"/>
        <v>-40</v>
      </c>
      <c r="AF1451" s="133" t="str">
        <f>VLOOKUP(Table1[[#This Row],[Track]],$F$2672:$H$2715,2,FALSE)</f>
        <v>Qld</v>
      </c>
      <c r="AG1451" s="133" t="str">
        <f>VLOOKUP(Table1[[#This Row],[Track]],$F$2672:$H$2715,3,FALSE)</f>
        <v>-</v>
      </c>
      <c r="AH1451" s="133" t="str">
        <f>IF(Table1[[#This Row],[Date]]&lt;$AH$2,"",IF(Table1[[#This Row],[Date]]&lt;$AH$3,"Edge","Elite Combo"))</f>
        <v/>
      </c>
      <c r="AI1451" s="218">
        <f>Table1[[#This Row],[Time]]</f>
        <v>0.59930555555555554</v>
      </c>
      <c r="AJ1451" s="219" t="str">
        <f>Table1[[#This Row],[Track]]</f>
        <v>Doomben</v>
      </c>
      <c r="AK1451" s="216">
        <f>Table1[[#This Row],[Race ]]</f>
        <v>5</v>
      </c>
      <c r="AL1451" s="219">
        <f>Table1[[#This Row],[TAB]]</f>
        <v>4</v>
      </c>
      <c r="AM1451" s="219" t="str">
        <f>Table1[[#This Row],[Selection]]</f>
        <v>The Vowels</v>
      </c>
      <c r="AN1451" s="220" t="str">
        <f>Table1[[#This Row],[Sources]]</f>
        <v>Nat-11</v>
      </c>
      <c r="AO1451" s="219">
        <f>Table1[[#This Row],[Scale Bet]]</f>
        <v>40</v>
      </c>
    </row>
    <row r="1452" spans="5:41" ht="16.5" customHeight="1" x14ac:dyDescent="0.25">
      <c r="E1452" s="185">
        <v>45500</v>
      </c>
      <c r="F1452" s="35">
        <v>0.60416666666666663</v>
      </c>
      <c r="G1452" s="36" t="s">
        <v>201</v>
      </c>
      <c r="H1452" s="36">
        <v>5</v>
      </c>
      <c r="I1452" s="36">
        <v>5</v>
      </c>
      <c r="J1452" s="36" t="s">
        <v>810</v>
      </c>
      <c r="K1452" s="36" t="s">
        <v>1</v>
      </c>
      <c r="L1452" s="165">
        <v>10</v>
      </c>
      <c r="M1452" s="134">
        <f t="shared" si="286"/>
        <v>23</v>
      </c>
      <c r="N1452" s="36">
        <f t="shared" si="287"/>
        <v>2</v>
      </c>
      <c r="O1452" s="135" t="str">
        <f t="shared" si="288"/>
        <v>E4-10/Nat-13</v>
      </c>
      <c r="P1452" s="186" t="str">
        <f t="shared" si="289"/>
        <v>OK</v>
      </c>
      <c r="Q1452" s="187">
        <f t="shared" si="290"/>
        <v>92</v>
      </c>
      <c r="R1452" s="150">
        <v>8</v>
      </c>
      <c r="S1452" s="187">
        <f t="shared" si="291"/>
        <v>736</v>
      </c>
      <c r="T1452" s="136" t="str">
        <f t="shared" si="292"/>
        <v>Herbert Park</v>
      </c>
      <c r="U1452" s="137">
        <f>IF(P1452="","",IF(N1452=1,"",IF(Q1452="","",IF(Q1452&lt;=100,100,IF(Table1[[#This Row],[Day]]="Wed",100,200)))))</f>
        <v>100</v>
      </c>
      <c r="V1452" s="137">
        <f t="shared" si="293"/>
        <v>800</v>
      </c>
      <c r="W1452" s="137">
        <f t="shared" si="294"/>
        <v>700</v>
      </c>
      <c r="X1452" s="133">
        <f>100</f>
        <v>100</v>
      </c>
      <c r="Y1452" s="133">
        <f t="shared" si="295"/>
        <v>800</v>
      </c>
      <c r="Z1452" s="133">
        <f t="shared" si="296"/>
        <v>700</v>
      </c>
      <c r="AA1452" s="134" t="str">
        <f>TEXT(Table1[[#This Row],[Date]],"DDD")</f>
        <v>Sat</v>
      </c>
      <c r="AB1452" s="133" t="str">
        <f>IF(OR(G1452="Doomben",G1452="Eagle Farm"),"Q",IF(AND(Q1452&gt;1,Q1452&lt;55,Table1[[#This Row],[Source]]="Nat"),"Nat OK",IF(AND(Table1[[#This Row],[Source]]&lt;&gt;"Nat",Q1452&lt;55),"Poor &lt;55",IF(OR(G1452="Randwick",G1452="Flemington",G1452="Caulfield",G1452="Sandown Lake",G1452="Sandown Hill"),"Best","ave"))))</f>
        <v>Best</v>
      </c>
      <c r="AC1452" s="133">
        <f>IF(Q1452="","",IF(AB1452="Poor &lt;55",$AC$2*0.2%,IF(AND(AB1452="Q",AA1452&lt;&gt;"Wed"),$AC$2*0.4%,IF(AND(AB1452="Q",AA1452="Wed"),$AC$2*0.5%,IF(AND(AB1452="Ave",U1452=100),$AC$2*0.5%,IF(AND(AB1452="ave",U1452="",N1452=1,AG1452="Bush"),$AC$2*1%,IF(AND(AB1452="ave",U1452="",Q1452&gt;100),$AC$2*1.3%,IF(AND(AB1452="ave",U1452=""),$AC$2*1.2%,IF(AND(AB1452="Ave",U1452=200),$AC$2*1%,IF(AND(AB1452="Best",U1452=200),$AC$2*1.5%,IF(AND(AB1452="Best",U1452="",K1452&lt;&gt;"Pro Syd"),$AC$2*0.5%,IF(AND(AB1452="Best",U1452=""),$AC$2*1%,IF(AND(AB1452="Best",U1452=100,Table1[[#This Row],[State]]="NSW"),$AC$2*0.4%,IF(AND(AB1452="Best",U1452=100),$AC$2*1%,IF(Table1[[#This Row],[Adj]]="Nat OK",$AC$2*0.5%,"xxx")))))))))))))))</f>
        <v>100</v>
      </c>
      <c r="AD1452" s="133">
        <f t="shared" si="297"/>
        <v>800</v>
      </c>
      <c r="AE1452" s="133">
        <f t="shared" si="298"/>
        <v>700</v>
      </c>
      <c r="AF1452" s="133" t="str">
        <f>VLOOKUP(Table1[[#This Row],[Track]],$F$2672:$H$2715,2,FALSE)</f>
        <v>Vic</v>
      </c>
      <c r="AG1452" s="133" t="str">
        <f>VLOOKUP(Table1[[#This Row],[Track]],$F$2672:$H$2715,3,FALSE)</f>
        <v>-</v>
      </c>
      <c r="AH1452" s="133" t="str">
        <f>IF(Table1[[#This Row],[Date]]&lt;$AH$2,"",IF(Table1[[#This Row],[Date]]&lt;$AH$3,"Edge","Elite Combo"))</f>
        <v/>
      </c>
      <c r="AI1452" s="218">
        <f>Table1[[#This Row],[Time]]</f>
        <v>0.60416666666666663</v>
      </c>
      <c r="AJ1452" s="219" t="str">
        <f>Table1[[#This Row],[Track]]</f>
        <v>Caulfield</v>
      </c>
      <c r="AK1452" s="216">
        <f>Table1[[#This Row],[Race ]]</f>
        <v>5</v>
      </c>
      <c r="AL1452" s="219">
        <f>Table1[[#This Row],[TAB]]</f>
        <v>5</v>
      </c>
      <c r="AM1452" s="219" t="str">
        <f>Table1[[#This Row],[Selection]]</f>
        <v>Herbert Park</v>
      </c>
      <c r="AN1452" s="220" t="str">
        <f>Table1[[#This Row],[Sources]]</f>
        <v>E4-10/Nat-13</v>
      </c>
      <c r="AO1452" s="219">
        <f>Table1[[#This Row],[Scale Bet]]</f>
        <v>100</v>
      </c>
    </row>
    <row r="1453" spans="5:41" ht="16.5" customHeight="1" x14ac:dyDescent="0.25">
      <c r="E1453" s="185">
        <v>45500</v>
      </c>
      <c r="F1453" s="35">
        <v>0.60416666666666663</v>
      </c>
      <c r="G1453" s="36" t="s">
        <v>201</v>
      </c>
      <c r="H1453" s="36">
        <v>5</v>
      </c>
      <c r="I1453" s="36">
        <v>5</v>
      </c>
      <c r="J1453" s="36" t="s">
        <v>810</v>
      </c>
      <c r="K1453" s="36" t="s">
        <v>13</v>
      </c>
      <c r="L1453" s="165">
        <v>13</v>
      </c>
      <c r="M1453" s="134" t="str">
        <f t="shared" si="286"/>
        <v/>
      </c>
      <c r="N1453" s="36" t="str">
        <f t="shared" si="287"/>
        <v/>
      </c>
      <c r="O1453" s="135" t="str">
        <f t="shared" si="288"/>
        <v/>
      </c>
      <c r="P1453" s="186" t="str">
        <f t="shared" si="289"/>
        <v>OK</v>
      </c>
      <c r="Q1453" s="187" t="str">
        <f t="shared" si="290"/>
        <v/>
      </c>
      <c r="R1453" s="150">
        <v>8</v>
      </c>
      <c r="S1453" s="187" t="str">
        <f t="shared" si="291"/>
        <v/>
      </c>
      <c r="T1453" s="136" t="str">
        <f t="shared" si="292"/>
        <v>Herbert Park</v>
      </c>
      <c r="U1453" s="137" t="str">
        <f>IF(P1453="","",IF(N1453=1,"",IF(Q1453="","",IF(Q1453&lt;=100,100,IF(Table1[[#This Row],[Day]]="Wed",100,200)))))</f>
        <v/>
      </c>
      <c r="V1453" s="137" t="str">
        <f t="shared" si="293"/>
        <v/>
      </c>
      <c r="W1453" s="137" t="str">
        <f t="shared" si="294"/>
        <v/>
      </c>
      <c r="X1453" s="133">
        <f>100</f>
        <v>100</v>
      </c>
      <c r="Y1453" s="133">
        <f t="shared" si="295"/>
        <v>800</v>
      </c>
      <c r="Z1453" s="133">
        <f t="shared" si="296"/>
        <v>700</v>
      </c>
      <c r="AA1453" s="134" t="str">
        <f>TEXT(Table1[[#This Row],[Date]],"DDD")</f>
        <v>Sat</v>
      </c>
      <c r="AB1453" s="133" t="str">
        <f>IF(OR(G1453="Doomben",G1453="Eagle Farm"),"Q",IF(AND(Q1453&gt;1,Q1453&lt;55,Table1[[#This Row],[Source]]="Nat"),"Nat OK",IF(AND(Table1[[#This Row],[Source]]&lt;&gt;"Nat",Q1453&lt;55),"Poor &lt;55",IF(OR(G1453="Randwick",G1453="Flemington",G1453="Caulfield",G1453="Sandown Lake",G1453="Sandown Hill"),"Best","ave"))))</f>
        <v>Best</v>
      </c>
      <c r="AC1453" s="133" t="str">
        <f>IF(Q1453="","",IF(AB1453="Poor &lt;55",$AC$2*0.2%,IF(AND(AB1453="Q",AA1453&lt;&gt;"Wed"),$AC$2*0.4%,IF(AND(AB1453="Q",AA1453="Wed"),$AC$2*0.5%,IF(AND(AB1453="Ave",U1453=100),$AC$2*0.5%,IF(AND(AB1453="ave",U1453="",N1453=1,AG1453="Bush"),$AC$2*1%,IF(AND(AB1453="ave",U1453="",Q1453&gt;100),$AC$2*1.3%,IF(AND(AB1453="ave",U1453=""),$AC$2*1.2%,IF(AND(AB1453="Ave",U1453=200),$AC$2*1%,IF(AND(AB1453="Best",U1453=200),$AC$2*1.5%,IF(AND(AB1453="Best",U1453="",K1453&lt;&gt;"Pro Syd"),$AC$2*0.5%,IF(AND(AB1453="Best",U1453=""),$AC$2*1%,IF(AND(AB1453="Best",U1453=100,Table1[[#This Row],[State]]="NSW"),$AC$2*0.4%,IF(AND(AB1453="Best",U1453=100),$AC$2*1%,IF(Table1[[#This Row],[Adj]]="Nat OK",$AC$2*0.5%,"xxx")))))))))))))))</f>
        <v/>
      </c>
      <c r="AD1453" s="133" t="str">
        <f t="shared" si="297"/>
        <v/>
      </c>
      <c r="AE1453" s="133" t="str">
        <f t="shared" si="298"/>
        <v/>
      </c>
      <c r="AF1453" s="133" t="str">
        <f>VLOOKUP(Table1[[#This Row],[Track]],$F$2672:$H$2715,2,FALSE)</f>
        <v>Vic</v>
      </c>
      <c r="AG1453" s="133" t="str">
        <f>VLOOKUP(Table1[[#This Row],[Track]],$F$2672:$H$2715,3,FALSE)</f>
        <v>-</v>
      </c>
      <c r="AH1453" s="133" t="str">
        <f>IF(Table1[[#This Row],[Date]]&lt;$AH$2,"",IF(Table1[[#This Row],[Date]]&lt;$AH$3,"Edge","Elite Combo"))</f>
        <v/>
      </c>
      <c r="AI1453" s="218">
        <f>Table1[[#This Row],[Time]]</f>
        <v>0.60416666666666663</v>
      </c>
      <c r="AJ1453" s="219" t="str">
        <f>Table1[[#This Row],[Track]]</f>
        <v>Caulfield</v>
      </c>
      <c r="AK1453" s="216">
        <f>Table1[[#This Row],[Race ]]</f>
        <v>5</v>
      </c>
      <c r="AL1453" s="219">
        <f>Table1[[#This Row],[TAB]]</f>
        <v>5</v>
      </c>
      <c r="AM1453" s="219" t="str">
        <f>Table1[[#This Row],[Selection]]</f>
        <v>Herbert Park</v>
      </c>
      <c r="AN1453" s="220" t="str">
        <f>Table1[[#This Row],[Sources]]</f>
        <v/>
      </c>
      <c r="AO1453" s="219" t="str">
        <f>Table1[[#This Row],[Scale Bet]]</f>
        <v/>
      </c>
    </row>
    <row r="1454" spans="5:41" ht="16.5" customHeight="1" x14ac:dyDescent="0.25">
      <c r="E1454" s="185">
        <v>45500</v>
      </c>
      <c r="F1454" s="35">
        <v>0.61805555555555558</v>
      </c>
      <c r="G1454" s="36" t="s">
        <v>22</v>
      </c>
      <c r="H1454" s="36">
        <v>7</v>
      </c>
      <c r="I1454" s="36">
        <v>1</v>
      </c>
      <c r="J1454" s="36" t="s">
        <v>811</v>
      </c>
      <c r="K1454" s="36" t="s">
        <v>1</v>
      </c>
      <c r="L1454" s="165">
        <v>10</v>
      </c>
      <c r="M1454" s="134">
        <f t="shared" si="286"/>
        <v>10</v>
      </c>
      <c r="N1454" s="36">
        <f t="shared" si="287"/>
        <v>1</v>
      </c>
      <c r="O1454" s="135" t="str">
        <f t="shared" si="288"/>
        <v>E4-10</v>
      </c>
      <c r="P1454" s="186" t="str">
        <f t="shared" si="289"/>
        <v>OK</v>
      </c>
      <c r="Q1454" s="187">
        <f t="shared" si="290"/>
        <v>40</v>
      </c>
      <c r="R1454" s="150"/>
      <c r="S1454" s="187" t="str">
        <f t="shared" si="291"/>
        <v/>
      </c>
      <c r="T1454" s="136" t="str">
        <f t="shared" si="292"/>
        <v>Bubbas Bay</v>
      </c>
      <c r="U1454" s="137" t="str">
        <f>IF(P1454="","",IF(N1454=1,"",IF(Q1454="","",IF(Q1454&lt;=100,100,IF(Table1[[#This Row],[Day]]="Wed",100,200)))))</f>
        <v/>
      </c>
      <c r="V1454" s="137" t="str">
        <f t="shared" si="293"/>
        <v/>
      </c>
      <c r="W1454" s="137" t="str">
        <f t="shared" si="294"/>
        <v/>
      </c>
      <c r="X1454" s="133">
        <f>100</f>
        <v>100</v>
      </c>
      <c r="Y1454" s="133" t="str">
        <f t="shared" si="295"/>
        <v/>
      </c>
      <c r="Z1454" s="133">
        <f t="shared" si="296"/>
        <v>-100</v>
      </c>
      <c r="AA1454" s="134" t="str">
        <f>TEXT(Table1[[#This Row],[Date]],"DDD")</f>
        <v>Sat</v>
      </c>
      <c r="AB1454" s="133" t="str">
        <f>IF(OR(G1454="Doomben",G1454="Eagle Farm"),"Q",IF(AND(Q1454&gt;1,Q1454&lt;55,Table1[[#This Row],[Source]]="Nat"),"Nat OK",IF(AND(Table1[[#This Row],[Source]]&lt;&gt;"Nat",Q1454&lt;55),"Poor &lt;55",IF(OR(G1454="Randwick",G1454="Flemington",G1454="Caulfield",G1454="Sandown Lake",G1454="Sandown Hill"),"Best","ave"))))</f>
        <v>Poor &lt;55</v>
      </c>
      <c r="AC1454" s="133">
        <f>IF(Q1454="","",IF(AB1454="Poor &lt;55",$AC$2*0.2%,IF(AND(AB1454="Q",AA1454&lt;&gt;"Wed"),$AC$2*0.4%,IF(AND(AB1454="Q",AA1454="Wed"),$AC$2*0.5%,IF(AND(AB1454="Ave",U1454=100),$AC$2*0.5%,IF(AND(AB1454="ave",U1454="",N1454=1,AG1454="Bush"),$AC$2*1%,IF(AND(AB1454="ave",U1454="",Q1454&gt;100),$AC$2*1.3%,IF(AND(AB1454="ave",U1454=""),$AC$2*1.2%,IF(AND(AB1454="Ave",U1454=200),$AC$2*1%,IF(AND(AB1454="Best",U1454=200),$AC$2*1.5%,IF(AND(AB1454="Best",U1454="",K1454&lt;&gt;"Pro Syd"),$AC$2*0.5%,IF(AND(AB1454="Best",U1454=""),$AC$2*1%,IF(AND(AB1454="Best",U1454=100,Table1[[#This Row],[State]]="NSW"),$AC$2*0.4%,IF(AND(AB1454="Best",U1454=100),$AC$2*1%,IF(Table1[[#This Row],[Adj]]="Nat OK",$AC$2*0.5%,"xxx")))))))))))))))</f>
        <v>20</v>
      </c>
      <c r="AD1454" s="133" t="str">
        <f t="shared" si="297"/>
        <v/>
      </c>
      <c r="AE1454" s="133">
        <f t="shared" si="298"/>
        <v>-20</v>
      </c>
      <c r="AF1454" s="133" t="str">
        <f>VLOOKUP(Table1[[#This Row],[Track]],$F$2672:$H$2715,2,FALSE)</f>
        <v>NSW</v>
      </c>
      <c r="AG1454" s="133" t="str">
        <f>VLOOKUP(Table1[[#This Row],[Track]],$F$2672:$H$2715,3,FALSE)</f>
        <v>-</v>
      </c>
      <c r="AH1454" s="133" t="str">
        <f>IF(Table1[[#This Row],[Date]]&lt;$AH$2,"",IF(Table1[[#This Row],[Date]]&lt;$AH$3,"Edge","Elite Combo"))</f>
        <v/>
      </c>
      <c r="AI1454" s="218">
        <f>Table1[[#This Row],[Time]]</f>
        <v>0.61805555555555558</v>
      </c>
      <c r="AJ1454" s="219" t="str">
        <f>Table1[[#This Row],[Track]]</f>
        <v>Randwick</v>
      </c>
      <c r="AK1454" s="216">
        <f>Table1[[#This Row],[Race ]]</f>
        <v>7</v>
      </c>
      <c r="AL1454" s="219">
        <f>Table1[[#This Row],[TAB]]</f>
        <v>1</v>
      </c>
      <c r="AM1454" s="219" t="str">
        <f>Table1[[#This Row],[Selection]]</f>
        <v>Bubbas Bay</v>
      </c>
      <c r="AN1454" s="220" t="str">
        <f>Table1[[#This Row],[Sources]]</f>
        <v>E4-10</v>
      </c>
      <c r="AO1454" s="219">
        <f>Table1[[#This Row],[Scale Bet]]</f>
        <v>20</v>
      </c>
    </row>
    <row r="1455" spans="5:41" ht="16.5" customHeight="1" x14ac:dyDescent="0.25">
      <c r="E1455" s="185">
        <v>45500</v>
      </c>
      <c r="F1455" s="35">
        <v>0.61805555555555558</v>
      </c>
      <c r="G1455" s="36" t="s">
        <v>22</v>
      </c>
      <c r="H1455" s="36">
        <v>7</v>
      </c>
      <c r="I1455" s="36">
        <v>4</v>
      </c>
      <c r="J1455" s="36" t="s">
        <v>1117</v>
      </c>
      <c r="K1455" s="36" t="s">
        <v>60</v>
      </c>
      <c r="L1455" s="165">
        <v>10</v>
      </c>
      <c r="M1455" s="134">
        <f t="shared" si="286"/>
        <v>10</v>
      </c>
      <c r="N1455" s="36">
        <f t="shared" si="287"/>
        <v>1</v>
      </c>
      <c r="O1455" s="135" t="str">
        <f t="shared" si="288"/>
        <v>Pro Syd-10</v>
      </c>
      <c r="P1455" s="186" t="str">
        <f t="shared" si="289"/>
        <v>OK</v>
      </c>
      <c r="Q1455" s="187">
        <f t="shared" si="290"/>
        <v>40</v>
      </c>
      <c r="R1455" s="150">
        <v>2</v>
      </c>
      <c r="S1455" s="187">
        <f t="shared" si="291"/>
        <v>80</v>
      </c>
      <c r="T1455" s="136" t="str">
        <f t="shared" si="292"/>
        <v>Fleetwood</v>
      </c>
      <c r="U1455" s="137" t="str">
        <f>IF(P1455="","",IF(N1455=1,"",IF(Q1455="","",IF(Q1455&lt;=100,100,IF(Table1[[#This Row],[Day]]="Wed",100,200)))))</f>
        <v/>
      </c>
      <c r="V1455" s="137" t="str">
        <f t="shared" si="293"/>
        <v/>
      </c>
      <c r="W1455" s="137" t="str">
        <f t="shared" si="294"/>
        <v/>
      </c>
      <c r="X1455" s="133">
        <f>100</f>
        <v>100</v>
      </c>
      <c r="Y1455" s="133">
        <f t="shared" si="295"/>
        <v>200</v>
      </c>
      <c r="Z1455" s="133">
        <f t="shared" si="296"/>
        <v>100</v>
      </c>
      <c r="AA1455" s="134" t="str">
        <f>TEXT(Table1[[#This Row],[Date]],"DDD")</f>
        <v>Sat</v>
      </c>
      <c r="AB1455" s="133" t="str">
        <f>IF(OR(G1455="Doomben",G1455="Eagle Farm"),"Q",IF(AND(Q1455&gt;1,Q1455&lt;55,Table1[[#This Row],[Source]]="Nat"),"Nat OK",IF(AND(Table1[[#This Row],[Source]]&lt;&gt;"Nat",Q1455&lt;55),"Poor &lt;55",IF(OR(G1455="Randwick",G1455="Flemington",G1455="Caulfield",G1455="Sandown Lake",G1455="Sandown Hill"),"Best","ave"))))</f>
        <v>Poor &lt;55</v>
      </c>
      <c r="AC1455" s="133">
        <f>IF(Q1455="","",IF(AB1455="Poor &lt;55",$AC$2*0.2%,IF(AND(AB1455="Q",AA1455&lt;&gt;"Wed"),$AC$2*0.4%,IF(AND(AB1455="Q",AA1455="Wed"),$AC$2*0.5%,IF(AND(AB1455="Ave",U1455=100),$AC$2*0.5%,IF(AND(AB1455="ave",U1455="",N1455=1,AG1455="Bush"),$AC$2*1%,IF(AND(AB1455="ave",U1455="",Q1455&gt;100),$AC$2*1.3%,IF(AND(AB1455="ave",U1455=""),$AC$2*1.2%,IF(AND(AB1455="Ave",U1455=200),$AC$2*1%,IF(AND(AB1455="Best",U1455=200),$AC$2*1.5%,IF(AND(AB1455="Best",U1455="",K1455&lt;&gt;"Pro Syd"),$AC$2*0.5%,IF(AND(AB1455="Best",U1455=""),$AC$2*1%,IF(AND(AB1455="Best",U1455=100,Table1[[#This Row],[State]]="NSW"),$AC$2*0.4%,IF(AND(AB1455="Best",U1455=100),$AC$2*1%,IF(Table1[[#This Row],[Adj]]="Nat OK",$AC$2*0.5%,"xxx")))))))))))))))</f>
        <v>20</v>
      </c>
      <c r="AD1455" s="133">
        <f t="shared" si="297"/>
        <v>40</v>
      </c>
      <c r="AE1455" s="133">
        <f t="shared" si="298"/>
        <v>20</v>
      </c>
      <c r="AF1455" s="133" t="str">
        <f>VLOOKUP(Table1[[#This Row],[Track]],$F$2672:$H$2715,2,FALSE)</f>
        <v>NSW</v>
      </c>
      <c r="AG1455" s="133" t="str">
        <f>VLOOKUP(Table1[[#This Row],[Track]],$F$2672:$H$2715,3,FALSE)</f>
        <v>-</v>
      </c>
      <c r="AH1455" s="133" t="str">
        <f>IF(Table1[[#This Row],[Date]]&lt;$AH$2,"",IF(Table1[[#This Row],[Date]]&lt;$AH$3,"Edge","Elite Combo"))</f>
        <v/>
      </c>
      <c r="AI1455" s="218">
        <f>Table1[[#This Row],[Time]]</f>
        <v>0.61805555555555558</v>
      </c>
      <c r="AJ1455" s="219" t="str">
        <f>Table1[[#This Row],[Track]]</f>
        <v>Randwick</v>
      </c>
      <c r="AK1455" s="216">
        <f>Table1[[#This Row],[Race ]]</f>
        <v>7</v>
      </c>
      <c r="AL1455" s="219">
        <f>Table1[[#This Row],[TAB]]</f>
        <v>4</v>
      </c>
      <c r="AM1455" s="219" t="str">
        <f>Table1[[#This Row],[Selection]]</f>
        <v>Fleetwood</v>
      </c>
      <c r="AN1455" s="220" t="str">
        <f>Table1[[#This Row],[Sources]]</f>
        <v>Pro Syd-10</v>
      </c>
      <c r="AO1455" s="219">
        <f>Table1[[#This Row],[Scale Bet]]</f>
        <v>20</v>
      </c>
    </row>
    <row r="1456" spans="5:41" ht="16.5" customHeight="1" x14ac:dyDescent="0.25">
      <c r="E1456" s="185">
        <v>45500</v>
      </c>
      <c r="F1456" s="35">
        <v>0.61805555555555558</v>
      </c>
      <c r="G1456" s="36" t="s">
        <v>22</v>
      </c>
      <c r="H1456" s="36">
        <v>7</v>
      </c>
      <c r="I1456" s="36">
        <v>2</v>
      </c>
      <c r="J1456" s="36" t="s">
        <v>221</v>
      </c>
      <c r="K1456" s="36" t="s">
        <v>60</v>
      </c>
      <c r="L1456" s="165">
        <v>10</v>
      </c>
      <c r="M1456" s="134">
        <f t="shared" si="286"/>
        <v>10</v>
      </c>
      <c r="N1456" s="36">
        <f t="shared" si="287"/>
        <v>1</v>
      </c>
      <c r="O1456" s="135" t="str">
        <f t="shared" si="288"/>
        <v>Pro Syd-10</v>
      </c>
      <c r="P1456" s="186" t="str">
        <f t="shared" si="289"/>
        <v>OK</v>
      </c>
      <c r="Q1456" s="187">
        <f t="shared" si="290"/>
        <v>40</v>
      </c>
      <c r="R1456" s="150"/>
      <c r="S1456" s="187" t="str">
        <f t="shared" si="291"/>
        <v/>
      </c>
      <c r="T1456" s="136" t="str">
        <f t="shared" si="292"/>
        <v>Shezanalister</v>
      </c>
      <c r="U1456" s="137" t="str">
        <f>IF(P1456="","",IF(N1456=1,"",IF(Q1456="","",IF(Q1456&lt;=100,100,IF(Table1[[#This Row],[Day]]="Wed",100,200)))))</f>
        <v/>
      </c>
      <c r="V1456" s="137" t="str">
        <f t="shared" si="293"/>
        <v/>
      </c>
      <c r="W1456" s="137" t="str">
        <f t="shared" si="294"/>
        <v/>
      </c>
      <c r="X1456" s="133">
        <f>100</f>
        <v>100</v>
      </c>
      <c r="Y1456" s="133" t="str">
        <f t="shared" si="295"/>
        <v/>
      </c>
      <c r="Z1456" s="133">
        <f t="shared" si="296"/>
        <v>-100</v>
      </c>
      <c r="AA1456" s="134" t="str">
        <f>TEXT(Table1[[#This Row],[Date]],"DDD")</f>
        <v>Sat</v>
      </c>
      <c r="AB1456" s="133" t="str">
        <f>IF(OR(G1456="Doomben",G1456="Eagle Farm"),"Q",IF(AND(Q1456&gt;1,Q1456&lt;55,Table1[[#This Row],[Source]]="Nat"),"Nat OK",IF(AND(Table1[[#This Row],[Source]]&lt;&gt;"Nat",Q1456&lt;55),"Poor &lt;55",IF(OR(G1456="Randwick",G1456="Flemington",G1456="Caulfield",G1456="Sandown Lake",G1456="Sandown Hill"),"Best","ave"))))</f>
        <v>Poor &lt;55</v>
      </c>
      <c r="AC1456" s="133">
        <f>IF(Q1456="","",IF(AB1456="Poor &lt;55",$AC$2*0.2%,IF(AND(AB1456="Q",AA1456&lt;&gt;"Wed"),$AC$2*0.4%,IF(AND(AB1456="Q",AA1456="Wed"),$AC$2*0.5%,IF(AND(AB1456="Ave",U1456=100),$AC$2*0.5%,IF(AND(AB1456="ave",U1456="",N1456=1,AG1456="Bush"),$AC$2*1%,IF(AND(AB1456="ave",U1456="",Q1456&gt;100),$AC$2*1.3%,IF(AND(AB1456="ave",U1456=""),$AC$2*1.2%,IF(AND(AB1456="Ave",U1456=200),$AC$2*1%,IF(AND(AB1456="Best",U1456=200),$AC$2*1.5%,IF(AND(AB1456="Best",U1456="",K1456&lt;&gt;"Pro Syd"),$AC$2*0.5%,IF(AND(AB1456="Best",U1456=""),$AC$2*1%,IF(AND(AB1456="Best",U1456=100,Table1[[#This Row],[State]]="NSW"),$AC$2*0.4%,IF(AND(AB1456="Best",U1456=100),$AC$2*1%,IF(Table1[[#This Row],[Adj]]="Nat OK",$AC$2*0.5%,"xxx")))))))))))))))</f>
        <v>20</v>
      </c>
      <c r="AD1456" s="133" t="str">
        <f t="shared" si="297"/>
        <v/>
      </c>
      <c r="AE1456" s="133">
        <f t="shared" si="298"/>
        <v>-20</v>
      </c>
      <c r="AF1456" s="133" t="str">
        <f>VLOOKUP(Table1[[#This Row],[Track]],$F$2672:$H$2715,2,FALSE)</f>
        <v>NSW</v>
      </c>
      <c r="AG1456" s="133" t="str">
        <f>VLOOKUP(Table1[[#This Row],[Track]],$F$2672:$H$2715,3,FALSE)</f>
        <v>-</v>
      </c>
      <c r="AH1456" s="133" t="str">
        <f>IF(Table1[[#This Row],[Date]]&lt;$AH$2,"",IF(Table1[[#This Row],[Date]]&lt;$AH$3,"Edge","Elite Combo"))</f>
        <v/>
      </c>
      <c r="AI1456" s="218">
        <f>Table1[[#This Row],[Time]]</f>
        <v>0.61805555555555558</v>
      </c>
      <c r="AJ1456" s="219" t="str">
        <f>Table1[[#This Row],[Track]]</f>
        <v>Randwick</v>
      </c>
      <c r="AK1456" s="216">
        <f>Table1[[#This Row],[Race ]]</f>
        <v>7</v>
      </c>
      <c r="AL1456" s="219">
        <f>Table1[[#This Row],[TAB]]</f>
        <v>2</v>
      </c>
      <c r="AM1456" s="219" t="str">
        <f>Table1[[#This Row],[Selection]]</f>
        <v>Shezanalister</v>
      </c>
      <c r="AN1456" s="220" t="str">
        <f>Table1[[#This Row],[Sources]]</f>
        <v>Pro Syd-10</v>
      </c>
      <c r="AO1456" s="219">
        <f>Table1[[#This Row],[Scale Bet]]</f>
        <v>20</v>
      </c>
    </row>
    <row r="1457" spans="5:41" ht="16.5" customHeight="1" x14ac:dyDescent="0.25">
      <c r="E1457" s="185">
        <v>45500</v>
      </c>
      <c r="F1457" s="35">
        <v>0.63194444444444442</v>
      </c>
      <c r="G1457" s="36" t="s">
        <v>201</v>
      </c>
      <c r="H1457" s="36">
        <v>6</v>
      </c>
      <c r="I1457" s="36">
        <v>6</v>
      </c>
      <c r="J1457" s="36" t="s">
        <v>787</v>
      </c>
      <c r="K1457" s="36" t="s">
        <v>1</v>
      </c>
      <c r="L1457" s="165">
        <v>10</v>
      </c>
      <c r="M1457" s="134">
        <f t="shared" si="286"/>
        <v>23</v>
      </c>
      <c r="N1457" s="36">
        <f t="shared" si="287"/>
        <v>2</v>
      </c>
      <c r="O1457" s="135" t="str">
        <f t="shared" si="288"/>
        <v>E4-10/Nat-13</v>
      </c>
      <c r="P1457" s="186" t="str">
        <f t="shared" si="289"/>
        <v>OK</v>
      </c>
      <c r="Q1457" s="187">
        <f t="shared" si="290"/>
        <v>92</v>
      </c>
      <c r="R1457" s="150"/>
      <c r="S1457" s="187" t="str">
        <f t="shared" si="291"/>
        <v/>
      </c>
      <c r="T1457" s="136" t="str">
        <f t="shared" si="292"/>
        <v>Patchouli Dream</v>
      </c>
      <c r="U1457" s="137">
        <f>IF(P1457="","",IF(N1457=1,"",IF(Q1457="","",IF(Q1457&lt;=100,100,IF(Table1[[#This Row],[Day]]="Wed",100,200)))))</f>
        <v>100</v>
      </c>
      <c r="V1457" s="137" t="str">
        <f t="shared" si="293"/>
        <v/>
      </c>
      <c r="W1457" s="137">
        <f t="shared" si="294"/>
        <v>-100</v>
      </c>
      <c r="X1457" s="133">
        <f>100</f>
        <v>100</v>
      </c>
      <c r="Y1457" s="133" t="str">
        <f t="shared" si="295"/>
        <v/>
      </c>
      <c r="Z1457" s="133">
        <f t="shared" si="296"/>
        <v>-100</v>
      </c>
      <c r="AA1457" s="134" t="str">
        <f>TEXT(Table1[[#This Row],[Date]],"DDD")</f>
        <v>Sat</v>
      </c>
      <c r="AB1457" s="133" t="str">
        <f>IF(OR(G1457="Doomben",G1457="Eagle Farm"),"Q",IF(AND(Q1457&gt;1,Q1457&lt;55,Table1[[#This Row],[Source]]="Nat"),"Nat OK",IF(AND(Table1[[#This Row],[Source]]&lt;&gt;"Nat",Q1457&lt;55),"Poor &lt;55",IF(OR(G1457="Randwick",G1457="Flemington",G1457="Caulfield",G1457="Sandown Lake",G1457="Sandown Hill"),"Best","ave"))))</f>
        <v>Best</v>
      </c>
      <c r="AC1457" s="133">
        <f>IF(Q1457="","",IF(AB1457="Poor &lt;55",$AC$2*0.2%,IF(AND(AB1457="Q",AA1457&lt;&gt;"Wed"),$AC$2*0.4%,IF(AND(AB1457="Q",AA1457="Wed"),$AC$2*0.5%,IF(AND(AB1457="Ave",U1457=100),$AC$2*0.5%,IF(AND(AB1457="ave",U1457="",N1457=1,AG1457="Bush"),$AC$2*1%,IF(AND(AB1457="ave",U1457="",Q1457&gt;100),$AC$2*1.3%,IF(AND(AB1457="ave",U1457=""),$AC$2*1.2%,IF(AND(AB1457="Ave",U1457=200),$AC$2*1%,IF(AND(AB1457="Best",U1457=200),$AC$2*1.5%,IF(AND(AB1457="Best",U1457="",K1457&lt;&gt;"Pro Syd"),$AC$2*0.5%,IF(AND(AB1457="Best",U1457=""),$AC$2*1%,IF(AND(AB1457="Best",U1457=100,Table1[[#This Row],[State]]="NSW"),$AC$2*0.4%,IF(AND(AB1457="Best",U1457=100),$AC$2*1%,IF(Table1[[#This Row],[Adj]]="Nat OK",$AC$2*0.5%,"xxx")))))))))))))))</f>
        <v>100</v>
      </c>
      <c r="AD1457" s="133" t="str">
        <f t="shared" si="297"/>
        <v/>
      </c>
      <c r="AE1457" s="133">
        <f t="shared" si="298"/>
        <v>-100</v>
      </c>
      <c r="AF1457" s="133" t="str">
        <f>VLOOKUP(Table1[[#This Row],[Track]],$F$2672:$H$2715,2,FALSE)</f>
        <v>Vic</v>
      </c>
      <c r="AG1457" s="133" t="str">
        <f>VLOOKUP(Table1[[#This Row],[Track]],$F$2672:$H$2715,3,FALSE)</f>
        <v>-</v>
      </c>
      <c r="AH1457" s="133" t="str">
        <f>IF(Table1[[#This Row],[Date]]&lt;$AH$2,"",IF(Table1[[#This Row],[Date]]&lt;$AH$3,"Edge","Elite Combo"))</f>
        <v/>
      </c>
      <c r="AI1457" s="218">
        <f>Table1[[#This Row],[Time]]</f>
        <v>0.63194444444444442</v>
      </c>
      <c r="AJ1457" s="219" t="str">
        <f>Table1[[#This Row],[Track]]</f>
        <v>Caulfield</v>
      </c>
      <c r="AK1457" s="216">
        <f>Table1[[#This Row],[Race ]]</f>
        <v>6</v>
      </c>
      <c r="AL1457" s="219">
        <f>Table1[[#This Row],[TAB]]</f>
        <v>6</v>
      </c>
      <c r="AM1457" s="219" t="str">
        <f>Table1[[#This Row],[Selection]]</f>
        <v>Patchouli Dream</v>
      </c>
      <c r="AN1457" s="220" t="str">
        <f>Table1[[#This Row],[Sources]]</f>
        <v>E4-10/Nat-13</v>
      </c>
      <c r="AO1457" s="219">
        <f>Table1[[#This Row],[Scale Bet]]</f>
        <v>100</v>
      </c>
    </row>
    <row r="1458" spans="5:41" ht="16.5" customHeight="1" x14ac:dyDescent="0.25">
      <c r="E1458" s="185">
        <v>45500</v>
      </c>
      <c r="F1458" s="35">
        <v>0.63194444444444442</v>
      </c>
      <c r="G1458" s="36" t="s">
        <v>201</v>
      </c>
      <c r="H1458" s="36">
        <v>6</v>
      </c>
      <c r="I1458" s="36">
        <v>6</v>
      </c>
      <c r="J1458" s="36" t="s">
        <v>787</v>
      </c>
      <c r="K1458" s="36" t="s">
        <v>13</v>
      </c>
      <c r="L1458" s="165">
        <v>13</v>
      </c>
      <c r="M1458" s="134" t="str">
        <f t="shared" si="286"/>
        <v/>
      </c>
      <c r="N1458" s="36" t="str">
        <f t="shared" si="287"/>
        <v/>
      </c>
      <c r="O1458" s="135" t="str">
        <f t="shared" si="288"/>
        <v/>
      </c>
      <c r="P1458" s="186" t="str">
        <f t="shared" si="289"/>
        <v>OK</v>
      </c>
      <c r="Q1458" s="187" t="str">
        <f t="shared" si="290"/>
        <v/>
      </c>
      <c r="R1458" s="150"/>
      <c r="S1458" s="187" t="str">
        <f t="shared" si="291"/>
        <v/>
      </c>
      <c r="T1458" s="136" t="str">
        <f t="shared" si="292"/>
        <v>Patchouli Dream</v>
      </c>
      <c r="U1458" s="137" t="str">
        <f>IF(P1458="","",IF(N1458=1,"",IF(Q1458="","",IF(Q1458&lt;=100,100,IF(Table1[[#This Row],[Day]]="Wed",100,200)))))</f>
        <v/>
      </c>
      <c r="V1458" s="137" t="str">
        <f t="shared" si="293"/>
        <v/>
      </c>
      <c r="W1458" s="137" t="str">
        <f t="shared" si="294"/>
        <v/>
      </c>
      <c r="X1458" s="133">
        <f>100</f>
        <v>100</v>
      </c>
      <c r="Y1458" s="133" t="str">
        <f t="shared" si="295"/>
        <v/>
      </c>
      <c r="Z1458" s="133">
        <f t="shared" si="296"/>
        <v>-100</v>
      </c>
      <c r="AA1458" s="134" t="str">
        <f>TEXT(Table1[[#This Row],[Date]],"DDD")</f>
        <v>Sat</v>
      </c>
      <c r="AB1458" s="133" t="str">
        <f>IF(OR(G1458="Doomben",G1458="Eagle Farm"),"Q",IF(AND(Q1458&gt;1,Q1458&lt;55,Table1[[#This Row],[Source]]="Nat"),"Nat OK",IF(AND(Table1[[#This Row],[Source]]&lt;&gt;"Nat",Q1458&lt;55),"Poor &lt;55",IF(OR(G1458="Randwick",G1458="Flemington",G1458="Caulfield",G1458="Sandown Lake",G1458="Sandown Hill"),"Best","ave"))))</f>
        <v>Best</v>
      </c>
      <c r="AC1458" s="133" t="str">
        <f>IF(Q1458="","",IF(AB1458="Poor &lt;55",$AC$2*0.2%,IF(AND(AB1458="Q",AA1458&lt;&gt;"Wed"),$AC$2*0.4%,IF(AND(AB1458="Q",AA1458="Wed"),$AC$2*0.5%,IF(AND(AB1458="Ave",U1458=100),$AC$2*0.5%,IF(AND(AB1458="ave",U1458="",N1458=1,AG1458="Bush"),$AC$2*1%,IF(AND(AB1458="ave",U1458="",Q1458&gt;100),$AC$2*1.3%,IF(AND(AB1458="ave",U1458=""),$AC$2*1.2%,IF(AND(AB1458="Ave",U1458=200),$AC$2*1%,IF(AND(AB1458="Best",U1458=200),$AC$2*1.5%,IF(AND(AB1458="Best",U1458="",K1458&lt;&gt;"Pro Syd"),$AC$2*0.5%,IF(AND(AB1458="Best",U1458=""),$AC$2*1%,IF(AND(AB1458="Best",U1458=100,Table1[[#This Row],[State]]="NSW"),$AC$2*0.4%,IF(AND(AB1458="Best",U1458=100),$AC$2*1%,IF(Table1[[#This Row],[Adj]]="Nat OK",$AC$2*0.5%,"xxx")))))))))))))))</f>
        <v/>
      </c>
      <c r="AD1458" s="133" t="str">
        <f t="shared" si="297"/>
        <v/>
      </c>
      <c r="AE1458" s="133" t="str">
        <f t="shared" si="298"/>
        <v/>
      </c>
      <c r="AF1458" s="133" t="str">
        <f>VLOOKUP(Table1[[#This Row],[Track]],$F$2672:$H$2715,2,FALSE)</f>
        <v>Vic</v>
      </c>
      <c r="AG1458" s="133" t="str">
        <f>VLOOKUP(Table1[[#This Row],[Track]],$F$2672:$H$2715,3,FALSE)</f>
        <v>-</v>
      </c>
      <c r="AH1458" s="133" t="str">
        <f>IF(Table1[[#This Row],[Date]]&lt;$AH$2,"",IF(Table1[[#This Row],[Date]]&lt;$AH$3,"Edge","Elite Combo"))</f>
        <v/>
      </c>
      <c r="AI1458" s="218">
        <f>Table1[[#This Row],[Time]]</f>
        <v>0.63194444444444442</v>
      </c>
      <c r="AJ1458" s="219" t="str">
        <f>Table1[[#This Row],[Track]]</f>
        <v>Caulfield</v>
      </c>
      <c r="AK1458" s="216">
        <f>Table1[[#This Row],[Race ]]</f>
        <v>6</v>
      </c>
      <c r="AL1458" s="219">
        <f>Table1[[#This Row],[TAB]]</f>
        <v>6</v>
      </c>
      <c r="AM1458" s="219" t="str">
        <f>Table1[[#This Row],[Selection]]</f>
        <v>Patchouli Dream</v>
      </c>
      <c r="AN1458" s="220" t="str">
        <f>Table1[[#This Row],[Sources]]</f>
        <v/>
      </c>
      <c r="AO1458" s="219" t="str">
        <f>Table1[[#This Row],[Scale Bet]]</f>
        <v/>
      </c>
    </row>
    <row r="1459" spans="5:41" ht="16.5" customHeight="1" x14ac:dyDescent="0.25">
      <c r="E1459" s="185">
        <v>45500</v>
      </c>
      <c r="F1459" s="35">
        <v>0.65972222222222221</v>
      </c>
      <c r="G1459" s="36" t="s">
        <v>201</v>
      </c>
      <c r="H1459" s="36">
        <v>7</v>
      </c>
      <c r="I1459" s="36">
        <v>2</v>
      </c>
      <c r="J1459" s="36" t="s">
        <v>359</v>
      </c>
      <c r="K1459" s="36" t="s">
        <v>1</v>
      </c>
      <c r="L1459" s="165">
        <v>10</v>
      </c>
      <c r="M1459" s="134">
        <f t="shared" si="286"/>
        <v>66</v>
      </c>
      <c r="N1459" s="36">
        <f t="shared" si="287"/>
        <v>4</v>
      </c>
      <c r="O1459" s="135" t="str">
        <f t="shared" si="288"/>
        <v>E4-10/Edge-20/Nat-20/Pro Mel-16</v>
      </c>
      <c r="P1459" s="186" t="str">
        <f t="shared" si="289"/>
        <v>OK</v>
      </c>
      <c r="Q1459" s="187">
        <f t="shared" si="290"/>
        <v>264</v>
      </c>
      <c r="R1459" s="150">
        <v>1.4</v>
      </c>
      <c r="S1459" s="187">
        <f t="shared" si="291"/>
        <v>369.59999999999997</v>
      </c>
      <c r="T1459" s="136" t="str">
        <f t="shared" si="292"/>
        <v>Recommendation</v>
      </c>
      <c r="U1459" s="137">
        <f>IF(P1459="","",IF(N1459=1,"",IF(Q1459="","",IF(Q1459&lt;=100,100,IF(Table1[[#This Row],[Day]]="Wed",100,200)))))</f>
        <v>200</v>
      </c>
      <c r="V1459" s="137">
        <f t="shared" si="293"/>
        <v>280</v>
      </c>
      <c r="W1459" s="137">
        <f t="shared" si="294"/>
        <v>80</v>
      </c>
      <c r="X1459" s="133">
        <f>100</f>
        <v>100</v>
      </c>
      <c r="Y1459" s="133">
        <f t="shared" si="295"/>
        <v>140</v>
      </c>
      <c r="Z1459" s="133">
        <f t="shared" si="296"/>
        <v>40</v>
      </c>
      <c r="AA1459" s="134" t="str">
        <f>TEXT(Table1[[#This Row],[Date]],"DDD")</f>
        <v>Sat</v>
      </c>
      <c r="AB1459" s="133" t="str">
        <f>IF(OR(G1459="Doomben",G1459="Eagle Farm"),"Q",IF(AND(Q1459&gt;1,Q1459&lt;55,Table1[[#This Row],[Source]]="Nat"),"Nat OK",IF(AND(Table1[[#This Row],[Source]]&lt;&gt;"Nat",Q1459&lt;55),"Poor &lt;55",IF(OR(G1459="Randwick",G1459="Flemington",G1459="Caulfield",G1459="Sandown Lake",G1459="Sandown Hill"),"Best","ave"))))</f>
        <v>Best</v>
      </c>
      <c r="AC1459" s="133">
        <f>IF(Q1459="","",IF(AB1459="Poor &lt;55",$AC$2*0.2%,IF(AND(AB1459="Q",AA1459&lt;&gt;"Wed"),$AC$2*0.4%,IF(AND(AB1459="Q",AA1459="Wed"),$AC$2*0.5%,IF(AND(AB1459="Ave",U1459=100),$AC$2*0.5%,IF(AND(AB1459="ave",U1459="",N1459=1,AG1459="Bush"),$AC$2*1%,IF(AND(AB1459="ave",U1459="",Q1459&gt;100),$AC$2*1.3%,IF(AND(AB1459="ave",U1459=""),$AC$2*1.2%,IF(AND(AB1459="Ave",U1459=200),$AC$2*1%,IF(AND(AB1459="Best",U1459=200),$AC$2*1.5%,IF(AND(AB1459="Best",U1459="",K1459&lt;&gt;"Pro Syd"),$AC$2*0.5%,IF(AND(AB1459="Best",U1459=""),$AC$2*1%,IF(AND(AB1459="Best",U1459=100,Table1[[#This Row],[State]]="NSW"),$AC$2*0.4%,IF(AND(AB1459="Best",U1459=100),$AC$2*1%,IF(Table1[[#This Row],[Adj]]="Nat OK",$AC$2*0.5%,"xxx")))))))))))))))</f>
        <v>150</v>
      </c>
      <c r="AD1459" s="133">
        <f t="shared" si="297"/>
        <v>210</v>
      </c>
      <c r="AE1459" s="133">
        <f t="shared" si="298"/>
        <v>60</v>
      </c>
      <c r="AF1459" s="133" t="str">
        <f>VLOOKUP(Table1[[#This Row],[Track]],$F$2672:$H$2715,2,FALSE)</f>
        <v>Vic</v>
      </c>
      <c r="AG1459" s="133" t="str">
        <f>VLOOKUP(Table1[[#This Row],[Track]],$F$2672:$H$2715,3,FALSE)</f>
        <v>-</v>
      </c>
      <c r="AH1459" s="133" t="str">
        <f>IF(Table1[[#This Row],[Date]]&lt;$AH$2,"",IF(Table1[[#This Row],[Date]]&lt;$AH$3,"Edge","Elite Combo"))</f>
        <v/>
      </c>
      <c r="AI1459" s="218">
        <f>Table1[[#This Row],[Time]]</f>
        <v>0.65972222222222221</v>
      </c>
      <c r="AJ1459" s="219" t="str">
        <f>Table1[[#This Row],[Track]]</f>
        <v>Caulfield</v>
      </c>
      <c r="AK1459" s="216">
        <f>Table1[[#This Row],[Race ]]</f>
        <v>7</v>
      </c>
      <c r="AL1459" s="219">
        <f>Table1[[#This Row],[TAB]]</f>
        <v>2</v>
      </c>
      <c r="AM1459" s="219" t="str">
        <f>Table1[[#This Row],[Selection]]</f>
        <v>Recommendation</v>
      </c>
      <c r="AN1459" s="220" t="str">
        <f>Table1[[#This Row],[Sources]]</f>
        <v>E4-10/Edge-20/Nat-20/Pro Mel-16</v>
      </c>
      <c r="AO1459" s="219">
        <f>Table1[[#This Row],[Scale Bet]]</f>
        <v>150</v>
      </c>
    </row>
    <row r="1460" spans="5:41" ht="16.5" customHeight="1" x14ac:dyDescent="0.25">
      <c r="E1460" s="185">
        <v>45500</v>
      </c>
      <c r="F1460" s="35">
        <v>0.65972222222222221</v>
      </c>
      <c r="G1460" s="36" t="s">
        <v>201</v>
      </c>
      <c r="H1460" s="36">
        <v>7</v>
      </c>
      <c r="I1460" s="36">
        <v>2</v>
      </c>
      <c r="J1460" s="36" t="s">
        <v>359</v>
      </c>
      <c r="K1460" s="36" t="s">
        <v>40</v>
      </c>
      <c r="L1460" s="165">
        <v>20</v>
      </c>
      <c r="M1460" s="134" t="str">
        <f t="shared" si="286"/>
        <v/>
      </c>
      <c r="N1460" s="36" t="str">
        <f t="shared" si="287"/>
        <v/>
      </c>
      <c r="O1460" s="135" t="str">
        <f t="shared" si="288"/>
        <v/>
      </c>
      <c r="P1460" s="186" t="str">
        <f t="shared" si="289"/>
        <v>OK</v>
      </c>
      <c r="Q1460" s="187" t="str">
        <f t="shared" si="290"/>
        <v/>
      </c>
      <c r="R1460" s="150">
        <v>1.4</v>
      </c>
      <c r="S1460" s="187" t="str">
        <f t="shared" si="291"/>
        <v/>
      </c>
      <c r="T1460" s="136" t="str">
        <f t="shared" si="292"/>
        <v>Recommendation</v>
      </c>
      <c r="U1460" s="137" t="str">
        <f>IF(P1460="","",IF(N1460=1,"",IF(Q1460="","",IF(Q1460&lt;=100,100,IF(Table1[[#This Row],[Day]]="Wed",100,200)))))</f>
        <v/>
      </c>
      <c r="V1460" s="137" t="str">
        <f t="shared" si="293"/>
        <v/>
      </c>
      <c r="W1460" s="137" t="str">
        <f t="shared" si="294"/>
        <v/>
      </c>
      <c r="X1460" s="133">
        <f>100</f>
        <v>100</v>
      </c>
      <c r="Y1460" s="133">
        <f t="shared" si="295"/>
        <v>140</v>
      </c>
      <c r="Z1460" s="133">
        <f t="shared" si="296"/>
        <v>40</v>
      </c>
      <c r="AA1460" s="134" t="str">
        <f>TEXT(Table1[[#This Row],[Date]],"DDD")</f>
        <v>Sat</v>
      </c>
      <c r="AB1460" s="133" t="str">
        <f>IF(OR(G1460="Doomben",G1460="Eagle Farm"),"Q",IF(AND(Q1460&gt;1,Q1460&lt;55,Table1[[#This Row],[Source]]="Nat"),"Nat OK",IF(AND(Table1[[#This Row],[Source]]&lt;&gt;"Nat",Q1460&lt;55),"Poor &lt;55",IF(OR(G1460="Randwick",G1460="Flemington",G1460="Caulfield",G1460="Sandown Lake",G1460="Sandown Hill"),"Best","ave"))))</f>
        <v>Best</v>
      </c>
      <c r="AC1460" s="133" t="str">
        <f>IF(Q1460="","",IF(AB1460="Poor &lt;55",$AC$2*0.2%,IF(AND(AB1460="Q",AA1460&lt;&gt;"Wed"),$AC$2*0.4%,IF(AND(AB1460="Q",AA1460="Wed"),$AC$2*0.5%,IF(AND(AB1460="Ave",U1460=100),$AC$2*0.5%,IF(AND(AB1460="ave",U1460="",N1460=1,AG1460="Bush"),$AC$2*1%,IF(AND(AB1460="ave",U1460="",Q1460&gt;100),$AC$2*1.3%,IF(AND(AB1460="ave",U1460=""),$AC$2*1.2%,IF(AND(AB1460="Ave",U1460=200),$AC$2*1%,IF(AND(AB1460="Best",U1460=200),$AC$2*1.5%,IF(AND(AB1460="Best",U1460="",K1460&lt;&gt;"Pro Syd"),$AC$2*0.5%,IF(AND(AB1460="Best",U1460=""),$AC$2*1%,IF(AND(AB1460="Best",U1460=100,Table1[[#This Row],[State]]="NSW"),$AC$2*0.4%,IF(AND(AB1460="Best",U1460=100),$AC$2*1%,IF(Table1[[#This Row],[Adj]]="Nat OK",$AC$2*0.5%,"xxx")))))))))))))))</f>
        <v/>
      </c>
      <c r="AD1460" s="133" t="str">
        <f t="shared" si="297"/>
        <v/>
      </c>
      <c r="AE1460" s="133" t="str">
        <f t="shared" si="298"/>
        <v/>
      </c>
      <c r="AF1460" s="133" t="str">
        <f>VLOOKUP(Table1[[#This Row],[Track]],$F$2672:$H$2715,2,FALSE)</f>
        <v>Vic</v>
      </c>
      <c r="AG1460" s="133" t="str">
        <f>VLOOKUP(Table1[[#This Row],[Track]],$F$2672:$H$2715,3,FALSE)</f>
        <v>-</v>
      </c>
      <c r="AH1460" s="133" t="str">
        <f>IF(Table1[[#This Row],[Date]]&lt;$AH$2,"",IF(Table1[[#This Row],[Date]]&lt;$AH$3,"Edge","Elite Combo"))</f>
        <v/>
      </c>
      <c r="AI1460" s="218">
        <f>Table1[[#This Row],[Time]]</f>
        <v>0.65972222222222221</v>
      </c>
      <c r="AJ1460" s="219" t="str">
        <f>Table1[[#This Row],[Track]]</f>
        <v>Caulfield</v>
      </c>
      <c r="AK1460" s="216">
        <f>Table1[[#This Row],[Race ]]</f>
        <v>7</v>
      </c>
      <c r="AL1460" s="219">
        <f>Table1[[#This Row],[TAB]]</f>
        <v>2</v>
      </c>
      <c r="AM1460" s="219" t="str">
        <f>Table1[[#This Row],[Selection]]</f>
        <v>Recommendation</v>
      </c>
      <c r="AN1460" s="220" t="str">
        <f>Table1[[#This Row],[Sources]]</f>
        <v/>
      </c>
      <c r="AO1460" s="219" t="str">
        <f>Table1[[#This Row],[Scale Bet]]</f>
        <v/>
      </c>
    </row>
    <row r="1461" spans="5:41" ht="16.5" customHeight="1" x14ac:dyDescent="0.25">
      <c r="E1461" s="185">
        <v>45500</v>
      </c>
      <c r="F1461" s="35">
        <v>0.65972222222222221</v>
      </c>
      <c r="G1461" s="36" t="s">
        <v>201</v>
      </c>
      <c r="H1461" s="36">
        <v>7</v>
      </c>
      <c r="I1461" s="36">
        <v>2</v>
      </c>
      <c r="J1461" s="36" t="s">
        <v>359</v>
      </c>
      <c r="K1461" s="36" t="s">
        <v>13</v>
      </c>
      <c r="L1461" s="165">
        <v>20</v>
      </c>
      <c r="M1461" s="134" t="str">
        <f t="shared" si="286"/>
        <v/>
      </c>
      <c r="N1461" s="36" t="str">
        <f t="shared" si="287"/>
        <v/>
      </c>
      <c r="O1461" s="135" t="str">
        <f t="shared" si="288"/>
        <v/>
      </c>
      <c r="P1461" s="186" t="str">
        <f t="shared" si="289"/>
        <v>OK</v>
      </c>
      <c r="Q1461" s="187" t="str">
        <f t="shared" si="290"/>
        <v/>
      </c>
      <c r="R1461" s="150">
        <v>1.4</v>
      </c>
      <c r="S1461" s="187" t="str">
        <f t="shared" si="291"/>
        <v/>
      </c>
      <c r="T1461" s="136" t="str">
        <f t="shared" si="292"/>
        <v>Recommendation</v>
      </c>
      <c r="U1461" s="137" t="str">
        <f>IF(P1461="","",IF(N1461=1,"",IF(Q1461="","",IF(Q1461&lt;=100,100,IF(Table1[[#This Row],[Day]]="Wed",100,200)))))</f>
        <v/>
      </c>
      <c r="V1461" s="137" t="str">
        <f t="shared" si="293"/>
        <v/>
      </c>
      <c r="W1461" s="137" t="str">
        <f t="shared" si="294"/>
        <v/>
      </c>
      <c r="X1461" s="133">
        <f>100</f>
        <v>100</v>
      </c>
      <c r="Y1461" s="133">
        <f t="shared" si="295"/>
        <v>140</v>
      </c>
      <c r="Z1461" s="133">
        <f t="shared" si="296"/>
        <v>40</v>
      </c>
      <c r="AA1461" s="134" t="str">
        <f>TEXT(Table1[[#This Row],[Date]],"DDD")</f>
        <v>Sat</v>
      </c>
      <c r="AB1461" s="133" t="str">
        <f>IF(OR(G1461="Doomben",G1461="Eagle Farm"),"Q",IF(AND(Q1461&gt;1,Q1461&lt;55,Table1[[#This Row],[Source]]="Nat"),"Nat OK",IF(AND(Table1[[#This Row],[Source]]&lt;&gt;"Nat",Q1461&lt;55),"Poor &lt;55",IF(OR(G1461="Randwick",G1461="Flemington",G1461="Caulfield",G1461="Sandown Lake",G1461="Sandown Hill"),"Best","ave"))))</f>
        <v>Best</v>
      </c>
      <c r="AC1461" s="133" t="str">
        <f>IF(Q1461="","",IF(AB1461="Poor &lt;55",$AC$2*0.2%,IF(AND(AB1461="Q",AA1461&lt;&gt;"Wed"),$AC$2*0.4%,IF(AND(AB1461="Q",AA1461="Wed"),$AC$2*0.5%,IF(AND(AB1461="Ave",U1461=100),$AC$2*0.5%,IF(AND(AB1461="ave",U1461="",N1461=1,AG1461="Bush"),$AC$2*1%,IF(AND(AB1461="ave",U1461="",Q1461&gt;100),$AC$2*1.3%,IF(AND(AB1461="ave",U1461=""),$AC$2*1.2%,IF(AND(AB1461="Ave",U1461=200),$AC$2*1%,IF(AND(AB1461="Best",U1461=200),$AC$2*1.5%,IF(AND(AB1461="Best",U1461="",K1461&lt;&gt;"Pro Syd"),$AC$2*0.5%,IF(AND(AB1461="Best",U1461=""),$AC$2*1%,IF(AND(AB1461="Best",U1461=100,Table1[[#This Row],[State]]="NSW"),$AC$2*0.4%,IF(AND(AB1461="Best",U1461=100),$AC$2*1%,IF(Table1[[#This Row],[Adj]]="Nat OK",$AC$2*0.5%,"xxx")))))))))))))))</f>
        <v/>
      </c>
      <c r="AD1461" s="133" t="str">
        <f t="shared" si="297"/>
        <v/>
      </c>
      <c r="AE1461" s="133" t="str">
        <f t="shared" si="298"/>
        <v/>
      </c>
      <c r="AF1461" s="133" t="str">
        <f>VLOOKUP(Table1[[#This Row],[Track]],$F$2672:$H$2715,2,FALSE)</f>
        <v>Vic</v>
      </c>
      <c r="AG1461" s="133" t="str">
        <f>VLOOKUP(Table1[[#This Row],[Track]],$F$2672:$H$2715,3,FALSE)</f>
        <v>-</v>
      </c>
      <c r="AH1461" s="133" t="str">
        <f>IF(Table1[[#This Row],[Date]]&lt;$AH$2,"",IF(Table1[[#This Row],[Date]]&lt;$AH$3,"Edge","Elite Combo"))</f>
        <v/>
      </c>
      <c r="AI1461" s="218">
        <f>Table1[[#This Row],[Time]]</f>
        <v>0.65972222222222221</v>
      </c>
      <c r="AJ1461" s="219" t="str">
        <f>Table1[[#This Row],[Track]]</f>
        <v>Caulfield</v>
      </c>
      <c r="AK1461" s="216">
        <f>Table1[[#This Row],[Race ]]</f>
        <v>7</v>
      </c>
      <c r="AL1461" s="219">
        <f>Table1[[#This Row],[TAB]]</f>
        <v>2</v>
      </c>
      <c r="AM1461" s="219" t="str">
        <f>Table1[[#This Row],[Selection]]</f>
        <v>Recommendation</v>
      </c>
      <c r="AN1461" s="220" t="str">
        <f>Table1[[#This Row],[Sources]]</f>
        <v/>
      </c>
      <c r="AO1461" s="219" t="str">
        <f>Table1[[#This Row],[Scale Bet]]</f>
        <v/>
      </c>
    </row>
    <row r="1462" spans="5:41" ht="16.5" customHeight="1" x14ac:dyDescent="0.25">
      <c r="E1462" s="185">
        <v>45500</v>
      </c>
      <c r="F1462" s="35">
        <v>0.65972222222222221</v>
      </c>
      <c r="G1462" s="36" t="s">
        <v>201</v>
      </c>
      <c r="H1462" s="36">
        <v>7</v>
      </c>
      <c r="I1462" s="36">
        <v>2</v>
      </c>
      <c r="J1462" s="36" t="s">
        <v>359</v>
      </c>
      <c r="K1462" s="36" t="s">
        <v>18</v>
      </c>
      <c r="L1462" s="165">
        <v>16</v>
      </c>
      <c r="M1462" s="134" t="str">
        <f t="shared" si="286"/>
        <v/>
      </c>
      <c r="N1462" s="36" t="str">
        <f t="shared" si="287"/>
        <v/>
      </c>
      <c r="O1462" s="135" t="str">
        <f t="shared" si="288"/>
        <v/>
      </c>
      <c r="P1462" s="186" t="str">
        <f t="shared" si="289"/>
        <v>OK</v>
      </c>
      <c r="Q1462" s="187" t="str">
        <f t="shared" si="290"/>
        <v/>
      </c>
      <c r="R1462" s="150">
        <v>1.4</v>
      </c>
      <c r="S1462" s="187" t="str">
        <f t="shared" si="291"/>
        <v/>
      </c>
      <c r="T1462" s="136" t="str">
        <f t="shared" si="292"/>
        <v>Recommendation</v>
      </c>
      <c r="U1462" s="137" t="str">
        <f>IF(P1462="","",IF(N1462=1,"",IF(Q1462="","",IF(Q1462&lt;=100,100,IF(Table1[[#This Row],[Day]]="Wed",100,200)))))</f>
        <v/>
      </c>
      <c r="V1462" s="137" t="str">
        <f t="shared" si="293"/>
        <v/>
      </c>
      <c r="W1462" s="137" t="str">
        <f t="shared" si="294"/>
        <v/>
      </c>
      <c r="X1462" s="133">
        <f>100</f>
        <v>100</v>
      </c>
      <c r="Y1462" s="133">
        <f t="shared" si="295"/>
        <v>140</v>
      </c>
      <c r="Z1462" s="133">
        <f t="shared" si="296"/>
        <v>40</v>
      </c>
      <c r="AA1462" s="134" t="str">
        <f>TEXT(Table1[[#This Row],[Date]],"DDD")</f>
        <v>Sat</v>
      </c>
      <c r="AB1462" s="133" t="str">
        <f>IF(OR(G1462="Doomben",G1462="Eagle Farm"),"Q",IF(AND(Q1462&gt;1,Q1462&lt;55,Table1[[#This Row],[Source]]="Nat"),"Nat OK",IF(AND(Table1[[#This Row],[Source]]&lt;&gt;"Nat",Q1462&lt;55),"Poor &lt;55",IF(OR(G1462="Randwick",G1462="Flemington",G1462="Caulfield",G1462="Sandown Lake",G1462="Sandown Hill"),"Best","ave"))))</f>
        <v>Best</v>
      </c>
      <c r="AC1462" s="133" t="str">
        <f>IF(Q1462="","",IF(AB1462="Poor &lt;55",$AC$2*0.2%,IF(AND(AB1462="Q",AA1462&lt;&gt;"Wed"),$AC$2*0.4%,IF(AND(AB1462="Q",AA1462="Wed"),$AC$2*0.5%,IF(AND(AB1462="Ave",U1462=100),$AC$2*0.5%,IF(AND(AB1462="ave",U1462="",N1462=1,AG1462="Bush"),$AC$2*1%,IF(AND(AB1462="ave",U1462="",Q1462&gt;100),$AC$2*1.3%,IF(AND(AB1462="ave",U1462=""),$AC$2*1.2%,IF(AND(AB1462="Ave",U1462=200),$AC$2*1%,IF(AND(AB1462="Best",U1462=200),$AC$2*1.5%,IF(AND(AB1462="Best",U1462="",K1462&lt;&gt;"Pro Syd"),$AC$2*0.5%,IF(AND(AB1462="Best",U1462=""),$AC$2*1%,IF(AND(AB1462="Best",U1462=100,Table1[[#This Row],[State]]="NSW"),$AC$2*0.4%,IF(AND(AB1462="Best",U1462=100),$AC$2*1%,IF(Table1[[#This Row],[Adj]]="Nat OK",$AC$2*0.5%,"xxx")))))))))))))))</f>
        <v/>
      </c>
      <c r="AD1462" s="133" t="str">
        <f t="shared" si="297"/>
        <v/>
      </c>
      <c r="AE1462" s="133" t="str">
        <f t="shared" si="298"/>
        <v/>
      </c>
      <c r="AF1462" s="133" t="str">
        <f>VLOOKUP(Table1[[#This Row],[Track]],$F$2672:$H$2715,2,FALSE)</f>
        <v>Vic</v>
      </c>
      <c r="AG1462" s="133" t="str">
        <f>VLOOKUP(Table1[[#This Row],[Track]],$F$2672:$H$2715,3,FALSE)</f>
        <v>-</v>
      </c>
      <c r="AH1462" s="133" t="str">
        <f>IF(Table1[[#This Row],[Date]]&lt;$AH$2,"",IF(Table1[[#This Row],[Date]]&lt;$AH$3,"Edge","Elite Combo"))</f>
        <v/>
      </c>
      <c r="AI1462" s="218">
        <f>Table1[[#This Row],[Time]]</f>
        <v>0.65972222222222221</v>
      </c>
      <c r="AJ1462" s="219" t="str">
        <f>Table1[[#This Row],[Track]]</f>
        <v>Caulfield</v>
      </c>
      <c r="AK1462" s="216">
        <f>Table1[[#This Row],[Race ]]</f>
        <v>7</v>
      </c>
      <c r="AL1462" s="219">
        <f>Table1[[#This Row],[TAB]]</f>
        <v>2</v>
      </c>
      <c r="AM1462" s="219" t="str">
        <f>Table1[[#This Row],[Selection]]</f>
        <v>Recommendation</v>
      </c>
      <c r="AN1462" s="220" t="str">
        <f>Table1[[#This Row],[Sources]]</f>
        <v/>
      </c>
      <c r="AO1462" s="219" t="str">
        <f>Table1[[#This Row],[Scale Bet]]</f>
        <v/>
      </c>
    </row>
    <row r="1463" spans="5:41" ht="16.5" customHeight="1" x14ac:dyDescent="0.25">
      <c r="E1463" s="185">
        <v>45500</v>
      </c>
      <c r="F1463" s="35">
        <v>0.67361111111111116</v>
      </c>
      <c r="G1463" s="36" t="s">
        <v>22</v>
      </c>
      <c r="H1463" s="36">
        <v>9</v>
      </c>
      <c r="I1463" s="36">
        <v>4</v>
      </c>
      <c r="J1463" s="36" t="s">
        <v>334</v>
      </c>
      <c r="K1463" s="36" t="s">
        <v>60</v>
      </c>
      <c r="L1463" s="165">
        <v>10</v>
      </c>
      <c r="M1463" s="134">
        <f t="shared" si="286"/>
        <v>10</v>
      </c>
      <c r="N1463" s="36">
        <f t="shared" si="287"/>
        <v>1</v>
      </c>
      <c r="O1463" s="135" t="str">
        <f t="shared" si="288"/>
        <v>Pro Syd-10</v>
      </c>
      <c r="P1463" s="186" t="str">
        <f t="shared" si="289"/>
        <v>OK</v>
      </c>
      <c r="Q1463" s="187">
        <f t="shared" si="290"/>
        <v>40</v>
      </c>
      <c r="R1463" s="150"/>
      <c r="S1463" s="187" t="str">
        <f t="shared" si="291"/>
        <v/>
      </c>
      <c r="T1463" s="136" t="str">
        <f t="shared" si="292"/>
        <v>Awash</v>
      </c>
      <c r="U1463" s="137" t="str">
        <f>IF(P1463="","",IF(N1463=1,"",IF(Q1463="","",IF(Q1463&lt;=100,100,IF(Table1[[#This Row],[Day]]="Wed",100,200)))))</f>
        <v/>
      </c>
      <c r="V1463" s="137" t="str">
        <f t="shared" si="293"/>
        <v/>
      </c>
      <c r="W1463" s="137" t="str">
        <f t="shared" si="294"/>
        <v/>
      </c>
      <c r="X1463" s="133">
        <f>100</f>
        <v>100</v>
      </c>
      <c r="Y1463" s="133" t="str">
        <f t="shared" si="295"/>
        <v/>
      </c>
      <c r="Z1463" s="133">
        <f t="shared" si="296"/>
        <v>-100</v>
      </c>
      <c r="AA1463" s="134" t="str">
        <f>TEXT(Table1[[#This Row],[Date]],"DDD")</f>
        <v>Sat</v>
      </c>
      <c r="AB1463" s="133" t="str">
        <f>IF(OR(G1463="Doomben",G1463="Eagle Farm"),"Q",IF(AND(Q1463&gt;1,Q1463&lt;55,Table1[[#This Row],[Source]]="Nat"),"Nat OK",IF(AND(Table1[[#This Row],[Source]]&lt;&gt;"Nat",Q1463&lt;55),"Poor &lt;55",IF(OR(G1463="Randwick",G1463="Flemington",G1463="Caulfield",G1463="Sandown Lake",G1463="Sandown Hill"),"Best","ave"))))</f>
        <v>Poor &lt;55</v>
      </c>
      <c r="AC1463" s="133">
        <f>IF(Q1463="","",IF(AB1463="Poor &lt;55",$AC$2*0.2%,IF(AND(AB1463="Q",AA1463&lt;&gt;"Wed"),$AC$2*0.4%,IF(AND(AB1463="Q",AA1463="Wed"),$AC$2*0.5%,IF(AND(AB1463="Ave",U1463=100),$AC$2*0.5%,IF(AND(AB1463="ave",U1463="",N1463=1,AG1463="Bush"),$AC$2*1%,IF(AND(AB1463="ave",U1463="",Q1463&gt;100),$AC$2*1.3%,IF(AND(AB1463="ave",U1463=""),$AC$2*1.2%,IF(AND(AB1463="Ave",U1463=200),$AC$2*1%,IF(AND(AB1463="Best",U1463=200),$AC$2*1.5%,IF(AND(AB1463="Best",U1463="",K1463&lt;&gt;"Pro Syd"),$AC$2*0.5%,IF(AND(AB1463="Best",U1463=""),$AC$2*1%,IF(AND(AB1463="Best",U1463=100,Table1[[#This Row],[State]]="NSW"),$AC$2*0.4%,IF(AND(AB1463="Best",U1463=100),$AC$2*1%,IF(Table1[[#This Row],[Adj]]="Nat OK",$AC$2*0.5%,"xxx")))))))))))))))</f>
        <v>20</v>
      </c>
      <c r="AD1463" s="133" t="str">
        <f t="shared" si="297"/>
        <v/>
      </c>
      <c r="AE1463" s="133">
        <f t="shared" si="298"/>
        <v>-20</v>
      </c>
      <c r="AF1463" s="133" t="str">
        <f>VLOOKUP(Table1[[#This Row],[Track]],$F$2672:$H$2715,2,FALSE)</f>
        <v>NSW</v>
      </c>
      <c r="AG1463" s="133" t="str">
        <f>VLOOKUP(Table1[[#This Row],[Track]],$F$2672:$H$2715,3,FALSE)</f>
        <v>-</v>
      </c>
      <c r="AH1463" s="133" t="str">
        <f>IF(Table1[[#This Row],[Date]]&lt;$AH$2,"",IF(Table1[[#This Row],[Date]]&lt;$AH$3,"Edge","Elite Combo"))</f>
        <v/>
      </c>
      <c r="AI1463" s="218">
        <f>Table1[[#This Row],[Time]]</f>
        <v>0.67361111111111116</v>
      </c>
      <c r="AJ1463" s="219" t="str">
        <f>Table1[[#This Row],[Track]]</f>
        <v>Randwick</v>
      </c>
      <c r="AK1463" s="216">
        <f>Table1[[#This Row],[Race ]]</f>
        <v>9</v>
      </c>
      <c r="AL1463" s="219">
        <f>Table1[[#This Row],[TAB]]</f>
        <v>4</v>
      </c>
      <c r="AM1463" s="219" t="str">
        <f>Table1[[#This Row],[Selection]]</f>
        <v>Awash</v>
      </c>
      <c r="AN1463" s="220" t="str">
        <f>Table1[[#This Row],[Sources]]</f>
        <v>Pro Syd-10</v>
      </c>
      <c r="AO1463" s="219">
        <f>Table1[[#This Row],[Scale Bet]]</f>
        <v>20</v>
      </c>
    </row>
    <row r="1464" spans="5:41" ht="16.5" customHeight="1" x14ac:dyDescent="0.25">
      <c r="E1464" s="185">
        <v>45500</v>
      </c>
      <c r="F1464" s="35">
        <v>0.68402777777777779</v>
      </c>
      <c r="G1464" s="36" t="s">
        <v>201</v>
      </c>
      <c r="H1464" s="36">
        <v>8</v>
      </c>
      <c r="I1464" s="36">
        <v>2</v>
      </c>
      <c r="J1464" s="36" t="s">
        <v>404</v>
      </c>
      <c r="K1464" s="36" t="s">
        <v>1</v>
      </c>
      <c r="L1464" s="165">
        <v>12</v>
      </c>
      <c r="M1464" s="134">
        <f t="shared" si="286"/>
        <v>44</v>
      </c>
      <c r="N1464" s="36">
        <f t="shared" si="287"/>
        <v>3</v>
      </c>
      <c r="O1464" s="135" t="str">
        <f t="shared" si="288"/>
        <v>E4-12/Edge-12/Pro Mel-20</v>
      </c>
      <c r="P1464" s="186" t="str">
        <f t="shared" si="289"/>
        <v>OK</v>
      </c>
      <c r="Q1464" s="187">
        <f t="shared" si="290"/>
        <v>176</v>
      </c>
      <c r="R1464" s="150"/>
      <c r="S1464" s="187" t="str">
        <f t="shared" si="291"/>
        <v/>
      </c>
      <c r="T1464" s="136" t="str">
        <f t="shared" si="292"/>
        <v>Jimmy The Bear</v>
      </c>
      <c r="U1464" s="137">
        <f>IF(P1464="","",IF(N1464=1,"",IF(Q1464="","",IF(Q1464&lt;=100,100,IF(Table1[[#This Row],[Day]]="Wed",100,200)))))</f>
        <v>200</v>
      </c>
      <c r="V1464" s="137" t="str">
        <f t="shared" si="293"/>
        <v/>
      </c>
      <c r="W1464" s="137">
        <f t="shared" si="294"/>
        <v>-200</v>
      </c>
      <c r="X1464" s="133">
        <f>100</f>
        <v>100</v>
      </c>
      <c r="Y1464" s="133" t="str">
        <f t="shared" si="295"/>
        <v/>
      </c>
      <c r="Z1464" s="133">
        <f t="shared" si="296"/>
        <v>-100</v>
      </c>
      <c r="AA1464" s="134" t="str">
        <f>TEXT(Table1[[#This Row],[Date]],"DDD")</f>
        <v>Sat</v>
      </c>
      <c r="AB1464" s="133" t="str">
        <f>IF(OR(G1464="Doomben",G1464="Eagle Farm"),"Q",IF(AND(Q1464&gt;1,Q1464&lt;55,Table1[[#This Row],[Source]]="Nat"),"Nat OK",IF(AND(Table1[[#This Row],[Source]]&lt;&gt;"Nat",Q1464&lt;55),"Poor &lt;55",IF(OR(G1464="Randwick",G1464="Flemington",G1464="Caulfield",G1464="Sandown Lake",G1464="Sandown Hill"),"Best","ave"))))</f>
        <v>Best</v>
      </c>
      <c r="AC1464" s="133">
        <f>IF(Q1464="","",IF(AB1464="Poor &lt;55",$AC$2*0.2%,IF(AND(AB1464="Q",AA1464&lt;&gt;"Wed"),$AC$2*0.4%,IF(AND(AB1464="Q",AA1464="Wed"),$AC$2*0.5%,IF(AND(AB1464="Ave",U1464=100),$AC$2*0.5%,IF(AND(AB1464="ave",U1464="",N1464=1,AG1464="Bush"),$AC$2*1%,IF(AND(AB1464="ave",U1464="",Q1464&gt;100),$AC$2*1.3%,IF(AND(AB1464="ave",U1464=""),$AC$2*1.2%,IF(AND(AB1464="Ave",U1464=200),$AC$2*1%,IF(AND(AB1464="Best",U1464=200),$AC$2*1.5%,IF(AND(AB1464="Best",U1464="",K1464&lt;&gt;"Pro Syd"),$AC$2*0.5%,IF(AND(AB1464="Best",U1464=""),$AC$2*1%,IF(AND(AB1464="Best",U1464=100,Table1[[#This Row],[State]]="NSW"),$AC$2*0.4%,IF(AND(AB1464="Best",U1464=100),$AC$2*1%,IF(Table1[[#This Row],[Adj]]="Nat OK",$AC$2*0.5%,"xxx")))))))))))))))</f>
        <v>150</v>
      </c>
      <c r="AD1464" s="133" t="str">
        <f t="shared" si="297"/>
        <v/>
      </c>
      <c r="AE1464" s="133">
        <f t="shared" si="298"/>
        <v>-150</v>
      </c>
      <c r="AF1464" s="133" t="str">
        <f>VLOOKUP(Table1[[#This Row],[Track]],$F$2672:$H$2715,2,FALSE)</f>
        <v>Vic</v>
      </c>
      <c r="AG1464" s="133" t="str">
        <f>VLOOKUP(Table1[[#This Row],[Track]],$F$2672:$H$2715,3,FALSE)</f>
        <v>-</v>
      </c>
      <c r="AH1464" s="133" t="str">
        <f>IF(Table1[[#This Row],[Date]]&lt;$AH$2,"",IF(Table1[[#This Row],[Date]]&lt;$AH$3,"Edge","Elite Combo"))</f>
        <v/>
      </c>
      <c r="AI1464" s="218">
        <f>Table1[[#This Row],[Time]]</f>
        <v>0.68402777777777779</v>
      </c>
      <c r="AJ1464" s="219" t="str">
        <f>Table1[[#This Row],[Track]]</f>
        <v>Caulfield</v>
      </c>
      <c r="AK1464" s="216">
        <f>Table1[[#This Row],[Race ]]</f>
        <v>8</v>
      </c>
      <c r="AL1464" s="219">
        <f>Table1[[#This Row],[TAB]]</f>
        <v>2</v>
      </c>
      <c r="AM1464" s="219" t="str">
        <f>Table1[[#This Row],[Selection]]</f>
        <v>Jimmy The Bear</v>
      </c>
      <c r="AN1464" s="220" t="str">
        <f>Table1[[#This Row],[Sources]]</f>
        <v>E4-12/Edge-12/Pro Mel-20</v>
      </c>
      <c r="AO1464" s="219">
        <f>Table1[[#This Row],[Scale Bet]]</f>
        <v>150</v>
      </c>
    </row>
    <row r="1465" spans="5:41" ht="16.5" customHeight="1" x14ac:dyDescent="0.25">
      <c r="E1465" s="185">
        <v>45500</v>
      </c>
      <c r="F1465" s="35">
        <v>0.68402777777777779</v>
      </c>
      <c r="G1465" s="36" t="s">
        <v>201</v>
      </c>
      <c r="H1465" s="36">
        <v>8</v>
      </c>
      <c r="I1465" s="36">
        <v>2</v>
      </c>
      <c r="J1465" s="36" t="s">
        <v>404</v>
      </c>
      <c r="K1465" s="36" t="s">
        <v>40</v>
      </c>
      <c r="L1465" s="165">
        <v>12</v>
      </c>
      <c r="M1465" s="134" t="str">
        <f t="shared" si="286"/>
        <v/>
      </c>
      <c r="N1465" s="36" t="str">
        <f t="shared" si="287"/>
        <v/>
      </c>
      <c r="O1465" s="135" t="str">
        <f t="shared" si="288"/>
        <v/>
      </c>
      <c r="P1465" s="186" t="str">
        <f t="shared" si="289"/>
        <v>OK</v>
      </c>
      <c r="Q1465" s="187" t="str">
        <f t="shared" si="290"/>
        <v/>
      </c>
      <c r="R1465" s="150"/>
      <c r="S1465" s="187" t="str">
        <f t="shared" si="291"/>
        <v/>
      </c>
      <c r="T1465" s="136" t="str">
        <f t="shared" si="292"/>
        <v>Jimmy The Bear</v>
      </c>
      <c r="U1465" s="137" t="str">
        <f>IF(P1465="","",IF(N1465=1,"",IF(Q1465="","",IF(Q1465&lt;=100,100,IF(Table1[[#This Row],[Day]]="Wed",100,200)))))</f>
        <v/>
      </c>
      <c r="V1465" s="137" t="str">
        <f t="shared" si="293"/>
        <v/>
      </c>
      <c r="W1465" s="137" t="str">
        <f t="shared" si="294"/>
        <v/>
      </c>
      <c r="X1465" s="133">
        <f>100</f>
        <v>100</v>
      </c>
      <c r="Y1465" s="133" t="str">
        <f t="shared" si="295"/>
        <v/>
      </c>
      <c r="Z1465" s="133">
        <f t="shared" si="296"/>
        <v>-100</v>
      </c>
      <c r="AA1465" s="134" t="str">
        <f>TEXT(Table1[[#This Row],[Date]],"DDD")</f>
        <v>Sat</v>
      </c>
      <c r="AB1465" s="133" t="str">
        <f>IF(OR(G1465="Doomben",G1465="Eagle Farm"),"Q",IF(AND(Q1465&gt;1,Q1465&lt;55,Table1[[#This Row],[Source]]="Nat"),"Nat OK",IF(AND(Table1[[#This Row],[Source]]&lt;&gt;"Nat",Q1465&lt;55),"Poor &lt;55",IF(OR(G1465="Randwick",G1465="Flemington",G1465="Caulfield",G1465="Sandown Lake",G1465="Sandown Hill"),"Best","ave"))))</f>
        <v>Best</v>
      </c>
      <c r="AC1465" s="133" t="str">
        <f>IF(Q1465="","",IF(AB1465="Poor &lt;55",$AC$2*0.2%,IF(AND(AB1465="Q",AA1465&lt;&gt;"Wed"),$AC$2*0.4%,IF(AND(AB1465="Q",AA1465="Wed"),$AC$2*0.5%,IF(AND(AB1465="Ave",U1465=100),$AC$2*0.5%,IF(AND(AB1465="ave",U1465="",N1465=1,AG1465="Bush"),$AC$2*1%,IF(AND(AB1465="ave",U1465="",Q1465&gt;100),$AC$2*1.3%,IF(AND(AB1465="ave",U1465=""),$AC$2*1.2%,IF(AND(AB1465="Ave",U1465=200),$AC$2*1%,IF(AND(AB1465="Best",U1465=200),$AC$2*1.5%,IF(AND(AB1465="Best",U1465="",K1465&lt;&gt;"Pro Syd"),$AC$2*0.5%,IF(AND(AB1465="Best",U1465=""),$AC$2*1%,IF(AND(AB1465="Best",U1465=100,Table1[[#This Row],[State]]="NSW"),$AC$2*0.4%,IF(AND(AB1465="Best",U1465=100),$AC$2*1%,IF(Table1[[#This Row],[Adj]]="Nat OK",$AC$2*0.5%,"xxx")))))))))))))))</f>
        <v/>
      </c>
      <c r="AD1465" s="133" t="str">
        <f t="shared" si="297"/>
        <v/>
      </c>
      <c r="AE1465" s="133" t="str">
        <f t="shared" si="298"/>
        <v/>
      </c>
      <c r="AF1465" s="133" t="str">
        <f>VLOOKUP(Table1[[#This Row],[Track]],$F$2672:$H$2715,2,FALSE)</f>
        <v>Vic</v>
      </c>
      <c r="AG1465" s="133" t="str">
        <f>VLOOKUP(Table1[[#This Row],[Track]],$F$2672:$H$2715,3,FALSE)</f>
        <v>-</v>
      </c>
      <c r="AH1465" s="133" t="str">
        <f>IF(Table1[[#This Row],[Date]]&lt;$AH$2,"",IF(Table1[[#This Row],[Date]]&lt;$AH$3,"Edge","Elite Combo"))</f>
        <v/>
      </c>
      <c r="AI1465" s="218">
        <f>Table1[[#This Row],[Time]]</f>
        <v>0.68402777777777779</v>
      </c>
      <c r="AJ1465" s="219" t="str">
        <f>Table1[[#This Row],[Track]]</f>
        <v>Caulfield</v>
      </c>
      <c r="AK1465" s="216">
        <f>Table1[[#This Row],[Race ]]</f>
        <v>8</v>
      </c>
      <c r="AL1465" s="219">
        <f>Table1[[#This Row],[TAB]]</f>
        <v>2</v>
      </c>
      <c r="AM1465" s="219" t="str">
        <f>Table1[[#This Row],[Selection]]</f>
        <v>Jimmy The Bear</v>
      </c>
      <c r="AN1465" s="220" t="str">
        <f>Table1[[#This Row],[Sources]]</f>
        <v/>
      </c>
      <c r="AO1465" s="219" t="str">
        <f>Table1[[#This Row],[Scale Bet]]</f>
        <v/>
      </c>
    </row>
    <row r="1466" spans="5:41" ht="16.5" customHeight="1" x14ac:dyDescent="0.25">
      <c r="E1466" s="185">
        <v>45500</v>
      </c>
      <c r="F1466" s="35">
        <v>0.68402777777777779</v>
      </c>
      <c r="G1466" s="36" t="s">
        <v>201</v>
      </c>
      <c r="H1466" s="36">
        <v>8</v>
      </c>
      <c r="I1466" s="36">
        <v>2</v>
      </c>
      <c r="J1466" s="36" t="s">
        <v>404</v>
      </c>
      <c r="K1466" s="36" t="s">
        <v>18</v>
      </c>
      <c r="L1466" s="165">
        <v>20</v>
      </c>
      <c r="M1466" s="134" t="str">
        <f t="shared" si="286"/>
        <v/>
      </c>
      <c r="N1466" s="36" t="str">
        <f t="shared" si="287"/>
        <v/>
      </c>
      <c r="O1466" s="135" t="str">
        <f t="shared" si="288"/>
        <v/>
      </c>
      <c r="P1466" s="186" t="str">
        <f t="shared" si="289"/>
        <v>OK</v>
      </c>
      <c r="Q1466" s="187" t="str">
        <f t="shared" si="290"/>
        <v/>
      </c>
      <c r="R1466" s="150"/>
      <c r="S1466" s="187" t="str">
        <f t="shared" si="291"/>
        <v/>
      </c>
      <c r="T1466" s="136" t="str">
        <f t="shared" si="292"/>
        <v>Jimmy The Bear</v>
      </c>
      <c r="U1466" s="137" t="str">
        <f>IF(P1466="","",IF(N1466=1,"",IF(Q1466="","",IF(Q1466&lt;=100,100,IF(Table1[[#This Row],[Day]]="Wed",100,200)))))</f>
        <v/>
      </c>
      <c r="V1466" s="137" t="str">
        <f t="shared" si="293"/>
        <v/>
      </c>
      <c r="W1466" s="137" t="str">
        <f t="shared" si="294"/>
        <v/>
      </c>
      <c r="X1466" s="133">
        <f>100</f>
        <v>100</v>
      </c>
      <c r="Y1466" s="133" t="str">
        <f t="shared" si="295"/>
        <v/>
      </c>
      <c r="Z1466" s="133">
        <f t="shared" si="296"/>
        <v>-100</v>
      </c>
      <c r="AA1466" s="134" t="str">
        <f>TEXT(Table1[[#This Row],[Date]],"DDD")</f>
        <v>Sat</v>
      </c>
      <c r="AB1466" s="133" t="str">
        <f>IF(OR(G1466="Doomben",G1466="Eagle Farm"),"Q",IF(AND(Q1466&gt;1,Q1466&lt;55,Table1[[#This Row],[Source]]="Nat"),"Nat OK",IF(AND(Table1[[#This Row],[Source]]&lt;&gt;"Nat",Q1466&lt;55),"Poor &lt;55",IF(OR(G1466="Randwick",G1466="Flemington",G1466="Caulfield",G1466="Sandown Lake",G1466="Sandown Hill"),"Best","ave"))))</f>
        <v>Best</v>
      </c>
      <c r="AC1466" s="133" t="str">
        <f>IF(Q1466="","",IF(AB1466="Poor &lt;55",$AC$2*0.2%,IF(AND(AB1466="Q",AA1466&lt;&gt;"Wed"),$AC$2*0.4%,IF(AND(AB1466="Q",AA1466="Wed"),$AC$2*0.5%,IF(AND(AB1466="Ave",U1466=100),$AC$2*0.5%,IF(AND(AB1466="ave",U1466="",N1466=1,AG1466="Bush"),$AC$2*1%,IF(AND(AB1466="ave",U1466="",Q1466&gt;100),$AC$2*1.3%,IF(AND(AB1466="ave",U1466=""),$AC$2*1.2%,IF(AND(AB1466="Ave",U1466=200),$AC$2*1%,IF(AND(AB1466="Best",U1466=200),$AC$2*1.5%,IF(AND(AB1466="Best",U1466="",K1466&lt;&gt;"Pro Syd"),$AC$2*0.5%,IF(AND(AB1466="Best",U1466=""),$AC$2*1%,IF(AND(AB1466="Best",U1466=100,Table1[[#This Row],[State]]="NSW"),$AC$2*0.4%,IF(AND(AB1466="Best",U1466=100),$AC$2*1%,IF(Table1[[#This Row],[Adj]]="Nat OK",$AC$2*0.5%,"xxx")))))))))))))))</f>
        <v/>
      </c>
      <c r="AD1466" s="133" t="str">
        <f t="shared" si="297"/>
        <v/>
      </c>
      <c r="AE1466" s="133" t="str">
        <f t="shared" si="298"/>
        <v/>
      </c>
      <c r="AF1466" s="133" t="str">
        <f>VLOOKUP(Table1[[#This Row],[Track]],$F$2672:$H$2715,2,FALSE)</f>
        <v>Vic</v>
      </c>
      <c r="AG1466" s="133" t="str">
        <f>VLOOKUP(Table1[[#This Row],[Track]],$F$2672:$H$2715,3,FALSE)</f>
        <v>-</v>
      </c>
      <c r="AH1466" s="133" t="str">
        <f>IF(Table1[[#This Row],[Date]]&lt;$AH$2,"",IF(Table1[[#This Row],[Date]]&lt;$AH$3,"Edge","Elite Combo"))</f>
        <v/>
      </c>
      <c r="AI1466" s="218">
        <f>Table1[[#This Row],[Time]]</f>
        <v>0.68402777777777779</v>
      </c>
      <c r="AJ1466" s="219" t="str">
        <f>Table1[[#This Row],[Track]]</f>
        <v>Caulfield</v>
      </c>
      <c r="AK1466" s="216">
        <f>Table1[[#This Row],[Race ]]</f>
        <v>8</v>
      </c>
      <c r="AL1466" s="219">
        <f>Table1[[#This Row],[TAB]]</f>
        <v>2</v>
      </c>
      <c r="AM1466" s="219" t="str">
        <f>Table1[[#This Row],[Selection]]</f>
        <v>Jimmy The Bear</v>
      </c>
      <c r="AN1466" s="220" t="str">
        <f>Table1[[#This Row],[Sources]]</f>
        <v/>
      </c>
      <c r="AO1466" s="219" t="str">
        <f>Table1[[#This Row],[Scale Bet]]</f>
        <v/>
      </c>
    </row>
    <row r="1467" spans="5:41" ht="16.5" customHeight="1" x14ac:dyDescent="0.25">
      <c r="E1467" s="185">
        <v>45500</v>
      </c>
      <c r="F1467" s="35">
        <v>0.69791666666666663</v>
      </c>
      <c r="G1467" s="36" t="s">
        <v>22</v>
      </c>
      <c r="H1467" s="36">
        <v>10</v>
      </c>
      <c r="I1467" s="36">
        <v>10</v>
      </c>
      <c r="J1467" s="36" t="s">
        <v>320</v>
      </c>
      <c r="K1467" s="36" t="s">
        <v>60</v>
      </c>
      <c r="L1467" s="165">
        <v>10</v>
      </c>
      <c r="M1467" s="134">
        <f t="shared" si="286"/>
        <v>10</v>
      </c>
      <c r="N1467" s="36">
        <f t="shared" si="287"/>
        <v>1</v>
      </c>
      <c r="O1467" s="135" t="str">
        <f t="shared" si="288"/>
        <v>Pro Syd-10</v>
      </c>
      <c r="P1467" s="186" t="str">
        <f t="shared" si="289"/>
        <v>OK</v>
      </c>
      <c r="Q1467" s="187">
        <f t="shared" si="290"/>
        <v>40</v>
      </c>
      <c r="R1467" s="150"/>
      <c r="S1467" s="187" t="str">
        <f t="shared" si="291"/>
        <v/>
      </c>
      <c r="T1467" s="136" t="str">
        <f t="shared" si="292"/>
        <v>Sequestered</v>
      </c>
      <c r="U1467" s="137" t="str">
        <f>IF(P1467="","",IF(N1467=1,"",IF(Q1467="","",IF(Q1467&lt;=100,100,IF(Table1[[#This Row],[Day]]="Wed",100,200)))))</f>
        <v/>
      </c>
      <c r="V1467" s="137" t="str">
        <f t="shared" si="293"/>
        <v/>
      </c>
      <c r="W1467" s="137" t="str">
        <f t="shared" si="294"/>
        <v/>
      </c>
      <c r="X1467" s="133">
        <f>100</f>
        <v>100</v>
      </c>
      <c r="Y1467" s="133" t="str">
        <f t="shared" si="295"/>
        <v/>
      </c>
      <c r="Z1467" s="133">
        <f t="shared" si="296"/>
        <v>-100</v>
      </c>
      <c r="AA1467" s="134" t="str">
        <f>TEXT(Table1[[#This Row],[Date]],"DDD")</f>
        <v>Sat</v>
      </c>
      <c r="AB1467" s="133" t="str">
        <f>IF(OR(G1467="Doomben",G1467="Eagle Farm"),"Q",IF(AND(Q1467&gt;1,Q1467&lt;55,Table1[[#This Row],[Source]]="Nat"),"Nat OK",IF(AND(Table1[[#This Row],[Source]]&lt;&gt;"Nat",Q1467&lt;55),"Poor &lt;55",IF(OR(G1467="Randwick",G1467="Flemington",G1467="Caulfield",G1467="Sandown Lake",G1467="Sandown Hill"),"Best","ave"))))</f>
        <v>Poor &lt;55</v>
      </c>
      <c r="AC1467" s="133">
        <f>IF(Q1467="","",IF(AB1467="Poor &lt;55",$AC$2*0.2%,IF(AND(AB1467="Q",AA1467&lt;&gt;"Wed"),$AC$2*0.4%,IF(AND(AB1467="Q",AA1467="Wed"),$AC$2*0.5%,IF(AND(AB1467="Ave",U1467=100),$AC$2*0.5%,IF(AND(AB1467="ave",U1467="",N1467=1,AG1467="Bush"),$AC$2*1%,IF(AND(AB1467="ave",U1467="",Q1467&gt;100),$AC$2*1.3%,IF(AND(AB1467="ave",U1467=""),$AC$2*1.2%,IF(AND(AB1467="Ave",U1467=200),$AC$2*1%,IF(AND(AB1467="Best",U1467=200),$AC$2*1.5%,IF(AND(AB1467="Best",U1467="",K1467&lt;&gt;"Pro Syd"),$AC$2*0.5%,IF(AND(AB1467="Best",U1467=""),$AC$2*1%,IF(AND(AB1467="Best",U1467=100,Table1[[#This Row],[State]]="NSW"),$AC$2*0.4%,IF(AND(AB1467="Best",U1467=100),$AC$2*1%,IF(Table1[[#This Row],[Adj]]="Nat OK",$AC$2*0.5%,"xxx")))))))))))))))</f>
        <v>20</v>
      </c>
      <c r="AD1467" s="133" t="str">
        <f t="shared" si="297"/>
        <v/>
      </c>
      <c r="AE1467" s="133">
        <f t="shared" si="298"/>
        <v>-20</v>
      </c>
      <c r="AF1467" s="133" t="str">
        <f>VLOOKUP(Table1[[#This Row],[Track]],$F$2672:$H$2715,2,FALSE)</f>
        <v>NSW</v>
      </c>
      <c r="AG1467" s="133" t="str">
        <f>VLOOKUP(Table1[[#This Row],[Track]],$F$2672:$H$2715,3,FALSE)</f>
        <v>-</v>
      </c>
      <c r="AH1467" s="133" t="str">
        <f>IF(Table1[[#This Row],[Date]]&lt;$AH$2,"",IF(Table1[[#This Row],[Date]]&lt;$AH$3,"Edge","Elite Combo"))</f>
        <v/>
      </c>
      <c r="AI1467" s="218">
        <f>Table1[[#This Row],[Time]]</f>
        <v>0.69791666666666663</v>
      </c>
      <c r="AJ1467" s="219" t="str">
        <f>Table1[[#This Row],[Track]]</f>
        <v>Randwick</v>
      </c>
      <c r="AK1467" s="216">
        <f>Table1[[#This Row],[Race ]]</f>
        <v>10</v>
      </c>
      <c r="AL1467" s="219">
        <f>Table1[[#This Row],[TAB]]</f>
        <v>10</v>
      </c>
      <c r="AM1467" s="219" t="str">
        <f>Table1[[#This Row],[Selection]]</f>
        <v>Sequestered</v>
      </c>
      <c r="AN1467" s="220" t="str">
        <f>Table1[[#This Row],[Sources]]</f>
        <v>Pro Syd-10</v>
      </c>
      <c r="AO1467" s="219">
        <f>Table1[[#This Row],[Scale Bet]]</f>
        <v>20</v>
      </c>
    </row>
    <row r="1468" spans="5:41" ht="16.5" customHeight="1" x14ac:dyDescent="0.25">
      <c r="E1468" s="185">
        <v>45500</v>
      </c>
      <c r="F1468" s="35">
        <v>0.70138888888888884</v>
      </c>
      <c r="G1468" s="36" t="s">
        <v>217</v>
      </c>
      <c r="H1468" s="36">
        <v>9</v>
      </c>
      <c r="I1468" s="36">
        <v>4</v>
      </c>
      <c r="J1468" s="36" t="s">
        <v>967</v>
      </c>
      <c r="K1468" s="36" t="s">
        <v>13</v>
      </c>
      <c r="L1468" s="165">
        <v>11</v>
      </c>
      <c r="M1468" s="134">
        <f t="shared" si="286"/>
        <v>11</v>
      </c>
      <c r="N1468" s="36">
        <f t="shared" si="287"/>
        <v>1</v>
      </c>
      <c r="O1468" s="135" t="str">
        <f t="shared" si="288"/>
        <v>Nat-11</v>
      </c>
      <c r="P1468" s="186" t="str">
        <f t="shared" si="289"/>
        <v/>
      </c>
      <c r="Q1468" s="187">
        <f t="shared" si="290"/>
        <v>44</v>
      </c>
      <c r="R1468" s="150"/>
      <c r="S1468" s="187" t="str">
        <f t="shared" si="291"/>
        <v/>
      </c>
      <c r="T1468" s="136" t="str">
        <f t="shared" si="292"/>
        <v>Hurts So Good</v>
      </c>
      <c r="U1468" s="137" t="str">
        <f>IF(P1468="","",IF(N1468=1,"",IF(Q1468="","",IF(Q1468&lt;=100,100,IF(Table1[[#This Row],[Day]]="Wed",100,200)))))</f>
        <v/>
      </c>
      <c r="V1468" s="137" t="str">
        <f t="shared" si="293"/>
        <v/>
      </c>
      <c r="W1468" s="137" t="str">
        <f t="shared" si="294"/>
        <v/>
      </c>
      <c r="X1468" s="133">
        <f>100</f>
        <v>100</v>
      </c>
      <c r="Y1468" s="133" t="str">
        <f t="shared" si="295"/>
        <v/>
      </c>
      <c r="Z1468" s="133">
        <f t="shared" si="296"/>
        <v>-100</v>
      </c>
      <c r="AA1468" s="134" t="str">
        <f>TEXT(Table1[[#This Row],[Date]],"DDD")</f>
        <v>Sat</v>
      </c>
      <c r="AB1468" s="133" t="str">
        <f>IF(OR(G1468="Doomben",G1468="Eagle Farm"),"Q",IF(AND(Q1468&gt;1,Q1468&lt;55,Table1[[#This Row],[Source]]="Nat"),"Nat OK",IF(AND(Table1[[#This Row],[Source]]&lt;&gt;"Nat",Q1468&lt;55),"Poor &lt;55",IF(OR(G1468="Randwick",G1468="Flemington",G1468="Caulfield",G1468="Sandown Lake",G1468="Sandown Hill"),"Best","ave"))))</f>
        <v>Q</v>
      </c>
      <c r="AC1468" s="133">
        <f>IF(Q1468="","",IF(AB1468="Poor &lt;55",$AC$2*0.2%,IF(AND(AB1468="Q",AA1468&lt;&gt;"Wed"),$AC$2*0.4%,IF(AND(AB1468="Q",AA1468="Wed"),$AC$2*0.5%,IF(AND(AB1468="Ave",U1468=100),$AC$2*0.5%,IF(AND(AB1468="ave",U1468="",N1468=1,AG1468="Bush"),$AC$2*1%,IF(AND(AB1468="ave",U1468="",Q1468&gt;100),$AC$2*1.3%,IF(AND(AB1468="ave",U1468=""),$AC$2*1.2%,IF(AND(AB1468="Ave",U1468=200),$AC$2*1%,IF(AND(AB1468="Best",U1468=200),$AC$2*1.5%,IF(AND(AB1468="Best",U1468="",K1468&lt;&gt;"Pro Syd"),$AC$2*0.5%,IF(AND(AB1468="Best",U1468=""),$AC$2*1%,IF(AND(AB1468="Best",U1468=100,Table1[[#This Row],[State]]="NSW"),$AC$2*0.4%,IF(AND(AB1468="Best",U1468=100),$AC$2*1%,IF(Table1[[#This Row],[Adj]]="Nat OK",$AC$2*0.5%,"xxx")))))))))))))))</f>
        <v>40</v>
      </c>
      <c r="AD1468" s="133" t="str">
        <f t="shared" si="297"/>
        <v/>
      </c>
      <c r="AE1468" s="133">
        <f t="shared" si="298"/>
        <v>-40</v>
      </c>
      <c r="AF1468" s="133" t="str">
        <f>VLOOKUP(Table1[[#This Row],[Track]],$F$2672:$H$2715,2,FALSE)</f>
        <v>Qld</v>
      </c>
      <c r="AG1468" s="133" t="str">
        <f>VLOOKUP(Table1[[#This Row],[Track]],$F$2672:$H$2715,3,FALSE)</f>
        <v>-</v>
      </c>
      <c r="AH1468" s="133" t="str">
        <f>IF(Table1[[#This Row],[Date]]&lt;$AH$2,"",IF(Table1[[#This Row],[Date]]&lt;$AH$3,"Edge","Elite Combo"))</f>
        <v/>
      </c>
      <c r="AI1468" s="218">
        <f>Table1[[#This Row],[Time]]</f>
        <v>0.70138888888888884</v>
      </c>
      <c r="AJ1468" s="219" t="str">
        <f>Table1[[#This Row],[Track]]</f>
        <v>Doomben</v>
      </c>
      <c r="AK1468" s="216">
        <f>Table1[[#This Row],[Race ]]</f>
        <v>9</v>
      </c>
      <c r="AL1468" s="219">
        <f>Table1[[#This Row],[TAB]]</f>
        <v>4</v>
      </c>
      <c r="AM1468" s="219" t="str">
        <f>Table1[[#This Row],[Selection]]</f>
        <v>Hurts So Good</v>
      </c>
      <c r="AN1468" s="220" t="str">
        <f>Table1[[#This Row],[Sources]]</f>
        <v>Nat-11</v>
      </c>
      <c r="AO1468" s="219">
        <f>Table1[[#This Row],[Scale Bet]]</f>
        <v>40</v>
      </c>
    </row>
    <row r="1469" spans="5:41" ht="16.5" customHeight="1" x14ac:dyDescent="0.25">
      <c r="E1469" s="185">
        <v>45500</v>
      </c>
      <c r="F1469" s="35">
        <v>0.70486111111111116</v>
      </c>
      <c r="G1469" s="36" t="s">
        <v>201</v>
      </c>
      <c r="H1469" s="36">
        <v>9</v>
      </c>
      <c r="I1469" s="36">
        <v>12</v>
      </c>
      <c r="J1469" s="36" t="s">
        <v>347</v>
      </c>
      <c r="K1469" s="36" t="s">
        <v>1</v>
      </c>
      <c r="L1469" s="165">
        <v>12</v>
      </c>
      <c r="M1469" s="134">
        <f t="shared" si="286"/>
        <v>35</v>
      </c>
      <c r="N1469" s="36">
        <f t="shared" si="287"/>
        <v>3</v>
      </c>
      <c r="O1469" s="135" t="str">
        <f t="shared" si="288"/>
        <v>E4-12/Edge-10/Pro Mel-13</v>
      </c>
      <c r="P1469" s="186" t="str">
        <f t="shared" si="289"/>
        <v>OK</v>
      </c>
      <c r="Q1469" s="187">
        <f t="shared" si="290"/>
        <v>140</v>
      </c>
      <c r="R1469" s="150">
        <v>5.6</v>
      </c>
      <c r="S1469" s="187">
        <f t="shared" si="291"/>
        <v>784</v>
      </c>
      <c r="T1469" s="136" t="str">
        <f t="shared" si="292"/>
        <v>Rhapsody Chic</v>
      </c>
      <c r="U1469" s="137">
        <f>IF(P1469="","",IF(N1469=1,"",IF(Q1469="","",IF(Q1469&lt;=100,100,IF(Table1[[#This Row],[Day]]="Wed",100,200)))))</f>
        <v>200</v>
      </c>
      <c r="V1469" s="137">
        <f t="shared" si="293"/>
        <v>1120</v>
      </c>
      <c r="W1469" s="137">
        <f t="shared" si="294"/>
        <v>920</v>
      </c>
      <c r="X1469" s="133">
        <f>100</f>
        <v>100</v>
      </c>
      <c r="Y1469" s="133">
        <f t="shared" si="295"/>
        <v>560</v>
      </c>
      <c r="Z1469" s="133">
        <f t="shared" si="296"/>
        <v>460</v>
      </c>
      <c r="AA1469" s="134" t="str">
        <f>TEXT(Table1[[#This Row],[Date]],"DDD")</f>
        <v>Sat</v>
      </c>
      <c r="AB1469" s="133" t="str">
        <f>IF(OR(G1469="Doomben",G1469="Eagle Farm"),"Q",IF(AND(Q1469&gt;1,Q1469&lt;55,Table1[[#This Row],[Source]]="Nat"),"Nat OK",IF(AND(Table1[[#This Row],[Source]]&lt;&gt;"Nat",Q1469&lt;55),"Poor &lt;55",IF(OR(G1469="Randwick",G1469="Flemington",G1469="Caulfield",G1469="Sandown Lake",G1469="Sandown Hill"),"Best","ave"))))</f>
        <v>Best</v>
      </c>
      <c r="AC1469" s="133">
        <f>IF(Q1469="","",IF(AB1469="Poor &lt;55",$AC$2*0.2%,IF(AND(AB1469="Q",AA1469&lt;&gt;"Wed"),$AC$2*0.4%,IF(AND(AB1469="Q",AA1469="Wed"),$AC$2*0.5%,IF(AND(AB1469="Ave",U1469=100),$AC$2*0.5%,IF(AND(AB1469="ave",U1469="",N1469=1,AG1469="Bush"),$AC$2*1%,IF(AND(AB1469="ave",U1469="",Q1469&gt;100),$AC$2*1.3%,IF(AND(AB1469="ave",U1469=""),$AC$2*1.2%,IF(AND(AB1469="Ave",U1469=200),$AC$2*1%,IF(AND(AB1469="Best",U1469=200),$AC$2*1.5%,IF(AND(AB1469="Best",U1469="",K1469&lt;&gt;"Pro Syd"),$AC$2*0.5%,IF(AND(AB1469="Best",U1469=""),$AC$2*1%,IF(AND(AB1469="Best",U1469=100,Table1[[#This Row],[State]]="NSW"),$AC$2*0.4%,IF(AND(AB1469="Best",U1469=100),$AC$2*1%,IF(Table1[[#This Row],[Adj]]="Nat OK",$AC$2*0.5%,"xxx")))))))))))))))</f>
        <v>150</v>
      </c>
      <c r="AD1469" s="133">
        <f t="shared" si="297"/>
        <v>840</v>
      </c>
      <c r="AE1469" s="133">
        <f t="shared" si="298"/>
        <v>690</v>
      </c>
      <c r="AF1469" s="133" t="str">
        <f>VLOOKUP(Table1[[#This Row],[Track]],$F$2672:$H$2715,2,FALSE)</f>
        <v>Vic</v>
      </c>
      <c r="AG1469" s="133" t="str">
        <f>VLOOKUP(Table1[[#This Row],[Track]],$F$2672:$H$2715,3,FALSE)</f>
        <v>-</v>
      </c>
      <c r="AH1469" s="133" t="str">
        <f>IF(Table1[[#This Row],[Date]]&lt;$AH$2,"",IF(Table1[[#This Row],[Date]]&lt;$AH$3,"Edge","Elite Combo"))</f>
        <v/>
      </c>
      <c r="AI1469" s="218">
        <f>Table1[[#This Row],[Time]]</f>
        <v>0.70486111111111116</v>
      </c>
      <c r="AJ1469" s="219" t="str">
        <f>Table1[[#This Row],[Track]]</f>
        <v>Caulfield</v>
      </c>
      <c r="AK1469" s="216">
        <f>Table1[[#This Row],[Race ]]</f>
        <v>9</v>
      </c>
      <c r="AL1469" s="219">
        <f>Table1[[#This Row],[TAB]]</f>
        <v>12</v>
      </c>
      <c r="AM1469" s="219" t="str">
        <f>Table1[[#This Row],[Selection]]</f>
        <v>Rhapsody Chic</v>
      </c>
      <c r="AN1469" s="220" t="str">
        <f>Table1[[#This Row],[Sources]]</f>
        <v>E4-12/Edge-10/Pro Mel-13</v>
      </c>
      <c r="AO1469" s="219">
        <f>Table1[[#This Row],[Scale Bet]]</f>
        <v>150</v>
      </c>
    </row>
    <row r="1470" spans="5:41" ht="16.5" customHeight="1" x14ac:dyDescent="0.25">
      <c r="E1470" s="185">
        <v>45500</v>
      </c>
      <c r="F1470" s="35">
        <v>0.70486111111111116</v>
      </c>
      <c r="G1470" s="36" t="s">
        <v>201</v>
      </c>
      <c r="H1470" s="36">
        <v>9</v>
      </c>
      <c r="I1470" s="36">
        <v>12</v>
      </c>
      <c r="J1470" s="36" t="s">
        <v>347</v>
      </c>
      <c r="K1470" s="36" t="s">
        <v>40</v>
      </c>
      <c r="L1470" s="165">
        <v>10</v>
      </c>
      <c r="M1470" s="134" t="str">
        <f t="shared" si="286"/>
        <v/>
      </c>
      <c r="N1470" s="36" t="str">
        <f t="shared" si="287"/>
        <v/>
      </c>
      <c r="O1470" s="135" t="str">
        <f t="shared" si="288"/>
        <v/>
      </c>
      <c r="P1470" s="186" t="str">
        <f t="shared" si="289"/>
        <v>OK</v>
      </c>
      <c r="Q1470" s="187" t="str">
        <f t="shared" si="290"/>
        <v/>
      </c>
      <c r="R1470" s="150">
        <v>5.6</v>
      </c>
      <c r="S1470" s="187" t="str">
        <f t="shared" si="291"/>
        <v/>
      </c>
      <c r="T1470" s="136" t="str">
        <f t="shared" si="292"/>
        <v>Rhapsody Chic</v>
      </c>
      <c r="U1470" s="137" t="str">
        <f>IF(P1470="","",IF(N1470=1,"",IF(Q1470="","",IF(Q1470&lt;=100,100,IF(Table1[[#This Row],[Day]]="Wed",100,200)))))</f>
        <v/>
      </c>
      <c r="V1470" s="137" t="str">
        <f t="shared" si="293"/>
        <v/>
      </c>
      <c r="W1470" s="137" t="str">
        <f t="shared" si="294"/>
        <v/>
      </c>
      <c r="X1470" s="133">
        <f>100</f>
        <v>100</v>
      </c>
      <c r="Y1470" s="133">
        <f t="shared" si="295"/>
        <v>560</v>
      </c>
      <c r="Z1470" s="133">
        <f t="shared" si="296"/>
        <v>460</v>
      </c>
      <c r="AA1470" s="134" t="str">
        <f>TEXT(Table1[[#This Row],[Date]],"DDD")</f>
        <v>Sat</v>
      </c>
      <c r="AB1470" s="133" t="str">
        <f>IF(OR(G1470="Doomben",G1470="Eagle Farm"),"Q",IF(AND(Q1470&gt;1,Q1470&lt;55,Table1[[#This Row],[Source]]="Nat"),"Nat OK",IF(AND(Table1[[#This Row],[Source]]&lt;&gt;"Nat",Q1470&lt;55),"Poor &lt;55",IF(OR(G1470="Randwick",G1470="Flemington",G1470="Caulfield",G1470="Sandown Lake",G1470="Sandown Hill"),"Best","ave"))))</f>
        <v>Best</v>
      </c>
      <c r="AC1470" s="133" t="str">
        <f>IF(Q1470="","",IF(AB1470="Poor &lt;55",$AC$2*0.2%,IF(AND(AB1470="Q",AA1470&lt;&gt;"Wed"),$AC$2*0.4%,IF(AND(AB1470="Q",AA1470="Wed"),$AC$2*0.5%,IF(AND(AB1470="Ave",U1470=100),$AC$2*0.5%,IF(AND(AB1470="ave",U1470="",N1470=1,AG1470="Bush"),$AC$2*1%,IF(AND(AB1470="ave",U1470="",Q1470&gt;100),$AC$2*1.3%,IF(AND(AB1470="ave",U1470=""),$AC$2*1.2%,IF(AND(AB1470="Ave",U1470=200),$AC$2*1%,IF(AND(AB1470="Best",U1470=200),$AC$2*1.5%,IF(AND(AB1470="Best",U1470="",K1470&lt;&gt;"Pro Syd"),$AC$2*0.5%,IF(AND(AB1470="Best",U1470=""),$AC$2*1%,IF(AND(AB1470="Best",U1470=100,Table1[[#This Row],[State]]="NSW"),$AC$2*0.4%,IF(AND(AB1470="Best",U1470=100),$AC$2*1%,IF(Table1[[#This Row],[Adj]]="Nat OK",$AC$2*0.5%,"xxx")))))))))))))))</f>
        <v/>
      </c>
      <c r="AD1470" s="133" t="str">
        <f t="shared" si="297"/>
        <v/>
      </c>
      <c r="AE1470" s="133" t="str">
        <f t="shared" si="298"/>
        <v/>
      </c>
      <c r="AF1470" s="133" t="str">
        <f>VLOOKUP(Table1[[#This Row],[Track]],$F$2672:$H$2715,2,FALSE)</f>
        <v>Vic</v>
      </c>
      <c r="AG1470" s="133" t="str">
        <f>VLOOKUP(Table1[[#This Row],[Track]],$F$2672:$H$2715,3,FALSE)</f>
        <v>-</v>
      </c>
      <c r="AH1470" s="133" t="str">
        <f>IF(Table1[[#This Row],[Date]]&lt;$AH$2,"",IF(Table1[[#This Row],[Date]]&lt;$AH$3,"Edge","Elite Combo"))</f>
        <v/>
      </c>
      <c r="AI1470" s="218">
        <f>Table1[[#This Row],[Time]]</f>
        <v>0.70486111111111116</v>
      </c>
      <c r="AJ1470" s="219" t="str">
        <f>Table1[[#This Row],[Track]]</f>
        <v>Caulfield</v>
      </c>
      <c r="AK1470" s="216">
        <f>Table1[[#This Row],[Race ]]</f>
        <v>9</v>
      </c>
      <c r="AL1470" s="219">
        <f>Table1[[#This Row],[TAB]]</f>
        <v>12</v>
      </c>
      <c r="AM1470" s="219" t="str">
        <f>Table1[[#This Row],[Selection]]</f>
        <v>Rhapsody Chic</v>
      </c>
      <c r="AN1470" s="220" t="str">
        <f>Table1[[#This Row],[Sources]]</f>
        <v/>
      </c>
      <c r="AO1470" s="219" t="str">
        <f>Table1[[#This Row],[Scale Bet]]</f>
        <v/>
      </c>
    </row>
    <row r="1471" spans="5:41" ht="16.5" customHeight="1" x14ac:dyDescent="0.25">
      <c r="E1471" s="185">
        <v>45500</v>
      </c>
      <c r="F1471" s="35">
        <v>0.70486111111111116</v>
      </c>
      <c r="G1471" s="36" t="s">
        <v>201</v>
      </c>
      <c r="H1471" s="36">
        <v>9</v>
      </c>
      <c r="I1471" s="36">
        <v>12</v>
      </c>
      <c r="J1471" s="36" t="s">
        <v>347</v>
      </c>
      <c r="K1471" s="36" t="s">
        <v>18</v>
      </c>
      <c r="L1471" s="165">
        <v>13</v>
      </c>
      <c r="M1471" s="134" t="str">
        <f t="shared" si="286"/>
        <v/>
      </c>
      <c r="N1471" s="36" t="str">
        <f t="shared" si="287"/>
        <v/>
      </c>
      <c r="O1471" s="135" t="str">
        <f t="shared" si="288"/>
        <v/>
      </c>
      <c r="P1471" s="186" t="str">
        <f t="shared" si="289"/>
        <v>OK</v>
      </c>
      <c r="Q1471" s="187" t="str">
        <f t="shared" si="290"/>
        <v/>
      </c>
      <c r="R1471" s="150">
        <v>5.6</v>
      </c>
      <c r="S1471" s="187" t="str">
        <f t="shared" si="291"/>
        <v/>
      </c>
      <c r="T1471" s="136" t="str">
        <f t="shared" si="292"/>
        <v>Rhapsody Chic</v>
      </c>
      <c r="U1471" s="137" t="str">
        <f>IF(P1471="","",IF(N1471=1,"",IF(Q1471="","",IF(Q1471&lt;=100,100,IF(Table1[[#This Row],[Day]]="Wed",100,200)))))</f>
        <v/>
      </c>
      <c r="V1471" s="137" t="str">
        <f t="shared" si="293"/>
        <v/>
      </c>
      <c r="W1471" s="137" t="str">
        <f t="shared" si="294"/>
        <v/>
      </c>
      <c r="X1471" s="133">
        <f>100</f>
        <v>100</v>
      </c>
      <c r="Y1471" s="133">
        <f t="shared" si="295"/>
        <v>560</v>
      </c>
      <c r="Z1471" s="133">
        <f t="shared" si="296"/>
        <v>460</v>
      </c>
      <c r="AA1471" s="134" t="str">
        <f>TEXT(Table1[[#This Row],[Date]],"DDD")</f>
        <v>Sat</v>
      </c>
      <c r="AB1471" s="133" t="str">
        <f>IF(OR(G1471="Doomben",G1471="Eagle Farm"),"Q",IF(AND(Q1471&gt;1,Q1471&lt;55,Table1[[#This Row],[Source]]="Nat"),"Nat OK",IF(AND(Table1[[#This Row],[Source]]&lt;&gt;"Nat",Q1471&lt;55),"Poor &lt;55",IF(OR(G1471="Randwick",G1471="Flemington",G1471="Caulfield",G1471="Sandown Lake",G1471="Sandown Hill"),"Best","ave"))))</f>
        <v>Best</v>
      </c>
      <c r="AC1471" s="133" t="str">
        <f>IF(Q1471="","",IF(AB1471="Poor &lt;55",$AC$2*0.2%,IF(AND(AB1471="Q",AA1471&lt;&gt;"Wed"),$AC$2*0.4%,IF(AND(AB1471="Q",AA1471="Wed"),$AC$2*0.5%,IF(AND(AB1471="Ave",U1471=100),$AC$2*0.5%,IF(AND(AB1471="ave",U1471="",N1471=1,AG1471="Bush"),$AC$2*1%,IF(AND(AB1471="ave",U1471="",Q1471&gt;100),$AC$2*1.3%,IF(AND(AB1471="ave",U1471=""),$AC$2*1.2%,IF(AND(AB1471="Ave",U1471=200),$AC$2*1%,IF(AND(AB1471="Best",U1471=200),$AC$2*1.5%,IF(AND(AB1471="Best",U1471="",K1471&lt;&gt;"Pro Syd"),$AC$2*0.5%,IF(AND(AB1471="Best",U1471=""),$AC$2*1%,IF(AND(AB1471="Best",U1471=100,Table1[[#This Row],[State]]="NSW"),$AC$2*0.4%,IF(AND(AB1471="Best",U1471=100),$AC$2*1%,IF(Table1[[#This Row],[Adj]]="Nat OK",$AC$2*0.5%,"xxx")))))))))))))))</f>
        <v/>
      </c>
      <c r="AD1471" s="133" t="str">
        <f t="shared" si="297"/>
        <v/>
      </c>
      <c r="AE1471" s="133" t="str">
        <f t="shared" si="298"/>
        <v/>
      </c>
      <c r="AF1471" s="133" t="str">
        <f>VLOOKUP(Table1[[#This Row],[Track]],$F$2672:$H$2715,2,FALSE)</f>
        <v>Vic</v>
      </c>
      <c r="AG1471" s="133" t="str">
        <f>VLOOKUP(Table1[[#This Row],[Track]],$F$2672:$H$2715,3,FALSE)</f>
        <v>-</v>
      </c>
      <c r="AH1471" s="133" t="str">
        <f>IF(Table1[[#This Row],[Date]]&lt;$AH$2,"",IF(Table1[[#This Row],[Date]]&lt;$AH$3,"Edge","Elite Combo"))</f>
        <v/>
      </c>
      <c r="AI1471" s="218">
        <f>Table1[[#This Row],[Time]]</f>
        <v>0.70486111111111116</v>
      </c>
      <c r="AJ1471" s="219" t="str">
        <f>Table1[[#This Row],[Track]]</f>
        <v>Caulfield</v>
      </c>
      <c r="AK1471" s="216">
        <f>Table1[[#This Row],[Race ]]</f>
        <v>9</v>
      </c>
      <c r="AL1471" s="219">
        <f>Table1[[#This Row],[TAB]]</f>
        <v>12</v>
      </c>
      <c r="AM1471" s="219" t="str">
        <f>Table1[[#This Row],[Selection]]</f>
        <v>Rhapsody Chic</v>
      </c>
      <c r="AN1471" s="220" t="str">
        <f>Table1[[#This Row],[Sources]]</f>
        <v/>
      </c>
      <c r="AO1471" s="219" t="str">
        <f>Table1[[#This Row],[Scale Bet]]</f>
        <v/>
      </c>
    </row>
    <row r="1472" spans="5:41" ht="16.5" customHeight="1" x14ac:dyDescent="0.25">
      <c r="E1472" s="185">
        <v>45500</v>
      </c>
      <c r="F1472" s="35">
        <v>0.70486111111111116</v>
      </c>
      <c r="G1472" s="36" t="s">
        <v>201</v>
      </c>
      <c r="H1472" s="36">
        <v>9</v>
      </c>
      <c r="I1472" s="36">
        <v>6</v>
      </c>
      <c r="J1472" s="36" t="s">
        <v>24</v>
      </c>
      <c r="K1472" s="36" t="s">
        <v>1</v>
      </c>
      <c r="L1472" s="165">
        <v>11.000000000000002</v>
      </c>
      <c r="M1472" s="134">
        <f t="shared" si="286"/>
        <v>51</v>
      </c>
      <c r="N1472" s="36">
        <f t="shared" si="287"/>
        <v>4</v>
      </c>
      <c r="O1472" s="135" t="str">
        <f t="shared" si="288"/>
        <v>E4-11/Edge-10/Nat-20/Pro Mel-10</v>
      </c>
      <c r="P1472" s="186" t="str">
        <f t="shared" si="289"/>
        <v>OK</v>
      </c>
      <c r="Q1472" s="187">
        <f t="shared" si="290"/>
        <v>204</v>
      </c>
      <c r="R1472" s="150"/>
      <c r="S1472" s="187" t="str">
        <f t="shared" si="291"/>
        <v/>
      </c>
      <c r="T1472" s="136" t="str">
        <f t="shared" si="292"/>
        <v>The Open</v>
      </c>
      <c r="U1472" s="137">
        <f>IF(P1472="","",IF(N1472=1,"",IF(Q1472="","",IF(Q1472&lt;=100,100,IF(Table1[[#This Row],[Day]]="Wed",100,200)))))</f>
        <v>200</v>
      </c>
      <c r="V1472" s="137" t="str">
        <f t="shared" si="293"/>
        <v/>
      </c>
      <c r="W1472" s="137">
        <f t="shared" si="294"/>
        <v>-200</v>
      </c>
      <c r="X1472" s="133">
        <f>100</f>
        <v>100</v>
      </c>
      <c r="Y1472" s="133" t="str">
        <f t="shared" si="295"/>
        <v/>
      </c>
      <c r="Z1472" s="133">
        <f t="shared" si="296"/>
        <v>-100</v>
      </c>
      <c r="AA1472" s="134" t="str">
        <f>TEXT(Table1[[#This Row],[Date]],"DDD")</f>
        <v>Sat</v>
      </c>
      <c r="AB1472" s="133" t="str">
        <f>IF(OR(G1472="Doomben",G1472="Eagle Farm"),"Q",IF(AND(Q1472&gt;1,Q1472&lt;55,Table1[[#This Row],[Source]]="Nat"),"Nat OK",IF(AND(Table1[[#This Row],[Source]]&lt;&gt;"Nat",Q1472&lt;55),"Poor &lt;55",IF(OR(G1472="Randwick",G1472="Flemington",G1472="Caulfield",G1472="Sandown Lake",G1472="Sandown Hill"),"Best","ave"))))</f>
        <v>Best</v>
      </c>
      <c r="AC1472" s="133">
        <f>IF(Q1472="","",IF(AB1472="Poor &lt;55",$AC$2*0.2%,IF(AND(AB1472="Q",AA1472&lt;&gt;"Wed"),$AC$2*0.4%,IF(AND(AB1472="Q",AA1472="Wed"),$AC$2*0.5%,IF(AND(AB1472="Ave",U1472=100),$AC$2*0.5%,IF(AND(AB1472="ave",U1472="",N1472=1,AG1472="Bush"),$AC$2*1%,IF(AND(AB1472="ave",U1472="",Q1472&gt;100),$AC$2*1.3%,IF(AND(AB1472="ave",U1472=""),$AC$2*1.2%,IF(AND(AB1472="Ave",U1472=200),$AC$2*1%,IF(AND(AB1472="Best",U1472=200),$AC$2*1.5%,IF(AND(AB1472="Best",U1472="",K1472&lt;&gt;"Pro Syd"),$AC$2*0.5%,IF(AND(AB1472="Best",U1472=""),$AC$2*1%,IF(AND(AB1472="Best",U1472=100,Table1[[#This Row],[State]]="NSW"),$AC$2*0.4%,IF(AND(AB1472="Best",U1472=100),$AC$2*1%,IF(Table1[[#This Row],[Adj]]="Nat OK",$AC$2*0.5%,"xxx")))))))))))))))</f>
        <v>150</v>
      </c>
      <c r="AD1472" s="133" t="str">
        <f t="shared" si="297"/>
        <v/>
      </c>
      <c r="AE1472" s="133">
        <f t="shared" si="298"/>
        <v>-150</v>
      </c>
      <c r="AF1472" s="133" t="str">
        <f>VLOOKUP(Table1[[#This Row],[Track]],$F$2672:$H$2715,2,FALSE)</f>
        <v>Vic</v>
      </c>
      <c r="AG1472" s="133" t="str">
        <f>VLOOKUP(Table1[[#This Row],[Track]],$F$2672:$H$2715,3,FALSE)</f>
        <v>-</v>
      </c>
      <c r="AH1472" s="133" t="str">
        <f>IF(Table1[[#This Row],[Date]]&lt;$AH$2,"",IF(Table1[[#This Row],[Date]]&lt;$AH$3,"Edge","Elite Combo"))</f>
        <v/>
      </c>
      <c r="AI1472" s="218">
        <f>Table1[[#This Row],[Time]]</f>
        <v>0.70486111111111116</v>
      </c>
      <c r="AJ1472" s="219" t="str">
        <f>Table1[[#This Row],[Track]]</f>
        <v>Caulfield</v>
      </c>
      <c r="AK1472" s="216">
        <f>Table1[[#This Row],[Race ]]</f>
        <v>9</v>
      </c>
      <c r="AL1472" s="219">
        <f>Table1[[#This Row],[TAB]]</f>
        <v>6</v>
      </c>
      <c r="AM1472" s="219" t="str">
        <f>Table1[[#This Row],[Selection]]</f>
        <v>The Open</v>
      </c>
      <c r="AN1472" s="220" t="str">
        <f>Table1[[#This Row],[Sources]]</f>
        <v>E4-11/Edge-10/Nat-20/Pro Mel-10</v>
      </c>
      <c r="AO1472" s="219">
        <f>Table1[[#This Row],[Scale Bet]]</f>
        <v>150</v>
      </c>
    </row>
    <row r="1473" spans="5:41" ht="16.5" customHeight="1" x14ac:dyDescent="0.25">
      <c r="E1473" s="185">
        <v>45500</v>
      </c>
      <c r="F1473" s="35">
        <v>0.70486111111111116</v>
      </c>
      <c r="G1473" s="36" t="s">
        <v>201</v>
      </c>
      <c r="H1473" s="36">
        <v>9</v>
      </c>
      <c r="I1473" s="36">
        <v>6</v>
      </c>
      <c r="J1473" s="36" t="s">
        <v>24</v>
      </c>
      <c r="K1473" s="36" t="s">
        <v>40</v>
      </c>
      <c r="L1473" s="165">
        <v>10</v>
      </c>
      <c r="M1473" s="134" t="str">
        <f t="shared" si="286"/>
        <v/>
      </c>
      <c r="N1473" s="36" t="str">
        <f t="shared" si="287"/>
        <v/>
      </c>
      <c r="O1473" s="135" t="str">
        <f t="shared" si="288"/>
        <v/>
      </c>
      <c r="P1473" s="186" t="str">
        <f t="shared" si="289"/>
        <v>OK</v>
      </c>
      <c r="Q1473" s="187" t="str">
        <f t="shared" si="290"/>
        <v/>
      </c>
      <c r="R1473" s="150"/>
      <c r="S1473" s="187" t="str">
        <f t="shared" si="291"/>
        <v/>
      </c>
      <c r="T1473" s="136" t="str">
        <f t="shared" si="292"/>
        <v>The Open</v>
      </c>
      <c r="U1473" s="137" t="str">
        <f>IF(P1473="","",IF(N1473=1,"",IF(Q1473="","",IF(Q1473&lt;=100,100,IF(Table1[[#This Row],[Day]]="Wed",100,200)))))</f>
        <v/>
      </c>
      <c r="V1473" s="137" t="str">
        <f t="shared" si="293"/>
        <v/>
      </c>
      <c r="W1473" s="137" t="str">
        <f t="shared" si="294"/>
        <v/>
      </c>
      <c r="X1473" s="133">
        <f>100</f>
        <v>100</v>
      </c>
      <c r="Y1473" s="133" t="str">
        <f t="shared" si="295"/>
        <v/>
      </c>
      <c r="Z1473" s="133">
        <f t="shared" si="296"/>
        <v>-100</v>
      </c>
      <c r="AA1473" s="134" t="str">
        <f>TEXT(Table1[[#This Row],[Date]],"DDD")</f>
        <v>Sat</v>
      </c>
      <c r="AB1473" s="133" t="str">
        <f>IF(OR(G1473="Doomben",G1473="Eagle Farm"),"Q",IF(AND(Q1473&gt;1,Q1473&lt;55,Table1[[#This Row],[Source]]="Nat"),"Nat OK",IF(AND(Table1[[#This Row],[Source]]&lt;&gt;"Nat",Q1473&lt;55),"Poor &lt;55",IF(OR(G1473="Randwick",G1473="Flemington",G1473="Caulfield",G1473="Sandown Lake",G1473="Sandown Hill"),"Best","ave"))))</f>
        <v>Best</v>
      </c>
      <c r="AC1473" s="133" t="str">
        <f>IF(Q1473="","",IF(AB1473="Poor &lt;55",$AC$2*0.2%,IF(AND(AB1473="Q",AA1473&lt;&gt;"Wed"),$AC$2*0.4%,IF(AND(AB1473="Q",AA1473="Wed"),$AC$2*0.5%,IF(AND(AB1473="Ave",U1473=100),$AC$2*0.5%,IF(AND(AB1473="ave",U1473="",N1473=1,AG1473="Bush"),$AC$2*1%,IF(AND(AB1473="ave",U1473="",Q1473&gt;100),$AC$2*1.3%,IF(AND(AB1473="ave",U1473=""),$AC$2*1.2%,IF(AND(AB1473="Ave",U1473=200),$AC$2*1%,IF(AND(AB1473="Best",U1473=200),$AC$2*1.5%,IF(AND(AB1473="Best",U1473="",K1473&lt;&gt;"Pro Syd"),$AC$2*0.5%,IF(AND(AB1473="Best",U1473=""),$AC$2*1%,IF(AND(AB1473="Best",U1473=100,Table1[[#This Row],[State]]="NSW"),$AC$2*0.4%,IF(AND(AB1473="Best",U1473=100),$AC$2*1%,IF(Table1[[#This Row],[Adj]]="Nat OK",$AC$2*0.5%,"xxx")))))))))))))))</f>
        <v/>
      </c>
      <c r="AD1473" s="133" t="str">
        <f t="shared" si="297"/>
        <v/>
      </c>
      <c r="AE1473" s="133" t="str">
        <f t="shared" si="298"/>
        <v/>
      </c>
      <c r="AF1473" s="133" t="str">
        <f>VLOOKUP(Table1[[#This Row],[Track]],$F$2672:$H$2715,2,FALSE)</f>
        <v>Vic</v>
      </c>
      <c r="AG1473" s="133" t="str">
        <f>VLOOKUP(Table1[[#This Row],[Track]],$F$2672:$H$2715,3,FALSE)</f>
        <v>-</v>
      </c>
      <c r="AH1473" s="133" t="str">
        <f>IF(Table1[[#This Row],[Date]]&lt;$AH$2,"",IF(Table1[[#This Row],[Date]]&lt;$AH$3,"Edge","Elite Combo"))</f>
        <v/>
      </c>
      <c r="AI1473" s="218">
        <f>Table1[[#This Row],[Time]]</f>
        <v>0.70486111111111116</v>
      </c>
      <c r="AJ1473" s="219" t="str">
        <f>Table1[[#This Row],[Track]]</f>
        <v>Caulfield</v>
      </c>
      <c r="AK1473" s="216">
        <f>Table1[[#This Row],[Race ]]</f>
        <v>9</v>
      </c>
      <c r="AL1473" s="219">
        <f>Table1[[#This Row],[TAB]]</f>
        <v>6</v>
      </c>
      <c r="AM1473" s="219" t="str">
        <f>Table1[[#This Row],[Selection]]</f>
        <v>The Open</v>
      </c>
      <c r="AN1473" s="220" t="str">
        <f>Table1[[#This Row],[Sources]]</f>
        <v/>
      </c>
      <c r="AO1473" s="219" t="str">
        <f>Table1[[#This Row],[Scale Bet]]</f>
        <v/>
      </c>
    </row>
    <row r="1474" spans="5:41" ht="16.5" customHeight="1" x14ac:dyDescent="0.25">
      <c r="E1474" s="185">
        <v>45500</v>
      </c>
      <c r="F1474" s="35">
        <v>0.70486111111111116</v>
      </c>
      <c r="G1474" s="36" t="s">
        <v>201</v>
      </c>
      <c r="H1474" s="36">
        <v>9</v>
      </c>
      <c r="I1474" s="36">
        <v>6</v>
      </c>
      <c r="J1474" s="36" t="s">
        <v>24</v>
      </c>
      <c r="K1474" s="36" t="s">
        <v>13</v>
      </c>
      <c r="L1474" s="165">
        <v>20</v>
      </c>
      <c r="M1474" s="134" t="str">
        <f t="shared" si="286"/>
        <v/>
      </c>
      <c r="N1474" s="36" t="str">
        <f t="shared" si="287"/>
        <v/>
      </c>
      <c r="O1474" s="135" t="str">
        <f t="shared" si="288"/>
        <v/>
      </c>
      <c r="P1474" s="186" t="str">
        <f t="shared" si="289"/>
        <v>OK</v>
      </c>
      <c r="Q1474" s="187" t="str">
        <f t="shared" si="290"/>
        <v/>
      </c>
      <c r="R1474" s="150"/>
      <c r="S1474" s="187" t="str">
        <f t="shared" si="291"/>
        <v/>
      </c>
      <c r="T1474" s="136" t="str">
        <f t="shared" si="292"/>
        <v>The Open</v>
      </c>
      <c r="U1474" s="137" t="str">
        <f>IF(P1474="","",IF(N1474=1,"",IF(Q1474="","",IF(Q1474&lt;=100,100,IF(Table1[[#This Row],[Day]]="Wed",100,200)))))</f>
        <v/>
      </c>
      <c r="V1474" s="137" t="str">
        <f t="shared" si="293"/>
        <v/>
      </c>
      <c r="W1474" s="137" t="str">
        <f t="shared" si="294"/>
        <v/>
      </c>
      <c r="X1474" s="133">
        <f>100</f>
        <v>100</v>
      </c>
      <c r="Y1474" s="133" t="str">
        <f t="shared" si="295"/>
        <v/>
      </c>
      <c r="Z1474" s="133">
        <f t="shared" si="296"/>
        <v>-100</v>
      </c>
      <c r="AA1474" s="134" t="str">
        <f>TEXT(Table1[[#This Row],[Date]],"DDD")</f>
        <v>Sat</v>
      </c>
      <c r="AB1474" s="133" t="str">
        <f>IF(OR(G1474="Doomben",G1474="Eagle Farm"),"Q",IF(AND(Q1474&gt;1,Q1474&lt;55,Table1[[#This Row],[Source]]="Nat"),"Nat OK",IF(AND(Table1[[#This Row],[Source]]&lt;&gt;"Nat",Q1474&lt;55),"Poor &lt;55",IF(OR(G1474="Randwick",G1474="Flemington",G1474="Caulfield",G1474="Sandown Lake",G1474="Sandown Hill"),"Best","ave"))))</f>
        <v>Best</v>
      </c>
      <c r="AC1474" s="133" t="str">
        <f>IF(Q1474="","",IF(AB1474="Poor &lt;55",$AC$2*0.2%,IF(AND(AB1474="Q",AA1474&lt;&gt;"Wed"),$AC$2*0.4%,IF(AND(AB1474="Q",AA1474="Wed"),$AC$2*0.5%,IF(AND(AB1474="Ave",U1474=100),$AC$2*0.5%,IF(AND(AB1474="ave",U1474="",N1474=1,AG1474="Bush"),$AC$2*1%,IF(AND(AB1474="ave",U1474="",Q1474&gt;100),$AC$2*1.3%,IF(AND(AB1474="ave",U1474=""),$AC$2*1.2%,IF(AND(AB1474="Ave",U1474=200),$AC$2*1%,IF(AND(AB1474="Best",U1474=200),$AC$2*1.5%,IF(AND(AB1474="Best",U1474="",K1474&lt;&gt;"Pro Syd"),$AC$2*0.5%,IF(AND(AB1474="Best",U1474=""),$AC$2*1%,IF(AND(AB1474="Best",U1474=100,Table1[[#This Row],[State]]="NSW"),$AC$2*0.4%,IF(AND(AB1474="Best",U1474=100),$AC$2*1%,IF(Table1[[#This Row],[Adj]]="Nat OK",$AC$2*0.5%,"xxx")))))))))))))))</f>
        <v/>
      </c>
      <c r="AD1474" s="133" t="str">
        <f t="shared" si="297"/>
        <v/>
      </c>
      <c r="AE1474" s="133" t="str">
        <f t="shared" si="298"/>
        <v/>
      </c>
      <c r="AF1474" s="133" t="str">
        <f>VLOOKUP(Table1[[#This Row],[Track]],$F$2672:$H$2715,2,FALSE)</f>
        <v>Vic</v>
      </c>
      <c r="AG1474" s="133" t="str">
        <f>VLOOKUP(Table1[[#This Row],[Track]],$F$2672:$H$2715,3,FALSE)</f>
        <v>-</v>
      </c>
      <c r="AH1474" s="133" t="str">
        <f>IF(Table1[[#This Row],[Date]]&lt;$AH$2,"",IF(Table1[[#This Row],[Date]]&lt;$AH$3,"Edge","Elite Combo"))</f>
        <v/>
      </c>
      <c r="AI1474" s="218">
        <f>Table1[[#This Row],[Time]]</f>
        <v>0.70486111111111116</v>
      </c>
      <c r="AJ1474" s="219" t="str">
        <f>Table1[[#This Row],[Track]]</f>
        <v>Caulfield</v>
      </c>
      <c r="AK1474" s="216">
        <f>Table1[[#This Row],[Race ]]</f>
        <v>9</v>
      </c>
      <c r="AL1474" s="219">
        <f>Table1[[#This Row],[TAB]]</f>
        <v>6</v>
      </c>
      <c r="AM1474" s="219" t="str">
        <f>Table1[[#This Row],[Selection]]</f>
        <v>The Open</v>
      </c>
      <c r="AN1474" s="220" t="str">
        <f>Table1[[#This Row],[Sources]]</f>
        <v/>
      </c>
      <c r="AO1474" s="219" t="str">
        <f>Table1[[#This Row],[Scale Bet]]</f>
        <v/>
      </c>
    </row>
    <row r="1475" spans="5:41" ht="16.5" customHeight="1" x14ac:dyDescent="0.25">
      <c r="E1475" s="185">
        <v>45500</v>
      </c>
      <c r="F1475" s="35">
        <v>0.70486111111111116</v>
      </c>
      <c r="G1475" s="36" t="s">
        <v>201</v>
      </c>
      <c r="H1475" s="36">
        <v>9</v>
      </c>
      <c r="I1475" s="36">
        <v>6</v>
      </c>
      <c r="J1475" s="36" t="s">
        <v>24</v>
      </c>
      <c r="K1475" s="36" t="s">
        <v>18</v>
      </c>
      <c r="L1475" s="165">
        <v>10</v>
      </c>
      <c r="M1475" s="134" t="str">
        <f t="shared" si="286"/>
        <v/>
      </c>
      <c r="N1475" s="36" t="str">
        <f t="shared" si="287"/>
        <v/>
      </c>
      <c r="O1475" s="135" t="str">
        <f t="shared" si="288"/>
        <v/>
      </c>
      <c r="P1475" s="186" t="str">
        <f t="shared" si="289"/>
        <v>OK</v>
      </c>
      <c r="Q1475" s="187" t="str">
        <f t="shared" si="290"/>
        <v/>
      </c>
      <c r="R1475" s="150"/>
      <c r="S1475" s="187" t="str">
        <f t="shared" si="291"/>
        <v/>
      </c>
      <c r="T1475" s="136" t="str">
        <f t="shared" si="292"/>
        <v>The Open</v>
      </c>
      <c r="U1475" s="137" t="str">
        <f>IF(P1475="","",IF(N1475=1,"",IF(Q1475="","",IF(Q1475&lt;=100,100,IF(Table1[[#This Row],[Day]]="Wed",100,200)))))</f>
        <v/>
      </c>
      <c r="V1475" s="137" t="str">
        <f t="shared" si="293"/>
        <v/>
      </c>
      <c r="W1475" s="137" t="str">
        <f t="shared" si="294"/>
        <v/>
      </c>
      <c r="X1475" s="133">
        <f>100</f>
        <v>100</v>
      </c>
      <c r="Y1475" s="133" t="str">
        <f t="shared" si="295"/>
        <v/>
      </c>
      <c r="Z1475" s="133">
        <f t="shared" si="296"/>
        <v>-100</v>
      </c>
      <c r="AA1475" s="134" t="str">
        <f>TEXT(Table1[[#This Row],[Date]],"DDD")</f>
        <v>Sat</v>
      </c>
      <c r="AB1475" s="133" t="str">
        <f>IF(OR(G1475="Doomben",G1475="Eagle Farm"),"Q",IF(AND(Q1475&gt;1,Q1475&lt;55,Table1[[#This Row],[Source]]="Nat"),"Nat OK",IF(AND(Table1[[#This Row],[Source]]&lt;&gt;"Nat",Q1475&lt;55),"Poor &lt;55",IF(OR(G1475="Randwick",G1475="Flemington",G1475="Caulfield",G1475="Sandown Lake",G1475="Sandown Hill"),"Best","ave"))))</f>
        <v>Best</v>
      </c>
      <c r="AC1475" s="133" t="str">
        <f>IF(Q1475="","",IF(AB1475="Poor &lt;55",$AC$2*0.2%,IF(AND(AB1475="Q",AA1475&lt;&gt;"Wed"),$AC$2*0.4%,IF(AND(AB1475="Q",AA1475="Wed"),$AC$2*0.5%,IF(AND(AB1475="Ave",U1475=100),$AC$2*0.5%,IF(AND(AB1475="ave",U1475="",N1475=1,AG1475="Bush"),$AC$2*1%,IF(AND(AB1475="ave",U1475="",Q1475&gt;100),$AC$2*1.3%,IF(AND(AB1475="ave",U1475=""),$AC$2*1.2%,IF(AND(AB1475="Ave",U1475=200),$AC$2*1%,IF(AND(AB1475="Best",U1475=200),$AC$2*1.5%,IF(AND(AB1475="Best",U1475="",K1475&lt;&gt;"Pro Syd"),$AC$2*0.5%,IF(AND(AB1475="Best",U1475=""),$AC$2*1%,IF(AND(AB1475="Best",U1475=100,Table1[[#This Row],[State]]="NSW"),$AC$2*0.4%,IF(AND(AB1475="Best",U1475=100),$AC$2*1%,IF(Table1[[#This Row],[Adj]]="Nat OK",$AC$2*0.5%,"xxx")))))))))))))))</f>
        <v/>
      </c>
      <c r="AD1475" s="133" t="str">
        <f t="shared" si="297"/>
        <v/>
      </c>
      <c r="AE1475" s="133" t="str">
        <f t="shared" si="298"/>
        <v/>
      </c>
      <c r="AF1475" s="133" t="str">
        <f>VLOOKUP(Table1[[#This Row],[Track]],$F$2672:$H$2715,2,FALSE)</f>
        <v>Vic</v>
      </c>
      <c r="AG1475" s="133" t="str">
        <f>VLOOKUP(Table1[[#This Row],[Track]],$F$2672:$H$2715,3,FALSE)</f>
        <v>-</v>
      </c>
      <c r="AH1475" s="133" t="str">
        <f>IF(Table1[[#This Row],[Date]]&lt;$AH$2,"",IF(Table1[[#This Row],[Date]]&lt;$AH$3,"Edge","Elite Combo"))</f>
        <v/>
      </c>
      <c r="AI1475" s="218">
        <f>Table1[[#This Row],[Time]]</f>
        <v>0.70486111111111116</v>
      </c>
      <c r="AJ1475" s="219" t="str">
        <f>Table1[[#This Row],[Track]]</f>
        <v>Caulfield</v>
      </c>
      <c r="AK1475" s="216">
        <f>Table1[[#This Row],[Race ]]</f>
        <v>9</v>
      </c>
      <c r="AL1475" s="219">
        <f>Table1[[#This Row],[TAB]]</f>
        <v>6</v>
      </c>
      <c r="AM1475" s="219" t="str">
        <f>Table1[[#This Row],[Selection]]</f>
        <v>The Open</v>
      </c>
      <c r="AN1475" s="220" t="str">
        <f>Table1[[#This Row],[Sources]]</f>
        <v/>
      </c>
      <c r="AO1475" s="219" t="str">
        <f>Table1[[#This Row],[Scale Bet]]</f>
        <v/>
      </c>
    </row>
    <row r="1476" spans="5:41" ht="16.5" customHeight="1" x14ac:dyDescent="0.25">
      <c r="E1476" s="185">
        <v>45507</v>
      </c>
      <c r="F1476" s="35">
        <v>0.48472222222222222</v>
      </c>
      <c r="G1476" s="36" t="s">
        <v>217</v>
      </c>
      <c r="H1476" s="36">
        <v>1</v>
      </c>
      <c r="I1476" s="36">
        <v>8</v>
      </c>
      <c r="J1476" s="36" t="s">
        <v>277</v>
      </c>
      <c r="K1476" s="36" t="s">
        <v>13</v>
      </c>
      <c r="L1476" s="165">
        <v>11</v>
      </c>
      <c r="M1476" s="134">
        <f t="shared" si="286"/>
        <v>11</v>
      </c>
      <c r="N1476" s="36">
        <f t="shared" si="287"/>
        <v>1</v>
      </c>
      <c r="O1476" s="135" t="str">
        <f t="shared" si="288"/>
        <v>Nat-11</v>
      </c>
      <c r="P1476" s="186" t="str">
        <f t="shared" si="289"/>
        <v/>
      </c>
      <c r="Q1476" s="187">
        <f t="shared" si="290"/>
        <v>44</v>
      </c>
      <c r="R1476" s="150"/>
      <c r="S1476" s="187" t="str">
        <f t="shared" si="291"/>
        <v/>
      </c>
      <c r="T1476" s="136" t="str">
        <f t="shared" si="292"/>
        <v>Tavistorm</v>
      </c>
      <c r="U1476" s="137" t="str">
        <f>IF(P1476="","",IF(N1476=1,"",IF(Q1476="","",IF(Q1476&lt;=100,100,IF(Table1[[#This Row],[Day]]="Wed",100,200)))))</f>
        <v/>
      </c>
      <c r="V1476" s="137" t="str">
        <f t="shared" si="293"/>
        <v/>
      </c>
      <c r="W1476" s="137" t="str">
        <f t="shared" si="294"/>
        <v/>
      </c>
      <c r="X1476" s="133">
        <f>100</f>
        <v>100</v>
      </c>
      <c r="Y1476" s="133" t="str">
        <f t="shared" si="295"/>
        <v/>
      </c>
      <c r="Z1476" s="133">
        <f t="shared" si="296"/>
        <v>-100</v>
      </c>
      <c r="AA1476" s="134" t="str">
        <f>TEXT(Table1[[#This Row],[Date]],"DDD")</f>
        <v>Sat</v>
      </c>
      <c r="AB1476" s="133" t="str">
        <f>IF(OR(G1476="Doomben",G1476="Eagle Farm"),"Q",IF(AND(Q1476&gt;1,Q1476&lt;55,Table1[[#This Row],[Source]]="Nat"),"Nat OK",IF(AND(Table1[[#This Row],[Source]]&lt;&gt;"Nat",Q1476&lt;55),"Poor &lt;55",IF(OR(G1476="Randwick",G1476="Flemington",G1476="Caulfield",G1476="Sandown Lake",G1476="Sandown Hill"),"Best","ave"))))</f>
        <v>Q</v>
      </c>
      <c r="AC1476" s="133">
        <f>IF(Q1476="","",IF(AB1476="Poor &lt;55",$AC$2*0.2%,IF(AND(AB1476="Q",AA1476&lt;&gt;"Wed"),$AC$2*0.4%,IF(AND(AB1476="Q",AA1476="Wed"),$AC$2*0.5%,IF(AND(AB1476="Ave",U1476=100),$AC$2*0.5%,IF(AND(AB1476="ave",U1476="",N1476=1,AG1476="Bush"),$AC$2*1%,IF(AND(AB1476="ave",U1476="",Q1476&gt;100),$AC$2*1.3%,IF(AND(AB1476="ave",U1476=""),$AC$2*1.2%,IF(AND(AB1476="Ave",U1476=200),$AC$2*1%,IF(AND(AB1476="Best",U1476=200),$AC$2*1.5%,IF(AND(AB1476="Best",U1476="",K1476&lt;&gt;"Pro Syd"),$AC$2*0.5%,IF(AND(AB1476="Best",U1476=""),$AC$2*1%,IF(AND(AB1476="Best",U1476=100,Table1[[#This Row],[State]]="NSW"),$AC$2*0.4%,IF(AND(AB1476="Best",U1476=100),$AC$2*1%,IF(Table1[[#This Row],[Adj]]="Nat OK",$AC$2*0.5%,"xxx")))))))))))))))</f>
        <v>40</v>
      </c>
      <c r="AD1476" s="133" t="str">
        <f t="shared" si="297"/>
        <v/>
      </c>
      <c r="AE1476" s="133">
        <f t="shared" si="298"/>
        <v>-40</v>
      </c>
      <c r="AF1476" s="133" t="str">
        <f>VLOOKUP(Table1[[#This Row],[Track]],$F$2672:$H$2715,2,FALSE)</f>
        <v>Qld</v>
      </c>
      <c r="AG1476" s="133" t="str">
        <f>VLOOKUP(Table1[[#This Row],[Track]],$F$2672:$H$2715,3,FALSE)</f>
        <v>-</v>
      </c>
      <c r="AH1476" s="133" t="str">
        <f>IF(Table1[[#This Row],[Date]]&lt;$AH$2,"",IF(Table1[[#This Row],[Date]]&lt;$AH$3,"Edge","Elite Combo"))</f>
        <v/>
      </c>
      <c r="AI1476" s="218">
        <f>Table1[[#This Row],[Time]]</f>
        <v>0.48472222222222222</v>
      </c>
      <c r="AJ1476" s="219" t="str">
        <f>Table1[[#This Row],[Track]]</f>
        <v>Doomben</v>
      </c>
      <c r="AK1476" s="216">
        <f>Table1[[#This Row],[Race ]]</f>
        <v>1</v>
      </c>
      <c r="AL1476" s="219">
        <f>Table1[[#This Row],[TAB]]</f>
        <v>8</v>
      </c>
      <c r="AM1476" s="219" t="str">
        <f>Table1[[#This Row],[Selection]]</f>
        <v>Tavistorm</v>
      </c>
      <c r="AN1476" s="220" t="str">
        <f>Table1[[#This Row],[Sources]]</f>
        <v>Nat-11</v>
      </c>
      <c r="AO1476" s="219">
        <f>Table1[[#This Row],[Scale Bet]]</f>
        <v>40</v>
      </c>
    </row>
    <row r="1477" spans="5:41" ht="16.5" customHeight="1" x14ac:dyDescent="0.25">
      <c r="E1477" s="185">
        <v>45507</v>
      </c>
      <c r="F1477" s="35">
        <v>0.50347222222222221</v>
      </c>
      <c r="G1477" s="36" t="s">
        <v>17</v>
      </c>
      <c r="H1477" s="36">
        <v>2</v>
      </c>
      <c r="I1477" s="36">
        <v>8</v>
      </c>
      <c r="J1477" s="36" t="s">
        <v>278</v>
      </c>
      <c r="K1477" s="36" t="s">
        <v>1</v>
      </c>
      <c r="L1477" s="165">
        <v>10</v>
      </c>
      <c r="M1477" s="134">
        <f t="shared" si="286"/>
        <v>40</v>
      </c>
      <c r="N1477" s="36">
        <f t="shared" si="287"/>
        <v>3</v>
      </c>
      <c r="O1477" s="135" t="str">
        <f t="shared" si="288"/>
        <v>E4-10/Edge-15/Nat-15</v>
      </c>
      <c r="P1477" s="186" t="str">
        <f t="shared" si="289"/>
        <v>OK</v>
      </c>
      <c r="Q1477" s="187">
        <f t="shared" si="290"/>
        <v>160</v>
      </c>
      <c r="R1477" s="150">
        <v>2.7</v>
      </c>
      <c r="S1477" s="187">
        <f t="shared" si="291"/>
        <v>432</v>
      </c>
      <c r="T1477" s="136" t="str">
        <f t="shared" si="292"/>
        <v>The Extreme Cat</v>
      </c>
      <c r="U1477" s="137">
        <f>IF(P1477="","",IF(N1477=1,"",IF(Q1477="","",IF(Q1477&lt;=100,100,IF(Table1[[#This Row],[Day]]="Wed",100,200)))))</f>
        <v>200</v>
      </c>
      <c r="V1477" s="137">
        <f t="shared" si="293"/>
        <v>540</v>
      </c>
      <c r="W1477" s="137">
        <f t="shared" si="294"/>
        <v>340</v>
      </c>
      <c r="X1477" s="133">
        <f>100</f>
        <v>100</v>
      </c>
      <c r="Y1477" s="133">
        <f t="shared" si="295"/>
        <v>270</v>
      </c>
      <c r="Z1477" s="133">
        <f t="shared" si="296"/>
        <v>170</v>
      </c>
      <c r="AA1477" s="134" t="str">
        <f>TEXT(Table1[[#This Row],[Date]],"DDD")</f>
        <v>Sat</v>
      </c>
      <c r="AB1477" s="133" t="str">
        <f>IF(OR(G1477="Doomben",G1477="Eagle Farm"),"Q",IF(AND(Q1477&gt;1,Q1477&lt;55,Table1[[#This Row],[Source]]="Nat"),"Nat OK",IF(AND(Table1[[#This Row],[Source]]&lt;&gt;"Nat",Q1477&lt;55),"Poor &lt;55",IF(OR(G1477="Randwick",G1477="Flemington",G1477="Caulfield",G1477="Sandown Lake",G1477="Sandown Hill"),"Best","ave"))))</f>
        <v>ave</v>
      </c>
      <c r="AC1477" s="133">
        <f>IF(Q1477="","",IF(AB1477="Poor &lt;55",$AC$2*0.2%,IF(AND(AB1477="Q",AA1477&lt;&gt;"Wed"),$AC$2*0.4%,IF(AND(AB1477="Q",AA1477="Wed"),$AC$2*0.5%,IF(AND(AB1477="Ave",U1477=100),$AC$2*0.5%,IF(AND(AB1477="ave",U1477="",N1477=1,AG1477="Bush"),$AC$2*1%,IF(AND(AB1477="ave",U1477="",Q1477&gt;100),$AC$2*1.3%,IF(AND(AB1477="ave",U1477=""),$AC$2*1.2%,IF(AND(AB1477="Ave",U1477=200),$AC$2*1%,IF(AND(AB1477="Best",U1477=200),$AC$2*1.5%,IF(AND(AB1477="Best",U1477="",K1477&lt;&gt;"Pro Syd"),$AC$2*0.5%,IF(AND(AB1477="Best",U1477=""),$AC$2*1%,IF(AND(AB1477="Best",U1477=100,Table1[[#This Row],[State]]="NSW"),$AC$2*0.4%,IF(AND(AB1477="Best",U1477=100),$AC$2*1%,IF(Table1[[#This Row],[Adj]]="Nat OK",$AC$2*0.5%,"xxx")))))))))))))))</f>
        <v>100</v>
      </c>
      <c r="AD1477" s="133">
        <f t="shared" si="297"/>
        <v>270</v>
      </c>
      <c r="AE1477" s="133">
        <f t="shared" si="298"/>
        <v>170</v>
      </c>
      <c r="AF1477" s="133" t="str">
        <f>VLOOKUP(Table1[[#This Row],[Track]],$F$2672:$H$2715,2,FALSE)</f>
        <v>NSW</v>
      </c>
      <c r="AG1477" s="133" t="str">
        <f>VLOOKUP(Table1[[#This Row],[Track]],$F$2672:$H$2715,3,FALSE)</f>
        <v>-</v>
      </c>
      <c r="AH1477" s="133" t="str">
        <f>IF(Table1[[#This Row],[Date]]&lt;$AH$2,"",IF(Table1[[#This Row],[Date]]&lt;$AH$3,"Edge","Elite Combo"))</f>
        <v/>
      </c>
      <c r="AI1477" s="218">
        <f>Table1[[#This Row],[Time]]</f>
        <v>0.50347222222222221</v>
      </c>
      <c r="AJ1477" s="219" t="str">
        <f>Table1[[#This Row],[Track]]</f>
        <v>Rosehill</v>
      </c>
      <c r="AK1477" s="216">
        <f>Table1[[#This Row],[Race ]]</f>
        <v>2</v>
      </c>
      <c r="AL1477" s="219">
        <f>Table1[[#This Row],[TAB]]</f>
        <v>8</v>
      </c>
      <c r="AM1477" s="219" t="str">
        <f>Table1[[#This Row],[Selection]]</f>
        <v>The Extreme Cat</v>
      </c>
      <c r="AN1477" s="220" t="str">
        <f>Table1[[#This Row],[Sources]]</f>
        <v>E4-10/Edge-15/Nat-15</v>
      </c>
      <c r="AO1477" s="219">
        <f>Table1[[#This Row],[Scale Bet]]</f>
        <v>100</v>
      </c>
    </row>
    <row r="1478" spans="5:41" ht="16.5" customHeight="1" x14ac:dyDescent="0.25">
      <c r="E1478" s="185">
        <v>45507</v>
      </c>
      <c r="F1478" s="35">
        <v>0.50347222222222221</v>
      </c>
      <c r="G1478" s="36" t="s">
        <v>17</v>
      </c>
      <c r="H1478" s="36">
        <v>2</v>
      </c>
      <c r="I1478" s="36">
        <v>8</v>
      </c>
      <c r="J1478" s="36" t="s">
        <v>278</v>
      </c>
      <c r="K1478" s="36" t="s">
        <v>40</v>
      </c>
      <c r="L1478" s="165">
        <v>15</v>
      </c>
      <c r="M1478" s="134" t="str">
        <f t="shared" si="286"/>
        <v/>
      </c>
      <c r="N1478" s="36" t="str">
        <f t="shared" si="287"/>
        <v/>
      </c>
      <c r="O1478" s="135" t="str">
        <f t="shared" si="288"/>
        <v/>
      </c>
      <c r="P1478" s="186" t="str">
        <f t="shared" si="289"/>
        <v>OK</v>
      </c>
      <c r="Q1478" s="187" t="str">
        <f t="shared" si="290"/>
        <v/>
      </c>
      <c r="R1478" s="150">
        <v>2.7</v>
      </c>
      <c r="S1478" s="187" t="str">
        <f t="shared" si="291"/>
        <v/>
      </c>
      <c r="T1478" s="136" t="str">
        <f t="shared" si="292"/>
        <v>The Extreme Cat</v>
      </c>
      <c r="U1478" s="137" t="str">
        <f>IF(P1478="","",IF(N1478=1,"",IF(Q1478="","",IF(Q1478&lt;=100,100,IF(Table1[[#This Row],[Day]]="Wed",100,200)))))</f>
        <v/>
      </c>
      <c r="V1478" s="137" t="str">
        <f t="shared" si="293"/>
        <v/>
      </c>
      <c r="W1478" s="137" t="str">
        <f t="shared" si="294"/>
        <v/>
      </c>
      <c r="X1478" s="133">
        <f>100</f>
        <v>100</v>
      </c>
      <c r="Y1478" s="133">
        <f t="shared" si="295"/>
        <v>270</v>
      </c>
      <c r="Z1478" s="133">
        <f t="shared" si="296"/>
        <v>170</v>
      </c>
      <c r="AA1478" s="134" t="str">
        <f>TEXT(Table1[[#This Row],[Date]],"DDD")</f>
        <v>Sat</v>
      </c>
      <c r="AB1478" s="133" t="str">
        <f>IF(OR(G1478="Doomben",G1478="Eagle Farm"),"Q",IF(AND(Q1478&gt;1,Q1478&lt;55,Table1[[#This Row],[Source]]="Nat"),"Nat OK",IF(AND(Table1[[#This Row],[Source]]&lt;&gt;"Nat",Q1478&lt;55),"Poor &lt;55",IF(OR(G1478="Randwick",G1478="Flemington",G1478="Caulfield",G1478="Sandown Lake",G1478="Sandown Hill"),"Best","ave"))))</f>
        <v>ave</v>
      </c>
      <c r="AC1478" s="133" t="str">
        <f>IF(Q1478="","",IF(AB1478="Poor &lt;55",$AC$2*0.2%,IF(AND(AB1478="Q",AA1478&lt;&gt;"Wed"),$AC$2*0.4%,IF(AND(AB1478="Q",AA1478="Wed"),$AC$2*0.5%,IF(AND(AB1478="Ave",U1478=100),$AC$2*0.5%,IF(AND(AB1478="ave",U1478="",N1478=1,AG1478="Bush"),$AC$2*1%,IF(AND(AB1478="ave",U1478="",Q1478&gt;100),$AC$2*1.3%,IF(AND(AB1478="ave",U1478=""),$AC$2*1.2%,IF(AND(AB1478="Ave",U1478=200),$AC$2*1%,IF(AND(AB1478="Best",U1478=200),$AC$2*1.5%,IF(AND(AB1478="Best",U1478="",K1478&lt;&gt;"Pro Syd"),$AC$2*0.5%,IF(AND(AB1478="Best",U1478=""),$AC$2*1%,IF(AND(AB1478="Best",U1478=100,Table1[[#This Row],[State]]="NSW"),$AC$2*0.4%,IF(AND(AB1478="Best",U1478=100),$AC$2*1%,IF(Table1[[#This Row],[Adj]]="Nat OK",$AC$2*0.5%,"xxx")))))))))))))))</f>
        <v/>
      </c>
      <c r="AD1478" s="133" t="str">
        <f t="shared" si="297"/>
        <v/>
      </c>
      <c r="AE1478" s="133" t="str">
        <f t="shared" si="298"/>
        <v/>
      </c>
      <c r="AF1478" s="133" t="str">
        <f>VLOOKUP(Table1[[#This Row],[Track]],$F$2672:$H$2715,2,FALSE)</f>
        <v>NSW</v>
      </c>
      <c r="AG1478" s="133" t="str">
        <f>VLOOKUP(Table1[[#This Row],[Track]],$F$2672:$H$2715,3,FALSE)</f>
        <v>-</v>
      </c>
      <c r="AH1478" s="133" t="str">
        <f>IF(Table1[[#This Row],[Date]]&lt;$AH$2,"",IF(Table1[[#This Row],[Date]]&lt;$AH$3,"Edge","Elite Combo"))</f>
        <v/>
      </c>
      <c r="AI1478" s="218">
        <f>Table1[[#This Row],[Time]]</f>
        <v>0.50347222222222221</v>
      </c>
      <c r="AJ1478" s="219" t="str">
        <f>Table1[[#This Row],[Track]]</f>
        <v>Rosehill</v>
      </c>
      <c r="AK1478" s="216">
        <f>Table1[[#This Row],[Race ]]</f>
        <v>2</v>
      </c>
      <c r="AL1478" s="219">
        <f>Table1[[#This Row],[TAB]]</f>
        <v>8</v>
      </c>
      <c r="AM1478" s="219" t="str">
        <f>Table1[[#This Row],[Selection]]</f>
        <v>The Extreme Cat</v>
      </c>
      <c r="AN1478" s="220" t="str">
        <f>Table1[[#This Row],[Sources]]</f>
        <v/>
      </c>
      <c r="AO1478" s="219" t="str">
        <f>Table1[[#This Row],[Scale Bet]]</f>
        <v/>
      </c>
    </row>
    <row r="1479" spans="5:41" ht="16.5" customHeight="1" x14ac:dyDescent="0.25">
      <c r="E1479" s="185">
        <v>45507</v>
      </c>
      <c r="F1479" s="35">
        <v>0.50347222222222221</v>
      </c>
      <c r="G1479" s="36" t="s">
        <v>17</v>
      </c>
      <c r="H1479" s="36">
        <v>2</v>
      </c>
      <c r="I1479" s="36">
        <v>8</v>
      </c>
      <c r="J1479" s="36" t="s">
        <v>278</v>
      </c>
      <c r="K1479" s="36" t="s">
        <v>13</v>
      </c>
      <c r="L1479" s="165">
        <v>15</v>
      </c>
      <c r="M1479" s="134" t="str">
        <f t="shared" ref="M1479:M1542" si="299">IF(AND(J1479=J1478,E1479=E1478),"",IF(AND(E1479=E1482,J1479=J1482),L1479+L1480+L1481+L1482,IF(AND(E1479=E1481,J1479=J1481),L1479+L1480+L1481,IF(AND(E1479=E1480,J1479=J1480),L1479+L1480,L1479))))</f>
        <v/>
      </c>
      <c r="N1479" s="36" t="str">
        <f t="shared" ref="N1479:N1542" si="300">IF(M1479=L1479,1,IF(M1479="","",IF(AND(E1479=E1482,J1479=J1482),4,IF(AND(E1479=E1481,J1479=J1481),3,IF(AND(E1479=E1480,J1479=J1480),2,"XXX")))))</f>
        <v/>
      </c>
      <c r="O1479" s="135" t="str">
        <f t="shared" ref="O1479:O1542" si="301">IF(N1479="","",IF(N1479=4,K1479&amp;"-"&amp;L1479&amp;"/"&amp;K1480&amp;"-"&amp;L1480&amp;"/"&amp;K1481&amp;"-"&amp;L1481&amp;"/"&amp;K1482&amp;"-"&amp;L1482,IF(N1479=3,K1479&amp;"-"&amp;L1479&amp;"/"&amp;K1480&amp;"-"&amp;L1480&amp;"/"&amp;K1481&amp;"-"&amp;L1481,IF(N1479=2,K1479&amp;"-"&amp;L1479&amp;"/"&amp;K1480&amp;"-"&amp;L1480,IF(N1479=1,K1479&amp;"-"&amp;L1479,"""""xxx")))))</f>
        <v/>
      </c>
      <c r="P1479" s="186" t="str">
        <f t="shared" ref="P1479:P1542" si="302">IF(OR(G1479="Randwick",G1479="Rosehill",G1479="Flemington",G1479="Caulfield",G1479="Sandown Lake",G1479="Sandown Hill",G1479="Moonee Valley"),"OK","")</f>
        <v>OK</v>
      </c>
      <c r="Q1479" s="187" t="str">
        <f t="shared" ref="Q1479:Q1542" si="303">IF(M1479="","",(M1479*($Q$1/1000)/$R$1)*$Q$2)</f>
        <v/>
      </c>
      <c r="R1479" s="150">
        <v>2.7</v>
      </c>
      <c r="S1479" s="187" t="str">
        <f t="shared" ref="S1479:S1542" si="304">IF(Q1479="","",IF(R1479="","",R1479*Q1479))</f>
        <v/>
      </c>
      <c r="T1479" s="136" t="str">
        <f t="shared" ref="T1479:T1542" si="305">TRIM(PROPER(J1479))</f>
        <v>The Extreme Cat</v>
      </c>
      <c r="U1479" s="137" t="str">
        <f>IF(P1479="","",IF(N1479=1,"",IF(Q1479="","",IF(Q1479&lt;=100,100,IF(Table1[[#This Row],[Day]]="Wed",100,200)))))</f>
        <v/>
      </c>
      <c r="V1479" s="137" t="str">
        <f t="shared" ref="V1479:V1542" si="306">IF(U1479="","",IF(R1479="","",U1479*R1479))</f>
        <v/>
      </c>
      <c r="W1479" s="137" t="str">
        <f t="shared" ref="W1479:W1542" si="307">IF(U1479="","",IF(V1479="",U1479*-1,V1479-U1479))</f>
        <v/>
      </c>
      <c r="X1479" s="133">
        <f>100</f>
        <v>100</v>
      </c>
      <c r="Y1479" s="133">
        <f t="shared" ref="Y1479:Y1542" si="308">IF(R1479="","",X1479*R1479)</f>
        <v>270</v>
      </c>
      <c r="Z1479" s="133">
        <f t="shared" ref="Z1479:Z1542" si="309">IF(Y1479="",X1479*-1,Y1479-X1478)</f>
        <v>170</v>
      </c>
      <c r="AA1479" s="134" t="str">
        <f>TEXT(Table1[[#This Row],[Date]],"DDD")</f>
        <v>Sat</v>
      </c>
      <c r="AB1479" s="133" t="str">
        <f>IF(OR(G1479="Doomben",G1479="Eagle Farm"),"Q",IF(AND(Q1479&gt;1,Q1479&lt;55,Table1[[#This Row],[Source]]="Nat"),"Nat OK",IF(AND(Table1[[#This Row],[Source]]&lt;&gt;"Nat",Q1479&lt;55),"Poor &lt;55",IF(OR(G1479="Randwick",G1479="Flemington",G1479="Caulfield",G1479="Sandown Lake",G1479="Sandown Hill"),"Best","ave"))))</f>
        <v>ave</v>
      </c>
      <c r="AC1479" s="133" t="str">
        <f>IF(Q1479="","",IF(AB1479="Poor &lt;55",$AC$2*0.2%,IF(AND(AB1479="Q",AA1479&lt;&gt;"Wed"),$AC$2*0.4%,IF(AND(AB1479="Q",AA1479="Wed"),$AC$2*0.5%,IF(AND(AB1479="Ave",U1479=100),$AC$2*0.5%,IF(AND(AB1479="ave",U1479="",N1479=1,AG1479="Bush"),$AC$2*1%,IF(AND(AB1479="ave",U1479="",Q1479&gt;100),$AC$2*1.3%,IF(AND(AB1479="ave",U1479=""),$AC$2*1.2%,IF(AND(AB1479="Ave",U1479=200),$AC$2*1%,IF(AND(AB1479="Best",U1479=200),$AC$2*1.5%,IF(AND(AB1479="Best",U1479="",K1479&lt;&gt;"Pro Syd"),$AC$2*0.5%,IF(AND(AB1479="Best",U1479=""),$AC$2*1%,IF(AND(AB1479="Best",U1479=100,Table1[[#This Row],[State]]="NSW"),$AC$2*0.4%,IF(AND(AB1479="Best",U1479=100),$AC$2*1%,IF(Table1[[#This Row],[Adj]]="Nat OK",$AC$2*0.5%,"xxx")))))))))))))))</f>
        <v/>
      </c>
      <c r="AD1479" s="133" t="str">
        <f t="shared" ref="AD1479:AD1542" si="310">IF(AC1479="","",IF(R1479="","",AC1479*R1479))</f>
        <v/>
      </c>
      <c r="AE1479" s="133" t="str">
        <f t="shared" ref="AE1479:AE1542" si="311">IF(AC1479="","",IF(AD1479="",AC1479*-1,AD1479-AC1479))</f>
        <v/>
      </c>
      <c r="AF1479" s="133" t="str">
        <f>VLOOKUP(Table1[[#This Row],[Track]],$F$2672:$H$2715,2,FALSE)</f>
        <v>NSW</v>
      </c>
      <c r="AG1479" s="133" t="str">
        <f>VLOOKUP(Table1[[#This Row],[Track]],$F$2672:$H$2715,3,FALSE)</f>
        <v>-</v>
      </c>
      <c r="AH1479" s="133" t="str">
        <f>IF(Table1[[#This Row],[Date]]&lt;$AH$2,"",IF(Table1[[#This Row],[Date]]&lt;$AH$3,"Edge","Elite Combo"))</f>
        <v/>
      </c>
      <c r="AI1479" s="218">
        <f>Table1[[#This Row],[Time]]</f>
        <v>0.50347222222222221</v>
      </c>
      <c r="AJ1479" s="219" t="str">
        <f>Table1[[#This Row],[Track]]</f>
        <v>Rosehill</v>
      </c>
      <c r="AK1479" s="216">
        <f>Table1[[#This Row],[Race ]]</f>
        <v>2</v>
      </c>
      <c r="AL1479" s="219">
        <f>Table1[[#This Row],[TAB]]</f>
        <v>8</v>
      </c>
      <c r="AM1479" s="219" t="str">
        <f>Table1[[#This Row],[Selection]]</f>
        <v>The Extreme Cat</v>
      </c>
      <c r="AN1479" s="220" t="str">
        <f>Table1[[#This Row],[Sources]]</f>
        <v/>
      </c>
      <c r="AO1479" s="219" t="str">
        <f>Table1[[#This Row],[Scale Bet]]</f>
        <v/>
      </c>
    </row>
    <row r="1480" spans="5:41" ht="16.5" customHeight="1" x14ac:dyDescent="0.25">
      <c r="E1480" s="185">
        <v>45507</v>
      </c>
      <c r="F1480" s="35">
        <v>0.50347222222222221</v>
      </c>
      <c r="G1480" s="36" t="s">
        <v>17</v>
      </c>
      <c r="H1480" s="36">
        <v>2</v>
      </c>
      <c r="I1480" s="36">
        <v>4</v>
      </c>
      <c r="J1480" s="36" t="s">
        <v>279</v>
      </c>
      <c r="K1480" s="36" t="s">
        <v>60</v>
      </c>
      <c r="L1480" s="165">
        <v>10</v>
      </c>
      <c r="M1480" s="134">
        <f t="shared" si="299"/>
        <v>10</v>
      </c>
      <c r="N1480" s="36">
        <f t="shared" si="300"/>
        <v>1</v>
      </c>
      <c r="O1480" s="135" t="str">
        <f t="shared" si="301"/>
        <v>Pro Syd-10</v>
      </c>
      <c r="P1480" s="186" t="str">
        <f t="shared" si="302"/>
        <v>OK</v>
      </c>
      <c r="Q1480" s="187">
        <f t="shared" si="303"/>
        <v>40</v>
      </c>
      <c r="R1480" s="150"/>
      <c r="S1480" s="187" t="str">
        <f t="shared" si="304"/>
        <v/>
      </c>
      <c r="T1480" s="136" t="str">
        <f t="shared" si="305"/>
        <v>The Great Houdini</v>
      </c>
      <c r="U1480" s="137" t="str">
        <f>IF(P1480="","",IF(N1480=1,"",IF(Q1480="","",IF(Q1480&lt;=100,100,IF(Table1[[#This Row],[Day]]="Wed",100,200)))))</f>
        <v/>
      </c>
      <c r="V1480" s="137" t="str">
        <f t="shared" si="306"/>
        <v/>
      </c>
      <c r="W1480" s="137" t="str">
        <f t="shared" si="307"/>
        <v/>
      </c>
      <c r="X1480" s="133">
        <f>100</f>
        <v>100</v>
      </c>
      <c r="Y1480" s="133" t="str">
        <f t="shared" si="308"/>
        <v/>
      </c>
      <c r="Z1480" s="133">
        <f t="shared" si="309"/>
        <v>-100</v>
      </c>
      <c r="AA1480" s="134" t="str">
        <f>TEXT(Table1[[#This Row],[Date]],"DDD")</f>
        <v>Sat</v>
      </c>
      <c r="AB1480" s="133" t="str">
        <f>IF(OR(G1480="Doomben",G1480="Eagle Farm"),"Q",IF(AND(Q1480&gt;1,Q1480&lt;55,Table1[[#This Row],[Source]]="Nat"),"Nat OK",IF(AND(Table1[[#This Row],[Source]]&lt;&gt;"Nat",Q1480&lt;55),"Poor &lt;55",IF(OR(G1480="Randwick",G1480="Flemington",G1480="Caulfield",G1480="Sandown Lake",G1480="Sandown Hill"),"Best","ave"))))</f>
        <v>Poor &lt;55</v>
      </c>
      <c r="AC1480" s="133">
        <f>IF(Q1480="","",IF(AB1480="Poor &lt;55",$AC$2*0.2%,IF(AND(AB1480="Q",AA1480&lt;&gt;"Wed"),$AC$2*0.4%,IF(AND(AB1480="Q",AA1480="Wed"),$AC$2*0.5%,IF(AND(AB1480="Ave",U1480=100),$AC$2*0.5%,IF(AND(AB1480="ave",U1480="",N1480=1,AG1480="Bush"),$AC$2*1%,IF(AND(AB1480="ave",U1480="",Q1480&gt;100),$AC$2*1.3%,IF(AND(AB1480="ave",U1480=""),$AC$2*1.2%,IF(AND(AB1480="Ave",U1480=200),$AC$2*1%,IF(AND(AB1480="Best",U1480=200),$AC$2*1.5%,IF(AND(AB1480="Best",U1480="",K1480&lt;&gt;"Pro Syd"),$AC$2*0.5%,IF(AND(AB1480="Best",U1480=""),$AC$2*1%,IF(AND(AB1480="Best",U1480=100,Table1[[#This Row],[State]]="NSW"),$AC$2*0.4%,IF(AND(AB1480="Best",U1480=100),$AC$2*1%,IF(Table1[[#This Row],[Adj]]="Nat OK",$AC$2*0.5%,"xxx")))))))))))))))</f>
        <v>20</v>
      </c>
      <c r="AD1480" s="133" t="str">
        <f t="shared" si="310"/>
        <v/>
      </c>
      <c r="AE1480" s="133">
        <f t="shared" si="311"/>
        <v>-20</v>
      </c>
      <c r="AF1480" s="133" t="str">
        <f>VLOOKUP(Table1[[#This Row],[Track]],$F$2672:$H$2715,2,FALSE)</f>
        <v>NSW</v>
      </c>
      <c r="AG1480" s="133" t="str">
        <f>VLOOKUP(Table1[[#This Row],[Track]],$F$2672:$H$2715,3,FALSE)</f>
        <v>-</v>
      </c>
      <c r="AH1480" s="133" t="str">
        <f>IF(Table1[[#This Row],[Date]]&lt;$AH$2,"",IF(Table1[[#This Row],[Date]]&lt;$AH$3,"Edge","Elite Combo"))</f>
        <v/>
      </c>
      <c r="AI1480" s="218">
        <f>Table1[[#This Row],[Time]]</f>
        <v>0.50347222222222221</v>
      </c>
      <c r="AJ1480" s="219" t="str">
        <f>Table1[[#This Row],[Track]]</f>
        <v>Rosehill</v>
      </c>
      <c r="AK1480" s="216">
        <f>Table1[[#This Row],[Race ]]</f>
        <v>2</v>
      </c>
      <c r="AL1480" s="219">
        <f>Table1[[#This Row],[TAB]]</f>
        <v>4</v>
      </c>
      <c r="AM1480" s="219" t="str">
        <f>Table1[[#This Row],[Selection]]</f>
        <v>The Great Houdini</v>
      </c>
      <c r="AN1480" s="220" t="str">
        <f>Table1[[#This Row],[Sources]]</f>
        <v>Pro Syd-10</v>
      </c>
      <c r="AO1480" s="219">
        <f>Table1[[#This Row],[Scale Bet]]</f>
        <v>20</v>
      </c>
    </row>
    <row r="1481" spans="5:41" ht="16.5" customHeight="1" x14ac:dyDescent="0.25">
      <c r="E1481" s="185">
        <v>45507</v>
      </c>
      <c r="F1481" s="35">
        <v>0.52777777777777779</v>
      </c>
      <c r="G1481" s="36" t="s">
        <v>17</v>
      </c>
      <c r="H1481" s="36">
        <v>3</v>
      </c>
      <c r="I1481" s="36">
        <v>8</v>
      </c>
      <c r="J1481" s="36" t="s">
        <v>280</v>
      </c>
      <c r="K1481" s="36" t="s">
        <v>1</v>
      </c>
      <c r="L1481" s="165">
        <v>10</v>
      </c>
      <c r="M1481" s="134">
        <f t="shared" si="299"/>
        <v>23</v>
      </c>
      <c r="N1481" s="36">
        <f t="shared" si="300"/>
        <v>2</v>
      </c>
      <c r="O1481" s="135" t="str">
        <f t="shared" si="301"/>
        <v>E4-10/Nat-13</v>
      </c>
      <c r="P1481" s="186" t="str">
        <f t="shared" si="302"/>
        <v>OK</v>
      </c>
      <c r="Q1481" s="187">
        <f t="shared" si="303"/>
        <v>92</v>
      </c>
      <c r="R1481" s="150"/>
      <c r="S1481" s="187" t="str">
        <f t="shared" si="304"/>
        <v/>
      </c>
      <c r="T1481" s="136" t="str">
        <f t="shared" si="305"/>
        <v>Cinematic Star</v>
      </c>
      <c r="U1481" s="137">
        <f>IF(P1481="","",IF(N1481=1,"",IF(Q1481="","",IF(Q1481&lt;=100,100,IF(Table1[[#This Row],[Day]]="Wed",100,200)))))</f>
        <v>100</v>
      </c>
      <c r="V1481" s="137" t="str">
        <f t="shared" si="306"/>
        <v/>
      </c>
      <c r="W1481" s="137">
        <f t="shared" si="307"/>
        <v>-100</v>
      </c>
      <c r="X1481" s="133">
        <f>100</f>
        <v>100</v>
      </c>
      <c r="Y1481" s="133" t="str">
        <f t="shared" si="308"/>
        <v/>
      </c>
      <c r="Z1481" s="133">
        <f t="shared" si="309"/>
        <v>-100</v>
      </c>
      <c r="AA1481" s="134" t="str">
        <f>TEXT(Table1[[#This Row],[Date]],"DDD")</f>
        <v>Sat</v>
      </c>
      <c r="AB1481" s="133" t="str">
        <f>IF(OR(G1481="Doomben",G1481="Eagle Farm"),"Q",IF(AND(Q1481&gt;1,Q1481&lt;55,Table1[[#This Row],[Source]]="Nat"),"Nat OK",IF(AND(Table1[[#This Row],[Source]]&lt;&gt;"Nat",Q1481&lt;55),"Poor &lt;55",IF(OR(G1481="Randwick",G1481="Flemington",G1481="Caulfield",G1481="Sandown Lake",G1481="Sandown Hill"),"Best","ave"))))</f>
        <v>ave</v>
      </c>
      <c r="AC1481" s="133">
        <f>IF(Q1481="","",IF(AB1481="Poor &lt;55",$AC$2*0.2%,IF(AND(AB1481="Q",AA1481&lt;&gt;"Wed"),$AC$2*0.4%,IF(AND(AB1481="Q",AA1481="Wed"),$AC$2*0.5%,IF(AND(AB1481="Ave",U1481=100),$AC$2*0.5%,IF(AND(AB1481="ave",U1481="",N1481=1,AG1481="Bush"),$AC$2*1%,IF(AND(AB1481="ave",U1481="",Q1481&gt;100),$AC$2*1.3%,IF(AND(AB1481="ave",U1481=""),$AC$2*1.2%,IF(AND(AB1481="Ave",U1481=200),$AC$2*1%,IF(AND(AB1481="Best",U1481=200),$AC$2*1.5%,IF(AND(AB1481="Best",U1481="",K1481&lt;&gt;"Pro Syd"),$AC$2*0.5%,IF(AND(AB1481="Best",U1481=""),$AC$2*1%,IF(AND(AB1481="Best",U1481=100,Table1[[#This Row],[State]]="NSW"),$AC$2*0.4%,IF(AND(AB1481="Best",U1481=100),$AC$2*1%,IF(Table1[[#This Row],[Adj]]="Nat OK",$AC$2*0.5%,"xxx")))))))))))))))</f>
        <v>50</v>
      </c>
      <c r="AD1481" s="133" t="str">
        <f t="shared" si="310"/>
        <v/>
      </c>
      <c r="AE1481" s="133">
        <f t="shared" si="311"/>
        <v>-50</v>
      </c>
      <c r="AF1481" s="133" t="str">
        <f>VLOOKUP(Table1[[#This Row],[Track]],$F$2672:$H$2715,2,FALSE)</f>
        <v>NSW</v>
      </c>
      <c r="AG1481" s="133" t="str">
        <f>VLOOKUP(Table1[[#This Row],[Track]],$F$2672:$H$2715,3,FALSE)</f>
        <v>-</v>
      </c>
      <c r="AH1481" s="133" t="str">
        <f>IF(Table1[[#This Row],[Date]]&lt;$AH$2,"",IF(Table1[[#This Row],[Date]]&lt;$AH$3,"Edge","Elite Combo"))</f>
        <v/>
      </c>
      <c r="AI1481" s="218">
        <f>Table1[[#This Row],[Time]]</f>
        <v>0.52777777777777779</v>
      </c>
      <c r="AJ1481" s="219" t="str">
        <f>Table1[[#This Row],[Track]]</f>
        <v>Rosehill</v>
      </c>
      <c r="AK1481" s="216">
        <f>Table1[[#This Row],[Race ]]</f>
        <v>3</v>
      </c>
      <c r="AL1481" s="219">
        <f>Table1[[#This Row],[TAB]]</f>
        <v>8</v>
      </c>
      <c r="AM1481" s="219" t="str">
        <f>Table1[[#This Row],[Selection]]</f>
        <v>Cinematic Star</v>
      </c>
      <c r="AN1481" s="220" t="str">
        <f>Table1[[#This Row],[Sources]]</f>
        <v>E4-10/Nat-13</v>
      </c>
      <c r="AO1481" s="219">
        <f>Table1[[#This Row],[Scale Bet]]</f>
        <v>50</v>
      </c>
    </row>
    <row r="1482" spans="5:41" ht="16.5" customHeight="1" x14ac:dyDescent="0.25">
      <c r="E1482" s="185">
        <v>45507</v>
      </c>
      <c r="F1482" s="35">
        <v>0.52777777777777779</v>
      </c>
      <c r="G1482" s="36" t="s">
        <v>17</v>
      </c>
      <c r="H1482" s="36">
        <v>3</v>
      </c>
      <c r="I1482" s="36">
        <v>8</v>
      </c>
      <c r="J1482" s="36" t="s">
        <v>280</v>
      </c>
      <c r="K1482" s="36" t="s">
        <v>13</v>
      </c>
      <c r="L1482" s="165">
        <v>13</v>
      </c>
      <c r="M1482" s="134" t="str">
        <f t="shared" si="299"/>
        <v/>
      </c>
      <c r="N1482" s="36" t="str">
        <f t="shared" si="300"/>
        <v/>
      </c>
      <c r="O1482" s="135" t="str">
        <f t="shared" si="301"/>
        <v/>
      </c>
      <c r="P1482" s="186" t="str">
        <f t="shared" si="302"/>
        <v>OK</v>
      </c>
      <c r="Q1482" s="187" t="str">
        <f t="shared" si="303"/>
        <v/>
      </c>
      <c r="R1482" s="150"/>
      <c r="S1482" s="187" t="str">
        <f t="shared" si="304"/>
        <v/>
      </c>
      <c r="T1482" s="136" t="str">
        <f t="shared" si="305"/>
        <v>Cinematic Star</v>
      </c>
      <c r="U1482" s="137" t="str">
        <f>IF(P1482="","",IF(N1482=1,"",IF(Q1482="","",IF(Q1482&lt;=100,100,IF(Table1[[#This Row],[Day]]="Wed",100,200)))))</f>
        <v/>
      </c>
      <c r="V1482" s="137" t="str">
        <f t="shared" si="306"/>
        <v/>
      </c>
      <c r="W1482" s="137" t="str">
        <f t="shared" si="307"/>
        <v/>
      </c>
      <c r="X1482" s="133">
        <f>100</f>
        <v>100</v>
      </c>
      <c r="Y1482" s="133" t="str">
        <f t="shared" si="308"/>
        <v/>
      </c>
      <c r="Z1482" s="133">
        <f t="shared" si="309"/>
        <v>-100</v>
      </c>
      <c r="AA1482" s="134" t="str">
        <f>TEXT(Table1[[#This Row],[Date]],"DDD")</f>
        <v>Sat</v>
      </c>
      <c r="AB1482" s="133" t="str">
        <f>IF(OR(G1482="Doomben",G1482="Eagle Farm"),"Q",IF(AND(Q1482&gt;1,Q1482&lt;55,Table1[[#This Row],[Source]]="Nat"),"Nat OK",IF(AND(Table1[[#This Row],[Source]]&lt;&gt;"Nat",Q1482&lt;55),"Poor &lt;55",IF(OR(G1482="Randwick",G1482="Flemington",G1482="Caulfield",G1482="Sandown Lake",G1482="Sandown Hill"),"Best","ave"))))</f>
        <v>ave</v>
      </c>
      <c r="AC1482" s="133" t="str">
        <f>IF(Q1482="","",IF(AB1482="Poor &lt;55",$AC$2*0.2%,IF(AND(AB1482="Q",AA1482&lt;&gt;"Wed"),$AC$2*0.4%,IF(AND(AB1482="Q",AA1482="Wed"),$AC$2*0.5%,IF(AND(AB1482="Ave",U1482=100),$AC$2*0.5%,IF(AND(AB1482="ave",U1482="",N1482=1,AG1482="Bush"),$AC$2*1%,IF(AND(AB1482="ave",U1482="",Q1482&gt;100),$AC$2*1.3%,IF(AND(AB1482="ave",U1482=""),$AC$2*1.2%,IF(AND(AB1482="Ave",U1482=200),$AC$2*1%,IF(AND(AB1482="Best",U1482=200),$AC$2*1.5%,IF(AND(AB1482="Best",U1482="",K1482&lt;&gt;"Pro Syd"),$AC$2*0.5%,IF(AND(AB1482="Best",U1482=""),$AC$2*1%,IF(AND(AB1482="Best",U1482=100,Table1[[#This Row],[State]]="NSW"),$AC$2*0.4%,IF(AND(AB1482="Best",U1482=100),$AC$2*1%,IF(Table1[[#This Row],[Adj]]="Nat OK",$AC$2*0.5%,"xxx")))))))))))))))</f>
        <v/>
      </c>
      <c r="AD1482" s="133" t="str">
        <f t="shared" si="310"/>
        <v/>
      </c>
      <c r="AE1482" s="133" t="str">
        <f t="shared" si="311"/>
        <v/>
      </c>
      <c r="AF1482" s="133" t="str">
        <f>VLOOKUP(Table1[[#This Row],[Track]],$F$2672:$H$2715,2,FALSE)</f>
        <v>NSW</v>
      </c>
      <c r="AG1482" s="133" t="str">
        <f>VLOOKUP(Table1[[#This Row],[Track]],$F$2672:$H$2715,3,FALSE)</f>
        <v>-</v>
      </c>
      <c r="AH1482" s="133" t="str">
        <f>IF(Table1[[#This Row],[Date]]&lt;$AH$2,"",IF(Table1[[#This Row],[Date]]&lt;$AH$3,"Edge","Elite Combo"))</f>
        <v/>
      </c>
      <c r="AI1482" s="218">
        <f>Table1[[#This Row],[Time]]</f>
        <v>0.52777777777777779</v>
      </c>
      <c r="AJ1482" s="219" t="str">
        <f>Table1[[#This Row],[Track]]</f>
        <v>Rosehill</v>
      </c>
      <c r="AK1482" s="216">
        <f>Table1[[#This Row],[Race ]]</f>
        <v>3</v>
      </c>
      <c r="AL1482" s="219">
        <f>Table1[[#This Row],[TAB]]</f>
        <v>8</v>
      </c>
      <c r="AM1482" s="219" t="str">
        <f>Table1[[#This Row],[Selection]]</f>
        <v>Cinematic Star</v>
      </c>
      <c r="AN1482" s="220" t="str">
        <f>Table1[[#This Row],[Sources]]</f>
        <v/>
      </c>
      <c r="AO1482" s="219" t="str">
        <f>Table1[[#This Row],[Scale Bet]]</f>
        <v/>
      </c>
    </row>
    <row r="1483" spans="5:41" ht="16.5" customHeight="1" x14ac:dyDescent="0.25">
      <c r="E1483" s="185">
        <v>45507</v>
      </c>
      <c r="F1483" s="35">
        <v>0.53819444444444442</v>
      </c>
      <c r="G1483" s="36" t="s">
        <v>157</v>
      </c>
      <c r="H1483" s="36">
        <v>2</v>
      </c>
      <c r="I1483" s="36">
        <v>3</v>
      </c>
      <c r="J1483" s="36" t="s">
        <v>281</v>
      </c>
      <c r="K1483" s="36" t="s">
        <v>1</v>
      </c>
      <c r="L1483" s="165">
        <v>11.000000000000002</v>
      </c>
      <c r="M1483" s="134">
        <f t="shared" si="299"/>
        <v>67</v>
      </c>
      <c r="N1483" s="36">
        <f t="shared" si="300"/>
        <v>4</v>
      </c>
      <c r="O1483" s="135" t="str">
        <f t="shared" si="301"/>
        <v>E4-11/Edge-20/Nat-20/Pro Mel-16</v>
      </c>
      <c r="P1483" s="186" t="str">
        <f t="shared" si="302"/>
        <v>OK</v>
      </c>
      <c r="Q1483" s="187">
        <f t="shared" si="303"/>
        <v>268</v>
      </c>
      <c r="R1483" s="150"/>
      <c r="S1483" s="187" t="str">
        <f t="shared" si="304"/>
        <v/>
      </c>
      <c r="T1483" s="136" t="str">
        <f t="shared" si="305"/>
        <v>Berkshire Breeze</v>
      </c>
      <c r="U1483" s="137">
        <f>IF(P1483="","",IF(N1483=1,"",IF(Q1483="","",IF(Q1483&lt;=100,100,IF(Table1[[#This Row],[Day]]="Wed",100,200)))))</f>
        <v>200</v>
      </c>
      <c r="V1483" s="137" t="str">
        <f t="shared" si="306"/>
        <v/>
      </c>
      <c r="W1483" s="137">
        <f t="shared" si="307"/>
        <v>-200</v>
      </c>
      <c r="X1483" s="133">
        <f>100</f>
        <v>100</v>
      </c>
      <c r="Y1483" s="133" t="str">
        <f t="shared" si="308"/>
        <v/>
      </c>
      <c r="Z1483" s="133">
        <f t="shared" si="309"/>
        <v>-100</v>
      </c>
      <c r="AA1483" s="134" t="str">
        <f>TEXT(Table1[[#This Row],[Date]],"DDD")</f>
        <v>Sat</v>
      </c>
      <c r="AB1483" s="133" t="str">
        <f>IF(OR(G1483="Doomben",G1483="Eagle Farm"),"Q",IF(AND(Q1483&gt;1,Q1483&lt;55,Table1[[#This Row],[Source]]="Nat"),"Nat OK",IF(AND(Table1[[#This Row],[Source]]&lt;&gt;"Nat",Q1483&lt;55),"Poor &lt;55",IF(OR(G1483="Randwick",G1483="Flemington",G1483="Caulfield",G1483="Sandown Lake",G1483="Sandown Hill"),"Best","ave"))))</f>
        <v>Best</v>
      </c>
      <c r="AC1483" s="133">
        <f>IF(Q1483="","",IF(AB1483="Poor &lt;55",$AC$2*0.2%,IF(AND(AB1483="Q",AA1483&lt;&gt;"Wed"),$AC$2*0.4%,IF(AND(AB1483="Q",AA1483="Wed"),$AC$2*0.5%,IF(AND(AB1483="Ave",U1483=100),$AC$2*0.5%,IF(AND(AB1483="ave",U1483="",N1483=1,AG1483="Bush"),$AC$2*1%,IF(AND(AB1483="ave",U1483="",Q1483&gt;100),$AC$2*1.3%,IF(AND(AB1483="ave",U1483=""),$AC$2*1.2%,IF(AND(AB1483="Ave",U1483=200),$AC$2*1%,IF(AND(AB1483="Best",U1483=200),$AC$2*1.5%,IF(AND(AB1483="Best",U1483="",K1483&lt;&gt;"Pro Syd"),$AC$2*0.5%,IF(AND(AB1483="Best",U1483=""),$AC$2*1%,IF(AND(AB1483="Best",U1483=100,Table1[[#This Row],[State]]="NSW"),$AC$2*0.4%,IF(AND(AB1483="Best",U1483=100),$AC$2*1%,IF(Table1[[#This Row],[Adj]]="Nat OK",$AC$2*0.5%,"xxx")))))))))))))))</f>
        <v>150</v>
      </c>
      <c r="AD1483" s="133" t="str">
        <f t="shared" si="310"/>
        <v/>
      </c>
      <c r="AE1483" s="133">
        <f t="shared" si="311"/>
        <v>-150</v>
      </c>
      <c r="AF1483" s="133" t="str">
        <f>VLOOKUP(Table1[[#This Row],[Track]],$F$2672:$H$2715,2,FALSE)</f>
        <v>Vic</v>
      </c>
      <c r="AG1483" s="133" t="str">
        <f>VLOOKUP(Table1[[#This Row],[Track]],$F$2672:$H$2715,3,FALSE)</f>
        <v>-</v>
      </c>
      <c r="AH1483" s="133" t="str">
        <f>IF(Table1[[#This Row],[Date]]&lt;$AH$2,"",IF(Table1[[#This Row],[Date]]&lt;$AH$3,"Edge","Elite Combo"))</f>
        <v/>
      </c>
      <c r="AI1483" s="218">
        <f>Table1[[#This Row],[Time]]</f>
        <v>0.53819444444444442</v>
      </c>
      <c r="AJ1483" s="219" t="str">
        <f>Table1[[#This Row],[Track]]</f>
        <v>Flemington</v>
      </c>
      <c r="AK1483" s="216">
        <f>Table1[[#This Row],[Race ]]</f>
        <v>2</v>
      </c>
      <c r="AL1483" s="219">
        <f>Table1[[#This Row],[TAB]]</f>
        <v>3</v>
      </c>
      <c r="AM1483" s="219" t="str">
        <f>Table1[[#This Row],[Selection]]</f>
        <v>Berkshire Breeze</v>
      </c>
      <c r="AN1483" s="220" t="str">
        <f>Table1[[#This Row],[Sources]]</f>
        <v>E4-11/Edge-20/Nat-20/Pro Mel-16</v>
      </c>
      <c r="AO1483" s="219">
        <f>Table1[[#This Row],[Scale Bet]]</f>
        <v>150</v>
      </c>
    </row>
    <row r="1484" spans="5:41" ht="16.5" customHeight="1" x14ac:dyDescent="0.25">
      <c r="E1484" s="185">
        <v>45507</v>
      </c>
      <c r="F1484" s="35">
        <v>0.53819444444444442</v>
      </c>
      <c r="G1484" s="36" t="s">
        <v>157</v>
      </c>
      <c r="H1484" s="36">
        <v>2</v>
      </c>
      <c r="I1484" s="36">
        <v>3</v>
      </c>
      <c r="J1484" s="36" t="s">
        <v>281</v>
      </c>
      <c r="K1484" s="36" t="s">
        <v>40</v>
      </c>
      <c r="L1484" s="165">
        <v>20</v>
      </c>
      <c r="M1484" s="134" t="str">
        <f t="shared" si="299"/>
        <v/>
      </c>
      <c r="N1484" s="36" t="str">
        <f t="shared" si="300"/>
        <v/>
      </c>
      <c r="O1484" s="135" t="str">
        <f t="shared" si="301"/>
        <v/>
      </c>
      <c r="P1484" s="186" t="str">
        <f t="shared" si="302"/>
        <v>OK</v>
      </c>
      <c r="Q1484" s="187" t="str">
        <f t="shared" si="303"/>
        <v/>
      </c>
      <c r="R1484" s="150"/>
      <c r="S1484" s="187" t="str">
        <f t="shared" si="304"/>
        <v/>
      </c>
      <c r="T1484" s="136" t="str">
        <f t="shared" si="305"/>
        <v>Berkshire Breeze</v>
      </c>
      <c r="U1484" s="137" t="str">
        <f>IF(P1484="","",IF(N1484=1,"",IF(Q1484="","",IF(Q1484&lt;=100,100,IF(Table1[[#This Row],[Day]]="Wed",100,200)))))</f>
        <v/>
      </c>
      <c r="V1484" s="137" t="str">
        <f t="shared" si="306"/>
        <v/>
      </c>
      <c r="W1484" s="137" t="str">
        <f t="shared" si="307"/>
        <v/>
      </c>
      <c r="X1484" s="133">
        <f>100</f>
        <v>100</v>
      </c>
      <c r="Y1484" s="133" t="str">
        <f t="shared" si="308"/>
        <v/>
      </c>
      <c r="Z1484" s="133">
        <f t="shared" si="309"/>
        <v>-100</v>
      </c>
      <c r="AA1484" s="134" t="str">
        <f>TEXT(Table1[[#This Row],[Date]],"DDD")</f>
        <v>Sat</v>
      </c>
      <c r="AB1484" s="133" t="str">
        <f>IF(OR(G1484="Doomben",G1484="Eagle Farm"),"Q",IF(AND(Q1484&gt;1,Q1484&lt;55,Table1[[#This Row],[Source]]="Nat"),"Nat OK",IF(AND(Table1[[#This Row],[Source]]&lt;&gt;"Nat",Q1484&lt;55),"Poor &lt;55",IF(OR(G1484="Randwick",G1484="Flemington",G1484="Caulfield",G1484="Sandown Lake",G1484="Sandown Hill"),"Best","ave"))))</f>
        <v>Best</v>
      </c>
      <c r="AC1484" s="133" t="str">
        <f>IF(Q1484="","",IF(AB1484="Poor &lt;55",$AC$2*0.2%,IF(AND(AB1484="Q",AA1484&lt;&gt;"Wed"),$AC$2*0.4%,IF(AND(AB1484="Q",AA1484="Wed"),$AC$2*0.5%,IF(AND(AB1484="Ave",U1484=100),$AC$2*0.5%,IF(AND(AB1484="ave",U1484="",N1484=1,AG1484="Bush"),$AC$2*1%,IF(AND(AB1484="ave",U1484="",Q1484&gt;100),$AC$2*1.3%,IF(AND(AB1484="ave",U1484=""),$AC$2*1.2%,IF(AND(AB1484="Ave",U1484=200),$AC$2*1%,IF(AND(AB1484="Best",U1484=200),$AC$2*1.5%,IF(AND(AB1484="Best",U1484="",K1484&lt;&gt;"Pro Syd"),$AC$2*0.5%,IF(AND(AB1484="Best",U1484=""),$AC$2*1%,IF(AND(AB1484="Best",U1484=100,Table1[[#This Row],[State]]="NSW"),$AC$2*0.4%,IF(AND(AB1484="Best",U1484=100),$AC$2*1%,IF(Table1[[#This Row],[Adj]]="Nat OK",$AC$2*0.5%,"xxx")))))))))))))))</f>
        <v/>
      </c>
      <c r="AD1484" s="133" t="str">
        <f t="shared" si="310"/>
        <v/>
      </c>
      <c r="AE1484" s="133" t="str">
        <f t="shared" si="311"/>
        <v/>
      </c>
      <c r="AF1484" s="133" t="str">
        <f>VLOOKUP(Table1[[#This Row],[Track]],$F$2672:$H$2715,2,FALSE)</f>
        <v>Vic</v>
      </c>
      <c r="AG1484" s="133" t="str">
        <f>VLOOKUP(Table1[[#This Row],[Track]],$F$2672:$H$2715,3,FALSE)</f>
        <v>-</v>
      </c>
      <c r="AH1484" s="133" t="str">
        <f>IF(Table1[[#This Row],[Date]]&lt;$AH$2,"",IF(Table1[[#This Row],[Date]]&lt;$AH$3,"Edge","Elite Combo"))</f>
        <v/>
      </c>
      <c r="AI1484" s="218">
        <f>Table1[[#This Row],[Time]]</f>
        <v>0.53819444444444442</v>
      </c>
      <c r="AJ1484" s="219" t="str">
        <f>Table1[[#This Row],[Track]]</f>
        <v>Flemington</v>
      </c>
      <c r="AK1484" s="216">
        <f>Table1[[#This Row],[Race ]]</f>
        <v>2</v>
      </c>
      <c r="AL1484" s="219">
        <f>Table1[[#This Row],[TAB]]</f>
        <v>3</v>
      </c>
      <c r="AM1484" s="219" t="str">
        <f>Table1[[#This Row],[Selection]]</f>
        <v>Berkshire Breeze</v>
      </c>
      <c r="AN1484" s="220" t="str">
        <f>Table1[[#This Row],[Sources]]</f>
        <v/>
      </c>
      <c r="AO1484" s="219" t="str">
        <f>Table1[[#This Row],[Scale Bet]]</f>
        <v/>
      </c>
    </row>
    <row r="1485" spans="5:41" ht="16.5" customHeight="1" x14ac:dyDescent="0.25">
      <c r="E1485" s="185">
        <v>45507</v>
      </c>
      <c r="F1485" s="35">
        <v>0.53819444444444442</v>
      </c>
      <c r="G1485" s="36" t="s">
        <v>157</v>
      </c>
      <c r="H1485" s="36">
        <v>2</v>
      </c>
      <c r="I1485" s="36">
        <v>3</v>
      </c>
      <c r="J1485" s="36" t="s">
        <v>281</v>
      </c>
      <c r="K1485" s="36" t="s">
        <v>13</v>
      </c>
      <c r="L1485" s="165">
        <v>20</v>
      </c>
      <c r="M1485" s="134" t="str">
        <f t="shared" si="299"/>
        <v/>
      </c>
      <c r="N1485" s="36" t="str">
        <f t="shared" si="300"/>
        <v/>
      </c>
      <c r="O1485" s="135" t="str">
        <f t="shared" si="301"/>
        <v/>
      </c>
      <c r="P1485" s="186" t="str">
        <f t="shared" si="302"/>
        <v>OK</v>
      </c>
      <c r="Q1485" s="187" t="str">
        <f t="shared" si="303"/>
        <v/>
      </c>
      <c r="R1485" s="150"/>
      <c r="S1485" s="187" t="str">
        <f t="shared" si="304"/>
        <v/>
      </c>
      <c r="T1485" s="136" t="str">
        <f t="shared" si="305"/>
        <v>Berkshire Breeze</v>
      </c>
      <c r="U1485" s="137" t="str">
        <f>IF(P1485="","",IF(N1485=1,"",IF(Q1485="","",IF(Q1485&lt;=100,100,IF(Table1[[#This Row],[Day]]="Wed",100,200)))))</f>
        <v/>
      </c>
      <c r="V1485" s="137" t="str">
        <f t="shared" si="306"/>
        <v/>
      </c>
      <c r="W1485" s="137" t="str">
        <f t="shared" si="307"/>
        <v/>
      </c>
      <c r="X1485" s="133">
        <f>100</f>
        <v>100</v>
      </c>
      <c r="Y1485" s="133" t="str">
        <f t="shared" si="308"/>
        <v/>
      </c>
      <c r="Z1485" s="133">
        <f t="shared" si="309"/>
        <v>-100</v>
      </c>
      <c r="AA1485" s="134" t="str">
        <f>TEXT(Table1[[#This Row],[Date]],"DDD")</f>
        <v>Sat</v>
      </c>
      <c r="AB1485" s="133" t="str">
        <f>IF(OR(G1485="Doomben",G1485="Eagle Farm"),"Q",IF(AND(Q1485&gt;1,Q1485&lt;55,Table1[[#This Row],[Source]]="Nat"),"Nat OK",IF(AND(Table1[[#This Row],[Source]]&lt;&gt;"Nat",Q1485&lt;55),"Poor &lt;55",IF(OR(G1485="Randwick",G1485="Flemington",G1485="Caulfield",G1485="Sandown Lake",G1485="Sandown Hill"),"Best","ave"))))</f>
        <v>Best</v>
      </c>
      <c r="AC1485" s="133" t="str">
        <f>IF(Q1485="","",IF(AB1485="Poor &lt;55",$AC$2*0.2%,IF(AND(AB1485="Q",AA1485&lt;&gt;"Wed"),$AC$2*0.4%,IF(AND(AB1485="Q",AA1485="Wed"),$AC$2*0.5%,IF(AND(AB1485="Ave",U1485=100),$AC$2*0.5%,IF(AND(AB1485="ave",U1485="",N1485=1,AG1485="Bush"),$AC$2*1%,IF(AND(AB1485="ave",U1485="",Q1485&gt;100),$AC$2*1.3%,IF(AND(AB1485="ave",U1485=""),$AC$2*1.2%,IF(AND(AB1485="Ave",U1485=200),$AC$2*1%,IF(AND(AB1485="Best",U1485=200),$AC$2*1.5%,IF(AND(AB1485="Best",U1485="",K1485&lt;&gt;"Pro Syd"),$AC$2*0.5%,IF(AND(AB1485="Best",U1485=""),$AC$2*1%,IF(AND(AB1485="Best",U1485=100,Table1[[#This Row],[State]]="NSW"),$AC$2*0.4%,IF(AND(AB1485="Best",U1485=100),$AC$2*1%,IF(Table1[[#This Row],[Adj]]="Nat OK",$AC$2*0.5%,"xxx")))))))))))))))</f>
        <v/>
      </c>
      <c r="AD1485" s="133" t="str">
        <f t="shared" si="310"/>
        <v/>
      </c>
      <c r="AE1485" s="133" t="str">
        <f t="shared" si="311"/>
        <v/>
      </c>
      <c r="AF1485" s="133" t="str">
        <f>VLOOKUP(Table1[[#This Row],[Track]],$F$2672:$H$2715,2,FALSE)</f>
        <v>Vic</v>
      </c>
      <c r="AG1485" s="133" t="str">
        <f>VLOOKUP(Table1[[#This Row],[Track]],$F$2672:$H$2715,3,FALSE)</f>
        <v>-</v>
      </c>
      <c r="AH1485" s="133" t="str">
        <f>IF(Table1[[#This Row],[Date]]&lt;$AH$2,"",IF(Table1[[#This Row],[Date]]&lt;$AH$3,"Edge","Elite Combo"))</f>
        <v/>
      </c>
      <c r="AI1485" s="218">
        <f>Table1[[#This Row],[Time]]</f>
        <v>0.53819444444444442</v>
      </c>
      <c r="AJ1485" s="219" t="str">
        <f>Table1[[#This Row],[Track]]</f>
        <v>Flemington</v>
      </c>
      <c r="AK1485" s="216">
        <f>Table1[[#This Row],[Race ]]</f>
        <v>2</v>
      </c>
      <c r="AL1485" s="219">
        <f>Table1[[#This Row],[TAB]]</f>
        <v>3</v>
      </c>
      <c r="AM1485" s="219" t="str">
        <f>Table1[[#This Row],[Selection]]</f>
        <v>Berkshire Breeze</v>
      </c>
      <c r="AN1485" s="220" t="str">
        <f>Table1[[#This Row],[Sources]]</f>
        <v/>
      </c>
      <c r="AO1485" s="219" t="str">
        <f>Table1[[#This Row],[Scale Bet]]</f>
        <v/>
      </c>
    </row>
    <row r="1486" spans="5:41" ht="16.5" customHeight="1" x14ac:dyDescent="0.25">
      <c r="E1486" s="185">
        <v>45507</v>
      </c>
      <c r="F1486" s="35">
        <v>0.53819444444444442</v>
      </c>
      <c r="G1486" s="36" t="s">
        <v>157</v>
      </c>
      <c r="H1486" s="36">
        <v>2</v>
      </c>
      <c r="I1486" s="36">
        <v>3</v>
      </c>
      <c r="J1486" s="36" t="s">
        <v>281</v>
      </c>
      <c r="K1486" s="36" t="s">
        <v>18</v>
      </c>
      <c r="L1486" s="165">
        <v>16</v>
      </c>
      <c r="M1486" s="134" t="str">
        <f t="shared" si="299"/>
        <v/>
      </c>
      <c r="N1486" s="36" t="str">
        <f t="shared" si="300"/>
        <v/>
      </c>
      <c r="O1486" s="135" t="str">
        <f t="shared" si="301"/>
        <v/>
      </c>
      <c r="P1486" s="186" t="str">
        <f t="shared" si="302"/>
        <v>OK</v>
      </c>
      <c r="Q1486" s="187" t="str">
        <f t="shared" si="303"/>
        <v/>
      </c>
      <c r="R1486" s="150"/>
      <c r="S1486" s="187" t="str">
        <f t="shared" si="304"/>
        <v/>
      </c>
      <c r="T1486" s="136" t="str">
        <f t="shared" si="305"/>
        <v>Berkshire Breeze</v>
      </c>
      <c r="U1486" s="137" t="str">
        <f>IF(P1486="","",IF(N1486=1,"",IF(Q1486="","",IF(Q1486&lt;=100,100,IF(Table1[[#This Row],[Day]]="Wed",100,200)))))</f>
        <v/>
      </c>
      <c r="V1486" s="137" t="str">
        <f t="shared" si="306"/>
        <v/>
      </c>
      <c r="W1486" s="137" t="str">
        <f t="shared" si="307"/>
        <v/>
      </c>
      <c r="X1486" s="133">
        <f>100</f>
        <v>100</v>
      </c>
      <c r="Y1486" s="133" t="str">
        <f t="shared" si="308"/>
        <v/>
      </c>
      <c r="Z1486" s="133">
        <f t="shared" si="309"/>
        <v>-100</v>
      </c>
      <c r="AA1486" s="134" t="str">
        <f>TEXT(Table1[[#This Row],[Date]],"DDD")</f>
        <v>Sat</v>
      </c>
      <c r="AB1486" s="133" t="str">
        <f>IF(OR(G1486="Doomben",G1486="Eagle Farm"),"Q",IF(AND(Q1486&gt;1,Q1486&lt;55,Table1[[#This Row],[Source]]="Nat"),"Nat OK",IF(AND(Table1[[#This Row],[Source]]&lt;&gt;"Nat",Q1486&lt;55),"Poor &lt;55",IF(OR(G1486="Randwick",G1486="Flemington",G1486="Caulfield",G1486="Sandown Lake",G1486="Sandown Hill"),"Best","ave"))))</f>
        <v>Best</v>
      </c>
      <c r="AC1486" s="133" t="str">
        <f>IF(Q1486="","",IF(AB1486="Poor &lt;55",$AC$2*0.2%,IF(AND(AB1486="Q",AA1486&lt;&gt;"Wed"),$AC$2*0.4%,IF(AND(AB1486="Q",AA1486="Wed"),$AC$2*0.5%,IF(AND(AB1486="Ave",U1486=100),$AC$2*0.5%,IF(AND(AB1486="ave",U1486="",N1486=1,AG1486="Bush"),$AC$2*1%,IF(AND(AB1486="ave",U1486="",Q1486&gt;100),$AC$2*1.3%,IF(AND(AB1486="ave",U1486=""),$AC$2*1.2%,IF(AND(AB1486="Ave",U1486=200),$AC$2*1%,IF(AND(AB1486="Best",U1486=200),$AC$2*1.5%,IF(AND(AB1486="Best",U1486="",K1486&lt;&gt;"Pro Syd"),$AC$2*0.5%,IF(AND(AB1486="Best",U1486=""),$AC$2*1%,IF(AND(AB1486="Best",U1486=100,Table1[[#This Row],[State]]="NSW"),$AC$2*0.4%,IF(AND(AB1486="Best",U1486=100),$AC$2*1%,IF(Table1[[#This Row],[Adj]]="Nat OK",$AC$2*0.5%,"xxx")))))))))))))))</f>
        <v/>
      </c>
      <c r="AD1486" s="133" t="str">
        <f t="shared" si="310"/>
        <v/>
      </c>
      <c r="AE1486" s="133" t="str">
        <f t="shared" si="311"/>
        <v/>
      </c>
      <c r="AF1486" s="133" t="str">
        <f>VLOOKUP(Table1[[#This Row],[Track]],$F$2672:$H$2715,2,FALSE)</f>
        <v>Vic</v>
      </c>
      <c r="AG1486" s="133" t="str">
        <f>VLOOKUP(Table1[[#This Row],[Track]],$F$2672:$H$2715,3,FALSE)</f>
        <v>-</v>
      </c>
      <c r="AH1486" s="133" t="str">
        <f>IF(Table1[[#This Row],[Date]]&lt;$AH$2,"",IF(Table1[[#This Row],[Date]]&lt;$AH$3,"Edge","Elite Combo"))</f>
        <v/>
      </c>
      <c r="AI1486" s="218">
        <f>Table1[[#This Row],[Time]]</f>
        <v>0.53819444444444442</v>
      </c>
      <c r="AJ1486" s="219" t="str">
        <f>Table1[[#This Row],[Track]]</f>
        <v>Flemington</v>
      </c>
      <c r="AK1486" s="216">
        <f>Table1[[#This Row],[Race ]]</f>
        <v>2</v>
      </c>
      <c r="AL1486" s="219">
        <f>Table1[[#This Row],[TAB]]</f>
        <v>3</v>
      </c>
      <c r="AM1486" s="219" t="str">
        <f>Table1[[#This Row],[Selection]]</f>
        <v>Berkshire Breeze</v>
      </c>
      <c r="AN1486" s="220" t="str">
        <f>Table1[[#This Row],[Sources]]</f>
        <v/>
      </c>
      <c r="AO1486" s="219" t="str">
        <f>Table1[[#This Row],[Scale Bet]]</f>
        <v/>
      </c>
    </row>
    <row r="1487" spans="5:41" ht="16.5" customHeight="1" x14ac:dyDescent="0.25">
      <c r="E1487" s="185">
        <v>45507</v>
      </c>
      <c r="F1487" s="35">
        <v>0.53819444444444442</v>
      </c>
      <c r="G1487" s="36" t="s">
        <v>157</v>
      </c>
      <c r="H1487" s="36">
        <v>2</v>
      </c>
      <c r="I1487" s="36">
        <v>1</v>
      </c>
      <c r="J1487" s="36" t="s">
        <v>282</v>
      </c>
      <c r="K1487" s="36" t="s">
        <v>1</v>
      </c>
      <c r="L1487" s="165">
        <v>12</v>
      </c>
      <c r="M1487" s="134">
        <f t="shared" si="299"/>
        <v>22</v>
      </c>
      <c r="N1487" s="36">
        <f t="shared" si="300"/>
        <v>2</v>
      </c>
      <c r="O1487" s="135" t="str">
        <f t="shared" si="301"/>
        <v>E4-12/Edge-10</v>
      </c>
      <c r="P1487" s="186" t="str">
        <f t="shared" si="302"/>
        <v>OK</v>
      </c>
      <c r="Q1487" s="187">
        <f t="shared" si="303"/>
        <v>88</v>
      </c>
      <c r="R1487" s="150"/>
      <c r="S1487" s="187" t="str">
        <f t="shared" si="304"/>
        <v/>
      </c>
      <c r="T1487" s="136" t="str">
        <f t="shared" si="305"/>
        <v>Post Impressionist</v>
      </c>
      <c r="U1487" s="137">
        <f>IF(P1487="","",IF(N1487=1,"",IF(Q1487="","",IF(Q1487&lt;=100,100,IF(Table1[[#This Row],[Day]]="Wed",100,200)))))</f>
        <v>100</v>
      </c>
      <c r="V1487" s="137" t="str">
        <f t="shared" si="306"/>
        <v/>
      </c>
      <c r="W1487" s="137">
        <f t="shared" si="307"/>
        <v>-100</v>
      </c>
      <c r="X1487" s="133">
        <f>100</f>
        <v>100</v>
      </c>
      <c r="Y1487" s="133" t="str">
        <f t="shared" si="308"/>
        <v/>
      </c>
      <c r="Z1487" s="133">
        <f t="shared" si="309"/>
        <v>-100</v>
      </c>
      <c r="AA1487" s="134" t="str">
        <f>TEXT(Table1[[#This Row],[Date]],"DDD")</f>
        <v>Sat</v>
      </c>
      <c r="AB1487" s="133" t="str">
        <f>IF(OR(G1487="Doomben",G1487="Eagle Farm"),"Q",IF(AND(Q1487&gt;1,Q1487&lt;55,Table1[[#This Row],[Source]]="Nat"),"Nat OK",IF(AND(Table1[[#This Row],[Source]]&lt;&gt;"Nat",Q1487&lt;55),"Poor &lt;55",IF(OR(G1487="Randwick",G1487="Flemington",G1487="Caulfield",G1487="Sandown Lake",G1487="Sandown Hill"),"Best","ave"))))</f>
        <v>Best</v>
      </c>
      <c r="AC1487" s="133">
        <f>IF(Q1487="","",IF(AB1487="Poor &lt;55",$AC$2*0.2%,IF(AND(AB1487="Q",AA1487&lt;&gt;"Wed"),$AC$2*0.4%,IF(AND(AB1487="Q",AA1487="Wed"),$AC$2*0.5%,IF(AND(AB1487="Ave",U1487=100),$AC$2*0.5%,IF(AND(AB1487="ave",U1487="",N1487=1,AG1487="Bush"),$AC$2*1%,IF(AND(AB1487="ave",U1487="",Q1487&gt;100),$AC$2*1.3%,IF(AND(AB1487="ave",U1487=""),$AC$2*1.2%,IF(AND(AB1487="Ave",U1487=200),$AC$2*1%,IF(AND(AB1487="Best",U1487=200),$AC$2*1.5%,IF(AND(AB1487="Best",U1487="",K1487&lt;&gt;"Pro Syd"),$AC$2*0.5%,IF(AND(AB1487="Best",U1487=""),$AC$2*1%,IF(AND(AB1487="Best",U1487=100,Table1[[#This Row],[State]]="NSW"),$AC$2*0.4%,IF(AND(AB1487="Best",U1487=100),$AC$2*1%,IF(Table1[[#This Row],[Adj]]="Nat OK",$AC$2*0.5%,"xxx")))))))))))))))</f>
        <v>100</v>
      </c>
      <c r="AD1487" s="133" t="str">
        <f t="shared" si="310"/>
        <v/>
      </c>
      <c r="AE1487" s="133">
        <f t="shared" si="311"/>
        <v>-100</v>
      </c>
      <c r="AF1487" s="133" t="str">
        <f>VLOOKUP(Table1[[#This Row],[Track]],$F$2672:$H$2715,2,FALSE)</f>
        <v>Vic</v>
      </c>
      <c r="AG1487" s="133" t="str">
        <f>VLOOKUP(Table1[[#This Row],[Track]],$F$2672:$H$2715,3,FALSE)</f>
        <v>-</v>
      </c>
      <c r="AH1487" s="133" t="str">
        <f>IF(Table1[[#This Row],[Date]]&lt;$AH$2,"",IF(Table1[[#This Row],[Date]]&lt;$AH$3,"Edge","Elite Combo"))</f>
        <v/>
      </c>
      <c r="AI1487" s="218">
        <f>Table1[[#This Row],[Time]]</f>
        <v>0.53819444444444442</v>
      </c>
      <c r="AJ1487" s="219" t="str">
        <f>Table1[[#This Row],[Track]]</f>
        <v>Flemington</v>
      </c>
      <c r="AK1487" s="216">
        <f>Table1[[#This Row],[Race ]]</f>
        <v>2</v>
      </c>
      <c r="AL1487" s="219">
        <f>Table1[[#This Row],[TAB]]</f>
        <v>1</v>
      </c>
      <c r="AM1487" s="219" t="str">
        <f>Table1[[#This Row],[Selection]]</f>
        <v>Post Impressionist</v>
      </c>
      <c r="AN1487" s="220" t="str">
        <f>Table1[[#This Row],[Sources]]</f>
        <v>E4-12/Edge-10</v>
      </c>
      <c r="AO1487" s="219">
        <f>Table1[[#This Row],[Scale Bet]]</f>
        <v>100</v>
      </c>
    </row>
    <row r="1488" spans="5:41" ht="16.5" customHeight="1" x14ac:dyDescent="0.25">
      <c r="E1488" s="185">
        <v>45507</v>
      </c>
      <c r="F1488" s="35">
        <v>0.53819444444444442</v>
      </c>
      <c r="G1488" s="36" t="s">
        <v>157</v>
      </c>
      <c r="H1488" s="36">
        <v>2</v>
      </c>
      <c r="I1488" s="36">
        <v>1</v>
      </c>
      <c r="J1488" s="36" t="s">
        <v>282</v>
      </c>
      <c r="K1488" s="36" t="s">
        <v>40</v>
      </c>
      <c r="L1488" s="165">
        <v>10</v>
      </c>
      <c r="M1488" s="134" t="str">
        <f t="shared" si="299"/>
        <v/>
      </c>
      <c r="N1488" s="36" t="str">
        <f t="shared" si="300"/>
        <v/>
      </c>
      <c r="O1488" s="135" t="str">
        <f t="shared" si="301"/>
        <v/>
      </c>
      <c r="P1488" s="186" t="str">
        <f t="shared" si="302"/>
        <v>OK</v>
      </c>
      <c r="Q1488" s="187" t="str">
        <f t="shared" si="303"/>
        <v/>
      </c>
      <c r="R1488" s="150"/>
      <c r="S1488" s="187" t="str">
        <f t="shared" si="304"/>
        <v/>
      </c>
      <c r="T1488" s="136" t="str">
        <f t="shared" si="305"/>
        <v>Post Impressionist</v>
      </c>
      <c r="U1488" s="137" t="str">
        <f>IF(P1488="","",IF(N1488=1,"",IF(Q1488="","",IF(Q1488&lt;=100,100,IF(Table1[[#This Row],[Day]]="Wed",100,200)))))</f>
        <v/>
      </c>
      <c r="V1488" s="137" t="str">
        <f t="shared" si="306"/>
        <v/>
      </c>
      <c r="W1488" s="137" t="str">
        <f t="shared" si="307"/>
        <v/>
      </c>
      <c r="X1488" s="133">
        <f>100</f>
        <v>100</v>
      </c>
      <c r="Y1488" s="133" t="str">
        <f t="shared" si="308"/>
        <v/>
      </c>
      <c r="Z1488" s="133">
        <f t="shared" si="309"/>
        <v>-100</v>
      </c>
      <c r="AA1488" s="134" t="str">
        <f>TEXT(Table1[[#This Row],[Date]],"DDD")</f>
        <v>Sat</v>
      </c>
      <c r="AB1488" s="133" t="str">
        <f>IF(OR(G1488="Doomben",G1488="Eagle Farm"),"Q",IF(AND(Q1488&gt;1,Q1488&lt;55,Table1[[#This Row],[Source]]="Nat"),"Nat OK",IF(AND(Table1[[#This Row],[Source]]&lt;&gt;"Nat",Q1488&lt;55),"Poor &lt;55",IF(OR(G1488="Randwick",G1488="Flemington",G1488="Caulfield",G1488="Sandown Lake",G1488="Sandown Hill"),"Best","ave"))))</f>
        <v>Best</v>
      </c>
      <c r="AC1488" s="133" t="str">
        <f>IF(Q1488="","",IF(AB1488="Poor &lt;55",$AC$2*0.2%,IF(AND(AB1488="Q",AA1488&lt;&gt;"Wed"),$AC$2*0.4%,IF(AND(AB1488="Q",AA1488="Wed"),$AC$2*0.5%,IF(AND(AB1488="Ave",U1488=100),$AC$2*0.5%,IF(AND(AB1488="ave",U1488="",N1488=1,AG1488="Bush"),$AC$2*1%,IF(AND(AB1488="ave",U1488="",Q1488&gt;100),$AC$2*1.3%,IF(AND(AB1488="ave",U1488=""),$AC$2*1.2%,IF(AND(AB1488="Ave",U1488=200),$AC$2*1%,IF(AND(AB1488="Best",U1488=200),$AC$2*1.5%,IF(AND(AB1488="Best",U1488="",K1488&lt;&gt;"Pro Syd"),$AC$2*0.5%,IF(AND(AB1488="Best",U1488=""),$AC$2*1%,IF(AND(AB1488="Best",U1488=100,Table1[[#This Row],[State]]="NSW"),$AC$2*0.4%,IF(AND(AB1488="Best",U1488=100),$AC$2*1%,IF(Table1[[#This Row],[Adj]]="Nat OK",$AC$2*0.5%,"xxx")))))))))))))))</f>
        <v/>
      </c>
      <c r="AD1488" s="133" t="str">
        <f t="shared" si="310"/>
        <v/>
      </c>
      <c r="AE1488" s="133" t="str">
        <f t="shared" si="311"/>
        <v/>
      </c>
      <c r="AF1488" s="133" t="str">
        <f>VLOOKUP(Table1[[#This Row],[Track]],$F$2672:$H$2715,2,FALSE)</f>
        <v>Vic</v>
      </c>
      <c r="AG1488" s="133" t="str">
        <f>VLOOKUP(Table1[[#This Row],[Track]],$F$2672:$H$2715,3,FALSE)</f>
        <v>-</v>
      </c>
      <c r="AH1488" s="133" t="str">
        <f>IF(Table1[[#This Row],[Date]]&lt;$AH$2,"",IF(Table1[[#This Row],[Date]]&lt;$AH$3,"Edge","Elite Combo"))</f>
        <v/>
      </c>
      <c r="AI1488" s="218">
        <f>Table1[[#This Row],[Time]]</f>
        <v>0.53819444444444442</v>
      </c>
      <c r="AJ1488" s="219" t="str">
        <f>Table1[[#This Row],[Track]]</f>
        <v>Flemington</v>
      </c>
      <c r="AK1488" s="216">
        <f>Table1[[#This Row],[Race ]]</f>
        <v>2</v>
      </c>
      <c r="AL1488" s="219">
        <f>Table1[[#This Row],[TAB]]</f>
        <v>1</v>
      </c>
      <c r="AM1488" s="219" t="str">
        <f>Table1[[#This Row],[Selection]]</f>
        <v>Post Impressionist</v>
      </c>
      <c r="AN1488" s="220" t="str">
        <f>Table1[[#This Row],[Sources]]</f>
        <v/>
      </c>
      <c r="AO1488" s="219" t="str">
        <f>Table1[[#This Row],[Scale Bet]]</f>
        <v/>
      </c>
    </row>
    <row r="1489" spans="5:41" ht="16.5" customHeight="1" x14ac:dyDescent="0.25">
      <c r="E1489" s="185">
        <v>45507</v>
      </c>
      <c r="F1489" s="35">
        <v>0.5625</v>
      </c>
      <c r="G1489" s="36" t="s">
        <v>157</v>
      </c>
      <c r="H1489" s="36">
        <v>3</v>
      </c>
      <c r="I1489" s="36">
        <v>3</v>
      </c>
      <c r="J1489" s="36" t="s">
        <v>283</v>
      </c>
      <c r="K1489" s="36" t="s">
        <v>18</v>
      </c>
      <c r="L1489" s="165">
        <v>13</v>
      </c>
      <c r="M1489" s="134">
        <f t="shared" si="299"/>
        <v>13</v>
      </c>
      <c r="N1489" s="36">
        <f t="shared" si="300"/>
        <v>1</v>
      </c>
      <c r="O1489" s="135" t="str">
        <f t="shared" si="301"/>
        <v>Pro Mel-13</v>
      </c>
      <c r="P1489" s="186" t="str">
        <f t="shared" si="302"/>
        <v>OK</v>
      </c>
      <c r="Q1489" s="187">
        <f t="shared" si="303"/>
        <v>52</v>
      </c>
      <c r="R1489" s="150"/>
      <c r="S1489" s="187" t="str">
        <f t="shared" si="304"/>
        <v/>
      </c>
      <c r="T1489" s="136" t="str">
        <f t="shared" si="305"/>
        <v>Cindy Falls</v>
      </c>
      <c r="U1489" s="137" t="str">
        <f>IF(P1489="","",IF(N1489=1,"",IF(Q1489="","",IF(Q1489&lt;=100,100,IF(Table1[[#This Row],[Day]]="Wed",100,200)))))</f>
        <v/>
      </c>
      <c r="V1489" s="137" t="str">
        <f t="shared" si="306"/>
        <v/>
      </c>
      <c r="W1489" s="137" t="str">
        <f t="shared" si="307"/>
        <v/>
      </c>
      <c r="X1489" s="133">
        <f>100</f>
        <v>100</v>
      </c>
      <c r="Y1489" s="133" t="str">
        <f t="shared" si="308"/>
        <v/>
      </c>
      <c r="Z1489" s="133">
        <f t="shared" si="309"/>
        <v>-100</v>
      </c>
      <c r="AA1489" s="134" t="str">
        <f>TEXT(Table1[[#This Row],[Date]],"DDD")</f>
        <v>Sat</v>
      </c>
      <c r="AB1489" s="133" t="str">
        <f>IF(OR(G1489="Doomben",G1489="Eagle Farm"),"Q",IF(AND(Q1489&gt;1,Q1489&lt;55,Table1[[#This Row],[Source]]="Nat"),"Nat OK",IF(AND(Table1[[#This Row],[Source]]&lt;&gt;"Nat",Q1489&lt;55),"Poor &lt;55",IF(OR(G1489="Randwick",G1489="Flemington",G1489="Caulfield",G1489="Sandown Lake",G1489="Sandown Hill"),"Best","ave"))))</f>
        <v>Poor &lt;55</v>
      </c>
      <c r="AC1489" s="133">
        <f>IF(Q1489="","",IF(AB1489="Poor &lt;55",$AC$2*0.2%,IF(AND(AB1489="Q",AA1489&lt;&gt;"Wed"),$AC$2*0.4%,IF(AND(AB1489="Q",AA1489="Wed"),$AC$2*0.5%,IF(AND(AB1489="Ave",U1489=100),$AC$2*0.5%,IF(AND(AB1489="ave",U1489="",N1489=1,AG1489="Bush"),$AC$2*1%,IF(AND(AB1489="ave",U1489="",Q1489&gt;100),$AC$2*1.3%,IF(AND(AB1489="ave",U1489=""),$AC$2*1.2%,IF(AND(AB1489="Ave",U1489=200),$AC$2*1%,IF(AND(AB1489="Best",U1489=200),$AC$2*1.5%,IF(AND(AB1489="Best",U1489="",K1489&lt;&gt;"Pro Syd"),$AC$2*0.5%,IF(AND(AB1489="Best",U1489=""),$AC$2*1%,IF(AND(AB1489="Best",U1489=100,Table1[[#This Row],[State]]="NSW"),$AC$2*0.4%,IF(AND(AB1489="Best",U1489=100),$AC$2*1%,IF(Table1[[#This Row],[Adj]]="Nat OK",$AC$2*0.5%,"xxx")))))))))))))))</f>
        <v>20</v>
      </c>
      <c r="AD1489" s="133" t="str">
        <f t="shared" si="310"/>
        <v/>
      </c>
      <c r="AE1489" s="133">
        <f t="shared" si="311"/>
        <v>-20</v>
      </c>
      <c r="AF1489" s="133" t="str">
        <f>VLOOKUP(Table1[[#This Row],[Track]],$F$2672:$H$2715,2,FALSE)</f>
        <v>Vic</v>
      </c>
      <c r="AG1489" s="133" t="str">
        <f>VLOOKUP(Table1[[#This Row],[Track]],$F$2672:$H$2715,3,FALSE)</f>
        <v>-</v>
      </c>
      <c r="AH1489" s="133" t="str">
        <f>IF(Table1[[#This Row],[Date]]&lt;$AH$2,"",IF(Table1[[#This Row],[Date]]&lt;$AH$3,"Edge","Elite Combo"))</f>
        <v/>
      </c>
      <c r="AI1489" s="218">
        <f>Table1[[#This Row],[Time]]</f>
        <v>0.5625</v>
      </c>
      <c r="AJ1489" s="219" t="str">
        <f>Table1[[#This Row],[Track]]</f>
        <v>Flemington</v>
      </c>
      <c r="AK1489" s="216">
        <f>Table1[[#This Row],[Race ]]</f>
        <v>3</v>
      </c>
      <c r="AL1489" s="219">
        <f>Table1[[#This Row],[TAB]]</f>
        <v>3</v>
      </c>
      <c r="AM1489" s="219" t="str">
        <f>Table1[[#This Row],[Selection]]</f>
        <v>Cindy Falls</v>
      </c>
      <c r="AN1489" s="220" t="str">
        <f>Table1[[#This Row],[Sources]]</f>
        <v>Pro Mel-13</v>
      </c>
      <c r="AO1489" s="219">
        <f>Table1[[#This Row],[Scale Bet]]</f>
        <v>20</v>
      </c>
    </row>
    <row r="1490" spans="5:41" ht="16.5" customHeight="1" x14ac:dyDescent="0.25">
      <c r="E1490" s="185">
        <v>45507</v>
      </c>
      <c r="F1490" s="35">
        <v>0.5625</v>
      </c>
      <c r="G1490" s="36" t="s">
        <v>157</v>
      </c>
      <c r="H1490" s="36">
        <v>3</v>
      </c>
      <c r="I1490" s="36">
        <v>4</v>
      </c>
      <c r="J1490" s="36" t="s">
        <v>284</v>
      </c>
      <c r="K1490" s="36" t="s">
        <v>40</v>
      </c>
      <c r="L1490" s="165">
        <v>12</v>
      </c>
      <c r="M1490" s="134">
        <f t="shared" si="299"/>
        <v>22</v>
      </c>
      <c r="N1490" s="36">
        <f t="shared" si="300"/>
        <v>2</v>
      </c>
      <c r="O1490" s="135" t="str">
        <f t="shared" si="301"/>
        <v>Edge-12/Pro Mel-10</v>
      </c>
      <c r="P1490" s="186" t="str">
        <f t="shared" si="302"/>
        <v>OK</v>
      </c>
      <c r="Q1490" s="187">
        <f t="shared" si="303"/>
        <v>88</v>
      </c>
      <c r="R1490" s="150"/>
      <c r="S1490" s="187" t="str">
        <f t="shared" si="304"/>
        <v/>
      </c>
      <c r="T1490" s="136" t="str">
        <f t="shared" si="305"/>
        <v>In Her Stride</v>
      </c>
      <c r="U1490" s="137">
        <f>IF(P1490="","",IF(N1490=1,"",IF(Q1490="","",IF(Q1490&lt;=100,100,IF(Table1[[#This Row],[Day]]="Wed",100,200)))))</f>
        <v>100</v>
      </c>
      <c r="V1490" s="137" t="str">
        <f t="shared" si="306"/>
        <v/>
      </c>
      <c r="W1490" s="137">
        <f t="shared" si="307"/>
        <v>-100</v>
      </c>
      <c r="X1490" s="133">
        <f>100</f>
        <v>100</v>
      </c>
      <c r="Y1490" s="133" t="str">
        <f t="shared" si="308"/>
        <v/>
      </c>
      <c r="Z1490" s="133">
        <f t="shared" si="309"/>
        <v>-100</v>
      </c>
      <c r="AA1490" s="134" t="str">
        <f>TEXT(Table1[[#This Row],[Date]],"DDD")</f>
        <v>Sat</v>
      </c>
      <c r="AB1490" s="133" t="str">
        <f>IF(OR(G1490="Doomben",G1490="Eagle Farm"),"Q",IF(AND(Q1490&gt;1,Q1490&lt;55,Table1[[#This Row],[Source]]="Nat"),"Nat OK",IF(AND(Table1[[#This Row],[Source]]&lt;&gt;"Nat",Q1490&lt;55),"Poor &lt;55",IF(OR(G1490="Randwick",G1490="Flemington",G1490="Caulfield",G1490="Sandown Lake",G1490="Sandown Hill"),"Best","ave"))))</f>
        <v>Best</v>
      </c>
      <c r="AC1490" s="133">
        <f>IF(Q1490="","",IF(AB1490="Poor &lt;55",$AC$2*0.2%,IF(AND(AB1490="Q",AA1490&lt;&gt;"Wed"),$AC$2*0.4%,IF(AND(AB1490="Q",AA1490="Wed"),$AC$2*0.5%,IF(AND(AB1490="Ave",U1490=100),$AC$2*0.5%,IF(AND(AB1490="ave",U1490="",N1490=1,AG1490="Bush"),$AC$2*1%,IF(AND(AB1490="ave",U1490="",Q1490&gt;100),$AC$2*1.3%,IF(AND(AB1490="ave",U1490=""),$AC$2*1.2%,IF(AND(AB1490="Ave",U1490=200),$AC$2*1%,IF(AND(AB1490="Best",U1490=200),$AC$2*1.5%,IF(AND(AB1490="Best",U1490="",K1490&lt;&gt;"Pro Syd"),$AC$2*0.5%,IF(AND(AB1490="Best",U1490=""),$AC$2*1%,IF(AND(AB1490="Best",U1490=100,Table1[[#This Row],[State]]="NSW"),$AC$2*0.4%,IF(AND(AB1490="Best",U1490=100),$AC$2*1%,IF(Table1[[#This Row],[Adj]]="Nat OK",$AC$2*0.5%,"xxx")))))))))))))))</f>
        <v>100</v>
      </c>
      <c r="AD1490" s="133" t="str">
        <f t="shared" si="310"/>
        <v/>
      </c>
      <c r="AE1490" s="133">
        <f t="shared" si="311"/>
        <v>-100</v>
      </c>
      <c r="AF1490" s="133" t="str">
        <f>VLOOKUP(Table1[[#This Row],[Track]],$F$2672:$H$2715,2,FALSE)</f>
        <v>Vic</v>
      </c>
      <c r="AG1490" s="133" t="str">
        <f>VLOOKUP(Table1[[#This Row],[Track]],$F$2672:$H$2715,3,FALSE)</f>
        <v>-</v>
      </c>
      <c r="AH1490" s="133" t="str">
        <f>IF(Table1[[#This Row],[Date]]&lt;$AH$2,"",IF(Table1[[#This Row],[Date]]&lt;$AH$3,"Edge","Elite Combo"))</f>
        <v/>
      </c>
      <c r="AI1490" s="218">
        <f>Table1[[#This Row],[Time]]</f>
        <v>0.5625</v>
      </c>
      <c r="AJ1490" s="219" t="str">
        <f>Table1[[#This Row],[Track]]</f>
        <v>Flemington</v>
      </c>
      <c r="AK1490" s="216">
        <f>Table1[[#This Row],[Race ]]</f>
        <v>3</v>
      </c>
      <c r="AL1490" s="219">
        <f>Table1[[#This Row],[TAB]]</f>
        <v>4</v>
      </c>
      <c r="AM1490" s="219" t="str">
        <f>Table1[[#This Row],[Selection]]</f>
        <v>In Her Stride</v>
      </c>
      <c r="AN1490" s="220" t="str">
        <f>Table1[[#This Row],[Sources]]</f>
        <v>Edge-12/Pro Mel-10</v>
      </c>
      <c r="AO1490" s="219">
        <f>Table1[[#This Row],[Scale Bet]]</f>
        <v>100</v>
      </c>
    </row>
    <row r="1491" spans="5:41" ht="16.5" customHeight="1" x14ac:dyDescent="0.25">
      <c r="E1491" s="185">
        <v>45507</v>
      </c>
      <c r="F1491" s="35">
        <v>0.5625</v>
      </c>
      <c r="G1491" s="36" t="s">
        <v>157</v>
      </c>
      <c r="H1491" s="36">
        <v>3</v>
      </c>
      <c r="I1491" s="36">
        <v>4</v>
      </c>
      <c r="J1491" s="36" t="s">
        <v>284</v>
      </c>
      <c r="K1491" s="36" t="s">
        <v>18</v>
      </c>
      <c r="L1491" s="165">
        <v>10</v>
      </c>
      <c r="M1491" s="134" t="str">
        <f t="shared" si="299"/>
        <v/>
      </c>
      <c r="N1491" s="36" t="str">
        <f t="shared" si="300"/>
        <v/>
      </c>
      <c r="O1491" s="135" t="str">
        <f t="shared" si="301"/>
        <v/>
      </c>
      <c r="P1491" s="186" t="str">
        <f t="shared" si="302"/>
        <v>OK</v>
      </c>
      <c r="Q1491" s="187" t="str">
        <f t="shared" si="303"/>
        <v/>
      </c>
      <c r="R1491" s="150"/>
      <c r="S1491" s="187" t="str">
        <f t="shared" si="304"/>
        <v/>
      </c>
      <c r="T1491" s="136" t="str">
        <f t="shared" si="305"/>
        <v>In Her Stride</v>
      </c>
      <c r="U1491" s="137" t="str">
        <f>IF(P1491="","",IF(N1491=1,"",IF(Q1491="","",IF(Q1491&lt;=100,100,IF(Table1[[#This Row],[Day]]="Wed",100,200)))))</f>
        <v/>
      </c>
      <c r="V1491" s="137" t="str">
        <f t="shared" si="306"/>
        <v/>
      </c>
      <c r="W1491" s="137" t="str">
        <f t="shared" si="307"/>
        <v/>
      </c>
      <c r="X1491" s="133">
        <f>100</f>
        <v>100</v>
      </c>
      <c r="Y1491" s="133" t="str">
        <f t="shared" si="308"/>
        <v/>
      </c>
      <c r="Z1491" s="133">
        <f t="shared" si="309"/>
        <v>-100</v>
      </c>
      <c r="AA1491" s="134" t="str">
        <f>TEXT(Table1[[#This Row],[Date]],"DDD")</f>
        <v>Sat</v>
      </c>
      <c r="AB1491" s="133" t="str">
        <f>IF(OR(G1491="Doomben",G1491="Eagle Farm"),"Q",IF(AND(Q1491&gt;1,Q1491&lt;55,Table1[[#This Row],[Source]]="Nat"),"Nat OK",IF(AND(Table1[[#This Row],[Source]]&lt;&gt;"Nat",Q1491&lt;55),"Poor &lt;55",IF(OR(G1491="Randwick",G1491="Flemington",G1491="Caulfield",G1491="Sandown Lake",G1491="Sandown Hill"),"Best","ave"))))</f>
        <v>Best</v>
      </c>
      <c r="AC1491" s="133" t="str">
        <f>IF(Q1491="","",IF(AB1491="Poor &lt;55",$AC$2*0.2%,IF(AND(AB1491="Q",AA1491&lt;&gt;"Wed"),$AC$2*0.4%,IF(AND(AB1491="Q",AA1491="Wed"),$AC$2*0.5%,IF(AND(AB1491="Ave",U1491=100),$AC$2*0.5%,IF(AND(AB1491="ave",U1491="",N1491=1,AG1491="Bush"),$AC$2*1%,IF(AND(AB1491="ave",U1491="",Q1491&gt;100),$AC$2*1.3%,IF(AND(AB1491="ave",U1491=""),$AC$2*1.2%,IF(AND(AB1491="Ave",U1491=200),$AC$2*1%,IF(AND(AB1491="Best",U1491=200),$AC$2*1.5%,IF(AND(AB1491="Best",U1491="",K1491&lt;&gt;"Pro Syd"),$AC$2*0.5%,IF(AND(AB1491="Best",U1491=""),$AC$2*1%,IF(AND(AB1491="Best",U1491=100,Table1[[#This Row],[State]]="NSW"),$AC$2*0.4%,IF(AND(AB1491="Best",U1491=100),$AC$2*1%,IF(Table1[[#This Row],[Adj]]="Nat OK",$AC$2*0.5%,"xxx")))))))))))))))</f>
        <v/>
      </c>
      <c r="AD1491" s="133" t="str">
        <f t="shared" si="310"/>
        <v/>
      </c>
      <c r="AE1491" s="133" t="str">
        <f t="shared" si="311"/>
        <v/>
      </c>
      <c r="AF1491" s="133" t="str">
        <f>VLOOKUP(Table1[[#This Row],[Track]],$F$2672:$H$2715,2,FALSE)</f>
        <v>Vic</v>
      </c>
      <c r="AG1491" s="133" t="str">
        <f>VLOOKUP(Table1[[#This Row],[Track]],$F$2672:$H$2715,3,FALSE)</f>
        <v>-</v>
      </c>
      <c r="AH1491" s="133" t="str">
        <f>IF(Table1[[#This Row],[Date]]&lt;$AH$2,"",IF(Table1[[#This Row],[Date]]&lt;$AH$3,"Edge","Elite Combo"))</f>
        <v/>
      </c>
      <c r="AI1491" s="218">
        <f>Table1[[#This Row],[Time]]</f>
        <v>0.5625</v>
      </c>
      <c r="AJ1491" s="219" t="str">
        <f>Table1[[#This Row],[Track]]</f>
        <v>Flemington</v>
      </c>
      <c r="AK1491" s="216">
        <f>Table1[[#This Row],[Race ]]</f>
        <v>3</v>
      </c>
      <c r="AL1491" s="219">
        <f>Table1[[#This Row],[TAB]]</f>
        <v>4</v>
      </c>
      <c r="AM1491" s="219" t="str">
        <f>Table1[[#This Row],[Selection]]</f>
        <v>In Her Stride</v>
      </c>
      <c r="AN1491" s="220" t="str">
        <f>Table1[[#This Row],[Sources]]</f>
        <v/>
      </c>
      <c r="AO1491" s="219" t="str">
        <f>Table1[[#This Row],[Scale Bet]]</f>
        <v/>
      </c>
    </row>
    <row r="1492" spans="5:41" ht="16.5" customHeight="1" x14ac:dyDescent="0.25">
      <c r="E1492" s="185">
        <v>45507</v>
      </c>
      <c r="F1492" s="35">
        <v>0.5625</v>
      </c>
      <c r="G1492" s="36" t="s">
        <v>157</v>
      </c>
      <c r="H1492" s="36">
        <v>3</v>
      </c>
      <c r="I1492" s="36">
        <v>5</v>
      </c>
      <c r="J1492" s="36" t="s">
        <v>285</v>
      </c>
      <c r="K1492" s="36" t="s">
        <v>13</v>
      </c>
      <c r="L1492" s="165">
        <v>20</v>
      </c>
      <c r="M1492" s="134">
        <f t="shared" si="299"/>
        <v>20</v>
      </c>
      <c r="N1492" s="36">
        <f t="shared" si="300"/>
        <v>1</v>
      </c>
      <c r="O1492" s="135" t="str">
        <f t="shared" si="301"/>
        <v>Nat-20</v>
      </c>
      <c r="P1492" s="186" t="str">
        <f t="shared" si="302"/>
        <v>OK</v>
      </c>
      <c r="Q1492" s="187">
        <f t="shared" si="303"/>
        <v>80</v>
      </c>
      <c r="R1492" s="150"/>
      <c r="S1492" s="187" t="str">
        <f t="shared" si="304"/>
        <v/>
      </c>
      <c r="T1492" s="136" t="str">
        <f t="shared" si="305"/>
        <v>Ithadtobezou</v>
      </c>
      <c r="U1492" s="137" t="str">
        <f>IF(P1492="","",IF(N1492=1,"",IF(Q1492="","",IF(Q1492&lt;=100,100,IF(Table1[[#This Row],[Day]]="Wed",100,200)))))</f>
        <v/>
      </c>
      <c r="V1492" s="137" t="str">
        <f t="shared" si="306"/>
        <v/>
      </c>
      <c r="W1492" s="137" t="str">
        <f t="shared" si="307"/>
        <v/>
      </c>
      <c r="X1492" s="133">
        <f>100</f>
        <v>100</v>
      </c>
      <c r="Y1492" s="133" t="str">
        <f t="shared" si="308"/>
        <v/>
      </c>
      <c r="Z1492" s="133">
        <f t="shared" si="309"/>
        <v>-100</v>
      </c>
      <c r="AA1492" s="134" t="str">
        <f>TEXT(Table1[[#This Row],[Date]],"DDD")</f>
        <v>Sat</v>
      </c>
      <c r="AB1492" s="133" t="str">
        <f>IF(OR(G1492="Doomben",G1492="Eagle Farm"),"Q",IF(AND(Q1492&gt;1,Q1492&lt;55,Table1[[#This Row],[Source]]="Nat"),"Nat OK",IF(AND(Table1[[#This Row],[Source]]&lt;&gt;"Nat",Q1492&lt;55),"Poor &lt;55",IF(OR(G1492="Randwick",G1492="Flemington",G1492="Caulfield",G1492="Sandown Lake",G1492="Sandown Hill"),"Best","ave"))))</f>
        <v>Best</v>
      </c>
      <c r="AC1492" s="133">
        <f>IF(Q1492="","",IF(AB1492="Poor &lt;55",$AC$2*0.2%,IF(AND(AB1492="Q",AA1492&lt;&gt;"Wed"),$AC$2*0.4%,IF(AND(AB1492="Q",AA1492="Wed"),$AC$2*0.5%,IF(AND(AB1492="Ave",U1492=100),$AC$2*0.5%,IF(AND(AB1492="ave",U1492="",N1492=1,AG1492="Bush"),$AC$2*1%,IF(AND(AB1492="ave",U1492="",Q1492&gt;100),$AC$2*1.3%,IF(AND(AB1492="ave",U1492=""),$AC$2*1.2%,IF(AND(AB1492="Ave",U1492=200),$AC$2*1%,IF(AND(AB1492="Best",U1492=200),$AC$2*1.5%,IF(AND(AB1492="Best",U1492="",K1492&lt;&gt;"Pro Syd"),$AC$2*0.5%,IF(AND(AB1492="Best",U1492=""),$AC$2*1%,IF(AND(AB1492="Best",U1492=100,Table1[[#This Row],[State]]="NSW"),$AC$2*0.4%,IF(AND(AB1492="Best",U1492=100),$AC$2*1%,IF(Table1[[#This Row],[Adj]]="Nat OK",$AC$2*0.5%,"xxx")))))))))))))))</f>
        <v>50</v>
      </c>
      <c r="AD1492" s="133" t="str">
        <f t="shared" si="310"/>
        <v/>
      </c>
      <c r="AE1492" s="133">
        <f t="shared" si="311"/>
        <v>-50</v>
      </c>
      <c r="AF1492" s="133" t="str">
        <f>VLOOKUP(Table1[[#This Row],[Track]],$F$2672:$H$2715,2,FALSE)</f>
        <v>Vic</v>
      </c>
      <c r="AG1492" s="133" t="str">
        <f>VLOOKUP(Table1[[#This Row],[Track]],$F$2672:$H$2715,3,FALSE)</f>
        <v>-</v>
      </c>
      <c r="AH1492" s="133" t="str">
        <f>IF(Table1[[#This Row],[Date]]&lt;$AH$2,"",IF(Table1[[#This Row],[Date]]&lt;$AH$3,"Edge","Elite Combo"))</f>
        <v/>
      </c>
      <c r="AI1492" s="218">
        <f>Table1[[#This Row],[Time]]</f>
        <v>0.5625</v>
      </c>
      <c r="AJ1492" s="219" t="str">
        <f>Table1[[#This Row],[Track]]</f>
        <v>Flemington</v>
      </c>
      <c r="AK1492" s="216">
        <f>Table1[[#This Row],[Race ]]</f>
        <v>3</v>
      </c>
      <c r="AL1492" s="219">
        <f>Table1[[#This Row],[TAB]]</f>
        <v>5</v>
      </c>
      <c r="AM1492" s="219" t="str">
        <f>Table1[[#This Row],[Selection]]</f>
        <v>Ithadtobezou</v>
      </c>
      <c r="AN1492" s="220" t="str">
        <f>Table1[[#This Row],[Sources]]</f>
        <v>Nat-20</v>
      </c>
      <c r="AO1492" s="219">
        <f>Table1[[#This Row],[Scale Bet]]</f>
        <v>50</v>
      </c>
    </row>
    <row r="1493" spans="5:41" ht="16.5" customHeight="1" x14ac:dyDescent="0.25">
      <c r="E1493" s="185">
        <v>45507</v>
      </c>
      <c r="F1493" s="35">
        <v>0.57638888888888884</v>
      </c>
      <c r="G1493" s="36" t="s">
        <v>17</v>
      </c>
      <c r="H1493" s="36">
        <v>5</v>
      </c>
      <c r="I1493" s="36">
        <v>1</v>
      </c>
      <c r="J1493" s="36" t="s">
        <v>286</v>
      </c>
      <c r="K1493" s="36" t="s">
        <v>1</v>
      </c>
      <c r="L1493" s="165">
        <v>10</v>
      </c>
      <c r="M1493" s="134">
        <f t="shared" si="299"/>
        <v>10</v>
      </c>
      <c r="N1493" s="36">
        <f t="shared" si="300"/>
        <v>1</v>
      </c>
      <c r="O1493" s="135" t="str">
        <f t="shared" si="301"/>
        <v>E4-10</v>
      </c>
      <c r="P1493" s="186" t="str">
        <f t="shared" si="302"/>
        <v>OK</v>
      </c>
      <c r="Q1493" s="187">
        <f t="shared" si="303"/>
        <v>40</v>
      </c>
      <c r="R1493" s="150"/>
      <c r="S1493" s="187" t="str">
        <f t="shared" si="304"/>
        <v/>
      </c>
      <c r="T1493" s="136" t="str">
        <f t="shared" si="305"/>
        <v>Hellavadancer</v>
      </c>
      <c r="U1493" s="137" t="str">
        <f>IF(P1493="","",IF(N1493=1,"",IF(Q1493="","",IF(Q1493&lt;=100,100,IF(Table1[[#This Row],[Day]]="Wed",100,200)))))</f>
        <v/>
      </c>
      <c r="V1493" s="137" t="str">
        <f t="shared" si="306"/>
        <v/>
      </c>
      <c r="W1493" s="137" t="str">
        <f t="shared" si="307"/>
        <v/>
      </c>
      <c r="X1493" s="133">
        <f>100</f>
        <v>100</v>
      </c>
      <c r="Y1493" s="133" t="str">
        <f t="shared" si="308"/>
        <v/>
      </c>
      <c r="Z1493" s="133">
        <f t="shared" si="309"/>
        <v>-100</v>
      </c>
      <c r="AA1493" s="134" t="str">
        <f>TEXT(Table1[[#This Row],[Date]],"DDD")</f>
        <v>Sat</v>
      </c>
      <c r="AB1493" s="133" t="str">
        <f>IF(OR(G1493="Doomben",G1493="Eagle Farm"),"Q",IF(AND(Q1493&gt;1,Q1493&lt;55,Table1[[#This Row],[Source]]="Nat"),"Nat OK",IF(AND(Table1[[#This Row],[Source]]&lt;&gt;"Nat",Q1493&lt;55),"Poor &lt;55",IF(OR(G1493="Randwick",G1493="Flemington",G1493="Caulfield",G1493="Sandown Lake",G1493="Sandown Hill"),"Best","ave"))))</f>
        <v>Poor &lt;55</v>
      </c>
      <c r="AC1493" s="133">
        <f>IF(Q1493="","",IF(AB1493="Poor &lt;55",$AC$2*0.2%,IF(AND(AB1493="Q",AA1493&lt;&gt;"Wed"),$AC$2*0.4%,IF(AND(AB1493="Q",AA1493="Wed"),$AC$2*0.5%,IF(AND(AB1493="Ave",U1493=100),$AC$2*0.5%,IF(AND(AB1493="ave",U1493="",N1493=1,AG1493="Bush"),$AC$2*1%,IF(AND(AB1493="ave",U1493="",Q1493&gt;100),$AC$2*1.3%,IF(AND(AB1493="ave",U1493=""),$AC$2*1.2%,IF(AND(AB1493="Ave",U1493=200),$AC$2*1%,IF(AND(AB1493="Best",U1493=200),$AC$2*1.5%,IF(AND(AB1493="Best",U1493="",K1493&lt;&gt;"Pro Syd"),$AC$2*0.5%,IF(AND(AB1493="Best",U1493=""),$AC$2*1%,IF(AND(AB1493="Best",U1493=100,Table1[[#This Row],[State]]="NSW"),$AC$2*0.4%,IF(AND(AB1493="Best",U1493=100),$AC$2*1%,IF(Table1[[#This Row],[Adj]]="Nat OK",$AC$2*0.5%,"xxx")))))))))))))))</f>
        <v>20</v>
      </c>
      <c r="AD1493" s="133" t="str">
        <f t="shared" si="310"/>
        <v/>
      </c>
      <c r="AE1493" s="133">
        <f t="shared" si="311"/>
        <v>-20</v>
      </c>
      <c r="AF1493" s="133" t="str">
        <f>VLOOKUP(Table1[[#This Row],[Track]],$F$2672:$H$2715,2,FALSE)</f>
        <v>NSW</v>
      </c>
      <c r="AG1493" s="133" t="str">
        <f>VLOOKUP(Table1[[#This Row],[Track]],$F$2672:$H$2715,3,FALSE)</f>
        <v>-</v>
      </c>
      <c r="AH1493" s="133" t="str">
        <f>IF(Table1[[#This Row],[Date]]&lt;$AH$2,"",IF(Table1[[#This Row],[Date]]&lt;$AH$3,"Edge","Elite Combo"))</f>
        <v/>
      </c>
      <c r="AI1493" s="218">
        <f>Table1[[#This Row],[Time]]</f>
        <v>0.57638888888888884</v>
      </c>
      <c r="AJ1493" s="219" t="str">
        <f>Table1[[#This Row],[Track]]</f>
        <v>Rosehill</v>
      </c>
      <c r="AK1493" s="216">
        <f>Table1[[#This Row],[Race ]]</f>
        <v>5</v>
      </c>
      <c r="AL1493" s="219">
        <f>Table1[[#This Row],[TAB]]</f>
        <v>1</v>
      </c>
      <c r="AM1493" s="219" t="str">
        <f>Table1[[#This Row],[Selection]]</f>
        <v>Hellavadancer</v>
      </c>
      <c r="AN1493" s="220" t="str">
        <f>Table1[[#This Row],[Sources]]</f>
        <v>E4-10</v>
      </c>
      <c r="AO1493" s="219">
        <f>Table1[[#This Row],[Scale Bet]]</f>
        <v>20</v>
      </c>
    </row>
    <row r="1494" spans="5:41" ht="16.5" customHeight="1" x14ac:dyDescent="0.25">
      <c r="E1494" s="185">
        <v>45507</v>
      </c>
      <c r="F1494" s="35">
        <v>0.58194444444444449</v>
      </c>
      <c r="G1494" s="36" t="s">
        <v>217</v>
      </c>
      <c r="H1494" s="36">
        <v>5</v>
      </c>
      <c r="I1494" s="36">
        <v>6</v>
      </c>
      <c r="J1494" s="36" t="s">
        <v>287</v>
      </c>
      <c r="K1494" s="36" t="s">
        <v>13</v>
      </c>
      <c r="L1494" s="165">
        <v>11</v>
      </c>
      <c r="M1494" s="134">
        <f t="shared" si="299"/>
        <v>11</v>
      </c>
      <c r="N1494" s="36">
        <f t="shared" si="300"/>
        <v>1</v>
      </c>
      <c r="O1494" s="135" t="str">
        <f t="shared" si="301"/>
        <v>Nat-11</v>
      </c>
      <c r="P1494" s="186" t="str">
        <f t="shared" si="302"/>
        <v/>
      </c>
      <c r="Q1494" s="187">
        <f t="shared" si="303"/>
        <v>44</v>
      </c>
      <c r="R1494" s="150"/>
      <c r="S1494" s="187" t="str">
        <f t="shared" si="304"/>
        <v/>
      </c>
      <c r="T1494" s="136" t="str">
        <f t="shared" si="305"/>
        <v>Victory Win</v>
      </c>
      <c r="U1494" s="137" t="str">
        <f>IF(P1494="","",IF(N1494=1,"",IF(Q1494="","",IF(Q1494&lt;=100,100,IF(Table1[[#This Row],[Day]]="Wed",100,200)))))</f>
        <v/>
      </c>
      <c r="V1494" s="137" t="str">
        <f t="shared" si="306"/>
        <v/>
      </c>
      <c r="W1494" s="137" t="str">
        <f t="shared" si="307"/>
        <v/>
      </c>
      <c r="X1494" s="133">
        <f>100</f>
        <v>100</v>
      </c>
      <c r="Y1494" s="133" t="str">
        <f t="shared" si="308"/>
        <v/>
      </c>
      <c r="Z1494" s="133">
        <f t="shared" si="309"/>
        <v>-100</v>
      </c>
      <c r="AA1494" s="134" t="str">
        <f>TEXT(Table1[[#This Row],[Date]],"DDD")</f>
        <v>Sat</v>
      </c>
      <c r="AB1494" s="133" t="str">
        <f>IF(OR(G1494="Doomben",G1494="Eagle Farm"),"Q",IF(AND(Q1494&gt;1,Q1494&lt;55,Table1[[#This Row],[Source]]="Nat"),"Nat OK",IF(AND(Table1[[#This Row],[Source]]&lt;&gt;"Nat",Q1494&lt;55),"Poor &lt;55",IF(OR(G1494="Randwick",G1494="Flemington",G1494="Caulfield",G1494="Sandown Lake",G1494="Sandown Hill"),"Best","ave"))))</f>
        <v>Q</v>
      </c>
      <c r="AC1494" s="133">
        <f>IF(Q1494="","",IF(AB1494="Poor &lt;55",$AC$2*0.2%,IF(AND(AB1494="Q",AA1494&lt;&gt;"Wed"),$AC$2*0.4%,IF(AND(AB1494="Q",AA1494="Wed"),$AC$2*0.5%,IF(AND(AB1494="Ave",U1494=100),$AC$2*0.5%,IF(AND(AB1494="ave",U1494="",N1494=1,AG1494="Bush"),$AC$2*1%,IF(AND(AB1494="ave",U1494="",Q1494&gt;100),$AC$2*1.3%,IF(AND(AB1494="ave",U1494=""),$AC$2*1.2%,IF(AND(AB1494="Ave",U1494=200),$AC$2*1%,IF(AND(AB1494="Best",U1494=200),$AC$2*1.5%,IF(AND(AB1494="Best",U1494="",K1494&lt;&gt;"Pro Syd"),$AC$2*0.5%,IF(AND(AB1494="Best",U1494=""),$AC$2*1%,IF(AND(AB1494="Best",U1494=100,Table1[[#This Row],[State]]="NSW"),$AC$2*0.4%,IF(AND(AB1494="Best",U1494=100),$AC$2*1%,IF(Table1[[#This Row],[Adj]]="Nat OK",$AC$2*0.5%,"xxx")))))))))))))))</f>
        <v>40</v>
      </c>
      <c r="AD1494" s="133" t="str">
        <f t="shared" si="310"/>
        <v/>
      </c>
      <c r="AE1494" s="133">
        <f t="shared" si="311"/>
        <v>-40</v>
      </c>
      <c r="AF1494" s="133" t="str">
        <f>VLOOKUP(Table1[[#This Row],[Track]],$F$2672:$H$2715,2,FALSE)</f>
        <v>Qld</v>
      </c>
      <c r="AG1494" s="133" t="str">
        <f>VLOOKUP(Table1[[#This Row],[Track]],$F$2672:$H$2715,3,FALSE)</f>
        <v>-</v>
      </c>
      <c r="AH1494" s="133" t="str">
        <f>IF(Table1[[#This Row],[Date]]&lt;$AH$2,"",IF(Table1[[#This Row],[Date]]&lt;$AH$3,"Edge","Elite Combo"))</f>
        <v/>
      </c>
      <c r="AI1494" s="218">
        <f>Table1[[#This Row],[Time]]</f>
        <v>0.58194444444444449</v>
      </c>
      <c r="AJ1494" s="219" t="str">
        <f>Table1[[#This Row],[Track]]</f>
        <v>Doomben</v>
      </c>
      <c r="AK1494" s="216">
        <f>Table1[[#This Row],[Race ]]</f>
        <v>5</v>
      </c>
      <c r="AL1494" s="219">
        <f>Table1[[#This Row],[TAB]]</f>
        <v>6</v>
      </c>
      <c r="AM1494" s="219" t="str">
        <f>Table1[[#This Row],[Selection]]</f>
        <v>Victory Win</v>
      </c>
      <c r="AN1494" s="220" t="str">
        <f>Table1[[#This Row],[Sources]]</f>
        <v>Nat-11</v>
      </c>
      <c r="AO1494" s="219">
        <f>Table1[[#This Row],[Scale Bet]]</f>
        <v>40</v>
      </c>
    </row>
    <row r="1495" spans="5:41" ht="16.5" customHeight="1" x14ac:dyDescent="0.25">
      <c r="E1495" s="185">
        <v>45507</v>
      </c>
      <c r="F1495" s="35">
        <v>0.58680555555555558</v>
      </c>
      <c r="G1495" s="36" t="s">
        <v>157</v>
      </c>
      <c r="H1495" s="36">
        <v>4</v>
      </c>
      <c r="I1495" s="36">
        <v>3</v>
      </c>
      <c r="J1495" s="36" t="s">
        <v>288</v>
      </c>
      <c r="K1495" s="36" t="s">
        <v>1</v>
      </c>
      <c r="L1495" s="165">
        <v>10</v>
      </c>
      <c r="M1495" s="134">
        <f t="shared" si="299"/>
        <v>50</v>
      </c>
      <c r="N1495" s="36">
        <f t="shared" si="300"/>
        <v>4</v>
      </c>
      <c r="O1495" s="135" t="str">
        <f t="shared" si="301"/>
        <v>E4-10/Edge-14/Nat-13/Pro Mel-13</v>
      </c>
      <c r="P1495" s="186" t="str">
        <f t="shared" si="302"/>
        <v>OK</v>
      </c>
      <c r="Q1495" s="187">
        <f t="shared" si="303"/>
        <v>200</v>
      </c>
      <c r="R1495" s="150"/>
      <c r="S1495" s="187" t="str">
        <f t="shared" si="304"/>
        <v/>
      </c>
      <c r="T1495" s="136" t="str">
        <f t="shared" si="305"/>
        <v>Midtown Boss</v>
      </c>
      <c r="U1495" s="137">
        <f>IF(P1495="","",IF(N1495=1,"",IF(Q1495="","",IF(Q1495&lt;=100,100,IF(Table1[[#This Row],[Day]]="Wed",100,200)))))</f>
        <v>200</v>
      </c>
      <c r="V1495" s="137" t="str">
        <f t="shared" si="306"/>
        <v/>
      </c>
      <c r="W1495" s="137">
        <f t="shared" si="307"/>
        <v>-200</v>
      </c>
      <c r="X1495" s="133">
        <f>100</f>
        <v>100</v>
      </c>
      <c r="Y1495" s="133" t="str">
        <f t="shared" si="308"/>
        <v/>
      </c>
      <c r="Z1495" s="133">
        <f t="shared" si="309"/>
        <v>-100</v>
      </c>
      <c r="AA1495" s="134" t="str">
        <f>TEXT(Table1[[#This Row],[Date]],"DDD")</f>
        <v>Sat</v>
      </c>
      <c r="AB1495" s="133" t="str">
        <f>IF(OR(G1495="Doomben",G1495="Eagle Farm"),"Q",IF(AND(Q1495&gt;1,Q1495&lt;55,Table1[[#This Row],[Source]]="Nat"),"Nat OK",IF(AND(Table1[[#This Row],[Source]]&lt;&gt;"Nat",Q1495&lt;55),"Poor &lt;55",IF(OR(G1495="Randwick",G1495="Flemington",G1495="Caulfield",G1495="Sandown Lake",G1495="Sandown Hill"),"Best","ave"))))</f>
        <v>Best</v>
      </c>
      <c r="AC1495" s="133">
        <f>IF(Q1495="","",IF(AB1495="Poor &lt;55",$AC$2*0.2%,IF(AND(AB1495="Q",AA1495&lt;&gt;"Wed"),$AC$2*0.4%,IF(AND(AB1495="Q",AA1495="Wed"),$AC$2*0.5%,IF(AND(AB1495="Ave",U1495=100),$AC$2*0.5%,IF(AND(AB1495="ave",U1495="",N1495=1,AG1495="Bush"),$AC$2*1%,IF(AND(AB1495="ave",U1495="",Q1495&gt;100),$AC$2*1.3%,IF(AND(AB1495="ave",U1495=""),$AC$2*1.2%,IF(AND(AB1495="Ave",U1495=200),$AC$2*1%,IF(AND(AB1495="Best",U1495=200),$AC$2*1.5%,IF(AND(AB1495="Best",U1495="",K1495&lt;&gt;"Pro Syd"),$AC$2*0.5%,IF(AND(AB1495="Best",U1495=""),$AC$2*1%,IF(AND(AB1495="Best",U1495=100,Table1[[#This Row],[State]]="NSW"),$AC$2*0.4%,IF(AND(AB1495="Best",U1495=100),$AC$2*1%,IF(Table1[[#This Row],[Adj]]="Nat OK",$AC$2*0.5%,"xxx")))))))))))))))</f>
        <v>150</v>
      </c>
      <c r="AD1495" s="133" t="str">
        <f t="shared" si="310"/>
        <v/>
      </c>
      <c r="AE1495" s="133">
        <f t="shared" si="311"/>
        <v>-150</v>
      </c>
      <c r="AF1495" s="133" t="str">
        <f>VLOOKUP(Table1[[#This Row],[Track]],$F$2672:$H$2715,2,FALSE)</f>
        <v>Vic</v>
      </c>
      <c r="AG1495" s="133" t="str">
        <f>VLOOKUP(Table1[[#This Row],[Track]],$F$2672:$H$2715,3,FALSE)</f>
        <v>-</v>
      </c>
      <c r="AH1495" s="133" t="str">
        <f>IF(Table1[[#This Row],[Date]]&lt;$AH$2,"",IF(Table1[[#This Row],[Date]]&lt;$AH$3,"Edge","Elite Combo"))</f>
        <v/>
      </c>
      <c r="AI1495" s="218">
        <f>Table1[[#This Row],[Time]]</f>
        <v>0.58680555555555558</v>
      </c>
      <c r="AJ1495" s="219" t="str">
        <f>Table1[[#This Row],[Track]]</f>
        <v>Flemington</v>
      </c>
      <c r="AK1495" s="216">
        <f>Table1[[#This Row],[Race ]]</f>
        <v>4</v>
      </c>
      <c r="AL1495" s="219">
        <f>Table1[[#This Row],[TAB]]</f>
        <v>3</v>
      </c>
      <c r="AM1495" s="219" t="str">
        <f>Table1[[#This Row],[Selection]]</f>
        <v>Midtown Boss</v>
      </c>
      <c r="AN1495" s="220" t="str">
        <f>Table1[[#This Row],[Sources]]</f>
        <v>E4-10/Edge-14/Nat-13/Pro Mel-13</v>
      </c>
      <c r="AO1495" s="219">
        <f>Table1[[#This Row],[Scale Bet]]</f>
        <v>150</v>
      </c>
    </row>
    <row r="1496" spans="5:41" ht="16.5" customHeight="1" x14ac:dyDescent="0.25">
      <c r="E1496" s="185">
        <v>45507</v>
      </c>
      <c r="F1496" s="35">
        <v>0.58680555555555558</v>
      </c>
      <c r="G1496" s="36" t="s">
        <v>157</v>
      </c>
      <c r="H1496" s="36">
        <v>4</v>
      </c>
      <c r="I1496" s="36">
        <v>3</v>
      </c>
      <c r="J1496" s="36" t="s">
        <v>288</v>
      </c>
      <c r="K1496" s="36" t="s">
        <v>40</v>
      </c>
      <c r="L1496" s="165">
        <v>14</v>
      </c>
      <c r="M1496" s="134" t="str">
        <f t="shared" si="299"/>
        <v/>
      </c>
      <c r="N1496" s="36" t="str">
        <f t="shared" si="300"/>
        <v/>
      </c>
      <c r="O1496" s="135" t="str">
        <f t="shared" si="301"/>
        <v/>
      </c>
      <c r="P1496" s="186" t="str">
        <f t="shared" si="302"/>
        <v>OK</v>
      </c>
      <c r="Q1496" s="187" t="str">
        <f t="shared" si="303"/>
        <v/>
      </c>
      <c r="R1496" s="150"/>
      <c r="S1496" s="187" t="str">
        <f t="shared" si="304"/>
        <v/>
      </c>
      <c r="T1496" s="136" t="str">
        <f t="shared" si="305"/>
        <v>Midtown Boss</v>
      </c>
      <c r="U1496" s="137" t="str">
        <f>IF(P1496="","",IF(N1496=1,"",IF(Q1496="","",IF(Q1496&lt;=100,100,IF(Table1[[#This Row],[Day]]="Wed",100,200)))))</f>
        <v/>
      </c>
      <c r="V1496" s="137" t="str">
        <f t="shared" si="306"/>
        <v/>
      </c>
      <c r="W1496" s="137" t="str">
        <f t="shared" si="307"/>
        <v/>
      </c>
      <c r="X1496" s="133">
        <f>100</f>
        <v>100</v>
      </c>
      <c r="Y1496" s="133" t="str">
        <f t="shared" si="308"/>
        <v/>
      </c>
      <c r="Z1496" s="133">
        <f t="shared" si="309"/>
        <v>-100</v>
      </c>
      <c r="AA1496" s="134" t="str">
        <f>TEXT(Table1[[#This Row],[Date]],"DDD")</f>
        <v>Sat</v>
      </c>
      <c r="AB1496" s="133" t="str">
        <f>IF(OR(G1496="Doomben",G1496="Eagle Farm"),"Q",IF(AND(Q1496&gt;1,Q1496&lt;55,Table1[[#This Row],[Source]]="Nat"),"Nat OK",IF(AND(Table1[[#This Row],[Source]]&lt;&gt;"Nat",Q1496&lt;55),"Poor &lt;55",IF(OR(G1496="Randwick",G1496="Flemington",G1496="Caulfield",G1496="Sandown Lake",G1496="Sandown Hill"),"Best","ave"))))</f>
        <v>Best</v>
      </c>
      <c r="AC1496" s="133" t="str">
        <f>IF(Q1496="","",IF(AB1496="Poor &lt;55",$AC$2*0.2%,IF(AND(AB1496="Q",AA1496&lt;&gt;"Wed"),$AC$2*0.4%,IF(AND(AB1496="Q",AA1496="Wed"),$AC$2*0.5%,IF(AND(AB1496="Ave",U1496=100),$AC$2*0.5%,IF(AND(AB1496="ave",U1496="",N1496=1,AG1496="Bush"),$AC$2*1%,IF(AND(AB1496="ave",U1496="",Q1496&gt;100),$AC$2*1.3%,IF(AND(AB1496="ave",U1496=""),$AC$2*1.2%,IF(AND(AB1496="Ave",U1496=200),$AC$2*1%,IF(AND(AB1496="Best",U1496=200),$AC$2*1.5%,IF(AND(AB1496="Best",U1496="",K1496&lt;&gt;"Pro Syd"),$AC$2*0.5%,IF(AND(AB1496="Best",U1496=""),$AC$2*1%,IF(AND(AB1496="Best",U1496=100,Table1[[#This Row],[State]]="NSW"),$AC$2*0.4%,IF(AND(AB1496="Best",U1496=100),$AC$2*1%,IF(Table1[[#This Row],[Adj]]="Nat OK",$AC$2*0.5%,"xxx")))))))))))))))</f>
        <v/>
      </c>
      <c r="AD1496" s="133" t="str">
        <f t="shared" si="310"/>
        <v/>
      </c>
      <c r="AE1496" s="133" t="str">
        <f t="shared" si="311"/>
        <v/>
      </c>
      <c r="AF1496" s="133" t="str">
        <f>VLOOKUP(Table1[[#This Row],[Track]],$F$2672:$H$2715,2,FALSE)</f>
        <v>Vic</v>
      </c>
      <c r="AG1496" s="133" t="str">
        <f>VLOOKUP(Table1[[#This Row],[Track]],$F$2672:$H$2715,3,FALSE)</f>
        <v>-</v>
      </c>
      <c r="AH1496" s="133" t="str">
        <f>IF(Table1[[#This Row],[Date]]&lt;$AH$2,"",IF(Table1[[#This Row],[Date]]&lt;$AH$3,"Edge","Elite Combo"))</f>
        <v/>
      </c>
      <c r="AI1496" s="218">
        <f>Table1[[#This Row],[Time]]</f>
        <v>0.58680555555555558</v>
      </c>
      <c r="AJ1496" s="219" t="str">
        <f>Table1[[#This Row],[Track]]</f>
        <v>Flemington</v>
      </c>
      <c r="AK1496" s="216">
        <f>Table1[[#This Row],[Race ]]</f>
        <v>4</v>
      </c>
      <c r="AL1496" s="219">
        <f>Table1[[#This Row],[TAB]]</f>
        <v>3</v>
      </c>
      <c r="AM1496" s="219" t="str">
        <f>Table1[[#This Row],[Selection]]</f>
        <v>Midtown Boss</v>
      </c>
      <c r="AN1496" s="220" t="str">
        <f>Table1[[#This Row],[Sources]]</f>
        <v/>
      </c>
      <c r="AO1496" s="219" t="str">
        <f>Table1[[#This Row],[Scale Bet]]</f>
        <v/>
      </c>
    </row>
    <row r="1497" spans="5:41" ht="16.5" customHeight="1" x14ac:dyDescent="0.25">
      <c r="E1497" s="185">
        <v>45507</v>
      </c>
      <c r="F1497" s="35">
        <v>0.58680555555555558</v>
      </c>
      <c r="G1497" s="36" t="s">
        <v>157</v>
      </c>
      <c r="H1497" s="36">
        <v>4</v>
      </c>
      <c r="I1497" s="36">
        <v>3</v>
      </c>
      <c r="J1497" s="36" t="s">
        <v>288</v>
      </c>
      <c r="K1497" s="36" t="s">
        <v>13</v>
      </c>
      <c r="L1497" s="165">
        <v>13</v>
      </c>
      <c r="M1497" s="134" t="str">
        <f t="shared" si="299"/>
        <v/>
      </c>
      <c r="N1497" s="36" t="str">
        <f t="shared" si="300"/>
        <v/>
      </c>
      <c r="O1497" s="135" t="str">
        <f t="shared" si="301"/>
        <v/>
      </c>
      <c r="P1497" s="186" t="str">
        <f t="shared" si="302"/>
        <v>OK</v>
      </c>
      <c r="Q1497" s="187" t="str">
        <f t="shared" si="303"/>
        <v/>
      </c>
      <c r="R1497" s="150"/>
      <c r="S1497" s="187" t="str">
        <f t="shared" si="304"/>
        <v/>
      </c>
      <c r="T1497" s="136" t="str">
        <f t="shared" si="305"/>
        <v>Midtown Boss</v>
      </c>
      <c r="U1497" s="137" t="str">
        <f>IF(P1497="","",IF(N1497=1,"",IF(Q1497="","",IF(Q1497&lt;=100,100,IF(Table1[[#This Row],[Day]]="Wed",100,200)))))</f>
        <v/>
      </c>
      <c r="V1497" s="137" t="str">
        <f t="shared" si="306"/>
        <v/>
      </c>
      <c r="W1497" s="137" t="str">
        <f t="shared" si="307"/>
        <v/>
      </c>
      <c r="X1497" s="133">
        <f>100</f>
        <v>100</v>
      </c>
      <c r="Y1497" s="133" t="str">
        <f t="shared" si="308"/>
        <v/>
      </c>
      <c r="Z1497" s="133">
        <f t="shared" si="309"/>
        <v>-100</v>
      </c>
      <c r="AA1497" s="134" t="str">
        <f>TEXT(Table1[[#This Row],[Date]],"DDD")</f>
        <v>Sat</v>
      </c>
      <c r="AB1497" s="133" t="str">
        <f>IF(OR(G1497="Doomben",G1497="Eagle Farm"),"Q",IF(AND(Q1497&gt;1,Q1497&lt;55,Table1[[#This Row],[Source]]="Nat"),"Nat OK",IF(AND(Table1[[#This Row],[Source]]&lt;&gt;"Nat",Q1497&lt;55),"Poor &lt;55",IF(OR(G1497="Randwick",G1497="Flemington",G1497="Caulfield",G1497="Sandown Lake",G1497="Sandown Hill"),"Best","ave"))))</f>
        <v>Best</v>
      </c>
      <c r="AC1497" s="133" t="str">
        <f>IF(Q1497="","",IF(AB1497="Poor &lt;55",$AC$2*0.2%,IF(AND(AB1497="Q",AA1497&lt;&gt;"Wed"),$AC$2*0.4%,IF(AND(AB1497="Q",AA1497="Wed"),$AC$2*0.5%,IF(AND(AB1497="Ave",U1497=100),$AC$2*0.5%,IF(AND(AB1497="ave",U1497="",N1497=1,AG1497="Bush"),$AC$2*1%,IF(AND(AB1497="ave",U1497="",Q1497&gt;100),$AC$2*1.3%,IF(AND(AB1497="ave",U1497=""),$AC$2*1.2%,IF(AND(AB1497="Ave",U1497=200),$AC$2*1%,IF(AND(AB1497="Best",U1497=200),$AC$2*1.5%,IF(AND(AB1497="Best",U1497="",K1497&lt;&gt;"Pro Syd"),$AC$2*0.5%,IF(AND(AB1497="Best",U1497=""),$AC$2*1%,IF(AND(AB1497="Best",U1497=100,Table1[[#This Row],[State]]="NSW"),$AC$2*0.4%,IF(AND(AB1497="Best",U1497=100),$AC$2*1%,IF(Table1[[#This Row],[Adj]]="Nat OK",$AC$2*0.5%,"xxx")))))))))))))))</f>
        <v/>
      </c>
      <c r="AD1497" s="133" t="str">
        <f t="shared" si="310"/>
        <v/>
      </c>
      <c r="AE1497" s="133" t="str">
        <f t="shared" si="311"/>
        <v/>
      </c>
      <c r="AF1497" s="133" t="str">
        <f>VLOOKUP(Table1[[#This Row],[Track]],$F$2672:$H$2715,2,FALSE)</f>
        <v>Vic</v>
      </c>
      <c r="AG1497" s="133" t="str">
        <f>VLOOKUP(Table1[[#This Row],[Track]],$F$2672:$H$2715,3,FALSE)</f>
        <v>-</v>
      </c>
      <c r="AH1497" s="133" t="str">
        <f>IF(Table1[[#This Row],[Date]]&lt;$AH$2,"",IF(Table1[[#This Row],[Date]]&lt;$AH$3,"Edge","Elite Combo"))</f>
        <v/>
      </c>
      <c r="AI1497" s="218">
        <f>Table1[[#This Row],[Time]]</f>
        <v>0.58680555555555558</v>
      </c>
      <c r="AJ1497" s="219" t="str">
        <f>Table1[[#This Row],[Track]]</f>
        <v>Flemington</v>
      </c>
      <c r="AK1497" s="216">
        <f>Table1[[#This Row],[Race ]]</f>
        <v>4</v>
      </c>
      <c r="AL1497" s="219">
        <f>Table1[[#This Row],[TAB]]</f>
        <v>3</v>
      </c>
      <c r="AM1497" s="219" t="str">
        <f>Table1[[#This Row],[Selection]]</f>
        <v>Midtown Boss</v>
      </c>
      <c r="AN1497" s="220" t="str">
        <f>Table1[[#This Row],[Sources]]</f>
        <v/>
      </c>
      <c r="AO1497" s="219" t="str">
        <f>Table1[[#This Row],[Scale Bet]]</f>
        <v/>
      </c>
    </row>
    <row r="1498" spans="5:41" ht="16.5" customHeight="1" x14ac:dyDescent="0.25">
      <c r="E1498" s="185">
        <v>45507</v>
      </c>
      <c r="F1498" s="35">
        <v>0.58680555555555558</v>
      </c>
      <c r="G1498" s="36" t="s">
        <v>157</v>
      </c>
      <c r="H1498" s="36">
        <v>4</v>
      </c>
      <c r="I1498" s="36">
        <v>3</v>
      </c>
      <c r="J1498" s="36" t="s">
        <v>288</v>
      </c>
      <c r="K1498" s="36" t="s">
        <v>18</v>
      </c>
      <c r="L1498" s="165">
        <v>13</v>
      </c>
      <c r="M1498" s="134" t="str">
        <f t="shared" si="299"/>
        <v/>
      </c>
      <c r="N1498" s="36" t="str">
        <f t="shared" si="300"/>
        <v/>
      </c>
      <c r="O1498" s="135" t="str">
        <f t="shared" si="301"/>
        <v/>
      </c>
      <c r="P1498" s="186" t="str">
        <f t="shared" si="302"/>
        <v>OK</v>
      </c>
      <c r="Q1498" s="187" t="str">
        <f t="shared" si="303"/>
        <v/>
      </c>
      <c r="R1498" s="150"/>
      <c r="S1498" s="187" t="str">
        <f t="shared" si="304"/>
        <v/>
      </c>
      <c r="T1498" s="136" t="str">
        <f t="shared" si="305"/>
        <v>Midtown Boss</v>
      </c>
      <c r="U1498" s="137" t="str">
        <f>IF(P1498="","",IF(N1498=1,"",IF(Q1498="","",IF(Q1498&lt;=100,100,IF(Table1[[#This Row],[Day]]="Wed",100,200)))))</f>
        <v/>
      </c>
      <c r="V1498" s="137" t="str">
        <f t="shared" si="306"/>
        <v/>
      </c>
      <c r="W1498" s="137" t="str">
        <f t="shared" si="307"/>
        <v/>
      </c>
      <c r="X1498" s="133">
        <f>100</f>
        <v>100</v>
      </c>
      <c r="Y1498" s="133" t="str">
        <f t="shared" si="308"/>
        <v/>
      </c>
      <c r="Z1498" s="133">
        <f t="shared" si="309"/>
        <v>-100</v>
      </c>
      <c r="AA1498" s="134" t="str">
        <f>TEXT(Table1[[#This Row],[Date]],"DDD")</f>
        <v>Sat</v>
      </c>
      <c r="AB1498" s="133" t="str">
        <f>IF(OR(G1498="Doomben",G1498="Eagle Farm"),"Q",IF(AND(Q1498&gt;1,Q1498&lt;55,Table1[[#This Row],[Source]]="Nat"),"Nat OK",IF(AND(Table1[[#This Row],[Source]]&lt;&gt;"Nat",Q1498&lt;55),"Poor &lt;55",IF(OR(G1498="Randwick",G1498="Flemington",G1498="Caulfield",G1498="Sandown Lake",G1498="Sandown Hill"),"Best","ave"))))</f>
        <v>Best</v>
      </c>
      <c r="AC1498" s="133" t="str">
        <f>IF(Q1498="","",IF(AB1498="Poor &lt;55",$AC$2*0.2%,IF(AND(AB1498="Q",AA1498&lt;&gt;"Wed"),$AC$2*0.4%,IF(AND(AB1498="Q",AA1498="Wed"),$AC$2*0.5%,IF(AND(AB1498="Ave",U1498=100),$AC$2*0.5%,IF(AND(AB1498="ave",U1498="",N1498=1,AG1498="Bush"),$AC$2*1%,IF(AND(AB1498="ave",U1498="",Q1498&gt;100),$AC$2*1.3%,IF(AND(AB1498="ave",U1498=""),$AC$2*1.2%,IF(AND(AB1498="Ave",U1498=200),$AC$2*1%,IF(AND(AB1498="Best",U1498=200),$AC$2*1.5%,IF(AND(AB1498="Best",U1498="",K1498&lt;&gt;"Pro Syd"),$AC$2*0.5%,IF(AND(AB1498="Best",U1498=""),$AC$2*1%,IF(AND(AB1498="Best",U1498=100,Table1[[#This Row],[State]]="NSW"),$AC$2*0.4%,IF(AND(AB1498="Best",U1498=100),$AC$2*1%,IF(Table1[[#This Row],[Adj]]="Nat OK",$AC$2*0.5%,"xxx")))))))))))))))</f>
        <v/>
      </c>
      <c r="AD1498" s="133" t="str">
        <f t="shared" si="310"/>
        <v/>
      </c>
      <c r="AE1498" s="133" t="str">
        <f t="shared" si="311"/>
        <v/>
      </c>
      <c r="AF1498" s="133" t="str">
        <f>VLOOKUP(Table1[[#This Row],[Track]],$F$2672:$H$2715,2,FALSE)</f>
        <v>Vic</v>
      </c>
      <c r="AG1498" s="133" t="str">
        <f>VLOOKUP(Table1[[#This Row],[Track]],$F$2672:$H$2715,3,FALSE)</f>
        <v>-</v>
      </c>
      <c r="AH1498" s="133" t="str">
        <f>IF(Table1[[#This Row],[Date]]&lt;$AH$2,"",IF(Table1[[#This Row],[Date]]&lt;$AH$3,"Edge","Elite Combo"))</f>
        <v/>
      </c>
      <c r="AI1498" s="218">
        <f>Table1[[#This Row],[Time]]</f>
        <v>0.58680555555555558</v>
      </c>
      <c r="AJ1498" s="219" t="str">
        <f>Table1[[#This Row],[Track]]</f>
        <v>Flemington</v>
      </c>
      <c r="AK1498" s="216">
        <f>Table1[[#This Row],[Race ]]</f>
        <v>4</v>
      </c>
      <c r="AL1498" s="219">
        <f>Table1[[#This Row],[TAB]]</f>
        <v>3</v>
      </c>
      <c r="AM1498" s="219" t="str">
        <f>Table1[[#This Row],[Selection]]</f>
        <v>Midtown Boss</v>
      </c>
      <c r="AN1498" s="220" t="str">
        <f>Table1[[#This Row],[Sources]]</f>
        <v/>
      </c>
      <c r="AO1498" s="219" t="str">
        <f>Table1[[#This Row],[Scale Bet]]</f>
        <v/>
      </c>
    </row>
    <row r="1499" spans="5:41" ht="16.5" customHeight="1" x14ac:dyDescent="0.25">
      <c r="E1499" s="185">
        <v>45507</v>
      </c>
      <c r="F1499" s="35">
        <v>0.60624999999999996</v>
      </c>
      <c r="G1499" s="36" t="s">
        <v>217</v>
      </c>
      <c r="H1499" s="36">
        <v>6</v>
      </c>
      <c r="I1499" s="36">
        <v>11</v>
      </c>
      <c r="J1499" s="36" t="s">
        <v>289</v>
      </c>
      <c r="K1499" s="36" t="s">
        <v>13</v>
      </c>
      <c r="L1499" s="165">
        <v>11</v>
      </c>
      <c r="M1499" s="134">
        <f t="shared" si="299"/>
        <v>11</v>
      </c>
      <c r="N1499" s="36">
        <f t="shared" si="300"/>
        <v>1</v>
      </c>
      <c r="O1499" s="135" t="str">
        <f t="shared" si="301"/>
        <v>Nat-11</v>
      </c>
      <c r="P1499" s="186" t="str">
        <f t="shared" si="302"/>
        <v/>
      </c>
      <c r="Q1499" s="187">
        <f t="shared" si="303"/>
        <v>44</v>
      </c>
      <c r="R1499" s="150"/>
      <c r="S1499" s="187" t="str">
        <f t="shared" si="304"/>
        <v/>
      </c>
      <c r="T1499" s="136" t="str">
        <f t="shared" si="305"/>
        <v>The Catch</v>
      </c>
      <c r="U1499" s="137" t="str">
        <f>IF(P1499="","",IF(N1499=1,"",IF(Q1499="","",IF(Q1499&lt;=100,100,IF(Table1[[#This Row],[Day]]="Wed",100,200)))))</f>
        <v/>
      </c>
      <c r="V1499" s="137" t="str">
        <f t="shared" si="306"/>
        <v/>
      </c>
      <c r="W1499" s="137" t="str">
        <f t="shared" si="307"/>
        <v/>
      </c>
      <c r="X1499" s="133">
        <f>100</f>
        <v>100</v>
      </c>
      <c r="Y1499" s="133" t="str">
        <f t="shared" si="308"/>
        <v/>
      </c>
      <c r="Z1499" s="133">
        <f t="shared" si="309"/>
        <v>-100</v>
      </c>
      <c r="AA1499" s="134" t="str">
        <f>TEXT(Table1[[#This Row],[Date]],"DDD")</f>
        <v>Sat</v>
      </c>
      <c r="AB1499" s="133" t="str">
        <f>IF(OR(G1499="Doomben",G1499="Eagle Farm"),"Q",IF(AND(Q1499&gt;1,Q1499&lt;55,Table1[[#This Row],[Source]]="Nat"),"Nat OK",IF(AND(Table1[[#This Row],[Source]]&lt;&gt;"Nat",Q1499&lt;55),"Poor &lt;55",IF(OR(G1499="Randwick",G1499="Flemington",G1499="Caulfield",G1499="Sandown Lake",G1499="Sandown Hill"),"Best","ave"))))</f>
        <v>Q</v>
      </c>
      <c r="AC1499" s="133">
        <f>IF(Q1499="","",IF(AB1499="Poor &lt;55",$AC$2*0.2%,IF(AND(AB1499="Q",AA1499&lt;&gt;"Wed"),$AC$2*0.4%,IF(AND(AB1499="Q",AA1499="Wed"),$AC$2*0.5%,IF(AND(AB1499="Ave",U1499=100),$AC$2*0.5%,IF(AND(AB1499="ave",U1499="",N1499=1,AG1499="Bush"),$AC$2*1%,IF(AND(AB1499="ave",U1499="",Q1499&gt;100),$AC$2*1.3%,IF(AND(AB1499="ave",U1499=""),$AC$2*1.2%,IF(AND(AB1499="Ave",U1499=200),$AC$2*1%,IF(AND(AB1499="Best",U1499=200),$AC$2*1.5%,IF(AND(AB1499="Best",U1499="",K1499&lt;&gt;"Pro Syd"),$AC$2*0.5%,IF(AND(AB1499="Best",U1499=""),$AC$2*1%,IF(AND(AB1499="Best",U1499=100,Table1[[#This Row],[State]]="NSW"),$AC$2*0.4%,IF(AND(AB1499="Best",U1499=100),$AC$2*1%,IF(Table1[[#This Row],[Adj]]="Nat OK",$AC$2*0.5%,"xxx")))))))))))))))</f>
        <v>40</v>
      </c>
      <c r="AD1499" s="133" t="str">
        <f t="shared" si="310"/>
        <v/>
      </c>
      <c r="AE1499" s="133">
        <f t="shared" si="311"/>
        <v>-40</v>
      </c>
      <c r="AF1499" s="133" t="str">
        <f>VLOOKUP(Table1[[#This Row],[Track]],$F$2672:$H$2715,2,FALSE)</f>
        <v>Qld</v>
      </c>
      <c r="AG1499" s="133" t="str">
        <f>VLOOKUP(Table1[[#This Row],[Track]],$F$2672:$H$2715,3,FALSE)</f>
        <v>-</v>
      </c>
      <c r="AH1499" s="133" t="str">
        <f>IF(Table1[[#This Row],[Date]]&lt;$AH$2,"",IF(Table1[[#This Row],[Date]]&lt;$AH$3,"Edge","Elite Combo"))</f>
        <v/>
      </c>
      <c r="AI1499" s="218">
        <f>Table1[[#This Row],[Time]]</f>
        <v>0.60624999999999996</v>
      </c>
      <c r="AJ1499" s="219" t="str">
        <f>Table1[[#This Row],[Track]]</f>
        <v>Doomben</v>
      </c>
      <c r="AK1499" s="216">
        <f>Table1[[#This Row],[Race ]]</f>
        <v>6</v>
      </c>
      <c r="AL1499" s="219">
        <f>Table1[[#This Row],[TAB]]</f>
        <v>11</v>
      </c>
      <c r="AM1499" s="219" t="str">
        <f>Table1[[#This Row],[Selection]]</f>
        <v>The Catch</v>
      </c>
      <c r="AN1499" s="220" t="str">
        <f>Table1[[#This Row],[Sources]]</f>
        <v>Nat-11</v>
      </c>
      <c r="AO1499" s="219">
        <f>Table1[[#This Row],[Scale Bet]]</f>
        <v>40</v>
      </c>
    </row>
    <row r="1500" spans="5:41" ht="16.5" customHeight="1" x14ac:dyDescent="0.25">
      <c r="E1500" s="185">
        <v>45507</v>
      </c>
      <c r="F1500" s="35">
        <v>0.61111111111111116</v>
      </c>
      <c r="G1500" s="36" t="s">
        <v>157</v>
      </c>
      <c r="H1500" s="36">
        <v>5</v>
      </c>
      <c r="I1500" s="36">
        <v>6</v>
      </c>
      <c r="J1500" s="36" t="s">
        <v>177</v>
      </c>
      <c r="K1500" s="36" t="s">
        <v>1</v>
      </c>
      <c r="L1500" s="165">
        <v>12</v>
      </c>
      <c r="M1500" s="134">
        <f t="shared" si="299"/>
        <v>45</v>
      </c>
      <c r="N1500" s="36">
        <f t="shared" si="300"/>
        <v>3</v>
      </c>
      <c r="O1500" s="135" t="str">
        <f t="shared" si="301"/>
        <v>E4-12/Edge-20/Pro Mel-13</v>
      </c>
      <c r="P1500" s="186" t="str">
        <f t="shared" si="302"/>
        <v>OK</v>
      </c>
      <c r="Q1500" s="187">
        <f t="shared" si="303"/>
        <v>180</v>
      </c>
      <c r="R1500" s="150"/>
      <c r="S1500" s="187" t="str">
        <f t="shared" si="304"/>
        <v/>
      </c>
      <c r="T1500" s="136" t="str">
        <f t="shared" si="305"/>
        <v>Le Zebra</v>
      </c>
      <c r="U1500" s="137">
        <f>IF(P1500="","",IF(N1500=1,"",IF(Q1500="","",IF(Q1500&lt;=100,100,IF(Table1[[#This Row],[Day]]="Wed",100,200)))))</f>
        <v>200</v>
      </c>
      <c r="V1500" s="137" t="str">
        <f t="shared" si="306"/>
        <v/>
      </c>
      <c r="W1500" s="137">
        <f t="shared" si="307"/>
        <v>-200</v>
      </c>
      <c r="X1500" s="133">
        <f>100</f>
        <v>100</v>
      </c>
      <c r="Y1500" s="133" t="str">
        <f t="shared" si="308"/>
        <v/>
      </c>
      <c r="Z1500" s="133">
        <f t="shared" si="309"/>
        <v>-100</v>
      </c>
      <c r="AA1500" s="134" t="str">
        <f>TEXT(Table1[[#This Row],[Date]],"DDD")</f>
        <v>Sat</v>
      </c>
      <c r="AB1500" s="133" t="str">
        <f>IF(OR(G1500="Doomben",G1500="Eagle Farm"),"Q",IF(AND(Q1500&gt;1,Q1500&lt;55,Table1[[#This Row],[Source]]="Nat"),"Nat OK",IF(AND(Table1[[#This Row],[Source]]&lt;&gt;"Nat",Q1500&lt;55),"Poor &lt;55",IF(OR(G1500="Randwick",G1500="Flemington",G1500="Caulfield",G1500="Sandown Lake",G1500="Sandown Hill"),"Best","ave"))))</f>
        <v>Best</v>
      </c>
      <c r="AC1500" s="133">
        <f>IF(Q1500="","",IF(AB1500="Poor &lt;55",$AC$2*0.2%,IF(AND(AB1500="Q",AA1500&lt;&gt;"Wed"),$AC$2*0.4%,IF(AND(AB1500="Q",AA1500="Wed"),$AC$2*0.5%,IF(AND(AB1500="Ave",U1500=100),$AC$2*0.5%,IF(AND(AB1500="ave",U1500="",N1500=1,AG1500="Bush"),$AC$2*1%,IF(AND(AB1500="ave",U1500="",Q1500&gt;100),$AC$2*1.3%,IF(AND(AB1500="ave",U1500=""),$AC$2*1.2%,IF(AND(AB1500="Ave",U1500=200),$AC$2*1%,IF(AND(AB1500="Best",U1500=200),$AC$2*1.5%,IF(AND(AB1500="Best",U1500="",K1500&lt;&gt;"Pro Syd"),$AC$2*0.5%,IF(AND(AB1500="Best",U1500=""),$AC$2*1%,IF(AND(AB1500="Best",U1500=100,Table1[[#This Row],[State]]="NSW"),$AC$2*0.4%,IF(AND(AB1500="Best",U1500=100),$AC$2*1%,IF(Table1[[#This Row],[Adj]]="Nat OK",$AC$2*0.5%,"xxx")))))))))))))))</f>
        <v>150</v>
      </c>
      <c r="AD1500" s="133" t="str">
        <f t="shared" si="310"/>
        <v/>
      </c>
      <c r="AE1500" s="133">
        <f t="shared" si="311"/>
        <v>-150</v>
      </c>
      <c r="AF1500" s="133" t="str">
        <f>VLOOKUP(Table1[[#This Row],[Track]],$F$2672:$H$2715,2,FALSE)</f>
        <v>Vic</v>
      </c>
      <c r="AG1500" s="133" t="str">
        <f>VLOOKUP(Table1[[#This Row],[Track]],$F$2672:$H$2715,3,FALSE)</f>
        <v>-</v>
      </c>
      <c r="AH1500" s="133" t="str">
        <f>IF(Table1[[#This Row],[Date]]&lt;$AH$2,"",IF(Table1[[#This Row],[Date]]&lt;$AH$3,"Edge","Elite Combo"))</f>
        <v/>
      </c>
      <c r="AI1500" s="218">
        <f>Table1[[#This Row],[Time]]</f>
        <v>0.61111111111111116</v>
      </c>
      <c r="AJ1500" s="219" t="str">
        <f>Table1[[#This Row],[Track]]</f>
        <v>Flemington</v>
      </c>
      <c r="AK1500" s="216">
        <f>Table1[[#This Row],[Race ]]</f>
        <v>5</v>
      </c>
      <c r="AL1500" s="219">
        <f>Table1[[#This Row],[TAB]]</f>
        <v>6</v>
      </c>
      <c r="AM1500" s="219" t="str">
        <f>Table1[[#This Row],[Selection]]</f>
        <v>Le Zebra</v>
      </c>
      <c r="AN1500" s="220" t="str">
        <f>Table1[[#This Row],[Sources]]</f>
        <v>E4-12/Edge-20/Pro Mel-13</v>
      </c>
      <c r="AO1500" s="219">
        <f>Table1[[#This Row],[Scale Bet]]</f>
        <v>150</v>
      </c>
    </row>
    <row r="1501" spans="5:41" ht="16.5" customHeight="1" x14ac:dyDescent="0.25">
      <c r="E1501" s="185">
        <v>45507</v>
      </c>
      <c r="F1501" s="35">
        <v>0.61111111111111116</v>
      </c>
      <c r="G1501" s="36" t="s">
        <v>157</v>
      </c>
      <c r="H1501" s="36">
        <v>5</v>
      </c>
      <c r="I1501" s="36">
        <v>6</v>
      </c>
      <c r="J1501" s="36" t="s">
        <v>177</v>
      </c>
      <c r="K1501" s="36" t="s">
        <v>40</v>
      </c>
      <c r="L1501" s="165">
        <v>20</v>
      </c>
      <c r="M1501" s="134" t="str">
        <f t="shared" si="299"/>
        <v/>
      </c>
      <c r="N1501" s="36" t="str">
        <f t="shared" si="300"/>
        <v/>
      </c>
      <c r="O1501" s="135" t="str">
        <f t="shared" si="301"/>
        <v/>
      </c>
      <c r="P1501" s="186" t="str">
        <f t="shared" si="302"/>
        <v>OK</v>
      </c>
      <c r="Q1501" s="187" t="str">
        <f t="shared" si="303"/>
        <v/>
      </c>
      <c r="R1501" s="150"/>
      <c r="S1501" s="187" t="str">
        <f t="shared" si="304"/>
        <v/>
      </c>
      <c r="T1501" s="136" t="str">
        <f t="shared" si="305"/>
        <v>Le Zebra</v>
      </c>
      <c r="U1501" s="137" t="str">
        <f>IF(P1501="","",IF(N1501=1,"",IF(Q1501="","",IF(Q1501&lt;=100,100,IF(Table1[[#This Row],[Day]]="Wed",100,200)))))</f>
        <v/>
      </c>
      <c r="V1501" s="137" t="str">
        <f t="shared" si="306"/>
        <v/>
      </c>
      <c r="W1501" s="137" t="str">
        <f t="shared" si="307"/>
        <v/>
      </c>
      <c r="X1501" s="133">
        <f>100</f>
        <v>100</v>
      </c>
      <c r="Y1501" s="133" t="str">
        <f t="shared" si="308"/>
        <v/>
      </c>
      <c r="Z1501" s="133">
        <f t="shared" si="309"/>
        <v>-100</v>
      </c>
      <c r="AA1501" s="134" t="str">
        <f>TEXT(Table1[[#This Row],[Date]],"DDD")</f>
        <v>Sat</v>
      </c>
      <c r="AB1501" s="133" t="str">
        <f>IF(OR(G1501="Doomben",G1501="Eagle Farm"),"Q",IF(AND(Q1501&gt;1,Q1501&lt;55,Table1[[#This Row],[Source]]="Nat"),"Nat OK",IF(AND(Table1[[#This Row],[Source]]&lt;&gt;"Nat",Q1501&lt;55),"Poor &lt;55",IF(OR(G1501="Randwick",G1501="Flemington",G1501="Caulfield",G1501="Sandown Lake",G1501="Sandown Hill"),"Best","ave"))))</f>
        <v>Best</v>
      </c>
      <c r="AC1501" s="133" t="str">
        <f>IF(Q1501="","",IF(AB1501="Poor &lt;55",$AC$2*0.2%,IF(AND(AB1501="Q",AA1501&lt;&gt;"Wed"),$AC$2*0.4%,IF(AND(AB1501="Q",AA1501="Wed"),$AC$2*0.5%,IF(AND(AB1501="Ave",U1501=100),$AC$2*0.5%,IF(AND(AB1501="ave",U1501="",N1501=1,AG1501="Bush"),$AC$2*1%,IF(AND(AB1501="ave",U1501="",Q1501&gt;100),$AC$2*1.3%,IF(AND(AB1501="ave",U1501=""),$AC$2*1.2%,IF(AND(AB1501="Ave",U1501=200),$AC$2*1%,IF(AND(AB1501="Best",U1501=200),$AC$2*1.5%,IF(AND(AB1501="Best",U1501="",K1501&lt;&gt;"Pro Syd"),$AC$2*0.5%,IF(AND(AB1501="Best",U1501=""),$AC$2*1%,IF(AND(AB1501="Best",U1501=100,Table1[[#This Row],[State]]="NSW"),$AC$2*0.4%,IF(AND(AB1501="Best",U1501=100),$AC$2*1%,IF(Table1[[#This Row],[Adj]]="Nat OK",$AC$2*0.5%,"xxx")))))))))))))))</f>
        <v/>
      </c>
      <c r="AD1501" s="133" t="str">
        <f t="shared" si="310"/>
        <v/>
      </c>
      <c r="AE1501" s="133" t="str">
        <f t="shared" si="311"/>
        <v/>
      </c>
      <c r="AF1501" s="133" t="str">
        <f>VLOOKUP(Table1[[#This Row],[Track]],$F$2672:$H$2715,2,FALSE)</f>
        <v>Vic</v>
      </c>
      <c r="AG1501" s="133" t="str">
        <f>VLOOKUP(Table1[[#This Row],[Track]],$F$2672:$H$2715,3,FALSE)</f>
        <v>-</v>
      </c>
      <c r="AH1501" s="133" t="str">
        <f>IF(Table1[[#This Row],[Date]]&lt;$AH$2,"",IF(Table1[[#This Row],[Date]]&lt;$AH$3,"Edge","Elite Combo"))</f>
        <v/>
      </c>
      <c r="AI1501" s="218">
        <f>Table1[[#This Row],[Time]]</f>
        <v>0.61111111111111116</v>
      </c>
      <c r="AJ1501" s="219" t="str">
        <f>Table1[[#This Row],[Track]]</f>
        <v>Flemington</v>
      </c>
      <c r="AK1501" s="216">
        <f>Table1[[#This Row],[Race ]]</f>
        <v>5</v>
      </c>
      <c r="AL1501" s="219">
        <f>Table1[[#This Row],[TAB]]</f>
        <v>6</v>
      </c>
      <c r="AM1501" s="219" t="str">
        <f>Table1[[#This Row],[Selection]]</f>
        <v>Le Zebra</v>
      </c>
      <c r="AN1501" s="220" t="str">
        <f>Table1[[#This Row],[Sources]]</f>
        <v/>
      </c>
      <c r="AO1501" s="219" t="str">
        <f>Table1[[#This Row],[Scale Bet]]</f>
        <v/>
      </c>
    </row>
    <row r="1502" spans="5:41" ht="16.5" customHeight="1" x14ac:dyDescent="0.25">
      <c r="E1502" s="185">
        <v>45507</v>
      </c>
      <c r="F1502" s="35">
        <v>0.61111111111111116</v>
      </c>
      <c r="G1502" s="36" t="s">
        <v>157</v>
      </c>
      <c r="H1502" s="36">
        <v>5</v>
      </c>
      <c r="I1502" s="36">
        <v>6</v>
      </c>
      <c r="J1502" s="36" t="s">
        <v>177</v>
      </c>
      <c r="K1502" s="36" t="s">
        <v>18</v>
      </c>
      <c r="L1502" s="165">
        <v>13</v>
      </c>
      <c r="M1502" s="134" t="str">
        <f t="shared" si="299"/>
        <v/>
      </c>
      <c r="N1502" s="36" t="str">
        <f t="shared" si="300"/>
        <v/>
      </c>
      <c r="O1502" s="135" t="str">
        <f t="shared" si="301"/>
        <v/>
      </c>
      <c r="P1502" s="186" t="str">
        <f t="shared" si="302"/>
        <v>OK</v>
      </c>
      <c r="Q1502" s="187" t="str">
        <f t="shared" si="303"/>
        <v/>
      </c>
      <c r="R1502" s="150">
        <v>3.5</v>
      </c>
      <c r="S1502" s="187" t="str">
        <f t="shared" si="304"/>
        <v/>
      </c>
      <c r="T1502" s="136" t="str">
        <f t="shared" si="305"/>
        <v>Le Zebra</v>
      </c>
      <c r="U1502" s="137" t="str">
        <f>IF(P1502="","",IF(N1502=1,"",IF(Q1502="","",IF(Q1502&lt;=100,100,IF(Table1[[#This Row],[Day]]="Wed",100,200)))))</f>
        <v/>
      </c>
      <c r="V1502" s="137" t="str">
        <f t="shared" si="306"/>
        <v/>
      </c>
      <c r="W1502" s="137" t="str">
        <f t="shared" si="307"/>
        <v/>
      </c>
      <c r="X1502" s="133">
        <f>100</f>
        <v>100</v>
      </c>
      <c r="Y1502" s="133">
        <f t="shared" si="308"/>
        <v>350</v>
      </c>
      <c r="Z1502" s="133">
        <f t="shared" si="309"/>
        <v>250</v>
      </c>
      <c r="AA1502" s="134" t="str">
        <f>TEXT(Table1[[#This Row],[Date]],"DDD")</f>
        <v>Sat</v>
      </c>
      <c r="AB1502" s="133" t="str">
        <f>IF(OR(G1502="Doomben",G1502="Eagle Farm"),"Q",IF(AND(Q1502&gt;1,Q1502&lt;55,Table1[[#This Row],[Source]]="Nat"),"Nat OK",IF(AND(Table1[[#This Row],[Source]]&lt;&gt;"Nat",Q1502&lt;55),"Poor &lt;55",IF(OR(G1502="Randwick",G1502="Flemington",G1502="Caulfield",G1502="Sandown Lake",G1502="Sandown Hill"),"Best","ave"))))</f>
        <v>Best</v>
      </c>
      <c r="AC1502" s="133" t="str">
        <f>IF(Q1502="","",IF(AB1502="Poor &lt;55",$AC$2*0.2%,IF(AND(AB1502="Q",AA1502&lt;&gt;"Wed"),$AC$2*0.4%,IF(AND(AB1502="Q",AA1502="Wed"),$AC$2*0.5%,IF(AND(AB1502="Ave",U1502=100),$AC$2*0.5%,IF(AND(AB1502="ave",U1502="",N1502=1,AG1502="Bush"),$AC$2*1%,IF(AND(AB1502="ave",U1502="",Q1502&gt;100),$AC$2*1.3%,IF(AND(AB1502="ave",U1502=""),$AC$2*1.2%,IF(AND(AB1502="Ave",U1502=200),$AC$2*1%,IF(AND(AB1502="Best",U1502=200),$AC$2*1.5%,IF(AND(AB1502="Best",U1502="",K1502&lt;&gt;"Pro Syd"),$AC$2*0.5%,IF(AND(AB1502="Best",U1502=""),$AC$2*1%,IF(AND(AB1502="Best",U1502=100,Table1[[#This Row],[State]]="NSW"),$AC$2*0.4%,IF(AND(AB1502="Best",U1502=100),$AC$2*1%,IF(Table1[[#This Row],[Adj]]="Nat OK",$AC$2*0.5%,"xxx")))))))))))))))</f>
        <v/>
      </c>
      <c r="AD1502" s="133" t="str">
        <f t="shared" si="310"/>
        <v/>
      </c>
      <c r="AE1502" s="133" t="str">
        <f t="shared" si="311"/>
        <v/>
      </c>
      <c r="AF1502" s="133" t="str">
        <f>VLOOKUP(Table1[[#This Row],[Track]],$F$2672:$H$2715,2,FALSE)</f>
        <v>Vic</v>
      </c>
      <c r="AG1502" s="133" t="str">
        <f>VLOOKUP(Table1[[#This Row],[Track]],$F$2672:$H$2715,3,FALSE)</f>
        <v>-</v>
      </c>
      <c r="AH1502" s="133" t="str">
        <f>IF(Table1[[#This Row],[Date]]&lt;$AH$2,"",IF(Table1[[#This Row],[Date]]&lt;$AH$3,"Edge","Elite Combo"))</f>
        <v/>
      </c>
      <c r="AI1502" s="218">
        <f>Table1[[#This Row],[Time]]</f>
        <v>0.61111111111111116</v>
      </c>
      <c r="AJ1502" s="219" t="str">
        <f>Table1[[#This Row],[Track]]</f>
        <v>Flemington</v>
      </c>
      <c r="AK1502" s="216">
        <f>Table1[[#This Row],[Race ]]</f>
        <v>5</v>
      </c>
      <c r="AL1502" s="219">
        <f>Table1[[#This Row],[TAB]]</f>
        <v>6</v>
      </c>
      <c r="AM1502" s="219" t="str">
        <f>Table1[[#This Row],[Selection]]</f>
        <v>Le Zebra</v>
      </c>
      <c r="AN1502" s="220" t="str">
        <f>Table1[[#This Row],[Sources]]</f>
        <v/>
      </c>
      <c r="AO1502" s="219" t="str">
        <f>Table1[[#This Row],[Scale Bet]]</f>
        <v/>
      </c>
    </row>
    <row r="1503" spans="5:41" ht="16.5" customHeight="1" x14ac:dyDescent="0.25">
      <c r="E1503" s="185">
        <v>45507</v>
      </c>
      <c r="F1503" s="35">
        <v>0.61111111111111116</v>
      </c>
      <c r="G1503" s="36" t="s">
        <v>157</v>
      </c>
      <c r="H1503" s="36">
        <v>5</v>
      </c>
      <c r="I1503" s="36">
        <v>3</v>
      </c>
      <c r="J1503" s="36" t="s">
        <v>208</v>
      </c>
      <c r="K1503" s="36" t="s">
        <v>1</v>
      </c>
      <c r="L1503" s="165">
        <v>20</v>
      </c>
      <c r="M1503" s="134">
        <f t="shared" si="299"/>
        <v>55</v>
      </c>
      <c r="N1503" s="36">
        <f t="shared" si="300"/>
        <v>3</v>
      </c>
      <c r="O1503" s="135" t="str">
        <f t="shared" si="301"/>
        <v>E4-20/Nat-20/Pro Mel-15</v>
      </c>
      <c r="P1503" s="186" t="str">
        <f t="shared" si="302"/>
        <v>OK</v>
      </c>
      <c r="Q1503" s="187">
        <f t="shared" si="303"/>
        <v>220</v>
      </c>
      <c r="R1503" s="150">
        <v>3.5</v>
      </c>
      <c r="S1503" s="187">
        <f t="shared" si="304"/>
        <v>770</v>
      </c>
      <c r="T1503" s="136" t="str">
        <f t="shared" si="305"/>
        <v>Rise At Dawn</v>
      </c>
      <c r="U1503" s="137">
        <f>IF(P1503="","",IF(N1503=1,"",IF(Q1503="","",IF(Q1503&lt;=100,100,IF(Table1[[#This Row],[Day]]="Wed",100,200)))))</f>
        <v>200</v>
      </c>
      <c r="V1503" s="137">
        <f t="shared" si="306"/>
        <v>700</v>
      </c>
      <c r="W1503" s="137">
        <f t="shared" si="307"/>
        <v>500</v>
      </c>
      <c r="X1503" s="133">
        <f>100</f>
        <v>100</v>
      </c>
      <c r="Y1503" s="133">
        <f t="shared" si="308"/>
        <v>350</v>
      </c>
      <c r="Z1503" s="133">
        <f t="shared" si="309"/>
        <v>250</v>
      </c>
      <c r="AA1503" s="134" t="str">
        <f>TEXT(Table1[[#This Row],[Date]],"DDD")</f>
        <v>Sat</v>
      </c>
      <c r="AB1503" s="133" t="str">
        <f>IF(OR(G1503="Doomben",G1503="Eagle Farm"),"Q",IF(AND(Q1503&gt;1,Q1503&lt;55,Table1[[#This Row],[Source]]="Nat"),"Nat OK",IF(AND(Table1[[#This Row],[Source]]&lt;&gt;"Nat",Q1503&lt;55),"Poor &lt;55",IF(OR(G1503="Randwick",G1503="Flemington",G1503="Caulfield",G1503="Sandown Lake",G1503="Sandown Hill"),"Best","ave"))))</f>
        <v>Best</v>
      </c>
      <c r="AC1503" s="133">
        <f>IF(Q1503="","",IF(AB1503="Poor &lt;55",$AC$2*0.2%,IF(AND(AB1503="Q",AA1503&lt;&gt;"Wed"),$AC$2*0.4%,IF(AND(AB1503="Q",AA1503="Wed"),$AC$2*0.5%,IF(AND(AB1503="Ave",U1503=100),$AC$2*0.5%,IF(AND(AB1503="ave",U1503="",N1503=1,AG1503="Bush"),$AC$2*1%,IF(AND(AB1503="ave",U1503="",Q1503&gt;100),$AC$2*1.3%,IF(AND(AB1503="ave",U1503=""),$AC$2*1.2%,IF(AND(AB1503="Ave",U1503=200),$AC$2*1%,IF(AND(AB1503="Best",U1503=200),$AC$2*1.5%,IF(AND(AB1503="Best",U1503="",K1503&lt;&gt;"Pro Syd"),$AC$2*0.5%,IF(AND(AB1503="Best",U1503=""),$AC$2*1%,IF(AND(AB1503="Best",U1503=100,Table1[[#This Row],[State]]="NSW"),$AC$2*0.4%,IF(AND(AB1503="Best",U1503=100),$AC$2*1%,IF(Table1[[#This Row],[Adj]]="Nat OK",$AC$2*0.5%,"xxx")))))))))))))))</f>
        <v>150</v>
      </c>
      <c r="AD1503" s="133">
        <f t="shared" si="310"/>
        <v>525</v>
      </c>
      <c r="AE1503" s="133">
        <f t="shared" si="311"/>
        <v>375</v>
      </c>
      <c r="AF1503" s="133" t="str">
        <f>VLOOKUP(Table1[[#This Row],[Track]],$F$2672:$H$2715,2,FALSE)</f>
        <v>Vic</v>
      </c>
      <c r="AG1503" s="133" t="str">
        <f>VLOOKUP(Table1[[#This Row],[Track]],$F$2672:$H$2715,3,FALSE)</f>
        <v>-</v>
      </c>
      <c r="AH1503" s="133" t="str">
        <f>IF(Table1[[#This Row],[Date]]&lt;$AH$2,"",IF(Table1[[#This Row],[Date]]&lt;$AH$3,"Edge","Elite Combo"))</f>
        <v/>
      </c>
      <c r="AI1503" s="218">
        <f>Table1[[#This Row],[Time]]</f>
        <v>0.61111111111111116</v>
      </c>
      <c r="AJ1503" s="219" t="str">
        <f>Table1[[#This Row],[Track]]</f>
        <v>Flemington</v>
      </c>
      <c r="AK1503" s="216">
        <f>Table1[[#This Row],[Race ]]</f>
        <v>5</v>
      </c>
      <c r="AL1503" s="219">
        <f>Table1[[#This Row],[TAB]]</f>
        <v>3</v>
      </c>
      <c r="AM1503" s="219" t="str">
        <f>Table1[[#This Row],[Selection]]</f>
        <v>Rise At Dawn</v>
      </c>
      <c r="AN1503" s="220" t="str">
        <f>Table1[[#This Row],[Sources]]</f>
        <v>E4-20/Nat-20/Pro Mel-15</v>
      </c>
      <c r="AO1503" s="219">
        <f>Table1[[#This Row],[Scale Bet]]</f>
        <v>150</v>
      </c>
    </row>
    <row r="1504" spans="5:41" ht="16.5" customHeight="1" x14ac:dyDescent="0.25">
      <c r="E1504" s="185">
        <v>45507</v>
      </c>
      <c r="F1504" s="35">
        <v>0.61111111111111116</v>
      </c>
      <c r="G1504" s="36" t="s">
        <v>157</v>
      </c>
      <c r="H1504" s="36">
        <v>5</v>
      </c>
      <c r="I1504" s="36">
        <v>3</v>
      </c>
      <c r="J1504" s="36" t="s">
        <v>208</v>
      </c>
      <c r="K1504" s="36" t="s">
        <v>13</v>
      </c>
      <c r="L1504" s="165">
        <v>20</v>
      </c>
      <c r="M1504" s="134" t="str">
        <f t="shared" si="299"/>
        <v/>
      </c>
      <c r="N1504" s="36" t="str">
        <f t="shared" si="300"/>
        <v/>
      </c>
      <c r="O1504" s="135" t="str">
        <f t="shared" si="301"/>
        <v/>
      </c>
      <c r="P1504" s="186" t="str">
        <f t="shared" si="302"/>
        <v>OK</v>
      </c>
      <c r="Q1504" s="187" t="str">
        <f t="shared" si="303"/>
        <v/>
      </c>
      <c r="R1504" s="150">
        <v>3.5</v>
      </c>
      <c r="S1504" s="187" t="str">
        <f t="shared" si="304"/>
        <v/>
      </c>
      <c r="T1504" s="136" t="str">
        <f t="shared" si="305"/>
        <v>Rise At Dawn</v>
      </c>
      <c r="U1504" s="137" t="str">
        <f>IF(P1504="","",IF(N1504=1,"",IF(Q1504="","",IF(Q1504&lt;=100,100,IF(Table1[[#This Row],[Day]]="Wed",100,200)))))</f>
        <v/>
      </c>
      <c r="V1504" s="137" t="str">
        <f t="shared" si="306"/>
        <v/>
      </c>
      <c r="W1504" s="137" t="str">
        <f t="shared" si="307"/>
        <v/>
      </c>
      <c r="X1504" s="133">
        <f>100</f>
        <v>100</v>
      </c>
      <c r="Y1504" s="133">
        <f t="shared" si="308"/>
        <v>350</v>
      </c>
      <c r="Z1504" s="133">
        <f t="shared" si="309"/>
        <v>250</v>
      </c>
      <c r="AA1504" s="134" t="str">
        <f>TEXT(Table1[[#This Row],[Date]],"DDD")</f>
        <v>Sat</v>
      </c>
      <c r="AB1504" s="133" t="str">
        <f>IF(OR(G1504="Doomben",G1504="Eagle Farm"),"Q",IF(AND(Q1504&gt;1,Q1504&lt;55,Table1[[#This Row],[Source]]="Nat"),"Nat OK",IF(AND(Table1[[#This Row],[Source]]&lt;&gt;"Nat",Q1504&lt;55),"Poor &lt;55",IF(OR(G1504="Randwick",G1504="Flemington",G1504="Caulfield",G1504="Sandown Lake",G1504="Sandown Hill"),"Best","ave"))))</f>
        <v>Best</v>
      </c>
      <c r="AC1504" s="133" t="str">
        <f>IF(Q1504="","",IF(AB1504="Poor &lt;55",$AC$2*0.2%,IF(AND(AB1504="Q",AA1504&lt;&gt;"Wed"),$AC$2*0.4%,IF(AND(AB1504="Q",AA1504="Wed"),$AC$2*0.5%,IF(AND(AB1504="Ave",U1504=100),$AC$2*0.5%,IF(AND(AB1504="ave",U1504="",N1504=1,AG1504="Bush"),$AC$2*1%,IF(AND(AB1504="ave",U1504="",Q1504&gt;100),$AC$2*1.3%,IF(AND(AB1504="ave",U1504=""),$AC$2*1.2%,IF(AND(AB1504="Ave",U1504=200),$AC$2*1%,IF(AND(AB1504="Best",U1504=200),$AC$2*1.5%,IF(AND(AB1504="Best",U1504="",K1504&lt;&gt;"Pro Syd"),$AC$2*0.5%,IF(AND(AB1504="Best",U1504=""),$AC$2*1%,IF(AND(AB1504="Best",U1504=100,Table1[[#This Row],[State]]="NSW"),$AC$2*0.4%,IF(AND(AB1504="Best",U1504=100),$AC$2*1%,IF(Table1[[#This Row],[Adj]]="Nat OK",$AC$2*0.5%,"xxx")))))))))))))))</f>
        <v/>
      </c>
      <c r="AD1504" s="133" t="str">
        <f t="shared" si="310"/>
        <v/>
      </c>
      <c r="AE1504" s="133" t="str">
        <f t="shared" si="311"/>
        <v/>
      </c>
      <c r="AF1504" s="133" t="str">
        <f>VLOOKUP(Table1[[#This Row],[Track]],$F$2672:$H$2715,2,FALSE)</f>
        <v>Vic</v>
      </c>
      <c r="AG1504" s="133" t="str">
        <f>VLOOKUP(Table1[[#This Row],[Track]],$F$2672:$H$2715,3,FALSE)</f>
        <v>-</v>
      </c>
      <c r="AH1504" s="133" t="str">
        <f>IF(Table1[[#This Row],[Date]]&lt;$AH$2,"",IF(Table1[[#This Row],[Date]]&lt;$AH$3,"Edge","Elite Combo"))</f>
        <v/>
      </c>
      <c r="AI1504" s="218">
        <f>Table1[[#This Row],[Time]]</f>
        <v>0.61111111111111116</v>
      </c>
      <c r="AJ1504" s="219" t="str">
        <f>Table1[[#This Row],[Track]]</f>
        <v>Flemington</v>
      </c>
      <c r="AK1504" s="216">
        <f>Table1[[#This Row],[Race ]]</f>
        <v>5</v>
      </c>
      <c r="AL1504" s="219">
        <f>Table1[[#This Row],[TAB]]</f>
        <v>3</v>
      </c>
      <c r="AM1504" s="219" t="str">
        <f>Table1[[#This Row],[Selection]]</f>
        <v>Rise At Dawn</v>
      </c>
      <c r="AN1504" s="220" t="str">
        <f>Table1[[#This Row],[Sources]]</f>
        <v/>
      </c>
      <c r="AO1504" s="219" t="str">
        <f>Table1[[#This Row],[Scale Bet]]</f>
        <v/>
      </c>
    </row>
    <row r="1505" spans="5:41" ht="16.5" customHeight="1" x14ac:dyDescent="0.25">
      <c r="E1505" s="185">
        <v>45507</v>
      </c>
      <c r="F1505" s="35">
        <v>0.61111111111111116</v>
      </c>
      <c r="G1505" s="36" t="s">
        <v>157</v>
      </c>
      <c r="H1505" s="36">
        <v>5</v>
      </c>
      <c r="I1505" s="36">
        <v>3</v>
      </c>
      <c r="J1505" s="36" t="s">
        <v>208</v>
      </c>
      <c r="K1505" s="36" t="s">
        <v>18</v>
      </c>
      <c r="L1505" s="165">
        <v>15</v>
      </c>
      <c r="M1505" s="134" t="str">
        <f t="shared" si="299"/>
        <v/>
      </c>
      <c r="N1505" s="36" t="str">
        <f t="shared" si="300"/>
        <v/>
      </c>
      <c r="O1505" s="135" t="str">
        <f t="shared" si="301"/>
        <v/>
      </c>
      <c r="P1505" s="186" t="str">
        <f t="shared" si="302"/>
        <v>OK</v>
      </c>
      <c r="Q1505" s="187" t="str">
        <f t="shared" si="303"/>
        <v/>
      </c>
      <c r="R1505" s="150"/>
      <c r="S1505" s="187" t="str">
        <f t="shared" si="304"/>
        <v/>
      </c>
      <c r="T1505" s="136" t="str">
        <f t="shared" si="305"/>
        <v>Rise At Dawn</v>
      </c>
      <c r="U1505" s="137" t="str">
        <f>IF(P1505="","",IF(N1505=1,"",IF(Q1505="","",IF(Q1505&lt;=100,100,IF(Table1[[#This Row],[Day]]="Wed",100,200)))))</f>
        <v/>
      </c>
      <c r="V1505" s="137" t="str">
        <f t="shared" si="306"/>
        <v/>
      </c>
      <c r="W1505" s="137" t="str">
        <f t="shared" si="307"/>
        <v/>
      </c>
      <c r="X1505" s="133">
        <f>100</f>
        <v>100</v>
      </c>
      <c r="Y1505" s="133" t="str">
        <f t="shared" si="308"/>
        <v/>
      </c>
      <c r="Z1505" s="133">
        <f t="shared" si="309"/>
        <v>-100</v>
      </c>
      <c r="AA1505" s="134" t="str">
        <f>TEXT(Table1[[#This Row],[Date]],"DDD")</f>
        <v>Sat</v>
      </c>
      <c r="AB1505" s="133" t="str">
        <f>IF(OR(G1505="Doomben",G1505="Eagle Farm"),"Q",IF(AND(Q1505&gt;1,Q1505&lt;55,Table1[[#This Row],[Source]]="Nat"),"Nat OK",IF(AND(Table1[[#This Row],[Source]]&lt;&gt;"Nat",Q1505&lt;55),"Poor &lt;55",IF(OR(G1505="Randwick",G1505="Flemington",G1505="Caulfield",G1505="Sandown Lake",G1505="Sandown Hill"),"Best","ave"))))</f>
        <v>Best</v>
      </c>
      <c r="AC1505" s="133" t="str">
        <f>IF(Q1505="","",IF(AB1505="Poor &lt;55",$AC$2*0.2%,IF(AND(AB1505="Q",AA1505&lt;&gt;"Wed"),$AC$2*0.4%,IF(AND(AB1505="Q",AA1505="Wed"),$AC$2*0.5%,IF(AND(AB1505="Ave",U1505=100),$AC$2*0.5%,IF(AND(AB1505="ave",U1505="",N1505=1,AG1505="Bush"),$AC$2*1%,IF(AND(AB1505="ave",U1505="",Q1505&gt;100),$AC$2*1.3%,IF(AND(AB1505="ave",U1505=""),$AC$2*1.2%,IF(AND(AB1505="Ave",U1505=200),$AC$2*1%,IF(AND(AB1505="Best",U1505=200),$AC$2*1.5%,IF(AND(AB1505="Best",U1505="",K1505&lt;&gt;"Pro Syd"),$AC$2*0.5%,IF(AND(AB1505="Best",U1505=""),$AC$2*1%,IF(AND(AB1505="Best",U1505=100,Table1[[#This Row],[State]]="NSW"),$AC$2*0.4%,IF(AND(AB1505="Best",U1505=100),$AC$2*1%,IF(Table1[[#This Row],[Adj]]="Nat OK",$AC$2*0.5%,"xxx")))))))))))))))</f>
        <v/>
      </c>
      <c r="AD1505" s="133" t="str">
        <f t="shared" si="310"/>
        <v/>
      </c>
      <c r="AE1505" s="133" t="str">
        <f t="shared" si="311"/>
        <v/>
      </c>
      <c r="AF1505" s="133" t="str">
        <f>VLOOKUP(Table1[[#This Row],[Track]],$F$2672:$H$2715,2,FALSE)</f>
        <v>Vic</v>
      </c>
      <c r="AG1505" s="133" t="str">
        <f>VLOOKUP(Table1[[#This Row],[Track]],$F$2672:$H$2715,3,FALSE)</f>
        <v>-</v>
      </c>
      <c r="AH1505" s="133" t="str">
        <f>IF(Table1[[#This Row],[Date]]&lt;$AH$2,"",IF(Table1[[#This Row],[Date]]&lt;$AH$3,"Edge","Elite Combo"))</f>
        <v/>
      </c>
      <c r="AI1505" s="218">
        <f>Table1[[#This Row],[Time]]</f>
        <v>0.61111111111111116</v>
      </c>
      <c r="AJ1505" s="219" t="str">
        <f>Table1[[#This Row],[Track]]</f>
        <v>Flemington</v>
      </c>
      <c r="AK1505" s="216">
        <f>Table1[[#This Row],[Race ]]</f>
        <v>5</v>
      </c>
      <c r="AL1505" s="219">
        <f>Table1[[#This Row],[TAB]]</f>
        <v>3</v>
      </c>
      <c r="AM1505" s="219" t="str">
        <f>Table1[[#This Row],[Selection]]</f>
        <v>Rise At Dawn</v>
      </c>
      <c r="AN1505" s="220" t="str">
        <f>Table1[[#This Row],[Sources]]</f>
        <v/>
      </c>
      <c r="AO1505" s="219" t="str">
        <f>Table1[[#This Row],[Scale Bet]]</f>
        <v/>
      </c>
    </row>
    <row r="1506" spans="5:41" ht="16.5" customHeight="1" x14ac:dyDescent="0.25">
      <c r="E1506" s="185">
        <v>45507</v>
      </c>
      <c r="F1506" s="35">
        <v>0.625</v>
      </c>
      <c r="G1506" s="36" t="s">
        <v>17</v>
      </c>
      <c r="H1506" s="36">
        <v>7</v>
      </c>
      <c r="I1506" s="36">
        <v>10</v>
      </c>
      <c r="J1506" s="36" t="s">
        <v>25</v>
      </c>
      <c r="K1506" s="36" t="s">
        <v>60</v>
      </c>
      <c r="L1506" s="165">
        <v>10</v>
      </c>
      <c r="M1506" s="134">
        <f t="shared" si="299"/>
        <v>10</v>
      </c>
      <c r="N1506" s="36">
        <f t="shared" si="300"/>
        <v>1</v>
      </c>
      <c r="O1506" s="135" t="str">
        <f t="shared" si="301"/>
        <v>Pro Syd-10</v>
      </c>
      <c r="P1506" s="186" t="str">
        <f t="shared" si="302"/>
        <v>OK</v>
      </c>
      <c r="Q1506" s="187">
        <f t="shared" si="303"/>
        <v>40</v>
      </c>
      <c r="R1506" s="150"/>
      <c r="S1506" s="187" t="str">
        <f t="shared" si="304"/>
        <v/>
      </c>
      <c r="T1506" s="136" t="str">
        <f t="shared" si="305"/>
        <v>Boston Rocks</v>
      </c>
      <c r="U1506" s="137" t="str">
        <f>IF(P1506="","",IF(N1506=1,"",IF(Q1506="","",IF(Q1506&lt;=100,100,IF(Table1[[#This Row],[Day]]="Wed",100,200)))))</f>
        <v/>
      </c>
      <c r="V1506" s="137" t="str">
        <f t="shared" si="306"/>
        <v/>
      </c>
      <c r="W1506" s="137" t="str">
        <f t="shared" si="307"/>
        <v/>
      </c>
      <c r="X1506" s="133">
        <f>100</f>
        <v>100</v>
      </c>
      <c r="Y1506" s="133" t="str">
        <f t="shared" si="308"/>
        <v/>
      </c>
      <c r="Z1506" s="133">
        <f t="shared" si="309"/>
        <v>-100</v>
      </c>
      <c r="AA1506" s="134" t="str">
        <f>TEXT(Table1[[#This Row],[Date]],"DDD")</f>
        <v>Sat</v>
      </c>
      <c r="AB1506" s="133" t="str">
        <f>IF(OR(G1506="Doomben",G1506="Eagle Farm"),"Q",IF(AND(Q1506&gt;1,Q1506&lt;55,Table1[[#This Row],[Source]]="Nat"),"Nat OK",IF(AND(Table1[[#This Row],[Source]]&lt;&gt;"Nat",Q1506&lt;55),"Poor &lt;55",IF(OR(G1506="Randwick",G1506="Flemington",G1506="Caulfield",G1506="Sandown Lake",G1506="Sandown Hill"),"Best","ave"))))</f>
        <v>Poor &lt;55</v>
      </c>
      <c r="AC1506" s="133">
        <f>IF(Q1506="","",IF(AB1506="Poor &lt;55",$AC$2*0.2%,IF(AND(AB1506="Q",AA1506&lt;&gt;"Wed"),$AC$2*0.4%,IF(AND(AB1506="Q",AA1506="Wed"),$AC$2*0.5%,IF(AND(AB1506="Ave",U1506=100),$AC$2*0.5%,IF(AND(AB1506="ave",U1506="",N1506=1,AG1506="Bush"),$AC$2*1%,IF(AND(AB1506="ave",U1506="",Q1506&gt;100),$AC$2*1.3%,IF(AND(AB1506="ave",U1506=""),$AC$2*1.2%,IF(AND(AB1506="Ave",U1506=200),$AC$2*1%,IF(AND(AB1506="Best",U1506=200),$AC$2*1.5%,IF(AND(AB1506="Best",U1506="",K1506&lt;&gt;"Pro Syd"),$AC$2*0.5%,IF(AND(AB1506="Best",U1506=""),$AC$2*1%,IF(AND(AB1506="Best",U1506=100,Table1[[#This Row],[State]]="NSW"),$AC$2*0.4%,IF(AND(AB1506="Best",U1506=100),$AC$2*1%,IF(Table1[[#This Row],[Adj]]="Nat OK",$AC$2*0.5%,"xxx")))))))))))))))</f>
        <v>20</v>
      </c>
      <c r="AD1506" s="133" t="str">
        <f t="shared" si="310"/>
        <v/>
      </c>
      <c r="AE1506" s="133">
        <f t="shared" si="311"/>
        <v>-20</v>
      </c>
      <c r="AF1506" s="133" t="str">
        <f>VLOOKUP(Table1[[#This Row],[Track]],$F$2672:$H$2715,2,FALSE)</f>
        <v>NSW</v>
      </c>
      <c r="AG1506" s="133" t="str">
        <f>VLOOKUP(Table1[[#This Row],[Track]],$F$2672:$H$2715,3,FALSE)</f>
        <v>-</v>
      </c>
      <c r="AH1506" s="133" t="str">
        <f>IF(Table1[[#This Row],[Date]]&lt;$AH$2,"",IF(Table1[[#This Row],[Date]]&lt;$AH$3,"Edge","Elite Combo"))</f>
        <v/>
      </c>
      <c r="AI1506" s="218">
        <f>Table1[[#This Row],[Time]]</f>
        <v>0.625</v>
      </c>
      <c r="AJ1506" s="219" t="str">
        <f>Table1[[#This Row],[Track]]</f>
        <v>Rosehill</v>
      </c>
      <c r="AK1506" s="216">
        <f>Table1[[#This Row],[Race ]]</f>
        <v>7</v>
      </c>
      <c r="AL1506" s="219">
        <f>Table1[[#This Row],[TAB]]</f>
        <v>10</v>
      </c>
      <c r="AM1506" s="219" t="str">
        <f>Table1[[#This Row],[Selection]]</f>
        <v>Boston Rocks</v>
      </c>
      <c r="AN1506" s="220" t="str">
        <f>Table1[[#This Row],[Sources]]</f>
        <v>Pro Syd-10</v>
      </c>
      <c r="AO1506" s="219">
        <f>Table1[[#This Row],[Scale Bet]]</f>
        <v>20</v>
      </c>
    </row>
    <row r="1507" spans="5:41" ht="16.5" customHeight="1" x14ac:dyDescent="0.25">
      <c r="E1507" s="185">
        <v>45507</v>
      </c>
      <c r="F1507" s="35">
        <v>0.625</v>
      </c>
      <c r="G1507" s="36" t="s">
        <v>17</v>
      </c>
      <c r="H1507" s="36">
        <v>7</v>
      </c>
      <c r="I1507" s="36">
        <v>4</v>
      </c>
      <c r="J1507" s="36" t="s">
        <v>290</v>
      </c>
      <c r="K1507" s="36" t="s">
        <v>60</v>
      </c>
      <c r="L1507" s="165">
        <v>10</v>
      </c>
      <c r="M1507" s="134">
        <f t="shared" si="299"/>
        <v>10</v>
      </c>
      <c r="N1507" s="36">
        <f t="shared" si="300"/>
        <v>1</v>
      </c>
      <c r="O1507" s="135" t="str">
        <f t="shared" si="301"/>
        <v>Pro Syd-10</v>
      </c>
      <c r="P1507" s="186" t="str">
        <f t="shared" si="302"/>
        <v>OK</v>
      </c>
      <c r="Q1507" s="187">
        <f t="shared" si="303"/>
        <v>40</v>
      </c>
      <c r="R1507" s="150"/>
      <c r="S1507" s="187" t="str">
        <f t="shared" si="304"/>
        <v/>
      </c>
      <c r="T1507" s="136" t="str">
        <f t="shared" si="305"/>
        <v>Compelling Truth</v>
      </c>
      <c r="U1507" s="137" t="str">
        <f>IF(P1507="","",IF(N1507=1,"",IF(Q1507="","",IF(Q1507&lt;=100,100,IF(Table1[[#This Row],[Day]]="Wed",100,200)))))</f>
        <v/>
      </c>
      <c r="V1507" s="137" t="str">
        <f t="shared" si="306"/>
        <v/>
      </c>
      <c r="W1507" s="137" t="str">
        <f t="shared" si="307"/>
        <v/>
      </c>
      <c r="X1507" s="133">
        <f>100</f>
        <v>100</v>
      </c>
      <c r="Y1507" s="133" t="str">
        <f t="shared" si="308"/>
        <v/>
      </c>
      <c r="Z1507" s="133">
        <f t="shared" si="309"/>
        <v>-100</v>
      </c>
      <c r="AA1507" s="134" t="str">
        <f>TEXT(Table1[[#This Row],[Date]],"DDD")</f>
        <v>Sat</v>
      </c>
      <c r="AB1507" s="133" t="str">
        <f>IF(OR(G1507="Doomben",G1507="Eagle Farm"),"Q",IF(AND(Q1507&gt;1,Q1507&lt;55,Table1[[#This Row],[Source]]="Nat"),"Nat OK",IF(AND(Table1[[#This Row],[Source]]&lt;&gt;"Nat",Q1507&lt;55),"Poor &lt;55",IF(OR(G1507="Randwick",G1507="Flemington",G1507="Caulfield",G1507="Sandown Lake",G1507="Sandown Hill"),"Best","ave"))))</f>
        <v>Poor &lt;55</v>
      </c>
      <c r="AC1507" s="133">
        <f>IF(Q1507="","",IF(AB1507="Poor &lt;55",$AC$2*0.2%,IF(AND(AB1507="Q",AA1507&lt;&gt;"Wed"),$AC$2*0.4%,IF(AND(AB1507="Q",AA1507="Wed"),$AC$2*0.5%,IF(AND(AB1507="Ave",U1507=100),$AC$2*0.5%,IF(AND(AB1507="ave",U1507="",N1507=1,AG1507="Bush"),$AC$2*1%,IF(AND(AB1507="ave",U1507="",Q1507&gt;100),$AC$2*1.3%,IF(AND(AB1507="ave",U1507=""),$AC$2*1.2%,IF(AND(AB1507="Ave",U1507=200),$AC$2*1%,IF(AND(AB1507="Best",U1507=200),$AC$2*1.5%,IF(AND(AB1507="Best",U1507="",K1507&lt;&gt;"Pro Syd"),$AC$2*0.5%,IF(AND(AB1507="Best",U1507=""),$AC$2*1%,IF(AND(AB1507="Best",U1507=100,Table1[[#This Row],[State]]="NSW"),$AC$2*0.4%,IF(AND(AB1507="Best",U1507=100),$AC$2*1%,IF(Table1[[#This Row],[Adj]]="Nat OK",$AC$2*0.5%,"xxx")))))))))))))))</f>
        <v>20</v>
      </c>
      <c r="AD1507" s="133" t="str">
        <f t="shared" si="310"/>
        <v/>
      </c>
      <c r="AE1507" s="133">
        <f t="shared" si="311"/>
        <v>-20</v>
      </c>
      <c r="AF1507" s="133" t="str">
        <f>VLOOKUP(Table1[[#This Row],[Track]],$F$2672:$H$2715,2,FALSE)</f>
        <v>NSW</v>
      </c>
      <c r="AG1507" s="133" t="str">
        <f>VLOOKUP(Table1[[#This Row],[Track]],$F$2672:$H$2715,3,FALSE)</f>
        <v>-</v>
      </c>
      <c r="AH1507" s="133" t="str">
        <f>IF(Table1[[#This Row],[Date]]&lt;$AH$2,"",IF(Table1[[#This Row],[Date]]&lt;$AH$3,"Edge","Elite Combo"))</f>
        <v/>
      </c>
      <c r="AI1507" s="218">
        <f>Table1[[#This Row],[Time]]</f>
        <v>0.625</v>
      </c>
      <c r="AJ1507" s="219" t="str">
        <f>Table1[[#This Row],[Track]]</f>
        <v>Rosehill</v>
      </c>
      <c r="AK1507" s="216">
        <f>Table1[[#This Row],[Race ]]</f>
        <v>7</v>
      </c>
      <c r="AL1507" s="219">
        <f>Table1[[#This Row],[TAB]]</f>
        <v>4</v>
      </c>
      <c r="AM1507" s="219" t="str">
        <f>Table1[[#This Row],[Selection]]</f>
        <v>Compelling Truth</v>
      </c>
      <c r="AN1507" s="220" t="str">
        <f>Table1[[#This Row],[Sources]]</f>
        <v>Pro Syd-10</v>
      </c>
      <c r="AO1507" s="219">
        <f>Table1[[#This Row],[Scale Bet]]</f>
        <v>20</v>
      </c>
    </row>
    <row r="1508" spans="5:41" ht="16.5" customHeight="1" x14ac:dyDescent="0.25">
      <c r="E1508" s="185">
        <v>45507</v>
      </c>
      <c r="F1508" s="35">
        <v>0.625</v>
      </c>
      <c r="G1508" s="36" t="s">
        <v>17</v>
      </c>
      <c r="H1508" s="36">
        <v>7</v>
      </c>
      <c r="I1508" s="36">
        <v>9</v>
      </c>
      <c r="J1508" s="36" t="s">
        <v>171</v>
      </c>
      <c r="K1508" s="36" t="s">
        <v>1</v>
      </c>
      <c r="L1508" s="165">
        <v>11.000000000000002</v>
      </c>
      <c r="M1508" s="134">
        <f t="shared" si="299"/>
        <v>24</v>
      </c>
      <c r="N1508" s="36">
        <f t="shared" si="300"/>
        <v>2</v>
      </c>
      <c r="O1508" s="135" t="str">
        <f t="shared" si="301"/>
        <v>E4-11/Nat-13</v>
      </c>
      <c r="P1508" s="186" t="str">
        <f t="shared" si="302"/>
        <v>OK</v>
      </c>
      <c r="Q1508" s="187">
        <f t="shared" si="303"/>
        <v>96</v>
      </c>
      <c r="R1508" s="150"/>
      <c r="S1508" s="187" t="str">
        <f t="shared" si="304"/>
        <v/>
      </c>
      <c r="T1508" s="136" t="str">
        <f t="shared" si="305"/>
        <v>Spring Lee</v>
      </c>
      <c r="U1508" s="137">
        <f>IF(P1508="","",IF(N1508=1,"",IF(Q1508="","",IF(Q1508&lt;=100,100,IF(Table1[[#This Row],[Day]]="Wed",100,200)))))</f>
        <v>100</v>
      </c>
      <c r="V1508" s="137" t="str">
        <f t="shared" si="306"/>
        <v/>
      </c>
      <c r="W1508" s="137">
        <f t="shared" si="307"/>
        <v>-100</v>
      </c>
      <c r="X1508" s="133">
        <f>100</f>
        <v>100</v>
      </c>
      <c r="Y1508" s="133" t="str">
        <f t="shared" si="308"/>
        <v/>
      </c>
      <c r="Z1508" s="133">
        <f t="shared" si="309"/>
        <v>-100</v>
      </c>
      <c r="AA1508" s="134" t="str">
        <f>TEXT(Table1[[#This Row],[Date]],"DDD")</f>
        <v>Sat</v>
      </c>
      <c r="AB1508" s="133" t="str">
        <f>IF(OR(G1508="Doomben",G1508="Eagle Farm"),"Q",IF(AND(Q1508&gt;1,Q1508&lt;55,Table1[[#This Row],[Source]]="Nat"),"Nat OK",IF(AND(Table1[[#This Row],[Source]]&lt;&gt;"Nat",Q1508&lt;55),"Poor &lt;55",IF(OR(G1508="Randwick",G1508="Flemington",G1508="Caulfield",G1508="Sandown Lake",G1508="Sandown Hill"),"Best","ave"))))</f>
        <v>ave</v>
      </c>
      <c r="AC1508" s="133">
        <f>IF(Q1508="","",IF(AB1508="Poor &lt;55",$AC$2*0.2%,IF(AND(AB1508="Q",AA1508&lt;&gt;"Wed"),$AC$2*0.4%,IF(AND(AB1508="Q",AA1508="Wed"),$AC$2*0.5%,IF(AND(AB1508="Ave",U1508=100),$AC$2*0.5%,IF(AND(AB1508="ave",U1508="",N1508=1,AG1508="Bush"),$AC$2*1%,IF(AND(AB1508="ave",U1508="",Q1508&gt;100),$AC$2*1.3%,IF(AND(AB1508="ave",U1508=""),$AC$2*1.2%,IF(AND(AB1508="Ave",U1508=200),$AC$2*1%,IF(AND(AB1508="Best",U1508=200),$AC$2*1.5%,IF(AND(AB1508="Best",U1508="",K1508&lt;&gt;"Pro Syd"),$AC$2*0.5%,IF(AND(AB1508="Best",U1508=""),$AC$2*1%,IF(AND(AB1508="Best",U1508=100,Table1[[#This Row],[State]]="NSW"),$AC$2*0.4%,IF(AND(AB1508="Best",U1508=100),$AC$2*1%,IF(Table1[[#This Row],[Adj]]="Nat OK",$AC$2*0.5%,"xxx")))))))))))))))</f>
        <v>50</v>
      </c>
      <c r="AD1508" s="133" t="str">
        <f t="shared" si="310"/>
        <v/>
      </c>
      <c r="AE1508" s="133">
        <f t="shared" si="311"/>
        <v>-50</v>
      </c>
      <c r="AF1508" s="133" t="str">
        <f>VLOOKUP(Table1[[#This Row],[Track]],$F$2672:$H$2715,2,FALSE)</f>
        <v>NSW</v>
      </c>
      <c r="AG1508" s="133" t="str">
        <f>VLOOKUP(Table1[[#This Row],[Track]],$F$2672:$H$2715,3,FALSE)</f>
        <v>-</v>
      </c>
      <c r="AH1508" s="133" t="str">
        <f>IF(Table1[[#This Row],[Date]]&lt;$AH$2,"",IF(Table1[[#This Row],[Date]]&lt;$AH$3,"Edge","Elite Combo"))</f>
        <v/>
      </c>
      <c r="AI1508" s="218">
        <f>Table1[[#This Row],[Time]]</f>
        <v>0.625</v>
      </c>
      <c r="AJ1508" s="219" t="str">
        <f>Table1[[#This Row],[Track]]</f>
        <v>Rosehill</v>
      </c>
      <c r="AK1508" s="216">
        <f>Table1[[#This Row],[Race ]]</f>
        <v>7</v>
      </c>
      <c r="AL1508" s="219">
        <f>Table1[[#This Row],[TAB]]</f>
        <v>9</v>
      </c>
      <c r="AM1508" s="219" t="str">
        <f>Table1[[#This Row],[Selection]]</f>
        <v>Spring Lee</v>
      </c>
      <c r="AN1508" s="220" t="str">
        <f>Table1[[#This Row],[Sources]]</f>
        <v>E4-11/Nat-13</v>
      </c>
      <c r="AO1508" s="219">
        <f>Table1[[#This Row],[Scale Bet]]</f>
        <v>50</v>
      </c>
    </row>
    <row r="1509" spans="5:41" ht="16.5" customHeight="1" x14ac:dyDescent="0.25">
      <c r="E1509" s="185">
        <v>45507</v>
      </c>
      <c r="F1509" s="35">
        <v>0.625</v>
      </c>
      <c r="G1509" s="36" t="s">
        <v>17</v>
      </c>
      <c r="H1509" s="36">
        <v>7</v>
      </c>
      <c r="I1509" s="36">
        <v>9</v>
      </c>
      <c r="J1509" s="36" t="s">
        <v>171</v>
      </c>
      <c r="K1509" s="36" t="s">
        <v>13</v>
      </c>
      <c r="L1509" s="165">
        <v>13</v>
      </c>
      <c r="M1509" s="134" t="str">
        <f t="shared" si="299"/>
        <v/>
      </c>
      <c r="N1509" s="36" t="str">
        <f t="shared" si="300"/>
        <v/>
      </c>
      <c r="O1509" s="135" t="str">
        <f t="shared" si="301"/>
        <v/>
      </c>
      <c r="P1509" s="186" t="str">
        <f t="shared" si="302"/>
        <v>OK</v>
      </c>
      <c r="Q1509" s="187" t="str">
        <f t="shared" si="303"/>
        <v/>
      </c>
      <c r="R1509" s="150"/>
      <c r="S1509" s="187" t="str">
        <f t="shared" si="304"/>
        <v/>
      </c>
      <c r="T1509" s="136" t="str">
        <f t="shared" si="305"/>
        <v>Spring Lee</v>
      </c>
      <c r="U1509" s="137" t="str">
        <f>IF(P1509="","",IF(N1509=1,"",IF(Q1509="","",IF(Q1509&lt;=100,100,IF(Table1[[#This Row],[Day]]="Wed",100,200)))))</f>
        <v/>
      </c>
      <c r="V1509" s="137" t="str">
        <f t="shared" si="306"/>
        <v/>
      </c>
      <c r="W1509" s="137" t="str">
        <f t="shared" si="307"/>
        <v/>
      </c>
      <c r="X1509" s="133">
        <f>100</f>
        <v>100</v>
      </c>
      <c r="Y1509" s="133" t="str">
        <f t="shared" si="308"/>
        <v/>
      </c>
      <c r="Z1509" s="133">
        <f t="shared" si="309"/>
        <v>-100</v>
      </c>
      <c r="AA1509" s="134" t="str">
        <f>TEXT(Table1[[#This Row],[Date]],"DDD")</f>
        <v>Sat</v>
      </c>
      <c r="AB1509" s="133" t="str">
        <f>IF(OR(G1509="Doomben",G1509="Eagle Farm"),"Q",IF(AND(Q1509&gt;1,Q1509&lt;55,Table1[[#This Row],[Source]]="Nat"),"Nat OK",IF(AND(Table1[[#This Row],[Source]]&lt;&gt;"Nat",Q1509&lt;55),"Poor &lt;55",IF(OR(G1509="Randwick",G1509="Flemington",G1509="Caulfield",G1509="Sandown Lake",G1509="Sandown Hill"),"Best","ave"))))</f>
        <v>ave</v>
      </c>
      <c r="AC1509" s="133" t="str">
        <f>IF(Q1509="","",IF(AB1509="Poor &lt;55",$AC$2*0.2%,IF(AND(AB1509="Q",AA1509&lt;&gt;"Wed"),$AC$2*0.4%,IF(AND(AB1509="Q",AA1509="Wed"),$AC$2*0.5%,IF(AND(AB1509="Ave",U1509=100),$AC$2*0.5%,IF(AND(AB1509="ave",U1509="",N1509=1,AG1509="Bush"),$AC$2*1%,IF(AND(AB1509="ave",U1509="",Q1509&gt;100),$AC$2*1.3%,IF(AND(AB1509="ave",U1509=""),$AC$2*1.2%,IF(AND(AB1509="Ave",U1509=200),$AC$2*1%,IF(AND(AB1509="Best",U1509=200),$AC$2*1.5%,IF(AND(AB1509="Best",U1509="",K1509&lt;&gt;"Pro Syd"),$AC$2*0.5%,IF(AND(AB1509="Best",U1509=""),$AC$2*1%,IF(AND(AB1509="Best",U1509=100,Table1[[#This Row],[State]]="NSW"),$AC$2*0.4%,IF(AND(AB1509="Best",U1509=100),$AC$2*1%,IF(Table1[[#This Row],[Adj]]="Nat OK",$AC$2*0.5%,"xxx")))))))))))))))</f>
        <v/>
      </c>
      <c r="AD1509" s="133" t="str">
        <f t="shared" si="310"/>
        <v/>
      </c>
      <c r="AE1509" s="133" t="str">
        <f t="shared" si="311"/>
        <v/>
      </c>
      <c r="AF1509" s="133" t="str">
        <f>VLOOKUP(Table1[[#This Row],[Track]],$F$2672:$H$2715,2,FALSE)</f>
        <v>NSW</v>
      </c>
      <c r="AG1509" s="133" t="str">
        <f>VLOOKUP(Table1[[#This Row],[Track]],$F$2672:$H$2715,3,FALSE)</f>
        <v>-</v>
      </c>
      <c r="AH1509" s="133" t="str">
        <f>IF(Table1[[#This Row],[Date]]&lt;$AH$2,"",IF(Table1[[#This Row],[Date]]&lt;$AH$3,"Edge","Elite Combo"))</f>
        <v/>
      </c>
      <c r="AI1509" s="218">
        <f>Table1[[#This Row],[Time]]</f>
        <v>0.625</v>
      </c>
      <c r="AJ1509" s="219" t="str">
        <f>Table1[[#This Row],[Track]]</f>
        <v>Rosehill</v>
      </c>
      <c r="AK1509" s="216">
        <f>Table1[[#This Row],[Race ]]</f>
        <v>7</v>
      </c>
      <c r="AL1509" s="219">
        <f>Table1[[#This Row],[TAB]]</f>
        <v>9</v>
      </c>
      <c r="AM1509" s="219" t="str">
        <f>Table1[[#This Row],[Selection]]</f>
        <v>Spring Lee</v>
      </c>
      <c r="AN1509" s="220" t="str">
        <f>Table1[[#This Row],[Sources]]</f>
        <v/>
      </c>
      <c r="AO1509" s="219" t="str">
        <f>Table1[[#This Row],[Scale Bet]]</f>
        <v/>
      </c>
    </row>
    <row r="1510" spans="5:41" ht="16.5" customHeight="1" x14ac:dyDescent="0.25">
      <c r="E1510" s="185">
        <v>45507</v>
      </c>
      <c r="F1510" s="35">
        <v>0.63055555555555554</v>
      </c>
      <c r="G1510" s="36" t="s">
        <v>217</v>
      </c>
      <c r="H1510" s="36">
        <v>7</v>
      </c>
      <c r="I1510" s="36">
        <v>8</v>
      </c>
      <c r="J1510" s="36" t="s">
        <v>291</v>
      </c>
      <c r="K1510" s="36" t="s">
        <v>13</v>
      </c>
      <c r="L1510" s="165">
        <v>11</v>
      </c>
      <c r="M1510" s="134">
        <f t="shared" si="299"/>
        <v>11</v>
      </c>
      <c r="N1510" s="36">
        <f t="shared" si="300"/>
        <v>1</v>
      </c>
      <c r="O1510" s="135" t="str">
        <f t="shared" si="301"/>
        <v>Nat-11</v>
      </c>
      <c r="P1510" s="186" t="str">
        <f t="shared" si="302"/>
        <v/>
      </c>
      <c r="Q1510" s="187">
        <f t="shared" si="303"/>
        <v>44</v>
      </c>
      <c r="R1510" s="150">
        <v>4.2</v>
      </c>
      <c r="S1510" s="187">
        <f t="shared" si="304"/>
        <v>184.8</v>
      </c>
      <c r="T1510" s="136" t="str">
        <f t="shared" si="305"/>
        <v>Vodka Martini</v>
      </c>
      <c r="U1510" s="137" t="str">
        <f>IF(P1510="","",IF(N1510=1,"",IF(Q1510="","",IF(Q1510&lt;=100,100,IF(Table1[[#This Row],[Day]]="Wed",100,200)))))</f>
        <v/>
      </c>
      <c r="V1510" s="137" t="str">
        <f t="shared" si="306"/>
        <v/>
      </c>
      <c r="W1510" s="137" t="str">
        <f t="shared" si="307"/>
        <v/>
      </c>
      <c r="X1510" s="133">
        <f>100</f>
        <v>100</v>
      </c>
      <c r="Y1510" s="133">
        <f t="shared" si="308"/>
        <v>420</v>
      </c>
      <c r="Z1510" s="133">
        <f t="shared" si="309"/>
        <v>320</v>
      </c>
      <c r="AA1510" s="134" t="str">
        <f>TEXT(Table1[[#This Row],[Date]],"DDD")</f>
        <v>Sat</v>
      </c>
      <c r="AB1510" s="133" t="str">
        <f>IF(OR(G1510="Doomben",G1510="Eagle Farm"),"Q",IF(AND(Q1510&gt;1,Q1510&lt;55,Table1[[#This Row],[Source]]="Nat"),"Nat OK",IF(AND(Table1[[#This Row],[Source]]&lt;&gt;"Nat",Q1510&lt;55),"Poor &lt;55",IF(OR(G1510="Randwick",G1510="Flemington",G1510="Caulfield",G1510="Sandown Lake",G1510="Sandown Hill"),"Best","ave"))))</f>
        <v>Q</v>
      </c>
      <c r="AC1510" s="133">
        <f>IF(Q1510="","",IF(AB1510="Poor &lt;55",$AC$2*0.2%,IF(AND(AB1510="Q",AA1510&lt;&gt;"Wed"),$AC$2*0.4%,IF(AND(AB1510="Q",AA1510="Wed"),$AC$2*0.5%,IF(AND(AB1510="Ave",U1510=100),$AC$2*0.5%,IF(AND(AB1510="ave",U1510="",N1510=1,AG1510="Bush"),$AC$2*1%,IF(AND(AB1510="ave",U1510="",Q1510&gt;100),$AC$2*1.3%,IF(AND(AB1510="ave",U1510=""),$AC$2*1.2%,IF(AND(AB1510="Ave",U1510=200),$AC$2*1%,IF(AND(AB1510="Best",U1510=200),$AC$2*1.5%,IF(AND(AB1510="Best",U1510="",K1510&lt;&gt;"Pro Syd"),$AC$2*0.5%,IF(AND(AB1510="Best",U1510=""),$AC$2*1%,IF(AND(AB1510="Best",U1510=100,Table1[[#This Row],[State]]="NSW"),$AC$2*0.4%,IF(AND(AB1510="Best",U1510=100),$AC$2*1%,IF(Table1[[#This Row],[Adj]]="Nat OK",$AC$2*0.5%,"xxx")))))))))))))))</f>
        <v>40</v>
      </c>
      <c r="AD1510" s="133">
        <f t="shared" si="310"/>
        <v>168</v>
      </c>
      <c r="AE1510" s="133">
        <f t="shared" si="311"/>
        <v>128</v>
      </c>
      <c r="AF1510" s="133" t="str">
        <f>VLOOKUP(Table1[[#This Row],[Track]],$F$2672:$H$2715,2,FALSE)</f>
        <v>Qld</v>
      </c>
      <c r="AG1510" s="133" t="str">
        <f>VLOOKUP(Table1[[#This Row],[Track]],$F$2672:$H$2715,3,FALSE)</f>
        <v>-</v>
      </c>
      <c r="AH1510" s="133" t="str">
        <f>IF(Table1[[#This Row],[Date]]&lt;$AH$2,"",IF(Table1[[#This Row],[Date]]&lt;$AH$3,"Edge","Elite Combo"))</f>
        <v/>
      </c>
      <c r="AI1510" s="218">
        <f>Table1[[#This Row],[Time]]</f>
        <v>0.63055555555555554</v>
      </c>
      <c r="AJ1510" s="219" t="str">
        <f>Table1[[#This Row],[Track]]</f>
        <v>Doomben</v>
      </c>
      <c r="AK1510" s="216">
        <f>Table1[[#This Row],[Race ]]</f>
        <v>7</v>
      </c>
      <c r="AL1510" s="219">
        <f>Table1[[#This Row],[TAB]]</f>
        <v>8</v>
      </c>
      <c r="AM1510" s="219" t="str">
        <f>Table1[[#This Row],[Selection]]</f>
        <v>Vodka Martini</v>
      </c>
      <c r="AN1510" s="220" t="str">
        <f>Table1[[#This Row],[Sources]]</f>
        <v>Nat-11</v>
      </c>
      <c r="AO1510" s="219">
        <f>Table1[[#This Row],[Scale Bet]]</f>
        <v>40</v>
      </c>
    </row>
    <row r="1511" spans="5:41" ht="16.5" customHeight="1" x14ac:dyDescent="0.25">
      <c r="E1511" s="185">
        <v>45507</v>
      </c>
      <c r="F1511" s="35">
        <v>0.63541666666666663</v>
      </c>
      <c r="G1511" s="36" t="s">
        <v>157</v>
      </c>
      <c r="H1511" s="36">
        <v>6</v>
      </c>
      <c r="I1511" s="36">
        <v>2</v>
      </c>
      <c r="J1511" s="36" t="s">
        <v>292</v>
      </c>
      <c r="K1511" s="36" t="s">
        <v>40</v>
      </c>
      <c r="L1511" s="165">
        <v>10</v>
      </c>
      <c r="M1511" s="134">
        <f t="shared" si="299"/>
        <v>10</v>
      </c>
      <c r="N1511" s="36">
        <f t="shared" si="300"/>
        <v>1</v>
      </c>
      <c r="O1511" s="135" t="str">
        <f t="shared" si="301"/>
        <v>Edge-10</v>
      </c>
      <c r="P1511" s="186" t="str">
        <f t="shared" si="302"/>
        <v>OK</v>
      </c>
      <c r="Q1511" s="187">
        <f t="shared" si="303"/>
        <v>40</v>
      </c>
      <c r="R1511" s="150"/>
      <c r="S1511" s="187" t="str">
        <f t="shared" si="304"/>
        <v/>
      </c>
      <c r="T1511" s="136" t="str">
        <f t="shared" si="305"/>
        <v>Itsourtime</v>
      </c>
      <c r="U1511" s="137" t="str">
        <f>IF(P1511="","",IF(N1511=1,"",IF(Q1511="","",IF(Q1511&lt;=100,100,IF(Table1[[#This Row],[Day]]="Wed",100,200)))))</f>
        <v/>
      </c>
      <c r="V1511" s="137" t="str">
        <f t="shared" si="306"/>
        <v/>
      </c>
      <c r="W1511" s="137" t="str">
        <f t="shared" si="307"/>
        <v/>
      </c>
      <c r="X1511" s="133">
        <f>100</f>
        <v>100</v>
      </c>
      <c r="Y1511" s="133" t="str">
        <f t="shared" si="308"/>
        <v/>
      </c>
      <c r="Z1511" s="133">
        <f t="shared" si="309"/>
        <v>-100</v>
      </c>
      <c r="AA1511" s="134" t="str">
        <f>TEXT(Table1[[#This Row],[Date]],"DDD")</f>
        <v>Sat</v>
      </c>
      <c r="AB1511" s="133" t="str">
        <f>IF(OR(G1511="Doomben",G1511="Eagle Farm"),"Q",IF(AND(Q1511&gt;1,Q1511&lt;55,Table1[[#This Row],[Source]]="Nat"),"Nat OK",IF(AND(Table1[[#This Row],[Source]]&lt;&gt;"Nat",Q1511&lt;55),"Poor &lt;55",IF(OR(G1511="Randwick",G1511="Flemington",G1511="Caulfield",G1511="Sandown Lake",G1511="Sandown Hill"),"Best","ave"))))</f>
        <v>Poor &lt;55</v>
      </c>
      <c r="AC1511" s="133">
        <f>IF(Q1511="","",IF(AB1511="Poor &lt;55",$AC$2*0.2%,IF(AND(AB1511="Q",AA1511&lt;&gt;"Wed"),$AC$2*0.4%,IF(AND(AB1511="Q",AA1511="Wed"),$AC$2*0.5%,IF(AND(AB1511="Ave",U1511=100),$AC$2*0.5%,IF(AND(AB1511="ave",U1511="",N1511=1,AG1511="Bush"),$AC$2*1%,IF(AND(AB1511="ave",U1511="",Q1511&gt;100),$AC$2*1.3%,IF(AND(AB1511="ave",U1511=""),$AC$2*1.2%,IF(AND(AB1511="Ave",U1511=200),$AC$2*1%,IF(AND(AB1511="Best",U1511=200),$AC$2*1.5%,IF(AND(AB1511="Best",U1511="",K1511&lt;&gt;"Pro Syd"),$AC$2*0.5%,IF(AND(AB1511="Best",U1511=""),$AC$2*1%,IF(AND(AB1511="Best",U1511=100,Table1[[#This Row],[State]]="NSW"),$AC$2*0.4%,IF(AND(AB1511="Best",U1511=100),$AC$2*1%,IF(Table1[[#This Row],[Adj]]="Nat OK",$AC$2*0.5%,"xxx")))))))))))))))</f>
        <v>20</v>
      </c>
      <c r="AD1511" s="133" t="str">
        <f t="shared" si="310"/>
        <v/>
      </c>
      <c r="AE1511" s="133">
        <f t="shared" si="311"/>
        <v>-20</v>
      </c>
      <c r="AF1511" s="133" t="str">
        <f>VLOOKUP(Table1[[#This Row],[Track]],$F$2672:$H$2715,2,FALSE)</f>
        <v>Vic</v>
      </c>
      <c r="AG1511" s="133" t="str">
        <f>VLOOKUP(Table1[[#This Row],[Track]],$F$2672:$H$2715,3,FALSE)</f>
        <v>-</v>
      </c>
      <c r="AH1511" s="133" t="str">
        <f>IF(Table1[[#This Row],[Date]]&lt;$AH$2,"",IF(Table1[[#This Row],[Date]]&lt;$AH$3,"Edge","Elite Combo"))</f>
        <v/>
      </c>
      <c r="AI1511" s="218">
        <f>Table1[[#This Row],[Time]]</f>
        <v>0.63541666666666663</v>
      </c>
      <c r="AJ1511" s="219" t="str">
        <f>Table1[[#This Row],[Track]]</f>
        <v>Flemington</v>
      </c>
      <c r="AK1511" s="216">
        <f>Table1[[#This Row],[Race ]]</f>
        <v>6</v>
      </c>
      <c r="AL1511" s="219">
        <f>Table1[[#This Row],[TAB]]</f>
        <v>2</v>
      </c>
      <c r="AM1511" s="219" t="str">
        <f>Table1[[#This Row],[Selection]]</f>
        <v>Itsourtime</v>
      </c>
      <c r="AN1511" s="220" t="str">
        <f>Table1[[#This Row],[Sources]]</f>
        <v>Edge-10</v>
      </c>
      <c r="AO1511" s="219">
        <f>Table1[[#This Row],[Scale Bet]]</f>
        <v>20</v>
      </c>
    </row>
    <row r="1512" spans="5:41" ht="16.5" customHeight="1" x14ac:dyDescent="0.25">
      <c r="E1512" s="185">
        <v>45507</v>
      </c>
      <c r="F1512" s="35">
        <v>0.63541666666666663</v>
      </c>
      <c r="G1512" s="36" t="s">
        <v>157</v>
      </c>
      <c r="H1512" s="36">
        <v>6</v>
      </c>
      <c r="I1512" s="36">
        <v>2</v>
      </c>
      <c r="J1512" s="36" t="s">
        <v>293</v>
      </c>
      <c r="K1512" s="36" t="s">
        <v>18</v>
      </c>
      <c r="L1512" s="165">
        <v>13</v>
      </c>
      <c r="M1512" s="134">
        <f t="shared" si="299"/>
        <v>13</v>
      </c>
      <c r="N1512" s="36">
        <f t="shared" si="300"/>
        <v>1</v>
      </c>
      <c r="O1512" s="135" t="str">
        <f t="shared" si="301"/>
        <v>Pro Mel-13</v>
      </c>
      <c r="P1512" s="186" t="str">
        <f t="shared" si="302"/>
        <v>OK</v>
      </c>
      <c r="Q1512" s="187">
        <f t="shared" si="303"/>
        <v>52</v>
      </c>
      <c r="R1512" s="150">
        <v>4</v>
      </c>
      <c r="S1512" s="187">
        <f t="shared" si="304"/>
        <v>208</v>
      </c>
      <c r="T1512" s="136" t="str">
        <f t="shared" si="305"/>
        <v>It'Sourtime</v>
      </c>
      <c r="U1512" s="137" t="str">
        <f>IF(P1512="","",IF(N1512=1,"",IF(Q1512="","",IF(Q1512&lt;=100,100,IF(Table1[[#This Row],[Day]]="Wed",100,200)))))</f>
        <v/>
      </c>
      <c r="V1512" s="137" t="str">
        <f t="shared" si="306"/>
        <v/>
      </c>
      <c r="W1512" s="137" t="str">
        <f t="shared" si="307"/>
        <v/>
      </c>
      <c r="X1512" s="133">
        <f>100</f>
        <v>100</v>
      </c>
      <c r="Y1512" s="133">
        <f t="shared" si="308"/>
        <v>400</v>
      </c>
      <c r="Z1512" s="133">
        <f t="shared" si="309"/>
        <v>300</v>
      </c>
      <c r="AA1512" s="134" t="str">
        <f>TEXT(Table1[[#This Row],[Date]],"DDD")</f>
        <v>Sat</v>
      </c>
      <c r="AB1512" s="133" t="str">
        <f>IF(OR(G1512="Doomben",G1512="Eagle Farm"),"Q",IF(AND(Q1512&gt;1,Q1512&lt;55,Table1[[#This Row],[Source]]="Nat"),"Nat OK",IF(AND(Table1[[#This Row],[Source]]&lt;&gt;"Nat",Q1512&lt;55),"Poor &lt;55",IF(OR(G1512="Randwick",G1512="Flemington",G1512="Caulfield",G1512="Sandown Lake",G1512="Sandown Hill"),"Best","ave"))))</f>
        <v>Poor &lt;55</v>
      </c>
      <c r="AC1512" s="133">
        <f>IF(Q1512="","",IF(AB1512="Poor &lt;55",$AC$2*0.2%,IF(AND(AB1512="Q",AA1512&lt;&gt;"Wed"),$AC$2*0.4%,IF(AND(AB1512="Q",AA1512="Wed"),$AC$2*0.5%,IF(AND(AB1512="Ave",U1512=100),$AC$2*0.5%,IF(AND(AB1512="ave",U1512="",N1512=1,AG1512="Bush"),$AC$2*1%,IF(AND(AB1512="ave",U1512="",Q1512&gt;100),$AC$2*1.3%,IF(AND(AB1512="ave",U1512=""),$AC$2*1.2%,IF(AND(AB1512="Ave",U1512=200),$AC$2*1%,IF(AND(AB1512="Best",U1512=200),$AC$2*1.5%,IF(AND(AB1512="Best",U1512="",K1512&lt;&gt;"Pro Syd"),$AC$2*0.5%,IF(AND(AB1512="Best",U1512=""),$AC$2*1%,IF(AND(AB1512="Best",U1512=100,Table1[[#This Row],[State]]="NSW"),$AC$2*0.4%,IF(AND(AB1512="Best",U1512=100),$AC$2*1%,IF(Table1[[#This Row],[Adj]]="Nat OK",$AC$2*0.5%,"xxx")))))))))))))))</f>
        <v>20</v>
      </c>
      <c r="AD1512" s="133">
        <f t="shared" si="310"/>
        <v>80</v>
      </c>
      <c r="AE1512" s="133">
        <f t="shared" si="311"/>
        <v>60</v>
      </c>
      <c r="AF1512" s="133" t="str">
        <f>VLOOKUP(Table1[[#This Row],[Track]],$F$2672:$H$2715,2,FALSE)</f>
        <v>Vic</v>
      </c>
      <c r="AG1512" s="133" t="str">
        <f>VLOOKUP(Table1[[#This Row],[Track]],$F$2672:$H$2715,3,FALSE)</f>
        <v>-</v>
      </c>
      <c r="AH1512" s="133" t="str">
        <f>IF(Table1[[#This Row],[Date]]&lt;$AH$2,"",IF(Table1[[#This Row],[Date]]&lt;$AH$3,"Edge","Elite Combo"))</f>
        <v/>
      </c>
      <c r="AI1512" s="218">
        <f>Table1[[#This Row],[Time]]</f>
        <v>0.63541666666666663</v>
      </c>
      <c r="AJ1512" s="219" t="str">
        <f>Table1[[#This Row],[Track]]</f>
        <v>Flemington</v>
      </c>
      <c r="AK1512" s="216">
        <f>Table1[[#This Row],[Race ]]</f>
        <v>6</v>
      </c>
      <c r="AL1512" s="219">
        <f>Table1[[#This Row],[TAB]]</f>
        <v>2</v>
      </c>
      <c r="AM1512" s="219" t="str">
        <f>Table1[[#This Row],[Selection]]</f>
        <v>It'Sourtime</v>
      </c>
      <c r="AN1512" s="220" t="str">
        <f>Table1[[#This Row],[Sources]]</f>
        <v>Pro Mel-13</v>
      </c>
      <c r="AO1512" s="219">
        <f>Table1[[#This Row],[Scale Bet]]</f>
        <v>20</v>
      </c>
    </row>
    <row r="1513" spans="5:41" ht="16.5" customHeight="1" x14ac:dyDescent="0.25">
      <c r="E1513" s="185">
        <v>45507</v>
      </c>
      <c r="F1513" s="35">
        <v>0.63541666666666663</v>
      </c>
      <c r="G1513" s="36" t="s">
        <v>157</v>
      </c>
      <c r="H1513" s="36">
        <v>6</v>
      </c>
      <c r="I1513" s="36">
        <v>8</v>
      </c>
      <c r="J1513" s="36" t="s">
        <v>294</v>
      </c>
      <c r="K1513" s="36" t="s">
        <v>1</v>
      </c>
      <c r="L1513" s="165">
        <v>20</v>
      </c>
      <c r="M1513" s="134">
        <f t="shared" si="299"/>
        <v>76</v>
      </c>
      <c r="N1513" s="36">
        <f t="shared" si="300"/>
        <v>4</v>
      </c>
      <c r="O1513" s="135" t="str">
        <f t="shared" si="301"/>
        <v>E4-20/Edge-20/Nat-20/Pro Mel-16</v>
      </c>
      <c r="P1513" s="186" t="str">
        <f t="shared" si="302"/>
        <v>OK</v>
      </c>
      <c r="Q1513" s="187">
        <f t="shared" si="303"/>
        <v>304</v>
      </c>
      <c r="R1513" s="150">
        <v>4</v>
      </c>
      <c r="S1513" s="187">
        <f t="shared" si="304"/>
        <v>1216</v>
      </c>
      <c r="T1513" s="136" t="str">
        <f t="shared" si="305"/>
        <v>Right To Party</v>
      </c>
      <c r="U1513" s="137">
        <f>IF(P1513="","",IF(N1513=1,"",IF(Q1513="","",IF(Q1513&lt;=100,100,IF(Table1[[#This Row],[Day]]="Wed",100,200)))))</f>
        <v>200</v>
      </c>
      <c r="V1513" s="137">
        <f t="shared" si="306"/>
        <v>800</v>
      </c>
      <c r="W1513" s="137">
        <f t="shared" si="307"/>
        <v>600</v>
      </c>
      <c r="X1513" s="133">
        <f>100</f>
        <v>100</v>
      </c>
      <c r="Y1513" s="133">
        <f t="shared" si="308"/>
        <v>400</v>
      </c>
      <c r="Z1513" s="133">
        <f t="shared" si="309"/>
        <v>300</v>
      </c>
      <c r="AA1513" s="134" t="str">
        <f>TEXT(Table1[[#This Row],[Date]],"DDD")</f>
        <v>Sat</v>
      </c>
      <c r="AB1513" s="133" t="str">
        <f>IF(OR(G1513="Doomben",G1513="Eagle Farm"),"Q",IF(AND(Q1513&gt;1,Q1513&lt;55,Table1[[#This Row],[Source]]="Nat"),"Nat OK",IF(AND(Table1[[#This Row],[Source]]&lt;&gt;"Nat",Q1513&lt;55),"Poor &lt;55",IF(OR(G1513="Randwick",G1513="Flemington",G1513="Caulfield",G1513="Sandown Lake",G1513="Sandown Hill"),"Best","ave"))))</f>
        <v>Best</v>
      </c>
      <c r="AC1513" s="133">
        <f>IF(Q1513="","",IF(AB1513="Poor &lt;55",$AC$2*0.2%,IF(AND(AB1513="Q",AA1513&lt;&gt;"Wed"),$AC$2*0.4%,IF(AND(AB1513="Q",AA1513="Wed"),$AC$2*0.5%,IF(AND(AB1513="Ave",U1513=100),$AC$2*0.5%,IF(AND(AB1513="ave",U1513="",N1513=1,AG1513="Bush"),$AC$2*1%,IF(AND(AB1513="ave",U1513="",Q1513&gt;100),$AC$2*1.3%,IF(AND(AB1513="ave",U1513=""),$AC$2*1.2%,IF(AND(AB1513="Ave",U1513=200),$AC$2*1%,IF(AND(AB1513="Best",U1513=200),$AC$2*1.5%,IF(AND(AB1513="Best",U1513="",K1513&lt;&gt;"Pro Syd"),$AC$2*0.5%,IF(AND(AB1513="Best",U1513=""),$AC$2*1%,IF(AND(AB1513="Best",U1513=100,Table1[[#This Row],[State]]="NSW"),$AC$2*0.4%,IF(AND(AB1513="Best",U1513=100),$AC$2*1%,IF(Table1[[#This Row],[Adj]]="Nat OK",$AC$2*0.5%,"xxx")))))))))))))))</f>
        <v>150</v>
      </c>
      <c r="AD1513" s="133">
        <f t="shared" si="310"/>
        <v>600</v>
      </c>
      <c r="AE1513" s="133">
        <f t="shared" si="311"/>
        <v>450</v>
      </c>
      <c r="AF1513" s="133" t="str">
        <f>VLOOKUP(Table1[[#This Row],[Track]],$F$2672:$H$2715,2,FALSE)</f>
        <v>Vic</v>
      </c>
      <c r="AG1513" s="133" t="str">
        <f>VLOOKUP(Table1[[#This Row],[Track]],$F$2672:$H$2715,3,FALSE)</f>
        <v>-</v>
      </c>
      <c r="AH1513" s="133" t="str">
        <f>IF(Table1[[#This Row],[Date]]&lt;$AH$2,"",IF(Table1[[#This Row],[Date]]&lt;$AH$3,"Edge","Elite Combo"))</f>
        <v/>
      </c>
      <c r="AI1513" s="218">
        <f>Table1[[#This Row],[Time]]</f>
        <v>0.63541666666666663</v>
      </c>
      <c r="AJ1513" s="219" t="str">
        <f>Table1[[#This Row],[Track]]</f>
        <v>Flemington</v>
      </c>
      <c r="AK1513" s="216">
        <f>Table1[[#This Row],[Race ]]</f>
        <v>6</v>
      </c>
      <c r="AL1513" s="219">
        <f>Table1[[#This Row],[TAB]]</f>
        <v>8</v>
      </c>
      <c r="AM1513" s="219" t="str">
        <f>Table1[[#This Row],[Selection]]</f>
        <v>Right To Party</v>
      </c>
      <c r="AN1513" s="220" t="str">
        <f>Table1[[#This Row],[Sources]]</f>
        <v>E4-20/Edge-20/Nat-20/Pro Mel-16</v>
      </c>
      <c r="AO1513" s="219">
        <f>Table1[[#This Row],[Scale Bet]]</f>
        <v>150</v>
      </c>
    </row>
    <row r="1514" spans="5:41" ht="16.5" customHeight="1" x14ac:dyDescent="0.25">
      <c r="E1514" s="185">
        <v>45507</v>
      </c>
      <c r="F1514" s="35">
        <v>0.63541666666666663</v>
      </c>
      <c r="G1514" s="36" t="s">
        <v>157</v>
      </c>
      <c r="H1514" s="36">
        <v>6</v>
      </c>
      <c r="I1514" s="36">
        <v>8</v>
      </c>
      <c r="J1514" s="36" t="s">
        <v>294</v>
      </c>
      <c r="K1514" s="36" t="s">
        <v>40</v>
      </c>
      <c r="L1514" s="165">
        <v>20</v>
      </c>
      <c r="M1514" s="134" t="str">
        <f t="shared" si="299"/>
        <v/>
      </c>
      <c r="N1514" s="36" t="str">
        <f t="shared" si="300"/>
        <v/>
      </c>
      <c r="O1514" s="135" t="str">
        <f t="shared" si="301"/>
        <v/>
      </c>
      <c r="P1514" s="186" t="str">
        <f t="shared" si="302"/>
        <v>OK</v>
      </c>
      <c r="Q1514" s="187" t="str">
        <f t="shared" si="303"/>
        <v/>
      </c>
      <c r="R1514" s="150">
        <v>4</v>
      </c>
      <c r="S1514" s="187" t="str">
        <f t="shared" si="304"/>
        <v/>
      </c>
      <c r="T1514" s="136" t="str">
        <f t="shared" si="305"/>
        <v>Right To Party</v>
      </c>
      <c r="U1514" s="137" t="str">
        <f>IF(P1514="","",IF(N1514=1,"",IF(Q1514="","",IF(Q1514&lt;=100,100,IF(Table1[[#This Row],[Day]]="Wed",100,200)))))</f>
        <v/>
      </c>
      <c r="V1514" s="137" t="str">
        <f t="shared" si="306"/>
        <v/>
      </c>
      <c r="W1514" s="137" t="str">
        <f t="shared" si="307"/>
        <v/>
      </c>
      <c r="X1514" s="133">
        <f>100</f>
        <v>100</v>
      </c>
      <c r="Y1514" s="133">
        <f t="shared" si="308"/>
        <v>400</v>
      </c>
      <c r="Z1514" s="133">
        <f t="shared" si="309"/>
        <v>300</v>
      </c>
      <c r="AA1514" s="134" t="str">
        <f>TEXT(Table1[[#This Row],[Date]],"DDD")</f>
        <v>Sat</v>
      </c>
      <c r="AB1514" s="133" t="str">
        <f>IF(OR(G1514="Doomben",G1514="Eagle Farm"),"Q",IF(AND(Q1514&gt;1,Q1514&lt;55,Table1[[#This Row],[Source]]="Nat"),"Nat OK",IF(AND(Table1[[#This Row],[Source]]&lt;&gt;"Nat",Q1514&lt;55),"Poor &lt;55",IF(OR(G1514="Randwick",G1514="Flemington",G1514="Caulfield",G1514="Sandown Lake",G1514="Sandown Hill"),"Best","ave"))))</f>
        <v>Best</v>
      </c>
      <c r="AC1514" s="133" t="str">
        <f>IF(Q1514="","",IF(AB1514="Poor &lt;55",$AC$2*0.2%,IF(AND(AB1514="Q",AA1514&lt;&gt;"Wed"),$AC$2*0.4%,IF(AND(AB1514="Q",AA1514="Wed"),$AC$2*0.5%,IF(AND(AB1514="Ave",U1514=100),$AC$2*0.5%,IF(AND(AB1514="ave",U1514="",N1514=1,AG1514="Bush"),$AC$2*1%,IF(AND(AB1514="ave",U1514="",Q1514&gt;100),$AC$2*1.3%,IF(AND(AB1514="ave",U1514=""),$AC$2*1.2%,IF(AND(AB1514="Ave",U1514=200),$AC$2*1%,IF(AND(AB1514="Best",U1514=200),$AC$2*1.5%,IF(AND(AB1514="Best",U1514="",K1514&lt;&gt;"Pro Syd"),$AC$2*0.5%,IF(AND(AB1514="Best",U1514=""),$AC$2*1%,IF(AND(AB1514="Best",U1514=100,Table1[[#This Row],[State]]="NSW"),$AC$2*0.4%,IF(AND(AB1514="Best",U1514=100),$AC$2*1%,IF(Table1[[#This Row],[Adj]]="Nat OK",$AC$2*0.5%,"xxx")))))))))))))))</f>
        <v/>
      </c>
      <c r="AD1514" s="133" t="str">
        <f t="shared" si="310"/>
        <v/>
      </c>
      <c r="AE1514" s="133" t="str">
        <f t="shared" si="311"/>
        <v/>
      </c>
      <c r="AF1514" s="133" t="str">
        <f>VLOOKUP(Table1[[#This Row],[Track]],$F$2672:$H$2715,2,FALSE)</f>
        <v>Vic</v>
      </c>
      <c r="AG1514" s="133" t="str">
        <f>VLOOKUP(Table1[[#This Row],[Track]],$F$2672:$H$2715,3,FALSE)</f>
        <v>-</v>
      </c>
      <c r="AH1514" s="133" t="str">
        <f>IF(Table1[[#This Row],[Date]]&lt;$AH$2,"",IF(Table1[[#This Row],[Date]]&lt;$AH$3,"Edge","Elite Combo"))</f>
        <v/>
      </c>
      <c r="AI1514" s="218">
        <f>Table1[[#This Row],[Time]]</f>
        <v>0.63541666666666663</v>
      </c>
      <c r="AJ1514" s="219" t="str">
        <f>Table1[[#This Row],[Track]]</f>
        <v>Flemington</v>
      </c>
      <c r="AK1514" s="216">
        <f>Table1[[#This Row],[Race ]]</f>
        <v>6</v>
      </c>
      <c r="AL1514" s="219">
        <f>Table1[[#This Row],[TAB]]</f>
        <v>8</v>
      </c>
      <c r="AM1514" s="219" t="str">
        <f>Table1[[#This Row],[Selection]]</f>
        <v>Right To Party</v>
      </c>
      <c r="AN1514" s="220" t="str">
        <f>Table1[[#This Row],[Sources]]</f>
        <v/>
      </c>
      <c r="AO1514" s="219" t="str">
        <f>Table1[[#This Row],[Scale Bet]]</f>
        <v/>
      </c>
    </row>
    <row r="1515" spans="5:41" ht="16.5" customHeight="1" x14ac:dyDescent="0.25">
      <c r="E1515" s="185">
        <v>45507</v>
      </c>
      <c r="F1515" s="35">
        <v>0.63541666666666663</v>
      </c>
      <c r="G1515" s="36" t="s">
        <v>157</v>
      </c>
      <c r="H1515" s="36">
        <v>6</v>
      </c>
      <c r="I1515" s="36">
        <v>8</v>
      </c>
      <c r="J1515" s="36" t="s">
        <v>294</v>
      </c>
      <c r="K1515" s="36" t="s">
        <v>13</v>
      </c>
      <c r="L1515" s="165">
        <v>20</v>
      </c>
      <c r="M1515" s="134" t="str">
        <f t="shared" si="299"/>
        <v/>
      </c>
      <c r="N1515" s="36" t="str">
        <f t="shared" si="300"/>
        <v/>
      </c>
      <c r="O1515" s="135" t="str">
        <f t="shared" si="301"/>
        <v/>
      </c>
      <c r="P1515" s="186" t="str">
        <f t="shared" si="302"/>
        <v>OK</v>
      </c>
      <c r="Q1515" s="187" t="str">
        <f t="shared" si="303"/>
        <v/>
      </c>
      <c r="R1515" s="150">
        <v>4</v>
      </c>
      <c r="S1515" s="187" t="str">
        <f t="shared" si="304"/>
        <v/>
      </c>
      <c r="T1515" s="136" t="str">
        <f t="shared" si="305"/>
        <v>Right To Party</v>
      </c>
      <c r="U1515" s="137" t="str">
        <f>IF(P1515="","",IF(N1515=1,"",IF(Q1515="","",IF(Q1515&lt;=100,100,IF(Table1[[#This Row],[Day]]="Wed",100,200)))))</f>
        <v/>
      </c>
      <c r="V1515" s="137" t="str">
        <f t="shared" si="306"/>
        <v/>
      </c>
      <c r="W1515" s="137" t="str">
        <f t="shared" si="307"/>
        <v/>
      </c>
      <c r="X1515" s="133">
        <f>100</f>
        <v>100</v>
      </c>
      <c r="Y1515" s="133">
        <f t="shared" si="308"/>
        <v>400</v>
      </c>
      <c r="Z1515" s="133">
        <f t="shared" si="309"/>
        <v>300</v>
      </c>
      <c r="AA1515" s="134" t="str">
        <f>TEXT(Table1[[#This Row],[Date]],"DDD")</f>
        <v>Sat</v>
      </c>
      <c r="AB1515" s="133" t="str">
        <f>IF(OR(G1515="Doomben",G1515="Eagle Farm"),"Q",IF(AND(Q1515&gt;1,Q1515&lt;55,Table1[[#This Row],[Source]]="Nat"),"Nat OK",IF(AND(Table1[[#This Row],[Source]]&lt;&gt;"Nat",Q1515&lt;55),"Poor &lt;55",IF(OR(G1515="Randwick",G1515="Flemington",G1515="Caulfield",G1515="Sandown Lake",G1515="Sandown Hill"),"Best","ave"))))</f>
        <v>Best</v>
      </c>
      <c r="AC1515" s="133" t="str">
        <f>IF(Q1515="","",IF(AB1515="Poor &lt;55",$AC$2*0.2%,IF(AND(AB1515="Q",AA1515&lt;&gt;"Wed"),$AC$2*0.4%,IF(AND(AB1515="Q",AA1515="Wed"),$AC$2*0.5%,IF(AND(AB1515="Ave",U1515=100),$AC$2*0.5%,IF(AND(AB1515="ave",U1515="",N1515=1,AG1515="Bush"),$AC$2*1%,IF(AND(AB1515="ave",U1515="",Q1515&gt;100),$AC$2*1.3%,IF(AND(AB1515="ave",U1515=""),$AC$2*1.2%,IF(AND(AB1515="Ave",U1515=200),$AC$2*1%,IF(AND(AB1515="Best",U1515=200),$AC$2*1.5%,IF(AND(AB1515="Best",U1515="",K1515&lt;&gt;"Pro Syd"),$AC$2*0.5%,IF(AND(AB1515="Best",U1515=""),$AC$2*1%,IF(AND(AB1515="Best",U1515=100,Table1[[#This Row],[State]]="NSW"),$AC$2*0.4%,IF(AND(AB1515="Best",U1515=100),$AC$2*1%,IF(Table1[[#This Row],[Adj]]="Nat OK",$AC$2*0.5%,"xxx")))))))))))))))</f>
        <v/>
      </c>
      <c r="AD1515" s="133" t="str">
        <f t="shared" si="310"/>
        <v/>
      </c>
      <c r="AE1515" s="133" t="str">
        <f t="shared" si="311"/>
        <v/>
      </c>
      <c r="AF1515" s="133" t="str">
        <f>VLOOKUP(Table1[[#This Row],[Track]],$F$2672:$H$2715,2,FALSE)</f>
        <v>Vic</v>
      </c>
      <c r="AG1515" s="133" t="str">
        <f>VLOOKUP(Table1[[#This Row],[Track]],$F$2672:$H$2715,3,FALSE)</f>
        <v>-</v>
      </c>
      <c r="AH1515" s="133" t="str">
        <f>IF(Table1[[#This Row],[Date]]&lt;$AH$2,"",IF(Table1[[#This Row],[Date]]&lt;$AH$3,"Edge","Elite Combo"))</f>
        <v/>
      </c>
      <c r="AI1515" s="218">
        <f>Table1[[#This Row],[Time]]</f>
        <v>0.63541666666666663</v>
      </c>
      <c r="AJ1515" s="219" t="str">
        <f>Table1[[#This Row],[Track]]</f>
        <v>Flemington</v>
      </c>
      <c r="AK1515" s="216">
        <f>Table1[[#This Row],[Race ]]</f>
        <v>6</v>
      </c>
      <c r="AL1515" s="219">
        <f>Table1[[#This Row],[TAB]]</f>
        <v>8</v>
      </c>
      <c r="AM1515" s="219" t="str">
        <f>Table1[[#This Row],[Selection]]</f>
        <v>Right To Party</v>
      </c>
      <c r="AN1515" s="220" t="str">
        <f>Table1[[#This Row],[Sources]]</f>
        <v/>
      </c>
      <c r="AO1515" s="219" t="str">
        <f>Table1[[#This Row],[Scale Bet]]</f>
        <v/>
      </c>
    </row>
    <row r="1516" spans="5:41" ht="16.5" customHeight="1" x14ac:dyDescent="0.25">
      <c r="E1516" s="185">
        <v>45507</v>
      </c>
      <c r="F1516" s="35">
        <v>0.63541666666666663</v>
      </c>
      <c r="G1516" s="36" t="s">
        <v>157</v>
      </c>
      <c r="H1516" s="36">
        <v>6</v>
      </c>
      <c r="I1516" s="36">
        <v>8</v>
      </c>
      <c r="J1516" s="36" t="s">
        <v>294</v>
      </c>
      <c r="K1516" s="36" t="s">
        <v>18</v>
      </c>
      <c r="L1516" s="165">
        <v>16</v>
      </c>
      <c r="M1516" s="134" t="str">
        <f t="shared" si="299"/>
        <v/>
      </c>
      <c r="N1516" s="36" t="str">
        <f t="shared" si="300"/>
        <v/>
      </c>
      <c r="O1516" s="135" t="str">
        <f t="shared" si="301"/>
        <v/>
      </c>
      <c r="P1516" s="186" t="str">
        <f t="shared" si="302"/>
        <v>OK</v>
      </c>
      <c r="Q1516" s="187" t="str">
        <f t="shared" si="303"/>
        <v/>
      </c>
      <c r="R1516" s="150"/>
      <c r="S1516" s="187" t="str">
        <f t="shared" si="304"/>
        <v/>
      </c>
      <c r="T1516" s="136" t="str">
        <f t="shared" si="305"/>
        <v>Right To Party</v>
      </c>
      <c r="U1516" s="137" t="str">
        <f>IF(P1516="","",IF(N1516=1,"",IF(Q1516="","",IF(Q1516&lt;=100,100,IF(Table1[[#This Row],[Day]]="Wed",100,200)))))</f>
        <v/>
      </c>
      <c r="V1516" s="137" t="str">
        <f t="shared" si="306"/>
        <v/>
      </c>
      <c r="W1516" s="137" t="str">
        <f t="shared" si="307"/>
        <v/>
      </c>
      <c r="X1516" s="133">
        <f>100</f>
        <v>100</v>
      </c>
      <c r="Y1516" s="133" t="str">
        <f t="shared" si="308"/>
        <v/>
      </c>
      <c r="Z1516" s="133">
        <f t="shared" si="309"/>
        <v>-100</v>
      </c>
      <c r="AA1516" s="134" t="str">
        <f>TEXT(Table1[[#This Row],[Date]],"DDD")</f>
        <v>Sat</v>
      </c>
      <c r="AB1516" s="133" t="str">
        <f>IF(OR(G1516="Doomben",G1516="Eagle Farm"),"Q",IF(AND(Q1516&gt;1,Q1516&lt;55,Table1[[#This Row],[Source]]="Nat"),"Nat OK",IF(AND(Table1[[#This Row],[Source]]&lt;&gt;"Nat",Q1516&lt;55),"Poor &lt;55",IF(OR(G1516="Randwick",G1516="Flemington",G1516="Caulfield",G1516="Sandown Lake",G1516="Sandown Hill"),"Best","ave"))))</f>
        <v>Best</v>
      </c>
      <c r="AC1516" s="133" t="str">
        <f>IF(Q1516="","",IF(AB1516="Poor &lt;55",$AC$2*0.2%,IF(AND(AB1516="Q",AA1516&lt;&gt;"Wed"),$AC$2*0.4%,IF(AND(AB1516="Q",AA1516="Wed"),$AC$2*0.5%,IF(AND(AB1516="Ave",U1516=100),$AC$2*0.5%,IF(AND(AB1516="ave",U1516="",N1516=1,AG1516="Bush"),$AC$2*1%,IF(AND(AB1516="ave",U1516="",Q1516&gt;100),$AC$2*1.3%,IF(AND(AB1516="ave",U1516=""),$AC$2*1.2%,IF(AND(AB1516="Ave",U1516=200),$AC$2*1%,IF(AND(AB1516="Best",U1516=200),$AC$2*1.5%,IF(AND(AB1516="Best",U1516="",K1516&lt;&gt;"Pro Syd"),$AC$2*0.5%,IF(AND(AB1516="Best",U1516=""),$AC$2*1%,IF(AND(AB1516="Best",U1516=100,Table1[[#This Row],[State]]="NSW"),$AC$2*0.4%,IF(AND(AB1516="Best",U1516=100),$AC$2*1%,IF(Table1[[#This Row],[Adj]]="Nat OK",$AC$2*0.5%,"xxx")))))))))))))))</f>
        <v/>
      </c>
      <c r="AD1516" s="133" t="str">
        <f t="shared" si="310"/>
        <v/>
      </c>
      <c r="AE1516" s="133" t="str">
        <f t="shared" si="311"/>
        <v/>
      </c>
      <c r="AF1516" s="133" t="str">
        <f>VLOOKUP(Table1[[#This Row],[Track]],$F$2672:$H$2715,2,FALSE)</f>
        <v>Vic</v>
      </c>
      <c r="AG1516" s="133" t="str">
        <f>VLOOKUP(Table1[[#This Row],[Track]],$F$2672:$H$2715,3,FALSE)</f>
        <v>-</v>
      </c>
      <c r="AH1516" s="133" t="str">
        <f>IF(Table1[[#This Row],[Date]]&lt;$AH$2,"",IF(Table1[[#This Row],[Date]]&lt;$AH$3,"Edge","Elite Combo"))</f>
        <v/>
      </c>
      <c r="AI1516" s="218">
        <f>Table1[[#This Row],[Time]]</f>
        <v>0.63541666666666663</v>
      </c>
      <c r="AJ1516" s="219" t="str">
        <f>Table1[[#This Row],[Track]]</f>
        <v>Flemington</v>
      </c>
      <c r="AK1516" s="216">
        <f>Table1[[#This Row],[Race ]]</f>
        <v>6</v>
      </c>
      <c r="AL1516" s="219">
        <f>Table1[[#This Row],[TAB]]</f>
        <v>8</v>
      </c>
      <c r="AM1516" s="219" t="str">
        <f>Table1[[#This Row],[Selection]]</f>
        <v>Right To Party</v>
      </c>
      <c r="AN1516" s="220" t="str">
        <f>Table1[[#This Row],[Sources]]</f>
        <v/>
      </c>
      <c r="AO1516" s="219" t="str">
        <f>Table1[[#This Row],[Scale Bet]]</f>
        <v/>
      </c>
    </row>
    <row r="1517" spans="5:41" ht="16.5" customHeight="1" x14ac:dyDescent="0.25">
      <c r="E1517" s="185">
        <v>45507</v>
      </c>
      <c r="F1517" s="35">
        <v>0.65277777777777779</v>
      </c>
      <c r="G1517" s="36" t="s">
        <v>17</v>
      </c>
      <c r="H1517" s="36">
        <v>8</v>
      </c>
      <c r="I1517" s="36">
        <v>10</v>
      </c>
      <c r="J1517" s="36" t="s">
        <v>295</v>
      </c>
      <c r="K1517" s="36" t="s">
        <v>60</v>
      </c>
      <c r="L1517" s="165">
        <v>10</v>
      </c>
      <c r="M1517" s="134">
        <f t="shared" si="299"/>
        <v>10</v>
      </c>
      <c r="N1517" s="36">
        <f t="shared" si="300"/>
        <v>1</v>
      </c>
      <c r="O1517" s="135" t="str">
        <f t="shared" si="301"/>
        <v>Pro Syd-10</v>
      </c>
      <c r="P1517" s="186" t="str">
        <f t="shared" si="302"/>
        <v>OK</v>
      </c>
      <c r="Q1517" s="187">
        <f t="shared" si="303"/>
        <v>40</v>
      </c>
      <c r="R1517" s="150"/>
      <c r="S1517" s="187" t="str">
        <f t="shared" si="304"/>
        <v/>
      </c>
      <c r="T1517" s="136" t="str">
        <f t="shared" si="305"/>
        <v>Estadio Mestalla</v>
      </c>
      <c r="U1517" s="137" t="str">
        <f>IF(P1517="","",IF(N1517=1,"",IF(Q1517="","",IF(Q1517&lt;=100,100,IF(Table1[[#This Row],[Day]]="Wed",100,200)))))</f>
        <v/>
      </c>
      <c r="V1517" s="137" t="str">
        <f t="shared" si="306"/>
        <v/>
      </c>
      <c r="W1517" s="137" t="str">
        <f t="shared" si="307"/>
        <v/>
      </c>
      <c r="X1517" s="133">
        <f>100</f>
        <v>100</v>
      </c>
      <c r="Y1517" s="133" t="str">
        <f t="shared" si="308"/>
        <v/>
      </c>
      <c r="Z1517" s="133">
        <f t="shared" si="309"/>
        <v>-100</v>
      </c>
      <c r="AA1517" s="134" t="str">
        <f>TEXT(Table1[[#This Row],[Date]],"DDD")</f>
        <v>Sat</v>
      </c>
      <c r="AB1517" s="133" t="str">
        <f>IF(OR(G1517="Doomben",G1517="Eagle Farm"),"Q",IF(AND(Q1517&gt;1,Q1517&lt;55,Table1[[#This Row],[Source]]="Nat"),"Nat OK",IF(AND(Table1[[#This Row],[Source]]&lt;&gt;"Nat",Q1517&lt;55),"Poor &lt;55",IF(OR(G1517="Randwick",G1517="Flemington",G1517="Caulfield",G1517="Sandown Lake",G1517="Sandown Hill"),"Best","ave"))))</f>
        <v>Poor &lt;55</v>
      </c>
      <c r="AC1517" s="133">
        <f>IF(Q1517="","",IF(AB1517="Poor &lt;55",$AC$2*0.2%,IF(AND(AB1517="Q",AA1517&lt;&gt;"Wed"),$AC$2*0.4%,IF(AND(AB1517="Q",AA1517="Wed"),$AC$2*0.5%,IF(AND(AB1517="Ave",U1517=100),$AC$2*0.5%,IF(AND(AB1517="ave",U1517="",N1517=1,AG1517="Bush"),$AC$2*1%,IF(AND(AB1517="ave",U1517="",Q1517&gt;100),$AC$2*1.3%,IF(AND(AB1517="ave",U1517=""),$AC$2*1.2%,IF(AND(AB1517="Ave",U1517=200),$AC$2*1%,IF(AND(AB1517="Best",U1517=200),$AC$2*1.5%,IF(AND(AB1517="Best",U1517="",K1517&lt;&gt;"Pro Syd"),$AC$2*0.5%,IF(AND(AB1517="Best",U1517=""),$AC$2*1%,IF(AND(AB1517="Best",U1517=100,Table1[[#This Row],[State]]="NSW"),$AC$2*0.4%,IF(AND(AB1517="Best",U1517=100),$AC$2*1%,IF(Table1[[#This Row],[Adj]]="Nat OK",$AC$2*0.5%,"xxx")))))))))))))))</f>
        <v>20</v>
      </c>
      <c r="AD1517" s="133" t="str">
        <f t="shared" si="310"/>
        <v/>
      </c>
      <c r="AE1517" s="133">
        <f t="shared" si="311"/>
        <v>-20</v>
      </c>
      <c r="AF1517" s="133" t="str">
        <f>VLOOKUP(Table1[[#This Row],[Track]],$F$2672:$H$2715,2,FALSE)</f>
        <v>NSW</v>
      </c>
      <c r="AG1517" s="133" t="str">
        <f>VLOOKUP(Table1[[#This Row],[Track]],$F$2672:$H$2715,3,FALSE)</f>
        <v>-</v>
      </c>
      <c r="AH1517" s="133" t="str">
        <f>IF(Table1[[#This Row],[Date]]&lt;$AH$2,"",IF(Table1[[#This Row],[Date]]&lt;$AH$3,"Edge","Elite Combo"))</f>
        <v/>
      </c>
      <c r="AI1517" s="218">
        <f>Table1[[#This Row],[Time]]</f>
        <v>0.65277777777777779</v>
      </c>
      <c r="AJ1517" s="219" t="str">
        <f>Table1[[#This Row],[Track]]</f>
        <v>Rosehill</v>
      </c>
      <c r="AK1517" s="216">
        <f>Table1[[#This Row],[Race ]]</f>
        <v>8</v>
      </c>
      <c r="AL1517" s="219">
        <f>Table1[[#This Row],[TAB]]</f>
        <v>10</v>
      </c>
      <c r="AM1517" s="219" t="str">
        <f>Table1[[#This Row],[Selection]]</f>
        <v>Estadio Mestalla</v>
      </c>
      <c r="AN1517" s="220" t="str">
        <f>Table1[[#This Row],[Sources]]</f>
        <v>Pro Syd-10</v>
      </c>
      <c r="AO1517" s="219">
        <f>Table1[[#This Row],[Scale Bet]]</f>
        <v>20</v>
      </c>
    </row>
    <row r="1518" spans="5:41" ht="16.5" customHeight="1" x14ac:dyDescent="0.25">
      <c r="E1518" s="185">
        <v>45507</v>
      </c>
      <c r="F1518" s="35">
        <v>0.65277777777777779</v>
      </c>
      <c r="G1518" s="36" t="s">
        <v>17</v>
      </c>
      <c r="H1518" s="36">
        <v>8</v>
      </c>
      <c r="I1518" s="36">
        <v>4</v>
      </c>
      <c r="J1518" s="36" t="s">
        <v>296</v>
      </c>
      <c r="K1518" s="36" t="s">
        <v>60</v>
      </c>
      <c r="L1518" s="165">
        <v>10</v>
      </c>
      <c r="M1518" s="134">
        <f t="shared" si="299"/>
        <v>10</v>
      </c>
      <c r="N1518" s="36">
        <f t="shared" si="300"/>
        <v>1</v>
      </c>
      <c r="O1518" s="135" t="str">
        <f t="shared" si="301"/>
        <v>Pro Syd-10</v>
      </c>
      <c r="P1518" s="186" t="str">
        <f t="shared" si="302"/>
        <v>OK</v>
      </c>
      <c r="Q1518" s="187">
        <f t="shared" si="303"/>
        <v>40</v>
      </c>
      <c r="R1518" s="150"/>
      <c r="S1518" s="187" t="str">
        <f t="shared" si="304"/>
        <v/>
      </c>
      <c r="T1518" s="136" t="str">
        <f t="shared" si="305"/>
        <v>Robusto</v>
      </c>
      <c r="U1518" s="137" t="str">
        <f>IF(P1518="","",IF(N1518=1,"",IF(Q1518="","",IF(Q1518&lt;=100,100,IF(Table1[[#This Row],[Day]]="Wed",100,200)))))</f>
        <v/>
      </c>
      <c r="V1518" s="137" t="str">
        <f t="shared" si="306"/>
        <v/>
      </c>
      <c r="W1518" s="137" t="str">
        <f t="shared" si="307"/>
        <v/>
      </c>
      <c r="X1518" s="133">
        <f>100</f>
        <v>100</v>
      </c>
      <c r="Y1518" s="133" t="str">
        <f t="shared" si="308"/>
        <v/>
      </c>
      <c r="Z1518" s="133">
        <f t="shared" si="309"/>
        <v>-100</v>
      </c>
      <c r="AA1518" s="134" t="str">
        <f>TEXT(Table1[[#This Row],[Date]],"DDD")</f>
        <v>Sat</v>
      </c>
      <c r="AB1518" s="133" t="str">
        <f>IF(OR(G1518="Doomben",G1518="Eagle Farm"),"Q",IF(AND(Q1518&gt;1,Q1518&lt;55,Table1[[#This Row],[Source]]="Nat"),"Nat OK",IF(AND(Table1[[#This Row],[Source]]&lt;&gt;"Nat",Q1518&lt;55),"Poor &lt;55",IF(OR(G1518="Randwick",G1518="Flemington",G1518="Caulfield",G1518="Sandown Lake",G1518="Sandown Hill"),"Best","ave"))))</f>
        <v>Poor &lt;55</v>
      </c>
      <c r="AC1518" s="133">
        <f>IF(Q1518="","",IF(AB1518="Poor &lt;55",$AC$2*0.2%,IF(AND(AB1518="Q",AA1518&lt;&gt;"Wed"),$AC$2*0.4%,IF(AND(AB1518="Q",AA1518="Wed"),$AC$2*0.5%,IF(AND(AB1518="Ave",U1518=100),$AC$2*0.5%,IF(AND(AB1518="ave",U1518="",N1518=1,AG1518="Bush"),$AC$2*1%,IF(AND(AB1518="ave",U1518="",Q1518&gt;100),$AC$2*1.3%,IF(AND(AB1518="ave",U1518=""),$AC$2*1.2%,IF(AND(AB1518="Ave",U1518=200),$AC$2*1%,IF(AND(AB1518="Best",U1518=200),$AC$2*1.5%,IF(AND(AB1518="Best",U1518="",K1518&lt;&gt;"Pro Syd"),$AC$2*0.5%,IF(AND(AB1518="Best",U1518=""),$AC$2*1%,IF(AND(AB1518="Best",U1518=100,Table1[[#This Row],[State]]="NSW"),$AC$2*0.4%,IF(AND(AB1518="Best",U1518=100),$AC$2*1%,IF(Table1[[#This Row],[Adj]]="Nat OK",$AC$2*0.5%,"xxx")))))))))))))))</f>
        <v>20</v>
      </c>
      <c r="AD1518" s="133" t="str">
        <f t="shared" si="310"/>
        <v/>
      </c>
      <c r="AE1518" s="133">
        <f t="shared" si="311"/>
        <v>-20</v>
      </c>
      <c r="AF1518" s="133" t="str">
        <f>VLOOKUP(Table1[[#This Row],[Track]],$F$2672:$H$2715,2,FALSE)</f>
        <v>NSW</v>
      </c>
      <c r="AG1518" s="133" t="str">
        <f>VLOOKUP(Table1[[#This Row],[Track]],$F$2672:$H$2715,3,FALSE)</f>
        <v>-</v>
      </c>
      <c r="AH1518" s="133" t="str">
        <f>IF(Table1[[#This Row],[Date]]&lt;$AH$2,"",IF(Table1[[#This Row],[Date]]&lt;$AH$3,"Edge","Elite Combo"))</f>
        <v/>
      </c>
      <c r="AI1518" s="218">
        <f>Table1[[#This Row],[Time]]</f>
        <v>0.65277777777777779</v>
      </c>
      <c r="AJ1518" s="219" t="str">
        <f>Table1[[#This Row],[Track]]</f>
        <v>Rosehill</v>
      </c>
      <c r="AK1518" s="216">
        <f>Table1[[#This Row],[Race ]]</f>
        <v>8</v>
      </c>
      <c r="AL1518" s="219">
        <f>Table1[[#This Row],[TAB]]</f>
        <v>4</v>
      </c>
      <c r="AM1518" s="219" t="str">
        <f>Table1[[#This Row],[Selection]]</f>
        <v>Robusto</v>
      </c>
      <c r="AN1518" s="220" t="str">
        <f>Table1[[#This Row],[Sources]]</f>
        <v>Pro Syd-10</v>
      </c>
      <c r="AO1518" s="219">
        <f>Table1[[#This Row],[Scale Bet]]</f>
        <v>20</v>
      </c>
    </row>
    <row r="1519" spans="5:41" ht="16.5" customHeight="1" x14ac:dyDescent="0.25">
      <c r="E1519" s="185">
        <v>45507</v>
      </c>
      <c r="F1519" s="35">
        <v>0.65833333333333333</v>
      </c>
      <c r="G1519" s="36" t="s">
        <v>217</v>
      </c>
      <c r="H1519" s="36">
        <v>8</v>
      </c>
      <c r="I1519" s="36">
        <v>17</v>
      </c>
      <c r="J1519" s="36" t="s">
        <v>259</v>
      </c>
      <c r="K1519" s="36" t="s">
        <v>13</v>
      </c>
      <c r="L1519" s="165">
        <v>11</v>
      </c>
      <c r="M1519" s="134">
        <f t="shared" si="299"/>
        <v>11</v>
      </c>
      <c r="N1519" s="36">
        <f t="shared" si="300"/>
        <v>1</v>
      </c>
      <c r="O1519" s="135" t="str">
        <f t="shared" si="301"/>
        <v>Nat-11</v>
      </c>
      <c r="P1519" s="186" t="str">
        <f t="shared" si="302"/>
        <v/>
      </c>
      <c r="Q1519" s="187">
        <f t="shared" si="303"/>
        <v>44</v>
      </c>
      <c r="R1519" s="150"/>
      <c r="S1519" s="187" t="str">
        <f t="shared" si="304"/>
        <v/>
      </c>
      <c r="T1519" s="136" t="str">
        <f t="shared" si="305"/>
        <v>Space Tracker</v>
      </c>
      <c r="U1519" s="137" t="str">
        <f>IF(P1519="","",IF(N1519=1,"",IF(Q1519="","",IF(Q1519&lt;=100,100,IF(Table1[[#This Row],[Day]]="Wed",100,200)))))</f>
        <v/>
      </c>
      <c r="V1519" s="137" t="str">
        <f t="shared" si="306"/>
        <v/>
      </c>
      <c r="W1519" s="137" t="str">
        <f t="shared" si="307"/>
        <v/>
      </c>
      <c r="X1519" s="133">
        <f>100</f>
        <v>100</v>
      </c>
      <c r="Y1519" s="133" t="str">
        <f t="shared" si="308"/>
        <v/>
      </c>
      <c r="Z1519" s="133">
        <f t="shared" si="309"/>
        <v>-100</v>
      </c>
      <c r="AA1519" s="134" t="str">
        <f>TEXT(Table1[[#This Row],[Date]],"DDD")</f>
        <v>Sat</v>
      </c>
      <c r="AB1519" s="133" t="str">
        <f>IF(OR(G1519="Doomben",G1519="Eagle Farm"),"Q",IF(AND(Q1519&gt;1,Q1519&lt;55,Table1[[#This Row],[Source]]="Nat"),"Nat OK",IF(AND(Table1[[#This Row],[Source]]&lt;&gt;"Nat",Q1519&lt;55),"Poor &lt;55",IF(OR(G1519="Randwick",G1519="Flemington",G1519="Caulfield",G1519="Sandown Lake",G1519="Sandown Hill"),"Best","ave"))))</f>
        <v>Q</v>
      </c>
      <c r="AC1519" s="133">
        <f>IF(Q1519="","",IF(AB1519="Poor &lt;55",$AC$2*0.2%,IF(AND(AB1519="Q",AA1519&lt;&gt;"Wed"),$AC$2*0.4%,IF(AND(AB1519="Q",AA1519="Wed"),$AC$2*0.5%,IF(AND(AB1519="Ave",U1519=100),$AC$2*0.5%,IF(AND(AB1519="ave",U1519="",N1519=1,AG1519="Bush"),$AC$2*1%,IF(AND(AB1519="ave",U1519="",Q1519&gt;100),$AC$2*1.3%,IF(AND(AB1519="ave",U1519=""),$AC$2*1.2%,IF(AND(AB1519="Ave",U1519=200),$AC$2*1%,IF(AND(AB1519="Best",U1519=200),$AC$2*1.5%,IF(AND(AB1519="Best",U1519="",K1519&lt;&gt;"Pro Syd"),$AC$2*0.5%,IF(AND(AB1519="Best",U1519=""),$AC$2*1%,IF(AND(AB1519="Best",U1519=100,Table1[[#This Row],[State]]="NSW"),$AC$2*0.4%,IF(AND(AB1519="Best",U1519=100),$AC$2*1%,IF(Table1[[#This Row],[Adj]]="Nat OK",$AC$2*0.5%,"xxx")))))))))))))))</f>
        <v>40</v>
      </c>
      <c r="AD1519" s="133" t="str">
        <f t="shared" si="310"/>
        <v/>
      </c>
      <c r="AE1519" s="133">
        <f t="shared" si="311"/>
        <v>-40</v>
      </c>
      <c r="AF1519" s="133" t="str">
        <f>VLOOKUP(Table1[[#This Row],[Track]],$F$2672:$H$2715,2,FALSE)</f>
        <v>Qld</v>
      </c>
      <c r="AG1519" s="133" t="str">
        <f>VLOOKUP(Table1[[#This Row],[Track]],$F$2672:$H$2715,3,FALSE)</f>
        <v>-</v>
      </c>
      <c r="AH1519" s="133" t="str">
        <f>IF(Table1[[#This Row],[Date]]&lt;$AH$2,"",IF(Table1[[#This Row],[Date]]&lt;$AH$3,"Edge","Elite Combo"))</f>
        <v/>
      </c>
      <c r="AI1519" s="218">
        <f>Table1[[#This Row],[Time]]</f>
        <v>0.65833333333333333</v>
      </c>
      <c r="AJ1519" s="219" t="str">
        <f>Table1[[#This Row],[Track]]</f>
        <v>Doomben</v>
      </c>
      <c r="AK1519" s="216">
        <f>Table1[[#This Row],[Race ]]</f>
        <v>8</v>
      </c>
      <c r="AL1519" s="219">
        <f>Table1[[#This Row],[TAB]]</f>
        <v>17</v>
      </c>
      <c r="AM1519" s="219" t="str">
        <f>Table1[[#This Row],[Selection]]</f>
        <v>Space Tracker</v>
      </c>
      <c r="AN1519" s="220" t="str">
        <f>Table1[[#This Row],[Sources]]</f>
        <v>Nat-11</v>
      </c>
      <c r="AO1519" s="219">
        <f>Table1[[#This Row],[Scale Bet]]</f>
        <v>40</v>
      </c>
    </row>
    <row r="1520" spans="5:41" ht="16.5" customHeight="1" x14ac:dyDescent="0.25">
      <c r="E1520" s="185">
        <v>45507</v>
      </c>
      <c r="F1520" s="35">
        <v>0.66319444444444442</v>
      </c>
      <c r="G1520" s="36" t="s">
        <v>157</v>
      </c>
      <c r="H1520" s="36">
        <v>7</v>
      </c>
      <c r="I1520" s="36">
        <v>10</v>
      </c>
      <c r="J1520" s="36" t="s">
        <v>297</v>
      </c>
      <c r="K1520" s="36" t="s">
        <v>40</v>
      </c>
      <c r="L1520" s="165">
        <v>12</v>
      </c>
      <c r="M1520" s="134">
        <f t="shared" si="299"/>
        <v>25</v>
      </c>
      <c r="N1520" s="36">
        <f t="shared" si="300"/>
        <v>2</v>
      </c>
      <c r="O1520" s="135" t="str">
        <f t="shared" si="301"/>
        <v>Edge-12/Pro Mel-13</v>
      </c>
      <c r="P1520" s="186" t="str">
        <f t="shared" si="302"/>
        <v>OK</v>
      </c>
      <c r="Q1520" s="187">
        <f t="shared" si="303"/>
        <v>100</v>
      </c>
      <c r="R1520" s="150"/>
      <c r="S1520" s="187" t="str">
        <f t="shared" si="304"/>
        <v/>
      </c>
      <c r="T1520" s="136" t="str">
        <f t="shared" si="305"/>
        <v>Rise To It</v>
      </c>
      <c r="U1520" s="137">
        <f>IF(P1520="","",IF(N1520=1,"",IF(Q1520="","",IF(Q1520&lt;=100,100,IF(Table1[[#This Row],[Day]]="Wed",100,200)))))</f>
        <v>100</v>
      </c>
      <c r="V1520" s="137" t="str">
        <f t="shared" si="306"/>
        <v/>
      </c>
      <c r="W1520" s="137">
        <f t="shared" si="307"/>
        <v>-100</v>
      </c>
      <c r="X1520" s="133">
        <f>100</f>
        <v>100</v>
      </c>
      <c r="Y1520" s="133" t="str">
        <f t="shared" si="308"/>
        <v/>
      </c>
      <c r="Z1520" s="133">
        <f t="shared" si="309"/>
        <v>-100</v>
      </c>
      <c r="AA1520" s="134" t="str">
        <f>TEXT(Table1[[#This Row],[Date]],"DDD")</f>
        <v>Sat</v>
      </c>
      <c r="AB1520" s="133" t="str">
        <f>IF(OR(G1520="Doomben",G1520="Eagle Farm"),"Q",IF(AND(Q1520&gt;1,Q1520&lt;55,Table1[[#This Row],[Source]]="Nat"),"Nat OK",IF(AND(Table1[[#This Row],[Source]]&lt;&gt;"Nat",Q1520&lt;55),"Poor &lt;55",IF(OR(G1520="Randwick",G1520="Flemington",G1520="Caulfield",G1520="Sandown Lake",G1520="Sandown Hill"),"Best","ave"))))</f>
        <v>Best</v>
      </c>
      <c r="AC1520" s="133">
        <f>IF(Q1520="","",IF(AB1520="Poor &lt;55",$AC$2*0.2%,IF(AND(AB1520="Q",AA1520&lt;&gt;"Wed"),$AC$2*0.4%,IF(AND(AB1520="Q",AA1520="Wed"),$AC$2*0.5%,IF(AND(AB1520="Ave",U1520=100),$AC$2*0.5%,IF(AND(AB1520="ave",U1520="",N1520=1,AG1520="Bush"),$AC$2*1%,IF(AND(AB1520="ave",U1520="",Q1520&gt;100),$AC$2*1.3%,IF(AND(AB1520="ave",U1520=""),$AC$2*1.2%,IF(AND(AB1520="Ave",U1520=200),$AC$2*1%,IF(AND(AB1520="Best",U1520=200),$AC$2*1.5%,IF(AND(AB1520="Best",U1520="",K1520&lt;&gt;"Pro Syd"),$AC$2*0.5%,IF(AND(AB1520="Best",U1520=""),$AC$2*1%,IF(AND(AB1520="Best",U1520=100,Table1[[#This Row],[State]]="NSW"),$AC$2*0.4%,IF(AND(AB1520="Best",U1520=100),$AC$2*1%,IF(Table1[[#This Row],[Adj]]="Nat OK",$AC$2*0.5%,"xxx")))))))))))))))</f>
        <v>100</v>
      </c>
      <c r="AD1520" s="133" t="str">
        <f t="shared" si="310"/>
        <v/>
      </c>
      <c r="AE1520" s="133">
        <f t="shared" si="311"/>
        <v>-100</v>
      </c>
      <c r="AF1520" s="133" t="str">
        <f>VLOOKUP(Table1[[#This Row],[Track]],$F$2672:$H$2715,2,FALSE)</f>
        <v>Vic</v>
      </c>
      <c r="AG1520" s="133" t="str">
        <f>VLOOKUP(Table1[[#This Row],[Track]],$F$2672:$H$2715,3,FALSE)</f>
        <v>-</v>
      </c>
      <c r="AH1520" s="133" t="str">
        <f>IF(Table1[[#This Row],[Date]]&lt;$AH$2,"",IF(Table1[[#This Row],[Date]]&lt;$AH$3,"Edge","Elite Combo"))</f>
        <v/>
      </c>
      <c r="AI1520" s="218">
        <f>Table1[[#This Row],[Time]]</f>
        <v>0.66319444444444442</v>
      </c>
      <c r="AJ1520" s="219" t="str">
        <f>Table1[[#This Row],[Track]]</f>
        <v>Flemington</v>
      </c>
      <c r="AK1520" s="216">
        <f>Table1[[#This Row],[Race ]]</f>
        <v>7</v>
      </c>
      <c r="AL1520" s="219">
        <f>Table1[[#This Row],[TAB]]</f>
        <v>10</v>
      </c>
      <c r="AM1520" s="219" t="str">
        <f>Table1[[#This Row],[Selection]]</f>
        <v>Rise To It</v>
      </c>
      <c r="AN1520" s="220" t="str">
        <f>Table1[[#This Row],[Sources]]</f>
        <v>Edge-12/Pro Mel-13</v>
      </c>
      <c r="AO1520" s="219">
        <f>Table1[[#This Row],[Scale Bet]]</f>
        <v>100</v>
      </c>
    </row>
    <row r="1521" spans="5:41" ht="16.5" customHeight="1" x14ac:dyDescent="0.25">
      <c r="E1521" s="185">
        <v>45507</v>
      </c>
      <c r="F1521" s="35">
        <v>0.66319444444444442</v>
      </c>
      <c r="G1521" s="36" t="s">
        <v>157</v>
      </c>
      <c r="H1521" s="36">
        <v>7</v>
      </c>
      <c r="I1521" s="36">
        <v>10</v>
      </c>
      <c r="J1521" s="36" t="s">
        <v>297</v>
      </c>
      <c r="K1521" s="36" t="s">
        <v>18</v>
      </c>
      <c r="L1521" s="165">
        <v>13</v>
      </c>
      <c r="M1521" s="134" t="str">
        <f t="shared" si="299"/>
        <v/>
      </c>
      <c r="N1521" s="36" t="str">
        <f t="shared" si="300"/>
        <v/>
      </c>
      <c r="O1521" s="135" t="str">
        <f t="shared" si="301"/>
        <v/>
      </c>
      <c r="P1521" s="186" t="str">
        <f t="shared" si="302"/>
        <v>OK</v>
      </c>
      <c r="Q1521" s="187" t="str">
        <f t="shared" si="303"/>
        <v/>
      </c>
      <c r="R1521" s="150"/>
      <c r="S1521" s="187" t="str">
        <f t="shared" si="304"/>
        <v/>
      </c>
      <c r="T1521" s="136" t="str">
        <f t="shared" si="305"/>
        <v>Rise To It</v>
      </c>
      <c r="U1521" s="137" t="str">
        <f>IF(P1521="","",IF(N1521=1,"",IF(Q1521="","",IF(Q1521&lt;=100,100,IF(Table1[[#This Row],[Day]]="Wed",100,200)))))</f>
        <v/>
      </c>
      <c r="V1521" s="137" t="str">
        <f t="shared" si="306"/>
        <v/>
      </c>
      <c r="W1521" s="137" t="str">
        <f t="shared" si="307"/>
        <v/>
      </c>
      <c r="X1521" s="133">
        <f>100</f>
        <v>100</v>
      </c>
      <c r="Y1521" s="133" t="str">
        <f t="shared" si="308"/>
        <v/>
      </c>
      <c r="Z1521" s="133">
        <f t="shared" si="309"/>
        <v>-100</v>
      </c>
      <c r="AA1521" s="134" t="str">
        <f>TEXT(Table1[[#This Row],[Date]],"DDD")</f>
        <v>Sat</v>
      </c>
      <c r="AB1521" s="133" t="str">
        <f>IF(OR(G1521="Doomben",G1521="Eagle Farm"),"Q",IF(AND(Q1521&gt;1,Q1521&lt;55,Table1[[#This Row],[Source]]="Nat"),"Nat OK",IF(AND(Table1[[#This Row],[Source]]&lt;&gt;"Nat",Q1521&lt;55),"Poor &lt;55",IF(OR(G1521="Randwick",G1521="Flemington",G1521="Caulfield",G1521="Sandown Lake",G1521="Sandown Hill"),"Best","ave"))))</f>
        <v>Best</v>
      </c>
      <c r="AC1521" s="133" t="str">
        <f>IF(Q1521="","",IF(AB1521="Poor &lt;55",$AC$2*0.2%,IF(AND(AB1521="Q",AA1521&lt;&gt;"Wed"),$AC$2*0.4%,IF(AND(AB1521="Q",AA1521="Wed"),$AC$2*0.5%,IF(AND(AB1521="Ave",U1521=100),$AC$2*0.5%,IF(AND(AB1521="ave",U1521="",N1521=1,AG1521="Bush"),$AC$2*1%,IF(AND(AB1521="ave",U1521="",Q1521&gt;100),$AC$2*1.3%,IF(AND(AB1521="ave",U1521=""),$AC$2*1.2%,IF(AND(AB1521="Ave",U1521=200),$AC$2*1%,IF(AND(AB1521="Best",U1521=200),$AC$2*1.5%,IF(AND(AB1521="Best",U1521="",K1521&lt;&gt;"Pro Syd"),$AC$2*0.5%,IF(AND(AB1521="Best",U1521=""),$AC$2*1%,IF(AND(AB1521="Best",U1521=100,Table1[[#This Row],[State]]="NSW"),$AC$2*0.4%,IF(AND(AB1521="Best",U1521=100),$AC$2*1%,IF(Table1[[#This Row],[Adj]]="Nat OK",$AC$2*0.5%,"xxx")))))))))))))))</f>
        <v/>
      </c>
      <c r="AD1521" s="133" t="str">
        <f t="shared" si="310"/>
        <v/>
      </c>
      <c r="AE1521" s="133" t="str">
        <f t="shared" si="311"/>
        <v/>
      </c>
      <c r="AF1521" s="133" t="str">
        <f>VLOOKUP(Table1[[#This Row],[Track]],$F$2672:$H$2715,2,FALSE)</f>
        <v>Vic</v>
      </c>
      <c r="AG1521" s="133" t="str">
        <f>VLOOKUP(Table1[[#This Row],[Track]],$F$2672:$H$2715,3,FALSE)</f>
        <v>-</v>
      </c>
      <c r="AH1521" s="133" t="str">
        <f>IF(Table1[[#This Row],[Date]]&lt;$AH$2,"",IF(Table1[[#This Row],[Date]]&lt;$AH$3,"Edge","Elite Combo"))</f>
        <v/>
      </c>
      <c r="AI1521" s="218">
        <f>Table1[[#This Row],[Time]]</f>
        <v>0.66319444444444442</v>
      </c>
      <c r="AJ1521" s="219" t="str">
        <f>Table1[[#This Row],[Track]]</f>
        <v>Flemington</v>
      </c>
      <c r="AK1521" s="216">
        <f>Table1[[#This Row],[Race ]]</f>
        <v>7</v>
      </c>
      <c r="AL1521" s="219">
        <f>Table1[[#This Row],[TAB]]</f>
        <v>10</v>
      </c>
      <c r="AM1521" s="219" t="str">
        <f>Table1[[#This Row],[Selection]]</f>
        <v>Rise To It</v>
      </c>
      <c r="AN1521" s="220" t="str">
        <f>Table1[[#This Row],[Sources]]</f>
        <v/>
      </c>
      <c r="AO1521" s="219" t="str">
        <f>Table1[[#This Row],[Scale Bet]]</f>
        <v/>
      </c>
    </row>
    <row r="1522" spans="5:41" ht="16.5" customHeight="1" x14ac:dyDescent="0.25">
      <c r="E1522" s="185">
        <v>45507</v>
      </c>
      <c r="F1522" s="35">
        <v>0.67708333333333337</v>
      </c>
      <c r="G1522" s="36" t="s">
        <v>17</v>
      </c>
      <c r="H1522" s="36">
        <v>9</v>
      </c>
      <c r="I1522" s="36">
        <v>10</v>
      </c>
      <c r="J1522" s="36" t="s">
        <v>298</v>
      </c>
      <c r="K1522" s="36" t="s">
        <v>60</v>
      </c>
      <c r="L1522" s="165">
        <v>10</v>
      </c>
      <c r="M1522" s="134">
        <f t="shared" si="299"/>
        <v>10</v>
      </c>
      <c r="N1522" s="36">
        <f t="shared" si="300"/>
        <v>1</v>
      </c>
      <c r="O1522" s="135" t="str">
        <f t="shared" si="301"/>
        <v>Pro Syd-10</v>
      </c>
      <c r="P1522" s="186" t="str">
        <f t="shared" si="302"/>
        <v>OK</v>
      </c>
      <c r="Q1522" s="187">
        <f t="shared" si="303"/>
        <v>40</v>
      </c>
      <c r="R1522" s="150"/>
      <c r="S1522" s="187" t="str">
        <f t="shared" si="304"/>
        <v/>
      </c>
      <c r="T1522" s="136" t="str">
        <f t="shared" si="305"/>
        <v>Kazou</v>
      </c>
      <c r="U1522" s="137" t="str">
        <f>IF(P1522="","",IF(N1522=1,"",IF(Q1522="","",IF(Q1522&lt;=100,100,IF(Table1[[#This Row],[Day]]="Wed",100,200)))))</f>
        <v/>
      </c>
      <c r="V1522" s="137" t="str">
        <f t="shared" si="306"/>
        <v/>
      </c>
      <c r="W1522" s="137" t="str">
        <f t="shared" si="307"/>
        <v/>
      </c>
      <c r="X1522" s="133">
        <f>100</f>
        <v>100</v>
      </c>
      <c r="Y1522" s="133" t="str">
        <f t="shared" si="308"/>
        <v/>
      </c>
      <c r="Z1522" s="133">
        <f t="shared" si="309"/>
        <v>-100</v>
      </c>
      <c r="AA1522" s="134" t="str">
        <f>TEXT(Table1[[#This Row],[Date]],"DDD")</f>
        <v>Sat</v>
      </c>
      <c r="AB1522" s="133" t="str">
        <f>IF(OR(G1522="Doomben",G1522="Eagle Farm"),"Q",IF(AND(Q1522&gt;1,Q1522&lt;55,Table1[[#This Row],[Source]]="Nat"),"Nat OK",IF(AND(Table1[[#This Row],[Source]]&lt;&gt;"Nat",Q1522&lt;55),"Poor &lt;55",IF(OR(G1522="Randwick",G1522="Flemington",G1522="Caulfield",G1522="Sandown Lake",G1522="Sandown Hill"),"Best","ave"))))</f>
        <v>Poor &lt;55</v>
      </c>
      <c r="AC1522" s="133">
        <f>IF(Q1522="","",IF(AB1522="Poor &lt;55",$AC$2*0.2%,IF(AND(AB1522="Q",AA1522&lt;&gt;"Wed"),$AC$2*0.4%,IF(AND(AB1522="Q",AA1522="Wed"),$AC$2*0.5%,IF(AND(AB1522="Ave",U1522=100),$AC$2*0.5%,IF(AND(AB1522="ave",U1522="",N1522=1,AG1522="Bush"),$AC$2*1%,IF(AND(AB1522="ave",U1522="",Q1522&gt;100),$AC$2*1.3%,IF(AND(AB1522="ave",U1522=""),$AC$2*1.2%,IF(AND(AB1522="Ave",U1522=200),$AC$2*1%,IF(AND(AB1522="Best",U1522=200),$AC$2*1.5%,IF(AND(AB1522="Best",U1522="",K1522&lt;&gt;"Pro Syd"),$AC$2*0.5%,IF(AND(AB1522="Best",U1522=""),$AC$2*1%,IF(AND(AB1522="Best",U1522=100,Table1[[#This Row],[State]]="NSW"),$AC$2*0.4%,IF(AND(AB1522="Best",U1522=100),$AC$2*1%,IF(Table1[[#This Row],[Adj]]="Nat OK",$AC$2*0.5%,"xxx")))))))))))))))</f>
        <v>20</v>
      </c>
      <c r="AD1522" s="133" t="str">
        <f t="shared" si="310"/>
        <v/>
      </c>
      <c r="AE1522" s="133">
        <f t="shared" si="311"/>
        <v>-20</v>
      </c>
      <c r="AF1522" s="133" t="str">
        <f>VLOOKUP(Table1[[#This Row],[Track]],$F$2672:$H$2715,2,FALSE)</f>
        <v>NSW</v>
      </c>
      <c r="AG1522" s="133" t="str">
        <f>VLOOKUP(Table1[[#This Row],[Track]],$F$2672:$H$2715,3,FALSE)</f>
        <v>-</v>
      </c>
      <c r="AH1522" s="133" t="str">
        <f>IF(Table1[[#This Row],[Date]]&lt;$AH$2,"",IF(Table1[[#This Row],[Date]]&lt;$AH$3,"Edge","Elite Combo"))</f>
        <v/>
      </c>
      <c r="AI1522" s="218">
        <f>Table1[[#This Row],[Time]]</f>
        <v>0.67708333333333337</v>
      </c>
      <c r="AJ1522" s="219" t="str">
        <f>Table1[[#This Row],[Track]]</f>
        <v>Rosehill</v>
      </c>
      <c r="AK1522" s="216">
        <f>Table1[[#This Row],[Race ]]</f>
        <v>9</v>
      </c>
      <c r="AL1522" s="219">
        <f>Table1[[#This Row],[TAB]]</f>
        <v>10</v>
      </c>
      <c r="AM1522" s="219" t="str">
        <f>Table1[[#This Row],[Selection]]</f>
        <v>Kazou</v>
      </c>
      <c r="AN1522" s="220" t="str">
        <f>Table1[[#This Row],[Sources]]</f>
        <v>Pro Syd-10</v>
      </c>
      <c r="AO1522" s="219">
        <f>Table1[[#This Row],[Scale Bet]]</f>
        <v>20</v>
      </c>
    </row>
    <row r="1523" spans="5:41" ht="16.5" customHeight="1" x14ac:dyDescent="0.25">
      <c r="E1523" s="185">
        <v>45507</v>
      </c>
      <c r="F1523" s="35">
        <v>0.68263888888888891</v>
      </c>
      <c r="G1523" s="36" t="s">
        <v>217</v>
      </c>
      <c r="H1523" s="36">
        <v>9</v>
      </c>
      <c r="I1523" s="36">
        <v>15</v>
      </c>
      <c r="J1523" s="36" t="s">
        <v>299</v>
      </c>
      <c r="K1523" s="36" t="s">
        <v>13</v>
      </c>
      <c r="L1523" s="165">
        <v>11</v>
      </c>
      <c r="M1523" s="134">
        <f t="shared" si="299"/>
        <v>11</v>
      </c>
      <c r="N1523" s="36">
        <f t="shared" si="300"/>
        <v>1</v>
      </c>
      <c r="O1523" s="135" t="str">
        <f t="shared" si="301"/>
        <v>Nat-11</v>
      </c>
      <c r="P1523" s="186" t="str">
        <f t="shared" si="302"/>
        <v/>
      </c>
      <c r="Q1523" s="187">
        <f t="shared" si="303"/>
        <v>44</v>
      </c>
      <c r="R1523" s="150"/>
      <c r="S1523" s="187" t="str">
        <f t="shared" si="304"/>
        <v/>
      </c>
      <c r="T1523" s="136" t="str">
        <f t="shared" si="305"/>
        <v>Mahbaby</v>
      </c>
      <c r="U1523" s="137" t="str">
        <f>IF(P1523="","",IF(N1523=1,"",IF(Q1523="","",IF(Q1523&lt;=100,100,IF(Table1[[#This Row],[Day]]="Wed",100,200)))))</f>
        <v/>
      </c>
      <c r="V1523" s="137" t="str">
        <f t="shared" si="306"/>
        <v/>
      </c>
      <c r="W1523" s="137" t="str">
        <f t="shared" si="307"/>
        <v/>
      </c>
      <c r="X1523" s="133">
        <f>100</f>
        <v>100</v>
      </c>
      <c r="Y1523" s="133" t="str">
        <f t="shared" si="308"/>
        <v/>
      </c>
      <c r="Z1523" s="133">
        <f t="shared" si="309"/>
        <v>-100</v>
      </c>
      <c r="AA1523" s="134" t="str">
        <f>TEXT(Table1[[#This Row],[Date]],"DDD")</f>
        <v>Sat</v>
      </c>
      <c r="AB1523" s="133" t="str">
        <f>IF(OR(G1523="Doomben",G1523="Eagle Farm"),"Q",IF(AND(Q1523&gt;1,Q1523&lt;55,Table1[[#This Row],[Source]]="Nat"),"Nat OK",IF(AND(Table1[[#This Row],[Source]]&lt;&gt;"Nat",Q1523&lt;55),"Poor &lt;55",IF(OR(G1523="Randwick",G1523="Flemington",G1523="Caulfield",G1523="Sandown Lake",G1523="Sandown Hill"),"Best","ave"))))</f>
        <v>Q</v>
      </c>
      <c r="AC1523" s="133">
        <f>IF(Q1523="","",IF(AB1523="Poor &lt;55",$AC$2*0.2%,IF(AND(AB1523="Q",AA1523&lt;&gt;"Wed"),$AC$2*0.4%,IF(AND(AB1523="Q",AA1523="Wed"),$AC$2*0.5%,IF(AND(AB1523="Ave",U1523=100),$AC$2*0.5%,IF(AND(AB1523="ave",U1523="",N1523=1,AG1523="Bush"),$AC$2*1%,IF(AND(AB1523="ave",U1523="",Q1523&gt;100),$AC$2*1.3%,IF(AND(AB1523="ave",U1523=""),$AC$2*1.2%,IF(AND(AB1523="Ave",U1523=200),$AC$2*1%,IF(AND(AB1523="Best",U1523=200),$AC$2*1.5%,IF(AND(AB1523="Best",U1523="",K1523&lt;&gt;"Pro Syd"),$AC$2*0.5%,IF(AND(AB1523="Best",U1523=""),$AC$2*1%,IF(AND(AB1523="Best",U1523=100,Table1[[#This Row],[State]]="NSW"),$AC$2*0.4%,IF(AND(AB1523="Best",U1523=100),$AC$2*1%,IF(Table1[[#This Row],[Adj]]="Nat OK",$AC$2*0.5%,"xxx")))))))))))))))</f>
        <v>40</v>
      </c>
      <c r="AD1523" s="133" t="str">
        <f t="shared" si="310"/>
        <v/>
      </c>
      <c r="AE1523" s="133">
        <f t="shared" si="311"/>
        <v>-40</v>
      </c>
      <c r="AF1523" s="133" t="str">
        <f>VLOOKUP(Table1[[#This Row],[Track]],$F$2672:$H$2715,2,FALSE)</f>
        <v>Qld</v>
      </c>
      <c r="AG1523" s="133" t="str">
        <f>VLOOKUP(Table1[[#This Row],[Track]],$F$2672:$H$2715,3,FALSE)</f>
        <v>-</v>
      </c>
      <c r="AH1523" s="133" t="str">
        <f>IF(Table1[[#This Row],[Date]]&lt;$AH$2,"",IF(Table1[[#This Row],[Date]]&lt;$AH$3,"Edge","Elite Combo"))</f>
        <v/>
      </c>
      <c r="AI1523" s="218">
        <f>Table1[[#This Row],[Time]]</f>
        <v>0.68263888888888891</v>
      </c>
      <c r="AJ1523" s="219" t="str">
        <f>Table1[[#This Row],[Track]]</f>
        <v>Doomben</v>
      </c>
      <c r="AK1523" s="216">
        <f>Table1[[#This Row],[Race ]]</f>
        <v>9</v>
      </c>
      <c r="AL1523" s="219">
        <f>Table1[[#This Row],[TAB]]</f>
        <v>15</v>
      </c>
      <c r="AM1523" s="219" t="str">
        <f>Table1[[#This Row],[Selection]]</f>
        <v>Mahbaby</v>
      </c>
      <c r="AN1523" s="220" t="str">
        <f>Table1[[#This Row],[Sources]]</f>
        <v>Nat-11</v>
      </c>
      <c r="AO1523" s="219">
        <f>Table1[[#This Row],[Scale Bet]]</f>
        <v>40</v>
      </c>
    </row>
    <row r="1524" spans="5:41" ht="16.5" customHeight="1" x14ac:dyDescent="0.25">
      <c r="E1524" s="185">
        <v>45507</v>
      </c>
      <c r="F1524" s="35">
        <v>0.70138888888888884</v>
      </c>
      <c r="G1524" s="36" t="s">
        <v>17</v>
      </c>
      <c r="H1524" s="36">
        <v>10</v>
      </c>
      <c r="I1524" s="36">
        <v>11</v>
      </c>
      <c r="J1524" s="36" t="s">
        <v>300</v>
      </c>
      <c r="K1524" s="36" t="s">
        <v>1</v>
      </c>
      <c r="L1524" s="165">
        <v>10</v>
      </c>
      <c r="M1524" s="134">
        <f t="shared" si="299"/>
        <v>10</v>
      </c>
      <c r="N1524" s="36">
        <f t="shared" si="300"/>
        <v>1</v>
      </c>
      <c r="O1524" s="135" t="str">
        <f t="shared" si="301"/>
        <v>E4-10</v>
      </c>
      <c r="P1524" s="186" t="str">
        <f t="shared" si="302"/>
        <v>OK</v>
      </c>
      <c r="Q1524" s="187">
        <f t="shared" si="303"/>
        <v>40</v>
      </c>
      <c r="R1524" s="150"/>
      <c r="S1524" s="187" t="str">
        <f t="shared" si="304"/>
        <v/>
      </c>
      <c r="T1524" s="136" t="str">
        <f t="shared" si="305"/>
        <v>Little Cointreau</v>
      </c>
      <c r="U1524" s="137" t="str">
        <f>IF(P1524="","",IF(N1524=1,"",IF(Q1524="","",IF(Q1524&lt;=100,100,IF(Table1[[#This Row],[Day]]="Wed",100,200)))))</f>
        <v/>
      </c>
      <c r="V1524" s="137" t="str">
        <f t="shared" si="306"/>
        <v/>
      </c>
      <c r="W1524" s="137" t="str">
        <f t="shared" si="307"/>
        <v/>
      </c>
      <c r="X1524" s="133">
        <f>100</f>
        <v>100</v>
      </c>
      <c r="Y1524" s="133" t="str">
        <f t="shared" si="308"/>
        <v/>
      </c>
      <c r="Z1524" s="133">
        <f t="shared" si="309"/>
        <v>-100</v>
      </c>
      <c r="AA1524" s="134" t="str">
        <f>TEXT(Table1[[#This Row],[Date]],"DDD")</f>
        <v>Sat</v>
      </c>
      <c r="AB1524" s="133" t="str">
        <f>IF(OR(G1524="Doomben",G1524="Eagle Farm"),"Q",IF(AND(Q1524&gt;1,Q1524&lt;55,Table1[[#This Row],[Source]]="Nat"),"Nat OK",IF(AND(Table1[[#This Row],[Source]]&lt;&gt;"Nat",Q1524&lt;55),"Poor &lt;55",IF(OR(G1524="Randwick",G1524="Flemington",G1524="Caulfield",G1524="Sandown Lake",G1524="Sandown Hill"),"Best","ave"))))</f>
        <v>Poor &lt;55</v>
      </c>
      <c r="AC1524" s="133">
        <f>IF(Q1524="","",IF(AB1524="Poor &lt;55",$AC$2*0.2%,IF(AND(AB1524="Q",AA1524&lt;&gt;"Wed"),$AC$2*0.4%,IF(AND(AB1524="Q",AA1524="Wed"),$AC$2*0.5%,IF(AND(AB1524="Ave",U1524=100),$AC$2*0.5%,IF(AND(AB1524="ave",U1524="",N1524=1,AG1524="Bush"),$AC$2*1%,IF(AND(AB1524="ave",U1524="",Q1524&gt;100),$AC$2*1.3%,IF(AND(AB1524="ave",U1524=""),$AC$2*1.2%,IF(AND(AB1524="Ave",U1524=200),$AC$2*1%,IF(AND(AB1524="Best",U1524=200),$AC$2*1.5%,IF(AND(AB1524="Best",U1524="",K1524&lt;&gt;"Pro Syd"),$AC$2*0.5%,IF(AND(AB1524="Best",U1524=""),$AC$2*1%,IF(AND(AB1524="Best",U1524=100,Table1[[#This Row],[State]]="NSW"),$AC$2*0.4%,IF(AND(AB1524="Best",U1524=100),$AC$2*1%,IF(Table1[[#This Row],[Adj]]="Nat OK",$AC$2*0.5%,"xxx")))))))))))))))</f>
        <v>20</v>
      </c>
      <c r="AD1524" s="133" t="str">
        <f t="shared" si="310"/>
        <v/>
      </c>
      <c r="AE1524" s="133">
        <f t="shared" si="311"/>
        <v>-20</v>
      </c>
      <c r="AF1524" s="133" t="str">
        <f>VLOOKUP(Table1[[#This Row],[Track]],$F$2672:$H$2715,2,FALSE)</f>
        <v>NSW</v>
      </c>
      <c r="AG1524" s="133" t="str">
        <f>VLOOKUP(Table1[[#This Row],[Track]],$F$2672:$H$2715,3,FALSE)</f>
        <v>-</v>
      </c>
      <c r="AH1524" s="133" t="str">
        <f>IF(Table1[[#This Row],[Date]]&lt;$AH$2,"",IF(Table1[[#This Row],[Date]]&lt;$AH$3,"Edge","Elite Combo"))</f>
        <v/>
      </c>
      <c r="AI1524" s="218">
        <f>Table1[[#This Row],[Time]]</f>
        <v>0.70138888888888884</v>
      </c>
      <c r="AJ1524" s="219" t="str">
        <f>Table1[[#This Row],[Track]]</f>
        <v>Rosehill</v>
      </c>
      <c r="AK1524" s="216">
        <f>Table1[[#This Row],[Race ]]</f>
        <v>10</v>
      </c>
      <c r="AL1524" s="219">
        <f>Table1[[#This Row],[TAB]]</f>
        <v>11</v>
      </c>
      <c r="AM1524" s="219" t="str">
        <f>Table1[[#This Row],[Selection]]</f>
        <v>Little Cointreau</v>
      </c>
      <c r="AN1524" s="220" t="str">
        <f>Table1[[#This Row],[Sources]]</f>
        <v>E4-10</v>
      </c>
      <c r="AO1524" s="219">
        <f>Table1[[#This Row],[Scale Bet]]</f>
        <v>20</v>
      </c>
    </row>
    <row r="1525" spans="5:41" ht="16.5" customHeight="1" x14ac:dyDescent="0.25">
      <c r="E1525" s="185">
        <v>45507</v>
      </c>
      <c r="F1525" s="35">
        <v>0.70138888888888884</v>
      </c>
      <c r="G1525" s="36" t="s">
        <v>17</v>
      </c>
      <c r="H1525" s="36">
        <v>10</v>
      </c>
      <c r="I1525" s="36">
        <v>12</v>
      </c>
      <c r="J1525" s="36" t="s">
        <v>301</v>
      </c>
      <c r="K1525" s="36" t="s">
        <v>60</v>
      </c>
      <c r="L1525" s="165">
        <v>10</v>
      </c>
      <c r="M1525" s="134">
        <f t="shared" si="299"/>
        <v>10</v>
      </c>
      <c r="N1525" s="36">
        <f t="shared" si="300"/>
        <v>1</v>
      </c>
      <c r="O1525" s="135" t="str">
        <f t="shared" si="301"/>
        <v>Pro Syd-10</v>
      </c>
      <c r="P1525" s="186" t="str">
        <f t="shared" si="302"/>
        <v>OK</v>
      </c>
      <c r="Q1525" s="187">
        <f t="shared" si="303"/>
        <v>40</v>
      </c>
      <c r="R1525" s="150"/>
      <c r="S1525" s="187" t="str">
        <f t="shared" si="304"/>
        <v/>
      </c>
      <c r="T1525" s="136" t="str">
        <f t="shared" si="305"/>
        <v>Silvanito</v>
      </c>
      <c r="U1525" s="137" t="str">
        <f>IF(P1525="","",IF(N1525=1,"",IF(Q1525="","",IF(Q1525&lt;=100,100,IF(Table1[[#This Row],[Day]]="Wed",100,200)))))</f>
        <v/>
      </c>
      <c r="V1525" s="137" t="str">
        <f t="shared" si="306"/>
        <v/>
      </c>
      <c r="W1525" s="137" t="str">
        <f t="shared" si="307"/>
        <v/>
      </c>
      <c r="X1525" s="133">
        <f>100</f>
        <v>100</v>
      </c>
      <c r="Y1525" s="133" t="str">
        <f t="shared" si="308"/>
        <v/>
      </c>
      <c r="Z1525" s="133">
        <f t="shared" si="309"/>
        <v>-100</v>
      </c>
      <c r="AA1525" s="134" t="str">
        <f>TEXT(Table1[[#This Row],[Date]],"DDD")</f>
        <v>Sat</v>
      </c>
      <c r="AB1525" s="133" t="str">
        <f>IF(OR(G1525="Doomben",G1525="Eagle Farm"),"Q",IF(AND(Q1525&gt;1,Q1525&lt;55,Table1[[#This Row],[Source]]="Nat"),"Nat OK",IF(AND(Table1[[#This Row],[Source]]&lt;&gt;"Nat",Q1525&lt;55),"Poor &lt;55",IF(OR(G1525="Randwick",G1525="Flemington",G1525="Caulfield",G1525="Sandown Lake",G1525="Sandown Hill"),"Best","ave"))))</f>
        <v>Poor &lt;55</v>
      </c>
      <c r="AC1525" s="133">
        <f>IF(Q1525="","",IF(AB1525="Poor &lt;55",$AC$2*0.2%,IF(AND(AB1525="Q",AA1525&lt;&gt;"Wed"),$AC$2*0.4%,IF(AND(AB1525="Q",AA1525="Wed"),$AC$2*0.5%,IF(AND(AB1525="Ave",U1525=100),$AC$2*0.5%,IF(AND(AB1525="ave",U1525="",N1525=1,AG1525="Bush"),$AC$2*1%,IF(AND(AB1525="ave",U1525="",Q1525&gt;100),$AC$2*1.3%,IF(AND(AB1525="ave",U1525=""),$AC$2*1.2%,IF(AND(AB1525="Ave",U1525=200),$AC$2*1%,IF(AND(AB1525="Best",U1525=200),$AC$2*1.5%,IF(AND(AB1525="Best",U1525="",K1525&lt;&gt;"Pro Syd"),$AC$2*0.5%,IF(AND(AB1525="Best",U1525=""),$AC$2*1%,IF(AND(AB1525="Best",U1525=100,Table1[[#This Row],[State]]="NSW"),$AC$2*0.4%,IF(AND(AB1525="Best",U1525=100),$AC$2*1%,IF(Table1[[#This Row],[Adj]]="Nat OK",$AC$2*0.5%,"xxx")))))))))))))))</f>
        <v>20</v>
      </c>
      <c r="AD1525" s="133" t="str">
        <f t="shared" si="310"/>
        <v/>
      </c>
      <c r="AE1525" s="133">
        <f t="shared" si="311"/>
        <v>-20</v>
      </c>
      <c r="AF1525" s="133" t="str">
        <f>VLOOKUP(Table1[[#This Row],[Track]],$F$2672:$H$2715,2,FALSE)</f>
        <v>NSW</v>
      </c>
      <c r="AG1525" s="133" t="str">
        <f>VLOOKUP(Table1[[#This Row],[Track]],$F$2672:$H$2715,3,FALSE)</f>
        <v>-</v>
      </c>
      <c r="AH1525" s="133" t="str">
        <f>IF(Table1[[#This Row],[Date]]&lt;$AH$2,"",IF(Table1[[#This Row],[Date]]&lt;$AH$3,"Edge","Elite Combo"))</f>
        <v/>
      </c>
      <c r="AI1525" s="218">
        <f>Table1[[#This Row],[Time]]</f>
        <v>0.70138888888888884</v>
      </c>
      <c r="AJ1525" s="219" t="str">
        <f>Table1[[#This Row],[Track]]</f>
        <v>Rosehill</v>
      </c>
      <c r="AK1525" s="216">
        <f>Table1[[#This Row],[Race ]]</f>
        <v>10</v>
      </c>
      <c r="AL1525" s="219">
        <f>Table1[[#This Row],[TAB]]</f>
        <v>12</v>
      </c>
      <c r="AM1525" s="219" t="str">
        <f>Table1[[#This Row],[Selection]]</f>
        <v>Silvanito</v>
      </c>
      <c r="AN1525" s="220" t="str">
        <f>Table1[[#This Row],[Sources]]</f>
        <v>Pro Syd-10</v>
      </c>
      <c r="AO1525" s="219">
        <f>Table1[[#This Row],[Scale Bet]]</f>
        <v>20</v>
      </c>
    </row>
    <row r="1526" spans="5:41" ht="16.5" customHeight="1" x14ac:dyDescent="0.25">
      <c r="E1526" s="185">
        <v>45507</v>
      </c>
      <c r="F1526" s="35">
        <v>0.70972222222222225</v>
      </c>
      <c r="G1526" s="36" t="s">
        <v>157</v>
      </c>
      <c r="H1526" s="36">
        <v>9</v>
      </c>
      <c r="I1526" s="36">
        <v>2</v>
      </c>
      <c r="J1526" s="36" t="s">
        <v>302</v>
      </c>
      <c r="K1526" s="36" t="s">
        <v>1</v>
      </c>
      <c r="L1526" s="165">
        <v>10</v>
      </c>
      <c r="M1526" s="134">
        <f t="shared" si="299"/>
        <v>23</v>
      </c>
      <c r="N1526" s="36">
        <f t="shared" si="300"/>
        <v>2</v>
      </c>
      <c r="O1526" s="135" t="str">
        <f t="shared" si="301"/>
        <v>E4-10/Nat-13</v>
      </c>
      <c r="P1526" s="186" t="str">
        <f t="shared" si="302"/>
        <v>OK</v>
      </c>
      <c r="Q1526" s="187">
        <f t="shared" si="303"/>
        <v>92</v>
      </c>
      <c r="R1526" s="150"/>
      <c r="S1526" s="187" t="str">
        <f t="shared" si="304"/>
        <v/>
      </c>
      <c r="T1526" s="136" t="str">
        <f t="shared" si="305"/>
        <v>Bews</v>
      </c>
      <c r="U1526" s="137">
        <f>IF(P1526="","",IF(N1526=1,"",IF(Q1526="","",IF(Q1526&lt;=100,100,IF(Table1[[#This Row],[Day]]="Wed",100,200)))))</f>
        <v>100</v>
      </c>
      <c r="V1526" s="137" t="str">
        <f t="shared" si="306"/>
        <v/>
      </c>
      <c r="W1526" s="137">
        <f t="shared" si="307"/>
        <v>-100</v>
      </c>
      <c r="X1526" s="133">
        <f>100</f>
        <v>100</v>
      </c>
      <c r="Y1526" s="133" t="str">
        <f t="shared" si="308"/>
        <v/>
      </c>
      <c r="Z1526" s="133">
        <f t="shared" si="309"/>
        <v>-100</v>
      </c>
      <c r="AA1526" s="134" t="str">
        <f>TEXT(Table1[[#This Row],[Date]],"DDD")</f>
        <v>Sat</v>
      </c>
      <c r="AB1526" s="133" t="str">
        <f>IF(OR(G1526="Doomben",G1526="Eagle Farm"),"Q",IF(AND(Q1526&gt;1,Q1526&lt;55,Table1[[#This Row],[Source]]="Nat"),"Nat OK",IF(AND(Table1[[#This Row],[Source]]&lt;&gt;"Nat",Q1526&lt;55),"Poor &lt;55",IF(OR(G1526="Randwick",G1526="Flemington",G1526="Caulfield",G1526="Sandown Lake",G1526="Sandown Hill"),"Best","ave"))))</f>
        <v>Best</v>
      </c>
      <c r="AC1526" s="133">
        <f>IF(Q1526="","",IF(AB1526="Poor &lt;55",$AC$2*0.2%,IF(AND(AB1526="Q",AA1526&lt;&gt;"Wed"),$AC$2*0.4%,IF(AND(AB1526="Q",AA1526="Wed"),$AC$2*0.5%,IF(AND(AB1526="Ave",U1526=100),$AC$2*0.5%,IF(AND(AB1526="ave",U1526="",N1526=1,AG1526="Bush"),$AC$2*1%,IF(AND(AB1526="ave",U1526="",Q1526&gt;100),$AC$2*1.3%,IF(AND(AB1526="ave",U1526=""),$AC$2*1.2%,IF(AND(AB1526="Ave",U1526=200),$AC$2*1%,IF(AND(AB1526="Best",U1526=200),$AC$2*1.5%,IF(AND(AB1526="Best",U1526="",K1526&lt;&gt;"Pro Syd"),$AC$2*0.5%,IF(AND(AB1526="Best",U1526=""),$AC$2*1%,IF(AND(AB1526="Best",U1526=100,Table1[[#This Row],[State]]="NSW"),$AC$2*0.4%,IF(AND(AB1526="Best",U1526=100),$AC$2*1%,IF(Table1[[#This Row],[Adj]]="Nat OK",$AC$2*0.5%,"xxx")))))))))))))))</f>
        <v>100</v>
      </c>
      <c r="AD1526" s="133" t="str">
        <f t="shared" si="310"/>
        <v/>
      </c>
      <c r="AE1526" s="133">
        <f t="shared" si="311"/>
        <v>-100</v>
      </c>
      <c r="AF1526" s="133" t="str">
        <f>VLOOKUP(Table1[[#This Row],[Track]],$F$2672:$H$2715,2,FALSE)</f>
        <v>Vic</v>
      </c>
      <c r="AG1526" s="133" t="str">
        <f>VLOOKUP(Table1[[#This Row],[Track]],$F$2672:$H$2715,3,FALSE)</f>
        <v>-</v>
      </c>
      <c r="AH1526" s="133" t="str">
        <f>IF(Table1[[#This Row],[Date]]&lt;$AH$2,"",IF(Table1[[#This Row],[Date]]&lt;$AH$3,"Edge","Elite Combo"))</f>
        <v/>
      </c>
      <c r="AI1526" s="218">
        <f>Table1[[#This Row],[Time]]</f>
        <v>0.70972222222222225</v>
      </c>
      <c r="AJ1526" s="219" t="str">
        <f>Table1[[#This Row],[Track]]</f>
        <v>Flemington</v>
      </c>
      <c r="AK1526" s="216">
        <f>Table1[[#This Row],[Race ]]</f>
        <v>9</v>
      </c>
      <c r="AL1526" s="219">
        <f>Table1[[#This Row],[TAB]]</f>
        <v>2</v>
      </c>
      <c r="AM1526" s="219" t="str">
        <f>Table1[[#This Row],[Selection]]</f>
        <v>Bews</v>
      </c>
      <c r="AN1526" s="220" t="str">
        <f>Table1[[#This Row],[Sources]]</f>
        <v>E4-10/Nat-13</v>
      </c>
      <c r="AO1526" s="219">
        <f>Table1[[#This Row],[Scale Bet]]</f>
        <v>100</v>
      </c>
    </row>
    <row r="1527" spans="5:41" ht="16.5" customHeight="1" x14ac:dyDescent="0.25">
      <c r="E1527" s="185">
        <v>45507</v>
      </c>
      <c r="F1527" s="35">
        <v>0.70972222222222225</v>
      </c>
      <c r="G1527" s="36" t="s">
        <v>157</v>
      </c>
      <c r="H1527" s="36">
        <v>9</v>
      </c>
      <c r="I1527" s="36">
        <v>2</v>
      </c>
      <c r="J1527" s="36" t="s">
        <v>302</v>
      </c>
      <c r="K1527" s="36" t="s">
        <v>13</v>
      </c>
      <c r="L1527" s="165">
        <v>13</v>
      </c>
      <c r="M1527" s="134" t="str">
        <f t="shared" si="299"/>
        <v/>
      </c>
      <c r="N1527" s="36" t="str">
        <f t="shared" si="300"/>
        <v/>
      </c>
      <c r="O1527" s="135" t="str">
        <f t="shared" si="301"/>
        <v/>
      </c>
      <c r="P1527" s="186" t="str">
        <f t="shared" si="302"/>
        <v>OK</v>
      </c>
      <c r="Q1527" s="187" t="str">
        <f t="shared" si="303"/>
        <v/>
      </c>
      <c r="R1527" s="150"/>
      <c r="S1527" s="187" t="str">
        <f t="shared" si="304"/>
        <v/>
      </c>
      <c r="T1527" s="136" t="str">
        <f t="shared" si="305"/>
        <v>Bews</v>
      </c>
      <c r="U1527" s="137" t="str">
        <f>IF(P1527="","",IF(N1527=1,"",IF(Q1527="","",IF(Q1527&lt;=100,100,IF(Table1[[#This Row],[Day]]="Wed",100,200)))))</f>
        <v/>
      </c>
      <c r="V1527" s="137" t="str">
        <f t="shared" si="306"/>
        <v/>
      </c>
      <c r="W1527" s="137" t="str">
        <f t="shared" si="307"/>
        <v/>
      </c>
      <c r="X1527" s="133">
        <f>100</f>
        <v>100</v>
      </c>
      <c r="Y1527" s="133" t="str">
        <f t="shared" si="308"/>
        <v/>
      </c>
      <c r="Z1527" s="133">
        <f t="shared" si="309"/>
        <v>-100</v>
      </c>
      <c r="AA1527" s="134" t="str">
        <f>TEXT(Table1[[#This Row],[Date]],"DDD")</f>
        <v>Sat</v>
      </c>
      <c r="AB1527" s="133" t="str">
        <f>IF(OR(G1527="Doomben",G1527="Eagle Farm"),"Q",IF(AND(Q1527&gt;1,Q1527&lt;55,Table1[[#This Row],[Source]]="Nat"),"Nat OK",IF(AND(Table1[[#This Row],[Source]]&lt;&gt;"Nat",Q1527&lt;55),"Poor &lt;55",IF(OR(G1527="Randwick",G1527="Flemington",G1527="Caulfield",G1527="Sandown Lake",G1527="Sandown Hill"),"Best","ave"))))</f>
        <v>Best</v>
      </c>
      <c r="AC1527" s="133" t="str">
        <f>IF(Q1527="","",IF(AB1527="Poor &lt;55",$AC$2*0.2%,IF(AND(AB1527="Q",AA1527&lt;&gt;"Wed"),$AC$2*0.4%,IF(AND(AB1527="Q",AA1527="Wed"),$AC$2*0.5%,IF(AND(AB1527="Ave",U1527=100),$AC$2*0.5%,IF(AND(AB1527="ave",U1527="",N1527=1,AG1527="Bush"),$AC$2*1%,IF(AND(AB1527="ave",U1527="",Q1527&gt;100),$AC$2*1.3%,IF(AND(AB1527="ave",U1527=""),$AC$2*1.2%,IF(AND(AB1527="Ave",U1527=200),$AC$2*1%,IF(AND(AB1527="Best",U1527=200),$AC$2*1.5%,IF(AND(AB1527="Best",U1527="",K1527&lt;&gt;"Pro Syd"),$AC$2*0.5%,IF(AND(AB1527="Best",U1527=""),$AC$2*1%,IF(AND(AB1527="Best",U1527=100,Table1[[#This Row],[State]]="NSW"),$AC$2*0.4%,IF(AND(AB1527="Best",U1527=100),$AC$2*1%,IF(Table1[[#This Row],[Adj]]="Nat OK",$AC$2*0.5%,"xxx")))))))))))))))</f>
        <v/>
      </c>
      <c r="AD1527" s="133" t="str">
        <f t="shared" si="310"/>
        <v/>
      </c>
      <c r="AE1527" s="133" t="str">
        <f t="shared" si="311"/>
        <v/>
      </c>
      <c r="AF1527" s="133" t="str">
        <f>VLOOKUP(Table1[[#This Row],[Track]],$F$2672:$H$2715,2,FALSE)</f>
        <v>Vic</v>
      </c>
      <c r="AG1527" s="133" t="str">
        <f>VLOOKUP(Table1[[#This Row],[Track]],$F$2672:$H$2715,3,FALSE)</f>
        <v>-</v>
      </c>
      <c r="AH1527" s="133" t="str">
        <f>IF(Table1[[#This Row],[Date]]&lt;$AH$2,"",IF(Table1[[#This Row],[Date]]&lt;$AH$3,"Edge","Elite Combo"))</f>
        <v/>
      </c>
      <c r="AI1527" s="218">
        <f>Table1[[#This Row],[Time]]</f>
        <v>0.70972222222222225</v>
      </c>
      <c r="AJ1527" s="219" t="str">
        <f>Table1[[#This Row],[Track]]</f>
        <v>Flemington</v>
      </c>
      <c r="AK1527" s="216">
        <f>Table1[[#This Row],[Race ]]</f>
        <v>9</v>
      </c>
      <c r="AL1527" s="219">
        <f>Table1[[#This Row],[TAB]]</f>
        <v>2</v>
      </c>
      <c r="AM1527" s="219" t="str">
        <f>Table1[[#This Row],[Selection]]</f>
        <v>Bews</v>
      </c>
      <c r="AN1527" s="220" t="str">
        <f>Table1[[#This Row],[Sources]]</f>
        <v/>
      </c>
      <c r="AO1527" s="219" t="str">
        <f>Table1[[#This Row],[Scale Bet]]</f>
        <v/>
      </c>
    </row>
    <row r="1528" spans="5:41" ht="16.5" customHeight="1" x14ac:dyDescent="0.25">
      <c r="E1528" s="185">
        <v>45514</v>
      </c>
      <c r="F1528" s="35">
        <v>0.47916666666666669</v>
      </c>
      <c r="G1528" s="36" t="s">
        <v>22</v>
      </c>
      <c r="H1528" s="36">
        <v>1</v>
      </c>
      <c r="I1528" s="36">
        <v>11</v>
      </c>
      <c r="J1528" s="36" t="s">
        <v>303</v>
      </c>
      <c r="K1528" s="36" t="s">
        <v>1</v>
      </c>
      <c r="L1528" s="165">
        <v>10</v>
      </c>
      <c r="M1528" s="134">
        <f t="shared" si="299"/>
        <v>23</v>
      </c>
      <c r="N1528" s="36">
        <f t="shared" si="300"/>
        <v>2</v>
      </c>
      <c r="O1528" s="135" t="str">
        <f t="shared" si="301"/>
        <v>E4-10/Nat-13</v>
      </c>
      <c r="P1528" s="186" t="str">
        <f t="shared" si="302"/>
        <v>OK</v>
      </c>
      <c r="Q1528" s="187">
        <f t="shared" si="303"/>
        <v>92</v>
      </c>
      <c r="R1528" s="150"/>
      <c r="S1528" s="187" t="str">
        <f t="shared" si="304"/>
        <v/>
      </c>
      <c r="T1528" s="136" t="str">
        <f t="shared" si="305"/>
        <v>Ces Soirees La</v>
      </c>
      <c r="U1528" s="137">
        <f>IF(P1528="","",IF(N1528=1,"",IF(Q1528="","",IF(Q1528&lt;=100,100,IF(Table1[[#This Row],[Day]]="Wed",100,200)))))</f>
        <v>100</v>
      </c>
      <c r="V1528" s="137" t="str">
        <f t="shared" si="306"/>
        <v/>
      </c>
      <c r="W1528" s="137">
        <f t="shared" si="307"/>
        <v>-100</v>
      </c>
      <c r="X1528" s="133">
        <f>100</f>
        <v>100</v>
      </c>
      <c r="Y1528" s="133" t="str">
        <f t="shared" si="308"/>
        <v/>
      </c>
      <c r="Z1528" s="133">
        <f t="shared" si="309"/>
        <v>-100</v>
      </c>
      <c r="AA1528" s="134" t="str">
        <f>TEXT(Table1[[#This Row],[Date]],"DDD")</f>
        <v>Sat</v>
      </c>
      <c r="AB1528" s="133" t="str">
        <f>IF(OR(G1528="Doomben",G1528="Eagle Farm"),"Q",IF(AND(Q1528&gt;1,Q1528&lt;55,Table1[[#This Row],[Source]]="Nat"),"Nat OK",IF(AND(Table1[[#This Row],[Source]]&lt;&gt;"Nat",Q1528&lt;55),"Poor &lt;55",IF(OR(G1528="Randwick",G1528="Flemington",G1528="Caulfield",G1528="Sandown Lake",G1528="Sandown Hill"),"Best","ave"))))</f>
        <v>Best</v>
      </c>
      <c r="AC1528" s="133">
        <f>IF(Q1528="","",IF(AB1528="Poor &lt;55",$AC$2*0.2%,IF(AND(AB1528="Q",AA1528&lt;&gt;"Wed"),$AC$2*0.4%,IF(AND(AB1528="Q",AA1528="Wed"),$AC$2*0.5%,IF(AND(AB1528="Ave",U1528=100),$AC$2*0.5%,IF(AND(AB1528="ave",U1528="",N1528=1,AG1528="Bush"),$AC$2*1%,IF(AND(AB1528="ave",U1528="",Q1528&gt;100),$AC$2*1.3%,IF(AND(AB1528="ave",U1528=""),$AC$2*1.2%,IF(AND(AB1528="Ave",U1528=200),$AC$2*1%,IF(AND(AB1528="Best",U1528=200),$AC$2*1.5%,IF(AND(AB1528="Best",U1528="",K1528&lt;&gt;"Pro Syd"),$AC$2*0.5%,IF(AND(AB1528="Best",U1528=""),$AC$2*1%,IF(AND(AB1528="Best",U1528=100,Table1[[#This Row],[State]]="NSW"),$AC$2*0.4%,IF(AND(AB1528="Best",U1528=100),$AC$2*1%,IF(Table1[[#This Row],[Adj]]="Nat OK",$AC$2*0.5%,"xxx")))))))))))))))</f>
        <v>40</v>
      </c>
      <c r="AD1528" s="133" t="str">
        <f t="shared" si="310"/>
        <v/>
      </c>
      <c r="AE1528" s="133">
        <f t="shared" si="311"/>
        <v>-40</v>
      </c>
      <c r="AF1528" s="133" t="str">
        <f>VLOOKUP(Table1[[#This Row],[Track]],$F$2672:$H$2715,2,FALSE)</f>
        <v>NSW</v>
      </c>
      <c r="AG1528" s="133" t="str">
        <f>VLOOKUP(Table1[[#This Row],[Track]],$F$2672:$H$2715,3,FALSE)</f>
        <v>-</v>
      </c>
      <c r="AH1528" s="133" t="str">
        <f>IF(Table1[[#This Row],[Date]]&lt;$AH$2,"",IF(Table1[[#This Row],[Date]]&lt;$AH$3,"Edge","Elite Combo"))</f>
        <v/>
      </c>
      <c r="AI1528" s="218">
        <f>Table1[[#This Row],[Time]]</f>
        <v>0.47916666666666669</v>
      </c>
      <c r="AJ1528" s="219" t="str">
        <f>Table1[[#This Row],[Track]]</f>
        <v>Randwick</v>
      </c>
      <c r="AK1528" s="216">
        <f>Table1[[#This Row],[Race ]]</f>
        <v>1</v>
      </c>
      <c r="AL1528" s="219">
        <f>Table1[[#This Row],[TAB]]</f>
        <v>11</v>
      </c>
      <c r="AM1528" s="219" t="str">
        <f>Table1[[#This Row],[Selection]]</f>
        <v>Ces Soirees La</v>
      </c>
      <c r="AN1528" s="220" t="str">
        <f>Table1[[#This Row],[Sources]]</f>
        <v>E4-10/Nat-13</v>
      </c>
      <c r="AO1528" s="219">
        <f>Table1[[#This Row],[Scale Bet]]</f>
        <v>40</v>
      </c>
    </row>
    <row r="1529" spans="5:41" ht="16.5" customHeight="1" x14ac:dyDescent="0.25">
      <c r="E1529" s="185">
        <v>45514</v>
      </c>
      <c r="F1529" s="35">
        <v>0.47916666666666669</v>
      </c>
      <c r="G1529" s="36" t="s">
        <v>22</v>
      </c>
      <c r="H1529" s="36">
        <v>1</v>
      </c>
      <c r="I1529" s="36">
        <v>11</v>
      </c>
      <c r="J1529" s="36" t="s">
        <v>303</v>
      </c>
      <c r="K1529" s="36" t="s">
        <v>13</v>
      </c>
      <c r="L1529" s="165">
        <v>13</v>
      </c>
      <c r="M1529" s="134" t="str">
        <f t="shared" si="299"/>
        <v/>
      </c>
      <c r="N1529" s="36" t="str">
        <f t="shared" si="300"/>
        <v/>
      </c>
      <c r="O1529" s="135" t="str">
        <f t="shared" si="301"/>
        <v/>
      </c>
      <c r="P1529" s="186" t="str">
        <f t="shared" si="302"/>
        <v>OK</v>
      </c>
      <c r="Q1529" s="187" t="str">
        <f t="shared" si="303"/>
        <v/>
      </c>
      <c r="R1529" s="150"/>
      <c r="S1529" s="187" t="str">
        <f t="shared" si="304"/>
        <v/>
      </c>
      <c r="T1529" s="136" t="str">
        <f t="shared" si="305"/>
        <v>Ces Soirees La</v>
      </c>
      <c r="U1529" s="137" t="str">
        <f>IF(P1529="","",IF(N1529=1,"",IF(Q1529="","",IF(Q1529&lt;=100,100,IF(Table1[[#This Row],[Day]]="Wed",100,200)))))</f>
        <v/>
      </c>
      <c r="V1529" s="137" t="str">
        <f t="shared" si="306"/>
        <v/>
      </c>
      <c r="W1529" s="137" t="str">
        <f t="shared" si="307"/>
        <v/>
      </c>
      <c r="X1529" s="133">
        <f>100</f>
        <v>100</v>
      </c>
      <c r="Y1529" s="133" t="str">
        <f t="shared" si="308"/>
        <v/>
      </c>
      <c r="Z1529" s="133">
        <f t="shared" si="309"/>
        <v>-100</v>
      </c>
      <c r="AA1529" s="134" t="str">
        <f>TEXT(Table1[[#This Row],[Date]],"DDD")</f>
        <v>Sat</v>
      </c>
      <c r="AB1529" s="133" t="str">
        <f>IF(OR(G1529="Doomben",G1529="Eagle Farm"),"Q",IF(AND(Q1529&gt;1,Q1529&lt;55,Table1[[#This Row],[Source]]="Nat"),"Nat OK",IF(AND(Table1[[#This Row],[Source]]&lt;&gt;"Nat",Q1529&lt;55),"Poor &lt;55",IF(OR(G1529="Randwick",G1529="Flemington",G1529="Caulfield",G1529="Sandown Lake",G1529="Sandown Hill"),"Best","ave"))))</f>
        <v>Best</v>
      </c>
      <c r="AC1529" s="133" t="str">
        <f>IF(Q1529="","",IF(AB1529="Poor &lt;55",$AC$2*0.2%,IF(AND(AB1529="Q",AA1529&lt;&gt;"Wed"),$AC$2*0.4%,IF(AND(AB1529="Q",AA1529="Wed"),$AC$2*0.5%,IF(AND(AB1529="Ave",U1529=100),$AC$2*0.5%,IF(AND(AB1529="ave",U1529="",N1529=1,AG1529="Bush"),$AC$2*1%,IF(AND(AB1529="ave",U1529="",Q1529&gt;100),$AC$2*1.3%,IF(AND(AB1529="ave",U1529=""),$AC$2*1.2%,IF(AND(AB1529="Ave",U1529=200),$AC$2*1%,IF(AND(AB1529="Best",U1529=200),$AC$2*1.5%,IF(AND(AB1529="Best",U1529="",K1529&lt;&gt;"Pro Syd"),$AC$2*0.5%,IF(AND(AB1529="Best",U1529=""),$AC$2*1%,IF(AND(AB1529="Best",U1529=100,Table1[[#This Row],[State]]="NSW"),$AC$2*0.4%,IF(AND(AB1529="Best",U1529=100),$AC$2*1%,IF(Table1[[#This Row],[Adj]]="Nat OK",$AC$2*0.5%,"xxx")))))))))))))))</f>
        <v/>
      </c>
      <c r="AD1529" s="133" t="str">
        <f t="shared" si="310"/>
        <v/>
      </c>
      <c r="AE1529" s="133" t="str">
        <f t="shared" si="311"/>
        <v/>
      </c>
      <c r="AF1529" s="133" t="str">
        <f>VLOOKUP(Table1[[#This Row],[Track]],$F$2672:$H$2715,2,FALSE)</f>
        <v>NSW</v>
      </c>
      <c r="AG1529" s="133" t="str">
        <f>VLOOKUP(Table1[[#This Row],[Track]],$F$2672:$H$2715,3,FALSE)</f>
        <v>-</v>
      </c>
      <c r="AH1529" s="133" t="str">
        <f>IF(Table1[[#This Row],[Date]]&lt;$AH$2,"",IF(Table1[[#This Row],[Date]]&lt;$AH$3,"Edge","Elite Combo"))</f>
        <v/>
      </c>
      <c r="AI1529" s="218">
        <f>Table1[[#This Row],[Time]]</f>
        <v>0.47916666666666669</v>
      </c>
      <c r="AJ1529" s="219" t="str">
        <f>Table1[[#This Row],[Track]]</f>
        <v>Randwick</v>
      </c>
      <c r="AK1529" s="216">
        <f>Table1[[#This Row],[Race ]]</f>
        <v>1</v>
      </c>
      <c r="AL1529" s="219">
        <f>Table1[[#This Row],[TAB]]</f>
        <v>11</v>
      </c>
      <c r="AM1529" s="219" t="str">
        <f>Table1[[#This Row],[Selection]]</f>
        <v>Ces Soirees La</v>
      </c>
      <c r="AN1529" s="220" t="str">
        <f>Table1[[#This Row],[Sources]]</f>
        <v/>
      </c>
      <c r="AO1529" s="219" t="str">
        <f>Table1[[#This Row],[Scale Bet]]</f>
        <v/>
      </c>
    </row>
    <row r="1530" spans="5:41" ht="16.5" customHeight="1" x14ac:dyDescent="0.25">
      <c r="E1530" s="185">
        <v>45514</v>
      </c>
      <c r="F1530" s="35">
        <v>0.47916666666666669</v>
      </c>
      <c r="G1530" s="36" t="s">
        <v>22</v>
      </c>
      <c r="H1530" s="36">
        <v>1</v>
      </c>
      <c r="I1530" s="36">
        <v>5</v>
      </c>
      <c r="J1530" s="36" t="s">
        <v>304</v>
      </c>
      <c r="K1530" s="36" t="s">
        <v>60</v>
      </c>
      <c r="L1530" s="165">
        <v>15</v>
      </c>
      <c r="M1530" s="134">
        <f t="shared" si="299"/>
        <v>15</v>
      </c>
      <c r="N1530" s="36">
        <f t="shared" si="300"/>
        <v>1</v>
      </c>
      <c r="O1530" s="135" t="str">
        <f t="shared" si="301"/>
        <v>Pro Syd-15</v>
      </c>
      <c r="P1530" s="186" t="str">
        <f t="shared" si="302"/>
        <v>OK</v>
      </c>
      <c r="Q1530" s="187">
        <f t="shared" si="303"/>
        <v>60</v>
      </c>
      <c r="R1530" s="150"/>
      <c r="S1530" s="187" t="str">
        <f t="shared" si="304"/>
        <v/>
      </c>
      <c r="T1530" s="136" t="str">
        <f t="shared" si="305"/>
        <v>Well Timed</v>
      </c>
      <c r="U1530" s="137" t="str">
        <f>IF(P1530="","",IF(N1530=1,"",IF(Q1530="","",IF(Q1530&lt;=100,100,IF(Table1[[#This Row],[Day]]="Wed",100,200)))))</f>
        <v/>
      </c>
      <c r="V1530" s="137" t="str">
        <f t="shared" si="306"/>
        <v/>
      </c>
      <c r="W1530" s="137" t="str">
        <f t="shared" si="307"/>
        <v/>
      </c>
      <c r="X1530" s="133">
        <f>100</f>
        <v>100</v>
      </c>
      <c r="Y1530" s="133" t="str">
        <f t="shared" si="308"/>
        <v/>
      </c>
      <c r="Z1530" s="133">
        <f t="shared" si="309"/>
        <v>-100</v>
      </c>
      <c r="AA1530" s="134" t="str">
        <f>TEXT(Table1[[#This Row],[Date]],"DDD")</f>
        <v>Sat</v>
      </c>
      <c r="AB1530" s="133" t="str">
        <f>IF(OR(G1530="Doomben",G1530="Eagle Farm"),"Q",IF(AND(Q1530&gt;1,Q1530&lt;55,Table1[[#This Row],[Source]]="Nat"),"Nat OK",IF(AND(Table1[[#This Row],[Source]]&lt;&gt;"Nat",Q1530&lt;55),"Poor &lt;55",IF(OR(G1530="Randwick",G1530="Flemington",G1530="Caulfield",G1530="Sandown Lake",G1530="Sandown Hill"),"Best","ave"))))</f>
        <v>Best</v>
      </c>
      <c r="AC1530" s="133">
        <f>IF(Q1530="","",IF(AB1530="Poor &lt;55",$AC$2*0.2%,IF(AND(AB1530="Q",AA1530&lt;&gt;"Wed"),$AC$2*0.4%,IF(AND(AB1530="Q",AA1530="Wed"),$AC$2*0.5%,IF(AND(AB1530="Ave",U1530=100),$AC$2*0.5%,IF(AND(AB1530="ave",U1530="",N1530=1,AG1530="Bush"),$AC$2*1%,IF(AND(AB1530="ave",U1530="",Q1530&gt;100),$AC$2*1.3%,IF(AND(AB1530="ave",U1530=""),$AC$2*1.2%,IF(AND(AB1530="Ave",U1530=200),$AC$2*1%,IF(AND(AB1530="Best",U1530=200),$AC$2*1.5%,IF(AND(AB1530="Best",U1530="",K1530&lt;&gt;"Pro Syd"),$AC$2*0.5%,IF(AND(AB1530="Best",U1530=""),$AC$2*1%,IF(AND(AB1530="Best",U1530=100,Table1[[#This Row],[State]]="NSW"),$AC$2*0.4%,IF(AND(AB1530="Best",U1530=100),$AC$2*1%,IF(Table1[[#This Row],[Adj]]="Nat OK",$AC$2*0.5%,"xxx")))))))))))))))</f>
        <v>100</v>
      </c>
      <c r="AD1530" s="133" t="str">
        <f t="shared" si="310"/>
        <v/>
      </c>
      <c r="AE1530" s="133">
        <f t="shared" si="311"/>
        <v>-100</v>
      </c>
      <c r="AF1530" s="133" t="str">
        <f>VLOOKUP(Table1[[#This Row],[Track]],$F$2672:$H$2715,2,FALSE)</f>
        <v>NSW</v>
      </c>
      <c r="AG1530" s="133" t="str">
        <f>VLOOKUP(Table1[[#This Row],[Track]],$F$2672:$H$2715,3,FALSE)</f>
        <v>-</v>
      </c>
      <c r="AH1530" s="133" t="str">
        <f>IF(Table1[[#This Row],[Date]]&lt;$AH$2,"",IF(Table1[[#This Row],[Date]]&lt;$AH$3,"Edge","Elite Combo"))</f>
        <v/>
      </c>
      <c r="AI1530" s="218">
        <f>Table1[[#This Row],[Time]]</f>
        <v>0.47916666666666669</v>
      </c>
      <c r="AJ1530" s="219" t="str">
        <f>Table1[[#This Row],[Track]]</f>
        <v>Randwick</v>
      </c>
      <c r="AK1530" s="216">
        <f>Table1[[#This Row],[Race ]]</f>
        <v>1</v>
      </c>
      <c r="AL1530" s="219">
        <f>Table1[[#This Row],[TAB]]</f>
        <v>5</v>
      </c>
      <c r="AM1530" s="219" t="str">
        <f>Table1[[#This Row],[Selection]]</f>
        <v>Well Timed</v>
      </c>
      <c r="AN1530" s="220" t="str">
        <f>Table1[[#This Row],[Sources]]</f>
        <v>Pro Syd-15</v>
      </c>
      <c r="AO1530" s="219">
        <f>Table1[[#This Row],[Scale Bet]]</f>
        <v>100</v>
      </c>
    </row>
    <row r="1531" spans="5:41" ht="16.5" customHeight="1" x14ac:dyDescent="0.25">
      <c r="E1531" s="185">
        <v>45514</v>
      </c>
      <c r="F1531" s="35">
        <v>0.51388888888888884</v>
      </c>
      <c r="G1531" s="36" t="s">
        <v>100</v>
      </c>
      <c r="H1531" s="36">
        <v>1</v>
      </c>
      <c r="I1531" s="36">
        <v>5</v>
      </c>
      <c r="J1531" s="36" t="s">
        <v>305</v>
      </c>
      <c r="K1531" s="36" t="s">
        <v>1</v>
      </c>
      <c r="L1531" s="165">
        <v>20</v>
      </c>
      <c r="M1531" s="134">
        <f t="shared" si="299"/>
        <v>80</v>
      </c>
      <c r="N1531" s="36">
        <f t="shared" si="300"/>
        <v>4</v>
      </c>
      <c r="O1531" s="135" t="str">
        <f t="shared" si="301"/>
        <v>E4-20/Edge-20/Nat-20/Pro Mel-20</v>
      </c>
      <c r="P1531" s="186" t="str">
        <f t="shared" si="302"/>
        <v>OK</v>
      </c>
      <c r="Q1531" s="187">
        <f t="shared" si="303"/>
        <v>320</v>
      </c>
      <c r="R1531" s="150">
        <v>3.1</v>
      </c>
      <c r="S1531" s="187">
        <f t="shared" si="304"/>
        <v>992</v>
      </c>
      <c r="T1531" s="136" t="str">
        <f t="shared" si="305"/>
        <v>Waimarie</v>
      </c>
      <c r="U1531" s="137">
        <f>IF(P1531="","",IF(N1531=1,"",IF(Q1531="","",IF(Q1531&lt;=100,100,IF(Table1[[#This Row],[Day]]="Wed",100,200)))))</f>
        <v>200</v>
      </c>
      <c r="V1531" s="137">
        <f t="shared" si="306"/>
        <v>620</v>
      </c>
      <c r="W1531" s="137">
        <f t="shared" si="307"/>
        <v>420</v>
      </c>
      <c r="X1531" s="133">
        <f>100</f>
        <v>100</v>
      </c>
      <c r="Y1531" s="133">
        <f t="shared" si="308"/>
        <v>310</v>
      </c>
      <c r="Z1531" s="133">
        <f t="shared" si="309"/>
        <v>210</v>
      </c>
      <c r="AA1531" s="134" t="str">
        <f>TEXT(Table1[[#This Row],[Date]],"DDD")</f>
        <v>Sat</v>
      </c>
      <c r="AB1531" s="133" t="str">
        <f>IF(OR(G1531="Doomben",G1531="Eagle Farm"),"Q",IF(AND(Q1531&gt;1,Q1531&lt;55,Table1[[#This Row],[Source]]="Nat"),"Nat OK",IF(AND(Table1[[#This Row],[Source]]&lt;&gt;"Nat",Q1531&lt;55),"Poor &lt;55",IF(OR(G1531="Randwick",G1531="Flemington",G1531="Caulfield",G1531="Sandown Lake",G1531="Sandown Hill"),"Best","ave"))))</f>
        <v>ave</v>
      </c>
      <c r="AC1531" s="133">
        <f>IF(Q1531="","",IF(AB1531="Poor &lt;55",$AC$2*0.2%,IF(AND(AB1531="Q",AA1531&lt;&gt;"Wed"),$AC$2*0.4%,IF(AND(AB1531="Q",AA1531="Wed"),$AC$2*0.5%,IF(AND(AB1531="Ave",U1531=100),$AC$2*0.5%,IF(AND(AB1531="ave",U1531="",N1531=1,AG1531="Bush"),$AC$2*1%,IF(AND(AB1531="ave",U1531="",Q1531&gt;100),$AC$2*1.3%,IF(AND(AB1531="ave",U1531=""),$AC$2*1.2%,IF(AND(AB1531="Ave",U1531=200),$AC$2*1%,IF(AND(AB1531="Best",U1531=200),$AC$2*1.5%,IF(AND(AB1531="Best",U1531="",K1531&lt;&gt;"Pro Syd"),$AC$2*0.5%,IF(AND(AB1531="Best",U1531=""),$AC$2*1%,IF(AND(AB1531="Best",U1531=100,Table1[[#This Row],[State]]="NSW"),$AC$2*0.4%,IF(AND(AB1531="Best",U1531=100),$AC$2*1%,IF(Table1[[#This Row],[Adj]]="Nat OK",$AC$2*0.5%,"xxx")))))))))))))))</f>
        <v>100</v>
      </c>
      <c r="AD1531" s="133">
        <f t="shared" si="310"/>
        <v>310</v>
      </c>
      <c r="AE1531" s="133">
        <f t="shared" si="311"/>
        <v>210</v>
      </c>
      <c r="AF1531" s="133" t="str">
        <f>VLOOKUP(Table1[[#This Row],[Track]],$F$2672:$H$2715,2,FALSE)</f>
        <v>Vic</v>
      </c>
      <c r="AG1531" s="133" t="str">
        <f>VLOOKUP(Table1[[#This Row],[Track]],$F$2672:$H$2715,3,FALSE)</f>
        <v>-</v>
      </c>
      <c r="AH1531" s="133" t="str">
        <f>IF(Table1[[#This Row],[Date]]&lt;$AH$2,"",IF(Table1[[#This Row],[Date]]&lt;$AH$3,"Edge","Elite Combo"))</f>
        <v/>
      </c>
      <c r="AI1531" s="218">
        <f>Table1[[#This Row],[Time]]</f>
        <v>0.51388888888888884</v>
      </c>
      <c r="AJ1531" s="219" t="str">
        <f>Table1[[#This Row],[Track]]</f>
        <v>Moonee Valley</v>
      </c>
      <c r="AK1531" s="216">
        <f>Table1[[#This Row],[Race ]]</f>
        <v>1</v>
      </c>
      <c r="AL1531" s="219">
        <f>Table1[[#This Row],[TAB]]</f>
        <v>5</v>
      </c>
      <c r="AM1531" s="219" t="str">
        <f>Table1[[#This Row],[Selection]]</f>
        <v>Waimarie</v>
      </c>
      <c r="AN1531" s="220" t="str">
        <f>Table1[[#This Row],[Sources]]</f>
        <v>E4-20/Edge-20/Nat-20/Pro Mel-20</v>
      </c>
      <c r="AO1531" s="219">
        <f>Table1[[#This Row],[Scale Bet]]</f>
        <v>100</v>
      </c>
    </row>
    <row r="1532" spans="5:41" ht="16.5" customHeight="1" x14ac:dyDescent="0.25">
      <c r="E1532" s="185">
        <v>45514</v>
      </c>
      <c r="F1532" s="35">
        <v>0.51388888888888884</v>
      </c>
      <c r="G1532" s="36" t="s">
        <v>100</v>
      </c>
      <c r="H1532" s="36">
        <v>1</v>
      </c>
      <c r="I1532" s="36">
        <v>5</v>
      </c>
      <c r="J1532" s="36" t="s">
        <v>305</v>
      </c>
      <c r="K1532" s="36" t="s">
        <v>40</v>
      </c>
      <c r="L1532" s="165">
        <v>20</v>
      </c>
      <c r="M1532" s="134" t="str">
        <f t="shared" si="299"/>
        <v/>
      </c>
      <c r="N1532" s="36" t="str">
        <f t="shared" si="300"/>
        <v/>
      </c>
      <c r="O1532" s="135" t="str">
        <f t="shared" si="301"/>
        <v/>
      </c>
      <c r="P1532" s="186" t="str">
        <f t="shared" si="302"/>
        <v>OK</v>
      </c>
      <c r="Q1532" s="187" t="str">
        <f t="shared" si="303"/>
        <v/>
      </c>
      <c r="R1532" s="150">
        <v>3.1</v>
      </c>
      <c r="S1532" s="187" t="str">
        <f t="shared" si="304"/>
        <v/>
      </c>
      <c r="T1532" s="136" t="str">
        <f t="shared" si="305"/>
        <v>Waimarie</v>
      </c>
      <c r="U1532" s="137" t="str">
        <f>IF(P1532="","",IF(N1532=1,"",IF(Q1532="","",IF(Q1532&lt;=100,100,IF(Table1[[#This Row],[Day]]="Wed",100,200)))))</f>
        <v/>
      </c>
      <c r="V1532" s="137" t="str">
        <f t="shared" si="306"/>
        <v/>
      </c>
      <c r="W1532" s="137" t="str">
        <f t="shared" si="307"/>
        <v/>
      </c>
      <c r="X1532" s="133">
        <f>100</f>
        <v>100</v>
      </c>
      <c r="Y1532" s="133">
        <f t="shared" si="308"/>
        <v>310</v>
      </c>
      <c r="Z1532" s="133">
        <f t="shared" si="309"/>
        <v>210</v>
      </c>
      <c r="AA1532" s="134" t="str">
        <f>TEXT(Table1[[#This Row],[Date]],"DDD")</f>
        <v>Sat</v>
      </c>
      <c r="AB1532" s="133" t="str">
        <f>IF(OR(G1532="Doomben",G1532="Eagle Farm"),"Q",IF(AND(Q1532&gt;1,Q1532&lt;55,Table1[[#This Row],[Source]]="Nat"),"Nat OK",IF(AND(Table1[[#This Row],[Source]]&lt;&gt;"Nat",Q1532&lt;55),"Poor &lt;55",IF(OR(G1532="Randwick",G1532="Flemington",G1532="Caulfield",G1532="Sandown Lake",G1532="Sandown Hill"),"Best","ave"))))</f>
        <v>ave</v>
      </c>
      <c r="AC1532" s="133" t="str">
        <f>IF(Q1532="","",IF(AB1532="Poor &lt;55",$AC$2*0.2%,IF(AND(AB1532="Q",AA1532&lt;&gt;"Wed"),$AC$2*0.4%,IF(AND(AB1532="Q",AA1532="Wed"),$AC$2*0.5%,IF(AND(AB1532="Ave",U1532=100),$AC$2*0.5%,IF(AND(AB1532="ave",U1532="",N1532=1,AG1532="Bush"),$AC$2*1%,IF(AND(AB1532="ave",U1532="",Q1532&gt;100),$AC$2*1.3%,IF(AND(AB1532="ave",U1532=""),$AC$2*1.2%,IF(AND(AB1532="Ave",U1532=200),$AC$2*1%,IF(AND(AB1532="Best",U1532=200),$AC$2*1.5%,IF(AND(AB1532="Best",U1532="",K1532&lt;&gt;"Pro Syd"),$AC$2*0.5%,IF(AND(AB1532="Best",U1532=""),$AC$2*1%,IF(AND(AB1532="Best",U1532=100,Table1[[#This Row],[State]]="NSW"),$AC$2*0.4%,IF(AND(AB1532="Best",U1532=100),$AC$2*1%,IF(Table1[[#This Row],[Adj]]="Nat OK",$AC$2*0.5%,"xxx")))))))))))))))</f>
        <v/>
      </c>
      <c r="AD1532" s="133" t="str">
        <f t="shared" si="310"/>
        <v/>
      </c>
      <c r="AE1532" s="133" t="str">
        <f t="shared" si="311"/>
        <v/>
      </c>
      <c r="AF1532" s="133" t="str">
        <f>VLOOKUP(Table1[[#This Row],[Track]],$F$2672:$H$2715,2,FALSE)</f>
        <v>Vic</v>
      </c>
      <c r="AG1532" s="133" t="str">
        <f>VLOOKUP(Table1[[#This Row],[Track]],$F$2672:$H$2715,3,FALSE)</f>
        <v>-</v>
      </c>
      <c r="AH1532" s="133" t="str">
        <f>IF(Table1[[#This Row],[Date]]&lt;$AH$2,"",IF(Table1[[#This Row],[Date]]&lt;$AH$3,"Edge","Elite Combo"))</f>
        <v/>
      </c>
      <c r="AI1532" s="218">
        <f>Table1[[#This Row],[Time]]</f>
        <v>0.51388888888888884</v>
      </c>
      <c r="AJ1532" s="219" t="str">
        <f>Table1[[#This Row],[Track]]</f>
        <v>Moonee Valley</v>
      </c>
      <c r="AK1532" s="216">
        <f>Table1[[#This Row],[Race ]]</f>
        <v>1</v>
      </c>
      <c r="AL1532" s="219">
        <f>Table1[[#This Row],[TAB]]</f>
        <v>5</v>
      </c>
      <c r="AM1532" s="219" t="str">
        <f>Table1[[#This Row],[Selection]]</f>
        <v>Waimarie</v>
      </c>
      <c r="AN1532" s="220" t="str">
        <f>Table1[[#This Row],[Sources]]</f>
        <v/>
      </c>
      <c r="AO1532" s="219" t="str">
        <f>Table1[[#This Row],[Scale Bet]]</f>
        <v/>
      </c>
    </row>
    <row r="1533" spans="5:41" ht="16.5" customHeight="1" x14ac:dyDescent="0.25">
      <c r="E1533" s="185">
        <v>45514</v>
      </c>
      <c r="F1533" s="35">
        <v>0.51388888888888884</v>
      </c>
      <c r="G1533" s="36" t="s">
        <v>100</v>
      </c>
      <c r="H1533" s="36">
        <v>1</v>
      </c>
      <c r="I1533" s="36">
        <v>5</v>
      </c>
      <c r="J1533" s="36" t="s">
        <v>305</v>
      </c>
      <c r="K1533" s="36" t="s">
        <v>13</v>
      </c>
      <c r="L1533" s="165">
        <v>20</v>
      </c>
      <c r="M1533" s="134" t="str">
        <f t="shared" si="299"/>
        <v/>
      </c>
      <c r="N1533" s="36" t="str">
        <f t="shared" si="300"/>
        <v/>
      </c>
      <c r="O1533" s="135" t="str">
        <f t="shared" si="301"/>
        <v/>
      </c>
      <c r="P1533" s="186" t="str">
        <f t="shared" si="302"/>
        <v>OK</v>
      </c>
      <c r="Q1533" s="187" t="str">
        <f t="shared" si="303"/>
        <v/>
      </c>
      <c r="R1533" s="150">
        <v>3.1</v>
      </c>
      <c r="S1533" s="187" t="str">
        <f t="shared" si="304"/>
        <v/>
      </c>
      <c r="T1533" s="136" t="str">
        <f t="shared" si="305"/>
        <v>Waimarie</v>
      </c>
      <c r="U1533" s="137" t="str">
        <f>IF(P1533="","",IF(N1533=1,"",IF(Q1533="","",IF(Q1533&lt;=100,100,IF(Table1[[#This Row],[Day]]="Wed",100,200)))))</f>
        <v/>
      </c>
      <c r="V1533" s="137" t="str">
        <f t="shared" si="306"/>
        <v/>
      </c>
      <c r="W1533" s="137" t="str">
        <f t="shared" si="307"/>
        <v/>
      </c>
      <c r="X1533" s="133">
        <f>100</f>
        <v>100</v>
      </c>
      <c r="Y1533" s="133">
        <f t="shared" si="308"/>
        <v>310</v>
      </c>
      <c r="Z1533" s="133">
        <f t="shared" si="309"/>
        <v>210</v>
      </c>
      <c r="AA1533" s="134" t="str">
        <f>TEXT(Table1[[#This Row],[Date]],"DDD")</f>
        <v>Sat</v>
      </c>
      <c r="AB1533" s="133" t="str">
        <f>IF(OR(G1533="Doomben",G1533="Eagle Farm"),"Q",IF(AND(Q1533&gt;1,Q1533&lt;55,Table1[[#This Row],[Source]]="Nat"),"Nat OK",IF(AND(Table1[[#This Row],[Source]]&lt;&gt;"Nat",Q1533&lt;55),"Poor &lt;55",IF(OR(G1533="Randwick",G1533="Flemington",G1533="Caulfield",G1533="Sandown Lake",G1533="Sandown Hill"),"Best","ave"))))</f>
        <v>ave</v>
      </c>
      <c r="AC1533" s="133" t="str">
        <f>IF(Q1533="","",IF(AB1533="Poor &lt;55",$AC$2*0.2%,IF(AND(AB1533="Q",AA1533&lt;&gt;"Wed"),$AC$2*0.4%,IF(AND(AB1533="Q",AA1533="Wed"),$AC$2*0.5%,IF(AND(AB1533="Ave",U1533=100),$AC$2*0.5%,IF(AND(AB1533="ave",U1533="",N1533=1,AG1533="Bush"),$AC$2*1%,IF(AND(AB1533="ave",U1533="",Q1533&gt;100),$AC$2*1.3%,IF(AND(AB1533="ave",U1533=""),$AC$2*1.2%,IF(AND(AB1533="Ave",U1533=200),$AC$2*1%,IF(AND(AB1533="Best",U1533=200),$AC$2*1.5%,IF(AND(AB1533="Best",U1533="",K1533&lt;&gt;"Pro Syd"),$AC$2*0.5%,IF(AND(AB1533="Best",U1533=""),$AC$2*1%,IF(AND(AB1533="Best",U1533=100,Table1[[#This Row],[State]]="NSW"),$AC$2*0.4%,IF(AND(AB1533="Best",U1533=100),$AC$2*1%,IF(Table1[[#This Row],[Adj]]="Nat OK",$AC$2*0.5%,"xxx")))))))))))))))</f>
        <v/>
      </c>
      <c r="AD1533" s="133" t="str">
        <f t="shared" si="310"/>
        <v/>
      </c>
      <c r="AE1533" s="133" t="str">
        <f t="shared" si="311"/>
        <v/>
      </c>
      <c r="AF1533" s="133" t="str">
        <f>VLOOKUP(Table1[[#This Row],[Track]],$F$2672:$H$2715,2,FALSE)</f>
        <v>Vic</v>
      </c>
      <c r="AG1533" s="133" t="str">
        <f>VLOOKUP(Table1[[#This Row],[Track]],$F$2672:$H$2715,3,FALSE)</f>
        <v>-</v>
      </c>
      <c r="AH1533" s="133" t="str">
        <f>IF(Table1[[#This Row],[Date]]&lt;$AH$2,"",IF(Table1[[#This Row],[Date]]&lt;$AH$3,"Edge","Elite Combo"))</f>
        <v/>
      </c>
      <c r="AI1533" s="218">
        <f>Table1[[#This Row],[Time]]</f>
        <v>0.51388888888888884</v>
      </c>
      <c r="AJ1533" s="219" t="str">
        <f>Table1[[#This Row],[Track]]</f>
        <v>Moonee Valley</v>
      </c>
      <c r="AK1533" s="216">
        <f>Table1[[#This Row],[Race ]]</f>
        <v>1</v>
      </c>
      <c r="AL1533" s="219">
        <f>Table1[[#This Row],[TAB]]</f>
        <v>5</v>
      </c>
      <c r="AM1533" s="219" t="str">
        <f>Table1[[#This Row],[Selection]]</f>
        <v>Waimarie</v>
      </c>
      <c r="AN1533" s="220" t="str">
        <f>Table1[[#This Row],[Sources]]</f>
        <v/>
      </c>
      <c r="AO1533" s="219" t="str">
        <f>Table1[[#This Row],[Scale Bet]]</f>
        <v/>
      </c>
    </row>
    <row r="1534" spans="5:41" ht="16.5" customHeight="1" x14ac:dyDescent="0.25">
      <c r="E1534" s="185">
        <v>45514</v>
      </c>
      <c r="F1534" s="35">
        <v>0.51388888888888884</v>
      </c>
      <c r="G1534" s="36" t="s">
        <v>100</v>
      </c>
      <c r="H1534" s="36">
        <v>1</v>
      </c>
      <c r="I1534" s="36">
        <v>5</v>
      </c>
      <c r="J1534" s="36" t="s">
        <v>305</v>
      </c>
      <c r="K1534" s="36" t="s">
        <v>18</v>
      </c>
      <c r="L1534" s="165">
        <v>20</v>
      </c>
      <c r="M1534" s="134" t="str">
        <f t="shared" si="299"/>
        <v/>
      </c>
      <c r="N1534" s="36" t="str">
        <f t="shared" si="300"/>
        <v/>
      </c>
      <c r="O1534" s="135" t="str">
        <f t="shared" si="301"/>
        <v/>
      </c>
      <c r="P1534" s="186" t="str">
        <f t="shared" si="302"/>
        <v>OK</v>
      </c>
      <c r="Q1534" s="187" t="str">
        <f t="shared" si="303"/>
        <v/>
      </c>
      <c r="R1534" s="150">
        <v>3.1</v>
      </c>
      <c r="S1534" s="187" t="str">
        <f t="shared" si="304"/>
        <v/>
      </c>
      <c r="T1534" s="136" t="str">
        <f t="shared" si="305"/>
        <v>Waimarie</v>
      </c>
      <c r="U1534" s="137" t="str">
        <f>IF(P1534="","",IF(N1534=1,"",IF(Q1534="","",IF(Q1534&lt;=100,100,IF(Table1[[#This Row],[Day]]="Wed",100,200)))))</f>
        <v/>
      </c>
      <c r="V1534" s="137" t="str">
        <f t="shared" si="306"/>
        <v/>
      </c>
      <c r="W1534" s="137" t="str">
        <f t="shared" si="307"/>
        <v/>
      </c>
      <c r="X1534" s="133">
        <f>100</f>
        <v>100</v>
      </c>
      <c r="Y1534" s="133">
        <f t="shared" si="308"/>
        <v>310</v>
      </c>
      <c r="Z1534" s="133">
        <f t="shared" si="309"/>
        <v>210</v>
      </c>
      <c r="AA1534" s="134" t="str">
        <f>TEXT(Table1[[#This Row],[Date]],"DDD")</f>
        <v>Sat</v>
      </c>
      <c r="AB1534" s="133" t="str">
        <f>IF(OR(G1534="Doomben",G1534="Eagle Farm"),"Q",IF(AND(Q1534&gt;1,Q1534&lt;55,Table1[[#This Row],[Source]]="Nat"),"Nat OK",IF(AND(Table1[[#This Row],[Source]]&lt;&gt;"Nat",Q1534&lt;55),"Poor &lt;55",IF(OR(G1534="Randwick",G1534="Flemington",G1534="Caulfield",G1534="Sandown Lake",G1534="Sandown Hill"),"Best","ave"))))</f>
        <v>ave</v>
      </c>
      <c r="AC1534" s="133" t="str">
        <f>IF(Q1534="","",IF(AB1534="Poor &lt;55",$AC$2*0.2%,IF(AND(AB1534="Q",AA1534&lt;&gt;"Wed"),$AC$2*0.4%,IF(AND(AB1534="Q",AA1534="Wed"),$AC$2*0.5%,IF(AND(AB1534="Ave",U1534=100),$AC$2*0.5%,IF(AND(AB1534="ave",U1534="",N1534=1,AG1534="Bush"),$AC$2*1%,IF(AND(AB1534="ave",U1534="",Q1534&gt;100),$AC$2*1.3%,IF(AND(AB1534="ave",U1534=""),$AC$2*1.2%,IF(AND(AB1534="Ave",U1534=200),$AC$2*1%,IF(AND(AB1534="Best",U1534=200),$AC$2*1.5%,IF(AND(AB1534="Best",U1534="",K1534&lt;&gt;"Pro Syd"),$AC$2*0.5%,IF(AND(AB1534="Best",U1534=""),$AC$2*1%,IF(AND(AB1534="Best",U1534=100,Table1[[#This Row],[State]]="NSW"),$AC$2*0.4%,IF(AND(AB1534="Best",U1534=100),$AC$2*1%,IF(Table1[[#This Row],[Adj]]="Nat OK",$AC$2*0.5%,"xxx")))))))))))))))</f>
        <v/>
      </c>
      <c r="AD1534" s="133" t="str">
        <f t="shared" si="310"/>
        <v/>
      </c>
      <c r="AE1534" s="133" t="str">
        <f t="shared" si="311"/>
        <v/>
      </c>
      <c r="AF1534" s="133" t="str">
        <f>VLOOKUP(Table1[[#This Row],[Track]],$F$2672:$H$2715,2,FALSE)</f>
        <v>Vic</v>
      </c>
      <c r="AG1534" s="133" t="str">
        <f>VLOOKUP(Table1[[#This Row],[Track]],$F$2672:$H$2715,3,FALSE)</f>
        <v>-</v>
      </c>
      <c r="AH1534" s="133" t="str">
        <f>IF(Table1[[#This Row],[Date]]&lt;$AH$2,"",IF(Table1[[#This Row],[Date]]&lt;$AH$3,"Edge","Elite Combo"))</f>
        <v/>
      </c>
      <c r="AI1534" s="218">
        <f>Table1[[#This Row],[Time]]</f>
        <v>0.51388888888888884</v>
      </c>
      <c r="AJ1534" s="219" t="str">
        <f>Table1[[#This Row],[Track]]</f>
        <v>Moonee Valley</v>
      </c>
      <c r="AK1534" s="216">
        <f>Table1[[#This Row],[Race ]]</f>
        <v>1</v>
      </c>
      <c r="AL1534" s="219">
        <f>Table1[[#This Row],[TAB]]</f>
        <v>5</v>
      </c>
      <c r="AM1534" s="219" t="str">
        <f>Table1[[#This Row],[Selection]]</f>
        <v>Waimarie</v>
      </c>
      <c r="AN1534" s="220" t="str">
        <f>Table1[[#This Row],[Sources]]</f>
        <v/>
      </c>
      <c r="AO1534" s="219" t="str">
        <f>Table1[[#This Row],[Scale Bet]]</f>
        <v/>
      </c>
    </row>
    <row r="1535" spans="5:41" ht="16.5" customHeight="1" x14ac:dyDescent="0.25">
      <c r="E1535" s="185">
        <v>45514</v>
      </c>
      <c r="F1535" s="35">
        <v>0.57638888888888884</v>
      </c>
      <c r="G1535" s="36" t="s">
        <v>22</v>
      </c>
      <c r="H1535" s="36">
        <v>5</v>
      </c>
      <c r="I1535" s="36">
        <v>8</v>
      </c>
      <c r="J1535" s="36" t="s">
        <v>25</v>
      </c>
      <c r="K1535" s="36" t="s">
        <v>1</v>
      </c>
      <c r="L1535" s="165">
        <v>11.000000000000002</v>
      </c>
      <c r="M1535" s="134">
        <f t="shared" si="299"/>
        <v>11.000000000000002</v>
      </c>
      <c r="N1535" s="36">
        <f t="shared" si="300"/>
        <v>1</v>
      </c>
      <c r="O1535" s="135" t="str">
        <f t="shared" si="301"/>
        <v>E4-11</v>
      </c>
      <c r="P1535" s="186" t="str">
        <f t="shared" si="302"/>
        <v>OK</v>
      </c>
      <c r="Q1535" s="187">
        <f t="shared" si="303"/>
        <v>44.000000000000007</v>
      </c>
      <c r="R1535" s="150"/>
      <c r="S1535" s="187" t="str">
        <f t="shared" si="304"/>
        <v/>
      </c>
      <c r="T1535" s="136" t="str">
        <f t="shared" si="305"/>
        <v>Boston Rocks</v>
      </c>
      <c r="U1535" s="137" t="str">
        <f>IF(P1535="","",IF(N1535=1,"",IF(Q1535="","",IF(Q1535&lt;=100,100,IF(Table1[[#This Row],[Day]]="Wed",100,200)))))</f>
        <v/>
      </c>
      <c r="V1535" s="137" t="str">
        <f t="shared" si="306"/>
        <v/>
      </c>
      <c r="W1535" s="137" t="str">
        <f t="shared" si="307"/>
        <v/>
      </c>
      <c r="X1535" s="133">
        <f>100</f>
        <v>100</v>
      </c>
      <c r="Y1535" s="133" t="str">
        <f t="shared" si="308"/>
        <v/>
      </c>
      <c r="Z1535" s="133">
        <f t="shared" si="309"/>
        <v>-100</v>
      </c>
      <c r="AA1535" s="134" t="str">
        <f>TEXT(Table1[[#This Row],[Date]],"DDD")</f>
        <v>Sat</v>
      </c>
      <c r="AB1535" s="133" t="str">
        <f>IF(OR(G1535="Doomben",G1535="Eagle Farm"),"Q",IF(AND(Q1535&gt;1,Q1535&lt;55,Table1[[#This Row],[Source]]="Nat"),"Nat OK",IF(AND(Table1[[#This Row],[Source]]&lt;&gt;"Nat",Q1535&lt;55),"Poor &lt;55",IF(OR(G1535="Randwick",G1535="Flemington",G1535="Caulfield",G1535="Sandown Lake",G1535="Sandown Hill"),"Best","ave"))))</f>
        <v>Poor &lt;55</v>
      </c>
      <c r="AC1535" s="133">
        <f>IF(Q1535="","",IF(AB1535="Poor &lt;55",$AC$2*0.2%,IF(AND(AB1535="Q",AA1535&lt;&gt;"Wed"),$AC$2*0.4%,IF(AND(AB1535="Q",AA1535="Wed"),$AC$2*0.5%,IF(AND(AB1535="Ave",U1535=100),$AC$2*0.5%,IF(AND(AB1535="ave",U1535="",N1535=1,AG1535="Bush"),$AC$2*1%,IF(AND(AB1535="ave",U1535="",Q1535&gt;100),$AC$2*1.3%,IF(AND(AB1535="ave",U1535=""),$AC$2*1.2%,IF(AND(AB1535="Ave",U1535=200),$AC$2*1%,IF(AND(AB1535="Best",U1535=200),$AC$2*1.5%,IF(AND(AB1535="Best",U1535="",K1535&lt;&gt;"Pro Syd"),$AC$2*0.5%,IF(AND(AB1535="Best",U1535=""),$AC$2*1%,IF(AND(AB1535="Best",U1535=100,Table1[[#This Row],[State]]="NSW"),$AC$2*0.4%,IF(AND(AB1535="Best",U1535=100),$AC$2*1%,IF(Table1[[#This Row],[Adj]]="Nat OK",$AC$2*0.5%,"xxx")))))))))))))))</f>
        <v>20</v>
      </c>
      <c r="AD1535" s="133" t="str">
        <f t="shared" si="310"/>
        <v/>
      </c>
      <c r="AE1535" s="133">
        <f t="shared" si="311"/>
        <v>-20</v>
      </c>
      <c r="AF1535" s="133" t="str">
        <f>VLOOKUP(Table1[[#This Row],[Track]],$F$2672:$H$2715,2,FALSE)</f>
        <v>NSW</v>
      </c>
      <c r="AG1535" s="133" t="str">
        <f>VLOOKUP(Table1[[#This Row],[Track]],$F$2672:$H$2715,3,FALSE)</f>
        <v>-</v>
      </c>
      <c r="AH1535" s="133" t="str">
        <f>IF(Table1[[#This Row],[Date]]&lt;$AH$2,"",IF(Table1[[#This Row],[Date]]&lt;$AH$3,"Edge","Elite Combo"))</f>
        <v/>
      </c>
      <c r="AI1535" s="218">
        <f>Table1[[#This Row],[Time]]</f>
        <v>0.57638888888888884</v>
      </c>
      <c r="AJ1535" s="219" t="str">
        <f>Table1[[#This Row],[Track]]</f>
        <v>Randwick</v>
      </c>
      <c r="AK1535" s="216">
        <f>Table1[[#This Row],[Race ]]</f>
        <v>5</v>
      </c>
      <c r="AL1535" s="219">
        <f>Table1[[#This Row],[TAB]]</f>
        <v>8</v>
      </c>
      <c r="AM1535" s="219" t="str">
        <f>Table1[[#This Row],[Selection]]</f>
        <v>Boston Rocks</v>
      </c>
      <c r="AN1535" s="220" t="str">
        <f>Table1[[#This Row],[Sources]]</f>
        <v>E4-11</v>
      </c>
      <c r="AO1535" s="219">
        <f>Table1[[#This Row],[Scale Bet]]</f>
        <v>20</v>
      </c>
    </row>
    <row r="1536" spans="5:41" ht="16.5" customHeight="1" x14ac:dyDescent="0.25">
      <c r="E1536" s="185">
        <v>45514</v>
      </c>
      <c r="F1536" s="35">
        <v>0.60069444444444442</v>
      </c>
      <c r="G1536" s="36" t="s">
        <v>22</v>
      </c>
      <c r="H1536" s="36">
        <v>6</v>
      </c>
      <c r="I1536" s="36">
        <v>8</v>
      </c>
      <c r="J1536" s="36" t="s">
        <v>137</v>
      </c>
      <c r="K1536" s="36" t="s">
        <v>60</v>
      </c>
      <c r="L1536" s="165">
        <v>15</v>
      </c>
      <c r="M1536" s="134">
        <f t="shared" si="299"/>
        <v>15</v>
      </c>
      <c r="N1536" s="36">
        <f t="shared" si="300"/>
        <v>1</v>
      </c>
      <c r="O1536" s="135" t="str">
        <f t="shared" si="301"/>
        <v>Pro Syd-15</v>
      </c>
      <c r="P1536" s="186" t="str">
        <f t="shared" si="302"/>
        <v>OK</v>
      </c>
      <c r="Q1536" s="187">
        <f t="shared" si="303"/>
        <v>60</v>
      </c>
      <c r="R1536" s="150">
        <v>7.3</v>
      </c>
      <c r="S1536" s="187">
        <f t="shared" si="304"/>
        <v>438</v>
      </c>
      <c r="T1536" s="136" t="str">
        <f t="shared" si="305"/>
        <v>Cosy Corner</v>
      </c>
      <c r="U1536" s="137" t="str">
        <f>IF(P1536="","",IF(N1536=1,"",IF(Q1536="","",IF(Q1536&lt;=100,100,IF(Table1[[#This Row],[Day]]="Wed",100,200)))))</f>
        <v/>
      </c>
      <c r="V1536" s="137" t="str">
        <f t="shared" si="306"/>
        <v/>
      </c>
      <c r="W1536" s="137" t="str">
        <f t="shared" si="307"/>
        <v/>
      </c>
      <c r="X1536" s="133">
        <f>100</f>
        <v>100</v>
      </c>
      <c r="Y1536" s="133">
        <f t="shared" si="308"/>
        <v>730</v>
      </c>
      <c r="Z1536" s="133">
        <f t="shared" si="309"/>
        <v>630</v>
      </c>
      <c r="AA1536" s="134" t="str">
        <f>TEXT(Table1[[#This Row],[Date]],"DDD")</f>
        <v>Sat</v>
      </c>
      <c r="AB1536" s="133" t="str">
        <f>IF(OR(G1536="Doomben",G1536="Eagle Farm"),"Q",IF(AND(Q1536&gt;1,Q1536&lt;55,Table1[[#This Row],[Source]]="Nat"),"Nat OK",IF(AND(Table1[[#This Row],[Source]]&lt;&gt;"Nat",Q1536&lt;55),"Poor &lt;55",IF(OR(G1536="Randwick",G1536="Flemington",G1536="Caulfield",G1536="Sandown Lake",G1536="Sandown Hill"),"Best","ave"))))</f>
        <v>Best</v>
      </c>
      <c r="AC1536" s="133">
        <f>IF(Q1536="","",IF(AB1536="Poor &lt;55",$AC$2*0.2%,IF(AND(AB1536="Q",AA1536&lt;&gt;"Wed"),$AC$2*0.4%,IF(AND(AB1536="Q",AA1536="Wed"),$AC$2*0.5%,IF(AND(AB1536="Ave",U1536=100),$AC$2*0.5%,IF(AND(AB1536="ave",U1536="",N1536=1,AG1536="Bush"),$AC$2*1%,IF(AND(AB1536="ave",U1536="",Q1536&gt;100),$AC$2*1.3%,IF(AND(AB1536="ave",U1536=""),$AC$2*1.2%,IF(AND(AB1536="Ave",U1536=200),$AC$2*1%,IF(AND(AB1536="Best",U1536=200),$AC$2*1.5%,IF(AND(AB1536="Best",U1536="",K1536&lt;&gt;"Pro Syd"),$AC$2*0.5%,IF(AND(AB1536="Best",U1536=""),$AC$2*1%,IF(AND(AB1536="Best",U1536=100,Table1[[#This Row],[State]]="NSW"),$AC$2*0.4%,IF(AND(AB1536="Best",U1536=100),$AC$2*1%,IF(Table1[[#This Row],[Adj]]="Nat OK",$AC$2*0.5%,"xxx")))))))))))))))</f>
        <v>100</v>
      </c>
      <c r="AD1536" s="133">
        <f t="shared" si="310"/>
        <v>730</v>
      </c>
      <c r="AE1536" s="133">
        <f t="shared" si="311"/>
        <v>630</v>
      </c>
      <c r="AF1536" s="133" t="str">
        <f>VLOOKUP(Table1[[#This Row],[Track]],$F$2672:$H$2715,2,FALSE)</f>
        <v>NSW</v>
      </c>
      <c r="AG1536" s="133" t="str">
        <f>VLOOKUP(Table1[[#This Row],[Track]],$F$2672:$H$2715,3,FALSE)</f>
        <v>-</v>
      </c>
      <c r="AH1536" s="133" t="str">
        <f>IF(Table1[[#This Row],[Date]]&lt;$AH$2,"",IF(Table1[[#This Row],[Date]]&lt;$AH$3,"Edge","Elite Combo"))</f>
        <v/>
      </c>
      <c r="AI1536" s="218">
        <f>Table1[[#This Row],[Time]]</f>
        <v>0.60069444444444442</v>
      </c>
      <c r="AJ1536" s="219" t="str">
        <f>Table1[[#This Row],[Track]]</f>
        <v>Randwick</v>
      </c>
      <c r="AK1536" s="216">
        <f>Table1[[#This Row],[Race ]]</f>
        <v>6</v>
      </c>
      <c r="AL1536" s="219">
        <f>Table1[[#This Row],[TAB]]</f>
        <v>8</v>
      </c>
      <c r="AM1536" s="219" t="str">
        <f>Table1[[#This Row],[Selection]]</f>
        <v>Cosy Corner</v>
      </c>
      <c r="AN1536" s="220" t="str">
        <f>Table1[[#This Row],[Sources]]</f>
        <v>Pro Syd-15</v>
      </c>
      <c r="AO1536" s="219">
        <f>Table1[[#This Row],[Scale Bet]]</f>
        <v>100</v>
      </c>
    </row>
    <row r="1537" spans="5:41" ht="16.5" customHeight="1" x14ac:dyDescent="0.25">
      <c r="E1537" s="185">
        <v>45514</v>
      </c>
      <c r="F1537" s="35">
        <v>0.61111111111111116</v>
      </c>
      <c r="G1537" s="36" t="s">
        <v>100</v>
      </c>
      <c r="H1537" s="36">
        <v>5</v>
      </c>
      <c r="I1537" s="36">
        <v>5</v>
      </c>
      <c r="J1537" s="36" t="s">
        <v>306</v>
      </c>
      <c r="K1537" s="36" t="s">
        <v>1</v>
      </c>
      <c r="L1537" s="165">
        <v>12</v>
      </c>
      <c r="M1537" s="134">
        <f t="shared" si="299"/>
        <v>35</v>
      </c>
      <c r="N1537" s="36">
        <f t="shared" si="300"/>
        <v>3</v>
      </c>
      <c r="O1537" s="135" t="str">
        <f t="shared" si="301"/>
        <v>E4-12/Edge-10/Pro Mel-13</v>
      </c>
      <c r="P1537" s="186" t="str">
        <f t="shared" si="302"/>
        <v>OK</v>
      </c>
      <c r="Q1537" s="187">
        <f t="shared" si="303"/>
        <v>140</v>
      </c>
      <c r="R1537" s="150"/>
      <c r="S1537" s="187" t="str">
        <f t="shared" si="304"/>
        <v/>
      </c>
      <c r="T1537" s="136" t="str">
        <f t="shared" si="305"/>
        <v>Scuderia</v>
      </c>
      <c r="U1537" s="137">
        <f>IF(P1537="","",IF(N1537=1,"",IF(Q1537="","",IF(Q1537&lt;=100,100,IF(Table1[[#This Row],[Day]]="Wed",100,200)))))</f>
        <v>200</v>
      </c>
      <c r="V1537" s="137" t="str">
        <f t="shared" si="306"/>
        <v/>
      </c>
      <c r="W1537" s="137">
        <f t="shared" si="307"/>
        <v>-200</v>
      </c>
      <c r="X1537" s="133">
        <f>100</f>
        <v>100</v>
      </c>
      <c r="Y1537" s="133" t="str">
        <f t="shared" si="308"/>
        <v/>
      </c>
      <c r="Z1537" s="133">
        <f t="shared" si="309"/>
        <v>-100</v>
      </c>
      <c r="AA1537" s="134" t="str">
        <f>TEXT(Table1[[#This Row],[Date]],"DDD")</f>
        <v>Sat</v>
      </c>
      <c r="AB1537" s="133" t="str">
        <f>IF(OR(G1537="Doomben",G1537="Eagle Farm"),"Q",IF(AND(Q1537&gt;1,Q1537&lt;55,Table1[[#This Row],[Source]]="Nat"),"Nat OK",IF(AND(Table1[[#This Row],[Source]]&lt;&gt;"Nat",Q1537&lt;55),"Poor &lt;55",IF(OR(G1537="Randwick",G1537="Flemington",G1537="Caulfield",G1537="Sandown Lake",G1537="Sandown Hill"),"Best","ave"))))</f>
        <v>ave</v>
      </c>
      <c r="AC1537" s="133">
        <f>IF(Q1537="","",IF(AB1537="Poor &lt;55",$AC$2*0.2%,IF(AND(AB1537="Q",AA1537&lt;&gt;"Wed"),$AC$2*0.4%,IF(AND(AB1537="Q",AA1537="Wed"),$AC$2*0.5%,IF(AND(AB1537="Ave",U1537=100),$AC$2*0.5%,IF(AND(AB1537="ave",U1537="",N1537=1,AG1537="Bush"),$AC$2*1%,IF(AND(AB1537="ave",U1537="",Q1537&gt;100),$AC$2*1.3%,IF(AND(AB1537="ave",U1537=""),$AC$2*1.2%,IF(AND(AB1537="Ave",U1537=200),$AC$2*1%,IF(AND(AB1537="Best",U1537=200),$AC$2*1.5%,IF(AND(AB1537="Best",U1537="",K1537&lt;&gt;"Pro Syd"),$AC$2*0.5%,IF(AND(AB1537="Best",U1537=""),$AC$2*1%,IF(AND(AB1537="Best",U1537=100,Table1[[#This Row],[State]]="NSW"),$AC$2*0.4%,IF(AND(AB1537="Best",U1537=100),$AC$2*1%,IF(Table1[[#This Row],[Adj]]="Nat OK",$AC$2*0.5%,"xxx")))))))))))))))</f>
        <v>100</v>
      </c>
      <c r="AD1537" s="133" t="str">
        <f t="shared" si="310"/>
        <v/>
      </c>
      <c r="AE1537" s="133">
        <f t="shared" si="311"/>
        <v>-100</v>
      </c>
      <c r="AF1537" s="133" t="str">
        <f>VLOOKUP(Table1[[#This Row],[Track]],$F$2672:$H$2715,2,FALSE)</f>
        <v>Vic</v>
      </c>
      <c r="AG1537" s="133" t="str">
        <f>VLOOKUP(Table1[[#This Row],[Track]],$F$2672:$H$2715,3,FALSE)</f>
        <v>-</v>
      </c>
      <c r="AH1537" s="133" t="str">
        <f>IF(Table1[[#This Row],[Date]]&lt;$AH$2,"",IF(Table1[[#This Row],[Date]]&lt;$AH$3,"Edge","Elite Combo"))</f>
        <v/>
      </c>
      <c r="AI1537" s="218">
        <f>Table1[[#This Row],[Time]]</f>
        <v>0.61111111111111116</v>
      </c>
      <c r="AJ1537" s="219" t="str">
        <f>Table1[[#This Row],[Track]]</f>
        <v>Moonee Valley</v>
      </c>
      <c r="AK1537" s="216">
        <f>Table1[[#This Row],[Race ]]</f>
        <v>5</v>
      </c>
      <c r="AL1537" s="219">
        <f>Table1[[#This Row],[TAB]]</f>
        <v>5</v>
      </c>
      <c r="AM1537" s="219" t="str">
        <f>Table1[[#This Row],[Selection]]</f>
        <v>Scuderia</v>
      </c>
      <c r="AN1537" s="220" t="str">
        <f>Table1[[#This Row],[Sources]]</f>
        <v>E4-12/Edge-10/Pro Mel-13</v>
      </c>
      <c r="AO1537" s="219">
        <f>Table1[[#This Row],[Scale Bet]]</f>
        <v>100</v>
      </c>
    </row>
    <row r="1538" spans="5:41" ht="16.5" customHeight="1" x14ac:dyDescent="0.25">
      <c r="E1538" s="185">
        <v>45514</v>
      </c>
      <c r="F1538" s="35">
        <v>0.61111111111111116</v>
      </c>
      <c r="G1538" s="36" t="s">
        <v>100</v>
      </c>
      <c r="H1538" s="36">
        <v>5</v>
      </c>
      <c r="I1538" s="36">
        <v>5</v>
      </c>
      <c r="J1538" s="36" t="s">
        <v>306</v>
      </c>
      <c r="K1538" s="36" t="s">
        <v>40</v>
      </c>
      <c r="L1538" s="165">
        <v>10</v>
      </c>
      <c r="M1538" s="134" t="str">
        <f t="shared" si="299"/>
        <v/>
      </c>
      <c r="N1538" s="36" t="str">
        <f t="shared" si="300"/>
        <v/>
      </c>
      <c r="O1538" s="135" t="str">
        <f t="shared" si="301"/>
        <v/>
      </c>
      <c r="P1538" s="186" t="str">
        <f t="shared" si="302"/>
        <v>OK</v>
      </c>
      <c r="Q1538" s="187" t="str">
        <f t="shared" si="303"/>
        <v/>
      </c>
      <c r="R1538" s="150"/>
      <c r="S1538" s="187" t="str">
        <f t="shared" si="304"/>
        <v/>
      </c>
      <c r="T1538" s="136" t="str">
        <f t="shared" si="305"/>
        <v>Scuderia</v>
      </c>
      <c r="U1538" s="137" t="str">
        <f>IF(P1538="","",IF(N1538=1,"",IF(Q1538="","",IF(Q1538&lt;=100,100,IF(Table1[[#This Row],[Day]]="Wed",100,200)))))</f>
        <v/>
      </c>
      <c r="V1538" s="137" t="str">
        <f t="shared" si="306"/>
        <v/>
      </c>
      <c r="W1538" s="137" t="str">
        <f t="shared" si="307"/>
        <v/>
      </c>
      <c r="X1538" s="133">
        <f>100</f>
        <v>100</v>
      </c>
      <c r="Y1538" s="133" t="str">
        <f t="shared" si="308"/>
        <v/>
      </c>
      <c r="Z1538" s="133">
        <f t="shared" si="309"/>
        <v>-100</v>
      </c>
      <c r="AA1538" s="134" t="str">
        <f>TEXT(Table1[[#This Row],[Date]],"DDD")</f>
        <v>Sat</v>
      </c>
      <c r="AB1538" s="133" t="str">
        <f>IF(OR(G1538="Doomben",G1538="Eagle Farm"),"Q",IF(AND(Q1538&gt;1,Q1538&lt;55,Table1[[#This Row],[Source]]="Nat"),"Nat OK",IF(AND(Table1[[#This Row],[Source]]&lt;&gt;"Nat",Q1538&lt;55),"Poor &lt;55",IF(OR(G1538="Randwick",G1538="Flemington",G1538="Caulfield",G1538="Sandown Lake",G1538="Sandown Hill"),"Best","ave"))))</f>
        <v>ave</v>
      </c>
      <c r="AC1538" s="133" t="str">
        <f>IF(Q1538="","",IF(AB1538="Poor &lt;55",$AC$2*0.2%,IF(AND(AB1538="Q",AA1538&lt;&gt;"Wed"),$AC$2*0.4%,IF(AND(AB1538="Q",AA1538="Wed"),$AC$2*0.5%,IF(AND(AB1538="Ave",U1538=100),$AC$2*0.5%,IF(AND(AB1538="ave",U1538="",N1538=1,AG1538="Bush"),$AC$2*1%,IF(AND(AB1538="ave",U1538="",Q1538&gt;100),$AC$2*1.3%,IF(AND(AB1538="ave",U1538=""),$AC$2*1.2%,IF(AND(AB1538="Ave",U1538=200),$AC$2*1%,IF(AND(AB1538="Best",U1538=200),$AC$2*1.5%,IF(AND(AB1538="Best",U1538="",K1538&lt;&gt;"Pro Syd"),$AC$2*0.5%,IF(AND(AB1538="Best",U1538=""),$AC$2*1%,IF(AND(AB1538="Best",U1538=100,Table1[[#This Row],[State]]="NSW"),$AC$2*0.4%,IF(AND(AB1538="Best",U1538=100),$AC$2*1%,IF(Table1[[#This Row],[Adj]]="Nat OK",$AC$2*0.5%,"xxx")))))))))))))))</f>
        <v/>
      </c>
      <c r="AD1538" s="133" t="str">
        <f t="shared" si="310"/>
        <v/>
      </c>
      <c r="AE1538" s="133" t="str">
        <f t="shared" si="311"/>
        <v/>
      </c>
      <c r="AF1538" s="133" t="str">
        <f>VLOOKUP(Table1[[#This Row],[Track]],$F$2672:$H$2715,2,FALSE)</f>
        <v>Vic</v>
      </c>
      <c r="AG1538" s="133" t="str">
        <f>VLOOKUP(Table1[[#This Row],[Track]],$F$2672:$H$2715,3,FALSE)</f>
        <v>-</v>
      </c>
      <c r="AH1538" s="133" t="str">
        <f>IF(Table1[[#This Row],[Date]]&lt;$AH$2,"",IF(Table1[[#This Row],[Date]]&lt;$AH$3,"Edge","Elite Combo"))</f>
        <v/>
      </c>
      <c r="AI1538" s="218">
        <f>Table1[[#This Row],[Time]]</f>
        <v>0.61111111111111116</v>
      </c>
      <c r="AJ1538" s="219" t="str">
        <f>Table1[[#This Row],[Track]]</f>
        <v>Moonee Valley</v>
      </c>
      <c r="AK1538" s="216">
        <f>Table1[[#This Row],[Race ]]</f>
        <v>5</v>
      </c>
      <c r="AL1538" s="219">
        <f>Table1[[#This Row],[TAB]]</f>
        <v>5</v>
      </c>
      <c r="AM1538" s="219" t="str">
        <f>Table1[[#This Row],[Selection]]</f>
        <v>Scuderia</v>
      </c>
      <c r="AN1538" s="220" t="str">
        <f>Table1[[#This Row],[Sources]]</f>
        <v/>
      </c>
      <c r="AO1538" s="219" t="str">
        <f>Table1[[#This Row],[Scale Bet]]</f>
        <v/>
      </c>
    </row>
    <row r="1539" spans="5:41" ht="16.5" customHeight="1" x14ac:dyDescent="0.25">
      <c r="E1539" s="185">
        <v>45514</v>
      </c>
      <c r="F1539" s="35">
        <v>0.61111111111111116</v>
      </c>
      <c r="G1539" s="36" t="s">
        <v>100</v>
      </c>
      <c r="H1539" s="36">
        <v>5</v>
      </c>
      <c r="I1539" s="36">
        <v>5</v>
      </c>
      <c r="J1539" s="36" t="s">
        <v>306</v>
      </c>
      <c r="K1539" s="36" t="s">
        <v>18</v>
      </c>
      <c r="L1539" s="165">
        <v>13</v>
      </c>
      <c r="M1539" s="134" t="str">
        <f t="shared" si="299"/>
        <v/>
      </c>
      <c r="N1539" s="36" t="str">
        <f t="shared" si="300"/>
        <v/>
      </c>
      <c r="O1539" s="135" t="str">
        <f t="shared" si="301"/>
        <v/>
      </c>
      <c r="P1539" s="186" t="str">
        <f t="shared" si="302"/>
        <v>OK</v>
      </c>
      <c r="Q1539" s="187" t="str">
        <f t="shared" si="303"/>
        <v/>
      </c>
      <c r="R1539" s="150"/>
      <c r="S1539" s="187" t="str">
        <f t="shared" si="304"/>
        <v/>
      </c>
      <c r="T1539" s="136" t="str">
        <f t="shared" si="305"/>
        <v>Scuderia</v>
      </c>
      <c r="U1539" s="137" t="str">
        <f>IF(P1539="","",IF(N1539=1,"",IF(Q1539="","",IF(Q1539&lt;=100,100,IF(Table1[[#This Row],[Day]]="Wed",100,200)))))</f>
        <v/>
      </c>
      <c r="V1539" s="137" t="str">
        <f t="shared" si="306"/>
        <v/>
      </c>
      <c r="W1539" s="137" t="str">
        <f t="shared" si="307"/>
        <v/>
      </c>
      <c r="X1539" s="133">
        <f>100</f>
        <v>100</v>
      </c>
      <c r="Y1539" s="133" t="str">
        <f t="shared" si="308"/>
        <v/>
      </c>
      <c r="Z1539" s="133">
        <f t="shared" si="309"/>
        <v>-100</v>
      </c>
      <c r="AA1539" s="134" t="str">
        <f>TEXT(Table1[[#This Row],[Date]],"DDD")</f>
        <v>Sat</v>
      </c>
      <c r="AB1539" s="133" t="str">
        <f>IF(OR(G1539="Doomben",G1539="Eagle Farm"),"Q",IF(AND(Q1539&gt;1,Q1539&lt;55,Table1[[#This Row],[Source]]="Nat"),"Nat OK",IF(AND(Table1[[#This Row],[Source]]&lt;&gt;"Nat",Q1539&lt;55),"Poor &lt;55",IF(OR(G1539="Randwick",G1539="Flemington",G1539="Caulfield",G1539="Sandown Lake",G1539="Sandown Hill"),"Best","ave"))))</f>
        <v>ave</v>
      </c>
      <c r="AC1539" s="133" t="str">
        <f>IF(Q1539="","",IF(AB1539="Poor &lt;55",$AC$2*0.2%,IF(AND(AB1539="Q",AA1539&lt;&gt;"Wed"),$AC$2*0.4%,IF(AND(AB1539="Q",AA1539="Wed"),$AC$2*0.5%,IF(AND(AB1539="Ave",U1539=100),$AC$2*0.5%,IF(AND(AB1539="ave",U1539="",N1539=1,AG1539="Bush"),$AC$2*1%,IF(AND(AB1539="ave",U1539="",Q1539&gt;100),$AC$2*1.3%,IF(AND(AB1539="ave",U1539=""),$AC$2*1.2%,IF(AND(AB1539="Ave",U1539=200),$AC$2*1%,IF(AND(AB1539="Best",U1539=200),$AC$2*1.5%,IF(AND(AB1539="Best",U1539="",K1539&lt;&gt;"Pro Syd"),$AC$2*0.5%,IF(AND(AB1539="Best",U1539=""),$AC$2*1%,IF(AND(AB1539="Best",U1539=100,Table1[[#This Row],[State]]="NSW"),$AC$2*0.4%,IF(AND(AB1539="Best",U1539=100),$AC$2*1%,IF(Table1[[#This Row],[Adj]]="Nat OK",$AC$2*0.5%,"xxx")))))))))))))))</f>
        <v/>
      </c>
      <c r="AD1539" s="133" t="str">
        <f t="shared" si="310"/>
        <v/>
      </c>
      <c r="AE1539" s="133" t="str">
        <f t="shared" si="311"/>
        <v/>
      </c>
      <c r="AF1539" s="133" t="str">
        <f>VLOOKUP(Table1[[#This Row],[Track]],$F$2672:$H$2715,2,FALSE)</f>
        <v>Vic</v>
      </c>
      <c r="AG1539" s="133" t="str">
        <f>VLOOKUP(Table1[[#This Row],[Track]],$F$2672:$H$2715,3,FALSE)</f>
        <v>-</v>
      </c>
      <c r="AH1539" s="133" t="str">
        <f>IF(Table1[[#This Row],[Date]]&lt;$AH$2,"",IF(Table1[[#This Row],[Date]]&lt;$AH$3,"Edge","Elite Combo"))</f>
        <v/>
      </c>
      <c r="AI1539" s="218">
        <f>Table1[[#This Row],[Time]]</f>
        <v>0.61111111111111116</v>
      </c>
      <c r="AJ1539" s="219" t="str">
        <f>Table1[[#This Row],[Track]]</f>
        <v>Moonee Valley</v>
      </c>
      <c r="AK1539" s="216">
        <f>Table1[[#This Row],[Race ]]</f>
        <v>5</v>
      </c>
      <c r="AL1539" s="219">
        <f>Table1[[#This Row],[TAB]]</f>
        <v>5</v>
      </c>
      <c r="AM1539" s="219" t="str">
        <f>Table1[[#This Row],[Selection]]</f>
        <v>Scuderia</v>
      </c>
      <c r="AN1539" s="220" t="str">
        <f>Table1[[#This Row],[Sources]]</f>
        <v/>
      </c>
      <c r="AO1539" s="219" t="str">
        <f>Table1[[#This Row],[Scale Bet]]</f>
        <v/>
      </c>
    </row>
    <row r="1540" spans="5:41" ht="16.5" customHeight="1" x14ac:dyDescent="0.25">
      <c r="E1540" s="185">
        <v>45514</v>
      </c>
      <c r="F1540" s="35">
        <v>0.61111111111111116</v>
      </c>
      <c r="G1540" s="36" t="s">
        <v>100</v>
      </c>
      <c r="H1540" s="36">
        <v>5</v>
      </c>
      <c r="I1540" s="36">
        <v>3</v>
      </c>
      <c r="J1540" s="36" t="s">
        <v>307</v>
      </c>
      <c r="K1540" s="36" t="s">
        <v>40</v>
      </c>
      <c r="L1540" s="165">
        <v>10</v>
      </c>
      <c r="M1540" s="134">
        <f t="shared" si="299"/>
        <v>20</v>
      </c>
      <c r="N1540" s="36">
        <f t="shared" si="300"/>
        <v>2</v>
      </c>
      <c r="O1540" s="135" t="str">
        <f t="shared" si="301"/>
        <v>Edge-10/Pro Mel-10</v>
      </c>
      <c r="P1540" s="186" t="str">
        <f t="shared" si="302"/>
        <v>OK</v>
      </c>
      <c r="Q1540" s="187">
        <f t="shared" si="303"/>
        <v>80</v>
      </c>
      <c r="R1540" s="150"/>
      <c r="S1540" s="187" t="str">
        <f t="shared" si="304"/>
        <v/>
      </c>
      <c r="T1540" s="136" t="str">
        <f t="shared" si="305"/>
        <v>Taunting</v>
      </c>
      <c r="U1540" s="137">
        <f>IF(P1540="","",IF(N1540=1,"",IF(Q1540="","",IF(Q1540&lt;=100,100,IF(Table1[[#This Row],[Day]]="Wed",100,200)))))</f>
        <v>100</v>
      </c>
      <c r="V1540" s="137" t="str">
        <f t="shared" si="306"/>
        <v/>
      </c>
      <c r="W1540" s="137">
        <f t="shared" si="307"/>
        <v>-100</v>
      </c>
      <c r="X1540" s="133">
        <f>100</f>
        <v>100</v>
      </c>
      <c r="Y1540" s="133" t="str">
        <f t="shared" si="308"/>
        <v/>
      </c>
      <c r="Z1540" s="133">
        <f t="shared" si="309"/>
        <v>-100</v>
      </c>
      <c r="AA1540" s="134" t="str">
        <f>TEXT(Table1[[#This Row],[Date]],"DDD")</f>
        <v>Sat</v>
      </c>
      <c r="AB1540" s="133" t="str">
        <f>IF(OR(G1540="Doomben",G1540="Eagle Farm"),"Q",IF(AND(Q1540&gt;1,Q1540&lt;55,Table1[[#This Row],[Source]]="Nat"),"Nat OK",IF(AND(Table1[[#This Row],[Source]]&lt;&gt;"Nat",Q1540&lt;55),"Poor &lt;55",IF(OR(G1540="Randwick",G1540="Flemington",G1540="Caulfield",G1540="Sandown Lake",G1540="Sandown Hill"),"Best","ave"))))</f>
        <v>ave</v>
      </c>
      <c r="AC1540" s="133">
        <f>IF(Q1540="","",IF(AB1540="Poor &lt;55",$AC$2*0.2%,IF(AND(AB1540="Q",AA1540&lt;&gt;"Wed"),$AC$2*0.4%,IF(AND(AB1540="Q",AA1540="Wed"),$AC$2*0.5%,IF(AND(AB1540="Ave",U1540=100),$AC$2*0.5%,IF(AND(AB1540="ave",U1540="",N1540=1,AG1540="Bush"),$AC$2*1%,IF(AND(AB1540="ave",U1540="",Q1540&gt;100),$AC$2*1.3%,IF(AND(AB1540="ave",U1540=""),$AC$2*1.2%,IF(AND(AB1540="Ave",U1540=200),$AC$2*1%,IF(AND(AB1540="Best",U1540=200),$AC$2*1.5%,IF(AND(AB1540="Best",U1540="",K1540&lt;&gt;"Pro Syd"),$AC$2*0.5%,IF(AND(AB1540="Best",U1540=""),$AC$2*1%,IF(AND(AB1540="Best",U1540=100,Table1[[#This Row],[State]]="NSW"),$AC$2*0.4%,IF(AND(AB1540="Best",U1540=100),$AC$2*1%,IF(Table1[[#This Row],[Adj]]="Nat OK",$AC$2*0.5%,"xxx")))))))))))))))</f>
        <v>50</v>
      </c>
      <c r="AD1540" s="133" t="str">
        <f t="shared" si="310"/>
        <v/>
      </c>
      <c r="AE1540" s="133">
        <f t="shared" si="311"/>
        <v>-50</v>
      </c>
      <c r="AF1540" s="133" t="str">
        <f>VLOOKUP(Table1[[#This Row],[Track]],$F$2672:$H$2715,2,FALSE)</f>
        <v>Vic</v>
      </c>
      <c r="AG1540" s="133" t="str">
        <f>VLOOKUP(Table1[[#This Row],[Track]],$F$2672:$H$2715,3,FALSE)</f>
        <v>-</v>
      </c>
      <c r="AH1540" s="133" t="str">
        <f>IF(Table1[[#This Row],[Date]]&lt;$AH$2,"",IF(Table1[[#This Row],[Date]]&lt;$AH$3,"Edge","Elite Combo"))</f>
        <v/>
      </c>
      <c r="AI1540" s="218">
        <f>Table1[[#This Row],[Time]]</f>
        <v>0.61111111111111116</v>
      </c>
      <c r="AJ1540" s="219" t="str">
        <f>Table1[[#This Row],[Track]]</f>
        <v>Moonee Valley</v>
      </c>
      <c r="AK1540" s="216">
        <f>Table1[[#This Row],[Race ]]</f>
        <v>5</v>
      </c>
      <c r="AL1540" s="219">
        <f>Table1[[#This Row],[TAB]]</f>
        <v>3</v>
      </c>
      <c r="AM1540" s="219" t="str">
        <f>Table1[[#This Row],[Selection]]</f>
        <v>Taunting</v>
      </c>
      <c r="AN1540" s="220" t="str">
        <f>Table1[[#This Row],[Sources]]</f>
        <v>Edge-10/Pro Mel-10</v>
      </c>
      <c r="AO1540" s="219">
        <f>Table1[[#This Row],[Scale Bet]]</f>
        <v>50</v>
      </c>
    </row>
    <row r="1541" spans="5:41" ht="16.5" customHeight="1" x14ac:dyDescent="0.25">
      <c r="E1541" s="185">
        <v>45514</v>
      </c>
      <c r="F1541" s="35">
        <v>0.61111111111111116</v>
      </c>
      <c r="G1541" s="36" t="s">
        <v>100</v>
      </c>
      <c r="H1541" s="36">
        <v>5</v>
      </c>
      <c r="I1541" s="36">
        <v>3</v>
      </c>
      <c r="J1541" s="36" t="s">
        <v>307</v>
      </c>
      <c r="K1541" s="36" t="s">
        <v>18</v>
      </c>
      <c r="L1541" s="165">
        <v>10</v>
      </c>
      <c r="M1541" s="134" t="str">
        <f t="shared" si="299"/>
        <v/>
      </c>
      <c r="N1541" s="36" t="str">
        <f t="shared" si="300"/>
        <v/>
      </c>
      <c r="O1541" s="135" t="str">
        <f t="shared" si="301"/>
        <v/>
      </c>
      <c r="P1541" s="186" t="str">
        <f t="shared" si="302"/>
        <v>OK</v>
      </c>
      <c r="Q1541" s="187" t="str">
        <f t="shared" si="303"/>
        <v/>
      </c>
      <c r="R1541" s="150"/>
      <c r="S1541" s="187" t="str">
        <f t="shared" si="304"/>
        <v/>
      </c>
      <c r="T1541" s="136" t="str">
        <f t="shared" si="305"/>
        <v>Taunting</v>
      </c>
      <c r="U1541" s="137" t="str">
        <f>IF(P1541="","",IF(N1541=1,"",IF(Q1541="","",IF(Q1541&lt;=100,100,IF(Table1[[#This Row],[Day]]="Wed",100,200)))))</f>
        <v/>
      </c>
      <c r="V1541" s="137" t="str">
        <f t="shared" si="306"/>
        <v/>
      </c>
      <c r="W1541" s="137" t="str">
        <f t="shared" si="307"/>
        <v/>
      </c>
      <c r="X1541" s="133">
        <f>100</f>
        <v>100</v>
      </c>
      <c r="Y1541" s="133" t="str">
        <f t="shared" si="308"/>
        <v/>
      </c>
      <c r="Z1541" s="133">
        <f t="shared" si="309"/>
        <v>-100</v>
      </c>
      <c r="AA1541" s="134" t="str">
        <f>TEXT(Table1[[#This Row],[Date]],"DDD")</f>
        <v>Sat</v>
      </c>
      <c r="AB1541" s="133" t="str">
        <f>IF(OR(G1541="Doomben",G1541="Eagle Farm"),"Q",IF(AND(Q1541&gt;1,Q1541&lt;55,Table1[[#This Row],[Source]]="Nat"),"Nat OK",IF(AND(Table1[[#This Row],[Source]]&lt;&gt;"Nat",Q1541&lt;55),"Poor &lt;55",IF(OR(G1541="Randwick",G1541="Flemington",G1541="Caulfield",G1541="Sandown Lake",G1541="Sandown Hill"),"Best","ave"))))</f>
        <v>ave</v>
      </c>
      <c r="AC1541" s="133" t="str">
        <f>IF(Q1541="","",IF(AB1541="Poor &lt;55",$AC$2*0.2%,IF(AND(AB1541="Q",AA1541&lt;&gt;"Wed"),$AC$2*0.4%,IF(AND(AB1541="Q",AA1541="Wed"),$AC$2*0.5%,IF(AND(AB1541="Ave",U1541=100),$AC$2*0.5%,IF(AND(AB1541="ave",U1541="",N1541=1,AG1541="Bush"),$AC$2*1%,IF(AND(AB1541="ave",U1541="",Q1541&gt;100),$AC$2*1.3%,IF(AND(AB1541="ave",U1541=""),$AC$2*1.2%,IF(AND(AB1541="Ave",U1541=200),$AC$2*1%,IF(AND(AB1541="Best",U1541=200),$AC$2*1.5%,IF(AND(AB1541="Best",U1541="",K1541&lt;&gt;"Pro Syd"),$AC$2*0.5%,IF(AND(AB1541="Best",U1541=""),$AC$2*1%,IF(AND(AB1541="Best",U1541=100,Table1[[#This Row],[State]]="NSW"),$AC$2*0.4%,IF(AND(AB1541="Best",U1541=100),$AC$2*1%,IF(Table1[[#This Row],[Adj]]="Nat OK",$AC$2*0.5%,"xxx")))))))))))))))</f>
        <v/>
      </c>
      <c r="AD1541" s="133" t="str">
        <f t="shared" si="310"/>
        <v/>
      </c>
      <c r="AE1541" s="133" t="str">
        <f t="shared" si="311"/>
        <v/>
      </c>
      <c r="AF1541" s="133" t="str">
        <f>VLOOKUP(Table1[[#This Row],[Track]],$F$2672:$H$2715,2,FALSE)</f>
        <v>Vic</v>
      </c>
      <c r="AG1541" s="133" t="str">
        <f>VLOOKUP(Table1[[#This Row],[Track]],$F$2672:$H$2715,3,FALSE)</f>
        <v>-</v>
      </c>
      <c r="AH1541" s="133" t="str">
        <f>IF(Table1[[#This Row],[Date]]&lt;$AH$2,"",IF(Table1[[#This Row],[Date]]&lt;$AH$3,"Edge","Elite Combo"))</f>
        <v/>
      </c>
      <c r="AI1541" s="218">
        <f>Table1[[#This Row],[Time]]</f>
        <v>0.61111111111111116</v>
      </c>
      <c r="AJ1541" s="219" t="str">
        <f>Table1[[#This Row],[Track]]</f>
        <v>Moonee Valley</v>
      </c>
      <c r="AK1541" s="216">
        <f>Table1[[#This Row],[Race ]]</f>
        <v>5</v>
      </c>
      <c r="AL1541" s="219">
        <f>Table1[[#This Row],[TAB]]</f>
        <v>3</v>
      </c>
      <c r="AM1541" s="219" t="str">
        <f>Table1[[#This Row],[Selection]]</f>
        <v>Taunting</v>
      </c>
      <c r="AN1541" s="220" t="str">
        <f>Table1[[#This Row],[Sources]]</f>
        <v/>
      </c>
      <c r="AO1541" s="219" t="str">
        <f>Table1[[#This Row],[Scale Bet]]</f>
        <v/>
      </c>
    </row>
    <row r="1542" spans="5:41" ht="16.5" customHeight="1" x14ac:dyDescent="0.25">
      <c r="E1542" s="185">
        <v>45514</v>
      </c>
      <c r="F1542" s="35">
        <v>0.625</v>
      </c>
      <c r="G1542" s="36" t="s">
        <v>22</v>
      </c>
      <c r="H1542" s="36">
        <v>7</v>
      </c>
      <c r="I1542" s="36">
        <v>12</v>
      </c>
      <c r="J1542" s="36" t="s">
        <v>308</v>
      </c>
      <c r="K1542" s="36" t="s">
        <v>60</v>
      </c>
      <c r="L1542" s="165">
        <v>15</v>
      </c>
      <c r="M1542" s="134">
        <f t="shared" si="299"/>
        <v>15</v>
      </c>
      <c r="N1542" s="36">
        <f t="shared" si="300"/>
        <v>1</v>
      </c>
      <c r="O1542" s="135" t="str">
        <f t="shared" si="301"/>
        <v>Pro Syd-15</v>
      </c>
      <c r="P1542" s="186" t="str">
        <f t="shared" si="302"/>
        <v>OK</v>
      </c>
      <c r="Q1542" s="187">
        <f t="shared" si="303"/>
        <v>60</v>
      </c>
      <c r="R1542" s="150"/>
      <c r="S1542" s="187" t="str">
        <f t="shared" si="304"/>
        <v/>
      </c>
      <c r="T1542" s="136" t="str">
        <f t="shared" si="305"/>
        <v>Yasuke</v>
      </c>
      <c r="U1542" s="137" t="str">
        <f>IF(P1542="","",IF(N1542=1,"",IF(Q1542="","",IF(Q1542&lt;=100,100,IF(Table1[[#This Row],[Day]]="Wed",100,200)))))</f>
        <v/>
      </c>
      <c r="V1542" s="137" t="str">
        <f t="shared" si="306"/>
        <v/>
      </c>
      <c r="W1542" s="137" t="str">
        <f t="shared" si="307"/>
        <v/>
      </c>
      <c r="X1542" s="133">
        <f>100</f>
        <v>100</v>
      </c>
      <c r="Y1542" s="133" t="str">
        <f t="shared" si="308"/>
        <v/>
      </c>
      <c r="Z1542" s="133">
        <f t="shared" si="309"/>
        <v>-100</v>
      </c>
      <c r="AA1542" s="134" t="str">
        <f>TEXT(Table1[[#This Row],[Date]],"DDD")</f>
        <v>Sat</v>
      </c>
      <c r="AB1542" s="133" t="str">
        <f>IF(OR(G1542="Doomben",G1542="Eagle Farm"),"Q",IF(AND(Q1542&gt;1,Q1542&lt;55,Table1[[#This Row],[Source]]="Nat"),"Nat OK",IF(AND(Table1[[#This Row],[Source]]&lt;&gt;"Nat",Q1542&lt;55),"Poor &lt;55",IF(OR(G1542="Randwick",G1542="Flemington",G1542="Caulfield",G1542="Sandown Lake",G1542="Sandown Hill"),"Best","ave"))))</f>
        <v>Best</v>
      </c>
      <c r="AC1542" s="133">
        <f>IF(Q1542="","",IF(AB1542="Poor &lt;55",$AC$2*0.2%,IF(AND(AB1542="Q",AA1542&lt;&gt;"Wed"),$AC$2*0.4%,IF(AND(AB1542="Q",AA1542="Wed"),$AC$2*0.5%,IF(AND(AB1542="Ave",U1542=100),$AC$2*0.5%,IF(AND(AB1542="ave",U1542="",N1542=1,AG1542="Bush"),$AC$2*1%,IF(AND(AB1542="ave",U1542="",Q1542&gt;100),$AC$2*1.3%,IF(AND(AB1542="ave",U1542=""),$AC$2*1.2%,IF(AND(AB1542="Ave",U1542=200),$AC$2*1%,IF(AND(AB1542="Best",U1542=200),$AC$2*1.5%,IF(AND(AB1542="Best",U1542="",K1542&lt;&gt;"Pro Syd"),$AC$2*0.5%,IF(AND(AB1542="Best",U1542=""),$AC$2*1%,IF(AND(AB1542="Best",U1542=100,Table1[[#This Row],[State]]="NSW"),$AC$2*0.4%,IF(AND(AB1542="Best",U1542=100),$AC$2*1%,IF(Table1[[#This Row],[Adj]]="Nat OK",$AC$2*0.5%,"xxx")))))))))))))))</f>
        <v>100</v>
      </c>
      <c r="AD1542" s="133" t="str">
        <f t="shared" si="310"/>
        <v/>
      </c>
      <c r="AE1542" s="133">
        <f t="shared" si="311"/>
        <v>-100</v>
      </c>
      <c r="AF1542" s="133" t="str">
        <f>VLOOKUP(Table1[[#This Row],[Track]],$F$2672:$H$2715,2,FALSE)</f>
        <v>NSW</v>
      </c>
      <c r="AG1542" s="133" t="str">
        <f>VLOOKUP(Table1[[#This Row],[Track]],$F$2672:$H$2715,3,FALSE)</f>
        <v>-</v>
      </c>
      <c r="AH1542" s="133" t="str">
        <f>IF(Table1[[#This Row],[Date]]&lt;$AH$2,"",IF(Table1[[#This Row],[Date]]&lt;$AH$3,"Edge","Elite Combo"))</f>
        <v/>
      </c>
      <c r="AI1542" s="218">
        <f>Table1[[#This Row],[Time]]</f>
        <v>0.625</v>
      </c>
      <c r="AJ1542" s="219" t="str">
        <f>Table1[[#This Row],[Track]]</f>
        <v>Randwick</v>
      </c>
      <c r="AK1542" s="216">
        <f>Table1[[#This Row],[Race ]]</f>
        <v>7</v>
      </c>
      <c r="AL1542" s="219">
        <f>Table1[[#This Row],[TAB]]</f>
        <v>12</v>
      </c>
      <c r="AM1542" s="219" t="str">
        <f>Table1[[#This Row],[Selection]]</f>
        <v>Yasuke</v>
      </c>
      <c r="AN1542" s="220" t="str">
        <f>Table1[[#This Row],[Sources]]</f>
        <v>Pro Syd-15</v>
      </c>
      <c r="AO1542" s="219">
        <f>Table1[[#This Row],[Scale Bet]]</f>
        <v>100</v>
      </c>
    </row>
    <row r="1543" spans="5:41" ht="16.5" customHeight="1" x14ac:dyDescent="0.25">
      <c r="E1543" s="185">
        <v>45514</v>
      </c>
      <c r="F1543" s="35">
        <v>0.63541666666666663</v>
      </c>
      <c r="G1543" s="36" t="s">
        <v>100</v>
      </c>
      <c r="H1543" s="36">
        <v>6</v>
      </c>
      <c r="I1543" s="36">
        <v>12</v>
      </c>
      <c r="J1543" s="36" t="s">
        <v>309</v>
      </c>
      <c r="K1543" s="36" t="s">
        <v>13</v>
      </c>
      <c r="L1543" s="165">
        <v>20</v>
      </c>
      <c r="M1543" s="134">
        <f t="shared" ref="M1543:M1606" si="312">IF(AND(J1543=J1542,E1543=E1542),"",IF(AND(E1543=E1546,J1543=J1546),L1543+L1544+L1545+L1546,IF(AND(E1543=E1545,J1543=J1545),L1543+L1544+L1545,IF(AND(E1543=E1544,J1543=J1544),L1543+L1544,L1543))))</f>
        <v>20</v>
      </c>
      <c r="N1543" s="36">
        <f t="shared" ref="N1543:N1606" si="313">IF(M1543=L1543,1,IF(M1543="","",IF(AND(E1543=E1546,J1543=J1546),4,IF(AND(E1543=E1545,J1543=J1545),3,IF(AND(E1543=E1544,J1543=J1544),2,"XXX")))))</f>
        <v>1</v>
      </c>
      <c r="O1543" s="135" t="str">
        <f t="shared" ref="O1543:O1606" si="314">IF(N1543="","",IF(N1543=4,K1543&amp;"-"&amp;L1543&amp;"/"&amp;K1544&amp;"-"&amp;L1544&amp;"/"&amp;K1545&amp;"-"&amp;L1545&amp;"/"&amp;K1546&amp;"-"&amp;L1546,IF(N1543=3,K1543&amp;"-"&amp;L1543&amp;"/"&amp;K1544&amp;"-"&amp;L1544&amp;"/"&amp;K1545&amp;"-"&amp;L1545,IF(N1543=2,K1543&amp;"-"&amp;L1543&amp;"/"&amp;K1544&amp;"-"&amp;L1544,IF(N1543=1,K1543&amp;"-"&amp;L1543,"""""xxx")))))</f>
        <v>Nat-20</v>
      </c>
      <c r="P1543" s="186" t="str">
        <f t="shared" ref="P1543:P1606" si="315">IF(OR(G1543="Randwick",G1543="Rosehill",G1543="Flemington",G1543="Caulfield",G1543="Sandown Lake",G1543="Sandown Hill",G1543="Moonee Valley"),"OK","")</f>
        <v>OK</v>
      </c>
      <c r="Q1543" s="187">
        <f t="shared" ref="Q1543:Q1606" si="316">IF(M1543="","",(M1543*($Q$1/1000)/$R$1)*$Q$2)</f>
        <v>80</v>
      </c>
      <c r="R1543" s="150"/>
      <c r="S1543" s="187" t="str">
        <f t="shared" ref="S1543:S1606" si="317">IF(Q1543="","",IF(R1543="","",R1543*Q1543))</f>
        <v/>
      </c>
      <c r="T1543" s="136" t="str">
        <f t="shared" ref="T1543:T1606" si="318">TRIM(PROPER(J1543))</f>
        <v>Big Me</v>
      </c>
      <c r="U1543" s="137" t="str">
        <f>IF(P1543="","",IF(N1543=1,"",IF(Q1543="","",IF(Q1543&lt;=100,100,IF(Table1[[#This Row],[Day]]="Wed",100,200)))))</f>
        <v/>
      </c>
      <c r="V1543" s="137" t="str">
        <f t="shared" ref="V1543:V1606" si="319">IF(U1543="","",IF(R1543="","",U1543*R1543))</f>
        <v/>
      </c>
      <c r="W1543" s="137" t="str">
        <f t="shared" ref="W1543:W1606" si="320">IF(U1543="","",IF(V1543="",U1543*-1,V1543-U1543))</f>
        <v/>
      </c>
      <c r="X1543" s="133">
        <f>100</f>
        <v>100</v>
      </c>
      <c r="Y1543" s="133" t="str">
        <f t="shared" ref="Y1543:Y1606" si="321">IF(R1543="","",X1543*R1543)</f>
        <v/>
      </c>
      <c r="Z1543" s="133">
        <f t="shared" ref="Z1543:Z1606" si="322">IF(Y1543="",X1543*-1,Y1543-X1542)</f>
        <v>-100</v>
      </c>
      <c r="AA1543" s="134" t="str">
        <f>TEXT(Table1[[#This Row],[Date]],"DDD")</f>
        <v>Sat</v>
      </c>
      <c r="AB1543" s="133" t="str">
        <f>IF(OR(G1543="Doomben",G1543="Eagle Farm"),"Q",IF(AND(Q1543&gt;1,Q1543&lt;55,Table1[[#This Row],[Source]]="Nat"),"Nat OK",IF(AND(Table1[[#This Row],[Source]]&lt;&gt;"Nat",Q1543&lt;55),"Poor &lt;55",IF(OR(G1543="Randwick",G1543="Flemington",G1543="Caulfield",G1543="Sandown Lake",G1543="Sandown Hill"),"Best","ave"))))</f>
        <v>ave</v>
      </c>
      <c r="AC1543" s="133">
        <f>IF(Q1543="","",IF(AB1543="Poor &lt;55",$AC$2*0.2%,IF(AND(AB1543="Q",AA1543&lt;&gt;"Wed"),$AC$2*0.4%,IF(AND(AB1543="Q",AA1543="Wed"),$AC$2*0.5%,IF(AND(AB1543="Ave",U1543=100),$AC$2*0.5%,IF(AND(AB1543="ave",U1543="",N1543=1,AG1543="Bush"),$AC$2*1%,IF(AND(AB1543="ave",U1543="",Q1543&gt;100),$AC$2*1.3%,IF(AND(AB1543="ave",U1543=""),$AC$2*1.2%,IF(AND(AB1543="Ave",U1543=200),$AC$2*1%,IF(AND(AB1543="Best",U1543=200),$AC$2*1.5%,IF(AND(AB1543="Best",U1543="",K1543&lt;&gt;"Pro Syd"),$AC$2*0.5%,IF(AND(AB1543="Best",U1543=""),$AC$2*1%,IF(AND(AB1543="Best",U1543=100,Table1[[#This Row],[State]]="NSW"),$AC$2*0.4%,IF(AND(AB1543="Best",U1543=100),$AC$2*1%,IF(Table1[[#This Row],[Adj]]="Nat OK",$AC$2*0.5%,"xxx")))))))))))))))</f>
        <v>120</v>
      </c>
      <c r="AD1543" s="133" t="str">
        <f t="shared" ref="AD1543:AD1606" si="323">IF(AC1543="","",IF(R1543="","",AC1543*R1543))</f>
        <v/>
      </c>
      <c r="AE1543" s="133">
        <f t="shared" ref="AE1543:AE1606" si="324">IF(AC1543="","",IF(AD1543="",AC1543*-1,AD1543-AC1543))</f>
        <v>-120</v>
      </c>
      <c r="AF1543" s="133" t="str">
        <f>VLOOKUP(Table1[[#This Row],[Track]],$F$2672:$H$2715,2,FALSE)</f>
        <v>Vic</v>
      </c>
      <c r="AG1543" s="133" t="str">
        <f>VLOOKUP(Table1[[#This Row],[Track]],$F$2672:$H$2715,3,FALSE)</f>
        <v>-</v>
      </c>
      <c r="AH1543" s="133" t="str">
        <f>IF(Table1[[#This Row],[Date]]&lt;$AH$2,"",IF(Table1[[#This Row],[Date]]&lt;$AH$3,"Edge","Elite Combo"))</f>
        <v/>
      </c>
      <c r="AI1543" s="218">
        <f>Table1[[#This Row],[Time]]</f>
        <v>0.63541666666666663</v>
      </c>
      <c r="AJ1543" s="219" t="str">
        <f>Table1[[#This Row],[Track]]</f>
        <v>Moonee Valley</v>
      </c>
      <c r="AK1543" s="216">
        <f>Table1[[#This Row],[Race ]]</f>
        <v>6</v>
      </c>
      <c r="AL1543" s="219">
        <f>Table1[[#This Row],[TAB]]</f>
        <v>12</v>
      </c>
      <c r="AM1543" s="219" t="str">
        <f>Table1[[#This Row],[Selection]]</f>
        <v>Big Me</v>
      </c>
      <c r="AN1543" s="220" t="str">
        <f>Table1[[#This Row],[Sources]]</f>
        <v>Nat-20</v>
      </c>
      <c r="AO1543" s="219">
        <f>Table1[[#This Row],[Scale Bet]]</f>
        <v>120</v>
      </c>
    </row>
    <row r="1544" spans="5:41" ht="16.5" customHeight="1" x14ac:dyDescent="0.25">
      <c r="E1544" s="185">
        <v>45514</v>
      </c>
      <c r="F1544" s="35">
        <v>0.64930555555555558</v>
      </c>
      <c r="G1544" s="36" t="s">
        <v>22</v>
      </c>
      <c r="H1544" s="36">
        <v>8</v>
      </c>
      <c r="I1544" s="36">
        <v>3</v>
      </c>
      <c r="J1544" s="36" t="s">
        <v>310</v>
      </c>
      <c r="K1544" s="36" t="s">
        <v>1</v>
      </c>
      <c r="L1544" s="165">
        <v>11.000000000000002</v>
      </c>
      <c r="M1544" s="134">
        <f t="shared" si="312"/>
        <v>24</v>
      </c>
      <c r="N1544" s="36">
        <f t="shared" si="313"/>
        <v>2</v>
      </c>
      <c r="O1544" s="135" t="str">
        <f t="shared" si="314"/>
        <v>E4-11/Nat-13</v>
      </c>
      <c r="P1544" s="186" t="str">
        <f t="shared" si="315"/>
        <v>OK</v>
      </c>
      <c r="Q1544" s="187">
        <f t="shared" si="316"/>
        <v>96</v>
      </c>
      <c r="R1544" s="150">
        <v>2.6</v>
      </c>
      <c r="S1544" s="187">
        <f t="shared" si="317"/>
        <v>249.60000000000002</v>
      </c>
      <c r="T1544" s="136" t="str">
        <f t="shared" si="318"/>
        <v>Schwarz</v>
      </c>
      <c r="U1544" s="137">
        <f>IF(P1544="","",IF(N1544=1,"",IF(Q1544="","",IF(Q1544&lt;=100,100,IF(Table1[[#This Row],[Day]]="Wed",100,200)))))</f>
        <v>100</v>
      </c>
      <c r="V1544" s="137">
        <f t="shared" si="319"/>
        <v>260</v>
      </c>
      <c r="W1544" s="137">
        <f t="shared" si="320"/>
        <v>160</v>
      </c>
      <c r="X1544" s="133">
        <f>100</f>
        <v>100</v>
      </c>
      <c r="Y1544" s="133">
        <f t="shared" si="321"/>
        <v>260</v>
      </c>
      <c r="Z1544" s="133">
        <f t="shared" si="322"/>
        <v>160</v>
      </c>
      <c r="AA1544" s="134" t="str">
        <f>TEXT(Table1[[#This Row],[Date]],"DDD")</f>
        <v>Sat</v>
      </c>
      <c r="AB1544" s="133" t="str">
        <f>IF(OR(G1544="Doomben",G1544="Eagle Farm"),"Q",IF(AND(Q1544&gt;1,Q1544&lt;55,Table1[[#This Row],[Source]]="Nat"),"Nat OK",IF(AND(Table1[[#This Row],[Source]]&lt;&gt;"Nat",Q1544&lt;55),"Poor &lt;55",IF(OR(G1544="Randwick",G1544="Flemington",G1544="Caulfield",G1544="Sandown Lake",G1544="Sandown Hill"),"Best","ave"))))</f>
        <v>Best</v>
      </c>
      <c r="AC1544" s="133">
        <f>IF(Q1544="","",IF(AB1544="Poor &lt;55",$AC$2*0.2%,IF(AND(AB1544="Q",AA1544&lt;&gt;"Wed"),$AC$2*0.4%,IF(AND(AB1544="Q",AA1544="Wed"),$AC$2*0.5%,IF(AND(AB1544="Ave",U1544=100),$AC$2*0.5%,IF(AND(AB1544="ave",U1544="",N1544=1,AG1544="Bush"),$AC$2*1%,IF(AND(AB1544="ave",U1544="",Q1544&gt;100),$AC$2*1.3%,IF(AND(AB1544="ave",U1544=""),$AC$2*1.2%,IF(AND(AB1544="Ave",U1544=200),$AC$2*1%,IF(AND(AB1544="Best",U1544=200),$AC$2*1.5%,IF(AND(AB1544="Best",U1544="",K1544&lt;&gt;"Pro Syd"),$AC$2*0.5%,IF(AND(AB1544="Best",U1544=""),$AC$2*1%,IF(AND(AB1544="Best",U1544=100,Table1[[#This Row],[State]]="NSW"),$AC$2*0.4%,IF(AND(AB1544="Best",U1544=100),$AC$2*1%,IF(Table1[[#This Row],[Adj]]="Nat OK",$AC$2*0.5%,"xxx")))))))))))))))</f>
        <v>40</v>
      </c>
      <c r="AD1544" s="133">
        <f t="shared" si="323"/>
        <v>104</v>
      </c>
      <c r="AE1544" s="133">
        <f t="shared" si="324"/>
        <v>64</v>
      </c>
      <c r="AF1544" s="133" t="str">
        <f>VLOOKUP(Table1[[#This Row],[Track]],$F$2672:$H$2715,2,FALSE)</f>
        <v>NSW</v>
      </c>
      <c r="AG1544" s="133" t="str">
        <f>VLOOKUP(Table1[[#This Row],[Track]],$F$2672:$H$2715,3,FALSE)</f>
        <v>-</v>
      </c>
      <c r="AH1544" s="133" t="str">
        <f>IF(Table1[[#This Row],[Date]]&lt;$AH$2,"",IF(Table1[[#This Row],[Date]]&lt;$AH$3,"Edge","Elite Combo"))</f>
        <v/>
      </c>
      <c r="AI1544" s="218">
        <f>Table1[[#This Row],[Time]]</f>
        <v>0.64930555555555558</v>
      </c>
      <c r="AJ1544" s="219" t="str">
        <f>Table1[[#This Row],[Track]]</f>
        <v>Randwick</v>
      </c>
      <c r="AK1544" s="216">
        <f>Table1[[#This Row],[Race ]]</f>
        <v>8</v>
      </c>
      <c r="AL1544" s="219">
        <f>Table1[[#This Row],[TAB]]</f>
        <v>3</v>
      </c>
      <c r="AM1544" s="219" t="str">
        <f>Table1[[#This Row],[Selection]]</f>
        <v>Schwarz</v>
      </c>
      <c r="AN1544" s="220" t="str">
        <f>Table1[[#This Row],[Sources]]</f>
        <v>E4-11/Nat-13</v>
      </c>
      <c r="AO1544" s="219">
        <f>Table1[[#This Row],[Scale Bet]]</f>
        <v>40</v>
      </c>
    </row>
    <row r="1545" spans="5:41" ht="16.5" customHeight="1" x14ac:dyDescent="0.25">
      <c r="E1545" s="185">
        <v>45514</v>
      </c>
      <c r="F1545" s="35">
        <v>0.64930555555555558</v>
      </c>
      <c r="G1545" s="36" t="s">
        <v>22</v>
      </c>
      <c r="H1545" s="36">
        <v>8</v>
      </c>
      <c r="I1545" s="36">
        <v>3</v>
      </c>
      <c r="J1545" s="36" t="s">
        <v>310</v>
      </c>
      <c r="K1545" s="36" t="s">
        <v>13</v>
      </c>
      <c r="L1545" s="165">
        <v>13</v>
      </c>
      <c r="M1545" s="134" t="str">
        <f t="shared" si="312"/>
        <v/>
      </c>
      <c r="N1545" s="36" t="str">
        <f t="shared" si="313"/>
        <v/>
      </c>
      <c r="O1545" s="135" t="str">
        <f t="shared" si="314"/>
        <v/>
      </c>
      <c r="P1545" s="186" t="str">
        <f t="shared" si="315"/>
        <v>OK</v>
      </c>
      <c r="Q1545" s="187" t="str">
        <f t="shared" si="316"/>
        <v/>
      </c>
      <c r="R1545" s="150">
        <v>2.6</v>
      </c>
      <c r="S1545" s="187" t="str">
        <f t="shared" si="317"/>
        <v/>
      </c>
      <c r="T1545" s="136" t="str">
        <f t="shared" si="318"/>
        <v>Schwarz</v>
      </c>
      <c r="U1545" s="137" t="str">
        <f>IF(P1545="","",IF(N1545=1,"",IF(Q1545="","",IF(Q1545&lt;=100,100,IF(Table1[[#This Row],[Day]]="Wed",100,200)))))</f>
        <v/>
      </c>
      <c r="V1545" s="137" t="str">
        <f t="shared" si="319"/>
        <v/>
      </c>
      <c r="W1545" s="137" t="str">
        <f t="shared" si="320"/>
        <v/>
      </c>
      <c r="X1545" s="133">
        <f>100</f>
        <v>100</v>
      </c>
      <c r="Y1545" s="133">
        <f t="shared" si="321"/>
        <v>260</v>
      </c>
      <c r="Z1545" s="133">
        <f t="shared" si="322"/>
        <v>160</v>
      </c>
      <c r="AA1545" s="134" t="str">
        <f>TEXT(Table1[[#This Row],[Date]],"DDD")</f>
        <v>Sat</v>
      </c>
      <c r="AB1545" s="133" t="str">
        <f>IF(OR(G1545="Doomben",G1545="Eagle Farm"),"Q",IF(AND(Q1545&gt;1,Q1545&lt;55,Table1[[#This Row],[Source]]="Nat"),"Nat OK",IF(AND(Table1[[#This Row],[Source]]&lt;&gt;"Nat",Q1545&lt;55),"Poor &lt;55",IF(OR(G1545="Randwick",G1545="Flemington",G1545="Caulfield",G1545="Sandown Lake",G1545="Sandown Hill"),"Best","ave"))))</f>
        <v>Best</v>
      </c>
      <c r="AC1545" s="133" t="str">
        <f>IF(Q1545="","",IF(AB1545="Poor &lt;55",$AC$2*0.2%,IF(AND(AB1545="Q",AA1545&lt;&gt;"Wed"),$AC$2*0.4%,IF(AND(AB1545="Q",AA1545="Wed"),$AC$2*0.5%,IF(AND(AB1545="Ave",U1545=100),$AC$2*0.5%,IF(AND(AB1545="ave",U1545="",N1545=1,AG1545="Bush"),$AC$2*1%,IF(AND(AB1545="ave",U1545="",Q1545&gt;100),$AC$2*1.3%,IF(AND(AB1545="ave",U1545=""),$AC$2*1.2%,IF(AND(AB1545="Ave",U1545=200),$AC$2*1%,IF(AND(AB1545="Best",U1545=200),$AC$2*1.5%,IF(AND(AB1545="Best",U1545="",K1545&lt;&gt;"Pro Syd"),$AC$2*0.5%,IF(AND(AB1545="Best",U1545=""),$AC$2*1%,IF(AND(AB1545="Best",U1545=100,Table1[[#This Row],[State]]="NSW"),$AC$2*0.4%,IF(AND(AB1545="Best",U1545=100),$AC$2*1%,IF(Table1[[#This Row],[Adj]]="Nat OK",$AC$2*0.5%,"xxx")))))))))))))))</f>
        <v/>
      </c>
      <c r="AD1545" s="133" t="str">
        <f t="shared" si="323"/>
        <v/>
      </c>
      <c r="AE1545" s="133" t="str">
        <f t="shared" si="324"/>
        <v/>
      </c>
      <c r="AF1545" s="133" t="str">
        <f>VLOOKUP(Table1[[#This Row],[Track]],$F$2672:$H$2715,2,FALSE)</f>
        <v>NSW</v>
      </c>
      <c r="AG1545" s="133" t="str">
        <f>VLOOKUP(Table1[[#This Row],[Track]],$F$2672:$H$2715,3,FALSE)</f>
        <v>-</v>
      </c>
      <c r="AH1545" s="133" t="str">
        <f>IF(Table1[[#This Row],[Date]]&lt;$AH$2,"",IF(Table1[[#This Row],[Date]]&lt;$AH$3,"Edge","Elite Combo"))</f>
        <v/>
      </c>
      <c r="AI1545" s="218">
        <f>Table1[[#This Row],[Time]]</f>
        <v>0.64930555555555558</v>
      </c>
      <c r="AJ1545" s="219" t="str">
        <f>Table1[[#This Row],[Track]]</f>
        <v>Randwick</v>
      </c>
      <c r="AK1545" s="216">
        <f>Table1[[#This Row],[Race ]]</f>
        <v>8</v>
      </c>
      <c r="AL1545" s="219">
        <f>Table1[[#This Row],[TAB]]</f>
        <v>3</v>
      </c>
      <c r="AM1545" s="219" t="str">
        <f>Table1[[#This Row],[Selection]]</f>
        <v>Schwarz</v>
      </c>
      <c r="AN1545" s="220" t="str">
        <f>Table1[[#This Row],[Sources]]</f>
        <v/>
      </c>
      <c r="AO1545" s="219" t="str">
        <f>Table1[[#This Row],[Scale Bet]]</f>
        <v/>
      </c>
    </row>
    <row r="1546" spans="5:41" ht="16.5" customHeight="1" x14ac:dyDescent="0.25">
      <c r="E1546" s="185">
        <v>45514</v>
      </c>
      <c r="F1546" s="35">
        <v>0.66319444444444442</v>
      </c>
      <c r="G1546" s="36" t="s">
        <v>100</v>
      </c>
      <c r="H1546" s="36">
        <v>7</v>
      </c>
      <c r="I1546" s="36">
        <v>11</v>
      </c>
      <c r="J1546" s="36" t="s">
        <v>311</v>
      </c>
      <c r="K1546" s="36" t="s">
        <v>1</v>
      </c>
      <c r="L1546" s="165">
        <v>12</v>
      </c>
      <c r="M1546" s="134">
        <f t="shared" si="312"/>
        <v>32</v>
      </c>
      <c r="N1546" s="36">
        <f t="shared" si="313"/>
        <v>2</v>
      </c>
      <c r="O1546" s="135" t="str">
        <f t="shared" si="314"/>
        <v>E4-12/Edge-20</v>
      </c>
      <c r="P1546" s="186" t="str">
        <f t="shared" si="315"/>
        <v>OK</v>
      </c>
      <c r="Q1546" s="187">
        <f t="shared" si="316"/>
        <v>128</v>
      </c>
      <c r="R1546" s="150"/>
      <c r="S1546" s="187" t="str">
        <f t="shared" si="317"/>
        <v/>
      </c>
      <c r="T1546" s="136" t="str">
        <f t="shared" si="318"/>
        <v>Mathew</v>
      </c>
      <c r="U1546" s="137">
        <f>IF(P1546="","",IF(N1546=1,"",IF(Q1546="","",IF(Q1546&lt;=100,100,IF(Table1[[#This Row],[Day]]="Wed",100,200)))))</f>
        <v>200</v>
      </c>
      <c r="V1546" s="137" t="str">
        <f t="shared" si="319"/>
        <v/>
      </c>
      <c r="W1546" s="137">
        <f t="shared" si="320"/>
        <v>-200</v>
      </c>
      <c r="X1546" s="133">
        <f>100</f>
        <v>100</v>
      </c>
      <c r="Y1546" s="133" t="str">
        <f t="shared" si="321"/>
        <v/>
      </c>
      <c r="Z1546" s="133">
        <f t="shared" si="322"/>
        <v>-100</v>
      </c>
      <c r="AA1546" s="134" t="str">
        <f>TEXT(Table1[[#This Row],[Date]],"DDD")</f>
        <v>Sat</v>
      </c>
      <c r="AB1546" s="133" t="str">
        <f>IF(OR(G1546="Doomben",G1546="Eagle Farm"),"Q",IF(AND(Q1546&gt;1,Q1546&lt;55,Table1[[#This Row],[Source]]="Nat"),"Nat OK",IF(AND(Table1[[#This Row],[Source]]&lt;&gt;"Nat",Q1546&lt;55),"Poor &lt;55",IF(OR(G1546="Randwick",G1546="Flemington",G1546="Caulfield",G1546="Sandown Lake",G1546="Sandown Hill"),"Best","ave"))))</f>
        <v>ave</v>
      </c>
      <c r="AC1546" s="133">
        <f>IF(Q1546="","",IF(AB1546="Poor &lt;55",$AC$2*0.2%,IF(AND(AB1546="Q",AA1546&lt;&gt;"Wed"),$AC$2*0.4%,IF(AND(AB1546="Q",AA1546="Wed"),$AC$2*0.5%,IF(AND(AB1546="Ave",U1546=100),$AC$2*0.5%,IF(AND(AB1546="ave",U1546="",N1546=1,AG1546="Bush"),$AC$2*1%,IF(AND(AB1546="ave",U1546="",Q1546&gt;100),$AC$2*1.3%,IF(AND(AB1546="ave",U1546=""),$AC$2*1.2%,IF(AND(AB1546="Ave",U1546=200),$AC$2*1%,IF(AND(AB1546="Best",U1546=200),$AC$2*1.5%,IF(AND(AB1546="Best",U1546="",K1546&lt;&gt;"Pro Syd"),$AC$2*0.5%,IF(AND(AB1546="Best",U1546=""),$AC$2*1%,IF(AND(AB1546="Best",U1546=100,Table1[[#This Row],[State]]="NSW"),$AC$2*0.4%,IF(AND(AB1546="Best",U1546=100),$AC$2*1%,IF(Table1[[#This Row],[Adj]]="Nat OK",$AC$2*0.5%,"xxx")))))))))))))))</f>
        <v>100</v>
      </c>
      <c r="AD1546" s="133" t="str">
        <f t="shared" si="323"/>
        <v/>
      </c>
      <c r="AE1546" s="133">
        <f t="shared" si="324"/>
        <v>-100</v>
      </c>
      <c r="AF1546" s="133" t="str">
        <f>VLOOKUP(Table1[[#This Row],[Track]],$F$2672:$H$2715,2,FALSE)</f>
        <v>Vic</v>
      </c>
      <c r="AG1546" s="133" t="str">
        <f>VLOOKUP(Table1[[#This Row],[Track]],$F$2672:$H$2715,3,FALSE)</f>
        <v>-</v>
      </c>
      <c r="AH1546" s="133" t="str">
        <f>IF(Table1[[#This Row],[Date]]&lt;$AH$2,"",IF(Table1[[#This Row],[Date]]&lt;$AH$3,"Edge","Elite Combo"))</f>
        <v/>
      </c>
      <c r="AI1546" s="218">
        <f>Table1[[#This Row],[Time]]</f>
        <v>0.66319444444444442</v>
      </c>
      <c r="AJ1546" s="219" t="str">
        <f>Table1[[#This Row],[Track]]</f>
        <v>Moonee Valley</v>
      </c>
      <c r="AK1546" s="216">
        <f>Table1[[#This Row],[Race ]]</f>
        <v>7</v>
      </c>
      <c r="AL1546" s="219">
        <f>Table1[[#This Row],[TAB]]</f>
        <v>11</v>
      </c>
      <c r="AM1546" s="219" t="str">
        <f>Table1[[#This Row],[Selection]]</f>
        <v>Mathew</v>
      </c>
      <c r="AN1546" s="220" t="str">
        <f>Table1[[#This Row],[Sources]]</f>
        <v>E4-12/Edge-20</v>
      </c>
      <c r="AO1546" s="219">
        <f>Table1[[#This Row],[Scale Bet]]</f>
        <v>100</v>
      </c>
    </row>
    <row r="1547" spans="5:41" ht="16.5" customHeight="1" x14ac:dyDescent="0.25">
      <c r="E1547" s="185">
        <v>45514</v>
      </c>
      <c r="F1547" s="35">
        <v>0.66319444444444442</v>
      </c>
      <c r="G1547" s="36" t="s">
        <v>100</v>
      </c>
      <c r="H1547" s="36">
        <v>7</v>
      </c>
      <c r="I1547" s="36">
        <v>11</v>
      </c>
      <c r="J1547" s="36" t="s">
        <v>311</v>
      </c>
      <c r="K1547" s="36" t="s">
        <v>40</v>
      </c>
      <c r="L1547" s="165">
        <v>20</v>
      </c>
      <c r="M1547" s="134" t="str">
        <f t="shared" si="312"/>
        <v/>
      </c>
      <c r="N1547" s="36" t="str">
        <f t="shared" si="313"/>
        <v/>
      </c>
      <c r="O1547" s="135" t="str">
        <f t="shared" si="314"/>
        <v/>
      </c>
      <c r="P1547" s="186" t="str">
        <f t="shared" si="315"/>
        <v>OK</v>
      </c>
      <c r="Q1547" s="187" t="str">
        <f t="shared" si="316"/>
        <v/>
      </c>
      <c r="R1547" s="150"/>
      <c r="S1547" s="187" t="str">
        <f t="shared" si="317"/>
        <v/>
      </c>
      <c r="T1547" s="136" t="str">
        <f t="shared" si="318"/>
        <v>Mathew</v>
      </c>
      <c r="U1547" s="137" t="str">
        <f>IF(P1547="","",IF(N1547=1,"",IF(Q1547="","",IF(Q1547&lt;=100,100,IF(Table1[[#This Row],[Day]]="Wed",100,200)))))</f>
        <v/>
      </c>
      <c r="V1547" s="137" t="str">
        <f t="shared" si="319"/>
        <v/>
      </c>
      <c r="W1547" s="137" t="str">
        <f t="shared" si="320"/>
        <v/>
      </c>
      <c r="X1547" s="133">
        <f>100</f>
        <v>100</v>
      </c>
      <c r="Y1547" s="133" t="str">
        <f t="shared" si="321"/>
        <v/>
      </c>
      <c r="Z1547" s="133">
        <f t="shared" si="322"/>
        <v>-100</v>
      </c>
      <c r="AA1547" s="134" t="str">
        <f>TEXT(Table1[[#This Row],[Date]],"DDD")</f>
        <v>Sat</v>
      </c>
      <c r="AB1547" s="133" t="str">
        <f>IF(OR(G1547="Doomben",G1547="Eagle Farm"),"Q",IF(AND(Q1547&gt;1,Q1547&lt;55,Table1[[#This Row],[Source]]="Nat"),"Nat OK",IF(AND(Table1[[#This Row],[Source]]&lt;&gt;"Nat",Q1547&lt;55),"Poor &lt;55",IF(OR(G1547="Randwick",G1547="Flemington",G1547="Caulfield",G1547="Sandown Lake",G1547="Sandown Hill"),"Best","ave"))))</f>
        <v>ave</v>
      </c>
      <c r="AC1547" s="133" t="str">
        <f>IF(Q1547="","",IF(AB1547="Poor &lt;55",$AC$2*0.2%,IF(AND(AB1547="Q",AA1547&lt;&gt;"Wed"),$AC$2*0.4%,IF(AND(AB1547="Q",AA1547="Wed"),$AC$2*0.5%,IF(AND(AB1547="Ave",U1547=100),$AC$2*0.5%,IF(AND(AB1547="ave",U1547="",N1547=1,AG1547="Bush"),$AC$2*1%,IF(AND(AB1547="ave",U1547="",Q1547&gt;100),$AC$2*1.3%,IF(AND(AB1547="ave",U1547=""),$AC$2*1.2%,IF(AND(AB1547="Ave",U1547=200),$AC$2*1%,IF(AND(AB1547="Best",U1547=200),$AC$2*1.5%,IF(AND(AB1547="Best",U1547="",K1547&lt;&gt;"Pro Syd"),$AC$2*0.5%,IF(AND(AB1547="Best",U1547=""),$AC$2*1%,IF(AND(AB1547="Best",U1547=100,Table1[[#This Row],[State]]="NSW"),$AC$2*0.4%,IF(AND(AB1547="Best",U1547=100),$AC$2*1%,IF(Table1[[#This Row],[Adj]]="Nat OK",$AC$2*0.5%,"xxx")))))))))))))))</f>
        <v/>
      </c>
      <c r="AD1547" s="133" t="str">
        <f t="shared" si="323"/>
        <v/>
      </c>
      <c r="AE1547" s="133" t="str">
        <f t="shared" si="324"/>
        <v/>
      </c>
      <c r="AF1547" s="133" t="str">
        <f>VLOOKUP(Table1[[#This Row],[Track]],$F$2672:$H$2715,2,FALSE)</f>
        <v>Vic</v>
      </c>
      <c r="AG1547" s="133" t="str">
        <f>VLOOKUP(Table1[[#This Row],[Track]],$F$2672:$H$2715,3,FALSE)</f>
        <v>-</v>
      </c>
      <c r="AH1547" s="133" t="str">
        <f>IF(Table1[[#This Row],[Date]]&lt;$AH$2,"",IF(Table1[[#This Row],[Date]]&lt;$AH$3,"Edge","Elite Combo"))</f>
        <v/>
      </c>
      <c r="AI1547" s="218">
        <f>Table1[[#This Row],[Time]]</f>
        <v>0.66319444444444442</v>
      </c>
      <c r="AJ1547" s="219" t="str">
        <f>Table1[[#This Row],[Track]]</f>
        <v>Moonee Valley</v>
      </c>
      <c r="AK1547" s="216">
        <f>Table1[[#This Row],[Race ]]</f>
        <v>7</v>
      </c>
      <c r="AL1547" s="219">
        <f>Table1[[#This Row],[TAB]]</f>
        <v>11</v>
      </c>
      <c r="AM1547" s="219" t="str">
        <f>Table1[[#This Row],[Selection]]</f>
        <v>Mathew</v>
      </c>
      <c r="AN1547" s="220" t="str">
        <f>Table1[[#This Row],[Sources]]</f>
        <v/>
      </c>
      <c r="AO1547" s="219" t="str">
        <f>Table1[[#This Row],[Scale Bet]]</f>
        <v/>
      </c>
    </row>
    <row r="1548" spans="5:41" ht="16.5" customHeight="1" x14ac:dyDescent="0.25">
      <c r="E1548" s="185">
        <v>45514</v>
      </c>
      <c r="F1548" s="35">
        <v>0.67708333333333337</v>
      </c>
      <c r="G1548" s="36" t="s">
        <v>22</v>
      </c>
      <c r="H1548" s="36">
        <v>9</v>
      </c>
      <c r="I1548" s="36">
        <v>9</v>
      </c>
      <c r="J1548" s="36" t="s">
        <v>242</v>
      </c>
      <c r="K1548" s="36" t="s">
        <v>1</v>
      </c>
      <c r="L1548" s="165">
        <v>11.000000000000002</v>
      </c>
      <c r="M1548" s="134">
        <f t="shared" si="312"/>
        <v>11.000000000000002</v>
      </c>
      <c r="N1548" s="36">
        <f t="shared" si="313"/>
        <v>1</v>
      </c>
      <c r="O1548" s="135" t="str">
        <f t="shared" si="314"/>
        <v>E4-11</v>
      </c>
      <c r="P1548" s="186" t="str">
        <f t="shared" si="315"/>
        <v>OK</v>
      </c>
      <c r="Q1548" s="187">
        <f t="shared" si="316"/>
        <v>44.000000000000007</v>
      </c>
      <c r="R1548" s="150"/>
      <c r="S1548" s="187" t="str">
        <f t="shared" si="317"/>
        <v/>
      </c>
      <c r="T1548" s="136" t="str">
        <f t="shared" si="318"/>
        <v>Aramco</v>
      </c>
      <c r="U1548" s="137" t="str">
        <f>IF(P1548="","",IF(N1548=1,"",IF(Q1548="","",IF(Q1548&lt;=100,100,IF(Table1[[#This Row],[Day]]="Wed",100,200)))))</f>
        <v/>
      </c>
      <c r="V1548" s="137" t="str">
        <f t="shared" si="319"/>
        <v/>
      </c>
      <c r="W1548" s="137" t="str">
        <f t="shared" si="320"/>
        <v/>
      </c>
      <c r="X1548" s="133">
        <f>100</f>
        <v>100</v>
      </c>
      <c r="Y1548" s="133" t="str">
        <f t="shared" si="321"/>
        <v/>
      </c>
      <c r="Z1548" s="133">
        <f t="shared" si="322"/>
        <v>-100</v>
      </c>
      <c r="AA1548" s="134" t="str">
        <f>TEXT(Table1[[#This Row],[Date]],"DDD")</f>
        <v>Sat</v>
      </c>
      <c r="AB1548" s="133" t="str">
        <f>IF(OR(G1548="Doomben",G1548="Eagle Farm"),"Q",IF(AND(Q1548&gt;1,Q1548&lt;55,Table1[[#This Row],[Source]]="Nat"),"Nat OK",IF(AND(Table1[[#This Row],[Source]]&lt;&gt;"Nat",Q1548&lt;55),"Poor &lt;55",IF(OR(G1548="Randwick",G1548="Flemington",G1548="Caulfield",G1548="Sandown Lake",G1548="Sandown Hill"),"Best","ave"))))</f>
        <v>Poor &lt;55</v>
      </c>
      <c r="AC1548" s="133">
        <f>IF(Q1548="","",IF(AB1548="Poor &lt;55",$AC$2*0.2%,IF(AND(AB1548="Q",AA1548&lt;&gt;"Wed"),$AC$2*0.4%,IF(AND(AB1548="Q",AA1548="Wed"),$AC$2*0.5%,IF(AND(AB1548="Ave",U1548=100),$AC$2*0.5%,IF(AND(AB1548="ave",U1548="",N1548=1,AG1548="Bush"),$AC$2*1%,IF(AND(AB1548="ave",U1548="",Q1548&gt;100),$AC$2*1.3%,IF(AND(AB1548="ave",U1548=""),$AC$2*1.2%,IF(AND(AB1548="Ave",U1548=200),$AC$2*1%,IF(AND(AB1548="Best",U1548=200),$AC$2*1.5%,IF(AND(AB1548="Best",U1548="",K1548&lt;&gt;"Pro Syd"),$AC$2*0.5%,IF(AND(AB1548="Best",U1548=""),$AC$2*1%,IF(AND(AB1548="Best",U1548=100,Table1[[#This Row],[State]]="NSW"),$AC$2*0.4%,IF(AND(AB1548="Best",U1548=100),$AC$2*1%,IF(Table1[[#This Row],[Adj]]="Nat OK",$AC$2*0.5%,"xxx")))))))))))))))</f>
        <v>20</v>
      </c>
      <c r="AD1548" s="133" t="str">
        <f t="shared" si="323"/>
        <v/>
      </c>
      <c r="AE1548" s="133">
        <f t="shared" si="324"/>
        <v>-20</v>
      </c>
      <c r="AF1548" s="133" t="str">
        <f>VLOOKUP(Table1[[#This Row],[Track]],$F$2672:$H$2715,2,FALSE)</f>
        <v>NSW</v>
      </c>
      <c r="AG1548" s="133" t="str">
        <f>VLOOKUP(Table1[[#This Row],[Track]],$F$2672:$H$2715,3,FALSE)</f>
        <v>-</v>
      </c>
      <c r="AH1548" s="133" t="str">
        <f>IF(Table1[[#This Row],[Date]]&lt;$AH$2,"",IF(Table1[[#This Row],[Date]]&lt;$AH$3,"Edge","Elite Combo"))</f>
        <v/>
      </c>
      <c r="AI1548" s="218">
        <f>Table1[[#This Row],[Time]]</f>
        <v>0.67708333333333337</v>
      </c>
      <c r="AJ1548" s="219" t="str">
        <f>Table1[[#This Row],[Track]]</f>
        <v>Randwick</v>
      </c>
      <c r="AK1548" s="216">
        <f>Table1[[#This Row],[Race ]]</f>
        <v>9</v>
      </c>
      <c r="AL1548" s="219">
        <f>Table1[[#This Row],[TAB]]</f>
        <v>9</v>
      </c>
      <c r="AM1548" s="219" t="str">
        <f>Table1[[#This Row],[Selection]]</f>
        <v>Aramco</v>
      </c>
      <c r="AN1548" s="220" t="str">
        <f>Table1[[#This Row],[Sources]]</f>
        <v>E4-11</v>
      </c>
      <c r="AO1548" s="219">
        <f>Table1[[#This Row],[Scale Bet]]</f>
        <v>20</v>
      </c>
    </row>
    <row r="1549" spans="5:41" ht="16.5" customHeight="1" x14ac:dyDescent="0.25">
      <c r="E1549" s="185">
        <v>45514</v>
      </c>
      <c r="F1549" s="35">
        <v>0.70486111111111116</v>
      </c>
      <c r="G1549" s="36" t="s">
        <v>22</v>
      </c>
      <c r="H1549" s="36">
        <v>10</v>
      </c>
      <c r="I1549" s="36">
        <v>11</v>
      </c>
      <c r="J1549" s="36" t="s">
        <v>312</v>
      </c>
      <c r="K1549" s="36" t="s">
        <v>1</v>
      </c>
      <c r="L1549" s="165">
        <v>10</v>
      </c>
      <c r="M1549" s="134">
        <f t="shared" si="312"/>
        <v>23</v>
      </c>
      <c r="N1549" s="36">
        <f t="shared" si="313"/>
        <v>2</v>
      </c>
      <c r="O1549" s="135" t="str">
        <f t="shared" si="314"/>
        <v>E4-10/Nat-13</v>
      </c>
      <c r="P1549" s="186" t="str">
        <f t="shared" si="315"/>
        <v>OK</v>
      </c>
      <c r="Q1549" s="187">
        <f t="shared" si="316"/>
        <v>92</v>
      </c>
      <c r="R1549" s="150"/>
      <c r="S1549" s="187" t="str">
        <f t="shared" si="317"/>
        <v/>
      </c>
      <c r="T1549" s="136" t="str">
        <f t="shared" si="318"/>
        <v>World Alliance</v>
      </c>
      <c r="U1549" s="137">
        <f>IF(P1549="","",IF(N1549=1,"",IF(Q1549="","",IF(Q1549&lt;=100,100,IF(Table1[[#This Row],[Day]]="Wed",100,200)))))</f>
        <v>100</v>
      </c>
      <c r="V1549" s="137" t="str">
        <f t="shared" si="319"/>
        <v/>
      </c>
      <c r="W1549" s="137">
        <f t="shared" si="320"/>
        <v>-100</v>
      </c>
      <c r="X1549" s="133">
        <f>100</f>
        <v>100</v>
      </c>
      <c r="Y1549" s="133" t="str">
        <f t="shared" si="321"/>
        <v/>
      </c>
      <c r="Z1549" s="133">
        <f t="shared" si="322"/>
        <v>-100</v>
      </c>
      <c r="AA1549" s="134" t="str">
        <f>TEXT(Table1[[#This Row],[Date]],"DDD")</f>
        <v>Sat</v>
      </c>
      <c r="AB1549" s="133" t="str">
        <f>IF(OR(G1549="Doomben",G1549="Eagle Farm"),"Q",IF(AND(Q1549&gt;1,Q1549&lt;55,Table1[[#This Row],[Source]]="Nat"),"Nat OK",IF(AND(Table1[[#This Row],[Source]]&lt;&gt;"Nat",Q1549&lt;55),"Poor &lt;55",IF(OR(G1549="Randwick",G1549="Flemington",G1549="Caulfield",G1549="Sandown Lake",G1549="Sandown Hill"),"Best","ave"))))</f>
        <v>Best</v>
      </c>
      <c r="AC1549" s="133">
        <f>IF(Q1549="","",IF(AB1549="Poor &lt;55",$AC$2*0.2%,IF(AND(AB1549="Q",AA1549&lt;&gt;"Wed"),$AC$2*0.4%,IF(AND(AB1549="Q",AA1549="Wed"),$AC$2*0.5%,IF(AND(AB1549="Ave",U1549=100),$AC$2*0.5%,IF(AND(AB1549="ave",U1549="",N1549=1,AG1549="Bush"),$AC$2*1%,IF(AND(AB1549="ave",U1549="",Q1549&gt;100),$AC$2*1.3%,IF(AND(AB1549="ave",U1549=""),$AC$2*1.2%,IF(AND(AB1549="Ave",U1549=200),$AC$2*1%,IF(AND(AB1549="Best",U1549=200),$AC$2*1.5%,IF(AND(AB1549="Best",U1549="",K1549&lt;&gt;"Pro Syd"),$AC$2*0.5%,IF(AND(AB1549="Best",U1549=""),$AC$2*1%,IF(AND(AB1549="Best",U1549=100,Table1[[#This Row],[State]]="NSW"),$AC$2*0.4%,IF(AND(AB1549="Best",U1549=100),$AC$2*1%,IF(Table1[[#This Row],[Adj]]="Nat OK",$AC$2*0.5%,"xxx")))))))))))))))</f>
        <v>40</v>
      </c>
      <c r="AD1549" s="133" t="str">
        <f t="shared" si="323"/>
        <v/>
      </c>
      <c r="AE1549" s="133">
        <f t="shared" si="324"/>
        <v>-40</v>
      </c>
      <c r="AF1549" s="133" t="str">
        <f>VLOOKUP(Table1[[#This Row],[Track]],$F$2672:$H$2715,2,FALSE)</f>
        <v>NSW</v>
      </c>
      <c r="AG1549" s="133" t="str">
        <f>VLOOKUP(Table1[[#This Row],[Track]],$F$2672:$H$2715,3,FALSE)</f>
        <v>-</v>
      </c>
      <c r="AH1549" s="133" t="str">
        <f>IF(Table1[[#This Row],[Date]]&lt;$AH$2,"",IF(Table1[[#This Row],[Date]]&lt;$AH$3,"Edge","Elite Combo"))</f>
        <v/>
      </c>
      <c r="AI1549" s="218">
        <f>Table1[[#This Row],[Time]]</f>
        <v>0.70486111111111116</v>
      </c>
      <c r="AJ1549" s="219" t="str">
        <f>Table1[[#This Row],[Track]]</f>
        <v>Randwick</v>
      </c>
      <c r="AK1549" s="216">
        <f>Table1[[#This Row],[Race ]]</f>
        <v>10</v>
      </c>
      <c r="AL1549" s="219">
        <f>Table1[[#This Row],[TAB]]</f>
        <v>11</v>
      </c>
      <c r="AM1549" s="219" t="str">
        <f>Table1[[#This Row],[Selection]]</f>
        <v>World Alliance</v>
      </c>
      <c r="AN1549" s="220" t="str">
        <f>Table1[[#This Row],[Sources]]</f>
        <v>E4-10/Nat-13</v>
      </c>
      <c r="AO1549" s="219">
        <f>Table1[[#This Row],[Scale Bet]]</f>
        <v>40</v>
      </c>
    </row>
    <row r="1550" spans="5:41" ht="16.5" customHeight="1" x14ac:dyDescent="0.25">
      <c r="E1550" s="185">
        <v>45514</v>
      </c>
      <c r="F1550" s="35">
        <v>0.70486111111111116</v>
      </c>
      <c r="G1550" s="36" t="s">
        <v>22</v>
      </c>
      <c r="H1550" s="36">
        <v>10</v>
      </c>
      <c r="I1550" s="36">
        <v>11</v>
      </c>
      <c r="J1550" s="36" t="s">
        <v>312</v>
      </c>
      <c r="K1550" s="36" t="s">
        <v>13</v>
      </c>
      <c r="L1550" s="165">
        <v>13</v>
      </c>
      <c r="M1550" s="134" t="str">
        <f t="shared" si="312"/>
        <v/>
      </c>
      <c r="N1550" s="36" t="str">
        <f t="shared" si="313"/>
        <v/>
      </c>
      <c r="O1550" s="135" t="str">
        <f t="shared" si="314"/>
        <v/>
      </c>
      <c r="P1550" s="186" t="str">
        <f t="shared" si="315"/>
        <v>OK</v>
      </c>
      <c r="Q1550" s="187" t="str">
        <f t="shared" si="316"/>
        <v/>
      </c>
      <c r="R1550" s="150"/>
      <c r="S1550" s="187" t="str">
        <f t="shared" si="317"/>
        <v/>
      </c>
      <c r="T1550" s="136" t="str">
        <f t="shared" si="318"/>
        <v>World Alliance</v>
      </c>
      <c r="U1550" s="137" t="str">
        <f>IF(P1550="","",IF(N1550=1,"",IF(Q1550="","",IF(Q1550&lt;=100,100,IF(Table1[[#This Row],[Day]]="Wed",100,200)))))</f>
        <v/>
      </c>
      <c r="V1550" s="137" t="str">
        <f t="shared" si="319"/>
        <v/>
      </c>
      <c r="W1550" s="137" t="str">
        <f t="shared" si="320"/>
        <v/>
      </c>
      <c r="X1550" s="133">
        <f>100</f>
        <v>100</v>
      </c>
      <c r="Y1550" s="133" t="str">
        <f t="shared" si="321"/>
        <v/>
      </c>
      <c r="Z1550" s="133">
        <f t="shared" si="322"/>
        <v>-100</v>
      </c>
      <c r="AA1550" s="134" t="str">
        <f>TEXT(Table1[[#This Row],[Date]],"DDD")</f>
        <v>Sat</v>
      </c>
      <c r="AB1550" s="133" t="str">
        <f>IF(OR(G1550="Doomben",G1550="Eagle Farm"),"Q",IF(AND(Q1550&gt;1,Q1550&lt;55,Table1[[#This Row],[Source]]="Nat"),"Nat OK",IF(AND(Table1[[#This Row],[Source]]&lt;&gt;"Nat",Q1550&lt;55),"Poor &lt;55",IF(OR(G1550="Randwick",G1550="Flemington",G1550="Caulfield",G1550="Sandown Lake",G1550="Sandown Hill"),"Best","ave"))))</f>
        <v>Best</v>
      </c>
      <c r="AC1550" s="133" t="str">
        <f>IF(Q1550="","",IF(AB1550="Poor &lt;55",$AC$2*0.2%,IF(AND(AB1550="Q",AA1550&lt;&gt;"Wed"),$AC$2*0.4%,IF(AND(AB1550="Q",AA1550="Wed"),$AC$2*0.5%,IF(AND(AB1550="Ave",U1550=100),$AC$2*0.5%,IF(AND(AB1550="ave",U1550="",N1550=1,AG1550="Bush"),$AC$2*1%,IF(AND(AB1550="ave",U1550="",Q1550&gt;100),$AC$2*1.3%,IF(AND(AB1550="ave",U1550=""),$AC$2*1.2%,IF(AND(AB1550="Ave",U1550=200),$AC$2*1%,IF(AND(AB1550="Best",U1550=200),$AC$2*1.5%,IF(AND(AB1550="Best",U1550="",K1550&lt;&gt;"Pro Syd"),$AC$2*0.5%,IF(AND(AB1550="Best",U1550=""),$AC$2*1%,IF(AND(AB1550="Best",U1550=100,Table1[[#This Row],[State]]="NSW"),$AC$2*0.4%,IF(AND(AB1550="Best",U1550=100),$AC$2*1%,IF(Table1[[#This Row],[Adj]]="Nat OK",$AC$2*0.5%,"xxx")))))))))))))))</f>
        <v/>
      </c>
      <c r="AD1550" s="133" t="str">
        <f t="shared" si="323"/>
        <v/>
      </c>
      <c r="AE1550" s="133" t="str">
        <f t="shared" si="324"/>
        <v/>
      </c>
      <c r="AF1550" s="133" t="str">
        <f>VLOOKUP(Table1[[#This Row],[Track]],$F$2672:$H$2715,2,FALSE)</f>
        <v>NSW</v>
      </c>
      <c r="AG1550" s="133" t="str">
        <f>VLOOKUP(Table1[[#This Row],[Track]],$F$2672:$H$2715,3,FALSE)</f>
        <v>-</v>
      </c>
      <c r="AH1550" s="133" t="str">
        <f>IF(Table1[[#This Row],[Date]]&lt;$AH$2,"",IF(Table1[[#This Row],[Date]]&lt;$AH$3,"Edge","Elite Combo"))</f>
        <v/>
      </c>
      <c r="AI1550" s="218">
        <f>Table1[[#This Row],[Time]]</f>
        <v>0.70486111111111116</v>
      </c>
      <c r="AJ1550" s="219" t="str">
        <f>Table1[[#This Row],[Track]]</f>
        <v>Randwick</v>
      </c>
      <c r="AK1550" s="216">
        <f>Table1[[#This Row],[Race ]]</f>
        <v>10</v>
      </c>
      <c r="AL1550" s="219">
        <f>Table1[[#This Row],[TAB]]</f>
        <v>11</v>
      </c>
      <c r="AM1550" s="219" t="str">
        <f>Table1[[#This Row],[Selection]]</f>
        <v>World Alliance</v>
      </c>
      <c r="AN1550" s="220" t="str">
        <f>Table1[[#This Row],[Sources]]</f>
        <v/>
      </c>
      <c r="AO1550" s="219" t="str">
        <f>Table1[[#This Row],[Scale Bet]]</f>
        <v/>
      </c>
    </row>
    <row r="1551" spans="5:41" ht="16.5" customHeight="1" x14ac:dyDescent="0.25">
      <c r="E1551" s="185">
        <v>45521</v>
      </c>
      <c r="F1551" s="35">
        <v>0.50694444444444442</v>
      </c>
      <c r="G1551" s="36" t="s">
        <v>17</v>
      </c>
      <c r="H1551" s="36">
        <v>2</v>
      </c>
      <c r="I1551" s="36">
        <v>3</v>
      </c>
      <c r="J1551" s="36" t="s">
        <v>278</v>
      </c>
      <c r="K1551" s="36" t="s">
        <v>1</v>
      </c>
      <c r="L1551" s="165">
        <v>10</v>
      </c>
      <c r="M1551" s="134">
        <f t="shared" si="312"/>
        <v>10</v>
      </c>
      <c r="N1551" s="36">
        <f t="shared" si="313"/>
        <v>1</v>
      </c>
      <c r="O1551" s="135" t="str">
        <f t="shared" si="314"/>
        <v>E4-10</v>
      </c>
      <c r="P1551" s="186" t="str">
        <f t="shared" si="315"/>
        <v>OK</v>
      </c>
      <c r="Q1551" s="187">
        <f t="shared" si="316"/>
        <v>40</v>
      </c>
      <c r="R1551" s="150"/>
      <c r="S1551" s="187" t="str">
        <f t="shared" si="317"/>
        <v/>
      </c>
      <c r="T1551" s="136" t="str">
        <f t="shared" si="318"/>
        <v>The Extreme Cat</v>
      </c>
      <c r="U1551" s="137" t="str">
        <f>IF(P1551="","",IF(N1551=1,"",IF(Q1551="","",IF(Q1551&lt;=100,100,IF(Table1[[#This Row],[Day]]="Wed",100,200)))))</f>
        <v/>
      </c>
      <c r="V1551" s="137" t="str">
        <f t="shared" si="319"/>
        <v/>
      </c>
      <c r="W1551" s="137" t="str">
        <f t="shared" si="320"/>
        <v/>
      </c>
      <c r="X1551" s="133">
        <f>100</f>
        <v>100</v>
      </c>
      <c r="Y1551" s="133" t="str">
        <f t="shared" si="321"/>
        <v/>
      </c>
      <c r="Z1551" s="133">
        <f t="shared" si="322"/>
        <v>-100</v>
      </c>
      <c r="AA1551" s="134" t="str">
        <f>TEXT(Table1[[#This Row],[Date]],"DDD")</f>
        <v>Sat</v>
      </c>
      <c r="AB1551" s="133" t="str">
        <f>IF(OR(G1551="Doomben",G1551="Eagle Farm"),"Q",IF(AND(Q1551&gt;1,Q1551&lt;55,Table1[[#This Row],[Source]]="Nat"),"Nat OK",IF(AND(Table1[[#This Row],[Source]]&lt;&gt;"Nat",Q1551&lt;55),"Poor &lt;55",IF(OR(G1551="Randwick",G1551="Flemington",G1551="Caulfield",G1551="Sandown Lake",G1551="Sandown Hill"),"Best","ave"))))</f>
        <v>Poor &lt;55</v>
      </c>
      <c r="AC1551" s="133">
        <f>IF(Q1551="","",IF(AB1551="Poor &lt;55",$AC$2*0.2%,IF(AND(AB1551="Q",AA1551&lt;&gt;"Wed"),$AC$2*0.4%,IF(AND(AB1551="Q",AA1551="Wed"),$AC$2*0.5%,IF(AND(AB1551="Ave",U1551=100),$AC$2*0.5%,IF(AND(AB1551="ave",U1551="",N1551=1,AG1551="Bush"),$AC$2*1%,IF(AND(AB1551="ave",U1551="",Q1551&gt;100),$AC$2*1.3%,IF(AND(AB1551="ave",U1551=""),$AC$2*1.2%,IF(AND(AB1551="Ave",U1551=200),$AC$2*1%,IF(AND(AB1551="Best",U1551=200),$AC$2*1.5%,IF(AND(AB1551="Best",U1551="",K1551&lt;&gt;"Pro Syd"),$AC$2*0.5%,IF(AND(AB1551="Best",U1551=""),$AC$2*1%,IF(AND(AB1551="Best",U1551=100,Table1[[#This Row],[State]]="NSW"),$AC$2*0.4%,IF(AND(AB1551="Best",U1551=100),$AC$2*1%,IF(Table1[[#This Row],[Adj]]="Nat OK",$AC$2*0.5%,"xxx")))))))))))))))</f>
        <v>20</v>
      </c>
      <c r="AD1551" s="133" t="str">
        <f t="shared" si="323"/>
        <v/>
      </c>
      <c r="AE1551" s="133">
        <f t="shared" si="324"/>
        <v>-20</v>
      </c>
      <c r="AF1551" s="133" t="str">
        <f>VLOOKUP(Table1[[#This Row],[Track]],$F$2672:$H$2715,2,FALSE)</f>
        <v>NSW</v>
      </c>
      <c r="AG1551" s="133" t="str">
        <f>VLOOKUP(Table1[[#This Row],[Track]],$F$2672:$H$2715,3,FALSE)</f>
        <v>-</v>
      </c>
      <c r="AH1551" s="133" t="str">
        <f>IF(Table1[[#This Row],[Date]]&lt;$AH$2,"",IF(Table1[[#This Row],[Date]]&lt;$AH$3,"Edge","Elite Combo"))</f>
        <v/>
      </c>
      <c r="AI1551" s="218">
        <f>Table1[[#This Row],[Time]]</f>
        <v>0.50694444444444442</v>
      </c>
      <c r="AJ1551" s="219" t="str">
        <f>Table1[[#This Row],[Track]]</f>
        <v>Rosehill</v>
      </c>
      <c r="AK1551" s="216">
        <f>Table1[[#This Row],[Race ]]</f>
        <v>2</v>
      </c>
      <c r="AL1551" s="219">
        <f>Table1[[#This Row],[TAB]]</f>
        <v>3</v>
      </c>
      <c r="AM1551" s="219" t="str">
        <f>Table1[[#This Row],[Selection]]</f>
        <v>The Extreme Cat</v>
      </c>
      <c r="AN1551" s="220" t="str">
        <f>Table1[[#This Row],[Sources]]</f>
        <v>E4-10</v>
      </c>
      <c r="AO1551" s="219">
        <f>Table1[[#This Row],[Scale Bet]]</f>
        <v>20</v>
      </c>
    </row>
    <row r="1552" spans="5:41" ht="16.5" customHeight="1" x14ac:dyDescent="0.25">
      <c r="E1552" s="185">
        <v>45521</v>
      </c>
      <c r="F1552" s="35">
        <v>0.51736111111111116</v>
      </c>
      <c r="G1552" s="36" t="s">
        <v>201</v>
      </c>
      <c r="H1552" s="36">
        <v>1</v>
      </c>
      <c r="I1552" s="36">
        <v>2</v>
      </c>
      <c r="J1552" s="36" t="s">
        <v>313</v>
      </c>
      <c r="K1552" s="36" t="s">
        <v>1</v>
      </c>
      <c r="L1552" s="165">
        <v>10</v>
      </c>
      <c r="M1552" s="134">
        <f t="shared" si="312"/>
        <v>23</v>
      </c>
      <c r="N1552" s="36">
        <f t="shared" si="313"/>
        <v>2</v>
      </c>
      <c r="O1552" s="135" t="str">
        <f t="shared" si="314"/>
        <v>E4-10/Nat-13</v>
      </c>
      <c r="P1552" s="186" t="str">
        <f t="shared" si="315"/>
        <v>OK</v>
      </c>
      <c r="Q1552" s="187">
        <f t="shared" si="316"/>
        <v>92</v>
      </c>
      <c r="R1552" s="150">
        <v>8.6</v>
      </c>
      <c r="S1552" s="187">
        <f t="shared" si="317"/>
        <v>791.19999999999993</v>
      </c>
      <c r="T1552" s="136" t="str">
        <f t="shared" si="318"/>
        <v>A Little Deep</v>
      </c>
      <c r="U1552" s="137">
        <f>IF(P1552="","",IF(N1552=1,"",IF(Q1552="","",IF(Q1552&lt;=100,100,IF(Table1[[#This Row],[Day]]="Wed",100,200)))))</f>
        <v>100</v>
      </c>
      <c r="V1552" s="137">
        <f t="shared" si="319"/>
        <v>860</v>
      </c>
      <c r="W1552" s="137">
        <f t="shared" si="320"/>
        <v>760</v>
      </c>
      <c r="X1552" s="133">
        <f>100</f>
        <v>100</v>
      </c>
      <c r="Y1552" s="133">
        <f t="shared" si="321"/>
        <v>860</v>
      </c>
      <c r="Z1552" s="133">
        <f t="shared" si="322"/>
        <v>760</v>
      </c>
      <c r="AA1552" s="134" t="str">
        <f>TEXT(Table1[[#This Row],[Date]],"DDD")</f>
        <v>Sat</v>
      </c>
      <c r="AB1552" s="133" t="str">
        <f>IF(OR(G1552="Doomben",G1552="Eagle Farm"),"Q",IF(AND(Q1552&gt;1,Q1552&lt;55,Table1[[#This Row],[Source]]="Nat"),"Nat OK",IF(AND(Table1[[#This Row],[Source]]&lt;&gt;"Nat",Q1552&lt;55),"Poor &lt;55",IF(OR(G1552="Randwick",G1552="Flemington",G1552="Caulfield",G1552="Sandown Lake",G1552="Sandown Hill"),"Best","ave"))))</f>
        <v>Best</v>
      </c>
      <c r="AC1552" s="133">
        <f>IF(Q1552="","",IF(AB1552="Poor &lt;55",$AC$2*0.2%,IF(AND(AB1552="Q",AA1552&lt;&gt;"Wed"),$AC$2*0.4%,IF(AND(AB1552="Q",AA1552="Wed"),$AC$2*0.5%,IF(AND(AB1552="Ave",U1552=100),$AC$2*0.5%,IF(AND(AB1552="ave",U1552="",N1552=1,AG1552="Bush"),$AC$2*1%,IF(AND(AB1552="ave",U1552="",Q1552&gt;100),$AC$2*1.3%,IF(AND(AB1552="ave",U1552=""),$AC$2*1.2%,IF(AND(AB1552="Ave",U1552=200),$AC$2*1%,IF(AND(AB1552="Best",U1552=200),$AC$2*1.5%,IF(AND(AB1552="Best",U1552="",K1552&lt;&gt;"Pro Syd"),$AC$2*0.5%,IF(AND(AB1552="Best",U1552=""),$AC$2*1%,IF(AND(AB1552="Best",U1552=100,Table1[[#This Row],[State]]="NSW"),$AC$2*0.4%,IF(AND(AB1552="Best",U1552=100),$AC$2*1%,IF(Table1[[#This Row],[Adj]]="Nat OK",$AC$2*0.5%,"xxx")))))))))))))))</f>
        <v>100</v>
      </c>
      <c r="AD1552" s="133">
        <f t="shared" si="323"/>
        <v>860</v>
      </c>
      <c r="AE1552" s="133">
        <f t="shared" si="324"/>
        <v>760</v>
      </c>
      <c r="AF1552" s="133" t="str">
        <f>VLOOKUP(Table1[[#This Row],[Track]],$F$2672:$H$2715,2,FALSE)</f>
        <v>Vic</v>
      </c>
      <c r="AG1552" s="133" t="str">
        <f>VLOOKUP(Table1[[#This Row],[Track]],$F$2672:$H$2715,3,FALSE)</f>
        <v>-</v>
      </c>
      <c r="AH1552" s="133" t="str">
        <f>IF(Table1[[#This Row],[Date]]&lt;$AH$2,"",IF(Table1[[#This Row],[Date]]&lt;$AH$3,"Edge","Elite Combo"))</f>
        <v/>
      </c>
      <c r="AI1552" s="218">
        <f>Table1[[#This Row],[Time]]</f>
        <v>0.51736111111111116</v>
      </c>
      <c r="AJ1552" s="219" t="str">
        <f>Table1[[#This Row],[Track]]</f>
        <v>Caulfield</v>
      </c>
      <c r="AK1552" s="216">
        <f>Table1[[#This Row],[Race ]]</f>
        <v>1</v>
      </c>
      <c r="AL1552" s="219">
        <f>Table1[[#This Row],[TAB]]</f>
        <v>2</v>
      </c>
      <c r="AM1552" s="219" t="str">
        <f>Table1[[#This Row],[Selection]]</f>
        <v>A Little Deep</v>
      </c>
      <c r="AN1552" s="220" t="str">
        <f>Table1[[#This Row],[Sources]]</f>
        <v>E4-10/Nat-13</v>
      </c>
      <c r="AO1552" s="219">
        <f>Table1[[#This Row],[Scale Bet]]</f>
        <v>100</v>
      </c>
    </row>
    <row r="1553" spans="5:41" ht="16.5" customHeight="1" x14ac:dyDescent="0.25">
      <c r="E1553" s="185">
        <v>45521</v>
      </c>
      <c r="F1553" s="35">
        <v>0.51736111111111116</v>
      </c>
      <c r="G1553" s="36" t="s">
        <v>201</v>
      </c>
      <c r="H1553" s="36">
        <v>1</v>
      </c>
      <c r="I1553" s="36">
        <v>2</v>
      </c>
      <c r="J1553" s="36" t="s">
        <v>313</v>
      </c>
      <c r="K1553" s="36" t="s">
        <v>13</v>
      </c>
      <c r="L1553" s="165">
        <v>13</v>
      </c>
      <c r="M1553" s="134" t="str">
        <f t="shared" si="312"/>
        <v/>
      </c>
      <c r="N1553" s="36" t="str">
        <f t="shared" si="313"/>
        <v/>
      </c>
      <c r="O1553" s="135" t="str">
        <f t="shared" si="314"/>
        <v/>
      </c>
      <c r="P1553" s="186" t="str">
        <f t="shared" si="315"/>
        <v>OK</v>
      </c>
      <c r="Q1553" s="187" t="str">
        <f t="shared" si="316"/>
        <v/>
      </c>
      <c r="R1553" s="150">
        <v>8.6</v>
      </c>
      <c r="S1553" s="187" t="str">
        <f t="shared" si="317"/>
        <v/>
      </c>
      <c r="T1553" s="136" t="str">
        <f t="shared" si="318"/>
        <v>A Little Deep</v>
      </c>
      <c r="U1553" s="137" t="str">
        <f>IF(P1553="","",IF(N1553=1,"",IF(Q1553="","",IF(Q1553&lt;=100,100,IF(Table1[[#This Row],[Day]]="Wed",100,200)))))</f>
        <v/>
      </c>
      <c r="V1553" s="137" t="str">
        <f t="shared" si="319"/>
        <v/>
      </c>
      <c r="W1553" s="137" t="str">
        <f t="shared" si="320"/>
        <v/>
      </c>
      <c r="X1553" s="133">
        <f>100</f>
        <v>100</v>
      </c>
      <c r="Y1553" s="133">
        <f t="shared" si="321"/>
        <v>860</v>
      </c>
      <c r="Z1553" s="133">
        <f t="shared" si="322"/>
        <v>760</v>
      </c>
      <c r="AA1553" s="134" t="str">
        <f>TEXT(Table1[[#This Row],[Date]],"DDD")</f>
        <v>Sat</v>
      </c>
      <c r="AB1553" s="133" t="str">
        <f>IF(OR(G1553="Doomben",G1553="Eagle Farm"),"Q",IF(AND(Q1553&gt;1,Q1553&lt;55,Table1[[#This Row],[Source]]="Nat"),"Nat OK",IF(AND(Table1[[#This Row],[Source]]&lt;&gt;"Nat",Q1553&lt;55),"Poor &lt;55",IF(OR(G1553="Randwick",G1553="Flemington",G1553="Caulfield",G1553="Sandown Lake",G1553="Sandown Hill"),"Best","ave"))))</f>
        <v>Best</v>
      </c>
      <c r="AC1553" s="133" t="str">
        <f>IF(Q1553="","",IF(AB1553="Poor &lt;55",$AC$2*0.2%,IF(AND(AB1553="Q",AA1553&lt;&gt;"Wed"),$AC$2*0.4%,IF(AND(AB1553="Q",AA1553="Wed"),$AC$2*0.5%,IF(AND(AB1553="Ave",U1553=100),$AC$2*0.5%,IF(AND(AB1553="ave",U1553="",N1553=1,AG1553="Bush"),$AC$2*1%,IF(AND(AB1553="ave",U1553="",Q1553&gt;100),$AC$2*1.3%,IF(AND(AB1553="ave",U1553=""),$AC$2*1.2%,IF(AND(AB1553="Ave",U1553=200),$AC$2*1%,IF(AND(AB1553="Best",U1553=200),$AC$2*1.5%,IF(AND(AB1553="Best",U1553="",K1553&lt;&gt;"Pro Syd"),$AC$2*0.5%,IF(AND(AB1553="Best",U1553=""),$AC$2*1%,IF(AND(AB1553="Best",U1553=100,Table1[[#This Row],[State]]="NSW"),$AC$2*0.4%,IF(AND(AB1553="Best",U1553=100),$AC$2*1%,IF(Table1[[#This Row],[Adj]]="Nat OK",$AC$2*0.5%,"xxx")))))))))))))))</f>
        <v/>
      </c>
      <c r="AD1553" s="133" t="str">
        <f t="shared" si="323"/>
        <v/>
      </c>
      <c r="AE1553" s="133" t="str">
        <f t="shared" si="324"/>
        <v/>
      </c>
      <c r="AF1553" s="133" t="str">
        <f>VLOOKUP(Table1[[#This Row],[Track]],$F$2672:$H$2715,2,FALSE)</f>
        <v>Vic</v>
      </c>
      <c r="AG1553" s="133" t="str">
        <f>VLOOKUP(Table1[[#This Row],[Track]],$F$2672:$H$2715,3,FALSE)</f>
        <v>-</v>
      </c>
      <c r="AH1553" s="133" t="str">
        <f>IF(Table1[[#This Row],[Date]]&lt;$AH$2,"",IF(Table1[[#This Row],[Date]]&lt;$AH$3,"Edge","Elite Combo"))</f>
        <v/>
      </c>
      <c r="AI1553" s="218">
        <f>Table1[[#This Row],[Time]]</f>
        <v>0.51736111111111116</v>
      </c>
      <c r="AJ1553" s="219" t="str">
        <f>Table1[[#This Row],[Track]]</f>
        <v>Caulfield</v>
      </c>
      <c r="AK1553" s="216">
        <f>Table1[[#This Row],[Race ]]</f>
        <v>1</v>
      </c>
      <c r="AL1553" s="219">
        <f>Table1[[#This Row],[TAB]]</f>
        <v>2</v>
      </c>
      <c r="AM1553" s="219" t="str">
        <f>Table1[[#This Row],[Selection]]</f>
        <v>A Little Deep</v>
      </c>
      <c r="AN1553" s="220" t="str">
        <f>Table1[[#This Row],[Sources]]</f>
        <v/>
      </c>
      <c r="AO1553" s="219" t="str">
        <f>Table1[[#This Row],[Scale Bet]]</f>
        <v/>
      </c>
    </row>
    <row r="1554" spans="5:41" ht="16.5" customHeight="1" x14ac:dyDescent="0.25">
      <c r="E1554" s="185">
        <v>45521</v>
      </c>
      <c r="F1554" s="35">
        <v>0.54166666666666663</v>
      </c>
      <c r="G1554" s="36" t="s">
        <v>201</v>
      </c>
      <c r="H1554" s="36">
        <v>2</v>
      </c>
      <c r="I1554" s="36">
        <v>7</v>
      </c>
      <c r="J1554" s="36" t="s">
        <v>208</v>
      </c>
      <c r="K1554" s="36" t="s">
        <v>1</v>
      </c>
      <c r="L1554" s="165">
        <v>20</v>
      </c>
      <c r="M1554" s="134">
        <f t="shared" si="312"/>
        <v>80</v>
      </c>
      <c r="N1554" s="36">
        <f t="shared" si="313"/>
        <v>4</v>
      </c>
      <c r="O1554" s="135" t="str">
        <f t="shared" si="314"/>
        <v>E4-20/Edge-20/Nat-20/Pro Mel-20</v>
      </c>
      <c r="P1554" s="186" t="str">
        <f t="shared" si="315"/>
        <v>OK</v>
      </c>
      <c r="Q1554" s="187">
        <f t="shared" si="316"/>
        <v>320</v>
      </c>
      <c r="R1554" s="150">
        <v>2.1</v>
      </c>
      <c r="S1554" s="187">
        <f t="shared" si="317"/>
        <v>672</v>
      </c>
      <c r="T1554" s="136" t="str">
        <f t="shared" si="318"/>
        <v>Rise At Dawn</v>
      </c>
      <c r="U1554" s="137">
        <f>IF(P1554="","",IF(N1554=1,"",IF(Q1554="","",IF(Q1554&lt;=100,100,IF(Table1[[#This Row],[Day]]="Wed",100,200)))))</f>
        <v>200</v>
      </c>
      <c r="V1554" s="137">
        <f t="shared" si="319"/>
        <v>420</v>
      </c>
      <c r="W1554" s="137">
        <f t="shared" si="320"/>
        <v>220</v>
      </c>
      <c r="X1554" s="133">
        <f>100</f>
        <v>100</v>
      </c>
      <c r="Y1554" s="133">
        <f t="shared" si="321"/>
        <v>210</v>
      </c>
      <c r="Z1554" s="133">
        <f t="shared" si="322"/>
        <v>110</v>
      </c>
      <c r="AA1554" s="134" t="str">
        <f>TEXT(Table1[[#This Row],[Date]],"DDD")</f>
        <v>Sat</v>
      </c>
      <c r="AB1554" s="133" t="str">
        <f>IF(OR(G1554="Doomben",G1554="Eagle Farm"),"Q",IF(AND(Q1554&gt;1,Q1554&lt;55,Table1[[#This Row],[Source]]="Nat"),"Nat OK",IF(AND(Table1[[#This Row],[Source]]&lt;&gt;"Nat",Q1554&lt;55),"Poor &lt;55",IF(OR(G1554="Randwick",G1554="Flemington",G1554="Caulfield",G1554="Sandown Lake",G1554="Sandown Hill"),"Best","ave"))))</f>
        <v>Best</v>
      </c>
      <c r="AC1554" s="133">
        <f>IF(Q1554="","",IF(AB1554="Poor &lt;55",$AC$2*0.2%,IF(AND(AB1554="Q",AA1554&lt;&gt;"Wed"),$AC$2*0.4%,IF(AND(AB1554="Q",AA1554="Wed"),$AC$2*0.5%,IF(AND(AB1554="Ave",U1554=100),$AC$2*0.5%,IF(AND(AB1554="ave",U1554="",N1554=1,AG1554="Bush"),$AC$2*1%,IF(AND(AB1554="ave",U1554="",Q1554&gt;100),$AC$2*1.3%,IF(AND(AB1554="ave",U1554=""),$AC$2*1.2%,IF(AND(AB1554="Ave",U1554=200),$AC$2*1%,IF(AND(AB1554="Best",U1554=200),$AC$2*1.5%,IF(AND(AB1554="Best",U1554="",K1554&lt;&gt;"Pro Syd"),$AC$2*0.5%,IF(AND(AB1554="Best",U1554=""),$AC$2*1%,IF(AND(AB1554="Best",U1554=100,Table1[[#This Row],[State]]="NSW"),$AC$2*0.4%,IF(AND(AB1554="Best",U1554=100),$AC$2*1%,IF(Table1[[#This Row],[Adj]]="Nat OK",$AC$2*0.5%,"xxx")))))))))))))))</f>
        <v>150</v>
      </c>
      <c r="AD1554" s="133">
        <f t="shared" si="323"/>
        <v>315</v>
      </c>
      <c r="AE1554" s="133">
        <f t="shared" si="324"/>
        <v>165</v>
      </c>
      <c r="AF1554" s="133" t="str">
        <f>VLOOKUP(Table1[[#This Row],[Track]],$F$2672:$H$2715,2,FALSE)</f>
        <v>Vic</v>
      </c>
      <c r="AG1554" s="133" t="str">
        <f>VLOOKUP(Table1[[#This Row],[Track]],$F$2672:$H$2715,3,FALSE)</f>
        <v>-</v>
      </c>
      <c r="AH1554" s="133" t="str">
        <f>IF(Table1[[#This Row],[Date]]&lt;$AH$2,"",IF(Table1[[#This Row],[Date]]&lt;$AH$3,"Edge","Elite Combo"))</f>
        <v/>
      </c>
      <c r="AI1554" s="218">
        <f>Table1[[#This Row],[Time]]</f>
        <v>0.54166666666666663</v>
      </c>
      <c r="AJ1554" s="219" t="str">
        <f>Table1[[#This Row],[Track]]</f>
        <v>Caulfield</v>
      </c>
      <c r="AK1554" s="216">
        <f>Table1[[#This Row],[Race ]]</f>
        <v>2</v>
      </c>
      <c r="AL1554" s="219">
        <f>Table1[[#This Row],[TAB]]</f>
        <v>7</v>
      </c>
      <c r="AM1554" s="219" t="str">
        <f>Table1[[#This Row],[Selection]]</f>
        <v>Rise At Dawn</v>
      </c>
      <c r="AN1554" s="220" t="str">
        <f>Table1[[#This Row],[Sources]]</f>
        <v>E4-20/Edge-20/Nat-20/Pro Mel-20</v>
      </c>
      <c r="AO1554" s="219">
        <f>Table1[[#This Row],[Scale Bet]]</f>
        <v>150</v>
      </c>
    </row>
    <row r="1555" spans="5:41" ht="16.5" customHeight="1" x14ac:dyDescent="0.25">
      <c r="E1555" s="185">
        <v>45521</v>
      </c>
      <c r="F1555" s="35">
        <v>0.54166666666666663</v>
      </c>
      <c r="G1555" s="36" t="s">
        <v>201</v>
      </c>
      <c r="H1555" s="36">
        <v>2</v>
      </c>
      <c r="I1555" s="36">
        <v>7</v>
      </c>
      <c r="J1555" s="36" t="s">
        <v>208</v>
      </c>
      <c r="K1555" s="36" t="s">
        <v>40</v>
      </c>
      <c r="L1555" s="165">
        <v>20</v>
      </c>
      <c r="M1555" s="134" t="str">
        <f t="shared" si="312"/>
        <v/>
      </c>
      <c r="N1555" s="36" t="str">
        <f t="shared" si="313"/>
        <v/>
      </c>
      <c r="O1555" s="135" t="str">
        <f t="shared" si="314"/>
        <v/>
      </c>
      <c r="P1555" s="186" t="str">
        <f t="shared" si="315"/>
        <v>OK</v>
      </c>
      <c r="Q1555" s="187" t="str">
        <f t="shared" si="316"/>
        <v/>
      </c>
      <c r="R1555" s="150">
        <v>2.1</v>
      </c>
      <c r="S1555" s="187" t="str">
        <f t="shared" si="317"/>
        <v/>
      </c>
      <c r="T1555" s="136" t="str">
        <f t="shared" si="318"/>
        <v>Rise At Dawn</v>
      </c>
      <c r="U1555" s="137" t="str">
        <f>IF(P1555="","",IF(N1555=1,"",IF(Q1555="","",IF(Q1555&lt;=100,100,IF(Table1[[#This Row],[Day]]="Wed",100,200)))))</f>
        <v/>
      </c>
      <c r="V1555" s="137" t="str">
        <f t="shared" si="319"/>
        <v/>
      </c>
      <c r="W1555" s="137" t="str">
        <f t="shared" si="320"/>
        <v/>
      </c>
      <c r="X1555" s="133">
        <f>100</f>
        <v>100</v>
      </c>
      <c r="Y1555" s="133">
        <f t="shared" si="321"/>
        <v>210</v>
      </c>
      <c r="Z1555" s="133">
        <f t="shared" si="322"/>
        <v>110</v>
      </c>
      <c r="AA1555" s="134" t="str">
        <f>TEXT(Table1[[#This Row],[Date]],"DDD")</f>
        <v>Sat</v>
      </c>
      <c r="AB1555" s="133" t="str">
        <f>IF(OR(G1555="Doomben",G1555="Eagle Farm"),"Q",IF(AND(Q1555&gt;1,Q1555&lt;55,Table1[[#This Row],[Source]]="Nat"),"Nat OK",IF(AND(Table1[[#This Row],[Source]]&lt;&gt;"Nat",Q1555&lt;55),"Poor &lt;55",IF(OR(G1555="Randwick",G1555="Flemington",G1555="Caulfield",G1555="Sandown Lake",G1555="Sandown Hill"),"Best","ave"))))</f>
        <v>Best</v>
      </c>
      <c r="AC1555" s="133" t="str">
        <f>IF(Q1555="","",IF(AB1555="Poor &lt;55",$AC$2*0.2%,IF(AND(AB1555="Q",AA1555&lt;&gt;"Wed"),$AC$2*0.4%,IF(AND(AB1555="Q",AA1555="Wed"),$AC$2*0.5%,IF(AND(AB1555="Ave",U1555=100),$AC$2*0.5%,IF(AND(AB1555="ave",U1555="",N1555=1,AG1555="Bush"),$AC$2*1%,IF(AND(AB1555="ave",U1555="",Q1555&gt;100),$AC$2*1.3%,IF(AND(AB1555="ave",U1555=""),$AC$2*1.2%,IF(AND(AB1555="Ave",U1555=200),$AC$2*1%,IF(AND(AB1555="Best",U1555=200),$AC$2*1.5%,IF(AND(AB1555="Best",U1555="",K1555&lt;&gt;"Pro Syd"),$AC$2*0.5%,IF(AND(AB1555="Best",U1555=""),$AC$2*1%,IF(AND(AB1555="Best",U1555=100,Table1[[#This Row],[State]]="NSW"),$AC$2*0.4%,IF(AND(AB1555="Best",U1555=100),$AC$2*1%,IF(Table1[[#This Row],[Adj]]="Nat OK",$AC$2*0.5%,"xxx")))))))))))))))</f>
        <v/>
      </c>
      <c r="AD1555" s="133" t="str">
        <f t="shared" si="323"/>
        <v/>
      </c>
      <c r="AE1555" s="133" t="str">
        <f t="shared" si="324"/>
        <v/>
      </c>
      <c r="AF1555" s="133" t="str">
        <f>VLOOKUP(Table1[[#This Row],[Track]],$F$2672:$H$2715,2,FALSE)</f>
        <v>Vic</v>
      </c>
      <c r="AG1555" s="133" t="str">
        <f>VLOOKUP(Table1[[#This Row],[Track]],$F$2672:$H$2715,3,FALSE)</f>
        <v>-</v>
      </c>
      <c r="AH1555" s="133" t="str">
        <f>IF(Table1[[#This Row],[Date]]&lt;$AH$2,"",IF(Table1[[#This Row],[Date]]&lt;$AH$3,"Edge","Elite Combo"))</f>
        <v/>
      </c>
      <c r="AI1555" s="218">
        <f>Table1[[#This Row],[Time]]</f>
        <v>0.54166666666666663</v>
      </c>
      <c r="AJ1555" s="219" t="str">
        <f>Table1[[#This Row],[Track]]</f>
        <v>Caulfield</v>
      </c>
      <c r="AK1555" s="216">
        <f>Table1[[#This Row],[Race ]]</f>
        <v>2</v>
      </c>
      <c r="AL1555" s="219">
        <f>Table1[[#This Row],[TAB]]</f>
        <v>7</v>
      </c>
      <c r="AM1555" s="219" t="str">
        <f>Table1[[#This Row],[Selection]]</f>
        <v>Rise At Dawn</v>
      </c>
      <c r="AN1555" s="220" t="str">
        <f>Table1[[#This Row],[Sources]]</f>
        <v/>
      </c>
      <c r="AO1555" s="219" t="str">
        <f>Table1[[#This Row],[Scale Bet]]</f>
        <v/>
      </c>
    </row>
    <row r="1556" spans="5:41" ht="16.5" customHeight="1" x14ac:dyDescent="0.25">
      <c r="E1556" s="185">
        <v>45521</v>
      </c>
      <c r="F1556" s="35">
        <v>0.54166666666666663</v>
      </c>
      <c r="G1556" s="36" t="s">
        <v>201</v>
      </c>
      <c r="H1556" s="36">
        <v>2</v>
      </c>
      <c r="I1556" s="36">
        <v>7</v>
      </c>
      <c r="J1556" s="36" t="s">
        <v>208</v>
      </c>
      <c r="K1556" s="36" t="s">
        <v>13</v>
      </c>
      <c r="L1556" s="165">
        <v>20</v>
      </c>
      <c r="M1556" s="134" t="str">
        <f t="shared" si="312"/>
        <v/>
      </c>
      <c r="N1556" s="36" t="str">
        <f t="shared" si="313"/>
        <v/>
      </c>
      <c r="O1556" s="135" t="str">
        <f t="shared" si="314"/>
        <v/>
      </c>
      <c r="P1556" s="186" t="str">
        <f t="shared" si="315"/>
        <v>OK</v>
      </c>
      <c r="Q1556" s="187" t="str">
        <f t="shared" si="316"/>
        <v/>
      </c>
      <c r="R1556" s="150">
        <v>2.1</v>
      </c>
      <c r="S1556" s="187" t="str">
        <f t="shared" si="317"/>
        <v/>
      </c>
      <c r="T1556" s="136" t="str">
        <f t="shared" si="318"/>
        <v>Rise At Dawn</v>
      </c>
      <c r="U1556" s="137" t="str">
        <f>IF(P1556="","",IF(N1556=1,"",IF(Q1556="","",IF(Q1556&lt;=100,100,IF(Table1[[#This Row],[Day]]="Wed",100,200)))))</f>
        <v/>
      </c>
      <c r="V1556" s="137" t="str">
        <f t="shared" si="319"/>
        <v/>
      </c>
      <c r="W1556" s="137" t="str">
        <f t="shared" si="320"/>
        <v/>
      </c>
      <c r="X1556" s="133">
        <f>100</f>
        <v>100</v>
      </c>
      <c r="Y1556" s="133">
        <f t="shared" si="321"/>
        <v>210</v>
      </c>
      <c r="Z1556" s="133">
        <f t="shared" si="322"/>
        <v>110</v>
      </c>
      <c r="AA1556" s="134" t="str">
        <f>TEXT(Table1[[#This Row],[Date]],"DDD")</f>
        <v>Sat</v>
      </c>
      <c r="AB1556" s="133" t="str">
        <f>IF(OR(G1556="Doomben",G1556="Eagle Farm"),"Q",IF(AND(Q1556&gt;1,Q1556&lt;55,Table1[[#This Row],[Source]]="Nat"),"Nat OK",IF(AND(Table1[[#This Row],[Source]]&lt;&gt;"Nat",Q1556&lt;55),"Poor &lt;55",IF(OR(G1556="Randwick",G1556="Flemington",G1556="Caulfield",G1556="Sandown Lake",G1556="Sandown Hill"),"Best","ave"))))</f>
        <v>Best</v>
      </c>
      <c r="AC1556" s="133" t="str">
        <f>IF(Q1556="","",IF(AB1556="Poor &lt;55",$AC$2*0.2%,IF(AND(AB1556="Q",AA1556&lt;&gt;"Wed"),$AC$2*0.4%,IF(AND(AB1556="Q",AA1556="Wed"),$AC$2*0.5%,IF(AND(AB1556="Ave",U1556=100),$AC$2*0.5%,IF(AND(AB1556="ave",U1556="",N1556=1,AG1556="Bush"),$AC$2*1%,IF(AND(AB1556="ave",U1556="",Q1556&gt;100),$AC$2*1.3%,IF(AND(AB1556="ave",U1556=""),$AC$2*1.2%,IF(AND(AB1556="Ave",U1556=200),$AC$2*1%,IF(AND(AB1556="Best",U1556=200),$AC$2*1.5%,IF(AND(AB1556="Best",U1556="",K1556&lt;&gt;"Pro Syd"),$AC$2*0.5%,IF(AND(AB1556="Best",U1556=""),$AC$2*1%,IF(AND(AB1556="Best",U1556=100,Table1[[#This Row],[State]]="NSW"),$AC$2*0.4%,IF(AND(AB1556="Best",U1556=100),$AC$2*1%,IF(Table1[[#This Row],[Adj]]="Nat OK",$AC$2*0.5%,"xxx")))))))))))))))</f>
        <v/>
      </c>
      <c r="AD1556" s="133" t="str">
        <f t="shared" si="323"/>
        <v/>
      </c>
      <c r="AE1556" s="133" t="str">
        <f t="shared" si="324"/>
        <v/>
      </c>
      <c r="AF1556" s="133" t="str">
        <f>VLOOKUP(Table1[[#This Row],[Track]],$F$2672:$H$2715,2,FALSE)</f>
        <v>Vic</v>
      </c>
      <c r="AG1556" s="133" t="str">
        <f>VLOOKUP(Table1[[#This Row],[Track]],$F$2672:$H$2715,3,FALSE)</f>
        <v>-</v>
      </c>
      <c r="AH1556" s="133" t="str">
        <f>IF(Table1[[#This Row],[Date]]&lt;$AH$2,"",IF(Table1[[#This Row],[Date]]&lt;$AH$3,"Edge","Elite Combo"))</f>
        <v/>
      </c>
      <c r="AI1556" s="218">
        <f>Table1[[#This Row],[Time]]</f>
        <v>0.54166666666666663</v>
      </c>
      <c r="AJ1556" s="219" t="str">
        <f>Table1[[#This Row],[Track]]</f>
        <v>Caulfield</v>
      </c>
      <c r="AK1556" s="216">
        <f>Table1[[#This Row],[Race ]]</f>
        <v>2</v>
      </c>
      <c r="AL1556" s="219">
        <f>Table1[[#This Row],[TAB]]</f>
        <v>7</v>
      </c>
      <c r="AM1556" s="219" t="str">
        <f>Table1[[#This Row],[Selection]]</f>
        <v>Rise At Dawn</v>
      </c>
      <c r="AN1556" s="220" t="str">
        <f>Table1[[#This Row],[Sources]]</f>
        <v/>
      </c>
      <c r="AO1556" s="219" t="str">
        <f>Table1[[#This Row],[Scale Bet]]</f>
        <v/>
      </c>
    </row>
    <row r="1557" spans="5:41" ht="16.5" customHeight="1" x14ac:dyDescent="0.25">
      <c r="E1557" s="185">
        <v>45521</v>
      </c>
      <c r="F1557" s="35">
        <v>0.54166666666666663</v>
      </c>
      <c r="G1557" s="36" t="s">
        <v>201</v>
      </c>
      <c r="H1557" s="36">
        <v>2</v>
      </c>
      <c r="I1557" s="36">
        <v>7</v>
      </c>
      <c r="J1557" s="36" t="s">
        <v>208</v>
      </c>
      <c r="K1557" s="36" t="s">
        <v>18</v>
      </c>
      <c r="L1557" s="165">
        <v>20</v>
      </c>
      <c r="M1557" s="134" t="str">
        <f t="shared" si="312"/>
        <v/>
      </c>
      <c r="N1557" s="36" t="str">
        <f t="shared" si="313"/>
        <v/>
      </c>
      <c r="O1557" s="135" t="str">
        <f t="shared" si="314"/>
        <v/>
      </c>
      <c r="P1557" s="186" t="str">
        <f t="shared" si="315"/>
        <v>OK</v>
      </c>
      <c r="Q1557" s="187" t="str">
        <f t="shared" si="316"/>
        <v/>
      </c>
      <c r="R1557" s="150">
        <v>2.1</v>
      </c>
      <c r="S1557" s="187" t="str">
        <f t="shared" si="317"/>
        <v/>
      </c>
      <c r="T1557" s="136" t="str">
        <f t="shared" si="318"/>
        <v>Rise At Dawn</v>
      </c>
      <c r="U1557" s="137" t="str">
        <f>IF(P1557="","",IF(N1557=1,"",IF(Q1557="","",IF(Q1557&lt;=100,100,IF(Table1[[#This Row],[Day]]="Wed",100,200)))))</f>
        <v/>
      </c>
      <c r="V1557" s="137" t="str">
        <f t="shared" si="319"/>
        <v/>
      </c>
      <c r="W1557" s="137" t="str">
        <f t="shared" si="320"/>
        <v/>
      </c>
      <c r="X1557" s="133">
        <f>100</f>
        <v>100</v>
      </c>
      <c r="Y1557" s="133">
        <f t="shared" si="321"/>
        <v>210</v>
      </c>
      <c r="Z1557" s="133">
        <f t="shared" si="322"/>
        <v>110</v>
      </c>
      <c r="AA1557" s="134" t="str">
        <f>TEXT(Table1[[#This Row],[Date]],"DDD")</f>
        <v>Sat</v>
      </c>
      <c r="AB1557" s="133" t="str">
        <f>IF(OR(G1557="Doomben",G1557="Eagle Farm"),"Q",IF(AND(Q1557&gt;1,Q1557&lt;55,Table1[[#This Row],[Source]]="Nat"),"Nat OK",IF(AND(Table1[[#This Row],[Source]]&lt;&gt;"Nat",Q1557&lt;55),"Poor &lt;55",IF(OR(G1557="Randwick",G1557="Flemington",G1557="Caulfield",G1557="Sandown Lake",G1557="Sandown Hill"),"Best","ave"))))</f>
        <v>Best</v>
      </c>
      <c r="AC1557" s="133" t="str">
        <f>IF(Q1557="","",IF(AB1557="Poor &lt;55",$AC$2*0.2%,IF(AND(AB1557="Q",AA1557&lt;&gt;"Wed"),$AC$2*0.4%,IF(AND(AB1557="Q",AA1557="Wed"),$AC$2*0.5%,IF(AND(AB1557="Ave",U1557=100),$AC$2*0.5%,IF(AND(AB1557="ave",U1557="",N1557=1,AG1557="Bush"),$AC$2*1%,IF(AND(AB1557="ave",U1557="",Q1557&gt;100),$AC$2*1.3%,IF(AND(AB1557="ave",U1557=""),$AC$2*1.2%,IF(AND(AB1557="Ave",U1557=200),$AC$2*1%,IF(AND(AB1557="Best",U1557=200),$AC$2*1.5%,IF(AND(AB1557="Best",U1557="",K1557&lt;&gt;"Pro Syd"),$AC$2*0.5%,IF(AND(AB1557="Best",U1557=""),$AC$2*1%,IF(AND(AB1557="Best",U1557=100,Table1[[#This Row],[State]]="NSW"),$AC$2*0.4%,IF(AND(AB1557="Best",U1557=100),$AC$2*1%,IF(Table1[[#This Row],[Adj]]="Nat OK",$AC$2*0.5%,"xxx")))))))))))))))</f>
        <v/>
      </c>
      <c r="AD1557" s="133" t="str">
        <f t="shared" si="323"/>
        <v/>
      </c>
      <c r="AE1557" s="133" t="str">
        <f t="shared" si="324"/>
        <v/>
      </c>
      <c r="AF1557" s="133" t="str">
        <f>VLOOKUP(Table1[[#This Row],[Track]],$F$2672:$H$2715,2,FALSE)</f>
        <v>Vic</v>
      </c>
      <c r="AG1557" s="133" t="str">
        <f>VLOOKUP(Table1[[#This Row],[Track]],$F$2672:$H$2715,3,FALSE)</f>
        <v>-</v>
      </c>
      <c r="AH1557" s="133" t="str">
        <f>IF(Table1[[#This Row],[Date]]&lt;$AH$2,"",IF(Table1[[#This Row],[Date]]&lt;$AH$3,"Edge","Elite Combo"))</f>
        <v/>
      </c>
      <c r="AI1557" s="218">
        <f>Table1[[#This Row],[Time]]</f>
        <v>0.54166666666666663</v>
      </c>
      <c r="AJ1557" s="219" t="str">
        <f>Table1[[#This Row],[Track]]</f>
        <v>Caulfield</v>
      </c>
      <c r="AK1557" s="216">
        <f>Table1[[#This Row],[Race ]]</f>
        <v>2</v>
      </c>
      <c r="AL1557" s="219">
        <f>Table1[[#This Row],[TAB]]</f>
        <v>7</v>
      </c>
      <c r="AM1557" s="219" t="str">
        <f>Table1[[#This Row],[Selection]]</f>
        <v>Rise At Dawn</v>
      </c>
      <c r="AN1557" s="220" t="str">
        <f>Table1[[#This Row],[Sources]]</f>
        <v/>
      </c>
      <c r="AO1557" s="219" t="str">
        <f>Table1[[#This Row],[Scale Bet]]</f>
        <v/>
      </c>
    </row>
    <row r="1558" spans="5:41" ht="16.5" customHeight="1" x14ac:dyDescent="0.25">
      <c r="E1558" s="185">
        <v>45521</v>
      </c>
      <c r="F1558" s="35">
        <v>0.55555555555555558</v>
      </c>
      <c r="G1558" s="36" t="s">
        <v>17</v>
      </c>
      <c r="H1558" s="36">
        <v>4</v>
      </c>
      <c r="I1558" s="36">
        <v>8</v>
      </c>
      <c r="J1558" s="36" t="s">
        <v>314</v>
      </c>
      <c r="K1558" s="36" t="s">
        <v>60</v>
      </c>
      <c r="L1558" s="165">
        <v>10</v>
      </c>
      <c r="M1558" s="134">
        <f t="shared" si="312"/>
        <v>10</v>
      </c>
      <c r="N1558" s="36">
        <f t="shared" si="313"/>
        <v>1</v>
      </c>
      <c r="O1558" s="135" t="str">
        <f t="shared" si="314"/>
        <v>Pro Syd-10</v>
      </c>
      <c r="P1558" s="186" t="str">
        <f t="shared" si="315"/>
        <v>OK</v>
      </c>
      <c r="Q1558" s="187">
        <f t="shared" si="316"/>
        <v>40</v>
      </c>
      <c r="R1558" s="150"/>
      <c r="S1558" s="187" t="str">
        <f t="shared" si="317"/>
        <v/>
      </c>
      <c r="T1558" s="136" t="str">
        <f t="shared" si="318"/>
        <v>Lost</v>
      </c>
      <c r="U1558" s="137" t="str">
        <f>IF(P1558="","",IF(N1558=1,"",IF(Q1558="","",IF(Q1558&lt;=100,100,IF(Table1[[#This Row],[Day]]="Wed",100,200)))))</f>
        <v/>
      </c>
      <c r="V1558" s="137" t="str">
        <f t="shared" si="319"/>
        <v/>
      </c>
      <c r="W1558" s="137" t="str">
        <f t="shared" si="320"/>
        <v/>
      </c>
      <c r="X1558" s="133">
        <f>100</f>
        <v>100</v>
      </c>
      <c r="Y1558" s="133" t="str">
        <f t="shared" si="321"/>
        <v/>
      </c>
      <c r="Z1558" s="133">
        <f t="shared" si="322"/>
        <v>-100</v>
      </c>
      <c r="AA1558" s="134" t="str">
        <f>TEXT(Table1[[#This Row],[Date]],"DDD")</f>
        <v>Sat</v>
      </c>
      <c r="AB1558" s="133" t="str">
        <f>IF(OR(G1558="Doomben",G1558="Eagle Farm"),"Q",IF(AND(Q1558&gt;1,Q1558&lt;55,Table1[[#This Row],[Source]]="Nat"),"Nat OK",IF(AND(Table1[[#This Row],[Source]]&lt;&gt;"Nat",Q1558&lt;55),"Poor &lt;55",IF(OR(G1558="Randwick",G1558="Flemington",G1558="Caulfield",G1558="Sandown Lake",G1558="Sandown Hill"),"Best","ave"))))</f>
        <v>Poor &lt;55</v>
      </c>
      <c r="AC1558" s="133">
        <f>IF(Q1558="","",IF(AB1558="Poor &lt;55",$AC$2*0.2%,IF(AND(AB1558="Q",AA1558&lt;&gt;"Wed"),$AC$2*0.4%,IF(AND(AB1558="Q",AA1558="Wed"),$AC$2*0.5%,IF(AND(AB1558="Ave",U1558=100),$AC$2*0.5%,IF(AND(AB1558="ave",U1558="",N1558=1,AG1558="Bush"),$AC$2*1%,IF(AND(AB1558="ave",U1558="",Q1558&gt;100),$AC$2*1.3%,IF(AND(AB1558="ave",U1558=""),$AC$2*1.2%,IF(AND(AB1558="Ave",U1558=200),$AC$2*1%,IF(AND(AB1558="Best",U1558=200),$AC$2*1.5%,IF(AND(AB1558="Best",U1558="",K1558&lt;&gt;"Pro Syd"),$AC$2*0.5%,IF(AND(AB1558="Best",U1558=""),$AC$2*1%,IF(AND(AB1558="Best",U1558=100,Table1[[#This Row],[State]]="NSW"),$AC$2*0.4%,IF(AND(AB1558="Best",U1558=100),$AC$2*1%,IF(Table1[[#This Row],[Adj]]="Nat OK",$AC$2*0.5%,"xxx")))))))))))))))</f>
        <v>20</v>
      </c>
      <c r="AD1558" s="133" t="str">
        <f t="shared" si="323"/>
        <v/>
      </c>
      <c r="AE1558" s="133">
        <f t="shared" si="324"/>
        <v>-20</v>
      </c>
      <c r="AF1558" s="133" t="str">
        <f>VLOOKUP(Table1[[#This Row],[Track]],$F$2672:$H$2715,2,FALSE)</f>
        <v>NSW</v>
      </c>
      <c r="AG1558" s="133" t="str">
        <f>VLOOKUP(Table1[[#This Row],[Track]],$F$2672:$H$2715,3,FALSE)</f>
        <v>-</v>
      </c>
      <c r="AH1558" s="133" t="str">
        <f>IF(Table1[[#This Row],[Date]]&lt;$AH$2,"",IF(Table1[[#This Row],[Date]]&lt;$AH$3,"Edge","Elite Combo"))</f>
        <v/>
      </c>
      <c r="AI1558" s="218">
        <f>Table1[[#This Row],[Time]]</f>
        <v>0.55555555555555558</v>
      </c>
      <c r="AJ1558" s="219" t="str">
        <f>Table1[[#This Row],[Track]]</f>
        <v>Rosehill</v>
      </c>
      <c r="AK1558" s="216">
        <f>Table1[[#This Row],[Race ]]</f>
        <v>4</v>
      </c>
      <c r="AL1558" s="219">
        <f>Table1[[#This Row],[TAB]]</f>
        <v>8</v>
      </c>
      <c r="AM1558" s="219" t="str">
        <f>Table1[[#This Row],[Selection]]</f>
        <v>Lost</v>
      </c>
      <c r="AN1558" s="220" t="str">
        <f>Table1[[#This Row],[Sources]]</f>
        <v>Pro Syd-10</v>
      </c>
      <c r="AO1558" s="219">
        <f>Table1[[#This Row],[Scale Bet]]</f>
        <v>20</v>
      </c>
    </row>
    <row r="1559" spans="5:41" ht="16.5" customHeight="1" x14ac:dyDescent="0.25">
      <c r="E1559" s="185">
        <v>45521</v>
      </c>
      <c r="F1559" s="35">
        <v>0.55555555555555558</v>
      </c>
      <c r="G1559" s="36" t="s">
        <v>17</v>
      </c>
      <c r="H1559" s="36">
        <v>4</v>
      </c>
      <c r="I1559" s="36">
        <v>10</v>
      </c>
      <c r="J1559" s="36" t="s">
        <v>315</v>
      </c>
      <c r="K1559" s="36" t="s">
        <v>60</v>
      </c>
      <c r="L1559" s="165">
        <v>15</v>
      </c>
      <c r="M1559" s="134">
        <f t="shared" si="312"/>
        <v>15</v>
      </c>
      <c r="N1559" s="36">
        <f t="shared" si="313"/>
        <v>1</v>
      </c>
      <c r="O1559" s="135" t="str">
        <f t="shared" si="314"/>
        <v>Pro Syd-15</v>
      </c>
      <c r="P1559" s="186" t="str">
        <f t="shared" si="315"/>
        <v>OK</v>
      </c>
      <c r="Q1559" s="187">
        <f t="shared" si="316"/>
        <v>60</v>
      </c>
      <c r="R1559" s="150">
        <v>5</v>
      </c>
      <c r="S1559" s="187">
        <f t="shared" si="317"/>
        <v>300</v>
      </c>
      <c r="T1559" s="136" t="str">
        <f t="shared" si="318"/>
        <v>Piastri</v>
      </c>
      <c r="U1559" s="137" t="str">
        <f>IF(P1559="","",IF(N1559=1,"",IF(Q1559="","",IF(Q1559&lt;=100,100,IF(Table1[[#This Row],[Day]]="Wed",100,200)))))</f>
        <v/>
      </c>
      <c r="V1559" s="137" t="str">
        <f t="shared" si="319"/>
        <v/>
      </c>
      <c r="W1559" s="137" t="str">
        <f t="shared" si="320"/>
        <v/>
      </c>
      <c r="X1559" s="133">
        <f>100</f>
        <v>100</v>
      </c>
      <c r="Y1559" s="133">
        <f t="shared" si="321"/>
        <v>500</v>
      </c>
      <c r="Z1559" s="133">
        <f t="shared" si="322"/>
        <v>400</v>
      </c>
      <c r="AA1559" s="134" t="str">
        <f>TEXT(Table1[[#This Row],[Date]],"DDD")</f>
        <v>Sat</v>
      </c>
      <c r="AB1559" s="133" t="str">
        <f>IF(OR(G1559="Doomben",G1559="Eagle Farm"),"Q",IF(AND(Q1559&gt;1,Q1559&lt;55,Table1[[#This Row],[Source]]="Nat"),"Nat OK",IF(AND(Table1[[#This Row],[Source]]&lt;&gt;"Nat",Q1559&lt;55),"Poor &lt;55",IF(OR(G1559="Randwick",G1559="Flemington",G1559="Caulfield",G1559="Sandown Lake",G1559="Sandown Hill"),"Best","ave"))))</f>
        <v>ave</v>
      </c>
      <c r="AC1559" s="133">
        <f>IF(Q1559="","",IF(AB1559="Poor &lt;55",$AC$2*0.2%,IF(AND(AB1559="Q",AA1559&lt;&gt;"Wed"),$AC$2*0.4%,IF(AND(AB1559="Q",AA1559="Wed"),$AC$2*0.5%,IF(AND(AB1559="Ave",U1559=100),$AC$2*0.5%,IF(AND(AB1559="ave",U1559="",N1559=1,AG1559="Bush"),$AC$2*1%,IF(AND(AB1559="ave",U1559="",Q1559&gt;100),$AC$2*1.3%,IF(AND(AB1559="ave",U1559=""),$AC$2*1.2%,IF(AND(AB1559="Ave",U1559=200),$AC$2*1%,IF(AND(AB1559="Best",U1559=200),$AC$2*1.5%,IF(AND(AB1559="Best",U1559="",K1559&lt;&gt;"Pro Syd"),$AC$2*0.5%,IF(AND(AB1559="Best",U1559=""),$AC$2*1%,IF(AND(AB1559="Best",U1559=100,Table1[[#This Row],[State]]="NSW"),$AC$2*0.4%,IF(AND(AB1559="Best",U1559=100),$AC$2*1%,IF(Table1[[#This Row],[Adj]]="Nat OK",$AC$2*0.5%,"xxx")))))))))))))))</f>
        <v>120</v>
      </c>
      <c r="AD1559" s="133">
        <f t="shared" si="323"/>
        <v>600</v>
      </c>
      <c r="AE1559" s="133">
        <f t="shared" si="324"/>
        <v>480</v>
      </c>
      <c r="AF1559" s="133" t="str">
        <f>VLOOKUP(Table1[[#This Row],[Track]],$F$2672:$H$2715,2,FALSE)</f>
        <v>NSW</v>
      </c>
      <c r="AG1559" s="133" t="str">
        <f>VLOOKUP(Table1[[#This Row],[Track]],$F$2672:$H$2715,3,FALSE)</f>
        <v>-</v>
      </c>
      <c r="AH1559" s="133" t="str">
        <f>IF(Table1[[#This Row],[Date]]&lt;$AH$2,"",IF(Table1[[#This Row],[Date]]&lt;$AH$3,"Edge","Elite Combo"))</f>
        <v/>
      </c>
      <c r="AI1559" s="218">
        <f>Table1[[#This Row],[Time]]</f>
        <v>0.55555555555555558</v>
      </c>
      <c r="AJ1559" s="219" t="str">
        <f>Table1[[#This Row],[Track]]</f>
        <v>Rosehill</v>
      </c>
      <c r="AK1559" s="216">
        <f>Table1[[#This Row],[Race ]]</f>
        <v>4</v>
      </c>
      <c r="AL1559" s="219">
        <f>Table1[[#This Row],[TAB]]</f>
        <v>10</v>
      </c>
      <c r="AM1559" s="219" t="str">
        <f>Table1[[#This Row],[Selection]]</f>
        <v>Piastri</v>
      </c>
      <c r="AN1559" s="220" t="str">
        <f>Table1[[#This Row],[Sources]]</f>
        <v>Pro Syd-15</v>
      </c>
      <c r="AO1559" s="219">
        <f>Table1[[#This Row],[Scale Bet]]</f>
        <v>120</v>
      </c>
    </row>
    <row r="1560" spans="5:41" ht="16.5" customHeight="1" x14ac:dyDescent="0.25">
      <c r="E1560" s="185">
        <v>45521</v>
      </c>
      <c r="F1560" s="35">
        <v>0.55555555555555558</v>
      </c>
      <c r="G1560" s="36" t="s">
        <v>17</v>
      </c>
      <c r="H1560" s="36">
        <v>4</v>
      </c>
      <c r="I1560" s="36">
        <v>6</v>
      </c>
      <c r="J1560" s="36" t="s">
        <v>316</v>
      </c>
      <c r="K1560" s="36" t="s">
        <v>1</v>
      </c>
      <c r="L1560" s="165">
        <v>10</v>
      </c>
      <c r="M1560" s="134">
        <f t="shared" si="312"/>
        <v>23</v>
      </c>
      <c r="N1560" s="36">
        <f t="shared" si="313"/>
        <v>2</v>
      </c>
      <c r="O1560" s="135" t="str">
        <f t="shared" si="314"/>
        <v>E4-10/Nat-13</v>
      </c>
      <c r="P1560" s="186" t="str">
        <f t="shared" si="315"/>
        <v>OK</v>
      </c>
      <c r="Q1560" s="187">
        <f t="shared" si="316"/>
        <v>92</v>
      </c>
      <c r="R1560" s="150"/>
      <c r="S1560" s="187" t="str">
        <f t="shared" si="317"/>
        <v/>
      </c>
      <c r="T1560" s="136" t="str">
        <f t="shared" si="318"/>
        <v>Two Ya Got</v>
      </c>
      <c r="U1560" s="137">
        <f>IF(P1560="","",IF(N1560=1,"",IF(Q1560="","",IF(Q1560&lt;=100,100,IF(Table1[[#This Row],[Day]]="Wed",100,200)))))</f>
        <v>100</v>
      </c>
      <c r="V1560" s="137" t="str">
        <f t="shared" si="319"/>
        <v/>
      </c>
      <c r="W1560" s="137">
        <f t="shared" si="320"/>
        <v>-100</v>
      </c>
      <c r="X1560" s="133">
        <f>100</f>
        <v>100</v>
      </c>
      <c r="Y1560" s="133" t="str">
        <f t="shared" si="321"/>
        <v/>
      </c>
      <c r="Z1560" s="133">
        <f t="shared" si="322"/>
        <v>-100</v>
      </c>
      <c r="AA1560" s="134" t="str">
        <f>TEXT(Table1[[#This Row],[Date]],"DDD")</f>
        <v>Sat</v>
      </c>
      <c r="AB1560" s="133" t="str">
        <f>IF(OR(G1560="Doomben",G1560="Eagle Farm"),"Q",IF(AND(Q1560&gt;1,Q1560&lt;55,Table1[[#This Row],[Source]]="Nat"),"Nat OK",IF(AND(Table1[[#This Row],[Source]]&lt;&gt;"Nat",Q1560&lt;55),"Poor &lt;55",IF(OR(G1560="Randwick",G1560="Flemington",G1560="Caulfield",G1560="Sandown Lake",G1560="Sandown Hill"),"Best","ave"))))</f>
        <v>ave</v>
      </c>
      <c r="AC1560" s="133">
        <f>IF(Q1560="","",IF(AB1560="Poor &lt;55",$AC$2*0.2%,IF(AND(AB1560="Q",AA1560&lt;&gt;"Wed"),$AC$2*0.4%,IF(AND(AB1560="Q",AA1560="Wed"),$AC$2*0.5%,IF(AND(AB1560="Ave",U1560=100),$AC$2*0.5%,IF(AND(AB1560="ave",U1560="",N1560=1,AG1560="Bush"),$AC$2*1%,IF(AND(AB1560="ave",U1560="",Q1560&gt;100),$AC$2*1.3%,IF(AND(AB1560="ave",U1560=""),$AC$2*1.2%,IF(AND(AB1560="Ave",U1560=200),$AC$2*1%,IF(AND(AB1560="Best",U1560=200),$AC$2*1.5%,IF(AND(AB1560="Best",U1560="",K1560&lt;&gt;"Pro Syd"),$AC$2*0.5%,IF(AND(AB1560="Best",U1560=""),$AC$2*1%,IF(AND(AB1560="Best",U1560=100,Table1[[#This Row],[State]]="NSW"),$AC$2*0.4%,IF(AND(AB1560="Best",U1560=100),$AC$2*1%,IF(Table1[[#This Row],[Adj]]="Nat OK",$AC$2*0.5%,"xxx")))))))))))))))</f>
        <v>50</v>
      </c>
      <c r="AD1560" s="133" t="str">
        <f t="shared" si="323"/>
        <v/>
      </c>
      <c r="AE1560" s="133">
        <f t="shared" si="324"/>
        <v>-50</v>
      </c>
      <c r="AF1560" s="133" t="str">
        <f>VLOOKUP(Table1[[#This Row],[Track]],$F$2672:$H$2715,2,FALSE)</f>
        <v>NSW</v>
      </c>
      <c r="AG1560" s="133" t="str">
        <f>VLOOKUP(Table1[[#This Row],[Track]],$F$2672:$H$2715,3,FALSE)</f>
        <v>-</v>
      </c>
      <c r="AH1560" s="133" t="str">
        <f>IF(Table1[[#This Row],[Date]]&lt;$AH$2,"",IF(Table1[[#This Row],[Date]]&lt;$AH$3,"Edge","Elite Combo"))</f>
        <v/>
      </c>
      <c r="AI1560" s="218">
        <f>Table1[[#This Row],[Time]]</f>
        <v>0.55555555555555558</v>
      </c>
      <c r="AJ1560" s="219" t="str">
        <f>Table1[[#This Row],[Track]]</f>
        <v>Rosehill</v>
      </c>
      <c r="AK1560" s="216">
        <f>Table1[[#This Row],[Race ]]</f>
        <v>4</v>
      </c>
      <c r="AL1560" s="219">
        <f>Table1[[#This Row],[TAB]]</f>
        <v>6</v>
      </c>
      <c r="AM1560" s="219" t="str">
        <f>Table1[[#This Row],[Selection]]</f>
        <v>Two Ya Got</v>
      </c>
      <c r="AN1560" s="220" t="str">
        <f>Table1[[#This Row],[Sources]]</f>
        <v>E4-10/Nat-13</v>
      </c>
      <c r="AO1560" s="219">
        <f>Table1[[#This Row],[Scale Bet]]</f>
        <v>50</v>
      </c>
    </row>
    <row r="1561" spans="5:41" ht="16.5" customHeight="1" x14ac:dyDescent="0.25">
      <c r="E1561" s="185">
        <v>45521</v>
      </c>
      <c r="F1561" s="35">
        <v>0.55555555555555558</v>
      </c>
      <c r="G1561" s="36" t="s">
        <v>17</v>
      </c>
      <c r="H1561" s="36">
        <v>4</v>
      </c>
      <c r="I1561" s="36">
        <v>6</v>
      </c>
      <c r="J1561" s="36" t="s">
        <v>316</v>
      </c>
      <c r="K1561" s="36" t="s">
        <v>13</v>
      </c>
      <c r="L1561" s="165">
        <v>13</v>
      </c>
      <c r="M1561" s="134" t="str">
        <f t="shared" si="312"/>
        <v/>
      </c>
      <c r="N1561" s="36" t="str">
        <f t="shared" si="313"/>
        <v/>
      </c>
      <c r="O1561" s="135" t="str">
        <f t="shared" si="314"/>
        <v/>
      </c>
      <c r="P1561" s="186" t="str">
        <f t="shared" si="315"/>
        <v>OK</v>
      </c>
      <c r="Q1561" s="187" t="str">
        <f t="shared" si="316"/>
        <v/>
      </c>
      <c r="R1561" s="150"/>
      <c r="S1561" s="187" t="str">
        <f t="shared" si="317"/>
        <v/>
      </c>
      <c r="T1561" s="136" t="str">
        <f t="shared" si="318"/>
        <v>Two Ya Got</v>
      </c>
      <c r="U1561" s="137" t="str">
        <f>IF(P1561="","",IF(N1561=1,"",IF(Q1561="","",IF(Q1561&lt;=100,100,IF(Table1[[#This Row],[Day]]="Wed",100,200)))))</f>
        <v/>
      </c>
      <c r="V1561" s="137" t="str">
        <f t="shared" si="319"/>
        <v/>
      </c>
      <c r="W1561" s="137" t="str">
        <f t="shared" si="320"/>
        <v/>
      </c>
      <c r="X1561" s="133">
        <f>100</f>
        <v>100</v>
      </c>
      <c r="Y1561" s="133" t="str">
        <f t="shared" si="321"/>
        <v/>
      </c>
      <c r="Z1561" s="133">
        <f t="shared" si="322"/>
        <v>-100</v>
      </c>
      <c r="AA1561" s="134" t="str">
        <f>TEXT(Table1[[#This Row],[Date]],"DDD")</f>
        <v>Sat</v>
      </c>
      <c r="AB1561" s="133" t="str">
        <f>IF(OR(G1561="Doomben",G1561="Eagle Farm"),"Q",IF(AND(Q1561&gt;1,Q1561&lt;55,Table1[[#This Row],[Source]]="Nat"),"Nat OK",IF(AND(Table1[[#This Row],[Source]]&lt;&gt;"Nat",Q1561&lt;55),"Poor &lt;55",IF(OR(G1561="Randwick",G1561="Flemington",G1561="Caulfield",G1561="Sandown Lake",G1561="Sandown Hill"),"Best","ave"))))</f>
        <v>ave</v>
      </c>
      <c r="AC1561" s="133" t="str">
        <f>IF(Q1561="","",IF(AB1561="Poor &lt;55",$AC$2*0.2%,IF(AND(AB1561="Q",AA1561&lt;&gt;"Wed"),$AC$2*0.4%,IF(AND(AB1561="Q",AA1561="Wed"),$AC$2*0.5%,IF(AND(AB1561="Ave",U1561=100),$AC$2*0.5%,IF(AND(AB1561="ave",U1561="",N1561=1,AG1561="Bush"),$AC$2*1%,IF(AND(AB1561="ave",U1561="",Q1561&gt;100),$AC$2*1.3%,IF(AND(AB1561="ave",U1561=""),$AC$2*1.2%,IF(AND(AB1561="Ave",U1561=200),$AC$2*1%,IF(AND(AB1561="Best",U1561=200),$AC$2*1.5%,IF(AND(AB1561="Best",U1561="",K1561&lt;&gt;"Pro Syd"),$AC$2*0.5%,IF(AND(AB1561="Best",U1561=""),$AC$2*1%,IF(AND(AB1561="Best",U1561=100,Table1[[#This Row],[State]]="NSW"),$AC$2*0.4%,IF(AND(AB1561="Best",U1561=100),$AC$2*1%,IF(Table1[[#This Row],[Adj]]="Nat OK",$AC$2*0.5%,"xxx")))))))))))))))</f>
        <v/>
      </c>
      <c r="AD1561" s="133" t="str">
        <f t="shared" si="323"/>
        <v/>
      </c>
      <c r="AE1561" s="133" t="str">
        <f t="shared" si="324"/>
        <v/>
      </c>
      <c r="AF1561" s="133" t="str">
        <f>VLOOKUP(Table1[[#This Row],[Track]],$F$2672:$H$2715,2,FALSE)</f>
        <v>NSW</v>
      </c>
      <c r="AG1561" s="133" t="str">
        <f>VLOOKUP(Table1[[#This Row],[Track]],$F$2672:$H$2715,3,FALSE)</f>
        <v>-</v>
      </c>
      <c r="AH1561" s="133" t="str">
        <f>IF(Table1[[#This Row],[Date]]&lt;$AH$2,"",IF(Table1[[#This Row],[Date]]&lt;$AH$3,"Edge","Elite Combo"))</f>
        <v/>
      </c>
      <c r="AI1561" s="218">
        <f>Table1[[#This Row],[Time]]</f>
        <v>0.55555555555555558</v>
      </c>
      <c r="AJ1561" s="219" t="str">
        <f>Table1[[#This Row],[Track]]</f>
        <v>Rosehill</v>
      </c>
      <c r="AK1561" s="216">
        <f>Table1[[#This Row],[Race ]]</f>
        <v>4</v>
      </c>
      <c r="AL1561" s="219">
        <f>Table1[[#This Row],[TAB]]</f>
        <v>6</v>
      </c>
      <c r="AM1561" s="219" t="str">
        <f>Table1[[#This Row],[Selection]]</f>
        <v>Two Ya Got</v>
      </c>
      <c r="AN1561" s="220" t="str">
        <f>Table1[[#This Row],[Sources]]</f>
        <v/>
      </c>
      <c r="AO1561" s="219" t="str">
        <f>Table1[[#This Row],[Scale Bet]]</f>
        <v/>
      </c>
    </row>
    <row r="1562" spans="5:41" ht="16.5" customHeight="1" x14ac:dyDescent="0.25">
      <c r="E1562" s="185">
        <v>45521</v>
      </c>
      <c r="F1562" s="35">
        <v>0.56597222222222221</v>
      </c>
      <c r="G1562" s="36" t="s">
        <v>201</v>
      </c>
      <c r="H1562" s="36">
        <v>3</v>
      </c>
      <c r="I1562" s="36">
        <v>6</v>
      </c>
      <c r="J1562" s="36" t="s">
        <v>317</v>
      </c>
      <c r="K1562" s="36" t="s">
        <v>1</v>
      </c>
      <c r="L1562" s="165">
        <v>12</v>
      </c>
      <c r="M1562" s="134">
        <f t="shared" si="312"/>
        <v>44</v>
      </c>
      <c r="N1562" s="36">
        <f t="shared" si="313"/>
        <v>3</v>
      </c>
      <c r="O1562" s="135" t="str">
        <f t="shared" si="314"/>
        <v>E4-12/Edge-12/Pro Mel-20</v>
      </c>
      <c r="P1562" s="186" t="str">
        <f t="shared" si="315"/>
        <v>OK</v>
      </c>
      <c r="Q1562" s="187">
        <f t="shared" si="316"/>
        <v>176</v>
      </c>
      <c r="R1562" s="150">
        <v>4.4000000000000004</v>
      </c>
      <c r="S1562" s="187">
        <f t="shared" si="317"/>
        <v>774.40000000000009</v>
      </c>
      <c r="T1562" s="136" t="str">
        <f t="shared" si="318"/>
        <v>Lovazou</v>
      </c>
      <c r="U1562" s="137">
        <f>IF(P1562="","",IF(N1562=1,"",IF(Q1562="","",IF(Q1562&lt;=100,100,IF(Table1[[#This Row],[Day]]="Wed",100,200)))))</f>
        <v>200</v>
      </c>
      <c r="V1562" s="137">
        <f t="shared" si="319"/>
        <v>880.00000000000011</v>
      </c>
      <c r="W1562" s="137">
        <f t="shared" si="320"/>
        <v>680.00000000000011</v>
      </c>
      <c r="X1562" s="133">
        <f>100</f>
        <v>100</v>
      </c>
      <c r="Y1562" s="133">
        <f t="shared" si="321"/>
        <v>440.00000000000006</v>
      </c>
      <c r="Z1562" s="133">
        <f t="shared" si="322"/>
        <v>340.00000000000006</v>
      </c>
      <c r="AA1562" s="134" t="str">
        <f>TEXT(Table1[[#This Row],[Date]],"DDD")</f>
        <v>Sat</v>
      </c>
      <c r="AB1562" s="133" t="str">
        <f>IF(OR(G1562="Doomben",G1562="Eagle Farm"),"Q",IF(AND(Q1562&gt;1,Q1562&lt;55,Table1[[#This Row],[Source]]="Nat"),"Nat OK",IF(AND(Table1[[#This Row],[Source]]&lt;&gt;"Nat",Q1562&lt;55),"Poor &lt;55",IF(OR(G1562="Randwick",G1562="Flemington",G1562="Caulfield",G1562="Sandown Lake",G1562="Sandown Hill"),"Best","ave"))))</f>
        <v>Best</v>
      </c>
      <c r="AC1562" s="133">
        <f>IF(Q1562="","",IF(AB1562="Poor &lt;55",$AC$2*0.2%,IF(AND(AB1562="Q",AA1562&lt;&gt;"Wed"),$AC$2*0.4%,IF(AND(AB1562="Q",AA1562="Wed"),$AC$2*0.5%,IF(AND(AB1562="Ave",U1562=100),$AC$2*0.5%,IF(AND(AB1562="ave",U1562="",N1562=1,AG1562="Bush"),$AC$2*1%,IF(AND(AB1562="ave",U1562="",Q1562&gt;100),$AC$2*1.3%,IF(AND(AB1562="ave",U1562=""),$AC$2*1.2%,IF(AND(AB1562="Ave",U1562=200),$AC$2*1%,IF(AND(AB1562="Best",U1562=200),$AC$2*1.5%,IF(AND(AB1562="Best",U1562="",K1562&lt;&gt;"Pro Syd"),$AC$2*0.5%,IF(AND(AB1562="Best",U1562=""),$AC$2*1%,IF(AND(AB1562="Best",U1562=100,Table1[[#This Row],[State]]="NSW"),$AC$2*0.4%,IF(AND(AB1562="Best",U1562=100),$AC$2*1%,IF(Table1[[#This Row],[Adj]]="Nat OK",$AC$2*0.5%,"xxx")))))))))))))))</f>
        <v>150</v>
      </c>
      <c r="AD1562" s="133">
        <f t="shared" si="323"/>
        <v>660</v>
      </c>
      <c r="AE1562" s="133">
        <f t="shared" si="324"/>
        <v>510</v>
      </c>
      <c r="AF1562" s="133" t="str">
        <f>VLOOKUP(Table1[[#This Row],[Track]],$F$2672:$H$2715,2,FALSE)</f>
        <v>Vic</v>
      </c>
      <c r="AG1562" s="133" t="str">
        <f>VLOOKUP(Table1[[#This Row],[Track]],$F$2672:$H$2715,3,FALSE)</f>
        <v>-</v>
      </c>
      <c r="AH1562" s="133" t="str">
        <f>IF(Table1[[#This Row],[Date]]&lt;$AH$2,"",IF(Table1[[#This Row],[Date]]&lt;$AH$3,"Edge","Elite Combo"))</f>
        <v/>
      </c>
      <c r="AI1562" s="218">
        <f>Table1[[#This Row],[Time]]</f>
        <v>0.56597222222222221</v>
      </c>
      <c r="AJ1562" s="219" t="str">
        <f>Table1[[#This Row],[Track]]</f>
        <v>Caulfield</v>
      </c>
      <c r="AK1562" s="216">
        <f>Table1[[#This Row],[Race ]]</f>
        <v>3</v>
      </c>
      <c r="AL1562" s="219">
        <f>Table1[[#This Row],[TAB]]</f>
        <v>6</v>
      </c>
      <c r="AM1562" s="219" t="str">
        <f>Table1[[#This Row],[Selection]]</f>
        <v>Lovazou</v>
      </c>
      <c r="AN1562" s="220" t="str">
        <f>Table1[[#This Row],[Sources]]</f>
        <v>E4-12/Edge-12/Pro Mel-20</v>
      </c>
      <c r="AO1562" s="219">
        <f>Table1[[#This Row],[Scale Bet]]</f>
        <v>150</v>
      </c>
    </row>
    <row r="1563" spans="5:41" ht="16.5" customHeight="1" x14ac:dyDescent="0.25">
      <c r="E1563" s="185">
        <v>45521</v>
      </c>
      <c r="F1563" s="35">
        <v>0.56597222222222221</v>
      </c>
      <c r="G1563" s="36" t="s">
        <v>201</v>
      </c>
      <c r="H1563" s="36">
        <v>3</v>
      </c>
      <c r="I1563" s="36">
        <v>6</v>
      </c>
      <c r="J1563" s="36" t="s">
        <v>317</v>
      </c>
      <c r="K1563" s="36" t="s">
        <v>40</v>
      </c>
      <c r="L1563" s="165">
        <v>12</v>
      </c>
      <c r="M1563" s="134" t="str">
        <f t="shared" si="312"/>
        <v/>
      </c>
      <c r="N1563" s="36" t="str">
        <f t="shared" si="313"/>
        <v/>
      </c>
      <c r="O1563" s="135" t="str">
        <f t="shared" si="314"/>
        <v/>
      </c>
      <c r="P1563" s="186" t="str">
        <f t="shared" si="315"/>
        <v>OK</v>
      </c>
      <c r="Q1563" s="187" t="str">
        <f t="shared" si="316"/>
        <v/>
      </c>
      <c r="R1563" s="150">
        <v>4.4000000000000004</v>
      </c>
      <c r="S1563" s="187" t="str">
        <f t="shared" si="317"/>
        <v/>
      </c>
      <c r="T1563" s="136" t="str">
        <f t="shared" si="318"/>
        <v>Lovazou</v>
      </c>
      <c r="U1563" s="137" t="str">
        <f>IF(P1563="","",IF(N1563=1,"",IF(Q1563="","",IF(Q1563&lt;=100,100,IF(Table1[[#This Row],[Day]]="Wed",100,200)))))</f>
        <v/>
      </c>
      <c r="V1563" s="137" t="str">
        <f t="shared" si="319"/>
        <v/>
      </c>
      <c r="W1563" s="137" t="str">
        <f t="shared" si="320"/>
        <v/>
      </c>
      <c r="X1563" s="133">
        <f>100</f>
        <v>100</v>
      </c>
      <c r="Y1563" s="133">
        <f t="shared" si="321"/>
        <v>440.00000000000006</v>
      </c>
      <c r="Z1563" s="133">
        <f t="shared" si="322"/>
        <v>340.00000000000006</v>
      </c>
      <c r="AA1563" s="134" t="str">
        <f>TEXT(Table1[[#This Row],[Date]],"DDD")</f>
        <v>Sat</v>
      </c>
      <c r="AB1563" s="133" t="str">
        <f>IF(OR(G1563="Doomben",G1563="Eagle Farm"),"Q",IF(AND(Q1563&gt;1,Q1563&lt;55,Table1[[#This Row],[Source]]="Nat"),"Nat OK",IF(AND(Table1[[#This Row],[Source]]&lt;&gt;"Nat",Q1563&lt;55),"Poor &lt;55",IF(OR(G1563="Randwick",G1563="Flemington",G1563="Caulfield",G1563="Sandown Lake",G1563="Sandown Hill"),"Best","ave"))))</f>
        <v>Best</v>
      </c>
      <c r="AC1563" s="133" t="str">
        <f>IF(Q1563="","",IF(AB1563="Poor &lt;55",$AC$2*0.2%,IF(AND(AB1563="Q",AA1563&lt;&gt;"Wed"),$AC$2*0.4%,IF(AND(AB1563="Q",AA1563="Wed"),$AC$2*0.5%,IF(AND(AB1563="Ave",U1563=100),$AC$2*0.5%,IF(AND(AB1563="ave",U1563="",N1563=1,AG1563="Bush"),$AC$2*1%,IF(AND(AB1563="ave",U1563="",Q1563&gt;100),$AC$2*1.3%,IF(AND(AB1563="ave",U1563=""),$AC$2*1.2%,IF(AND(AB1563="Ave",U1563=200),$AC$2*1%,IF(AND(AB1563="Best",U1563=200),$AC$2*1.5%,IF(AND(AB1563="Best",U1563="",K1563&lt;&gt;"Pro Syd"),$AC$2*0.5%,IF(AND(AB1563="Best",U1563=""),$AC$2*1%,IF(AND(AB1563="Best",U1563=100,Table1[[#This Row],[State]]="NSW"),$AC$2*0.4%,IF(AND(AB1563="Best",U1563=100),$AC$2*1%,IF(Table1[[#This Row],[Adj]]="Nat OK",$AC$2*0.5%,"xxx")))))))))))))))</f>
        <v/>
      </c>
      <c r="AD1563" s="133" t="str">
        <f t="shared" si="323"/>
        <v/>
      </c>
      <c r="AE1563" s="133" t="str">
        <f t="shared" si="324"/>
        <v/>
      </c>
      <c r="AF1563" s="133" t="str">
        <f>VLOOKUP(Table1[[#This Row],[Track]],$F$2672:$H$2715,2,FALSE)</f>
        <v>Vic</v>
      </c>
      <c r="AG1563" s="133" t="str">
        <f>VLOOKUP(Table1[[#This Row],[Track]],$F$2672:$H$2715,3,FALSE)</f>
        <v>-</v>
      </c>
      <c r="AH1563" s="133" t="str">
        <f>IF(Table1[[#This Row],[Date]]&lt;$AH$2,"",IF(Table1[[#This Row],[Date]]&lt;$AH$3,"Edge","Elite Combo"))</f>
        <v/>
      </c>
      <c r="AI1563" s="218">
        <f>Table1[[#This Row],[Time]]</f>
        <v>0.56597222222222221</v>
      </c>
      <c r="AJ1563" s="219" t="str">
        <f>Table1[[#This Row],[Track]]</f>
        <v>Caulfield</v>
      </c>
      <c r="AK1563" s="216">
        <f>Table1[[#This Row],[Race ]]</f>
        <v>3</v>
      </c>
      <c r="AL1563" s="219">
        <f>Table1[[#This Row],[TAB]]</f>
        <v>6</v>
      </c>
      <c r="AM1563" s="219" t="str">
        <f>Table1[[#This Row],[Selection]]</f>
        <v>Lovazou</v>
      </c>
      <c r="AN1563" s="220" t="str">
        <f>Table1[[#This Row],[Sources]]</f>
        <v/>
      </c>
      <c r="AO1563" s="219" t="str">
        <f>Table1[[#This Row],[Scale Bet]]</f>
        <v/>
      </c>
    </row>
    <row r="1564" spans="5:41" ht="16.5" customHeight="1" x14ac:dyDescent="0.25">
      <c r="E1564" s="185">
        <v>45521</v>
      </c>
      <c r="F1564" s="35">
        <v>0.56597222222222221</v>
      </c>
      <c r="G1564" s="36" t="s">
        <v>201</v>
      </c>
      <c r="H1564" s="36">
        <v>3</v>
      </c>
      <c r="I1564" s="36">
        <v>6</v>
      </c>
      <c r="J1564" s="36" t="s">
        <v>317</v>
      </c>
      <c r="K1564" s="36" t="s">
        <v>18</v>
      </c>
      <c r="L1564" s="165">
        <v>20</v>
      </c>
      <c r="M1564" s="134" t="str">
        <f t="shared" si="312"/>
        <v/>
      </c>
      <c r="N1564" s="36" t="str">
        <f t="shared" si="313"/>
        <v/>
      </c>
      <c r="O1564" s="135" t="str">
        <f t="shared" si="314"/>
        <v/>
      </c>
      <c r="P1564" s="186" t="str">
        <f t="shared" si="315"/>
        <v>OK</v>
      </c>
      <c r="Q1564" s="187" t="str">
        <f t="shared" si="316"/>
        <v/>
      </c>
      <c r="R1564" s="150">
        <v>4.4000000000000004</v>
      </c>
      <c r="S1564" s="187" t="str">
        <f t="shared" si="317"/>
        <v/>
      </c>
      <c r="T1564" s="136" t="str">
        <f t="shared" si="318"/>
        <v>Lovazou</v>
      </c>
      <c r="U1564" s="137" t="str">
        <f>IF(P1564="","",IF(N1564=1,"",IF(Q1564="","",IF(Q1564&lt;=100,100,IF(Table1[[#This Row],[Day]]="Wed",100,200)))))</f>
        <v/>
      </c>
      <c r="V1564" s="137" t="str">
        <f t="shared" si="319"/>
        <v/>
      </c>
      <c r="W1564" s="137" t="str">
        <f t="shared" si="320"/>
        <v/>
      </c>
      <c r="X1564" s="133">
        <f>100</f>
        <v>100</v>
      </c>
      <c r="Y1564" s="133">
        <f t="shared" si="321"/>
        <v>440.00000000000006</v>
      </c>
      <c r="Z1564" s="133">
        <f t="shared" si="322"/>
        <v>340.00000000000006</v>
      </c>
      <c r="AA1564" s="134" t="str">
        <f>TEXT(Table1[[#This Row],[Date]],"DDD")</f>
        <v>Sat</v>
      </c>
      <c r="AB1564" s="133" t="str">
        <f>IF(OR(G1564="Doomben",G1564="Eagle Farm"),"Q",IF(AND(Q1564&gt;1,Q1564&lt;55,Table1[[#This Row],[Source]]="Nat"),"Nat OK",IF(AND(Table1[[#This Row],[Source]]&lt;&gt;"Nat",Q1564&lt;55),"Poor &lt;55",IF(OR(G1564="Randwick",G1564="Flemington",G1564="Caulfield",G1564="Sandown Lake",G1564="Sandown Hill"),"Best","ave"))))</f>
        <v>Best</v>
      </c>
      <c r="AC1564" s="133" t="str">
        <f>IF(Q1564="","",IF(AB1564="Poor &lt;55",$AC$2*0.2%,IF(AND(AB1564="Q",AA1564&lt;&gt;"Wed"),$AC$2*0.4%,IF(AND(AB1564="Q",AA1564="Wed"),$AC$2*0.5%,IF(AND(AB1564="Ave",U1564=100),$AC$2*0.5%,IF(AND(AB1564="ave",U1564="",N1564=1,AG1564="Bush"),$AC$2*1%,IF(AND(AB1564="ave",U1564="",Q1564&gt;100),$AC$2*1.3%,IF(AND(AB1564="ave",U1564=""),$AC$2*1.2%,IF(AND(AB1564="Ave",U1564=200),$AC$2*1%,IF(AND(AB1564="Best",U1564=200),$AC$2*1.5%,IF(AND(AB1564="Best",U1564="",K1564&lt;&gt;"Pro Syd"),$AC$2*0.5%,IF(AND(AB1564="Best",U1564=""),$AC$2*1%,IF(AND(AB1564="Best",U1564=100,Table1[[#This Row],[State]]="NSW"),$AC$2*0.4%,IF(AND(AB1564="Best",U1564=100),$AC$2*1%,IF(Table1[[#This Row],[Adj]]="Nat OK",$AC$2*0.5%,"xxx")))))))))))))))</f>
        <v/>
      </c>
      <c r="AD1564" s="133" t="str">
        <f t="shared" si="323"/>
        <v/>
      </c>
      <c r="AE1564" s="133" t="str">
        <f t="shared" si="324"/>
        <v/>
      </c>
      <c r="AF1564" s="133" t="str">
        <f>VLOOKUP(Table1[[#This Row],[Track]],$F$2672:$H$2715,2,FALSE)</f>
        <v>Vic</v>
      </c>
      <c r="AG1564" s="133" t="str">
        <f>VLOOKUP(Table1[[#This Row],[Track]],$F$2672:$H$2715,3,FALSE)</f>
        <v>-</v>
      </c>
      <c r="AH1564" s="133" t="str">
        <f>IF(Table1[[#This Row],[Date]]&lt;$AH$2,"",IF(Table1[[#This Row],[Date]]&lt;$AH$3,"Edge","Elite Combo"))</f>
        <v/>
      </c>
      <c r="AI1564" s="218">
        <f>Table1[[#This Row],[Time]]</f>
        <v>0.56597222222222221</v>
      </c>
      <c r="AJ1564" s="219" t="str">
        <f>Table1[[#This Row],[Track]]</f>
        <v>Caulfield</v>
      </c>
      <c r="AK1564" s="216">
        <f>Table1[[#This Row],[Race ]]</f>
        <v>3</v>
      </c>
      <c r="AL1564" s="219">
        <f>Table1[[#This Row],[TAB]]</f>
        <v>6</v>
      </c>
      <c r="AM1564" s="219" t="str">
        <f>Table1[[#This Row],[Selection]]</f>
        <v>Lovazou</v>
      </c>
      <c r="AN1564" s="220" t="str">
        <f>Table1[[#This Row],[Sources]]</f>
        <v/>
      </c>
      <c r="AO1564" s="219" t="str">
        <f>Table1[[#This Row],[Scale Bet]]</f>
        <v/>
      </c>
    </row>
    <row r="1565" spans="5:41" ht="16.5" customHeight="1" x14ac:dyDescent="0.25">
      <c r="E1565" s="185">
        <v>45521</v>
      </c>
      <c r="F1565" s="35">
        <v>0.57986111111111116</v>
      </c>
      <c r="G1565" s="36" t="s">
        <v>17</v>
      </c>
      <c r="H1565" s="36">
        <v>5</v>
      </c>
      <c r="I1565" s="36">
        <v>8</v>
      </c>
      <c r="J1565" s="36" t="s">
        <v>318</v>
      </c>
      <c r="K1565" s="36" t="s">
        <v>60</v>
      </c>
      <c r="L1565" s="165">
        <v>10</v>
      </c>
      <c r="M1565" s="134">
        <f t="shared" si="312"/>
        <v>10</v>
      </c>
      <c r="N1565" s="36">
        <f t="shared" si="313"/>
        <v>1</v>
      </c>
      <c r="O1565" s="135" t="str">
        <f t="shared" si="314"/>
        <v>Pro Syd-10</v>
      </c>
      <c r="P1565" s="186" t="str">
        <f t="shared" si="315"/>
        <v>OK</v>
      </c>
      <c r="Q1565" s="187">
        <f t="shared" si="316"/>
        <v>40</v>
      </c>
      <c r="R1565" s="150"/>
      <c r="S1565" s="187" t="str">
        <f t="shared" si="317"/>
        <v/>
      </c>
      <c r="T1565" s="136" t="str">
        <f t="shared" si="318"/>
        <v>I Am Famous</v>
      </c>
      <c r="U1565" s="137" t="str">
        <f>IF(P1565="","",IF(N1565=1,"",IF(Q1565="","",IF(Q1565&lt;=100,100,IF(Table1[[#This Row],[Day]]="Wed",100,200)))))</f>
        <v/>
      </c>
      <c r="V1565" s="137" t="str">
        <f t="shared" si="319"/>
        <v/>
      </c>
      <c r="W1565" s="137" t="str">
        <f t="shared" si="320"/>
        <v/>
      </c>
      <c r="X1565" s="133">
        <f>100</f>
        <v>100</v>
      </c>
      <c r="Y1565" s="133" t="str">
        <f t="shared" si="321"/>
        <v/>
      </c>
      <c r="Z1565" s="133">
        <f t="shared" si="322"/>
        <v>-100</v>
      </c>
      <c r="AA1565" s="134" t="str">
        <f>TEXT(Table1[[#This Row],[Date]],"DDD")</f>
        <v>Sat</v>
      </c>
      <c r="AB1565" s="133" t="str">
        <f>IF(OR(G1565="Doomben",G1565="Eagle Farm"),"Q",IF(AND(Q1565&gt;1,Q1565&lt;55,Table1[[#This Row],[Source]]="Nat"),"Nat OK",IF(AND(Table1[[#This Row],[Source]]&lt;&gt;"Nat",Q1565&lt;55),"Poor &lt;55",IF(OR(G1565="Randwick",G1565="Flemington",G1565="Caulfield",G1565="Sandown Lake",G1565="Sandown Hill"),"Best","ave"))))</f>
        <v>Poor &lt;55</v>
      </c>
      <c r="AC1565" s="133">
        <f>IF(Q1565="","",IF(AB1565="Poor &lt;55",$AC$2*0.2%,IF(AND(AB1565="Q",AA1565&lt;&gt;"Wed"),$AC$2*0.4%,IF(AND(AB1565="Q",AA1565="Wed"),$AC$2*0.5%,IF(AND(AB1565="Ave",U1565=100),$AC$2*0.5%,IF(AND(AB1565="ave",U1565="",N1565=1,AG1565="Bush"),$AC$2*1%,IF(AND(AB1565="ave",U1565="",Q1565&gt;100),$AC$2*1.3%,IF(AND(AB1565="ave",U1565=""),$AC$2*1.2%,IF(AND(AB1565="Ave",U1565=200),$AC$2*1%,IF(AND(AB1565="Best",U1565=200),$AC$2*1.5%,IF(AND(AB1565="Best",U1565="",K1565&lt;&gt;"Pro Syd"),$AC$2*0.5%,IF(AND(AB1565="Best",U1565=""),$AC$2*1%,IF(AND(AB1565="Best",U1565=100,Table1[[#This Row],[State]]="NSW"),$AC$2*0.4%,IF(AND(AB1565="Best",U1565=100),$AC$2*1%,IF(Table1[[#This Row],[Adj]]="Nat OK",$AC$2*0.5%,"xxx")))))))))))))))</f>
        <v>20</v>
      </c>
      <c r="AD1565" s="133" t="str">
        <f t="shared" si="323"/>
        <v/>
      </c>
      <c r="AE1565" s="133">
        <f t="shared" si="324"/>
        <v>-20</v>
      </c>
      <c r="AF1565" s="133" t="str">
        <f>VLOOKUP(Table1[[#This Row],[Track]],$F$2672:$H$2715,2,FALSE)</f>
        <v>NSW</v>
      </c>
      <c r="AG1565" s="133" t="str">
        <f>VLOOKUP(Table1[[#This Row],[Track]],$F$2672:$H$2715,3,FALSE)</f>
        <v>-</v>
      </c>
      <c r="AH1565" s="133" t="str">
        <f>IF(Table1[[#This Row],[Date]]&lt;$AH$2,"",IF(Table1[[#This Row],[Date]]&lt;$AH$3,"Edge","Elite Combo"))</f>
        <v/>
      </c>
      <c r="AI1565" s="218">
        <f>Table1[[#This Row],[Time]]</f>
        <v>0.57986111111111116</v>
      </c>
      <c r="AJ1565" s="219" t="str">
        <f>Table1[[#This Row],[Track]]</f>
        <v>Rosehill</v>
      </c>
      <c r="AK1565" s="216">
        <f>Table1[[#This Row],[Race ]]</f>
        <v>5</v>
      </c>
      <c r="AL1565" s="219">
        <f>Table1[[#This Row],[TAB]]</f>
        <v>8</v>
      </c>
      <c r="AM1565" s="219" t="str">
        <f>Table1[[#This Row],[Selection]]</f>
        <v>I Am Famous</v>
      </c>
      <c r="AN1565" s="220" t="str">
        <f>Table1[[#This Row],[Sources]]</f>
        <v>Pro Syd-10</v>
      </c>
      <c r="AO1565" s="219">
        <f>Table1[[#This Row],[Scale Bet]]</f>
        <v>20</v>
      </c>
    </row>
    <row r="1566" spans="5:41" ht="16.5" customHeight="1" x14ac:dyDescent="0.25">
      <c r="E1566" s="185">
        <v>45521</v>
      </c>
      <c r="F1566" s="35">
        <v>0.57986111111111116</v>
      </c>
      <c r="G1566" s="36" t="s">
        <v>17</v>
      </c>
      <c r="H1566" s="36">
        <v>5</v>
      </c>
      <c r="I1566" s="36">
        <v>9</v>
      </c>
      <c r="J1566" s="36" t="s">
        <v>319</v>
      </c>
      <c r="K1566" s="36" t="s">
        <v>1</v>
      </c>
      <c r="L1566" s="165">
        <v>11.000000000000002</v>
      </c>
      <c r="M1566" s="134">
        <f t="shared" si="312"/>
        <v>41</v>
      </c>
      <c r="N1566" s="36">
        <f t="shared" si="313"/>
        <v>3</v>
      </c>
      <c r="O1566" s="135" t="str">
        <f t="shared" si="314"/>
        <v>E4-11/Edge-15/Nat-15</v>
      </c>
      <c r="P1566" s="186" t="str">
        <f t="shared" si="315"/>
        <v>OK</v>
      </c>
      <c r="Q1566" s="187">
        <f t="shared" si="316"/>
        <v>164</v>
      </c>
      <c r="R1566" s="150"/>
      <c r="S1566" s="187" t="str">
        <f t="shared" si="317"/>
        <v/>
      </c>
      <c r="T1566" s="136" t="str">
        <f t="shared" si="318"/>
        <v>Nanshe</v>
      </c>
      <c r="U1566" s="137">
        <f>IF(P1566="","",IF(N1566=1,"",IF(Q1566="","",IF(Q1566&lt;=100,100,IF(Table1[[#This Row],[Day]]="Wed",100,200)))))</f>
        <v>200</v>
      </c>
      <c r="V1566" s="137" t="str">
        <f t="shared" si="319"/>
        <v/>
      </c>
      <c r="W1566" s="137">
        <f t="shared" si="320"/>
        <v>-200</v>
      </c>
      <c r="X1566" s="133">
        <f>100</f>
        <v>100</v>
      </c>
      <c r="Y1566" s="133" t="str">
        <f t="shared" si="321"/>
        <v/>
      </c>
      <c r="Z1566" s="133">
        <f t="shared" si="322"/>
        <v>-100</v>
      </c>
      <c r="AA1566" s="134" t="str">
        <f>TEXT(Table1[[#This Row],[Date]],"DDD")</f>
        <v>Sat</v>
      </c>
      <c r="AB1566" s="133" t="str">
        <f>IF(OR(G1566="Doomben",G1566="Eagle Farm"),"Q",IF(AND(Q1566&gt;1,Q1566&lt;55,Table1[[#This Row],[Source]]="Nat"),"Nat OK",IF(AND(Table1[[#This Row],[Source]]&lt;&gt;"Nat",Q1566&lt;55),"Poor &lt;55",IF(OR(G1566="Randwick",G1566="Flemington",G1566="Caulfield",G1566="Sandown Lake",G1566="Sandown Hill"),"Best","ave"))))</f>
        <v>ave</v>
      </c>
      <c r="AC1566" s="133">
        <f>IF(Q1566="","",IF(AB1566="Poor &lt;55",$AC$2*0.2%,IF(AND(AB1566="Q",AA1566&lt;&gt;"Wed"),$AC$2*0.4%,IF(AND(AB1566="Q",AA1566="Wed"),$AC$2*0.5%,IF(AND(AB1566="Ave",U1566=100),$AC$2*0.5%,IF(AND(AB1566="ave",U1566="",N1566=1,AG1566="Bush"),$AC$2*1%,IF(AND(AB1566="ave",U1566="",Q1566&gt;100),$AC$2*1.3%,IF(AND(AB1566="ave",U1566=""),$AC$2*1.2%,IF(AND(AB1566="Ave",U1566=200),$AC$2*1%,IF(AND(AB1566="Best",U1566=200),$AC$2*1.5%,IF(AND(AB1566="Best",U1566="",K1566&lt;&gt;"Pro Syd"),$AC$2*0.5%,IF(AND(AB1566="Best",U1566=""),$AC$2*1%,IF(AND(AB1566="Best",U1566=100,Table1[[#This Row],[State]]="NSW"),$AC$2*0.4%,IF(AND(AB1566="Best",U1566=100),$AC$2*1%,IF(Table1[[#This Row],[Adj]]="Nat OK",$AC$2*0.5%,"xxx")))))))))))))))</f>
        <v>100</v>
      </c>
      <c r="AD1566" s="133" t="str">
        <f t="shared" si="323"/>
        <v/>
      </c>
      <c r="AE1566" s="133">
        <f t="shared" si="324"/>
        <v>-100</v>
      </c>
      <c r="AF1566" s="133" t="str">
        <f>VLOOKUP(Table1[[#This Row],[Track]],$F$2672:$H$2715,2,FALSE)</f>
        <v>NSW</v>
      </c>
      <c r="AG1566" s="133" t="str">
        <f>VLOOKUP(Table1[[#This Row],[Track]],$F$2672:$H$2715,3,FALSE)</f>
        <v>-</v>
      </c>
      <c r="AH1566" s="133" t="str">
        <f>IF(Table1[[#This Row],[Date]]&lt;$AH$2,"",IF(Table1[[#This Row],[Date]]&lt;$AH$3,"Edge","Elite Combo"))</f>
        <v/>
      </c>
      <c r="AI1566" s="218">
        <f>Table1[[#This Row],[Time]]</f>
        <v>0.57986111111111116</v>
      </c>
      <c r="AJ1566" s="219" t="str">
        <f>Table1[[#This Row],[Track]]</f>
        <v>Rosehill</v>
      </c>
      <c r="AK1566" s="216">
        <f>Table1[[#This Row],[Race ]]</f>
        <v>5</v>
      </c>
      <c r="AL1566" s="219">
        <f>Table1[[#This Row],[TAB]]</f>
        <v>9</v>
      </c>
      <c r="AM1566" s="219" t="str">
        <f>Table1[[#This Row],[Selection]]</f>
        <v>Nanshe</v>
      </c>
      <c r="AN1566" s="220" t="str">
        <f>Table1[[#This Row],[Sources]]</f>
        <v>E4-11/Edge-15/Nat-15</v>
      </c>
      <c r="AO1566" s="219">
        <f>Table1[[#This Row],[Scale Bet]]</f>
        <v>100</v>
      </c>
    </row>
    <row r="1567" spans="5:41" ht="16.5" customHeight="1" x14ac:dyDescent="0.25">
      <c r="E1567" s="185">
        <v>45521</v>
      </c>
      <c r="F1567" s="35">
        <v>0.57986111111111116</v>
      </c>
      <c r="G1567" s="36" t="s">
        <v>17</v>
      </c>
      <c r="H1567" s="36">
        <v>5</v>
      </c>
      <c r="I1567" s="36">
        <v>9</v>
      </c>
      <c r="J1567" s="36" t="s">
        <v>319</v>
      </c>
      <c r="K1567" s="36" t="s">
        <v>40</v>
      </c>
      <c r="L1567" s="165">
        <v>15</v>
      </c>
      <c r="M1567" s="134" t="str">
        <f t="shared" si="312"/>
        <v/>
      </c>
      <c r="N1567" s="36" t="str">
        <f t="shared" si="313"/>
        <v/>
      </c>
      <c r="O1567" s="135" t="str">
        <f t="shared" si="314"/>
        <v/>
      </c>
      <c r="P1567" s="186" t="str">
        <f t="shared" si="315"/>
        <v>OK</v>
      </c>
      <c r="Q1567" s="187" t="str">
        <f t="shared" si="316"/>
        <v/>
      </c>
      <c r="R1567" s="150"/>
      <c r="S1567" s="187" t="str">
        <f t="shared" si="317"/>
        <v/>
      </c>
      <c r="T1567" s="136" t="str">
        <f t="shared" si="318"/>
        <v>Nanshe</v>
      </c>
      <c r="U1567" s="137" t="str">
        <f>IF(P1567="","",IF(N1567=1,"",IF(Q1567="","",IF(Q1567&lt;=100,100,IF(Table1[[#This Row],[Day]]="Wed",100,200)))))</f>
        <v/>
      </c>
      <c r="V1567" s="137" t="str">
        <f t="shared" si="319"/>
        <v/>
      </c>
      <c r="W1567" s="137" t="str">
        <f t="shared" si="320"/>
        <v/>
      </c>
      <c r="X1567" s="133">
        <f>100</f>
        <v>100</v>
      </c>
      <c r="Y1567" s="133" t="str">
        <f t="shared" si="321"/>
        <v/>
      </c>
      <c r="Z1567" s="133">
        <f t="shared" si="322"/>
        <v>-100</v>
      </c>
      <c r="AA1567" s="134" t="str">
        <f>TEXT(Table1[[#This Row],[Date]],"DDD")</f>
        <v>Sat</v>
      </c>
      <c r="AB1567" s="133" t="str">
        <f>IF(OR(G1567="Doomben",G1567="Eagle Farm"),"Q",IF(AND(Q1567&gt;1,Q1567&lt;55,Table1[[#This Row],[Source]]="Nat"),"Nat OK",IF(AND(Table1[[#This Row],[Source]]&lt;&gt;"Nat",Q1567&lt;55),"Poor &lt;55",IF(OR(G1567="Randwick",G1567="Flemington",G1567="Caulfield",G1567="Sandown Lake",G1567="Sandown Hill"),"Best","ave"))))</f>
        <v>ave</v>
      </c>
      <c r="AC1567" s="133" t="str">
        <f>IF(Q1567="","",IF(AB1567="Poor &lt;55",$AC$2*0.2%,IF(AND(AB1567="Q",AA1567&lt;&gt;"Wed"),$AC$2*0.4%,IF(AND(AB1567="Q",AA1567="Wed"),$AC$2*0.5%,IF(AND(AB1567="Ave",U1567=100),$AC$2*0.5%,IF(AND(AB1567="ave",U1567="",N1567=1,AG1567="Bush"),$AC$2*1%,IF(AND(AB1567="ave",U1567="",Q1567&gt;100),$AC$2*1.3%,IF(AND(AB1567="ave",U1567=""),$AC$2*1.2%,IF(AND(AB1567="Ave",U1567=200),$AC$2*1%,IF(AND(AB1567="Best",U1567=200),$AC$2*1.5%,IF(AND(AB1567="Best",U1567="",K1567&lt;&gt;"Pro Syd"),$AC$2*0.5%,IF(AND(AB1567="Best",U1567=""),$AC$2*1%,IF(AND(AB1567="Best",U1567=100,Table1[[#This Row],[State]]="NSW"),$AC$2*0.4%,IF(AND(AB1567="Best",U1567=100),$AC$2*1%,IF(Table1[[#This Row],[Adj]]="Nat OK",$AC$2*0.5%,"xxx")))))))))))))))</f>
        <v/>
      </c>
      <c r="AD1567" s="133" t="str">
        <f t="shared" si="323"/>
        <v/>
      </c>
      <c r="AE1567" s="133" t="str">
        <f t="shared" si="324"/>
        <v/>
      </c>
      <c r="AF1567" s="133" t="str">
        <f>VLOOKUP(Table1[[#This Row],[Track]],$F$2672:$H$2715,2,FALSE)</f>
        <v>NSW</v>
      </c>
      <c r="AG1567" s="133" t="str">
        <f>VLOOKUP(Table1[[#This Row],[Track]],$F$2672:$H$2715,3,FALSE)</f>
        <v>-</v>
      </c>
      <c r="AH1567" s="133" t="str">
        <f>IF(Table1[[#This Row],[Date]]&lt;$AH$2,"",IF(Table1[[#This Row],[Date]]&lt;$AH$3,"Edge","Elite Combo"))</f>
        <v/>
      </c>
      <c r="AI1567" s="218">
        <f>Table1[[#This Row],[Time]]</f>
        <v>0.57986111111111116</v>
      </c>
      <c r="AJ1567" s="219" t="str">
        <f>Table1[[#This Row],[Track]]</f>
        <v>Rosehill</v>
      </c>
      <c r="AK1567" s="216">
        <f>Table1[[#This Row],[Race ]]</f>
        <v>5</v>
      </c>
      <c r="AL1567" s="219">
        <f>Table1[[#This Row],[TAB]]</f>
        <v>9</v>
      </c>
      <c r="AM1567" s="219" t="str">
        <f>Table1[[#This Row],[Selection]]</f>
        <v>Nanshe</v>
      </c>
      <c r="AN1567" s="220" t="str">
        <f>Table1[[#This Row],[Sources]]</f>
        <v/>
      </c>
      <c r="AO1567" s="219" t="str">
        <f>Table1[[#This Row],[Scale Bet]]</f>
        <v/>
      </c>
    </row>
    <row r="1568" spans="5:41" ht="16.5" customHeight="1" x14ac:dyDescent="0.25">
      <c r="E1568" s="185">
        <v>45521</v>
      </c>
      <c r="F1568" s="35">
        <v>0.57986111111111116</v>
      </c>
      <c r="G1568" s="36" t="s">
        <v>17</v>
      </c>
      <c r="H1568" s="36">
        <v>5</v>
      </c>
      <c r="I1568" s="36">
        <v>9</v>
      </c>
      <c r="J1568" s="36" t="s">
        <v>319</v>
      </c>
      <c r="K1568" s="36" t="s">
        <v>13</v>
      </c>
      <c r="L1568" s="165">
        <v>15</v>
      </c>
      <c r="M1568" s="134" t="str">
        <f t="shared" si="312"/>
        <v/>
      </c>
      <c r="N1568" s="36" t="str">
        <f t="shared" si="313"/>
        <v/>
      </c>
      <c r="O1568" s="135" t="str">
        <f t="shared" si="314"/>
        <v/>
      </c>
      <c r="P1568" s="186" t="str">
        <f t="shared" si="315"/>
        <v>OK</v>
      </c>
      <c r="Q1568" s="187" t="str">
        <f t="shared" si="316"/>
        <v/>
      </c>
      <c r="R1568" s="150"/>
      <c r="S1568" s="187" t="str">
        <f t="shared" si="317"/>
        <v/>
      </c>
      <c r="T1568" s="136" t="str">
        <f t="shared" si="318"/>
        <v>Nanshe</v>
      </c>
      <c r="U1568" s="137" t="str">
        <f>IF(P1568="","",IF(N1568=1,"",IF(Q1568="","",IF(Q1568&lt;=100,100,IF(Table1[[#This Row],[Day]]="Wed",100,200)))))</f>
        <v/>
      </c>
      <c r="V1568" s="137" t="str">
        <f t="shared" si="319"/>
        <v/>
      </c>
      <c r="W1568" s="137" t="str">
        <f t="shared" si="320"/>
        <v/>
      </c>
      <c r="X1568" s="133">
        <f>100</f>
        <v>100</v>
      </c>
      <c r="Y1568" s="133" t="str">
        <f t="shared" si="321"/>
        <v/>
      </c>
      <c r="Z1568" s="133">
        <f t="shared" si="322"/>
        <v>-100</v>
      </c>
      <c r="AA1568" s="134" t="str">
        <f>TEXT(Table1[[#This Row],[Date]],"DDD")</f>
        <v>Sat</v>
      </c>
      <c r="AB1568" s="133" t="str">
        <f>IF(OR(G1568="Doomben",G1568="Eagle Farm"),"Q",IF(AND(Q1568&gt;1,Q1568&lt;55,Table1[[#This Row],[Source]]="Nat"),"Nat OK",IF(AND(Table1[[#This Row],[Source]]&lt;&gt;"Nat",Q1568&lt;55),"Poor &lt;55",IF(OR(G1568="Randwick",G1568="Flemington",G1568="Caulfield",G1568="Sandown Lake",G1568="Sandown Hill"),"Best","ave"))))</f>
        <v>ave</v>
      </c>
      <c r="AC1568" s="133" t="str">
        <f>IF(Q1568="","",IF(AB1568="Poor &lt;55",$AC$2*0.2%,IF(AND(AB1568="Q",AA1568&lt;&gt;"Wed"),$AC$2*0.4%,IF(AND(AB1568="Q",AA1568="Wed"),$AC$2*0.5%,IF(AND(AB1568="Ave",U1568=100),$AC$2*0.5%,IF(AND(AB1568="ave",U1568="",N1568=1,AG1568="Bush"),$AC$2*1%,IF(AND(AB1568="ave",U1568="",Q1568&gt;100),$AC$2*1.3%,IF(AND(AB1568="ave",U1568=""),$AC$2*1.2%,IF(AND(AB1568="Ave",U1568=200),$AC$2*1%,IF(AND(AB1568="Best",U1568=200),$AC$2*1.5%,IF(AND(AB1568="Best",U1568="",K1568&lt;&gt;"Pro Syd"),$AC$2*0.5%,IF(AND(AB1568="Best",U1568=""),$AC$2*1%,IF(AND(AB1568="Best",U1568=100,Table1[[#This Row],[State]]="NSW"),$AC$2*0.4%,IF(AND(AB1568="Best",U1568=100),$AC$2*1%,IF(Table1[[#This Row],[Adj]]="Nat OK",$AC$2*0.5%,"xxx")))))))))))))))</f>
        <v/>
      </c>
      <c r="AD1568" s="133" t="str">
        <f t="shared" si="323"/>
        <v/>
      </c>
      <c r="AE1568" s="133" t="str">
        <f t="shared" si="324"/>
        <v/>
      </c>
      <c r="AF1568" s="133" t="str">
        <f>VLOOKUP(Table1[[#This Row],[Track]],$F$2672:$H$2715,2,FALSE)</f>
        <v>NSW</v>
      </c>
      <c r="AG1568" s="133" t="str">
        <f>VLOOKUP(Table1[[#This Row],[Track]],$F$2672:$H$2715,3,FALSE)</f>
        <v>-</v>
      </c>
      <c r="AH1568" s="133" t="str">
        <f>IF(Table1[[#This Row],[Date]]&lt;$AH$2,"",IF(Table1[[#This Row],[Date]]&lt;$AH$3,"Edge","Elite Combo"))</f>
        <v/>
      </c>
      <c r="AI1568" s="218">
        <f>Table1[[#This Row],[Time]]</f>
        <v>0.57986111111111116</v>
      </c>
      <c r="AJ1568" s="219" t="str">
        <f>Table1[[#This Row],[Track]]</f>
        <v>Rosehill</v>
      </c>
      <c r="AK1568" s="216">
        <f>Table1[[#This Row],[Race ]]</f>
        <v>5</v>
      </c>
      <c r="AL1568" s="219">
        <f>Table1[[#This Row],[TAB]]</f>
        <v>9</v>
      </c>
      <c r="AM1568" s="219" t="str">
        <f>Table1[[#This Row],[Selection]]</f>
        <v>Nanshe</v>
      </c>
      <c r="AN1568" s="220" t="str">
        <f>Table1[[#This Row],[Sources]]</f>
        <v/>
      </c>
      <c r="AO1568" s="219" t="str">
        <f>Table1[[#This Row],[Scale Bet]]</f>
        <v/>
      </c>
    </row>
    <row r="1569" spans="5:41" ht="16.5" customHeight="1" x14ac:dyDescent="0.25">
      <c r="E1569" s="185">
        <v>45521</v>
      </c>
      <c r="F1569" s="35">
        <v>0.57986111111111116</v>
      </c>
      <c r="G1569" s="36" t="s">
        <v>17</v>
      </c>
      <c r="H1569" s="36">
        <v>5</v>
      </c>
      <c r="I1569" s="36">
        <v>5</v>
      </c>
      <c r="J1569" s="36" t="s">
        <v>320</v>
      </c>
      <c r="K1569" s="36" t="s">
        <v>60</v>
      </c>
      <c r="L1569" s="165">
        <v>15</v>
      </c>
      <c r="M1569" s="134">
        <f t="shared" si="312"/>
        <v>15</v>
      </c>
      <c r="N1569" s="36">
        <f t="shared" si="313"/>
        <v>1</v>
      </c>
      <c r="O1569" s="135" t="str">
        <f t="shared" si="314"/>
        <v>Pro Syd-15</v>
      </c>
      <c r="P1569" s="186" t="str">
        <f t="shared" si="315"/>
        <v>OK</v>
      </c>
      <c r="Q1569" s="187">
        <f t="shared" si="316"/>
        <v>60</v>
      </c>
      <c r="R1569" s="150"/>
      <c r="S1569" s="187" t="str">
        <f t="shared" si="317"/>
        <v/>
      </c>
      <c r="T1569" s="136" t="str">
        <f t="shared" si="318"/>
        <v>Sequestered</v>
      </c>
      <c r="U1569" s="137" t="str">
        <f>IF(P1569="","",IF(N1569=1,"",IF(Q1569="","",IF(Q1569&lt;=100,100,IF(Table1[[#This Row],[Day]]="Wed",100,200)))))</f>
        <v/>
      </c>
      <c r="V1569" s="137" t="str">
        <f t="shared" si="319"/>
        <v/>
      </c>
      <c r="W1569" s="137" t="str">
        <f t="shared" si="320"/>
        <v/>
      </c>
      <c r="X1569" s="133">
        <f>100</f>
        <v>100</v>
      </c>
      <c r="Y1569" s="133" t="str">
        <f t="shared" si="321"/>
        <v/>
      </c>
      <c r="Z1569" s="133">
        <f t="shared" si="322"/>
        <v>-100</v>
      </c>
      <c r="AA1569" s="134" t="str">
        <f>TEXT(Table1[[#This Row],[Date]],"DDD")</f>
        <v>Sat</v>
      </c>
      <c r="AB1569" s="133" t="str">
        <f>IF(OR(G1569="Doomben",G1569="Eagle Farm"),"Q",IF(AND(Q1569&gt;1,Q1569&lt;55,Table1[[#This Row],[Source]]="Nat"),"Nat OK",IF(AND(Table1[[#This Row],[Source]]&lt;&gt;"Nat",Q1569&lt;55),"Poor &lt;55",IF(OR(G1569="Randwick",G1569="Flemington",G1569="Caulfield",G1569="Sandown Lake",G1569="Sandown Hill"),"Best","ave"))))</f>
        <v>ave</v>
      </c>
      <c r="AC1569" s="133">
        <f>IF(Q1569="","",IF(AB1569="Poor &lt;55",$AC$2*0.2%,IF(AND(AB1569="Q",AA1569&lt;&gt;"Wed"),$AC$2*0.4%,IF(AND(AB1569="Q",AA1569="Wed"),$AC$2*0.5%,IF(AND(AB1569="Ave",U1569=100),$AC$2*0.5%,IF(AND(AB1569="ave",U1569="",N1569=1,AG1569="Bush"),$AC$2*1%,IF(AND(AB1569="ave",U1569="",Q1569&gt;100),$AC$2*1.3%,IF(AND(AB1569="ave",U1569=""),$AC$2*1.2%,IF(AND(AB1569="Ave",U1569=200),$AC$2*1%,IF(AND(AB1569="Best",U1569=200),$AC$2*1.5%,IF(AND(AB1569="Best",U1569="",K1569&lt;&gt;"Pro Syd"),$AC$2*0.5%,IF(AND(AB1569="Best",U1569=""),$AC$2*1%,IF(AND(AB1569="Best",U1569=100,Table1[[#This Row],[State]]="NSW"),$AC$2*0.4%,IF(AND(AB1569="Best",U1569=100),$AC$2*1%,IF(Table1[[#This Row],[Adj]]="Nat OK",$AC$2*0.5%,"xxx")))))))))))))))</f>
        <v>120</v>
      </c>
      <c r="AD1569" s="133" t="str">
        <f t="shared" si="323"/>
        <v/>
      </c>
      <c r="AE1569" s="133">
        <f t="shared" si="324"/>
        <v>-120</v>
      </c>
      <c r="AF1569" s="133" t="str">
        <f>VLOOKUP(Table1[[#This Row],[Track]],$F$2672:$H$2715,2,FALSE)</f>
        <v>NSW</v>
      </c>
      <c r="AG1569" s="133" t="str">
        <f>VLOOKUP(Table1[[#This Row],[Track]],$F$2672:$H$2715,3,FALSE)</f>
        <v>-</v>
      </c>
      <c r="AH1569" s="133" t="str">
        <f>IF(Table1[[#This Row],[Date]]&lt;$AH$2,"",IF(Table1[[#This Row],[Date]]&lt;$AH$3,"Edge","Elite Combo"))</f>
        <v/>
      </c>
      <c r="AI1569" s="218">
        <f>Table1[[#This Row],[Time]]</f>
        <v>0.57986111111111116</v>
      </c>
      <c r="AJ1569" s="219" t="str">
        <f>Table1[[#This Row],[Track]]</f>
        <v>Rosehill</v>
      </c>
      <c r="AK1569" s="216">
        <f>Table1[[#This Row],[Race ]]</f>
        <v>5</v>
      </c>
      <c r="AL1569" s="219">
        <f>Table1[[#This Row],[TAB]]</f>
        <v>5</v>
      </c>
      <c r="AM1569" s="219" t="str">
        <f>Table1[[#This Row],[Selection]]</f>
        <v>Sequestered</v>
      </c>
      <c r="AN1569" s="220" t="str">
        <f>Table1[[#This Row],[Sources]]</f>
        <v>Pro Syd-15</v>
      </c>
      <c r="AO1569" s="219">
        <f>Table1[[#This Row],[Scale Bet]]</f>
        <v>120</v>
      </c>
    </row>
    <row r="1570" spans="5:41" ht="16.5" customHeight="1" x14ac:dyDescent="0.25">
      <c r="E1570" s="185">
        <v>45521</v>
      </c>
      <c r="F1570" s="35">
        <v>0.60416666666666663</v>
      </c>
      <c r="G1570" s="36" t="s">
        <v>17</v>
      </c>
      <c r="H1570" s="36">
        <v>6</v>
      </c>
      <c r="I1570" s="36">
        <v>4</v>
      </c>
      <c r="J1570" s="36" t="s">
        <v>321</v>
      </c>
      <c r="K1570" s="36" t="s">
        <v>1</v>
      </c>
      <c r="L1570" s="165">
        <v>10</v>
      </c>
      <c r="M1570" s="134">
        <f t="shared" si="312"/>
        <v>23</v>
      </c>
      <c r="N1570" s="36">
        <f t="shared" si="313"/>
        <v>2</v>
      </c>
      <c r="O1570" s="135" t="str">
        <f t="shared" si="314"/>
        <v>E4-10/Nat-13</v>
      </c>
      <c r="P1570" s="186" t="str">
        <f t="shared" si="315"/>
        <v>OK</v>
      </c>
      <c r="Q1570" s="187">
        <f t="shared" si="316"/>
        <v>92</v>
      </c>
      <c r="R1570" s="150"/>
      <c r="S1570" s="187" t="str">
        <f t="shared" si="317"/>
        <v/>
      </c>
      <c r="T1570" s="136" t="str">
        <f t="shared" si="318"/>
        <v>Tarpaulin</v>
      </c>
      <c r="U1570" s="137">
        <f>IF(P1570="","",IF(N1570=1,"",IF(Q1570="","",IF(Q1570&lt;=100,100,IF(Table1[[#This Row],[Day]]="Wed",100,200)))))</f>
        <v>100</v>
      </c>
      <c r="V1570" s="137" t="str">
        <f t="shared" si="319"/>
        <v/>
      </c>
      <c r="W1570" s="137">
        <f t="shared" si="320"/>
        <v>-100</v>
      </c>
      <c r="X1570" s="133">
        <f>100</f>
        <v>100</v>
      </c>
      <c r="Y1570" s="133" t="str">
        <f t="shared" si="321"/>
        <v/>
      </c>
      <c r="Z1570" s="133">
        <f t="shared" si="322"/>
        <v>-100</v>
      </c>
      <c r="AA1570" s="134" t="str">
        <f>TEXT(Table1[[#This Row],[Date]],"DDD")</f>
        <v>Sat</v>
      </c>
      <c r="AB1570" s="133" t="str">
        <f>IF(OR(G1570="Doomben",G1570="Eagle Farm"),"Q",IF(AND(Q1570&gt;1,Q1570&lt;55,Table1[[#This Row],[Source]]="Nat"),"Nat OK",IF(AND(Table1[[#This Row],[Source]]&lt;&gt;"Nat",Q1570&lt;55),"Poor &lt;55",IF(OR(G1570="Randwick",G1570="Flemington",G1570="Caulfield",G1570="Sandown Lake",G1570="Sandown Hill"),"Best","ave"))))</f>
        <v>ave</v>
      </c>
      <c r="AC1570" s="133">
        <f>IF(Q1570="","",IF(AB1570="Poor &lt;55",$AC$2*0.2%,IF(AND(AB1570="Q",AA1570&lt;&gt;"Wed"),$AC$2*0.4%,IF(AND(AB1570="Q",AA1570="Wed"),$AC$2*0.5%,IF(AND(AB1570="Ave",U1570=100),$AC$2*0.5%,IF(AND(AB1570="ave",U1570="",N1570=1,AG1570="Bush"),$AC$2*1%,IF(AND(AB1570="ave",U1570="",Q1570&gt;100),$AC$2*1.3%,IF(AND(AB1570="ave",U1570=""),$AC$2*1.2%,IF(AND(AB1570="Ave",U1570=200),$AC$2*1%,IF(AND(AB1570="Best",U1570=200),$AC$2*1.5%,IF(AND(AB1570="Best",U1570="",K1570&lt;&gt;"Pro Syd"),$AC$2*0.5%,IF(AND(AB1570="Best",U1570=""),$AC$2*1%,IF(AND(AB1570="Best",U1570=100,Table1[[#This Row],[State]]="NSW"),$AC$2*0.4%,IF(AND(AB1570="Best",U1570=100),$AC$2*1%,IF(Table1[[#This Row],[Adj]]="Nat OK",$AC$2*0.5%,"xxx")))))))))))))))</f>
        <v>50</v>
      </c>
      <c r="AD1570" s="133" t="str">
        <f t="shared" si="323"/>
        <v/>
      </c>
      <c r="AE1570" s="133">
        <f t="shared" si="324"/>
        <v>-50</v>
      </c>
      <c r="AF1570" s="133" t="str">
        <f>VLOOKUP(Table1[[#This Row],[Track]],$F$2672:$H$2715,2,FALSE)</f>
        <v>NSW</v>
      </c>
      <c r="AG1570" s="133" t="str">
        <f>VLOOKUP(Table1[[#This Row],[Track]],$F$2672:$H$2715,3,FALSE)</f>
        <v>-</v>
      </c>
      <c r="AH1570" s="133" t="str">
        <f>IF(Table1[[#This Row],[Date]]&lt;$AH$2,"",IF(Table1[[#This Row],[Date]]&lt;$AH$3,"Edge","Elite Combo"))</f>
        <v/>
      </c>
      <c r="AI1570" s="218">
        <f>Table1[[#This Row],[Time]]</f>
        <v>0.60416666666666663</v>
      </c>
      <c r="AJ1570" s="219" t="str">
        <f>Table1[[#This Row],[Track]]</f>
        <v>Rosehill</v>
      </c>
      <c r="AK1570" s="216">
        <f>Table1[[#This Row],[Race ]]</f>
        <v>6</v>
      </c>
      <c r="AL1570" s="219">
        <f>Table1[[#This Row],[TAB]]</f>
        <v>4</v>
      </c>
      <c r="AM1570" s="219" t="str">
        <f>Table1[[#This Row],[Selection]]</f>
        <v>Tarpaulin</v>
      </c>
      <c r="AN1570" s="220" t="str">
        <f>Table1[[#This Row],[Sources]]</f>
        <v>E4-10/Nat-13</v>
      </c>
      <c r="AO1570" s="219">
        <f>Table1[[#This Row],[Scale Bet]]</f>
        <v>50</v>
      </c>
    </row>
    <row r="1571" spans="5:41" ht="16.5" customHeight="1" x14ac:dyDescent="0.25">
      <c r="E1571" s="185">
        <v>45521</v>
      </c>
      <c r="F1571" s="35">
        <v>0.60416666666666663</v>
      </c>
      <c r="G1571" s="36" t="s">
        <v>17</v>
      </c>
      <c r="H1571" s="36">
        <v>6</v>
      </c>
      <c r="I1571" s="36">
        <v>4</v>
      </c>
      <c r="J1571" s="36" t="s">
        <v>321</v>
      </c>
      <c r="K1571" s="36" t="s">
        <v>13</v>
      </c>
      <c r="L1571" s="165">
        <v>13</v>
      </c>
      <c r="M1571" s="134" t="str">
        <f t="shared" si="312"/>
        <v/>
      </c>
      <c r="N1571" s="36" t="str">
        <f t="shared" si="313"/>
        <v/>
      </c>
      <c r="O1571" s="135" t="str">
        <f t="shared" si="314"/>
        <v/>
      </c>
      <c r="P1571" s="186" t="str">
        <f t="shared" si="315"/>
        <v>OK</v>
      </c>
      <c r="Q1571" s="187" t="str">
        <f t="shared" si="316"/>
        <v/>
      </c>
      <c r="R1571" s="150"/>
      <c r="S1571" s="187" t="str">
        <f t="shared" si="317"/>
        <v/>
      </c>
      <c r="T1571" s="136" t="str">
        <f t="shared" si="318"/>
        <v>Tarpaulin</v>
      </c>
      <c r="U1571" s="137" t="str">
        <f>IF(P1571="","",IF(N1571=1,"",IF(Q1571="","",IF(Q1571&lt;=100,100,IF(Table1[[#This Row],[Day]]="Wed",100,200)))))</f>
        <v/>
      </c>
      <c r="V1571" s="137" t="str">
        <f t="shared" si="319"/>
        <v/>
      </c>
      <c r="W1571" s="137" t="str">
        <f t="shared" si="320"/>
        <v/>
      </c>
      <c r="X1571" s="133">
        <f>100</f>
        <v>100</v>
      </c>
      <c r="Y1571" s="133" t="str">
        <f t="shared" si="321"/>
        <v/>
      </c>
      <c r="Z1571" s="133">
        <f t="shared" si="322"/>
        <v>-100</v>
      </c>
      <c r="AA1571" s="134" t="str">
        <f>TEXT(Table1[[#This Row],[Date]],"DDD")</f>
        <v>Sat</v>
      </c>
      <c r="AB1571" s="133" t="str">
        <f>IF(OR(G1571="Doomben",G1571="Eagle Farm"),"Q",IF(AND(Q1571&gt;1,Q1571&lt;55,Table1[[#This Row],[Source]]="Nat"),"Nat OK",IF(AND(Table1[[#This Row],[Source]]&lt;&gt;"Nat",Q1571&lt;55),"Poor &lt;55",IF(OR(G1571="Randwick",G1571="Flemington",G1571="Caulfield",G1571="Sandown Lake",G1571="Sandown Hill"),"Best","ave"))))</f>
        <v>ave</v>
      </c>
      <c r="AC1571" s="133" t="str">
        <f>IF(Q1571="","",IF(AB1571="Poor &lt;55",$AC$2*0.2%,IF(AND(AB1571="Q",AA1571&lt;&gt;"Wed"),$AC$2*0.4%,IF(AND(AB1571="Q",AA1571="Wed"),$AC$2*0.5%,IF(AND(AB1571="Ave",U1571=100),$AC$2*0.5%,IF(AND(AB1571="ave",U1571="",N1571=1,AG1571="Bush"),$AC$2*1%,IF(AND(AB1571="ave",U1571="",Q1571&gt;100),$AC$2*1.3%,IF(AND(AB1571="ave",U1571=""),$AC$2*1.2%,IF(AND(AB1571="Ave",U1571=200),$AC$2*1%,IF(AND(AB1571="Best",U1571=200),$AC$2*1.5%,IF(AND(AB1571="Best",U1571="",K1571&lt;&gt;"Pro Syd"),$AC$2*0.5%,IF(AND(AB1571="Best",U1571=""),$AC$2*1%,IF(AND(AB1571="Best",U1571=100,Table1[[#This Row],[State]]="NSW"),$AC$2*0.4%,IF(AND(AB1571="Best",U1571=100),$AC$2*1%,IF(Table1[[#This Row],[Adj]]="Nat OK",$AC$2*0.5%,"xxx")))))))))))))))</f>
        <v/>
      </c>
      <c r="AD1571" s="133" t="str">
        <f t="shared" si="323"/>
        <v/>
      </c>
      <c r="AE1571" s="133" t="str">
        <f t="shared" si="324"/>
        <v/>
      </c>
      <c r="AF1571" s="133" t="str">
        <f>VLOOKUP(Table1[[#This Row],[Track]],$F$2672:$H$2715,2,FALSE)</f>
        <v>NSW</v>
      </c>
      <c r="AG1571" s="133" t="str">
        <f>VLOOKUP(Table1[[#This Row],[Track]],$F$2672:$H$2715,3,FALSE)</f>
        <v>-</v>
      </c>
      <c r="AH1571" s="133" t="str">
        <f>IF(Table1[[#This Row],[Date]]&lt;$AH$2,"",IF(Table1[[#This Row],[Date]]&lt;$AH$3,"Edge","Elite Combo"))</f>
        <v/>
      </c>
      <c r="AI1571" s="218">
        <f>Table1[[#This Row],[Time]]</f>
        <v>0.60416666666666663</v>
      </c>
      <c r="AJ1571" s="219" t="str">
        <f>Table1[[#This Row],[Track]]</f>
        <v>Rosehill</v>
      </c>
      <c r="AK1571" s="216">
        <f>Table1[[#This Row],[Race ]]</f>
        <v>6</v>
      </c>
      <c r="AL1571" s="219">
        <f>Table1[[#This Row],[TAB]]</f>
        <v>4</v>
      </c>
      <c r="AM1571" s="219" t="str">
        <f>Table1[[#This Row],[Selection]]</f>
        <v>Tarpaulin</v>
      </c>
      <c r="AN1571" s="220" t="str">
        <f>Table1[[#This Row],[Sources]]</f>
        <v/>
      </c>
      <c r="AO1571" s="219" t="str">
        <f>Table1[[#This Row],[Scale Bet]]</f>
        <v/>
      </c>
    </row>
    <row r="1572" spans="5:41" ht="16.5" customHeight="1" x14ac:dyDescent="0.25">
      <c r="E1572" s="185">
        <v>45521</v>
      </c>
      <c r="F1572" s="35">
        <v>0.61458333333333337</v>
      </c>
      <c r="G1572" s="36" t="s">
        <v>201</v>
      </c>
      <c r="H1572" s="36">
        <v>5</v>
      </c>
      <c r="I1572" s="36">
        <v>3</v>
      </c>
      <c r="J1572" s="36" t="s">
        <v>240</v>
      </c>
      <c r="K1572" s="36" t="s">
        <v>1</v>
      </c>
      <c r="L1572" s="165">
        <v>10</v>
      </c>
      <c r="M1572" s="134">
        <f t="shared" si="312"/>
        <v>23</v>
      </c>
      <c r="N1572" s="36">
        <f t="shared" si="313"/>
        <v>2</v>
      </c>
      <c r="O1572" s="135" t="str">
        <f t="shared" si="314"/>
        <v>E4-10/Nat-13</v>
      </c>
      <c r="P1572" s="186" t="str">
        <f t="shared" si="315"/>
        <v>OK</v>
      </c>
      <c r="Q1572" s="187">
        <f t="shared" si="316"/>
        <v>92</v>
      </c>
      <c r="R1572" s="150"/>
      <c r="S1572" s="187" t="str">
        <f t="shared" si="317"/>
        <v/>
      </c>
      <c r="T1572" s="136" t="str">
        <f t="shared" si="318"/>
        <v>Interest Point</v>
      </c>
      <c r="U1572" s="137">
        <f>IF(P1572="","",IF(N1572=1,"",IF(Q1572="","",IF(Q1572&lt;=100,100,IF(Table1[[#This Row],[Day]]="Wed",100,200)))))</f>
        <v>100</v>
      </c>
      <c r="V1572" s="137" t="str">
        <f t="shared" si="319"/>
        <v/>
      </c>
      <c r="W1572" s="137">
        <f t="shared" si="320"/>
        <v>-100</v>
      </c>
      <c r="X1572" s="133">
        <f>100</f>
        <v>100</v>
      </c>
      <c r="Y1572" s="133" t="str">
        <f t="shared" si="321"/>
        <v/>
      </c>
      <c r="Z1572" s="133">
        <f t="shared" si="322"/>
        <v>-100</v>
      </c>
      <c r="AA1572" s="134" t="str">
        <f>TEXT(Table1[[#This Row],[Date]],"DDD")</f>
        <v>Sat</v>
      </c>
      <c r="AB1572" s="133" t="str">
        <f>IF(OR(G1572="Doomben",G1572="Eagle Farm"),"Q",IF(AND(Q1572&gt;1,Q1572&lt;55,Table1[[#This Row],[Source]]="Nat"),"Nat OK",IF(AND(Table1[[#This Row],[Source]]&lt;&gt;"Nat",Q1572&lt;55),"Poor &lt;55",IF(OR(G1572="Randwick",G1572="Flemington",G1572="Caulfield",G1572="Sandown Lake",G1572="Sandown Hill"),"Best","ave"))))</f>
        <v>Best</v>
      </c>
      <c r="AC1572" s="133">
        <f>IF(Q1572="","",IF(AB1572="Poor &lt;55",$AC$2*0.2%,IF(AND(AB1572="Q",AA1572&lt;&gt;"Wed"),$AC$2*0.4%,IF(AND(AB1572="Q",AA1572="Wed"),$AC$2*0.5%,IF(AND(AB1572="Ave",U1572=100),$AC$2*0.5%,IF(AND(AB1572="ave",U1572="",N1572=1,AG1572="Bush"),$AC$2*1%,IF(AND(AB1572="ave",U1572="",Q1572&gt;100),$AC$2*1.3%,IF(AND(AB1572="ave",U1572=""),$AC$2*1.2%,IF(AND(AB1572="Ave",U1572=200),$AC$2*1%,IF(AND(AB1572="Best",U1572=200),$AC$2*1.5%,IF(AND(AB1572="Best",U1572="",K1572&lt;&gt;"Pro Syd"),$AC$2*0.5%,IF(AND(AB1572="Best",U1572=""),$AC$2*1%,IF(AND(AB1572="Best",U1572=100,Table1[[#This Row],[State]]="NSW"),$AC$2*0.4%,IF(AND(AB1572="Best",U1572=100),$AC$2*1%,IF(Table1[[#This Row],[Adj]]="Nat OK",$AC$2*0.5%,"xxx")))))))))))))))</f>
        <v>100</v>
      </c>
      <c r="AD1572" s="133" t="str">
        <f t="shared" si="323"/>
        <v/>
      </c>
      <c r="AE1572" s="133">
        <f t="shared" si="324"/>
        <v>-100</v>
      </c>
      <c r="AF1572" s="133" t="str">
        <f>VLOOKUP(Table1[[#This Row],[Track]],$F$2672:$H$2715,2,FALSE)</f>
        <v>Vic</v>
      </c>
      <c r="AG1572" s="133" t="str">
        <f>VLOOKUP(Table1[[#This Row],[Track]],$F$2672:$H$2715,3,FALSE)</f>
        <v>-</v>
      </c>
      <c r="AH1572" s="133" t="str">
        <f>IF(Table1[[#This Row],[Date]]&lt;$AH$2,"",IF(Table1[[#This Row],[Date]]&lt;$AH$3,"Edge","Elite Combo"))</f>
        <v/>
      </c>
      <c r="AI1572" s="218">
        <f>Table1[[#This Row],[Time]]</f>
        <v>0.61458333333333337</v>
      </c>
      <c r="AJ1572" s="219" t="str">
        <f>Table1[[#This Row],[Track]]</f>
        <v>Caulfield</v>
      </c>
      <c r="AK1572" s="216">
        <f>Table1[[#This Row],[Race ]]</f>
        <v>5</v>
      </c>
      <c r="AL1572" s="219">
        <f>Table1[[#This Row],[TAB]]</f>
        <v>3</v>
      </c>
      <c r="AM1572" s="219" t="str">
        <f>Table1[[#This Row],[Selection]]</f>
        <v>Interest Point</v>
      </c>
      <c r="AN1572" s="220" t="str">
        <f>Table1[[#This Row],[Sources]]</f>
        <v>E4-10/Nat-13</v>
      </c>
      <c r="AO1572" s="219">
        <f>Table1[[#This Row],[Scale Bet]]</f>
        <v>100</v>
      </c>
    </row>
    <row r="1573" spans="5:41" ht="16.5" customHeight="1" x14ac:dyDescent="0.25">
      <c r="E1573" s="185">
        <v>45521</v>
      </c>
      <c r="F1573" s="35">
        <v>0.61458333333333337</v>
      </c>
      <c r="G1573" s="36" t="s">
        <v>201</v>
      </c>
      <c r="H1573" s="36">
        <v>5</v>
      </c>
      <c r="I1573" s="36">
        <v>3</v>
      </c>
      <c r="J1573" s="36" t="s">
        <v>240</v>
      </c>
      <c r="K1573" s="36" t="s">
        <v>13</v>
      </c>
      <c r="L1573" s="165">
        <v>13</v>
      </c>
      <c r="M1573" s="134" t="str">
        <f t="shared" si="312"/>
        <v/>
      </c>
      <c r="N1573" s="36" t="str">
        <f t="shared" si="313"/>
        <v/>
      </c>
      <c r="O1573" s="135" t="str">
        <f t="shared" si="314"/>
        <v/>
      </c>
      <c r="P1573" s="186" t="str">
        <f t="shared" si="315"/>
        <v>OK</v>
      </c>
      <c r="Q1573" s="187" t="str">
        <f t="shared" si="316"/>
        <v/>
      </c>
      <c r="R1573" s="150"/>
      <c r="S1573" s="187" t="str">
        <f t="shared" si="317"/>
        <v/>
      </c>
      <c r="T1573" s="136" t="str">
        <f t="shared" si="318"/>
        <v>Interest Point</v>
      </c>
      <c r="U1573" s="137" t="str">
        <f>IF(P1573="","",IF(N1573=1,"",IF(Q1573="","",IF(Q1573&lt;=100,100,IF(Table1[[#This Row],[Day]]="Wed",100,200)))))</f>
        <v/>
      </c>
      <c r="V1573" s="137" t="str">
        <f t="shared" si="319"/>
        <v/>
      </c>
      <c r="W1573" s="137" t="str">
        <f t="shared" si="320"/>
        <v/>
      </c>
      <c r="X1573" s="133">
        <f>100</f>
        <v>100</v>
      </c>
      <c r="Y1573" s="133" t="str">
        <f t="shared" si="321"/>
        <v/>
      </c>
      <c r="Z1573" s="133">
        <f t="shared" si="322"/>
        <v>-100</v>
      </c>
      <c r="AA1573" s="134" t="str">
        <f>TEXT(Table1[[#This Row],[Date]],"DDD")</f>
        <v>Sat</v>
      </c>
      <c r="AB1573" s="133" t="str">
        <f>IF(OR(G1573="Doomben",G1573="Eagle Farm"),"Q",IF(AND(Q1573&gt;1,Q1573&lt;55,Table1[[#This Row],[Source]]="Nat"),"Nat OK",IF(AND(Table1[[#This Row],[Source]]&lt;&gt;"Nat",Q1573&lt;55),"Poor &lt;55",IF(OR(G1573="Randwick",G1573="Flemington",G1573="Caulfield",G1573="Sandown Lake",G1573="Sandown Hill"),"Best","ave"))))</f>
        <v>Best</v>
      </c>
      <c r="AC1573" s="133" t="str">
        <f>IF(Q1573="","",IF(AB1573="Poor &lt;55",$AC$2*0.2%,IF(AND(AB1573="Q",AA1573&lt;&gt;"Wed"),$AC$2*0.4%,IF(AND(AB1573="Q",AA1573="Wed"),$AC$2*0.5%,IF(AND(AB1573="Ave",U1573=100),$AC$2*0.5%,IF(AND(AB1573="ave",U1573="",N1573=1,AG1573="Bush"),$AC$2*1%,IF(AND(AB1573="ave",U1573="",Q1573&gt;100),$AC$2*1.3%,IF(AND(AB1573="ave",U1573=""),$AC$2*1.2%,IF(AND(AB1573="Ave",U1573=200),$AC$2*1%,IF(AND(AB1573="Best",U1573=200),$AC$2*1.5%,IF(AND(AB1573="Best",U1573="",K1573&lt;&gt;"Pro Syd"),$AC$2*0.5%,IF(AND(AB1573="Best",U1573=""),$AC$2*1%,IF(AND(AB1573="Best",U1573=100,Table1[[#This Row],[State]]="NSW"),$AC$2*0.4%,IF(AND(AB1573="Best",U1573=100),$AC$2*1%,IF(Table1[[#This Row],[Adj]]="Nat OK",$AC$2*0.5%,"xxx")))))))))))))))</f>
        <v/>
      </c>
      <c r="AD1573" s="133" t="str">
        <f t="shared" si="323"/>
        <v/>
      </c>
      <c r="AE1573" s="133" t="str">
        <f t="shared" si="324"/>
        <v/>
      </c>
      <c r="AF1573" s="133" t="str">
        <f>VLOOKUP(Table1[[#This Row],[Track]],$F$2672:$H$2715,2,FALSE)</f>
        <v>Vic</v>
      </c>
      <c r="AG1573" s="133" t="str">
        <f>VLOOKUP(Table1[[#This Row],[Track]],$F$2672:$H$2715,3,FALSE)</f>
        <v>-</v>
      </c>
      <c r="AH1573" s="133" t="str">
        <f>IF(Table1[[#This Row],[Date]]&lt;$AH$2,"",IF(Table1[[#This Row],[Date]]&lt;$AH$3,"Edge","Elite Combo"))</f>
        <v/>
      </c>
      <c r="AI1573" s="218">
        <f>Table1[[#This Row],[Time]]</f>
        <v>0.61458333333333337</v>
      </c>
      <c r="AJ1573" s="219" t="str">
        <f>Table1[[#This Row],[Track]]</f>
        <v>Caulfield</v>
      </c>
      <c r="AK1573" s="216">
        <f>Table1[[#This Row],[Race ]]</f>
        <v>5</v>
      </c>
      <c r="AL1573" s="219">
        <f>Table1[[#This Row],[TAB]]</f>
        <v>3</v>
      </c>
      <c r="AM1573" s="219" t="str">
        <f>Table1[[#This Row],[Selection]]</f>
        <v>Interest Point</v>
      </c>
      <c r="AN1573" s="220" t="str">
        <f>Table1[[#This Row],[Sources]]</f>
        <v/>
      </c>
      <c r="AO1573" s="219" t="str">
        <f>Table1[[#This Row],[Scale Bet]]</f>
        <v/>
      </c>
    </row>
    <row r="1574" spans="5:41" ht="16.5" customHeight="1" x14ac:dyDescent="0.25">
      <c r="E1574" s="185">
        <v>45521</v>
      </c>
      <c r="F1574" s="35">
        <v>0.62847222222222221</v>
      </c>
      <c r="G1574" s="36" t="s">
        <v>17</v>
      </c>
      <c r="H1574" s="36">
        <v>7</v>
      </c>
      <c r="I1574" s="36">
        <v>5</v>
      </c>
      <c r="J1574" s="36" t="s">
        <v>298</v>
      </c>
      <c r="K1574" s="36" t="s">
        <v>60</v>
      </c>
      <c r="L1574" s="165">
        <v>10</v>
      </c>
      <c r="M1574" s="134">
        <f t="shared" si="312"/>
        <v>10</v>
      </c>
      <c r="N1574" s="36">
        <f t="shared" si="313"/>
        <v>1</v>
      </c>
      <c r="O1574" s="135" t="str">
        <f t="shared" si="314"/>
        <v>Pro Syd-10</v>
      </c>
      <c r="P1574" s="186" t="str">
        <f t="shared" si="315"/>
        <v>OK</v>
      </c>
      <c r="Q1574" s="187">
        <f t="shared" si="316"/>
        <v>40</v>
      </c>
      <c r="R1574" s="150">
        <v>4.4000000000000004</v>
      </c>
      <c r="S1574" s="187">
        <f t="shared" si="317"/>
        <v>176</v>
      </c>
      <c r="T1574" s="136" t="str">
        <f t="shared" si="318"/>
        <v>Kazou</v>
      </c>
      <c r="U1574" s="137" t="str">
        <f>IF(P1574="","",IF(N1574=1,"",IF(Q1574="","",IF(Q1574&lt;=100,100,IF(Table1[[#This Row],[Day]]="Wed",100,200)))))</f>
        <v/>
      </c>
      <c r="V1574" s="137" t="str">
        <f t="shared" si="319"/>
        <v/>
      </c>
      <c r="W1574" s="137" t="str">
        <f t="shared" si="320"/>
        <v/>
      </c>
      <c r="X1574" s="133">
        <f>100</f>
        <v>100</v>
      </c>
      <c r="Y1574" s="133">
        <f t="shared" si="321"/>
        <v>440.00000000000006</v>
      </c>
      <c r="Z1574" s="133">
        <f t="shared" si="322"/>
        <v>340.00000000000006</v>
      </c>
      <c r="AA1574" s="134" t="str">
        <f>TEXT(Table1[[#This Row],[Date]],"DDD")</f>
        <v>Sat</v>
      </c>
      <c r="AB1574" s="133" t="str">
        <f>IF(OR(G1574="Doomben",G1574="Eagle Farm"),"Q",IF(AND(Q1574&gt;1,Q1574&lt;55,Table1[[#This Row],[Source]]="Nat"),"Nat OK",IF(AND(Table1[[#This Row],[Source]]&lt;&gt;"Nat",Q1574&lt;55),"Poor &lt;55",IF(OR(G1574="Randwick",G1574="Flemington",G1574="Caulfield",G1574="Sandown Lake",G1574="Sandown Hill"),"Best","ave"))))</f>
        <v>Poor &lt;55</v>
      </c>
      <c r="AC1574" s="133">
        <f>IF(Q1574="","",IF(AB1574="Poor &lt;55",$AC$2*0.2%,IF(AND(AB1574="Q",AA1574&lt;&gt;"Wed"),$AC$2*0.4%,IF(AND(AB1574="Q",AA1574="Wed"),$AC$2*0.5%,IF(AND(AB1574="Ave",U1574=100),$AC$2*0.5%,IF(AND(AB1574="ave",U1574="",N1574=1,AG1574="Bush"),$AC$2*1%,IF(AND(AB1574="ave",U1574="",Q1574&gt;100),$AC$2*1.3%,IF(AND(AB1574="ave",U1574=""),$AC$2*1.2%,IF(AND(AB1574="Ave",U1574=200),$AC$2*1%,IF(AND(AB1574="Best",U1574=200),$AC$2*1.5%,IF(AND(AB1574="Best",U1574="",K1574&lt;&gt;"Pro Syd"),$AC$2*0.5%,IF(AND(AB1574="Best",U1574=""),$AC$2*1%,IF(AND(AB1574="Best",U1574=100,Table1[[#This Row],[State]]="NSW"),$AC$2*0.4%,IF(AND(AB1574="Best",U1574=100),$AC$2*1%,IF(Table1[[#This Row],[Adj]]="Nat OK",$AC$2*0.5%,"xxx")))))))))))))))</f>
        <v>20</v>
      </c>
      <c r="AD1574" s="133">
        <f t="shared" si="323"/>
        <v>88</v>
      </c>
      <c r="AE1574" s="133">
        <f t="shared" si="324"/>
        <v>68</v>
      </c>
      <c r="AF1574" s="133" t="str">
        <f>VLOOKUP(Table1[[#This Row],[Track]],$F$2672:$H$2715,2,FALSE)</f>
        <v>NSW</v>
      </c>
      <c r="AG1574" s="133" t="str">
        <f>VLOOKUP(Table1[[#This Row],[Track]],$F$2672:$H$2715,3,FALSE)</f>
        <v>-</v>
      </c>
      <c r="AH1574" s="133" t="str">
        <f>IF(Table1[[#This Row],[Date]]&lt;$AH$2,"",IF(Table1[[#This Row],[Date]]&lt;$AH$3,"Edge","Elite Combo"))</f>
        <v/>
      </c>
      <c r="AI1574" s="218">
        <f>Table1[[#This Row],[Time]]</f>
        <v>0.62847222222222221</v>
      </c>
      <c r="AJ1574" s="219" t="str">
        <f>Table1[[#This Row],[Track]]</f>
        <v>Rosehill</v>
      </c>
      <c r="AK1574" s="216">
        <f>Table1[[#This Row],[Race ]]</f>
        <v>7</v>
      </c>
      <c r="AL1574" s="219">
        <f>Table1[[#This Row],[TAB]]</f>
        <v>5</v>
      </c>
      <c r="AM1574" s="219" t="str">
        <f>Table1[[#This Row],[Selection]]</f>
        <v>Kazou</v>
      </c>
      <c r="AN1574" s="220" t="str">
        <f>Table1[[#This Row],[Sources]]</f>
        <v>Pro Syd-10</v>
      </c>
      <c r="AO1574" s="219">
        <f>Table1[[#This Row],[Scale Bet]]</f>
        <v>20</v>
      </c>
    </row>
    <row r="1575" spans="5:41" ht="16.5" customHeight="1" x14ac:dyDescent="0.25">
      <c r="E1575" s="185">
        <v>45521</v>
      </c>
      <c r="F1575" s="35">
        <v>0.62847222222222221</v>
      </c>
      <c r="G1575" s="36" t="s">
        <v>17</v>
      </c>
      <c r="H1575" s="36">
        <v>7</v>
      </c>
      <c r="I1575" s="36">
        <v>6</v>
      </c>
      <c r="J1575" s="36" t="s">
        <v>322</v>
      </c>
      <c r="K1575" s="36" t="s">
        <v>60</v>
      </c>
      <c r="L1575" s="165">
        <v>15</v>
      </c>
      <c r="M1575" s="134">
        <f t="shared" si="312"/>
        <v>15</v>
      </c>
      <c r="N1575" s="36">
        <f t="shared" si="313"/>
        <v>1</v>
      </c>
      <c r="O1575" s="135" t="str">
        <f t="shared" si="314"/>
        <v>Pro Syd-15</v>
      </c>
      <c r="P1575" s="186" t="str">
        <f t="shared" si="315"/>
        <v>OK</v>
      </c>
      <c r="Q1575" s="187">
        <f t="shared" si="316"/>
        <v>60</v>
      </c>
      <c r="R1575" s="150"/>
      <c r="S1575" s="187" t="str">
        <f t="shared" si="317"/>
        <v/>
      </c>
      <c r="T1575" s="136" t="str">
        <f t="shared" si="318"/>
        <v>Terra Mater</v>
      </c>
      <c r="U1575" s="137" t="str">
        <f>IF(P1575="","",IF(N1575=1,"",IF(Q1575="","",IF(Q1575&lt;=100,100,IF(Table1[[#This Row],[Day]]="Wed",100,200)))))</f>
        <v/>
      </c>
      <c r="V1575" s="137" t="str">
        <f t="shared" si="319"/>
        <v/>
      </c>
      <c r="W1575" s="137" t="str">
        <f t="shared" si="320"/>
        <v/>
      </c>
      <c r="X1575" s="133">
        <f>100</f>
        <v>100</v>
      </c>
      <c r="Y1575" s="133" t="str">
        <f t="shared" si="321"/>
        <v/>
      </c>
      <c r="Z1575" s="133">
        <f t="shared" si="322"/>
        <v>-100</v>
      </c>
      <c r="AA1575" s="134" t="str">
        <f>TEXT(Table1[[#This Row],[Date]],"DDD")</f>
        <v>Sat</v>
      </c>
      <c r="AB1575" s="133" t="str">
        <f>IF(OR(G1575="Doomben",G1575="Eagle Farm"),"Q",IF(AND(Q1575&gt;1,Q1575&lt;55,Table1[[#This Row],[Source]]="Nat"),"Nat OK",IF(AND(Table1[[#This Row],[Source]]&lt;&gt;"Nat",Q1575&lt;55),"Poor &lt;55",IF(OR(G1575="Randwick",G1575="Flemington",G1575="Caulfield",G1575="Sandown Lake",G1575="Sandown Hill"),"Best","ave"))))</f>
        <v>ave</v>
      </c>
      <c r="AC1575" s="133">
        <f>IF(Q1575="","",IF(AB1575="Poor &lt;55",$AC$2*0.2%,IF(AND(AB1575="Q",AA1575&lt;&gt;"Wed"),$AC$2*0.4%,IF(AND(AB1575="Q",AA1575="Wed"),$AC$2*0.5%,IF(AND(AB1575="Ave",U1575=100),$AC$2*0.5%,IF(AND(AB1575="ave",U1575="",N1575=1,AG1575="Bush"),$AC$2*1%,IF(AND(AB1575="ave",U1575="",Q1575&gt;100),$AC$2*1.3%,IF(AND(AB1575="ave",U1575=""),$AC$2*1.2%,IF(AND(AB1575="Ave",U1575=200),$AC$2*1%,IF(AND(AB1575="Best",U1575=200),$AC$2*1.5%,IF(AND(AB1575="Best",U1575="",K1575&lt;&gt;"Pro Syd"),$AC$2*0.5%,IF(AND(AB1575="Best",U1575=""),$AC$2*1%,IF(AND(AB1575="Best",U1575=100,Table1[[#This Row],[State]]="NSW"),$AC$2*0.4%,IF(AND(AB1575="Best",U1575=100),$AC$2*1%,IF(Table1[[#This Row],[Adj]]="Nat OK",$AC$2*0.5%,"xxx")))))))))))))))</f>
        <v>120</v>
      </c>
      <c r="AD1575" s="133" t="str">
        <f t="shared" si="323"/>
        <v/>
      </c>
      <c r="AE1575" s="133">
        <f t="shared" si="324"/>
        <v>-120</v>
      </c>
      <c r="AF1575" s="133" t="str">
        <f>VLOOKUP(Table1[[#This Row],[Track]],$F$2672:$H$2715,2,FALSE)</f>
        <v>NSW</v>
      </c>
      <c r="AG1575" s="133" t="str">
        <f>VLOOKUP(Table1[[#This Row],[Track]],$F$2672:$H$2715,3,FALSE)</f>
        <v>-</v>
      </c>
      <c r="AH1575" s="133" t="str">
        <f>IF(Table1[[#This Row],[Date]]&lt;$AH$2,"",IF(Table1[[#This Row],[Date]]&lt;$AH$3,"Edge","Elite Combo"))</f>
        <v/>
      </c>
      <c r="AI1575" s="218">
        <f>Table1[[#This Row],[Time]]</f>
        <v>0.62847222222222221</v>
      </c>
      <c r="AJ1575" s="219" t="str">
        <f>Table1[[#This Row],[Track]]</f>
        <v>Rosehill</v>
      </c>
      <c r="AK1575" s="216">
        <f>Table1[[#This Row],[Race ]]</f>
        <v>7</v>
      </c>
      <c r="AL1575" s="219">
        <f>Table1[[#This Row],[TAB]]</f>
        <v>6</v>
      </c>
      <c r="AM1575" s="219" t="str">
        <f>Table1[[#This Row],[Selection]]</f>
        <v>Terra Mater</v>
      </c>
      <c r="AN1575" s="220" t="str">
        <f>Table1[[#This Row],[Sources]]</f>
        <v>Pro Syd-15</v>
      </c>
      <c r="AO1575" s="219">
        <f>Table1[[#This Row],[Scale Bet]]</f>
        <v>120</v>
      </c>
    </row>
    <row r="1576" spans="5:41" ht="16.5" customHeight="1" x14ac:dyDescent="0.25">
      <c r="E1576" s="185">
        <v>45521</v>
      </c>
      <c r="F1576" s="35">
        <v>0.64236111111111116</v>
      </c>
      <c r="G1576" s="36" t="s">
        <v>201</v>
      </c>
      <c r="H1576" s="36">
        <v>6</v>
      </c>
      <c r="I1576" s="36">
        <v>5</v>
      </c>
      <c r="J1576" s="36" t="s">
        <v>323</v>
      </c>
      <c r="K1576" s="36" t="s">
        <v>1</v>
      </c>
      <c r="L1576" s="165">
        <v>10</v>
      </c>
      <c r="M1576" s="134">
        <f t="shared" si="312"/>
        <v>23</v>
      </c>
      <c r="N1576" s="36">
        <f t="shared" si="313"/>
        <v>2</v>
      </c>
      <c r="O1576" s="135" t="str">
        <f t="shared" si="314"/>
        <v>E4-10/Nat-13</v>
      </c>
      <c r="P1576" s="186" t="str">
        <f t="shared" si="315"/>
        <v>OK</v>
      </c>
      <c r="Q1576" s="187">
        <f t="shared" si="316"/>
        <v>92</v>
      </c>
      <c r="R1576" s="150"/>
      <c r="S1576" s="187" t="str">
        <f t="shared" si="317"/>
        <v/>
      </c>
      <c r="T1576" s="136" t="str">
        <f t="shared" si="318"/>
        <v>Kuroyanagi</v>
      </c>
      <c r="U1576" s="137">
        <f>IF(P1576="","",IF(N1576=1,"",IF(Q1576="","",IF(Q1576&lt;=100,100,IF(Table1[[#This Row],[Day]]="Wed",100,200)))))</f>
        <v>100</v>
      </c>
      <c r="V1576" s="137" t="str">
        <f t="shared" si="319"/>
        <v/>
      </c>
      <c r="W1576" s="137">
        <f t="shared" si="320"/>
        <v>-100</v>
      </c>
      <c r="X1576" s="133">
        <f>100</f>
        <v>100</v>
      </c>
      <c r="Y1576" s="133" t="str">
        <f t="shared" si="321"/>
        <v/>
      </c>
      <c r="Z1576" s="133">
        <f t="shared" si="322"/>
        <v>-100</v>
      </c>
      <c r="AA1576" s="134" t="str">
        <f>TEXT(Table1[[#This Row],[Date]],"DDD")</f>
        <v>Sat</v>
      </c>
      <c r="AB1576" s="133" t="str">
        <f>IF(OR(G1576="Doomben",G1576="Eagle Farm"),"Q",IF(AND(Q1576&gt;1,Q1576&lt;55,Table1[[#This Row],[Source]]="Nat"),"Nat OK",IF(AND(Table1[[#This Row],[Source]]&lt;&gt;"Nat",Q1576&lt;55),"Poor &lt;55",IF(OR(G1576="Randwick",G1576="Flemington",G1576="Caulfield",G1576="Sandown Lake",G1576="Sandown Hill"),"Best","ave"))))</f>
        <v>Best</v>
      </c>
      <c r="AC1576" s="133">
        <f>IF(Q1576="","",IF(AB1576="Poor &lt;55",$AC$2*0.2%,IF(AND(AB1576="Q",AA1576&lt;&gt;"Wed"),$AC$2*0.4%,IF(AND(AB1576="Q",AA1576="Wed"),$AC$2*0.5%,IF(AND(AB1576="Ave",U1576=100),$AC$2*0.5%,IF(AND(AB1576="ave",U1576="",N1576=1,AG1576="Bush"),$AC$2*1%,IF(AND(AB1576="ave",U1576="",Q1576&gt;100),$AC$2*1.3%,IF(AND(AB1576="ave",U1576=""),$AC$2*1.2%,IF(AND(AB1576="Ave",U1576=200),$AC$2*1%,IF(AND(AB1576="Best",U1576=200),$AC$2*1.5%,IF(AND(AB1576="Best",U1576="",K1576&lt;&gt;"Pro Syd"),$AC$2*0.5%,IF(AND(AB1576="Best",U1576=""),$AC$2*1%,IF(AND(AB1576="Best",U1576=100,Table1[[#This Row],[State]]="NSW"),$AC$2*0.4%,IF(AND(AB1576="Best",U1576=100),$AC$2*1%,IF(Table1[[#This Row],[Adj]]="Nat OK",$AC$2*0.5%,"xxx")))))))))))))))</f>
        <v>100</v>
      </c>
      <c r="AD1576" s="133" t="str">
        <f t="shared" si="323"/>
        <v/>
      </c>
      <c r="AE1576" s="133">
        <f t="shared" si="324"/>
        <v>-100</v>
      </c>
      <c r="AF1576" s="133" t="str">
        <f>VLOOKUP(Table1[[#This Row],[Track]],$F$2672:$H$2715,2,FALSE)</f>
        <v>Vic</v>
      </c>
      <c r="AG1576" s="133" t="str">
        <f>VLOOKUP(Table1[[#This Row],[Track]],$F$2672:$H$2715,3,FALSE)</f>
        <v>-</v>
      </c>
      <c r="AH1576" s="133" t="str">
        <f>IF(Table1[[#This Row],[Date]]&lt;$AH$2,"",IF(Table1[[#This Row],[Date]]&lt;$AH$3,"Edge","Elite Combo"))</f>
        <v/>
      </c>
      <c r="AI1576" s="218">
        <f>Table1[[#This Row],[Time]]</f>
        <v>0.64236111111111116</v>
      </c>
      <c r="AJ1576" s="219" t="str">
        <f>Table1[[#This Row],[Track]]</f>
        <v>Caulfield</v>
      </c>
      <c r="AK1576" s="216">
        <f>Table1[[#This Row],[Race ]]</f>
        <v>6</v>
      </c>
      <c r="AL1576" s="219">
        <f>Table1[[#This Row],[TAB]]</f>
        <v>5</v>
      </c>
      <c r="AM1576" s="219" t="str">
        <f>Table1[[#This Row],[Selection]]</f>
        <v>Kuroyanagi</v>
      </c>
      <c r="AN1576" s="220" t="str">
        <f>Table1[[#This Row],[Sources]]</f>
        <v>E4-10/Nat-13</v>
      </c>
      <c r="AO1576" s="219">
        <f>Table1[[#This Row],[Scale Bet]]</f>
        <v>100</v>
      </c>
    </row>
    <row r="1577" spans="5:41" ht="16.5" customHeight="1" x14ac:dyDescent="0.25">
      <c r="E1577" s="185">
        <v>45521</v>
      </c>
      <c r="F1577" s="35">
        <v>0.64236111111111116</v>
      </c>
      <c r="G1577" s="36" t="s">
        <v>201</v>
      </c>
      <c r="H1577" s="36">
        <v>6</v>
      </c>
      <c r="I1577" s="36">
        <v>5</v>
      </c>
      <c r="J1577" s="36" t="s">
        <v>323</v>
      </c>
      <c r="K1577" s="36" t="s">
        <v>13</v>
      </c>
      <c r="L1577" s="165">
        <v>13</v>
      </c>
      <c r="M1577" s="134" t="str">
        <f t="shared" si="312"/>
        <v/>
      </c>
      <c r="N1577" s="36" t="str">
        <f t="shared" si="313"/>
        <v/>
      </c>
      <c r="O1577" s="135" t="str">
        <f t="shared" si="314"/>
        <v/>
      </c>
      <c r="P1577" s="186" t="str">
        <f t="shared" si="315"/>
        <v>OK</v>
      </c>
      <c r="Q1577" s="187" t="str">
        <f t="shared" si="316"/>
        <v/>
      </c>
      <c r="R1577" s="150"/>
      <c r="S1577" s="187" t="str">
        <f t="shared" si="317"/>
        <v/>
      </c>
      <c r="T1577" s="136" t="str">
        <f t="shared" si="318"/>
        <v>Kuroyanagi</v>
      </c>
      <c r="U1577" s="137" t="str">
        <f>IF(P1577="","",IF(N1577=1,"",IF(Q1577="","",IF(Q1577&lt;=100,100,IF(Table1[[#This Row],[Day]]="Wed",100,200)))))</f>
        <v/>
      </c>
      <c r="V1577" s="137" t="str">
        <f t="shared" si="319"/>
        <v/>
      </c>
      <c r="W1577" s="137" t="str">
        <f t="shared" si="320"/>
        <v/>
      </c>
      <c r="X1577" s="133">
        <f>100</f>
        <v>100</v>
      </c>
      <c r="Y1577" s="133" t="str">
        <f t="shared" si="321"/>
        <v/>
      </c>
      <c r="Z1577" s="133">
        <f t="shared" si="322"/>
        <v>-100</v>
      </c>
      <c r="AA1577" s="134" t="str">
        <f>TEXT(Table1[[#This Row],[Date]],"DDD")</f>
        <v>Sat</v>
      </c>
      <c r="AB1577" s="133" t="str">
        <f>IF(OR(G1577="Doomben",G1577="Eagle Farm"),"Q",IF(AND(Q1577&gt;1,Q1577&lt;55,Table1[[#This Row],[Source]]="Nat"),"Nat OK",IF(AND(Table1[[#This Row],[Source]]&lt;&gt;"Nat",Q1577&lt;55),"Poor &lt;55",IF(OR(G1577="Randwick",G1577="Flemington",G1577="Caulfield",G1577="Sandown Lake",G1577="Sandown Hill"),"Best","ave"))))</f>
        <v>Best</v>
      </c>
      <c r="AC1577" s="133" t="str">
        <f>IF(Q1577="","",IF(AB1577="Poor &lt;55",$AC$2*0.2%,IF(AND(AB1577="Q",AA1577&lt;&gt;"Wed"),$AC$2*0.4%,IF(AND(AB1577="Q",AA1577="Wed"),$AC$2*0.5%,IF(AND(AB1577="Ave",U1577=100),$AC$2*0.5%,IF(AND(AB1577="ave",U1577="",N1577=1,AG1577="Bush"),$AC$2*1%,IF(AND(AB1577="ave",U1577="",Q1577&gt;100),$AC$2*1.3%,IF(AND(AB1577="ave",U1577=""),$AC$2*1.2%,IF(AND(AB1577="Ave",U1577=200),$AC$2*1%,IF(AND(AB1577="Best",U1577=200),$AC$2*1.5%,IF(AND(AB1577="Best",U1577="",K1577&lt;&gt;"Pro Syd"),$AC$2*0.5%,IF(AND(AB1577="Best",U1577=""),$AC$2*1%,IF(AND(AB1577="Best",U1577=100,Table1[[#This Row],[State]]="NSW"),$AC$2*0.4%,IF(AND(AB1577="Best",U1577=100),$AC$2*1%,IF(Table1[[#This Row],[Adj]]="Nat OK",$AC$2*0.5%,"xxx")))))))))))))))</f>
        <v/>
      </c>
      <c r="AD1577" s="133" t="str">
        <f t="shared" si="323"/>
        <v/>
      </c>
      <c r="AE1577" s="133" t="str">
        <f t="shared" si="324"/>
        <v/>
      </c>
      <c r="AF1577" s="133" t="str">
        <f>VLOOKUP(Table1[[#This Row],[Track]],$F$2672:$H$2715,2,FALSE)</f>
        <v>Vic</v>
      </c>
      <c r="AG1577" s="133" t="str">
        <f>VLOOKUP(Table1[[#This Row],[Track]],$F$2672:$H$2715,3,FALSE)</f>
        <v>-</v>
      </c>
      <c r="AH1577" s="133" t="str">
        <f>IF(Table1[[#This Row],[Date]]&lt;$AH$2,"",IF(Table1[[#This Row],[Date]]&lt;$AH$3,"Edge","Elite Combo"))</f>
        <v/>
      </c>
      <c r="AI1577" s="218">
        <f>Table1[[#This Row],[Time]]</f>
        <v>0.64236111111111116</v>
      </c>
      <c r="AJ1577" s="219" t="str">
        <f>Table1[[#This Row],[Track]]</f>
        <v>Caulfield</v>
      </c>
      <c r="AK1577" s="216">
        <f>Table1[[#This Row],[Race ]]</f>
        <v>6</v>
      </c>
      <c r="AL1577" s="219">
        <f>Table1[[#This Row],[TAB]]</f>
        <v>5</v>
      </c>
      <c r="AM1577" s="219" t="str">
        <f>Table1[[#This Row],[Selection]]</f>
        <v>Kuroyanagi</v>
      </c>
      <c r="AN1577" s="220" t="str">
        <f>Table1[[#This Row],[Sources]]</f>
        <v/>
      </c>
      <c r="AO1577" s="219" t="str">
        <f>Table1[[#This Row],[Scale Bet]]</f>
        <v/>
      </c>
    </row>
    <row r="1578" spans="5:41" ht="16.5" customHeight="1" x14ac:dyDescent="0.25">
      <c r="E1578" s="185">
        <v>45521</v>
      </c>
      <c r="F1578" s="35">
        <v>0.65625</v>
      </c>
      <c r="G1578" s="36" t="s">
        <v>17</v>
      </c>
      <c r="H1578" s="36">
        <v>8</v>
      </c>
      <c r="I1578" s="36">
        <v>10</v>
      </c>
      <c r="J1578" s="36" t="s">
        <v>324</v>
      </c>
      <c r="K1578" s="36" t="s">
        <v>1</v>
      </c>
      <c r="L1578" s="165">
        <v>10</v>
      </c>
      <c r="M1578" s="134">
        <f t="shared" si="312"/>
        <v>10</v>
      </c>
      <c r="N1578" s="36">
        <f t="shared" si="313"/>
        <v>1</v>
      </c>
      <c r="O1578" s="135" t="str">
        <f t="shared" si="314"/>
        <v>E4-10</v>
      </c>
      <c r="P1578" s="186" t="str">
        <f t="shared" si="315"/>
        <v>OK</v>
      </c>
      <c r="Q1578" s="187">
        <f t="shared" si="316"/>
        <v>40</v>
      </c>
      <c r="R1578" s="150"/>
      <c r="S1578" s="187" t="str">
        <f t="shared" si="317"/>
        <v/>
      </c>
      <c r="T1578" s="136" t="str">
        <f t="shared" si="318"/>
        <v>Amor Victorious</v>
      </c>
      <c r="U1578" s="137" t="str">
        <f>IF(P1578="","",IF(N1578=1,"",IF(Q1578="","",IF(Q1578&lt;=100,100,IF(Table1[[#This Row],[Day]]="Wed",100,200)))))</f>
        <v/>
      </c>
      <c r="V1578" s="137" t="str">
        <f t="shared" si="319"/>
        <v/>
      </c>
      <c r="W1578" s="137" t="str">
        <f t="shared" si="320"/>
        <v/>
      </c>
      <c r="X1578" s="133">
        <f>100</f>
        <v>100</v>
      </c>
      <c r="Y1578" s="133" t="str">
        <f t="shared" si="321"/>
        <v/>
      </c>
      <c r="Z1578" s="133">
        <f t="shared" si="322"/>
        <v>-100</v>
      </c>
      <c r="AA1578" s="134" t="str">
        <f>TEXT(Table1[[#This Row],[Date]],"DDD")</f>
        <v>Sat</v>
      </c>
      <c r="AB1578" s="133" t="str">
        <f>IF(OR(G1578="Doomben",G1578="Eagle Farm"),"Q",IF(AND(Q1578&gt;1,Q1578&lt;55,Table1[[#This Row],[Source]]="Nat"),"Nat OK",IF(AND(Table1[[#This Row],[Source]]&lt;&gt;"Nat",Q1578&lt;55),"Poor &lt;55",IF(OR(G1578="Randwick",G1578="Flemington",G1578="Caulfield",G1578="Sandown Lake",G1578="Sandown Hill"),"Best","ave"))))</f>
        <v>Poor &lt;55</v>
      </c>
      <c r="AC1578" s="133">
        <f>IF(Q1578="","",IF(AB1578="Poor &lt;55",$AC$2*0.2%,IF(AND(AB1578="Q",AA1578&lt;&gt;"Wed"),$AC$2*0.4%,IF(AND(AB1578="Q",AA1578="Wed"),$AC$2*0.5%,IF(AND(AB1578="Ave",U1578=100),$AC$2*0.5%,IF(AND(AB1578="ave",U1578="",N1578=1,AG1578="Bush"),$AC$2*1%,IF(AND(AB1578="ave",U1578="",Q1578&gt;100),$AC$2*1.3%,IF(AND(AB1578="ave",U1578=""),$AC$2*1.2%,IF(AND(AB1578="Ave",U1578=200),$AC$2*1%,IF(AND(AB1578="Best",U1578=200),$AC$2*1.5%,IF(AND(AB1578="Best",U1578="",K1578&lt;&gt;"Pro Syd"),$AC$2*0.5%,IF(AND(AB1578="Best",U1578=""),$AC$2*1%,IF(AND(AB1578="Best",U1578=100,Table1[[#This Row],[State]]="NSW"),$AC$2*0.4%,IF(AND(AB1578="Best",U1578=100),$AC$2*1%,IF(Table1[[#This Row],[Adj]]="Nat OK",$AC$2*0.5%,"xxx")))))))))))))))</f>
        <v>20</v>
      </c>
      <c r="AD1578" s="133" t="str">
        <f t="shared" si="323"/>
        <v/>
      </c>
      <c r="AE1578" s="133">
        <f t="shared" si="324"/>
        <v>-20</v>
      </c>
      <c r="AF1578" s="133" t="str">
        <f>VLOOKUP(Table1[[#This Row],[Track]],$F$2672:$H$2715,2,FALSE)</f>
        <v>NSW</v>
      </c>
      <c r="AG1578" s="133" t="str">
        <f>VLOOKUP(Table1[[#This Row],[Track]],$F$2672:$H$2715,3,FALSE)</f>
        <v>-</v>
      </c>
      <c r="AH1578" s="133" t="str">
        <f>IF(Table1[[#This Row],[Date]]&lt;$AH$2,"",IF(Table1[[#This Row],[Date]]&lt;$AH$3,"Edge","Elite Combo"))</f>
        <v/>
      </c>
      <c r="AI1578" s="218">
        <f>Table1[[#This Row],[Time]]</f>
        <v>0.65625</v>
      </c>
      <c r="AJ1578" s="219" t="str">
        <f>Table1[[#This Row],[Track]]</f>
        <v>Rosehill</v>
      </c>
      <c r="AK1578" s="216">
        <f>Table1[[#This Row],[Race ]]</f>
        <v>8</v>
      </c>
      <c r="AL1578" s="219">
        <f>Table1[[#This Row],[TAB]]</f>
        <v>10</v>
      </c>
      <c r="AM1578" s="219" t="str">
        <f>Table1[[#This Row],[Selection]]</f>
        <v>Amor Victorious</v>
      </c>
      <c r="AN1578" s="220" t="str">
        <f>Table1[[#This Row],[Sources]]</f>
        <v>E4-10</v>
      </c>
      <c r="AO1578" s="219">
        <f>Table1[[#This Row],[Scale Bet]]</f>
        <v>20</v>
      </c>
    </row>
    <row r="1579" spans="5:41" ht="16.5" customHeight="1" x14ac:dyDescent="0.25">
      <c r="E1579" s="185">
        <v>45521</v>
      </c>
      <c r="F1579" s="35">
        <v>0.66666666666666663</v>
      </c>
      <c r="G1579" s="36" t="s">
        <v>201</v>
      </c>
      <c r="H1579" s="36">
        <v>7</v>
      </c>
      <c r="I1579" s="36">
        <v>2</v>
      </c>
      <c r="J1579" s="36" t="s">
        <v>292</v>
      </c>
      <c r="K1579" s="36" t="s">
        <v>40</v>
      </c>
      <c r="L1579" s="165">
        <v>10</v>
      </c>
      <c r="M1579" s="134">
        <f t="shared" si="312"/>
        <v>10</v>
      </c>
      <c r="N1579" s="36">
        <f t="shared" si="313"/>
        <v>1</v>
      </c>
      <c r="O1579" s="135" t="str">
        <f t="shared" si="314"/>
        <v>Edge-10</v>
      </c>
      <c r="P1579" s="186" t="str">
        <f t="shared" si="315"/>
        <v>OK</v>
      </c>
      <c r="Q1579" s="187">
        <f t="shared" si="316"/>
        <v>40</v>
      </c>
      <c r="R1579" s="150"/>
      <c r="S1579" s="187" t="str">
        <f t="shared" si="317"/>
        <v/>
      </c>
      <c r="T1579" s="136" t="str">
        <f t="shared" si="318"/>
        <v>Itsourtime</v>
      </c>
      <c r="U1579" s="137" t="str">
        <f>IF(P1579="","",IF(N1579=1,"",IF(Q1579="","",IF(Q1579&lt;=100,100,IF(Table1[[#This Row],[Day]]="Wed",100,200)))))</f>
        <v/>
      </c>
      <c r="V1579" s="137" t="str">
        <f t="shared" si="319"/>
        <v/>
      </c>
      <c r="W1579" s="137" t="str">
        <f t="shared" si="320"/>
        <v/>
      </c>
      <c r="X1579" s="133">
        <f>100</f>
        <v>100</v>
      </c>
      <c r="Y1579" s="133" t="str">
        <f t="shared" si="321"/>
        <v/>
      </c>
      <c r="Z1579" s="133">
        <f t="shared" si="322"/>
        <v>-100</v>
      </c>
      <c r="AA1579" s="134" t="str">
        <f>TEXT(Table1[[#This Row],[Date]],"DDD")</f>
        <v>Sat</v>
      </c>
      <c r="AB1579" s="133" t="str">
        <f>IF(OR(G1579="Doomben",G1579="Eagle Farm"),"Q",IF(AND(Q1579&gt;1,Q1579&lt;55,Table1[[#This Row],[Source]]="Nat"),"Nat OK",IF(AND(Table1[[#This Row],[Source]]&lt;&gt;"Nat",Q1579&lt;55),"Poor &lt;55",IF(OR(G1579="Randwick",G1579="Flemington",G1579="Caulfield",G1579="Sandown Lake",G1579="Sandown Hill"),"Best","ave"))))</f>
        <v>Poor &lt;55</v>
      </c>
      <c r="AC1579" s="133">
        <f>IF(Q1579="","",IF(AB1579="Poor &lt;55",$AC$2*0.2%,IF(AND(AB1579="Q",AA1579&lt;&gt;"Wed"),$AC$2*0.4%,IF(AND(AB1579="Q",AA1579="Wed"),$AC$2*0.5%,IF(AND(AB1579="Ave",U1579=100),$AC$2*0.5%,IF(AND(AB1579="ave",U1579="",N1579=1,AG1579="Bush"),$AC$2*1%,IF(AND(AB1579="ave",U1579="",Q1579&gt;100),$AC$2*1.3%,IF(AND(AB1579="ave",U1579=""),$AC$2*1.2%,IF(AND(AB1579="Ave",U1579=200),$AC$2*1%,IF(AND(AB1579="Best",U1579=200),$AC$2*1.5%,IF(AND(AB1579="Best",U1579="",K1579&lt;&gt;"Pro Syd"),$AC$2*0.5%,IF(AND(AB1579="Best",U1579=""),$AC$2*1%,IF(AND(AB1579="Best",U1579=100,Table1[[#This Row],[State]]="NSW"),$AC$2*0.4%,IF(AND(AB1579="Best",U1579=100),$AC$2*1%,IF(Table1[[#This Row],[Adj]]="Nat OK",$AC$2*0.5%,"xxx")))))))))))))))</f>
        <v>20</v>
      </c>
      <c r="AD1579" s="133" t="str">
        <f t="shared" si="323"/>
        <v/>
      </c>
      <c r="AE1579" s="133">
        <f t="shared" si="324"/>
        <v>-20</v>
      </c>
      <c r="AF1579" s="133" t="str">
        <f>VLOOKUP(Table1[[#This Row],[Track]],$F$2672:$H$2715,2,FALSE)</f>
        <v>Vic</v>
      </c>
      <c r="AG1579" s="133" t="str">
        <f>VLOOKUP(Table1[[#This Row],[Track]],$F$2672:$H$2715,3,FALSE)</f>
        <v>-</v>
      </c>
      <c r="AH1579" s="133" t="str">
        <f>IF(Table1[[#This Row],[Date]]&lt;$AH$2,"",IF(Table1[[#This Row],[Date]]&lt;$AH$3,"Edge","Elite Combo"))</f>
        <v/>
      </c>
      <c r="AI1579" s="218">
        <f>Table1[[#This Row],[Time]]</f>
        <v>0.66666666666666663</v>
      </c>
      <c r="AJ1579" s="219" t="str">
        <f>Table1[[#This Row],[Track]]</f>
        <v>Caulfield</v>
      </c>
      <c r="AK1579" s="216">
        <f>Table1[[#This Row],[Race ]]</f>
        <v>7</v>
      </c>
      <c r="AL1579" s="219">
        <f>Table1[[#This Row],[TAB]]</f>
        <v>2</v>
      </c>
      <c r="AM1579" s="219" t="str">
        <f>Table1[[#This Row],[Selection]]</f>
        <v>Itsourtime</v>
      </c>
      <c r="AN1579" s="220" t="str">
        <f>Table1[[#This Row],[Sources]]</f>
        <v>Edge-10</v>
      </c>
      <c r="AO1579" s="219">
        <f>Table1[[#This Row],[Scale Bet]]</f>
        <v>20</v>
      </c>
    </row>
    <row r="1580" spans="5:41" ht="16.5" customHeight="1" x14ac:dyDescent="0.25">
      <c r="E1580" s="185">
        <v>45521</v>
      </c>
      <c r="F1580" s="35">
        <v>0.66666666666666663</v>
      </c>
      <c r="G1580" s="36" t="s">
        <v>201</v>
      </c>
      <c r="H1580" s="36">
        <v>7</v>
      </c>
      <c r="I1580" s="36">
        <v>2</v>
      </c>
      <c r="J1580" s="36" t="s">
        <v>293</v>
      </c>
      <c r="K1580" s="36" t="s">
        <v>18</v>
      </c>
      <c r="L1580" s="165">
        <v>13</v>
      </c>
      <c r="M1580" s="134">
        <f t="shared" si="312"/>
        <v>13</v>
      </c>
      <c r="N1580" s="36">
        <f t="shared" si="313"/>
        <v>1</v>
      </c>
      <c r="O1580" s="135" t="str">
        <f t="shared" si="314"/>
        <v>Pro Mel-13</v>
      </c>
      <c r="P1580" s="186" t="str">
        <f t="shared" si="315"/>
        <v>OK</v>
      </c>
      <c r="Q1580" s="187">
        <f t="shared" si="316"/>
        <v>52</v>
      </c>
      <c r="R1580" s="150"/>
      <c r="S1580" s="187" t="str">
        <f t="shared" si="317"/>
        <v/>
      </c>
      <c r="T1580" s="136" t="str">
        <f t="shared" si="318"/>
        <v>It'Sourtime</v>
      </c>
      <c r="U1580" s="137" t="str">
        <f>IF(P1580="","",IF(N1580=1,"",IF(Q1580="","",IF(Q1580&lt;=100,100,IF(Table1[[#This Row],[Day]]="Wed",100,200)))))</f>
        <v/>
      </c>
      <c r="V1580" s="137" t="str">
        <f t="shared" si="319"/>
        <v/>
      </c>
      <c r="W1580" s="137" t="str">
        <f t="shared" si="320"/>
        <v/>
      </c>
      <c r="X1580" s="133">
        <f>100</f>
        <v>100</v>
      </c>
      <c r="Y1580" s="133" t="str">
        <f t="shared" si="321"/>
        <v/>
      </c>
      <c r="Z1580" s="133">
        <f t="shared" si="322"/>
        <v>-100</v>
      </c>
      <c r="AA1580" s="134" t="str">
        <f>TEXT(Table1[[#This Row],[Date]],"DDD")</f>
        <v>Sat</v>
      </c>
      <c r="AB1580" s="133" t="str">
        <f>IF(OR(G1580="Doomben",G1580="Eagle Farm"),"Q",IF(AND(Q1580&gt;1,Q1580&lt;55,Table1[[#This Row],[Source]]="Nat"),"Nat OK",IF(AND(Table1[[#This Row],[Source]]&lt;&gt;"Nat",Q1580&lt;55),"Poor &lt;55",IF(OR(G1580="Randwick",G1580="Flemington",G1580="Caulfield",G1580="Sandown Lake",G1580="Sandown Hill"),"Best","ave"))))</f>
        <v>Poor &lt;55</v>
      </c>
      <c r="AC1580" s="133">
        <f>IF(Q1580="","",IF(AB1580="Poor &lt;55",$AC$2*0.2%,IF(AND(AB1580="Q",AA1580&lt;&gt;"Wed"),$AC$2*0.4%,IF(AND(AB1580="Q",AA1580="Wed"),$AC$2*0.5%,IF(AND(AB1580="Ave",U1580=100),$AC$2*0.5%,IF(AND(AB1580="ave",U1580="",N1580=1,AG1580="Bush"),$AC$2*1%,IF(AND(AB1580="ave",U1580="",Q1580&gt;100),$AC$2*1.3%,IF(AND(AB1580="ave",U1580=""),$AC$2*1.2%,IF(AND(AB1580="Ave",U1580=200),$AC$2*1%,IF(AND(AB1580="Best",U1580=200),$AC$2*1.5%,IF(AND(AB1580="Best",U1580="",K1580&lt;&gt;"Pro Syd"),$AC$2*0.5%,IF(AND(AB1580="Best",U1580=""),$AC$2*1%,IF(AND(AB1580="Best",U1580=100,Table1[[#This Row],[State]]="NSW"),$AC$2*0.4%,IF(AND(AB1580="Best",U1580=100),$AC$2*1%,IF(Table1[[#This Row],[Adj]]="Nat OK",$AC$2*0.5%,"xxx")))))))))))))))</f>
        <v>20</v>
      </c>
      <c r="AD1580" s="133" t="str">
        <f t="shared" si="323"/>
        <v/>
      </c>
      <c r="AE1580" s="133">
        <f t="shared" si="324"/>
        <v>-20</v>
      </c>
      <c r="AF1580" s="133" t="str">
        <f>VLOOKUP(Table1[[#This Row],[Track]],$F$2672:$H$2715,2,FALSE)</f>
        <v>Vic</v>
      </c>
      <c r="AG1580" s="133" t="str">
        <f>VLOOKUP(Table1[[#This Row],[Track]],$F$2672:$H$2715,3,FALSE)</f>
        <v>-</v>
      </c>
      <c r="AH1580" s="133" t="str">
        <f>IF(Table1[[#This Row],[Date]]&lt;$AH$2,"",IF(Table1[[#This Row],[Date]]&lt;$AH$3,"Edge","Elite Combo"))</f>
        <v/>
      </c>
      <c r="AI1580" s="218">
        <f>Table1[[#This Row],[Time]]</f>
        <v>0.66666666666666663</v>
      </c>
      <c r="AJ1580" s="219" t="str">
        <f>Table1[[#This Row],[Track]]</f>
        <v>Caulfield</v>
      </c>
      <c r="AK1580" s="216">
        <f>Table1[[#This Row],[Race ]]</f>
        <v>7</v>
      </c>
      <c r="AL1580" s="219">
        <f>Table1[[#This Row],[TAB]]</f>
        <v>2</v>
      </c>
      <c r="AM1580" s="219" t="str">
        <f>Table1[[#This Row],[Selection]]</f>
        <v>It'Sourtime</v>
      </c>
      <c r="AN1580" s="220" t="str">
        <f>Table1[[#This Row],[Sources]]</f>
        <v>Pro Mel-13</v>
      </c>
      <c r="AO1580" s="219">
        <f>Table1[[#This Row],[Scale Bet]]</f>
        <v>20</v>
      </c>
    </row>
    <row r="1581" spans="5:41" ht="16.5" customHeight="1" x14ac:dyDescent="0.25">
      <c r="E1581" s="185">
        <v>45521</v>
      </c>
      <c r="F1581" s="35">
        <v>0.66666666666666663</v>
      </c>
      <c r="G1581" s="36" t="s">
        <v>201</v>
      </c>
      <c r="H1581" s="36">
        <v>7</v>
      </c>
      <c r="I1581" s="36">
        <v>6</v>
      </c>
      <c r="J1581" s="36" t="s">
        <v>325</v>
      </c>
      <c r="K1581" s="36" t="s">
        <v>40</v>
      </c>
      <c r="L1581" s="165">
        <v>10</v>
      </c>
      <c r="M1581" s="134">
        <f t="shared" si="312"/>
        <v>20</v>
      </c>
      <c r="N1581" s="36">
        <f t="shared" si="313"/>
        <v>2</v>
      </c>
      <c r="O1581" s="135" t="str">
        <f t="shared" si="314"/>
        <v>Edge-10/Pro Mel-10</v>
      </c>
      <c r="P1581" s="186" t="str">
        <f t="shared" si="315"/>
        <v>OK</v>
      </c>
      <c r="Q1581" s="187">
        <f t="shared" si="316"/>
        <v>80</v>
      </c>
      <c r="R1581" s="150"/>
      <c r="S1581" s="187" t="str">
        <f t="shared" si="317"/>
        <v/>
      </c>
      <c r="T1581" s="136" t="str">
        <f t="shared" si="318"/>
        <v>Who Dares</v>
      </c>
      <c r="U1581" s="137">
        <f>IF(P1581="","",IF(N1581=1,"",IF(Q1581="","",IF(Q1581&lt;=100,100,IF(Table1[[#This Row],[Day]]="Wed",100,200)))))</f>
        <v>100</v>
      </c>
      <c r="V1581" s="137" t="str">
        <f t="shared" si="319"/>
        <v/>
      </c>
      <c r="W1581" s="137">
        <f t="shared" si="320"/>
        <v>-100</v>
      </c>
      <c r="X1581" s="133">
        <f>100</f>
        <v>100</v>
      </c>
      <c r="Y1581" s="133" t="str">
        <f t="shared" si="321"/>
        <v/>
      </c>
      <c r="Z1581" s="133">
        <f t="shared" si="322"/>
        <v>-100</v>
      </c>
      <c r="AA1581" s="134" t="str">
        <f>TEXT(Table1[[#This Row],[Date]],"DDD")</f>
        <v>Sat</v>
      </c>
      <c r="AB1581" s="133" t="str">
        <f>IF(OR(G1581="Doomben",G1581="Eagle Farm"),"Q",IF(AND(Q1581&gt;1,Q1581&lt;55,Table1[[#This Row],[Source]]="Nat"),"Nat OK",IF(AND(Table1[[#This Row],[Source]]&lt;&gt;"Nat",Q1581&lt;55),"Poor &lt;55",IF(OR(G1581="Randwick",G1581="Flemington",G1581="Caulfield",G1581="Sandown Lake",G1581="Sandown Hill"),"Best","ave"))))</f>
        <v>Best</v>
      </c>
      <c r="AC1581" s="133">
        <f>IF(Q1581="","",IF(AB1581="Poor &lt;55",$AC$2*0.2%,IF(AND(AB1581="Q",AA1581&lt;&gt;"Wed"),$AC$2*0.4%,IF(AND(AB1581="Q",AA1581="Wed"),$AC$2*0.5%,IF(AND(AB1581="Ave",U1581=100),$AC$2*0.5%,IF(AND(AB1581="ave",U1581="",N1581=1,AG1581="Bush"),$AC$2*1%,IF(AND(AB1581="ave",U1581="",Q1581&gt;100),$AC$2*1.3%,IF(AND(AB1581="ave",U1581=""),$AC$2*1.2%,IF(AND(AB1581="Ave",U1581=200),$AC$2*1%,IF(AND(AB1581="Best",U1581=200),$AC$2*1.5%,IF(AND(AB1581="Best",U1581="",K1581&lt;&gt;"Pro Syd"),$AC$2*0.5%,IF(AND(AB1581="Best",U1581=""),$AC$2*1%,IF(AND(AB1581="Best",U1581=100,Table1[[#This Row],[State]]="NSW"),$AC$2*0.4%,IF(AND(AB1581="Best",U1581=100),$AC$2*1%,IF(Table1[[#This Row],[Adj]]="Nat OK",$AC$2*0.5%,"xxx")))))))))))))))</f>
        <v>100</v>
      </c>
      <c r="AD1581" s="133" t="str">
        <f t="shared" si="323"/>
        <v/>
      </c>
      <c r="AE1581" s="133">
        <f t="shared" si="324"/>
        <v>-100</v>
      </c>
      <c r="AF1581" s="133" t="str">
        <f>VLOOKUP(Table1[[#This Row],[Track]],$F$2672:$H$2715,2,FALSE)</f>
        <v>Vic</v>
      </c>
      <c r="AG1581" s="133" t="str">
        <f>VLOOKUP(Table1[[#This Row],[Track]],$F$2672:$H$2715,3,FALSE)</f>
        <v>-</v>
      </c>
      <c r="AH1581" s="133" t="str">
        <f>IF(Table1[[#This Row],[Date]]&lt;$AH$2,"",IF(Table1[[#This Row],[Date]]&lt;$AH$3,"Edge","Elite Combo"))</f>
        <v/>
      </c>
      <c r="AI1581" s="218">
        <f>Table1[[#This Row],[Time]]</f>
        <v>0.66666666666666663</v>
      </c>
      <c r="AJ1581" s="219" t="str">
        <f>Table1[[#This Row],[Track]]</f>
        <v>Caulfield</v>
      </c>
      <c r="AK1581" s="216">
        <f>Table1[[#This Row],[Race ]]</f>
        <v>7</v>
      </c>
      <c r="AL1581" s="219">
        <f>Table1[[#This Row],[TAB]]</f>
        <v>6</v>
      </c>
      <c r="AM1581" s="219" t="str">
        <f>Table1[[#This Row],[Selection]]</f>
        <v>Who Dares</v>
      </c>
      <c r="AN1581" s="220" t="str">
        <f>Table1[[#This Row],[Sources]]</f>
        <v>Edge-10/Pro Mel-10</v>
      </c>
      <c r="AO1581" s="219">
        <f>Table1[[#This Row],[Scale Bet]]</f>
        <v>100</v>
      </c>
    </row>
    <row r="1582" spans="5:41" ht="16.5" customHeight="1" x14ac:dyDescent="0.25">
      <c r="E1582" s="185">
        <v>45521</v>
      </c>
      <c r="F1582" s="35">
        <v>0.66666666666666663</v>
      </c>
      <c r="G1582" s="36" t="s">
        <v>201</v>
      </c>
      <c r="H1582" s="36">
        <v>7</v>
      </c>
      <c r="I1582" s="36">
        <v>6</v>
      </c>
      <c r="J1582" s="36" t="s">
        <v>325</v>
      </c>
      <c r="K1582" s="36" t="s">
        <v>18</v>
      </c>
      <c r="L1582" s="165">
        <v>10</v>
      </c>
      <c r="M1582" s="134" t="str">
        <f t="shared" si="312"/>
        <v/>
      </c>
      <c r="N1582" s="36" t="str">
        <f t="shared" si="313"/>
        <v/>
      </c>
      <c r="O1582" s="135" t="str">
        <f t="shared" si="314"/>
        <v/>
      </c>
      <c r="P1582" s="186" t="str">
        <f t="shared" si="315"/>
        <v>OK</v>
      </c>
      <c r="Q1582" s="187" t="str">
        <f t="shared" si="316"/>
        <v/>
      </c>
      <c r="R1582" s="150"/>
      <c r="S1582" s="187" t="str">
        <f t="shared" si="317"/>
        <v/>
      </c>
      <c r="T1582" s="136" t="str">
        <f t="shared" si="318"/>
        <v>Who Dares</v>
      </c>
      <c r="U1582" s="137" t="str">
        <f>IF(P1582="","",IF(N1582=1,"",IF(Q1582="","",IF(Q1582&lt;=100,100,IF(Table1[[#This Row],[Day]]="Wed",100,200)))))</f>
        <v/>
      </c>
      <c r="V1582" s="137" t="str">
        <f t="shared" si="319"/>
        <v/>
      </c>
      <c r="W1582" s="137" t="str">
        <f t="shared" si="320"/>
        <v/>
      </c>
      <c r="X1582" s="133">
        <f>100</f>
        <v>100</v>
      </c>
      <c r="Y1582" s="133" t="str">
        <f t="shared" si="321"/>
        <v/>
      </c>
      <c r="Z1582" s="133">
        <f t="shared" si="322"/>
        <v>-100</v>
      </c>
      <c r="AA1582" s="134" t="str">
        <f>TEXT(Table1[[#This Row],[Date]],"DDD")</f>
        <v>Sat</v>
      </c>
      <c r="AB1582" s="133" t="str">
        <f>IF(OR(G1582="Doomben",G1582="Eagle Farm"),"Q",IF(AND(Q1582&gt;1,Q1582&lt;55,Table1[[#This Row],[Source]]="Nat"),"Nat OK",IF(AND(Table1[[#This Row],[Source]]&lt;&gt;"Nat",Q1582&lt;55),"Poor &lt;55",IF(OR(G1582="Randwick",G1582="Flemington",G1582="Caulfield",G1582="Sandown Lake",G1582="Sandown Hill"),"Best","ave"))))</f>
        <v>Best</v>
      </c>
      <c r="AC1582" s="133" t="str">
        <f>IF(Q1582="","",IF(AB1582="Poor &lt;55",$AC$2*0.2%,IF(AND(AB1582="Q",AA1582&lt;&gt;"Wed"),$AC$2*0.4%,IF(AND(AB1582="Q",AA1582="Wed"),$AC$2*0.5%,IF(AND(AB1582="Ave",U1582=100),$AC$2*0.5%,IF(AND(AB1582="ave",U1582="",N1582=1,AG1582="Bush"),$AC$2*1%,IF(AND(AB1582="ave",U1582="",Q1582&gt;100),$AC$2*1.3%,IF(AND(AB1582="ave",U1582=""),$AC$2*1.2%,IF(AND(AB1582="Ave",U1582=200),$AC$2*1%,IF(AND(AB1582="Best",U1582=200),$AC$2*1.5%,IF(AND(AB1582="Best",U1582="",K1582&lt;&gt;"Pro Syd"),$AC$2*0.5%,IF(AND(AB1582="Best",U1582=""),$AC$2*1%,IF(AND(AB1582="Best",U1582=100,Table1[[#This Row],[State]]="NSW"),$AC$2*0.4%,IF(AND(AB1582="Best",U1582=100),$AC$2*1%,IF(Table1[[#This Row],[Adj]]="Nat OK",$AC$2*0.5%,"xxx")))))))))))))))</f>
        <v/>
      </c>
      <c r="AD1582" s="133" t="str">
        <f t="shared" si="323"/>
        <v/>
      </c>
      <c r="AE1582" s="133" t="str">
        <f t="shared" si="324"/>
        <v/>
      </c>
      <c r="AF1582" s="133" t="str">
        <f>VLOOKUP(Table1[[#This Row],[Track]],$F$2672:$H$2715,2,FALSE)</f>
        <v>Vic</v>
      </c>
      <c r="AG1582" s="133" t="str">
        <f>VLOOKUP(Table1[[#This Row],[Track]],$F$2672:$H$2715,3,FALSE)</f>
        <v>-</v>
      </c>
      <c r="AH1582" s="133" t="str">
        <f>IF(Table1[[#This Row],[Date]]&lt;$AH$2,"",IF(Table1[[#This Row],[Date]]&lt;$AH$3,"Edge","Elite Combo"))</f>
        <v/>
      </c>
      <c r="AI1582" s="218">
        <f>Table1[[#This Row],[Time]]</f>
        <v>0.66666666666666663</v>
      </c>
      <c r="AJ1582" s="219" t="str">
        <f>Table1[[#This Row],[Track]]</f>
        <v>Caulfield</v>
      </c>
      <c r="AK1582" s="216">
        <f>Table1[[#This Row],[Race ]]</f>
        <v>7</v>
      </c>
      <c r="AL1582" s="219">
        <f>Table1[[#This Row],[TAB]]</f>
        <v>6</v>
      </c>
      <c r="AM1582" s="219" t="str">
        <f>Table1[[#This Row],[Selection]]</f>
        <v>Who Dares</v>
      </c>
      <c r="AN1582" s="220" t="str">
        <f>Table1[[#This Row],[Sources]]</f>
        <v/>
      </c>
      <c r="AO1582" s="219" t="str">
        <f>Table1[[#This Row],[Scale Bet]]</f>
        <v/>
      </c>
    </row>
    <row r="1583" spans="5:41" ht="16.5" customHeight="1" x14ac:dyDescent="0.25">
      <c r="E1583" s="185">
        <v>45521</v>
      </c>
      <c r="F1583" s="35">
        <v>0.68055555555555558</v>
      </c>
      <c r="G1583" s="36" t="s">
        <v>17</v>
      </c>
      <c r="H1583" s="36">
        <v>9</v>
      </c>
      <c r="I1583" s="36">
        <v>9</v>
      </c>
      <c r="J1583" s="36" t="s">
        <v>326</v>
      </c>
      <c r="K1583" s="36" t="s">
        <v>1</v>
      </c>
      <c r="L1583" s="165">
        <v>10</v>
      </c>
      <c r="M1583" s="134">
        <f t="shared" si="312"/>
        <v>23</v>
      </c>
      <c r="N1583" s="36">
        <f t="shared" si="313"/>
        <v>2</v>
      </c>
      <c r="O1583" s="135" t="str">
        <f t="shared" si="314"/>
        <v>E4-10/Nat-13</v>
      </c>
      <c r="P1583" s="186" t="str">
        <f t="shared" si="315"/>
        <v>OK</v>
      </c>
      <c r="Q1583" s="187">
        <f t="shared" si="316"/>
        <v>92</v>
      </c>
      <c r="R1583" s="150"/>
      <c r="S1583" s="187" t="str">
        <f t="shared" si="317"/>
        <v/>
      </c>
      <c r="T1583" s="136" t="str">
        <f t="shared" si="318"/>
        <v>Enotis</v>
      </c>
      <c r="U1583" s="137">
        <f>IF(P1583="","",IF(N1583=1,"",IF(Q1583="","",IF(Q1583&lt;=100,100,IF(Table1[[#This Row],[Day]]="Wed",100,200)))))</f>
        <v>100</v>
      </c>
      <c r="V1583" s="137" t="str">
        <f t="shared" si="319"/>
        <v/>
      </c>
      <c r="W1583" s="137">
        <f t="shared" si="320"/>
        <v>-100</v>
      </c>
      <c r="X1583" s="133">
        <f>100</f>
        <v>100</v>
      </c>
      <c r="Y1583" s="133" t="str">
        <f t="shared" si="321"/>
        <v/>
      </c>
      <c r="Z1583" s="133">
        <f t="shared" si="322"/>
        <v>-100</v>
      </c>
      <c r="AA1583" s="134" t="str">
        <f>TEXT(Table1[[#This Row],[Date]],"DDD")</f>
        <v>Sat</v>
      </c>
      <c r="AB1583" s="133" t="str">
        <f>IF(OR(G1583="Doomben",G1583="Eagle Farm"),"Q",IF(AND(Q1583&gt;1,Q1583&lt;55,Table1[[#This Row],[Source]]="Nat"),"Nat OK",IF(AND(Table1[[#This Row],[Source]]&lt;&gt;"Nat",Q1583&lt;55),"Poor &lt;55",IF(OR(G1583="Randwick",G1583="Flemington",G1583="Caulfield",G1583="Sandown Lake",G1583="Sandown Hill"),"Best","ave"))))</f>
        <v>ave</v>
      </c>
      <c r="AC1583" s="133">
        <f>IF(Q1583="","",IF(AB1583="Poor &lt;55",$AC$2*0.2%,IF(AND(AB1583="Q",AA1583&lt;&gt;"Wed"),$AC$2*0.4%,IF(AND(AB1583="Q",AA1583="Wed"),$AC$2*0.5%,IF(AND(AB1583="Ave",U1583=100),$AC$2*0.5%,IF(AND(AB1583="ave",U1583="",N1583=1,AG1583="Bush"),$AC$2*1%,IF(AND(AB1583="ave",U1583="",Q1583&gt;100),$AC$2*1.3%,IF(AND(AB1583="ave",U1583=""),$AC$2*1.2%,IF(AND(AB1583="Ave",U1583=200),$AC$2*1%,IF(AND(AB1583="Best",U1583=200),$AC$2*1.5%,IF(AND(AB1583="Best",U1583="",K1583&lt;&gt;"Pro Syd"),$AC$2*0.5%,IF(AND(AB1583="Best",U1583=""),$AC$2*1%,IF(AND(AB1583="Best",U1583=100,Table1[[#This Row],[State]]="NSW"),$AC$2*0.4%,IF(AND(AB1583="Best",U1583=100),$AC$2*1%,IF(Table1[[#This Row],[Adj]]="Nat OK",$AC$2*0.5%,"xxx")))))))))))))))</f>
        <v>50</v>
      </c>
      <c r="AD1583" s="133" t="str">
        <f t="shared" si="323"/>
        <v/>
      </c>
      <c r="AE1583" s="133">
        <f t="shared" si="324"/>
        <v>-50</v>
      </c>
      <c r="AF1583" s="133" t="str">
        <f>VLOOKUP(Table1[[#This Row],[Track]],$F$2672:$H$2715,2,FALSE)</f>
        <v>NSW</v>
      </c>
      <c r="AG1583" s="133" t="str">
        <f>VLOOKUP(Table1[[#This Row],[Track]],$F$2672:$H$2715,3,FALSE)</f>
        <v>-</v>
      </c>
      <c r="AH1583" s="133" t="str">
        <f>IF(Table1[[#This Row],[Date]]&lt;$AH$2,"",IF(Table1[[#This Row],[Date]]&lt;$AH$3,"Edge","Elite Combo"))</f>
        <v/>
      </c>
      <c r="AI1583" s="218">
        <f>Table1[[#This Row],[Time]]</f>
        <v>0.68055555555555558</v>
      </c>
      <c r="AJ1583" s="219" t="str">
        <f>Table1[[#This Row],[Track]]</f>
        <v>Rosehill</v>
      </c>
      <c r="AK1583" s="216">
        <f>Table1[[#This Row],[Race ]]</f>
        <v>9</v>
      </c>
      <c r="AL1583" s="219">
        <f>Table1[[#This Row],[TAB]]</f>
        <v>9</v>
      </c>
      <c r="AM1583" s="219" t="str">
        <f>Table1[[#This Row],[Selection]]</f>
        <v>Enotis</v>
      </c>
      <c r="AN1583" s="220" t="str">
        <f>Table1[[#This Row],[Sources]]</f>
        <v>E4-10/Nat-13</v>
      </c>
      <c r="AO1583" s="219">
        <f>Table1[[#This Row],[Scale Bet]]</f>
        <v>50</v>
      </c>
    </row>
    <row r="1584" spans="5:41" ht="16.5" customHeight="1" x14ac:dyDescent="0.25">
      <c r="E1584" s="185">
        <v>45521</v>
      </c>
      <c r="F1584" s="35">
        <v>0.68055555555555558</v>
      </c>
      <c r="G1584" s="36" t="s">
        <v>17</v>
      </c>
      <c r="H1584" s="36">
        <v>9</v>
      </c>
      <c r="I1584" s="36">
        <v>9</v>
      </c>
      <c r="J1584" s="36" t="s">
        <v>326</v>
      </c>
      <c r="K1584" s="36" t="s">
        <v>13</v>
      </c>
      <c r="L1584" s="165">
        <v>13</v>
      </c>
      <c r="M1584" s="134" t="str">
        <f t="shared" si="312"/>
        <v/>
      </c>
      <c r="N1584" s="36" t="str">
        <f t="shared" si="313"/>
        <v/>
      </c>
      <c r="O1584" s="135" t="str">
        <f t="shared" si="314"/>
        <v/>
      </c>
      <c r="P1584" s="186" t="str">
        <f t="shared" si="315"/>
        <v>OK</v>
      </c>
      <c r="Q1584" s="187" t="str">
        <f t="shared" si="316"/>
        <v/>
      </c>
      <c r="R1584" s="150"/>
      <c r="S1584" s="187" t="str">
        <f t="shared" si="317"/>
        <v/>
      </c>
      <c r="T1584" s="136" t="str">
        <f t="shared" si="318"/>
        <v>Enotis</v>
      </c>
      <c r="U1584" s="137" t="str">
        <f>IF(P1584="","",IF(N1584=1,"",IF(Q1584="","",IF(Q1584&lt;=100,100,IF(Table1[[#This Row],[Day]]="Wed",100,200)))))</f>
        <v/>
      </c>
      <c r="V1584" s="137" t="str">
        <f t="shared" si="319"/>
        <v/>
      </c>
      <c r="W1584" s="137" t="str">
        <f t="shared" si="320"/>
        <v/>
      </c>
      <c r="X1584" s="133">
        <f>100</f>
        <v>100</v>
      </c>
      <c r="Y1584" s="133" t="str">
        <f t="shared" si="321"/>
        <v/>
      </c>
      <c r="Z1584" s="133">
        <f t="shared" si="322"/>
        <v>-100</v>
      </c>
      <c r="AA1584" s="134" t="str">
        <f>TEXT(Table1[[#This Row],[Date]],"DDD")</f>
        <v>Sat</v>
      </c>
      <c r="AB1584" s="133" t="str">
        <f>IF(OR(G1584="Doomben",G1584="Eagle Farm"),"Q",IF(AND(Q1584&gt;1,Q1584&lt;55,Table1[[#This Row],[Source]]="Nat"),"Nat OK",IF(AND(Table1[[#This Row],[Source]]&lt;&gt;"Nat",Q1584&lt;55),"Poor &lt;55",IF(OR(G1584="Randwick",G1584="Flemington",G1584="Caulfield",G1584="Sandown Lake",G1584="Sandown Hill"),"Best","ave"))))</f>
        <v>ave</v>
      </c>
      <c r="AC1584" s="133" t="str">
        <f>IF(Q1584="","",IF(AB1584="Poor &lt;55",$AC$2*0.2%,IF(AND(AB1584="Q",AA1584&lt;&gt;"Wed"),$AC$2*0.4%,IF(AND(AB1584="Q",AA1584="Wed"),$AC$2*0.5%,IF(AND(AB1584="Ave",U1584=100),$AC$2*0.5%,IF(AND(AB1584="ave",U1584="",N1584=1,AG1584="Bush"),$AC$2*1%,IF(AND(AB1584="ave",U1584="",Q1584&gt;100),$AC$2*1.3%,IF(AND(AB1584="ave",U1584=""),$AC$2*1.2%,IF(AND(AB1584="Ave",U1584=200),$AC$2*1%,IF(AND(AB1584="Best",U1584=200),$AC$2*1.5%,IF(AND(AB1584="Best",U1584="",K1584&lt;&gt;"Pro Syd"),$AC$2*0.5%,IF(AND(AB1584="Best",U1584=""),$AC$2*1%,IF(AND(AB1584="Best",U1584=100,Table1[[#This Row],[State]]="NSW"),$AC$2*0.4%,IF(AND(AB1584="Best",U1584=100),$AC$2*1%,IF(Table1[[#This Row],[Adj]]="Nat OK",$AC$2*0.5%,"xxx")))))))))))))))</f>
        <v/>
      </c>
      <c r="AD1584" s="133" t="str">
        <f t="shared" si="323"/>
        <v/>
      </c>
      <c r="AE1584" s="133" t="str">
        <f t="shared" si="324"/>
        <v/>
      </c>
      <c r="AF1584" s="133" t="str">
        <f>VLOOKUP(Table1[[#This Row],[Track]],$F$2672:$H$2715,2,FALSE)</f>
        <v>NSW</v>
      </c>
      <c r="AG1584" s="133" t="str">
        <f>VLOOKUP(Table1[[#This Row],[Track]],$F$2672:$H$2715,3,FALSE)</f>
        <v>-</v>
      </c>
      <c r="AH1584" s="133" t="str">
        <f>IF(Table1[[#This Row],[Date]]&lt;$AH$2,"",IF(Table1[[#This Row],[Date]]&lt;$AH$3,"Edge","Elite Combo"))</f>
        <v/>
      </c>
      <c r="AI1584" s="218">
        <f>Table1[[#This Row],[Time]]</f>
        <v>0.68055555555555558</v>
      </c>
      <c r="AJ1584" s="219" t="str">
        <f>Table1[[#This Row],[Track]]</f>
        <v>Rosehill</v>
      </c>
      <c r="AK1584" s="216">
        <f>Table1[[#This Row],[Race ]]</f>
        <v>9</v>
      </c>
      <c r="AL1584" s="219">
        <f>Table1[[#This Row],[TAB]]</f>
        <v>9</v>
      </c>
      <c r="AM1584" s="219" t="str">
        <f>Table1[[#This Row],[Selection]]</f>
        <v>Enotis</v>
      </c>
      <c r="AN1584" s="220" t="str">
        <f>Table1[[#This Row],[Sources]]</f>
        <v/>
      </c>
      <c r="AO1584" s="219" t="str">
        <f>Table1[[#This Row],[Scale Bet]]</f>
        <v/>
      </c>
    </row>
    <row r="1585" spans="5:41" ht="16.5" customHeight="1" x14ac:dyDescent="0.25">
      <c r="E1585" s="185">
        <v>45521</v>
      </c>
      <c r="F1585" s="35">
        <v>0.68055555555555558</v>
      </c>
      <c r="G1585" s="36" t="s">
        <v>17</v>
      </c>
      <c r="H1585" s="36">
        <v>9</v>
      </c>
      <c r="I1585" s="36">
        <v>11</v>
      </c>
      <c r="J1585" s="36" t="s">
        <v>128</v>
      </c>
      <c r="K1585" s="36" t="s">
        <v>60</v>
      </c>
      <c r="L1585" s="165">
        <v>10</v>
      </c>
      <c r="M1585" s="134">
        <f t="shared" si="312"/>
        <v>10</v>
      </c>
      <c r="N1585" s="36">
        <f t="shared" si="313"/>
        <v>1</v>
      </c>
      <c r="O1585" s="135" t="str">
        <f t="shared" si="314"/>
        <v>Pro Syd-10</v>
      </c>
      <c r="P1585" s="186" t="str">
        <f t="shared" si="315"/>
        <v>OK</v>
      </c>
      <c r="Q1585" s="187">
        <f t="shared" si="316"/>
        <v>40</v>
      </c>
      <c r="R1585" s="150"/>
      <c r="S1585" s="187" t="str">
        <f t="shared" si="317"/>
        <v/>
      </c>
      <c r="T1585" s="136" t="str">
        <f t="shared" si="318"/>
        <v>Monarchs Brae</v>
      </c>
      <c r="U1585" s="137" t="str">
        <f>IF(P1585="","",IF(N1585=1,"",IF(Q1585="","",IF(Q1585&lt;=100,100,IF(Table1[[#This Row],[Day]]="Wed",100,200)))))</f>
        <v/>
      </c>
      <c r="V1585" s="137" t="str">
        <f t="shared" si="319"/>
        <v/>
      </c>
      <c r="W1585" s="137" t="str">
        <f t="shared" si="320"/>
        <v/>
      </c>
      <c r="X1585" s="133">
        <f>100</f>
        <v>100</v>
      </c>
      <c r="Y1585" s="133" t="str">
        <f t="shared" si="321"/>
        <v/>
      </c>
      <c r="Z1585" s="133">
        <f t="shared" si="322"/>
        <v>-100</v>
      </c>
      <c r="AA1585" s="134" t="str">
        <f>TEXT(Table1[[#This Row],[Date]],"DDD")</f>
        <v>Sat</v>
      </c>
      <c r="AB1585" s="133" t="str">
        <f>IF(OR(G1585="Doomben",G1585="Eagle Farm"),"Q",IF(AND(Q1585&gt;1,Q1585&lt;55,Table1[[#This Row],[Source]]="Nat"),"Nat OK",IF(AND(Table1[[#This Row],[Source]]&lt;&gt;"Nat",Q1585&lt;55),"Poor &lt;55",IF(OR(G1585="Randwick",G1585="Flemington",G1585="Caulfield",G1585="Sandown Lake",G1585="Sandown Hill"),"Best","ave"))))</f>
        <v>Poor &lt;55</v>
      </c>
      <c r="AC1585" s="133">
        <f>IF(Q1585="","",IF(AB1585="Poor &lt;55",$AC$2*0.2%,IF(AND(AB1585="Q",AA1585&lt;&gt;"Wed"),$AC$2*0.4%,IF(AND(AB1585="Q",AA1585="Wed"),$AC$2*0.5%,IF(AND(AB1585="Ave",U1585=100),$AC$2*0.5%,IF(AND(AB1585="ave",U1585="",N1585=1,AG1585="Bush"),$AC$2*1%,IF(AND(AB1585="ave",U1585="",Q1585&gt;100),$AC$2*1.3%,IF(AND(AB1585="ave",U1585=""),$AC$2*1.2%,IF(AND(AB1585="Ave",U1585=200),$AC$2*1%,IF(AND(AB1585="Best",U1585=200),$AC$2*1.5%,IF(AND(AB1585="Best",U1585="",K1585&lt;&gt;"Pro Syd"),$AC$2*0.5%,IF(AND(AB1585="Best",U1585=""),$AC$2*1%,IF(AND(AB1585="Best",U1585=100,Table1[[#This Row],[State]]="NSW"),$AC$2*0.4%,IF(AND(AB1585="Best",U1585=100),$AC$2*1%,IF(Table1[[#This Row],[Adj]]="Nat OK",$AC$2*0.5%,"xxx")))))))))))))))</f>
        <v>20</v>
      </c>
      <c r="AD1585" s="133" t="str">
        <f t="shared" si="323"/>
        <v/>
      </c>
      <c r="AE1585" s="133">
        <f t="shared" si="324"/>
        <v>-20</v>
      </c>
      <c r="AF1585" s="133" t="str">
        <f>VLOOKUP(Table1[[#This Row],[Track]],$F$2672:$H$2715,2,FALSE)</f>
        <v>NSW</v>
      </c>
      <c r="AG1585" s="133" t="str">
        <f>VLOOKUP(Table1[[#This Row],[Track]],$F$2672:$H$2715,3,FALSE)</f>
        <v>-</v>
      </c>
      <c r="AH1585" s="133" t="str">
        <f>IF(Table1[[#This Row],[Date]]&lt;$AH$2,"",IF(Table1[[#This Row],[Date]]&lt;$AH$3,"Edge","Elite Combo"))</f>
        <v/>
      </c>
      <c r="AI1585" s="218">
        <f>Table1[[#This Row],[Time]]</f>
        <v>0.68055555555555558</v>
      </c>
      <c r="AJ1585" s="219" t="str">
        <f>Table1[[#This Row],[Track]]</f>
        <v>Rosehill</v>
      </c>
      <c r="AK1585" s="216">
        <f>Table1[[#This Row],[Race ]]</f>
        <v>9</v>
      </c>
      <c r="AL1585" s="219">
        <f>Table1[[#This Row],[TAB]]</f>
        <v>11</v>
      </c>
      <c r="AM1585" s="219" t="str">
        <f>Table1[[#This Row],[Selection]]</f>
        <v>Monarchs Brae</v>
      </c>
      <c r="AN1585" s="220" t="str">
        <f>Table1[[#This Row],[Sources]]</f>
        <v>Pro Syd-10</v>
      </c>
      <c r="AO1585" s="219">
        <f>Table1[[#This Row],[Scale Bet]]</f>
        <v>20</v>
      </c>
    </row>
    <row r="1586" spans="5:41" ht="16.5" customHeight="1" x14ac:dyDescent="0.25">
      <c r="E1586" s="185">
        <v>45521</v>
      </c>
      <c r="F1586" s="35">
        <v>0.70486111111111116</v>
      </c>
      <c r="G1586" s="36" t="s">
        <v>17</v>
      </c>
      <c r="H1586" s="36">
        <v>10</v>
      </c>
      <c r="I1586" s="36">
        <v>13</v>
      </c>
      <c r="J1586" s="36" t="s">
        <v>327</v>
      </c>
      <c r="K1586" s="36" t="s">
        <v>60</v>
      </c>
      <c r="L1586" s="165">
        <v>15</v>
      </c>
      <c r="M1586" s="134">
        <f t="shared" si="312"/>
        <v>15</v>
      </c>
      <c r="N1586" s="36">
        <f t="shared" si="313"/>
        <v>1</v>
      </c>
      <c r="O1586" s="135" t="str">
        <f t="shared" si="314"/>
        <v>Pro Syd-15</v>
      </c>
      <c r="P1586" s="186" t="str">
        <f t="shared" si="315"/>
        <v>OK</v>
      </c>
      <c r="Q1586" s="187">
        <f t="shared" si="316"/>
        <v>60</v>
      </c>
      <c r="R1586" s="150"/>
      <c r="S1586" s="187" t="str">
        <f t="shared" si="317"/>
        <v/>
      </c>
      <c r="T1586" s="136" t="str">
        <f t="shared" si="318"/>
        <v>No Drama</v>
      </c>
      <c r="U1586" s="137" t="str">
        <f>IF(P1586="","",IF(N1586=1,"",IF(Q1586="","",IF(Q1586&lt;=100,100,IF(Table1[[#This Row],[Day]]="Wed",100,200)))))</f>
        <v/>
      </c>
      <c r="V1586" s="137" t="str">
        <f t="shared" si="319"/>
        <v/>
      </c>
      <c r="W1586" s="137" t="str">
        <f t="shared" si="320"/>
        <v/>
      </c>
      <c r="X1586" s="133">
        <f>100</f>
        <v>100</v>
      </c>
      <c r="Y1586" s="133" t="str">
        <f t="shared" si="321"/>
        <v/>
      </c>
      <c r="Z1586" s="133">
        <f t="shared" si="322"/>
        <v>-100</v>
      </c>
      <c r="AA1586" s="134" t="str">
        <f>TEXT(Table1[[#This Row],[Date]],"DDD")</f>
        <v>Sat</v>
      </c>
      <c r="AB1586" s="133" t="str">
        <f>IF(OR(G1586="Doomben",G1586="Eagle Farm"),"Q",IF(AND(Q1586&gt;1,Q1586&lt;55,Table1[[#This Row],[Source]]="Nat"),"Nat OK",IF(AND(Table1[[#This Row],[Source]]&lt;&gt;"Nat",Q1586&lt;55),"Poor &lt;55",IF(OR(G1586="Randwick",G1586="Flemington",G1586="Caulfield",G1586="Sandown Lake",G1586="Sandown Hill"),"Best","ave"))))</f>
        <v>ave</v>
      </c>
      <c r="AC1586" s="133">
        <f>IF(Q1586="","",IF(AB1586="Poor &lt;55",$AC$2*0.2%,IF(AND(AB1586="Q",AA1586&lt;&gt;"Wed"),$AC$2*0.4%,IF(AND(AB1586="Q",AA1586="Wed"),$AC$2*0.5%,IF(AND(AB1586="Ave",U1586=100),$AC$2*0.5%,IF(AND(AB1586="ave",U1586="",N1586=1,AG1586="Bush"),$AC$2*1%,IF(AND(AB1586="ave",U1586="",Q1586&gt;100),$AC$2*1.3%,IF(AND(AB1586="ave",U1586=""),$AC$2*1.2%,IF(AND(AB1586="Ave",U1586=200),$AC$2*1%,IF(AND(AB1586="Best",U1586=200),$AC$2*1.5%,IF(AND(AB1586="Best",U1586="",K1586&lt;&gt;"Pro Syd"),$AC$2*0.5%,IF(AND(AB1586="Best",U1586=""),$AC$2*1%,IF(AND(AB1586="Best",U1586=100,Table1[[#This Row],[State]]="NSW"),$AC$2*0.4%,IF(AND(AB1586="Best",U1586=100),$AC$2*1%,IF(Table1[[#This Row],[Adj]]="Nat OK",$AC$2*0.5%,"xxx")))))))))))))))</f>
        <v>120</v>
      </c>
      <c r="AD1586" s="133" t="str">
        <f t="shared" si="323"/>
        <v/>
      </c>
      <c r="AE1586" s="133">
        <f t="shared" si="324"/>
        <v>-120</v>
      </c>
      <c r="AF1586" s="133" t="str">
        <f>VLOOKUP(Table1[[#This Row],[Track]],$F$2672:$H$2715,2,FALSE)</f>
        <v>NSW</v>
      </c>
      <c r="AG1586" s="133" t="str">
        <f>VLOOKUP(Table1[[#This Row],[Track]],$F$2672:$H$2715,3,FALSE)</f>
        <v>-</v>
      </c>
      <c r="AH1586" s="133" t="str">
        <f>IF(Table1[[#This Row],[Date]]&lt;$AH$2,"",IF(Table1[[#This Row],[Date]]&lt;$AH$3,"Edge","Elite Combo"))</f>
        <v/>
      </c>
      <c r="AI1586" s="218">
        <f>Table1[[#This Row],[Time]]</f>
        <v>0.70486111111111116</v>
      </c>
      <c r="AJ1586" s="219" t="str">
        <f>Table1[[#This Row],[Track]]</f>
        <v>Rosehill</v>
      </c>
      <c r="AK1586" s="216">
        <f>Table1[[#This Row],[Race ]]</f>
        <v>10</v>
      </c>
      <c r="AL1586" s="219">
        <f>Table1[[#This Row],[TAB]]</f>
        <v>13</v>
      </c>
      <c r="AM1586" s="219" t="str">
        <f>Table1[[#This Row],[Selection]]</f>
        <v>No Drama</v>
      </c>
      <c r="AN1586" s="220" t="str">
        <f>Table1[[#This Row],[Sources]]</f>
        <v>Pro Syd-15</v>
      </c>
      <c r="AO1586" s="219">
        <f>Table1[[#This Row],[Scale Bet]]</f>
        <v>120</v>
      </c>
    </row>
    <row r="1587" spans="5:41" ht="16.5" customHeight="1" x14ac:dyDescent="0.25">
      <c r="E1587" s="185">
        <v>45521</v>
      </c>
      <c r="F1587" s="35">
        <v>0.71875</v>
      </c>
      <c r="G1587" s="36" t="s">
        <v>201</v>
      </c>
      <c r="H1587" s="36">
        <v>9</v>
      </c>
      <c r="I1587" s="36">
        <v>16</v>
      </c>
      <c r="J1587" s="36" t="s">
        <v>328</v>
      </c>
      <c r="K1587" s="36" t="s">
        <v>1</v>
      </c>
      <c r="L1587" s="165">
        <v>20</v>
      </c>
      <c r="M1587" s="134">
        <f t="shared" si="312"/>
        <v>73</v>
      </c>
      <c r="N1587" s="36">
        <f t="shared" si="313"/>
        <v>4</v>
      </c>
      <c r="O1587" s="135" t="str">
        <f t="shared" si="314"/>
        <v>E4-20/Edge-20/Nat-20/Pro Mel-13</v>
      </c>
      <c r="P1587" s="186" t="str">
        <f t="shared" si="315"/>
        <v>OK</v>
      </c>
      <c r="Q1587" s="187">
        <f t="shared" si="316"/>
        <v>292</v>
      </c>
      <c r="R1587" s="150"/>
      <c r="S1587" s="187" t="str">
        <f t="shared" si="317"/>
        <v/>
      </c>
      <c r="T1587" s="136" t="str">
        <f t="shared" si="318"/>
        <v>Elouyou</v>
      </c>
      <c r="U1587" s="137">
        <f>IF(P1587="","",IF(N1587=1,"",IF(Q1587="","",IF(Q1587&lt;=100,100,IF(Table1[[#This Row],[Day]]="Wed",100,200)))))</f>
        <v>200</v>
      </c>
      <c r="V1587" s="137" t="str">
        <f t="shared" si="319"/>
        <v/>
      </c>
      <c r="W1587" s="137">
        <f t="shared" si="320"/>
        <v>-200</v>
      </c>
      <c r="X1587" s="133">
        <f>100</f>
        <v>100</v>
      </c>
      <c r="Y1587" s="133" t="str">
        <f t="shared" si="321"/>
        <v/>
      </c>
      <c r="Z1587" s="133">
        <f t="shared" si="322"/>
        <v>-100</v>
      </c>
      <c r="AA1587" s="134" t="str">
        <f>TEXT(Table1[[#This Row],[Date]],"DDD")</f>
        <v>Sat</v>
      </c>
      <c r="AB1587" s="133" t="str">
        <f>IF(OR(G1587="Doomben",G1587="Eagle Farm"),"Q",IF(AND(Q1587&gt;1,Q1587&lt;55,Table1[[#This Row],[Source]]="Nat"),"Nat OK",IF(AND(Table1[[#This Row],[Source]]&lt;&gt;"Nat",Q1587&lt;55),"Poor &lt;55",IF(OR(G1587="Randwick",G1587="Flemington",G1587="Caulfield",G1587="Sandown Lake",G1587="Sandown Hill"),"Best","ave"))))</f>
        <v>Best</v>
      </c>
      <c r="AC1587" s="133">
        <f>IF(Q1587="","",IF(AB1587="Poor &lt;55",$AC$2*0.2%,IF(AND(AB1587="Q",AA1587&lt;&gt;"Wed"),$AC$2*0.4%,IF(AND(AB1587="Q",AA1587="Wed"),$AC$2*0.5%,IF(AND(AB1587="Ave",U1587=100),$AC$2*0.5%,IF(AND(AB1587="ave",U1587="",N1587=1,AG1587="Bush"),$AC$2*1%,IF(AND(AB1587="ave",U1587="",Q1587&gt;100),$AC$2*1.3%,IF(AND(AB1587="ave",U1587=""),$AC$2*1.2%,IF(AND(AB1587="Ave",U1587=200),$AC$2*1%,IF(AND(AB1587="Best",U1587=200),$AC$2*1.5%,IF(AND(AB1587="Best",U1587="",K1587&lt;&gt;"Pro Syd"),$AC$2*0.5%,IF(AND(AB1587="Best",U1587=""),$AC$2*1%,IF(AND(AB1587="Best",U1587=100,Table1[[#This Row],[State]]="NSW"),$AC$2*0.4%,IF(AND(AB1587="Best",U1587=100),$AC$2*1%,IF(Table1[[#This Row],[Adj]]="Nat OK",$AC$2*0.5%,"xxx")))))))))))))))</f>
        <v>150</v>
      </c>
      <c r="AD1587" s="133" t="str">
        <f t="shared" si="323"/>
        <v/>
      </c>
      <c r="AE1587" s="133">
        <f t="shared" si="324"/>
        <v>-150</v>
      </c>
      <c r="AF1587" s="133" t="str">
        <f>VLOOKUP(Table1[[#This Row],[Track]],$F$2672:$H$2715,2,FALSE)</f>
        <v>Vic</v>
      </c>
      <c r="AG1587" s="133" t="str">
        <f>VLOOKUP(Table1[[#This Row],[Track]],$F$2672:$H$2715,3,FALSE)</f>
        <v>-</v>
      </c>
      <c r="AH1587" s="133" t="str">
        <f>IF(Table1[[#This Row],[Date]]&lt;$AH$2,"",IF(Table1[[#This Row],[Date]]&lt;$AH$3,"Edge","Elite Combo"))</f>
        <v/>
      </c>
      <c r="AI1587" s="218">
        <f>Table1[[#This Row],[Time]]</f>
        <v>0.71875</v>
      </c>
      <c r="AJ1587" s="219" t="str">
        <f>Table1[[#This Row],[Track]]</f>
        <v>Caulfield</v>
      </c>
      <c r="AK1587" s="216">
        <f>Table1[[#This Row],[Race ]]</f>
        <v>9</v>
      </c>
      <c r="AL1587" s="219">
        <f>Table1[[#This Row],[TAB]]</f>
        <v>16</v>
      </c>
      <c r="AM1587" s="219" t="str">
        <f>Table1[[#This Row],[Selection]]</f>
        <v>Elouyou</v>
      </c>
      <c r="AN1587" s="220" t="str">
        <f>Table1[[#This Row],[Sources]]</f>
        <v>E4-20/Edge-20/Nat-20/Pro Mel-13</v>
      </c>
      <c r="AO1587" s="219">
        <f>Table1[[#This Row],[Scale Bet]]</f>
        <v>150</v>
      </c>
    </row>
    <row r="1588" spans="5:41" ht="16.5" customHeight="1" x14ac:dyDescent="0.25">
      <c r="E1588" s="185">
        <v>45521</v>
      </c>
      <c r="F1588" s="35">
        <v>0.71875</v>
      </c>
      <c r="G1588" s="36" t="s">
        <v>201</v>
      </c>
      <c r="H1588" s="36">
        <v>9</v>
      </c>
      <c r="I1588" s="36">
        <v>16</v>
      </c>
      <c r="J1588" s="36" t="s">
        <v>328</v>
      </c>
      <c r="K1588" s="36" t="s">
        <v>40</v>
      </c>
      <c r="L1588" s="165">
        <v>20</v>
      </c>
      <c r="M1588" s="134" t="str">
        <f t="shared" si="312"/>
        <v/>
      </c>
      <c r="N1588" s="36" t="str">
        <f t="shared" si="313"/>
        <v/>
      </c>
      <c r="O1588" s="135" t="str">
        <f t="shared" si="314"/>
        <v/>
      </c>
      <c r="P1588" s="186" t="str">
        <f t="shared" si="315"/>
        <v>OK</v>
      </c>
      <c r="Q1588" s="187" t="str">
        <f t="shared" si="316"/>
        <v/>
      </c>
      <c r="R1588" s="150"/>
      <c r="S1588" s="187" t="str">
        <f t="shared" si="317"/>
        <v/>
      </c>
      <c r="T1588" s="136" t="str">
        <f t="shared" si="318"/>
        <v>Elouyou</v>
      </c>
      <c r="U1588" s="137" t="str">
        <f>IF(P1588="","",IF(N1588=1,"",IF(Q1588="","",IF(Q1588&lt;=100,100,IF(Table1[[#This Row],[Day]]="Wed",100,200)))))</f>
        <v/>
      </c>
      <c r="V1588" s="137" t="str">
        <f t="shared" si="319"/>
        <v/>
      </c>
      <c r="W1588" s="137" t="str">
        <f t="shared" si="320"/>
        <v/>
      </c>
      <c r="X1588" s="133">
        <f>100</f>
        <v>100</v>
      </c>
      <c r="Y1588" s="133" t="str">
        <f t="shared" si="321"/>
        <v/>
      </c>
      <c r="Z1588" s="133">
        <f t="shared" si="322"/>
        <v>-100</v>
      </c>
      <c r="AA1588" s="134" t="str">
        <f>TEXT(Table1[[#This Row],[Date]],"DDD")</f>
        <v>Sat</v>
      </c>
      <c r="AB1588" s="133" t="str">
        <f>IF(OR(G1588="Doomben",G1588="Eagle Farm"),"Q",IF(AND(Q1588&gt;1,Q1588&lt;55,Table1[[#This Row],[Source]]="Nat"),"Nat OK",IF(AND(Table1[[#This Row],[Source]]&lt;&gt;"Nat",Q1588&lt;55),"Poor &lt;55",IF(OR(G1588="Randwick",G1588="Flemington",G1588="Caulfield",G1588="Sandown Lake",G1588="Sandown Hill"),"Best","ave"))))</f>
        <v>Best</v>
      </c>
      <c r="AC1588" s="133" t="str">
        <f>IF(Q1588="","",IF(AB1588="Poor &lt;55",$AC$2*0.2%,IF(AND(AB1588="Q",AA1588&lt;&gt;"Wed"),$AC$2*0.4%,IF(AND(AB1588="Q",AA1588="Wed"),$AC$2*0.5%,IF(AND(AB1588="Ave",U1588=100),$AC$2*0.5%,IF(AND(AB1588="ave",U1588="",N1588=1,AG1588="Bush"),$AC$2*1%,IF(AND(AB1588="ave",U1588="",Q1588&gt;100),$AC$2*1.3%,IF(AND(AB1588="ave",U1588=""),$AC$2*1.2%,IF(AND(AB1588="Ave",U1588=200),$AC$2*1%,IF(AND(AB1588="Best",U1588=200),$AC$2*1.5%,IF(AND(AB1588="Best",U1588="",K1588&lt;&gt;"Pro Syd"),$AC$2*0.5%,IF(AND(AB1588="Best",U1588=""),$AC$2*1%,IF(AND(AB1588="Best",U1588=100,Table1[[#This Row],[State]]="NSW"),$AC$2*0.4%,IF(AND(AB1588="Best",U1588=100),$AC$2*1%,IF(Table1[[#This Row],[Adj]]="Nat OK",$AC$2*0.5%,"xxx")))))))))))))))</f>
        <v/>
      </c>
      <c r="AD1588" s="133" t="str">
        <f t="shared" si="323"/>
        <v/>
      </c>
      <c r="AE1588" s="133" t="str">
        <f t="shared" si="324"/>
        <v/>
      </c>
      <c r="AF1588" s="133" t="str">
        <f>VLOOKUP(Table1[[#This Row],[Track]],$F$2672:$H$2715,2,FALSE)</f>
        <v>Vic</v>
      </c>
      <c r="AG1588" s="133" t="str">
        <f>VLOOKUP(Table1[[#This Row],[Track]],$F$2672:$H$2715,3,FALSE)</f>
        <v>-</v>
      </c>
      <c r="AH1588" s="133" t="str">
        <f>IF(Table1[[#This Row],[Date]]&lt;$AH$2,"",IF(Table1[[#This Row],[Date]]&lt;$AH$3,"Edge","Elite Combo"))</f>
        <v/>
      </c>
      <c r="AI1588" s="218">
        <f>Table1[[#This Row],[Time]]</f>
        <v>0.71875</v>
      </c>
      <c r="AJ1588" s="219" t="str">
        <f>Table1[[#This Row],[Track]]</f>
        <v>Caulfield</v>
      </c>
      <c r="AK1588" s="216">
        <f>Table1[[#This Row],[Race ]]</f>
        <v>9</v>
      </c>
      <c r="AL1588" s="219">
        <f>Table1[[#This Row],[TAB]]</f>
        <v>16</v>
      </c>
      <c r="AM1588" s="219" t="str">
        <f>Table1[[#This Row],[Selection]]</f>
        <v>Elouyou</v>
      </c>
      <c r="AN1588" s="220" t="str">
        <f>Table1[[#This Row],[Sources]]</f>
        <v/>
      </c>
      <c r="AO1588" s="219" t="str">
        <f>Table1[[#This Row],[Scale Bet]]</f>
        <v/>
      </c>
    </row>
    <row r="1589" spans="5:41" ht="16.5" customHeight="1" x14ac:dyDescent="0.25">
      <c r="E1589" s="185">
        <v>45521</v>
      </c>
      <c r="F1589" s="35">
        <v>0.71875</v>
      </c>
      <c r="G1589" s="36" t="s">
        <v>201</v>
      </c>
      <c r="H1589" s="36">
        <v>9</v>
      </c>
      <c r="I1589" s="36">
        <v>16</v>
      </c>
      <c r="J1589" s="36" t="s">
        <v>328</v>
      </c>
      <c r="K1589" s="36" t="s">
        <v>13</v>
      </c>
      <c r="L1589" s="165">
        <v>20</v>
      </c>
      <c r="M1589" s="134" t="str">
        <f t="shared" si="312"/>
        <v/>
      </c>
      <c r="N1589" s="36" t="str">
        <f t="shared" si="313"/>
        <v/>
      </c>
      <c r="O1589" s="135" t="str">
        <f t="shared" si="314"/>
        <v/>
      </c>
      <c r="P1589" s="186" t="str">
        <f t="shared" si="315"/>
        <v>OK</v>
      </c>
      <c r="Q1589" s="187" t="str">
        <f t="shared" si="316"/>
        <v/>
      </c>
      <c r="R1589" s="150"/>
      <c r="S1589" s="187" t="str">
        <f t="shared" si="317"/>
        <v/>
      </c>
      <c r="T1589" s="136" t="str">
        <f t="shared" si="318"/>
        <v>Elouyou</v>
      </c>
      <c r="U1589" s="137" t="str">
        <f>IF(P1589="","",IF(N1589=1,"",IF(Q1589="","",IF(Q1589&lt;=100,100,IF(Table1[[#This Row],[Day]]="Wed",100,200)))))</f>
        <v/>
      </c>
      <c r="V1589" s="137" t="str">
        <f t="shared" si="319"/>
        <v/>
      </c>
      <c r="W1589" s="137" t="str">
        <f t="shared" si="320"/>
        <v/>
      </c>
      <c r="X1589" s="133">
        <f>100</f>
        <v>100</v>
      </c>
      <c r="Y1589" s="133" t="str">
        <f t="shared" si="321"/>
        <v/>
      </c>
      <c r="Z1589" s="133">
        <f t="shared" si="322"/>
        <v>-100</v>
      </c>
      <c r="AA1589" s="134" t="str">
        <f>TEXT(Table1[[#This Row],[Date]],"DDD")</f>
        <v>Sat</v>
      </c>
      <c r="AB1589" s="133" t="str">
        <f>IF(OR(G1589="Doomben",G1589="Eagle Farm"),"Q",IF(AND(Q1589&gt;1,Q1589&lt;55,Table1[[#This Row],[Source]]="Nat"),"Nat OK",IF(AND(Table1[[#This Row],[Source]]&lt;&gt;"Nat",Q1589&lt;55),"Poor &lt;55",IF(OR(G1589="Randwick",G1589="Flemington",G1589="Caulfield",G1589="Sandown Lake",G1589="Sandown Hill"),"Best","ave"))))</f>
        <v>Best</v>
      </c>
      <c r="AC1589" s="133" t="str">
        <f>IF(Q1589="","",IF(AB1589="Poor &lt;55",$AC$2*0.2%,IF(AND(AB1589="Q",AA1589&lt;&gt;"Wed"),$AC$2*0.4%,IF(AND(AB1589="Q",AA1589="Wed"),$AC$2*0.5%,IF(AND(AB1589="Ave",U1589=100),$AC$2*0.5%,IF(AND(AB1589="ave",U1589="",N1589=1,AG1589="Bush"),$AC$2*1%,IF(AND(AB1589="ave",U1589="",Q1589&gt;100),$AC$2*1.3%,IF(AND(AB1589="ave",U1589=""),$AC$2*1.2%,IF(AND(AB1589="Ave",U1589=200),$AC$2*1%,IF(AND(AB1589="Best",U1589=200),$AC$2*1.5%,IF(AND(AB1589="Best",U1589="",K1589&lt;&gt;"Pro Syd"),$AC$2*0.5%,IF(AND(AB1589="Best",U1589=""),$AC$2*1%,IF(AND(AB1589="Best",U1589=100,Table1[[#This Row],[State]]="NSW"),$AC$2*0.4%,IF(AND(AB1589="Best",U1589=100),$AC$2*1%,IF(Table1[[#This Row],[Adj]]="Nat OK",$AC$2*0.5%,"xxx")))))))))))))))</f>
        <v/>
      </c>
      <c r="AD1589" s="133" t="str">
        <f t="shared" si="323"/>
        <v/>
      </c>
      <c r="AE1589" s="133" t="str">
        <f t="shared" si="324"/>
        <v/>
      </c>
      <c r="AF1589" s="133" t="str">
        <f>VLOOKUP(Table1[[#This Row],[Track]],$F$2672:$H$2715,2,FALSE)</f>
        <v>Vic</v>
      </c>
      <c r="AG1589" s="133" t="str">
        <f>VLOOKUP(Table1[[#This Row],[Track]],$F$2672:$H$2715,3,FALSE)</f>
        <v>-</v>
      </c>
      <c r="AH1589" s="133" t="str">
        <f>IF(Table1[[#This Row],[Date]]&lt;$AH$2,"",IF(Table1[[#This Row],[Date]]&lt;$AH$3,"Edge","Elite Combo"))</f>
        <v/>
      </c>
      <c r="AI1589" s="218">
        <f>Table1[[#This Row],[Time]]</f>
        <v>0.71875</v>
      </c>
      <c r="AJ1589" s="219" t="str">
        <f>Table1[[#This Row],[Track]]</f>
        <v>Caulfield</v>
      </c>
      <c r="AK1589" s="216">
        <f>Table1[[#This Row],[Race ]]</f>
        <v>9</v>
      </c>
      <c r="AL1589" s="219">
        <f>Table1[[#This Row],[TAB]]</f>
        <v>16</v>
      </c>
      <c r="AM1589" s="219" t="str">
        <f>Table1[[#This Row],[Selection]]</f>
        <v>Elouyou</v>
      </c>
      <c r="AN1589" s="220" t="str">
        <f>Table1[[#This Row],[Sources]]</f>
        <v/>
      </c>
      <c r="AO1589" s="219" t="str">
        <f>Table1[[#This Row],[Scale Bet]]</f>
        <v/>
      </c>
    </row>
    <row r="1590" spans="5:41" ht="16.5" customHeight="1" x14ac:dyDescent="0.25">
      <c r="E1590" s="185">
        <v>45521</v>
      </c>
      <c r="F1590" s="35">
        <v>0.71875</v>
      </c>
      <c r="G1590" s="36" t="s">
        <v>201</v>
      </c>
      <c r="H1590" s="36">
        <v>9</v>
      </c>
      <c r="I1590" s="36">
        <v>16</v>
      </c>
      <c r="J1590" s="36" t="s">
        <v>328</v>
      </c>
      <c r="K1590" s="36" t="s">
        <v>18</v>
      </c>
      <c r="L1590" s="165">
        <v>13</v>
      </c>
      <c r="M1590" s="134" t="str">
        <f t="shared" si="312"/>
        <v/>
      </c>
      <c r="N1590" s="36" t="str">
        <f t="shared" si="313"/>
        <v/>
      </c>
      <c r="O1590" s="135" t="str">
        <f t="shared" si="314"/>
        <v/>
      </c>
      <c r="P1590" s="186" t="str">
        <f t="shared" si="315"/>
        <v>OK</v>
      </c>
      <c r="Q1590" s="187" t="str">
        <f t="shared" si="316"/>
        <v/>
      </c>
      <c r="R1590" s="150"/>
      <c r="S1590" s="187" t="str">
        <f t="shared" si="317"/>
        <v/>
      </c>
      <c r="T1590" s="136" t="str">
        <f t="shared" si="318"/>
        <v>Elouyou</v>
      </c>
      <c r="U1590" s="137" t="str">
        <f>IF(P1590="","",IF(N1590=1,"",IF(Q1590="","",IF(Q1590&lt;=100,100,IF(Table1[[#This Row],[Day]]="Wed",100,200)))))</f>
        <v/>
      </c>
      <c r="V1590" s="137" t="str">
        <f t="shared" si="319"/>
        <v/>
      </c>
      <c r="W1590" s="137" t="str">
        <f t="shared" si="320"/>
        <v/>
      </c>
      <c r="X1590" s="133">
        <f>100</f>
        <v>100</v>
      </c>
      <c r="Y1590" s="133" t="str">
        <f t="shared" si="321"/>
        <v/>
      </c>
      <c r="Z1590" s="133">
        <f t="shared" si="322"/>
        <v>-100</v>
      </c>
      <c r="AA1590" s="134" t="str">
        <f>TEXT(Table1[[#This Row],[Date]],"DDD")</f>
        <v>Sat</v>
      </c>
      <c r="AB1590" s="133" t="str">
        <f>IF(OR(G1590="Doomben",G1590="Eagle Farm"),"Q",IF(AND(Q1590&gt;1,Q1590&lt;55,Table1[[#This Row],[Source]]="Nat"),"Nat OK",IF(AND(Table1[[#This Row],[Source]]&lt;&gt;"Nat",Q1590&lt;55),"Poor &lt;55",IF(OR(G1590="Randwick",G1590="Flemington",G1590="Caulfield",G1590="Sandown Lake",G1590="Sandown Hill"),"Best","ave"))))</f>
        <v>Best</v>
      </c>
      <c r="AC1590" s="133" t="str">
        <f>IF(Q1590="","",IF(AB1590="Poor &lt;55",$AC$2*0.2%,IF(AND(AB1590="Q",AA1590&lt;&gt;"Wed"),$AC$2*0.4%,IF(AND(AB1590="Q",AA1590="Wed"),$AC$2*0.5%,IF(AND(AB1590="Ave",U1590=100),$AC$2*0.5%,IF(AND(AB1590="ave",U1590="",N1590=1,AG1590="Bush"),$AC$2*1%,IF(AND(AB1590="ave",U1590="",Q1590&gt;100),$AC$2*1.3%,IF(AND(AB1590="ave",U1590=""),$AC$2*1.2%,IF(AND(AB1590="Ave",U1590=200),$AC$2*1%,IF(AND(AB1590="Best",U1590=200),$AC$2*1.5%,IF(AND(AB1590="Best",U1590="",K1590&lt;&gt;"Pro Syd"),$AC$2*0.5%,IF(AND(AB1590="Best",U1590=""),$AC$2*1%,IF(AND(AB1590="Best",U1590=100,Table1[[#This Row],[State]]="NSW"),$AC$2*0.4%,IF(AND(AB1590="Best",U1590=100),$AC$2*1%,IF(Table1[[#This Row],[Adj]]="Nat OK",$AC$2*0.5%,"xxx")))))))))))))))</f>
        <v/>
      </c>
      <c r="AD1590" s="133" t="str">
        <f t="shared" si="323"/>
        <v/>
      </c>
      <c r="AE1590" s="133" t="str">
        <f t="shared" si="324"/>
        <v/>
      </c>
      <c r="AF1590" s="133" t="str">
        <f>VLOOKUP(Table1[[#This Row],[Track]],$F$2672:$H$2715,2,FALSE)</f>
        <v>Vic</v>
      </c>
      <c r="AG1590" s="133" t="str">
        <f>VLOOKUP(Table1[[#This Row],[Track]],$F$2672:$H$2715,3,FALSE)</f>
        <v>-</v>
      </c>
      <c r="AH1590" s="133" t="str">
        <f>IF(Table1[[#This Row],[Date]]&lt;$AH$2,"",IF(Table1[[#This Row],[Date]]&lt;$AH$3,"Edge","Elite Combo"))</f>
        <v/>
      </c>
      <c r="AI1590" s="218">
        <f>Table1[[#This Row],[Time]]</f>
        <v>0.71875</v>
      </c>
      <c r="AJ1590" s="219" t="str">
        <f>Table1[[#This Row],[Track]]</f>
        <v>Caulfield</v>
      </c>
      <c r="AK1590" s="216">
        <f>Table1[[#This Row],[Race ]]</f>
        <v>9</v>
      </c>
      <c r="AL1590" s="219">
        <f>Table1[[#This Row],[TAB]]</f>
        <v>16</v>
      </c>
      <c r="AM1590" s="219" t="str">
        <f>Table1[[#This Row],[Selection]]</f>
        <v>Elouyou</v>
      </c>
      <c r="AN1590" s="220" t="str">
        <f>Table1[[#This Row],[Sources]]</f>
        <v/>
      </c>
      <c r="AO1590" s="219" t="str">
        <f>Table1[[#This Row],[Scale Bet]]</f>
        <v/>
      </c>
    </row>
    <row r="1591" spans="5:41" ht="16.5" customHeight="1" x14ac:dyDescent="0.25">
      <c r="E1591" s="185">
        <v>45521</v>
      </c>
      <c r="F1591" s="35">
        <v>0.71875</v>
      </c>
      <c r="G1591" s="36" t="s">
        <v>201</v>
      </c>
      <c r="H1591" s="36">
        <v>9</v>
      </c>
      <c r="I1591" s="36">
        <v>1</v>
      </c>
      <c r="J1591" s="36" t="s">
        <v>27</v>
      </c>
      <c r="K1591" s="36" t="s">
        <v>40</v>
      </c>
      <c r="L1591" s="165">
        <v>10</v>
      </c>
      <c r="M1591" s="134">
        <f t="shared" si="312"/>
        <v>20</v>
      </c>
      <c r="N1591" s="36">
        <f t="shared" si="313"/>
        <v>2</v>
      </c>
      <c r="O1591" s="135" t="str">
        <f t="shared" si="314"/>
        <v>Edge-10/Pro Mel-10</v>
      </c>
      <c r="P1591" s="186" t="str">
        <f t="shared" si="315"/>
        <v>OK</v>
      </c>
      <c r="Q1591" s="187">
        <f t="shared" si="316"/>
        <v>80</v>
      </c>
      <c r="R1591" s="150">
        <v>20</v>
      </c>
      <c r="S1591" s="187">
        <f t="shared" si="317"/>
        <v>1600</v>
      </c>
      <c r="T1591" s="136" t="str">
        <f t="shared" si="318"/>
        <v>Running By</v>
      </c>
      <c r="U1591" s="137">
        <f>IF(P1591="","",IF(N1591=1,"",IF(Q1591="","",IF(Q1591&lt;=100,100,IF(Table1[[#This Row],[Day]]="Wed",100,200)))))</f>
        <v>100</v>
      </c>
      <c r="V1591" s="137">
        <f t="shared" si="319"/>
        <v>2000</v>
      </c>
      <c r="W1591" s="137">
        <f t="shared" si="320"/>
        <v>1900</v>
      </c>
      <c r="X1591" s="133">
        <f>100</f>
        <v>100</v>
      </c>
      <c r="Y1591" s="133">
        <f t="shared" si="321"/>
        <v>2000</v>
      </c>
      <c r="Z1591" s="133">
        <f t="shared" si="322"/>
        <v>1900</v>
      </c>
      <c r="AA1591" s="134" t="str">
        <f>TEXT(Table1[[#This Row],[Date]],"DDD")</f>
        <v>Sat</v>
      </c>
      <c r="AB1591" s="133" t="str">
        <f>IF(OR(G1591="Doomben",G1591="Eagle Farm"),"Q",IF(AND(Q1591&gt;1,Q1591&lt;55,Table1[[#This Row],[Source]]="Nat"),"Nat OK",IF(AND(Table1[[#This Row],[Source]]&lt;&gt;"Nat",Q1591&lt;55),"Poor &lt;55",IF(OR(G1591="Randwick",G1591="Flemington",G1591="Caulfield",G1591="Sandown Lake",G1591="Sandown Hill"),"Best","ave"))))</f>
        <v>Best</v>
      </c>
      <c r="AC1591" s="133">
        <f>IF(Q1591="","",IF(AB1591="Poor &lt;55",$AC$2*0.2%,IF(AND(AB1591="Q",AA1591&lt;&gt;"Wed"),$AC$2*0.4%,IF(AND(AB1591="Q",AA1591="Wed"),$AC$2*0.5%,IF(AND(AB1591="Ave",U1591=100),$AC$2*0.5%,IF(AND(AB1591="ave",U1591="",N1591=1,AG1591="Bush"),$AC$2*1%,IF(AND(AB1591="ave",U1591="",Q1591&gt;100),$AC$2*1.3%,IF(AND(AB1591="ave",U1591=""),$AC$2*1.2%,IF(AND(AB1591="Ave",U1591=200),$AC$2*1%,IF(AND(AB1591="Best",U1591=200),$AC$2*1.5%,IF(AND(AB1591="Best",U1591="",K1591&lt;&gt;"Pro Syd"),$AC$2*0.5%,IF(AND(AB1591="Best",U1591=""),$AC$2*1%,IF(AND(AB1591="Best",U1591=100,Table1[[#This Row],[State]]="NSW"),$AC$2*0.4%,IF(AND(AB1591="Best",U1591=100),$AC$2*1%,IF(Table1[[#This Row],[Adj]]="Nat OK",$AC$2*0.5%,"xxx")))))))))))))))</f>
        <v>100</v>
      </c>
      <c r="AD1591" s="133">
        <f t="shared" si="323"/>
        <v>2000</v>
      </c>
      <c r="AE1591" s="133">
        <f t="shared" si="324"/>
        <v>1900</v>
      </c>
      <c r="AF1591" s="133" t="str">
        <f>VLOOKUP(Table1[[#This Row],[Track]],$F$2672:$H$2715,2,FALSE)</f>
        <v>Vic</v>
      </c>
      <c r="AG1591" s="133" t="str">
        <f>VLOOKUP(Table1[[#This Row],[Track]],$F$2672:$H$2715,3,FALSE)</f>
        <v>-</v>
      </c>
      <c r="AH1591" s="133" t="str">
        <f>IF(Table1[[#This Row],[Date]]&lt;$AH$2,"",IF(Table1[[#This Row],[Date]]&lt;$AH$3,"Edge","Elite Combo"))</f>
        <v/>
      </c>
      <c r="AI1591" s="218">
        <f>Table1[[#This Row],[Time]]</f>
        <v>0.71875</v>
      </c>
      <c r="AJ1591" s="219" t="str">
        <f>Table1[[#This Row],[Track]]</f>
        <v>Caulfield</v>
      </c>
      <c r="AK1591" s="216">
        <f>Table1[[#This Row],[Race ]]</f>
        <v>9</v>
      </c>
      <c r="AL1591" s="219">
        <f>Table1[[#This Row],[TAB]]</f>
        <v>1</v>
      </c>
      <c r="AM1591" s="219" t="str">
        <f>Table1[[#This Row],[Selection]]</f>
        <v>Running By</v>
      </c>
      <c r="AN1591" s="220" t="str">
        <f>Table1[[#This Row],[Sources]]</f>
        <v>Edge-10/Pro Mel-10</v>
      </c>
      <c r="AO1591" s="219">
        <f>Table1[[#This Row],[Scale Bet]]</f>
        <v>100</v>
      </c>
    </row>
    <row r="1592" spans="5:41" ht="16.5" customHeight="1" x14ac:dyDescent="0.25">
      <c r="E1592" s="185">
        <v>45521</v>
      </c>
      <c r="F1592" s="35">
        <v>0.71875</v>
      </c>
      <c r="G1592" s="36" t="s">
        <v>201</v>
      </c>
      <c r="H1592" s="36">
        <v>9</v>
      </c>
      <c r="I1592" s="36">
        <v>1</v>
      </c>
      <c r="J1592" s="36" t="s">
        <v>27</v>
      </c>
      <c r="K1592" s="36" t="s">
        <v>18</v>
      </c>
      <c r="L1592" s="165">
        <v>10</v>
      </c>
      <c r="M1592" s="134" t="str">
        <f t="shared" si="312"/>
        <v/>
      </c>
      <c r="N1592" s="36" t="str">
        <f t="shared" si="313"/>
        <v/>
      </c>
      <c r="O1592" s="135" t="str">
        <f t="shared" si="314"/>
        <v/>
      </c>
      <c r="P1592" s="186" t="str">
        <f t="shared" si="315"/>
        <v>OK</v>
      </c>
      <c r="Q1592" s="187" t="str">
        <f t="shared" si="316"/>
        <v/>
      </c>
      <c r="R1592" s="150">
        <v>20</v>
      </c>
      <c r="S1592" s="187" t="str">
        <f t="shared" si="317"/>
        <v/>
      </c>
      <c r="T1592" s="136" t="str">
        <f t="shared" si="318"/>
        <v>Running By</v>
      </c>
      <c r="U1592" s="137" t="str">
        <f>IF(P1592="","",IF(N1592=1,"",IF(Q1592="","",IF(Q1592&lt;=100,100,IF(Table1[[#This Row],[Day]]="Wed",100,200)))))</f>
        <v/>
      </c>
      <c r="V1592" s="137" t="str">
        <f t="shared" si="319"/>
        <v/>
      </c>
      <c r="W1592" s="137" t="str">
        <f t="shared" si="320"/>
        <v/>
      </c>
      <c r="X1592" s="133">
        <f>100</f>
        <v>100</v>
      </c>
      <c r="Y1592" s="133">
        <f t="shared" si="321"/>
        <v>2000</v>
      </c>
      <c r="Z1592" s="133">
        <f t="shared" si="322"/>
        <v>1900</v>
      </c>
      <c r="AA1592" s="134" t="str">
        <f>TEXT(Table1[[#This Row],[Date]],"DDD")</f>
        <v>Sat</v>
      </c>
      <c r="AB1592" s="133" t="str">
        <f>IF(OR(G1592="Doomben",G1592="Eagle Farm"),"Q",IF(AND(Q1592&gt;1,Q1592&lt;55,Table1[[#This Row],[Source]]="Nat"),"Nat OK",IF(AND(Table1[[#This Row],[Source]]&lt;&gt;"Nat",Q1592&lt;55),"Poor &lt;55",IF(OR(G1592="Randwick",G1592="Flemington",G1592="Caulfield",G1592="Sandown Lake",G1592="Sandown Hill"),"Best","ave"))))</f>
        <v>Best</v>
      </c>
      <c r="AC1592" s="133" t="str">
        <f>IF(Q1592="","",IF(AB1592="Poor &lt;55",$AC$2*0.2%,IF(AND(AB1592="Q",AA1592&lt;&gt;"Wed"),$AC$2*0.4%,IF(AND(AB1592="Q",AA1592="Wed"),$AC$2*0.5%,IF(AND(AB1592="Ave",U1592=100),$AC$2*0.5%,IF(AND(AB1592="ave",U1592="",N1592=1,AG1592="Bush"),$AC$2*1%,IF(AND(AB1592="ave",U1592="",Q1592&gt;100),$AC$2*1.3%,IF(AND(AB1592="ave",U1592=""),$AC$2*1.2%,IF(AND(AB1592="Ave",U1592=200),$AC$2*1%,IF(AND(AB1592="Best",U1592=200),$AC$2*1.5%,IF(AND(AB1592="Best",U1592="",K1592&lt;&gt;"Pro Syd"),$AC$2*0.5%,IF(AND(AB1592="Best",U1592=""),$AC$2*1%,IF(AND(AB1592="Best",U1592=100,Table1[[#This Row],[State]]="NSW"),$AC$2*0.4%,IF(AND(AB1592="Best",U1592=100),$AC$2*1%,IF(Table1[[#This Row],[Adj]]="Nat OK",$AC$2*0.5%,"xxx")))))))))))))))</f>
        <v/>
      </c>
      <c r="AD1592" s="133" t="str">
        <f t="shared" si="323"/>
        <v/>
      </c>
      <c r="AE1592" s="133" t="str">
        <f t="shared" si="324"/>
        <v/>
      </c>
      <c r="AF1592" s="133" t="str">
        <f>VLOOKUP(Table1[[#This Row],[Track]],$F$2672:$H$2715,2,FALSE)</f>
        <v>Vic</v>
      </c>
      <c r="AG1592" s="133" t="str">
        <f>VLOOKUP(Table1[[#This Row],[Track]],$F$2672:$H$2715,3,FALSE)</f>
        <v>-</v>
      </c>
      <c r="AH1592" s="133" t="str">
        <f>IF(Table1[[#This Row],[Date]]&lt;$AH$2,"",IF(Table1[[#This Row],[Date]]&lt;$AH$3,"Edge","Elite Combo"))</f>
        <v/>
      </c>
      <c r="AI1592" s="218">
        <f>Table1[[#This Row],[Time]]</f>
        <v>0.71875</v>
      </c>
      <c r="AJ1592" s="219" t="str">
        <f>Table1[[#This Row],[Track]]</f>
        <v>Caulfield</v>
      </c>
      <c r="AK1592" s="216">
        <f>Table1[[#This Row],[Race ]]</f>
        <v>9</v>
      </c>
      <c r="AL1592" s="219">
        <f>Table1[[#This Row],[TAB]]</f>
        <v>1</v>
      </c>
      <c r="AM1592" s="219" t="str">
        <f>Table1[[#This Row],[Selection]]</f>
        <v>Running By</v>
      </c>
      <c r="AN1592" s="220" t="str">
        <f>Table1[[#This Row],[Sources]]</f>
        <v/>
      </c>
      <c r="AO1592" s="219" t="str">
        <f>Table1[[#This Row],[Scale Bet]]</f>
        <v/>
      </c>
    </row>
    <row r="1593" spans="5:41" ht="16.5" customHeight="1" x14ac:dyDescent="0.25">
      <c r="E1593" s="185">
        <v>45528</v>
      </c>
      <c r="F1593" s="35">
        <v>0.48958333333333331</v>
      </c>
      <c r="G1593" s="36" t="s">
        <v>22</v>
      </c>
      <c r="H1593" s="36">
        <v>1</v>
      </c>
      <c r="I1593" s="36">
        <v>4</v>
      </c>
      <c r="J1593" s="36" t="s">
        <v>329</v>
      </c>
      <c r="K1593" s="36" t="s">
        <v>60</v>
      </c>
      <c r="L1593" s="165">
        <v>15</v>
      </c>
      <c r="M1593" s="134">
        <f t="shared" si="312"/>
        <v>15</v>
      </c>
      <c r="N1593" s="36">
        <f t="shared" si="313"/>
        <v>1</v>
      </c>
      <c r="O1593" s="135" t="str">
        <f t="shared" si="314"/>
        <v>Pro Syd-15</v>
      </c>
      <c r="P1593" s="186" t="str">
        <f t="shared" si="315"/>
        <v>OK</v>
      </c>
      <c r="Q1593" s="187">
        <f t="shared" si="316"/>
        <v>60</v>
      </c>
      <c r="R1593" s="150"/>
      <c r="S1593" s="187" t="str">
        <f t="shared" si="317"/>
        <v/>
      </c>
      <c r="T1593" s="136" t="str">
        <f t="shared" si="318"/>
        <v>Smashing Eagle</v>
      </c>
      <c r="U1593" s="137" t="str">
        <f>IF(P1593="","",IF(N1593=1,"",IF(Q1593="","",IF(Q1593&lt;=100,100,IF(Table1[[#This Row],[Day]]="Wed",100,200)))))</f>
        <v/>
      </c>
      <c r="V1593" s="137" t="str">
        <f t="shared" si="319"/>
        <v/>
      </c>
      <c r="W1593" s="137" t="str">
        <f t="shared" si="320"/>
        <v/>
      </c>
      <c r="X1593" s="133">
        <f>100</f>
        <v>100</v>
      </c>
      <c r="Y1593" s="133" t="str">
        <f t="shared" si="321"/>
        <v/>
      </c>
      <c r="Z1593" s="133">
        <f t="shared" si="322"/>
        <v>-100</v>
      </c>
      <c r="AA1593" s="134" t="str">
        <f>TEXT(Table1[[#This Row],[Date]],"DDD")</f>
        <v>Sat</v>
      </c>
      <c r="AB1593" s="133" t="str">
        <f>IF(OR(G1593="Doomben",G1593="Eagle Farm"),"Q",IF(AND(Q1593&gt;1,Q1593&lt;55,Table1[[#This Row],[Source]]="Nat"),"Nat OK",IF(AND(Table1[[#This Row],[Source]]&lt;&gt;"Nat",Q1593&lt;55),"Poor &lt;55",IF(OR(G1593="Randwick",G1593="Flemington",G1593="Caulfield",G1593="Sandown Lake",G1593="Sandown Hill"),"Best","ave"))))</f>
        <v>Best</v>
      </c>
      <c r="AC1593" s="133">
        <f>IF(Q1593="","",IF(AB1593="Poor &lt;55",$AC$2*0.2%,IF(AND(AB1593="Q",AA1593&lt;&gt;"Wed"),$AC$2*0.4%,IF(AND(AB1593="Q",AA1593="Wed"),$AC$2*0.5%,IF(AND(AB1593="Ave",U1593=100),$AC$2*0.5%,IF(AND(AB1593="ave",U1593="",N1593=1,AG1593="Bush"),$AC$2*1%,IF(AND(AB1593="ave",U1593="",Q1593&gt;100),$AC$2*1.3%,IF(AND(AB1593="ave",U1593=""),$AC$2*1.2%,IF(AND(AB1593="Ave",U1593=200),$AC$2*1%,IF(AND(AB1593="Best",U1593=200),$AC$2*1.5%,IF(AND(AB1593="Best",U1593="",K1593&lt;&gt;"Pro Syd"),$AC$2*0.5%,IF(AND(AB1593="Best",U1593=""),$AC$2*1%,IF(AND(AB1593="Best",U1593=100,Table1[[#This Row],[State]]="NSW"),$AC$2*0.4%,IF(AND(AB1593="Best",U1593=100),$AC$2*1%,IF(Table1[[#This Row],[Adj]]="Nat OK",$AC$2*0.5%,"xxx")))))))))))))))</f>
        <v>100</v>
      </c>
      <c r="AD1593" s="133" t="str">
        <f t="shared" si="323"/>
        <v/>
      </c>
      <c r="AE1593" s="133">
        <f t="shared" si="324"/>
        <v>-100</v>
      </c>
      <c r="AF1593" s="133" t="str">
        <f>VLOOKUP(Table1[[#This Row],[Track]],$F$2672:$H$2715,2,FALSE)</f>
        <v>NSW</v>
      </c>
      <c r="AG1593" s="133" t="str">
        <f>VLOOKUP(Table1[[#This Row],[Track]],$F$2672:$H$2715,3,FALSE)</f>
        <v>-</v>
      </c>
      <c r="AH1593" s="133" t="str">
        <f>IF(Table1[[#This Row],[Date]]&lt;$AH$2,"",IF(Table1[[#This Row],[Date]]&lt;$AH$3,"Edge","Elite Combo"))</f>
        <v/>
      </c>
      <c r="AI1593" s="218">
        <f>Table1[[#This Row],[Time]]</f>
        <v>0.48958333333333331</v>
      </c>
      <c r="AJ1593" s="219" t="str">
        <f>Table1[[#This Row],[Track]]</f>
        <v>Randwick</v>
      </c>
      <c r="AK1593" s="216">
        <f>Table1[[#This Row],[Race ]]</f>
        <v>1</v>
      </c>
      <c r="AL1593" s="219">
        <f>Table1[[#This Row],[TAB]]</f>
        <v>4</v>
      </c>
      <c r="AM1593" s="219" t="str">
        <f>Table1[[#This Row],[Selection]]</f>
        <v>Smashing Eagle</v>
      </c>
      <c r="AN1593" s="220" t="str">
        <f>Table1[[#This Row],[Sources]]</f>
        <v>Pro Syd-15</v>
      </c>
      <c r="AO1593" s="219">
        <f>Table1[[#This Row],[Scale Bet]]</f>
        <v>100</v>
      </c>
    </row>
    <row r="1594" spans="5:41" ht="16.5" customHeight="1" x14ac:dyDescent="0.25">
      <c r="E1594" s="185">
        <v>45528</v>
      </c>
      <c r="F1594" s="35">
        <v>0.51388888888888884</v>
      </c>
      <c r="G1594" s="36" t="s">
        <v>22</v>
      </c>
      <c r="H1594" s="36">
        <v>2</v>
      </c>
      <c r="I1594" s="36">
        <v>9</v>
      </c>
      <c r="J1594" s="36" t="s">
        <v>330</v>
      </c>
      <c r="K1594" s="36" t="s">
        <v>1</v>
      </c>
      <c r="L1594" s="165">
        <v>11.000000000000002</v>
      </c>
      <c r="M1594" s="134">
        <f t="shared" si="312"/>
        <v>24</v>
      </c>
      <c r="N1594" s="36">
        <f t="shared" si="313"/>
        <v>2</v>
      </c>
      <c r="O1594" s="135" t="str">
        <f t="shared" si="314"/>
        <v>E4-11/Nat-13</v>
      </c>
      <c r="P1594" s="186" t="str">
        <f t="shared" si="315"/>
        <v>OK</v>
      </c>
      <c r="Q1594" s="187">
        <f t="shared" si="316"/>
        <v>96</v>
      </c>
      <c r="R1594" s="150"/>
      <c r="S1594" s="187" t="str">
        <f t="shared" si="317"/>
        <v/>
      </c>
      <c r="T1594" s="136" t="str">
        <f t="shared" si="318"/>
        <v>Futtaim</v>
      </c>
      <c r="U1594" s="137">
        <f>IF(P1594="","",IF(N1594=1,"",IF(Q1594="","",IF(Q1594&lt;=100,100,IF(Table1[[#This Row],[Day]]="Wed",100,200)))))</f>
        <v>100</v>
      </c>
      <c r="V1594" s="137" t="str">
        <f t="shared" si="319"/>
        <v/>
      </c>
      <c r="W1594" s="137">
        <f t="shared" si="320"/>
        <v>-100</v>
      </c>
      <c r="X1594" s="133">
        <f>100</f>
        <v>100</v>
      </c>
      <c r="Y1594" s="133" t="str">
        <f t="shared" si="321"/>
        <v/>
      </c>
      <c r="Z1594" s="133">
        <f t="shared" si="322"/>
        <v>-100</v>
      </c>
      <c r="AA1594" s="134" t="str">
        <f>TEXT(Table1[[#This Row],[Date]],"DDD")</f>
        <v>Sat</v>
      </c>
      <c r="AB1594" s="133" t="str">
        <f>IF(OR(G1594="Doomben",G1594="Eagle Farm"),"Q",IF(AND(Q1594&gt;1,Q1594&lt;55,Table1[[#This Row],[Source]]="Nat"),"Nat OK",IF(AND(Table1[[#This Row],[Source]]&lt;&gt;"Nat",Q1594&lt;55),"Poor &lt;55",IF(OR(G1594="Randwick",G1594="Flemington",G1594="Caulfield",G1594="Sandown Lake",G1594="Sandown Hill"),"Best","ave"))))</f>
        <v>Best</v>
      </c>
      <c r="AC1594" s="133">
        <f>IF(Q1594="","",IF(AB1594="Poor &lt;55",$AC$2*0.2%,IF(AND(AB1594="Q",AA1594&lt;&gt;"Wed"),$AC$2*0.4%,IF(AND(AB1594="Q",AA1594="Wed"),$AC$2*0.5%,IF(AND(AB1594="Ave",U1594=100),$AC$2*0.5%,IF(AND(AB1594="ave",U1594="",N1594=1,AG1594="Bush"),$AC$2*1%,IF(AND(AB1594="ave",U1594="",Q1594&gt;100),$AC$2*1.3%,IF(AND(AB1594="ave",U1594=""),$AC$2*1.2%,IF(AND(AB1594="Ave",U1594=200),$AC$2*1%,IF(AND(AB1594="Best",U1594=200),$AC$2*1.5%,IF(AND(AB1594="Best",U1594="",K1594&lt;&gt;"Pro Syd"),$AC$2*0.5%,IF(AND(AB1594="Best",U1594=""),$AC$2*1%,IF(AND(AB1594="Best",U1594=100,Table1[[#This Row],[State]]="NSW"),$AC$2*0.4%,IF(AND(AB1594="Best",U1594=100),$AC$2*1%,IF(Table1[[#This Row],[Adj]]="Nat OK",$AC$2*0.5%,"xxx")))))))))))))))</f>
        <v>40</v>
      </c>
      <c r="AD1594" s="133" t="str">
        <f t="shared" si="323"/>
        <v/>
      </c>
      <c r="AE1594" s="133">
        <f t="shared" si="324"/>
        <v>-40</v>
      </c>
      <c r="AF1594" s="133" t="str">
        <f>VLOOKUP(Table1[[#This Row],[Track]],$F$2672:$H$2715,2,FALSE)</f>
        <v>NSW</v>
      </c>
      <c r="AG1594" s="133" t="str">
        <f>VLOOKUP(Table1[[#This Row],[Track]],$F$2672:$H$2715,3,FALSE)</f>
        <v>-</v>
      </c>
      <c r="AH1594" s="133" t="str">
        <f>IF(Table1[[#This Row],[Date]]&lt;$AH$2,"",IF(Table1[[#This Row],[Date]]&lt;$AH$3,"Edge","Elite Combo"))</f>
        <v/>
      </c>
      <c r="AI1594" s="218">
        <f>Table1[[#This Row],[Time]]</f>
        <v>0.51388888888888884</v>
      </c>
      <c r="AJ1594" s="219" t="str">
        <f>Table1[[#This Row],[Track]]</f>
        <v>Randwick</v>
      </c>
      <c r="AK1594" s="216">
        <f>Table1[[#This Row],[Race ]]</f>
        <v>2</v>
      </c>
      <c r="AL1594" s="219">
        <f>Table1[[#This Row],[TAB]]</f>
        <v>9</v>
      </c>
      <c r="AM1594" s="219" t="str">
        <f>Table1[[#This Row],[Selection]]</f>
        <v>Futtaim</v>
      </c>
      <c r="AN1594" s="220" t="str">
        <f>Table1[[#This Row],[Sources]]</f>
        <v>E4-11/Nat-13</v>
      </c>
      <c r="AO1594" s="219">
        <f>Table1[[#This Row],[Scale Bet]]</f>
        <v>40</v>
      </c>
    </row>
    <row r="1595" spans="5:41" ht="16.5" customHeight="1" x14ac:dyDescent="0.25">
      <c r="E1595" s="185">
        <v>45528</v>
      </c>
      <c r="F1595" s="35">
        <v>0.51388888888888884</v>
      </c>
      <c r="G1595" s="36" t="s">
        <v>22</v>
      </c>
      <c r="H1595" s="36">
        <v>2</v>
      </c>
      <c r="I1595" s="36">
        <v>9</v>
      </c>
      <c r="J1595" s="36" t="s">
        <v>330</v>
      </c>
      <c r="K1595" s="36" t="s">
        <v>13</v>
      </c>
      <c r="L1595" s="165">
        <v>13</v>
      </c>
      <c r="M1595" s="134" t="str">
        <f t="shared" si="312"/>
        <v/>
      </c>
      <c r="N1595" s="36" t="str">
        <f t="shared" si="313"/>
        <v/>
      </c>
      <c r="O1595" s="135" t="str">
        <f t="shared" si="314"/>
        <v/>
      </c>
      <c r="P1595" s="186" t="str">
        <f t="shared" si="315"/>
        <v>OK</v>
      </c>
      <c r="Q1595" s="187" t="str">
        <f t="shared" si="316"/>
        <v/>
      </c>
      <c r="R1595" s="150"/>
      <c r="S1595" s="187" t="str">
        <f t="shared" si="317"/>
        <v/>
      </c>
      <c r="T1595" s="136" t="str">
        <f t="shared" si="318"/>
        <v>Futtaim</v>
      </c>
      <c r="U1595" s="137" t="str">
        <f>IF(P1595="","",IF(N1595=1,"",IF(Q1595="","",IF(Q1595&lt;=100,100,IF(Table1[[#This Row],[Day]]="Wed",100,200)))))</f>
        <v/>
      </c>
      <c r="V1595" s="137" t="str">
        <f t="shared" si="319"/>
        <v/>
      </c>
      <c r="W1595" s="137" t="str">
        <f t="shared" si="320"/>
        <v/>
      </c>
      <c r="X1595" s="133">
        <f>100</f>
        <v>100</v>
      </c>
      <c r="Y1595" s="133" t="str">
        <f t="shared" si="321"/>
        <v/>
      </c>
      <c r="Z1595" s="133">
        <f t="shared" si="322"/>
        <v>-100</v>
      </c>
      <c r="AA1595" s="134" t="str">
        <f>TEXT(Table1[[#This Row],[Date]],"DDD")</f>
        <v>Sat</v>
      </c>
      <c r="AB1595" s="133" t="str">
        <f>IF(OR(G1595="Doomben",G1595="Eagle Farm"),"Q",IF(AND(Q1595&gt;1,Q1595&lt;55,Table1[[#This Row],[Source]]="Nat"),"Nat OK",IF(AND(Table1[[#This Row],[Source]]&lt;&gt;"Nat",Q1595&lt;55),"Poor &lt;55",IF(OR(G1595="Randwick",G1595="Flemington",G1595="Caulfield",G1595="Sandown Lake",G1595="Sandown Hill"),"Best","ave"))))</f>
        <v>Best</v>
      </c>
      <c r="AC1595" s="133" t="str">
        <f>IF(Q1595="","",IF(AB1595="Poor &lt;55",$AC$2*0.2%,IF(AND(AB1595="Q",AA1595&lt;&gt;"Wed"),$AC$2*0.4%,IF(AND(AB1595="Q",AA1595="Wed"),$AC$2*0.5%,IF(AND(AB1595="Ave",U1595=100),$AC$2*0.5%,IF(AND(AB1595="ave",U1595="",N1595=1,AG1595="Bush"),$AC$2*1%,IF(AND(AB1595="ave",U1595="",Q1595&gt;100),$AC$2*1.3%,IF(AND(AB1595="ave",U1595=""),$AC$2*1.2%,IF(AND(AB1595="Ave",U1595=200),$AC$2*1%,IF(AND(AB1595="Best",U1595=200),$AC$2*1.5%,IF(AND(AB1595="Best",U1595="",K1595&lt;&gt;"Pro Syd"),$AC$2*0.5%,IF(AND(AB1595="Best",U1595=""),$AC$2*1%,IF(AND(AB1595="Best",U1595=100,Table1[[#This Row],[State]]="NSW"),$AC$2*0.4%,IF(AND(AB1595="Best",U1595=100),$AC$2*1%,IF(Table1[[#This Row],[Adj]]="Nat OK",$AC$2*0.5%,"xxx")))))))))))))))</f>
        <v/>
      </c>
      <c r="AD1595" s="133" t="str">
        <f t="shared" si="323"/>
        <v/>
      </c>
      <c r="AE1595" s="133" t="str">
        <f t="shared" si="324"/>
        <v/>
      </c>
      <c r="AF1595" s="133" t="str">
        <f>VLOOKUP(Table1[[#This Row],[Track]],$F$2672:$H$2715,2,FALSE)</f>
        <v>NSW</v>
      </c>
      <c r="AG1595" s="133" t="str">
        <f>VLOOKUP(Table1[[#This Row],[Track]],$F$2672:$H$2715,3,FALSE)</f>
        <v>-</v>
      </c>
      <c r="AH1595" s="133" t="str">
        <f>IF(Table1[[#This Row],[Date]]&lt;$AH$2,"",IF(Table1[[#This Row],[Date]]&lt;$AH$3,"Edge","Elite Combo"))</f>
        <v/>
      </c>
      <c r="AI1595" s="218">
        <f>Table1[[#This Row],[Time]]</f>
        <v>0.51388888888888884</v>
      </c>
      <c r="AJ1595" s="219" t="str">
        <f>Table1[[#This Row],[Track]]</f>
        <v>Randwick</v>
      </c>
      <c r="AK1595" s="216">
        <f>Table1[[#This Row],[Race ]]</f>
        <v>2</v>
      </c>
      <c r="AL1595" s="219">
        <f>Table1[[#This Row],[TAB]]</f>
        <v>9</v>
      </c>
      <c r="AM1595" s="219" t="str">
        <f>Table1[[#This Row],[Selection]]</f>
        <v>Futtaim</v>
      </c>
      <c r="AN1595" s="220" t="str">
        <f>Table1[[#This Row],[Sources]]</f>
        <v/>
      </c>
      <c r="AO1595" s="219" t="str">
        <f>Table1[[#This Row],[Scale Bet]]</f>
        <v/>
      </c>
    </row>
    <row r="1596" spans="5:41" ht="16.5" customHeight="1" x14ac:dyDescent="0.25">
      <c r="E1596" s="185">
        <v>45528</v>
      </c>
      <c r="F1596" s="35">
        <v>0.51388888888888884</v>
      </c>
      <c r="G1596" s="36" t="s">
        <v>22</v>
      </c>
      <c r="H1596" s="36">
        <v>2</v>
      </c>
      <c r="I1596" s="36">
        <v>5</v>
      </c>
      <c r="J1596" s="36" t="s">
        <v>331</v>
      </c>
      <c r="K1596" s="36" t="s">
        <v>60</v>
      </c>
      <c r="L1596" s="165">
        <v>15</v>
      </c>
      <c r="M1596" s="134">
        <f t="shared" si="312"/>
        <v>15</v>
      </c>
      <c r="N1596" s="36">
        <f t="shared" si="313"/>
        <v>1</v>
      </c>
      <c r="O1596" s="135" t="str">
        <f t="shared" si="314"/>
        <v>Pro Syd-15</v>
      </c>
      <c r="P1596" s="186" t="str">
        <f t="shared" si="315"/>
        <v>OK</v>
      </c>
      <c r="Q1596" s="187">
        <f t="shared" si="316"/>
        <v>60</v>
      </c>
      <c r="R1596" s="150"/>
      <c r="S1596" s="187" t="str">
        <f t="shared" si="317"/>
        <v/>
      </c>
      <c r="T1596" s="136" t="str">
        <f t="shared" si="318"/>
        <v>Kureder</v>
      </c>
      <c r="U1596" s="137" t="str">
        <f>IF(P1596="","",IF(N1596=1,"",IF(Q1596="","",IF(Q1596&lt;=100,100,IF(Table1[[#This Row],[Day]]="Wed",100,200)))))</f>
        <v/>
      </c>
      <c r="V1596" s="137" t="str">
        <f t="shared" si="319"/>
        <v/>
      </c>
      <c r="W1596" s="137" t="str">
        <f t="shared" si="320"/>
        <v/>
      </c>
      <c r="X1596" s="133">
        <f>100</f>
        <v>100</v>
      </c>
      <c r="Y1596" s="133" t="str">
        <f t="shared" si="321"/>
        <v/>
      </c>
      <c r="Z1596" s="133">
        <f t="shared" si="322"/>
        <v>-100</v>
      </c>
      <c r="AA1596" s="134" t="str">
        <f>TEXT(Table1[[#This Row],[Date]],"DDD")</f>
        <v>Sat</v>
      </c>
      <c r="AB1596" s="133" t="str">
        <f>IF(OR(G1596="Doomben",G1596="Eagle Farm"),"Q",IF(AND(Q1596&gt;1,Q1596&lt;55,Table1[[#This Row],[Source]]="Nat"),"Nat OK",IF(AND(Table1[[#This Row],[Source]]&lt;&gt;"Nat",Q1596&lt;55),"Poor &lt;55",IF(OR(G1596="Randwick",G1596="Flemington",G1596="Caulfield",G1596="Sandown Lake",G1596="Sandown Hill"),"Best","ave"))))</f>
        <v>Best</v>
      </c>
      <c r="AC1596" s="133">
        <f>IF(Q1596="","",IF(AB1596="Poor &lt;55",$AC$2*0.2%,IF(AND(AB1596="Q",AA1596&lt;&gt;"Wed"),$AC$2*0.4%,IF(AND(AB1596="Q",AA1596="Wed"),$AC$2*0.5%,IF(AND(AB1596="Ave",U1596=100),$AC$2*0.5%,IF(AND(AB1596="ave",U1596="",N1596=1,AG1596="Bush"),$AC$2*1%,IF(AND(AB1596="ave",U1596="",Q1596&gt;100),$AC$2*1.3%,IF(AND(AB1596="ave",U1596=""),$AC$2*1.2%,IF(AND(AB1596="Ave",U1596=200),$AC$2*1%,IF(AND(AB1596="Best",U1596=200),$AC$2*1.5%,IF(AND(AB1596="Best",U1596="",K1596&lt;&gt;"Pro Syd"),$AC$2*0.5%,IF(AND(AB1596="Best",U1596=""),$AC$2*1%,IF(AND(AB1596="Best",U1596=100,Table1[[#This Row],[State]]="NSW"),$AC$2*0.4%,IF(AND(AB1596="Best",U1596=100),$AC$2*1%,IF(Table1[[#This Row],[Adj]]="Nat OK",$AC$2*0.5%,"xxx")))))))))))))))</f>
        <v>100</v>
      </c>
      <c r="AD1596" s="133" t="str">
        <f t="shared" si="323"/>
        <v/>
      </c>
      <c r="AE1596" s="133">
        <f t="shared" si="324"/>
        <v>-100</v>
      </c>
      <c r="AF1596" s="133" t="str">
        <f>VLOOKUP(Table1[[#This Row],[Track]],$F$2672:$H$2715,2,FALSE)</f>
        <v>NSW</v>
      </c>
      <c r="AG1596" s="133" t="str">
        <f>VLOOKUP(Table1[[#This Row],[Track]],$F$2672:$H$2715,3,FALSE)</f>
        <v>-</v>
      </c>
      <c r="AH1596" s="133" t="str">
        <f>IF(Table1[[#This Row],[Date]]&lt;$AH$2,"",IF(Table1[[#This Row],[Date]]&lt;$AH$3,"Edge","Elite Combo"))</f>
        <v/>
      </c>
      <c r="AI1596" s="218">
        <f>Table1[[#This Row],[Time]]</f>
        <v>0.51388888888888884</v>
      </c>
      <c r="AJ1596" s="219" t="str">
        <f>Table1[[#This Row],[Track]]</f>
        <v>Randwick</v>
      </c>
      <c r="AK1596" s="216">
        <f>Table1[[#This Row],[Race ]]</f>
        <v>2</v>
      </c>
      <c r="AL1596" s="219">
        <f>Table1[[#This Row],[TAB]]</f>
        <v>5</v>
      </c>
      <c r="AM1596" s="219" t="str">
        <f>Table1[[#This Row],[Selection]]</f>
        <v>Kureder</v>
      </c>
      <c r="AN1596" s="220" t="str">
        <f>Table1[[#This Row],[Sources]]</f>
        <v>Pro Syd-15</v>
      </c>
      <c r="AO1596" s="219">
        <f>Table1[[#This Row],[Scale Bet]]</f>
        <v>100</v>
      </c>
    </row>
    <row r="1597" spans="5:41" ht="16.5" customHeight="1" x14ac:dyDescent="0.25">
      <c r="E1597" s="185">
        <v>45528</v>
      </c>
      <c r="F1597" s="35">
        <v>0.54861111111111116</v>
      </c>
      <c r="G1597" s="36" t="s">
        <v>100</v>
      </c>
      <c r="H1597" s="36">
        <v>1</v>
      </c>
      <c r="I1597" s="36">
        <v>4</v>
      </c>
      <c r="J1597" s="36" t="s">
        <v>332</v>
      </c>
      <c r="K1597" s="36" t="s">
        <v>1</v>
      </c>
      <c r="L1597" s="165">
        <v>20</v>
      </c>
      <c r="M1597" s="134">
        <f t="shared" si="312"/>
        <v>60</v>
      </c>
      <c r="N1597" s="36">
        <f t="shared" si="313"/>
        <v>3</v>
      </c>
      <c r="O1597" s="135" t="str">
        <f t="shared" si="314"/>
        <v>E4-20/Edge-20/Nat-20</v>
      </c>
      <c r="P1597" s="186" t="str">
        <f t="shared" si="315"/>
        <v>OK</v>
      </c>
      <c r="Q1597" s="187">
        <f t="shared" si="316"/>
        <v>240</v>
      </c>
      <c r="R1597" s="150">
        <v>2</v>
      </c>
      <c r="S1597" s="187">
        <f t="shared" si="317"/>
        <v>480</v>
      </c>
      <c r="T1597" s="136" t="str">
        <f t="shared" si="318"/>
        <v>Dashing Duchess</v>
      </c>
      <c r="U1597" s="137">
        <f>IF(P1597="","",IF(N1597=1,"",IF(Q1597="","",IF(Q1597&lt;=100,100,IF(Table1[[#This Row],[Day]]="Wed",100,200)))))</f>
        <v>200</v>
      </c>
      <c r="V1597" s="137">
        <f t="shared" si="319"/>
        <v>400</v>
      </c>
      <c r="W1597" s="137">
        <f t="shared" si="320"/>
        <v>200</v>
      </c>
      <c r="X1597" s="133">
        <f>100</f>
        <v>100</v>
      </c>
      <c r="Y1597" s="133">
        <f t="shared" si="321"/>
        <v>200</v>
      </c>
      <c r="Z1597" s="133">
        <f t="shared" si="322"/>
        <v>100</v>
      </c>
      <c r="AA1597" s="134" t="str">
        <f>TEXT(Table1[[#This Row],[Date]],"DDD")</f>
        <v>Sat</v>
      </c>
      <c r="AB1597" s="133" t="str">
        <f>IF(OR(G1597="Doomben",G1597="Eagle Farm"),"Q",IF(AND(Q1597&gt;1,Q1597&lt;55,Table1[[#This Row],[Source]]="Nat"),"Nat OK",IF(AND(Table1[[#This Row],[Source]]&lt;&gt;"Nat",Q1597&lt;55),"Poor &lt;55",IF(OR(G1597="Randwick",G1597="Flemington",G1597="Caulfield",G1597="Sandown Lake",G1597="Sandown Hill"),"Best","ave"))))</f>
        <v>ave</v>
      </c>
      <c r="AC1597" s="133">
        <f>IF(Q1597="","",IF(AB1597="Poor &lt;55",$AC$2*0.2%,IF(AND(AB1597="Q",AA1597&lt;&gt;"Wed"),$AC$2*0.4%,IF(AND(AB1597="Q",AA1597="Wed"),$AC$2*0.5%,IF(AND(AB1597="Ave",U1597=100),$AC$2*0.5%,IF(AND(AB1597="ave",U1597="",N1597=1,AG1597="Bush"),$AC$2*1%,IF(AND(AB1597="ave",U1597="",Q1597&gt;100),$AC$2*1.3%,IF(AND(AB1597="ave",U1597=""),$AC$2*1.2%,IF(AND(AB1597="Ave",U1597=200),$AC$2*1%,IF(AND(AB1597="Best",U1597=200),$AC$2*1.5%,IF(AND(AB1597="Best",U1597="",K1597&lt;&gt;"Pro Syd"),$AC$2*0.5%,IF(AND(AB1597="Best",U1597=""),$AC$2*1%,IF(AND(AB1597="Best",U1597=100,Table1[[#This Row],[State]]="NSW"),$AC$2*0.4%,IF(AND(AB1597="Best",U1597=100),$AC$2*1%,IF(Table1[[#This Row],[Adj]]="Nat OK",$AC$2*0.5%,"xxx")))))))))))))))</f>
        <v>100</v>
      </c>
      <c r="AD1597" s="133">
        <f t="shared" si="323"/>
        <v>200</v>
      </c>
      <c r="AE1597" s="133">
        <f t="shared" si="324"/>
        <v>100</v>
      </c>
      <c r="AF1597" s="133" t="str">
        <f>VLOOKUP(Table1[[#This Row],[Track]],$F$2672:$H$2715,2,FALSE)</f>
        <v>Vic</v>
      </c>
      <c r="AG1597" s="133" t="str">
        <f>VLOOKUP(Table1[[#This Row],[Track]],$F$2672:$H$2715,3,FALSE)</f>
        <v>-</v>
      </c>
      <c r="AH1597" s="133" t="str">
        <f>IF(Table1[[#This Row],[Date]]&lt;$AH$2,"",IF(Table1[[#This Row],[Date]]&lt;$AH$3,"Edge","Elite Combo"))</f>
        <v/>
      </c>
      <c r="AI1597" s="218">
        <f>Table1[[#This Row],[Time]]</f>
        <v>0.54861111111111116</v>
      </c>
      <c r="AJ1597" s="219" t="str">
        <f>Table1[[#This Row],[Track]]</f>
        <v>Moonee Valley</v>
      </c>
      <c r="AK1597" s="216">
        <f>Table1[[#This Row],[Race ]]</f>
        <v>1</v>
      </c>
      <c r="AL1597" s="219">
        <f>Table1[[#This Row],[TAB]]</f>
        <v>4</v>
      </c>
      <c r="AM1597" s="219" t="str">
        <f>Table1[[#This Row],[Selection]]</f>
        <v>Dashing Duchess</v>
      </c>
      <c r="AN1597" s="220" t="str">
        <f>Table1[[#This Row],[Sources]]</f>
        <v>E4-20/Edge-20/Nat-20</v>
      </c>
      <c r="AO1597" s="219">
        <f>Table1[[#This Row],[Scale Bet]]</f>
        <v>100</v>
      </c>
    </row>
    <row r="1598" spans="5:41" ht="16.5" customHeight="1" x14ac:dyDescent="0.25">
      <c r="E1598" s="185">
        <v>45528</v>
      </c>
      <c r="F1598" s="35">
        <v>0.54861111111111116</v>
      </c>
      <c r="G1598" s="36" t="s">
        <v>100</v>
      </c>
      <c r="H1598" s="36">
        <v>1</v>
      </c>
      <c r="I1598" s="36">
        <v>4</v>
      </c>
      <c r="J1598" s="36" t="s">
        <v>332</v>
      </c>
      <c r="K1598" s="36" t="s">
        <v>40</v>
      </c>
      <c r="L1598" s="165">
        <v>20</v>
      </c>
      <c r="M1598" s="134" t="str">
        <f t="shared" si="312"/>
        <v/>
      </c>
      <c r="N1598" s="36" t="str">
        <f t="shared" si="313"/>
        <v/>
      </c>
      <c r="O1598" s="135" t="str">
        <f t="shared" si="314"/>
        <v/>
      </c>
      <c r="P1598" s="186" t="str">
        <f t="shared" si="315"/>
        <v>OK</v>
      </c>
      <c r="Q1598" s="187" t="str">
        <f t="shared" si="316"/>
        <v/>
      </c>
      <c r="R1598" s="150">
        <v>2</v>
      </c>
      <c r="S1598" s="187" t="str">
        <f t="shared" si="317"/>
        <v/>
      </c>
      <c r="T1598" s="136" t="str">
        <f t="shared" si="318"/>
        <v>Dashing Duchess</v>
      </c>
      <c r="U1598" s="137" t="str">
        <f>IF(P1598="","",IF(N1598=1,"",IF(Q1598="","",IF(Q1598&lt;=100,100,IF(Table1[[#This Row],[Day]]="Wed",100,200)))))</f>
        <v/>
      </c>
      <c r="V1598" s="137" t="str">
        <f t="shared" si="319"/>
        <v/>
      </c>
      <c r="W1598" s="137" t="str">
        <f t="shared" si="320"/>
        <v/>
      </c>
      <c r="X1598" s="133">
        <f>100</f>
        <v>100</v>
      </c>
      <c r="Y1598" s="133">
        <f t="shared" si="321"/>
        <v>200</v>
      </c>
      <c r="Z1598" s="133">
        <f t="shared" si="322"/>
        <v>100</v>
      </c>
      <c r="AA1598" s="134" t="str">
        <f>TEXT(Table1[[#This Row],[Date]],"DDD")</f>
        <v>Sat</v>
      </c>
      <c r="AB1598" s="133" t="str">
        <f>IF(OR(G1598="Doomben",G1598="Eagle Farm"),"Q",IF(AND(Q1598&gt;1,Q1598&lt;55,Table1[[#This Row],[Source]]="Nat"),"Nat OK",IF(AND(Table1[[#This Row],[Source]]&lt;&gt;"Nat",Q1598&lt;55),"Poor &lt;55",IF(OR(G1598="Randwick",G1598="Flemington",G1598="Caulfield",G1598="Sandown Lake",G1598="Sandown Hill"),"Best","ave"))))</f>
        <v>ave</v>
      </c>
      <c r="AC1598" s="133" t="str">
        <f>IF(Q1598="","",IF(AB1598="Poor &lt;55",$AC$2*0.2%,IF(AND(AB1598="Q",AA1598&lt;&gt;"Wed"),$AC$2*0.4%,IF(AND(AB1598="Q",AA1598="Wed"),$AC$2*0.5%,IF(AND(AB1598="Ave",U1598=100),$AC$2*0.5%,IF(AND(AB1598="ave",U1598="",N1598=1,AG1598="Bush"),$AC$2*1%,IF(AND(AB1598="ave",U1598="",Q1598&gt;100),$AC$2*1.3%,IF(AND(AB1598="ave",U1598=""),$AC$2*1.2%,IF(AND(AB1598="Ave",U1598=200),$AC$2*1%,IF(AND(AB1598="Best",U1598=200),$AC$2*1.5%,IF(AND(AB1598="Best",U1598="",K1598&lt;&gt;"Pro Syd"),$AC$2*0.5%,IF(AND(AB1598="Best",U1598=""),$AC$2*1%,IF(AND(AB1598="Best",U1598=100,Table1[[#This Row],[State]]="NSW"),$AC$2*0.4%,IF(AND(AB1598="Best",U1598=100),$AC$2*1%,IF(Table1[[#This Row],[Adj]]="Nat OK",$AC$2*0.5%,"xxx")))))))))))))))</f>
        <v/>
      </c>
      <c r="AD1598" s="133" t="str">
        <f t="shared" si="323"/>
        <v/>
      </c>
      <c r="AE1598" s="133" t="str">
        <f t="shared" si="324"/>
        <v/>
      </c>
      <c r="AF1598" s="133" t="str">
        <f>VLOOKUP(Table1[[#This Row],[Track]],$F$2672:$H$2715,2,FALSE)</f>
        <v>Vic</v>
      </c>
      <c r="AG1598" s="133" t="str">
        <f>VLOOKUP(Table1[[#This Row],[Track]],$F$2672:$H$2715,3,FALSE)</f>
        <v>-</v>
      </c>
      <c r="AH1598" s="133" t="str">
        <f>IF(Table1[[#This Row],[Date]]&lt;$AH$2,"",IF(Table1[[#This Row],[Date]]&lt;$AH$3,"Edge","Elite Combo"))</f>
        <v/>
      </c>
      <c r="AI1598" s="218">
        <f>Table1[[#This Row],[Time]]</f>
        <v>0.54861111111111116</v>
      </c>
      <c r="AJ1598" s="219" t="str">
        <f>Table1[[#This Row],[Track]]</f>
        <v>Moonee Valley</v>
      </c>
      <c r="AK1598" s="216">
        <f>Table1[[#This Row],[Race ]]</f>
        <v>1</v>
      </c>
      <c r="AL1598" s="219">
        <f>Table1[[#This Row],[TAB]]</f>
        <v>4</v>
      </c>
      <c r="AM1598" s="219" t="str">
        <f>Table1[[#This Row],[Selection]]</f>
        <v>Dashing Duchess</v>
      </c>
      <c r="AN1598" s="220" t="str">
        <f>Table1[[#This Row],[Sources]]</f>
        <v/>
      </c>
      <c r="AO1598" s="219" t="str">
        <f>Table1[[#This Row],[Scale Bet]]</f>
        <v/>
      </c>
    </row>
    <row r="1599" spans="5:41" ht="16.5" customHeight="1" x14ac:dyDescent="0.25">
      <c r="E1599" s="185">
        <v>45528</v>
      </c>
      <c r="F1599" s="35">
        <v>0.54861111111111116</v>
      </c>
      <c r="G1599" s="36" t="s">
        <v>100</v>
      </c>
      <c r="H1599" s="36">
        <v>1</v>
      </c>
      <c r="I1599" s="36">
        <v>4</v>
      </c>
      <c r="J1599" s="36" t="s">
        <v>332</v>
      </c>
      <c r="K1599" s="36" t="s">
        <v>13</v>
      </c>
      <c r="L1599" s="165">
        <v>20</v>
      </c>
      <c r="M1599" s="134" t="str">
        <f t="shared" si="312"/>
        <v/>
      </c>
      <c r="N1599" s="36" t="str">
        <f t="shared" si="313"/>
        <v/>
      </c>
      <c r="O1599" s="135" t="str">
        <f t="shared" si="314"/>
        <v/>
      </c>
      <c r="P1599" s="186" t="str">
        <f t="shared" si="315"/>
        <v>OK</v>
      </c>
      <c r="Q1599" s="187" t="str">
        <f t="shared" si="316"/>
        <v/>
      </c>
      <c r="R1599" s="150">
        <v>2</v>
      </c>
      <c r="S1599" s="187" t="str">
        <f t="shared" si="317"/>
        <v/>
      </c>
      <c r="T1599" s="136" t="str">
        <f t="shared" si="318"/>
        <v>Dashing Duchess</v>
      </c>
      <c r="U1599" s="137" t="str">
        <f>IF(P1599="","",IF(N1599=1,"",IF(Q1599="","",IF(Q1599&lt;=100,100,IF(Table1[[#This Row],[Day]]="Wed",100,200)))))</f>
        <v/>
      </c>
      <c r="V1599" s="137" t="str">
        <f t="shared" si="319"/>
        <v/>
      </c>
      <c r="W1599" s="137" t="str">
        <f t="shared" si="320"/>
        <v/>
      </c>
      <c r="X1599" s="133">
        <f>100</f>
        <v>100</v>
      </c>
      <c r="Y1599" s="133">
        <f t="shared" si="321"/>
        <v>200</v>
      </c>
      <c r="Z1599" s="133">
        <f t="shared" si="322"/>
        <v>100</v>
      </c>
      <c r="AA1599" s="134" t="str">
        <f>TEXT(Table1[[#This Row],[Date]],"DDD")</f>
        <v>Sat</v>
      </c>
      <c r="AB1599" s="133" t="str">
        <f>IF(OR(G1599="Doomben",G1599="Eagle Farm"),"Q",IF(AND(Q1599&gt;1,Q1599&lt;55,Table1[[#This Row],[Source]]="Nat"),"Nat OK",IF(AND(Table1[[#This Row],[Source]]&lt;&gt;"Nat",Q1599&lt;55),"Poor &lt;55",IF(OR(G1599="Randwick",G1599="Flemington",G1599="Caulfield",G1599="Sandown Lake",G1599="Sandown Hill"),"Best","ave"))))</f>
        <v>ave</v>
      </c>
      <c r="AC1599" s="133" t="str">
        <f>IF(Q1599="","",IF(AB1599="Poor &lt;55",$AC$2*0.2%,IF(AND(AB1599="Q",AA1599&lt;&gt;"Wed"),$AC$2*0.4%,IF(AND(AB1599="Q",AA1599="Wed"),$AC$2*0.5%,IF(AND(AB1599="Ave",U1599=100),$AC$2*0.5%,IF(AND(AB1599="ave",U1599="",N1599=1,AG1599="Bush"),$AC$2*1%,IF(AND(AB1599="ave",U1599="",Q1599&gt;100),$AC$2*1.3%,IF(AND(AB1599="ave",U1599=""),$AC$2*1.2%,IF(AND(AB1599="Ave",U1599=200),$AC$2*1%,IF(AND(AB1599="Best",U1599=200),$AC$2*1.5%,IF(AND(AB1599="Best",U1599="",K1599&lt;&gt;"Pro Syd"),$AC$2*0.5%,IF(AND(AB1599="Best",U1599=""),$AC$2*1%,IF(AND(AB1599="Best",U1599=100,Table1[[#This Row],[State]]="NSW"),$AC$2*0.4%,IF(AND(AB1599="Best",U1599=100),$AC$2*1%,IF(Table1[[#This Row],[Adj]]="Nat OK",$AC$2*0.5%,"xxx")))))))))))))))</f>
        <v/>
      </c>
      <c r="AD1599" s="133" t="str">
        <f t="shared" si="323"/>
        <v/>
      </c>
      <c r="AE1599" s="133" t="str">
        <f t="shared" si="324"/>
        <v/>
      </c>
      <c r="AF1599" s="133" t="str">
        <f>VLOOKUP(Table1[[#This Row],[Track]],$F$2672:$H$2715,2,FALSE)</f>
        <v>Vic</v>
      </c>
      <c r="AG1599" s="133" t="str">
        <f>VLOOKUP(Table1[[#This Row],[Track]],$F$2672:$H$2715,3,FALSE)</f>
        <v>-</v>
      </c>
      <c r="AH1599" s="133" t="str">
        <f>IF(Table1[[#This Row],[Date]]&lt;$AH$2,"",IF(Table1[[#This Row],[Date]]&lt;$AH$3,"Edge","Elite Combo"))</f>
        <v/>
      </c>
      <c r="AI1599" s="218">
        <f>Table1[[#This Row],[Time]]</f>
        <v>0.54861111111111116</v>
      </c>
      <c r="AJ1599" s="219" t="str">
        <f>Table1[[#This Row],[Track]]</f>
        <v>Moonee Valley</v>
      </c>
      <c r="AK1599" s="216">
        <f>Table1[[#This Row],[Race ]]</f>
        <v>1</v>
      </c>
      <c r="AL1599" s="219">
        <f>Table1[[#This Row],[TAB]]</f>
        <v>4</v>
      </c>
      <c r="AM1599" s="219" t="str">
        <f>Table1[[#This Row],[Selection]]</f>
        <v>Dashing Duchess</v>
      </c>
      <c r="AN1599" s="220" t="str">
        <f>Table1[[#This Row],[Sources]]</f>
        <v/>
      </c>
      <c r="AO1599" s="219" t="str">
        <f>Table1[[#This Row],[Scale Bet]]</f>
        <v/>
      </c>
    </row>
    <row r="1600" spans="5:41" ht="16.5" customHeight="1" x14ac:dyDescent="0.25">
      <c r="E1600" s="185">
        <v>45528</v>
      </c>
      <c r="F1600" s="35">
        <v>0.54861111111111116</v>
      </c>
      <c r="G1600" s="36" t="s">
        <v>100</v>
      </c>
      <c r="H1600" s="36">
        <v>1</v>
      </c>
      <c r="I1600" s="36">
        <v>3</v>
      </c>
      <c r="J1600" s="36" t="s">
        <v>333</v>
      </c>
      <c r="K1600" s="36" t="s">
        <v>40</v>
      </c>
      <c r="L1600" s="165">
        <v>10</v>
      </c>
      <c r="M1600" s="134">
        <f t="shared" si="312"/>
        <v>23</v>
      </c>
      <c r="N1600" s="36">
        <f t="shared" si="313"/>
        <v>2</v>
      </c>
      <c r="O1600" s="135" t="str">
        <f t="shared" si="314"/>
        <v>Edge-10/Pro Mel-13</v>
      </c>
      <c r="P1600" s="186" t="str">
        <f t="shared" si="315"/>
        <v>OK</v>
      </c>
      <c r="Q1600" s="187">
        <f t="shared" si="316"/>
        <v>92</v>
      </c>
      <c r="R1600" s="150"/>
      <c r="S1600" s="187" t="str">
        <f t="shared" si="317"/>
        <v/>
      </c>
      <c r="T1600" s="136" t="str">
        <f t="shared" si="318"/>
        <v>Lordship</v>
      </c>
      <c r="U1600" s="137">
        <f>IF(P1600="","",IF(N1600=1,"",IF(Q1600="","",IF(Q1600&lt;=100,100,IF(Table1[[#This Row],[Day]]="Wed",100,200)))))</f>
        <v>100</v>
      </c>
      <c r="V1600" s="137" t="str">
        <f t="shared" si="319"/>
        <v/>
      </c>
      <c r="W1600" s="137">
        <f t="shared" si="320"/>
        <v>-100</v>
      </c>
      <c r="X1600" s="133">
        <f>100</f>
        <v>100</v>
      </c>
      <c r="Y1600" s="133" t="str">
        <f t="shared" si="321"/>
        <v/>
      </c>
      <c r="Z1600" s="133">
        <f t="shared" si="322"/>
        <v>-100</v>
      </c>
      <c r="AA1600" s="134" t="str">
        <f>TEXT(Table1[[#This Row],[Date]],"DDD")</f>
        <v>Sat</v>
      </c>
      <c r="AB1600" s="133" t="str">
        <f>IF(OR(G1600="Doomben",G1600="Eagle Farm"),"Q",IF(AND(Q1600&gt;1,Q1600&lt;55,Table1[[#This Row],[Source]]="Nat"),"Nat OK",IF(AND(Table1[[#This Row],[Source]]&lt;&gt;"Nat",Q1600&lt;55),"Poor &lt;55",IF(OR(G1600="Randwick",G1600="Flemington",G1600="Caulfield",G1600="Sandown Lake",G1600="Sandown Hill"),"Best","ave"))))</f>
        <v>ave</v>
      </c>
      <c r="AC1600" s="133">
        <f>IF(Q1600="","",IF(AB1600="Poor &lt;55",$AC$2*0.2%,IF(AND(AB1600="Q",AA1600&lt;&gt;"Wed"),$AC$2*0.4%,IF(AND(AB1600="Q",AA1600="Wed"),$AC$2*0.5%,IF(AND(AB1600="Ave",U1600=100),$AC$2*0.5%,IF(AND(AB1600="ave",U1600="",N1600=1,AG1600="Bush"),$AC$2*1%,IF(AND(AB1600="ave",U1600="",Q1600&gt;100),$AC$2*1.3%,IF(AND(AB1600="ave",U1600=""),$AC$2*1.2%,IF(AND(AB1600="Ave",U1600=200),$AC$2*1%,IF(AND(AB1600="Best",U1600=200),$AC$2*1.5%,IF(AND(AB1600="Best",U1600="",K1600&lt;&gt;"Pro Syd"),$AC$2*0.5%,IF(AND(AB1600="Best",U1600=""),$AC$2*1%,IF(AND(AB1600="Best",U1600=100,Table1[[#This Row],[State]]="NSW"),$AC$2*0.4%,IF(AND(AB1600="Best",U1600=100),$AC$2*1%,IF(Table1[[#This Row],[Adj]]="Nat OK",$AC$2*0.5%,"xxx")))))))))))))))</f>
        <v>50</v>
      </c>
      <c r="AD1600" s="133" t="str">
        <f t="shared" si="323"/>
        <v/>
      </c>
      <c r="AE1600" s="133">
        <f t="shared" si="324"/>
        <v>-50</v>
      </c>
      <c r="AF1600" s="133" t="str">
        <f>VLOOKUP(Table1[[#This Row],[Track]],$F$2672:$H$2715,2,FALSE)</f>
        <v>Vic</v>
      </c>
      <c r="AG1600" s="133" t="str">
        <f>VLOOKUP(Table1[[#This Row],[Track]],$F$2672:$H$2715,3,FALSE)</f>
        <v>-</v>
      </c>
      <c r="AH1600" s="133" t="str">
        <f>IF(Table1[[#This Row],[Date]]&lt;$AH$2,"",IF(Table1[[#This Row],[Date]]&lt;$AH$3,"Edge","Elite Combo"))</f>
        <v/>
      </c>
      <c r="AI1600" s="218">
        <f>Table1[[#This Row],[Time]]</f>
        <v>0.54861111111111116</v>
      </c>
      <c r="AJ1600" s="219" t="str">
        <f>Table1[[#This Row],[Track]]</f>
        <v>Moonee Valley</v>
      </c>
      <c r="AK1600" s="216">
        <f>Table1[[#This Row],[Race ]]</f>
        <v>1</v>
      </c>
      <c r="AL1600" s="219">
        <f>Table1[[#This Row],[TAB]]</f>
        <v>3</v>
      </c>
      <c r="AM1600" s="219" t="str">
        <f>Table1[[#This Row],[Selection]]</f>
        <v>Lordship</v>
      </c>
      <c r="AN1600" s="220" t="str">
        <f>Table1[[#This Row],[Sources]]</f>
        <v>Edge-10/Pro Mel-13</v>
      </c>
      <c r="AO1600" s="219">
        <f>Table1[[#This Row],[Scale Bet]]</f>
        <v>50</v>
      </c>
    </row>
    <row r="1601" spans="5:41" ht="16.5" customHeight="1" x14ac:dyDescent="0.25">
      <c r="E1601" s="185">
        <v>45528</v>
      </c>
      <c r="F1601" s="35">
        <v>0.54861111111111116</v>
      </c>
      <c r="G1601" s="36" t="s">
        <v>100</v>
      </c>
      <c r="H1601" s="36">
        <v>1</v>
      </c>
      <c r="I1601" s="36">
        <v>3</v>
      </c>
      <c r="J1601" s="36" t="s">
        <v>333</v>
      </c>
      <c r="K1601" s="36" t="s">
        <v>18</v>
      </c>
      <c r="L1601" s="165">
        <v>13</v>
      </c>
      <c r="M1601" s="134" t="str">
        <f t="shared" si="312"/>
        <v/>
      </c>
      <c r="N1601" s="36" t="str">
        <f t="shared" si="313"/>
        <v/>
      </c>
      <c r="O1601" s="135" t="str">
        <f t="shared" si="314"/>
        <v/>
      </c>
      <c r="P1601" s="186" t="str">
        <f t="shared" si="315"/>
        <v>OK</v>
      </c>
      <c r="Q1601" s="187" t="str">
        <f t="shared" si="316"/>
        <v/>
      </c>
      <c r="R1601" s="150"/>
      <c r="S1601" s="187" t="str">
        <f t="shared" si="317"/>
        <v/>
      </c>
      <c r="T1601" s="136" t="str">
        <f t="shared" si="318"/>
        <v>Lordship</v>
      </c>
      <c r="U1601" s="137" t="str">
        <f>IF(P1601="","",IF(N1601=1,"",IF(Q1601="","",IF(Q1601&lt;=100,100,IF(Table1[[#This Row],[Day]]="Wed",100,200)))))</f>
        <v/>
      </c>
      <c r="V1601" s="137" t="str">
        <f t="shared" si="319"/>
        <v/>
      </c>
      <c r="W1601" s="137" t="str">
        <f t="shared" si="320"/>
        <v/>
      </c>
      <c r="X1601" s="133">
        <f>100</f>
        <v>100</v>
      </c>
      <c r="Y1601" s="133" t="str">
        <f t="shared" si="321"/>
        <v/>
      </c>
      <c r="Z1601" s="133">
        <f t="shared" si="322"/>
        <v>-100</v>
      </c>
      <c r="AA1601" s="134" t="str">
        <f>TEXT(Table1[[#This Row],[Date]],"DDD")</f>
        <v>Sat</v>
      </c>
      <c r="AB1601" s="133" t="str">
        <f>IF(OR(G1601="Doomben",G1601="Eagle Farm"),"Q",IF(AND(Q1601&gt;1,Q1601&lt;55,Table1[[#This Row],[Source]]="Nat"),"Nat OK",IF(AND(Table1[[#This Row],[Source]]&lt;&gt;"Nat",Q1601&lt;55),"Poor &lt;55",IF(OR(G1601="Randwick",G1601="Flemington",G1601="Caulfield",G1601="Sandown Lake",G1601="Sandown Hill"),"Best","ave"))))</f>
        <v>ave</v>
      </c>
      <c r="AC1601" s="133" t="str">
        <f>IF(Q1601="","",IF(AB1601="Poor &lt;55",$AC$2*0.2%,IF(AND(AB1601="Q",AA1601&lt;&gt;"Wed"),$AC$2*0.4%,IF(AND(AB1601="Q",AA1601="Wed"),$AC$2*0.5%,IF(AND(AB1601="Ave",U1601=100),$AC$2*0.5%,IF(AND(AB1601="ave",U1601="",N1601=1,AG1601="Bush"),$AC$2*1%,IF(AND(AB1601="ave",U1601="",Q1601&gt;100),$AC$2*1.3%,IF(AND(AB1601="ave",U1601=""),$AC$2*1.2%,IF(AND(AB1601="Ave",U1601=200),$AC$2*1%,IF(AND(AB1601="Best",U1601=200),$AC$2*1.5%,IF(AND(AB1601="Best",U1601="",K1601&lt;&gt;"Pro Syd"),$AC$2*0.5%,IF(AND(AB1601="Best",U1601=""),$AC$2*1%,IF(AND(AB1601="Best",U1601=100,Table1[[#This Row],[State]]="NSW"),$AC$2*0.4%,IF(AND(AB1601="Best",U1601=100),$AC$2*1%,IF(Table1[[#This Row],[Adj]]="Nat OK",$AC$2*0.5%,"xxx")))))))))))))))</f>
        <v/>
      </c>
      <c r="AD1601" s="133" t="str">
        <f t="shared" si="323"/>
        <v/>
      </c>
      <c r="AE1601" s="133" t="str">
        <f t="shared" si="324"/>
        <v/>
      </c>
      <c r="AF1601" s="133" t="str">
        <f>VLOOKUP(Table1[[#This Row],[Track]],$F$2672:$H$2715,2,FALSE)</f>
        <v>Vic</v>
      </c>
      <c r="AG1601" s="133" t="str">
        <f>VLOOKUP(Table1[[#This Row],[Track]],$F$2672:$H$2715,3,FALSE)</f>
        <v>-</v>
      </c>
      <c r="AH1601" s="133" t="str">
        <f>IF(Table1[[#This Row],[Date]]&lt;$AH$2,"",IF(Table1[[#This Row],[Date]]&lt;$AH$3,"Edge","Elite Combo"))</f>
        <v/>
      </c>
      <c r="AI1601" s="218">
        <f>Table1[[#This Row],[Time]]</f>
        <v>0.54861111111111116</v>
      </c>
      <c r="AJ1601" s="219" t="str">
        <f>Table1[[#This Row],[Track]]</f>
        <v>Moonee Valley</v>
      </c>
      <c r="AK1601" s="216">
        <f>Table1[[#This Row],[Race ]]</f>
        <v>1</v>
      </c>
      <c r="AL1601" s="219">
        <f>Table1[[#This Row],[TAB]]</f>
        <v>3</v>
      </c>
      <c r="AM1601" s="219" t="str">
        <f>Table1[[#This Row],[Selection]]</f>
        <v>Lordship</v>
      </c>
      <c r="AN1601" s="220" t="str">
        <f>Table1[[#This Row],[Sources]]</f>
        <v/>
      </c>
      <c r="AO1601" s="219" t="str">
        <f>Table1[[#This Row],[Scale Bet]]</f>
        <v/>
      </c>
    </row>
    <row r="1602" spans="5:41" ht="16.5" customHeight="1" x14ac:dyDescent="0.25">
      <c r="E1602" s="185">
        <v>45528</v>
      </c>
      <c r="F1602" s="35">
        <v>0.5625</v>
      </c>
      <c r="G1602" s="36" t="s">
        <v>22</v>
      </c>
      <c r="H1602" s="36">
        <v>4</v>
      </c>
      <c r="I1602" s="36">
        <v>3</v>
      </c>
      <c r="J1602" s="36" t="s">
        <v>334</v>
      </c>
      <c r="K1602" s="36" t="s">
        <v>60</v>
      </c>
      <c r="L1602" s="165">
        <v>10</v>
      </c>
      <c r="M1602" s="134">
        <f t="shared" si="312"/>
        <v>10</v>
      </c>
      <c r="N1602" s="36">
        <f t="shared" si="313"/>
        <v>1</v>
      </c>
      <c r="O1602" s="135" t="str">
        <f t="shared" si="314"/>
        <v>Pro Syd-10</v>
      </c>
      <c r="P1602" s="186" t="str">
        <f t="shared" si="315"/>
        <v>OK</v>
      </c>
      <c r="Q1602" s="187">
        <f t="shared" si="316"/>
        <v>40</v>
      </c>
      <c r="R1602" s="150"/>
      <c r="S1602" s="187" t="str">
        <f t="shared" si="317"/>
        <v/>
      </c>
      <c r="T1602" s="136" t="str">
        <f t="shared" si="318"/>
        <v>Awash</v>
      </c>
      <c r="U1602" s="137" t="str">
        <f>IF(P1602="","",IF(N1602=1,"",IF(Q1602="","",IF(Q1602&lt;=100,100,IF(Table1[[#This Row],[Day]]="Wed",100,200)))))</f>
        <v/>
      </c>
      <c r="V1602" s="137" t="str">
        <f t="shared" si="319"/>
        <v/>
      </c>
      <c r="W1602" s="137" t="str">
        <f t="shared" si="320"/>
        <v/>
      </c>
      <c r="X1602" s="133">
        <f>100</f>
        <v>100</v>
      </c>
      <c r="Y1602" s="133" t="str">
        <f t="shared" si="321"/>
        <v/>
      </c>
      <c r="Z1602" s="133">
        <f t="shared" si="322"/>
        <v>-100</v>
      </c>
      <c r="AA1602" s="134" t="str">
        <f>TEXT(Table1[[#This Row],[Date]],"DDD")</f>
        <v>Sat</v>
      </c>
      <c r="AB1602" s="133" t="str">
        <f>IF(OR(G1602="Doomben",G1602="Eagle Farm"),"Q",IF(AND(Q1602&gt;1,Q1602&lt;55,Table1[[#This Row],[Source]]="Nat"),"Nat OK",IF(AND(Table1[[#This Row],[Source]]&lt;&gt;"Nat",Q1602&lt;55),"Poor &lt;55",IF(OR(G1602="Randwick",G1602="Flemington",G1602="Caulfield",G1602="Sandown Lake",G1602="Sandown Hill"),"Best","ave"))))</f>
        <v>Poor &lt;55</v>
      </c>
      <c r="AC1602" s="133">
        <f>IF(Q1602="","",IF(AB1602="Poor &lt;55",$AC$2*0.2%,IF(AND(AB1602="Q",AA1602&lt;&gt;"Wed"),$AC$2*0.4%,IF(AND(AB1602="Q",AA1602="Wed"),$AC$2*0.5%,IF(AND(AB1602="Ave",U1602=100),$AC$2*0.5%,IF(AND(AB1602="ave",U1602="",N1602=1,AG1602="Bush"),$AC$2*1%,IF(AND(AB1602="ave",U1602="",Q1602&gt;100),$AC$2*1.3%,IF(AND(AB1602="ave",U1602=""),$AC$2*1.2%,IF(AND(AB1602="Ave",U1602=200),$AC$2*1%,IF(AND(AB1602="Best",U1602=200),$AC$2*1.5%,IF(AND(AB1602="Best",U1602="",K1602&lt;&gt;"Pro Syd"),$AC$2*0.5%,IF(AND(AB1602="Best",U1602=""),$AC$2*1%,IF(AND(AB1602="Best",U1602=100,Table1[[#This Row],[State]]="NSW"),$AC$2*0.4%,IF(AND(AB1602="Best",U1602=100),$AC$2*1%,IF(Table1[[#This Row],[Adj]]="Nat OK",$AC$2*0.5%,"xxx")))))))))))))))</f>
        <v>20</v>
      </c>
      <c r="AD1602" s="133" t="str">
        <f t="shared" si="323"/>
        <v/>
      </c>
      <c r="AE1602" s="133">
        <f t="shared" si="324"/>
        <v>-20</v>
      </c>
      <c r="AF1602" s="133" t="str">
        <f>VLOOKUP(Table1[[#This Row],[Track]],$F$2672:$H$2715,2,FALSE)</f>
        <v>NSW</v>
      </c>
      <c r="AG1602" s="133" t="str">
        <f>VLOOKUP(Table1[[#This Row],[Track]],$F$2672:$H$2715,3,FALSE)</f>
        <v>-</v>
      </c>
      <c r="AH1602" s="133" t="str">
        <f>IF(Table1[[#This Row],[Date]]&lt;$AH$2,"",IF(Table1[[#This Row],[Date]]&lt;$AH$3,"Edge","Elite Combo"))</f>
        <v/>
      </c>
      <c r="AI1602" s="218">
        <f>Table1[[#This Row],[Time]]</f>
        <v>0.5625</v>
      </c>
      <c r="AJ1602" s="219" t="str">
        <f>Table1[[#This Row],[Track]]</f>
        <v>Randwick</v>
      </c>
      <c r="AK1602" s="216">
        <f>Table1[[#This Row],[Race ]]</f>
        <v>4</v>
      </c>
      <c r="AL1602" s="219">
        <f>Table1[[#This Row],[TAB]]</f>
        <v>3</v>
      </c>
      <c r="AM1602" s="219" t="str">
        <f>Table1[[#This Row],[Selection]]</f>
        <v>Awash</v>
      </c>
      <c r="AN1602" s="220" t="str">
        <f>Table1[[#This Row],[Sources]]</f>
        <v>Pro Syd-10</v>
      </c>
      <c r="AO1602" s="219">
        <f>Table1[[#This Row],[Scale Bet]]</f>
        <v>20</v>
      </c>
    </row>
    <row r="1603" spans="5:41" ht="16.5" customHeight="1" x14ac:dyDescent="0.25">
      <c r="E1603" s="185">
        <v>45528</v>
      </c>
      <c r="F1603" s="35">
        <v>0.5625</v>
      </c>
      <c r="G1603" s="36" t="s">
        <v>22</v>
      </c>
      <c r="H1603" s="36">
        <v>4</v>
      </c>
      <c r="I1603" s="36">
        <v>4</v>
      </c>
      <c r="J1603" s="36" t="s">
        <v>335</v>
      </c>
      <c r="K1603" s="36" t="s">
        <v>1</v>
      </c>
      <c r="L1603" s="165">
        <v>11.000000000000002</v>
      </c>
      <c r="M1603" s="134">
        <f t="shared" si="312"/>
        <v>11.000000000000002</v>
      </c>
      <c r="N1603" s="36">
        <f t="shared" si="313"/>
        <v>1</v>
      </c>
      <c r="O1603" s="135" t="str">
        <f t="shared" si="314"/>
        <v>E4-11</v>
      </c>
      <c r="P1603" s="186" t="str">
        <f t="shared" si="315"/>
        <v>OK</v>
      </c>
      <c r="Q1603" s="187">
        <f t="shared" si="316"/>
        <v>44.000000000000007</v>
      </c>
      <c r="R1603" s="150"/>
      <c r="S1603" s="187" t="str">
        <f t="shared" si="317"/>
        <v/>
      </c>
      <c r="T1603" s="136" t="str">
        <f t="shared" si="318"/>
        <v>Peace Officer</v>
      </c>
      <c r="U1603" s="137" t="str">
        <f>IF(P1603="","",IF(N1603=1,"",IF(Q1603="","",IF(Q1603&lt;=100,100,IF(Table1[[#This Row],[Day]]="Wed",100,200)))))</f>
        <v/>
      </c>
      <c r="V1603" s="137" t="str">
        <f t="shared" si="319"/>
        <v/>
      </c>
      <c r="W1603" s="137" t="str">
        <f t="shared" si="320"/>
        <v/>
      </c>
      <c r="X1603" s="133">
        <f>100</f>
        <v>100</v>
      </c>
      <c r="Y1603" s="133" t="str">
        <f t="shared" si="321"/>
        <v/>
      </c>
      <c r="Z1603" s="133">
        <f t="shared" si="322"/>
        <v>-100</v>
      </c>
      <c r="AA1603" s="134" t="str">
        <f>TEXT(Table1[[#This Row],[Date]],"DDD")</f>
        <v>Sat</v>
      </c>
      <c r="AB1603" s="133" t="str">
        <f>IF(OR(G1603="Doomben",G1603="Eagle Farm"),"Q",IF(AND(Q1603&gt;1,Q1603&lt;55,Table1[[#This Row],[Source]]="Nat"),"Nat OK",IF(AND(Table1[[#This Row],[Source]]&lt;&gt;"Nat",Q1603&lt;55),"Poor &lt;55",IF(OR(G1603="Randwick",G1603="Flemington",G1603="Caulfield",G1603="Sandown Lake",G1603="Sandown Hill"),"Best","ave"))))</f>
        <v>Poor &lt;55</v>
      </c>
      <c r="AC1603" s="133">
        <f>IF(Q1603="","",IF(AB1603="Poor &lt;55",$AC$2*0.2%,IF(AND(AB1603="Q",AA1603&lt;&gt;"Wed"),$AC$2*0.4%,IF(AND(AB1603="Q",AA1603="Wed"),$AC$2*0.5%,IF(AND(AB1603="Ave",U1603=100),$AC$2*0.5%,IF(AND(AB1603="ave",U1603="",N1603=1,AG1603="Bush"),$AC$2*1%,IF(AND(AB1603="ave",U1603="",Q1603&gt;100),$AC$2*1.3%,IF(AND(AB1603="ave",U1603=""),$AC$2*1.2%,IF(AND(AB1603="Ave",U1603=200),$AC$2*1%,IF(AND(AB1603="Best",U1603=200),$AC$2*1.5%,IF(AND(AB1603="Best",U1603="",K1603&lt;&gt;"Pro Syd"),$AC$2*0.5%,IF(AND(AB1603="Best",U1603=""),$AC$2*1%,IF(AND(AB1603="Best",U1603=100,Table1[[#This Row],[State]]="NSW"),$AC$2*0.4%,IF(AND(AB1603="Best",U1603=100),$AC$2*1%,IF(Table1[[#This Row],[Adj]]="Nat OK",$AC$2*0.5%,"xxx")))))))))))))))</f>
        <v>20</v>
      </c>
      <c r="AD1603" s="133" t="str">
        <f t="shared" si="323"/>
        <v/>
      </c>
      <c r="AE1603" s="133">
        <f t="shared" si="324"/>
        <v>-20</v>
      </c>
      <c r="AF1603" s="133" t="str">
        <f>VLOOKUP(Table1[[#This Row],[Track]],$F$2672:$H$2715,2,FALSE)</f>
        <v>NSW</v>
      </c>
      <c r="AG1603" s="133" t="str">
        <f>VLOOKUP(Table1[[#This Row],[Track]],$F$2672:$H$2715,3,FALSE)</f>
        <v>-</v>
      </c>
      <c r="AH1603" s="133" t="str">
        <f>IF(Table1[[#This Row],[Date]]&lt;$AH$2,"",IF(Table1[[#This Row],[Date]]&lt;$AH$3,"Edge","Elite Combo"))</f>
        <v/>
      </c>
      <c r="AI1603" s="218">
        <f>Table1[[#This Row],[Time]]</f>
        <v>0.5625</v>
      </c>
      <c r="AJ1603" s="219" t="str">
        <f>Table1[[#This Row],[Track]]</f>
        <v>Randwick</v>
      </c>
      <c r="AK1603" s="216">
        <f>Table1[[#This Row],[Race ]]</f>
        <v>4</v>
      </c>
      <c r="AL1603" s="219">
        <f>Table1[[#This Row],[TAB]]</f>
        <v>4</v>
      </c>
      <c r="AM1603" s="219" t="str">
        <f>Table1[[#This Row],[Selection]]</f>
        <v>Peace Officer</v>
      </c>
      <c r="AN1603" s="220" t="str">
        <f>Table1[[#This Row],[Sources]]</f>
        <v>E4-11</v>
      </c>
      <c r="AO1603" s="219">
        <f>Table1[[#This Row],[Scale Bet]]</f>
        <v>20</v>
      </c>
    </row>
    <row r="1604" spans="5:41" ht="16.5" customHeight="1" x14ac:dyDescent="0.25">
      <c r="E1604" s="185">
        <v>45528</v>
      </c>
      <c r="F1604" s="35">
        <v>0.5625</v>
      </c>
      <c r="G1604" s="36" t="s">
        <v>22</v>
      </c>
      <c r="H1604" s="36">
        <v>4</v>
      </c>
      <c r="I1604" s="36">
        <v>1</v>
      </c>
      <c r="J1604" s="36" t="s">
        <v>336</v>
      </c>
      <c r="K1604" s="36" t="s">
        <v>60</v>
      </c>
      <c r="L1604" s="165">
        <v>15</v>
      </c>
      <c r="M1604" s="134">
        <f t="shared" si="312"/>
        <v>15</v>
      </c>
      <c r="N1604" s="36">
        <f t="shared" si="313"/>
        <v>1</v>
      </c>
      <c r="O1604" s="135" t="str">
        <f t="shared" si="314"/>
        <v>Pro Syd-15</v>
      </c>
      <c r="P1604" s="186" t="str">
        <f t="shared" si="315"/>
        <v>OK</v>
      </c>
      <c r="Q1604" s="187">
        <f t="shared" si="316"/>
        <v>60</v>
      </c>
      <c r="R1604" s="150"/>
      <c r="S1604" s="187" t="str">
        <f t="shared" si="317"/>
        <v/>
      </c>
      <c r="T1604" s="136" t="str">
        <f t="shared" si="318"/>
        <v>West Of Africa</v>
      </c>
      <c r="U1604" s="137" t="str">
        <f>IF(P1604="","",IF(N1604=1,"",IF(Q1604="","",IF(Q1604&lt;=100,100,IF(Table1[[#This Row],[Day]]="Wed",100,200)))))</f>
        <v/>
      </c>
      <c r="V1604" s="137" t="str">
        <f t="shared" si="319"/>
        <v/>
      </c>
      <c r="W1604" s="137" t="str">
        <f t="shared" si="320"/>
        <v/>
      </c>
      <c r="X1604" s="133">
        <f>100</f>
        <v>100</v>
      </c>
      <c r="Y1604" s="133" t="str">
        <f t="shared" si="321"/>
        <v/>
      </c>
      <c r="Z1604" s="133">
        <f t="shared" si="322"/>
        <v>-100</v>
      </c>
      <c r="AA1604" s="134" t="str">
        <f>TEXT(Table1[[#This Row],[Date]],"DDD")</f>
        <v>Sat</v>
      </c>
      <c r="AB1604" s="133" t="str">
        <f>IF(OR(G1604="Doomben",G1604="Eagle Farm"),"Q",IF(AND(Q1604&gt;1,Q1604&lt;55,Table1[[#This Row],[Source]]="Nat"),"Nat OK",IF(AND(Table1[[#This Row],[Source]]&lt;&gt;"Nat",Q1604&lt;55),"Poor &lt;55",IF(OR(G1604="Randwick",G1604="Flemington",G1604="Caulfield",G1604="Sandown Lake",G1604="Sandown Hill"),"Best","ave"))))</f>
        <v>Best</v>
      </c>
      <c r="AC1604" s="133">
        <f>IF(Q1604="","",IF(AB1604="Poor &lt;55",$AC$2*0.2%,IF(AND(AB1604="Q",AA1604&lt;&gt;"Wed"),$AC$2*0.4%,IF(AND(AB1604="Q",AA1604="Wed"),$AC$2*0.5%,IF(AND(AB1604="Ave",U1604=100),$AC$2*0.5%,IF(AND(AB1604="ave",U1604="",N1604=1,AG1604="Bush"),$AC$2*1%,IF(AND(AB1604="ave",U1604="",Q1604&gt;100),$AC$2*1.3%,IF(AND(AB1604="ave",U1604=""),$AC$2*1.2%,IF(AND(AB1604="Ave",U1604=200),$AC$2*1%,IF(AND(AB1604="Best",U1604=200),$AC$2*1.5%,IF(AND(AB1604="Best",U1604="",K1604&lt;&gt;"Pro Syd"),$AC$2*0.5%,IF(AND(AB1604="Best",U1604=""),$AC$2*1%,IF(AND(AB1604="Best",U1604=100,Table1[[#This Row],[State]]="NSW"),$AC$2*0.4%,IF(AND(AB1604="Best",U1604=100),$AC$2*1%,IF(Table1[[#This Row],[Adj]]="Nat OK",$AC$2*0.5%,"xxx")))))))))))))))</f>
        <v>100</v>
      </c>
      <c r="AD1604" s="133" t="str">
        <f t="shared" si="323"/>
        <v/>
      </c>
      <c r="AE1604" s="133">
        <f t="shared" si="324"/>
        <v>-100</v>
      </c>
      <c r="AF1604" s="133" t="str">
        <f>VLOOKUP(Table1[[#This Row],[Track]],$F$2672:$H$2715,2,FALSE)</f>
        <v>NSW</v>
      </c>
      <c r="AG1604" s="133" t="str">
        <f>VLOOKUP(Table1[[#This Row],[Track]],$F$2672:$H$2715,3,FALSE)</f>
        <v>-</v>
      </c>
      <c r="AH1604" s="133" t="str">
        <f>IF(Table1[[#This Row],[Date]]&lt;$AH$2,"",IF(Table1[[#This Row],[Date]]&lt;$AH$3,"Edge","Elite Combo"))</f>
        <v/>
      </c>
      <c r="AI1604" s="218">
        <f>Table1[[#This Row],[Time]]</f>
        <v>0.5625</v>
      </c>
      <c r="AJ1604" s="219" t="str">
        <f>Table1[[#This Row],[Track]]</f>
        <v>Randwick</v>
      </c>
      <c r="AK1604" s="216">
        <f>Table1[[#This Row],[Race ]]</f>
        <v>4</v>
      </c>
      <c r="AL1604" s="219">
        <f>Table1[[#This Row],[TAB]]</f>
        <v>1</v>
      </c>
      <c r="AM1604" s="219" t="str">
        <f>Table1[[#This Row],[Selection]]</f>
        <v>West Of Africa</v>
      </c>
      <c r="AN1604" s="220" t="str">
        <f>Table1[[#This Row],[Sources]]</f>
        <v>Pro Syd-15</v>
      </c>
      <c r="AO1604" s="219">
        <f>Table1[[#This Row],[Scale Bet]]</f>
        <v>100</v>
      </c>
    </row>
    <row r="1605" spans="5:41" ht="16.5" customHeight="1" x14ac:dyDescent="0.25">
      <c r="E1605" s="185">
        <v>45528</v>
      </c>
      <c r="F1605" s="35">
        <v>0.56805555555555554</v>
      </c>
      <c r="G1605" s="36" t="s">
        <v>217</v>
      </c>
      <c r="H1605" s="36">
        <v>4</v>
      </c>
      <c r="I1605" s="36">
        <v>6</v>
      </c>
      <c r="J1605" s="36" t="s">
        <v>337</v>
      </c>
      <c r="K1605" s="36" t="s">
        <v>13</v>
      </c>
      <c r="L1605" s="165">
        <v>11</v>
      </c>
      <c r="M1605" s="134">
        <f t="shared" si="312"/>
        <v>11</v>
      </c>
      <c r="N1605" s="36">
        <f t="shared" si="313"/>
        <v>1</v>
      </c>
      <c r="O1605" s="135" t="str">
        <f t="shared" si="314"/>
        <v>Nat-11</v>
      </c>
      <c r="P1605" s="186" t="str">
        <f t="shared" si="315"/>
        <v/>
      </c>
      <c r="Q1605" s="187">
        <f t="shared" si="316"/>
        <v>44</v>
      </c>
      <c r="R1605" s="150"/>
      <c r="S1605" s="187" t="str">
        <f t="shared" si="317"/>
        <v/>
      </c>
      <c r="T1605" s="136" t="str">
        <f t="shared" si="318"/>
        <v>Blazen Boots</v>
      </c>
      <c r="U1605" s="137" t="str">
        <f>IF(P1605="","",IF(N1605=1,"",IF(Q1605="","",IF(Q1605&lt;=100,100,IF(Table1[[#This Row],[Day]]="Wed",100,200)))))</f>
        <v/>
      </c>
      <c r="V1605" s="137" t="str">
        <f t="shared" si="319"/>
        <v/>
      </c>
      <c r="W1605" s="137" t="str">
        <f t="shared" si="320"/>
        <v/>
      </c>
      <c r="X1605" s="133">
        <f>100</f>
        <v>100</v>
      </c>
      <c r="Y1605" s="133" t="str">
        <f t="shared" si="321"/>
        <v/>
      </c>
      <c r="Z1605" s="133">
        <f t="shared" si="322"/>
        <v>-100</v>
      </c>
      <c r="AA1605" s="134" t="str">
        <f>TEXT(Table1[[#This Row],[Date]],"DDD")</f>
        <v>Sat</v>
      </c>
      <c r="AB1605" s="133" t="str">
        <f>IF(OR(G1605="Doomben",G1605="Eagle Farm"),"Q",IF(AND(Q1605&gt;1,Q1605&lt;55,Table1[[#This Row],[Source]]="Nat"),"Nat OK",IF(AND(Table1[[#This Row],[Source]]&lt;&gt;"Nat",Q1605&lt;55),"Poor &lt;55",IF(OR(G1605="Randwick",G1605="Flemington",G1605="Caulfield",G1605="Sandown Lake",G1605="Sandown Hill"),"Best","ave"))))</f>
        <v>Q</v>
      </c>
      <c r="AC1605" s="133">
        <f>IF(Q1605="","",IF(AB1605="Poor &lt;55",$AC$2*0.2%,IF(AND(AB1605="Q",AA1605&lt;&gt;"Wed"),$AC$2*0.4%,IF(AND(AB1605="Q",AA1605="Wed"),$AC$2*0.5%,IF(AND(AB1605="Ave",U1605=100),$AC$2*0.5%,IF(AND(AB1605="ave",U1605="",N1605=1,AG1605="Bush"),$AC$2*1%,IF(AND(AB1605="ave",U1605="",Q1605&gt;100),$AC$2*1.3%,IF(AND(AB1605="ave",U1605=""),$AC$2*1.2%,IF(AND(AB1605="Ave",U1605=200),$AC$2*1%,IF(AND(AB1605="Best",U1605=200),$AC$2*1.5%,IF(AND(AB1605="Best",U1605="",K1605&lt;&gt;"Pro Syd"),$AC$2*0.5%,IF(AND(AB1605="Best",U1605=""),$AC$2*1%,IF(AND(AB1605="Best",U1605=100,Table1[[#This Row],[State]]="NSW"),$AC$2*0.4%,IF(AND(AB1605="Best",U1605=100),$AC$2*1%,IF(Table1[[#This Row],[Adj]]="Nat OK",$AC$2*0.5%,"xxx")))))))))))))))</f>
        <v>40</v>
      </c>
      <c r="AD1605" s="133" t="str">
        <f t="shared" si="323"/>
        <v/>
      </c>
      <c r="AE1605" s="133">
        <f t="shared" si="324"/>
        <v>-40</v>
      </c>
      <c r="AF1605" s="133" t="str">
        <f>VLOOKUP(Table1[[#This Row],[Track]],$F$2672:$H$2715,2,FALSE)</f>
        <v>Qld</v>
      </c>
      <c r="AG1605" s="133" t="str">
        <f>VLOOKUP(Table1[[#This Row],[Track]],$F$2672:$H$2715,3,FALSE)</f>
        <v>-</v>
      </c>
      <c r="AH1605" s="133" t="str">
        <f>IF(Table1[[#This Row],[Date]]&lt;$AH$2,"",IF(Table1[[#This Row],[Date]]&lt;$AH$3,"Edge","Elite Combo"))</f>
        <v/>
      </c>
      <c r="AI1605" s="218">
        <f>Table1[[#This Row],[Time]]</f>
        <v>0.56805555555555554</v>
      </c>
      <c r="AJ1605" s="219" t="str">
        <f>Table1[[#This Row],[Track]]</f>
        <v>Doomben</v>
      </c>
      <c r="AK1605" s="216">
        <f>Table1[[#This Row],[Race ]]</f>
        <v>4</v>
      </c>
      <c r="AL1605" s="219">
        <f>Table1[[#This Row],[TAB]]</f>
        <v>6</v>
      </c>
      <c r="AM1605" s="219" t="str">
        <f>Table1[[#This Row],[Selection]]</f>
        <v>Blazen Boots</v>
      </c>
      <c r="AN1605" s="220" t="str">
        <f>Table1[[#This Row],[Sources]]</f>
        <v>Nat-11</v>
      </c>
      <c r="AO1605" s="219">
        <f>Table1[[#This Row],[Scale Bet]]</f>
        <v>40</v>
      </c>
    </row>
    <row r="1606" spans="5:41" ht="16.5" customHeight="1" x14ac:dyDescent="0.25">
      <c r="E1606" s="185">
        <v>45528</v>
      </c>
      <c r="F1606" s="35">
        <v>0.58680555555555558</v>
      </c>
      <c r="G1606" s="36" t="s">
        <v>22</v>
      </c>
      <c r="H1606" s="36">
        <v>5</v>
      </c>
      <c r="I1606" s="36">
        <v>3</v>
      </c>
      <c r="J1606" s="36" t="s">
        <v>338</v>
      </c>
      <c r="K1606" s="36" t="s">
        <v>60</v>
      </c>
      <c r="L1606" s="165">
        <v>15</v>
      </c>
      <c r="M1606" s="134">
        <f t="shared" si="312"/>
        <v>15</v>
      </c>
      <c r="N1606" s="36">
        <f t="shared" si="313"/>
        <v>1</v>
      </c>
      <c r="O1606" s="135" t="str">
        <f t="shared" si="314"/>
        <v>Pro Syd-15</v>
      </c>
      <c r="P1606" s="186" t="str">
        <f t="shared" si="315"/>
        <v>OK</v>
      </c>
      <c r="Q1606" s="187">
        <f t="shared" si="316"/>
        <v>60</v>
      </c>
      <c r="R1606" s="150">
        <v>2.2000000000000002</v>
      </c>
      <c r="S1606" s="187">
        <f t="shared" si="317"/>
        <v>132</v>
      </c>
      <c r="T1606" s="136" t="str">
        <f t="shared" si="318"/>
        <v>Eliyass</v>
      </c>
      <c r="U1606" s="137" t="str">
        <f>IF(P1606="","",IF(N1606=1,"",IF(Q1606="","",IF(Q1606&lt;=100,100,IF(Table1[[#This Row],[Day]]="Wed",100,200)))))</f>
        <v/>
      </c>
      <c r="V1606" s="137" t="str">
        <f t="shared" si="319"/>
        <v/>
      </c>
      <c r="W1606" s="137" t="str">
        <f t="shared" si="320"/>
        <v/>
      </c>
      <c r="X1606" s="133">
        <f>100</f>
        <v>100</v>
      </c>
      <c r="Y1606" s="133">
        <f t="shared" si="321"/>
        <v>220.00000000000003</v>
      </c>
      <c r="Z1606" s="133">
        <f t="shared" si="322"/>
        <v>120.00000000000003</v>
      </c>
      <c r="AA1606" s="134" t="str">
        <f>TEXT(Table1[[#This Row],[Date]],"DDD")</f>
        <v>Sat</v>
      </c>
      <c r="AB1606" s="133" t="str">
        <f>IF(OR(G1606="Doomben",G1606="Eagle Farm"),"Q",IF(AND(Q1606&gt;1,Q1606&lt;55,Table1[[#This Row],[Source]]="Nat"),"Nat OK",IF(AND(Table1[[#This Row],[Source]]&lt;&gt;"Nat",Q1606&lt;55),"Poor &lt;55",IF(OR(G1606="Randwick",G1606="Flemington",G1606="Caulfield",G1606="Sandown Lake",G1606="Sandown Hill"),"Best","ave"))))</f>
        <v>Best</v>
      </c>
      <c r="AC1606" s="133">
        <f>IF(Q1606="","",IF(AB1606="Poor &lt;55",$AC$2*0.2%,IF(AND(AB1606="Q",AA1606&lt;&gt;"Wed"),$AC$2*0.4%,IF(AND(AB1606="Q",AA1606="Wed"),$AC$2*0.5%,IF(AND(AB1606="Ave",U1606=100),$AC$2*0.5%,IF(AND(AB1606="ave",U1606="",N1606=1,AG1606="Bush"),$AC$2*1%,IF(AND(AB1606="ave",U1606="",Q1606&gt;100),$AC$2*1.3%,IF(AND(AB1606="ave",U1606=""),$AC$2*1.2%,IF(AND(AB1606="Ave",U1606=200),$AC$2*1%,IF(AND(AB1606="Best",U1606=200),$AC$2*1.5%,IF(AND(AB1606="Best",U1606="",K1606&lt;&gt;"Pro Syd"),$AC$2*0.5%,IF(AND(AB1606="Best",U1606=""),$AC$2*1%,IF(AND(AB1606="Best",U1606=100,Table1[[#This Row],[State]]="NSW"),$AC$2*0.4%,IF(AND(AB1606="Best",U1606=100),$AC$2*1%,IF(Table1[[#This Row],[Adj]]="Nat OK",$AC$2*0.5%,"xxx")))))))))))))))</f>
        <v>100</v>
      </c>
      <c r="AD1606" s="133">
        <f t="shared" si="323"/>
        <v>220.00000000000003</v>
      </c>
      <c r="AE1606" s="133">
        <f t="shared" si="324"/>
        <v>120.00000000000003</v>
      </c>
      <c r="AF1606" s="133" t="str">
        <f>VLOOKUP(Table1[[#This Row],[Track]],$F$2672:$H$2715,2,FALSE)</f>
        <v>NSW</v>
      </c>
      <c r="AG1606" s="133" t="str">
        <f>VLOOKUP(Table1[[#This Row],[Track]],$F$2672:$H$2715,3,FALSE)</f>
        <v>-</v>
      </c>
      <c r="AH1606" s="133" t="str">
        <f>IF(Table1[[#This Row],[Date]]&lt;$AH$2,"",IF(Table1[[#This Row],[Date]]&lt;$AH$3,"Edge","Elite Combo"))</f>
        <v/>
      </c>
      <c r="AI1606" s="218">
        <f>Table1[[#This Row],[Time]]</f>
        <v>0.58680555555555558</v>
      </c>
      <c r="AJ1606" s="219" t="str">
        <f>Table1[[#This Row],[Track]]</f>
        <v>Randwick</v>
      </c>
      <c r="AK1606" s="216">
        <f>Table1[[#This Row],[Race ]]</f>
        <v>5</v>
      </c>
      <c r="AL1606" s="219">
        <f>Table1[[#This Row],[TAB]]</f>
        <v>3</v>
      </c>
      <c r="AM1606" s="219" t="str">
        <f>Table1[[#This Row],[Selection]]</f>
        <v>Eliyass</v>
      </c>
      <c r="AN1606" s="220" t="str">
        <f>Table1[[#This Row],[Sources]]</f>
        <v>Pro Syd-15</v>
      </c>
      <c r="AO1606" s="219">
        <f>Table1[[#This Row],[Scale Bet]]</f>
        <v>100</v>
      </c>
    </row>
    <row r="1607" spans="5:41" ht="16.5" customHeight="1" x14ac:dyDescent="0.25">
      <c r="E1607" s="185">
        <v>45528</v>
      </c>
      <c r="F1607" s="35">
        <v>0.59236111111111112</v>
      </c>
      <c r="G1607" s="36" t="s">
        <v>217</v>
      </c>
      <c r="H1607" s="36">
        <v>5</v>
      </c>
      <c r="I1607" s="36">
        <v>6</v>
      </c>
      <c r="J1607" s="36" t="s">
        <v>339</v>
      </c>
      <c r="K1607" s="36" t="s">
        <v>13</v>
      </c>
      <c r="L1607" s="165">
        <v>11</v>
      </c>
      <c r="M1607" s="134">
        <f t="shared" ref="M1607:M1670" si="325">IF(AND(J1607=J1606,E1607=E1606),"",IF(AND(E1607=E1610,J1607=J1610),L1607+L1608+L1609+L1610,IF(AND(E1607=E1609,J1607=J1609),L1607+L1608+L1609,IF(AND(E1607=E1608,J1607=J1608),L1607+L1608,L1607))))</f>
        <v>11</v>
      </c>
      <c r="N1607" s="36">
        <f t="shared" ref="N1607:N1670" si="326">IF(M1607=L1607,1,IF(M1607="","",IF(AND(E1607=E1610,J1607=J1610),4,IF(AND(E1607=E1609,J1607=J1609),3,IF(AND(E1607=E1608,J1607=J1608),2,"XXX")))))</f>
        <v>1</v>
      </c>
      <c r="O1607" s="135" t="str">
        <f t="shared" ref="O1607:O1670" si="327">IF(N1607="","",IF(N1607=4,K1607&amp;"-"&amp;L1607&amp;"/"&amp;K1608&amp;"-"&amp;L1608&amp;"/"&amp;K1609&amp;"-"&amp;L1609&amp;"/"&amp;K1610&amp;"-"&amp;L1610,IF(N1607=3,K1607&amp;"-"&amp;L1607&amp;"/"&amp;K1608&amp;"-"&amp;L1608&amp;"/"&amp;K1609&amp;"-"&amp;L1609,IF(N1607=2,K1607&amp;"-"&amp;L1607&amp;"/"&amp;K1608&amp;"-"&amp;L1608,IF(N1607=1,K1607&amp;"-"&amp;L1607,"""""xxx")))))</f>
        <v>Nat-11</v>
      </c>
      <c r="P1607" s="186" t="str">
        <f t="shared" ref="P1607:P1670" si="328">IF(OR(G1607="Randwick",G1607="Rosehill",G1607="Flemington",G1607="Caulfield",G1607="Sandown Lake",G1607="Sandown Hill",G1607="Moonee Valley"),"OK","")</f>
        <v/>
      </c>
      <c r="Q1607" s="187">
        <f t="shared" ref="Q1607:Q1670" si="329">IF(M1607="","",(M1607*($Q$1/1000)/$R$1)*$Q$2)</f>
        <v>44</v>
      </c>
      <c r="R1607" s="150">
        <v>5</v>
      </c>
      <c r="S1607" s="187">
        <f t="shared" ref="S1607:S1670" si="330">IF(Q1607="","",IF(R1607="","",R1607*Q1607))</f>
        <v>220</v>
      </c>
      <c r="T1607" s="136" t="str">
        <f t="shared" ref="T1607:T1670" si="331">TRIM(PROPER(J1607))</f>
        <v>Osman</v>
      </c>
      <c r="U1607" s="137" t="str">
        <f>IF(P1607="","",IF(N1607=1,"",IF(Q1607="","",IF(Q1607&lt;=100,100,IF(Table1[[#This Row],[Day]]="Wed",100,200)))))</f>
        <v/>
      </c>
      <c r="V1607" s="137" t="str">
        <f t="shared" ref="V1607:V1670" si="332">IF(U1607="","",IF(R1607="","",U1607*R1607))</f>
        <v/>
      </c>
      <c r="W1607" s="137" t="str">
        <f t="shared" ref="W1607:W1670" si="333">IF(U1607="","",IF(V1607="",U1607*-1,V1607-U1607))</f>
        <v/>
      </c>
      <c r="X1607" s="133">
        <f>100</f>
        <v>100</v>
      </c>
      <c r="Y1607" s="133">
        <f t="shared" ref="Y1607:Y1670" si="334">IF(R1607="","",X1607*R1607)</f>
        <v>500</v>
      </c>
      <c r="Z1607" s="133">
        <f t="shared" ref="Z1607:Z1670" si="335">IF(Y1607="",X1607*-1,Y1607-X1606)</f>
        <v>400</v>
      </c>
      <c r="AA1607" s="134" t="str">
        <f>TEXT(Table1[[#This Row],[Date]],"DDD")</f>
        <v>Sat</v>
      </c>
      <c r="AB1607" s="133" t="str">
        <f>IF(OR(G1607="Doomben",G1607="Eagle Farm"),"Q",IF(AND(Q1607&gt;1,Q1607&lt;55,Table1[[#This Row],[Source]]="Nat"),"Nat OK",IF(AND(Table1[[#This Row],[Source]]&lt;&gt;"Nat",Q1607&lt;55),"Poor &lt;55",IF(OR(G1607="Randwick",G1607="Flemington",G1607="Caulfield",G1607="Sandown Lake",G1607="Sandown Hill"),"Best","ave"))))</f>
        <v>Q</v>
      </c>
      <c r="AC1607" s="133">
        <f>IF(Q1607="","",IF(AB1607="Poor &lt;55",$AC$2*0.2%,IF(AND(AB1607="Q",AA1607&lt;&gt;"Wed"),$AC$2*0.4%,IF(AND(AB1607="Q",AA1607="Wed"),$AC$2*0.5%,IF(AND(AB1607="Ave",U1607=100),$AC$2*0.5%,IF(AND(AB1607="ave",U1607="",N1607=1,AG1607="Bush"),$AC$2*1%,IF(AND(AB1607="ave",U1607="",Q1607&gt;100),$AC$2*1.3%,IF(AND(AB1607="ave",U1607=""),$AC$2*1.2%,IF(AND(AB1607="Ave",U1607=200),$AC$2*1%,IF(AND(AB1607="Best",U1607=200),$AC$2*1.5%,IF(AND(AB1607="Best",U1607="",K1607&lt;&gt;"Pro Syd"),$AC$2*0.5%,IF(AND(AB1607="Best",U1607=""),$AC$2*1%,IF(AND(AB1607="Best",U1607=100,Table1[[#This Row],[State]]="NSW"),$AC$2*0.4%,IF(AND(AB1607="Best",U1607=100),$AC$2*1%,IF(Table1[[#This Row],[Adj]]="Nat OK",$AC$2*0.5%,"xxx")))))))))))))))</f>
        <v>40</v>
      </c>
      <c r="AD1607" s="133">
        <f t="shared" ref="AD1607:AD1670" si="336">IF(AC1607="","",IF(R1607="","",AC1607*R1607))</f>
        <v>200</v>
      </c>
      <c r="AE1607" s="133">
        <f t="shared" ref="AE1607:AE1670" si="337">IF(AC1607="","",IF(AD1607="",AC1607*-1,AD1607-AC1607))</f>
        <v>160</v>
      </c>
      <c r="AF1607" s="133" t="str">
        <f>VLOOKUP(Table1[[#This Row],[Track]],$F$2672:$H$2715,2,FALSE)</f>
        <v>Qld</v>
      </c>
      <c r="AG1607" s="133" t="str">
        <f>VLOOKUP(Table1[[#This Row],[Track]],$F$2672:$H$2715,3,FALSE)</f>
        <v>-</v>
      </c>
      <c r="AH1607" s="133" t="str">
        <f>IF(Table1[[#This Row],[Date]]&lt;$AH$2,"",IF(Table1[[#This Row],[Date]]&lt;$AH$3,"Edge","Elite Combo"))</f>
        <v/>
      </c>
      <c r="AI1607" s="218">
        <f>Table1[[#This Row],[Time]]</f>
        <v>0.59236111111111112</v>
      </c>
      <c r="AJ1607" s="219" t="str">
        <f>Table1[[#This Row],[Track]]</f>
        <v>Doomben</v>
      </c>
      <c r="AK1607" s="216">
        <f>Table1[[#This Row],[Race ]]</f>
        <v>5</v>
      </c>
      <c r="AL1607" s="219">
        <f>Table1[[#This Row],[TAB]]</f>
        <v>6</v>
      </c>
      <c r="AM1607" s="219" t="str">
        <f>Table1[[#This Row],[Selection]]</f>
        <v>Osman</v>
      </c>
      <c r="AN1607" s="220" t="str">
        <f>Table1[[#This Row],[Sources]]</f>
        <v>Nat-11</v>
      </c>
      <c r="AO1607" s="219">
        <f>Table1[[#This Row],[Scale Bet]]</f>
        <v>40</v>
      </c>
    </row>
    <row r="1608" spans="5:41" ht="16.5" customHeight="1" x14ac:dyDescent="0.25">
      <c r="E1608" s="185">
        <v>45528</v>
      </c>
      <c r="F1608" s="35">
        <v>0.6166666666666667</v>
      </c>
      <c r="G1608" s="36" t="s">
        <v>217</v>
      </c>
      <c r="H1608" s="36">
        <v>6</v>
      </c>
      <c r="I1608" s="36">
        <v>5</v>
      </c>
      <c r="J1608" s="36" t="s">
        <v>340</v>
      </c>
      <c r="K1608" s="36" t="s">
        <v>13</v>
      </c>
      <c r="L1608" s="165">
        <v>11</v>
      </c>
      <c r="M1608" s="134">
        <f t="shared" si="325"/>
        <v>11</v>
      </c>
      <c r="N1608" s="36">
        <f t="shared" si="326"/>
        <v>1</v>
      </c>
      <c r="O1608" s="135" t="str">
        <f t="shared" si="327"/>
        <v>Nat-11</v>
      </c>
      <c r="P1608" s="186" t="str">
        <f t="shared" si="328"/>
        <v/>
      </c>
      <c r="Q1608" s="187">
        <f t="shared" si="329"/>
        <v>44</v>
      </c>
      <c r="R1608" s="150"/>
      <c r="S1608" s="187" t="str">
        <f t="shared" si="330"/>
        <v/>
      </c>
      <c r="T1608" s="136" t="str">
        <f t="shared" si="331"/>
        <v>Queen Assassin</v>
      </c>
      <c r="U1608" s="137" t="str">
        <f>IF(P1608="","",IF(N1608=1,"",IF(Q1608="","",IF(Q1608&lt;=100,100,IF(Table1[[#This Row],[Day]]="Wed",100,200)))))</f>
        <v/>
      </c>
      <c r="V1608" s="137" t="str">
        <f t="shared" si="332"/>
        <v/>
      </c>
      <c r="W1608" s="137" t="str">
        <f t="shared" si="333"/>
        <v/>
      </c>
      <c r="X1608" s="133">
        <f>100</f>
        <v>100</v>
      </c>
      <c r="Y1608" s="133" t="str">
        <f t="shared" si="334"/>
        <v/>
      </c>
      <c r="Z1608" s="133">
        <f t="shared" si="335"/>
        <v>-100</v>
      </c>
      <c r="AA1608" s="134" t="str">
        <f>TEXT(Table1[[#This Row],[Date]],"DDD")</f>
        <v>Sat</v>
      </c>
      <c r="AB1608" s="133" t="str">
        <f>IF(OR(G1608="Doomben",G1608="Eagle Farm"),"Q",IF(AND(Q1608&gt;1,Q1608&lt;55,Table1[[#This Row],[Source]]="Nat"),"Nat OK",IF(AND(Table1[[#This Row],[Source]]&lt;&gt;"Nat",Q1608&lt;55),"Poor &lt;55",IF(OR(G1608="Randwick",G1608="Flemington",G1608="Caulfield",G1608="Sandown Lake",G1608="Sandown Hill"),"Best","ave"))))</f>
        <v>Q</v>
      </c>
      <c r="AC1608" s="133">
        <f>IF(Q1608="","",IF(AB1608="Poor &lt;55",$AC$2*0.2%,IF(AND(AB1608="Q",AA1608&lt;&gt;"Wed"),$AC$2*0.4%,IF(AND(AB1608="Q",AA1608="Wed"),$AC$2*0.5%,IF(AND(AB1608="Ave",U1608=100),$AC$2*0.5%,IF(AND(AB1608="ave",U1608="",N1608=1,AG1608="Bush"),$AC$2*1%,IF(AND(AB1608="ave",U1608="",Q1608&gt;100),$AC$2*1.3%,IF(AND(AB1608="ave",U1608=""),$AC$2*1.2%,IF(AND(AB1608="Ave",U1608=200),$AC$2*1%,IF(AND(AB1608="Best",U1608=200),$AC$2*1.5%,IF(AND(AB1608="Best",U1608="",K1608&lt;&gt;"Pro Syd"),$AC$2*0.5%,IF(AND(AB1608="Best",U1608=""),$AC$2*1%,IF(AND(AB1608="Best",U1608=100,Table1[[#This Row],[State]]="NSW"),$AC$2*0.4%,IF(AND(AB1608="Best",U1608=100),$AC$2*1%,IF(Table1[[#This Row],[Adj]]="Nat OK",$AC$2*0.5%,"xxx")))))))))))))))</f>
        <v>40</v>
      </c>
      <c r="AD1608" s="133" t="str">
        <f t="shared" si="336"/>
        <v/>
      </c>
      <c r="AE1608" s="133">
        <f t="shared" si="337"/>
        <v>-40</v>
      </c>
      <c r="AF1608" s="133" t="str">
        <f>VLOOKUP(Table1[[#This Row],[Track]],$F$2672:$H$2715,2,FALSE)</f>
        <v>Qld</v>
      </c>
      <c r="AG1608" s="133" t="str">
        <f>VLOOKUP(Table1[[#This Row],[Track]],$F$2672:$H$2715,3,FALSE)</f>
        <v>-</v>
      </c>
      <c r="AH1608" s="133" t="str">
        <f>IF(Table1[[#This Row],[Date]]&lt;$AH$2,"",IF(Table1[[#This Row],[Date]]&lt;$AH$3,"Edge","Elite Combo"))</f>
        <v/>
      </c>
      <c r="AI1608" s="218">
        <f>Table1[[#This Row],[Time]]</f>
        <v>0.6166666666666667</v>
      </c>
      <c r="AJ1608" s="219" t="str">
        <f>Table1[[#This Row],[Track]]</f>
        <v>Doomben</v>
      </c>
      <c r="AK1608" s="216">
        <f>Table1[[#This Row],[Race ]]</f>
        <v>6</v>
      </c>
      <c r="AL1608" s="219">
        <f>Table1[[#This Row],[TAB]]</f>
        <v>5</v>
      </c>
      <c r="AM1608" s="219" t="str">
        <f>Table1[[#This Row],[Selection]]</f>
        <v>Queen Assassin</v>
      </c>
      <c r="AN1608" s="220" t="str">
        <f>Table1[[#This Row],[Sources]]</f>
        <v>Nat-11</v>
      </c>
      <c r="AO1608" s="219">
        <f>Table1[[#This Row],[Scale Bet]]</f>
        <v>40</v>
      </c>
    </row>
    <row r="1609" spans="5:41" ht="16.5" customHeight="1" x14ac:dyDescent="0.25">
      <c r="E1609" s="185">
        <v>45528</v>
      </c>
      <c r="F1609" s="35">
        <v>0.63541666666666663</v>
      </c>
      <c r="G1609" s="36" t="s">
        <v>22</v>
      </c>
      <c r="H1609" s="36">
        <v>7</v>
      </c>
      <c r="I1609" s="36">
        <v>8</v>
      </c>
      <c r="J1609" s="36" t="s">
        <v>341</v>
      </c>
      <c r="K1609" s="36" t="s">
        <v>60</v>
      </c>
      <c r="L1609" s="165">
        <v>15</v>
      </c>
      <c r="M1609" s="134">
        <f t="shared" si="325"/>
        <v>15</v>
      </c>
      <c r="N1609" s="36">
        <f t="shared" si="326"/>
        <v>1</v>
      </c>
      <c r="O1609" s="135" t="str">
        <f t="shared" si="327"/>
        <v>Pro Syd-15</v>
      </c>
      <c r="P1609" s="186" t="str">
        <f t="shared" si="328"/>
        <v>OK</v>
      </c>
      <c r="Q1609" s="187">
        <f t="shared" si="329"/>
        <v>60</v>
      </c>
      <c r="R1609" s="150">
        <v>2.8</v>
      </c>
      <c r="S1609" s="187">
        <f t="shared" si="330"/>
        <v>168</v>
      </c>
      <c r="T1609" s="136" t="str">
        <f t="shared" si="331"/>
        <v>Joliestar</v>
      </c>
      <c r="U1609" s="137" t="str">
        <f>IF(P1609="","",IF(N1609=1,"",IF(Q1609="","",IF(Q1609&lt;=100,100,IF(Table1[[#This Row],[Day]]="Wed",100,200)))))</f>
        <v/>
      </c>
      <c r="V1609" s="137" t="str">
        <f t="shared" si="332"/>
        <v/>
      </c>
      <c r="W1609" s="137" t="str">
        <f t="shared" si="333"/>
        <v/>
      </c>
      <c r="X1609" s="133">
        <f>100</f>
        <v>100</v>
      </c>
      <c r="Y1609" s="133">
        <f t="shared" si="334"/>
        <v>280</v>
      </c>
      <c r="Z1609" s="133">
        <f t="shared" si="335"/>
        <v>180</v>
      </c>
      <c r="AA1609" s="134" t="str">
        <f>TEXT(Table1[[#This Row],[Date]],"DDD")</f>
        <v>Sat</v>
      </c>
      <c r="AB1609" s="133" t="str">
        <f>IF(OR(G1609="Doomben",G1609="Eagle Farm"),"Q",IF(AND(Q1609&gt;1,Q1609&lt;55,Table1[[#This Row],[Source]]="Nat"),"Nat OK",IF(AND(Table1[[#This Row],[Source]]&lt;&gt;"Nat",Q1609&lt;55),"Poor &lt;55",IF(OR(G1609="Randwick",G1609="Flemington",G1609="Caulfield",G1609="Sandown Lake",G1609="Sandown Hill"),"Best","ave"))))</f>
        <v>Best</v>
      </c>
      <c r="AC1609" s="133">
        <f>IF(Q1609="","",IF(AB1609="Poor &lt;55",$AC$2*0.2%,IF(AND(AB1609="Q",AA1609&lt;&gt;"Wed"),$AC$2*0.4%,IF(AND(AB1609="Q",AA1609="Wed"),$AC$2*0.5%,IF(AND(AB1609="Ave",U1609=100),$AC$2*0.5%,IF(AND(AB1609="ave",U1609="",N1609=1,AG1609="Bush"),$AC$2*1%,IF(AND(AB1609="ave",U1609="",Q1609&gt;100),$AC$2*1.3%,IF(AND(AB1609="ave",U1609=""),$AC$2*1.2%,IF(AND(AB1609="Ave",U1609=200),$AC$2*1%,IF(AND(AB1609="Best",U1609=200),$AC$2*1.5%,IF(AND(AB1609="Best",U1609="",K1609&lt;&gt;"Pro Syd"),$AC$2*0.5%,IF(AND(AB1609="Best",U1609=""),$AC$2*1%,IF(AND(AB1609="Best",U1609=100,Table1[[#This Row],[State]]="NSW"),$AC$2*0.4%,IF(AND(AB1609="Best",U1609=100),$AC$2*1%,IF(Table1[[#This Row],[Adj]]="Nat OK",$AC$2*0.5%,"xxx")))))))))))))))</f>
        <v>100</v>
      </c>
      <c r="AD1609" s="133">
        <f t="shared" si="336"/>
        <v>280</v>
      </c>
      <c r="AE1609" s="133">
        <f t="shared" si="337"/>
        <v>180</v>
      </c>
      <c r="AF1609" s="133" t="str">
        <f>VLOOKUP(Table1[[#This Row],[Track]],$F$2672:$H$2715,2,FALSE)</f>
        <v>NSW</v>
      </c>
      <c r="AG1609" s="133" t="str">
        <f>VLOOKUP(Table1[[#This Row],[Track]],$F$2672:$H$2715,3,FALSE)</f>
        <v>-</v>
      </c>
      <c r="AH1609" s="133" t="str">
        <f>IF(Table1[[#This Row],[Date]]&lt;$AH$2,"",IF(Table1[[#This Row],[Date]]&lt;$AH$3,"Edge","Elite Combo"))</f>
        <v/>
      </c>
      <c r="AI1609" s="218">
        <f>Table1[[#This Row],[Time]]</f>
        <v>0.63541666666666663</v>
      </c>
      <c r="AJ1609" s="219" t="str">
        <f>Table1[[#This Row],[Track]]</f>
        <v>Randwick</v>
      </c>
      <c r="AK1609" s="216">
        <f>Table1[[#This Row],[Race ]]</f>
        <v>7</v>
      </c>
      <c r="AL1609" s="219">
        <f>Table1[[#This Row],[TAB]]</f>
        <v>8</v>
      </c>
      <c r="AM1609" s="219" t="str">
        <f>Table1[[#This Row],[Selection]]</f>
        <v>Joliestar</v>
      </c>
      <c r="AN1609" s="220" t="str">
        <f>Table1[[#This Row],[Sources]]</f>
        <v>Pro Syd-15</v>
      </c>
      <c r="AO1609" s="219">
        <f>Table1[[#This Row],[Scale Bet]]</f>
        <v>100</v>
      </c>
    </row>
    <row r="1610" spans="5:41" ht="16.5" customHeight="1" x14ac:dyDescent="0.25">
      <c r="E1610" s="185">
        <v>45528</v>
      </c>
      <c r="F1610" s="35">
        <v>0.63541666666666663</v>
      </c>
      <c r="G1610" s="36" t="s">
        <v>22</v>
      </c>
      <c r="H1610" s="36">
        <v>7</v>
      </c>
      <c r="I1610" s="36">
        <v>14</v>
      </c>
      <c r="J1610" s="36" t="s">
        <v>83</v>
      </c>
      <c r="K1610" s="36" t="s">
        <v>1</v>
      </c>
      <c r="L1610" s="165">
        <v>10</v>
      </c>
      <c r="M1610" s="134">
        <f t="shared" si="325"/>
        <v>23</v>
      </c>
      <c r="N1610" s="36">
        <f t="shared" si="326"/>
        <v>2</v>
      </c>
      <c r="O1610" s="135" t="str">
        <f t="shared" si="327"/>
        <v>E4-10/Nat-13</v>
      </c>
      <c r="P1610" s="186" t="str">
        <f t="shared" si="328"/>
        <v>OK</v>
      </c>
      <c r="Q1610" s="187">
        <f t="shared" si="329"/>
        <v>92</v>
      </c>
      <c r="R1610" s="150"/>
      <c r="S1610" s="187" t="str">
        <f t="shared" si="330"/>
        <v/>
      </c>
      <c r="T1610" s="136" t="str">
        <f t="shared" si="331"/>
        <v>Our Kobison</v>
      </c>
      <c r="U1610" s="137">
        <f>IF(P1610="","",IF(N1610=1,"",IF(Q1610="","",IF(Q1610&lt;=100,100,IF(Table1[[#This Row],[Day]]="Wed",100,200)))))</f>
        <v>100</v>
      </c>
      <c r="V1610" s="137" t="str">
        <f t="shared" si="332"/>
        <v/>
      </c>
      <c r="W1610" s="137">
        <f t="shared" si="333"/>
        <v>-100</v>
      </c>
      <c r="X1610" s="133">
        <f>100</f>
        <v>100</v>
      </c>
      <c r="Y1610" s="133" t="str">
        <f t="shared" si="334"/>
        <v/>
      </c>
      <c r="Z1610" s="133">
        <f t="shared" si="335"/>
        <v>-100</v>
      </c>
      <c r="AA1610" s="134" t="str">
        <f>TEXT(Table1[[#This Row],[Date]],"DDD")</f>
        <v>Sat</v>
      </c>
      <c r="AB1610" s="133" t="str">
        <f>IF(OR(G1610="Doomben",G1610="Eagle Farm"),"Q",IF(AND(Q1610&gt;1,Q1610&lt;55,Table1[[#This Row],[Source]]="Nat"),"Nat OK",IF(AND(Table1[[#This Row],[Source]]&lt;&gt;"Nat",Q1610&lt;55),"Poor &lt;55",IF(OR(G1610="Randwick",G1610="Flemington",G1610="Caulfield",G1610="Sandown Lake",G1610="Sandown Hill"),"Best","ave"))))</f>
        <v>Best</v>
      </c>
      <c r="AC1610" s="133">
        <f>IF(Q1610="","",IF(AB1610="Poor &lt;55",$AC$2*0.2%,IF(AND(AB1610="Q",AA1610&lt;&gt;"Wed"),$AC$2*0.4%,IF(AND(AB1610="Q",AA1610="Wed"),$AC$2*0.5%,IF(AND(AB1610="Ave",U1610=100),$AC$2*0.5%,IF(AND(AB1610="ave",U1610="",N1610=1,AG1610="Bush"),$AC$2*1%,IF(AND(AB1610="ave",U1610="",Q1610&gt;100),$AC$2*1.3%,IF(AND(AB1610="ave",U1610=""),$AC$2*1.2%,IF(AND(AB1610="Ave",U1610=200),$AC$2*1%,IF(AND(AB1610="Best",U1610=200),$AC$2*1.5%,IF(AND(AB1610="Best",U1610="",K1610&lt;&gt;"Pro Syd"),$AC$2*0.5%,IF(AND(AB1610="Best",U1610=""),$AC$2*1%,IF(AND(AB1610="Best",U1610=100,Table1[[#This Row],[State]]="NSW"),$AC$2*0.4%,IF(AND(AB1610="Best",U1610=100),$AC$2*1%,IF(Table1[[#This Row],[Adj]]="Nat OK",$AC$2*0.5%,"xxx")))))))))))))))</f>
        <v>40</v>
      </c>
      <c r="AD1610" s="133" t="str">
        <f t="shared" si="336"/>
        <v/>
      </c>
      <c r="AE1610" s="133">
        <f t="shared" si="337"/>
        <v>-40</v>
      </c>
      <c r="AF1610" s="133" t="str">
        <f>VLOOKUP(Table1[[#This Row],[Track]],$F$2672:$H$2715,2,FALSE)</f>
        <v>NSW</v>
      </c>
      <c r="AG1610" s="133" t="str">
        <f>VLOOKUP(Table1[[#This Row],[Track]],$F$2672:$H$2715,3,FALSE)</f>
        <v>-</v>
      </c>
      <c r="AH1610" s="133" t="str">
        <f>IF(Table1[[#This Row],[Date]]&lt;$AH$2,"",IF(Table1[[#This Row],[Date]]&lt;$AH$3,"Edge","Elite Combo"))</f>
        <v/>
      </c>
      <c r="AI1610" s="218">
        <f>Table1[[#This Row],[Time]]</f>
        <v>0.63541666666666663</v>
      </c>
      <c r="AJ1610" s="219" t="str">
        <f>Table1[[#This Row],[Track]]</f>
        <v>Randwick</v>
      </c>
      <c r="AK1610" s="216">
        <f>Table1[[#This Row],[Race ]]</f>
        <v>7</v>
      </c>
      <c r="AL1610" s="219">
        <f>Table1[[#This Row],[TAB]]</f>
        <v>14</v>
      </c>
      <c r="AM1610" s="219" t="str">
        <f>Table1[[#This Row],[Selection]]</f>
        <v>Our Kobison</v>
      </c>
      <c r="AN1610" s="220" t="str">
        <f>Table1[[#This Row],[Sources]]</f>
        <v>E4-10/Nat-13</v>
      </c>
      <c r="AO1610" s="219">
        <f>Table1[[#This Row],[Scale Bet]]</f>
        <v>40</v>
      </c>
    </row>
    <row r="1611" spans="5:41" ht="16.5" customHeight="1" x14ac:dyDescent="0.25">
      <c r="E1611" s="185">
        <v>45528</v>
      </c>
      <c r="F1611" s="35">
        <v>0.63541666666666663</v>
      </c>
      <c r="G1611" s="36" t="s">
        <v>22</v>
      </c>
      <c r="H1611" s="36">
        <v>7</v>
      </c>
      <c r="I1611" s="36">
        <v>14</v>
      </c>
      <c r="J1611" s="36" t="s">
        <v>83</v>
      </c>
      <c r="K1611" s="36" t="s">
        <v>13</v>
      </c>
      <c r="L1611" s="165">
        <v>13</v>
      </c>
      <c r="M1611" s="134" t="str">
        <f t="shared" si="325"/>
        <v/>
      </c>
      <c r="N1611" s="36" t="str">
        <f t="shared" si="326"/>
        <v/>
      </c>
      <c r="O1611" s="135" t="str">
        <f t="shared" si="327"/>
        <v/>
      </c>
      <c r="P1611" s="186" t="str">
        <f t="shared" si="328"/>
        <v>OK</v>
      </c>
      <c r="Q1611" s="187" t="str">
        <f t="shared" si="329"/>
        <v/>
      </c>
      <c r="R1611" s="150"/>
      <c r="S1611" s="187" t="str">
        <f t="shared" si="330"/>
        <v/>
      </c>
      <c r="T1611" s="136" t="str">
        <f t="shared" si="331"/>
        <v>Our Kobison</v>
      </c>
      <c r="U1611" s="137" t="str">
        <f>IF(P1611="","",IF(N1611=1,"",IF(Q1611="","",IF(Q1611&lt;=100,100,IF(Table1[[#This Row],[Day]]="Wed",100,200)))))</f>
        <v/>
      </c>
      <c r="V1611" s="137" t="str">
        <f t="shared" si="332"/>
        <v/>
      </c>
      <c r="W1611" s="137" t="str">
        <f t="shared" si="333"/>
        <v/>
      </c>
      <c r="X1611" s="133">
        <f>100</f>
        <v>100</v>
      </c>
      <c r="Y1611" s="133" t="str">
        <f t="shared" si="334"/>
        <v/>
      </c>
      <c r="Z1611" s="133">
        <f t="shared" si="335"/>
        <v>-100</v>
      </c>
      <c r="AA1611" s="134" t="str">
        <f>TEXT(Table1[[#This Row],[Date]],"DDD")</f>
        <v>Sat</v>
      </c>
      <c r="AB1611" s="133" t="str">
        <f>IF(OR(G1611="Doomben",G1611="Eagle Farm"),"Q",IF(AND(Q1611&gt;1,Q1611&lt;55,Table1[[#This Row],[Source]]="Nat"),"Nat OK",IF(AND(Table1[[#This Row],[Source]]&lt;&gt;"Nat",Q1611&lt;55),"Poor &lt;55",IF(OR(G1611="Randwick",G1611="Flemington",G1611="Caulfield",G1611="Sandown Lake",G1611="Sandown Hill"),"Best","ave"))))</f>
        <v>Best</v>
      </c>
      <c r="AC1611" s="133" t="str">
        <f>IF(Q1611="","",IF(AB1611="Poor &lt;55",$AC$2*0.2%,IF(AND(AB1611="Q",AA1611&lt;&gt;"Wed"),$AC$2*0.4%,IF(AND(AB1611="Q",AA1611="Wed"),$AC$2*0.5%,IF(AND(AB1611="Ave",U1611=100),$AC$2*0.5%,IF(AND(AB1611="ave",U1611="",N1611=1,AG1611="Bush"),$AC$2*1%,IF(AND(AB1611="ave",U1611="",Q1611&gt;100),$AC$2*1.3%,IF(AND(AB1611="ave",U1611=""),$AC$2*1.2%,IF(AND(AB1611="Ave",U1611=200),$AC$2*1%,IF(AND(AB1611="Best",U1611=200),$AC$2*1.5%,IF(AND(AB1611="Best",U1611="",K1611&lt;&gt;"Pro Syd"),$AC$2*0.5%,IF(AND(AB1611="Best",U1611=""),$AC$2*1%,IF(AND(AB1611="Best",U1611=100,Table1[[#This Row],[State]]="NSW"),$AC$2*0.4%,IF(AND(AB1611="Best",U1611=100),$AC$2*1%,IF(Table1[[#This Row],[Adj]]="Nat OK",$AC$2*0.5%,"xxx")))))))))))))))</f>
        <v/>
      </c>
      <c r="AD1611" s="133" t="str">
        <f t="shared" si="336"/>
        <v/>
      </c>
      <c r="AE1611" s="133" t="str">
        <f t="shared" si="337"/>
        <v/>
      </c>
      <c r="AF1611" s="133" t="str">
        <f>VLOOKUP(Table1[[#This Row],[Track]],$F$2672:$H$2715,2,FALSE)</f>
        <v>NSW</v>
      </c>
      <c r="AG1611" s="133" t="str">
        <f>VLOOKUP(Table1[[#This Row],[Track]],$F$2672:$H$2715,3,FALSE)</f>
        <v>-</v>
      </c>
      <c r="AH1611" s="133" t="str">
        <f>IF(Table1[[#This Row],[Date]]&lt;$AH$2,"",IF(Table1[[#This Row],[Date]]&lt;$AH$3,"Edge","Elite Combo"))</f>
        <v/>
      </c>
      <c r="AI1611" s="218">
        <f>Table1[[#This Row],[Time]]</f>
        <v>0.63541666666666663</v>
      </c>
      <c r="AJ1611" s="219" t="str">
        <f>Table1[[#This Row],[Track]]</f>
        <v>Randwick</v>
      </c>
      <c r="AK1611" s="216">
        <f>Table1[[#This Row],[Race ]]</f>
        <v>7</v>
      </c>
      <c r="AL1611" s="219">
        <f>Table1[[#This Row],[TAB]]</f>
        <v>14</v>
      </c>
      <c r="AM1611" s="219" t="str">
        <f>Table1[[#This Row],[Selection]]</f>
        <v>Our Kobison</v>
      </c>
      <c r="AN1611" s="220" t="str">
        <f>Table1[[#This Row],[Sources]]</f>
        <v/>
      </c>
      <c r="AO1611" s="219" t="str">
        <f>Table1[[#This Row],[Scale Bet]]</f>
        <v/>
      </c>
    </row>
    <row r="1612" spans="5:41" ht="16.5" customHeight="1" x14ac:dyDescent="0.25">
      <c r="E1612" s="185">
        <v>45528</v>
      </c>
      <c r="F1612" s="35">
        <v>0.64097222222222228</v>
      </c>
      <c r="G1612" s="36" t="s">
        <v>217</v>
      </c>
      <c r="H1612" s="36">
        <v>7</v>
      </c>
      <c r="I1612" s="36">
        <v>3</v>
      </c>
      <c r="J1612" s="36" t="s">
        <v>342</v>
      </c>
      <c r="K1612" s="36" t="s">
        <v>13</v>
      </c>
      <c r="L1612" s="165">
        <v>11</v>
      </c>
      <c r="M1612" s="134">
        <f t="shared" si="325"/>
        <v>11</v>
      </c>
      <c r="N1612" s="36">
        <f t="shared" si="326"/>
        <v>1</v>
      </c>
      <c r="O1612" s="135" t="str">
        <f t="shared" si="327"/>
        <v>Nat-11</v>
      </c>
      <c r="P1612" s="186" t="str">
        <f t="shared" si="328"/>
        <v/>
      </c>
      <c r="Q1612" s="187">
        <f t="shared" si="329"/>
        <v>44</v>
      </c>
      <c r="R1612" s="150"/>
      <c r="S1612" s="187" t="str">
        <f t="shared" si="330"/>
        <v/>
      </c>
      <c r="T1612" s="136" t="str">
        <f t="shared" si="331"/>
        <v>Starry Eyes</v>
      </c>
      <c r="U1612" s="137" t="str">
        <f>IF(P1612="","",IF(N1612=1,"",IF(Q1612="","",IF(Q1612&lt;=100,100,IF(Table1[[#This Row],[Day]]="Wed",100,200)))))</f>
        <v/>
      </c>
      <c r="V1612" s="137" t="str">
        <f t="shared" si="332"/>
        <v/>
      </c>
      <c r="W1612" s="137" t="str">
        <f t="shared" si="333"/>
        <v/>
      </c>
      <c r="X1612" s="133">
        <f>100</f>
        <v>100</v>
      </c>
      <c r="Y1612" s="133" t="str">
        <f t="shared" si="334"/>
        <v/>
      </c>
      <c r="Z1612" s="133">
        <f t="shared" si="335"/>
        <v>-100</v>
      </c>
      <c r="AA1612" s="134" t="str">
        <f>TEXT(Table1[[#This Row],[Date]],"DDD")</f>
        <v>Sat</v>
      </c>
      <c r="AB1612" s="133" t="str">
        <f>IF(OR(G1612="Doomben",G1612="Eagle Farm"),"Q",IF(AND(Q1612&gt;1,Q1612&lt;55,Table1[[#This Row],[Source]]="Nat"),"Nat OK",IF(AND(Table1[[#This Row],[Source]]&lt;&gt;"Nat",Q1612&lt;55),"Poor &lt;55",IF(OR(G1612="Randwick",G1612="Flemington",G1612="Caulfield",G1612="Sandown Lake",G1612="Sandown Hill"),"Best","ave"))))</f>
        <v>Q</v>
      </c>
      <c r="AC1612" s="133">
        <f>IF(Q1612="","",IF(AB1612="Poor &lt;55",$AC$2*0.2%,IF(AND(AB1612="Q",AA1612&lt;&gt;"Wed"),$AC$2*0.4%,IF(AND(AB1612="Q",AA1612="Wed"),$AC$2*0.5%,IF(AND(AB1612="Ave",U1612=100),$AC$2*0.5%,IF(AND(AB1612="ave",U1612="",N1612=1,AG1612="Bush"),$AC$2*1%,IF(AND(AB1612="ave",U1612="",Q1612&gt;100),$AC$2*1.3%,IF(AND(AB1612="ave",U1612=""),$AC$2*1.2%,IF(AND(AB1612="Ave",U1612=200),$AC$2*1%,IF(AND(AB1612="Best",U1612=200),$AC$2*1.5%,IF(AND(AB1612="Best",U1612="",K1612&lt;&gt;"Pro Syd"),$AC$2*0.5%,IF(AND(AB1612="Best",U1612=""),$AC$2*1%,IF(AND(AB1612="Best",U1612=100,Table1[[#This Row],[State]]="NSW"),$AC$2*0.4%,IF(AND(AB1612="Best",U1612=100),$AC$2*1%,IF(Table1[[#This Row],[Adj]]="Nat OK",$AC$2*0.5%,"xxx")))))))))))))))</f>
        <v>40</v>
      </c>
      <c r="AD1612" s="133" t="str">
        <f t="shared" si="336"/>
        <v/>
      </c>
      <c r="AE1612" s="133">
        <f t="shared" si="337"/>
        <v>-40</v>
      </c>
      <c r="AF1612" s="133" t="str">
        <f>VLOOKUP(Table1[[#This Row],[Track]],$F$2672:$H$2715,2,FALSE)</f>
        <v>Qld</v>
      </c>
      <c r="AG1612" s="133" t="str">
        <f>VLOOKUP(Table1[[#This Row],[Track]],$F$2672:$H$2715,3,FALSE)</f>
        <v>-</v>
      </c>
      <c r="AH1612" s="133" t="str">
        <f>IF(Table1[[#This Row],[Date]]&lt;$AH$2,"",IF(Table1[[#This Row],[Date]]&lt;$AH$3,"Edge","Elite Combo"))</f>
        <v/>
      </c>
      <c r="AI1612" s="218">
        <f>Table1[[#This Row],[Time]]</f>
        <v>0.64097222222222228</v>
      </c>
      <c r="AJ1612" s="219" t="str">
        <f>Table1[[#This Row],[Track]]</f>
        <v>Doomben</v>
      </c>
      <c r="AK1612" s="216">
        <f>Table1[[#This Row],[Race ]]</f>
        <v>7</v>
      </c>
      <c r="AL1612" s="219">
        <f>Table1[[#This Row],[TAB]]</f>
        <v>3</v>
      </c>
      <c r="AM1612" s="219" t="str">
        <f>Table1[[#This Row],[Selection]]</f>
        <v>Starry Eyes</v>
      </c>
      <c r="AN1612" s="220" t="str">
        <f>Table1[[#This Row],[Sources]]</f>
        <v>Nat-11</v>
      </c>
      <c r="AO1612" s="219">
        <f>Table1[[#This Row],[Scale Bet]]</f>
        <v>40</v>
      </c>
    </row>
    <row r="1613" spans="5:41" ht="16.5" customHeight="1" x14ac:dyDescent="0.25">
      <c r="E1613" s="185">
        <v>45528</v>
      </c>
      <c r="F1613" s="35">
        <v>0.66805555555555551</v>
      </c>
      <c r="G1613" s="36" t="s">
        <v>217</v>
      </c>
      <c r="H1613" s="36">
        <v>8</v>
      </c>
      <c r="I1613" s="36">
        <v>1</v>
      </c>
      <c r="J1613" s="36" t="s">
        <v>343</v>
      </c>
      <c r="K1613" s="36" t="s">
        <v>13</v>
      </c>
      <c r="L1613" s="165">
        <v>11</v>
      </c>
      <c r="M1613" s="134">
        <f t="shared" si="325"/>
        <v>11</v>
      </c>
      <c r="N1613" s="36">
        <f t="shared" si="326"/>
        <v>1</v>
      </c>
      <c r="O1613" s="135" t="str">
        <f t="shared" si="327"/>
        <v>Nat-11</v>
      </c>
      <c r="P1613" s="186" t="str">
        <f t="shared" si="328"/>
        <v/>
      </c>
      <c r="Q1613" s="187">
        <f t="shared" si="329"/>
        <v>44</v>
      </c>
      <c r="R1613" s="150">
        <v>2.8</v>
      </c>
      <c r="S1613" s="187">
        <f t="shared" si="330"/>
        <v>123.19999999999999</v>
      </c>
      <c r="T1613" s="136" t="str">
        <f t="shared" si="331"/>
        <v>Boom Torque</v>
      </c>
      <c r="U1613" s="137" t="str">
        <f>IF(P1613="","",IF(N1613=1,"",IF(Q1613="","",IF(Q1613&lt;=100,100,IF(Table1[[#This Row],[Day]]="Wed",100,200)))))</f>
        <v/>
      </c>
      <c r="V1613" s="137" t="str">
        <f t="shared" si="332"/>
        <v/>
      </c>
      <c r="W1613" s="137" t="str">
        <f t="shared" si="333"/>
        <v/>
      </c>
      <c r="X1613" s="133">
        <f>100</f>
        <v>100</v>
      </c>
      <c r="Y1613" s="133">
        <f t="shared" si="334"/>
        <v>280</v>
      </c>
      <c r="Z1613" s="133">
        <f t="shared" si="335"/>
        <v>180</v>
      </c>
      <c r="AA1613" s="134" t="str">
        <f>TEXT(Table1[[#This Row],[Date]],"DDD")</f>
        <v>Sat</v>
      </c>
      <c r="AB1613" s="133" t="str">
        <f>IF(OR(G1613="Doomben",G1613="Eagle Farm"),"Q",IF(AND(Q1613&gt;1,Q1613&lt;55,Table1[[#This Row],[Source]]="Nat"),"Nat OK",IF(AND(Table1[[#This Row],[Source]]&lt;&gt;"Nat",Q1613&lt;55),"Poor &lt;55",IF(OR(G1613="Randwick",G1613="Flemington",G1613="Caulfield",G1613="Sandown Lake",G1613="Sandown Hill"),"Best","ave"))))</f>
        <v>Q</v>
      </c>
      <c r="AC1613" s="133">
        <f>IF(Q1613="","",IF(AB1613="Poor &lt;55",$AC$2*0.2%,IF(AND(AB1613="Q",AA1613&lt;&gt;"Wed"),$AC$2*0.4%,IF(AND(AB1613="Q",AA1613="Wed"),$AC$2*0.5%,IF(AND(AB1613="Ave",U1613=100),$AC$2*0.5%,IF(AND(AB1613="ave",U1613="",N1613=1,AG1613="Bush"),$AC$2*1%,IF(AND(AB1613="ave",U1613="",Q1613&gt;100),$AC$2*1.3%,IF(AND(AB1613="ave",U1613=""),$AC$2*1.2%,IF(AND(AB1613="Ave",U1613=200),$AC$2*1%,IF(AND(AB1613="Best",U1613=200),$AC$2*1.5%,IF(AND(AB1613="Best",U1613="",K1613&lt;&gt;"Pro Syd"),$AC$2*0.5%,IF(AND(AB1613="Best",U1613=""),$AC$2*1%,IF(AND(AB1613="Best",U1613=100,Table1[[#This Row],[State]]="NSW"),$AC$2*0.4%,IF(AND(AB1613="Best",U1613=100),$AC$2*1%,IF(Table1[[#This Row],[Adj]]="Nat OK",$AC$2*0.5%,"xxx")))))))))))))))</f>
        <v>40</v>
      </c>
      <c r="AD1613" s="133">
        <f t="shared" si="336"/>
        <v>112</v>
      </c>
      <c r="AE1613" s="133">
        <f t="shared" si="337"/>
        <v>72</v>
      </c>
      <c r="AF1613" s="133" t="str">
        <f>VLOOKUP(Table1[[#This Row],[Track]],$F$2672:$H$2715,2,FALSE)</f>
        <v>Qld</v>
      </c>
      <c r="AG1613" s="133" t="str">
        <f>VLOOKUP(Table1[[#This Row],[Track]],$F$2672:$H$2715,3,FALSE)</f>
        <v>-</v>
      </c>
      <c r="AH1613" s="133" t="str">
        <f>IF(Table1[[#This Row],[Date]]&lt;$AH$2,"",IF(Table1[[#This Row],[Date]]&lt;$AH$3,"Edge","Elite Combo"))</f>
        <v/>
      </c>
      <c r="AI1613" s="218">
        <f>Table1[[#This Row],[Time]]</f>
        <v>0.66805555555555551</v>
      </c>
      <c r="AJ1613" s="219" t="str">
        <f>Table1[[#This Row],[Track]]</f>
        <v>Doomben</v>
      </c>
      <c r="AK1613" s="216">
        <f>Table1[[#This Row],[Race ]]</f>
        <v>8</v>
      </c>
      <c r="AL1613" s="219">
        <f>Table1[[#This Row],[TAB]]</f>
        <v>1</v>
      </c>
      <c r="AM1613" s="219" t="str">
        <f>Table1[[#This Row],[Selection]]</f>
        <v>Boom Torque</v>
      </c>
      <c r="AN1613" s="220" t="str">
        <f>Table1[[#This Row],[Sources]]</f>
        <v>Nat-11</v>
      </c>
      <c r="AO1613" s="219">
        <f>Table1[[#This Row],[Scale Bet]]</f>
        <v>40</v>
      </c>
    </row>
    <row r="1614" spans="5:41" ht="16.5" customHeight="1" x14ac:dyDescent="0.25">
      <c r="E1614" s="185">
        <v>45528</v>
      </c>
      <c r="F1614" s="35">
        <v>0.67361111111111116</v>
      </c>
      <c r="G1614" s="36" t="s">
        <v>100</v>
      </c>
      <c r="H1614" s="36">
        <v>6</v>
      </c>
      <c r="I1614" s="36">
        <v>13</v>
      </c>
      <c r="J1614" s="36" t="s">
        <v>344</v>
      </c>
      <c r="K1614" s="36" t="s">
        <v>1</v>
      </c>
      <c r="L1614" s="165">
        <v>12</v>
      </c>
      <c r="M1614" s="134">
        <f t="shared" si="325"/>
        <v>40</v>
      </c>
      <c r="N1614" s="36">
        <f t="shared" si="326"/>
        <v>3</v>
      </c>
      <c r="O1614" s="135" t="str">
        <f t="shared" si="327"/>
        <v>E4-12/Edge-15/Pro Mel-13</v>
      </c>
      <c r="P1614" s="186" t="str">
        <f t="shared" si="328"/>
        <v>OK</v>
      </c>
      <c r="Q1614" s="187">
        <f t="shared" si="329"/>
        <v>160</v>
      </c>
      <c r="R1614" s="150"/>
      <c r="S1614" s="187" t="str">
        <f t="shared" si="330"/>
        <v/>
      </c>
      <c r="T1614" s="136" t="str">
        <f t="shared" si="331"/>
        <v>Nails Murphy</v>
      </c>
      <c r="U1614" s="137">
        <f>IF(P1614="","",IF(N1614=1,"",IF(Q1614="","",IF(Q1614&lt;=100,100,IF(Table1[[#This Row],[Day]]="Wed",100,200)))))</f>
        <v>200</v>
      </c>
      <c r="V1614" s="137" t="str">
        <f t="shared" si="332"/>
        <v/>
      </c>
      <c r="W1614" s="137">
        <f t="shared" si="333"/>
        <v>-200</v>
      </c>
      <c r="X1614" s="133">
        <f>100</f>
        <v>100</v>
      </c>
      <c r="Y1614" s="133" t="str">
        <f t="shared" si="334"/>
        <v/>
      </c>
      <c r="Z1614" s="133">
        <f t="shared" si="335"/>
        <v>-100</v>
      </c>
      <c r="AA1614" s="134" t="str">
        <f>TEXT(Table1[[#This Row],[Date]],"DDD")</f>
        <v>Sat</v>
      </c>
      <c r="AB1614" s="133" t="str">
        <f>IF(OR(G1614="Doomben",G1614="Eagle Farm"),"Q",IF(AND(Q1614&gt;1,Q1614&lt;55,Table1[[#This Row],[Source]]="Nat"),"Nat OK",IF(AND(Table1[[#This Row],[Source]]&lt;&gt;"Nat",Q1614&lt;55),"Poor &lt;55",IF(OR(G1614="Randwick",G1614="Flemington",G1614="Caulfield",G1614="Sandown Lake",G1614="Sandown Hill"),"Best","ave"))))</f>
        <v>ave</v>
      </c>
      <c r="AC1614" s="133">
        <f>IF(Q1614="","",IF(AB1614="Poor &lt;55",$AC$2*0.2%,IF(AND(AB1614="Q",AA1614&lt;&gt;"Wed"),$AC$2*0.4%,IF(AND(AB1614="Q",AA1614="Wed"),$AC$2*0.5%,IF(AND(AB1614="Ave",U1614=100),$AC$2*0.5%,IF(AND(AB1614="ave",U1614="",N1614=1,AG1614="Bush"),$AC$2*1%,IF(AND(AB1614="ave",U1614="",Q1614&gt;100),$AC$2*1.3%,IF(AND(AB1614="ave",U1614=""),$AC$2*1.2%,IF(AND(AB1614="Ave",U1614=200),$AC$2*1%,IF(AND(AB1614="Best",U1614=200),$AC$2*1.5%,IF(AND(AB1614="Best",U1614="",K1614&lt;&gt;"Pro Syd"),$AC$2*0.5%,IF(AND(AB1614="Best",U1614=""),$AC$2*1%,IF(AND(AB1614="Best",U1614=100,Table1[[#This Row],[State]]="NSW"),$AC$2*0.4%,IF(AND(AB1614="Best",U1614=100),$AC$2*1%,IF(Table1[[#This Row],[Adj]]="Nat OK",$AC$2*0.5%,"xxx")))))))))))))))</f>
        <v>100</v>
      </c>
      <c r="AD1614" s="133" t="str">
        <f t="shared" si="336"/>
        <v/>
      </c>
      <c r="AE1614" s="133">
        <f t="shared" si="337"/>
        <v>-100</v>
      </c>
      <c r="AF1614" s="133" t="str">
        <f>VLOOKUP(Table1[[#This Row],[Track]],$F$2672:$H$2715,2,FALSE)</f>
        <v>Vic</v>
      </c>
      <c r="AG1614" s="133" t="str">
        <f>VLOOKUP(Table1[[#This Row],[Track]],$F$2672:$H$2715,3,FALSE)</f>
        <v>-</v>
      </c>
      <c r="AH1614" s="133" t="str">
        <f>IF(Table1[[#This Row],[Date]]&lt;$AH$2,"",IF(Table1[[#This Row],[Date]]&lt;$AH$3,"Edge","Elite Combo"))</f>
        <v/>
      </c>
      <c r="AI1614" s="218">
        <f>Table1[[#This Row],[Time]]</f>
        <v>0.67361111111111116</v>
      </c>
      <c r="AJ1614" s="219" t="str">
        <f>Table1[[#This Row],[Track]]</f>
        <v>Moonee Valley</v>
      </c>
      <c r="AK1614" s="216">
        <f>Table1[[#This Row],[Race ]]</f>
        <v>6</v>
      </c>
      <c r="AL1614" s="219">
        <f>Table1[[#This Row],[TAB]]</f>
        <v>13</v>
      </c>
      <c r="AM1614" s="219" t="str">
        <f>Table1[[#This Row],[Selection]]</f>
        <v>Nails Murphy</v>
      </c>
      <c r="AN1614" s="220" t="str">
        <f>Table1[[#This Row],[Sources]]</f>
        <v>E4-12/Edge-15/Pro Mel-13</v>
      </c>
      <c r="AO1614" s="219">
        <f>Table1[[#This Row],[Scale Bet]]</f>
        <v>100</v>
      </c>
    </row>
    <row r="1615" spans="5:41" ht="16.5" customHeight="1" x14ac:dyDescent="0.25">
      <c r="E1615" s="185">
        <v>45528</v>
      </c>
      <c r="F1615" s="35">
        <v>0.67361111111111116</v>
      </c>
      <c r="G1615" s="36" t="s">
        <v>100</v>
      </c>
      <c r="H1615" s="36">
        <v>6</v>
      </c>
      <c r="I1615" s="36">
        <v>13</v>
      </c>
      <c r="J1615" s="36" t="s">
        <v>344</v>
      </c>
      <c r="K1615" s="36" t="s">
        <v>40</v>
      </c>
      <c r="L1615" s="165">
        <v>15</v>
      </c>
      <c r="M1615" s="134" t="str">
        <f t="shared" si="325"/>
        <v/>
      </c>
      <c r="N1615" s="36" t="str">
        <f t="shared" si="326"/>
        <v/>
      </c>
      <c r="O1615" s="135" t="str">
        <f t="shared" si="327"/>
        <v/>
      </c>
      <c r="P1615" s="186" t="str">
        <f t="shared" si="328"/>
        <v>OK</v>
      </c>
      <c r="Q1615" s="187" t="str">
        <f t="shared" si="329"/>
        <v/>
      </c>
      <c r="R1615" s="150"/>
      <c r="S1615" s="187" t="str">
        <f t="shared" si="330"/>
        <v/>
      </c>
      <c r="T1615" s="136" t="str">
        <f t="shared" si="331"/>
        <v>Nails Murphy</v>
      </c>
      <c r="U1615" s="137" t="str">
        <f>IF(P1615="","",IF(N1615=1,"",IF(Q1615="","",IF(Q1615&lt;=100,100,IF(Table1[[#This Row],[Day]]="Wed",100,200)))))</f>
        <v/>
      </c>
      <c r="V1615" s="137" t="str">
        <f t="shared" si="332"/>
        <v/>
      </c>
      <c r="W1615" s="137" t="str">
        <f t="shared" si="333"/>
        <v/>
      </c>
      <c r="X1615" s="133">
        <f>100</f>
        <v>100</v>
      </c>
      <c r="Y1615" s="133" t="str">
        <f t="shared" si="334"/>
        <v/>
      </c>
      <c r="Z1615" s="133">
        <f t="shared" si="335"/>
        <v>-100</v>
      </c>
      <c r="AA1615" s="134" t="str">
        <f>TEXT(Table1[[#This Row],[Date]],"DDD")</f>
        <v>Sat</v>
      </c>
      <c r="AB1615" s="133" t="str">
        <f>IF(OR(G1615="Doomben",G1615="Eagle Farm"),"Q",IF(AND(Q1615&gt;1,Q1615&lt;55,Table1[[#This Row],[Source]]="Nat"),"Nat OK",IF(AND(Table1[[#This Row],[Source]]&lt;&gt;"Nat",Q1615&lt;55),"Poor &lt;55",IF(OR(G1615="Randwick",G1615="Flemington",G1615="Caulfield",G1615="Sandown Lake",G1615="Sandown Hill"),"Best","ave"))))</f>
        <v>ave</v>
      </c>
      <c r="AC1615" s="133" t="str">
        <f>IF(Q1615="","",IF(AB1615="Poor &lt;55",$AC$2*0.2%,IF(AND(AB1615="Q",AA1615&lt;&gt;"Wed"),$AC$2*0.4%,IF(AND(AB1615="Q",AA1615="Wed"),$AC$2*0.5%,IF(AND(AB1615="Ave",U1615=100),$AC$2*0.5%,IF(AND(AB1615="ave",U1615="",N1615=1,AG1615="Bush"),$AC$2*1%,IF(AND(AB1615="ave",U1615="",Q1615&gt;100),$AC$2*1.3%,IF(AND(AB1615="ave",U1615=""),$AC$2*1.2%,IF(AND(AB1615="Ave",U1615=200),$AC$2*1%,IF(AND(AB1615="Best",U1615=200),$AC$2*1.5%,IF(AND(AB1615="Best",U1615="",K1615&lt;&gt;"Pro Syd"),$AC$2*0.5%,IF(AND(AB1615="Best",U1615=""),$AC$2*1%,IF(AND(AB1615="Best",U1615=100,Table1[[#This Row],[State]]="NSW"),$AC$2*0.4%,IF(AND(AB1615="Best",U1615=100),$AC$2*1%,IF(Table1[[#This Row],[Adj]]="Nat OK",$AC$2*0.5%,"xxx")))))))))))))))</f>
        <v/>
      </c>
      <c r="AD1615" s="133" t="str">
        <f t="shared" si="336"/>
        <v/>
      </c>
      <c r="AE1615" s="133" t="str">
        <f t="shared" si="337"/>
        <v/>
      </c>
      <c r="AF1615" s="133" t="str">
        <f>VLOOKUP(Table1[[#This Row],[Track]],$F$2672:$H$2715,2,FALSE)</f>
        <v>Vic</v>
      </c>
      <c r="AG1615" s="133" t="str">
        <f>VLOOKUP(Table1[[#This Row],[Track]],$F$2672:$H$2715,3,FALSE)</f>
        <v>-</v>
      </c>
      <c r="AH1615" s="133" t="str">
        <f>IF(Table1[[#This Row],[Date]]&lt;$AH$2,"",IF(Table1[[#This Row],[Date]]&lt;$AH$3,"Edge","Elite Combo"))</f>
        <v/>
      </c>
      <c r="AI1615" s="218">
        <f>Table1[[#This Row],[Time]]</f>
        <v>0.67361111111111116</v>
      </c>
      <c r="AJ1615" s="219" t="str">
        <f>Table1[[#This Row],[Track]]</f>
        <v>Moonee Valley</v>
      </c>
      <c r="AK1615" s="216">
        <f>Table1[[#This Row],[Race ]]</f>
        <v>6</v>
      </c>
      <c r="AL1615" s="219">
        <f>Table1[[#This Row],[TAB]]</f>
        <v>13</v>
      </c>
      <c r="AM1615" s="219" t="str">
        <f>Table1[[#This Row],[Selection]]</f>
        <v>Nails Murphy</v>
      </c>
      <c r="AN1615" s="220" t="str">
        <f>Table1[[#This Row],[Sources]]</f>
        <v/>
      </c>
      <c r="AO1615" s="219" t="str">
        <f>Table1[[#This Row],[Scale Bet]]</f>
        <v/>
      </c>
    </row>
    <row r="1616" spans="5:41" ht="16.5" customHeight="1" x14ac:dyDescent="0.25">
      <c r="E1616" s="185">
        <v>45528</v>
      </c>
      <c r="F1616" s="35">
        <v>0.67361111111111116</v>
      </c>
      <c r="G1616" s="36" t="s">
        <v>100</v>
      </c>
      <c r="H1616" s="36">
        <v>6</v>
      </c>
      <c r="I1616" s="36">
        <v>13</v>
      </c>
      <c r="J1616" s="36" t="s">
        <v>344</v>
      </c>
      <c r="K1616" s="36" t="s">
        <v>18</v>
      </c>
      <c r="L1616" s="165">
        <v>13</v>
      </c>
      <c r="M1616" s="134" t="str">
        <f t="shared" si="325"/>
        <v/>
      </c>
      <c r="N1616" s="36" t="str">
        <f t="shared" si="326"/>
        <v/>
      </c>
      <c r="O1616" s="135" t="str">
        <f t="shared" si="327"/>
        <v/>
      </c>
      <c r="P1616" s="186" t="str">
        <f t="shared" si="328"/>
        <v>OK</v>
      </c>
      <c r="Q1616" s="187" t="str">
        <f t="shared" si="329"/>
        <v/>
      </c>
      <c r="R1616" s="150"/>
      <c r="S1616" s="187" t="str">
        <f t="shared" si="330"/>
        <v/>
      </c>
      <c r="T1616" s="136" t="str">
        <f t="shared" si="331"/>
        <v>Nails Murphy</v>
      </c>
      <c r="U1616" s="137" t="str">
        <f>IF(P1616="","",IF(N1616=1,"",IF(Q1616="","",IF(Q1616&lt;=100,100,IF(Table1[[#This Row],[Day]]="Wed",100,200)))))</f>
        <v/>
      </c>
      <c r="V1616" s="137" t="str">
        <f t="shared" si="332"/>
        <v/>
      </c>
      <c r="W1616" s="137" t="str">
        <f t="shared" si="333"/>
        <v/>
      </c>
      <c r="X1616" s="133">
        <f>100</f>
        <v>100</v>
      </c>
      <c r="Y1616" s="133" t="str">
        <f t="shared" si="334"/>
        <v/>
      </c>
      <c r="Z1616" s="133">
        <f t="shared" si="335"/>
        <v>-100</v>
      </c>
      <c r="AA1616" s="134" t="str">
        <f>TEXT(Table1[[#This Row],[Date]],"DDD")</f>
        <v>Sat</v>
      </c>
      <c r="AB1616" s="133" t="str">
        <f>IF(OR(G1616="Doomben",G1616="Eagle Farm"),"Q",IF(AND(Q1616&gt;1,Q1616&lt;55,Table1[[#This Row],[Source]]="Nat"),"Nat OK",IF(AND(Table1[[#This Row],[Source]]&lt;&gt;"Nat",Q1616&lt;55),"Poor &lt;55",IF(OR(G1616="Randwick",G1616="Flemington",G1616="Caulfield",G1616="Sandown Lake",G1616="Sandown Hill"),"Best","ave"))))</f>
        <v>ave</v>
      </c>
      <c r="AC1616" s="133" t="str">
        <f>IF(Q1616="","",IF(AB1616="Poor &lt;55",$AC$2*0.2%,IF(AND(AB1616="Q",AA1616&lt;&gt;"Wed"),$AC$2*0.4%,IF(AND(AB1616="Q",AA1616="Wed"),$AC$2*0.5%,IF(AND(AB1616="Ave",U1616=100),$AC$2*0.5%,IF(AND(AB1616="ave",U1616="",N1616=1,AG1616="Bush"),$AC$2*1%,IF(AND(AB1616="ave",U1616="",Q1616&gt;100),$AC$2*1.3%,IF(AND(AB1616="ave",U1616=""),$AC$2*1.2%,IF(AND(AB1616="Ave",U1616=200),$AC$2*1%,IF(AND(AB1616="Best",U1616=200),$AC$2*1.5%,IF(AND(AB1616="Best",U1616="",K1616&lt;&gt;"Pro Syd"),$AC$2*0.5%,IF(AND(AB1616="Best",U1616=""),$AC$2*1%,IF(AND(AB1616="Best",U1616=100,Table1[[#This Row],[State]]="NSW"),$AC$2*0.4%,IF(AND(AB1616="Best",U1616=100),$AC$2*1%,IF(Table1[[#This Row],[Adj]]="Nat OK",$AC$2*0.5%,"xxx")))))))))))))))</f>
        <v/>
      </c>
      <c r="AD1616" s="133" t="str">
        <f t="shared" si="336"/>
        <v/>
      </c>
      <c r="AE1616" s="133" t="str">
        <f t="shared" si="337"/>
        <v/>
      </c>
      <c r="AF1616" s="133" t="str">
        <f>VLOOKUP(Table1[[#This Row],[Track]],$F$2672:$H$2715,2,FALSE)</f>
        <v>Vic</v>
      </c>
      <c r="AG1616" s="133" t="str">
        <f>VLOOKUP(Table1[[#This Row],[Track]],$F$2672:$H$2715,3,FALSE)</f>
        <v>-</v>
      </c>
      <c r="AH1616" s="133" t="str">
        <f>IF(Table1[[#This Row],[Date]]&lt;$AH$2,"",IF(Table1[[#This Row],[Date]]&lt;$AH$3,"Edge","Elite Combo"))</f>
        <v/>
      </c>
      <c r="AI1616" s="218">
        <f>Table1[[#This Row],[Time]]</f>
        <v>0.67361111111111116</v>
      </c>
      <c r="AJ1616" s="219" t="str">
        <f>Table1[[#This Row],[Track]]</f>
        <v>Moonee Valley</v>
      </c>
      <c r="AK1616" s="216">
        <f>Table1[[#This Row],[Race ]]</f>
        <v>6</v>
      </c>
      <c r="AL1616" s="219">
        <f>Table1[[#This Row],[TAB]]</f>
        <v>13</v>
      </c>
      <c r="AM1616" s="219" t="str">
        <f>Table1[[#This Row],[Selection]]</f>
        <v>Nails Murphy</v>
      </c>
      <c r="AN1616" s="220" t="str">
        <f>Table1[[#This Row],[Sources]]</f>
        <v/>
      </c>
      <c r="AO1616" s="219" t="str">
        <f>Table1[[#This Row],[Scale Bet]]</f>
        <v/>
      </c>
    </row>
    <row r="1617" spans="5:41" ht="16.5" customHeight="1" x14ac:dyDescent="0.25">
      <c r="E1617" s="185">
        <v>45528</v>
      </c>
      <c r="F1617" s="35">
        <v>0.6875</v>
      </c>
      <c r="G1617" s="36" t="s">
        <v>22</v>
      </c>
      <c r="H1617" s="36">
        <v>9</v>
      </c>
      <c r="I1617" s="36">
        <v>11</v>
      </c>
      <c r="J1617" s="36" t="s">
        <v>345</v>
      </c>
      <c r="K1617" s="36" t="s">
        <v>60</v>
      </c>
      <c r="L1617" s="165">
        <v>10</v>
      </c>
      <c r="M1617" s="134">
        <f t="shared" si="325"/>
        <v>10</v>
      </c>
      <c r="N1617" s="36">
        <f t="shared" si="326"/>
        <v>1</v>
      </c>
      <c r="O1617" s="135" t="str">
        <f t="shared" si="327"/>
        <v>Pro Syd-10</v>
      </c>
      <c r="P1617" s="186" t="str">
        <f t="shared" si="328"/>
        <v>OK</v>
      </c>
      <c r="Q1617" s="187">
        <f t="shared" si="329"/>
        <v>40</v>
      </c>
      <c r="R1617" s="150"/>
      <c r="S1617" s="187" t="str">
        <f t="shared" si="330"/>
        <v/>
      </c>
      <c r="T1617" s="136" t="str">
        <f t="shared" si="331"/>
        <v>Commemorative</v>
      </c>
      <c r="U1617" s="137" t="str">
        <f>IF(P1617="","",IF(N1617=1,"",IF(Q1617="","",IF(Q1617&lt;=100,100,IF(Table1[[#This Row],[Day]]="Wed",100,200)))))</f>
        <v/>
      </c>
      <c r="V1617" s="137" t="str">
        <f t="shared" si="332"/>
        <v/>
      </c>
      <c r="W1617" s="137" t="str">
        <f t="shared" si="333"/>
        <v/>
      </c>
      <c r="X1617" s="133">
        <f>100</f>
        <v>100</v>
      </c>
      <c r="Y1617" s="133" t="str">
        <f t="shared" si="334"/>
        <v/>
      </c>
      <c r="Z1617" s="133">
        <f t="shared" si="335"/>
        <v>-100</v>
      </c>
      <c r="AA1617" s="134" t="str">
        <f>TEXT(Table1[[#This Row],[Date]],"DDD")</f>
        <v>Sat</v>
      </c>
      <c r="AB1617" s="133" t="str">
        <f>IF(OR(G1617="Doomben",G1617="Eagle Farm"),"Q",IF(AND(Q1617&gt;1,Q1617&lt;55,Table1[[#This Row],[Source]]="Nat"),"Nat OK",IF(AND(Table1[[#This Row],[Source]]&lt;&gt;"Nat",Q1617&lt;55),"Poor &lt;55",IF(OR(G1617="Randwick",G1617="Flemington",G1617="Caulfield",G1617="Sandown Lake",G1617="Sandown Hill"),"Best","ave"))))</f>
        <v>Poor &lt;55</v>
      </c>
      <c r="AC1617" s="133">
        <f>IF(Q1617="","",IF(AB1617="Poor &lt;55",$AC$2*0.2%,IF(AND(AB1617="Q",AA1617&lt;&gt;"Wed"),$AC$2*0.4%,IF(AND(AB1617="Q",AA1617="Wed"),$AC$2*0.5%,IF(AND(AB1617="Ave",U1617=100),$AC$2*0.5%,IF(AND(AB1617="ave",U1617="",N1617=1,AG1617="Bush"),$AC$2*1%,IF(AND(AB1617="ave",U1617="",Q1617&gt;100),$AC$2*1.3%,IF(AND(AB1617="ave",U1617=""),$AC$2*1.2%,IF(AND(AB1617="Ave",U1617=200),$AC$2*1%,IF(AND(AB1617="Best",U1617=200),$AC$2*1.5%,IF(AND(AB1617="Best",U1617="",K1617&lt;&gt;"Pro Syd"),$AC$2*0.5%,IF(AND(AB1617="Best",U1617=""),$AC$2*1%,IF(AND(AB1617="Best",U1617=100,Table1[[#This Row],[State]]="NSW"),$AC$2*0.4%,IF(AND(AB1617="Best",U1617=100),$AC$2*1%,IF(Table1[[#This Row],[Adj]]="Nat OK",$AC$2*0.5%,"xxx")))))))))))))))</f>
        <v>20</v>
      </c>
      <c r="AD1617" s="133" t="str">
        <f t="shared" si="336"/>
        <v/>
      </c>
      <c r="AE1617" s="133">
        <f t="shared" si="337"/>
        <v>-20</v>
      </c>
      <c r="AF1617" s="133" t="str">
        <f>VLOOKUP(Table1[[#This Row],[Track]],$F$2672:$H$2715,2,FALSE)</f>
        <v>NSW</v>
      </c>
      <c r="AG1617" s="133" t="str">
        <f>VLOOKUP(Table1[[#This Row],[Track]],$F$2672:$H$2715,3,FALSE)</f>
        <v>-</v>
      </c>
      <c r="AH1617" s="133" t="str">
        <f>IF(Table1[[#This Row],[Date]]&lt;$AH$2,"",IF(Table1[[#This Row],[Date]]&lt;$AH$3,"Edge","Elite Combo"))</f>
        <v/>
      </c>
      <c r="AI1617" s="218">
        <f>Table1[[#This Row],[Time]]</f>
        <v>0.6875</v>
      </c>
      <c r="AJ1617" s="219" t="str">
        <f>Table1[[#This Row],[Track]]</f>
        <v>Randwick</v>
      </c>
      <c r="AK1617" s="216">
        <f>Table1[[#This Row],[Race ]]</f>
        <v>9</v>
      </c>
      <c r="AL1617" s="219">
        <f>Table1[[#This Row],[TAB]]</f>
        <v>11</v>
      </c>
      <c r="AM1617" s="219" t="str">
        <f>Table1[[#This Row],[Selection]]</f>
        <v>Commemorative</v>
      </c>
      <c r="AN1617" s="220" t="str">
        <f>Table1[[#This Row],[Sources]]</f>
        <v>Pro Syd-10</v>
      </c>
      <c r="AO1617" s="219">
        <f>Table1[[#This Row],[Scale Bet]]</f>
        <v>20</v>
      </c>
    </row>
    <row r="1618" spans="5:41" ht="16.5" customHeight="1" x14ac:dyDescent="0.25">
      <c r="E1618" s="185">
        <v>45528</v>
      </c>
      <c r="F1618" s="35">
        <v>0.6875</v>
      </c>
      <c r="G1618" s="36" t="s">
        <v>22</v>
      </c>
      <c r="H1618" s="36">
        <v>9</v>
      </c>
      <c r="I1618" s="36">
        <v>9</v>
      </c>
      <c r="J1618" s="36" t="s">
        <v>346</v>
      </c>
      <c r="K1618" s="36" t="s">
        <v>1</v>
      </c>
      <c r="L1618" s="165">
        <v>11.000000000000002</v>
      </c>
      <c r="M1618" s="134">
        <f t="shared" si="325"/>
        <v>24</v>
      </c>
      <c r="N1618" s="36">
        <f t="shared" si="326"/>
        <v>2</v>
      </c>
      <c r="O1618" s="135" t="str">
        <f t="shared" si="327"/>
        <v>E4-11/Nat-13</v>
      </c>
      <c r="P1618" s="186" t="str">
        <f t="shared" si="328"/>
        <v>OK</v>
      </c>
      <c r="Q1618" s="187">
        <f t="shared" si="329"/>
        <v>96</v>
      </c>
      <c r="R1618" s="150"/>
      <c r="S1618" s="187" t="str">
        <f t="shared" si="330"/>
        <v/>
      </c>
      <c r="T1618" s="136" t="str">
        <f t="shared" si="331"/>
        <v>Dancing Alone</v>
      </c>
      <c r="U1618" s="137">
        <f>IF(P1618="","",IF(N1618=1,"",IF(Q1618="","",IF(Q1618&lt;=100,100,IF(Table1[[#This Row],[Day]]="Wed",100,200)))))</f>
        <v>100</v>
      </c>
      <c r="V1618" s="137" t="str">
        <f t="shared" si="332"/>
        <v/>
      </c>
      <c r="W1618" s="137">
        <f t="shared" si="333"/>
        <v>-100</v>
      </c>
      <c r="X1618" s="133">
        <f>100</f>
        <v>100</v>
      </c>
      <c r="Y1618" s="133" t="str">
        <f t="shared" si="334"/>
        <v/>
      </c>
      <c r="Z1618" s="133">
        <f t="shared" si="335"/>
        <v>-100</v>
      </c>
      <c r="AA1618" s="134" t="str">
        <f>TEXT(Table1[[#This Row],[Date]],"DDD")</f>
        <v>Sat</v>
      </c>
      <c r="AB1618" s="133" t="str">
        <f>IF(OR(G1618="Doomben",G1618="Eagle Farm"),"Q",IF(AND(Q1618&gt;1,Q1618&lt;55,Table1[[#This Row],[Source]]="Nat"),"Nat OK",IF(AND(Table1[[#This Row],[Source]]&lt;&gt;"Nat",Q1618&lt;55),"Poor &lt;55",IF(OR(G1618="Randwick",G1618="Flemington",G1618="Caulfield",G1618="Sandown Lake",G1618="Sandown Hill"),"Best","ave"))))</f>
        <v>Best</v>
      </c>
      <c r="AC1618" s="133">
        <f>IF(Q1618="","",IF(AB1618="Poor &lt;55",$AC$2*0.2%,IF(AND(AB1618="Q",AA1618&lt;&gt;"Wed"),$AC$2*0.4%,IF(AND(AB1618="Q",AA1618="Wed"),$AC$2*0.5%,IF(AND(AB1618="Ave",U1618=100),$AC$2*0.5%,IF(AND(AB1618="ave",U1618="",N1618=1,AG1618="Bush"),$AC$2*1%,IF(AND(AB1618="ave",U1618="",Q1618&gt;100),$AC$2*1.3%,IF(AND(AB1618="ave",U1618=""),$AC$2*1.2%,IF(AND(AB1618="Ave",U1618=200),$AC$2*1%,IF(AND(AB1618="Best",U1618=200),$AC$2*1.5%,IF(AND(AB1618="Best",U1618="",K1618&lt;&gt;"Pro Syd"),$AC$2*0.5%,IF(AND(AB1618="Best",U1618=""),$AC$2*1%,IF(AND(AB1618="Best",U1618=100,Table1[[#This Row],[State]]="NSW"),$AC$2*0.4%,IF(AND(AB1618="Best",U1618=100),$AC$2*1%,IF(Table1[[#This Row],[Adj]]="Nat OK",$AC$2*0.5%,"xxx")))))))))))))))</f>
        <v>40</v>
      </c>
      <c r="AD1618" s="133" t="str">
        <f t="shared" si="336"/>
        <v/>
      </c>
      <c r="AE1618" s="133">
        <f t="shared" si="337"/>
        <v>-40</v>
      </c>
      <c r="AF1618" s="133" t="str">
        <f>VLOOKUP(Table1[[#This Row],[Track]],$F$2672:$H$2715,2,FALSE)</f>
        <v>NSW</v>
      </c>
      <c r="AG1618" s="133" t="str">
        <f>VLOOKUP(Table1[[#This Row],[Track]],$F$2672:$H$2715,3,FALSE)</f>
        <v>-</v>
      </c>
      <c r="AH1618" s="133" t="str">
        <f>IF(Table1[[#This Row],[Date]]&lt;$AH$2,"",IF(Table1[[#This Row],[Date]]&lt;$AH$3,"Edge","Elite Combo"))</f>
        <v/>
      </c>
      <c r="AI1618" s="218">
        <f>Table1[[#This Row],[Time]]</f>
        <v>0.6875</v>
      </c>
      <c r="AJ1618" s="219" t="str">
        <f>Table1[[#This Row],[Track]]</f>
        <v>Randwick</v>
      </c>
      <c r="AK1618" s="216">
        <f>Table1[[#This Row],[Race ]]</f>
        <v>9</v>
      </c>
      <c r="AL1618" s="219">
        <f>Table1[[#This Row],[TAB]]</f>
        <v>9</v>
      </c>
      <c r="AM1618" s="219" t="str">
        <f>Table1[[#This Row],[Selection]]</f>
        <v>Dancing Alone</v>
      </c>
      <c r="AN1618" s="220" t="str">
        <f>Table1[[#This Row],[Sources]]</f>
        <v>E4-11/Nat-13</v>
      </c>
      <c r="AO1618" s="219">
        <f>Table1[[#This Row],[Scale Bet]]</f>
        <v>40</v>
      </c>
    </row>
    <row r="1619" spans="5:41" ht="16.5" customHeight="1" x14ac:dyDescent="0.25">
      <c r="E1619" s="185">
        <v>45528</v>
      </c>
      <c r="F1619" s="35">
        <v>0.6875</v>
      </c>
      <c r="G1619" s="36" t="s">
        <v>22</v>
      </c>
      <c r="H1619" s="36">
        <v>9</v>
      </c>
      <c r="I1619" s="36">
        <v>9</v>
      </c>
      <c r="J1619" s="36" t="s">
        <v>346</v>
      </c>
      <c r="K1619" s="36" t="s">
        <v>13</v>
      </c>
      <c r="L1619" s="165">
        <v>13</v>
      </c>
      <c r="M1619" s="134" t="str">
        <f t="shared" si="325"/>
        <v/>
      </c>
      <c r="N1619" s="36" t="str">
        <f t="shared" si="326"/>
        <v/>
      </c>
      <c r="O1619" s="135" t="str">
        <f t="shared" si="327"/>
        <v/>
      </c>
      <c r="P1619" s="186" t="str">
        <f t="shared" si="328"/>
        <v>OK</v>
      </c>
      <c r="Q1619" s="187" t="str">
        <f t="shared" si="329"/>
        <v/>
      </c>
      <c r="R1619" s="150"/>
      <c r="S1619" s="187" t="str">
        <f t="shared" si="330"/>
        <v/>
      </c>
      <c r="T1619" s="136" t="str">
        <f t="shared" si="331"/>
        <v>Dancing Alone</v>
      </c>
      <c r="U1619" s="137" t="str">
        <f>IF(P1619="","",IF(N1619=1,"",IF(Q1619="","",IF(Q1619&lt;=100,100,IF(Table1[[#This Row],[Day]]="Wed",100,200)))))</f>
        <v/>
      </c>
      <c r="V1619" s="137" t="str">
        <f t="shared" si="332"/>
        <v/>
      </c>
      <c r="W1619" s="137" t="str">
        <f t="shared" si="333"/>
        <v/>
      </c>
      <c r="X1619" s="133">
        <f>100</f>
        <v>100</v>
      </c>
      <c r="Y1619" s="133" t="str">
        <f t="shared" si="334"/>
        <v/>
      </c>
      <c r="Z1619" s="133">
        <f t="shared" si="335"/>
        <v>-100</v>
      </c>
      <c r="AA1619" s="134" t="str">
        <f>TEXT(Table1[[#This Row],[Date]],"DDD")</f>
        <v>Sat</v>
      </c>
      <c r="AB1619" s="133" t="str">
        <f>IF(OR(G1619="Doomben",G1619="Eagle Farm"),"Q",IF(AND(Q1619&gt;1,Q1619&lt;55,Table1[[#This Row],[Source]]="Nat"),"Nat OK",IF(AND(Table1[[#This Row],[Source]]&lt;&gt;"Nat",Q1619&lt;55),"Poor &lt;55",IF(OR(G1619="Randwick",G1619="Flemington",G1619="Caulfield",G1619="Sandown Lake",G1619="Sandown Hill"),"Best","ave"))))</f>
        <v>Best</v>
      </c>
      <c r="AC1619" s="133" t="str">
        <f>IF(Q1619="","",IF(AB1619="Poor &lt;55",$AC$2*0.2%,IF(AND(AB1619="Q",AA1619&lt;&gt;"Wed"),$AC$2*0.4%,IF(AND(AB1619="Q",AA1619="Wed"),$AC$2*0.5%,IF(AND(AB1619="Ave",U1619=100),$AC$2*0.5%,IF(AND(AB1619="ave",U1619="",N1619=1,AG1619="Bush"),$AC$2*1%,IF(AND(AB1619="ave",U1619="",Q1619&gt;100),$AC$2*1.3%,IF(AND(AB1619="ave",U1619=""),$AC$2*1.2%,IF(AND(AB1619="Ave",U1619=200),$AC$2*1%,IF(AND(AB1619="Best",U1619=200),$AC$2*1.5%,IF(AND(AB1619="Best",U1619="",K1619&lt;&gt;"Pro Syd"),$AC$2*0.5%,IF(AND(AB1619="Best",U1619=""),$AC$2*1%,IF(AND(AB1619="Best",U1619=100,Table1[[#This Row],[State]]="NSW"),$AC$2*0.4%,IF(AND(AB1619="Best",U1619=100),$AC$2*1%,IF(Table1[[#This Row],[Adj]]="Nat OK",$AC$2*0.5%,"xxx")))))))))))))))</f>
        <v/>
      </c>
      <c r="AD1619" s="133" t="str">
        <f t="shared" si="336"/>
        <v/>
      </c>
      <c r="AE1619" s="133" t="str">
        <f t="shared" si="337"/>
        <v/>
      </c>
      <c r="AF1619" s="133" t="str">
        <f>VLOOKUP(Table1[[#This Row],[Track]],$F$2672:$H$2715,2,FALSE)</f>
        <v>NSW</v>
      </c>
      <c r="AG1619" s="133" t="str">
        <f>VLOOKUP(Table1[[#This Row],[Track]],$F$2672:$H$2715,3,FALSE)</f>
        <v>-</v>
      </c>
      <c r="AH1619" s="133" t="str">
        <f>IF(Table1[[#This Row],[Date]]&lt;$AH$2,"",IF(Table1[[#This Row],[Date]]&lt;$AH$3,"Edge","Elite Combo"))</f>
        <v/>
      </c>
      <c r="AI1619" s="218">
        <f>Table1[[#This Row],[Time]]</f>
        <v>0.6875</v>
      </c>
      <c r="AJ1619" s="219" t="str">
        <f>Table1[[#This Row],[Track]]</f>
        <v>Randwick</v>
      </c>
      <c r="AK1619" s="216">
        <f>Table1[[#This Row],[Race ]]</f>
        <v>9</v>
      </c>
      <c r="AL1619" s="219">
        <f>Table1[[#This Row],[TAB]]</f>
        <v>9</v>
      </c>
      <c r="AM1619" s="219" t="str">
        <f>Table1[[#This Row],[Selection]]</f>
        <v>Dancing Alone</v>
      </c>
      <c r="AN1619" s="220" t="str">
        <f>Table1[[#This Row],[Sources]]</f>
        <v/>
      </c>
      <c r="AO1619" s="219" t="str">
        <f>Table1[[#This Row],[Scale Bet]]</f>
        <v/>
      </c>
    </row>
    <row r="1620" spans="5:41" ht="16.5" customHeight="1" x14ac:dyDescent="0.25">
      <c r="E1620" s="185">
        <v>45528</v>
      </c>
      <c r="F1620" s="35">
        <v>0.6875</v>
      </c>
      <c r="G1620" s="36" t="s">
        <v>22</v>
      </c>
      <c r="H1620" s="36">
        <v>9</v>
      </c>
      <c r="I1620" s="36">
        <v>10</v>
      </c>
      <c r="J1620" s="36" t="s">
        <v>205</v>
      </c>
      <c r="K1620" s="36" t="s">
        <v>60</v>
      </c>
      <c r="L1620" s="165">
        <v>15</v>
      </c>
      <c r="M1620" s="134">
        <f t="shared" si="325"/>
        <v>15</v>
      </c>
      <c r="N1620" s="36">
        <f t="shared" si="326"/>
        <v>1</v>
      </c>
      <c r="O1620" s="135" t="str">
        <f t="shared" si="327"/>
        <v>Pro Syd-15</v>
      </c>
      <c r="P1620" s="186" t="str">
        <f t="shared" si="328"/>
        <v>OK</v>
      </c>
      <c r="Q1620" s="187">
        <f t="shared" si="329"/>
        <v>60</v>
      </c>
      <c r="R1620" s="150"/>
      <c r="S1620" s="187" t="str">
        <f t="shared" si="330"/>
        <v/>
      </c>
      <c r="T1620" s="136" t="str">
        <f t="shared" si="331"/>
        <v>The Black Cloud</v>
      </c>
      <c r="U1620" s="137" t="str">
        <f>IF(P1620="","",IF(N1620=1,"",IF(Q1620="","",IF(Q1620&lt;=100,100,IF(Table1[[#This Row],[Day]]="Wed",100,200)))))</f>
        <v/>
      </c>
      <c r="V1620" s="137" t="str">
        <f t="shared" si="332"/>
        <v/>
      </c>
      <c r="W1620" s="137" t="str">
        <f t="shared" si="333"/>
        <v/>
      </c>
      <c r="X1620" s="133">
        <f>100</f>
        <v>100</v>
      </c>
      <c r="Y1620" s="133" t="str">
        <f t="shared" si="334"/>
        <v/>
      </c>
      <c r="Z1620" s="133">
        <f t="shared" si="335"/>
        <v>-100</v>
      </c>
      <c r="AA1620" s="134" t="str">
        <f>TEXT(Table1[[#This Row],[Date]],"DDD")</f>
        <v>Sat</v>
      </c>
      <c r="AB1620" s="133" t="str">
        <f>IF(OR(G1620="Doomben",G1620="Eagle Farm"),"Q",IF(AND(Q1620&gt;1,Q1620&lt;55,Table1[[#This Row],[Source]]="Nat"),"Nat OK",IF(AND(Table1[[#This Row],[Source]]&lt;&gt;"Nat",Q1620&lt;55),"Poor &lt;55",IF(OR(G1620="Randwick",G1620="Flemington",G1620="Caulfield",G1620="Sandown Lake",G1620="Sandown Hill"),"Best","ave"))))</f>
        <v>Best</v>
      </c>
      <c r="AC1620" s="133">
        <f>IF(Q1620="","",IF(AB1620="Poor &lt;55",$AC$2*0.2%,IF(AND(AB1620="Q",AA1620&lt;&gt;"Wed"),$AC$2*0.4%,IF(AND(AB1620="Q",AA1620="Wed"),$AC$2*0.5%,IF(AND(AB1620="Ave",U1620=100),$AC$2*0.5%,IF(AND(AB1620="ave",U1620="",N1620=1,AG1620="Bush"),$AC$2*1%,IF(AND(AB1620="ave",U1620="",Q1620&gt;100),$AC$2*1.3%,IF(AND(AB1620="ave",U1620=""),$AC$2*1.2%,IF(AND(AB1620="Ave",U1620=200),$AC$2*1%,IF(AND(AB1620="Best",U1620=200),$AC$2*1.5%,IF(AND(AB1620="Best",U1620="",K1620&lt;&gt;"Pro Syd"),$AC$2*0.5%,IF(AND(AB1620="Best",U1620=""),$AC$2*1%,IF(AND(AB1620="Best",U1620=100,Table1[[#This Row],[State]]="NSW"),$AC$2*0.4%,IF(AND(AB1620="Best",U1620=100),$AC$2*1%,IF(Table1[[#This Row],[Adj]]="Nat OK",$AC$2*0.5%,"xxx")))))))))))))))</f>
        <v>100</v>
      </c>
      <c r="AD1620" s="133" t="str">
        <f t="shared" si="336"/>
        <v/>
      </c>
      <c r="AE1620" s="133">
        <f t="shared" si="337"/>
        <v>-100</v>
      </c>
      <c r="AF1620" s="133" t="str">
        <f>VLOOKUP(Table1[[#This Row],[Track]],$F$2672:$H$2715,2,FALSE)</f>
        <v>NSW</v>
      </c>
      <c r="AG1620" s="133" t="str">
        <f>VLOOKUP(Table1[[#This Row],[Track]],$F$2672:$H$2715,3,FALSE)</f>
        <v>-</v>
      </c>
      <c r="AH1620" s="133" t="str">
        <f>IF(Table1[[#This Row],[Date]]&lt;$AH$2,"",IF(Table1[[#This Row],[Date]]&lt;$AH$3,"Edge","Elite Combo"))</f>
        <v/>
      </c>
      <c r="AI1620" s="218">
        <f>Table1[[#This Row],[Time]]</f>
        <v>0.6875</v>
      </c>
      <c r="AJ1620" s="219" t="str">
        <f>Table1[[#This Row],[Track]]</f>
        <v>Randwick</v>
      </c>
      <c r="AK1620" s="216">
        <f>Table1[[#This Row],[Race ]]</f>
        <v>9</v>
      </c>
      <c r="AL1620" s="219">
        <f>Table1[[#This Row],[TAB]]</f>
        <v>10</v>
      </c>
      <c r="AM1620" s="219" t="str">
        <f>Table1[[#This Row],[Selection]]</f>
        <v>The Black Cloud</v>
      </c>
      <c r="AN1620" s="220" t="str">
        <f>Table1[[#This Row],[Sources]]</f>
        <v>Pro Syd-15</v>
      </c>
      <c r="AO1620" s="219">
        <f>Table1[[#This Row],[Scale Bet]]</f>
        <v>100</v>
      </c>
    </row>
    <row r="1621" spans="5:41" ht="16.5" customHeight="1" x14ac:dyDescent="0.25">
      <c r="E1621" s="185">
        <v>45528</v>
      </c>
      <c r="F1621" s="35">
        <v>0.69791666666666663</v>
      </c>
      <c r="G1621" s="36" t="s">
        <v>100</v>
      </c>
      <c r="H1621" s="36">
        <v>7</v>
      </c>
      <c r="I1621" s="36">
        <v>7</v>
      </c>
      <c r="J1621" s="36" t="s">
        <v>347</v>
      </c>
      <c r="K1621" s="36" t="s">
        <v>1</v>
      </c>
      <c r="L1621" s="165">
        <v>10</v>
      </c>
      <c r="M1621" s="134">
        <f t="shared" si="325"/>
        <v>23</v>
      </c>
      <c r="N1621" s="36">
        <f t="shared" si="326"/>
        <v>2</v>
      </c>
      <c r="O1621" s="135" t="str">
        <f t="shared" si="327"/>
        <v>E4-10/Nat-13</v>
      </c>
      <c r="P1621" s="186" t="str">
        <f t="shared" si="328"/>
        <v>OK</v>
      </c>
      <c r="Q1621" s="187">
        <f t="shared" si="329"/>
        <v>92</v>
      </c>
      <c r="R1621" s="150"/>
      <c r="S1621" s="187" t="str">
        <f t="shared" si="330"/>
        <v/>
      </c>
      <c r="T1621" s="136" t="str">
        <f t="shared" si="331"/>
        <v>Rhapsody Chic</v>
      </c>
      <c r="U1621" s="137">
        <f>IF(P1621="","",IF(N1621=1,"",IF(Q1621="","",IF(Q1621&lt;=100,100,IF(Table1[[#This Row],[Day]]="Wed",100,200)))))</f>
        <v>100</v>
      </c>
      <c r="V1621" s="137" t="str">
        <f t="shared" si="332"/>
        <v/>
      </c>
      <c r="W1621" s="137">
        <f t="shared" si="333"/>
        <v>-100</v>
      </c>
      <c r="X1621" s="133">
        <f>100</f>
        <v>100</v>
      </c>
      <c r="Y1621" s="133" t="str">
        <f t="shared" si="334"/>
        <v/>
      </c>
      <c r="Z1621" s="133">
        <f t="shared" si="335"/>
        <v>-100</v>
      </c>
      <c r="AA1621" s="134" t="str">
        <f>TEXT(Table1[[#This Row],[Date]],"DDD")</f>
        <v>Sat</v>
      </c>
      <c r="AB1621" s="133" t="str">
        <f>IF(OR(G1621="Doomben",G1621="Eagle Farm"),"Q",IF(AND(Q1621&gt;1,Q1621&lt;55,Table1[[#This Row],[Source]]="Nat"),"Nat OK",IF(AND(Table1[[#This Row],[Source]]&lt;&gt;"Nat",Q1621&lt;55),"Poor &lt;55",IF(OR(G1621="Randwick",G1621="Flemington",G1621="Caulfield",G1621="Sandown Lake",G1621="Sandown Hill"),"Best","ave"))))</f>
        <v>ave</v>
      </c>
      <c r="AC1621" s="133">
        <f>IF(Q1621="","",IF(AB1621="Poor &lt;55",$AC$2*0.2%,IF(AND(AB1621="Q",AA1621&lt;&gt;"Wed"),$AC$2*0.4%,IF(AND(AB1621="Q",AA1621="Wed"),$AC$2*0.5%,IF(AND(AB1621="Ave",U1621=100),$AC$2*0.5%,IF(AND(AB1621="ave",U1621="",N1621=1,AG1621="Bush"),$AC$2*1%,IF(AND(AB1621="ave",U1621="",Q1621&gt;100),$AC$2*1.3%,IF(AND(AB1621="ave",U1621=""),$AC$2*1.2%,IF(AND(AB1621="Ave",U1621=200),$AC$2*1%,IF(AND(AB1621="Best",U1621=200),$AC$2*1.5%,IF(AND(AB1621="Best",U1621="",K1621&lt;&gt;"Pro Syd"),$AC$2*0.5%,IF(AND(AB1621="Best",U1621=""),$AC$2*1%,IF(AND(AB1621="Best",U1621=100,Table1[[#This Row],[State]]="NSW"),$AC$2*0.4%,IF(AND(AB1621="Best",U1621=100),$AC$2*1%,IF(Table1[[#This Row],[Adj]]="Nat OK",$AC$2*0.5%,"xxx")))))))))))))))</f>
        <v>50</v>
      </c>
      <c r="AD1621" s="133" t="str">
        <f t="shared" si="336"/>
        <v/>
      </c>
      <c r="AE1621" s="133">
        <f t="shared" si="337"/>
        <v>-50</v>
      </c>
      <c r="AF1621" s="133" t="str">
        <f>VLOOKUP(Table1[[#This Row],[Track]],$F$2672:$H$2715,2,FALSE)</f>
        <v>Vic</v>
      </c>
      <c r="AG1621" s="133" t="str">
        <f>VLOOKUP(Table1[[#This Row],[Track]],$F$2672:$H$2715,3,FALSE)</f>
        <v>-</v>
      </c>
      <c r="AH1621" s="133" t="str">
        <f>IF(Table1[[#This Row],[Date]]&lt;$AH$2,"",IF(Table1[[#This Row],[Date]]&lt;$AH$3,"Edge","Elite Combo"))</f>
        <v/>
      </c>
      <c r="AI1621" s="218">
        <f>Table1[[#This Row],[Time]]</f>
        <v>0.69791666666666663</v>
      </c>
      <c r="AJ1621" s="219" t="str">
        <f>Table1[[#This Row],[Track]]</f>
        <v>Moonee Valley</v>
      </c>
      <c r="AK1621" s="216">
        <f>Table1[[#This Row],[Race ]]</f>
        <v>7</v>
      </c>
      <c r="AL1621" s="219">
        <f>Table1[[#This Row],[TAB]]</f>
        <v>7</v>
      </c>
      <c r="AM1621" s="219" t="str">
        <f>Table1[[#This Row],[Selection]]</f>
        <v>Rhapsody Chic</v>
      </c>
      <c r="AN1621" s="220" t="str">
        <f>Table1[[#This Row],[Sources]]</f>
        <v>E4-10/Nat-13</v>
      </c>
      <c r="AO1621" s="219">
        <f>Table1[[#This Row],[Scale Bet]]</f>
        <v>50</v>
      </c>
    </row>
    <row r="1622" spans="5:41" ht="16.5" customHeight="1" x14ac:dyDescent="0.25">
      <c r="E1622" s="185">
        <v>45528</v>
      </c>
      <c r="F1622" s="35">
        <v>0.69791666666666663</v>
      </c>
      <c r="G1622" s="36" t="s">
        <v>100</v>
      </c>
      <c r="H1622" s="36">
        <v>7</v>
      </c>
      <c r="I1622" s="36">
        <v>7</v>
      </c>
      <c r="J1622" s="36" t="s">
        <v>347</v>
      </c>
      <c r="K1622" s="36" t="s">
        <v>13</v>
      </c>
      <c r="L1622" s="165">
        <v>13</v>
      </c>
      <c r="M1622" s="134" t="str">
        <f t="shared" si="325"/>
        <v/>
      </c>
      <c r="N1622" s="36" t="str">
        <f t="shared" si="326"/>
        <v/>
      </c>
      <c r="O1622" s="135" t="str">
        <f t="shared" si="327"/>
        <v/>
      </c>
      <c r="P1622" s="186" t="str">
        <f t="shared" si="328"/>
        <v>OK</v>
      </c>
      <c r="Q1622" s="187" t="str">
        <f t="shared" si="329"/>
        <v/>
      </c>
      <c r="R1622" s="150"/>
      <c r="S1622" s="187" t="str">
        <f t="shared" si="330"/>
        <v/>
      </c>
      <c r="T1622" s="136" t="str">
        <f t="shared" si="331"/>
        <v>Rhapsody Chic</v>
      </c>
      <c r="U1622" s="137" t="str">
        <f>IF(P1622="","",IF(N1622=1,"",IF(Q1622="","",IF(Q1622&lt;=100,100,IF(Table1[[#This Row],[Day]]="Wed",100,200)))))</f>
        <v/>
      </c>
      <c r="V1622" s="137" t="str">
        <f t="shared" si="332"/>
        <v/>
      </c>
      <c r="W1622" s="137" t="str">
        <f t="shared" si="333"/>
        <v/>
      </c>
      <c r="X1622" s="133">
        <f>100</f>
        <v>100</v>
      </c>
      <c r="Y1622" s="133" t="str">
        <f t="shared" si="334"/>
        <v/>
      </c>
      <c r="Z1622" s="133">
        <f t="shared" si="335"/>
        <v>-100</v>
      </c>
      <c r="AA1622" s="134" t="str">
        <f>TEXT(Table1[[#This Row],[Date]],"DDD")</f>
        <v>Sat</v>
      </c>
      <c r="AB1622" s="133" t="str">
        <f>IF(OR(G1622="Doomben",G1622="Eagle Farm"),"Q",IF(AND(Q1622&gt;1,Q1622&lt;55,Table1[[#This Row],[Source]]="Nat"),"Nat OK",IF(AND(Table1[[#This Row],[Source]]&lt;&gt;"Nat",Q1622&lt;55),"Poor &lt;55",IF(OR(G1622="Randwick",G1622="Flemington",G1622="Caulfield",G1622="Sandown Lake",G1622="Sandown Hill"),"Best","ave"))))</f>
        <v>ave</v>
      </c>
      <c r="AC1622" s="133" t="str">
        <f>IF(Q1622="","",IF(AB1622="Poor &lt;55",$AC$2*0.2%,IF(AND(AB1622="Q",AA1622&lt;&gt;"Wed"),$AC$2*0.4%,IF(AND(AB1622="Q",AA1622="Wed"),$AC$2*0.5%,IF(AND(AB1622="Ave",U1622=100),$AC$2*0.5%,IF(AND(AB1622="ave",U1622="",N1622=1,AG1622="Bush"),$AC$2*1%,IF(AND(AB1622="ave",U1622="",Q1622&gt;100),$AC$2*1.3%,IF(AND(AB1622="ave",U1622=""),$AC$2*1.2%,IF(AND(AB1622="Ave",U1622=200),$AC$2*1%,IF(AND(AB1622="Best",U1622=200),$AC$2*1.5%,IF(AND(AB1622="Best",U1622="",K1622&lt;&gt;"Pro Syd"),$AC$2*0.5%,IF(AND(AB1622="Best",U1622=""),$AC$2*1%,IF(AND(AB1622="Best",U1622=100,Table1[[#This Row],[State]]="NSW"),$AC$2*0.4%,IF(AND(AB1622="Best",U1622=100),$AC$2*1%,IF(Table1[[#This Row],[Adj]]="Nat OK",$AC$2*0.5%,"xxx")))))))))))))))</f>
        <v/>
      </c>
      <c r="AD1622" s="133" t="str">
        <f t="shared" si="336"/>
        <v/>
      </c>
      <c r="AE1622" s="133" t="str">
        <f t="shared" si="337"/>
        <v/>
      </c>
      <c r="AF1622" s="133" t="str">
        <f>VLOOKUP(Table1[[#This Row],[Track]],$F$2672:$H$2715,2,FALSE)</f>
        <v>Vic</v>
      </c>
      <c r="AG1622" s="133" t="str">
        <f>VLOOKUP(Table1[[#This Row],[Track]],$F$2672:$H$2715,3,FALSE)</f>
        <v>-</v>
      </c>
      <c r="AH1622" s="133" t="str">
        <f>IF(Table1[[#This Row],[Date]]&lt;$AH$2,"",IF(Table1[[#This Row],[Date]]&lt;$AH$3,"Edge","Elite Combo"))</f>
        <v/>
      </c>
      <c r="AI1622" s="218">
        <f>Table1[[#This Row],[Time]]</f>
        <v>0.69791666666666663</v>
      </c>
      <c r="AJ1622" s="219" t="str">
        <f>Table1[[#This Row],[Track]]</f>
        <v>Moonee Valley</v>
      </c>
      <c r="AK1622" s="216">
        <f>Table1[[#This Row],[Race ]]</f>
        <v>7</v>
      </c>
      <c r="AL1622" s="219">
        <f>Table1[[#This Row],[TAB]]</f>
        <v>7</v>
      </c>
      <c r="AM1622" s="219" t="str">
        <f>Table1[[#This Row],[Selection]]</f>
        <v>Rhapsody Chic</v>
      </c>
      <c r="AN1622" s="220" t="str">
        <f>Table1[[#This Row],[Sources]]</f>
        <v/>
      </c>
      <c r="AO1622" s="219" t="str">
        <f>Table1[[#This Row],[Scale Bet]]</f>
        <v/>
      </c>
    </row>
    <row r="1623" spans="5:41" ht="16.5" customHeight="1" x14ac:dyDescent="0.25">
      <c r="E1623" s="185">
        <v>45528</v>
      </c>
      <c r="F1623" s="35">
        <v>0.71180555555555558</v>
      </c>
      <c r="G1623" s="36" t="s">
        <v>22</v>
      </c>
      <c r="H1623" s="36">
        <v>10</v>
      </c>
      <c r="I1623" s="36">
        <v>9</v>
      </c>
      <c r="J1623" s="36" t="s">
        <v>139</v>
      </c>
      <c r="K1623" s="36" t="s">
        <v>60</v>
      </c>
      <c r="L1623" s="165">
        <v>15</v>
      </c>
      <c r="M1623" s="134">
        <f t="shared" si="325"/>
        <v>15</v>
      </c>
      <c r="N1623" s="36">
        <f t="shared" si="326"/>
        <v>1</v>
      </c>
      <c r="O1623" s="135" t="str">
        <f t="shared" si="327"/>
        <v>Pro Syd-15</v>
      </c>
      <c r="P1623" s="186" t="str">
        <f t="shared" si="328"/>
        <v>OK</v>
      </c>
      <c r="Q1623" s="187">
        <f t="shared" si="329"/>
        <v>60</v>
      </c>
      <c r="R1623" s="150"/>
      <c r="S1623" s="187" t="str">
        <f t="shared" si="330"/>
        <v/>
      </c>
      <c r="T1623" s="136" t="str">
        <f t="shared" si="331"/>
        <v>Invader Zim</v>
      </c>
      <c r="U1623" s="137" t="str">
        <f>IF(P1623="","",IF(N1623=1,"",IF(Q1623="","",IF(Q1623&lt;=100,100,IF(Table1[[#This Row],[Day]]="Wed",100,200)))))</f>
        <v/>
      </c>
      <c r="V1623" s="137" t="str">
        <f t="shared" si="332"/>
        <v/>
      </c>
      <c r="W1623" s="137" t="str">
        <f t="shared" si="333"/>
        <v/>
      </c>
      <c r="X1623" s="133">
        <f>100</f>
        <v>100</v>
      </c>
      <c r="Y1623" s="133" t="str">
        <f t="shared" si="334"/>
        <v/>
      </c>
      <c r="Z1623" s="133">
        <f t="shared" si="335"/>
        <v>-100</v>
      </c>
      <c r="AA1623" s="134" t="str">
        <f>TEXT(Table1[[#This Row],[Date]],"DDD")</f>
        <v>Sat</v>
      </c>
      <c r="AB1623" s="133" t="str">
        <f>IF(OR(G1623="Doomben",G1623="Eagle Farm"),"Q",IF(AND(Q1623&gt;1,Q1623&lt;55,Table1[[#This Row],[Source]]="Nat"),"Nat OK",IF(AND(Table1[[#This Row],[Source]]&lt;&gt;"Nat",Q1623&lt;55),"Poor &lt;55",IF(OR(G1623="Randwick",G1623="Flemington",G1623="Caulfield",G1623="Sandown Lake",G1623="Sandown Hill"),"Best","ave"))))</f>
        <v>Best</v>
      </c>
      <c r="AC1623" s="133">
        <f>IF(Q1623="","",IF(AB1623="Poor &lt;55",$AC$2*0.2%,IF(AND(AB1623="Q",AA1623&lt;&gt;"Wed"),$AC$2*0.4%,IF(AND(AB1623="Q",AA1623="Wed"),$AC$2*0.5%,IF(AND(AB1623="Ave",U1623=100),$AC$2*0.5%,IF(AND(AB1623="ave",U1623="",N1623=1,AG1623="Bush"),$AC$2*1%,IF(AND(AB1623="ave",U1623="",Q1623&gt;100),$AC$2*1.3%,IF(AND(AB1623="ave",U1623=""),$AC$2*1.2%,IF(AND(AB1623="Ave",U1623=200),$AC$2*1%,IF(AND(AB1623="Best",U1623=200),$AC$2*1.5%,IF(AND(AB1623="Best",U1623="",K1623&lt;&gt;"Pro Syd"),$AC$2*0.5%,IF(AND(AB1623="Best",U1623=""),$AC$2*1%,IF(AND(AB1623="Best",U1623=100,Table1[[#This Row],[State]]="NSW"),$AC$2*0.4%,IF(AND(AB1623="Best",U1623=100),$AC$2*1%,IF(Table1[[#This Row],[Adj]]="Nat OK",$AC$2*0.5%,"xxx")))))))))))))))</f>
        <v>100</v>
      </c>
      <c r="AD1623" s="133" t="str">
        <f t="shared" si="336"/>
        <v/>
      </c>
      <c r="AE1623" s="133">
        <f t="shared" si="337"/>
        <v>-100</v>
      </c>
      <c r="AF1623" s="133" t="str">
        <f>VLOOKUP(Table1[[#This Row],[Track]],$F$2672:$H$2715,2,FALSE)</f>
        <v>NSW</v>
      </c>
      <c r="AG1623" s="133" t="str">
        <f>VLOOKUP(Table1[[#This Row],[Track]],$F$2672:$H$2715,3,FALSE)</f>
        <v>-</v>
      </c>
      <c r="AH1623" s="133" t="str">
        <f>IF(Table1[[#This Row],[Date]]&lt;$AH$2,"",IF(Table1[[#This Row],[Date]]&lt;$AH$3,"Edge","Elite Combo"))</f>
        <v/>
      </c>
      <c r="AI1623" s="218">
        <f>Table1[[#This Row],[Time]]</f>
        <v>0.71180555555555558</v>
      </c>
      <c r="AJ1623" s="219" t="str">
        <f>Table1[[#This Row],[Track]]</f>
        <v>Randwick</v>
      </c>
      <c r="AK1623" s="216">
        <f>Table1[[#This Row],[Race ]]</f>
        <v>10</v>
      </c>
      <c r="AL1623" s="219">
        <f>Table1[[#This Row],[TAB]]</f>
        <v>9</v>
      </c>
      <c r="AM1623" s="219" t="str">
        <f>Table1[[#This Row],[Selection]]</f>
        <v>Invader Zim</v>
      </c>
      <c r="AN1623" s="220" t="str">
        <f>Table1[[#This Row],[Sources]]</f>
        <v>Pro Syd-15</v>
      </c>
      <c r="AO1623" s="219">
        <f>Table1[[#This Row],[Scale Bet]]</f>
        <v>100</v>
      </c>
    </row>
    <row r="1624" spans="5:41" ht="16.5" customHeight="1" x14ac:dyDescent="0.25">
      <c r="E1624" s="185">
        <v>45528</v>
      </c>
      <c r="F1624" s="35">
        <v>0.71180555555555558</v>
      </c>
      <c r="G1624" s="36" t="s">
        <v>22</v>
      </c>
      <c r="H1624" s="36">
        <v>10</v>
      </c>
      <c r="I1624" s="36">
        <v>7</v>
      </c>
      <c r="J1624" s="36" t="s">
        <v>171</v>
      </c>
      <c r="K1624" s="36" t="s">
        <v>1</v>
      </c>
      <c r="L1624" s="165">
        <v>11.000000000000002</v>
      </c>
      <c r="M1624" s="134">
        <f t="shared" si="325"/>
        <v>41</v>
      </c>
      <c r="N1624" s="36">
        <f t="shared" si="326"/>
        <v>3</v>
      </c>
      <c r="O1624" s="135" t="str">
        <f t="shared" si="327"/>
        <v>E4-11/Edge-15/Nat-15</v>
      </c>
      <c r="P1624" s="186" t="str">
        <f t="shared" si="328"/>
        <v>OK</v>
      </c>
      <c r="Q1624" s="187">
        <f t="shared" si="329"/>
        <v>164</v>
      </c>
      <c r="R1624" s="150"/>
      <c r="S1624" s="187" t="str">
        <f t="shared" si="330"/>
        <v/>
      </c>
      <c r="T1624" s="136" t="str">
        <f t="shared" si="331"/>
        <v>Spring Lee</v>
      </c>
      <c r="U1624" s="137">
        <f>IF(P1624="","",IF(N1624=1,"",IF(Q1624="","",IF(Q1624&lt;=100,100,IF(Table1[[#This Row],[Day]]="Wed",100,200)))))</f>
        <v>200</v>
      </c>
      <c r="V1624" s="137" t="str">
        <f t="shared" si="332"/>
        <v/>
      </c>
      <c r="W1624" s="137">
        <f t="shared" si="333"/>
        <v>-200</v>
      </c>
      <c r="X1624" s="133">
        <f>100</f>
        <v>100</v>
      </c>
      <c r="Y1624" s="133" t="str">
        <f t="shared" si="334"/>
        <v/>
      </c>
      <c r="Z1624" s="133">
        <f t="shared" si="335"/>
        <v>-100</v>
      </c>
      <c r="AA1624" s="134" t="str">
        <f>TEXT(Table1[[#This Row],[Date]],"DDD")</f>
        <v>Sat</v>
      </c>
      <c r="AB1624" s="133" t="str">
        <f>IF(OR(G1624="Doomben",G1624="Eagle Farm"),"Q",IF(AND(Q1624&gt;1,Q1624&lt;55,Table1[[#This Row],[Source]]="Nat"),"Nat OK",IF(AND(Table1[[#This Row],[Source]]&lt;&gt;"Nat",Q1624&lt;55),"Poor &lt;55",IF(OR(G1624="Randwick",G1624="Flemington",G1624="Caulfield",G1624="Sandown Lake",G1624="Sandown Hill"),"Best","ave"))))</f>
        <v>Best</v>
      </c>
      <c r="AC1624" s="133">
        <f>IF(Q1624="","",IF(AB1624="Poor &lt;55",$AC$2*0.2%,IF(AND(AB1624="Q",AA1624&lt;&gt;"Wed"),$AC$2*0.4%,IF(AND(AB1624="Q",AA1624="Wed"),$AC$2*0.5%,IF(AND(AB1624="Ave",U1624=100),$AC$2*0.5%,IF(AND(AB1624="ave",U1624="",N1624=1,AG1624="Bush"),$AC$2*1%,IF(AND(AB1624="ave",U1624="",Q1624&gt;100),$AC$2*1.3%,IF(AND(AB1624="ave",U1624=""),$AC$2*1.2%,IF(AND(AB1624="Ave",U1624=200),$AC$2*1%,IF(AND(AB1624="Best",U1624=200),$AC$2*1.5%,IF(AND(AB1624="Best",U1624="",K1624&lt;&gt;"Pro Syd"),$AC$2*0.5%,IF(AND(AB1624="Best",U1624=""),$AC$2*1%,IF(AND(AB1624="Best",U1624=100,Table1[[#This Row],[State]]="NSW"),$AC$2*0.4%,IF(AND(AB1624="Best",U1624=100),$AC$2*1%,IF(Table1[[#This Row],[Adj]]="Nat OK",$AC$2*0.5%,"xxx")))))))))))))))</f>
        <v>150</v>
      </c>
      <c r="AD1624" s="133" t="str">
        <f t="shared" si="336"/>
        <v/>
      </c>
      <c r="AE1624" s="133">
        <f t="shared" si="337"/>
        <v>-150</v>
      </c>
      <c r="AF1624" s="133" t="str">
        <f>VLOOKUP(Table1[[#This Row],[Track]],$F$2672:$H$2715,2,FALSE)</f>
        <v>NSW</v>
      </c>
      <c r="AG1624" s="133" t="str">
        <f>VLOOKUP(Table1[[#This Row],[Track]],$F$2672:$H$2715,3,FALSE)</f>
        <v>-</v>
      </c>
      <c r="AH1624" s="133" t="str">
        <f>IF(Table1[[#This Row],[Date]]&lt;$AH$2,"",IF(Table1[[#This Row],[Date]]&lt;$AH$3,"Edge","Elite Combo"))</f>
        <v/>
      </c>
      <c r="AI1624" s="218">
        <f>Table1[[#This Row],[Time]]</f>
        <v>0.71180555555555558</v>
      </c>
      <c r="AJ1624" s="219" t="str">
        <f>Table1[[#This Row],[Track]]</f>
        <v>Randwick</v>
      </c>
      <c r="AK1624" s="216">
        <f>Table1[[#This Row],[Race ]]</f>
        <v>10</v>
      </c>
      <c r="AL1624" s="219">
        <f>Table1[[#This Row],[TAB]]</f>
        <v>7</v>
      </c>
      <c r="AM1624" s="219" t="str">
        <f>Table1[[#This Row],[Selection]]</f>
        <v>Spring Lee</v>
      </c>
      <c r="AN1624" s="220" t="str">
        <f>Table1[[#This Row],[Sources]]</f>
        <v>E4-11/Edge-15/Nat-15</v>
      </c>
      <c r="AO1624" s="219">
        <f>Table1[[#This Row],[Scale Bet]]</f>
        <v>150</v>
      </c>
    </row>
    <row r="1625" spans="5:41" ht="16.5" customHeight="1" x14ac:dyDescent="0.25">
      <c r="E1625" s="185">
        <v>45528</v>
      </c>
      <c r="F1625" s="35">
        <v>0.71180555555555558</v>
      </c>
      <c r="G1625" s="36" t="s">
        <v>22</v>
      </c>
      <c r="H1625" s="36">
        <v>10</v>
      </c>
      <c r="I1625" s="36">
        <v>7</v>
      </c>
      <c r="J1625" s="36" t="s">
        <v>171</v>
      </c>
      <c r="K1625" s="36" t="s">
        <v>40</v>
      </c>
      <c r="L1625" s="165">
        <v>15</v>
      </c>
      <c r="M1625" s="134" t="str">
        <f t="shared" si="325"/>
        <v/>
      </c>
      <c r="N1625" s="36" t="str">
        <f t="shared" si="326"/>
        <v/>
      </c>
      <c r="O1625" s="135" t="str">
        <f t="shared" si="327"/>
        <v/>
      </c>
      <c r="P1625" s="186" t="str">
        <f t="shared" si="328"/>
        <v>OK</v>
      </c>
      <c r="Q1625" s="187" t="str">
        <f t="shared" si="329"/>
        <v/>
      </c>
      <c r="R1625" s="150"/>
      <c r="S1625" s="187" t="str">
        <f t="shared" si="330"/>
        <v/>
      </c>
      <c r="T1625" s="136" t="str">
        <f t="shared" si="331"/>
        <v>Spring Lee</v>
      </c>
      <c r="U1625" s="137" t="str">
        <f>IF(P1625="","",IF(N1625=1,"",IF(Q1625="","",IF(Q1625&lt;=100,100,IF(Table1[[#This Row],[Day]]="Wed",100,200)))))</f>
        <v/>
      </c>
      <c r="V1625" s="137" t="str">
        <f t="shared" si="332"/>
        <v/>
      </c>
      <c r="W1625" s="137" t="str">
        <f t="shared" si="333"/>
        <v/>
      </c>
      <c r="X1625" s="133">
        <f>100</f>
        <v>100</v>
      </c>
      <c r="Y1625" s="133" t="str">
        <f t="shared" si="334"/>
        <v/>
      </c>
      <c r="Z1625" s="133">
        <f t="shared" si="335"/>
        <v>-100</v>
      </c>
      <c r="AA1625" s="134" t="str">
        <f>TEXT(Table1[[#This Row],[Date]],"DDD")</f>
        <v>Sat</v>
      </c>
      <c r="AB1625" s="133" t="str">
        <f>IF(OR(G1625="Doomben",G1625="Eagle Farm"),"Q",IF(AND(Q1625&gt;1,Q1625&lt;55,Table1[[#This Row],[Source]]="Nat"),"Nat OK",IF(AND(Table1[[#This Row],[Source]]&lt;&gt;"Nat",Q1625&lt;55),"Poor &lt;55",IF(OR(G1625="Randwick",G1625="Flemington",G1625="Caulfield",G1625="Sandown Lake",G1625="Sandown Hill"),"Best","ave"))))</f>
        <v>Best</v>
      </c>
      <c r="AC1625" s="133" t="str">
        <f>IF(Q1625="","",IF(AB1625="Poor &lt;55",$AC$2*0.2%,IF(AND(AB1625="Q",AA1625&lt;&gt;"Wed"),$AC$2*0.4%,IF(AND(AB1625="Q",AA1625="Wed"),$AC$2*0.5%,IF(AND(AB1625="Ave",U1625=100),$AC$2*0.5%,IF(AND(AB1625="ave",U1625="",N1625=1,AG1625="Bush"),$AC$2*1%,IF(AND(AB1625="ave",U1625="",Q1625&gt;100),$AC$2*1.3%,IF(AND(AB1625="ave",U1625=""),$AC$2*1.2%,IF(AND(AB1625="Ave",U1625=200),$AC$2*1%,IF(AND(AB1625="Best",U1625=200),$AC$2*1.5%,IF(AND(AB1625="Best",U1625="",K1625&lt;&gt;"Pro Syd"),$AC$2*0.5%,IF(AND(AB1625="Best",U1625=""),$AC$2*1%,IF(AND(AB1625="Best",U1625=100,Table1[[#This Row],[State]]="NSW"),$AC$2*0.4%,IF(AND(AB1625="Best",U1625=100),$AC$2*1%,IF(Table1[[#This Row],[Adj]]="Nat OK",$AC$2*0.5%,"xxx")))))))))))))))</f>
        <v/>
      </c>
      <c r="AD1625" s="133" t="str">
        <f t="shared" si="336"/>
        <v/>
      </c>
      <c r="AE1625" s="133" t="str">
        <f t="shared" si="337"/>
        <v/>
      </c>
      <c r="AF1625" s="133" t="str">
        <f>VLOOKUP(Table1[[#This Row],[Track]],$F$2672:$H$2715,2,FALSE)</f>
        <v>NSW</v>
      </c>
      <c r="AG1625" s="133" t="str">
        <f>VLOOKUP(Table1[[#This Row],[Track]],$F$2672:$H$2715,3,FALSE)</f>
        <v>-</v>
      </c>
      <c r="AH1625" s="133" t="str">
        <f>IF(Table1[[#This Row],[Date]]&lt;$AH$2,"",IF(Table1[[#This Row],[Date]]&lt;$AH$3,"Edge","Elite Combo"))</f>
        <v/>
      </c>
      <c r="AI1625" s="218">
        <f>Table1[[#This Row],[Time]]</f>
        <v>0.71180555555555558</v>
      </c>
      <c r="AJ1625" s="219" t="str">
        <f>Table1[[#This Row],[Track]]</f>
        <v>Randwick</v>
      </c>
      <c r="AK1625" s="216">
        <f>Table1[[#This Row],[Race ]]</f>
        <v>10</v>
      </c>
      <c r="AL1625" s="219">
        <f>Table1[[#This Row],[TAB]]</f>
        <v>7</v>
      </c>
      <c r="AM1625" s="219" t="str">
        <f>Table1[[#This Row],[Selection]]</f>
        <v>Spring Lee</v>
      </c>
      <c r="AN1625" s="220" t="str">
        <f>Table1[[#This Row],[Sources]]</f>
        <v/>
      </c>
      <c r="AO1625" s="219" t="str">
        <f>Table1[[#This Row],[Scale Bet]]</f>
        <v/>
      </c>
    </row>
    <row r="1626" spans="5:41" ht="16.5" customHeight="1" x14ac:dyDescent="0.25">
      <c r="E1626" s="185">
        <v>45528</v>
      </c>
      <c r="F1626" s="35">
        <v>0.71180555555555558</v>
      </c>
      <c r="G1626" s="36" t="s">
        <v>22</v>
      </c>
      <c r="H1626" s="36">
        <v>10</v>
      </c>
      <c r="I1626" s="36">
        <v>7</v>
      </c>
      <c r="J1626" s="36" t="s">
        <v>171</v>
      </c>
      <c r="K1626" s="36" t="s">
        <v>13</v>
      </c>
      <c r="L1626" s="165">
        <v>15</v>
      </c>
      <c r="M1626" s="134" t="str">
        <f t="shared" si="325"/>
        <v/>
      </c>
      <c r="N1626" s="36" t="str">
        <f t="shared" si="326"/>
        <v/>
      </c>
      <c r="O1626" s="135" t="str">
        <f t="shared" si="327"/>
        <v/>
      </c>
      <c r="P1626" s="186" t="str">
        <f t="shared" si="328"/>
        <v>OK</v>
      </c>
      <c r="Q1626" s="187" t="str">
        <f t="shared" si="329"/>
        <v/>
      </c>
      <c r="R1626" s="150"/>
      <c r="S1626" s="187" t="str">
        <f t="shared" si="330"/>
        <v/>
      </c>
      <c r="T1626" s="136" t="str">
        <f t="shared" si="331"/>
        <v>Spring Lee</v>
      </c>
      <c r="U1626" s="137" t="str">
        <f>IF(P1626="","",IF(N1626=1,"",IF(Q1626="","",IF(Q1626&lt;=100,100,IF(Table1[[#This Row],[Day]]="Wed",100,200)))))</f>
        <v/>
      </c>
      <c r="V1626" s="137" t="str">
        <f t="shared" si="332"/>
        <v/>
      </c>
      <c r="W1626" s="137" t="str">
        <f t="shared" si="333"/>
        <v/>
      </c>
      <c r="X1626" s="133">
        <f>100</f>
        <v>100</v>
      </c>
      <c r="Y1626" s="133" t="str">
        <f t="shared" si="334"/>
        <v/>
      </c>
      <c r="Z1626" s="133">
        <f t="shared" si="335"/>
        <v>-100</v>
      </c>
      <c r="AA1626" s="134" t="str">
        <f>TEXT(Table1[[#This Row],[Date]],"DDD")</f>
        <v>Sat</v>
      </c>
      <c r="AB1626" s="133" t="str">
        <f>IF(OR(G1626="Doomben",G1626="Eagle Farm"),"Q",IF(AND(Q1626&gt;1,Q1626&lt;55,Table1[[#This Row],[Source]]="Nat"),"Nat OK",IF(AND(Table1[[#This Row],[Source]]&lt;&gt;"Nat",Q1626&lt;55),"Poor &lt;55",IF(OR(G1626="Randwick",G1626="Flemington",G1626="Caulfield",G1626="Sandown Lake",G1626="Sandown Hill"),"Best","ave"))))</f>
        <v>Best</v>
      </c>
      <c r="AC1626" s="133" t="str">
        <f>IF(Q1626="","",IF(AB1626="Poor &lt;55",$AC$2*0.2%,IF(AND(AB1626="Q",AA1626&lt;&gt;"Wed"),$AC$2*0.4%,IF(AND(AB1626="Q",AA1626="Wed"),$AC$2*0.5%,IF(AND(AB1626="Ave",U1626=100),$AC$2*0.5%,IF(AND(AB1626="ave",U1626="",N1626=1,AG1626="Bush"),$AC$2*1%,IF(AND(AB1626="ave",U1626="",Q1626&gt;100),$AC$2*1.3%,IF(AND(AB1626="ave",U1626=""),$AC$2*1.2%,IF(AND(AB1626="Ave",U1626=200),$AC$2*1%,IF(AND(AB1626="Best",U1626=200),$AC$2*1.5%,IF(AND(AB1626="Best",U1626="",K1626&lt;&gt;"Pro Syd"),$AC$2*0.5%,IF(AND(AB1626="Best",U1626=""),$AC$2*1%,IF(AND(AB1626="Best",U1626=100,Table1[[#This Row],[State]]="NSW"),$AC$2*0.4%,IF(AND(AB1626="Best",U1626=100),$AC$2*1%,IF(Table1[[#This Row],[Adj]]="Nat OK",$AC$2*0.5%,"xxx")))))))))))))))</f>
        <v/>
      </c>
      <c r="AD1626" s="133" t="str">
        <f t="shared" si="336"/>
        <v/>
      </c>
      <c r="AE1626" s="133" t="str">
        <f t="shared" si="337"/>
        <v/>
      </c>
      <c r="AF1626" s="133" t="str">
        <f>VLOOKUP(Table1[[#This Row],[Track]],$F$2672:$H$2715,2,FALSE)</f>
        <v>NSW</v>
      </c>
      <c r="AG1626" s="133" t="str">
        <f>VLOOKUP(Table1[[#This Row],[Track]],$F$2672:$H$2715,3,FALSE)</f>
        <v>-</v>
      </c>
      <c r="AH1626" s="133" t="str">
        <f>IF(Table1[[#This Row],[Date]]&lt;$AH$2,"",IF(Table1[[#This Row],[Date]]&lt;$AH$3,"Edge","Elite Combo"))</f>
        <v/>
      </c>
      <c r="AI1626" s="218">
        <f>Table1[[#This Row],[Time]]</f>
        <v>0.71180555555555558</v>
      </c>
      <c r="AJ1626" s="219" t="str">
        <f>Table1[[#This Row],[Track]]</f>
        <v>Randwick</v>
      </c>
      <c r="AK1626" s="216">
        <f>Table1[[#This Row],[Race ]]</f>
        <v>10</v>
      </c>
      <c r="AL1626" s="219">
        <f>Table1[[#This Row],[TAB]]</f>
        <v>7</v>
      </c>
      <c r="AM1626" s="219" t="str">
        <f>Table1[[#This Row],[Selection]]</f>
        <v>Spring Lee</v>
      </c>
      <c r="AN1626" s="220" t="str">
        <f>Table1[[#This Row],[Sources]]</f>
        <v/>
      </c>
      <c r="AO1626" s="219" t="str">
        <f>Table1[[#This Row],[Scale Bet]]</f>
        <v/>
      </c>
    </row>
    <row r="1627" spans="5:41" ht="16.5" customHeight="1" x14ac:dyDescent="0.25">
      <c r="E1627" s="185">
        <v>45528</v>
      </c>
      <c r="F1627" s="35">
        <v>0.71875</v>
      </c>
      <c r="G1627" s="36" t="s">
        <v>100</v>
      </c>
      <c r="H1627" s="36">
        <v>8</v>
      </c>
      <c r="I1627" s="36">
        <v>9</v>
      </c>
      <c r="J1627" s="36" t="s">
        <v>348</v>
      </c>
      <c r="K1627" s="36" t="s">
        <v>1</v>
      </c>
      <c r="L1627" s="165">
        <v>12</v>
      </c>
      <c r="M1627" s="134">
        <f t="shared" si="325"/>
        <v>12</v>
      </c>
      <c r="N1627" s="36">
        <f t="shared" si="326"/>
        <v>1</v>
      </c>
      <c r="O1627" s="135" t="str">
        <f t="shared" si="327"/>
        <v>E4-12</v>
      </c>
      <c r="P1627" s="186" t="str">
        <f t="shared" si="328"/>
        <v>OK</v>
      </c>
      <c r="Q1627" s="187">
        <f t="shared" si="329"/>
        <v>48</v>
      </c>
      <c r="R1627" s="150"/>
      <c r="S1627" s="187" t="str">
        <f t="shared" si="330"/>
        <v/>
      </c>
      <c r="T1627" s="136" t="str">
        <f t="shared" si="331"/>
        <v>Bold Bastille</v>
      </c>
      <c r="U1627" s="137" t="str">
        <f>IF(P1627="","",IF(N1627=1,"",IF(Q1627="","",IF(Q1627&lt;=100,100,IF(Table1[[#This Row],[Day]]="Wed",100,200)))))</f>
        <v/>
      </c>
      <c r="V1627" s="137" t="str">
        <f t="shared" si="332"/>
        <v/>
      </c>
      <c r="W1627" s="137" t="str">
        <f t="shared" si="333"/>
        <v/>
      </c>
      <c r="X1627" s="133">
        <f>100</f>
        <v>100</v>
      </c>
      <c r="Y1627" s="133" t="str">
        <f t="shared" si="334"/>
        <v/>
      </c>
      <c r="Z1627" s="133">
        <f t="shared" si="335"/>
        <v>-100</v>
      </c>
      <c r="AA1627" s="134" t="str">
        <f>TEXT(Table1[[#This Row],[Date]],"DDD")</f>
        <v>Sat</v>
      </c>
      <c r="AB1627" s="133" t="str">
        <f>IF(OR(G1627="Doomben",G1627="Eagle Farm"),"Q",IF(AND(Q1627&gt;1,Q1627&lt;55,Table1[[#This Row],[Source]]="Nat"),"Nat OK",IF(AND(Table1[[#This Row],[Source]]&lt;&gt;"Nat",Q1627&lt;55),"Poor &lt;55",IF(OR(G1627="Randwick",G1627="Flemington",G1627="Caulfield",G1627="Sandown Lake",G1627="Sandown Hill"),"Best","ave"))))</f>
        <v>Poor &lt;55</v>
      </c>
      <c r="AC1627" s="133">
        <f>IF(Q1627="","",IF(AB1627="Poor &lt;55",$AC$2*0.2%,IF(AND(AB1627="Q",AA1627&lt;&gt;"Wed"),$AC$2*0.4%,IF(AND(AB1627="Q",AA1627="Wed"),$AC$2*0.5%,IF(AND(AB1627="Ave",U1627=100),$AC$2*0.5%,IF(AND(AB1627="ave",U1627="",N1627=1,AG1627="Bush"),$AC$2*1%,IF(AND(AB1627="ave",U1627="",Q1627&gt;100),$AC$2*1.3%,IF(AND(AB1627="ave",U1627=""),$AC$2*1.2%,IF(AND(AB1627="Ave",U1627=200),$AC$2*1%,IF(AND(AB1627="Best",U1627=200),$AC$2*1.5%,IF(AND(AB1627="Best",U1627="",K1627&lt;&gt;"Pro Syd"),$AC$2*0.5%,IF(AND(AB1627="Best",U1627=""),$AC$2*1%,IF(AND(AB1627="Best",U1627=100,Table1[[#This Row],[State]]="NSW"),$AC$2*0.4%,IF(AND(AB1627="Best",U1627=100),$AC$2*1%,IF(Table1[[#This Row],[Adj]]="Nat OK",$AC$2*0.5%,"xxx")))))))))))))))</f>
        <v>20</v>
      </c>
      <c r="AD1627" s="133" t="str">
        <f t="shared" si="336"/>
        <v/>
      </c>
      <c r="AE1627" s="133">
        <f t="shared" si="337"/>
        <v>-20</v>
      </c>
      <c r="AF1627" s="133" t="str">
        <f>VLOOKUP(Table1[[#This Row],[Track]],$F$2672:$H$2715,2,FALSE)</f>
        <v>Vic</v>
      </c>
      <c r="AG1627" s="133" t="str">
        <f>VLOOKUP(Table1[[#This Row],[Track]],$F$2672:$H$2715,3,FALSE)</f>
        <v>-</v>
      </c>
      <c r="AH1627" s="133" t="str">
        <f>IF(Table1[[#This Row],[Date]]&lt;$AH$2,"",IF(Table1[[#This Row],[Date]]&lt;$AH$3,"Edge","Elite Combo"))</f>
        <v/>
      </c>
      <c r="AI1627" s="218">
        <f>Table1[[#This Row],[Time]]</f>
        <v>0.71875</v>
      </c>
      <c r="AJ1627" s="219" t="str">
        <f>Table1[[#This Row],[Track]]</f>
        <v>Moonee Valley</v>
      </c>
      <c r="AK1627" s="216">
        <f>Table1[[#This Row],[Race ]]</f>
        <v>8</v>
      </c>
      <c r="AL1627" s="219">
        <f>Table1[[#This Row],[TAB]]</f>
        <v>9</v>
      </c>
      <c r="AM1627" s="219" t="str">
        <f>Table1[[#This Row],[Selection]]</f>
        <v>Bold Bastille</v>
      </c>
      <c r="AN1627" s="220" t="str">
        <f>Table1[[#This Row],[Sources]]</f>
        <v>E4-12</v>
      </c>
      <c r="AO1627" s="219">
        <f>Table1[[#This Row],[Scale Bet]]</f>
        <v>20</v>
      </c>
    </row>
    <row r="1628" spans="5:41" ht="16.5" customHeight="1" x14ac:dyDescent="0.25">
      <c r="E1628" s="185">
        <v>45528</v>
      </c>
      <c r="F1628" s="35">
        <v>0.71875</v>
      </c>
      <c r="G1628" s="36" t="s">
        <v>100</v>
      </c>
      <c r="H1628" s="36">
        <v>8</v>
      </c>
      <c r="I1628" s="36">
        <v>5</v>
      </c>
      <c r="J1628" s="36" t="s">
        <v>349</v>
      </c>
      <c r="K1628" s="36" t="s">
        <v>1</v>
      </c>
      <c r="L1628" s="165">
        <v>12</v>
      </c>
      <c r="M1628" s="134">
        <f t="shared" si="325"/>
        <v>32</v>
      </c>
      <c r="N1628" s="36">
        <f t="shared" si="326"/>
        <v>2</v>
      </c>
      <c r="O1628" s="135" t="str">
        <f t="shared" si="327"/>
        <v>E4-12/Edge-20</v>
      </c>
      <c r="P1628" s="186" t="str">
        <f t="shared" si="328"/>
        <v>OK</v>
      </c>
      <c r="Q1628" s="187">
        <f t="shared" si="329"/>
        <v>128</v>
      </c>
      <c r="R1628" s="150">
        <v>2.9</v>
      </c>
      <c r="S1628" s="187">
        <f t="shared" si="330"/>
        <v>371.2</v>
      </c>
      <c r="T1628" s="136" t="str">
        <f t="shared" si="331"/>
        <v>Mornington Glory</v>
      </c>
      <c r="U1628" s="137">
        <f>IF(P1628="","",IF(N1628=1,"",IF(Q1628="","",IF(Q1628&lt;=100,100,IF(Table1[[#This Row],[Day]]="Wed",100,200)))))</f>
        <v>200</v>
      </c>
      <c r="V1628" s="137">
        <f t="shared" si="332"/>
        <v>580</v>
      </c>
      <c r="W1628" s="137">
        <f t="shared" si="333"/>
        <v>380</v>
      </c>
      <c r="X1628" s="133">
        <f>100</f>
        <v>100</v>
      </c>
      <c r="Y1628" s="133">
        <f t="shared" si="334"/>
        <v>290</v>
      </c>
      <c r="Z1628" s="133">
        <f t="shared" si="335"/>
        <v>190</v>
      </c>
      <c r="AA1628" s="134" t="str">
        <f>TEXT(Table1[[#This Row],[Date]],"DDD")</f>
        <v>Sat</v>
      </c>
      <c r="AB1628" s="133" t="str">
        <f>IF(OR(G1628="Doomben",G1628="Eagle Farm"),"Q",IF(AND(Q1628&gt;1,Q1628&lt;55,Table1[[#This Row],[Source]]="Nat"),"Nat OK",IF(AND(Table1[[#This Row],[Source]]&lt;&gt;"Nat",Q1628&lt;55),"Poor &lt;55",IF(OR(G1628="Randwick",G1628="Flemington",G1628="Caulfield",G1628="Sandown Lake",G1628="Sandown Hill"),"Best","ave"))))</f>
        <v>ave</v>
      </c>
      <c r="AC1628" s="133">
        <f>IF(Q1628="","",IF(AB1628="Poor &lt;55",$AC$2*0.2%,IF(AND(AB1628="Q",AA1628&lt;&gt;"Wed"),$AC$2*0.4%,IF(AND(AB1628="Q",AA1628="Wed"),$AC$2*0.5%,IF(AND(AB1628="Ave",U1628=100),$AC$2*0.5%,IF(AND(AB1628="ave",U1628="",N1628=1,AG1628="Bush"),$AC$2*1%,IF(AND(AB1628="ave",U1628="",Q1628&gt;100),$AC$2*1.3%,IF(AND(AB1628="ave",U1628=""),$AC$2*1.2%,IF(AND(AB1628="Ave",U1628=200),$AC$2*1%,IF(AND(AB1628="Best",U1628=200),$AC$2*1.5%,IF(AND(AB1628="Best",U1628="",K1628&lt;&gt;"Pro Syd"),$AC$2*0.5%,IF(AND(AB1628="Best",U1628=""),$AC$2*1%,IF(AND(AB1628="Best",U1628=100,Table1[[#This Row],[State]]="NSW"),$AC$2*0.4%,IF(AND(AB1628="Best",U1628=100),$AC$2*1%,IF(Table1[[#This Row],[Adj]]="Nat OK",$AC$2*0.5%,"xxx")))))))))))))))</f>
        <v>100</v>
      </c>
      <c r="AD1628" s="133">
        <f t="shared" si="336"/>
        <v>290</v>
      </c>
      <c r="AE1628" s="133">
        <f t="shared" si="337"/>
        <v>190</v>
      </c>
      <c r="AF1628" s="133" t="str">
        <f>VLOOKUP(Table1[[#This Row],[Track]],$F$2672:$H$2715,2,FALSE)</f>
        <v>Vic</v>
      </c>
      <c r="AG1628" s="133" t="str">
        <f>VLOOKUP(Table1[[#This Row],[Track]],$F$2672:$H$2715,3,FALSE)</f>
        <v>-</v>
      </c>
      <c r="AH1628" s="133" t="str">
        <f>IF(Table1[[#This Row],[Date]]&lt;$AH$2,"",IF(Table1[[#This Row],[Date]]&lt;$AH$3,"Edge","Elite Combo"))</f>
        <v/>
      </c>
      <c r="AI1628" s="218">
        <f>Table1[[#This Row],[Time]]</f>
        <v>0.71875</v>
      </c>
      <c r="AJ1628" s="219" t="str">
        <f>Table1[[#This Row],[Track]]</f>
        <v>Moonee Valley</v>
      </c>
      <c r="AK1628" s="216">
        <f>Table1[[#This Row],[Race ]]</f>
        <v>8</v>
      </c>
      <c r="AL1628" s="219">
        <f>Table1[[#This Row],[TAB]]</f>
        <v>5</v>
      </c>
      <c r="AM1628" s="219" t="str">
        <f>Table1[[#This Row],[Selection]]</f>
        <v>Mornington Glory</v>
      </c>
      <c r="AN1628" s="220" t="str">
        <f>Table1[[#This Row],[Sources]]</f>
        <v>E4-12/Edge-20</v>
      </c>
      <c r="AO1628" s="219">
        <f>Table1[[#This Row],[Scale Bet]]</f>
        <v>100</v>
      </c>
    </row>
    <row r="1629" spans="5:41" ht="16.5" customHeight="1" x14ac:dyDescent="0.25">
      <c r="E1629" s="185">
        <v>45528</v>
      </c>
      <c r="F1629" s="35">
        <v>0.71875</v>
      </c>
      <c r="G1629" s="36" t="s">
        <v>100</v>
      </c>
      <c r="H1629" s="36">
        <v>8</v>
      </c>
      <c r="I1629" s="36">
        <v>5</v>
      </c>
      <c r="J1629" s="36" t="s">
        <v>349</v>
      </c>
      <c r="K1629" s="36" t="s">
        <v>40</v>
      </c>
      <c r="L1629" s="165">
        <v>20</v>
      </c>
      <c r="M1629" s="134" t="str">
        <f t="shared" si="325"/>
        <v/>
      </c>
      <c r="N1629" s="36" t="str">
        <f t="shared" si="326"/>
        <v/>
      </c>
      <c r="O1629" s="135" t="str">
        <f t="shared" si="327"/>
        <v/>
      </c>
      <c r="P1629" s="186" t="str">
        <f t="shared" si="328"/>
        <v>OK</v>
      </c>
      <c r="Q1629" s="187" t="str">
        <f t="shared" si="329"/>
        <v/>
      </c>
      <c r="R1629" s="150">
        <v>2.9</v>
      </c>
      <c r="S1629" s="187" t="str">
        <f t="shared" si="330"/>
        <v/>
      </c>
      <c r="T1629" s="136" t="str">
        <f t="shared" si="331"/>
        <v>Mornington Glory</v>
      </c>
      <c r="U1629" s="137" t="str">
        <f>IF(P1629="","",IF(N1629=1,"",IF(Q1629="","",IF(Q1629&lt;=100,100,IF(Table1[[#This Row],[Day]]="Wed",100,200)))))</f>
        <v/>
      </c>
      <c r="V1629" s="137" t="str">
        <f t="shared" si="332"/>
        <v/>
      </c>
      <c r="W1629" s="137" t="str">
        <f t="shared" si="333"/>
        <v/>
      </c>
      <c r="X1629" s="133">
        <f>100</f>
        <v>100</v>
      </c>
      <c r="Y1629" s="133">
        <f t="shared" si="334"/>
        <v>290</v>
      </c>
      <c r="Z1629" s="133">
        <f t="shared" si="335"/>
        <v>190</v>
      </c>
      <c r="AA1629" s="134" t="str">
        <f>TEXT(Table1[[#This Row],[Date]],"DDD")</f>
        <v>Sat</v>
      </c>
      <c r="AB1629" s="133" t="str">
        <f>IF(OR(G1629="Doomben",G1629="Eagle Farm"),"Q",IF(AND(Q1629&gt;1,Q1629&lt;55,Table1[[#This Row],[Source]]="Nat"),"Nat OK",IF(AND(Table1[[#This Row],[Source]]&lt;&gt;"Nat",Q1629&lt;55),"Poor &lt;55",IF(OR(G1629="Randwick",G1629="Flemington",G1629="Caulfield",G1629="Sandown Lake",G1629="Sandown Hill"),"Best","ave"))))</f>
        <v>ave</v>
      </c>
      <c r="AC1629" s="133" t="str">
        <f>IF(Q1629="","",IF(AB1629="Poor &lt;55",$AC$2*0.2%,IF(AND(AB1629="Q",AA1629&lt;&gt;"Wed"),$AC$2*0.4%,IF(AND(AB1629="Q",AA1629="Wed"),$AC$2*0.5%,IF(AND(AB1629="Ave",U1629=100),$AC$2*0.5%,IF(AND(AB1629="ave",U1629="",N1629=1,AG1629="Bush"),$AC$2*1%,IF(AND(AB1629="ave",U1629="",Q1629&gt;100),$AC$2*1.3%,IF(AND(AB1629="ave",U1629=""),$AC$2*1.2%,IF(AND(AB1629="Ave",U1629=200),$AC$2*1%,IF(AND(AB1629="Best",U1629=200),$AC$2*1.5%,IF(AND(AB1629="Best",U1629="",K1629&lt;&gt;"Pro Syd"),$AC$2*0.5%,IF(AND(AB1629="Best",U1629=""),$AC$2*1%,IF(AND(AB1629="Best",U1629=100,Table1[[#This Row],[State]]="NSW"),$AC$2*0.4%,IF(AND(AB1629="Best",U1629=100),$AC$2*1%,IF(Table1[[#This Row],[Adj]]="Nat OK",$AC$2*0.5%,"xxx")))))))))))))))</f>
        <v/>
      </c>
      <c r="AD1629" s="133" t="str">
        <f t="shared" si="336"/>
        <v/>
      </c>
      <c r="AE1629" s="133" t="str">
        <f t="shared" si="337"/>
        <v/>
      </c>
      <c r="AF1629" s="133" t="str">
        <f>VLOOKUP(Table1[[#This Row],[Track]],$F$2672:$H$2715,2,FALSE)</f>
        <v>Vic</v>
      </c>
      <c r="AG1629" s="133" t="str">
        <f>VLOOKUP(Table1[[#This Row],[Track]],$F$2672:$H$2715,3,FALSE)</f>
        <v>-</v>
      </c>
      <c r="AH1629" s="133" t="str">
        <f>IF(Table1[[#This Row],[Date]]&lt;$AH$2,"",IF(Table1[[#This Row],[Date]]&lt;$AH$3,"Edge","Elite Combo"))</f>
        <v/>
      </c>
      <c r="AI1629" s="218">
        <f>Table1[[#This Row],[Time]]</f>
        <v>0.71875</v>
      </c>
      <c r="AJ1629" s="219" t="str">
        <f>Table1[[#This Row],[Track]]</f>
        <v>Moonee Valley</v>
      </c>
      <c r="AK1629" s="216">
        <f>Table1[[#This Row],[Race ]]</f>
        <v>8</v>
      </c>
      <c r="AL1629" s="219">
        <f>Table1[[#This Row],[TAB]]</f>
        <v>5</v>
      </c>
      <c r="AM1629" s="219" t="str">
        <f>Table1[[#This Row],[Selection]]</f>
        <v>Mornington Glory</v>
      </c>
      <c r="AN1629" s="220" t="str">
        <f>Table1[[#This Row],[Sources]]</f>
        <v/>
      </c>
      <c r="AO1629" s="219" t="str">
        <f>Table1[[#This Row],[Scale Bet]]</f>
        <v/>
      </c>
    </row>
    <row r="1630" spans="5:41" ht="16.5" customHeight="1" x14ac:dyDescent="0.25">
      <c r="E1630" s="185">
        <v>45528</v>
      </c>
      <c r="F1630" s="35">
        <v>0.73958333333333337</v>
      </c>
      <c r="G1630" s="36" t="s">
        <v>100</v>
      </c>
      <c r="H1630" s="36">
        <v>9</v>
      </c>
      <c r="I1630" s="36">
        <v>8</v>
      </c>
      <c r="J1630" s="36" t="s">
        <v>350</v>
      </c>
      <c r="K1630" s="36" t="s">
        <v>40</v>
      </c>
      <c r="L1630" s="165">
        <v>10</v>
      </c>
      <c r="M1630" s="134">
        <f t="shared" si="325"/>
        <v>20</v>
      </c>
      <c r="N1630" s="36">
        <f t="shared" si="326"/>
        <v>2</v>
      </c>
      <c r="O1630" s="135" t="str">
        <f t="shared" si="327"/>
        <v>Edge-10/Pro Mel-10</v>
      </c>
      <c r="P1630" s="186" t="str">
        <f t="shared" si="328"/>
        <v>OK</v>
      </c>
      <c r="Q1630" s="187">
        <f t="shared" si="329"/>
        <v>80</v>
      </c>
      <c r="R1630" s="150">
        <v>3.5</v>
      </c>
      <c r="S1630" s="187">
        <f t="shared" si="330"/>
        <v>280</v>
      </c>
      <c r="T1630" s="136" t="str">
        <f t="shared" si="331"/>
        <v>Extratwo</v>
      </c>
      <c r="U1630" s="137">
        <f>IF(P1630="","",IF(N1630=1,"",IF(Q1630="","",IF(Q1630&lt;=100,100,IF(Table1[[#This Row],[Day]]="Wed",100,200)))))</f>
        <v>100</v>
      </c>
      <c r="V1630" s="137">
        <f t="shared" si="332"/>
        <v>350</v>
      </c>
      <c r="W1630" s="137">
        <f t="shared" si="333"/>
        <v>250</v>
      </c>
      <c r="X1630" s="133">
        <f>100</f>
        <v>100</v>
      </c>
      <c r="Y1630" s="133">
        <f t="shared" si="334"/>
        <v>350</v>
      </c>
      <c r="Z1630" s="133">
        <f t="shared" si="335"/>
        <v>250</v>
      </c>
      <c r="AA1630" s="134" t="str">
        <f>TEXT(Table1[[#This Row],[Date]],"DDD")</f>
        <v>Sat</v>
      </c>
      <c r="AB1630" s="133" t="str">
        <f>IF(OR(G1630="Doomben",G1630="Eagle Farm"),"Q",IF(AND(Q1630&gt;1,Q1630&lt;55,Table1[[#This Row],[Source]]="Nat"),"Nat OK",IF(AND(Table1[[#This Row],[Source]]&lt;&gt;"Nat",Q1630&lt;55),"Poor &lt;55",IF(OR(G1630="Randwick",G1630="Flemington",G1630="Caulfield",G1630="Sandown Lake",G1630="Sandown Hill"),"Best","ave"))))</f>
        <v>ave</v>
      </c>
      <c r="AC1630" s="133">
        <f>IF(Q1630="","",IF(AB1630="Poor &lt;55",$AC$2*0.2%,IF(AND(AB1630="Q",AA1630&lt;&gt;"Wed"),$AC$2*0.4%,IF(AND(AB1630="Q",AA1630="Wed"),$AC$2*0.5%,IF(AND(AB1630="Ave",U1630=100),$AC$2*0.5%,IF(AND(AB1630="ave",U1630="",N1630=1,AG1630="Bush"),$AC$2*1%,IF(AND(AB1630="ave",U1630="",Q1630&gt;100),$AC$2*1.3%,IF(AND(AB1630="ave",U1630=""),$AC$2*1.2%,IF(AND(AB1630="Ave",U1630=200),$AC$2*1%,IF(AND(AB1630="Best",U1630=200),$AC$2*1.5%,IF(AND(AB1630="Best",U1630="",K1630&lt;&gt;"Pro Syd"),$AC$2*0.5%,IF(AND(AB1630="Best",U1630=""),$AC$2*1%,IF(AND(AB1630="Best",U1630=100,Table1[[#This Row],[State]]="NSW"),$AC$2*0.4%,IF(AND(AB1630="Best",U1630=100),$AC$2*1%,IF(Table1[[#This Row],[Adj]]="Nat OK",$AC$2*0.5%,"xxx")))))))))))))))</f>
        <v>50</v>
      </c>
      <c r="AD1630" s="133">
        <f t="shared" si="336"/>
        <v>175</v>
      </c>
      <c r="AE1630" s="133">
        <f t="shared" si="337"/>
        <v>125</v>
      </c>
      <c r="AF1630" s="133" t="str">
        <f>VLOOKUP(Table1[[#This Row],[Track]],$F$2672:$H$2715,2,FALSE)</f>
        <v>Vic</v>
      </c>
      <c r="AG1630" s="133" t="str">
        <f>VLOOKUP(Table1[[#This Row],[Track]],$F$2672:$H$2715,3,FALSE)</f>
        <v>-</v>
      </c>
      <c r="AH1630" s="133" t="str">
        <f>IF(Table1[[#This Row],[Date]]&lt;$AH$2,"",IF(Table1[[#This Row],[Date]]&lt;$AH$3,"Edge","Elite Combo"))</f>
        <v/>
      </c>
      <c r="AI1630" s="218">
        <f>Table1[[#This Row],[Time]]</f>
        <v>0.73958333333333337</v>
      </c>
      <c r="AJ1630" s="219" t="str">
        <f>Table1[[#This Row],[Track]]</f>
        <v>Moonee Valley</v>
      </c>
      <c r="AK1630" s="216">
        <f>Table1[[#This Row],[Race ]]</f>
        <v>9</v>
      </c>
      <c r="AL1630" s="219">
        <f>Table1[[#This Row],[TAB]]</f>
        <v>8</v>
      </c>
      <c r="AM1630" s="219" t="str">
        <f>Table1[[#This Row],[Selection]]</f>
        <v>Extratwo</v>
      </c>
      <c r="AN1630" s="220" t="str">
        <f>Table1[[#This Row],[Sources]]</f>
        <v>Edge-10/Pro Mel-10</v>
      </c>
      <c r="AO1630" s="219">
        <f>Table1[[#This Row],[Scale Bet]]</f>
        <v>50</v>
      </c>
    </row>
    <row r="1631" spans="5:41" ht="16.5" customHeight="1" x14ac:dyDescent="0.25">
      <c r="E1631" s="185">
        <v>45528</v>
      </c>
      <c r="F1631" s="35">
        <v>0.73958333333333337</v>
      </c>
      <c r="G1631" s="36" t="s">
        <v>100</v>
      </c>
      <c r="H1631" s="36">
        <v>9</v>
      </c>
      <c r="I1631" s="36">
        <v>8</v>
      </c>
      <c r="J1631" s="36" t="s">
        <v>350</v>
      </c>
      <c r="K1631" s="36" t="s">
        <v>18</v>
      </c>
      <c r="L1631" s="165">
        <v>10</v>
      </c>
      <c r="M1631" s="134" t="str">
        <f t="shared" si="325"/>
        <v/>
      </c>
      <c r="N1631" s="36" t="str">
        <f t="shared" si="326"/>
        <v/>
      </c>
      <c r="O1631" s="135" t="str">
        <f t="shared" si="327"/>
        <v/>
      </c>
      <c r="P1631" s="186" t="str">
        <f t="shared" si="328"/>
        <v>OK</v>
      </c>
      <c r="Q1631" s="187" t="str">
        <f t="shared" si="329"/>
        <v/>
      </c>
      <c r="R1631" s="150"/>
      <c r="S1631" s="187" t="str">
        <f t="shared" si="330"/>
        <v/>
      </c>
      <c r="T1631" s="136" t="str">
        <f t="shared" si="331"/>
        <v>Extratwo</v>
      </c>
      <c r="U1631" s="137" t="str">
        <f>IF(P1631="","",IF(N1631=1,"",IF(Q1631="","",IF(Q1631&lt;=100,100,IF(Table1[[#This Row],[Day]]="Wed",100,200)))))</f>
        <v/>
      </c>
      <c r="V1631" s="137" t="str">
        <f t="shared" si="332"/>
        <v/>
      </c>
      <c r="W1631" s="137" t="str">
        <f t="shared" si="333"/>
        <v/>
      </c>
      <c r="X1631" s="133">
        <f>100</f>
        <v>100</v>
      </c>
      <c r="Y1631" s="133" t="str">
        <f t="shared" si="334"/>
        <v/>
      </c>
      <c r="Z1631" s="133">
        <f t="shared" si="335"/>
        <v>-100</v>
      </c>
      <c r="AA1631" s="134" t="str">
        <f>TEXT(Table1[[#This Row],[Date]],"DDD")</f>
        <v>Sat</v>
      </c>
      <c r="AB1631" s="133" t="str">
        <f>IF(OR(G1631="Doomben",G1631="Eagle Farm"),"Q",IF(AND(Q1631&gt;1,Q1631&lt;55,Table1[[#This Row],[Source]]="Nat"),"Nat OK",IF(AND(Table1[[#This Row],[Source]]&lt;&gt;"Nat",Q1631&lt;55),"Poor &lt;55",IF(OR(G1631="Randwick",G1631="Flemington",G1631="Caulfield",G1631="Sandown Lake",G1631="Sandown Hill"),"Best","ave"))))</f>
        <v>ave</v>
      </c>
      <c r="AC1631" s="133" t="str">
        <f>IF(Q1631="","",IF(AB1631="Poor &lt;55",$AC$2*0.2%,IF(AND(AB1631="Q",AA1631&lt;&gt;"Wed"),$AC$2*0.4%,IF(AND(AB1631="Q",AA1631="Wed"),$AC$2*0.5%,IF(AND(AB1631="Ave",U1631=100),$AC$2*0.5%,IF(AND(AB1631="ave",U1631="",N1631=1,AG1631="Bush"),$AC$2*1%,IF(AND(AB1631="ave",U1631="",Q1631&gt;100),$AC$2*1.3%,IF(AND(AB1631="ave",U1631=""),$AC$2*1.2%,IF(AND(AB1631="Ave",U1631=200),$AC$2*1%,IF(AND(AB1631="Best",U1631=200),$AC$2*1.5%,IF(AND(AB1631="Best",U1631="",K1631&lt;&gt;"Pro Syd"),$AC$2*0.5%,IF(AND(AB1631="Best",U1631=""),$AC$2*1%,IF(AND(AB1631="Best",U1631=100,Table1[[#This Row],[State]]="NSW"),$AC$2*0.4%,IF(AND(AB1631="Best",U1631=100),$AC$2*1%,IF(Table1[[#This Row],[Adj]]="Nat OK",$AC$2*0.5%,"xxx")))))))))))))))</f>
        <v/>
      </c>
      <c r="AD1631" s="133" t="str">
        <f t="shared" si="336"/>
        <v/>
      </c>
      <c r="AE1631" s="133" t="str">
        <f t="shared" si="337"/>
        <v/>
      </c>
      <c r="AF1631" s="133" t="str">
        <f>VLOOKUP(Table1[[#This Row],[Track]],$F$2672:$H$2715,2,FALSE)</f>
        <v>Vic</v>
      </c>
      <c r="AG1631" s="133" t="str">
        <f>VLOOKUP(Table1[[#This Row],[Track]],$F$2672:$H$2715,3,FALSE)</f>
        <v>-</v>
      </c>
      <c r="AH1631" s="133" t="str">
        <f>IF(Table1[[#This Row],[Date]]&lt;$AH$2,"",IF(Table1[[#This Row],[Date]]&lt;$AH$3,"Edge","Elite Combo"))</f>
        <v/>
      </c>
      <c r="AI1631" s="218">
        <f>Table1[[#This Row],[Time]]</f>
        <v>0.73958333333333337</v>
      </c>
      <c r="AJ1631" s="219" t="str">
        <f>Table1[[#This Row],[Track]]</f>
        <v>Moonee Valley</v>
      </c>
      <c r="AK1631" s="216">
        <f>Table1[[#This Row],[Race ]]</f>
        <v>9</v>
      </c>
      <c r="AL1631" s="219">
        <f>Table1[[#This Row],[TAB]]</f>
        <v>8</v>
      </c>
      <c r="AM1631" s="219" t="str">
        <f>Table1[[#This Row],[Selection]]</f>
        <v>Extratwo</v>
      </c>
      <c r="AN1631" s="220" t="str">
        <f>Table1[[#This Row],[Sources]]</f>
        <v/>
      </c>
      <c r="AO1631" s="219" t="str">
        <f>Table1[[#This Row],[Scale Bet]]</f>
        <v/>
      </c>
    </row>
    <row r="1632" spans="5:41" ht="16.5" customHeight="1" x14ac:dyDescent="0.25">
      <c r="E1632" s="185">
        <v>45528</v>
      </c>
      <c r="F1632" s="35">
        <v>0.73958333333333337</v>
      </c>
      <c r="G1632" s="36" t="s">
        <v>100</v>
      </c>
      <c r="H1632" s="36">
        <v>9</v>
      </c>
      <c r="I1632" s="36">
        <v>11</v>
      </c>
      <c r="J1632" s="36" t="s">
        <v>351</v>
      </c>
      <c r="K1632" s="36" t="s">
        <v>40</v>
      </c>
      <c r="L1632" s="165">
        <v>10</v>
      </c>
      <c r="M1632" s="134">
        <f t="shared" si="325"/>
        <v>23</v>
      </c>
      <c r="N1632" s="36">
        <f t="shared" si="326"/>
        <v>2</v>
      </c>
      <c r="O1632" s="135" t="str">
        <f t="shared" si="327"/>
        <v>Edge-10/Pro Mel-13</v>
      </c>
      <c r="P1632" s="186" t="str">
        <f t="shared" si="328"/>
        <v>OK</v>
      </c>
      <c r="Q1632" s="187">
        <f t="shared" si="329"/>
        <v>92</v>
      </c>
      <c r="R1632" s="150"/>
      <c r="S1632" s="187" t="str">
        <f t="shared" si="330"/>
        <v/>
      </c>
      <c r="T1632" s="136" t="str">
        <f t="shared" si="331"/>
        <v>Pioneer River</v>
      </c>
      <c r="U1632" s="137">
        <f>IF(P1632="","",IF(N1632=1,"",IF(Q1632="","",IF(Q1632&lt;=100,100,IF(Table1[[#This Row],[Day]]="Wed",100,200)))))</f>
        <v>100</v>
      </c>
      <c r="V1632" s="137" t="str">
        <f t="shared" si="332"/>
        <v/>
      </c>
      <c r="W1632" s="137">
        <f t="shared" si="333"/>
        <v>-100</v>
      </c>
      <c r="X1632" s="133">
        <f>100</f>
        <v>100</v>
      </c>
      <c r="Y1632" s="133" t="str">
        <f t="shared" si="334"/>
        <v/>
      </c>
      <c r="Z1632" s="133">
        <f t="shared" si="335"/>
        <v>-100</v>
      </c>
      <c r="AA1632" s="134" t="str">
        <f>TEXT(Table1[[#This Row],[Date]],"DDD")</f>
        <v>Sat</v>
      </c>
      <c r="AB1632" s="133" t="str">
        <f>IF(OR(G1632="Doomben",G1632="Eagle Farm"),"Q",IF(AND(Q1632&gt;1,Q1632&lt;55,Table1[[#This Row],[Source]]="Nat"),"Nat OK",IF(AND(Table1[[#This Row],[Source]]&lt;&gt;"Nat",Q1632&lt;55),"Poor &lt;55",IF(OR(G1632="Randwick",G1632="Flemington",G1632="Caulfield",G1632="Sandown Lake",G1632="Sandown Hill"),"Best","ave"))))</f>
        <v>ave</v>
      </c>
      <c r="AC1632" s="133">
        <f>IF(Q1632="","",IF(AB1632="Poor &lt;55",$AC$2*0.2%,IF(AND(AB1632="Q",AA1632&lt;&gt;"Wed"),$AC$2*0.4%,IF(AND(AB1632="Q",AA1632="Wed"),$AC$2*0.5%,IF(AND(AB1632="Ave",U1632=100),$AC$2*0.5%,IF(AND(AB1632="ave",U1632="",N1632=1,AG1632="Bush"),$AC$2*1%,IF(AND(AB1632="ave",U1632="",Q1632&gt;100),$AC$2*1.3%,IF(AND(AB1632="ave",U1632=""),$AC$2*1.2%,IF(AND(AB1632="Ave",U1632=200),$AC$2*1%,IF(AND(AB1632="Best",U1632=200),$AC$2*1.5%,IF(AND(AB1632="Best",U1632="",K1632&lt;&gt;"Pro Syd"),$AC$2*0.5%,IF(AND(AB1632="Best",U1632=""),$AC$2*1%,IF(AND(AB1632="Best",U1632=100,Table1[[#This Row],[State]]="NSW"),$AC$2*0.4%,IF(AND(AB1632="Best",U1632=100),$AC$2*1%,IF(Table1[[#This Row],[Adj]]="Nat OK",$AC$2*0.5%,"xxx")))))))))))))))</f>
        <v>50</v>
      </c>
      <c r="AD1632" s="133" t="str">
        <f t="shared" si="336"/>
        <v/>
      </c>
      <c r="AE1632" s="133">
        <f t="shared" si="337"/>
        <v>-50</v>
      </c>
      <c r="AF1632" s="133" t="str">
        <f>VLOOKUP(Table1[[#This Row],[Track]],$F$2672:$H$2715,2,FALSE)</f>
        <v>Vic</v>
      </c>
      <c r="AG1632" s="133" t="str">
        <f>VLOOKUP(Table1[[#This Row],[Track]],$F$2672:$H$2715,3,FALSE)</f>
        <v>-</v>
      </c>
      <c r="AH1632" s="133" t="str">
        <f>IF(Table1[[#This Row],[Date]]&lt;$AH$2,"",IF(Table1[[#This Row],[Date]]&lt;$AH$3,"Edge","Elite Combo"))</f>
        <v/>
      </c>
      <c r="AI1632" s="218">
        <f>Table1[[#This Row],[Time]]</f>
        <v>0.73958333333333337</v>
      </c>
      <c r="AJ1632" s="219" t="str">
        <f>Table1[[#This Row],[Track]]</f>
        <v>Moonee Valley</v>
      </c>
      <c r="AK1632" s="216">
        <f>Table1[[#This Row],[Race ]]</f>
        <v>9</v>
      </c>
      <c r="AL1632" s="219">
        <f>Table1[[#This Row],[TAB]]</f>
        <v>11</v>
      </c>
      <c r="AM1632" s="219" t="str">
        <f>Table1[[#This Row],[Selection]]</f>
        <v>Pioneer River</v>
      </c>
      <c r="AN1632" s="220" t="str">
        <f>Table1[[#This Row],[Sources]]</f>
        <v>Edge-10/Pro Mel-13</v>
      </c>
      <c r="AO1632" s="219">
        <f>Table1[[#This Row],[Scale Bet]]</f>
        <v>50</v>
      </c>
    </row>
    <row r="1633" spans="5:41" ht="16.5" customHeight="1" x14ac:dyDescent="0.25">
      <c r="E1633" s="185">
        <v>45528</v>
      </c>
      <c r="F1633" s="35">
        <v>0.73958333333333337</v>
      </c>
      <c r="G1633" s="36" t="s">
        <v>100</v>
      </c>
      <c r="H1633" s="36">
        <v>9</v>
      </c>
      <c r="I1633" s="36">
        <v>11</v>
      </c>
      <c r="J1633" s="36" t="s">
        <v>351</v>
      </c>
      <c r="K1633" s="36" t="s">
        <v>18</v>
      </c>
      <c r="L1633" s="165">
        <v>13</v>
      </c>
      <c r="M1633" s="134" t="str">
        <f t="shared" si="325"/>
        <v/>
      </c>
      <c r="N1633" s="36" t="str">
        <f t="shared" si="326"/>
        <v/>
      </c>
      <c r="O1633" s="135" t="str">
        <f t="shared" si="327"/>
        <v/>
      </c>
      <c r="P1633" s="186" t="str">
        <f t="shared" si="328"/>
        <v>OK</v>
      </c>
      <c r="Q1633" s="187" t="str">
        <f t="shared" si="329"/>
        <v/>
      </c>
      <c r="R1633" s="150">
        <v>3.5</v>
      </c>
      <c r="S1633" s="187" t="str">
        <f t="shared" si="330"/>
        <v/>
      </c>
      <c r="T1633" s="136" t="str">
        <f t="shared" si="331"/>
        <v>Pioneer River</v>
      </c>
      <c r="U1633" s="137" t="str">
        <f>IF(P1633="","",IF(N1633=1,"",IF(Q1633="","",IF(Q1633&lt;=100,100,IF(Table1[[#This Row],[Day]]="Wed",100,200)))))</f>
        <v/>
      </c>
      <c r="V1633" s="137" t="str">
        <f t="shared" si="332"/>
        <v/>
      </c>
      <c r="W1633" s="137" t="str">
        <f t="shared" si="333"/>
        <v/>
      </c>
      <c r="X1633" s="133">
        <f>100</f>
        <v>100</v>
      </c>
      <c r="Y1633" s="133">
        <f t="shared" si="334"/>
        <v>350</v>
      </c>
      <c r="Z1633" s="133">
        <f t="shared" si="335"/>
        <v>250</v>
      </c>
      <c r="AA1633" s="134" t="str">
        <f>TEXT(Table1[[#This Row],[Date]],"DDD")</f>
        <v>Sat</v>
      </c>
      <c r="AB1633" s="133" t="str">
        <f>IF(OR(G1633="Doomben",G1633="Eagle Farm"),"Q",IF(AND(Q1633&gt;1,Q1633&lt;55,Table1[[#This Row],[Source]]="Nat"),"Nat OK",IF(AND(Table1[[#This Row],[Source]]&lt;&gt;"Nat",Q1633&lt;55),"Poor &lt;55",IF(OR(G1633="Randwick",G1633="Flemington",G1633="Caulfield",G1633="Sandown Lake",G1633="Sandown Hill"),"Best","ave"))))</f>
        <v>ave</v>
      </c>
      <c r="AC1633" s="133" t="str">
        <f>IF(Q1633="","",IF(AB1633="Poor &lt;55",$AC$2*0.2%,IF(AND(AB1633="Q",AA1633&lt;&gt;"Wed"),$AC$2*0.4%,IF(AND(AB1633="Q",AA1633="Wed"),$AC$2*0.5%,IF(AND(AB1633="Ave",U1633=100),$AC$2*0.5%,IF(AND(AB1633="ave",U1633="",N1633=1,AG1633="Bush"),$AC$2*1%,IF(AND(AB1633="ave",U1633="",Q1633&gt;100),$AC$2*1.3%,IF(AND(AB1633="ave",U1633=""),$AC$2*1.2%,IF(AND(AB1633="Ave",U1633=200),$AC$2*1%,IF(AND(AB1633="Best",U1633=200),$AC$2*1.5%,IF(AND(AB1633="Best",U1633="",K1633&lt;&gt;"Pro Syd"),$AC$2*0.5%,IF(AND(AB1633="Best",U1633=""),$AC$2*1%,IF(AND(AB1633="Best",U1633=100,Table1[[#This Row],[State]]="NSW"),$AC$2*0.4%,IF(AND(AB1633="Best",U1633=100),$AC$2*1%,IF(Table1[[#This Row],[Adj]]="Nat OK",$AC$2*0.5%,"xxx")))))))))))))))</f>
        <v/>
      </c>
      <c r="AD1633" s="133" t="str">
        <f t="shared" si="336"/>
        <v/>
      </c>
      <c r="AE1633" s="133" t="str">
        <f t="shared" si="337"/>
        <v/>
      </c>
      <c r="AF1633" s="133" t="str">
        <f>VLOOKUP(Table1[[#This Row],[Track]],$F$2672:$H$2715,2,FALSE)</f>
        <v>Vic</v>
      </c>
      <c r="AG1633" s="133" t="str">
        <f>VLOOKUP(Table1[[#This Row],[Track]],$F$2672:$H$2715,3,FALSE)</f>
        <v>-</v>
      </c>
      <c r="AH1633" s="133" t="str">
        <f>IF(Table1[[#This Row],[Date]]&lt;$AH$2,"",IF(Table1[[#This Row],[Date]]&lt;$AH$3,"Edge","Elite Combo"))</f>
        <v/>
      </c>
      <c r="AI1633" s="218">
        <f>Table1[[#This Row],[Time]]</f>
        <v>0.73958333333333337</v>
      </c>
      <c r="AJ1633" s="219" t="str">
        <f>Table1[[#This Row],[Track]]</f>
        <v>Moonee Valley</v>
      </c>
      <c r="AK1633" s="216">
        <f>Table1[[#This Row],[Race ]]</f>
        <v>9</v>
      </c>
      <c r="AL1633" s="219">
        <f>Table1[[#This Row],[TAB]]</f>
        <v>11</v>
      </c>
      <c r="AM1633" s="219" t="str">
        <f>Table1[[#This Row],[Selection]]</f>
        <v>Pioneer River</v>
      </c>
      <c r="AN1633" s="220" t="str">
        <f>Table1[[#This Row],[Sources]]</f>
        <v/>
      </c>
      <c r="AO1633" s="219" t="str">
        <f>Table1[[#This Row],[Scale Bet]]</f>
        <v/>
      </c>
    </row>
    <row r="1634" spans="5:41" ht="16.5" customHeight="1" x14ac:dyDescent="0.25">
      <c r="E1634" s="185">
        <v>45528</v>
      </c>
      <c r="F1634" s="35">
        <v>0.73958333333333337</v>
      </c>
      <c r="G1634" s="36" t="s">
        <v>100</v>
      </c>
      <c r="H1634" s="36">
        <v>9</v>
      </c>
      <c r="I1634" s="36">
        <v>4</v>
      </c>
      <c r="J1634" s="36" t="s">
        <v>352</v>
      </c>
      <c r="K1634" s="36" t="s">
        <v>1</v>
      </c>
      <c r="L1634" s="165">
        <v>20</v>
      </c>
      <c r="M1634" s="134">
        <f t="shared" si="325"/>
        <v>52</v>
      </c>
      <c r="N1634" s="36">
        <f t="shared" si="326"/>
        <v>3</v>
      </c>
      <c r="O1634" s="135" t="str">
        <f t="shared" si="327"/>
        <v>E4-20/Edge-12/Nat-20</v>
      </c>
      <c r="P1634" s="186" t="str">
        <f t="shared" si="328"/>
        <v>OK</v>
      </c>
      <c r="Q1634" s="187">
        <f t="shared" si="329"/>
        <v>208</v>
      </c>
      <c r="R1634" s="150"/>
      <c r="S1634" s="187" t="str">
        <f t="shared" si="330"/>
        <v/>
      </c>
      <c r="T1634" s="136" t="str">
        <f t="shared" si="331"/>
        <v>Raikoke</v>
      </c>
      <c r="U1634" s="137">
        <f>IF(P1634="","",IF(N1634=1,"",IF(Q1634="","",IF(Q1634&lt;=100,100,IF(Table1[[#This Row],[Day]]="Wed",100,200)))))</f>
        <v>200</v>
      </c>
      <c r="V1634" s="137" t="str">
        <f t="shared" si="332"/>
        <v/>
      </c>
      <c r="W1634" s="137">
        <f t="shared" si="333"/>
        <v>-200</v>
      </c>
      <c r="X1634" s="133">
        <f>100</f>
        <v>100</v>
      </c>
      <c r="Y1634" s="133" t="str">
        <f t="shared" si="334"/>
        <v/>
      </c>
      <c r="Z1634" s="133">
        <f t="shared" si="335"/>
        <v>-100</v>
      </c>
      <c r="AA1634" s="134" t="str">
        <f>TEXT(Table1[[#This Row],[Date]],"DDD")</f>
        <v>Sat</v>
      </c>
      <c r="AB1634" s="133" t="str">
        <f>IF(OR(G1634="Doomben",G1634="Eagle Farm"),"Q",IF(AND(Q1634&gt;1,Q1634&lt;55,Table1[[#This Row],[Source]]="Nat"),"Nat OK",IF(AND(Table1[[#This Row],[Source]]&lt;&gt;"Nat",Q1634&lt;55),"Poor &lt;55",IF(OR(G1634="Randwick",G1634="Flemington",G1634="Caulfield",G1634="Sandown Lake",G1634="Sandown Hill"),"Best","ave"))))</f>
        <v>ave</v>
      </c>
      <c r="AC1634" s="133">
        <f>IF(Q1634="","",IF(AB1634="Poor &lt;55",$AC$2*0.2%,IF(AND(AB1634="Q",AA1634&lt;&gt;"Wed"),$AC$2*0.4%,IF(AND(AB1634="Q",AA1634="Wed"),$AC$2*0.5%,IF(AND(AB1634="Ave",U1634=100),$AC$2*0.5%,IF(AND(AB1634="ave",U1634="",N1634=1,AG1634="Bush"),$AC$2*1%,IF(AND(AB1634="ave",U1634="",Q1634&gt;100),$AC$2*1.3%,IF(AND(AB1634="ave",U1634=""),$AC$2*1.2%,IF(AND(AB1634="Ave",U1634=200),$AC$2*1%,IF(AND(AB1634="Best",U1634=200),$AC$2*1.5%,IF(AND(AB1634="Best",U1634="",K1634&lt;&gt;"Pro Syd"),$AC$2*0.5%,IF(AND(AB1634="Best",U1634=""),$AC$2*1%,IF(AND(AB1634="Best",U1634=100,Table1[[#This Row],[State]]="NSW"),$AC$2*0.4%,IF(AND(AB1634="Best",U1634=100),$AC$2*1%,IF(Table1[[#This Row],[Adj]]="Nat OK",$AC$2*0.5%,"xxx")))))))))))))))</f>
        <v>100</v>
      </c>
      <c r="AD1634" s="133" t="str">
        <f t="shared" si="336"/>
        <v/>
      </c>
      <c r="AE1634" s="133">
        <f t="shared" si="337"/>
        <v>-100</v>
      </c>
      <c r="AF1634" s="133" t="str">
        <f>VLOOKUP(Table1[[#This Row],[Track]],$F$2672:$H$2715,2,FALSE)</f>
        <v>Vic</v>
      </c>
      <c r="AG1634" s="133" t="str">
        <f>VLOOKUP(Table1[[#This Row],[Track]],$F$2672:$H$2715,3,FALSE)</f>
        <v>-</v>
      </c>
      <c r="AH1634" s="133" t="str">
        <f>IF(Table1[[#This Row],[Date]]&lt;$AH$2,"",IF(Table1[[#This Row],[Date]]&lt;$AH$3,"Edge","Elite Combo"))</f>
        <v/>
      </c>
      <c r="AI1634" s="218">
        <f>Table1[[#This Row],[Time]]</f>
        <v>0.73958333333333337</v>
      </c>
      <c r="AJ1634" s="219" t="str">
        <f>Table1[[#This Row],[Track]]</f>
        <v>Moonee Valley</v>
      </c>
      <c r="AK1634" s="216">
        <f>Table1[[#This Row],[Race ]]</f>
        <v>9</v>
      </c>
      <c r="AL1634" s="219">
        <f>Table1[[#This Row],[TAB]]</f>
        <v>4</v>
      </c>
      <c r="AM1634" s="219" t="str">
        <f>Table1[[#This Row],[Selection]]</f>
        <v>Raikoke</v>
      </c>
      <c r="AN1634" s="220" t="str">
        <f>Table1[[#This Row],[Sources]]</f>
        <v>E4-20/Edge-12/Nat-20</v>
      </c>
      <c r="AO1634" s="219">
        <f>Table1[[#This Row],[Scale Bet]]</f>
        <v>100</v>
      </c>
    </row>
    <row r="1635" spans="5:41" ht="16.5" customHeight="1" x14ac:dyDescent="0.25">
      <c r="E1635" s="185">
        <v>45528</v>
      </c>
      <c r="F1635" s="35">
        <v>0.73958333333333337</v>
      </c>
      <c r="G1635" s="36" t="s">
        <v>100</v>
      </c>
      <c r="H1635" s="36">
        <v>9</v>
      </c>
      <c r="I1635" s="36">
        <v>4</v>
      </c>
      <c r="J1635" s="36" t="s">
        <v>352</v>
      </c>
      <c r="K1635" s="36" t="s">
        <v>40</v>
      </c>
      <c r="L1635" s="165">
        <v>12</v>
      </c>
      <c r="M1635" s="134" t="str">
        <f t="shared" si="325"/>
        <v/>
      </c>
      <c r="N1635" s="36" t="str">
        <f t="shared" si="326"/>
        <v/>
      </c>
      <c r="O1635" s="135" t="str">
        <f t="shared" si="327"/>
        <v/>
      </c>
      <c r="P1635" s="186" t="str">
        <f t="shared" si="328"/>
        <v>OK</v>
      </c>
      <c r="Q1635" s="187" t="str">
        <f t="shared" si="329"/>
        <v/>
      </c>
      <c r="R1635" s="150"/>
      <c r="S1635" s="187" t="str">
        <f t="shared" si="330"/>
        <v/>
      </c>
      <c r="T1635" s="136" t="str">
        <f t="shared" si="331"/>
        <v>Raikoke</v>
      </c>
      <c r="U1635" s="137" t="str">
        <f>IF(P1635="","",IF(N1635=1,"",IF(Q1635="","",IF(Q1635&lt;=100,100,IF(Table1[[#This Row],[Day]]="Wed",100,200)))))</f>
        <v/>
      </c>
      <c r="V1635" s="137" t="str">
        <f t="shared" si="332"/>
        <v/>
      </c>
      <c r="W1635" s="137" t="str">
        <f t="shared" si="333"/>
        <v/>
      </c>
      <c r="X1635" s="133">
        <f>100</f>
        <v>100</v>
      </c>
      <c r="Y1635" s="133" t="str">
        <f t="shared" si="334"/>
        <v/>
      </c>
      <c r="Z1635" s="133">
        <f t="shared" si="335"/>
        <v>-100</v>
      </c>
      <c r="AA1635" s="134" t="str">
        <f>TEXT(Table1[[#This Row],[Date]],"DDD")</f>
        <v>Sat</v>
      </c>
      <c r="AB1635" s="133" t="str">
        <f>IF(OR(G1635="Doomben",G1635="Eagle Farm"),"Q",IF(AND(Q1635&gt;1,Q1635&lt;55,Table1[[#This Row],[Source]]="Nat"),"Nat OK",IF(AND(Table1[[#This Row],[Source]]&lt;&gt;"Nat",Q1635&lt;55),"Poor &lt;55",IF(OR(G1635="Randwick",G1635="Flemington",G1635="Caulfield",G1635="Sandown Lake",G1635="Sandown Hill"),"Best","ave"))))</f>
        <v>ave</v>
      </c>
      <c r="AC1635" s="133" t="str">
        <f>IF(Q1635="","",IF(AB1635="Poor &lt;55",$AC$2*0.2%,IF(AND(AB1635="Q",AA1635&lt;&gt;"Wed"),$AC$2*0.4%,IF(AND(AB1635="Q",AA1635="Wed"),$AC$2*0.5%,IF(AND(AB1635="Ave",U1635=100),$AC$2*0.5%,IF(AND(AB1635="ave",U1635="",N1635=1,AG1635="Bush"),$AC$2*1%,IF(AND(AB1635="ave",U1635="",Q1635&gt;100),$AC$2*1.3%,IF(AND(AB1635="ave",U1635=""),$AC$2*1.2%,IF(AND(AB1635="Ave",U1635=200),$AC$2*1%,IF(AND(AB1635="Best",U1635=200),$AC$2*1.5%,IF(AND(AB1635="Best",U1635="",K1635&lt;&gt;"Pro Syd"),$AC$2*0.5%,IF(AND(AB1635="Best",U1635=""),$AC$2*1%,IF(AND(AB1635="Best",U1635=100,Table1[[#This Row],[State]]="NSW"),$AC$2*0.4%,IF(AND(AB1635="Best",U1635=100),$AC$2*1%,IF(Table1[[#This Row],[Adj]]="Nat OK",$AC$2*0.5%,"xxx")))))))))))))))</f>
        <v/>
      </c>
      <c r="AD1635" s="133" t="str">
        <f t="shared" si="336"/>
        <v/>
      </c>
      <c r="AE1635" s="133" t="str">
        <f t="shared" si="337"/>
        <v/>
      </c>
      <c r="AF1635" s="133" t="str">
        <f>VLOOKUP(Table1[[#This Row],[Track]],$F$2672:$H$2715,2,FALSE)</f>
        <v>Vic</v>
      </c>
      <c r="AG1635" s="133" t="str">
        <f>VLOOKUP(Table1[[#This Row],[Track]],$F$2672:$H$2715,3,FALSE)</f>
        <v>-</v>
      </c>
      <c r="AH1635" s="133" t="str">
        <f>IF(Table1[[#This Row],[Date]]&lt;$AH$2,"",IF(Table1[[#This Row],[Date]]&lt;$AH$3,"Edge","Elite Combo"))</f>
        <v/>
      </c>
      <c r="AI1635" s="218">
        <f>Table1[[#This Row],[Time]]</f>
        <v>0.73958333333333337</v>
      </c>
      <c r="AJ1635" s="219" t="str">
        <f>Table1[[#This Row],[Track]]</f>
        <v>Moonee Valley</v>
      </c>
      <c r="AK1635" s="216">
        <f>Table1[[#This Row],[Race ]]</f>
        <v>9</v>
      </c>
      <c r="AL1635" s="219">
        <f>Table1[[#This Row],[TAB]]</f>
        <v>4</v>
      </c>
      <c r="AM1635" s="219" t="str">
        <f>Table1[[#This Row],[Selection]]</f>
        <v>Raikoke</v>
      </c>
      <c r="AN1635" s="220" t="str">
        <f>Table1[[#This Row],[Sources]]</f>
        <v/>
      </c>
      <c r="AO1635" s="219" t="str">
        <f>Table1[[#This Row],[Scale Bet]]</f>
        <v/>
      </c>
    </row>
    <row r="1636" spans="5:41" ht="16.5" customHeight="1" x14ac:dyDescent="0.25">
      <c r="E1636" s="185">
        <v>45528</v>
      </c>
      <c r="F1636" s="35">
        <v>0.73958333333333337</v>
      </c>
      <c r="G1636" s="36" t="s">
        <v>100</v>
      </c>
      <c r="H1636" s="36">
        <v>9</v>
      </c>
      <c r="I1636" s="36">
        <v>4</v>
      </c>
      <c r="J1636" s="36" t="s">
        <v>352</v>
      </c>
      <c r="K1636" s="36" t="s">
        <v>13</v>
      </c>
      <c r="L1636" s="165">
        <v>20</v>
      </c>
      <c r="M1636" s="134" t="str">
        <f t="shared" si="325"/>
        <v/>
      </c>
      <c r="N1636" s="36" t="str">
        <f t="shared" si="326"/>
        <v/>
      </c>
      <c r="O1636" s="135" t="str">
        <f t="shared" si="327"/>
        <v/>
      </c>
      <c r="P1636" s="186" t="str">
        <f t="shared" si="328"/>
        <v>OK</v>
      </c>
      <c r="Q1636" s="187" t="str">
        <f t="shared" si="329"/>
        <v/>
      </c>
      <c r="R1636" s="150"/>
      <c r="S1636" s="187" t="str">
        <f t="shared" si="330"/>
        <v/>
      </c>
      <c r="T1636" s="136" t="str">
        <f t="shared" si="331"/>
        <v>Raikoke</v>
      </c>
      <c r="U1636" s="137" t="str">
        <f>IF(P1636="","",IF(N1636=1,"",IF(Q1636="","",IF(Q1636&lt;=100,100,IF(Table1[[#This Row],[Day]]="Wed",100,200)))))</f>
        <v/>
      </c>
      <c r="V1636" s="137" t="str">
        <f t="shared" si="332"/>
        <v/>
      </c>
      <c r="W1636" s="137" t="str">
        <f t="shared" si="333"/>
        <v/>
      </c>
      <c r="X1636" s="133">
        <f>100</f>
        <v>100</v>
      </c>
      <c r="Y1636" s="133" t="str">
        <f t="shared" si="334"/>
        <v/>
      </c>
      <c r="Z1636" s="133">
        <f t="shared" si="335"/>
        <v>-100</v>
      </c>
      <c r="AA1636" s="134" t="str">
        <f>TEXT(Table1[[#This Row],[Date]],"DDD")</f>
        <v>Sat</v>
      </c>
      <c r="AB1636" s="133" t="str">
        <f>IF(OR(G1636="Doomben",G1636="Eagle Farm"),"Q",IF(AND(Q1636&gt;1,Q1636&lt;55,Table1[[#This Row],[Source]]="Nat"),"Nat OK",IF(AND(Table1[[#This Row],[Source]]&lt;&gt;"Nat",Q1636&lt;55),"Poor &lt;55",IF(OR(G1636="Randwick",G1636="Flemington",G1636="Caulfield",G1636="Sandown Lake",G1636="Sandown Hill"),"Best","ave"))))</f>
        <v>ave</v>
      </c>
      <c r="AC1636" s="133" t="str">
        <f>IF(Q1636="","",IF(AB1636="Poor &lt;55",$AC$2*0.2%,IF(AND(AB1636="Q",AA1636&lt;&gt;"Wed"),$AC$2*0.4%,IF(AND(AB1636="Q",AA1636="Wed"),$AC$2*0.5%,IF(AND(AB1636="Ave",U1636=100),$AC$2*0.5%,IF(AND(AB1636="ave",U1636="",N1636=1,AG1636="Bush"),$AC$2*1%,IF(AND(AB1636="ave",U1636="",Q1636&gt;100),$AC$2*1.3%,IF(AND(AB1636="ave",U1636=""),$AC$2*1.2%,IF(AND(AB1636="Ave",U1636=200),$AC$2*1%,IF(AND(AB1636="Best",U1636=200),$AC$2*1.5%,IF(AND(AB1636="Best",U1636="",K1636&lt;&gt;"Pro Syd"),$AC$2*0.5%,IF(AND(AB1636="Best",U1636=""),$AC$2*1%,IF(AND(AB1636="Best",U1636=100,Table1[[#This Row],[State]]="NSW"),$AC$2*0.4%,IF(AND(AB1636="Best",U1636=100),$AC$2*1%,IF(Table1[[#This Row],[Adj]]="Nat OK",$AC$2*0.5%,"xxx")))))))))))))))</f>
        <v/>
      </c>
      <c r="AD1636" s="133" t="str">
        <f t="shared" si="336"/>
        <v/>
      </c>
      <c r="AE1636" s="133" t="str">
        <f t="shared" si="337"/>
        <v/>
      </c>
      <c r="AF1636" s="133" t="str">
        <f>VLOOKUP(Table1[[#This Row],[Track]],$F$2672:$H$2715,2,FALSE)</f>
        <v>Vic</v>
      </c>
      <c r="AG1636" s="133" t="str">
        <f>VLOOKUP(Table1[[#This Row],[Track]],$F$2672:$H$2715,3,FALSE)</f>
        <v>-</v>
      </c>
      <c r="AH1636" s="133" t="str">
        <f>IF(Table1[[#This Row],[Date]]&lt;$AH$2,"",IF(Table1[[#This Row],[Date]]&lt;$AH$3,"Edge","Elite Combo"))</f>
        <v/>
      </c>
      <c r="AI1636" s="218">
        <f>Table1[[#This Row],[Time]]</f>
        <v>0.73958333333333337</v>
      </c>
      <c r="AJ1636" s="219" t="str">
        <f>Table1[[#This Row],[Track]]</f>
        <v>Moonee Valley</v>
      </c>
      <c r="AK1636" s="216">
        <f>Table1[[#This Row],[Race ]]</f>
        <v>9</v>
      </c>
      <c r="AL1636" s="219">
        <f>Table1[[#This Row],[TAB]]</f>
        <v>4</v>
      </c>
      <c r="AM1636" s="219" t="str">
        <f>Table1[[#This Row],[Selection]]</f>
        <v>Raikoke</v>
      </c>
      <c r="AN1636" s="220" t="str">
        <f>Table1[[#This Row],[Sources]]</f>
        <v/>
      </c>
      <c r="AO1636" s="219" t="str">
        <f>Table1[[#This Row],[Scale Bet]]</f>
        <v/>
      </c>
    </row>
    <row r="1637" spans="5:41" ht="16.5" customHeight="1" x14ac:dyDescent="0.25">
      <c r="E1637" s="185">
        <v>45535</v>
      </c>
      <c r="F1637" s="35">
        <v>0.49513888888888891</v>
      </c>
      <c r="G1637" s="36" t="s">
        <v>217</v>
      </c>
      <c r="H1637" s="36">
        <v>1</v>
      </c>
      <c r="I1637" s="36">
        <v>6</v>
      </c>
      <c r="J1637" s="36" t="s">
        <v>353</v>
      </c>
      <c r="K1637" s="36" t="s">
        <v>13</v>
      </c>
      <c r="L1637" s="165">
        <v>11</v>
      </c>
      <c r="M1637" s="134">
        <f t="shared" si="325"/>
        <v>11</v>
      </c>
      <c r="N1637" s="36">
        <f t="shared" si="326"/>
        <v>1</v>
      </c>
      <c r="O1637" s="135" t="str">
        <f t="shared" si="327"/>
        <v>Nat-11</v>
      </c>
      <c r="P1637" s="186" t="str">
        <f t="shared" si="328"/>
        <v/>
      </c>
      <c r="Q1637" s="187">
        <f t="shared" si="329"/>
        <v>44</v>
      </c>
      <c r="R1637" s="150"/>
      <c r="S1637" s="187" t="str">
        <f t="shared" si="330"/>
        <v/>
      </c>
      <c r="T1637" s="136" t="str">
        <f t="shared" si="331"/>
        <v>Bedford Square</v>
      </c>
      <c r="U1637" s="137" t="str">
        <f>IF(P1637="","",IF(N1637=1,"",IF(Q1637="","",IF(Q1637&lt;=100,100,IF(Table1[[#This Row],[Day]]="Wed",100,200)))))</f>
        <v/>
      </c>
      <c r="V1637" s="137" t="str">
        <f t="shared" si="332"/>
        <v/>
      </c>
      <c r="W1637" s="137" t="str">
        <f t="shared" si="333"/>
        <v/>
      </c>
      <c r="X1637" s="133">
        <f>100</f>
        <v>100</v>
      </c>
      <c r="Y1637" s="133" t="str">
        <f t="shared" si="334"/>
        <v/>
      </c>
      <c r="Z1637" s="133">
        <f t="shared" si="335"/>
        <v>-100</v>
      </c>
      <c r="AA1637" s="134" t="str">
        <f>TEXT(Table1[[#This Row],[Date]],"DDD")</f>
        <v>Sat</v>
      </c>
      <c r="AB1637" s="133" t="str">
        <f>IF(OR(G1637="Doomben",G1637="Eagle Farm"),"Q",IF(AND(Q1637&gt;1,Q1637&lt;55,Table1[[#This Row],[Source]]="Nat"),"Nat OK",IF(AND(Table1[[#This Row],[Source]]&lt;&gt;"Nat",Q1637&lt;55),"Poor &lt;55",IF(OR(G1637="Randwick",G1637="Flemington",G1637="Caulfield",G1637="Sandown Lake",G1637="Sandown Hill"),"Best","ave"))))</f>
        <v>Q</v>
      </c>
      <c r="AC1637" s="133">
        <f>IF(Q1637="","",IF(AB1637="Poor &lt;55",$AC$2*0.2%,IF(AND(AB1637="Q",AA1637&lt;&gt;"Wed"),$AC$2*0.4%,IF(AND(AB1637="Q",AA1637="Wed"),$AC$2*0.5%,IF(AND(AB1637="Ave",U1637=100),$AC$2*0.5%,IF(AND(AB1637="ave",U1637="",N1637=1,AG1637="Bush"),$AC$2*1%,IF(AND(AB1637="ave",U1637="",Q1637&gt;100),$AC$2*1.3%,IF(AND(AB1637="ave",U1637=""),$AC$2*1.2%,IF(AND(AB1637="Ave",U1637=200),$AC$2*1%,IF(AND(AB1637="Best",U1637=200),$AC$2*1.5%,IF(AND(AB1637="Best",U1637="",K1637&lt;&gt;"Pro Syd"),$AC$2*0.5%,IF(AND(AB1637="Best",U1637=""),$AC$2*1%,IF(AND(AB1637="Best",U1637=100,Table1[[#This Row],[State]]="NSW"),$AC$2*0.4%,IF(AND(AB1637="Best",U1637=100),$AC$2*1%,IF(Table1[[#This Row],[Adj]]="Nat OK",$AC$2*0.5%,"xxx")))))))))))))))</f>
        <v>40</v>
      </c>
      <c r="AD1637" s="133" t="str">
        <f t="shared" si="336"/>
        <v/>
      </c>
      <c r="AE1637" s="133">
        <f t="shared" si="337"/>
        <v>-40</v>
      </c>
      <c r="AF1637" s="133" t="str">
        <f>VLOOKUP(Table1[[#This Row],[Track]],$F$2672:$H$2715,2,FALSE)</f>
        <v>Qld</v>
      </c>
      <c r="AG1637" s="133" t="str">
        <f>VLOOKUP(Table1[[#This Row],[Track]],$F$2672:$H$2715,3,FALSE)</f>
        <v>-</v>
      </c>
      <c r="AH1637" s="133" t="str">
        <f>IF(Table1[[#This Row],[Date]]&lt;$AH$2,"",IF(Table1[[#This Row],[Date]]&lt;$AH$3,"Edge","Elite Combo"))</f>
        <v/>
      </c>
      <c r="AI1637" s="218">
        <f>Table1[[#This Row],[Time]]</f>
        <v>0.49513888888888891</v>
      </c>
      <c r="AJ1637" s="219" t="str">
        <f>Table1[[#This Row],[Track]]</f>
        <v>Doomben</v>
      </c>
      <c r="AK1637" s="216">
        <f>Table1[[#This Row],[Race ]]</f>
        <v>1</v>
      </c>
      <c r="AL1637" s="219">
        <f>Table1[[#This Row],[TAB]]</f>
        <v>6</v>
      </c>
      <c r="AM1637" s="219" t="str">
        <f>Table1[[#This Row],[Selection]]</f>
        <v>Bedford Square</v>
      </c>
      <c r="AN1637" s="220" t="str">
        <f>Table1[[#This Row],[Sources]]</f>
        <v>Nat-11</v>
      </c>
      <c r="AO1637" s="219">
        <f>Table1[[#This Row],[Scale Bet]]</f>
        <v>40</v>
      </c>
    </row>
    <row r="1638" spans="5:41" ht="16.5" customHeight="1" x14ac:dyDescent="0.25">
      <c r="E1638" s="185">
        <v>45535</v>
      </c>
      <c r="F1638" s="35">
        <v>0.50347222222222221</v>
      </c>
      <c r="G1638" s="36" t="s">
        <v>201</v>
      </c>
      <c r="H1638" s="36">
        <v>1</v>
      </c>
      <c r="I1638" s="36">
        <v>4</v>
      </c>
      <c r="J1638" s="36" t="s">
        <v>317</v>
      </c>
      <c r="K1638" s="36" t="s">
        <v>1</v>
      </c>
      <c r="L1638" s="165">
        <v>12</v>
      </c>
      <c r="M1638" s="134">
        <f t="shared" si="325"/>
        <v>24</v>
      </c>
      <c r="N1638" s="36">
        <f t="shared" si="326"/>
        <v>2</v>
      </c>
      <c r="O1638" s="135" t="str">
        <f t="shared" si="327"/>
        <v>E4-12/Edge-12</v>
      </c>
      <c r="P1638" s="186" t="str">
        <f t="shared" si="328"/>
        <v>OK</v>
      </c>
      <c r="Q1638" s="187">
        <f t="shared" si="329"/>
        <v>96</v>
      </c>
      <c r="R1638" s="150"/>
      <c r="S1638" s="187" t="str">
        <f t="shared" si="330"/>
        <v/>
      </c>
      <c r="T1638" s="136" t="str">
        <f t="shared" si="331"/>
        <v>Lovazou</v>
      </c>
      <c r="U1638" s="137">
        <f>IF(P1638="","",IF(N1638=1,"",IF(Q1638="","",IF(Q1638&lt;=100,100,IF(Table1[[#This Row],[Day]]="Wed",100,200)))))</f>
        <v>100</v>
      </c>
      <c r="V1638" s="137" t="str">
        <f t="shared" si="332"/>
        <v/>
      </c>
      <c r="W1638" s="137">
        <f t="shared" si="333"/>
        <v>-100</v>
      </c>
      <c r="X1638" s="133">
        <f>100</f>
        <v>100</v>
      </c>
      <c r="Y1638" s="133" t="str">
        <f t="shared" si="334"/>
        <v/>
      </c>
      <c r="Z1638" s="133">
        <f t="shared" si="335"/>
        <v>-100</v>
      </c>
      <c r="AA1638" s="134" t="str">
        <f>TEXT(Table1[[#This Row],[Date]],"DDD")</f>
        <v>Sat</v>
      </c>
      <c r="AB1638" s="133" t="str">
        <f>IF(OR(G1638="Doomben",G1638="Eagle Farm"),"Q",IF(AND(Q1638&gt;1,Q1638&lt;55,Table1[[#This Row],[Source]]="Nat"),"Nat OK",IF(AND(Table1[[#This Row],[Source]]&lt;&gt;"Nat",Q1638&lt;55),"Poor &lt;55",IF(OR(G1638="Randwick",G1638="Flemington",G1638="Caulfield",G1638="Sandown Lake",G1638="Sandown Hill"),"Best","ave"))))</f>
        <v>Best</v>
      </c>
      <c r="AC1638" s="133">
        <f>IF(Q1638="","",IF(AB1638="Poor &lt;55",$AC$2*0.2%,IF(AND(AB1638="Q",AA1638&lt;&gt;"Wed"),$AC$2*0.4%,IF(AND(AB1638="Q",AA1638="Wed"),$AC$2*0.5%,IF(AND(AB1638="Ave",U1638=100),$AC$2*0.5%,IF(AND(AB1638="ave",U1638="",N1638=1,AG1638="Bush"),$AC$2*1%,IF(AND(AB1638="ave",U1638="",Q1638&gt;100),$AC$2*1.3%,IF(AND(AB1638="ave",U1638=""),$AC$2*1.2%,IF(AND(AB1638="Ave",U1638=200),$AC$2*1%,IF(AND(AB1638="Best",U1638=200),$AC$2*1.5%,IF(AND(AB1638="Best",U1638="",K1638&lt;&gt;"Pro Syd"),$AC$2*0.5%,IF(AND(AB1638="Best",U1638=""),$AC$2*1%,IF(AND(AB1638="Best",U1638=100,Table1[[#This Row],[State]]="NSW"),$AC$2*0.4%,IF(AND(AB1638="Best",U1638=100),$AC$2*1%,IF(Table1[[#This Row],[Adj]]="Nat OK",$AC$2*0.5%,"xxx")))))))))))))))</f>
        <v>100</v>
      </c>
      <c r="AD1638" s="133" t="str">
        <f t="shared" si="336"/>
        <v/>
      </c>
      <c r="AE1638" s="133">
        <f t="shared" si="337"/>
        <v>-100</v>
      </c>
      <c r="AF1638" s="133" t="str">
        <f>VLOOKUP(Table1[[#This Row],[Track]],$F$2672:$H$2715,2,FALSE)</f>
        <v>Vic</v>
      </c>
      <c r="AG1638" s="133" t="str">
        <f>VLOOKUP(Table1[[#This Row],[Track]],$F$2672:$H$2715,3,FALSE)</f>
        <v>-</v>
      </c>
      <c r="AH1638" s="133" t="str">
        <f>IF(Table1[[#This Row],[Date]]&lt;$AH$2,"",IF(Table1[[#This Row],[Date]]&lt;$AH$3,"Edge","Elite Combo"))</f>
        <v/>
      </c>
      <c r="AI1638" s="218">
        <f>Table1[[#This Row],[Time]]</f>
        <v>0.50347222222222221</v>
      </c>
      <c r="AJ1638" s="219" t="str">
        <f>Table1[[#This Row],[Track]]</f>
        <v>Caulfield</v>
      </c>
      <c r="AK1638" s="216">
        <f>Table1[[#This Row],[Race ]]</f>
        <v>1</v>
      </c>
      <c r="AL1638" s="219">
        <f>Table1[[#This Row],[TAB]]</f>
        <v>4</v>
      </c>
      <c r="AM1638" s="219" t="str">
        <f>Table1[[#This Row],[Selection]]</f>
        <v>Lovazou</v>
      </c>
      <c r="AN1638" s="220" t="str">
        <f>Table1[[#This Row],[Sources]]</f>
        <v>E4-12/Edge-12</v>
      </c>
      <c r="AO1638" s="219">
        <f>Table1[[#This Row],[Scale Bet]]</f>
        <v>100</v>
      </c>
    </row>
    <row r="1639" spans="5:41" ht="16.5" customHeight="1" x14ac:dyDescent="0.25">
      <c r="E1639" s="185">
        <v>45535</v>
      </c>
      <c r="F1639" s="35">
        <v>0.50347222222222221</v>
      </c>
      <c r="G1639" s="36" t="s">
        <v>201</v>
      </c>
      <c r="H1639" s="36">
        <v>1</v>
      </c>
      <c r="I1639" s="36">
        <v>4</v>
      </c>
      <c r="J1639" s="36" t="s">
        <v>317</v>
      </c>
      <c r="K1639" s="36" t="s">
        <v>40</v>
      </c>
      <c r="L1639" s="165">
        <v>12</v>
      </c>
      <c r="M1639" s="134" t="str">
        <f t="shared" si="325"/>
        <v/>
      </c>
      <c r="N1639" s="36" t="str">
        <f t="shared" si="326"/>
        <v/>
      </c>
      <c r="O1639" s="135" t="str">
        <f t="shared" si="327"/>
        <v/>
      </c>
      <c r="P1639" s="186" t="str">
        <f t="shared" si="328"/>
        <v>OK</v>
      </c>
      <c r="Q1639" s="187" t="str">
        <f t="shared" si="329"/>
        <v/>
      </c>
      <c r="R1639" s="150"/>
      <c r="S1639" s="187" t="str">
        <f t="shared" si="330"/>
        <v/>
      </c>
      <c r="T1639" s="136" t="str">
        <f t="shared" si="331"/>
        <v>Lovazou</v>
      </c>
      <c r="U1639" s="137" t="str">
        <f>IF(P1639="","",IF(N1639=1,"",IF(Q1639="","",IF(Q1639&lt;=100,100,IF(Table1[[#This Row],[Day]]="Wed",100,200)))))</f>
        <v/>
      </c>
      <c r="V1639" s="137" t="str">
        <f t="shared" si="332"/>
        <v/>
      </c>
      <c r="W1639" s="137" t="str">
        <f t="shared" si="333"/>
        <v/>
      </c>
      <c r="X1639" s="133">
        <f>100</f>
        <v>100</v>
      </c>
      <c r="Y1639" s="133" t="str">
        <f t="shared" si="334"/>
        <v/>
      </c>
      <c r="Z1639" s="133">
        <f t="shared" si="335"/>
        <v>-100</v>
      </c>
      <c r="AA1639" s="134" t="str">
        <f>TEXT(Table1[[#This Row],[Date]],"DDD")</f>
        <v>Sat</v>
      </c>
      <c r="AB1639" s="133" t="str">
        <f>IF(OR(G1639="Doomben",G1639="Eagle Farm"),"Q",IF(AND(Q1639&gt;1,Q1639&lt;55,Table1[[#This Row],[Source]]="Nat"),"Nat OK",IF(AND(Table1[[#This Row],[Source]]&lt;&gt;"Nat",Q1639&lt;55),"Poor &lt;55",IF(OR(G1639="Randwick",G1639="Flemington",G1639="Caulfield",G1639="Sandown Lake",G1639="Sandown Hill"),"Best","ave"))))</f>
        <v>Best</v>
      </c>
      <c r="AC1639" s="133" t="str">
        <f>IF(Q1639="","",IF(AB1639="Poor &lt;55",$AC$2*0.2%,IF(AND(AB1639="Q",AA1639&lt;&gt;"Wed"),$AC$2*0.4%,IF(AND(AB1639="Q",AA1639="Wed"),$AC$2*0.5%,IF(AND(AB1639="Ave",U1639=100),$AC$2*0.5%,IF(AND(AB1639="ave",U1639="",N1639=1,AG1639="Bush"),$AC$2*1%,IF(AND(AB1639="ave",U1639="",Q1639&gt;100),$AC$2*1.3%,IF(AND(AB1639="ave",U1639=""),$AC$2*1.2%,IF(AND(AB1639="Ave",U1639=200),$AC$2*1%,IF(AND(AB1639="Best",U1639=200),$AC$2*1.5%,IF(AND(AB1639="Best",U1639="",K1639&lt;&gt;"Pro Syd"),$AC$2*0.5%,IF(AND(AB1639="Best",U1639=""),$AC$2*1%,IF(AND(AB1639="Best",U1639=100,Table1[[#This Row],[State]]="NSW"),$AC$2*0.4%,IF(AND(AB1639="Best",U1639=100),$AC$2*1%,IF(Table1[[#This Row],[Adj]]="Nat OK",$AC$2*0.5%,"xxx")))))))))))))))</f>
        <v/>
      </c>
      <c r="AD1639" s="133" t="str">
        <f t="shared" si="336"/>
        <v/>
      </c>
      <c r="AE1639" s="133" t="str">
        <f t="shared" si="337"/>
        <v/>
      </c>
      <c r="AF1639" s="133" t="str">
        <f>VLOOKUP(Table1[[#This Row],[Track]],$F$2672:$H$2715,2,FALSE)</f>
        <v>Vic</v>
      </c>
      <c r="AG1639" s="133" t="str">
        <f>VLOOKUP(Table1[[#This Row],[Track]],$F$2672:$H$2715,3,FALSE)</f>
        <v>-</v>
      </c>
      <c r="AH1639" s="133" t="str">
        <f>IF(Table1[[#This Row],[Date]]&lt;$AH$2,"",IF(Table1[[#This Row],[Date]]&lt;$AH$3,"Edge","Elite Combo"))</f>
        <v/>
      </c>
      <c r="AI1639" s="218">
        <f>Table1[[#This Row],[Time]]</f>
        <v>0.50347222222222221</v>
      </c>
      <c r="AJ1639" s="219" t="str">
        <f>Table1[[#This Row],[Track]]</f>
        <v>Caulfield</v>
      </c>
      <c r="AK1639" s="216">
        <f>Table1[[#This Row],[Race ]]</f>
        <v>1</v>
      </c>
      <c r="AL1639" s="219">
        <f>Table1[[#This Row],[TAB]]</f>
        <v>4</v>
      </c>
      <c r="AM1639" s="219" t="str">
        <f>Table1[[#This Row],[Selection]]</f>
        <v>Lovazou</v>
      </c>
      <c r="AN1639" s="220" t="str">
        <f>Table1[[#This Row],[Sources]]</f>
        <v/>
      </c>
      <c r="AO1639" s="219" t="str">
        <f>Table1[[#This Row],[Scale Bet]]</f>
        <v/>
      </c>
    </row>
    <row r="1640" spans="5:41" ht="16.5" customHeight="1" x14ac:dyDescent="0.25">
      <c r="E1640" s="185">
        <v>45535</v>
      </c>
      <c r="F1640" s="35">
        <v>0.51388888888888884</v>
      </c>
      <c r="G1640" s="36" t="s">
        <v>17</v>
      </c>
      <c r="H1640" s="36">
        <v>2</v>
      </c>
      <c r="I1640" s="36">
        <v>11</v>
      </c>
      <c r="J1640" s="36" t="s">
        <v>354</v>
      </c>
      <c r="K1640" s="36" t="s">
        <v>60</v>
      </c>
      <c r="L1640" s="165">
        <v>10</v>
      </c>
      <c r="M1640" s="134">
        <f t="shared" si="325"/>
        <v>10</v>
      </c>
      <c r="N1640" s="36">
        <f t="shared" si="326"/>
        <v>1</v>
      </c>
      <c r="O1640" s="135" t="str">
        <f t="shared" si="327"/>
        <v>Pro Syd-10</v>
      </c>
      <c r="P1640" s="186" t="str">
        <f t="shared" si="328"/>
        <v>OK</v>
      </c>
      <c r="Q1640" s="187">
        <f t="shared" si="329"/>
        <v>40</v>
      </c>
      <c r="R1640" s="150"/>
      <c r="S1640" s="187" t="str">
        <f t="shared" si="330"/>
        <v/>
      </c>
      <c r="T1640" s="136" t="str">
        <f t="shared" si="331"/>
        <v>Mountain Top</v>
      </c>
      <c r="U1640" s="137" t="str">
        <f>IF(P1640="","",IF(N1640=1,"",IF(Q1640="","",IF(Q1640&lt;=100,100,IF(Table1[[#This Row],[Day]]="Wed",100,200)))))</f>
        <v/>
      </c>
      <c r="V1640" s="137" t="str">
        <f t="shared" si="332"/>
        <v/>
      </c>
      <c r="W1640" s="137" t="str">
        <f t="shared" si="333"/>
        <v/>
      </c>
      <c r="X1640" s="133">
        <f>100</f>
        <v>100</v>
      </c>
      <c r="Y1640" s="133" t="str">
        <f t="shared" si="334"/>
        <v/>
      </c>
      <c r="Z1640" s="133">
        <f t="shared" si="335"/>
        <v>-100</v>
      </c>
      <c r="AA1640" s="134" t="str">
        <f>TEXT(Table1[[#This Row],[Date]],"DDD")</f>
        <v>Sat</v>
      </c>
      <c r="AB1640" s="133" t="str">
        <f>IF(OR(G1640="Doomben",G1640="Eagle Farm"),"Q",IF(AND(Q1640&gt;1,Q1640&lt;55,Table1[[#This Row],[Source]]="Nat"),"Nat OK",IF(AND(Table1[[#This Row],[Source]]&lt;&gt;"Nat",Q1640&lt;55),"Poor &lt;55",IF(OR(G1640="Randwick",G1640="Flemington",G1640="Caulfield",G1640="Sandown Lake",G1640="Sandown Hill"),"Best","ave"))))</f>
        <v>Poor &lt;55</v>
      </c>
      <c r="AC1640" s="133">
        <f>IF(Q1640="","",IF(AB1640="Poor &lt;55",$AC$2*0.2%,IF(AND(AB1640="Q",AA1640&lt;&gt;"Wed"),$AC$2*0.4%,IF(AND(AB1640="Q",AA1640="Wed"),$AC$2*0.5%,IF(AND(AB1640="Ave",U1640=100),$AC$2*0.5%,IF(AND(AB1640="ave",U1640="",N1640=1,AG1640="Bush"),$AC$2*1%,IF(AND(AB1640="ave",U1640="",Q1640&gt;100),$AC$2*1.3%,IF(AND(AB1640="ave",U1640=""),$AC$2*1.2%,IF(AND(AB1640="Ave",U1640=200),$AC$2*1%,IF(AND(AB1640="Best",U1640=200),$AC$2*1.5%,IF(AND(AB1640="Best",U1640="",K1640&lt;&gt;"Pro Syd"),$AC$2*0.5%,IF(AND(AB1640="Best",U1640=""),$AC$2*1%,IF(AND(AB1640="Best",U1640=100,Table1[[#This Row],[State]]="NSW"),$AC$2*0.4%,IF(AND(AB1640="Best",U1640=100),$AC$2*1%,IF(Table1[[#This Row],[Adj]]="Nat OK",$AC$2*0.5%,"xxx")))))))))))))))</f>
        <v>20</v>
      </c>
      <c r="AD1640" s="133" t="str">
        <f t="shared" si="336"/>
        <v/>
      </c>
      <c r="AE1640" s="133">
        <f t="shared" si="337"/>
        <v>-20</v>
      </c>
      <c r="AF1640" s="133" t="str">
        <f>VLOOKUP(Table1[[#This Row],[Track]],$F$2672:$H$2715,2,FALSE)</f>
        <v>NSW</v>
      </c>
      <c r="AG1640" s="133" t="str">
        <f>VLOOKUP(Table1[[#This Row],[Track]],$F$2672:$H$2715,3,FALSE)</f>
        <v>-</v>
      </c>
      <c r="AH1640" s="133" t="str">
        <f>IF(Table1[[#This Row],[Date]]&lt;$AH$2,"",IF(Table1[[#This Row],[Date]]&lt;$AH$3,"Edge","Elite Combo"))</f>
        <v/>
      </c>
      <c r="AI1640" s="218">
        <f>Table1[[#This Row],[Time]]</f>
        <v>0.51388888888888884</v>
      </c>
      <c r="AJ1640" s="219" t="str">
        <f>Table1[[#This Row],[Track]]</f>
        <v>Rosehill</v>
      </c>
      <c r="AK1640" s="216">
        <f>Table1[[#This Row],[Race ]]</f>
        <v>2</v>
      </c>
      <c r="AL1640" s="219">
        <f>Table1[[#This Row],[TAB]]</f>
        <v>11</v>
      </c>
      <c r="AM1640" s="219" t="str">
        <f>Table1[[#This Row],[Selection]]</f>
        <v>Mountain Top</v>
      </c>
      <c r="AN1640" s="220" t="str">
        <f>Table1[[#This Row],[Sources]]</f>
        <v>Pro Syd-10</v>
      </c>
      <c r="AO1640" s="219">
        <f>Table1[[#This Row],[Scale Bet]]</f>
        <v>20</v>
      </c>
    </row>
    <row r="1641" spans="5:41" ht="16.5" customHeight="1" x14ac:dyDescent="0.25">
      <c r="E1641" s="185">
        <v>45535</v>
      </c>
      <c r="F1641" s="35">
        <v>0.5625</v>
      </c>
      <c r="G1641" s="36" t="s">
        <v>17</v>
      </c>
      <c r="H1641" s="36">
        <v>4</v>
      </c>
      <c r="I1641" s="36">
        <v>9</v>
      </c>
      <c r="J1641" s="36" t="s">
        <v>128</v>
      </c>
      <c r="K1641" s="36" t="s">
        <v>1</v>
      </c>
      <c r="L1641" s="165">
        <v>10</v>
      </c>
      <c r="M1641" s="134">
        <f t="shared" si="325"/>
        <v>10</v>
      </c>
      <c r="N1641" s="36">
        <f t="shared" si="326"/>
        <v>1</v>
      </c>
      <c r="O1641" s="135" t="str">
        <f t="shared" si="327"/>
        <v>E4-10</v>
      </c>
      <c r="P1641" s="186" t="str">
        <f t="shared" si="328"/>
        <v>OK</v>
      </c>
      <c r="Q1641" s="187">
        <f t="shared" si="329"/>
        <v>40</v>
      </c>
      <c r="R1641" s="150"/>
      <c r="S1641" s="187" t="str">
        <f t="shared" si="330"/>
        <v/>
      </c>
      <c r="T1641" s="136" t="str">
        <f t="shared" si="331"/>
        <v>Monarchs Brae</v>
      </c>
      <c r="U1641" s="137" t="str">
        <f>IF(P1641="","",IF(N1641=1,"",IF(Q1641="","",IF(Q1641&lt;=100,100,IF(Table1[[#This Row],[Day]]="Wed",100,200)))))</f>
        <v/>
      </c>
      <c r="V1641" s="137" t="str">
        <f t="shared" si="332"/>
        <v/>
      </c>
      <c r="W1641" s="137" t="str">
        <f t="shared" si="333"/>
        <v/>
      </c>
      <c r="X1641" s="133">
        <f>100</f>
        <v>100</v>
      </c>
      <c r="Y1641" s="133" t="str">
        <f t="shared" si="334"/>
        <v/>
      </c>
      <c r="Z1641" s="133">
        <f t="shared" si="335"/>
        <v>-100</v>
      </c>
      <c r="AA1641" s="134" t="str">
        <f>TEXT(Table1[[#This Row],[Date]],"DDD")</f>
        <v>Sat</v>
      </c>
      <c r="AB1641" s="133" t="str">
        <f>IF(OR(G1641="Doomben",G1641="Eagle Farm"),"Q",IF(AND(Q1641&gt;1,Q1641&lt;55,Table1[[#This Row],[Source]]="Nat"),"Nat OK",IF(AND(Table1[[#This Row],[Source]]&lt;&gt;"Nat",Q1641&lt;55),"Poor &lt;55",IF(OR(G1641="Randwick",G1641="Flemington",G1641="Caulfield",G1641="Sandown Lake",G1641="Sandown Hill"),"Best","ave"))))</f>
        <v>Poor &lt;55</v>
      </c>
      <c r="AC1641" s="133">
        <f>IF(Q1641="","",IF(AB1641="Poor &lt;55",$AC$2*0.2%,IF(AND(AB1641="Q",AA1641&lt;&gt;"Wed"),$AC$2*0.4%,IF(AND(AB1641="Q",AA1641="Wed"),$AC$2*0.5%,IF(AND(AB1641="Ave",U1641=100),$AC$2*0.5%,IF(AND(AB1641="ave",U1641="",N1641=1,AG1641="Bush"),$AC$2*1%,IF(AND(AB1641="ave",U1641="",Q1641&gt;100),$AC$2*1.3%,IF(AND(AB1641="ave",U1641=""),$AC$2*1.2%,IF(AND(AB1641="Ave",U1641=200),$AC$2*1%,IF(AND(AB1641="Best",U1641=200),$AC$2*1.5%,IF(AND(AB1641="Best",U1641="",K1641&lt;&gt;"Pro Syd"),$AC$2*0.5%,IF(AND(AB1641="Best",U1641=""),$AC$2*1%,IF(AND(AB1641="Best",U1641=100,Table1[[#This Row],[State]]="NSW"),$AC$2*0.4%,IF(AND(AB1641="Best",U1641=100),$AC$2*1%,IF(Table1[[#This Row],[Adj]]="Nat OK",$AC$2*0.5%,"xxx")))))))))))))))</f>
        <v>20</v>
      </c>
      <c r="AD1641" s="133" t="str">
        <f t="shared" si="336"/>
        <v/>
      </c>
      <c r="AE1641" s="133">
        <f t="shared" si="337"/>
        <v>-20</v>
      </c>
      <c r="AF1641" s="133" t="str">
        <f>VLOOKUP(Table1[[#This Row],[Track]],$F$2672:$H$2715,2,FALSE)</f>
        <v>NSW</v>
      </c>
      <c r="AG1641" s="133" t="str">
        <f>VLOOKUP(Table1[[#This Row],[Track]],$F$2672:$H$2715,3,FALSE)</f>
        <v>-</v>
      </c>
      <c r="AH1641" s="133" t="str">
        <f>IF(Table1[[#This Row],[Date]]&lt;$AH$2,"",IF(Table1[[#This Row],[Date]]&lt;$AH$3,"Edge","Elite Combo"))</f>
        <v/>
      </c>
      <c r="AI1641" s="218">
        <f>Table1[[#This Row],[Time]]</f>
        <v>0.5625</v>
      </c>
      <c r="AJ1641" s="219" t="str">
        <f>Table1[[#This Row],[Track]]</f>
        <v>Rosehill</v>
      </c>
      <c r="AK1641" s="216">
        <f>Table1[[#This Row],[Race ]]</f>
        <v>4</v>
      </c>
      <c r="AL1641" s="219">
        <f>Table1[[#This Row],[TAB]]</f>
        <v>9</v>
      </c>
      <c r="AM1641" s="219" t="str">
        <f>Table1[[#This Row],[Selection]]</f>
        <v>Monarchs Brae</v>
      </c>
      <c r="AN1641" s="220" t="str">
        <f>Table1[[#This Row],[Sources]]</f>
        <v>E4-10</v>
      </c>
      <c r="AO1641" s="219">
        <f>Table1[[#This Row],[Scale Bet]]</f>
        <v>20</v>
      </c>
    </row>
    <row r="1642" spans="5:41" ht="16.5" customHeight="1" x14ac:dyDescent="0.25">
      <c r="E1642" s="185">
        <v>45535</v>
      </c>
      <c r="F1642" s="35">
        <v>0.5625</v>
      </c>
      <c r="G1642" s="36" t="s">
        <v>17</v>
      </c>
      <c r="H1642" s="36">
        <v>4</v>
      </c>
      <c r="I1642" s="36">
        <v>8</v>
      </c>
      <c r="J1642" s="36" t="s">
        <v>355</v>
      </c>
      <c r="K1642" s="36" t="s">
        <v>60</v>
      </c>
      <c r="L1642" s="165">
        <v>10</v>
      </c>
      <c r="M1642" s="134">
        <f t="shared" si="325"/>
        <v>10</v>
      </c>
      <c r="N1642" s="36">
        <f t="shared" si="326"/>
        <v>1</v>
      </c>
      <c r="O1642" s="135" t="str">
        <f t="shared" si="327"/>
        <v>Pro Syd-10</v>
      </c>
      <c r="P1642" s="186" t="str">
        <f t="shared" si="328"/>
        <v>OK</v>
      </c>
      <c r="Q1642" s="187">
        <f t="shared" si="329"/>
        <v>40</v>
      </c>
      <c r="R1642" s="150"/>
      <c r="S1642" s="187" t="str">
        <f t="shared" si="330"/>
        <v/>
      </c>
      <c r="T1642" s="136" t="str">
        <f t="shared" si="331"/>
        <v>Waltham</v>
      </c>
      <c r="U1642" s="137" t="str">
        <f>IF(P1642="","",IF(N1642=1,"",IF(Q1642="","",IF(Q1642&lt;=100,100,IF(Table1[[#This Row],[Day]]="Wed",100,200)))))</f>
        <v/>
      </c>
      <c r="V1642" s="137" t="str">
        <f t="shared" si="332"/>
        <v/>
      </c>
      <c r="W1642" s="137" t="str">
        <f t="shared" si="333"/>
        <v/>
      </c>
      <c r="X1642" s="133">
        <f>100</f>
        <v>100</v>
      </c>
      <c r="Y1642" s="133" t="str">
        <f t="shared" si="334"/>
        <v/>
      </c>
      <c r="Z1642" s="133">
        <f t="shared" si="335"/>
        <v>-100</v>
      </c>
      <c r="AA1642" s="134" t="str">
        <f>TEXT(Table1[[#This Row],[Date]],"DDD")</f>
        <v>Sat</v>
      </c>
      <c r="AB1642" s="133" t="str">
        <f>IF(OR(G1642="Doomben",G1642="Eagle Farm"),"Q",IF(AND(Q1642&gt;1,Q1642&lt;55,Table1[[#This Row],[Source]]="Nat"),"Nat OK",IF(AND(Table1[[#This Row],[Source]]&lt;&gt;"Nat",Q1642&lt;55),"Poor &lt;55",IF(OR(G1642="Randwick",G1642="Flemington",G1642="Caulfield",G1642="Sandown Lake",G1642="Sandown Hill"),"Best","ave"))))</f>
        <v>Poor &lt;55</v>
      </c>
      <c r="AC1642" s="133">
        <f>IF(Q1642="","",IF(AB1642="Poor &lt;55",$AC$2*0.2%,IF(AND(AB1642="Q",AA1642&lt;&gt;"Wed"),$AC$2*0.4%,IF(AND(AB1642="Q",AA1642="Wed"),$AC$2*0.5%,IF(AND(AB1642="Ave",U1642=100),$AC$2*0.5%,IF(AND(AB1642="ave",U1642="",N1642=1,AG1642="Bush"),$AC$2*1%,IF(AND(AB1642="ave",U1642="",Q1642&gt;100),$AC$2*1.3%,IF(AND(AB1642="ave",U1642=""),$AC$2*1.2%,IF(AND(AB1642="Ave",U1642=200),$AC$2*1%,IF(AND(AB1642="Best",U1642=200),$AC$2*1.5%,IF(AND(AB1642="Best",U1642="",K1642&lt;&gt;"Pro Syd"),$AC$2*0.5%,IF(AND(AB1642="Best",U1642=""),$AC$2*1%,IF(AND(AB1642="Best",U1642=100,Table1[[#This Row],[State]]="NSW"),$AC$2*0.4%,IF(AND(AB1642="Best",U1642=100),$AC$2*1%,IF(Table1[[#This Row],[Adj]]="Nat OK",$AC$2*0.5%,"xxx")))))))))))))))</f>
        <v>20</v>
      </c>
      <c r="AD1642" s="133" t="str">
        <f t="shared" si="336"/>
        <v/>
      </c>
      <c r="AE1642" s="133">
        <f t="shared" si="337"/>
        <v>-20</v>
      </c>
      <c r="AF1642" s="133" t="str">
        <f>VLOOKUP(Table1[[#This Row],[Track]],$F$2672:$H$2715,2,FALSE)</f>
        <v>NSW</v>
      </c>
      <c r="AG1642" s="133" t="str">
        <f>VLOOKUP(Table1[[#This Row],[Track]],$F$2672:$H$2715,3,FALSE)</f>
        <v>-</v>
      </c>
      <c r="AH1642" s="133" t="str">
        <f>IF(Table1[[#This Row],[Date]]&lt;$AH$2,"",IF(Table1[[#This Row],[Date]]&lt;$AH$3,"Edge","Elite Combo"))</f>
        <v/>
      </c>
      <c r="AI1642" s="218">
        <f>Table1[[#This Row],[Time]]</f>
        <v>0.5625</v>
      </c>
      <c r="AJ1642" s="219" t="str">
        <f>Table1[[#This Row],[Track]]</f>
        <v>Rosehill</v>
      </c>
      <c r="AK1642" s="216">
        <f>Table1[[#This Row],[Race ]]</f>
        <v>4</v>
      </c>
      <c r="AL1642" s="219">
        <f>Table1[[#This Row],[TAB]]</f>
        <v>8</v>
      </c>
      <c r="AM1642" s="219" t="str">
        <f>Table1[[#This Row],[Selection]]</f>
        <v>Waltham</v>
      </c>
      <c r="AN1642" s="220" t="str">
        <f>Table1[[#This Row],[Sources]]</f>
        <v>Pro Syd-10</v>
      </c>
      <c r="AO1642" s="219">
        <f>Table1[[#This Row],[Scale Bet]]</f>
        <v>20</v>
      </c>
    </row>
    <row r="1643" spans="5:41" ht="16.5" customHeight="1" x14ac:dyDescent="0.25">
      <c r="E1643" s="185">
        <v>45535</v>
      </c>
      <c r="F1643" s="35">
        <v>0.57291666666666663</v>
      </c>
      <c r="G1643" s="36" t="s">
        <v>201</v>
      </c>
      <c r="H1643" s="36">
        <v>4</v>
      </c>
      <c r="I1643" s="36">
        <v>2</v>
      </c>
      <c r="J1643" s="36" t="s">
        <v>356</v>
      </c>
      <c r="K1643" s="36" t="s">
        <v>40</v>
      </c>
      <c r="L1643" s="165">
        <v>12</v>
      </c>
      <c r="M1643" s="134">
        <f t="shared" si="325"/>
        <v>25</v>
      </c>
      <c r="N1643" s="36">
        <f t="shared" si="326"/>
        <v>2</v>
      </c>
      <c r="O1643" s="135" t="str">
        <f t="shared" si="327"/>
        <v>Edge-12/Pro Mel-13</v>
      </c>
      <c r="P1643" s="186" t="str">
        <f t="shared" si="328"/>
        <v>OK</v>
      </c>
      <c r="Q1643" s="187">
        <f t="shared" si="329"/>
        <v>100</v>
      </c>
      <c r="R1643" s="150"/>
      <c r="S1643" s="187" t="str">
        <f t="shared" si="330"/>
        <v/>
      </c>
      <c r="T1643" s="136" t="str">
        <f t="shared" si="331"/>
        <v>Duke De Sessa</v>
      </c>
      <c r="U1643" s="137">
        <f>IF(P1643="","",IF(N1643=1,"",IF(Q1643="","",IF(Q1643&lt;=100,100,IF(Table1[[#This Row],[Day]]="Wed",100,200)))))</f>
        <v>100</v>
      </c>
      <c r="V1643" s="137" t="str">
        <f t="shared" si="332"/>
        <v/>
      </c>
      <c r="W1643" s="137">
        <f t="shared" si="333"/>
        <v>-100</v>
      </c>
      <c r="X1643" s="133">
        <f>100</f>
        <v>100</v>
      </c>
      <c r="Y1643" s="133" t="str">
        <f t="shared" si="334"/>
        <v/>
      </c>
      <c r="Z1643" s="133">
        <f t="shared" si="335"/>
        <v>-100</v>
      </c>
      <c r="AA1643" s="134" t="str">
        <f>TEXT(Table1[[#This Row],[Date]],"DDD")</f>
        <v>Sat</v>
      </c>
      <c r="AB1643" s="133" t="str">
        <f>IF(OR(G1643="Doomben",G1643="Eagle Farm"),"Q",IF(AND(Q1643&gt;1,Q1643&lt;55,Table1[[#This Row],[Source]]="Nat"),"Nat OK",IF(AND(Table1[[#This Row],[Source]]&lt;&gt;"Nat",Q1643&lt;55),"Poor &lt;55",IF(OR(G1643="Randwick",G1643="Flemington",G1643="Caulfield",G1643="Sandown Lake",G1643="Sandown Hill"),"Best","ave"))))</f>
        <v>Best</v>
      </c>
      <c r="AC1643" s="133">
        <f>IF(Q1643="","",IF(AB1643="Poor &lt;55",$AC$2*0.2%,IF(AND(AB1643="Q",AA1643&lt;&gt;"Wed"),$AC$2*0.4%,IF(AND(AB1643="Q",AA1643="Wed"),$AC$2*0.5%,IF(AND(AB1643="Ave",U1643=100),$AC$2*0.5%,IF(AND(AB1643="ave",U1643="",N1643=1,AG1643="Bush"),$AC$2*1%,IF(AND(AB1643="ave",U1643="",Q1643&gt;100),$AC$2*1.3%,IF(AND(AB1643="ave",U1643=""),$AC$2*1.2%,IF(AND(AB1643="Ave",U1643=200),$AC$2*1%,IF(AND(AB1643="Best",U1643=200),$AC$2*1.5%,IF(AND(AB1643="Best",U1643="",K1643&lt;&gt;"Pro Syd"),$AC$2*0.5%,IF(AND(AB1643="Best",U1643=""),$AC$2*1%,IF(AND(AB1643="Best",U1643=100,Table1[[#This Row],[State]]="NSW"),$AC$2*0.4%,IF(AND(AB1643="Best",U1643=100),$AC$2*1%,IF(Table1[[#This Row],[Adj]]="Nat OK",$AC$2*0.5%,"xxx")))))))))))))))</f>
        <v>100</v>
      </c>
      <c r="AD1643" s="133" t="str">
        <f t="shared" si="336"/>
        <v/>
      </c>
      <c r="AE1643" s="133">
        <f t="shared" si="337"/>
        <v>-100</v>
      </c>
      <c r="AF1643" s="133" t="str">
        <f>VLOOKUP(Table1[[#This Row],[Track]],$F$2672:$H$2715,2,FALSE)</f>
        <v>Vic</v>
      </c>
      <c r="AG1643" s="133" t="str">
        <f>VLOOKUP(Table1[[#This Row],[Track]],$F$2672:$H$2715,3,FALSE)</f>
        <v>-</v>
      </c>
      <c r="AH1643" s="133" t="str">
        <f>IF(Table1[[#This Row],[Date]]&lt;$AH$2,"",IF(Table1[[#This Row],[Date]]&lt;$AH$3,"Edge","Elite Combo"))</f>
        <v/>
      </c>
      <c r="AI1643" s="218">
        <f>Table1[[#This Row],[Time]]</f>
        <v>0.57291666666666663</v>
      </c>
      <c r="AJ1643" s="219" t="str">
        <f>Table1[[#This Row],[Track]]</f>
        <v>Caulfield</v>
      </c>
      <c r="AK1643" s="216">
        <f>Table1[[#This Row],[Race ]]</f>
        <v>4</v>
      </c>
      <c r="AL1643" s="219">
        <f>Table1[[#This Row],[TAB]]</f>
        <v>2</v>
      </c>
      <c r="AM1643" s="219" t="str">
        <f>Table1[[#This Row],[Selection]]</f>
        <v>Duke De Sessa</v>
      </c>
      <c r="AN1643" s="220" t="str">
        <f>Table1[[#This Row],[Sources]]</f>
        <v>Edge-12/Pro Mel-13</v>
      </c>
      <c r="AO1643" s="219">
        <f>Table1[[#This Row],[Scale Bet]]</f>
        <v>100</v>
      </c>
    </row>
    <row r="1644" spans="5:41" ht="16.5" customHeight="1" x14ac:dyDescent="0.25">
      <c r="E1644" s="185">
        <v>45535</v>
      </c>
      <c r="F1644" s="35">
        <v>0.57291666666666663</v>
      </c>
      <c r="G1644" s="36" t="s">
        <v>201</v>
      </c>
      <c r="H1644" s="36">
        <v>4</v>
      </c>
      <c r="I1644" s="36">
        <v>2</v>
      </c>
      <c r="J1644" s="36" t="s">
        <v>356</v>
      </c>
      <c r="K1644" s="36" t="s">
        <v>18</v>
      </c>
      <c r="L1644" s="165">
        <v>13</v>
      </c>
      <c r="M1644" s="134" t="str">
        <f t="shared" si="325"/>
        <v/>
      </c>
      <c r="N1644" s="36" t="str">
        <f t="shared" si="326"/>
        <v/>
      </c>
      <c r="O1644" s="135" t="str">
        <f t="shared" si="327"/>
        <v/>
      </c>
      <c r="P1644" s="186" t="str">
        <f t="shared" si="328"/>
        <v>OK</v>
      </c>
      <c r="Q1644" s="187" t="str">
        <f t="shared" si="329"/>
        <v/>
      </c>
      <c r="R1644" s="150"/>
      <c r="S1644" s="187" t="str">
        <f t="shared" si="330"/>
        <v/>
      </c>
      <c r="T1644" s="136" t="str">
        <f t="shared" si="331"/>
        <v>Duke De Sessa</v>
      </c>
      <c r="U1644" s="137" t="str">
        <f>IF(P1644="","",IF(N1644=1,"",IF(Q1644="","",IF(Q1644&lt;=100,100,IF(Table1[[#This Row],[Day]]="Wed",100,200)))))</f>
        <v/>
      </c>
      <c r="V1644" s="137" t="str">
        <f t="shared" si="332"/>
        <v/>
      </c>
      <c r="W1644" s="137" t="str">
        <f t="shared" si="333"/>
        <v/>
      </c>
      <c r="X1644" s="133">
        <f>100</f>
        <v>100</v>
      </c>
      <c r="Y1644" s="133" t="str">
        <f t="shared" si="334"/>
        <v/>
      </c>
      <c r="Z1644" s="133">
        <f t="shared" si="335"/>
        <v>-100</v>
      </c>
      <c r="AA1644" s="134" t="str">
        <f>TEXT(Table1[[#This Row],[Date]],"DDD")</f>
        <v>Sat</v>
      </c>
      <c r="AB1644" s="133" t="str">
        <f>IF(OR(G1644="Doomben",G1644="Eagle Farm"),"Q",IF(AND(Q1644&gt;1,Q1644&lt;55,Table1[[#This Row],[Source]]="Nat"),"Nat OK",IF(AND(Table1[[#This Row],[Source]]&lt;&gt;"Nat",Q1644&lt;55),"Poor &lt;55",IF(OR(G1644="Randwick",G1644="Flemington",G1644="Caulfield",G1644="Sandown Lake",G1644="Sandown Hill"),"Best","ave"))))</f>
        <v>Best</v>
      </c>
      <c r="AC1644" s="133" t="str">
        <f>IF(Q1644="","",IF(AB1644="Poor &lt;55",$AC$2*0.2%,IF(AND(AB1644="Q",AA1644&lt;&gt;"Wed"),$AC$2*0.4%,IF(AND(AB1644="Q",AA1644="Wed"),$AC$2*0.5%,IF(AND(AB1644="Ave",U1644=100),$AC$2*0.5%,IF(AND(AB1644="ave",U1644="",N1644=1,AG1644="Bush"),$AC$2*1%,IF(AND(AB1644="ave",U1644="",Q1644&gt;100),$AC$2*1.3%,IF(AND(AB1644="ave",U1644=""),$AC$2*1.2%,IF(AND(AB1644="Ave",U1644=200),$AC$2*1%,IF(AND(AB1644="Best",U1644=200),$AC$2*1.5%,IF(AND(AB1644="Best",U1644="",K1644&lt;&gt;"Pro Syd"),$AC$2*0.5%,IF(AND(AB1644="Best",U1644=""),$AC$2*1%,IF(AND(AB1644="Best",U1644=100,Table1[[#This Row],[State]]="NSW"),$AC$2*0.4%,IF(AND(AB1644="Best",U1644=100),$AC$2*1%,IF(Table1[[#This Row],[Adj]]="Nat OK",$AC$2*0.5%,"xxx")))))))))))))))</f>
        <v/>
      </c>
      <c r="AD1644" s="133" t="str">
        <f t="shared" si="336"/>
        <v/>
      </c>
      <c r="AE1644" s="133" t="str">
        <f t="shared" si="337"/>
        <v/>
      </c>
      <c r="AF1644" s="133" t="str">
        <f>VLOOKUP(Table1[[#This Row],[Track]],$F$2672:$H$2715,2,FALSE)</f>
        <v>Vic</v>
      </c>
      <c r="AG1644" s="133" t="str">
        <f>VLOOKUP(Table1[[#This Row],[Track]],$F$2672:$H$2715,3,FALSE)</f>
        <v>-</v>
      </c>
      <c r="AH1644" s="133" t="str">
        <f>IF(Table1[[#This Row],[Date]]&lt;$AH$2,"",IF(Table1[[#This Row],[Date]]&lt;$AH$3,"Edge","Elite Combo"))</f>
        <v/>
      </c>
      <c r="AI1644" s="218">
        <f>Table1[[#This Row],[Time]]</f>
        <v>0.57291666666666663</v>
      </c>
      <c r="AJ1644" s="219" t="str">
        <f>Table1[[#This Row],[Track]]</f>
        <v>Caulfield</v>
      </c>
      <c r="AK1644" s="216">
        <f>Table1[[#This Row],[Race ]]</f>
        <v>4</v>
      </c>
      <c r="AL1644" s="219">
        <f>Table1[[#This Row],[TAB]]</f>
        <v>2</v>
      </c>
      <c r="AM1644" s="219" t="str">
        <f>Table1[[#This Row],[Selection]]</f>
        <v>Duke De Sessa</v>
      </c>
      <c r="AN1644" s="220" t="str">
        <f>Table1[[#This Row],[Sources]]</f>
        <v/>
      </c>
      <c r="AO1644" s="219" t="str">
        <f>Table1[[#This Row],[Scale Bet]]</f>
        <v/>
      </c>
    </row>
    <row r="1645" spans="5:41" ht="16.5" customHeight="1" x14ac:dyDescent="0.25">
      <c r="E1645" s="185">
        <v>45535</v>
      </c>
      <c r="F1645" s="35">
        <v>0.58680555555555558</v>
      </c>
      <c r="G1645" s="36" t="s">
        <v>17</v>
      </c>
      <c r="H1645" s="36">
        <v>5</v>
      </c>
      <c r="I1645" s="36">
        <v>8</v>
      </c>
      <c r="J1645" s="36" t="s">
        <v>327</v>
      </c>
      <c r="K1645" s="36" t="s">
        <v>60</v>
      </c>
      <c r="L1645" s="165">
        <v>15</v>
      </c>
      <c r="M1645" s="134">
        <f t="shared" si="325"/>
        <v>15</v>
      </c>
      <c r="N1645" s="36">
        <f t="shared" si="326"/>
        <v>1</v>
      </c>
      <c r="O1645" s="135" t="str">
        <f t="shared" si="327"/>
        <v>Pro Syd-15</v>
      </c>
      <c r="P1645" s="186" t="str">
        <f t="shared" si="328"/>
        <v>OK</v>
      </c>
      <c r="Q1645" s="187">
        <f t="shared" si="329"/>
        <v>60</v>
      </c>
      <c r="R1645" s="150"/>
      <c r="S1645" s="187" t="str">
        <f t="shared" si="330"/>
        <v/>
      </c>
      <c r="T1645" s="136" t="str">
        <f t="shared" si="331"/>
        <v>No Drama</v>
      </c>
      <c r="U1645" s="137" t="str">
        <f>IF(P1645="","",IF(N1645=1,"",IF(Q1645="","",IF(Q1645&lt;=100,100,IF(Table1[[#This Row],[Day]]="Wed",100,200)))))</f>
        <v/>
      </c>
      <c r="V1645" s="137" t="str">
        <f t="shared" si="332"/>
        <v/>
      </c>
      <c r="W1645" s="137" t="str">
        <f t="shared" si="333"/>
        <v/>
      </c>
      <c r="X1645" s="133">
        <f>100</f>
        <v>100</v>
      </c>
      <c r="Y1645" s="133" t="str">
        <f t="shared" si="334"/>
        <v/>
      </c>
      <c r="Z1645" s="133">
        <f t="shared" si="335"/>
        <v>-100</v>
      </c>
      <c r="AA1645" s="134" t="str">
        <f>TEXT(Table1[[#This Row],[Date]],"DDD")</f>
        <v>Sat</v>
      </c>
      <c r="AB1645" s="133" t="str">
        <f>IF(OR(G1645="Doomben",G1645="Eagle Farm"),"Q",IF(AND(Q1645&gt;1,Q1645&lt;55,Table1[[#This Row],[Source]]="Nat"),"Nat OK",IF(AND(Table1[[#This Row],[Source]]&lt;&gt;"Nat",Q1645&lt;55),"Poor &lt;55",IF(OR(G1645="Randwick",G1645="Flemington",G1645="Caulfield",G1645="Sandown Lake",G1645="Sandown Hill"),"Best","ave"))))</f>
        <v>ave</v>
      </c>
      <c r="AC1645" s="133">
        <f>IF(Q1645="","",IF(AB1645="Poor &lt;55",$AC$2*0.2%,IF(AND(AB1645="Q",AA1645&lt;&gt;"Wed"),$AC$2*0.4%,IF(AND(AB1645="Q",AA1645="Wed"),$AC$2*0.5%,IF(AND(AB1645="Ave",U1645=100),$AC$2*0.5%,IF(AND(AB1645="ave",U1645="",N1645=1,AG1645="Bush"),$AC$2*1%,IF(AND(AB1645="ave",U1645="",Q1645&gt;100),$AC$2*1.3%,IF(AND(AB1645="ave",U1645=""),$AC$2*1.2%,IF(AND(AB1645="Ave",U1645=200),$AC$2*1%,IF(AND(AB1645="Best",U1645=200),$AC$2*1.5%,IF(AND(AB1645="Best",U1645="",K1645&lt;&gt;"Pro Syd"),$AC$2*0.5%,IF(AND(AB1645="Best",U1645=""),$AC$2*1%,IF(AND(AB1645="Best",U1645=100,Table1[[#This Row],[State]]="NSW"),$AC$2*0.4%,IF(AND(AB1645="Best",U1645=100),$AC$2*1%,IF(Table1[[#This Row],[Adj]]="Nat OK",$AC$2*0.5%,"xxx")))))))))))))))</f>
        <v>120</v>
      </c>
      <c r="AD1645" s="133" t="str">
        <f t="shared" si="336"/>
        <v/>
      </c>
      <c r="AE1645" s="133">
        <f t="shared" si="337"/>
        <v>-120</v>
      </c>
      <c r="AF1645" s="133" t="str">
        <f>VLOOKUP(Table1[[#This Row],[Track]],$F$2672:$H$2715,2,FALSE)</f>
        <v>NSW</v>
      </c>
      <c r="AG1645" s="133" t="str">
        <f>VLOOKUP(Table1[[#This Row],[Track]],$F$2672:$H$2715,3,FALSE)</f>
        <v>-</v>
      </c>
      <c r="AH1645" s="133" t="str">
        <f>IF(Table1[[#This Row],[Date]]&lt;$AH$2,"",IF(Table1[[#This Row],[Date]]&lt;$AH$3,"Edge","Elite Combo"))</f>
        <v/>
      </c>
      <c r="AI1645" s="218">
        <f>Table1[[#This Row],[Time]]</f>
        <v>0.58680555555555558</v>
      </c>
      <c r="AJ1645" s="219" t="str">
        <f>Table1[[#This Row],[Track]]</f>
        <v>Rosehill</v>
      </c>
      <c r="AK1645" s="216">
        <f>Table1[[#This Row],[Race ]]</f>
        <v>5</v>
      </c>
      <c r="AL1645" s="219">
        <f>Table1[[#This Row],[TAB]]</f>
        <v>8</v>
      </c>
      <c r="AM1645" s="219" t="str">
        <f>Table1[[#This Row],[Selection]]</f>
        <v>No Drama</v>
      </c>
      <c r="AN1645" s="220" t="str">
        <f>Table1[[#This Row],[Sources]]</f>
        <v>Pro Syd-15</v>
      </c>
      <c r="AO1645" s="219">
        <f>Table1[[#This Row],[Scale Bet]]</f>
        <v>120</v>
      </c>
    </row>
    <row r="1646" spans="5:41" ht="16.5" customHeight="1" x14ac:dyDescent="0.25">
      <c r="E1646" s="185">
        <v>45535</v>
      </c>
      <c r="F1646" s="35">
        <v>0.58680555555555558</v>
      </c>
      <c r="G1646" s="36" t="s">
        <v>17</v>
      </c>
      <c r="H1646" s="36">
        <v>5</v>
      </c>
      <c r="I1646" s="36">
        <v>3</v>
      </c>
      <c r="J1646" s="36" t="s">
        <v>357</v>
      </c>
      <c r="K1646" s="36" t="s">
        <v>1</v>
      </c>
      <c r="L1646" s="165">
        <v>10</v>
      </c>
      <c r="M1646" s="134">
        <f t="shared" si="325"/>
        <v>10</v>
      </c>
      <c r="N1646" s="36">
        <f t="shared" si="326"/>
        <v>1</v>
      </c>
      <c r="O1646" s="135" t="str">
        <f t="shared" si="327"/>
        <v>E4-10</v>
      </c>
      <c r="P1646" s="186" t="str">
        <f t="shared" si="328"/>
        <v>OK</v>
      </c>
      <c r="Q1646" s="187">
        <f t="shared" si="329"/>
        <v>40</v>
      </c>
      <c r="R1646" s="150"/>
      <c r="S1646" s="187" t="str">
        <f t="shared" si="330"/>
        <v/>
      </c>
      <c r="T1646" s="136" t="str">
        <f t="shared" si="331"/>
        <v>Unusual Legacy</v>
      </c>
      <c r="U1646" s="137" t="str">
        <f>IF(P1646="","",IF(N1646=1,"",IF(Q1646="","",IF(Q1646&lt;=100,100,IF(Table1[[#This Row],[Day]]="Wed",100,200)))))</f>
        <v/>
      </c>
      <c r="V1646" s="137" t="str">
        <f t="shared" si="332"/>
        <v/>
      </c>
      <c r="W1646" s="137" t="str">
        <f t="shared" si="333"/>
        <v/>
      </c>
      <c r="X1646" s="133">
        <f>100</f>
        <v>100</v>
      </c>
      <c r="Y1646" s="133" t="str">
        <f t="shared" si="334"/>
        <v/>
      </c>
      <c r="Z1646" s="133">
        <f t="shared" si="335"/>
        <v>-100</v>
      </c>
      <c r="AA1646" s="134" t="str">
        <f>TEXT(Table1[[#This Row],[Date]],"DDD")</f>
        <v>Sat</v>
      </c>
      <c r="AB1646" s="133" t="str">
        <f>IF(OR(G1646="Doomben",G1646="Eagle Farm"),"Q",IF(AND(Q1646&gt;1,Q1646&lt;55,Table1[[#This Row],[Source]]="Nat"),"Nat OK",IF(AND(Table1[[#This Row],[Source]]&lt;&gt;"Nat",Q1646&lt;55),"Poor &lt;55",IF(OR(G1646="Randwick",G1646="Flemington",G1646="Caulfield",G1646="Sandown Lake",G1646="Sandown Hill"),"Best","ave"))))</f>
        <v>Poor &lt;55</v>
      </c>
      <c r="AC1646" s="133">
        <f>IF(Q1646="","",IF(AB1646="Poor &lt;55",$AC$2*0.2%,IF(AND(AB1646="Q",AA1646&lt;&gt;"Wed"),$AC$2*0.4%,IF(AND(AB1646="Q",AA1646="Wed"),$AC$2*0.5%,IF(AND(AB1646="Ave",U1646=100),$AC$2*0.5%,IF(AND(AB1646="ave",U1646="",N1646=1,AG1646="Bush"),$AC$2*1%,IF(AND(AB1646="ave",U1646="",Q1646&gt;100),$AC$2*1.3%,IF(AND(AB1646="ave",U1646=""),$AC$2*1.2%,IF(AND(AB1646="Ave",U1646=200),$AC$2*1%,IF(AND(AB1646="Best",U1646=200),$AC$2*1.5%,IF(AND(AB1646="Best",U1646="",K1646&lt;&gt;"Pro Syd"),$AC$2*0.5%,IF(AND(AB1646="Best",U1646=""),$AC$2*1%,IF(AND(AB1646="Best",U1646=100,Table1[[#This Row],[State]]="NSW"),$AC$2*0.4%,IF(AND(AB1646="Best",U1646=100),$AC$2*1%,IF(Table1[[#This Row],[Adj]]="Nat OK",$AC$2*0.5%,"xxx")))))))))))))))</f>
        <v>20</v>
      </c>
      <c r="AD1646" s="133" t="str">
        <f t="shared" si="336"/>
        <v/>
      </c>
      <c r="AE1646" s="133">
        <f t="shared" si="337"/>
        <v>-20</v>
      </c>
      <c r="AF1646" s="133" t="str">
        <f>VLOOKUP(Table1[[#This Row],[Track]],$F$2672:$H$2715,2,FALSE)</f>
        <v>NSW</v>
      </c>
      <c r="AG1646" s="133" t="str">
        <f>VLOOKUP(Table1[[#This Row],[Track]],$F$2672:$H$2715,3,FALSE)</f>
        <v>-</v>
      </c>
      <c r="AH1646" s="133" t="str">
        <f>IF(Table1[[#This Row],[Date]]&lt;$AH$2,"",IF(Table1[[#This Row],[Date]]&lt;$AH$3,"Edge","Elite Combo"))</f>
        <v/>
      </c>
      <c r="AI1646" s="218">
        <f>Table1[[#This Row],[Time]]</f>
        <v>0.58680555555555558</v>
      </c>
      <c r="AJ1646" s="219" t="str">
        <f>Table1[[#This Row],[Track]]</f>
        <v>Rosehill</v>
      </c>
      <c r="AK1646" s="216">
        <f>Table1[[#This Row],[Race ]]</f>
        <v>5</v>
      </c>
      <c r="AL1646" s="219">
        <f>Table1[[#This Row],[TAB]]</f>
        <v>3</v>
      </c>
      <c r="AM1646" s="219" t="str">
        <f>Table1[[#This Row],[Selection]]</f>
        <v>Unusual Legacy</v>
      </c>
      <c r="AN1646" s="220" t="str">
        <f>Table1[[#This Row],[Sources]]</f>
        <v>E4-10</v>
      </c>
      <c r="AO1646" s="219">
        <f>Table1[[#This Row],[Scale Bet]]</f>
        <v>20</v>
      </c>
    </row>
    <row r="1647" spans="5:41" ht="16.5" customHeight="1" x14ac:dyDescent="0.25">
      <c r="E1647" s="185">
        <v>45535</v>
      </c>
      <c r="F1647" s="35">
        <v>0.58680555555555558</v>
      </c>
      <c r="G1647" s="36" t="s">
        <v>17</v>
      </c>
      <c r="H1647" s="36">
        <v>5</v>
      </c>
      <c r="I1647" s="36">
        <v>5</v>
      </c>
      <c r="J1647" s="36" t="s">
        <v>358</v>
      </c>
      <c r="K1647" s="36" t="s">
        <v>60</v>
      </c>
      <c r="L1647" s="165">
        <v>10</v>
      </c>
      <c r="M1647" s="134">
        <f t="shared" si="325"/>
        <v>10</v>
      </c>
      <c r="N1647" s="36">
        <f t="shared" si="326"/>
        <v>1</v>
      </c>
      <c r="O1647" s="135" t="str">
        <f t="shared" si="327"/>
        <v>Pro Syd-10</v>
      </c>
      <c r="P1647" s="186" t="str">
        <f t="shared" si="328"/>
        <v>OK</v>
      </c>
      <c r="Q1647" s="187">
        <f t="shared" si="329"/>
        <v>40</v>
      </c>
      <c r="R1647" s="150"/>
      <c r="S1647" s="187" t="str">
        <f t="shared" si="330"/>
        <v/>
      </c>
      <c r="T1647" s="136" t="str">
        <f t="shared" si="331"/>
        <v>Up And Under</v>
      </c>
      <c r="U1647" s="137" t="str">
        <f>IF(P1647="","",IF(N1647=1,"",IF(Q1647="","",IF(Q1647&lt;=100,100,IF(Table1[[#This Row],[Day]]="Wed",100,200)))))</f>
        <v/>
      </c>
      <c r="V1647" s="137" t="str">
        <f t="shared" si="332"/>
        <v/>
      </c>
      <c r="W1647" s="137" t="str">
        <f t="shared" si="333"/>
        <v/>
      </c>
      <c r="X1647" s="133">
        <f>100</f>
        <v>100</v>
      </c>
      <c r="Y1647" s="133" t="str">
        <f t="shared" si="334"/>
        <v/>
      </c>
      <c r="Z1647" s="133">
        <f t="shared" si="335"/>
        <v>-100</v>
      </c>
      <c r="AA1647" s="134" t="str">
        <f>TEXT(Table1[[#This Row],[Date]],"DDD")</f>
        <v>Sat</v>
      </c>
      <c r="AB1647" s="133" t="str">
        <f>IF(OR(G1647="Doomben",G1647="Eagle Farm"),"Q",IF(AND(Q1647&gt;1,Q1647&lt;55,Table1[[#This Row],[Source]]="Nat"),"Nat OK",IF(AND(Table1[[#This Row],[Source]]&lt;&gt;"Nat",Q1647&lt;55),"Poor &lt;55",IF(OR(G1647="Randwick",G1647="Flemington",G1647="Caulfield",G1647="Sandown Lake",G1647="Sandown Hill"),"Best","ave"))))</f>
        <v>Poor &lt;55</v>
      </c>
      <c r="AC1647" s="133">
        <f>IF(Q1647="","",IF(AB1647="Poor &lt;55",$AC$2*0.2%,IF(AND(AB1647="Q",AA1647&lt;&gt;"Wed"),$AC$2*0.4%,IF(AND(AB1647="Q",AA1647="Wed"),$AC$2*0.5%,IF(AND(AB1647="Ave",U1647=100),$AC$2*0.5%,IF(AND(AB1647="ave",U1647="",N1647=1,AG1647="Bush"),$AC$2*1%,IF(AND(AB1647="ave",U1647="",Q1647&gt;100),$AC$2*1.3%,IF(AND(AB1647="ave",U1647=""),$AC$2*1.2%,IF(AND(AB1647="Ave",U1647=200),$AC$2*1%,IF(AND(AB1647="Best",U1647=200),$AC$2*1.5%,IF(AND(AB1647="Best",U1647="",K1647&lt;&gt;"Pro Syd"),$AC$2*0.5%,IF(AND(AB1647="Best",U1647=""),$AC$2*1%,IF(AND(AB1647="Best",U1647=100,Table1[[#This Row],[State]]="NSW"),$AC$2*0.4%,IF(AND(AB1647="Best",U1647=100),$AC$2*1%,IF(Table1[[#This Row],[Adj]]="Nat OK",$AC$2*0.5%,"xxx")))))))))))))))</f>
        <v>20</v>
      </c>
      <c r="AD1647" s="133" t="str">
        <f t="shared" si="336"/>
        <v/>
      </c>
      <c r="AE1647" s="133">
        <f t="shared" si="337"/>
        <v>-20</v>
      </c>
      <c r="AF1647" s="133" t="str">
        <f>VLOOKUP(Table1[[#This Row],[Track]],$F$2672:$H$2715,2,FALSE)</f>
        <v>NSW</v>
      </c>
      <c r="AG1647" s="133" t="str">
        <f>VLOOKUP(Table1[[#This Row],[Track]],$F$2672:$H$2715,3,FALSE)</f>
        <v>-</v>
      </c>
      <c r="AH1647" s="133" t="str">
        <f>IF(Table1[[#This Row],[Date]]&lt;$AH$2,"",IF(Table1[[#This Row],[Date]]&lt;$AH$3,"Edge","Elite Combo"))</f>
        <v/>
      </c>
      <c r="AI1647" s="218">
        <f>Table1[[#This Row],[Time]]</f>
        <v>0.58680555555555558</v>
      </c>
      <c r="AJ1647" s="219" t="str">
        <f>Table1[[#This Row],[Track]]</f>
        <v>Rosehill</v>
      </c>
      <c r="AK1647" s="216">
        <f>Table1[[#This Row],[Race ]]</f>
        <v>5</v>
      </c>
      <c r="AL1647" s="219">
        <f>Table1[[#This Row],[TAB]]</f>
        <v>5</v>
      </c>
      <c r="AM1647" s="219" t="str">
        <f>Table1[[#This Row],[Selection]]</f>
        <v>Up And Under</v>
      </c>
      <c r="AN1647" s="220" t="str">
        <f>Table1[[#This Row],[Sources]]</f>
        <v>Pro Syd-10</v>
      </c>
      <c r="AO1647" s="219">
        <f>Table1[[#This Row],[Scale Bet]]</f>
        <v>20</v>
      </c>
    </row>
    <row r="1648" spans="5:41" ht="16.5" customHeight="1" x14ac:dyDescent="0.25">
      <c r="E1648" s="185">
        <v>45535</v>
      </c>
      <c r="F1648" s="35">
        <v>0.59236111111111112</v>
      </c>
      <c r="G1648" s="36" t="s">
        <v>217</v>
      </c>
      <c r="H1648" s="36">
        <v>5</v>
      </c>
      <c r="I1648" s="36">
        <v>1</v>
      </c>
      <c r="J1648" s="36" t="s">
        <v>290</v>
      </c>
      <c r="K1648" s="36" t="s">
        <v>13</v>
      </c>
      <c r="L1648" s="165">
        <v>11</v>
      </c>
      <c r="M1648" s="134">
        <f t="shared" si="325"/>
        <v>11</v>
      </c>
      <c r="N1648" s="36">
        <f t="shared" si="326"/>
        <v>1</v>
      </c>
      <c r="O1648" s="135" t="str">
        <f t="shared" si="327"/>
        <v>Nat-11</v>
      </c>
      <c r="P1648" s="186" t="str">
        <f t="shared" si="328"/>
        <v/>
      </c>
      <c r="Q1648" s="187">
        <f t="shared" si="329"/>
        <v>44</v>
      </c>
      <c r="R1648" s="150"/>
      <c r="S1648" s="187" t="str">
        <f t="shared" si="330"/>
        <v/>
      </c>
      <c r="T1648" s="136" t="str">
        <f t="shared" si="331"/>
        <v>Compelling Truth</v>
      </c>
      <c r="U1648" s="137" t="str">
        <f>IF(P1648="","",IF(N1648=1,"",IF(Q1648="","",IF(Q1648&lt;=100,100,IF(Table1[[#This Row],[Day]]="Wed",100,200)))))</f>
        <v/>
      </c>
      <c r="V1648" s="137" t="str">
        <f t="shared" si="332"/>
        <v/>
      </c>
      <c r="W1648" s="137" t="str">
        <f t="shared" si="333"/>
        <v/>
      </c>
      <c r="X1648" s="133">
        <f>100</f>
        <v>100</v>
      </c>
      <c r="Y1648" s="133" t="str">
        <f t="shared" si="334"/>
        <v/>
      </c>
      <c r="Z1648" s="133">
        <f t="shared" si="335"/>
        <v>-100</v>
      </c>
      <c r="AA1648" s="134" t="str">
        <f>TEXT(Table1[[#This Row],[Date]],"DDD")</f>
        <v>Sat</v>
      </c>
      <c r="AB1648" s="133" t="str">
        <f>IF(OR(G1648="Doomben",G1648="Eagle Farm"),"Q",IF(AND(Q1648&gt;1,Q1648&lt;55,Table1[[#This Row],[Source]]="Nat"),"Nat OK",IF(AND(Table1[[#This Row],[Source]]&lt;&gt;"Nat",Q1648&lt;55),"Poor &lt;55",IF(OR(G1648="Randwick",G1648="Flemington",G1648="Caulfield",G1648="Sandown Lake",G1648="Sandown Hill"),"Best","ave"))))</f>
        <v>Q</v>
      </c>
      <c r="AC1648" s="133">
        <f>IF(Q1648="","",IF(AB1648="Poor &lt;55",$AC$2*0.2%,IF(AND(AB1648="Q",AA1648&lt;&gt;"Wed"),$AC$2*0.4%,IF(AND(AB1648="Q",AA1648="Wed"),$AC$2*0.5%,IF(AND(AB1648="Ave",U1648=100),$AC$2*0.5%,IF(AND(AB1648="ave",U1648="",N1648=1,AG1648="Bush"),$AC$2*1%,IF(AND(AB1648="ave",U1648="",Q1648&gt;100),$AC$2*1.3%,IF(AND(AB1648="ave",U1648=""),$AC$2*1.2%,IF(AND(AB1648="Ave",U1648=200),$AC$2*1%,IF(AND(AB1648="Best",U1648=200),$AC$2*1.5%,IF(AND(AB1648="Best",U1648="",K1648&lt;&gt;"Pro Syd"),$AC$2*0.5%,IF(AND(AB1648="Best",U1648=""),$AC$2*1%,IF(AND(AB1648="Best",U1648=100,Table1[[#This Row],[State]]="NSW"),$AC$2*0.4%,IF(AND(AB1648="Best",U1648=100),$AC$2*1%,IF(Table1[[#This Row],[Adj]]="Nat OK",$AC$2*0.5%,"xxx")))))))))))))))</f>
        <v>40</v>
      </c>
      <c r="AD1648" s="133" t="str">
        <f t="shared" si="336"/>
        <v/>
      </c>
      <c r="AE1648" s="133">
        <f t="shared" si="337"/>
        <v>-40</v>
      </c>
      <c r="AF1648" s="133" t="str">
        <f>VLOOKUP(Table1[[#This Row],[Track]],$F$2672:$H$2715,2,FALSE)</f>
        <v>Qld</v>
      </c>
      <c r="AG1648" s="133" t="str">
        <f>VLOOKUP(Table1[[#This Row],[Track]],$F$2672:$H$2715,3,FALSE)</f>
        <v>-</v>
      </c>
      <c r="AH1648" s="133" t="str">
        <f>IF(Table1[[#This Row],[Date]]&lt;$AH$2,"",IF(Table1[[#This Row],[Date]]&lt;$AH$3,"Edge","Elite Combo"))</f>
        <v/>
      </c>
      <c r="AI1648" s="218">
        <f>Table1[[#This Row],[Time]]</f>
        <v>0.59236111111111112</v>
      </c>
      <c r="AJ1648" s="219" t="str">
        <f>Table1[[#This Row],[Track]]</f>
        <v>Doomben</v>
      </c>
      <c r="AK1648" s="216">
        <f>Table1[[#This Row],[Race ]]</f>
        <v>5</v>
      </c>
      <c r="AL1648" s="219">
        <f>Table1[[#This Row],[TAB]]</f>
        <v>1</v>
      </c>
      <c r="AM1648" s="219" t="str">
        <f>Table1[[#This Row],[Selection]]</f>
        <v>Compelling Truth</v>
      </c>
      <c r="AN1648" s="220" t="str">
        <f>Table1[[#This Row],[Sources]]</f>
        <v>Nat-11</v>
      </c>
      <c r="AO1648" s="219">
        <f>Table1[[#This Row],[Scale Bet]]</f>
        <v>40</v>
      </c>
    </row>
    <row r="1649" spans="5:41" ht="16.5" customHeight="1" x14ac:dyDescent="0.25">
      <c r="E1649" s="185">
        <v>45535</v>
      </c>
      <c r="F1649" s="35">
        <v>0.59722222222222221</v>
      </c>
      <c r="G1649" s="36" t="s">
        <v>201</v>
      </c>
      <c r="H1649" s="36">
        <v>5</v>
      </c>
      <c r="I1649" s="36">
        <v>2</v>
      </c>
      <c r="J1649" s="36" t="s">
        <v>359</v>
      </c>
      <c r="K1649" s="36" t="s">
        <v>13</v>
      </c>
      <c r="L1649" s="165">
        <v>20</v>
      </c>
      <c r="M1649" s="134">
        <f t="shared" si="325"/>
        <v>20</v>
      </c>
      <c r="N1649" s="36">
        <f t="shared" si="326"/>
        <v>1</v>
      </c>
      <c r="O1649" s="135" t="str">
        <f t="shared" si="327"/>
        <v>Nat-20</v>
      </c>
      <c r="P1649" s="186" t="str">
        <f t="shared" si="328"/>
        <v>OK</v>
      </c>
      <c r="Q1649" s="187">
        <f t="shared" si="329"/>
        <v>80</v>
      </c>
      <c r="R1649" s="150">
        <v>2.0499999999999998</v>
      </c>
      <c r="S1649" s="187">
        <f t="shared" si="330"/>
        <v>164</v>
      </c>
      <c r="T1649" s="136" t="str">
        <f t="shared" si="331"/>
        <v>Recommendation</v>
      </c>
      <c r="U1649" s="137" t="str">
        <f>IF(P1649="","",IF(N1649=1,"",IF(Q1649="","",IF(Q1649&lt;=100,100,IF(Table1[[#This Row],[Day]]="Wed",100,200)))))</f>
        <v/>
      </c>
      <c r="V1649" s="137" t="str">
        <f t="shared" si="332"/>
        <v/>
      </c>
      <c r="W1649" s="137" t="str">
        <f t="shared" si="333"/>
        <v/>
      </c>
      <c r="X1649" s="133">
        <f>100</f>
        <v>100</v>
      </c>
      <c r="Y1649" s="133">
        <f t="shared" si="334"/>
        <v>204.99999999999997</v>
      </c>
      <c r="Z1649" s="133">
        <f t="shared" si="335"/>
        <v>104.99999999999997</v>
      </c>
      <c r="AA1649" s="134" t="str">
        <f>TEXT(Table1[[#This Row],[Date]],"DDD")</f>
        <v>Sat</v>
      </c>
      <c r="AB1649" s="133" t="str">
        <f>IF(OR(G1649="Doomben",G1649="Eagle Farm"),"Q",IF(AND(Q1649&gt;1,Q1649&lt;55,Table1[[#This Row],[Source]]="Nat"),"Nat OK",IF(AND(Table1[[#This Row],[Source]]&lt;&gt;"Nat",Q1649&lt;55),"Poor &lt;55",IF(OR(G1649="Randwick",G1649="Flemington",G1649="Caulfield",G1649="Sandown Lake",G1649="Sandown Hill"),"Best","ave"))))</f>
        <v>Best</v>
      </c>
      <c r="AC1649" s="133">
        <f>IF(Q1649="","",IF(AB1649="Poor &lt;55",$AC$2*0.2%,IF(AND(AB1649="Q",AA1649&lt;&gt;"Wed"),$AC$2*0.4%,IF(AND(AB1649="Q",AA1649="Wed"),$AC$2*0.5%,IF(AND(AB1649="Ave",U1649=100),$AC$2*0.5%,IF(AND(AB1649="ave",U1649="",N1649=1,AG1649="Bush"),$AC$2*1%,IF(AND(AB1649="ave",U1649="",Q1649&gt;100),$AC$2*1.3%,IF(AND(AB1649="ave",U1649=""),$AC$2*1.2%,IF(AND(AB1649="Ave",U1649=200),$AC$2*1%,IF(AND(AB1649="Best",U1649=200),$AC$2*1.5%,IF(AND(AB1649="Best",U1649="",K1649&lt;&gt;"Pro Syd"),$AC$2*0.5%,IF(AND(AB1649="Best",U1649=""),$AC$2*1%,IF(AND(AB1649="Best",U1649=100,Table1[[#This Row],[State]]="NSW"),$AC$2*0.4%,IF(AND(AB1649="Best",U1649=100),$AC$2*1%,IF(Table1[[#This Row],[Adj]]="Nat OK",$AC$2*0.5%,"xxx")))))))))))))))</f>
        <v>50</v>
      </c>
      <c r="AD1649" s="133">
        <f t="shared" si="336"/>
        <v>102.49999999999999</v>
      </c>
      <c r="AE1649" s="133">
        <f t="shared" si="337"/>
        <v>52.499999999999986</v>
      </c>
      <c r="AF1649" s="133" t="str">
        <f>VLOOKUP(Table1[[#This Row],[Track]],$F$2672:$H$2715,2,FALSE)</f>
        <v>Vic</v>
      </c>
      <c r="AG1649" s="133" t="str">
        <f>VLOOKUP(Table1[[#This Row],[Track]],$F$2672:$H$2715,3,FALSE)</f>
        <v>-</v>
      </c>
      <c r="AH1649" s="133" t="str">
        <f>IF(Table1[[#This Row],[Date]]&lt;$AH$2,"",IF(Table1[[#This Row],[Date]]&lt;$AH$3,"Edge","Elite Combo"))</f>
        <v/>
      </c>
      <c r="AI1649" s="218">
        <f>Table1[[#This Row],[Time]]</f>
        <v>0.59722222222222221</v>
      </c>
      <c r="AJ1649" s="219" t="str">
        <f>Table1[[#This Row],[Track]]</f>
        <v>Caulfield</v>
      </c>
      <c r="AK1649" s="216">
        <f>Table1[[#This Row],[Race ]]</f>
        <v>5</v>
      </c>
      <c r="AL1649" s="219">
        <f>Table1[[#This Row],[TAB]]</f>
        <v>2</v>
      </c>
      <c r="AM1649" s="219" t="str">
        <f>Table1[[#This Row],[Selection]]</f>
        <v>Recommendation</v>
      </c>
      <c r="AN1649" s="220" t="str">
        <f>Table1[[#This Row],[Sources]]</f>
        <v>Nat-20</v>
      </c>
      <c r="AO1649" s="219">
        <f>Table1[[#This Row],[Scale Bet]]</f>
        <v>50</v>
      </c>
    </row>
    <row r="1650" spans="5:41" ht="16.5" customHeight="1" x14ac:dyDescent="0.25">
      <c r="E1650" s="185">
        <v>45535</v>
      </c>
      <c r="F1650" s="35">
        <v>0.61111111111111116</v>
      </c>
      <c r="G1650" s="36" t="s">
        <v>17</v>
      </c>
      <c r="H1650" s="36">
        <v>6</v>
      </c>
      <c r="I1650" s="36">
        <v>1</v>
      </c>
      <c r="J1650" s="36" t="s">
        <v>360</v>
      </c>
      <c r="K1650" s="36" t="s">
        <v>1</v>
      </c>
      <c r="L1650" s="165">
        <v>10</v>
      </c>
      <c r="M1650" s="134">
        <f t="shared" si="325"/>
        <v>23</v>
      </c>
      <c r="N1650" s="36">
        <f t="shared" si="326"/>
        <v>2</v>
      </c>
      <c r="O1650" s="135" t="str">
        <f t="shared" si="327"/>
        <v>E4-10/Nat-13</v>
      </c>
      <c r="P1650" s="186" t="str">
        <f t="shared" si="328"/>
        <v>OK</v>
      </c>
      <c r="Q1650" s="187">
        <f t="shared" si="329"/>
        <v>92</v>
      </c>
      <c r="R1650" s="150">
        <v>2.2999999999999998</v>
      </c>
      <c r="S1650" s="187">
        <f t="shared" si="330"/>
        <v>211.6</v>
      </c>
      <c r="T1650" s="136" t="str">
        <f t="shared" si="331"/>
        <v>Storm Boy</v>
      </c>
      <c r="U1650" s="137">
        <f>IF(P1650="","",IF(N1650=1,"",IF(Q1650="","",IF(Q1650&lt;=100,100,IF(Table1[[#This Row],[Day]]="Wed",100,200)))))</f>
        <v>100</v>
      </c>
      <c r="V1650" s="137">
        <f t="shared" si="332"/>
        <v>229.99999999999997</v>
      </c>
      <c r="W1650" s="137">
        <f t="shared" si="333"/>
        <v>129.99999999999997</v>
      </c>
      <c r="X1650" s="133">
        <f>100</f>
        <v>100</v>
      </c>
      <c r="Y1650" s="133">
        <f t="shared" si="334"/>
        <v>229.99999999999997</v>
      </c>
      <c r="Z1650" s="133">
        <f t="shared" si="335"/>
        <v>129.99999999999997</v>
      </c>
      <c r="AA1650" s="134" t="str">
        <f>TEXT(Table1[[#This Row],[Date]],"DDD")</f>
        <v>Sat</v>
      </c>
      <c r="AB1650" s="133" t="str">
        <f>IF(OR(G1650="Doomben",G1650="Eagle Farm"),"Q",IF(AND(Q1650&gt;1,Q1650&lt;55,Table1[[#This Row],[Source]]="Nat"),"Nat OK",IF(AND(Table1[[#This Row],[Source]]&lt;&gt;"Nat",Q1650&lt;55),"Poor &lt;55",IF(OR(G1650="Randwick",G1650="Flemington",G1650="Caulfield",G1650="Sandown Lake",G1650="Sandown Hill"),"Best","ave"))))</f>
        <v>ave</v>
      </c>
      <c r="AC1650" s="133">
        <f>IF(Q1650="","",IF(AB1650="Poor &lt;55",$AC$2*0.2%,IF(AND(AB1650="Q",AA1650&lt;&gt;"Wed"),$AC$2*0.4%,IF(AND(AB1650="Q",AA1650="Wed"),$AC$2*0.5%,IF(AND(AB1650="Ave",U1650=100),$AC$2*0.5%,IF(AND(AB1650="ave",U1650="",N1650=1,AG1650="Bush"),$AC$2*1%,IF(AND(AB1650="ave",U1650="",Q1650&gt;100),$AC$2*1.3%,IF(AND(AB1650="ave",U1650=""),$AC$2*1.2%,IF(AND(AB1650="Ave",U1650=200),$AC$2*1%,IF(AND(AB1650="Best",U1650=200),$AC$2*1.5%,IF(AND(AB1650="Best",U1650="",K1650&lt;&gt;"Pro Syd"),$AC$2*0.5%,IF(AND(AB1650="Best",U1650=""),$AC$2*1%,IF(AND(AB1650="Best",U1650=100,Table1[[#This Row],[State]]="NSW"),$AC$2*0.4%,IF(AND(AB1650="Best",U1650=100),$AC$2*1%,IF(Table1[[#This Row],[Adj]]="Nat OK",$AC$2*0.5%,"xxx")))))))))))))))</f>
        <v>50</v>
      </c>
      <c r="AD1650" s="133">
        <f t="shared" si="336"/>
        <v>114.99999999999999</v>
      </c>
      <c r="AE1650" s="133">
        <f t="shared" si="337"/>
        <v>64.999999999999986</v>
      </c>
      <c r="AF1650" s="133" t="str">
        <f>VLOOKUP(Table1[[#This Row],[Track]],$F$2672:$H$2715,2,FALSE)</f>
        <v>NSW</v>
      </c>
      <c r="AG1650" s="133" t="str">
        <f>VLOOKUP(Table1[[#This Row],[Track]],$F$2672:$H$2715,3,FALSE)</f>
        <v>-</v>
      </c>
      <c r="AH1650" s="133" t="str">
        <f>IF(Table1[[#This Row],[Date]]&lt;$AH$2,"",IF(Table1[[#This Row],[Date]]&lt;$AH$3,"Edge","Elite Combo"))</f>
        <v/>
      </c>
      <c r="AI1650" s="218">
        <f>Table1[[#This Row],[Time]]</f>
        <v>0.61111111111111116</v>
      </c>
      <c r="AJ1650" s="219" t="str">
        <f>Table1[[#This Row],[Track]]</f>
        <v>Rosehill</v>
      </c>
      <c r="AK1650" s="216">
        <f>Table1[[#This Row],[Race ]]</f>
        <v>6</v>
      </c>
      <c r="AL1650" s="219">
        <f>Table1[[#This Row],[TAB]]</f>
        <v>1</v>
      </c>
      <c r="AM1650" s="219" t="str">
        <f>Table1[[#This Row],[Selection]]</f>
        <v>Storm Boy</v>
      </c>
      <c r="AN1650" s="220" t="str">
        <f>Table1[[#This Row],[Sources]]</f>
        <v>E4-10/Nat-13</v>
      </c>
      <c r="AO1650" s="219">
        <f>Table1[[#This Row],[Scale Bet]]</f>
        <v>50</v>
      </c>
    </row>
    <row r="1651" spans="5:41" ht="16.5" customHeight="1" x14ac:dyDescent="0.25">
      <c r="E1651" s="185">
        <v>45535</v>
      </c>
      <c r="F1651" s="35">
        <v>0.61111111111111116</v>
      </c>
      <c r="G1651" s="36" t="s">
        <v>17</v>
      </c>
      <c r="H1651" s="36">
        <v>6</v>
      </c>
      <c r="I1651" s="36">
        <v>1</v>
      </c>
      <c r="J1651" s="36" t="s">
        <v>360</v>
      </c>
      <c r="K1651" s="36" t="s">
        <v>13</v>
      </c>
      <c r="L1651" s="165">
        <v>13</v>
      </c>
      <c r="M1651" s="134" t="str">
        <f t="shared" si="325"/>
        <v/>
      </c>
      <c r="N1651" s="36" t="str">
        <f t="shared" si="326"/>
        <v/>
      </c>
      <c r="O1651" s="135" t="str">
        <f t="shared" si="327"/>
        <v/>
      </c>
      <c r="P1651" s="186" t="str">
        <f t="shared" si="328"/>
        <v>OK</v>
      </c>
      <c r="Q1651" s="187" t="str">
        <f t="shared" si="329"/>
        <v/>
      </c>
      <c r="R1651" s="150">
        <v>2.2999999999999998</v>
      </c>
      <c r="S1651" s="187" t="str">
        <f t="shared" si="330"/>
        <v/>
      </c>
      <c r="T1651" s="136" t="str">
        <f t="shared" si="331"/>
        <v>Storm Boy</v>
      </c>
      <c r="U1651" s="137" t="str">
        <f>IF(P1651="","",IF(N1651=1,"",IF(Q1651="","",IF(Q1651&lt;=100,100,IF(Table1[[#This Row],[Day]]="Wed",100,200)))))</f>
        <v/>
      </c>
      <c r="V1651" s="137" t="str">
        <f t="shared" si="332"/>
        <v/>
      </c>
      <c r="W1651" s="137" t="str">
        <f t="shared" si="333"/>
        <v/>
      </c>
      <c r="X1651" s="133">
        <f>100</f>
        <v>100</v>
      </c>
      <c r="Y1651" s="133">
        <f t="shared" si="334"/>
        <v>229.99999999999997</v>
      </c>
      <c r="Z1651" s="133">
        <f t="shared" si="335"/>
        <v>129.99999999999997</v>
      </c>
      <c r="AA1651" s="134" t="str">
        <f>TEXT(Table1[[#This Row],[Date]],"DDD")</f>
        <v>Sat</v>
      </c>
      <c r="AB1651" s="133" t="str">
        <f>IF(OR(G1651="Doomben",G1651="Eagle Farm"),"Q",IF(AND(Q1651&gt;1,Q1651&lt;55,Table1[[#This Row],[Source]]="Nat"),"Nat OK",IF(AND(Table1[[#This Row],[Source]]&lt;&gt;"Nat",Q1651&lt;55),"Poor &lt;55",IF(OR(G1651="Randwick",G1651="Flemington",G1651="Caulfield",G1651="Sandown Lake",G1651="Sandown Hill"),"Best","ave"))))</f>
        <v>ave</v>
      </c>
      <c r="AC1651" s="133" t="str">
        <f>IF(Q1651="","",IF(AB1651="Poor &lt;55",$AC$2*0.2%,IF(AND(AB1651="Q",AA1651&lt;&gt;"Wed"),$AC$2*0.4%,IF(AND(AB1651="Q",AA1651="Wed"),$AC$2*0.5%,IF(AND(AB1651="Ave",U1651=100),$AC$2*0.5%,IF(AND(AB1651="ave",U1651="",N1651=1,AG1651="Bush"),$AC$2*1%,IF(AND(AB1651="ave",U1651="",Q1651&gt;100),$AC$2*1.3%,IF(AND(AB1651="ave",U1651=""),$AC$2*1.2%,IF(AND(AB1651="Ave",U1651=200),$AC$2*1%,IF(AND(AB1651="Best",U1651=200),$AC$2*1.5%,IF(AND(AB1651="Best",U1651="",K1651&lt;&gt;"Pro Syd"),$AC$2*0.5%,IF(AND(AB1651="Best",U1651=""),$AC$2*1%,IF(AND(AB1651="Best",U1651=100,Table1[[#This Row],[State]]="NSW"),$AC$2*0.4%,IF(AND(AB1651="Best",U1651=100),$AC$2*1%,IF(Table1[[#This Row],[Adj]]="Nat OK",$AC$2*0.5%,"xxx")))))))))))))))</f>
        <v/>
      </c>
      <c r="AD1651" s="133" t="str">
        <f t="shared" si="336"/>
        <v/>
      </c>
      <c r="AE1651" s="133" t="str">
        <f t="shared" si="337"/>
        <v/>
      </c>
      <c r="AF1651" s="133" t="str">
        <f>VLOOKUP(Table1[[#This Row],[Track]],$F$2672:$H$2715,2,FALSE)</f>
        <v>NSW</v>
      </c>
      <c r="AG1651" s="133" t="str">
        <f>VLOOKUP(Table1[[#This Row],[Track]],$F$2672:$H$2715,3,FALSE)</f>
        <v>-</v>
      </c>
      <c r="AH1651" s="133" t="str">
        <f>IF(Table1[[#This Row],[Date]]&lt;$AH$2,"",IF(Table1[[#This Row],[Date]]&lt;$AH$3,"Edge","Elite Combo"))</f>
        <v/>
      </c>
      <c r="AI1651" s="218">
        <f>Table1[[#This Row],[Time]]</f>
        <v>0.61111111111111116</v>
      </c>
      <c r="AJ1651" s="219" t="str">
        <f>Table1[[#This Row],[Track]]</f>
        <v>Rosehill</v>
      </c>
      <c r="AK1651" s="216">
        <f>Table1[[#This Row],[Race ]]</f>
        <v>6</v>
      </c>
      <c r="AL1651" s="219">
        <f>Table1[[#This Row],[TAB]]</f>
        <v>1</v>
      </c>
      <c r="AM1651" s="219" t="str">
        <f>Table1[[#This Row],[Selection]]</f>
        <v>Storm Boy</v>
      </c>
      <c r="AN1651" s="220" t="str">
        <f>Table1[[#This Row],[Sources]]</f>
        <v/>
      </c>
      <c r="AO1651" s="219" t="str">
        <f>Table1[[#This Row],[Scale Bet]]</f>
        <v/>
      </c>
    </row>
    <row r="1652" spans="5:41" ht="16.5" customHeight="1" x14ac:dyDescent="0.25">
      <c r="E1652" s="185">
        <v>45535</v>
      </c>
      <c r="F1652" s="35">
        <v>0.6166666666666667</v>
      </c>
      <c r="G1652" s="36" t="s">
        <v>217</v>
      </c>
      <c r="H1652" s="36">
        <v>6</v>
      </c>
      <c r="I1652" s="36">
        <v>6</v>
      </c>
      <c r="J1652" s="36" t="s">
        <v>361</v>
      </c>
      <c r="K1652" s="36" t="s">
        <v>13</v>
      </c>
      <c r="L1652" s="165">
        <v>11</v>
      </c>
      <c r="M1652" s="134">
        <f t="shared" si="325"/>
        <v>11</v>
      </c>
      <c r="N1652" s="36">
        <f t="shared" si="326"/>
        <v>1</v>
      </c>
      <c r="O1652" s="135" t="str">
        <f t="shared" si="327"/>
        <v>Nat-11</v>
      </c>
      <c r="P1652" s="186" t="str">
        <f t="shared" si="328"/>
        <v/>
      </c>
      <c r="Q1652" s="187">
        <f t="shared" si="329"/>
        <v>44</v>
      </c>
      <c r="R1652" s="150"/>
      <c r="S1652" s="187" t="str">
        <f t="shared" si="330"/>
        <v/>
      </c>
      <c r="T1652" s="136" t="str">
        <f t="shared" si="331"/>
        <v>The Right Way</v>
      </c>
      <c r="U1652" s="137" t="str">
        <f>IF(P1652="","",IF(N1652=1,"",IF(Q1652="","",IF(Q1652&lt;=100,100,IF(Table1[[#This Row],[Day]]="Wed",100,200)))))</f>
        <v/>
      </c>
      <c r="V1652" s="137" t="str">
        <f t="shared" si="332"/>
        <v/>
      </c>
      <c r="W1652" s="137" t="str">
        <f t="shared" si="333"/>
        <v/>
      </c>
      <c r="X1652" s="133">
        <f>100</f>
        <v>100</v>
      </c>
      <c r="Y1652" s="133" t="str">
        <f t="shared" si="334"/>
        <v/>
      </c>
      <c r="Z1652" s="133">
        <f t="shared" si="335"/>
        <v>-100</v>
      </c>
      <c r="AA1652" s="134" t="str">
        <f>TEXT(Table1[[#This Row],[Date]],"DDD")</f>
        <v>Sat</v>
      </c>
      <c r="AB1652" s="133" t="str">
        <f>IF(OR(G1652="Doomben",G1652="Eagle Farm"),"Q",IF(AND(Q1652&gt;1,Q1652&lt;55,Table1[[#This Row],[Source]]="Nat"),"Nat OK",IF(AND(Table1[[#This Row],[Source]]&lt;&gt;"Nat",Q1652&lt;55),"Poor &lt;55",IF(OR(G1652="Randwick",G1652="Flemington",G1652="Caulfield",G1652="Sandown Lake",G1652="Sandown Hill"),"Best","ave"))))</f>
        <v>Q</v>
      </c>
      <c r="AC1652" s="133">
        <f>IF(Q1652="","",IF(AB1652="Poor &lt;55",$AC$2*0.2%,IF(AND(AB1652="Q",AA1652&lt;&gt;"Wed"),$AC$2*0.4%,IF(AND(AB1652="Q",AA1652="Wed"),$AC$2*0.5%,IF(AND(AB1652="Ave",U1652=100),$AC$2*0.5%,IF(AND(AB1652="ave",U1652="",N1652=1,AG1652="Bush"),$AC$2*1%,IF(AND(AB1652="ave",U1652="",Q1652&gt;100),$AC$2*1.3%,IF(AND(AB1652="ave",U1652=""),$AC$2*1.2%,IF(AND(AB1652="Ave",U1652=200),$AC$2*1%,IF(AND(AB1652="Best",U1652=200),$AC$2*1.5%,IF(AND(AB1652="Best",U1652="",K1652&lt;&gt;"Pro Syd"),$AC$2*0.5%,IF(AND(AB1652="Best",U1652=""),$AC$2*1%,IF(AND(AB1652="Best",U1652=100,Table1[[#This Row],[State]]="NSW"),$AC$2*0.4%,IF(AND(AB1652="Best",U1652=100),$AC$2*1%,IF(Table1[[#This Row],[Adj]]="Nat OK",$AC$2*0.5%,"xxx")))))))))))))))</f>
        <v>40</v>
      </c>
      <c r="AD1652" s="133" t="str">
        <f t="shared" si="336"/>
        <v/>
      </c>
      <c r="AE1652" s="133">
        <f t="shared" si="337"/>
        <v>-40</v>
      </c>
      <c r="AF1652" s="133" t="str">
        <f>VLOOKUP(Table1[[#This Row],[Track]],$F$2672:$H$2715,2,FALSE)</f>
        <v>Qld</v>
      </c>
      <c r="AG1652" s="133" t="str">
        <f>VLOOKUP(Table1[[#This Row],[Track]],$F$2672:$H$2715,3,FALSE)</f>
        <v>-</v>
      </c>
      <c r="AH1652" s="133" t="str">
        <f>IF(Table1[[#This Row],[Date]]&lt;$AH$2,"",IF(Table1[[#This Row],[Date]]&lt;$AH$3,"Edge","Elite Combo"))</f>
        <v/>
      </c>
      <c r="AI1652" s="218">
        <f>Table1[[#This Row],[Time]]</f>
        <v>0.6166666666666667</v>
      </c>
      <c r="AJ1652" s="219" t="str">
        <f>Table1[[#This Row],[Track]]</f>
        <v>Doomben</v>
      </c>
      <c r="AK1652" s="216">
        <f>Table1[[#This Row],[Race ]]</f>
        <v>6</v>
      </c>
      <c r="AL1652" s="219">
        <f>Table1[[#This Row],[TAB]]</f>
        <v>6</v>
      </c>
      <c r="AM1652" s="219" t="str">
        <f>Table1[[#This Row],[Selection]]</f>
        <v>The Right Way</v>
      </c>
      <c r="AN1652" s="220" t="str">
        <f>Table1[[#This Row],[Sources]]</f>
        <v>Nat-11</v>
      </c>
      <c r="AO1652" s="219">
        <f>Table1[[#This Row],[Scale Bet]]</f>
        <v>40</v>
      </c>
    </row>
    <row r="1653" spans="5:41" ht="16.5" customHeight="1" x14ac:dyDescent="0.25">
      <c r="E1653" s="185">
        <v>45535</v>
      </c>
      <c r="F1653" s="35">
        <v>0.64097222222222228</v>
      </c>
      <c r="G1653" s="36" t="s">
        <v>217</v>
      </c>
      <c r="H1653" s="36">
        <v>7</v>
      </c>
      <c r="I1653" s="36">
        <v>11</v>
      </c>
      <c r="J1653" s="36" t="s">
        <v>362</v>
      </c>
      <c r="K1653" s="36" t="s">
        <v>13</v>
      </c>
      <c r="L1653" s="165">
        <v>11</v>
      </c>
      <c r="M1653" s="134">
        <f t="shared" si="325"/>
        <v>11</v>
      </c>
      <c r="N1653" s="36">
        <f t="shared" si="326"/>
        <v>1</v>
      </c>
      <c r="O1653" s="135" t="str">
        <f t="shared" si="327"/>
        <v>Nat-11</v>
      </c>
      <c r="P1653" s="186" t="str">
        <f t="shared" si="328"/>
        <v/>
      </c>
      <c r="Q1653" s="187">
        <f t="shared" si="329"/>
        <v>44</v>
      </c>
      <c r="R1653" s="150"/>
      <c r="S1653" s="187" t="str">
        <f t="shared" si="330"/>
        <v/>
      </c>
      <c r="T1653" s="136" t="str">
        <f t="shared" si="331"/>
        <v>Rustic Boom</v>
      </c>
      <c r="U1653" s="137" t="str">
        <f>IF(P1653="","",IF(N1653=1,"",IF(Q1653="","",IF(Q1653&lt;=100,100,IF(Table1[[#This Row],[Day]]="Wed",100,200)))))</f>
        <v/>
      </c>
      <c r="V1653" s="137" t="str">
        <f t="shared" si="332"/>
        <v/>
      </c>
      <c r="W1653" s="137" t="str">
        <f t="shared" si="333"/>
        <v/>
      </c>
      <c r="X1653" s="133">
        <f>100</f>
        <v>100</v>
      </c>
      <c r="Y1653" s="133" t="str">
        <f t="shared" si="334"/>
        <v/>
      </c>
      <c r="Z1653" s="133">
        <f t="shared" si="335"/>
        <v>-100</v>
      </c>
      <c r="AA1653" s="134" t="str">
        <f>TEXT(Table1[[#This Row],[Date]],"DDD")</f>
        <v>Sat</v>
      </c>
      <c r="AB1653" s="133" t="str">
        <f>IF(OR(G1653="Doomben",G1653="Eagle Farm"),"Q",IF(AND(Q1653&gt;1,Q1653&lt;55,Table1[[#This Row],[Source]]="Nat"),"Nat OK",IF(AND(Table1[[#This Row],[Source]]&lt;&gt;"Nat",Q1653&lt;55),"Poor &lt;55",IF(OR(G1653="Randwick",G1653="Flemington",G1653="Caulfield",G1653="Sandown Lake",G1653="Sandown Hill"),"Best","ave"))))</f>
        <v>Q</v>
      </c>
      <c r="AC1653" s="133">
        <f>IF(Q1653="","",IF(AB1653="Poor &lt;55",$AC$2*0.2%,IF(AND(AB1653="Q",AA1653&lt;&gt;"Wed"),$AC$2*0.4%,IF(AND(AB1653="Q",AA1653="Wed"),$AC$2*0.5%,IF(AND(AB1653="Ave",U1653=100),$AC$2*0.5%,IF(AND(AB1653="ave",U1653="",N1653=1,AG1653="Bush"),$AC$2*1%,IF(AND(AB1653="ave",U1653="",Q1653&gt;100),$AC$2*1.3%,IF(AND(AB1653="ave",U1653=""),$AC$2*1.2%,IF(AND(AB1653="Ave",U1653=200),$AC$2*1%,IF(AND(AB1653="Best",U1653=200),$AC$2*1.5%,IF(AND(AB1653="Best",U1653="",K1653&lt;&gt;"Pro Syd"),$AC$2*0.5%,IF(AND(AB1653="Best",U1653=""),$AC$2*1%,IF(AND(AB1653="Best",U1653=100,Table1[[#This Row],[State]]="NSW"),$AC$2*0.4%,IF(AND(AB1653="Best",U1653=100),$AC$2*1%,IF(Table1[[#This Row],[Adj]]="Nat OK",$AC$2*0.5%,"xxx")))))))))))))))</f>
        <v>40</v>
      </c>
      <c r="AD1653" s="133" t="str">
        <f t="shared" si="336"/>
        <v/>
      </c>
      <c r="AE1653" s="133">
        <f t="shared" si="337"/>
        <v>-40</v>
      </c>
      <c r="AF1653" s="133" t="str">
        <f>VLOOKUP(Table1[[#This Row],[Track]],$F$2672:$H$2715,2,FALSE)</f>
        <v>Qld</v>
      </c>
      <c r="AG1653" s="133" t="str">
        <f>VLOOKUP(Table1[[#This Row],[Track]],$F$2672:$H$2715,3,FALSE)</f>
        <v>-</v>
      </c>
      <c r="AH1653" s="133" t="str">
        <f>IF(Table1[[#This Row],[Date]]&lt;$AH$2,"",IF(Table1[[#This Row],[Date]]&lt;$AH$3,"Edge","Elite Combo"))</f>
        <v/>
      </c>
      <c r="AI1653" s="218">
        <f>Table1[[#This Row],[Time]]</f>
        <v>0.64097222222222228</v>
      </c>
      <c r="AJ1653" s="219" t="str">
        <f>Table1[[#This Row],[Track]]</f>
        <v>Doomben</v>
      </c>
      <c r="AK1653" s="216">
        <f>Table1[[#This Row],[Race ]]</f>
        <v>7</v>
      </c>
      <c r="AL1653" s="219">
        <f>Table1[[#This Row],[TAB]]</f>
        <v>11</v>
      </c>
      <c r="AM1653" s="219" t="str">
        <f>Table1[[#This Row],[Selection]]</f>
        <v>Rustic Boom</v>
      </c>
      <c r="AN1653" s="220" t="str">
        <f>Table1[[#This Row],[Sources]]</f>
        <v>Nat-11</v>
      </c>
      <c r="AO1653" s="219">
        <f>Table1[[#This Row],[Scale Bet]]</f>
        <v>40</v>
      </c>
    </row>
    <row r="1654" spans="5:41" ht="16.5" customHeight="1" x14ac:dyDescent="0.25">
      <c r="E1654" s="185">
        <v>45535</v>
      </c>
      <c r="F1654" s="35">
        <v>0.64583333333333337</v>
      </c>
      <c r="G1654" s="36" t="s">
        <v>201</v>
      </c>
      <c r="H1654" s="36">
        <v>7</v>
      </c>
      <c r="I1654" s="36">
        <v>1</v>
      </c>
      <c r="J1654" s="36" t="s">
        <v>363</v>
      </c>
      <c r="K1654" s="36" t="s">
        <v>40</v>
      </c>
      <c r="L1654" s="165">
        <v>15</v>
      </c>
      <c r="M1654" s="134">
        <f t="shared" si="325"/>
        <v>28</v>
      </c>
      <c r="N1654" s="36">
        <f t="shared" si="326"/>
        <v>2</v>
      </c>
      <c r="O1654" s="135" t="str">
        <f t="shared" si="327"/>
        <v>Edge-15/Pro Mel-13</v>
      </c>
      <c r="P1654" s="186" t="str">
        <f t="shared" si="328"/>
        <v>OK</v>
      </c>
      <c r="Q1654" s="187">
        <f t="shared" si="329"/>
        <v>112</v>
      </c>
      <c r="R1654" s="150">
        <v>12</v>
      </c>
      <c r="S1654" s="187">
        <f t="shared" si="330"/>
        <v>1344</v>
      </c>
      <c r="T1654" s="136" t="str">
        <f t="shared" si="331"/>
        <v>Quintessa</v>
      </c>
      <c r="U1654" s="137">
        <f>IF(P1654="","",IF(N1654=1,"",IF(Q1654="","",IF(Q1654&lt;=100,100,IF(Table1[[#This Row],[Day]]="Wed",100,200)))))</f>
        <v>200</v>
      </c>
      <c r="V1654" s="137">
        <f t="shared" si="332"/>
        <v>2400</v>
      </c>
      <c r="W1654" s="137">
        <f t="shared" si="333"/>
        <v>2200</v>
      </c>
      <c r="X1654" s="133">
        <f>100</f>
        <v>100</v>
      </c>
      <c r="Y1654" s="133">
        <f t="shared" si="334"/>
        <v>1200</v>
      </c>
      <c r="Z1654" s="133">
        <f t="shared" si="335"/>
        <v>1100</v>
      </c>
      <c r="AA1654" s="134" t="str">
        <f>TEXT(Table1[[#This Row],[Date]],"DDD")</f>
        <v>Sat</v>
      </c>
      <c r="AB1654" s="133" t="str">
        <f>IF(OR(G1654="Doomben",G1654="Eagle Farm"),"Q",IF(AND(Q1654&gt;1,Q1654&lt;55,Table1[[#This Row],[Source]]="Nat"),"Nat OK",IF(AND(Table1[[#This Row],[Source]]&lt;&gt;"Nat",Q1654&lt;55),"Poor &lt;55",IF(OR(G1654="Randwick",G1654="Flemington",G1654="Caulfield",G1654="Sandown Lake",G1654="Sandown Hill"),"Best","ave"))))</f>
        <v>Best</v>
      </c>
      <c r="AC1654" s="133">
        <f>IF(Q1654="","",IF(AB1654="Poor &lt;55",$AC$2*0.2%,IF(AND(AB1654="Q",AA1654&lt;&gt;"Wed"),$AC$2*0.4%,IF(AND(AB1654="Q",AA1654="Wed"),$AC$2*0.5%,IF(AND(AB1654="Ave",U1654=100),$AC$2*0.5%,IF(AND(AB1654="ave",U1654="",N1654=1,AG1654="Bush"),$AC$2*1%,IF(AND(AB1654="ave",U1654="",Q1654&gt;100),$AC$2*1.3%,IF(AND(AB1654="ave",U1654=""),$AC$2*1.2%,IF(AND(AB1654="Ave",U1654=200),$AC$2*1%,IF(AND(AB1654="Best",U1654=200),$AC$2*1.5%,IF(AND(AB1654="Best",U1654="",K1654&lt;&gt;"Pro Syd"),$AC$2*0.5%,IF(AND(AB1654="Best",U1654=""),$AC$2*1%,IF(AND(AB1654="Best",U1654=100,Table1[[#This Row],[State]]="NSW"),$AC$2*0.4%,IF(AND(AB1654="Best",U1654=100),$AC$2*1%,IF(Table1[[#This Row],[Adj]]="Nat OK",$AC$2*0.5%,"xxx")))))))))))))))</f>
        <v>150</v>
      </c>
      <c r="AD1654" s="133">
        <f t="shared" si="336"/>
        <v>1800</v>
      </c>
      <c r="AE1654" s="133">
        <f t="shared" si="337"/>
        <v>1650</v>
      </c>
      <c r="AF1654" s="133" t="str">
        <f>VLOOKUP(Table1[[#This Row],[Track]],$F$2672:$H$2715,2,FALSE)</f>
        <v>Vic</v>
      </c>
      <c r="AG1654" s="133" t="str">
        <f>VLOOKUP(Table1[[#This Row],[Track]],$F$2672:$H$2715,3,FALSE)</f>
        <v>-</v>
      </c>
      <c r="AH1654" s="133" t="str">
        <f>IF(Table1[[#This Row],[Date]]&lt;$AH$2,"",IF(Table1[[#This Row],[Date]]&lt;$AH$3,"Edge","Elite Combo"))</f>
        <v/>
      </c>
      <c r="AI1654" s="218">
        <f>Table1[[#This Row],[Time]]</f>
        <v>0.64583333333333337</v>
      </c>
      <c r="AJ1654" s="219" t="str">
        <f>Table1[[#This Row],[Track]]</f>
        <v>Caulfield</v>
      </c>
      <c r="AK1654" s="216">
        <f>Table1[[#This Row],[Race ]]</f>
        <v>7</v>
      </c>
      <c r="AL1654" s="219">
        <f>Table1[[#This Row],[TAB]]</f>
        <v>1</v>
      </c>
      <c r="AM1654" s="219" t="str">
        <f>Table1[[#This Row],[Selection]]</f>
        <v>Quintessa</v>
      </c>
      <c r="AN1654" s="220" t="str">
        <f>Table1[[#This Row],[Sources]]</f>
        <v>Edge-15/Pro Mel-13</v>
      </c>
      <c r="AO1654" s="219">
        <f>Table1[[#This Row],[Scale Bet]]</f>
        <v>150</v>
      </c>
    </row>
    <row r="1655" spans="5:41" ht="16.5" customHeight="1" x14ac:dyDescent="0.25">
      <c r="E1655" s="185">
        <v>45535</v>
      </c>
      <c r="F1655" s="35">
        <v>0.64583333333333337</v>
      </c>
      <c r="G1655" s="36" t="s">
        <v>201</v>
      </c>
      <c r="H1655" s="36">
        <v>7</v>
      </c>
      <c r="I1655" s="36">
        <v>1</v>
      </c>
      <c r="J1655" s="36" t="s">
        <v>363</v>
      </c>
      <c r="K1655" s="36" t="s">
        <v>18</v>
      </c>
      <c r="L1655" s="165">
        <v>13</v>
      </c>
      <c r="M1655" s="134" t="str">
        <f t="shared" si="325"/>
        <v/>
      </c>
      <c r="N1655" s="36" t="str">
        <f t="shared" si="326"/>
        <v/>
      </c>
      <c r="O1655" s="135" t="str">
        <f t="shared" si="327"/>
        <v/>
      </c>
      <c r="P1655" s="186" t="str">
        <f t="shared" si="328"/>
        <v>OK</v>
      </c>
      <c r="Q1655" s="187" t="str">
        <f t="shared" si="329"/>
        <v/>
      </c>
      <c r="R1655" s="150">
        <v>12</v>
      </c>
      <c r="S1655" s="187" t="str">
        <f t="shared" si="330"/>
        <v/>
      </c>
      <c r="T1655" s="136" t="str">
        <f t="shared" si="331"/>
        <v>Quintessa</v>
      </c>
      <c r="U1655" s="137" t="str">
        <f>IF(P1655="","",IF(N1655=1,"",IF(Q1655="","",IF(Q1655&lt;=100,100,IF(Table1[[#This Row],[Day]]="Wed",100,200)))))</f>
        <v/>
      </c>
      <c r="V1655" s="137" t="str">
        <f t="shared" si="332"/>
        <v/>
      </c>
      <c r="W1655" s="137" t="str">
        <f t="shared" si="333"/>
        <v/>
      </c>
      <c r="X1655" s="133">
        <f>100</f>
        <v>100</v>
      </c>
      <c r="Y1655" s="133">
        <f t="shared" si="334"/>
        <v>1200</v>
      </c>
      <c r="Z1655" s="133">
        <f t="shared" si="335"/>
        <v>1100</v>
      </c>
      <c r="AA1655" s="134" t="str">
        <f>TEXT(Table1[[#This Row],[Date]],"DDD")</f>
        <v>Sat</v>
      </c>
      <c r="AB1655" s="133" t="str">
        <f>IF(OR(G1655="Doomben",G1655="Eagle Farm"),"Q",IF(AND(Q1655&gt;1,Q1655&lt;55,Table1[[#This Row],[Source]]="Nat"),"Nat OK",IF(AND(Table1[[#This Row],[Source]]&lt;&gt;"Nat",Q1655&lt;55),"Poor &lt;55",IF(OR(G1655="Randwick",G1655="Flemington",G1655="Caulfield",G1655="Sandown Lake",G1655="Sandown Hill"),"Best","ave"))))</f>
        <v>Best</v>
      </c>
      <c r="AC1655" s="133" t="str">
        <f>IF(Q1655="","",IF(AB1655="Poor &lt;55",$AC$2*0.2%,IF(AND(AB1655="Q",AA1655&lt;&gt;"Wed"),$AC$2*0.4%,IF(AND(AB1655="Q",AA1655="Wed"),$AC$2*0.5%,IF(AND(AB1655="Ave",U1655=100),$AC$2*0.5%,IF(AND(AB1655="ave",U1655="",N1655=1,AG1655="Bush"),$AC$2*1%,IF(AND(AB1655="ave",U1655="",Q1655&gt;100),$AC$2*1.3%,IF(AND(AB1655="ave",U1655=""),$AC$2*1.2%,IF(AND(AB1655="Ave",U1655=200),$AC$2*1%,IF(AND(AB1655="Best",U1655=200),$AC$2*1.5%,IF(AND(AB1655="Best",U1655="",K1655&lt;&gt;"Pro Syd"),$AC$2*0.5%,IF(AND(AB1655="Best",U1655=""),$AC$2*1%,IF(AND(AB1655="Best",U1655=100,Table1[[#This Row],[State]]="NSW"),$AC$2*0.4%,IF(AND(AB1655="Best",U1655=100),$AC$2*1%,IF(Table1[[#This Row],[Adj]]="Nat OK",$AC$2*0.5%,"xxx")))))))))))))))</f>
        <v/>
      </c>
      <c r="AD1655" s="133" t="str">
        <f t="shared" si="336"/>
        <v/>
      </c>
      <c r="AE1655" s="133" t="str">
        <f t="shared" si="337"/>
        <v/>
      </c>
      <c r="AF1655" s="133" t="str">
        <f>VLOOKUP(Table1[[#This Row],[Track]],$F$2672:$H$2715,2,FALSE)</f>
        <v>Vic</v>
      </c>
      <c r="AG1655" s="133" t="str">
        <f>VLOOKUP(Table1[[#This Row],[Track]],$F$2672:$H$2715,3,FALSE)</f>
        <v>-</v>
      </c>
      <c r="AH1655" s="133" t="str">
        <f>IF(Table1[[#This Row],[Date]]&lt;$AH$2,"",IF(Table1[[#This Row],[Date]]&lt;$AH$3,"Edge","Elite Combo"))</f>
        <v/>
      </c>
      <c r="AI1655" s="218">
        <f>Table1[[#This Row],[Time]]</f>
        <v>0.64583333333333337</v>
      </c>
      <c r="AJ1655" s="219" t="str">
        <f>Table1[[#This Row],[Track]]</f>
        <v>Caulfield</v>
      </c>
      <c r="AK1655" s="216">
        <f>Table1[[#This Row],[Race ]]</f>
        <v>7</v>
      </c>
      <c r="AL1655" s="219">
        <f>Table1[[#This Row],[TAB]]</f>
        <v>1</v>
      </c>
      <c r="AM1655" s="219" t="str">
        <f>Table1[[#This Row],[Selection]]</f>
        <v>Quintessa</v>
      </c>
      <c r="AN1655" s="220" t="str">
        <f>Table1[[#This Row],[Sources]]</f>
        <v/>
      </c>
      <c r="AO1655" s="219" t="str">
        <f>Table1[[#This Row],[Scale Bet]]</f>
        <v/>
      </c>
    </row>
    <row r="1656" spans="5:41" ht="16.5" customHeight="1" x14ac:dyDescent="0.25">
      <c r="E1656" s="185">
        <v>45535</v>
      </c>
      <c r="F1656" s="35">
        <v>0.65972222222222221</v>
      </c>
      <c r="G1656" s="36" t="s">
        <v>17</v>
      </c>
      <c r="H1656" s="36">
        <v>8</v>
      </c>
      <c r="I1656" s="36">
        <v>5</v>
      </c>
      <c r="J1656" s="36" t="s">
        <v>364</v>
      </c>
      <c r="K1656" s="36" t="s">
        <v>60</v>
      </c>
      <c r="L1656" s="165">
        <v>15</v>
      </c>
      <c r="M1656" s="134">
        <f t="shared" si="325"/>
        <v>15</v>
      </c>
      <c r="N1656" s="36">
        <f t="shared" si="326"/>
        <v>1</v>
      </c>
      <c r="O1656" s="135" t="str">
        <f t="shared" si="327"/>
        <v>Pro Syd-15</v>
      </c>
      <c r="P1656" s="186" t="str">
        <f t="shared" si="328"/>
        <v>OK</v>
      </c>
      <c r="Q1656" s="187">
        <f t="shared" si="329"/>
        <v>60</v>
      </c>
      <c r="R1656" s="150">
        <v>3.3</v>
      </c>
      <c r="S1656" s="187">
        <f t="shared" si="330"/>
        <v>198</v>
      </c>
      <c r="T1656" s="136" t="str">
        <f t="shared" si="331"/>
        <v>Ceolwulf</v>
      </c>
      <c r="U1656" s="137" t="str">
        <f>IF(P1656="","",IF(N1656=1,"",IF(Q1656="","",IF(Q1656&lt;=100,100,IF(Table1[[#This Row],[Day]]="Wed",100,200)))))</f>
        <v/>
      </c>
      <c r="V1656" s="137" t="str">
        <f t="shared" si="332"/>
        <v/>
      </c>
      <c r="W1656" s="137" t="str">
        <f t="shared" si="333"/>
        <v/>
      </c>
      <c r="X1656" s="133">
        <f>100</f>
        <v>100</v>
      </c>
      <c r="Y1656" s="133">
        <f t="shared" si="334"/>
        <v>330</v>
      </c>
      <c r="Z1656" s="133">
        <f t="shared" si="335"/>
        <v>230</v>
      </c>
      <c r="AA1656" s="134" t="str">
        <f>TEXT(Table1[[#This Row],[Date]],"DDD")</f>
        <v>Sat</v>
      </c>
      <c r="AB1656" s="133" t="str">
        <f>IF(OR(G1656="Doomben",G1656="Eagle Farm"),"Q",IF(AND(Q1656&gt;1,Q1656&lt;55,Table1[[#This Row],[Source]]="Nat"),"Nat OK",IF(AND(Table1[[#This Row],[Source]]&lt;&gt;"Nat",Q1656&lt;55),"Poor &lt;55",IF(OR(G1656="Randwick",G1656="Flemington",G1656="Caulfield",G1656="Sandown Lake",G1656="Sandown Hill"),"Best","ave"))))</f>
        <v>ave</v>
      </c>
      <c r="AC1656" s="133">
        <f>IF(Q1656="","",IF(AB1656="Poor &lt;55",$AC$2*0.2%,IF(AND(AB1656="Q",AA1656&lt;&gt;"Wed"),$AC$2*0.4%,IF(AND(AB1656="Q",AA1656="Wed"),$AC$2*0.5%,IF(AND(AB1656="Ave",U1656=100),$AC$2*0.5%,IF(AND(AB1656="ave",U1656="",N1656=1,AG1656="Bush"),$AC$2*1%,IF(AND(AB1656="ave",U1656="",Q1656&gt;100),$AC$2*1.3%,IF(AND(AB1656="ave",U1656=""),$AC$2*1.2%,IF(AND(AB1656="Ave",U1656=200),$AC$2*1%,IF(AND(AB1656="Best",U1656=200),$AC$2*1.5%,IF(AND(AB1656="Best",U1656="",K1656&lt;&gt;"Pro Syd"),$AC$2*0.5%,IF(AND(AB1656="Best",U1656=""),$AC$2*1%,IF(AND(AB1656="Best",U1656=100,Table1[[#This Row],[State]]="NSW"),$AC$2*0.4%,IF(AND(AB1656="Best",U1656=100),$AC$2*1%,IF(Table1[[#This Row],[Adj]]="Nat OK",$AC$2*0.5%,"xxx")))))))))))))))</f>
        <v>120</v>
      </c>
      <c r="AD1656" s="133">
        <f t="shared" si="336"/>
        <v>396</v>
      </c>
      <c r="AE1656" s="133">
        <f t="shared" si="337"/>
        <v>276</v>
      </c>
      <c r="AF1656" s="133" t="str">
        <f>VLOOKUP(Table1[[#This Row],[Track]],$F$2672:$H$2715,2,FALSE)</f>
        <v>NSW</v>
      </c>
      <c r="AG1656" s="133" t="str">
        <f>VLOOKUP(Table1[[#This Row],[Track]],$F$2672:$H$2715,3,FALSE)</f>
        <v>-</v>
      </c>
      <c r="AH1656" s="133" t="str">
        <f>IF(Table1[[#This Row],[Date]]&lt;$AH$2,"",IF(Table1[[#This Row],[Date]]&lt;$AH$3,"Edge","Elite Combo"))</f>
        <v/>
      </c>
      <c r="AI1656" s="218">
        <f>Table1[[#This Row],[Time]]</f>
        <v>0.65972222222222221</v>
      </c>
      <c r="AJ1656" s="219" t="str">
        <f>Table1[[#This Row],[Track]]</f>
        <v>Rosehill</v>
      </c>
      <c r="AK1656" s="216">
        <f>Table1[[#This Row],[Race ]]</f>
        <v>8</v>
      </c>
      <c r="AL1656" s="219">
        <f>Table1[[#This Row],[TAB]]</f>
        <v>5</v>
      </c>
      <c r="AM1656" s="219" t="str">
        <f>Table1[[#This Row],[Selection]]</f>
        <v>Ceolwulf</v>
      </c>
      <c r="AN1656" s="220" t="str">
        <f>Table1[[#This Row],[Sources]]</f>
        <v>Pro Syd-15</v>
      </c>
      <c r="AO1656" s="219">
        <f>Table1[[#This Row],[Scale Bet]]</f>
        <v>120</v>
      </c>
    </row>
    <row r="1657" spans="5:41" ht="16.5" customHeight="1" x14ac:dyDescent="0.25">
      <c r="E1657" s="185">
        <v>45535</v>
      </c>
      <c r="F1657" s="35">
        <v>0.66805555555555551</v>
      </c>
      <c r="G1657" s="36" t="s">
        <v>217</v>
      </c>
      <c r="H1657" s="36">
        <v>8</v>
      </c>
      <c r="I1657" s="36">
        <v>13</v>
      </c>
      <c r="J1657" s="36" t="s">
        <v>365</v>
      </c>
      <c r="K1657" s="36" t="s">
        <v>13</v>
      </c>
      <c r="L1657" s="165">
        <v>11</v>
      </c>
      <c r="M1657" s="134">
        <f t="shared" si="325"/>
        <v>11</v>
      </c>
      <c r="N1657" s="36">
        <f t="shared" si="326"/>
        <v>1</v>
      </c>
      <c r="O1657" s="135" t="str">
        <f t="shared" si="327"/>
        <v>Nat-11</v>
      </c>
      <c r="P1657" s="186" t="str">
        <f t="shared" si="328"/>
        <v/>
      </c>
      <c r="Q1657" s="187">
        <f t="shared" si="329"/>
        <v>44</v>
      </c>
      <c r="R1657" s="150"/>
      <c r="S1657" s="187" t="str">
        <f t="shared" si="330"/>
        <v/>
      </c>
      <c r="T1657" s="136" t="str">
        <f t="shared" si="331"/>
        <v>Kadall</v>
      </c>
      <c r="U1657" s="137" t="str">
        <f>IF(P1657="","",IF(N1657=1,"",IF(Q1657="","",IF(Q1657&lt;=100,100,IF(Table1[[#This Row],[Day]]="Wed",100,200)))))</f>
        <v/>
      </c>
      <c r="V1657" s="137" t="str">
        <f t="shared" si="332"/>
        <v/>
      </c>
      <c r="W1657" s="137" t="str">
        <f t="shared" si="333"/>
        <v/>
      </c>
      <c r="X1657" s="133">
        <f>100</f>
        <v>100</v>
      </c>
      <c r="Y1657" s="133" t="str">
        <f t="shared" si="334"/>
        <v/>
      </c>
      <c r="Z1657" s="133">
        <f t="shared" si="335"/>
        <v>-100</v>
      </c>
      <c r="AA1657" s="134" t="str">
        <f>TEXT(Table1[[#This Row],[Date]],"DDD")</f>
        <v>Sat</v>
      </c>
      <c r="AB1657" s="133" t="str">
        <f>IF(OR(G1657="Doomben",G1657="Eagle Farm"),"Q",IF(AND(Q1657&gt;1,Q1657&lt;55,Table1[[#This Row],[Source]]="Nat"),"Nat OK",IF(AND(Table1[[#This Row],[Source]]&lt;&gt;"Nat",Q1657&lt;55),"Poor &lt;55",IF(OR(G1657="Randwick",G1657="Flemington",G1657="Caulfield",G1657="Sandown Lake",G1657="Sandown Hill"),"Best","ave"))))</f>
        <v>Q</v>
      </c>
      <c r="AC1657" s="133">
        <f>IF(Q1657="","",IF(AB1657="Poor &lt;55",$AC$2*0.2%,IF(AND(AB1657="Q",AA1657&lt;&gt;"Wed"),$AC$2*0.4%,IF(AND(AB1657="Q",AA1657="Wed"),$AC$2*0.5%,IF(AND(AB1657="Ave",U1657=100),$AC$2*0.5%,IF(AND(AB1657="ave",U1657="",N1657=1,AG1657="Bush"),$AC$2*1%,IF(AND(AB1657="ave",U1657="",Q1657&gt;100),$AC$2*1.3%,IF(AND(AB1657="ave",U1657=""),$AC$2*1.2%,IF(AND(AB1657="Ave",U1657=200),$AC$2*1%,IF(AND(AB1657="Best",U1657=200),$AC$2*1.5%,IF(AND(AB1657="Best",U1657="",K1657&lt;&gt;"Pro Syd"),$AC$2*0.5%,IF(AND(AB1657="Best",U1657=""),$AC$2*1%,IF(AND(AB1657="Best",U1657=100,Table1[[#This Row],[State]]="NSW"),$AC$2*0.4%,IF(AND(AB1657="Best",U1657=100),$AC$2*1%,IF(Table1[[#This Row],[Adj]]="Nat OK",$AC$2*0.5%,"xxx")))))))))))))))</f>
        <v>40</v>
      </c>
      <c r="AD1657" s="133" t="str">
        <f t="shared" si="336"/>
        <v/>
      </c>
      <c r="AE1657" s="133">
        <f t="shared" si="337"/>
        <v>-40</v>
      </c>
      <c r="AF1657" s="133" t="str">
        <f>VLOOKUP(Table1[[#This Row],[Track]],$F$2672:$H$2715,2,FALSE)</f>
        <v>Qld</v>
      </c>
      <c r="AG1657" s="133" t="str">
        <f>VLOOKUP(Table1[[#This Row],[Track]],$F$2672:$H$2715,3,FALSE)</f>
        <v>-</v>
      </c>
      <c r="AH1657" s="133" t="str">
        <f>IF(Table1[[#This Row],[Date]]&lt;$AH$2,"",IF(Table1[[#This Row],[Date]]&lt;$AH$3,"Edge","Elite Combo"))</f>
        <v/>
      </c>
      <c r="AI1657" s="218">
        <f>Table1[[#This Row],[Time]]</f>
        <v>0.66805555555555551</v>
      </c>
      <c r="AJ1657" s="219" t="str">
        <f>Table1[[#This Row],[Track]]</f>
        <v>Doomben</v>
      </c>
      <c r="AK1657" s="216">
        <f>Table1[[#This Row],[Race ]]</f>
        <v>8</v>
      </c>
      <c r="AL1657" s="219">
        <f>Table1[[#This Row],[TAB]]</f>
        <v>13</v>
      </c>
      <c r="AM1657" s="219" t="str">
        <f>Table1[[#This Row],[Selection]]</f>
        <v>Kadall</v>
      </c>
      <c r="AN1657" s="220" t="str">
        <f>Table1[[#This Row],[Sources]]</f>
        <v>Nat-11</v>
      </c>
      <c r="AO1657" s="219">
        <f>Table1[[#This Row],[Scale Bet]]</f>
        <v>40</v>
      </c>
    </row>
    <row r="1658" spans="5:41" ht="16.5" customHeight="1" x14ac:dyDescent="0.25">
      <c r="E1658" s="185">
        <v>45535</v>
      </c>
      <c r="F1658" s="35">
        <v>0.67361111111111116</v>
      </c>
      <c r="G1658" s="36" t="s">
        <v>201</v>
      </c>
      <c r="H1658" s="36">
        <v>8</v>
      </c>
      <c r="I1658" s="36">
        <v>13</v>
      </c>
      <c r="J1658" s="36" t="s">
        <v>208</v>
      </c>
      <c r="K1658" s="36" t="s">
        <v>1</v>
      </c>
      <c r="L1658" s="165">
        <v>20</v>
      </c>
      <c r="M1658" s="134">
        <f t="shared" si="325"/>
        <v>73</v>
      </c>
      <c r="N1658" s="36">
        <f t="shared" si="326"/>
        <v>4</v>
      </c>
      <c r="O1658" s="135" t="str">
        <f t="shared" si="327"/>
        <v>E4-20/Edge-20/Nat-20/Pro Mel-13</v>
      </c>
      <c r="P1658" s="186" t="str">
        <f t="shared" si="328"/>
        <v>OK</v>
      </c>
      <c r="Q1658" s="187">
        <f t="shared" si="329"/>
        <v>292</v>
      </c>
      <c r="R1658" s="150">
        <v>3.2</v>
      </c>
      <c r="S1658" s="187">
        <f t="shared" si="330"/>
        <v>934.40000000000009</v>
      </c>
      <c r="T1658" s="136" t="str">
        <f t="shared" si="331"/>
        <v>Rise At Dawn</v>
      </c>
      <c r="U1658" s="137">
        <f>IF(P1658="","",IF(N1658=1,"",IF(Q1658="","",IF(Q1658&lt;=100,100,IF(Table1[[#This Row],[Day]]="Wed",100,200)))))</f>
        <v>200</v>
      </c>
      <c r="V1658" s="137">
        <f t="shared" si="332"/>
        <v>640</v>
      </c>
      <c r="W1658" s="137">
        <f t="shared" si="333"/>
        <v>440</v>
      </c>
      <c r="X1658" s="133">
        <f>100</f>
        <v>100</v>
      </c>
      <c r="Y1658" s="133">
        <f t="shared" si="334"/>
        <v>320</v>
      </c>
      <c r="Z1658" s="133">
        <f t="shared" si="335"/>
        <v>220</v>
      </c>
      <c r="AA1658" s="134" t="str">
        <f>TEXT(Table1[[#This Row],[Date]],"DDD")</f>
        <v>Sat</v>
      </c>
      <c r="AB1658" s="133" t="str">
        <f>IF(OR(G1658="Doomben",G1658="Eagle Farm"),"Q",IF(AND(Q1658&gt;1,Q1658&lt;55,Table1[[#This Row],[Source]]="Nat"),"Nat OK",IF(AND(Table1[[#This Row],[Source]]&lt;&gt;"Nat",Q1658&lt;55),"Poor &lt;55",IF(OR(G1658="Randwick",G1658="Flemington",G1658="Caulfield",G1658="Sandown Lake",G1658="Sandown Hill"),"Best","ave"))))</f>
        <v>Best</v>
      </c>
      <c r="AC1658" s="133">
        <f>IF(Q1658="","",IF(AB1658="Poor &lt;55",$AC$2*0.2%,IF(AND(AB1658="Q",AA1658&lt;&gt;"Wed"),$AC$2*0.4%,IF(AND(AB1658="Q",AA1658="Wed"),$AC$2*0.5%,IF(AND(AB1658="Ave",U1658=100),$AC$2*0.5%,IF(AND(AB1658="ave",U1658="",N1658=1,AG1658="Bush"),$AC$2*1%,IF(AND(AB1658="ave",U1658="",Q1658&gt;100),$AC$2*1.3%,IF(AND(AB1658="ave",U1658=""),$AC$2*1.2%,IF(AND(AB1658="Ave",U1658=200),$AC$2*1%,IF(AND(AB1658="Best",U1658=200),$AC$2*1.5%,IF(AND(AB1658="Best",U1658="",K1658&lt;&gt;"Pro Syd"),$AC$2*0.5%,IF(AND(AB1658="Best",U1658=""),$AC$2*1%,IF(AND(AB1658="Best",U1658=100,Table1[[#This Row],[State]]="NSW"),$AC$2*0.4%,IF(AND(AB1658="Best",U1658=100),$AC$2*1%,IF(Table1[[#This Row],[Adj]]="Nat OK",$AC$2*0.5%,"xxx")))))))))))))))</f>
        <v>150</v>
      </c>
      <c r="AD1658" s="133">
        <f t="shared" si="336"/>
        <v>480</v>
      </c>
      <c r="AE1658" s="133">
        <f t="shared" si="337"/>
        <v>330</v>
      </c>
      <c r="AF1658" s="133" t="str">
        <f>VLOOKUP(Table1[[#This Row],[Track]],$F$2672:$H$2715,2,FALSE)</f>
        <v>Vic</v>
      </c>
      <c r="AG1658" s="133" t="str">
        <f>VLOOKUP(Table1[[#This Row],[Track]],$F$2672:$H$2715,3,FALSE)</f>
        <v>-</v>
      </c>
      <c r="AH1658" s="133" t="str">
        <f>IF(Table1[[#This Row],[Date]]&lt;$AH$2,"",IF(Table1[[#This Row],[Date]]&lt;$AH$3,"Edge","Elite Combo"))</f>
        <v/>
      </c>
      <c r="AI1658" s="218">
        <f>Table1[[#This Row],[Time]]</f>
        <v>0.67361111111111116</v>
      </c>
      <c r="AJ1658" s="219" t="str">
        <f>Table1[[#This Row],[Track]]</f>
        <v>Caulfield</v>
      </c>
      <c r="AK1658" s="216">
        <f>Table1[[#This Row],[Race ]]</f>
        <v>8</v>
      </c>
      <c r="AL1658" s="219">
        <f>Table1[[#This Row],[TAB]]</f>
        <v>13</v>
      </c>
      <c r="AM1658" s="219" t="str">
        <f>Table1[[#This Row],[Selection]]</f>
        <v>Rise At Dawn</v>
      </c>
      <c r="AN1658" s="220" t="str">
        <f>Table1[[#This Row],[Sources]]</f>
        <v>E4-20/Edge-20/Nat-20/Pro Mel-13</v>
      </c>
      <c r="AO1658" s="219">
        <f>Table1[[#This Row],[Scale Bet]]</f>
        <v>150</v>
      </c>
    </row>
    <row r="1659" spans="5:41" ht="16.5" customHeight="1" x14ac:dyDescent="0.25">
      <c r="E1659" s="185">
        <v>45535</v>
      </c>
      <c r="F1659" s="35">
        <v>0.67361111111111116</v>
      </c>
      <c r="G1659" s="36" t="s">
        <v>201</v>
      </c>
      <c r="H1659" s="36">
        <v>8</v>
      </c>
      <c r="I1659" s="36">
        <v>13</v>
      </c>
      <c r="J1659" s="36" t="s">
        <v>208</v>
      </c>
      <c r="K1659" s="36" t="s">
        <v>40</v>
      </c>
      <c r="L1659" s="165">
        <v>20</v>
      </c>
      <c r="M1659" s="134" t="str">
        <f t="shared" si="325"/>
        <v/>
      </c>
      <c r="N1659" s="36" t="str">
        <f t="shared" si="326"/>
        <v/>
      </c>
      <c r="O1659" s="135" t="str">
        <f t="shared" si="327"/>
        <v/>
      </c>
      <c r="P1659" s="186" t="str">
        <f t="shared" si="328"/>
        <v>OK</v>
      </c>
      <c r="Q1659" s="187" t="str">
        <f t="shared" si="329"/>
        <v/>
      </c>
      <c r="R1659" s="150">
        <v>3.2</v>
      </c>
      <c r="S1659" s="187" t="str">
        <f t="shared" si="330"/>
        <v/>
      </c>
      <c r="T1659" s="136" t="str">
        <f t="shared" si="331"/>
        <v>Rise At Dawn</v>
      </c>
      <c r="U1659" s="137" t="str">
        <f>IF(P1659="","",IF(N1659=1,"",IF(Q1659="","",IF(Q1659&lt;=100,100,IF(Table1[[#This Row],[Day]]="Wed",100,200)))))</f>
        <v/>
      </c>
      <c r="V1659" s="137" t="str">
        <f t="shared" si="332"/>
        <v/>
      </c>
      <c r="W1659" s="137" t="str">
        <f t="shared" si="333"/>
        <v/>
      </c>
      <c r="X1659" s="133">
        <f>100</f>
        <v>100</v>
      </c>
      <c r="Y1659" s="133">
        <f t="shared" si="334"/>
        <v>320</v>
      </c>
      <c r="Z1659" s="133">
        <f t="shared" si="335"/>
        <v>220</v>
      </c>
      <c r="AA1659" s="134" t="str">
        <f>TEXT(Table1[[#This Row],[Date]],"DDD")</f>
        <v>Sat</v>
      </c>
      <c r="AB1659" s="133" t="str">
        <f>IF(OR(G1659="Doomben",G1659="Eagle Farm"),"Q",IF(AND(Q1659&gt;1,Q1659&lt;55,Table1[[#This Row],[Source]]="Nat"),"Nat OK",IF(AND(Table1[[#This Row],[Source]]&lt;&gt;"Nat",Q1659&lt;55),"Poor &lt;55",IF(OR(G1659="Randwick",G1659="Flemington",G1659="Caulfield",G1659="Sandown Lake",G1659="Sandown Hill"),"Best","ave"))))</f>
        <v>Best</v>
      </c>
      <c r="AC1659" s="133" t="str">
        <f>IF(Q1659="","",IF(AB1659="Poor &lt;55",$AC$2*0.2%,IF(AND(AB1659="Q",AA1659&lt;&gt;"Wed"),$AC$2*0.4%,IF(AND(AB1659="Q",AA1659="Wed"),$AC$2*0.5%,IF(AND(AB1659="Ave",U1659=100),$AC$2*0.5%,IF(AND(AB1659="ave",U1659="",N1659=1,AG1659="Bush"),$AC$2*1%,IF(AND(AB1659="ave",U1659="",Q1659&gt;100),$AC$2*1.3%,IF(AND(AB1659="ave",U1659=""),$AC$2*1.2%,IF(AND(AB1659="Ave",U1659=200),$AC$2*1%,IF(AND(AB1659="Best",U1659=200),$AC$2*1.5%,IF(AND(AB1659="Best",U1659="",K1659&lt;&gt;"Pro Syd"),$AC$2*0.5%,IF(AND(AB1659="Best",U1659=""),$AC$2*1%,IF(AND(AB1659="Best",U1659=100,Table1[[#This Row],[State]]="NSW"),$AC$2*0.4%,IF(AND(AB1659="Best",U1659=100),$AC$2*1%,IF(Table1[[#This Row],[Adj]]="Nat OK",$AC$2*0.5%,"xxx")))))))))))))))</f>
        <v/>
      </c>
      <c r="AD1659" s="133" t="str">
        <f t="shared" si="336"/>
        <v/>
      </c>
      <c r="AE1659" s="133" t="str">
        <f t="shared" si="337"/>
        <v/>
      </c>
      <c r="AF1659" s="133" t="str">
        <f>VLOOKUP(Table1[[#This Row],[Track]],$F$2672:$H$2715,2,FALSE)</f>
        <v>Vic</v>
      </c>
      <c r="AG1659" s="133" t="str">
        <f>VLOOKUP(Table1[[#This Row],[Track]],$F$2672:$H$2715,3,FALSE)</f>
        <v>-</v>
      </c>
      <c r="AH1659" s="133" t="str">
        <f>IF(Table1[[#This Row],[Date]]&lt;$AH$2,"",IF(Table1[[#This Row],[Date]]&lt;$AH$3,"Edge","Elite Combo"))</f>
        <v/>
      </c>
      <c r="AI1659" s="218">
        <f>Table1[[#This Row],[Time]]</f>
        <v>0.67361111111111116</v>
      </c>
      <c r="AJ1659" s="219" t="str">
        <f>Table1[[#This Row],[Track]]</f>
        <v>Caulfield</v>
      </c>
      <c r="AK1659" s="216">
        <f>Table1[[#This Row],[Race ]]</f>
        <v>8</v>
      </c>
      <c r="AL1659" s="219">
        <f>Table1[[#This Row],[TAB]]</f>
        <v>13</v>
      </c>
      <c r="AM1659" s="219" t="str">
        <f>Table1[[#This Row],[Selection]]</f>
        <v>Rise At Dawn</v>
      </c>
      <c r="AN1659" s="220" t="str">
        <f>Table1[[#This Row],[Sources]]</f>
        <v/>
      </c>
      <c r="AO1659" s="219" t="str">
        <f>Table1[[#This Row],[Scale Bet]]</f>
        <v/>
      </c>
    </row>
    <row r="1660" spans="5:41" ht="16.5" customHeight="1" x14ac:dyDescent="0.25">
      <c r="E1660" s="185">
        <v>45535</v>
      </c>
      <c r="F1660" s="35">
        <v>0.67361111111111116</v>
      </c>
      <c r="G1660" s="36" t="s">
        <v>201</v>
      </c>
      <c r="H1660" s="36">
        <v>8</v>
      </c>
      <c r="I1660" s="36">
        <v>13</v>
      </c>
      <c r="J1660" s="36" t="s">
        <v>208</v>
      </c>
      <c r="K1660" s="36" t="s">
        <v>13</v>
      </c>
      <c r="L1660" s="165">
        <v>20</v>
      </c>
      <c r="M1660" s="134" t="str">
        <f t="shared" si="325"/>
        <v/>
      </c>
      <c r="N1660" s="36" t="str">
        <f t="shared" si="326"/>
        <v/>
      </c>
      <c r="O1660" s="135" t="str">
        <f t="shared" si="327"/>
        <v/>
      </c>
      <c r="P1660" s="186" t="str">
        <f t="shared" si="328"/>
        <v>OK</v>
      </c>
      <c r="Q1660" s="187" t="str">
        <f t="shared" si="329"/>
        <v/>
      </c>
      <c r="R1660" s="150">
        <v>3.2</v>
      </c>
      <c r="S1660" s="187" t="str">
        <f t="shared" si="330"/>
        <v/>
      </c>
      <c r="T1660" s="136" t="str">
        <f t="shared" si="331"/>
        <v>Rise At Dawn</v>
      </c>
      <c r="U1660" s="137" t="str">
        <f>IF(P1660="","",IF(N1660=1,"",IF(Q1660="","",IF(Q1660&lt;=100,100,IF(Table1[[#This Row],[Day]]="Wed",100,200)))))</f>
        <v/>
      </c>
      <c r="V1660" s="137" t="str">
        <f t="shared" si="332"/>
        <v/>
      </c>
      <c r="W1660" s="137" t="str">
        <f t="shared" si="333"/>
        <v/>
      </c>
      <c r="X1660" s="133">
        <f>100</f>
        <v>100</v>
      </c>
      <c r="Y1660" s="133">
        <f t="shared" si="334"/>
        <v>320</v>
      </c>
      <c r="Z1660" s="133">
        <f t="shared" si="335"/>
        <v>220</v>
      </c>
      <c r="AA1660" s="134" t="str">
        <f>TEXT(Table1[[#This Row],[Date]],"DDD")</f>
        <v>Sat</v>
      </c>
      <c r="AB1660" s="133" t="str">
        <f>IF(OR(G1660="Doomben",G1660="Eagle Farm"),"Q",IF(AND(Q1660&gt;1,Q1660&lt;55,Table1[[#This Row],[Source]]="Nat"),"Nat OK",IF(AND(Table1[[#This Row],[Source]]&lt;&gt;"Nat",Q1660&lt;55),"Poor &lt;55",IF(OR(G1660="Randwick",G1660="Flemington",G1660="Caulfield",G1660="Sandown Lake",G1660="Sandown Hill"),"Best","ave"))))</f>
        <v>Best</v>
      </c>
      <c r="AC1660" s="133" t="str">
        <f>IF(Q1660="","",IF(AB1660="Poor &lt;55",$AC$2*0.2%,IF(AND(AB1660="Q",AA1660&lt;&gt;"Wed"),$AC$2*0.4%,IF(AND(AB1660="Q",AA1660="Wed"),$AC$2*0.5%,IF(AND(AB1660="Ave",U1660=100),$AC$2*0.5%,IF(AND(AB1660="ave",U1660="",N1660=1,AG1660="Bush"),$AC$2*1%,IF(AND(AB1660="ave",U1660="",Q1660&gt;100),$AC$2*1.3%,IF(AND(AB1660="ave",U1660=""),$AC$2*1.2%,IF(AND(AB1660="Ave",U1660=200),$AC$2*1%,IF(AND(AB1660="Best",U1660=200),$AC$2*1.5%,IF(AND(AB1660="Best",U1660="",K1660&lt;&gt;"Pro Syd"),$AC$2*0.5%,IF(AND(AB1660="Best",U1660=""),$AC$2*1%,IF(AND(AB1660="Best",U1660=100,Table1[[#This Row],[State]]="NSW"),$AC$2*0.4%,IF(AND(AB1660="Best",U1660=100),$AC$2*1%,IF(Table1[[#This Row],[Adj]]="Nat OK",$AC$2*0.5%,"xxx")))))))))))))))</f>
        <v/>
      </c>
      <c r="AD1660" s="133" t="str">
        <f t="shared" si="336"/>
        <v/>
      </c>
      <c r="AE1660" s="133" t="str">
        <f t="shared" si="337"/>
        <v/>
      </c>
      <c r="AF1660" s="133" t="str">
        <f>VLOOKUP(Table1[[#This Row],[Track]],$F$2672:$H$2715,2,FALSE)</f>
        <v>Vic</v>
      </c>
      <c r="AG1660" s="133" t="str">
        <f>VLOOKUP(Table1[[#This Row],[Track]],$F$2672:$H$2715,3,FALSE)</f>
        <v>-</v>
      </c>
      <c r="AH1660" s="133" t="str">
        <f>IF(Table1[[#This Row],[Date]]&lt;$AH$2,"",IF(Table1[[#This Row],[Date]]&lt;$AH$3,"Edge","Elite Combo"))</f>
        <v/>
      </c>
      <c r="AI1660" s="218">
        <f>Table1[[#This Row],[Time]]</f>
        <v>0.67361111111111116</v>
      </c>
      <c r="AJ1660" s="219" t="str">
        <f>Table1[[#This Row],[Track]]</f>
        <v>Caulfield</v>
      </c>
      <c r="AK1660" s="216">
        <f>Table1[[#This Row],[Race ]]</f>
        <v>8</v>
      </c>
      <c r="AL1660" s="219">
        <f>Table1[[#This Row],[TAB]]</f>
        <v>13</v>
      </c>
      <c r="AM1660" s="219" t="str">
        <f>Table1[[#This Row],[Selection]]</f>
        <v>Rise At Dawn</v>
      </c>
      <c r="AN1660" s="220" t="str">
        <f>Table1[[#This Row],[Sources]]</f>
        <v/>
      </c>
      <c r="AO1660" s="219" t="str">
        <f>Table1[[#This Row],[Scale Bet]]</f>
        <v/>
      </c>
    </row>
    <row r="1661" spans="5:41" ht="16.5" customHeight="1" x14ac:dyDescent="0.25">
      <c r="E1661" s="185">
        <v>45535</v>
      </c>
      <c r="F1661" s="35">
        <v>0.67361111111111116</v>
      </c>
      <c r="G1661" s="36" t="s">
        <v>201</v>
      </c>
      <c r="H1661" s="36">
        <v>8</v>
      </c>
      <c r="I1661" s="36">
        <v>13</v>
      </c>
      <c r="J1661" s="36" t="s">
        <v>208</v>
      </c>
      <c r="K1661" s="36" t="s">
        <v>18</v>
      </c>
      <c r="L1661" s="165">
        <v>13</v>
      </c>
      <c r="M1661" s="134" t="str">
        <f t="shared" si="325"/>
        <v/>
      </c>
      <c r="N1661" s="36" t="str">
        <f t="shared" si="326"/>
        <v/>
      </c>
      <c r="O1661" s="135" t="str">
        <f t="shared" si="327"/>
        <v/>
      </c>
      <c r="P1661" s="186" t="str">
        <f t="shared" si="328"/>
        <v>OK</v>
      </c>
      <c r="Q1661" s="187" t="str">
        <f t="shared" si="329"/>
        <v/>
      </c>
      <c r="R1661" s="150">
        <v>3.2</v>
      </c>
      <c r="S1661" s="187" t="str">
        <f t="shared" si="330"/>
        <v/>
      </c>
      <c r="T1661" s="136" t="str">
        <f t="shared" si="331"/>
        <v>Rise At Dawn</v>
      </c>
      <c r="U1661" s="137" t="str">
        <f>IF(P1661="","",IF(N1661=1,"",IF(Q1661="","",IF(Q1661&lt;=100,100,IF(Table1[[#This Row],[Day]]="Wed",100,200)))))</f>
        <v/>
      </c>
      <c r="V1661" s="137" t="str">
        <f t="shared" si="332"/>
        <v/>
      </c>
      <c r="W1661" s="137" t="str">
        <f t="shared" si="333"/>
        <v/>
      </c>
      <c r="X1661" s="133">
        <f>100</f>
        <v>100</v>
      </c>
      <c r="Y1661" s="133">
        <f t="shared" si="334"/>
        <v>320</v>
      </c>
      <c r="Z1661" s="133">
        <f t="shared" si="335"/>
        <v>220</v>
      </c>
      <c r="AA1661" s="134" t="str">
        <f>TEXT(Table1[[#This Row],[Date]],"DDD")</f>
        <v>Sat</v>
      </c>
      <c r="AB1661" s="133" t="str">
        <f>IF(OR(G1661="Doomben",G1661="Eagle Farm"),"Q",IF(AND(Q1661&gt;1,Q1661&lt;55,Table1[[#This Row],[Source]]="Nat"),"Nat OK",IF(AND(Table1[[#This Row],[Source]]&lt;&gt;"Nat",Q1661&lt;55),"Poor &lt;55",IF(OR(G1661="Randwick",G1661="Flemington",G1661="Caulfield",G1661="Sandown Lake",G1661="Sandown Hill"),"Best","ave"))))</f>
        <v>Best</v>
      </c>
      <c r="AC1661" s="133" t="str">
        <f>IF(Q1661="","",IF(AB1661="Poor &lt;55",$AC$2*0.2%,IF(AND(AB1661="Q",AA1661&lt;&gt;"Wed"),$AC$2*0.4%,IF(AND(AB1661="Q",AA1661="Wed"),$AC$2*0.5%,IF(AND(AB1661="Ave",U1661=100),$AC$2*0.5%,IF(AND(AB1661="ave",U1661="",N1661=1,AG1661="Bush"),$AC$2*1%,IF(AND(AB1661="ave",U1661="",Q1661&gt;100),$AC$2*1.3%,IF(AND(AB1661="ave",U1661=""),$AC$2*1.2%,IF(AND(AB1661="Ave",U1661=200),$AC$2*1%,IF(AND(AB1661="Best",U1661=200),$AC$2*1.5%,IF(AND(AB1661="Best",U1661="",K1661&lt;&gt;"Pro Syd"),$AC$2*0.5%,IF(AND(AB1661="Best",U1661=""),$AC$2*1%,IF(AND(AB1661="Best",U1661=100,Table1[[#This Row],[State]]="NSW"),$AC$2*0.4%,IF(AND(AB1661="Best",U1661=100),$AC$2*1%,IF(Table1[[#This Row],[Adj]]="Nat OK",$AC$2*0.5%,"xxx")))))))))))))))</f>
        <v/>
      </c>
      <c r="AD1661" s="133" t="str">
        <f t="shared" si="336"/>
        <v/>
      </c>
      <c r="AE1661" s="133" t="str">
        <f t="shared" si="337"/>
        <v/>
      </c>
      <c r="AF1661" s="133" t="str">
        <f>VLOOKUP(Table1[[#This Row],[Track]],$F$2672:$H$2715,2,FALSE)</f>
        <v>Vic</v>
      </c>
      <c r="AG1661" s="133" t="str">
        <f>VLOOKUP(Table1[[#This Row],[Track]],$F$2672:$H$2715,3,FALSE)</f>
        <v>-</v>
      </c>
      <c r="AH1661" s="133" t="str">
        <f>IF(Table1[[#This Row],[Date]]&lt;$AH$2,"",IF(Table1[[#This Row],[Date]]&lt;$AH$3,"Edge","Elite Combo"))</f>
        <v/>
      </c>
      <c r="AI1661" s="218">
        <f>Table1[[#This Row],[Time]]</f>
        <v>0.67361111111111116</v>
      </c>
      <c r="AJ1661" s="219" t="str">
        <f>Table1[[#This Row],[Track]]</f>
        <v>Caulfield</v>
      </c>
      <c r="AK1661" s="216">
        <f>Table1[[#This Row],[Race ]]</f>
        <v>8</v>
      </c>
      <c r="AL1661" s="219">
        <f>Table1[[#This Row],[TAB]]</f>
        <v>13</v>
      </c>
      <c r="AM1661" s="219" t="str">
        <f>Table1[[#This Row],[Selection]]</f>
        <v>Rise At Dawn</v>
      </c>
      <c r="AN1661" s="220" t="str">
        <f>Table1[[#This Row],[Sources]]</f>
        <v/>
      </c>
      <c r="AO1661" s="219" t="str">
        <f>Table1[[#This Row],[Scale Bet]]</f>
        <v/>
      </c>
    </row>
    <row r="1662" spans="5:41" ht="16.5" customHeight="1" x14ac:dyDescent="0.25">
      <c r="E1662" s="185">
        <v>45535</v>
      </c>
      <c r="F1662" s="35">
        <v>0.6875</v>
      </c>
      <c r="G1662" s="36" t="s">
        <v>17</v>
      </c>
      <c r="H1662" s="36">
        <v>9</v>
      </c>
      <c r="I1662" s="36">
        <v>4</v>
      </c>
      <c r="J1662" s="36" t="s">
        <v>366</v>
      </c>
      <c r="K1662" s="36" t="s">
        <v>60</v>
      </c>
      <c r="L1662" s="165">
        <v>10</v>
      </c>
      <c r="M1662" s="134">
        <f t="shared" si="325"/>
        <v>10</v>
      </c>
      <c r="N1662" s="36">
        <f t="shared" si="326"/>
        <v>1</v>
      </c>
      <c r="O1662" s="135" t="str">
        <f t="shared" si="327"/>
        <v>Pro Syd-10</v>
      </c>
      <c r="P1662" s="186" t="str">
        <f t="shared" si="328"/>
        <v>OK</v>
      </c>
      <c r="Q1662" s="187">
        <f t="shared" si="329"/>
        <v>40</v>
      </c>
      <c r="R1662" s="150"/>
      <c r="S1662" s="187" t="str">
        <f t="shared" si="330"/>
        <v/>
      </c>
      <c r="T1662" s="136" t="str">
        <f t="shared" si="331"/>
        <v>Felix Majestic</v>
      </c>
      <c r="U1662" s="137" t="str">
        <f>IF(P1662="","",IF(N1662=1,"",IF(Q1662="","",IF(Q1662&lt;=100,100,IF(Table1[[#This Row],[Day]]="Wed",100,200)))))</f>
        <v/>
      </c>
      <c r="V1662" s="137" t="str">
        <f t="shared" si="332"/>
        <v/>
      </c>
      <c r="W1662" s="137" t="str">
        <f t="shared" si="333"/>
        <v/>
      </c>
      <c r="X1662" s="133">
        <f>100</f>
        <v>100</v>
      </c>
      <c r="Y1662" s="133" t="str">
        <f t="shared" si="334"/>
        <v/>
      </c>
      <c r="Z1662" s="133">
        <f t="shared" si="335"/>
        <v>-100</v>
      </c>
      <c r="AA1662" s="134" t="str">
        <f>TEXT(Table1[[#This Row],[Date]],"DDD")</f>
        <v>Sat</v>
      </c>
      <c r="AB1662" s="133" t="str">
        <f>IF(OR(G1662="Doomben",G1662="Eagle Farm"),"Q",IF(AND(Q1662&gt;1,Q1662&lt;55,Table1[[#This Row],[Source]]="Nat"),"Nat OK",IF(AND(Table1[[#This Row],[Source]]&lt;&gt;"Nat",Q1662&lt;55),"Poor &lt;55",IF(OR(G1662="Randwick",G1662="Flemington",G1662="Caulfield",G1662="Sandown Lake",G1662="Sandown Hill"),"Best","ave"))))</f>
        <v>Poor &lt;55</v>
      </c>
      <c r="AC1662" s="133">
        <f>IF(Q1662="","",IF(AB1662="Poor &lt;55",$AC$2*0.2%,IF(AND(AB1662="Q",AA1662&lt;&gt;"Wed"),$AC$2*0.4%,IF(AND(AB1662="Q",AA1662="Wed"),$AC$2*0.5%,IF(AND(AB1662="Ave",U1662=100),$AC$2*0.5%,IF(AND(AB1662="ave",U1662="",N1662=1,AG1662="Bush"),$AC$2*1%,IF(AND(AB1662="ave",U1662="",Q1662&gt;100),$AC$2*1.3%,IF(AND(AB1662="ave",U1662=""),$AC$2*1.2%,IF(AND(AB1662="Ave",U1662=200),$AC$2*1%,IF(AND(AB1662="Best",U1662=200),$AC$2*1.5%,IF(AND(AB1662="Best",U1662="",K1662&lt;&gt;"Pro Syd"),$AC$2*0.5%,IF(AND(AB1662="Best",U1662=""),$AC$2*1%,IF(AND(AB1662="Best",U1662=100,Table1[[#This Row],[State]]="NSW"),$AC$2*0.4%,IF(AND(AB1662="Best",U1662=100),$AC$2*1%,IF(Table1[[#This Row],[Adj]]="Nat OK",$AC$2*0.5%,"xxx")))))))))))))))</f>
        <v>20</v>
      </c>
      <c r="AD1662" s="133" t="str">
        <f t="shared" si="336"/>
        <v/>
      </c>
      <c r="AE1662" s="133">
        <f t="shared" si="337"/>
        <v>-20</v>
      </c>
      <c r="AF1662" s="133" t="str">
        <f>VLOOKUP(Table1[[#This Row],[Track]],$F$2672:$H$2715,2,FALSE)</f>
        <v>NSW</v>
      </c>
      <c r="AG1662" s="133" t="str">
        <f>VLOOKUP(Table1[[#This Row],[Track]],$F$2672:$H$2715,3,FALSE)</f>
        <v>-</v>
      </c>
      <c r="AH1662" s="133" t="str">
        <f>IF(Table1[[#This Row],[Date]]&lt;$AH$2,"",IF(Table1[[#This Row],[Date]]&lt;$AH$3,"Edge","Elite Combo"))</f>
        <v/>
      </c>
      <c r="AI1662" s="218">
        <f>Table1[[#This Row],[Time]]</f>
        <v>0.6875</v>
      </c>
      <c r="AJ1662" s="219" t="str">
        <f>Table1[[#This Row],[Track]]</f>
        <v>Rosehill</v>
      </c>
      <c r="AK1662" s="216">
        <f>Table1[[#This Row],[Race ]]</f>
        <v>9</v>
      </c>
      <c r="AL1662" s="219">
        <f>Table1[[#This Row],[TAB]]</f>
        <v>4</v>
      </c>
      <c r="AM1662" s="219" t="str">
        <f>Table1[[#This Row],[Selection]]</f>
        <v>Felix Majestic</v>
      </c>
      <c r="AN1662" s="220" t="str">
        <f>Table1[[#This Row],[Sources]]</f>
        <v>Pro Syd-10</v>
      </c>
      <c r="AO1662" s="219">
        <f>Table1[[#This Row],[Scale Bet]]</f>
        <v>20</v>
      </c>
    </row>
    <row r="1663" spans="5:41" ht="16.5" customHeight="1" x14ac:dyDescent="0.25">
      <c r="E1663" s="185">
        <v>45535</v>
      </c>
      <c r="F1663" s="35">
        <v>0.6875</v>
      </c>
      <c r="G1663" s="36" t="s">
        <v>17</v>
      </c>
      <c r="H1663" s="36">
        <v>9</v>
      </c>
      <c r="I1663" s="36">
        <v>12</v>
      </c>
      <c r="J1663" s="36" t="s">
        <v>254</v>
      </c>
      <c r="K1663" s="36" t="s">
        <v>1</v>
      </c>
      <c r="L1663" s="165">
        <v>11.000000000000002</v>
      </c>
      <c r="M1663" s="134">
        <f t="shared" si="325"/>
        <v>41</v>
      </c>
      <c r="N1663" s="36">
        <f t="shared" si="326"/>
        <v>3</v>
      </c>
      <c r="O1663" s="135" t="str">
        <f t="shared" si="327"/>
        <v>E4-11/Edge-15/Nat-15</v>
      </c>
      <c r="P1663" s="186" t="str">
        <f t="shared" si="328"/>
        <v>OK</v>
      </c>
      <c r="Q1663" s="187">
        <f t="shared" si="329"/>
        <v>164</v>
      </c>
      <c r="R1663" s="150"/>
      <c r="S1663" s="187" t="str">
        <f t="shared" si="330"/>
        <v/>
      </c>
      <c r="T1663" s="136" t="str">
        <f t="shared" si="331"/>
        <v>Willaidow</v>
      </c>
      <c r="U1663" s="137">
        <f>IF(P1663="","",IF(N1663=1,"",IF(Q1663="","",IF(Q1663&lt;=100,100,IF(Table1[[#This Row],[Day]]="Wed",100,200)))))</f>
        <v>200</v>
      </c>
      <c r="V1663" s="137" t="str">
        <f t="shared" si="332"/>
        <v/>
      </c>
      <c r="W1663" s="137">
        <f t="shared" si="333"/>
        <v>-200</v>
      </c>
      <c r="X1663" s="133">
        <f>100</f>
        <v>100</v>
      </c>
      <c r="Y1663" s="133" t="str">
        <f t="shared" si="334"/>
        <v/>
      </c>
      <c r="Z1663" s="133">
        <f t="shared" si="335"/>
        <v>-100</v>
      </c>
      <c r="AA1663" s="134" t="str">
        <f>TEXT(Table1[[#This Row],[Date]],"DDD")</f>
        <v>Sat</v>
      </c>
      <c r="AB1663" s="133" t="str">
        <f>IF(OR(G1663="Doomben",G1663="Eagle Farm"),"Q",IF(AND(Q1663&gt;1,Q1663&lt;55,Table1[[#This Row],[Source]]="Nat"),"Nat OK",IF(AND(Table1[[#This Row],[Source]]&lt;&gt;"Nat",Q1663&lt;55),"Poor &lt;55",IF(OR(G1663="Randwick",G1663="Flemington",G1663="Caulfield",G1663="Sandown Lake",G1663="Sandown Hill"),"Best","ave"))))</f>
        <v>ave</v>
      </c>
      <c r="AC1663" s="133">
        <f>IF(Q1663="","",IF(AB1663="Poor &lt;55",$AC$2*0.2%,IF(AND(AB1663="Q",AA1663&lt;&gt;"Wed"),$AC$2*0.4%,IF(AND(AB1663="Q",AA1663="Wed"),$AC$2*0.5%,IF(AND(AB1663="Ave",U1663=100),$AC$2*0.5%,IF(AND(AB1663="ave",U1663="",N1663=1,AG1663="Bush"),$AC$2*1%,IF(AND(AB1663="ave",U1663="",Q1663&gt;100),$AC$2*1.3%,IF(AND(AB1663="ave",U1663=""),$AC$2*1.2%,IF(AND(AB1663="Ave",U1663=200),$AC$2*1%,IF(AND(AB1663="Best",U1663=200),$AC$2*1.5%,IF(AND(AB1663="Best",U1663="",K1663&lt;&gt;"Pro Syd"),$AC$2*0.5%,IF(AND(AB1663="Best",U1663=""),$AC$2*1%,IF(AND(AB1663="Best",U1663=100,Table1[[#This Row],[State]]="NSW"),$AC$2*0.4%,IF(AND(AB1663="Best",U1663=100),$AC$2*1%,IF(Table1[[#This Row],[Adj]]="Nat OK",$AC$2*0.5%,"xxx")))))))))))))))</f>
        <v>100</v>
      </c>
      <c r="AD1663" s="133" t="str">
        <f t="shared" si="336"/>
        <v/>
      </c>
      <c r="AE1663" s="133">
        <f t="shared" si="337"/>
        <v>-100</v>
      </c>
      <c r="AF1663" s="133" t="str">
        <f>VLOOKUP(Table1[[#This Row],[Track]],$F$2672:$H$2715,2,FALSE)</f>
        <v>NSW</v>
      </c>
      <c r="AG1663" s="133" t="str">
        <f>VLOOKUP(Table1[[#This Row],[Track]],$F$2672:$H$2715,3,FALSE)</f>
        <v>-</v>
      </c>
      <c r="AH1663" s="133" t="str">
        <f>IF(Table1[[#This Row],[Date]]&lt;$AH$2,"",IF(Table1[[#This Row],[Date]]&lt;$AH$3,"Edge","Elite Combo"))</f>
        <v/>
      </c>
      <c r="AI1663" s="218">
        <f>Table1[[#This Row],[Time]]</f>
        <v>0.6875</v>
      </c>
      <c r="AJ1663" s="219" t="str">
        <f>Table1[[#This Row],[Track]]</f>
        <v>Rosehill</v>
      </c>
      <c r="AK1663" s="216">
        <f>Table1[[#This Row],[Race ]]</f>
        <v>9</v>
      </c>
      <c r="AL1663" s="219">
        <f>Table1[[#This Row],[TAB]]</f>
        <v>12</v>
      </c>
      <c r="AM1663" s="219" t="str">
        <f>Table1[[#This Row],[Selection]]</f>
        <v>Willaidow</v>
      </c>
      <c r="AN1663" s="220" t="str">
        <f>Table1[[#This Row],[Sources]]</f>
        <v>E4-11/Edge-15/Nat-15</v>
      </c>
      <c r="AO1663" s="219">
        <f>Table1[[#This Row],[Scale Bet]]</f>
        <v>100</v>
      </c>
    </row>
    <row r="1664" spans="5:41" ht="16.5" customHeight="1" x14ac:dyDescent="0.25">
      <c r="E1664" s="185">
        <v>45535</v>
      </c>
      <c r="F1664" s="35">
        <v>0.6875</v>
      </c>
      <c r="G1664" s="36" t="s">
        <v>17</v>
      </c>
      <c r="H1664" s="36">
        <v>9</v>
      </c>
      <c r="I1664" s="36">
        <v>12</v>
      </c>
      <c r="J1664" s="36" t="s">
        <v>254</v>
      </c>
      <c r="K1664" s="36" t="s">
        <v>40</v>
      </c>
      <c r="L1664" s="165">
        <v>15</v>
      </c>
      <c r="M1664" s="134" t="str">
        <f t="shared" si="325"/>
        <v/>
      </c>
      <c r="N1664" s="36" t="str">
        <f t="shared" si="326"/>
        <v/>
      </c>
      <c r="O1664" s="135" t="str">
        <f t="shared" si="327"/>
        <v/>
      </c>
      <c r="P1664" s="186" t="str">
        <f t="shared" si="328"/>
        <v>OK</v>
      </c>
      <c r="Q1664" s="187" t="str">
        <f t="shared" si="329"/>
        <v/>
      </c>
      <c r="R1664" s="150"/>
      <c r="S1664" s="187" t="str">
        <f t="shared" si="330"/>
        <v/>
      </c>
      <c r="T1664" s="136" t="str">
        <f t="shared" si="331"/>
        <v>Willaidow</v>
      </c>
      <c r="U1664" s="137" t="str">
        <f>IF(P1664="","",IF(N1664=1,"",IF(Q1664="","",IF(Q1664&lt;=100,100,IF(Table1[[#This Row],[Day]]="Wed",100,200)))))</f>
        <v/>
      </c>
      <c r="V1664" s="137" t="str">
        <f t="shared" si="332"/>
        <v/>
      </c>
      <c r="W1664" s="137" t="str">
        <f t="shared" si="333"/>
        <v/>
      </c>
      <c r="X1664" s="133">
        <f>100</f>
        <v>100</v>
      </c>
      <c r="Y1664" s="133" t="str">
        <f t="shared" si="334"/>
        <v/>
      </c>
      <c r="Z1664" s="133">
        <f t="shared" si="335"/>
        <v>-100</v>
      </c>
      <c r="AA1664" s="134" t="str">
        <f>TEXT(Table1[[#This Row],[Date]],"DDD")</f>
        <v>Sat</v>
      </c>
      <c r="AB1664" s="133" t="str">
        <f>IF(OR(G1664="Doomben",G1664="Eagle Farm"),"Q",IF(AND(Q1664&gt;1,Q1664&lt;55,Table1[[#This Row],[Source]]="Nat"),"Nat OK",IF(AND(Table1[[#This Row],[Source]]&lt;&gt;"Nat",Q1664&lt;55),"Poor &lt;55",IF(OR(G1664="Randwick",G1664="Flemington",G1664="Caulfield",G1664="Sandown Lake",G1664="Sandown Hill"),"Best","ave"))))</f>
        <v>ave</v>
      </c>
      <c r="AC1664" s="133" t="str">
        <f>IF(Q1664="","",IF(AB1664="Poor &lt;55",$AC$2*0.2%,IF(AND(AB1664="Q",AA1664&lt;&gt;"Wed"),$AC$2*0.4%,IF(AND(AB1664="Q",AA1664="Wed"),$AC$2*0.5%,IF(AND(AB1664="Ave",U1664=100),$AC$2*0.5%,IF(AND(AB1664="ave",U1664="",N1664=1,AG1664="Bush"),$AC$2*1%,IF(AND(AB1664="ave",U1664="",Q1664&gt;100),$AC$2*1.3%,IF(AND(AB1664="ave",U1664=""),$AC$2*1.2%,IF(AND(AB1664="Ave",U1664=200),$AC$2*1%,IF(AND(AB1664="Best",U1664=200),$AC$2*1.5%,IF(AND(AB1664="Best",U1664="",K1664&lt;&gt;"Pro Syd"),$AC$2*0.5%,IF(AND(AB1664="Best",U1664=""),$AC$2*1%,IF(AND(AB1664="Best",U1664=100,Table1[[#This Row],[State]]="NSW"),$AC$2*0.4%,IF(AND(AB1664="Best",U1664=100),$AC$2*1%,IF(Table1[[#This Row],[Adj]]="Nat OK",$AC$2*0.5%,"xxx")))))))))))))))</f>
        <v/>
      </c>
      <c r="AD1664" s="133" t="str">
        <f t="shared" si="336"/>
        <v/>
      </c>
      <c r="AE1664" s="133" t="str">
        <f t="shared" si="337"/>
        <v/>
      </c>
      <c r="AF1664" s="133" t="str">
        <f>VLOOKUP(Table1[[#This Row],[Track]],$F$2672:$H$2715,2,FALSE)</f>
        <v>NSW</v>
      </c>
      <c r="AG1664" s="133" t="str">
        <f>VLOOKUP(Table1[[#This Row],[Track]],$F$2672:$H$2715,3,FALSE)</f>
        <v>-</v>
      </c>
      <c r="AH1664" s="133" t="str">
        <f>IF(Table1[[#This Row],[Date]]&lt;$AH$2,"",IF(Table1[[#This Row],[Date]]&lt;$AH$3,"Edge","Elite Combo"))</f>
        <v/>
      </c>
      <c r="AI1664" s="218">
        <f>Table1[[#This Row],[Time]]</f>
        <v>0.6875</v>
      </c>
      <c r="AJ1664" s="219" t="str">
        <f>Table1[[#This Row],[Track]]</f>
        <v>Rosehill</v>
      </c>
      <c r="AK1664" s="216">
        <f>Table1[[#This Row],[Race ]]</f>
        <v>9</v>
      </c>
      <c r="AL1664" s="219">
        <f>Table1[[#This Row],[TAB]]</f>
        <v>12</v>
      </c>
      <c r="AM1664" s="219" t="str">
        <f>Table1[[#This Row],[Selection]]</f>
        <v>Willaidow</v>
      </c>
      <c r="AN1664" s="220" t="str">
        <f>Table1[[#This Row],[Sources]]</f>
        <v/>
      </c>
      <c r="AO1664" s="219" t="str">
        <f>Table1[[#This Row],[Scale Bet]]</f>
        <v/>
      </c>
    </row>
    <row r="1665" spans="5:41" ht="16.5" customHeight="1" x14ac:dyDescent="0.25">
      <c r="E1665" s="185">
        <v>45535</v>
      </c>
      <c r="F1665" s="35">
        <v>0.6875</v>
      </c>
      <c r="G1665" s="36" t="s">
        <v>17</v>
      </c>
      <c r="H1665" s="36">
        <v>9</v>
      </c>
      <c r="I1665" s="36">
        <v>12</v>
      </c>
      <c r="J1665" s="36" t="s">
        <v>254</v>
      </c>
      <c r="K1665" s="36" t="s">
        <v>13</v>
      </c>
      <c r="L1665" s="165">
        <v>15</v>
      </c>
      <c r="M1665" s="134" t="str">
        <f t="shared" si="325"/>
        <v/>
      </c>
      <c r="N1665" s="36" t="str">
        <f t="shared" si="326"/>
        <v/>
      </c>
      <c r="O1665" s="135" t="str">
        <f t="shared" si="327"/>
        <v/>
      </c>
      <c r="P1665" s="186" t="str">
        <f t="shared" si="328"/>
        <v>OK</v>
      </c>
      <c r="Q1665" s="187" t="str">
        <f t="shared" si="329"/>
        <v/>
      </c>
      <c r="R1665" s="150"/>
      <c r="S1665" s="187" t="str">
        <f t="shared" si="330"/>
        <v/>
      </c>
      <c r="T1665" s="136" t="str">
        <f t="shared" si="331"/>
        <v>Willaidow</v>
      </c>
      <c r="U1665" s="137" t="str">
        <f>IF(P1665="","",IF(N1665=1,"",IF(Q1665="","",IF(Q1665&lt;=100,100,IF(Table1[[#This Row],[Day]]="Wed",100,200)))))</f>
        <v/>
      </c>
      <c r="V1665" s="137" t="str">
        <f t="shared" si="332"/>
        <v/>
      </c>
      <c r="W1665" s="137" t="str">
        <f t="shared" si="333"/>
        <v/>
      </c>
      <c r="X1665" s="133">
        <f>100</f>
        <v>100</v>
      </c>
      <c r="Y1665" s="133" t="str">
        <f t="shared" si="334"/>
        <v/>
      </c>
      <c r="Z1665" s="133">
        <f t="shared" si="335"/>
        <v>-100</v>
      </c>
      <c r="AA1665" s="134" t="str">
        <f>TEXT(Table1[[#This Row],[Date]],"DDD")</f>
        <v>Sat</v>
      </c>
      <c r="AB1665" s="133" t="str">
        <f>IF(OR(G1665="Doomben",G1665="Eagle Farm"),"Q",IF(AND(Q1665&gt;1,Q1665&lt;55,Table1[[#This Row],[Source]]="Nat"),"Nat OK",IF(AND(Table1[[#This Row],[Source]]&lt;&gt;"Nat",Q1665&lt;55),"Poor &lt;55",IF(OR(G1665="Randwick",G1665="Flemington",G1665="Caulfield",G1665="Sandown Lake",G1665="Sandown Hill"),"Best","ave"))))</f>
        <v>ave</v>
      </c>
      <c r="AC1665" s="133" t="str">
        <f>IF(Q1665="","",IF(AB1665="Poor &lt;55",$AC$2*0.2%,IF(AND(AB1665="Q",AA1665&lt;&gt;"Wed"),$AC$2*0.4%,IF(AND(AB1665="Q",AA1665="Wed"),$AC$2*0.5%,IF(AND(AB1665="Ave",U1665=100),$AC$2*0.5%,IF(AND(AB1665="ave",U1665="",N1665=1,AG1665="Bush"),$AC$2*1%,IF(AND(AB1665="ave",U1665="",Q1665&gt;100),$AC$2*1.3%,IF(AND(AB1665="ave",U1665=""),$AC$2*1.2%,IF(AND(AB1665="Ave",U1665=200),$AC$2*1%,IF(AND(AB1665="Best",U1665=200),$AC$2*1.5%,IF(AND(AB1665="Best",U1665="",K1665&lt;&gt;"Pro Syd"),$AC$2*0.5%,IF(AND(AB1665="Best",U1665=""),$AC$2*1%,IF(AND(AB1665="Best",U1665=100,Table1[[#This Row],[State]]="NSW"),$AC$2*0.4%,IF(AND(AB1665="Best",U1665=100),$AC$2*1%,IF(Table1[[#This Row],[Adj]]="Nat OK",$AC$2*0.5%,"xxx")))))))))))))))</f>
        <v/>
      </c>
      <c r="AD1665" s="133" t="str">
        <f t="shared" si="336"/>
        <v/>
      </c>
      <c r="AE1665" s="133" t="str">
        <f t="shared" si="337"/>
        <v/>
      </c>
      <c r="AF1665" s="133" t="str">
        <f>VLOOKUP(Table1[[#This Row],[Track]],$F$2672:$H$2715,2,FALSE)</f>
        <v>NSW</v>
      </c>
      <c r="AG1665" s="133" t="str">
        <f>VLOOKUP(Table1[[#This Row],[Track]],$F$2672:$H$2715,3,FALSE)</f>
        <v>-</v>
      </c>
      <c r="AH1665" s="133" t="str">
        <f>IF(Table1[[#This Row],[Date]]&lt;$AH$2,"",IF(Table1[[#This Row],[Date]]&lt;$AH$3,"Edge","Elite Combo"))</f>
        <v/>
      </c>
      <c r="AI1665" s="218">
        <f>Table1[[#This Row],[Time]]</f>
        <v>0.6875</v>
      </c>
      <c r="AJ1665" s="219" t="str">
        <f>Table1[[#This Row],[Track]]</f>
        <v>Rosehill</v>
      </c>
      <c r="AK1665" s="216">
        <f>Table1[[#This Row],[Race ]]</f>
        <v>9</v>
      </c>
      <c r="AL1665" s="219">
        <f>Table1[[#This Row],[TAB]]</f>
        <v>12</v>
      </c>
      <c r="AM1665" s="219" t="str">
        <f>Table1[[#This Row],[Selection]]</f>
        <v>Willaidow</v>
      </c>
      <c r="AN1665" s="220" t="str">
        <f>Table1[[#This Row],[Sources]]</f>
        <v/>
      </c>
      <c r="AO1665" s="219" t="str">
        <f>Table1[[#This Row],[Scale Bet]]</f>
        <v/>
      </c>
    </row>
    <row r="1666" spans="5:41" ht="16.5" customHeight="1" x14ac:dyDescent="0.25">
      <c r="E1666" s="185">
        <v>45535</v>
      </c>
      <c r="F1666" s="35">
        <v>0.69791666666666663</v>
      </c>
      <c r="G1666" s="36" t="s">
        <v>201</v>
      </c>
      <c r="H1666" s="36">
        <v>9</v>
      </c>
      <c r="I1666" s="36">
        <v>1</v>
      </c>
      <c r="J1666" s="36" t="s">
        <v>202</v>
      </c>
      <c r="K1666" s="36" t="s">
        <v>1</v>
      </c>
      <c r="L1666" s="165">
        <v>20</v>
      </c>
      <c r="M1666" s="134">
        <f t="shared" si="325"/>
        <v>73</v>
      </c>
      <c r="N1666" s="36">
        <f t="shared" si="326"/>
        <v>4</v>
      </c>
      <c r="O1666" s="135" t="str">
        <f t="shared" si="327"/>
        <v>E4-20/Edge-13/Nat-20/Pro Mel-20</v>
      </c>
      <c r="P1666" s="186" t="str">
        <f t="shared" si="328"/>
        <v>OK</v>
      </c>
      <c r="Q1666" s="187">
        <f t="shared" si="329"/>
        <v>292</v>
      </c>
      <c r="R1666" s="150"/>
      <c r="S1666" s="187" t="str">
        <f t="shared" si="330"/>
        <v/>
      </c>
      <c r="T1666" s="136" t="str">
        <f t="shared" si="331"/>
        <v>Mr Brightside</v>
      </c>
      <c r="U1666" s="137">
        <f>IF(P1666="","",IF(N1666=1,"",IF(Q1666="","",IF(Q1666&lt;=100,100,IF(Table1[[#This Row],[Day]]="Wed",100,200)))))</f>
        <v>200</v>
      </c>
      <c r="V1666" s="137" t="str">
        <f t="shared" si="332"/>
        <v/>
      </c>
      <c r="W1666" s="137">
        <f t="shared" si="333"/>
        <v>-200</v>
      </c>
      <c r="X1666" s="133">
        <f>100</f>
        <v>100</v>
      </c>
      <c r="Y1666" s="133" t="str">
        <f t="shared" si="334"/>
        <v/>
      </c>
      <c r="Z1666" s="133">
        <f t="shared" si="335"/>
        <v>-100</v>
      </c>
      <c r="AA1666" s="134" t="str">
        <f>TEXT(Table1[[#This Row],[Date]],"DDD")</f>
        <v>Sat</v>
      </c>
      <c r="AB1666" s="133" t="str">
        <f>IF(OR(G1666="Doomben",G1666="Eagle Farm"),"Q",IF(AND(Q1666&gt;1,Q1666&lt;55,Table1[[#This Row],[Source]]="Nat"),"Nat OK",IF(AND(Table1[[#This Row],[Source]]&lt;&gt;"Nat",Q1666&lt;55),"Poor &lt;55",IF(OR(G1666="Randwick",G1666="Flemington",G1666="Caulfield",G1666="Sandown Lake",G1666="Sandown Hill"),"Best","ave"))))</f>
        <v>Best</v>
      </c>
      <c r="AC1666" s="133">
        <f>IF(Q1666="","",IF(AB1666="Poor &lt;55",$AC$2*0.2%,IF(AND(AB1666="Q",AA1666&lt;&gt;"Wed"),$AC$2*0.4%,IF(AND(AB1666="Q",AA1666="Wed"),$AC$2*0.5%,IF(AND(AB1666="Ave",U1666=100),$AC$2*0.5%,IF(AND(AB1666="ave",U1666="",N1666=1,AG1666="Bush"),$AC$2*1%,IF(AND(AB1666="ave",U1666="",Q1666&gt;100),$AC$2*1.3%,IF(AND(AB1666="ave",U1666=""),$AC$2*1.2%,IF(AND(AB1666="Ave",U1666=200),$AC$2*1%,IF(AND(AB1666="Best",U1666=200),$AC$2*1.5%,IF(AND(AB1666="Best",U1666="",K1666&lt;&gt;"Pro Syd"),$AC$2*0.5%,IF(AND(AB1666="Best",U1666=""),$AC$2*1%,IF(AND(AB1666="Best",U1666=100,Table1[[#This Row],[State]]="NSW"),$AC$2*0.4%,IF(AND(AB1666="Best",U1666=100),$AC$2*1%,IF(Table1[[#This Row],[Adj]]="Nat OK",$AC$2*0.5%,"xxx")))))))))))))))</f>
        <v>150</v>
      </c>
      <c r="AD1666" s="133" t="str">
        <f t="shared" si="336"/>
        <v/>
      </c>
      <c r="AE1666" s="133">
        <f t="shared" si="337"/>
        <v>-150</v>
      </c>
      <c r="AF1666" s="133" t="str">
        <f>VLOOKUP(Table1[[#This Row],[Track]],$F$2672:$H$2715,2,FALSE)</f>
        <v>Vic</v>
      </c>
      <c r="AG1666" s="133" t="str">
        <f>VLOOKUP(Table1[[#This Row],[Track]],$F$2672:$H$2715,3,FALSE)</f>
        <v>-</v>
      </c>
      <c r="AH1666" s="133" t="str">
        <f>IF(Table1[[#This Row],[Date]]&lt;$AH$2,"",IF(Table1[[#This Row],[Date]]&lt;$AH$3,"Edge","Elite Combo"))</f>
        <v/>
      </c>
      <c r="AI1666" s="218">
        <f>Table1[[#This Row],[Time]]</f>
        <v>0.69791666666666663</v>
      </c>
      <c r="AJ1666" s="219" t="str">
        <f>Table1[[#This Row],[Track]]</f>
        <v>Caulfield</v>
      </c>
      <c r="AK1666" s="216">
        <f>Table1[[#This Row],[Race ]]</f>
        <v>9</v>
      </c>
      <c r="AL1666" s="219">
        <f>Table1[[#This Row],[TAB]]</f>
        <v>1</v>
      </c>
      <c r="AM1666" s="219" t="str">
        <f>Table1[[#This Row],[Selection]]</f>
        <v>Mr Brightside</v>
      </c>
      <c r="AN1666" s="220" t="str">
        <f>Table1[[#This Row],[Sources]]</f>
        <v>E4-20/Edge-13/Nat-20/Pro Mel-20</v>
      </c>
      <c r="AO1666" s="219">
        <f>Table1[[#This Row],[Scale Bet]]</f>
        <v>150</v>
      </c>
    </row>
    <row r="1667" spans="5:41" ht="16.5" customHeight="1" x14ac:dyDescent="0.25">
      <c r="E1667" s="185">
        <v>45535</v>
      </c>
      <c r="F1667" s="35">
        <v>0.69791666666666663</v>
      </c>
      <c r="G1667" s="36" t="s">
        <v>201</v>
      </c>
      <c r="H1667" s="36">
        <v>9</v>
      </c>
      <c r="I1667" s="36">
        <v>1</v>
      </c>
      <c r="J1667" s="36" t="s">
        <v>202</v>
      </c>
      <c r="K1667" s="36" t="s">
        <v>40</v>
      </c>
      <c r="L1667" s="165">
        <v>13</v>
      </c>
      <c r="M1667" s="134" t="str">
        <f t="shared" si="325"/>
        <v/>
      </c>
      <c r="N1667" s="36" t="str">
        <f t="shared" si="326"/>
        <v/>
      </c>
      <c r="O1667" s="135" t="str">
        <f t="shared" si="327"/>
        <v/>
      </c>
      <c r="P1667" s="186" t="str">
        <f t="shared" si="328"/>
        <v>OK</v>
      </c>
      <c r="Q1667" s="187" t="str">
        <f t="shared" si="329"/>
        <v/>
      </c>
      <c r="R1667" s="150"/>
      <c r="S1667" s="187" t="str">
        <f t="shared" si="330"/>
        <v/>
      </c>
      <c r="T1667" s="136" t="str">
        <f t="shared" si="331"/>
        <v>Mr Brightside</v>
      </c>
      <c r="U1667" s="137" t="str">
        <f>IF(P1667="","",IF(N1667=1,"",IF(Q1667="","",IF(Q1667&lt;=100,100,IF(Table1[[#This Row],[Day]]="Wed",100,200)))))</f>
        <v/>
      </c>
      <c r="V1667" s="137" t="str">
        <f t="shared" si="332"/>
        <v/>
      </c>
      <c r="W1667" s="137" t="str">
        <f t="shared" si="333"/>
        <v/>
      </c>
      <c r="X1667" s="133">
        <f>100</f>
        <v>100</v>
      </c>
      <c r="Y1667" s="133" t="str">
        <f t="shared" si="334"/>
        <v/>
      </c>
      <c r="Z1667" s="133">
        <f t="shared" si="335"/>
        <v>-100</v>
      </c>
      <c r="AA1667" s="134" t="str">
        <f>TEXT(Table1[[#This Row],[Date]],"DDD")</f>
        <v>Sat</v>
      </c>
      <c r="AB1667" s="133" t="str">
        <f>IF(OR(G1667="Doomben",G1667="Eagle Farm"),"Q",IF(AND(Q1667&gt;1,Q1667&lt;55,Table1[[#This Row],[Source]]="Nat"),"Nat OK",IF(AND(Table1[[#This Row],[Source]]&lt;&gt;"Nat",Q1667&lt;55),"Poor &lt;55",IF(OR(G1667="Randwick",G1667="Flemington",G1667="Caulfield",G1667="Sandown Lake",G1667="Sandown Hill"),"Best","ave"))))</f>
        <v>Best</v>
      </c>
      <c r="AC1667" s="133" t="str">
        <f>IF(Q1667="","",IF(AB1667="Poor &lt;55",$AC$2*0.2%,IF(AND(AB1667="Q",AA1667&lt;&gt;"Wed"),$AC$2*0.4%,IF(AND(AB1667="Q",AA1667="Wed"),$AC$2*0.5%,IF(AND(AB1667="Ave",U1667=100),$AC$2*0.5%,IF(AND(AB1667="ave",U1667="",N1667=1,AG1667="Bush"),$AC$2*1%,IF(AND(AB1667="ave",U1667="",Q1667&gt;100),$AC$2*1.3%,IF(AND(AB1667="ave",U1667=""),$AC$2*1.2%,IF(AND(AB1667="Ave",U1667=200),$AC$2*1%,IF(AND(AB1667="Best",U1667=200),$AC$2*1.5%,IF(AND(AB1667="Best",U1667="",K1667&lt;&gt;"Pro Syd"),$AC$2*0.5%,IF(AND(AB1667="Best",U1667=""),$AC$2*1%,IF(AND(AB1667="Best",U1667=100,Table1[[#This Row],[State]]="NSW"),$AC$2*0.4%,IF(AND(AB1667="Best",U1667=100),$AC$2*1%,IF(Table1[[#This Row],[Adj]]="Nat OK",$AC$2*0.5%,"xxx")))))))))))))))</f>
        <v/>
      </c>
      <c r="AD1667" s="133" t="str">
        <f t="shared" si="336"/>
        <v/>
      </c>
      <c r="AE1667" s="133" t="str">
        <f t="shared" si="337"/>
        <v/>
      </c>
      <c r="AF1667" s="133" t="str">
        <f>VLOOKUP(Table1[[#This Row],[Track]],$F$2672:$H$2715,2,FALSE)</f>
        <v>Vic</v>
      </c>
      <c r="AG1667" s="133" t="str">
        <f>VLOOKUP(Table1[[#This Row],[Track]],$F$2672:$H$2715,3,FALSE)</f>
        <v>-</v>
      </c>
      <c r="AH1667" s="133" t="str">
        <f>IF(Table1[[#This Row],[Date]]&lt;$AH$2,"",IF(Table1[[#This Row],[Date]]&lt;$AH$3,"Edge","Elite Combo"))</f>
        <v/>
      </c>
      <c r="AI1667" s="218">
        <f>Table1[[#This Row],[Time]]</f>
        <v>0.69791666666666663</v>
      </c>
      <c r="AJ1667" s="219" t="str">
        <f>Table1[[#This Row],[Track]]</f>
        <v>Caulfield</v>
      </c>
      <c r="AK1667" s="216">
        <f>Table1[[#This Row],[Race ]]</f>
        <v>9</v>
      </c>
      <c r="AL1667" s="219">
        <f>Table1[[#This Row],[TAB]]</f>
        <v>1</v>
      </c>
      <c r="AM1667" s="219" t="str">
        <f>Table1[[#This Row],[Selection]]</f>
        <v>Mr Brightside</v>
      </c>
      <c r="AN1667" s="220" t="str">
        <f>Table1[[#This Row],[Sources]]</f>
        <v/>
      </c>
      <c r="AO1667" s="219" t="str">
        <f>Table1[[#This Row],[Scale Bet]]</f>
        <v/>
      </c>
    </row>
    <row r="1668" spans="5:41" ht="16.5" customHeight="1" x14ac:dyDescent="0.25">
      <c r="E1668" s="185">
        <v>45535</v>
      </c>
      <c r="F1668" s="35">
        <v>0.69791666666666663</v>
      </c>
      <c r="G1668" s="36" t="s">
        <v>201</v>
      </c>
      <c r="H1668" s="36">
        <v>9</v>
      </c>
      <c r="I1668" s="36">
        <v>1</v>
      </c>
      <c r="J1668" s="36" t="s">
        <v>202</v>
      </c>
      <c r="K1668" s="36" t="s">
        <v>13</v>
      </c>
      <c r="L1668" s="165">
        <v>20</v>
      </c>
      <c r="M1668" s="134" t="str">
        <f t="shared" si="325"/>
        <v/>
      </c>
      <c r="N1668" s="36" t="str">
        <f t="shared" si="326"/>
        <v/>
      </c>
      <c r="O1668" s="135" t="str">
        <f t="shared" si="327"/>
        <v/>
      </c>
      <c r="P1668" s="186" t="str">
        <f t="shared" si="328"/>
        <v>OK</v>
      </c>
      <c r="Q1668" s="187" t="str">
        <f t="shared" si="329"/>
        <v/>
      </c>
      <c r="R1668" s="150"/>
      <c r="S1668" s="187" t="str">
        <f t="shared" si="330"/>
        <v/>
      </c>
      <c r="T1668" s="136" t="str">
        <f t="shared" si="331"/>
        <v>Mr Brightside</v>
      </c>
      <c r="U1668" s="137" t="str">
        <f>IF(P1668="","",IF(N1668=1,"",IF(Q1668="","",IF(Q1668&lt;=100,100,IF(Table1[[#This Row],[Day]]="Wed",100,200)))))</f>
        <v/>
      </c>
      <c r="V1668" s="137" t="str">
        <f t="shared" si="332"/>
        <v/>
      </c>
      <c r="W1668" s="137" t="str">
        <f t="shared" si="333"/>
        <v/>
      </c>
      <c r="X1668" s="133">
        <f>100</f>
        <v>100</v>
      </c>
      <c r="Y1668" s="133" t="str">
        <f t="shared" si="334"/>
        <v/>
      </c>
      <c r="Z1668" s="133">
        <f t="shared" si="335"/>
        <v>-100</v>
      </c>
      <c r="AA1668" s="134" t="str">
        <f>TEXT(Table1[[#This Row],[Date]],"DDD")</f>
        <v>Sat</v>
      </c>
      <c r="AB1668" s="133" t="str">
        <f>IF(OR(G1668="Doomben",G1668="Eagle Farm"),"Q",IF(AND(Q1668&gt;1,Q1668&lt;55,Table1[[#This Row],[Source]]="Nat"),"Nat OK",IF(AND(Table1[[#This Row],[Source]]&lt;&gt;"Nat",Q1668&lt;55),"Poor &lt;55",IF(OR(G1668="Randwick",G1668="Flemington",G1668="Caulfield",G1668="Sandown Lake",G1668="Sandown Hill"),"Best","ave"))))</f>
        <v>Best</v>
      </c>
      <c r="AC1668" s="133" t="str">
        <f>IF(Q1668="","",IF(AB1668="Poor &lt;55",$AC$2*0.2%,IF(AND(AB1668="Q",AA1668&lt;&gt;"Wed"),$AC$2*0.4%,IF(AND(AB1668="Q",AA1668="Wed"),$AC$2*0.5%,IF(AND(AB1668="Ave",U1668=100),$AC$2*0.5%,IF(AND(AB1668="ave",U1668="",N1668=1,AG1668="Bush"),$AC$2*1%,IF(AND(AB1668="ave",U1668="",Q1668&gt;100),$AC$2*1.3%,IF(AND(AB1668="ave",U1668=""),$AC$2*1.2%,IF(AND(AB1668="Ave",U1668=200),$AC$2*1%,IF(AND(AB1668="Best",U1668=200),$AC$2*1.5%,IF(AND(AB1668="Best",U1668="",K1668&lt;&gt;"Pro Syd"),$AC$2*0.5%,IF(AND(AB1668="Best",U1668=""),$AC$2*1%,IF(AND(AB1668="Best",U1668=100,Table1[[#This Row],[State]]="NSW"),$AC$2*0.4%,IF(AND(AB1668="Best",U1668=100),$AC$2*1%,IF(Table1[[#This Row],[Adj]]="Nat OK",$AC$2*0.5%,"xxx")))))))))))))))</f>
        <v/>
      </c>
      <c r="AD1668" s="133" t="str">
        <f t="shared" si="336"/>
        <v/>
      </c>
      <c r="AE1668" s="133" t="str">
        <f t="shared" si="337"/>
        <v/>
      </c>
      <c r="AF1668" s="133" t="str">
        <f>VLOOKUP(Table1[[#This Row],[Track]],$F$2672:$H$2715,2,FALSE)</f>
        <v>Vic</v>
      </c>
      <c r="AG1668" s="133" t="str">
        <f>VLOOKUP(Table1[[#This Row],[Track]],$F$2672:$H$2715,3,FALSE)</f>
        <v>-</v>
      </c>
      <c r="AH1668" s="133" t="str">
        <f>IF(Table1[[#This Row],[Date]]&lt;$AH$2,"",IF(Table1[[#This Row],[Date]]&lt;$AH$3,"Edge","Elite Combo"))</f>
        <v/>
      </c>
      <c r="AI1668" s="218">
        <f>Table1[[#This Row],[Time]]</f>
        <v>0.69791666666666663</v>
      </c>
      <c r="AJ1668" s="219" t="str">
        <f>Table1[[#This Row],[Track]]</f>
        <v>Caulfield</v>
      </c>
      <c r="AK1668" s="216">
        <f>Table1[[#This Row],[Race ]]</f>
        <v>9</v>
      </c>
      <c r="AL1668" s="219">
        <f>Table1[[#This Row],[TAB]]</f>
        <v>1</v>
      </c>
      <c r="AM1668" s="219" t="str">
        <f>Table1[[#This Row],[Selection]]</f>
        <v>Mr Brightside</v>
      </c>
      <c r="AN1668" s="220" t="str">
        <f>Table1[[#This Row],[Sources]]</f>
        <v/>
      </c>
      <c r="AO1668" s="219" t="str">
        <f>Table1[[#This Row],[Scale Bet]]</f>
        <v/>
      </c>
    </row>
    <row r="1669" spans="5:41" ht="16.5" customHeight="1" x14ac:dyDescent="0.25">
      <c r="E1669" s="185">
        <v>45535</v>
      </c>
      <c r="F1669" s="35">
        <v>0.69791666666666663</v>
      </c>
      <c r="G1669" s="36" t="s">
        <v>201</v>
      </c>
      <c r="H1669" s="36">
        <v>9</v>
      </c>
      <c r="I1669" s="36">
        <v>1</v>
      </c>
      <c r="J1669" s="36" t="s">
        <v>202</v>
      </c>
      <c r="K1669" s="36" t="s">
        <v>18</v>
      </c>
      <c r="L1669" s="165">
        <v>20</v>
      </c>
      <c r="M1669" s="134" t="str">
        <f t="shared" si="325"/>
        <v/>
      </c>
      <c r="N1669" s="36" t="str">
        <f t="shared" si="326"/>
        <v/>
      </c>
      <c r="O1669" s="135" t="str">
        <f t="shared" si="327"/>
        <v/>
      </c>
      <c r="P1669" s="186" t="str">
        <f t="shared" si="328"/>
        <v>OK</v>
      </c>
      <c r="Q1669" s="187" t="str">
        <f t="shared" si="329"/>
        <v/>
      </c>
      <c r="R1669" s="150"/>
      <c r="S1669" s="187" t="str">
        <f t="shared" si="330"/>
        <v/>
      </c>
      <c r="T1669" s="136" t="str">
        <f t="shared" si="331"/>
        <v>Mr Brightside</v>
      </c>
      <c r="U1669" s="137" t="str">
        <f>IF(P1669="","",IF(N1669=1,"",IF(Q1669="","",IF(Q1669&lt;=100,100,IF(Table1[[#This Row],[Day]]="Wed",100,200)))))</f>
        <v/>
      </c>
      <c r="V1669" s="137" t="str">
        <f t="shared" si="332"/>
        <v/>
      </c>
      <c r="W1669" s="137" t="str">
        <f t="shared" si="333"/>
        <v/>
      </c>
      <c r="X1669" s="133">
        <f>100</f>
        <v>100</v>
      </c>
      <c r="Y1669" s="133" t="str">
        <f t="shared" si="334"/>
        <v/>
      </c>
      <c r="Z1669" s="133">
        <f t="shared" si="335"/>
        <v>-100</v>
      </c>
      <c r="AA1669" s="134" t="str">
        <f>TEXT(Table1[[#This Row],[Date]],"DDD")</f>
        <v>Sat</v>
      </c>
      <c r="AB1669" s="133" t="str">
        <f>IF(OR(G1669="Doomben",G1669="Eagle Farm"),"Q",IF(AND(Q1669&gt;1,Q1669&lt;55,Table1[[#This Row],[Source]]="Nat"),"Nat OK",IF(AND(Table1[[#This Row],[Source]]&lt;&gt;"Nat",Q1669&lt;55),"Poor &lt;55",IF(OR(G1669="Randwick",G1669="Flemington",G1669="Caulfield",G1669="Sandown Lake",G1669="Sandown Hill"),"Best","ave"))))</f>
        <v>Best</v>
      </c>
      <c r="AC1669" s="133" t="str">
        <f>IF(Q1669="","",IF(AB1669="Poor &lt;55",$AC$2*0.2%,IF(AND(AB1669="Q",AA1669&lt;&gt;"Wed"),$AC$2*0.4%,IF(AND(AB1669="Q",AA1669="Wed"),$AC$2*0.5%,IF(AND(AB1669="Ave",U1669=100),$AC$2*0.5%,IF(AND(AB1669="ave",U1669="",N1669=1,AG1669="Bush"),$AC$2*1%,IF(AND(AB1669="ave",U1669="",Q1669&gt;100),$AC$2*1.3%,IF(AND(AB1669="ave",U1669=""),$AC$2*1.2%,IF(AND(AB1669="Ave",U1669=200),$AC$2*1%,IF(AND(AB1669="Best",U1669=200),$AC$2*1.5%,IF(AND(AB1669="Best",U1669="",K1669&lt;&gt;"Pro Syd"),$AC$2*0.5%,IF(AND(AB1669="Best",U1669=""),$AC$2*1%,IF(AND(AB1669="Best",U1669=100,Table1[[#This Row],[State]]="NSW"),$AC$2*0.4%,IF(AND(AB1669="Best",U1669=100),$AC$2*1%,IF(Table1[[#This Row],[Adj]]="Nat OK",$AC$2*0.5%,"xxx")))))))))))))))</f>
        <v/>
      </c>
      <c r="AD1669" s="133" t="str">
        <f t="shared" si="336"/>
        <v/>
      </c>
      <c r="AE1669" s="133" t="str">
        <f t="shared" si="337"/>
        <v/>
      </c>
      <c r="AF1669" s="133" t="str">
        <f>VLOOKUP(Table1[[#This Row],[Track]],$F$2672:$H$2715,2,FALSE)</f>
        <v>Vic</v>
      </c>
      <c r="AG1669" s="133" t="str">
        <f>VLOOKUP(Table1[[#This Row],[Track]],$F$2672:$H$2715,3,FALSE)</f>
        <v>-</v>
      </c>
      <c r="AH1669" s="133" t="str">
        <f>IF(Table1[[#This Row],[Date]]&lt;$AH$2,"",IF(Table1[[#This Row],[Date]]&lt;$AH$3,"Edge","Elite Combo"))</f>
        <v/>
      </c>
      <c r="AI1669" s="218">
        <f>Table1[[#This Row],[Time]]</f>
        <v>0.69791666666666663</v>
      </c>
      <c r="AJ1669" s="219" t="str">
        <f>Table1[[#This Row],[Track]]</f>
        <v>Caulfield</v>
      </c>
      <c r="AK1669" s="216">
        <f>Table1[[#This Row],[Race ]]</f>
        <v>9</v>
      </c>
      <c r="AL1669" s="219">
        <f>Table1[[#This Row],[TAB]]</f>
        <v>1</v>
      </c>
      <c r="AM1669" s="219" t="str">
        <f>Table1[[#This Row],[Selection]]</f>
        <v>Mr Brightside</v>
      </c>
      <c r="AN1669" s="220" t="str">
        <f>Table1[[#This Row],[Sources]]</f>
        <v/>
      </c>
      <c r="AO1669" s="219" t="str">
        <f>Table1[[#This Row],[Scale Bet]]</f>
        <v/>
      </c>
    </row>
    <row r="1670" spans="5:41" ht="16.5" customHeight="1" x14ac:dyDescent="0.25">
      <c r="E1670" s="185">
        <v>45535</v>
      </c>
      <c r="F1670" s="35">
        <v>0.71180555555555558</v>
      </c>
      <c r="G1670" s="36" t="s">
        <v>17</v>
      </c>
      <c r="H1670" s="36">
        <v>10</v>
      </c>
      <c r="I1670" s="36">
        <v>10</v>
      </c>
      <c r="J1670" s="36" t="s">
        <v>25</v>
      </c>
      <c r="K1670" s="36" t="s">
        <v>60</v>
      </c>
      <c r="L1670" s="165">
        <v>15</v>
      </c>
      <c r="M1670" s="134">
        <f t="shared" si="325"/>
        <v>15</v>
      </c>
      <c r="N1670" s="36">
        <f t="shared" si="326"/>
        <v>1</v>
      </c>
      <c r="O1670" s="135" t="str">
        <f t="shared" si="327"/>
        <v>Pro Syd-15</v>
      </c>
      <c r="P1670" s="186" t="str">
        <f t="shared" si="328"/>
        <v>OK</v>
      </c>
      <c r="Q1670" s="187">
        <f t="shared" si="329"/>
        <v>60</v>
      </c>
      <c r="R1670" s="150"/>
      <c r="S1670" s="187" t="str">
        <f t="shared" si="330"/>
        <v/>
      </c>
      <c r="T1670" s="136" t="str">
        <f t="shared" si="331"/>
        <v>Boston Rocks</v>
      </c>
      <c r="U1670" s="137" t="str">
        <f>IF(P1670="","",IF(N1670=1,"",IF(Q1670="","",IF(Q1670&lt;=100,100,IF(Table1[[#This Row],[Day]]="Wed",100,200)))))</f>
        <v/>
      </c>
      <c r="V1670" s="137" t="str">
        <f t="shared" si="332"/>
        <v/>
      </c>
      <c r="W1670" s="137" t="str">
        <f t="shared" si="333"/>
        <v/>
      </c>
      <c r="X1670" s="133">
        <f>100</f>
        <v>100</v>
      </c>
      <c r="Y1670" s="133" t="str">
        <f t="shared" si="334"/>
        <v/>
      </c>
      <c r="Z1670" s="133">
        <f t="shared" si="335"/>
        <v>-100</v>
      </c>
      <c r="AA1670" s="134" t="str">
        <f>TEXT(Table1[[#This Row],[Date]],"DDD")</f>
        <v>Sat</v>
      </c>
      <c r="AB1670" s="133" t="str">
        <f>IF(OR(G1670="Doomben",G1670="Eagle Farm"),"Q",IF(AND(Q1670&gt;1,Q1670&lt;55,Table1[[#This Row],[Source]]="Nat"),"Nat OK",IF(AND(Table1[[#This Row],[Source]]&lt;&gt;"Nat",Q1670&lt;55),"Poor &lt;55",IF(OR(G1670="Randwick",G1670="Flemington",G1670="Caulfield",G1670="Sandown Lake",G1670="Sandown Hill"),"Best","ave"))))</f>
        <v>ave</v>
      </c>
      <c r="AC1670" s="133">
        <f>IF(Q1670="","",IF(AB1670="Poor &lt;55",$AC$2*0.2%,IF(AND(AB1670="Q",AA1670&lt;&gt;"Wed"),$AC$2*0.4%,IF(AND(AB1670="Q",AA1670="Wed"),$AC$2*0.5%,IF(AND(AB1670="Ave",U1670=100),$AC$2*0.5%,IF(AND(AB1670="ave",U1670="",N1670=1,AG1670="Bush"),$AC$2*1%,IF(AND(AB1670="ave",U1670="",Q1670&gt;100),$AC$2*1.3%,IF(AND(AB1670="ave",U1670=""),$AC$2*1.2%,IF(AND(AB1670="Ave",U1670=200),$AC$2*1%,IF(AND(AB1670="Best",U1670=200),$AC$2*1.5%,IF(AND(AB1670="Best",U1670="",K1670&lt;&gt;"Pro Syd"),$AC$2*0.5%,IF(AND(AB1670="Best",U1670=""),$AC$2*1%,IF(AND(AB1670="Best",U1670=100,Table1[[#This Row],[State]]="NSW"),$AC$2*0.4%,IF(AND(AB1670="Best",U1670=100),$AC$2*1%,IF(Table1[[#This Row],[Adj]]="Nat OK",$AC$2*0.5%,"xxx")))))))))))))))</f>
        <v>120</v>
      </c>
      <c r="AD1670" s="133" t="str">
        <f t="shared" si="336"/>
        <v/>
      </c>
      <c r="AE1670" s="133">
        <f t="shared" si="337"/>
        <v>-120</v>
      </c>
      <c r="AF1670" s="133" t="str">
        <f>VLOOKUP(Table1[[#This Row],[Track]],$F$2672:$H$2715,2,FALSE)</f>
        <v>NSW</v>
      </c>
      <c r="AG1670" s="133" t="str">
        <f>VLOOKUP(Table1[[#This Row],[Track]],$F$2672:$H$2715,3,FALSE)</f>
        <v>-</v>
      </c>
      <c r="AH1670" s="133" t="str">
        <f>IF(Table1[[#This Row],[Date]]&lt;$AH$2,"",IF(Table1[[#This Row],[Date]]&lt;$AH$3,"Edge","Elite Combo"))</f>
        <v/>
      </c>
      <c r="AI1670" s="218">
        <f>Table1[[#This Row],[Time]]</f>
        <v>0.71180555555555558</v>
      </c>
      <c r="AJ1670" s="219" t="str">
        <f>Table1[[#This Row],[Track]]</f>
        <v>Rosehill</v>
      </c>
      <c r="AK1670" s="216">
        <f>Table1[[#This Row],[Race ]]</f>
        <v>10</v>
      </c>
      <c r="AL1670" s="219">
        <f>Table1[[#This Row],[TAB]]</f>
        <v>10</v>
      </c>
      <c r="AM1670" s="219" t="str">
        <f>Table1[[#This Row],[Selection]]</f>
        <v>Boston Rocks</v>
      </c>
      <c r="AN1670" s="220" t="str">
        <f>Table1[[#This Row],[Sources]]</f>
        <v>Pro Syd-15</v>
      </c>
      <c r="AO1670" s="219">
        <f>Table1[[#This Row],[Scale Bet]]</f>
        <v>120</v>
      </c>
    </row>
    <row r="1671" spans="5:41" ht="16.5" customHeight="1" x14ac:dyDescent="0.25">
      <c r="E1671" s="185">
        <v>45535</v>
      </c>
      <c r="F1671" s="35">
        <v>0.71180555555555558</v>
      </c>
      <c r="G1671" s="36" t="s">
        <v>17</v>
      </c>
      <c r="H1671" s="36">
        <v>10</v>
      </c>
      <c r="I1671" s="36">
        <v>7</v>
      </c>
      <c r="J1671" s="36" t="s">
        <v>367</v>
      </c>
      <c r="K1671" s="36" t="s">
        <v>1</v>
      </c>
      <c r="L1671" s="165">
        <v>11.000000000000002</v>
      </c>
      <c r="M1671" s="134">
        <f t="shared" ref="M1671:M1734" si="338">IF(AND(J1671=J1670,E1671=E1670),"",IF(AND(E1671=E1674,J1671=J1674),L1671+L1672+L1673+L1674,IF(AND(E1671=E1673,J1671=J1673),L1671+L1672+L1673,IF(AND(E1671=E1672,J1671=J1672),L1671+L1672,L1671))))</f>
        <v>24</v>
      </c>
      <c r="N1671" s="36">
        <f t="shared" ref="N1671:N1734" si="339">IF(M1671=L1671,1,IF(M1671="","",IF(AND(E1671=E1674,J1671=J1674),4,IF(AND(E1671=E1673,J1671=J1673),3,IF(AND(E1671=E1672,J1671=J1672),2,"XXX")))))</f>
        <v>2</v>
      </c>
      <c r="O1671" s="135" t="str">
        <f t="shared" ref="O1671:O1734" si="340">IF(N1671="","",IF(N1671=4,K1671&amp;"-"&amp;L1671&amp;"/"&amp;K1672&amp;"-"&amp;L1672&amp;"/"&amp;K1673&amp;"-"&amp;L1673&amp;"/"&amp;K1674&amp;"-"&amp;L1674,IF(N1671=3,K1671&amp;"-"&amp;L1671&amp;"/"&amp;K1672&amp;"-"&amp;L1672&amp;"/"&amp;K1673&amp;"-"&amp;L1673,IF(N1671=2,K1671&amp;"-"&amp;L1671&amp;"/"&amp;K1672&amp;"-"&amp;L1672,IF(N1671=1,K1671&amp;"-"&amp;L1671,"""""xxx")))))</f>
        <v>E4-11/Nat-13</v>
      </c>
      <c r="P1671" s="186" t="str">
        <f t="shared" ref="P1671:P1734" si="341">IF(OR(G1671="Randwick",G1671="Rosehill",G1671="Flemington",G1671="Caulfield",G1671="Sandown Lake",G1671="Sandown Hill",G1671="Moonee Valley"),"OK","")</f>
        <v>OK</v>
      </c>
      <c r="Q1671" s="187">
        <f t="shared" ref="Q1671:Q1734" si="342">IF(M1671="","",(M1671*($Q$1/1000)/$R$1)*$Q$2)</f>
        <v>96</v>
      </c>
      <c r="R1671" s="150">
        <v>3.1</v>
      </c>
      <c r="S1671" s="187">
        <f t="shared" ref="S1671:S1734" si="343">IF(Q1671="","",IF(R1671="","",R1671*Q1671))</f>
        <v>297.60000000000002</v>
      </c>
      <c r="T1671" s="136" t="str">
        <f t="shared" ref="T1671:T1734" si="344">TRIM(PROPER(J1671))</f>
        <v>Briasa</v>
      </c>
      <c r="U1671" s="137">
        <f>IF(P1671="","",IF(N1671=1,"",IF(Q1671="","",IF(Q1671&lt;=100,100,IF(Table1[[#This Row],[Day]]="Wed",100,200)))))</f>
        <v>100</v>
      </c>
      <c r="V1671" s="137">
        <f t="shared" ref="V1671:V1734" si="345">IF(U1671="","",IF(R1671="","",U1671*R1671))</f>
        <v>310</v>
      </c>
      <c r="W1671" s="137">
        <f t="shared" ref="W1671:W1734" si="346">IF(U1671="","",IF(V1671="",U1671*-1,V1671-U1671))</f>
        <v>210</v>
      </c>
      <c r="X1671" s="133">
        <f>100</f>
        <v>100</v>
      </c>
      <c r="Y1671" s="133">
        <f t="shared" ref="Y1671:Y1734" si="347">IF(R1671="","",X1671*R1671)</f>
        <v>310</v>
      </c>
      <c r="Z1671" s="133">
        <f t="shared" ref="Z1671:Z1734" si="348">IF(Y1671="",X1671*-1,Y1671-X1670)</f>
        <v>210</v>
      </c>
      <c r="AA1671" s="134" t="str">
        <f>TEXT(Table1[[#This Row],[Date]],"DDD")</f>
        <v>Sat</v>
      </c>
      <c r="AB1671" s="133" t="str">
        <f>IF(OR(G1671="Doomben",G1671="Eagle Farm"),"Q",IF(AND(Q1671&gt;1,Q1671&lt;55,Table1[[#This Row],[Source]]="Nat"),"Nat OK",IF(AND(Table1[[#This Row],[Source]]&lt;&gt;"Nat",Q1671&lt;55),"Poor &lt;55",IF(OR(G1671="Randwick",G1671="Flemington",G1671="Caulfield",G1671="Sandown Lake",G1671="Sandown Hill"),"Best","ave"))))</f>
        <v>ave</v>
      </c>
      <c r="AC1671" s="133">
        <f>IF(Q1671="","",IF(AB1671="Poor &lt;55",$AC$2*0.2%,IF(AND(AB1671="Q",AA1671&lt;&gt;"Wed"),$AC$2*0.4%,IF(AND(AB1671="Q",AA1671="Wed"),$AC$2*0.5%,IF(AND(AB1671="Ave",U1671=100),$AC$2*0.5%,IF(AND(AB1671="ave",U1671="",N1671=1,AG1671="Bush"),$AC$2*1%,IF(AND(AB1671="ave",U1671="",Q1671&gt;100),$AC$2*1.3%,IF(AND(AB1671="ave",U1671=""),$AC$2*1.2%,IF(AND(AB1671="Ave",U1671=200),$AC$2*1%,IF(AND(AB1671="Best",U1671=200),$AC$2*1.5%,IF(AND(AB1671="Best",U1671="",K1671&lt;&gt;"Pro Syd"),$AC$2*0.5%,IF(AND(AB1671="Best",U1671=""),$AC$2*1%,IF(AND(AB1671="Best",U1671=100,Table1[[#This Row],[State]]="NSW"),$AC$2*0.4%,IF(AND(AB1671="Best",U1671=100),$AC$2*1%,IF(Table1[[#This Row],[Adj]]="Nat OK",$AC$2*0.5%,"xxx")))))))))))))))</f>
        <v>50</v>
      </c>
      <c r="AD1671" s="133">
        <f t="shared" ref="AD1671:AD1734" si="349">IF(AC1671="","",IF(R1671="","",AC1671*R1671))</f>
        <v>155</v>
      </c>
      <c r="AE1671" s="133">
        <f t="shared" ref="AE1671:AE1734" si="350">IF(AC1671="","",IF(AD1671="",AC1671*-1,AD1671-AC1671))</f>
        <v>105</v>
      </c>
      <c r="AF1671" s="133" t="str">
        <f>VLOOKUP(Table1[[#This Row],[Track]],$F$2672:$H$2715,2,FALSE)</f>
        <v>NSW</v>
      </c>
      <c r="AG1671" s="133" t="str">
        <f>VLOOKUP(Table1[[#This Row],[Track]],$F$2672:$H$2715,3,FALSE)</f>
        <v>-</v>
      </c>
      <c r="AH1671" s="133" t="str">
        <f>IF(Table1[[#This Row],[Date]]&lt;$AH$2,"",IF(Table1[[#This Row],[Date]]&lt;$AH$3,"Edge","Elite Combo"))</f>
        <v/>
      </c>
      <c r="AI1671" s="218">
        <f>Table1[[#This Row],[Time]]</f>
        <v>0.71180555555555558</v>
      </c>
      <c r="AJ1671" s="219" t="str">
        <f>Table1[[#This Row],[Track]]</f>
        <v>Rosehill</v>
      </c>
      <c r="AK1671" s="216">
        <f>Table1[[#This Row],[Race ]]</f>
        <v>10</v>
      </c>
      <c r="AL1671" s="219">
        <f>Table1[[#This Row],[TAB]]</f>
        <v>7</v>
      </c>
      <c r="AM1671" s="219" t="str">
        <f>Table1[[#This Row],[Selection]]</f>
        <v>Briasa</v>
      </c>
      <c r="AN1671" s="220" t="str">
        <f>Table1[[#This Row],[Sources]]</f>
        <v>E4-11/Nat-13</v>
      </c>
      <c r="AO1671" s="219">
        <f>Table1[[#This Row],[Scale Bet]]</f>
        <v>50</v>
      </c>
    </row>
    <row r="1672" spans="5:41" ht="16.5" customHeight="1" x14ac:dyDescent="0.25">
      <c r="E1672" s="185">
        <v>45535</v>
      </c>
      <c r="F1672" s="35">
        <v>0.71180555555555558</v>
      </c>
      <c r="G1672" s="36" t="s">
        <v>17</v>
      </c>
      <c r="H1672" s="36">
        <v>10</v>
      </c>
      <c r="I1672" s="36">
        <v>7</v>
      </c>
      <c r="J1672" s="36" t="s">
        <v>367</v>
      </c>
      <c r="K1672" s="36" t="s">
        <v>13</v>
      </c>
      <c r="L1672" s="165">
        <v>13</v>
      </c>
      <c r="M1672" s="134" t="str">
        <f t="shared" si="338"/>
        <v/>
      </c>
      <c r="N1672" s="36" t="str">
        <f t="shared" si="339"/>
        <v/>
      </c>
      <c r="O1672" s="135" t="str">
        <f t="shared" si="340"/>
        <v/>
      </c>
      <c r="P1672" s="186" t="str">
        <f t="shared" si="341"/>
        <v>OK</v>
      </c>
      <c r="Q1672" s="187" t="str">
        <f t="shared" si="342"/>
        <v/>
      </c>
      <c r="R1672" s="150">
        <v>3.1</v>
      </c>
      <c r="S1672" s="187" t="str">
        <f t="shared" si="343"/>
        <v/>
      </c>
      <c r="T1672" s="136" t="str">
        <f t="shared" si="344"/>
        <v>Briasa</v>
      </c>
      <c r="U1672" s="137" t="str">
        <f>IF(P1672="","",IF(N1672=1,"",IF(Q1672="","",IF(Q1672&lt;=100,100,IF(Table1[[#This Row],[Day]]="Wed",100,200)))))</f>
        <v/>
      </c>
      <c r="V1672" s="137" t="str">
        <f t="shared" si="345"/>
        <v/>
      </c>
      <c r="W1672" s="137" t="str">
        <f t="shared" si="346"/>
        <v/>
      </c>
      <c r="X1672" s="133">
        <f>100</f>
        <v>100</v>
      </c>
      <c r="Y1672" s="133">
        <f t="shared" si="347"/>
        <v>310</v>
      </c>
      <c r="Z1672" s="133">
        <f t="shared" si="348"/>
        <v>210</v>
      </c>
      <c r="AA1672" s="134" t="str">
        <f>TEXT(Table1[[#This Row],[Date]],"DDD")</f>
        <v>Sat</v>
      </c>
      <c r="AB1672" s="133" t="str">
        <f>IF(OR(G1672="Doomben",G1672="Eagle Farm"),"Q",IF(AND(Q1672&gt;1,Q1672&lt;55,Table1[[#This Row],[Source]]="Nat"),"Nat OK",IF(AND(Table1[[#This Row],[Source]]&lt;&gt;"Nat",Q1672&lt;55),"Poor &lt;55",IF(OR(G1672="Randwick",G1672="Flemington",G1672="Caulfield",G1672="Sandown Lake",G1672="Sandown Hill"),"Best","ave"))))</f>
        <v>ave</v>
      </c>
      <c r="AC1672" s="133" t="str">
        <f>IF(Q1672="","",IF(AB1672="Poor &lt;55",$AC$2*0.2%,IF(AND(AB1672="Q",AA1672&lt;&gt;"Wed"),$AC$2*0.4%,IF(AND(AB1672="Q",AA1672="Wed"),$AC$2*0.5%,IF(AND(AB1672="Ave",U1672=100),$AC$2*0.5%,IF(AND(AB1672="ave",U1672="",N1672=1,AG1672="Bush"),$AC$2*1%,IF(AND(AB1672="ave",U1672="",Q1672&gt;100),$AC$2*1.3%,IF(AND(AB1672="ave",U1672=""),$AC$2*1.2%,IF(AND(AB1672="Ave",U1672=200),$AC$2*1%,IF(AND(AB1672="Best",U1672=200),$AC$2*1.5%,IF(AND(AB1672="Best",U1672="",K1672&lt;&gt;"Pro Syd"),$AC$2*0.5%,IF(AND(AB1672="Best",U1672=""),$AC$2*1%,IF(AND(AB1672="Best",U1672=100,Table1[[#This Row],[State]]="NSW"),$AC$2*0.4%,IF(AND(AB1672="Best",U1672=100),$AC$2*1%,IF(Table1[[#This Row],[Adj]]="Nat OK",$AC$2*0.5%,"xxx")))))))))))))))</f>
        <v/>
      </c>
      <c r="AD1672" s="133" t="str">
        <f t="shared" si="349"/>
        <v/>
      </c>
      <c r="AE1672" s="133" t="str">
        <f t="shared" si="350"/>
        <v/>
      </c>
      <c r="AF1672" s="133" t="str">
        <f>VLOOKUP(Table1[[#This Row],[Track]],$F$2672:$H$2715,2,FALSE)</f>
        <v>NSW</v>
      </c>
      <c r="AG1672" s="133" t="str">
        <f>VLOOKUP(Table1[[#This Row],[Track]],$F$2672:$H$2715,3,FALSE)</f>
        <v>-</v>
      </c>
      <c r="AH1672" s="133" t="str">
        <f>IF(Table1[[#This Row],[Date]]&lt;$AH$2,"",IF(Table1[[#This Row],[Date]]&lt;$AH$3,"Edge","Elite Combo"))</f>
        <v/>
      </c>
      <c r="AI1672" s="218">
        <f>Table1[[#This Row],[Time]]</f>
        <v>0.71180555555555558</v>
      </c>
      <c r="AJ1672" s="219" t="str">
        <f>Table1[[#This Row],[Track]]</f>
        <v>Rosehill</v>
      </c>
      <c r="AK1672" s="216">
        <f>Table1[[#This Row],[Race ]]</f>
        <v>10</v>
      </c>
      <c r="AL1672" s="219">
        <f>Table1[[#This Row],[TAB]]</f>
        <v>7</v>
      </c>
      <c r="AM1672" s="219" t="str">
        <f>Table1[[#This Row],[Selection]]</f>
        <v>Briasa</v>
      </c>
      <c r="AN1672" s="220" t="str">
        <f>Table1[[#This Row],[Sources]]</f>
        <v/>
      </c>
      <c r="AO1672" s="219" t="str">
        <f>Table1[[#This Row],[Scale Bet]]</f>
        <v/>
      </c>
    </row>
    <row r="1673" spans="5:41" ht="16.5" customHeight="1" x14ac:dyDescent="0.25">
      <c r="E1673" s="185">
        <v>45535</v>
      </c>
      <c r="F1673" s="35">
        <v>0.72222222222222221</v>
      </c>
      <c r="G1673" s="36" t="s">
        <v>201</v>
      </c>
      <c r="H1673" s="36">
        <v>10</v>
      </c>
      <c r="I1673" s="36">
        <v>2</v>
      </c>
      <c r="J1673" s="36" t="s">
        <v>368</v>
      </c>
      <c r="K1673" s="36" t="s">
        <v>40</v>
      </c>
      <c r="L1673" s="165">
        <v>14</v>
      </c>
      <c r="M1673" s="134">
        <f t="shared" si="338"/>
        <v>27</v>
      </c>
      <c r="N1673" s="36">
        <f t="shared" si="339"/>
        <v>2</v>
      </c>
      <c r="O1673" s="135" t="str">
        <f t="shared" si="340"/>
        <v>Edge-14/Pro Mel-13</v>
      </c>
      <c r="P1673" s="186" t="str">
        <f t="shared" si="341"/>
        <v>OK</v>
      </c>
      <c r="Q1673" s="187">
        <f t="shared" si="342"/>
        <v>108</v>
      </c>
      <c r="R1673" s="150">
        <v>3.3</v>
      </c>
      <c r="S1673" s="187">
        <f t="shared" si="343"/>
        <v>356.4</v>
      </c>
      <c r="T1673" s="136" t="str">
        <f t="shared" si="344"/>
        <v>Another Wil</v>
      </c>
      <c r="U1673" s="137">
        <f>IF(P1673="","",IF(N1673=1,"",IF(Q1673="","",IF(Q1673&lt;=100,100,IF(Table1[[#This Row],[Day]]="Wed",100,200)))))</f>
        <v>200</v>
      </c>
      <c r="V1673" s="137">
        <f t="shared" si="345"/>
        <v>660</v>
      </c>
      <c r="W1673" s="137">
        <f t="shared" si="346"/>
        <v>460</v>
      </c>
      <c r="X1673" s="133">
        <f>100</f>
        <v>100</v>
      </c>
      <c r="Y1673" s="133">
        <f t="shared" si="347"/>
        <v>330</v>
      </c>
      <c r="Z1673" s="133">
        <f t="shared" si="348"/>
        <v>230</v>
      </c>
      <c r="AA1673" s="134" t="str">
        <f>TEXT(Table1[[#This Row],[Date]],"DDD")</f>
        <v>Sat</v>
      </c>
      <c r="AB1673" s="133" t="str">
        <f>IF(OR(G1673="Doomben",G1673="Eagle Farm"),"Q",IF(AND(Q1673&gt;1,Q1673&lt;55,Table1[[#This Row],[Source]]="Nat"),"Nat OK",IF(AND(Table1[[#This Row],[Source]]&lt;&gt;"Nat",Q1673&lt;55),"Poor &lt;55",IF(OR(G1673="Randwick",G1673="Flemington",G1673="Caulfield",G1673="Sandown Lake",G1673="Sandown Hill"),"Best","ave"))))</f>
        <v>Best</v>
      </c>
      <c r="AC1673" s="133">
        <f>IF(Q1673="","",IF(AB1673="Poor &lt;55",$AC$2*0.2%,IF(AND(AB1673="Q",AA1673&lt;&gt;"Wed"),$AC$2*0.4%,IF(AND(AB1673="Q",AA1673="Wed"),$AC$2*0.5%,IF(AND(AB1673="Ave",U1673=100),$AC$2*0.5%,IF(AND(AB1673="ave",U1673="",N1673=1,AG1673="Bush"),$AC$2*1%,IF(AND(AB1673="ave",U1673="",Q1673&gt;100),$AC$2*1.3%,IF(AND(AB1673="ave",U1673=""),$AC$2*1.2%,IF(AND(AB1673="Ave",U1673=200),$AC$2*1%,IF(AND(AB1673="Best",U1673=200),$AC$2*1.5%,IF(AND(AB1673="Best",U1673="",K1673&lt;&gt;"Pro Syd"),$AC$2*0.5%,IF(AND(AB1673="Best",U1673=""),$AC$2*1%,IF(AND(AB1673="Best",U1673=100,Table1[[#This Row],[State]]="NSW"),$AC$2*0.4%,IF(AND(AB1673="Best",U1673=100),$AC$2*1%,IF(Table1[[#This Row],[Adj]]="Nat OK",$AC$2*0.5%,"xxx")))))))))))))))</f>
        <v>150</v>
      </c>
      <c r="AD1673" s="133">
        <f t="shared" si="349"/>
        <v>495</v>
      </c>
      <c r="AE1673" s="133">
        <f t="shared" si="350"/>
        <v>345</v>
      </c>
      <c r="AF1673" s="133" t="str">
        <f>VLOOKUP(Table1[[#This Row],[Track]],$F$2672:$H$2715,2,FALSE)</f>
        <v>Vic</v>
      </c>
      <c r="AG1673" s="133" t="str">
        <f>VLOOKUP(Table1[[#This Row],[Track]],$F$2672:$H$2715,3,FALSE)</f>
        <v>-</v>
      </c>
      <c r="AH1673" s="133" t="str">
        <f>IF(Table1[[#This Row],[Date]]&lt;$AH$2,"",IF(Table1[[#This Row],[Date]]&lt;$AH$3,"Edge","Elite Combo"))</f>
        <v/>
      </c>
      <c r="AI1673" s="218">
        <f>Table1[[#This Row],[Time]]</f>
        <v>0.72222222222222221</v>
      </c>
      <c r="AJ1673" s="219" t="str">
        <f>Table1[[#This Row],[Track]]</f>
        <v>Caulfield</v>
      </c>
      <c r="AK1673" s="216">
        <f>Table1[[#This Row],[Race ]]</f>
        <v>10</v>
      </c>
      <c r="AL1673" s="219">
        <f>Table1[[#This Row],[TAB]]</f>
        <v>2</v>
      </c>
      <c r="AM1673" s="219" t="str">
        <f>Table1[[#This Row],[Selection]]</f>
        <v>Another Wil</v>
      </c>
      <c r="AN1673" s="220" t="str">
        <f>Table1[[#This Row],[Sources]]</f>
        <v>Edge-14/Pro Mel-13</v>
      </c>
      <c r="AO1673" s="219">
        <f>Table1[[#This Row],[Scale Bet]]</f>
        <v>150</v>
      </c>
    </row>
    <row r="1674" spans="5:41" ht="16.5" customHeight="1" x14ac:dyDescent="0.25">
      <c r="E1674" s="185">
        <v>45535</v>
      </c>
      <c r="F1674" s="35">
        <v>0.72222222222222221</v>
      </c>
      <c r="G1674" s="36" t="s">
        <v>201</v>
      </c>
      <c r="H1674" s="36">
        <v>10</v>
      </c>
      <c r="I1674" s="36">
        <v>2</v>
      </c>
      <c r="J1674" s="36" t="s">
        <v>368</v>
      </c>
      <c r="K1674" s="36" t="s">
        <v>18</v>
      </c>
      <c r="L1674" s="165">
        <v>13</v>
      </c>
      <c r="M1674" s="134" t="str">
        <f t="shared" si="338"/>
        <v/>
      </c>
      <c r="N1674" s="36" t="str">
        <f t="shared" si="339"/>
        <v/>
      </c>
      <c r="O1674" s="135" t="str">
        <f t="shared" si="340"/>
        <v/>
      </c>
      <c r="P1674" s="186" t="str">
        <f t="shared" si="341"/>
        <v>OK</v>
      </c>
      <c r="Q1674" s="187" t="str">
        <f t="shared" si="342"/>
        <v/>
      </c>
      <c r="R1674" s="150">
        <v>3.3</v>
      </c>
      <c r="S1674" s="187" t="str">
        <f t="shared" si="343"/>
        <v/>
      </c>
      <c r="T1674" s="136" t="str">
        <f t="shared" si="344"/>
        <v>Another Wil</v>
      </c>
      <c r="U1674" s="137" t="str">
        <f>IF(P1674="","",IF(N1674=1,"",IF(Q1674="","",IF(Q1674&lt;=100,100,IF(Table1[[#This Row],[Day]]="Wed",100,200)))))</f>
        <v/>
      </c>
      <c r="V1674" s="137" t="str">
        <f t="shared" si="345"/>
        <v/>
      </c>
      <c r="W1674" s="137" t="str">
        <f t="shared" si="346"/>
        <v/>
      </c>
      <c r="X1674" s="133">
        <f>100</f>
        <v>100</v>
      </c>
      <c r="Y1674" s="133">
        <f t="shared" si="347"/>
        <v>330</v>
      </c>
      <c r="Z1674" s="133">
        <f t="shared" si="348"/>
        <v>230</v>
      </c>
      <c r="AA1674" s="134" t="str">
        <f>TEXT(Table1[[#This Row],[Date]],"DDD")</f>
        <v>Sat</v>
      </c>
      <c r="AB1674" s="133" t="str">
        <f>IF(OR(G1674="Doomben",G1674="Eagle Farm"),"Q",IF(AND(Q1674&gt;1,Q1674&lt;55,Table1[[#This Row],[Source]]="Nat"),"Nat OK",IF(AND(Table1[[#This Row],[Source]]&lt;&gt;"Nat",Q1674&lt;55),"Poor &lt;55",IF(OR(G1674="Randwick",G1674="Flemington",G1674="Caulfield",G1674="Sandown Lake",G1674="Sandown Hill"),"Best","ave"))))</f>
        <v>Best</v>
      </c>
      <c r="AC1674" s="133" t="str">
        <f>IF(Q1674="","",IF(AB1674="Poor &lt;55",$AC$2*0.2%,IF(AND(AB1674="Q",AA1674&lt;&gt;"Wed"),$AC$2*0.4%,IF(AND(AB1674="Q",AA1674="Wed"),$AC$2*0.5%,IF(AND(AB1674="Ave",U1674=100),$AC$2*0.5%,IF(AND(AB1674="ave",U1674="",N1674=1,AG1674="Bush"),$AC$2*1%,IF(AND(AB1674="ave",U1674="",Q1674&gt;100),$AC$2*1.3%,IF(AND(AB1674="ave",U1674=""),$AC$2*1.2%,IF(AND(AB1674="Ave",U1674=200),$AC$2*1%,IF(AND(AB1674="Best",U1674=200),$AC$2*1.5%,IF(AND(AB1674="Best",U1674="",K1674&lt;&gt;"Pro Syd"),$AC$2*0.5%,IF(AND(AB1674="Best",U1674=""),$AC$2*1%,IF(AND(AB1674="Best",U1674=100,Table1[[#This Row],[State]]="NSW"),$AC$2*0.4%,IF(AND(AB1674="Best",U1674=100),$AC$2*1%,IF(Table1[[#This Row],[Adj]]="Nat OK",$AC$2*0.5%,"xxx")))))))))))))))</f>
        <v/>
      </c>
      <c r="AD1674" s="133" t="str">
        <f t="shared" si="349"/>
        <v/>
      </c>
      <c r="AE1674" s="133" t="str">
        <f t="shared" si="350"/>
        <v/>
      </c>
      <c r="AF1674" s="133" t="str">
        <f>VLOOKUP(Table1[[#This Row],[Track]],$F$2672:$H$2715,2,FALSE)</f>
        <v>Vic</v>
      </c>
      <c r="AG1674" s="133" t="str">
        <f>VLOOKUP(Table1[[#This Row],[Track]],$F$2672:$H$2715,3,FALSE)</f>
        <v>-</v>
      </c>
      <c r="AH1674" s="133" t="str">
        <f>IF(Table1[[#This Row],[Date]]&lt;$AH$2,"",IF(Table1[[#This Row],[Date]]&lt;$AH$3,"Edge","Elite Combo"))</f>
        <v/>
      </c>
      <c r="AI1674" s="218">
        <f>Table1[[#This Row],[Time]]</f>
        <v>0.72222222222222221</v>
      </c>
      <c r="AJ1674" s="219" t="str">
        <f>Table1[[#This Row],[Track]]</f>
        <v>Caulfield</v>
      </c>
      <c r="AK1674" s="216">
        <f>Table1[[#This Row],[Race ]]</f>
        <v>10</v>
      </c>
      <c r="AL1674" s="219">
        <f>Table1[[#This Row],[TAB]]</f>
        <v>2</v>
      </c>
      <c r="AM1674" s="219" t="str">
        <f>Table1[[#This Row],[Selection]]</f>
        <v>Another Wil</v>
      </c>
      <c r="AN1674" s="220" t="str">
        <f>Table1[[#This Row],[Sources]]</f>
        <v/>
      </c>
      <c r="AO1674" s="219" t="str">
        <f>Table1[[#This Row],[Scale Bet]]</f>
        <v/>
      </c>
    </row>
    <row r="1675" spans="5:41" ht="16.5" customHeight="1" x14ac:dyDescent="0.25">
      <c r="E1675" s="185">
        <v>45542</v>
      </c>
      <c r="F1675" s="35">
        <v>0.49305555555555558</v>
      </c>
      <c r="G1675" s="36" t="s">
        <v>22</v>
      </c>
      <c r="H1675" s="36">
        <v>1</v>
      </c>
      <c r="I1675" s="36">
        <v>15</v>
      </c>
      <c r="J1675" s="36" t="s">
        <v>369</v>
      </c>
      <c r="K1675" s="36" t="s">
        <v>60</v>
      </c>
      <c r="L1675" s="165">
        <v>15</v>
      </c>
      <c r="M1675" s="134">
        <f t="shared" si="338"/>
        <v>15</v>
      </c>
      <c r="N1675" s="36">
        <f t="shared" si="339"/>
        <v>1</v>
      </c>
      <c r="O1675" s="135" t="str">
        <f t="shared" si="340"/>
        <v>Pro Syd-15</v>
      </c>
      <c r="P1675" s="186" t="str">
        <f t="shared" si="341"/>
        <v>OK</v>
      </c>
      <c r="Q1675" s="187">
        <f t="shared" si="342"/>
        <v>60</v>
      </c>
      <c r="R1675" s="150"/>
      <c r="S1675" s="187" t="str">
        <f t="shared" si="343"/>
        <v/>
      </c>
      <c r="T1675" s="136" t="str">
        <f t="shared" si="344"/>
        <v>Powers Of Opal</v>
      </c>
      <c r="U1675" s="137" t="str">
        <f>IF(P1675="","",IF(N1675=1,"",IF(Q1675="","",IF(Q1675&lt;=100,100,IF(Table1[[#This Row],[Day]]="Wed",100,200)))))</f>
        <v/>
      </c>
      <c r="V1675" s="137" t="str">
        <f t="shared" si="345"/>
        <v/>
      </c>
      <c r="W1675" s="137" t="str">
        <f t="shared" si="346"/>
        <v/>
      </c>
      <c r="X1675" s="133">
        <f>100</f>
        <v>100</v>
      </c>
      <c r="Y1675" s="133" t="str">
        <f t="shared" si="347"/>
        <v/>
      </c>
      <c r="Z1675" s="133">
        <f t="shared" si="348"/>
        <v>-100</v>
      </c>
      <c r="AA1675" s="134" t="str">
        <f>TEXT(Table1[[#This Row],[Date]],"DDD")</f>
        <v>Sat</v>
      </c>
      <c r="AB1675" s="133" t="str">
        <f>IF(OR(G1675="Doomben",G1675="Eagle Farm"),"Q",IF(AND(Q1675&gt;1,Q1675&lt;55,Table1[[#This Row],[Source]]="Nat"),"Nat OK",IF(AND(Table1[[#This Row],[Source]]&lt;&gt;"Nat",Q1675&lt;55),"Poor &lt;55",IF(OR(G1675="Randwick",G1675="Flemington",G1675="Caulfield",G1675="Sandown Lake",G1675="Sandown Hill"),"Best","ave"))))</f>
        <v>Best</v>
      </c>
      <c r="AC1675" s="133">
        <f>IF(Q1675="","",IF(AB1675="Poor &lt;55",$AC$2*0.2%,IF(AND(AB1675="Q",AA1675&lt;&gt;"Wed"),$AC$2*0.4%,IF(AND(AB1675="Q",AA1675="Wed"),$AC$2*0.5%,IF(AND(AB1675="Ave",U1675=100),$AC$2*0.5%,IF(AND(AB1675="ave",U1675="",N1675=1,AG1675="Bush"),$AC$2*1%,IF(AND(AB1675="ave",U1675="",Q1675&gt;100),$AC$2*1.3%,IF(AND(AB1675="ave",U1675=""),$AC$2*1.2%,IF(AND(AB1675="Ave",U1675=200),$AC$2*1%,IF(AND(AB1675="Best",U1675=200),$AC$2*1.5%,IF(AND(AB1675="Best",U1675="",K1675&lt;&gt;"Pro Syd"),$AC$2*0.5%,IF(AND(AB1675="Best",U1675=""),$AC$2*1%,IF(AND(AB1675="Best",U1675=100,Table1[[#This Row],[State]]="NSW"),$AC$2*0.4%,IF(AND(AB1675="Best",U1675=100),$AC$2*1%,IF(Table1[[#This Row],[Adj]]="Nat OK",$AC$2*0.5%,"xxx")))))))))))))))</f>
        <v>100</v>
      </c>
      <c r="AD1675" s="133" t="str">
        <f t="shared" si="349"/>
        <v/>
      </c>
      <c r="AE1675" s="133">
        <f t="shared" si="350"/>
        <v>-100</v>
      </c>
      <c r="AF1675" s="133" t="str">
        <f>VLOOKUP(Table1[[#This Row],[Track]],$F$2672:$H$2715,2,FALSE)</f>
        <v>NSW</v>
      </c>
      <c r="AG1675" s="133" t="str">
        <f>VLOOKUP(Table1[[#This Row],[Track]],$F$2672:$H$2715,3,FALSE)</f>
        <v>-</v>
      </c>
      <c r="AH1675" s="133" t="str">
        <f>IF(Table1[[#This Row],[Date]]&lt;$AH$2,"",IF(Table1[[#This Row],[Date]]&lt;$AH$3,"Edge","Elite Combo"))</f>
        <v/>
      </c>
      <c r="AI1675" s="218">
        <f>Table1[[#This Row],[Time]]</f>
        <v>0.49305555555555558</v>
      </c>
      <c r="AJ1675" s="219" t="str">
        <f>Table1[[#This Row],[Track]]</f>
        <v>Randwick</v>
      </c>
      <c r="AK1675" s="216">
        <f>Table1[[#This Row],[Race ]]</f>
        <v>1</v>
      </c>
      <c r="AL1675" s="219">
        <f>Table1[[#This Row],[TAB]]</f>
        <v>15</v>
      </c>
      <c r="AM1675" s="219" t="str">
        <f>Table1[[#This Row],[Selection]]</f>
        <v>Powers Of Opal</v>
      </c>
      <c r="AN1675" s="220" t="str">
        <f>Table1[[#This Row],[Sources]]</f>
        <v>Pro Syd-15</v>
      </c>
      <c r="AO1675" s="219">
        <f>Table1[[#This Row],[Scale Bet]]</f>
        <v>100</v>
      </c>
    </row>
    <row r="1676" spans="5:41" ht="16.5" customHeight="1" x14ac:dyDescent="0.25">
      <c r="E1676" s="185">
        <v>45542</v>
      </c>
      <c r="F1676" s="35">
        <v>0.51736111111111116</v>
      </c>
      <c r="G1676" s="36" t="s">
        <v>22</v>
      </c>
      <c r="H1676" s="36">
        <v>2</v>
      </c>
      <c r="I1676" s="36">
        <v>5</v>
      </c>
      <c r="J1676" s="36" t="s">
        <v>370</v>
      </c>
      <c r="K1676" s="36" t="s">
        <v>1</v>
      </c>
      <c r="L1676" s="165">
        <v>10</v>
      </c>
      <c r="M1676" s="134">
        <f t="shared" si="338"/>
        <v>10</v>
      </c>
      <c r="N1676" s="36">
        <f t="shared" si="339"/>
        <v>1</v>
      </c>
      <c r="O1676" s="135" t="str">
        <f t="shared" si="340"/>
        <v>E4-10</v>
      </c>
      <c r="P1676" s="186" t="str">
        <f t="shared" si="341"/>
        <v>OK</v>
      </c>
      <c r="Q1676" s="187">
        <f t="shared" si="342"/>
        <v>40</v>
      </c>
      <c r="R1676" s="150"/>
      <c r="S1676" s="187" t="str">
        <f t="shared" si="343"/>
        <v/>
      </c>
      <c r="T1676" s="136" t="str">
        <f t="shared" si="344"/>
        <v>Martini Mumma</v>
      </c>
      <c r="U1676" s="137" t="str">
        <f>IF(P1676="","",IF(N1676=1,"",IF(Q1676="","",IF(Q1676&lt;=100,100,IF(Table1[[#This Row],[Day]]="Wed",100,200)))))</f>
        <v/>
      </c>
      <c r="V1676" s="137" t="str">
        <f t="shared" si="345"/>
        <v/>
      </c>
      <c r="W1676" s="137" t="str">
        <f t="shared" si="346"/>
        <v/>
      </c>
      <c r="X1676" s="133">
        <f>100</f>
        <v>100</v>
      </c>
      <c r="Y1676" s="133" t="str">
        <f t="shared" si="347"/>
        <v/>
      </c>
      <c r="Z1676" s="133">
        <f t="shared" si="348"/>
        <v>-100</v>
      </c>
      <c r="AA1676" s="134" t="str">
        <f>TEXT(Table1[[#This Row],[Date]],"DDD")</f>
        <v>Sat</v>
      </c>
      <c r="AB1676" s="133" t="str">
        <f>IF(OR(G1676="Doomben",G1676="Eagle Farm"),"Q",IF(AND(Q1676&gt;1,Q1676&lt;55,Table1[[#This Row],[Source]]="Nat"),"Nat OK",IF(AND(Table1[[#This Row],[Source]]&lt;&gt;"Nat",Q1676&lt;55),"Poor &lt;55",IF(OR(G1676="Randwick",G1676="Flemington",G1676="Caulfield",G1676="Sandown Lake",G1676="Sandown Hill"),"Best","ave"))))</f>
        <v>Poor &lt;55</v>
      </c>
      <c r="AC1676" s="133">
        <f>IF(Q1676="","",IF(AB1676="Poor &lt;55",$AC$2*0.2%,IF(AND(AB1676="Q",AA1676&lt;&gt;"Wed"),$AC$2*0.4%,IF(AND(AB1676="Q",AA1676="Wed"),$AC$2*0.5%,IF(AND(AB1676="Ave",U1676=100),$AC$2*0.5%,IF(AND(AB1676="ave",U1676="",N1676=1,AG1676="Bush"),$AC$2*1%,IF(AND(AB1676="ave",U1676="",Q1676&gt;100),$AC$2*1.3%,IF(AND(AB1676="ave",U1676=""),$AC$2*1.2%,IF(AND(AB1676="Ave",U1676=200),$AC$2*1%,IF(AND(AB1676="Best",U1676=200),$AC$2*1.5%,IF(AND(AB1676="Best",U1676="",K1676&lt;&gt;"Pro Syd"),$AC$2*0.5%,IF(AND(AB1676="Best",U1676=""),$AC$2*1%,IF(AND(AB1676="Best",U1676=100,Table1[[#This Row],[State]]="NSW"),$AC$2*0.4%,IF(AND(AB1676="Best",U1676=100),$AC$2*1%,IF(Table1[[#This Row],[Adj]]="Nat OK",$AC$2*0.5%,"xxx")))))))))))))))</f>
        <v>20</v>
      </c>
      <c r="AD1676" s="133" t="str">
        <f t="shared" si="349"/>
        <v/>
      </c>
      <c r="AE1676" s="133">
        <f t="shared" si="350"/>
        <v>-20</v>
      </c>
      <c r="AF1676" s="133" t="str">
        <f>VLOOKUP(Table1[[#This Row],[Track]],$F$2672:$H$2715,2,FALSE)</f>
        <v>NSW</v>
      </c>
      <c r="AG1676" s="133" t="str">
        <f>VLOOKUP(Table1[[#This Row],[Track]],$F$2672:$H$2715,3,FALSE)</f>
        <v>-</v>
      </c>
      <c r="AH1676" s="133" t="str">
        <f>IF(Table1[[#This Row],[Date]]&lt;$AH$2,"",IF(Table1[[#This Row],[Date]]&lt;$AH$3,"Edge","Elite Combo"))</f>
        <v/>
      </c>
      <c r="AI1676" s="218">
        <f>Table1[[#This Row],[Time]]</f>
        <v>0.51736111111111116</v>
      </c>
      <c r="AJ1676" s="219" t="str">
        <f>Table1[[#This Row],[Track]]</f>
        <v>Randwick</v>
      </c>
      <c r="AK1676" s="216">
        <f>Table1[[#This Row],[Race ]]</f>
        <v>2</v>
      </c>
      <c r="AL1676" s="219">
        <f>Table1[[#This Row],[TAB]]</f>
        <v>5</v>
      </c>
      <c r="AM1676" s="219" t="str">
        <f>Table1[[#This Row],[Selection]]</f>
        <v>Martini Mumma</v>
      </c>
      <c r="AN1676" s="220" t="str">
        <f>Table1[[#This Row],[Sources]]</f>
        <v>E4-10</v>
      </c>
      <c r="AO1676" s="219">
        <f>Table1[[#This Row],[Scale Bet]]</f>
        <v>20</v>
      </c>
    </row>
    <row r="1677" spans="5:41" ht="16.5" customHeight="1" x14ac:dyDescent="0.25">
      <c r="E1677" s="185">
        <v>45542</v>
      </c>
      <c r="F1677" s="35">
        <v>0.51736111111111116</v>
      </c>
      <c r="G1677" s="36" t="s">
        <v>22</v>
      </c>
      <c r="H1677" s="36">
        <v>2</v>
      </c>
      <c r="I1677" s="36">
        <v>3</v>
      </c>
      <c r="J1677" s="36" t="s">
        <v>171</v>
      </c>
      <c r="K1677" s="36" t="s">
        <v>1</v>
      </c>
      <c r="L1677" s="165">
        <v>10</v>
      </c>
      <c r="M1677" s="134">
        <f t="shared" si="338"/>
        <v>38</v>
      </c>
      <c r="N1677" s="36">
        <f t="shared" si="339"/>
        <v>3</v>
      </c>
      <c r="O1677" s="135" t="str">
        <f t="shared" si="340"/>
        <v>E4-10/Nat-13/Pro Syd-15</v>
      </c>
      <c r="P1677" s="186" t="str">
        <f t="shared" si="341"/>
        <v>OK</v>
      </c>
      <c r="Q1677" s="187">
        <f t="shared" si="342"/>
        <v>152</v>
      </c>
      <c r="R1677" s="150">
        <v>4.5999999999999996</v>
      </c>
      <c r="S1677" s="187">
        <f t="shared" si="343"/>
        <v>699.19999999999993</v>
      </c>
      <c r="T1677" s="136" t="str">
        <f t="shared" si="344"/>
        <v>Spring Lee</v>
      </c>
      <c r="U1677" s="137">
        <f>IF(P1677="","",IF(N1677=1,"",IF(Q1677="","",IF(Q1677&lt;=100,100,IF(Table1[[#This Row],[Day]]="Wed",100,200)))))</f>
        <v>200</v>
      </c>
      <c r="V1677" s="137">
        <f t="shared" si="345"/>
        <v>919.99999999999989</v>
      </c>
      <c r="W1677" s="137">
        <f t="shared" si="346"/>
        <v>719.99999999999989</v>
      </c>
      <c r="X1677" s="133">
        <f>100</f>
        <v>100</v>
      </c>
      <c r="Y1677" s="133">
        <f t="shared" si="347"/>
        <v>459.99999999999994</v>
      </c>
      <c r="Z1677" s="133">
        <f t="shared" si="348"/>
        <v>359.99999999999994</v>
      </c>
      <c r="AA1677" s="134" t="str">
        <f>TEXT(Table1[[#This Row],[Date]],"DDD")</f>
        <v>Sat</v>
      </c>
      <c r="AB1677" s="133" t="str">
        <f>IF(OR(G1677="Doomben",G1677="Eagle Farm"),"Q",IF(AND(Q1677&gt;1,Q1677&lt;55,Table1[[#This Row],[Source]]="Nat"),"Nat OK",IF(AND(Table1[[#This Row],[Source]]&lt;&gt;"Nat",Q1677&lt;55),"Poor &lt;55",IF(OR(G1677="Randwick",G1677="Flemington",G1677="Caulfield",G1677="Sandown Lake",G1677="Sandown Hill"),"Best","ave"))))</f>
        <v>Best</v>
      </c>
      <c r="AC1677" s="133">
        <f>IF(Q1677="","",IF(AB1677="Poor &lt;55",$AC$2*0.2%,IF(AND(AB1677="Q",AA1677&lt;&gt;"Wed"),$AC$2*0.4%,IF(AND(AB1677="Q",AA1677="Wed"),$AC$2*0.5%,IF(AND(AB1677="Ave",U1677=100),$AC$2*0.5%,IF(AND(AB1677="ave",U1677="",N1677=1,AG1677="Bush"),$AC$2*1%,IF(AND(AB1677="ave",U1677="",Q1677&gt;100),$AC$2*1.3%,IF(AND(AB1677="ave",U1677=""),$AC$2*1.2%,IF(AND(AB1677="Ave",U1677=200),$AC$2*1%,IF(AND(AB1677="Best",U1677=200),$AC$2*1.5%,IF(AND(AB1677="Best",U1677="",K1677&lt;&gt;"Pro Syd"),$AC$2*0.5%,IF(AND(AB1677="Best",U1677=""),$AC$2*1%,IF(AND(AB1677="Best",U1677=100,Table1[[#This Row],[State]]="NSW"),$AC$2*0.4%,IF(AND(AB1677="Best",U1677=100),$AC$2*1%,IF(Table1[[#This Row],[Adj]]="Nat OK",$AC$2*0.5%,"xxx")))))))))))))))</f>
        <v>150</v>
      </c>
      <c r="AD1677" s="133">
        <f t="shared" si="349"/>
        <v>690</v>
      </c>
      <c r="AE1677" s="133">
        <f t="shared" si="350"/>
        <v>540</v>
      </c>
      <c r="AF1677" s="133" t="str">
        <f>VLOOKUP(Table1[[#This Row],[Track]],$F$2672:$H$2715,2,FALSE)</f>
        <v>NSW</v>
      </c>
      <c r="AG1677" s="133" t="str">
        <f>VLOOKUP(Table1[[#This Row],[Track]],$F$2672:$H$2715,3,FALSE)</f>
        <v>-</v>
      </c>
      <c r="AH1677" s="133" t="str">
        <f>IF(Table1[[#This Row],[Date]]&lt;$AH$2,"",IF(Table1[[#This Row],[Date]]&lt;$AH$3,"Edge","Elite Combo"))</f>
        <v/>
      </c>
      <c r="AI1677" s="218">
        <f>Table1[[#This Row],[Time]]</f>
        <v>0.51736111111111116</v>
      </c>
      <c r="AJ1677" s="219" t="str">
        <f>Table1[[#This Row],[Track]]</f>
        <v>Randwick</v>
      </c>
      <c r="AK1677" s="216">
        <f>Table1[[#This Row],[Race ]]</f>
        <v>2</v>
      </c>
      <c r="AL1677" s="219">
        <f>Table1[[#This Row],[TAB]]</f>
        <v>3</v>
      </c>
      <c r="AM1677" s="219" t="str">
        <f>Table1[[#This Row],[Selection]]</f>
        <v>Spring Lee</v>
      </c>
      <c r="AN1677" s="220" t="str">
        <f>Table1[[#This Row],[Sources]]</f>
        <v>E4-10/Nat-13/Pro Syd-15</v>
      </c>
      <c r="AO1677" s="219">
        <f>Table1[[#This Row],[Scale Bet]]</f>
        <v>150</v>
      </c>
    </row>
    <row r="1678" spans="5:41" ht="16.5" customHeight="1" x14ac:dyDescent="0.25">
      <c r="E1678" s="185">
        <v>45542</v>
      </c>
      <c r="F1678" s="35">
        <v>0.51736111111111116</v>
      </c>
      <c r="G1678" s="36" t="s">
        <v>22</v>
      </c>
      <c r="H1678" s="36">
        <v>2</v>
      </c>
      <c r="I1678" s="36">
        <v>3</v>
      </c>
      <c r="J1678" s="36" t="s">
        <v>171</v>
      </c>
      <c r="K1678" s="36" t="s">
        <v>13</v>
      </c>
      <c r="L1678" s="165">
        <v>13</v>
      </c>
      <c r="M1678" s="134" t="str">
        <f t="shared" si="338"/>
        <v/>
      </c>
      <c r="N1678" s="36" t="str">
        <f t="shared" si="339"/>
        <v/>
      </c>
      <c r="O1678" s="135" t="str">
        <f t="shared" si="340"/>
        <v/>
      </c>
      <c r="P1678" s="186" t="str">
        <f t="shared" si="341"/>
        <v>OK</v>
      </c>
      <c r="Q1678" s="187" t="str">
        <f t="shared" si="342"/>
        <v/>
      </c>
      <c r="R1678" s="150">
        <v>4.5999999999999996</v>
      </c>
      <c r="S1678" s="187" t="str">
        <f t="shared" si="343"/>
        <v/>
      </c>
      <c r="T1678" s="136" t="str">
        <f t="shared" si="344"/>
        <v>Spring Lee</v>
      </c>
      <c r="U1678" s="137" t="str">
        <f>IF(P1678="","",IF(N1678=1,"",IF(Q1678="","",IF(Q1678&lt;=100,100,IF(Table1[[#This Row],[Day]]="Wed",100,200)))))</f>
        <v/>
      </c>
      <c r="V1678" s="137" t="str">
        <f t="shared" si="345"/>
        <v/>
      </c>
      <c r="W1678" s="137" t="str">
        <f t="shared" si="346"/>
        <v/>
      </c>
      <c r="X1678" s="133">
        <f>100</f>
        <v>100</v>
      </c>
      <c r="Y1678" s="133">
        <f t="shared" si="347"/>
        <v>459.99999999999994</v>
      </c>
      <c r="Z1678" s="133">
        <f t="shared" si="348"/>
        <v>359.99999999999994</v>
      </c>
      <c r="AA1678" s="134" t="str">
        <f>TEXT(Table1[[#This Row],[Date]],"DDD")</f>
        <v>Sat</v>
      </c>
      <c r="AB1678" s="133" t="str">
        <f>IF(OR(G1678="Doomben",G1678="Eagle Farm"),"Q",IF(AND(Q1678&gt;1,Q1678&lt;55,Table1[[#This Row],[Source]]="Nat"),"Nat OK",IF(AND(Table1[[#This Row],[Source]]&lt;&gt;"Nat",Q1678&lt;55),"Poor &lt;55",IF(OR(G1678="Randwick",G1678="Flemington",G1678="Caulfield",G1678="Sandown Lake",G1678="Sandown Hill"),"Best","ave"))))</f>
        <v>Best</v>
      </c>
      <c r="AC1678" s="133" t="str">
        <f>IF(Q1678="","",IF(AB1678="Poor &lt;55",$AC$2*0.2%,IF(AND(AB1678="Q",AA1678&lt;&gt;"Wed"),$AC$2*0.4%,IF(AND(AB1678="Q",AA1678="Wed"),$AC$2*0.5%,IF(AND(AB1678="Ave",U1678=100),$AC$2*0.5%,IF(AND(AB1678="ave",U1678="",N1678=1,AG1678="Bush"),$AC$2*1%,IF(AND(AB1678="ave",U1678="",Q1678&gt;100),$AC$2*1.3%,IF(AND(AB1678="ave",U1678=""),$AC$2*1.2%,IF(AND(AB1678="Ave",U1678=200),$AC$2*1%,IF(AND(AB1678="Best",U1678=200),$AC$2*1.5%,IF(AND(AB1678="Best",U1678="",K1678&lt;&gt;"Pro Syd"),$AC$2*0.5%,IF(AND(AB1678="Best",U1678=""),$AC$2*1%,IF(AND(AB1678="Best",U1678=100,Table1[[#This Row],[State]]="NSW"),$AC$2*0.4%,IF(AND(AB1678="Best",U1678=100),$AC$2*1%,IF(Table1[[#This Row],[Adj]]="Nat OK",$AC$2*0.5%,"xxx")))))))))))))))</f>
        <v/>
      </c>
      <c r="AD1678" s="133" t="str">
        <f t="shared" si="349"/>
        <v/>
      </c>
      <c r="AE1678" s="133" t="str">
        <f t="shared" si="350"/>
        <v/>
      </c>
      <c r="AF1678" s="133" t="str">
        <f>VLOOKUP(Table1[[#This Row],[Track]],$F$2672:$H$2715,2,FALSE)</f>
        <v>NSW</v>
      </c>
      <c r="AG1678" s="133" t="str">
        <f>VLOOKUP(Table1[[#This Row],[Track]],$F$2672:$H$2715,3,FALSE)</f>
        <v>-</v>
      </c>
      <c r="AH1678" s="133" t="str">
        <f>IF(Table1[[#This Row],[Date]]&lt;$AH$2,"",IF(Table1[[#This Row],[Date]]&lt;$AH$3,"Edge","Elite Combo"))</f>
        <v/>
      </c>
      <c r="AI1678" s="218">
        <f>Table1[[#This Row],[Time]]</f>
        <v>0.51736111111111116</v>
      </c>
      <c r="AJ1678" s="219" t="str">
        <f>Table1[[#This Row],[Track]]</f>
        <v>Randwick</v>
      </c>
      <c r="AK1678" s="216">
        <f>Table1[[#This Row],[Race ]]</f>
        <v>2</v>
      </c>
      <c r="AL1678" s="219">
        <f>Table1[[#This Row],[TAB]]</f>
        <v>3</v>
      </c>
      <c r="AM1678" s="219" t="str">
        <f>Table1[[#This Row],[Selection]]</f>
        <v>Spring Lee</v>
      </c>
      <c r="AN1678" s="220" t="str">
        <f>Table1[[#This Row],[Sources]]</f>
        <v/>
      </c>
      <c r="AO1678" s="219" t="str">
        <f>Table1[[#This Row],[Scale Bet]]</f>
        <v/>
      </c>
    </row>
    <row r="1679" spans="5:41" ht="16.5" customHeight="1" x14ac:dyDescent="0.25">
      <c r="E1679" s="185">
        <v>45542</v>
      </c>
      <c r="F1679" s="35">
        <v>0.51736111111111116</v>
      </c>
      <c r="G1679" s="36" t="s">
        <v>22</v>
      </c>
      <c r="H1679" s="36">
        <v>2</v>
      </c>
      <c r="I1679" s="36">
        <v>3</v>
      </c>
      <c r="J1679" s="36" t="s">
        <v>171</v>
      </c>
      <c r="K1679" s="36" t="s">
        <v>60</v>
      </c>
      <c r="L1679" s="165">
        <v>15</v>
      </c>
      <c r="M1679" s="134" t="str">
        <f t="shared" si="338"/>
        <v/>
      </c>
      <c r="N1679" s="36" t="str">
        <f t="shared" si="339"/>
        <v/>
      </c>
      <c r="O1679" s="135" t="str">
        <f t="shared" si="340"/>
        <v/>
      </c>
      <c r="P1679" s="186" t="str">
        <f t="shared" si="341"/>
        <v>OK</v>
      </c>
      <c r="Q1679" s="187" t="str">
        <f t="shared" si="342"/>
        <v/>
      </c>
      <c r="R1679" s="150">
        <v>4.5999999999999996</v>
      </c>
      <c r="S1679" s="187" t="str">
        <f t="shared" si="343"/>
        <v/>
      </c>
      <c r="T1679" s="136" t="str">
        <f t="shared" si="344"/>
        <v>Spring Lee</v>
      </c>
      <c r="U1679" s="137" t="str">
        <f>IF(P1679="","",IF(N1679=1,"",IF(Q1679="","",IF(Q1679&lt;=100,100,IF(Table1[[#This Row],[Day]]="Wed",100,200)))))</f>
        <v/>
      </c>
      <c r="V1679" s="137" t="str">
        <f t="shared" si="345"/>
        <v/>
      </c>
      <c r="W1679" s="137" t="str">
        <f t="shared" si="346"/>
        <v/>
      </c>
      <c r="X1679" s="133">
        <f>100</f>
        <v>100</v>
      </c>
      <c r="Y1679" s="133">
        <f t="shared" si="347"/>
        <v>459.99999999999994</v>
      </c>
      <c r="Z1679" s="133">
        <f t="shared" si="348"/>
        <v>359.99999999999994</v>
      </c>
      <c r="AA1679" s="134" t="str">
        <f>TEXT(Table1[[#This Row],[Date]],"DDD")</f>
        <v>Sat</v>
      </c>
      <c r="AB1679" s="133" t="str">
        <f>IF(OR(G1679="Doomben",G1679="Eagle Farm"),"Q",IF(AND(Q1679&gt;1,Q1679&lt;55,Table1[[#This Row],[Source]]="Nat"),"Nat OK",IF(AND(Table1[[#This Row],[Source]]&lt;&gt;"Nat",Q1679&lt;55),"Poor &lt;55",IF(OR(G1679="Randwick",G1679="Flemington",G1679="Caulfield",G1679="Sandown Lake",G1679="Sandown Hill"),"Best","ave"))))</f>
        <v>Best</v>
      </c>
      <c r="AC1679" s="133" t="str">
        <f>IF(Q1679="","",IF(AB1679="Poor &lt;55",$AC$2*0.2%,IF(AND(AB1679="Q",AA1679&lt;&gt;"Wed"),$AC$2*0.4%,IF(AND(AB1679="Q",AA1679="Wed"),$AC$2*0.5%,IF(AND(AB1679="Ave",U1679=100),$AC$2*0.5%,IF(AND(AB1679="ave",U1679="",N1679=1,AG1679="Bush"),$AC$2*1%,IF(AND(AB1679="ave",U1679="",Q1679&gt;100),$AC$2*1.3%,IF(AND(AB1679="ave",U1679=""),$AC$2*1.2%,IF(AND(AB1679="Ave",U1679=200),$AC$2*1%,IF(AND(AB1679="Best",U1679=200),$AC$2*1.5%,IF(AND(AB1679="Best",U1679="",K1679&lt;&gt;"Pro Syd"),$AC$2*0.5%,IF(AND(AB1679="Best",U1679=""),$AC$2*1%,IF(AND(AB1679="Best",U1679=100,Table1[[#This Row],[State]]="NSW"),$AC$2*0.4%,IF(AND(AB1679="Best",U1679=100),$AC$2*1%,IF(Table1[[#This Row],[Adj]]="Nat OK",$AC$2*0.5%,"xxx")))))))))))))))</f>
        <v/>
      </c>
      <c r="AD1679" s="133" t="str">
        <f t="shared" si="349"/>
        <v/>
      </c>
      <c r="AE1679" s="133" t="str">
        <f t="shared" si="350"/>
        <v/>
      </c>
      <c r="AF1679" s="133" t="str">
        <f>VLOOKUP(Table1[[#This Row],[Track]],$F$2672:$H$2715,2,FALSE)</f>
        <v>NSW</v>
      </c>
      <c r="AG1679" s="133" t="str">
        <f>VLOOKUP(Table1[[#This Row],[Track]],$F$2672:$H$2715,3,FALSE)</f>
        <v>-</v>
      </c>
      <c r="AH1679" s="133" t="str">
        <f>IF(Table1[[#This Row],[Date]]&lt;$AH$2,"",IF(Table1[[#This Row],[Date]]&lt;$AH$3,"Edge","Elite Combo"))</f>
        <v/>
      </c>
      <c r="AI1679" s="218">
        <f>Table1[[#This Row],[Time]]</f>
        <v>0.51736111111111116</v>
      </c>
      <c r="AJ1679" s="219" t="str">
        <f>Table1[[#This Row],[Track]]</f>
        <v>Randwick</v>
      </c>
      <c r="AK1679" s="216">
        <f>Table1[[#This Row],[Race ]]</f>
        <v>2</v>
      </c>
      <c r="AL1679" s="219">
        <f>Table1[[#This Row],[TAB]]</f>
        <v>3</v>
      </c>
      <c r="AM1679" s="219" t="str">
        <f>Table1[[#This Row],[Selection]]</f>
        <v>Spring Lee</v>
      </c>
      <c r="AN1679" s="220" t="str">
        <f>Table1[[#This Row],[Sources]]</f>
        <v/>
      </c>
      <c r="AO1679" s="219" t="str">
        <f>Table1[[#This Row],[Scale Bet]]</f>
        <v/>
      </c>
    </row>
    <row r="1680" spans="5:41" ht="16.5" customHeight="1" x14ac:dyDescent="0.25">
      <c r="E1680" s="185">
        <v>45542</v>
      </c>
      <c r="F1680" s="35">
        <v>0.5229166666666667</v>
      </c>
      <c r="G1680" s="36" t="s">
        <v>217</v>
      </c>
      <c r="H1680" s="36">
        <v>2</v>
      </c>
      <c r="I1680" s="36">
        <v>8</v>
      </c>
      <c r="J1680" s="36" t="s">
        <v>371</v>
      </c>
      <c r="K1680" s="36" t="s">
        <v>13</v>
      </c>
      <c r="L1680" s="165">
        <v>11</v>
      </c>
      <c r="M1680" s="134">
        <f t="shared" si="338"/>
        <v>11</v>
      </c>
      <c r="N1680" s="36">
        <f t="shared" si="339"/>
        <v>1</v>
      </c>
      <c r="O1680" s="135" t="str">
        <f t="shared" si="340"/>
        <v>Nat-11</v>
      </c>
      <c r="P1680" s="186" t="str">
        <f t="shared" si="341"/>
        <v/>
      </c>
      <c r="Q1680" s="187">
        <f t="shared" si="342"/>
        <v>44</v>
      </c>
      <c r="R1680" s="150"/>
      <c r="S1680" s="187" t="str">
        <f t="shared" si="343"/>
        <v/>
      </c>
      <c r="T1680" s="136" t="str">
        <f t="shared" si="344"/>
        <v>Dirt Cheap</v>
      </c>
      <c r="U1680" s="137" t="str">
        <f>IF(P1680="","",IF(N1680=1,"",IF(Q1680="","",IF(Q1680&lt;=100,100,IF(Table1[[#This Row],[Day]]="Wed",100,200)))))</f>
        <v/>
      </c>
      <c r="V1680" s="137" t="str">
        <f t="shared" si="345"/>
        <v/>
      </c>
      <c r="W1680" s="137" t="str">
        <f t="shared" si="346"/>
        <v/>
      </c>
      <c r="X1680" s="133">
        <f>100</f>
        <v>100</v>
      </c>
      <c r="Y1680" s="133" t="str">
        <f t="shared" si="347"/>
        <v/>
      </c>
      <c r="Z1680" s="133">
        <f t="shared" si="348"/>
        <v>-100</v>
      </c>
      <c r="AA1680" s="134" t="str">
        <f>TEXT(Table1[[#This Row],[Date]],"DDD")</f>
        <v>Sat</v>
      </c>
      <c r="AB1680" s="133" t="str">
        <f>IF(OR(G1680="Doomben",G1680="Eagle Farm"),"Q",IF(AND(Q1680&gt;1,Q1680&lt;55,Table1[[#This Row],[Source]]="Nat"),"Nat OK",IF(AND(Table1[[#This Row],[Source]]&lt;&gt;"Nat",Q1680&lt;55),"Poor &lt;55",IF(OR(G1680="Randwick",G1680="Flemington",G1680="Caulfield",G1680="Sandown Lake",G1680="Sandown Hill"),"Best","ave"))))</f>
        <v>Q</v>
      </c>
      <c r="AC1680" s="133">
        <f>IF(Q1680="","",IF(AB1680="Poor &lt;55",$AC$2*0.2%,IF(AND(AB1680="Q",AA1680&lt;&gt;"Wed"),$AC$2*0.4%,IF(AND(AB1680="Q",AA1680="Wed"),$AC$2*0.5%,IF(AND(AB1680="Ave",U1680=100),$AC$2*0.5%,IF(AND(AB1680="ave",U1680="",N1680=1,AG1680="Bush"),$AC$2*1%,IF(AND(AB1680="ave",U1680="",Q1680&gt;100),$AC$2*1.3%,IF(AND(AB1680="ave",U1680=""),$AC$2*1.2%,IF(AND(AB1680="Ave",U1680=200),$AC$2*1%,IF(AND(AB1680="Best",U1680=200),$AC$2*1.5%,IF(AND(AB1680="Best",U1680="",K1680&lt;&gt;"Pro Syd"),$AC$2*0.5%,IF(AND(AB1680="Best",U1680=""),$AC$2*1%,IF(AND(AB1680="Best",U1680=100,Table1[[#This Row],[State]]="NSW"),$AC$2*0.4%,IF(AND(AB1680="Best",U1680=100),$AC$2*1%,IF(Table1[[#This Row],[Adj]]="Nat OK",$AC$2*0.5%,"xxx")))))))))))))))</f>
        <v>40</v>
      </c>
      <c r="AD1680" s="133" t="str">
        <f t="shared" si="349"/>
        <v/>
      </c>
      <c r="AE1680" s="133">
        <f t="shared" si="350"/>
        <v>-40</v>
      </c>
      <c r="AF1680" s="133" t="str">
        <f>VLOOKUP(Table1[[#This Row],[Track]],$F$2672:$H$2715,2,FALSE)</f>
        <v>Qld</v>
      </c>
      <c r="AG1680" s="133" t="str">
        <f>VLOOKUP(Table1[[#This Row],[Track]],$F$2672:$H$2715,3,FALSE)</f>
        <v>-</v>
      </c>
      <c r="AH1680" s="133" t="str">
        <f>IF(Table1[[#This Row],[Date]]&lt;$AH$2,"",IF(Table1[[#This Row],[Date]]&lt;$AH$3,"Edge","Elite Combo"))</f>
        <v/>
      </c>
      <c r="AI1680" s="218">
        <f>Table1[[#This Row],[Time]]</f>
        <v>0.5229166666666667</v>
      </c>
      <c r="AJ1680" s="219" t="str">
        <f>Table1[[#This Row],[Track]]</f>
        <v>Doomben</v>
      </c>
      <c r="AK1680" s="216">
        <f>Table1[[#This Row],[Race ]]</f>
        <v>2</v>
      </c>
      <c r="AL1680" s="219">
        <f>Table1[[#This Row],[TAB]]</f>
        <v>8</v>
      </c>
      <c r="AM1680" s="219" t="str">
        <f>Table1[[#This Row],[Selection]]</f>
        <v>Dirt Cheap</v>
      </c>
      <c r="AN1680" s="220" t="str">
        <f>Table1[[#This Row],[Sources]]</f>
        <v>Nat-11</v>
      </c>
      <c r="AO1680" s="219">
        <f>Table1[[#This Row],[Scale Bet]]</f>
        <v>40</v>
      </c>
    </row>
    <row r="1681" spans="5:41" ht="16.5" customHeight="1" x14ac:dyDescent="0.25">
      <c r="E1681" s="185">
        <v>45542</v>
      </c>
      <c r="F1681" s="35">
        <v>0.55208333333333337</v>
      </c>
      <c r="G1681" s="36" t="s">
        <v>100</v>
      </c>
      <c r="H1681" s="36">
        <v>3</v>
      </c>
      <c r="I1681" s="36">
        <v>1</v>
      </c>
      <c r="J1681" s="36" t="s">
        <v>242</v>
      </c>
      <c r="K1681" s="36" t="s">
        <v>1</v>
      </c>
      <c r="L1681" s="165">
        <v>20</v>
      </c>
      <c r="M1681" s="134">
        <f t="shared" si="338"/>
        <v>63</v>
      </c>
      <c r="N1681" s="36">
        <f t="shared" si="339"/>
        <v>4</v>
      </c>
      <c r="O1681" s="135" t="str">
        <f t="shared" si="340"/>
        <v>E4-20/Edge-10/Nat-20/Pro Mel-13</v>
      </c>
      <c r="P1681" s="186" t="str">
        <f t="shared" si="341"/>
        <v>OK</v>
      </c>
      <c r="Q1681" s="187">
        <f t="shared" si="342"/>
        <v>252</v>
      </c>
      <c r="R1681" s="150"/>
      <c r="S1681" s="187" t="str">
        <f t="shared" si="343"/>
        <v/>
      </c>
      <c r="T1681" s="136" t="str">
        <f t="shared" si="344"/>
        <v>Aramco</v>
      </c>
      <c r="U1681" s="137">
        <f>IF(P1681="","",IF(N1681=1,"",IF(Q1681="","",IF(Q1681&lt;=100,100,IF(Table1[[#This Row],[Day]]="Wed",100,200)))))</f>
        <v>200</v>
      </c>
      <c r="V1681" s="137" t="str">
        <f t="shared" si="345"/>
        <v/>
      </c>
      <c r="W1681" s="137">
        <f t="shared" si="346"/>
        <v>-200</v>
      </c>
      <c r="X1681" s="133">
        <f>100</f>
        <v>100</v>
      </c>
      <c r="Y1681" s="133" t="str">
        <f t="shared" si="347"/>
        <v/>
      </c>
      <c r="Z1681" s="133">
        <f t="shared" si="348"/>
        <v>-100</v>
      </c>
      <c r="AA1681" s="134" t="str">
        <f>TEXT(Table1[[#This Row],[Date]],"DDD")</f>
        <v>Sat</v>
      </c>
      <c r="AB1681" s="133" t="str">
        <f>IF(OR(G1681="Doomben",G1681="Eagle Farm"),"Q",IF(AND(Q1681&gt;1,Q1681&lt;55,Table1[[#This Row],[Source]]="Nat"),"Nat OK",IF(AND(Table1[[#This Row],[Source]]&lt;&gt;"Nat",Q1681&lt;55),"Poor &lt;55",IF(OR(G1681="Randwick",G1681="Flemington",G1681="Caulfield",G1681="Sandown Lake",G1681="Sandown Hill"),"Best","ave"))))</f>
        <v>ave</v>
      </c>
      <c r="AC1681" s="133">
        <f>IF(Q1681="","",IF(AB1681="Poor &lt;55",$AC$2*0.2%,IF(AND(AB1681="Q",AA1681&lt;&gt;"Wed"),$AC$2*0.4%,IF(AND(AB1681="Q",AA1681="Wed"),$AC$2*0.5%,IF(AND(AB1681="Ave",U1681=100),$AC$2*0.5%,IF(AND(AB1681="ave",U1681="",N1681=1,AG1681="Bush"),$AC$2*1%,IF(AND(AB1681="ave",U1681="",Q1681&gt;100),$AC$2*1.3%,IF(AND(AB1681="ave",U1681=""),$AC$2*1.2%,IF(AND(AB1681="Ave",U1681=200),$AC$2*1%,IF(AND(AB1681="Best",U1681=200),$AC$2*1.5%,IF(AND(AB1681="Best",U1681="",K1681&lt;&gt;"Pro Syd"),$AC$2*0.5%,IF(AND(AB1681="Best",U1681=""),$AC$2*1%,IF(AND(AB1681="Best",U1681=100,Table1[[#This Row],[State]]="NSW"),$AC$2*0.4%,IF(AND(AB1681="Best",U1681=100),$AC$2*1%,IF(Table1[[#This Row],[Adj]]="Nat OK",$AC$2*0.5%,"xxx")))))))))))))))</f>
        <v>100</v>
      </c>
      <c r="AD1681" s="133" t="str">
        <f t="shared" si="349"/>
        <v/>
      </c>
      <c r="AE1681" s="133">
        <f t="shared" si="350"/>
        <v>-100</v>
      </c>
      <c r="AF1681" s="133" t="str">
        <f>VLOOKUP(Table1[[#This Row],[Track]],$F$2672:$H$2715,2,FALSE)</f>
        <v>Vic</v>
      </c>
      <c r="AG1681" s="133" t="str">
        <f>VLOOKUP(Table1[[#This Row],[Track]],$F$2672:$H$2715,3,FALSE)</f>
        <v>-</v>
      </c>
      <c r="AH1681" s="133" t="str">
        <f>IF(Table1[[#This Row],[Date]]&lt;$AH$2,"",IF(Table1[[#This Row],[Date]]&lt;$AH$3,"Edge","Elite Combo"))</f>
        <v/>
      </c>
      <c r="AI1681" s="218">
        <f>Table1[[#This Row],[Time]]</f>
        <v>0.55208333333333337</v>
      </c>
      <c r="AJ1681" s="219" t="str">
        <f>Table1[[#This Row],[Track]]</f>
        <v>Moonee Valley</v>
      </c>
      <c r="AK1681" s="216">
        <f>Table1[[#This Row],[Race ]]</f>
        <v>3</v>
      </c>
      <c r="AL1681" s="219">
        <f>Table1[[#This Row],[TAB]]</f>
        <v>1</v>
      </c>
      <c r="AM1681" s="219" t="str">
        <f>Table1[[#This Row],[Selection]]</f>
        <v>Aramco</v>
      </c>
      <c r="AN1681" s="220" t="str">
        <f>Table1[[#This Row],[Sources]]</f>
        <v>E4-20/Edge-10/Nat-20/Pro Mel-13</v>
      </c>
      <c r="AO1681" s="219">
        <f>Table1[[#This Row],[Scale Bet]]</f>
        <v>100</v>
      </c>
    </row>
    <row r="1682" spans="5:41" ht="16.5" customHeight="1" x14ac:dyDescent="0.25">
      <c r="E1682" s="185">
        <v>45542</v>
      </c>
      <c r="F1682" s="35">
        <v>0.55208333333333337</v>
      </c>
      <c r="G1682" s="36" t="s">
        <v>100</v>
      </c>
      <c r="H1682" s="36">
        <v>3</v>
      </c>
      <c r="I1682" s="36">
        <v>1</v>
      </c>
      <c r="J1682" s="36" t="s">
        <v>242</v>
      </c>
      <c r="K1682" s="36" t="s">
        <v>40</v>
      </c>
      <c r="L1682" s="165">
        <v>10</v>
      </c>
      <c r="M1682" s="134" t="str">
        <f t="shared" si="338"/>
        <v/>
      </c>
      <c r="N1682" s="36" t="str">
        <f t="shared" si="339"/>
        <v/>
      </c>
      <c r="O1682" s="135" t="str">
        <f t="shared" si="340"/>
        <v/>
      </c>
      <c r="P1682" s="186" t="str">
        <f t="shared" si="341"/>
        <v>OK</v>
      </c>
      <c r="Q1682" s="187" t="str">
        <f t="shared" si="342"/>
        <v/>
      </c>
      <c r="R1682" s="150"/>
      <c r="S1682" s="187" t="str">
        <f t="shared" si="343"/>
        <v/>
      </c>
      <c r="T1682" s="136" t="str">
        <f t="shared" si="344"/>
        <v>Aramco</v>
      </c>
      <c r="U1682" s="137" t="str">
        <f>IF(P1682="","",IF(N1682=1,"",IF(Q1682="","",IF(Q1682&lt;=100,100,IF(Table1[[#This Row],[Day]]="Wed",100,200)))))</f>
        <v/>
      </c>
      <c r="V1682" s="137" t="str">
        <f t="shared" si="345"/>
        <v/>
      </c>
      <c r="W1682" s="137" t="str">
        <f t="shared" si="346"/>
        <v/>
      </c>
      <c r="X1682" s="133">
        <f>100</f>
        <v>100</v>
      </c>
      <c r="Y1682" s="133" t="str">
        <f t="shared" si="347"/>
        <v/>
      </c>
      <c r="Z1682" s="133">
        <f t="shared" si="348"/>
        <v>-100</v>
      </c>
      <c r="AA1682" s="134" t="str">
        <f>TEXT(Table1[[#This Row],[Date]],"DDD")</f>
        <v>Sat</v>
      </c>
      <c r="AB1682" s="133" t="str">
        <f>IF(OR(G1682="Doomben",G1682="Eagle Farm"),"Q",IF(AND(Q1682&gt;1,Q1682&lt;55,Table1[[#This Row],[Source]]="Nat"),"Nat OK",IF(AND(Table1[[#This Row],[Source]]&lt;&gt;"Nat",Q1682&lt;55),"Poor &lt;55",IF(OR(G1682="Randwick",G1682="Flemington",G1682="Caulfield",G1682="Sandown Lake",G1682="Sandown Hill"),"Best","ave"))))</f>
        <v>ave</v>
      </c>
      <c r="AC1682" s="133" t="str">
        <f>IF(Q1682="","",IF(AB1682="Poor &lt;55",$AC$2*0.2%,IF(AND(AB1682="Q",AA1682&lt;&gt;"Wed"),$AC$2*0.4%,IF(AND(AB1682="Q",AA1682="Wed"),$AC$2*0.5%,IF(AND(AB1682="Ave",U1682=100),$AC$2*0.5%,IF(AND(AB1682="ave",U1682="",N1682=1,AG1682="Bush"),$AC$2*1%,IF(AND(AB1682="ave",U1682="",Q1682&gt;100),$AC$2*1.3%,IF(AND(AB1682="ave",U1682=""),$AC$2*1.2%,IF(AND(AB1682="Ave",U1682=200),$AC$2*1%,IF(AND(AB1682="Best",U1682=200),$AC$2*1.5%,IF(AND(AB1682="Best",U1682="",K1682&lt;&gt;"Pro Syd"),$AC$2*0.5%,IF(AND(AB1682="Best",U1682=""),$AC$2*1%,IF(AND(AB1682="Best",U1682=100,Table1[[#This Row],[State]]="NSW"),$AC$2*0.4%,IF(AND(AB1682="Best",U1682=100),$AC$2*1%,IF(Table1[[#This Row],[Adj]]="Nat OK",$AC$2*0.5%,"xxx")))))))))))))))</f>
        <v/>
      </c>
      <c r="AD1682" s="133" t="str">
        <f t="shared" si="349"/>
        <v/>
      </c>
      <c r="AE1682" s="133" t="str">
        <f t="shared" si="350"/>
        <v/>
      </c>
      <c r="AF1682" s="133" t="str">
        <f>VLOOKUP(Table1[[#This Row],[Track]],$F$2672:$H$2715,2,FALSE)</f>
        <v>Vic</v>
      </c>
      <c r="AG1682" s="133" t="str">
        <f>VLOOKUP(Table1[[#This Row],[Track]],$F$2672:$H$2715,3,FALSE)</f>
        <v>-</v>
      </c>
      <c r="AH1682" s="133" t="str">
        <f>IF(Table1[[#This Row],[Date]]&lt;$AH$2,"",IF(Table1[[#This Row],[Date]]&lt;$AH$3,"Edge","Elite Combo"))</f>
        <v/>
      </c>
      <c r="AI1682" s="218">
        <f>Table1[[#This Row],[Time]]</f>
        <v>0.55208333333333337</v>
      </c>
      <c r="AJ1682" s="219" t="str">
        <f>Table1[[#This Row],[Track]]</f>
        <v>Moonee Valley</v>
      </c>
      <c r="AK1682" s="216">
        <f>Table1[[#This Row],[Race ]]</f>
        <v>3</v>
      </c>
      <c r="AL1682" s="219">
        <f>Table1[[#This Row],[TAB]]</f>
        <v>1</v>
      </c>
      <c r="AM1682" s="219" t="str">
        <f>Table1[[#This Row],[Selection]]</f>
        <v>Aramco</v>
      </c>
      <c r="AN1682" s="220" t="str">
        <f>Table1[[#This Row],[Sources]]</f>
        <v/>
      </c>
      <c r="AO1682" s="219" t="str">
        <f>Table1[[#This Row],[Scale Bet]]</f>
        <v/>
      </c>
    </row>
    <row r="1683" spans="5:41" ht="16.5" customHeight="1" x14ac:dyDescent="0.25">
      <c r="E1683" s="185">
        <v>45542</v>
      </c>
      <c r="F1683" s="35">
        <v>0.55208333333333337</v>
      </c>
      <c r="G1683" s="36" t="s">
        <v>100</v>
      </c>
      <c r="H1683" s="36">
        <v>3</v>
      </c>
      <c r="I1683" s="36">
        <v>1</v>
      </c>
      <c r="J1683" s="36" t="s">
        <v>242</v>
      </c>
      <c r="K1683" s="36" t="s">
        <v>13</v>
      </c>
      <c r="L1683" s="165">
        <v>20</v>
      </c>
      <c r="M1683" s="134" t="str">
        <f t="shared" si="338"/>
        <v/>
      </c>
      <c r="N1683" s="36" t="str">
        <f t="shared" si="339"/>
        <v/>
      </c>
      <c r="O1683" s="135" t="str">
        <f t="shared" si="340"/>
        <v/>
      </c>
      <c r="P1683" s="186" t="str">
        <f t="shared" si="341"/>
        <v>OK</v>
      </c>
      <c r="Q1683" s="187" t="str">
        <f t="shared" si="342"/>
        <v/>
      </c>
      <c r="R1683" s="150"/>
      <c r="S1683" s="187" t="str">
        <f t="shared" si="343"/>
        <v/>
      </c>
      <c r="T1683" s="136" t="str">
        <f t="shared" si="344"/>
        <v>Aramco</v>
      </c>
      <c r="U1683" s="137" t="str">
        <f>IF(P1683="","",IF(N1683=1,"",IF(Q1683="","",IF(Q1683&lt;=100,100,IF(Table1[[#This Row],[Day]]="Wed",100,200)))))</f>
        <v/>
      </c>
      <c r="V1683" s="137" t="str">
        <f t="shared" si="345"/>
        <v/>
      </c>
      <c r="W1683" s="137" t="str">
        <f t="shared" si="346"/>
        <v/>
      </c>
      <c r="X1683" s="133">
        <f>100</f>
        <v>100</v>
      </c>
      <c r="Y1683" s="133" t="str">
        <f t="shared" si="347"/>
        <v/>
      </c>
      <c r="Z1683" s="133">
        <f t="shared" si="348"/>
        <v>-100</v>
      </c>
      <c r="AA1683" s="134" t="str">
        <f>TEXT(Table1[[#This Row],[Date]],"DDD")</f>
        <v>Sat</v>
      </c>
      <c r="AB1683" s="133" t="str">
        <f>IF(OR(G1683="Doomben",G1683="Eagle Farm"),"Q",IF(AND(Q1683&gt;1,Q1683&lt;55,Table1[[#This Row],[Source]]="Nat"),"Nat OK",IF(AND(Table1[[#This Row],[Source]]&lt;&gt;"Nat",Q1683&lt;55),"Poor &lt;55",IF(OR(G1683="Randwick",G1683="Flemington",G1683="Caulfield",G1683="Sandown Lake",G1683="Sandown Hill"),"Best","ave"))))</f>
        <v>ave</v>
      </c>
      <c r="AC1683" s="133" t="str">
        <f>IF(Q1683="","",IF(AB1683="Poor &lt;55",$AC$2*0.2%,IF(AND(AB1683="Q",AA1683&lt;&gt;"Wed"),$AC$2*0.4%,IF(AND(AB1683="Q",AA1683="Wed"),$AC$2*0.5%,IF(AND(AB1683="Ave",U1683=100),$AC$2*0.5%,IF(AND(AB1683="ave",U1683="",N1683=1,AG1683="Bush"),$AC$2*1%,IF(AND(AB1683="ave",U1683="",Q1683&gt;100),$AC$2*1.3%,IF(AND(AB1683="ave",U1683=""),$AC$2*1.2%,IF(AND(AB1683="Ave",U1683=200),$AC$2*1%,IF(AND(AB1683="Best",U1683=200),$AC$2*1.5%,IF(AND(AB1683="Best",U1683="",K1683&lt;&gt;"Pro Syd"),$AC$2*0.5%,IF(AND(AB1683="Best",U1683=""),$AC$2*1%,IF(AND(AB1683="Best",U1683=100,Table1[[#This Row],[State]]="NSW"),$AC$2*0.4%,IF(AND(AB1683="Best",U1683=100),$AC$2*1%,IF(Table1[[#This Row],[Adj]]="Nat OK",$AC$2*0.5%,"xxx")))))))))))))))</f>
        <v/>
      </c>
      <c r="AD1683" s="133" t="str">
        <f t="shared" si="349"/>
        <v/>
      </c>
      <c r="AE1683" s="133" t="str">
        <f t="shared" si="350"/>
        <v/>
      </c>
      <c r="AF1683" s="133" t="str">
        <f>VLOOKUP(Table1[[#This Row],[Track]],$F$2672:$H$2715,2,FALSE)</f>
        <v>Vic</v>
      </c>
      <c r="AG1683" s="133" t="str">
        <f>VLOOKUP(Table1[[#This Row],[Track]],$F$2672:$H$2715,3,FALSE)</f>
        <v>-</v>
      </c>
      <c r="AH1683" s="133" t="str">
        <f>IF(Table1[[#This Row],[Date]]&lt;$AH$2,"",IF(Table1[[#This Row],[Date]]&lt;$AH$3,"Edge","Elite Combo"))</f>
        <v/>
      </c>
      <c r="AI1683" s="218">
        <f>Table1[[#This Row],[Time]]</f>
        <v>0.55208333333333337</v>
      </c>
      <c r="AJ1683" s="219" t="str">
        <f>Table1[[#This Row],[Track]]</f>
        <v>Moonee Valley</v>
      </c>
      <c r="AK1683" s="216">
        <f>Table1[[#This Row],[Race ]]</f>
        <v>3</v>
      </c>
      <c r="AL1683" s="219">
        <f>Table1[[#This Row],[TAB]]</f>
        <v>1</v>
      </c>
      <c r="AM1683" s="219" t="str">
        <f>Table1[[#This Row],[Selection]]</f>
        <v>Aramco</v>
      </c>
      <c r="AN1683" s="220" t="str">
        <f>Table1[[#This Row],[Sources]]</f>
        <v/>
      </c>
      <c r="AO1683" s="219" t="str">
        <f>Table1[[#This Row],[Scale Bet]]</f>
        <v/>
      </c>
    </row>
    <row r="1684" spans="5:41" ht="16.5" customHeight="1" x14ac:dyDescent="0.25">
      <c r="E1684" s="185">
        <v>45542</v>
      </c>
      <c r="F1684" s="35">
        <v>0.55208333333333337</v>
      </c>
      <c r="G1684" s="36" t="s">
        <v>100</v>
      </c>
      <c r="H1684" s="36">
        <v>3</v>
      </c>
      <c r="I1684" s="36">
        <v>1</v>
      </c>
      <c r="J1684" s="36" t="s">
        <v>242</v>
      </c>
      <c r="K1684" s="36" t="s">
        <v>18</v>
      </c>
      <c r="L1684" s="165">
        <v>13</v>
      </c>
      <c r="M1684" s="134" t="str">
        <f t="shared" si="338"/>
        <v/>
      </c>
      <c r="N1684" s="36" t="str">
        <f t="shared" si="339"/>
        <v/>
      </c>
      <c r="O1684" s="135" t="str">
        <f t="shared" si="340"/>
        <v/>
      </c>
      <c r="P1684" s="186" t="str">
        <f t="shared" si="341"/>
        <v>OK</v>
      </c>
      <c r="Q1684" s="187" t="str">
        <f t="shared" si="342"/>
        <v/>
      </c>
      <c r="R1684" s="150"/>
      <c r="S1684" s="187" t="str">
        <f t="shared" si="343"/>
        <v/>
      </c>
      <c r="T1684" s="136" t="str">
        <f t="shared" si="344"/>
        <v>Aramco</v>
      </c>
      <c r="U1684" s="137" t="str">
        <f>IF(P1684="","",IF(N1684=1,"",IF(Q1684="","",IF(Q1684&lt;=100,100,IF(Table1[[#This Row],[Day]]="Wed",100,200)))))</f>
        <v/>
      </c>
      <c r="V1684" s="137" t="str">
        <f t="shared" si="345"/>
        <v/>
      </c>
      <c r="W1684" s="137" t="str">
        <f t="shared" si="346"/>
        <v/>
      </c>
      <c r="X1684" s="133">
        <f>100</f>
        <v>100</v>
      </c>
      <c r="Y1684" s="133" t="str">
        <f t="shared" si="347"/>
        <v/>
      </c>
      <c r="Z1684" s="133">
        <f t="shared" si="348"/>
        <v>-100</v>
      </c>
      <c r="AA1684" s="134" t="str">
        <f>TEXT(Table1[[#This Row],[Date]],"DDD")</f>
        <v>Sat</v>
      </c>
      <c r="AB1684" s="133" t="str">
        <f>IF(OR(G1684="Doomben",G1684="Eagle Farm"),"Q",IF(AND(Q1684&gt;1,Q1684&lt;55,Table1[[#This Row],[Source]]="Nat"),"Nat OK",IF(AND(Table1[[#This Row],[Source]]&lt;&gt;"Nat",Q1684&lt;55),"Poor &lt;55",IF(OR(G1684="Randwick",G1684="Flemington",G1684="Caulfield",G1684="Sandown Lake",G1684="Sandown Hill"),"Best","ave"))))</f>
        <v>ave</v>
      </c>
      <c r="AC1684" s="133" t="str">
        <f>IF(Q1684="","",IF(AB1684="Poor &lt;55",$AC$2*0.2%,IF(AND(AB1684="Q",AA1684&lt;&gt;"Wed"),$AC$2*0.4%,IF(AND(AB1684="Q",AA1684="Wed"),$AC$2*0.5%,IF(AND(AB1684="Ave",U1684=100),$AC$2*0.5%,IF(AND(AB1684="ave",U1684="",N1684=1,AG1684="Bush"),$AC$2*1%,IF(AND(AB1684="ave",U1684="",Q1684&gt;100),$AC$2*1.3%,IF(AND(AB1684="ave",U1684=""),$AC$2*1.2%,IF(AND(AB1684="Ave",U1684=200),$AC$2*1%,IF(AND(AB1684="Best",U1684=200),$AC$2*1.5%,IF(AND(AB1684="Best",U1684="",K1684&lt;&gt;"Pro Syd"),$AC$2*0.5%,IF(AND(AB1684="Best",U1684=""),$AC$2*1%,IF(AND(AB1684="Best",U1684=100,Table1[[#This Row],[State]]="NSW"),$AC$2*0.4%,IF(AND(AB1684="Best",U1684=100),$AC$2*1%,IF(Table1[[#This Row],[Adj]]="Nat OK",$AC$2*0.5%,"xxx")))))))))))))))</f>
        <v/>
      </c>
      <c r="AD1684" s="133" t="str">
        <f t="shared" si="349"/>
        <v/>
      </c>
      <c r="AE1684" s="133" t="str">
        <f t="shared" si="350"/>
        <v/>
      </c>
      <c r="AF1684" s="133" t="str">
        <f>VLOOKUP(Table1[[#This Row],[Track]],$F$2672:$H$2715,2,FALSE)</f>
        <v>Vic</v>
      </c>
      <c r="AG1684" s="133" t="str">
        <f>VLOOKUP(Table1[[#This Row],[Track]],$F$2672:$H$2715,3,FALSE)</f>
        <v>-</v>
      </c>
      <c r="AH1684" s="133" t="str">
        <f>IF(Table1[[#This Row],[Date]]&lt;$AH$2,"",IF(Table1[[#This Row],[Date]]&lt;$AH$3,"Edge","Elite Combo"))</f>
        <v/>
      </c>
      <c r="AI1684" s="218">
        <f>Table1[[#This Row],[Time]]</f>
        <v>0.55208333333333337</v>
      </c>
      <c r="AJ1684" s="219" t="str">
        <f>Table1[[#This Row],[Track]]</f>
        <v>Moonee Valley</v>
      </c>
      <c r="AK1684" s="216">
        <f>Table1[[#This Row],[Race ]]</f>
        <v>3</v>
      </c>
      <c r="AL1684" s="219">
        <f>Table1[[#This Row],[TAB]]</f>
        <v>1</v>
      </c>
      <c r="AM1684" s="219" t="str">
        <f>Table1[[#This Row],[Selection]]</f>
        <v>Aramco</v>
      </c>
      <c r="AN1684" s="220" t="str">
        <f>Table1[[#This Row],[Sources]]</f>
        <v/>
      </c>
      <c r="AO1684" s="219" t="str">
        <f>Table1[[#This Row],[Scale Bet]]</f>
        <v/>
      </c>
    </row>
    <row r="1685" spans="5:41" ht="16.5" customHeight="1" x14ac:dyDescent="0.25">
      <c r="E1685" s="185">
        <v>45542</v>
      </c>
      <c r="F1685" s="35">
        <v>0.55208333333333337</v>
      </c>
      <c r="G1685" s="36" t="s">
        <v>100</v>
      </c>
      <c r="H1685" s="36">
        <v>3</v>
      </c>
      <c r="I1685" s="36">
        <v>10</v>
      </c>
      <c r="J1685" s="36" t="s">
        <v>344</v>
      </c>
      <c r="K1685" s="36" t="s">
        <v>40</v>
      </c>
      <c r="L1685" s="165">
        <v>10</v>
      </c>
      <c r="M1685" s="134">
        <f t="shared" si="338"/>
        <v>20</v>
      </c>
      <c r="N1685" s="36">
        <f t="shared" si="339"/>
        <v>2</v>
      </c>
      <c r="O1685" s="135" t="str">
        <f t="shared" si="340"/>
        <v>Edge-10/Pro Mel-10</v>
      </c>
      <c r="P1685" s="186" t="str">
        <f t="shared" si="341"/>
        <v>OK</v>
      </c>
      <c r="Q1685" s="187">
        <f t="shared" si="342"/>
        <v>80</v>
      </c>
      <c r="R1685" s="150">
        <v>4.4000000000000004</v>
      </c>
      <c r="S1685" s="187">
        <f t="shared" si="343"/>
        <v>352</v>
      </c>
      <c r="T1685" s="136" t="str">
        <f t="shared" si="344"/>
        <v>Nails Murphy</v>
      </c>
      <c r="U1685" s="137">
        <f>IF(P1685="","",IF(N1685=1,"",IF(Q1685="","",IF(Q1685&lt;=100,100,IF(Table1[[#This Row],[Day]]="Wed",100,200)))))</f>
        <v>100</v>
      </c>
      <c r="V1685" s="137">
        <f t="shared" si="345"/>
        <v>440.00000000000006</v>
      </c>
      <c r="W1685" s="137">
        <f t="shared" si="346"/>
        <v>340.00000000000006</v>
      </c>
      <c r="X1685" s="133">
        <f>100</f>
        <v>100</v>
      </c>
      <c r="Y1685" s="133">
        <f t="shared" si="347"/>
        <v>440.00000000000006</v>
      </c>
      <c r="Z1685" s="133">
        <f t="shared" si="348"/>
        <v>340.00000000000006</v>
      </c>
      <c r="AA1685" s="134" t="str">
        <f>TEXT(Table1[[#This Row],[Date]],"DDD")</f>
        <v>Sat</v>
      </c>
      <c r="AB1685" s="133" t="str">
        <f>IF(OR(G1685="Doomben",G1685="Eagle Farm"),"Q",IF(AND(Q1685&gt;1,Q1685&lt;55,Table1[[#This Row],[Source]]="Nat"),"Nat OK",IF(AND(Table1[[#This Row],[Source]]&lt;&gt;"Nat",Q1685&lt;55),"Poor &lt;55",IF(OR(G1685="Randwick",G1685="Flemington",G1685="Caulfield",G1685="Sandown Lake",G1685="Sandown Hill"),"Best","ave"))))</f>
        <v>ave</v>
      </c>
      <c r="AC1685" s="133">
        <f>IF(Q1685="","",IF(AB1685="Poor &lt;55",$AC$2*0.2%,IF(AND(AB1685="Q",AA1685&lt;&gt;"Wed"),$AC$2*0.4%,IF(AND(AB1685="Q",AA1685="Wed"),$AC$2*0.5%,IF(AND(AB1685="Ave",U1685=100),$AC$2*0.5%,IF(AND(AB1685="ave",U1685="",N1685=1,AG1685="Bush"),$AC$2*1%,IF(AND(AB1685="ave",U1685="",Q1685&gt;100),$AC$2*1.3%,IF(AND(AB1685="ave",U1685=""),$AC$2*1.2%,IF(AND(AB1685="Ave",U1685=200),$AC$2*1%,IF(AND(AB1685="Best",U1685=200),$AC$2*1.5%,IF(AND(AB1685="Best",U1685="",K1685&lt;&gt;"Pro Syd"),$AC$2*0.5%,IF(AND(AB1685="Best",U1685=""),$AC$2*1%,IF(AND(AB1685="Best",U1685=100,Table1[[#This Row],[State]]="NSW"),$AC$2*0.4%,IF(AND(AB1685="Best",U1685=100),$AC$2*1%,IF(Table1[[#This Row],[Adj]]="Nat OK",$AC$2*0.5%,"xxx")))))))))))))))</f>
        <v>50</v>
      </c>
      <c r="AD1685" s="133">
        <f t="shared" si="349"/>
        <v>220.00000000000003</v>
      </c>
      <c r="AE1685" s="133">
        <f t="shared" si="350"/>
        <v>170.00000000000003</v>
      </c>
      <c r="AF1685" s="133" t="str">
        <f>VLOOKUP(Table1[[#This Row],[Track]],$F$2672:$H$2715,2,FALSE)</f>
        <v>Vic</v>
      </c>
      <c r="AG1685" s="133" t="str">
        <f>VLOOKUP(Table1[[#This Row],[Track]],$F$2672:$H$2715,3,FALSE)</f>
        <v>-</v>
      </c>
      <c r="AH1685" s="133" t="str">
        <f>IF(Table1[[#This Row],[Date]]&lt;$AH$2,"",IF(Table1[[#This Row],[Date]]&lt;$AH$3,"Edge","Elite Combo"))</f>
        <v/>
      </c>
      <c r="AI1685" s="218">
        <f>Table1[[#This Row],[Time]]</f>
        <v>0.55208333333333337</v>
      </c>
      <c r="AJ1685" s="219" t="str">
        <f>Table1[[#This Row],[Track]]</f>
        <v>Moonee Valley</v>
      </c>
      <c r="AK1685" s="216">
        <f>Table1[[#This Row],[Race ]]</f>
        <v>3</v>
      </c>
      <c r="AL1685" s="219">
        <f>Table1[[#This Row],[TAB]]</f>
        <v>10</v>
      </c>
      <c r="AM1685" s="219" t="str">
        <f>Table1[[#This Row],[Selection]]</f>
        <v>Nails Murphy</v>
      </c>
      <c r="AN1685" s="220" t="str">
        <f>Table1[[#This Row],[Sources]]</f>
        <v>Edge-10/Pro Mel-10</v>
      </c>
      <c r="AO1685" s="219">
        <f>Table1[[#This Row],[Scale Bet]]</f>
        <v>50</v>
      </c>
    </row>
    <row r="1686" spans="5:41" ht="16.5" customHeight="1" x14ac:dyDescent="0.25">
      <c r="E1686" s="185">
        <v>45542</v>
      </c>
      <c r="F1686" s="35">
        <v>0.55208333333333337</v>
      </c>
      <c r="G1686" s="36" t="s">
        <v>100</v>
      </c>
      <c r="H1686" s="36">
        <v>3</v>
      </c>
      <c r="I1686" s="36">
        <v>10</v>
      </c>
      <c r="J1686" s="36" t="s">
        <v>344</v>
      </c>
      <c r="K1686" s="36" t="s">
        <v>18</v>
      </c>
      <c r="L1686" s="165">
        <v>10</v>
      </c>
      <c r="M1686" s="134" t="str">
        <f t="shared" si="338"/>
        <v/>
      </c>
      <c r="N1686" s="36" t="str">
        <f t="shared" si="339"/>
        <v/>
      </c>
      <c r="O1686" s="135" t="str">
        <f t="shared" si="340"/>
        <v/>
      </c>
      <c r="P1686" s="186" t="str">
        <f t="shared" si="341"/>
        <v>OK</v>
      </c>
      <c r="Q1686" s="187" t="str">
        <f t="shared" si="342"/>
        <v/>
      </c>
      <c r="R1686" s="150">
        <v>4.4000000000000004</v>
      </c>
      <c r="S1686" s="187" t="str">
        <f t="shared" si="343"/>
        <v/>
      </c>
      <c r="T1686" s="136" t="str">
        <f t="shared" si="344"/>
        <v>Nails Murphy</v>
      </c>
      <c r="U1686" s="137" t="str">
        <f>IF(P1686="","",IF(N1686=1,"",IF(Q1686="","",IF(Q1686&lt;=100,100,IF(Table1[[#This Row],[Day]]="Wed",100,200)))))</f>
        <v/>
      </c>
      <c r="V1686" s="137" t="str">
        <f t="shared" si="345"/>
        <v/>
      </c>
      <c r="W1686" s="137" t="str">
        <f t="shared" si="346"/>
        <v/>
      </c>
      <c r="X1686" s="133">
        <f>100</f>
        <v>100</v>
      </c>
      <c r="Y1686" s="133">
        <f t="shared" si="347"/>
        <v>440.00000000000006</v>
      </c>
      <c r="Z1686" s="133">
        <f t="shared" si="348"/>
        <v>340.00000000000006</v>
      </c>
      <c r="AA1686" s="134" t="str">
        <f>TEXT(Table1[[#This Row],[Date]],"DDD")</f>
        <v>Sat</v>
      </c>
      <c r="AB1686" s="133" t="str">
        <f>IF(OR(G1686="Doomben",G1686="Eagle Farm"),"Q",IF(AND(Q1686&gt;1,Q1686&lt;55,Table1[[#This Row],[Source]]="Nat"),"Nat OK",IF(AND(Table1[[#This Row],[Source]]&lt;&gt;"Nat",Q1686&lt;55),"Poor &lt;55",IF(OR(G1686="Randwick",G1686="Flemington",G1686="Caulfield",G1686="Sandown Lake",G1686="Sandown Hill"),"Best","ave"))))</f>
        <v>ave</v>
      </c>
      <c r="AC1686" s="133" t="str">
        <f>IF(Q1686="","",IF(AB1686="Poor &lt;55",$AC$2*0.2%,IF(AND(AB1686="Q",AA1686&lt;&gt;"Wed"),$AC$2*0.4%,IF(AND(AB1686="Q",AA1686="Wed"),$AC$2*0.5%,IF(AND(AB1686="Ave",U1686=100),$AC$2*0.5%,IF(AND(AB1686="ave",U1686="",N1686=1,AG1686="Bush"),$AC$2*1%,IF(AND(AB1686="ave",U1686="",Q1686&gt;100),$AC$2*1.3%,IF(AND(AB1686="ave",U1686=""),$AC$2*1.2%,IF(AND(AB1686="Ave",U1686=200),$AC$2*1%,IF(AND(AB1686="Best",U1686=200),$AC$2*1.5%,IF(AND(AB1686="Best",U1686="",K1686&lt;&gt;"Pro Syd"),$AC$2*0.5%,IF(AND(AB1686="Best",U1686=""),$AC$2*1%,IF(AND(AB1686="Best",U1686=100,Table1[[#This Row],[State]]="NSW"),$AC$2*0.4%,IF(AND(AB1686="Best",U1686=100),$AC$2*1%,IF(Table1[[#This Row],[Adj]]="Nat OK",$AC$2*0.5%,"xxx")))))))))))))))</f>
        <v/>
      </c>
      <c r="AD1686" s="133" t="str">
        <f t="shared" si="349"/>
        <v/>
      </c>
      <c r="AE1686" s="133" t="str">
        <f t="shared" si="350"/>
        <v/>
      </c>
      <c r="AF1686" s="133" t="str">
        <f>VLOOKUP(Table1[[#This Row],[Track]],$F$2672:$H$2715,2,FALSE)</f>
        <v>Vic</v>
      </c>
      <c r="AG1686" s="133" t="str">
        <f>VLOOKUP(Table1[[#This Row],[Track]],$F$2672:$H$2715,3,FALSE)</f>
        <v>-</v>
      </c>
      <c r="AH1686" s="133" t="str">
        <f>IF(Table1[[#This Row],[Date]]&lt;$AH$2,"",IF(Table1[[#This Row],[Date]]&lt;$AH$3,"Edge","Elite Combo"))</f>
        <v/>
      </c>
      <c r="AI1686" s="218">
        <f>Table1[[#This Row],[Time]]</f>
        <v>0.55208333333333337</v>
      </c>
      <c r="AJ1686" s="219" t="str">
        <f>Table1[[#This Row],[Track]]</f>
        <v>Moonee Valley</v>
      </c>
      <c r="AK1686" s="216">
        <f>Table1[[#This Row],[Race ]]</f>
        <v>3</v>
      </c>
      <c r="AL1686" s="219">
        <f>Table1[[#This Row],[TAB]]</f>
        <v>10</v>
      </c>
      <c r="AM1686" s="219" t="str">
        <f>Table1[[#This Row],[Selection]]</f>
        <v>Nails Murphy</v>
      </c>
      <c r="AN1686" s="220" t="str">
        <f>Table1[[#This Row],[Sources]]</f>
        <v/>
      </c>
      <c r="AO1686" s="219" t="str">
        <f>Table1[[#This Row],[Scale Bet]]</f>
        <v/>
      </c>
    </row>
    <row r="1687" spans="5:41" ht="16.5" customHeight="1" x14ac:dyDescent="0.25">
      <c r="E1687" s="185">
        <v>45542</v>
      </c>
      <c r="F1687" s="35">
        <v>0.56597222222222221</v>
      </c>
      <c r="G1687" s="36" t="s">
        <v>22</v>
      </c>
      <c r="H1687" s="36">
        <v>4</v>
      </c>
      <c r="I1687" s="36">
        <v>4</v>
      </c>
      <c r="J1687" s="36" t="s">
        <v>372</v>
      </c>
      <c r="K1687" s="36" t="s">
        <v>1</v>
      </c>
      <c r="L1687" s="165">
        <v>10</v>
      </c>
      <c r="M1687" s="134">
        <f t="shared" si="338"/>
        <v>38</v>
      </c>
      <c r="N1687" s="36">
        <f t="shared" si="339"/>
        <v>3</v>
      </c>
      <c r="O1687" s="135" t="str">
        <f t="shared" si="340"/>
        <v>E4-10/Nat-13/Pro Syd-15</v>
      </c>
      <c r="P1687" s="186" t="str">
        <f t="shared" si="341"/>
        <v>OK</v>
      </c>
      <c r="Q1687" s="187">
        <f t="shared" si="342"/>
        <v>152</v>
      </c>
      <c r="R1687" s="150">
        <v>4.5999999999999996</v>
      </c>
      <c r="S1687" s="187">
        <f t="shared" si="343"/>
        <v>699.19999999999993</v>
      </c>
      <c r="T1687" s="136" t="str">
        <f t="shared" si="344"/>
        <v>Redstone Well</v>
      </c>
      <c r="U1687" s="137">
        <f>IF(P1687="","",IF(N1687=1,"",IF(Q1687="","",IF(Q1687&lt;=100,100,IF(Table1[[#This Row],[Day]]="Wed",100,200)))))</f>
        <v>200</v>
      </c>
      <c r="V1687" s="137">
        <f t="shared" si="345"/>
        <v>919.99999999999989</v>
      </c>
      <c r="W1687" s="137">
        <f t="shared" si="346"/>
        <v>719.99999999999989</v>
      </c>
      <c r="X1687" s="133">
        <f>100</f>
        <v>100</v>
      </c>
      <c r="Y1687" s="133">
        <f t="shared" si="347"/>
        <v>459.99999999999994</v>
      </c>
      <c r="Z1687" s="133">
        <f t="shared" si="348"/>
        <v>359.99999999999994</v>
      </c>
      <c r="AA1687" s="134" t="str">
        <f>TEXT(Table1[[#This Row],[Date]],"DDD")</f>
        <v>Sat</v>
      </c>
      <c r="AB1687" s="133" t="str">
        <f>IF(OR(G1687="Doomben",G1687="Eagle Farm"),"Q",IF(AND(Q1687&gt;1,Q1687&lt;55,Table1[[#This Row],[Source]]="Nat"),"Nat OK",IF(AND(Table1[[#This Row],[Source]]&lt;&gt;"Nat",Q1687&lt;55),"Poor &lt;55",IF(OR(G1687="Randwick",G1687="Flemington",G1687="Caulfield",G1687="Sandown Lake",G1687="Sandown Hill"),"Best","ave"))))</f>
        <v>Best</v>
      </c>
      <c r="AC1687" s="133">
        <f>IF(Q1687="","",IF(AB1687="Poor &lt;55",$AC$2*0.2%,IF(AND(AB1687="Q",AA1687&lt;&gt;"Wed"),$AC$2*0.4%,IF(AND(AB1687="Q",AA1687="Wed"),$AC$2*0.5%,IF(AND(AB1687="Ave",U1687=100),$AC$2*0.5%,IF(AND(AB1687="ave",U1687="",N1687=1,AG1687="Bush"),$AC$2*1%,IF(AND(AB1687="ave",U1687="",Q1687&gt;100),$AC$2*1.3%,IF(AND(AB1687="ave",U1687=""),$AC$2*1.2%,IF(AND(AB1687="Ave",U1687=200),$AC$2*1%,IF(AND(AB1687="Best",U1687=200),$AC$2*1.5%,IF(AND(AB1687="Best",U1687="",K1687&lt;&gt;"Pro Syd"),$AC$2*0.5%,IF(AND(AB1687="Best",U1687=""),$AC$2*1%,IF(AND(AB1687="Best",U1687=100,Table1[[#This Row],[State]]="NSW"),$AC$2*0.4%,IF(AND(AB1687="Best",U1687=100),$AC$2*1%,IF(Table1[[#This Row],[Adj]]="Nat OK",$AC$2*0.5%,"xxx")))))))))))))))</f>
        <v>150</v>
      </c>
      <c r="AD1687" s="133">
        <f t="shared" si="349"/>
        <v>690</v>
      </c>
      <c r="AE1687" s="133">
        <f t="shared" si="350"/>
        <v>540</v>
      </c>
      <c r="AF1687" s="133" t="str">
        <f>VLOOKUP(Table1[[#This Row],[Track]],$F$2672:$H$2715,2,FALSE)</f>
        <v>NSW</v>
      </c>
      <c r="AG1687" s="133" t="str">
        <f>VLOOKUP(Table1[[#This Row],[Track]],$F$2672:$H$2715,3,FALSE)</f>
        <v>-</v>
      </c>
      <c r="AH1687" s="133" t="str">
        <f>IF(Table1[[#This Row],[Date]]&lt;$AH$2,"",IF(Table1[[#This Row],[Date]]&lt;$AH$3,"Edge","Elite Combo"))</f>
        <v/>
      </c>
      <c r="AI1687" s="218">
        <f>Table1[[#This Row],[Time]]</f>
        <v>0.56597222222222221</v>
      </c>
      <c r="AJ1687" s="219" t="str">
        <f>Table1[[#This Row],[Track]]</f>
        <v>Randwick</v>
      </c>
      <c r="AK1687" s="216">
        <f>Table1[[#This Row],[Race ]]</f>
        <v>4</v>
      </c>
      <c r="AL1687" s="219">
        <f>Table1[[#This Row],[TAB]]</f>
        <v>4</v>
      </c>
      <c r="AM1687" s="219" t="str">
        <f>Table1[[#This Row],[Selection]]</f>
        <v>Redstone Well</v>
      </c>
      <c r="AN1687" s="220" t="str">
        <f>Table1[[#This Row],[Sources]]</f>
        <v>E4-10/Nat-13/Pro Syd-15</v>
      </c>
      <c r="AO1687" s="219">
        <f>Table1[[#This Row],[Scale Bet]]</f>
        <v>150</v>
      </c>
    </row>
    <row r="1688" spans="5:41" ht="16.5" customHeight="1" x14ac:dyDescent="0.25">
      <c r="E1688" s="185">
        <v>45542</v>
      </c>
      <c r="F1688" s="35">
        <v>0.56597222222222221</v>
      </c>
      <c r="G1688" s="36" t="s">
        <v>22</v>
      </c>
      <c r="H1688" s="36">
        <v>4</v>
      </c>
      <c r="I1688" s="36">
        <v>4</v>
      </c>
      <c r="J1688" s="36" t="s">
        <v>372</v>
      </c>
      <c r="K1688" s="36" t="s">
        <v>13</v>
      </c>
      <c r="L1688" s="165">
        <v>13</v>
      </c>
      <c r="M1688" s="134" t="str">
        <f t="shared" si="338"/>
        <v/>
      </c>
      <c r="N1688" s="36" t="str">
        <f t="shared" si="339"/>
        <v/>
      </c>
      <c r="O1688" s="135" t="str">
        <f t="shared" si="340"/>
        <v/>
      </c>
      <c r="P1688" s="186" t="str">
        <f t="shared" si="341"/>
        <v>OK</v>
      </c>
      <c r="Q1688" s="187" t="str">
        <f t="shared" si="342"/>
        <v/>
      </c>
      <c r="R1688" s="150">
        <v>4.5999999999999996</v>
      </c>
      <c r="S1688" s="187" t="str">
        <f t="shared" si="343"/>
        <v/>
      </c>
      <c r="T1688" s="136" t="str">
        <f t="shared" si="344"/>
        <v>Redstone Well</v>
      </c>
      <c r="U1688" s="137" t="str">
        <f>IF(P1688="","",IF(N1688=1,"",IF(Q1688="","",IF(Q1688&lt;=100,100,IF(Table1[[#This Row],[Day]]="Wed",100,200)))))</f>
        <v/>
      </c>
      <c r="V1688" s="137" t="str">
        <f t="shared" si="345"/>
        <v/>
      </c>
      <c r="W1688" s="137" t="str">
        <f t="shared" si="346"/>
        <v/>
      </c>
      <c r="X1688" s="133">
        <f>100</f>
        <v>100</v>
      </c>
      <c r="Y1688" s="133">
        <f t="shared" si="347"/>
        <v>459.99999999999994</v>
      </c>
      <c r="Z1688" s="133">
        <f t="shared" si="348"/>
        <v>359.99999999999994</v>
      </c>
      <c r="AA1688" s="134" t="str">
        <f>TEXT(Table1[[#This Row],[Date]],"DDD")</f>
        <v>Sat</v>
      </c>
      <c r="AB1688" s="133" t="str">
        <f>IF(OR(G1688="Doomben",G1688="Eagle Farm"),"Q",IF(AND(Q1688&gt;1,Q1688&lt;55,Table1[[#This Row],[Source]]="Nat"),"Nat OK",IF(AND(Table1[[#This Row],[Source]]&lt;&gt;"Nat",Q1688&lt;55),"Poor &lt;55",IF(OR(G1688="Randwick",G1688="Flemington",G1688="Caulfield",G1688="Sandown Lake",G1688="Sandown Hill"),"Best","ave"))))</f>
        <v>Best</v>
      </c>
      <c r="AC1688" s="133" t="str">
        <f>IF(Q1688="","",IF(AB1688="Poor &lt;55",$AC$2*0.2%,IF(AND(AB1688="Q",AA1688&lt;&gt;"Wed"),$AC$2*0.4%,IF(AND(AB1688="Q",AA1688="Wed"),$AC$2*0.5%,IF(AND(AB1688="Ave",U1688=100),$AC$2*0.5%,IF(AND(AB1688="ave",U1688="",N1688=1,AG1688="Bush"),$AC$2*1%,IF(AND(AB1688="ave",U1688="",Q1688&gt;100),$AC$2*1.3%,IF(AND(AB1688="ave",U1688=""),$AC$2*1.2%,IF(AND(AB1688="Ave",U1688=200),$AC$2*1%,IF(AND(AB1688="Best",U1688=200),$AC$2*1.5%,IF(AND(AB1688="Best",U1688="",K1688&lt;&gt;"Pro Syd"),$AC$2*0.5%,IF(AND(AB1688="Best",U1688=""),$AC$2*1%,IF(AND(AB1688="Best",U1688=100,Table1[[#This Row],[State]]="NSW"),$AC$2*0.4%,IF(AND(AB1688="Best",U1688=100),$AC$2*1%,IF(Table1[[#This Row],[Adj]]="Nat OK",$AC$2*0.5%,"xxx")))))))))))))))</f>
        <v/>
      </c>
      <c r="AD1688" s="133" t="str">
        <f t="shared" si="349"/>
        <v/>
      </c>
      <c r="AE1688" s="133" t="str">
        <f t="shared" si="350"/>
        <v/>
      </c>
      <c r="AF1688" s="133" t="str">
        <f>VLOOKUP(Table1[[#This Row],[Track]],$F$2672:$H$2715,2,FALSE)</f>
        <v>NSW</v>
      </c>
      <c r="AG1688" s="133" t="str">
        <f>VLOOKUP(Table1[[#This Row],[Track]],$F$2672:$H$2715,3,FALSE)</f>
        <v>-</v>
      </c>
      <c r="AH1688" s="133" t="str">
        <f>IF(Table1[[#This Row],[Date]]&lt;$AH$2,"",IF(Table1[[#This Row],[Date]]&lt;$AH$3,"Edge","Elite Combo"))</f>
        <v/>
      </c>
      <c r="AI1688" s="218">
        <f>Table1[[#This Row],[Time]]</f>
        <v>0.56597222222222221</v>
      </c>
      <c r="AJ1688" s="219" t="str">
        <f>Table1[[#This Row],[Track]]</f>
        <v>Randwick</v>
      </c>
      <c r="AK1688" s="216">
        <f>Table1[[#This Row],[Race ]]</f>
        <v>4</v>
      </c>
      <c r="AL1688" s="219">
        <f>Table1[[#This Row],[TAB]]</f>
        <v>4</v>
      </c>
      <c r="AM1688" s="219" t="str">
        <f>Table1[[#This Row],[Selection]]</f>
        <v>Redstone Well</v>
      </c>
      <c r="AN1688" s="220" t="str">
        <f>Table1[[#This Row],[Sources]]</f>
        <v/>
      </c>
      <c r="AO1688" s="219" t="str">
        <f>Table1[[#This Row],[Scale Bet]]</f>
        <v/>
      </c>
    </row>
    <row r="1689" spans="5:41" ht="16.5" customHeight="1" x14ac:dyDescent="0.25">
      <c r="E1689" s="185">
        <v>45542</v>
      </c>
      <c r="F1689" s="35">
        <v>0.56597222222222221</v>
      </c>
      <c r="G1689" s="36" t="s">
        <v>22</v>
      </c>
      <c r="H1689" s="36">
        <v>4</v>
      </c>
      <c r="I1689" s="36">
        <v>4</v>
      </c>
      <c r="J1689" s="36" t="s">
        <v>372</v>
      </c>
      <c r="K1689" s="36" t="s">
        <v>60</v>
      </c>
      <c r="L1689" s="165">
        <v>15</v>
      </c>
      <c r="M1689" s="134" t="str">
        <f t="shared" si="338"/>
        <v/>
      </c>
      <c r="N1689" s="36" t="str">
        <f t="shared" si="339"/>
        <v/>
      </c>
      <c r="O1689" s="135" t="str">
        <f t="shared" si="340"/>
        <v/>
      </c>
      <c r="P1689" s="186" t="str">
        <f t="shared" si="341"/>
        <v>OK</v>
      </c>
      <c r="Q1689" s="187" t="str">
        <f t="shared" si="342"/>
        <v/>
      </c>
      <c r="R1689" s="150">
        <v>4.5999999999999996</v>
      </c>
      <c r="S1689" s="187" t="str">
        <f t="shared" si="343"/>
        <v/>
      </c>
      <c r="T1689" s="136" t="str">
        <f t="shared" si="344"/>
        <v>Redstone Well</v>
      </c>
      <c r="U1689" s="137" t="str">
        <f>IF(P1689="","",IF(N1689=1,"",IF(Q1689="","",IF(Q1689&lt;=100,100,IF(Table1[[#This Row],[Day]]="Wed",100,200)))))</f>
        <v/>
      </c>
      <c r="V1689" s="137" t="str">
        <f t="shared" si="345"/>
        <v/>
      </c>
      <c r="W1689" s="137" t="str">
        <f t="shared" si="346"/>
        <v/>
      </c>
      <c r="X1689" s="133">
        <f>100</f>
        <v>100</v>
      </c>
      <c r="Y1689" s="133">
        <f t="shared" si="347"/>
        <v>459.99999999999994</v>
      </c>
      <c r="Z1689" s="133">
        <f t="shared" si="348"/>
        <v>359.99999999999994</v>
      </c>
      <c r="AA1689" s="134" t="str">
        <f>TEXT(Table1[[#This Row],[Date]],"DDD")</f>
        <v>Sat</v>
      </c>
      <c r="AB1689" s="133" t="str">
        <f>IF(OR(G1689="Doomben",G1689="Eagle Farm"),"Q",IF(AND(Q1689&gt;1,Q1689&lt;55,Table1[[#This Row],[Source]]="Nat"),"Nat OK",IF(AND(Table1[[#This Row],[Source]]&lt;&gt;"Nat",Q1689&lt;55),"Poor &lt;55",IF(OR(G1689="Randwick",G1689="Flemington",G1689="Caulfield",G1689="Sandown Lake",G1689="Sandown Hill"),"Best","ave"))))</f>
        <v>Best</v>
      </c>
      <c r="AC1689" s="133" t="str">
        <f>IF(Q1689="","",IF(AB1689="Poor &lt;55",$AC$2*0.2%,IF(AND(AB1689="Q",AA1689&lt;&gt;"Wed"),$AC$2*0.4%,IF(AND(AB1689="Q",AA1689="Wed"),$AC$2*0.5%,IF(AND(AB1689="Ave",U1689=100),$AC$2*0.5%,IF(AND(AB1689="ave",U1689="",N1689=1,AG1689="Bush"),$AC$2*1%,IF(AND(AB1689="ave",U1689="",Q1689&gt;100),$AC$2*1.3%,IF(AND(AB1689="ave",U1689=""),$AC$2*1.2%,IF(AND(AB1689="Ave",U1689=200),$AC$2*1%,IF(AND(AB1689="Best",U1689=200),$AC$2*1.5%,IF(AND(AB1689="Best",U1689="",K1689&lt;&gt;"Pro Syd"),$AC$2*0.5%,IF(AND(AB1689="Best",U1689=""),$AC$2*1%,IF(AND(AB1689="Best",U1689=100,Table1[[#This Row],[State]]="NSW"),$AC$2*0.4%,IF(AND(AB1689="Best",U1689=100),$AC$2*1%,IF(Table1[[#This Row],[Adj]]="Nat OK",$AC$2*0.5%,"xxx")))))))))))))))</f>
        <v/>
      </c>
      <c r="AD1689" s="133" t="str">
        <f t="shared" si="349"/>
        <v/>
      </c>
      <c r="AE1689" s="133" t="str">
        <f t="shared" si="350"/>
        <v/>
      </c>
      <c r="AF1689" s="133" t="str">
        <f>VLOOKUP(Table1[[#This Row],[Track]],$F$2672:$H$2715,2,FALSE)</f>
        <v>NSW</v>
      </c>
      <c r="AG1689" s="133" t="str">
        <f>VLOOKUP(Table1[[#This Row],[Track]],$F$2672:$H$2715,3,FALSE)</f>
        <v>-</v>
      </c>
      <c r="AH1689" s="133" t="str">
        <f>IF(Table1[[#This Row],[Date]]&lt;$AH$2,"",IF(Table1[[#This Row],[Date]]&lt;$AH$3,"Edge","Elite Combo"))</f>
        <v/>
      </c>
      <c r="AI1689" s="218">
        <f>Table1[[#This Row],[Time]]</f>
        <v>0.56597222222222221</v>
      </c>
      <c r="AJ1689" s="219" t="str">
        <f>Table1[[#This Row],[Track]]</f>
        <v>Randwick</v>
      </c>
      <c r="AK1689" s="216">
        <f>Table1[[#This Row],[Race ]]</f>
        <v>4</v>
      </c>
      <c r="AL1689" s="219">
        <f>Table1[[#This Row],[TAB]]</f>
        <v>4</v>
      </c>
      <c r="AM1689" s="219" t="str">
        <f>Table1[[#This Row],[Selection]]</f>
        <v>Redstone Well</v>
      </c>
      <c r="AN1689" s="220" t="str">
        <f>Table1[[#This Row],[Sources]]</f>
        <v/>
      </c>
      <c r="AO1689" s="219" t="str">
        <f>Table1[[#This Row],[Scale Bet]]</f>
        <v/>
      </c>
    </row>
    <row r="1690" spans="5:41" ht="16.5" customHeight="1" x14ac:dyDescent="0.25">
      <c r="E1690" s="185">
        <v>45542</v>
      </c>
      <c r="F1690" s="35">
        <v>0.57152777777777775</v>
      </c>
      <c r="G1690" s="36" t="s">
        <v>217</v>
      </c>
      <c r="H1690" s="36">
        <v>4</v>
      </c>
      <c r="I1690" s="36">
        <v>18</v>
      </c>
      <c r="J1690" s="36" t="s">
        <v>373</v>
      </c>
      <c r="K1690" s="36" t="s">
        <v>13</v>
      </c>
      <c r="L1690" s="165">
        <v>11</v>
      </c>
      <c r="M1690" s="134">
        <f t="shared" si="338"/>
        <v>11</v>
      </c>
      <c r="N1690" s="36">
        <f t="shared" si="339"/>
        <v>1</v>
      </c>
      <c r="O1690" s="135" t="str">
        <f t="shared" si="340"/>
        <v>Nat-11</v>
      </c>
      <c r="P1690" s="186" t="str">
        <f t="shared" si="341"/>
        <v/>
      </c>
      <c r="Q1690" s="187">
        <f t="shared" si="342"/>
        <v>44</v>
      </c>
      <c r="R1690" s="150"/>
      <c r="S1690" s="187" t="str">
        <f t="shared" si="343"/>
        <v/>
      </c>
      <c r="T1690" s="136" t="str">
        <f t="shared" si="344"/>
        <v>Living Free</v>
      </c>
      <c r="U1690" s="137" t="str">
        <f>IF(P1690="","",IF(N1690=1,"",IF(Q1690="","",IF(Q1690&lt;=100,100,IF(Table1[[#This Row],[Day]]="Wed",100,200)))))</f>
        <v/>
      </c>
      <c r="V1690" s="137" t="str">
        <f t="shared" si="345"/>
        <v/>
      </c>
      <c r="W1690" s="137" t="str">
        <f t="shared" si="346"/>
        <v/>
      </c>
      <c r="X1690" s="133">
        <f>100</f>
        <v>100</v>
      </c>
      <c r="Y1690" s="133" t="str">
        <f t="shared" si="347"/>
        <v/>
      </c>
      <c r="Z1690" s="133">
        <f t="shared" si="348"/>
        <v>-100</v>
      </c>
      <c r="AA1690" s="134" t="str">
        <f>TEXT(Table1[[#This Row],[Date]],"DDD")</f>
        <v>Sat</v>
      </c>
      <c r="AB1690" s="133" t="str">
        <f>IF(OR(G1690="Doomben",G1690="Eagle Farm"),"Q",IF(AND(Q1690&gt;1,Q1690&lt;55,Table1[[#This Row],[Source]]="Nat"),"Nat OK",IF(AND(Table1[[#This Row],[Source]]&lt;&gt;"Nat",Q1690&lt;55),"Poor &lt;55",IF(OR(G1690="Randwick",G1690="Flemington",G1690="Caulfield",G1690="Sandown Lake",G1690="Sandown Hill"),"Best","ave"))))</f>
        <v>Q</v>
      </c>
      <c r="AC1690" s="133">
        <f>IF(Q1690="","",IF(AB1690="Poor &lt;55",$AC$2*0.2%,IF(AND(AB1690="Q",AA1690&lt;&gt;"Wed"),$AC$2*0.4%,IF(AND(AB1690="Q",AA1690="Wed"),$AC$2*0.5%,IF(AND(AB1690="Ave",U1690=100),$AC$2*0.5%,IF(AND(AB1690="ave",U1690="",N1690=1,AG1690="Bush"),$AC$2*1%,IF(AND(AB1690="ave",U1690="",Q1690&gt;100),$AC$2*1.3%,IF(AND(AB1690="ave",U1690=""),$AC$2*1.2%,IF(AND(AB1690="Ave",U1690=200),$AC$2*1%,IF(AND(AB1690="Best",U1690=200),$AC$2*1.5%,IF(AND(AB1690="Best",U1690="",K1690&lt;&gt;"Pro Syd"),$AC$2*0.5%,IF(AND(AB1690="Best",U1690=""),$AC$2*1%,IF(AND(AB1690="Best",U1690=100,Table1[[#This Row],[State]]="NSW"),$AC$2*0.4%,IF(AND(AB1690="Best",U1690=100),$AC$2*1%,IF(Table1[[#This Row],[Adj]]="Nat OK",$AC$2*0.5%,"xxx")))))))))))))))</f>
        <v>40</v>
      </c>
      <c r="AD1690" s="133" t="str">
        <f t="shared" si="349"/>
        <v/>
      </c>
      <c r="AE1690" s="133">
        <f t="shared" si="350"/>
        <v>-40</v>
      </c>
      <c r="AF1690" s="133" t="str">
        <f>VLOOKUP(Table1[[#This Row],[Track]],$F$2672:$H$2715,2,FALSE)</f>
        <v>Qld</v>
      </c>
      <c r="AG1690" s="133" t="str">
        <f>VLOOKUP(Table1[[#This Row],[Track]],$F$2672:$H$2715,3,FALSE)</f>
        <v>-</v>
      </c>
      <c r="AH1690" s="133" t="str">
        <f>IF(Table1[[#This Row],[Date]]&lt;$AH$2,"",IF(Table1[[#This Row],[Date]]&lt;$AH$3,"Edge","Elite Combo"))</f>
        <v/>
      </c>
      <c r="AI1690" s="218">
        <f>Table1[[#This Row],[Time]]</f>
        <v>0.57152777777777775</v>
      </c>
      <c r="AJ1690" s="219" t="str">
        <f>Table1[[#This Row],[Track]]</f>
        <v>Doomben</v>
      </c>
      <c r="AK1690" s="216">
        <f>Table1[[#This Row],[Race ]]</f>
        <v>4</v>
      </c>
      <c r="AL1690" s="219">
        <f>Table1[[#This Row],[TAB]]</f>
        <v>18</v>
      </c>
      <c r="AM1690" s="219" t="str">
        <f>Table1[[#This Row],[Selection]]</f>
        <v>Living Free</v>
      </c>
      <c r="AN1690" s="220" t="str">
        <f>Table1[[#This Row],[Sources]]</f>
        <v>Nat-11</v>
      </c>
      <c r="AO1690" s="219">
        <f>Table1[[#This Row],[Scale Bet]]</f>
        <v>40</v>
      </c>
    </row>
    <row r="1691" spans="5:41" ht="16.5" customHeight="1" x14ac:dyDescent="0.25">
      <c r="E1691" s="185">
        <v>45542</v>
      </c>
      <c r="F1691" s="35">
        <v>0.57638888888888884</v>
      </c>
      <c r="G1691" s="36" t="s">
        <v>100</v>
      </c>
      <c r="H1691" s="36">
        <v>4</v>
      </c>
      <c r="I1691" s="36">
        <v>4</v>
      </c>
      <c r="J1691" s="36" t="s">
        <v>374</v>
      </c>
      <c r="K1691" s="36" t="s">
        <v>1</v>
      </c>
      <c r="L1691" s="165">
        <v>10</v>
      </c>
      <c r="M1691" s="134">
        <f t="shared" si="338"/>
        <v>23</v>
      </c>
      <c r="N1691" s="36">
        <f t="shared" si="339"/>
        <v>2</v>
      </c>
      <c r="O1691" s="135" t="str">
        <f t="shared" si="340"/>
        <v>E4-10/Nat-13</v>
      </c>
      <c r="P1691" s="186" t="str">
        <f t="shared" si="341"/>
        <v>OK</v>
      </c>
      <c r="Q1691" s="187">
        <f t="shared" si="342"/>
        <v>92</v>
      </c>
      <c r="R1691" s="150">
        <v>2.6</v>
      </c>
      <c r="S1691" s="187">
        <f t="shared" si="343"/>
        <v>239.20000000000002</v>
      </c>
      <c r="T1691" s="136" t="str">
        <f t="shared" si="344"/>
        <v>Lincoln Rocks</v>
      </c>
      <c r="U1691" s="137">
        <f>IF(P1691="","",IF(N1691=1,"",IF(Q1691="","",IF(Q1691&lt;=100,100,IF(Table1[[#This Row],[Day]]="Wed",100,200)))))</f>
        <v>100</v>
      </c>
      <c r="V1691" s="137">
        <f t="shared" si="345"/>
        <v>260</v>
      </c>
      <c r="W1691" s="137">
        <f t="shared" si="346"/>
        <v>160</v>
      </c>
      <c r="X1691" s="133">
        <f>100</f>
        <v>100</v>
      </c>
      <c r="Y1691" s="133">
        <f t="shared" si="347"/>
        <v>260</v>
      </c>
      <c r="Z1691" s="133">
        <f t="shared" si="348"/>
        <v>160</v>
      </c>
      <c r="AA1691" s="134" t="str">
        <f>TEXT(Table1[[#This Row],[Date]],"DDD")</f>
        <v>Sat</v>
      </c>
      <c r="AB1691" s="133" t="str">
        <f>IF(OR(G1691="Doomben",G1691="Eagle Farm"),"Q",IF(AND(Q1691&gt;1,Q1691&lt;55,Table1[[#This Row],[Source]]="Nat"),"Nat OK",IF(AND(Table1[[#This Row],[Source]]&lt;&gt;"Nat",Q1691&lt;55),"Poor &lt;55",IF(OR(G1691="Randwick",G1691="Flemington",G1691="Caulfield",G1691="Sandown Lake",G1691="Sandown Hill"),"Best","ave"))))</f>
        <v>ave</v>
      </c>
      <c r="AC1691" s="133">
        <f>IF(Q1691="","",IF(AB1691="Poor &lt;55",$AC$2*0.2%,IF(AND(AB1691="Q",AA1691&lt;&gt;"Wed"),$AC$2*0.4%,IF(AND(AB1691="Q",AA1691="Wed"),$AC$2*0.5%,IF(AND(AB1691="Ave",U1691=100),$AC$2*0.5%,IF(AND(AB1691="ave",U1691="",N1691=1,AG1691="Bush"),$AC$2*1%,IF(AND(AB1691="ave",U1691="",Q1691&gt;100),$AC$2*1.3%,IF(AND(AB1691="ave",U1691=""),$AC$2*1.2%,IF(AND(AB1691="Ave",U1691=200),$AC$2*1%,IF(AND(AB1691="Best",U1691=200),$AC$2*1.5%,IF(AND(AB1691="Best",U1691="",K1691&lt;&gt;"Pro Syd"),$AC$2*0.5%,IF(AND(AB1691="Best",U1691=""),$AC$2*1%,IF(AND(AB1691="Best",U1691=100,Table1[[#This Row],[State]]="NSW"),$AC$2*0.4%,IF(AND(AB1691="Best",U1691=100),$AC$2*1%,IF(Table1[[#This Row],[Adj]]="Nat OK",$AC$2*0.5%,"xxx")))))))))))))))</f>
        <v>50</v>
      </c>
      <c r="AD1691" s="133">
        <f t="shared" si="349"/>
        <v>130</v>
      </c>
      <c r="AE1691" s="133">
        <f t="shared" si="350"/>
        <v>80</v>
      </c>
      <c r="AF1691" s="133" t="str">
        <f>VLOOKUP(Table1[[#This Row],[Track]],$F$2672:$H$2715,2,FALSE)</f>
        <v>Vic</v>
      </c>
      <c r="AG1691" s="133" t="str">
        <f>VLOOKUP(Table1[[#This Row],[Track]],$F$2672:$H$2715,3,FALSE)</f>
        <v>-</v>
      </c>
      <c r="AH1691" s="133" t="str">
        <f>IF(Table1[[#This Row],[Date]]&lt;$AH$2,"",IF(Table1[[#This Row],[Date]]&lt;$AH$3,"Edge","Elite Combo"))</f>
        <v/>
      </c>
      <c r="AI1691" s="218">
        <f>Table1[[#This Row],[Time]]</f>
        <v>0.57638888888888884</v>
      </c>
      <c r="AJ1691" s="219" t="str">
        <f>Table1[[#This Row],[Track]]</f>
        <v>Moonee Valley</v>
      </c>
      <c r="AK1691" s="216">
        <f>Table1[[#This Row],[Race ]]</f>
        <v>4</v>
      </c>
      <c r="AL1691" s="219">
        <f>Table1[[#This Row],[TAB]]</f>
        <v>4</v>
      </c>
      <c r="AM1691" s="219" t="str">
        <f>Table1[[#This Row],[Selection]]</f>
        <v>Lincoln Rocks</v>
      </c>
      <c r="AN1691" s="220" t="str">
        <f>Table1[[#This Row],[Sources]]</f>
        <v>E4-10/Nat-13</v>
      </c>
      <c r="AO1691" s="219">
        <f>Table1[[#This Row],[Scale Bet]]</f>
        <v>50</v>
      </c>
    </row>
    <row r="1692" spans="5:41" ht="16.5" customHeight="1" x14ac:dyDescent="0.25">
      <c r="E1692" s="185">
        <v>45542</v>
      </c>
      <c r="F1692" s="35">
        <v>0.57638888888888884</v>
      </c>
      <c r="G1692" s="36" t="s">
        <v>100</v>
      </c>
      <c r="H1692" s="36">
        <v>4</v>
      </c>
      <c r="I1692" s="36">
        <v>4</v>
      </c>
      <c r="J1692" s="36" t="s">
        <v>374</v>
      </c>
      <c r="K1692" s="36" t="s">
        <v>13</v>
      </c>
      <c r="L1692" s="165">
        <v>13</v>
      </c>
      <c r="M1692" s="134" t="str">
        <f t="shared" si="338"/>
        <v/>
      </c>
      <c r="N1692" s="36" t="str">
        <f t="shared" si="339"/>
        <v/>
      </c>
      <c r="O1692" s="135" t="str">
        <f t="shared" si="340"/>
        <v/>
      </c>
      <c r="P1692" s="186" t="str">
        <f t="shared" si="341"/>
        <v>OK</v>
      </c>
      <c r="Q1692" s="187" t="str">
        <f t="shared" si="342"/>
        <v/>
      </c>
      <c r="R1692" s="150">
        <v>2.6</v>
      </c>
      <c r="S1692" s="187" t="str">
        <f t="shared" si="343"/>
        <v/>
      </c>
      <c r="T1692" s="136" t="str">
        <f t="shared" si="344"/>
        <v>Lincoln Rocks</v>
      </c>
      <c r="U1692" s="137" t="str">
        <f>IF(P1692="","",IF(N1692=1,"",IF(Q1692="","",IF(Q1692&lt;=100,100,IF(Table1[[#This Row],[Day]]="Wed",100,200)))))</f>
        <v/>
      </c>
      <c r="V1692" s="137" t="str">
        <f t="shared" si="345"/>
        <v/>
      </c>
      <c r="W1692" s="137" t="str">
        <f t="shared" si="346"/>
        <v/>
      </c>
      <c r="X1692" s="133">
        <f>100</f>
        <v>100</v>
      </c>
      <c r="Y1692" s="133">
        <f t="shared" si="347"/>
        <v>260</v>
      </c>
      <c r="Z1692" s="133">
        <f t="shared" si="348"/>
        <v>160</v>
      </c>
      <c r="AA1692" s="134" t="str">
        <f>TEXT(Table1[[#This Row],[Date]],"DDD")</f>
        <v>Sat</v>
      </c>
      <c r="AB1692" s="133" t="str">
        <f>IF(OR(G1692="Doomben",G1692="Eagle Farm"),"Q",IF(AND(Q1692&gt;1,Q1692&lt;55,Table1[[#This Row],[Source]]="Nat"),"Nat OK",IF(AND(Table1[[#This Row],[Source]]&lt;&gt;"Nat",Q1692&lt;55),"Poor &lt;55",IF(OR(G1692="Randwick",G1692="Flemington",G1692="Caulfield",G1692="Sandown Lake",G1692="Sandown Hill"),"Best","ave"))))</f>
        <v>ave</v>
      </c>
      <c r="AC1692" s="133" t="str">
        <f>IF(Q1692="","",IF(AB1692="Poor &lt;55",$AC$2*0.2%,IF(AND(AB1692="Q",AA1692&lt;&gt;"Wed"),$AC$2*0.4%,IF(AND(AB1692="Q",AA1692="Wed"),$AC$2*0.5%,IF(AND(AB1692="Ave",U1692=100),$AC$2*0.5%,IF(AND(AB1692="ave",U1692="",N1692=1,AG1692="Bush"),$AC$2*1%,IF(AND(AB1692="ave",U1692="",Q1692&gt;100),$AC$2*1.3%,IF(AND(AB1692="ave",U1692=""),$AC$2*1.2%,IF(AND(AB1692="Ave",U1692=200),$AC$2*1%,IF(AND(AB1692="Best",U1692=200),$AC$2*1.5%,IF(AND(AB1692="Best",U1692="",K1692&lt;&gt;"Pro Syd"),$AC$2*0.5%,IF(AND(AB1692="Best",U1692=""),$AC$2*1%,IF(AND(AB1692="Best",U1692=100,Table1[[#This Row],[State]]="NSW"),$AC$2*0.4%,IF(AND(AB1692="Best",U1692=100),$AC$2*1%,IF(Table1[[#This Row],[Adj]]="Nat OK",$AC$2*0.5%,"xxx")))))))))))))))</f>
        <v/>
      </c>
      <c r="AD1692" s="133" t="str">
        <f t="shared" si="349"/>
        <v/>
      </c>
      <c r="AE1692" s="133" t="str">
        <f t="shared" si="350"/>
        <v/>
      </c>
      <c r="AF1692" s="133" t="str">
        <f>VLOOKUP(Table1[[#This Row],[Track]],$F$2672:$H$2715,2,FALSE)</f>
        <v>Vic</v>
      </c>
      <c r="AG1692" s="133" t="str">
        <f>VLOOKUP(Table1[[#This Row],[Track]],$F$2672:$H$2715,3,FALSE)</f>
        <v>-</v>
      </c>
      <c r="AH1692" s="133" t="str">
        <f>IF(Table1[[#This Row],[Date]]&lt;$AH$2,"",IF(Table1[[#This Row],[Date]]&lt;$AH$3,"Edge","Elite Combo"))</f>
        <v/>
      </c>
      <c r="AI1692" s="218">
        <f>Table1[[#This Row],[Time]]</f>
        <v>0.57638888888888884</v>
      </c>
      <c r="AJ1692" s="219" t="str">
        <f>Table1[[#This Row],[Track]]</f>
        <v>Moonee Valley</v>
      </c>
      <c r="AK1692" s="216">
        <f>Table1[[#This Row],[Race ]]</f>
        <v>4</v>
      </c>
      <c r="AL1692" s="219">
        <f>Table1[[#This Row],[TAB]]</f>
        <v>4</v>
      </c>
      <c r="AM1692" s="219" t="str">
        <f>Table1[[#This Row],[Selection]]</f>
        <v>Lincoln Rocks</v>
      </c>
      <c r="AN1692" s="220" t="str">
        <f>Table1[[#This Row],[Sources]]</f>
        <v/>
      </c>
      <c r="AO1692" s="219" t="str">
        <f>Table1[[#This Row],[Scale Bet]]</f>
        <v/>
      </c>
    </row>
    <row r="1693" spans="5:41" ht="16.5" customHeight="1" x14ac:dyDescent="0.25">
      <c r="E1693" s="185">
        <v>45542</v>
      </c>
      <c r="F1693" s="35">
        <v>0.59027777777777779</v>
      </c>
      <c r="G1693" s="36" t="s">
        <v>22</v>
      </c>
      <c r="H1693" s="36">
        <v>5</v>
      </c>
      <c r="I1693" s="36">
        <v>7</v>
      </c>
      <c r="J1693" s="36" t="s">
        <v>375</v>
      </c>
      <c r="K1693" s="36" t="s">
        <v>60</v>
      </c>
      <c r="L1693" s="165">
        <v>15</v>
      </c>
      <c r="M1693" s="134">
        <f t="shared" si="338"/>
        <v>15</v>
      </c>
      <c r="N1693" s="36">
        <f t="shared" si="339"/>
        <v>1</v>
      </c>
      <c r="O1693" s="135" t="str">
        <f t="shared" si="340"/>
        <v>Pro Syd-15</v>
      </c>
      <c r="P1693" s="186" t="str">
        <f t="shared" si="341"/>
        <v>OK</v>
      </c>
      <c r="Q1693" s="187">
        <f t="shared" si="342"/>
        <v>60</v>
      </c>
      <c r="R1693" s="150"/>
      <c r="S1693" s="187" t="str">
        <f t="shared" si="343"/>
        <v/>
      </c>
      <c r="T1693" s="136" t="str">
        <f t="shared" si="344"/>
        <v>Roma Avenue</v>
      </c>
      <c r="U1693" s="137" t="str">
        <f>IF(P1693="","",IF(N1693=1,"",IF(Q1693="","",IF(Q1693&lt;=100,100,IF(Table1[[#This Row],[Day]]="Wed",100,200)))))</f>
        <v/>
      </c>
      <c r="V1693" s="137" t="str">
        <f t="shared" si="345"/>
        <v/>
      </c>
      <c r="W1693" s="137" t="str">
        <f t="shared" si="346"/>
        <v/>
      </c>
      <c r="X1693" s="133">
        <f>100</f>
        <v>100</v>
      </c>
      <c r="Y1693" s="133" t="str">
        <f t="shared" si="347"/>
        <v/>
      </c>
      <c r="Z1693" s="133">
        <f t="shared" si="348"/>
        <v>-100</v>
      </c>
      <c r="AA1693" s="134" t="str">
        <f>TEXT(Table1[[#This Row],[Date]],"DDD")</f>
        <v>Sat</v>
      </c>
      <c r="AB1693" s="133" t="str">
        <f>IF(OR(G1693="Doomben",G1693="Eagle Farm"),"Q",IF(AND(Q1693&gt;1,Q1693&lt;55,Table1[[#This Row],[Source]]="Nat"),"Nat OK",IF(AND(Table1[[#This Row],[Source]]&lt;&gt;"Nat",Q1693&lt;55),"Poor &lt;55",IF(OR(G1693="Randwick",G1693="Flemington",G1693="Caulfield",G1693="Sandown Lake",G1693="Sandown Hill"),"Best","ave"))))</f>
        <v>Best</v>
      </c>
      <c r="AC1693" s="133">
        <f>IF(Q1693="","",IF(AB1693="Poor &lt;55",$AC$2*0.2%,IF(AND(AB1693="Q",AA1693&lt;&gt;"Wed"),$AC$2*0.4%,IF(AND(AB1693="Q",AA1693="Wed"),$AC$2*0.5%,IF(AND(AB1693="Ave",U1693=100),$AC$2*0.5%,IF(AND(AB1693="ave",U1693="",N1693=1,AG1693="Bush"),$AC$2*1%,IF(AND(AB1693="ave",U1693="",Q1693&gt;100),$AC$2*1.3%,IF(AND(AB1693="ave",U1693=""),$AC$2*1.2%,IF(AND(AB1693="Ave",U1693=200),$AC$2*1%,IF(AND(AB1693="Best",U1693=200),$AC$2*1.5%,IF(AND(AB1693="Best",U1693="",K1693&lt;&gt;"Pro Syd"),$AC$2*0.5%,IF(AND(AB1693="Best",U1693=""),$AC$2*1%,IF(AND(AB1693="Best",U1693=100,Table1[[#This Row],[State]]="NSW"),$AC$2*0.4%,IF(AND(AB1693="Best",U1693=100),$AC$2*1%,IF(Table1[[#This Row],[Adj]]="Nat OK",$AC$2*0.5%,"xxx")))))))))))))))</f>
        <v>100</v>
      </c>
      <c r="AD1693" s="133" t="str">
        <f t="shared" si="349"/>
        <v/>
      </c>
      <c r="AE1693" s="133">
        <f t="shared" si="350"/>
        <v>-100</v>
      </c>
      <c r="AF1693" s="133" t="str">
        <f>VLOOKUP(Table1[[#This Row],[Track]],$F$2672:$H$2715,2,FALSE)</f>
        <v>NSW</v>
      </c>
      <c r="AG1693" s="133" t="str">
        <f>VLOOKUP(Table1[[#This Row],[Track]],$F$2672:$H$2715,3,FALSE)</f>
        <v>-</v>
      </c>
      <c r="AH1693" s="133" t="str">
        <f>IF(Table1[[#This Row],[Date]]&lt;$AH$2,"",IF(Table1[[#This Row],[Date]]&lt;$AH$3,"Edge","Elite Combo"))</f>
        <v/>
      </c>
      <c r="AI1693" s="218">
        <f>Table1[[#This Row],[Time]]</f>
        <v>0.59027777777777779</v>
      </c>
      <c r="AJ1693" s="219" t="str">
        <f>Table1[[#This Row],[Track]]</f>
        <v>Randwick</v>
      </c>
      <c r="AK1693" s="216">
        <f>Table1[[#This Row],[Race ]]</f>
        <v>5</v>
      </c>
      <c r="AL1693" s="219">
        <f>Table1[[#This Row],[TAB]]</f>
        <v>7</v>
      </c>
      <c r="AM1693" s="219" t="str">
        <f>Table1[[#This Row],[Selection]]</f>
        <v>Roma Avenue</v>
      </c>
      <c r="AN1693" s="220" t="str">
        <f>Table1[[#This Row],[Sources]]</f>
        <v>Pro Syd-15</v>
      </c>
      <c r="AO1693" s="219">
        <f>Table1[[#This Row],[Scale Bet]]</f>
        <v>100</v>
      </c>
    </row>
    <row r="1694" spans="5:41" ht="16.5" customHeight="1" x14ac:dyDescent="0.25">
      <c r="E1694" s="185">
        <v>45542</v>
      </c>
      <c r="F1694" s="35">
        <v>0.59583333333333333</v>
      </c>
      <c r="G1694" s="36" t="s">
        <v>217</v>
      </c>
      <c r="H1694" s="36">
        <v>5</v>
      </c>
      <c r="I1694" s="36">
        <v>9</v>
      </c>
      <c r="J1694" s="36" t="s">
        <v>376</v>
      </c>
      <c r="K1694" s="36" t="s">
        <v>13</v>
      </c>
      <c r="L1694" s="165">
        <v>11</v>
      </c>
      <c r="M1694" s="134">
        <f t="shared" si="338"/>
        <v>11</v>
      </c>
      <c r="N1694" s="36">
        <f t="shared" si="339"/>
        <v>1</v>
      </c>
      <c r="O1694" s="135" t="str">
        <f t="shared" si="340"/>
        <v>Nat-11</v>
      </c>
      <c r="P1694" s="186" t="str">
        <f t="shared" si="341"/>
        <v/>
      </c>
      <c r="Q1694" s="187">
        <f t="shared" si="342"/>
        <v>44</v>
      </c>
      <c r="R1694" s="150"/>
      <c r="S1694" s="187" t="str">
        <f t="shared" si="343"/>
        <v/>
      </c>
      <c r="T1694" s="136" t="str">
        <f t="shared" si="344"/>
        <v>Naval Trader</v>
      </c>
      <c r="U1694" s="137" t="str">
        <f>IF(P1694="","",IF(N1694=1,"",IF(Q1694="","",IF(Q1694&lt;=100,100,IF(Table1[[#This Row],[Day]]="Wed",100,200)))))</f>
        <v/>
      </c>
      <c r="V1694" s="137" t="str">
        <f t="shared" si="345"/>
        <v/>
      </c>
      <c r="W1694" s="137" t="str">
        <f t="shared" si="346"/>
        <v/>
      </c>
      <c r="X1694" s="133">
        <f>100</f>
        <v>100</v>
      </c>
      <c r="Y1694" s="133" t="str">
        <f t="shared" si="347"/>
        <v/>
      </c>
      <c r="Z1694" s="133">
        <f t="shared" si="348"/>
        <v>-100</v>
      </c>
      <c r="AA1694" s="134" t="str">
        <f>TEXT(Table1[[#This Row],[Date]],"DDD")</f>
        <v>Sat</v>
      </c>
      <c r="AB1694" s="133" t="str">
        <f>IF(OR(G1694="Doomben",G1694="Eagle Farm"),"Q",IF(AND(Q1694&gt;1,Q1694&lt;55,Table1[[#This Row],[Source]]="Nat"),"Nat OK",IF(AND(Table1[[#This Row],[Source]]&lt;&gt;"Nat",Q1694&lt;55),"Poor &lt;55",IF(OR(G1694="Randwick",G1694="Flemington",G1694="Caulfield",G1694="Sandown Lake",G1694="Sandown Hill"),"Best","ave"))))</f>
        <v>Q</v>
      </c>
      <c r="AC1694" s="133">
        <f>IF(Q1694="","",IF(AB1694="Poor &lt;55",$AC$2*0.2%,IF(AND(AB1694="Q",AA1694&lt;&gt;"Wed"),$AC$2*0.4%,IF(AND(AB1694="Q",AA1694="Wed"),$AC$2*0.5%,IF(AND(AB1694="Ave",U1694=100),$AC$2*0.5%,IF(AND(AB1694="ave",U1694="",N1694=1,AG1694="Bush"),$AC$2*1%,IF(AND(AB1694="ave",U1694="",Q1694&gt;100),$AC$2*1.3%,IF(AND(AB1694="ave",U1694=""),$AC$2*1.2%,IF(AND(AB1694="Ave",U1694=200),$AC$2*1%,IF(AND(AB1694="Best",U1694=200),$AC$2*1.5%,IF(AND(AB1694="Best",U1694="",K1694&lt;&gt;"Pro Syd"),$AC$2*0.5%,IF(AND(AB1694="Best",U1694=""),$AC$2*1%,IF(AND(AB1694="Best",U1694=100,Table1[[#This Row],[State]]="NSW"),$AC$2*0.4%,IF(AND(AB1694="Best",U1694=100),$AC$2*1%,IF(Table1[[#This Row],[Adj]]="Nat OK",$AC$2*0.5%,"xxx")))))))))))))))</f>
        <v>40</v>
      </c>
      <c r="AD1694" s="133" t="str">
        <f t="shared" si="349"/>
        <v/>
      </c>
      <c r="AE1694" s="133">
        <f t="shared" si="350"/>
        <v>-40</v>
      </c>
      <c r="AF1694" s="133" t="str">
        <f>VLOOKUP(Table1[[#This Row],[Track]],$F$2672:$H$2715,2,FALSE)</f>
        <v>Qld</v>
      </c>
      <c r="AG1694" s="133" t="str">
        <f>VLOOKUP(Table1[[#This Row],[Track]],$F$2672:$H$2715,3,FALSE)</f>
        <v>-</v>
      </c>
      <c r="AH1694" s="133" t="str">
        <f>IF(Table1[[#This Row],[Date]]&lt;$AH$2,"",IF(Table1[[#This Row],[Date]]&lt;$AH$3,"Edge","Elite Combo"))</f>
        <v/>
      </c>
      <c r="AI1694" s="218">
        <f>Table1[[#This Row],[Time]]</f>
        <v>0.59583333333333333</v>
      </c>
      <c r="AJ1694" s="219" t="str">
        <f>Table1[[#This Row],[Track]]</f>
        <v>Doomben</v>
      </c>
      <c r="AK1694" s="216">
        <f>Table1[[#This Row],[Race ]]</f>
        <v>5</v>
      </c>
      <c r="AL1694" s="219">
        <f>Table1[[#This Row],[TAB]]</f>
        <v>9</v>
      </c>
      <c r="AM1694" s="219" t="str">
        <f>Table1[[#This Row],[Selection]]</f>
        <v>Naval Trader</v>
      </c>
      <c r="AN1694" s="220" t="str">
        <f>Table1[[#This Row],[Sources]]</f>
        <v>Nat-11</v>
      </c>
      <c r="AO1694" s="219">
        <f>Table1[[#This Row],[Scale Bet]]</f>
        <v>40</v>
      </c>
    </row>
    <row r="1695" spans="5:41" ht="16.5" customHeight="1" x14ac:dyDescent="0.25">
      <c r="E1695" s="185">
        <v>45542</v>
      </c>
      <c r="F1695" s="35">
        <v>0.60069444444444442</v>
      </c>
      <c r="G1695" s="36" t="s">
        <v>100</v>
      </c>
      <c r="H1695" s="36">
        <v>5</v>
      </c>
      <c r="I1695" s="36">
        <v>3</v>
      </c>
      <c r="J1695" s="36" t="s">
        <v>377</v>
      </c>
      <c r="K1695" s="36" t="s">
        <v>1</v>
      </c>
      <c r="L1695" s="165">
        <v>10</v>
      </c>
      <c r="M1695" s="134">
        <f t="shared" si="338"/>
        <v>48</v>
      </c>
      <c r="N1695" s="36">
        <f t="shared" si="339"/>
        <v>4</v>
      </c>
      <c r="O1695" s="135" t="str">
        <f t="shared" si="340"/>
        <v>E4-10/Edge-12/Nat-13/Pro Mel-13</v>
      </c>
      <c r="P1695" s="186" t="str">
        <f t="shared" si="341"/>
        <v>OK</v>
      </c>
      <c r="Q1695" s="187">
        <f t="shared" si="342"/>
        <v>192</v>
      </c>
      <c r="R1695" s="150"/>
      <c r="S1695" s="187" t="str">
        <f t="shared" si="343"/>
        <v/>
      </c>
      <c r="T1695" s="136" t="str">
        <f t="shared" si="344"/>
        <v>Arkansaw Kid</v>
      </c>
      <c r="U1695" s="137">
        <f>IF(P1695="","",IF(N1695=1,"",IF(Q1695="","",IF(Q1695&lt;=100,100,IF(Table1[[#This Row],[Day]]="Wed",100,200)))))</f>
        <v>200</v>
      </c>
      <c r="V1695" s="137" t="str">
        <f t="shared" si="345"/>
        <v/>
      </c>
      <c r="W1695" s="137">
        <f t="shared" si="346"/>
        <v>-200</v>
      </c>
      <c r="X1695" s="133">
        <f>100</f>
        <v>100</v>
      </c>
      <c r="Y1695" s="133" t="str">
        <f t="shared" si="347"/>
        <v/>
      </c>
      <c r="Z1695" s="133">
        <f t="shared" si="348"/>
        <v>-100</v>
      </c>
      <c r="AA1695" s="134" t="str">
        <f>TEXT(Table1[[#This Row],[Date]],"DDD")</f>
        <v>Sat</v>
      </c>
      <c r="AB1695" s="133" t="str">
        <f>IF(OR(G1695="Doomben",G1695="Eagle Farm"),"Q",IF(AND(Q1695&gt;1,Q1695&lt;55,Table1[[#This Row],[Source]]="Nat"),"Nat OK",IF(AND(Table1[[#This Row],[Source]]&lt;&gt;"Nat",Q1695&lt;55),"Poor &lt;55",IF(OR(G1695="Randwick",G1695="Flemington",G1695="Caulfield",G1695="Sandown Lake",G1695="Sandown Hill"),"Best","ave"))))</f>
        <v>ave</v>
      </c>
      <c r="AC1695" s="133">
        <f>IF(Q1695="","",IF(AB1695="Poor &lt;55",$AC$2*0.2%,IF(AND(AB1695="Q",AA1695&lt;&gt;"Wed"),$AC$2*0.4%,IF(AND(AB1695="Q",AA1695="Wed"),$AC$2*0.5%,IF(AND(AB1695="Ave",U1695=100),$AC$2*0.5%,IF(AND(AB1695="ave",U1695="",N1695=1,AG1695="Bush"),$AC$2*1%,IF(AND(AB1695="ave",U1695="",Q1695&gt;100),$AC$2*1.3%,IF(AND(AB1695="ave",U1695=""),$AC$2*1.2%,IF(AND(AB1695="Ave",U1695=200),$AC$2*1%,IF(AND(AB1695="Best",U1695=200),$AC$2*1.5%,IF(AND(AB1695="Best",U1695="",K1695&lt;&gt;"Pro Syd"),$AC$2*0.5%,IF(AND(AB1695="Best",U1695=""),$AC$2*1%,IF(AND(AB1695="Best",U1695=100,Table1[[#This Row],[State]]="NSW"),$AC$2*0.4%,IF(AND(AB1695="Best",U1695=100),$AC$2*1%,IF(Table1[[#This Row],[Adj]]="Nat OK",$AC$2*0.5%,"xxx")))))))))))))))</f>
        <v>100</v>
      </c>
      <c r="AD1695" s="133" t="str">
        <f t="shared" si="349"/>
        <v/>
      </c>
      <c r="AE1695" s="133">
        <f t="shared" si="350"/>
        <v>-100</v>
      </c>
      <c r="AF1695" s="133" t="str">
        <f>VLOOKUP(Table1[[#This Row],[Track]],$F$2672:$H$2715,2,FALSE)</f>
        <v>Vic</v>
      </c>
      <c r="AG1695" s="133" t="str">
        <f>VLOOKUP(Table1[[#This Row],[Track]],$F$2672:$H$2715,3,FALSE)</f>
        <v>-</v>
      </c>
      <c r="AH1695" s="133" t="str">
        <f>IF(Table1[[#This Row],[Date]]&lt;$AH$2,"",IF(Table1[[#This Row],[Date]]&lt;$AH$3,"Edge","Elite Combo"))</f>
        <v/>
      </c>
      <c r="AI1695" s="218">
        <f>Table1[[#This Row],[Time]]</f>
        <v>0.60069444444444442</v>
      </c>
      <c r="AJ1695" s="219" t="str">
        <f>Table1[[#This Row],[Track]]</f>
        <v>Moonee Valley</v>
      </c>
      <c r="AK1695" s="216">
        <f>Table1[[#This Row],[Race ]]</f>
        <v>5</v>
      </c>
      <c r="AL1695" s="219">
        <f>Table1[[#This Row],[TAB]]</f>
        <v>3</v>
      </c>
      <c r="AM1695" s="219" t="str">
        <f>Table1[[#This Row],[Selection]]</f>
        <v>Arkansaw Kid</v>
      </c>
      <c r="AN1695" s="220" t="str">
        <f>Table1[[#This Row],[Sources]]</f>
        <v>E4-10/Edge-12/Nat-13/Pro Mel-13</v>
      </c>
      <c r="AO1695" s="219">
        <f>Table1[[#This Row],[Scale Bet]]</f>
        <v>100</v>
      </c>
    </row>
    <row r="1696" spans="5:41" ht="16.5" customHeight="1" x14ac:dyDescent="0.25">
      <c r="E1696" s="185">
        <v>45542</v>
      </c>
      <c r="F1696" s="35">
        <v>0.60069444444444442</v>
      </c>
      <c r="G1696" s="36" t="s">
        <v>100</v>
      </c>
      <c r="H1696" s="36">
        <v>5</v>
      </c>
      <c r="I1696" s="36">
        <v>3</v>
      </c>
      <c r="J1696" s="36" t="s">
        <v>377</v>
      </c>
      <c r="K1696" s="36" t="s">
        <v>40</v>
      </c>
      <c r="L1696" s="165">
        <v>12</v>
      </c>
      <c r="M1696" s="134" t="str">
        <f t="shared" si="338"/>
        <v/>
      </c>
      <c r="N1696" s="36" t="str">
        <f t="shared" si="339"/>
        <v/>
      </c>
      <c r="O1696" s="135" t="str">
        <f t="shared" si="340"/>
        <v/>
      </c>
      <c r="P1696" s="186" t="str">
        <f t="shared" si="341"/>
        <v>OK</v>
      </c>
      <c r="Q1696" s="187" t="str">
        <f t="shared" si="342"/>
        <v/>
      </c>
      <c r="R1696" s="150"/>
      <c r="S1696" s="187" t="str">
        <f t="shared" si="343"/>
        <v/>
      </c>
      <c r="T1696" s="136" t="str">
        <f t="shared" si="344"/>
        <v>Arkansaw Kid</v>
      </c>
      <c r="U1696" s="137" t="str">
        <f>IF(P1696="","",IF(N1696=1,"",IF(Q1696="","",IF(Q1696&lt;=100,100,IF(Table1[[#This Row],[Day]]="Wed",100,200)))))</f>
        <v/>
      </c>
      <c r="V1696" s="137" t="str">
        <f t="shared" si="345"/>
        <v/>
      </c>
      <c r="W1696" s="137" t="str">
        <f t="shared" si="346"/>
        <v/>
      </c>
      <c r="X1696" s="133">
        <f>100</f>
        <v>100</v>
      </c>
      <c r="Y1696" s="133" t="str">
        <f t="shared" si="347"/>
        <v/>
      </c>
      <c r="Z1696" s="133">
        <f t="shared" si="348"/>
        <v>-100</v>
      </c>
      <c r="AA1696" s="134" t="str">
        <f>TEXT(Table1[[#This Row],[Date]],"DDD")</f>
        <v>Sat</v>
      </c>
      <c r="AB1696" s="133" t="str">
        <f>IF(OR(G1696="Doomben",G1696="Eagle Farm"),"Q",IF(AND(Q1696&gt;1,Q1696&lt;55,Table1[[#This Row],[Source]]="Nat"),"Nat OK",IF(AND(Table1[[#This Row],[Source]]&lt;&gt;"Nat",Q1696&lt;55),"Poor &lt;55",IF(OR(G1696="Randwick",G1696="Flemington",G1696="Caulfield",G1696="Sandown Lake",G1696="Sandown Hill"),"Best","ave"))))</f>
        <v>ave</v>
      </c>
      <c r="AC1696" s="133" t="str">
        <f>IF(Q1696="","",IF(AB1696="Poor &lt;55",$AC$2*0.2%,IF(AND(AB1696="Q",AA1696&lt;&gt;"Wed"),$AC$2*0.4%,IF(AND(AB1696="Q",AA1696="Wed"),$AC$2*0.5%,IF(AND(AB1696="Ave",U1696=100),$AC$2*0.5%,IF(AND(AB1696="ave",U1696="",N1696=1,AG1696="Bush"),$AC$2*1%,IF(AND(AB1696="ave",U1696="",Q1696&gt;100),$AC$2*1.3%,IF(AND(AB1696="ave",U1696=""),$AC$2*1.2%,IF(AND(AB1696="Ave",U1696=200),$AC$2*1%,IF(AND(AB1696="Best",U1696=200),$AC$2*1.5%,IF(AND(AB1696="Best",U1696="",K1696&lt;&gt;"Pro Syd"),$AC$2*0.5%,IF(AND(AB1696="Best",U1696=""),$AC$2*1%,IF(AND(AB1696="Best",U1696=100,Table1[[#This Row],[State]]="NSW"),$AC$2*0.4%,IF(AND(AB1696="Best",U1696=100),$AC$2*1%,IF(Table1[[#This Row],[Adj]]="Nat OK",$AC$2*0.5%,"xxx")))))))))))))))</f>
        <v/>
      </c>
      <c r="AD1696" s="133" t="str">
        <f t="shared" si="349"/>
        <v/>
      </c>
      <c r="AE1696" s="133" t="str">
        <f t="shared" si="350"/>
        <v/>
      </c>
      <c r="AF1696" s="133" t="str">
        <f>VLOOKUP(Table1[[#This Row],[Track]],$F$2672:$H$2715,2,FALSE)</f>
        <v>Vic</v>
      </c>
      <c r="AG1696" s="133" t="str">
        <f>VLOOKUP(Table1[[#This Row],[Track]],$F$2672:$H$2715,3,FALSE)</f>
        <v>-</v>
      </c>
      <c r="AH1696" s="133" t="str">
        <f>IF(Table1[[#This Row],[Date]]&lt;$AH$2,"",IF(Table1[[#This Row],[Date]]&lt;$AH$3,"Edge","Elite Combo"))</f>
        <v/>
      </c>
      <c r="AI1696" s="218">
        <f>Table1[[#This Row],[Time]]</f>
        <v>0.60069444444444442</v>
      </c>
      <c r="AJ1696" s="219" t="str">
        <f>Table1[[#This Row],[Track]]</f>
        <v>Moonee Valley</v>
      </c>
      <c r="AK1696" s="216">
        <f>Table1[[#This Row],[Race ]]</f>
        <v>5</v>
      </c>
      <c r="AL1696" s="219">
        <f>Table1[[#This Row],[TAB]]</f>
        <v>3</v>
      </c>
      <c r="AM1696" s="219" t="str">
        <f>Table1[[#This Row],[Selection]]</f>
        <v>Arkansaw Kid</v>
      </c>
      <c r="AN1696" s="220" t="str">
        <f>Table1[[#This Row],[Sources]]</f>
        <v/>
      </c>
      <c r="AO1696" s="219" t="str">
        <f>Table1[[#This Row],[Scale Bet]]</f>
        <v/>
      </c>
    </row>
    <row r="1697" spans="5:41" ht="16.5" customHeight="1" x14ac:dyDescent="0.25">
      <c r="E1697" s="185">
        <v>45542</v>
      </c>
      <c r="F1697" s="35">
        <v>0.60069444444444442</v>
      </c>
      <c r="G1697" s="36" t="s">
        <v>100</v>
      </c>
      <c r="H1697" s="36">
        <v>5</v>
      </c>
      <c r="I1697" s="36">
        <v>3</v>
      </c>
      <c r="J1697" s="36" t="s">
        <v>377</v>
      </c>
      <c r="K1697" s="36" t="s">
        <v>13</v>
      </c>
      <c r="L1697" s="165">
        <v>13</v>
      </c>
      <c r="M1697" s="134" t="str">
        <f t="shared" si="338"/>
        <v/>
      </c>
      <c r="N1697" s="36" t="str">
        <f t="shared" si="339"/>
        <v/>
      </c>
      <c r="O1697" s="135" t="str">
        <f t="shared" si="340"/>
        <v/>
      </c>
      <c r="P1697" s="186" t="str">
        <f t="shared" si="341"/>
        <v>OK</v>
      </c>
      <c r="Q1697" s="187" t="str">
        <f t="shared" si="342"/>
        <v/>
      </c>
      <c r="R1697" s="150"/>
      <c r="S1697" s="187" t="str">
        <f t="shared" si="343"/>
        <v/>
      </c>
      <c r="T1697" s="136" t="str">
        <f t="shared" si="344"/>
        <v>Arkansaw Kid</v>
      </c>
      <c r="U1697" s="137" t="str">
        <f>IF(P1697="","",IF(N1697=1,"",IF(Q1697="","",IF(Q1697&lt;=100,100,IF(Table1[[#This Row],[Day]]="Wed",100,200)))))</f>
        <v/>
      </c>
      <c r="V1697" s="137" t="str">
        <f t="shared" si="345"/>
        <v/>
      </c>
      <c r="W1697" s="137" t="str">
        <f t="shared" si="346"/>
        <v/>
      </c>
      <c r="X1697" s="133">
        <f>100</f>
        <v>100</v>
      </c>
      <c r="Y1697" s="133" t="str">
        <f t="shared" si="347"/>
        <v/>
      </c>
      <c r="Z1697" s="133">
        <f t="shared" si="348"/>
        <v>-100</v>
      </c>
      <c r="AA1697" s="134" t="str">
        <f>TEXT(Table1[[#This Row],[Date]],"DDD")</f>
        <v>Sat</v>
      </c>
      <c r="AB1697" s="133" t="str">
        <f>IF(OR(G1697="Doomben",G1697="Eagle Farm"),"Q",IF(AND(Q1697&gt;1,Q1697&lt;55,Table1[[#This Row],[Source]]="Nat"),"Nat OK",IF(AND(Table1[[#This Row],[Source]]&lt;&gt;"Nat",Q1697&lt;55),"Poor &lt;55",IF(OR(G1697="Randwick",G1697="Flemington",G1697="Caulfield",G1697="Sandown Lake",G1697="Sandown Hill"),"Best","ave"))))</f>
        <v>ave</v>
      </c>
      <c r="AC1697" s="133" t="str">
        <f>IF(Q1697="","",IF(AB1697="Poor &lt;55",$AC$2*0.2%,IF(AND(AB1697="Q",AA1697&lt;&gt;"Wed"),$AC$2*0.4%,IF(AND(AB1697="Q",AA1697="Wed"),$AC$2*0.5%,IF(AND(AB1697="Ave",U1697=100),$AC$2*0.5%,IF(AND(AB1697="ave",U1697="",N1697=1,AG1697="Bush"),$AC$2*1%,IF(AND(AB1697="ave",U1697="",Q1697&gt;100),$AC$2*1.3%,IF(AND(AB1697="ave",U1697=""),$AC$2*1.2%,IF(AND(AB1697="Ave",U1697=200),$AC$2*1%,IF(AND(AB1697="Best",U1697=200),$AC$2*1.5%,IF(AND(AB1697="Best",U1697="",K1697&lt;&gt;"Pro Syd"),$AC$2*0.5%,IF(AND(AB1697="Best",U1697=""),$AC$2*1%,IF(AND(AB1697="Best",U1697=100,Table1[[#This Row],[State]]="NSW"),$AC$2*0.4%,IF(AND(AB1697="Best",U1697=100),$AC$2*1%,IF(Table1[[#This Row],[Adj]]="Nat OK",$AC$2*0.5%,"xxx")))))))))))))))</f>
        <v/>
      </c>
      <c r="AD1697" s="133" t="str">
        <f t="shared" si="349"/>
        <v/>
      </c>
      <c r="AE1697" s="133" t="str">
        <f t="shared" si="350"/>
        <v/>
      </c>
      <c r="AF1697" s="133" t="str">
        <f>VLOOKUP(Table1[[#This Row],[Track]],$F$2672:$H$2715,2,FALSE)</f>
        <v>Vic</v>
      </c>
      <c r="AG1697" s="133" t="str">
        <f>VLOOKUP(Table1[[#This Row],[Track]],$F$2672:$H$2715,3,FALSE)</f>
        <v>-</v>
      </c>
      <c r="AH1697" s="133" t="str">
        <f>IF(Table1[[#This Row],[Date]]&lt;$AH$2,"",IF(Table1[[#This Row],[Date]]&lt;$AH$3,"Edge","Elite Combo"))</f>
        <v/>
      </c>
      <c r="AI1697" s="218">
        <f>Table1[[#This Row],[Time]]</f>
        <v>0.60069444444444442</v>
      </c>
      <c r="AJ1697" s="219" t="str">
        <f>Table1[[#This Row],[Track]]</f>
        <v>Moonee Valley</v>
      </c>
      <c r="AK1697" s="216">
        <f>Table1[[#This Row],[Race ]]</f>
        <v>5</v>
      </c>
      <c r="AL1697" s="219">
        <f>Table1[[#This Row],[TAB]]</f>
        <v>3</v>
      </c>
      <c r="AM1697" s="219" t="str">
        <f>Table1[[#This Row],[Selection]]</f>
        <v>Arkansaw Kid</v>
      </c>
      <c r="AN1697" s="220" t="str">
        <f>Table1[[#This Row],[Sources]]</f>
        <v/>
      </c>
      <c r="AO1697" s="219" t="str">
        <f>Table1[[#This Row],[Scale Bet]]</f>
        <v/>
      </c>
    </row>
    <row r="1698" spans="5:41" ht="16.5" customHeight="1" x14ac:dyDescent="0.25">
      <c r="E1698" s="185">
        <v>45542</v>
      </c>
      <c r="F1698" s="35">
        <v>0.60069444444444442</v>
      </c>
      <c r="G1698" s="36" t="s">
        <v>100</v>
      </c>
      <c r="H1698" s="36">
        <v>5</v>
      </c>
      <c r="I1698" s="36">
        <v>3</v>
      </c>
      <c r="J1698" s="36" t="s">
        <v>377</v>
      </c>
      <c r="K1698" s="36" t="s">
        <v>18</v>
      </c>
      <c r="L1698" s="165">
        <v>13</v>
      </c>
      <c r="M1698" s="134" t="str">
        <f t="shared" si="338"/>
        <v/>
      </c>
      <c r="N1698" s="36" t="str">
        <f t="shared" si="339"/>
        <v/>
      </c>
      <c r="O1698" s="135" t="str">
        <f t="shared" si="340"/>
        <v/>
      </c>
      <c r="P1698" s="186" t="str">
        <f t="shared" si="341"/>
        <v>OK</v>
      </c>
      <c r="Q1698" s="187" t="str">
        <f t="shared" si="342"/>
        <v/>
      </c>
      <c r="R1698" s="150"/>
      <c r="S1698" s="187" t="str">
        <f t="shared" si="343"/>
        <v/>
      </c>
      <c r="T1698" s="136" t="str">
        <f t="shared" si="344"/>
        <v>Arkansaw Kid</v>
      </c>
      <c r="U1698" s="137" t="str">
        <f>IF(P1698="","",IF(N1698=1,"",IF(Q1698="","",IF(Q1698&lt;=100,100,IF(Table1[[#This Row],[Day]]="Wed",100,200)))))</f>
        <v/>
      </c>
      <c r="V1698" s="137" t="str">
        <f t="shared" si="345"/>
        <v/>
      </c>
      <c r="W1698" s="137" t="str">
        <f t="shared" si="346"/>
        <v/>
      </c>
      <c r="X1698" s="133">
        <f>100</f>
        <v>100</v>
      </c>
      <c r="Y1698" s="133" t="str">
        <f t="shared" si="347"/>
        <v/>
      </c>
      <c r="Z1698" s="133">
        <f t="shared" si="348"/>
        <v>-100</v>
      </c>
      <c r="AA1698" s="134" t="str">
        <f>TEXT(Table1[[#This Row],[Date]],"DDD")</f>
        <v>Sat</v>
      </c>
      <c r="AB1698" s="133" t="str">
        <f>IF(OR(G1698="Doomben",G1698="Eagle Farm"),"Q",IF(AND(Q1698&gt;1,Q1698&lt;55,Table1[[#This Row],[Source]]="Nat"),"Nat OK",IF(AND(Table1[[#This Row],[Source]]&lt;&gt;"Nat",Q1698&lt;55),"Poor &lt;55",IF(OR(G1698="Randwick",G1698="Flemington",G1698="Caulfield",G1698="Sandown Lake",G1698="Sandown Hill"),"Best","ave"))))</f>
        <v>ave</v>
      </c>
      <c r="AC1698" s="133" t="str">
        <f>IF(Q1698="","",IF(AB1698="Poor &lt;55",$AC$2*0.2%,IF(AND(AB1698="Q",AA1698&lt;&gt;"Wed"),$AC$2*0.4%,IF(AND(AB1698="Q",AA1698="Wed"),$AC$2*0.5%,IF(AND(AB1698="Ave",U1698=100),$AC$2*0.5%,IF(AND(AB1698="ave",U1698="",N1698=1,AG1698="Bush"),$AC$2*1%,IF(AND(AB1698="ave",U1698="",Q1698&gt;100),$AC$2*1.3%,IF(AND(AB1698="ave",U1698=""),$AC$2*1.2%,IF(AND(AB1698="Ave",U1698=200),$AC$2*1%,IF(AND(AB1698="Best",U1698=200),$AC$2*1.5%,IF(AND(AB1698="Best",U1698="",K1698&lt;&gt;"Pro Syd"),$AC$2*0.5%,IF(AND(AB1698="Best",U1698=""),$AC$2*1%,IF(AND(AB1698="Best",U1698=100,Table1[[#This Row],[State]]="NSW"),$AC$2*0.4%,IF(AND(AB1698="Best",U1698=100),$AC$2*1%,IF(Table1[[#This Row],[Adj]]="Nat OK",$AC$2*0.5%,"xxx")))))))))))))))</f>
        <v/>
      </c>
      <c r="AD1698" s="133" t="str">
        <f t="shared" si="349"/>
        <v/>
      </c>
      <c r="AE1698" s="133" t="str">
        <f t="shared" si="350"/>
        <v/>
      </c>
      <c r="AF1698" s="133" t="str">
        <f>VLOOKUP(Table1[[#This Row],[Track]],$F$2672:$H$2715,2,FALSE)</f>
        <v>Vic</v>
      </c>
      <c r="AG1698" s="133" t="str">
        <f>VLOOKUP(Table1[[#This Row],[Track]],$F$2672:$H$2715,3,FALSE)</f>
        <v>-</v>
      </c>
      <c r="AH1698" s="133" t="str">
        <f>IF(Table1[[#This Row],[Date]]&lt;$AH$2,"",IF(Table1[[#This Row],[Date]]&lt;$AH$3,"Edge","Elite Combo"))</f>
        <v/>
      </c>
      <c r="AI1698" s="218">
        <f>Table1[[#This Row],[Time]]</f>
        <v>0.60069444444444442</v>
      </c>
      <c r="AJ1698" s="219" t="str">
        <f>Table1[[#This Row],[Track]]</f>
        <v>Moonee Valley</v>
      </c>
      <c r="AK1698" s="216">
        <f>Table1[[#This Row],[Race ]]</f>
        <v>5</v>
      </c>
      <c r="AL1698" s="219">
        <f>Table1[[#This Row],[TAB]]</f>
        <v>3</v>
      </c>
      <c r="AM1698" s="219" t="str">
        <f>Table1[[#This Row],[Selection]]</f>
        <v>Arkansaw Kid</v>
      </c>
      <c r="AN1698" s="220" t="str">
        <f>Table1[[#This Row],[Sources]]</f>
        <v/>
      </c>
      <c r="AO1698" s="219" t="str">
        <f>Table1[[#This Row],[Scale Bet]]</f>
        <v/>
      </c>
    </row>
    <row r="1699" spans="5:41" ht="16.5" customHeight="1" x14ac:dyDescent="0.25">
      <c r="E1699" s="185">
        <v>45542</v>
      </c>
      <c r="F1699" s="35">
        <v>0.61458333333333337</v>
      </c>
      <c r="G1699" s="36" t="s">
        <v>22</v>
      </c>
      <c r="H1699" s="36">
        <v>6</v>
      </c>
      <c r="I1699" s="36">
        <v>1</v>
      </c>
      <c r="J1699" s="36" t="s">
        <v>378</v>
      </c>
      <c r="K1699" s="36" t="s">
        <v>1</v>
      </c>
      <c r="L1699" s="165">
        <v>10</v>
      </c>
      <c r="M1699" s="134">
        <f t="shared" si="338"/>
        <v>40</v>
      </c>
      <c r="N1699" s="36">
        <f t="shared" si="339"/>
        <v>3</v>
      </c>
      <c r="O1699" s="135" t="str">
        <f t="shared" si="340"/>
        <v>E4-10/Edge-15/Nat-15</v>
      </c>
      <c r="P1699" s="186" t="str">
        <f t="shared" si="341"/>
        <v>OK</v>
      </c>
      <c r="Q1699" s="187">
        <f t="shared" si="342"/>
        <v>160</v>
      </c>
      <c r="R1699" s="150">
        <v>2.2999999999999998</v>
      </c>
      <c r="S1699" s="187">
        <f t="shared" si="343"/>
        <v>368</v>
      </c>
      <c r="T1699" s="136" t="str">
        <f t="shared" si="344"/>
        <v>Manaal</v>
      </c>
      <c r="U1699" s="137">
        <f>IF(P1699="","",IF(N1699=1,"",IF(Q1699="","",IF(Q1699&lt;=100,100,IF(Table1[[#This Row],[Day]]="Wed",100,200)))))</f>
        <v>200</v>
      </c>
      <c r="V1699" s="137">
        <f t="shared" si="345"/>
        <v>459.99999999999994</v>
      </c>
      <c r="W1699" s="137">
        <f t="shared" si="346"/>
        <v>259.99999999999994</v>
      </c>
      <c r="X1699" s="133">
        <f>100</f>
        <v>100</v>
      </c>
      <c r="Y1699" s="133">
        <f t="shared" si="347"/>
        <v>229.99999999999997</v>
      </c>
      <c r="Z1699" s="133">
        <f t="shared" si="348"/>
        <v>129.99999999999997</v>
      </c>
      <c r="AA1699" s="134" t="str">
        <f>TEXT(Table1[[#This Row],[Date]],"DDD")</f>
        <v>Sat</v>
      </c>
      <c r="AB1699" s="133" t="str">
        <f>IF(OR(G1699="Doomben",G1699="Eagle Farm"),"Q",IF(AND(Q1699&gt;1,Q1699&lt;55,Table1[[#This Row],[Source]]="Nat"),"Nat OK",IF(AND(Table1[[#This Row],[Source]]&lt;&gt;"Nat",Q1699&lt;55),"Poor &lt;55",IF(OR(G1699="Randwick",G1699="Flemington",G1699="Caulfield",G1699="Sandown Lake",G1699="Sandown Hill"),"Best","ave"))))</f>
        <v>Best</v>
      </c>
      <c r="AC1699" s="133">
        <f>IF(Q1699="","",IF(AB1699="Poor &lt;55",$AC$2*0.2%,IF(AND(AB1699="Q",AA1699&lt;&gt;"Wed"),$AC$2*0.4%,IF(AND(AB1699="Q",AA1699="Wed"),$AC$2*0.5%,IF(AND(AB1699="Ave",U1699=100),$AC$2*0.5%,IF(AND(AB1699="ave",U1699="",N1699=1,AG1699="Bush"),$AC$2*1%,IF(AND(AB1699="ave",U1699="",Q1699&gt;100),$AC$2*1.3%,IF(AND(AB1699="ave",U1699=""),$AC$2*1.2%,IF(AND(AB1699="Ave",U1699=200),$AC$2*1%,IF(AND(AB1699="Best",U1699=200),$AC$2*1.5%,IF(AND(AB1699="Best",U1699="",K1699&lt;&gt;"Pro Syd"),$AC$2*0.5%,IF(AND(AB1699="Best",U1699=""),$AC$2*1%,IF(AND(AB1699="Best",U1699=100,Table1[[#This Row],[State]]="NSW"),$AC$2*0.4%,IF(AND(AB1699="Best",U1699=100),$AC$2*1%,IF(Table1[[#This Row],[Adj]]="Nat OK",$AC$2*0.5%,"xxx")))))))))))))))</f>
        <v>150</v>
      </c>
      <c r="AD1699" s="133">
        <f t="shared" si="349"/>
        <v>345</v>
      </c>
      <c r="AE1699" s="133">
        <f t="shared" si="350"/>
        <v>195</v>
      </c>
      <c r="AF1699" s="133" t="str">
        <f>VLOOKUP(Table1[[#This Row],[Track]],$F$2672:$H$2715,2,FALSE)</f>
        <v>NSW</v>
      </c>
      <c r="AG1699" s="133" t="str">
        <f>VLOOKUP(Table1[[#This Row],[Track]],$F$2672:$H$2715,3,FALSE)</f>
        <v>-</v>
      </c>
      <c r="AH1699" s="133" t="str">
        <f>IF(Table1[[#This Row],[Date]]&lt;$AH$2,"",IF(Table1[[#This Row],[Date]]&lt;$AH$3,"Edge","Elite Combo"))</f>
        <v/>
      </c>
      <c r="AI1699" s="218">
        <f>Table1[[#This Row],[Time]]</f>
        <v>0.61458333333333337</v>
      </c>
      <c r="AJ1699" s="219" t="str">
        <f>Table1[[#This Row],[Track]]</f>
        <v>Randwick</v>
      </c>
      <c r="AK1699" s="216">
        <f>Table1[[#This Row],[Race ]]</f>
        <v>6</v>
      </c>
      <c r="AL1699" s="219">
        <f>Table1[[#This Row],[TAB]]</f>
        <v>1</v>
      </c>
      <c r="AM1699" s="219" t="str">
        <f>Table1[[#This Row],[Selection]]</f>
        <v>Manaal</v>
      </c>
      <c r="AN1699" s="220" t="str">
        <f>Table1[[#This Row],[Sources]]</f>
        <v>E4-10/Edge-15/Nat-15</v>
      </c>
      <c r="AO1699" s="219">
        <f>Table1[[#This Row],[Scale Bet]]</f>
        <v>150</v>
      </c>
    </row>
    <row r="1700" spans="5:41" ht="16.5" customHeight="1" x14ac:dyDescent="0.25">
      <c r="E1700" s="185">
        <v>45542</v>
      </c>
      <c r="F1700" s="35">
        <v>0.61458333333333337</v>
      </c>
      <c r="G1700" s="36" t="s">
        <v>22</v>
      </c>
      <c r="H1700" s="36">
        <v>6</v>
      </c>
      <c r="I1700" s="36">
        <v>1</v>
      </c>
      <c r="J1700" s="36" t="s">
        <v>378</v>
      </c>
      <c r="K1700" s="36" t="s">
        <v>40</v>
      </c>
      <c r="L1700" s="165">
        <v>15</v>
      </c>
      <c r="M1700" s="134" t="str">
        <f t="shared" si="338"/>
        <v/>
      </c>
      <c r="N1700" s="36" t="str">
        <f t="shared" si="339"/>
        <v/>
      </c>
      <c r="O1700" s="135" t="str">
        <f t="shared" si="340"/>
        <v/>
      </c>
      <c r="P1700" s="186" t="str">
        <f t="shared" si="341"/>
        <v>OK</v>
      </c>
      <c r="Q1700" s="187" t="str">
        <f t="shared" si="342"/>
        <v/>
      </c>
      <c r="R1700" s="150">
        <v>2.2999999999999998</v>
      </c>
      <c r="S1700" s="187" t="str">
        <f t="shared" si="343"/>
        <v/>
      </c>
      <c r="T1700" s="136" t="str">
        <f t="shared" si="344"/>
        <v>Manaal</v>
      </c>
      <c r="U1700" s="137" t="str">
        <f>IF(P1700="","",IF(N1700=1,"",IF(Q1700="","",IF(Q1700&lt;=100,100,IF(Table1[[#This Row],[Day]]="Wed",100,200)))))</f>
        <v/>
      </c>
      <c r="V1700" s="137" t="str">
        <f t="shared" si="345"/>
        <v/>
      </c>
      <c r="W1700" s="137" t="str">
        <f t="shared" si="346"/>
        <v/>
      </c>
      <c r="X1700" s="133">
        <f>100</f>
        <v>100</v>
      </c>
      <c r="Y1700" s="133">
        <f t="shared" si="347"/>
        <v>229.99999999999997</v>
      </c>
      <c r="Z1700" s="133">
        <f t="shared" si="348"/>
        <v>129.99999999999997</v>
      </c>
      <c r="AA1700" s="134" t="str">
        <f>TEXT(Table1[[#This Row],[Date]],"DDD")</f>
        <v>Sat</v>
      </c>
      <c r="AB1700" s="133" t="str">
        <f>IF(OR(G1700="Doomben",G1700="Eagle Farm"),"Q",IF(AND(Q1700&gt;1,Q1700&lt;55,Table1[[#This Row],[Source]]="Nat"),"Nat OK",IF(AND(Table1[[#This Row],[Source]]&lt;&gt;"Nat",Q1700&lt;55),"Poor &lt;55",IF(OR(G1700="Randwick",G1700="Flemington",G1700="Caulfield",G1700="Sandown Lake",G1700="Sandown Hill"),"Best","ave"))))</f>
        <v>Best</v>
      </c>
      <c r="AC1700" s="133" t="str">
        <f>IF(Q1700="","",IF(AB1700="Poor &lt;55",$AC$2*0.2%,IF(AND(AB1700="Q",AA1700&lt;&gt;"Wed"),$AC$2*0.4%,IF(AND(AB1700="Q",AA1700="Wed"),$AC$2*0.5%,IF(AND(AB1700="Ave",U1700=100),$AC$2*0.5%,IF(AND(AB1700="ave",U1700="",N1700=1,AG1700="Bush"),$AC$2*1%,IF(AND(AB1700="ave",U1700="",Q1700&gt;100),$AC$2*1.3%,IF(AND(AB1700="ave",U1700=""),$AC$2*1.2%,IF(AND(AB1700="Ave",U1700=200),$AC$2*1%,IF(AND(AB1700="Best",U1700=200),$AC$2*1.5%,IF(AND(AB1700="Best",U1700="",K1700&lt;&gt;"Pro Syd"),$AC$2*0.5%,IF(AND(AB1700="Best",U1700=""),$AC$2*1%,IF(AND(AB1700="Best",U1700=100,Table1[[#This Row],[State]]="NSW"),$AC$2*0.4%,IF(AND(AB1700="Best",U1700=100),$AC$2*1%,IF(Table1[[#This Row],[Adj]]="Nat OK",$AC$2*0.5%,"xxx")))))))))))))))</f>
        <v/>
      </c>
      <c r="AD1700" s="133" t="str">
        <f t="shared" si="349"/>
        <v/>
      </c>
      <c r="AE1700" s="133" t="str">
        <f t="shared" si="350"/>
        <v/>
      </c>
      <c r="AF1700" s="133" t="str">
        <f>VLOOKUP(Table1[[#This Row],[Track]],$F$2672:$H$2715,2,FALSE)</f>
        <v>NSW</v>
      </c>
      <c r="AG1700" s="133" t="str">
        <f>VLOOKUP(Table1[[#This Row],[Track]],$F$2672:$H$2715,3,FALSE)</f>
        <v>-</v>
      </c>
      <c r="AH1700" s="133" t="str">
        <f>IF(Table1[[#This Row],[Date]]&lt;$AH$2,"",IF(Table1[[#This Row],[Date]]&lt;$AH$3,"Edge","Elite Combo"))</f>
        <v/>
      </c>
      <c r="AI1700" s="218">
        <f>Table1[[#This Row],[Time]]</f>
        <v>0.61458333333333337</v>
      </c>
      <c r="AJ1700" s="219" t="str">
        <f>Table1[[#This Row],[Track]]</f>
        <v>Randwick</v>
      </c>
      <c r="AK1700" s="216">
        <f>Table1[[#This Row],[Race ]]</f>
        <v>6</v>
      </c>
      <c r="AL1700" s="219">
        <f>Table1[[#This Row],[TAB]]</f>
        <v>1</v>
      </c>
      <c r="AM1700" s="219" t="str">
        <f>Table1[[#This Row],[Selection]]</f>
        <v>Manaal</v>
      </c>
      <c r="AN1700" s="220" t="str">
        <f>Table1[[#This Row],[Sources]]</f>
        <v/>
      </c>
      <c r="AO1700" s="219" t="str">
        <f>Table1[[#This Row],[Scale Bet]]</f>
        <v/>
      </c>
    </row>
    <row r="1701" spans="5:41" ht="16.5" customHeight="1" x14ac:dyDescent="0.25">
      <c r="E1701" s="185">
        <v>45542</v>
      </c>
      <c r="F1701" s="35">
        <v>0.61458333333333337</v>
      </c>
      <c r="G1701" s="36" t="s">
        <v>22</v>
      </c>
      <c r="H1701" s="36">
        <v>6</v>
      </c>
      <c r="I1701" s="36">
        <v>1</v>
      </c>
      <c r="J1701" s="36" t="s">
        <v>378</v>
      </c>
      <c r="K1701" s="36" t="s">
        <v>13</v>
      </c>
      <c r="L1701" s="165">
        <v>15</v>
      </c>
      <c r="M1701" s="134" t="str">
        <f t="shared" si="338"/>
        <v/>
      </c>
      <c r="N1701" s="36" t="str">
        <f t="shared" si="339"/>
        <v/>
      </c>
      <c r="O1701" s="135" t="str">
        <f t="shared" si="340"/>
        <v/>
      </c>
      <c r="P1701" s="186" t="str">
        <f t="shared" si="341"/>
        <v>OK</v>
      </c>
      <c r="Q1701" s="187" t="str">
        <f t="shared" si="342"/>
        <v/>
      </c>
      <c r="R1701" s="150">
        <v>2.2999999999999998</v>
      </c>
      <c r="S1701" s="187" t="str">
        <f t="shared" si="343"/>
        <v/>
      </c>
      <c r="T1701" s="136" t="str">
        <f t="shared" si="344"/>
        <v>Manaal</v>
      </c>
      <c r="U1701" s="137" t="str">
        <f>IF(P1701="","",IF(N1701=1,"",IF(Q1701="","",IF(Q1701&lt;=100,100,IF(Table1[[#This Row],[Day]]="Wed",100,200)))))</f>
        <v/>
      </c>
      <c r="V1701" s="137" t="str">
        <f t="shared" si="345"/>
        <v/>
      </c>
      <c r="W1701" s="137" t="str">
        <f t="shared" si="346"/>
        <v/>
      </c>
      <c r="X1701" s="133">
        <f>100</f>
        <v>100</v>
      </c>
      <c r="Y1701" s="133">
        <f t="shared" si="347"/>
        <v>229.99999999999997</v>
      </c>
      <c r="Z1701" s="133">
        <f t="shared" si="348"/>
        <v>129.99999999999997</v>
      </c>
      <c r="AA1701" s="134" t="str">
        <f>TEXT(Table1[[#This Row],[Date]],"DDD")</f>
        <v>Sat</v>
      </c>
      <c r="AB1701" s="133" t="str">
        <f>IF(OR(G1701="Doomben",G1701="Eagle Farm"),"Q",IF(AND(Q1701&gt;1,Q1701&lt;55,Table1[[#This Row],[Source]]="Nat"),"Nat OK",IF(AND(Table1[[#This Row],[Source]]&lt;&gt;"Nat",Q1701&lt;55),"Poor &lt;55",IF(OR(G1701="Randwick",G1701="Flemington",G1701="Caulfield",G1701="Sandown Lake",G1701="Sandown Hill"),"Best","ave"))))</f>
        <v>Best</v>
      </c>
      <c r="AC1701" s="133" t="str">
        <f>IF(Q1701="","",IF(AB1701="Poor &lt;55",$AC$2*0.2%,IF(AND(AB1701="Q",AA1701&lt;&gt;"Wed"),$AC$2*0.4%,IF(AND(AB1701="Q",AA1701="Wed"),$AC$2*0.5%,IF(AND(AB1701="Ave",U1701=100),$AC$2*0.5%,IF(AND(AB1701="ave",U1701="",N1701=1,AG1701="Bush"),$AC$2*1%,IF(AND(AB1701="ave",U1701="",Q1701&gt;100),$AC$2*1.3%,IF(AND(AB1701="ave",U1701=""),$AC$2*1.2%,IF(AND(AB1701="Ave",U1701=200),$AC$2*1%,IF(AND(AB1701="Best",U1701=200),$AC$2*1.5%,IF(AND(AB1701="Best",U1701="",K1701&lt;&gt;"Pro Syd"),$AC$2*0.5%,IF(AND(AB1701="Best",U1701=""),$AC$2*1%,IF(AND(AB1701="Best",U1701=100,Table1[[#This Row],[State]]="NSW"),$AC$2*0.4%,IF(AND(AB1701="Best",U1701=100),$AC$2*1%,IF(Table1[[#This Row],[Adj]]="Nat OK",$AC$2*0.5%,"xxx")))))))))))))))</f>
        <v/>
      </c>
      <c r="AD1701" s="133" t="str">
        <f t="shared" si="349"/>
        <v/>
      </c>
      <c r="AE1701" s="133" t="str">
        <f t="shared" si="350"/>
        <v/>
      </c>
      <c r="AF1701" s="133" t="str">
        <f>VLOOKUP(Table1[[#This Row],[Track]],$F$2672:$H$2715,2,FALSE)</f>
        <v>NSW</v>
      </c>
      <c r="AG1701" s="133" t="str">
        <f>VLOOKUP(Table1[[#This Row],[Track]],$F$2672:$H$2715,3,FALSE)</f>
        <v>-</v>
      </c>
      <c r="AH1701" s="133" t="str">
        <f>IF(Table1[[#This Row],[Date]]&lt;$AH$2,"",IF(Table1[[#This Row],[Date]]&lt;$AH$3,"Edge","Elite Combo"))</f>
        <v/>
      </c>
      <c r="AI1701" s="218">
        <f>Table1[[#This Row],[Time]]</f>
        <v>0.61458333333333337</v>
      </c>
      <c r="AJ1701" s="219" t="str">
        <f>Table1[[#This Row],[Track]]</f>
        <v>Randwick</v>
      </c>
      <c r="AK1701" s="216">
        <f>Table1[[#This Row],[Race ]]</f>
        <v>6</v>
      </c>
      <c r="AL1701" s="219">
        <f>Table1[[#This Row],[TAB]]</f>
        <v>1</v>
      </c>
      <c r="AM1701" s="219" t="str">
        <f>Table1[[#This Row],[Selection]]</f>
        <v>Manaal</v>
      </c>
      <c r="AN1701" s="220" t="str">
        <f>Table1[[#This Row],[Sources]]</f>
        <v/>
      </c>
      <c r="AO1701" s="219" t="str">
        <f>Table1[[#This Row],[Scale Bet]]</f>
        <v/>
      </c>
    </row>
    <row r="1702" spans="5:41" ht="16.5" customHeight="1" x14ac:dyDescent="0.25">
      <c r="E1702" s="185">
        <v>45542</v>
      </c>
      <c r="F1702" s="35">
        <v>0.67152777777777772</v>
      </c>
      <c r="G1702" s="36" t="s">
        <v>217</v>
      </c>
      <c r="H1702" s="36">
        <v>8</v>
      </c>
      <c r="I1702" s="36">
        <v>4</v>
      </c>
      <c r="J1702" s="36" t="s">
        <v>379</v>
      </c>
      <c r="K1702" s="36" t="s">
        <v>13</v>
      </c>
      <c r="L1702" s="165">
        <v>11</v>
      </c>
      <c r="M1702" s="134">
        <f t="shared" si="338"/>
        <v>11</v>
      </c>
      <c r="N1702" s="36">
        <f t="shared" si="339"/>
        <v>1</v>
      </c>
      <c r="O1702" s="135" t="str">
        <f t="shared" si="340"/>
        <v>Nat-11</v>
      </c>
      <c r="P1702" s="186" t="str">
        <f t="shared" si="341"/>
        <v/>
      </c>
      <c r="Q1702" s="187">
        <f t="shared" si="342"/>
        <v>44</v>
      </c>
      <c r="R1702" s="150"/>
      <c r="S1702" s="187" t="str">
        <f t="shared" si="343"/>
        <v/>
      </c>
      <c r="T1702" s="136" t="str">
        <f t="shared" si="344"/>
        <v>Rockribbed</v>
      </c>
      <c r="U1702" s="137" t="str">
        <f>IF(P1702="","",IF(N1702=1,"",IF(Q1702="","",IF(Q1702&lt;=100,100,IF(Table1[[#This Row],[Day]]="Wed",100,200)))))</f>
        <v/>
      </c>
      <c r="V1702" s="137" t="str">
        <f t="shared" si="345"/>
        <v/>
      </c>
      <c r="W1702" s="137" t="str">
        <f t="shared" si="346"/>
        <v/>
      </c>
      <c r="X1702" s="133">
        <f>100</f>
        <v>100</v>
      </c>
      <c r="Y1702" s="133" t="str">
        <f t="shared" si="347"/>
        <v/>
      </c>
      <c r="Z1702" s="133">
        <f t="shared" si="348"/>
        <v>-100</v>
      </c>
      <c r="AA1702" s="134" t="str">
        <f>TEXT(Table1[[#This Row],[Date]],"DDD")</f>
        <v>Sat</v>
      </c>
      <c r="AB1702" s="133" t="str">
        <f>IF(OR(G1702="Doomben",G1702="Eagle Farm"),"Q",IF(AND(Q1702&gt;1,Q1702&lt;55,Table1[[#This Row],[Source]]="Nat"),"Nat OK",IF(AND(Table1[[#This Row],[Source]]&lt;&gt;"Nat",Q1702&lt;55),"Poor &lt;55",IF(OR(G1702="Randwick",G1702="Flemington",G1702="Caulfield",G1702="Sandown Lake",G1702="Sandown Hill"),"Best","ave"))))</f>
        <v>Q</v>
      </c>
      <c r="AC1702" s="133">
        <f>IF(Q1702="","",IF(AB1702="Poor &lt;55",$AC$2*0.2%,IF(AND(AB1702="Q",AA1702&lt;&gt;"Wed"),$AC$2*0.4%,IF(AND(AB1702="Q",AA1702="Wed"),$AC$2*0.5%,IF(AND(AB1702="Ave",U1702=100),$AC$2*0.5%,IF(AND(AB1702="ave",U1702="",N1702=1,AG1702="Bush"),$AC$2*1%,IF(AND(AB1702="ave",U1702="",Q1702&gt;100),$AC$2*1.3%,IF(AND(AB1702="ave",U1702=""),$AC$2*1.2%,IF(AND(AB1702="Ave",U1702=200),$AC$2*1%,IF(AND(AB1702="Best",U1702=200),$AC$2*1.5%,IF(AND(AB1702="Best",U1702="",K1702&lt;&gt;"Pro Syd"),$AC$2*0.5%,IF(AND(AB1702="Best",U1702=""),$AC$2*1%,IF(AND(AB1702="Best",U1702=100,Table1[[#This Row],[State]]="NSW"),$AC$2*0.4%,IF(AND(AB1702="Best",U1702=100),$AC$2*1%,IF(Table1[[#This Row],[Adj]]="Nat OK",$AC$2*0.5%,"xxx")))))))))))))))</f>
        <v>40</v>
      </c>
      <c r="AD1702" s="133" t="str">
        <f t="shared" si="349"/>
        <v/>
      </c>
      <c r="AE1702" s="133">
        <f t="shared" si="350"/>
        <v>-40</v>
      </c>
      <c r="AF1702" s="133" t="str">
        <f>VLOOKUP(Table1[[#This Row],[Track]],$F$2672:$H$2715,2,FALSE)</f>
        <v>Qld</v>
      </c>
      <c r="AG1702" s="133" t="str">
        <f>VLOOKUP(Table1[[#This Row],[Track]],$F$2672:$H$2715,3,FALSE)</f>
        <v>-</v>
      </c>
      <c r="AH1702" s="133" t="str">
        <f>IF(Table1[[#This Row],[Date]]&lt;$AH$2,"",IF(Table1[[#This Row],[Date]]&lt;$AH$3,"Edge","Elite Combo"))</f>
        <v/>
      </c>
      <c r="AI1702" s="218">
        <f>Table1[[#This Row],[Time]]</f>
        <v>0.67152777777777772</v>
      </c>
      <c r="AJ1702" s="219" t="str">
        <f>Table1[[#This Row],[Track]]</f>
        <v>Doomben</v>
      </c>
      <c r="AK1702" s="216">
        <f>Table1[[#This Row],[Race ]]</f>
        <v>8</v>
      </c>
      <c r="AL1702" s="219">
        <f>Table1[[#This Row],[TAB]]</f>
        <v>4</v>
      </c>
      <c r="AM1702" s="219" t="str">
        <f>Table1[[#This Row],[Selection]]</f>
        <v>Rockribbed</v>
      </c>
      <c r="AN1702" s="220" t="str">
        <f>Table1[[#This Row],[Sources]]</f>
        <v>Nat-11</v>
      </c>
      <c r="AO1702" s="219">
        <f>Table1[[#This Row],[Scale Bet]]</f>
        <v>40</v>
      </c>
    </row>
    <row r="1703" spans="5:41" ht="16.5" customHeight="1" x14ac:dyDescent="0.25">
      <c r="E1703" s="185">
        <v>45542</v>
      </c>
      <c r="F1703" s="35">
        <v>0.67708333333333337</v>
      </c>
      <c r="G1703" s="36" t="s">
        <v>100</v>
      </c>
      <c r="H1703" s="36">
        <v>8</v>
      </c>
      <c r="I1703" s="36">
        <v>2</v>
      </c>
      <c r="J1703" s="36" t="s">
        <v>380</v>
      </c>
      <c r="K1703" s="36" t="s">
        <v>1</v>
      </c>
      <c r="L1703" s="165">
        <v>20</v>
      </c>
      <c r="M1703" s="134">
        <f t="shared" si="338"/>
        <v>72</v>
      </c>
      <c r="N1703" s="36">
        <f t="shared" si="339"/>
        <v>4</v>
      </c>
      <c r="O1703" s="135" t="str">
        <f t="shared" si="340"/>
        <v>E4-20/Edge-12/Nat-20/Pro Mel-20</v>
      </c>
      <c r="P1703" s="186" t="str">
        <f t="shared" si="341"/>
        <v>OK</v>
      </c>
      <c r="Q1703" s="187">
        <f t="shared" si="342"/>
        <v>288</v>
      </c>
      <c r="R1703" s="150">
        <v>1.9</v>
      </c>
      <c r="S1703" s="187">
        <f t="shared" si="343"/>
        <v>547.19999999999993</v>
      </c>
      <c r="T1703" s="136" t="str">
        <f t="shared" si="344"/>
        <v>Pericles</v>
      </c>
      <c r="U1703" s="137">
        <f>IF(P1703="","",IF(N1703=1,"",IF(Q1703="","",IF(Q1703&lt;=100,100,IF(Table1[[#This Row],[Day]]="Wed",100,200)))))</f>
        <v>200</v>
      </c>
      <c r="V1703" s="137">
        <f t="shared" si="345"/>
        <v>380</v>
      </c>
      <c r="W1703" s="137">
        <f t="shared" si="346"/>
        <v>180</v>
      </c>
      <c r="X1703" s="133">
        <f>100</f>
        <v>100</v>
      </c>
      <c r="Y1703" s="133">
        <f t="shared" si="347"/>
        <v>190</v>
      </c>
      <c r="Z1703" s="133">
        <f t="shared" si="348"/>
        <v>90</v>
      </c>
      <c r="AA1703" s="134" t="str">
        <f>TEXT(Table1[[#This Row],[Date]],"DDD")</f>
        <v>Sat</v>
      </c>
      <c r="AB1703" s="133" t="str">
        <f>IF(OR(G1703="Doomben",G1703="Eagle Farm"),"Q",IF(AND(Q1703&gt;1,Q1703&lt;55,Table1[[#This Row],[Source]]="Nat"),"Nat OK",IF(AND(Table1[[#This Row],[Source]]&lt;&gt;"Nat",Q1703&lt;55),"Poor &lt;55",IF(OR(G1703="Randwick",G1703="Flemington",G1703="Caulfield",G1703="Sandown Lake",G1703="Sandown Hill"),"Best","ave"))))</f>
        <v>ave</v>
      </c>
      <c r="AC1703" s="133">
        <f>IF(Q1703="","",IF(AB1703="Poor &lt;55",$AC$2*0.2%,IF(AND(AB1703="Q",AA1703&lt;&gt;"Wed"),$AC$2*0.4%,IF(AND(AB1703="Q",AA1703="Wed"),$AC$2*0.5%,IF(AND(AB1703="Ave",U1703=100),$AC$2*0.5%,IF(AND(AB1703="ave",U1703="",N1703=1,AG1703="Bush"),$AC$2*1%,IF(AND(AB1703="ave",U1703="",Q1703&gt;100),$AC$2*1.3%,IF(AND(AB1703="ave",U1703=""),$AC$2*1.2%,IF(AND(AB1703="Ave",U1703=200),$AC$2*1%,IF(AND(AB1703="Best",U1703=200),$AC$2*1.5%,IF(AND(AB1703="Best",U1703="",K1703&lt;&gt;"Pro Syd"),$AC$2*0.5%,IF(AND(AB1703="Best",U1703=""),$AC$2*1%,IF(AND(AB1703="Best",U1703=100,Table1[[#This Row],[State]]="NSW"),$AC$2*0.4%,IF(AND(AB1703="Best",U1703=100),$AC$2*1%,IF(Table1[[#This Row],[Adj]]="Nat OK",$AC$2*0.5%,"xxx")))))))))))))))</f>
        <v>100</v>
      </c>
      <c r="AD1703" s="133">
        <f t="shared" si="349"/>
        <v>190</v>
      </c>
      <c r="AE1703" s="133">
        <f t="shared" si="350"/>
        <v>90</v>
      </c>
      <c r="AF1703" s="133" t="str">
        <f>VLOOKUP(Table1[[#This Row],[Track]],$F$2672:$H$2715,2,FALSE)</f>
        <v>Vic</v>
      </c>
      <c r="AG1703" s="133" t="str">
        <f>VLOOKUP(Table1[[#This Row],[Track]],$F$2672:$H$2715,3,FALSE)</f>
        <v>-</v>
      </c>
      <c r="AH1703" s="133" t="str">
        <f>IF(Table1[[#This Row],[Date]]&lt;$AH$2,"",IF(Table1[[#This Row],[Date]]&lt;$AH$3,"Edge","Elite Combo"))</f>
        <v/>
      </c>
      <c r="AI1703" s="218">
        <f>Table1[[#This Row],[Time]]</f>
        <v>0.67708333333333337</v>
      </c>
      <c r="AJ1703" s="219" t="str">
        <f>Table1[[#This Row],[Track]]</f>
        <v>Moonee Valley</v>
      </c>
      <c r="AK1703" s="216">
        <f>Table1[[#This Row],[Race ]]</f>
        <v>8</v>
      </c>
      <c r="AL1703" s="219">
        <f>Table1[[#This Row],[TAB]]</f>
        <v>2</v>
      </c>
      <c r="AM1703" s="219" t="str">
        <f>Table1[[#This Row],[Selection]]</f>
        <v>Pericles</v>
      </c>
      <c r="AN1703" s="220" t="str">
        <f>Table1[[#This Row],[Sources]]</f>
        <v>E4-20/Edge-12/Nat-20/Pro Mel-20</v>
      </c>
      <c r="AO1703" s="219">
        <f>Table1[[#This Row],[Scale Bet]]</f>
        <v>100</v>
      </c>
    </row>
    <row r="1704" spans="5:41" ht="16.5" customHeight="1" x14ac:dyDescent="0.25">
      <c r="E1704" s="185">
        <v>45542</v>
      </c>
      <c r="F1704" s="35">
        <v>0.67708333333333337</v>
      </c>
      <c r="G1704" s="36" t="s">
        <v>100</v>
      </c>
      <c r="H1704" s="36">
        <v>8</v>
      </c>
      <c r="I1704" s="36">
        <v>2</v>
      </c>
      <c r="J1704" s="36" t="s">
        <v>380</v>
      </c>
      <c r="K1704" s="36" t="s">
        <v>40</v>
      </c>
      <c r="L1704" s="165">
        <v>12</v>
      </c>
      <c r="M1704" s="134" t="str">
        <f t="shared" si="338"/>
        <v/>
      </c>
      <c r="N1704" s="36" t="str">
        <f t="shared" si="339"/>
        <v/>
      </c>
      <c r="O1704" s="135" t="str">
        <f t="shared" si="340"/>
        <v/>
      </c>
      <c r="P1704" s="186" t="str">
        <f t="shared" si="341"/>
        <v>OK</v>
      </c>
      <c r="Q1704" s="187" t="str">
        <f t="shared" si="342"/>
        <v/>
      </c>
      <c r="R1704" s="150">
        <v>1.9</v>
      </c>
      <c r="S1704" s="187" t="str">
        <f t="shared" si="343"/>
        <v/>
      </c>
      <c r="T1704" s="136" t="str">
        <f t="shared" si="344"/>
        <v>Pericles</v>
      </c>
      <c r="U1704" s="137" t="str">
        <f>IF(P1704="","",IF(N1704=1,"",IF(Q1704="","",IF(Q1704&lt;=100,100,IF(Table1[[#This Row],[Day]]="Wed",100,200)))))</f>
        <v/>
      </c>
      <c r="V1704" s="137" t="str">
        <f t="shared" si="345"/>
        <v/>
      </c>
      <c r="W1704" s="137" t="str">
        <f t="shared" si="346"/>
        <v/>
      </c>
      <c r="X1704" s="133">
        <f>100</f>
        <v>100</v>
      </c>
      <c r="Y1704" s="133">
        <f t="shared" si="347"/>
        <v>190</v>
      </c>
      <c r="Z1704" s="133">
        <f t="shared" si="348"/>
        <v>90</v>
      </c>
      <c r="AA1704" s="134" t="str">
        <f>TEXT(Table1[[#This Row],[Date]],"DDD")</f>
        <v>Sat</v>
      </c>
      <c r="AB1704" s="133" t="str">
        <f>IF(OR(G1704="Doomben",G1704="Eagle Farm"),"Q",IF(AND(Q1704&gt;1,Q1704&lt;55,Table1[[#This Row],[Source]]="Nat"),"Nat OK",IF(AND(Table1[[#This Row],[Source]]&lt;&gt;"Nat",Q1704&lt;55),"Poor &lt;55",IF(OR(G1704="Randwick",G1704="Flemington",G1704="Caulfield",G1704="Sandown Lake",G1704="Sandown Hill"),"Best","ave"))))</f>
        <v>ave</v>
      </c>
      <c r="AC1704" s="133" t="str">
        <f>IF(Q1704="","",IF(AB1704="Poor &lt;55",$AC$2*0.2%,IF(AND(AB1704="Q",AA1704&lt;&gt;"Wed"),$AC$2*0.4%,IF(AND(AB1704="Q",AA1704="Wed"),$AC$2*0.5%,IF(AND(AB1704="Ave",U1704=100),$AC$2*0.5%,IF(AND(AB1704="ave",U1704="",N1704=1,AG1704="Bush"),$AC$2*1%,IF(AND(AB1704="ave",U1704="",Q1704&gt;100),$AC$2*1.3%,IF(AND(AB1704="ave",U1704=""),$AC$2*1.2%,IF(AND(AB1704="Ave",U1704=200),$AC$2*1%,IF(AND(AB1704="Best",U1704=200),$AC$2*1.5%,IF(AND(AB1704="Best",U1704="",K1704&lt;&gt;"Pro Syd"),$AC$2*0.5%,IF(AND(AB1704="Best",U1704=""),$AC$2*1%,IF(AND(AB1704="Best",U1704=100,Table1[[#This Row],[State]]="NSW"),$AC$2*0.4%,IF(AND(AB1704="Best",U1704=100),$AC$2*1%,IF(Table1[[#This Row],[Adj]]="Nat OK",$AC$2*0.5%,"xxx")))))))))))))))</f>
        <v/>
      </c>
      <c r="AD1704" s="133" t="str">
        <f t="shared" si="349"/>
        <v/>
      </c>
      <c r="AE1704" s="133" t="str">
        <f t="shared" si="350"/>
        <v/>
      </c>
      <c r="AF1704" s="133" t="str">
        <f>VLOOKUP(Table1[[#This Row],[Track]],$F$2672:$H$2715,2,FALSE)</f>
        <v>Vic</v>
      </c>
      <c r="AG1704" s="133" t="str">
        <f>VLOOKUP(Table1[[#This Row],[Track]],$F$2672:$H$2715,3,FALSE)</f>
        <v>-</v>
      </c>
      <c r="AH1704" s="133" t="str">
        <f>IF(Table1[[#This Row],[Date]]&lt;$AH$2,"",IF(Table1[[#This Row],[Date]]&lt;$AH$3,"Edge","Elite Combo"))</f>
        <v/>
      </c>
      <c r="AI1704" s="218">
        <f>Table1[[#This Row],[Time]]</f>
        <v>0.67708333333333337</v>
      </c>
      <c r="AJ1704" s="219" t="str">
        <f>Table1[[#This Row],[Track]]</f>
        <v>Moonee Valley</v>
      </c>
      <c r="AK1704" s="216">
        <f>Table1[[#This Row],[Race ]]</f>
        <v>8</v>
      </c>
      <c r="AL1704" s="219">
        <f>Table1[[#This Row],[TAB]]</f>
        <v>2</v>
      </c>
      <c r="AM1704" s="219" t="str">
        <f>Table1[[#This Row],[Selection]]</f>
        <v>Pericles</v>
      </c>
      <c r="AN1704" s="220" t="str">
        <f>Table1[[#This Row],[Sources]]</f>
        <v/>
      </c>
      <c r="AO1704" s="219" t="str">
        <f>Table1[[#This Row],[Scale Bet]]</f>
        <v/>
      </c>
    </row>
    <row r="1705" spans="5:41" ht="16.5" customHeight="1" x14ac:dyDescent="0.25">
      <c r="E1705" s="185">
        <v>45542</v>
      </c>
      <c r="F1705" s="35">
        <v>0.67708333333333337</v>
      </c>
      <c r="G1705" s="36" t="s">
        <v>100</v>
      </c>
      <c r="H1705" s="36">
        <v>8</v>
      </c>
      <c r="I1705" s="36">
        <v>2</v>
      </c>
      <c r="J1705" s="36" t="s">
        <v>380</v>
      </c>
      <c r="K1705" s="36" t="s">
        <v>13</v>
      </c>
      <c r="L1705" s="165">
        <v>20</v>
      </c>
      <c r="M1705" s="134" t="str">
        <f t="shared" si="338"/>
        <v/>
      </c>
      <c r="N1705" s="36" t="str">
        <f t="shared" si="339"/>
        <v/>
      </c>
      <c r="O1705" s="135" t="str">
        <f t="shared" si="340"/>
        <v/>
      </c>
      <c r="P1705" s="186" t="str">
        <f t="shared" si="341"/>
        <v>OK</v>
      </c>
      <c r="Q1705" s="187" t="str">
        <f t="shared" si="342"/>
        <v/>
      </c>
      <c r="R1705" s="150">
        <v>2</v>
      </c>
      <c r="S1705" s="187" t="str">
        <f t="shared" si="343"/>
        <v/>
      </c>
      <c r="T1705" s="136" t="str">
        <f t="shared" si="344"/>
        <v>Pericles</v>
      </c>
      <c r="U1705" s="137" t="str">
        <f>IF(P1705="","",IF(N1705=1,"",IF(Q1705="","",IF(Q1705&lt;=100,100,IF(Table1[[#This Row],[Day]]="Wed",100,200)))))</f>
        <v/>
      </c>
      <c r="V1705" s="137" t="str">
        <f t="shared" si="345"/>
        <v/>
      </c>
      <c r="W1705" s="137" t="str">
        <f t="shared" si="346"/>
        <v/>
      </c>
      <c r="X1705" s="133">
        <f>100</f>
        <v>100</v>
      </c>
      <c r="Y1705" s="133">
        <f t="shared" si="347"/>
        <v>200</v>
      </c>
      <c r="Z1705" s="133">
        <f t="shared" si="348"/>
        <v>100</v>
      </c>
      <c r="AA1705" s="134" t="str">
        <f>TEXT(Table1[[#This Row],[Date]],"DDD")</f>
        <v>Sat</v>
      </c>
      <c r="AB1705" s="133" t="str">
        <f>IF(OR(G1705="Doomben",G1705="Eagle Farm"),"Q",IF(AND(Q1705&gt;1,Q1705&lt;55,Table1[[#This Row],[Source]]="Nat"),"Nat OK",IF(AND(Table1[[#This Row],[Source]]&lt;&gt;"Nat",Q1705&lt;55),"Poor &lt;55",IF(OR(G1705="Randwick",G1705="Flemington",G1705="Caulfield",G1705="Sandown Lake",G1705="Sandown Hill"),"Best","ave"))))</f>
        <v>ave</v>
      </c>
      <c r="AC1705" s="133" t="str">
        <f>IF(Q1705="","",IF(AB1705="Poor &lt;55",$AC$2*0.2%,IF(AND(AB1705="Q",AA1705&lt;&gt;"Wed"),$AC$2*0.4%,IF(AND(AB1705="Q",AA1705="Wed"),$AC$2*0.5%,IF(AND(AB1705="Ave",U1705=100),$AC$2*0.5%,IF(AND(AB1705="ave",U1705="",N1705=1,AG1705="Bush"),$AC$2*1%,IF(AND(AB1705="ave",U1705="",Q1705&gt;100),$AC$2*1.3%,IF(AND(AB1705="ave",U1705=""),$AC$2*1.2%,IF(AND(AB1705="Ave",U1705=200),$AC$2*1%,IF(AND(AB1705="Best",U1705=200),$AC$2*1.5%,IF(AND(AB1705="Best",U1705="",K1705&lt;&gt;"Pro Syd"),$AC$2*0.5%,IF(AND(AB1705="Best",U1705=""),$AC$2*1%,IF(AND(AB1705="Best",U1705=100,Table1[[#This Row],[State]]="NSW"),$AC$2*0.4%,IF(AND(AB1705="Best",U1705=100),$AC$2*1%,IF(Table1[[#This Row],[Adj]]="Nat OK",$AC$2*0.5%,"xxx")))))))))))))))</f>
        <v/>
      </c>
      <c r="AD1705" s="133" t="str">
        <f t="shared" si="349"/>
        <v/>
      </c>
      <c r="AE1705" s="133" t="str">
        <f t="shared" si="350"/>
        <v/>
      </c>
      <c r="AF1705" s="133" t="str">
        <f>VLOOKUP(Table1[[#This Row],[Track]],$F$2672:$H$2715,2,FALSE)</f>
        <v>Vic</v>
      </c>
      <c r="AG1705" s="133" t="str">
        <f>VLOOKUP(Table1[[#This Row],[Track]],$F$2672:$H$2715,3,FALSE)</f>
        <v>-</v>
      </c>
      <c r="AH1705" s="133" t="str">
        <f>IF(Table1[[#This Row],[Date]]&lt;$AH$2,"",IF(Table1[[#This Row],[Date]]&lt;$AH$3,"Edge","Elite Combo"))</f>
        <v/>
      </c>
      <c r="AI1705" s="218">
        <f>Table1[[#This Row],[Time]]</f>
        <v>0.67708333333333337</v>
      </c>
      <c r="AJ1705" s="219" t="str">
        <f>Table1[[#This Row],[Track]]</f>
        <v>Moonee Valley</v>
      </c>
      <c r="AK1705" s="216">
        <f>Table1[[#This Row],[Race ]]</f>
        <v>8</v>
      </c>
      <c r="AL1705" s="219">
        <f>Table1[[#This Row],[TAB]]</f>
        <v>2</v>
      </c>
      <c r="AM1705" s="219" t="str">
        <f>Table1[[#This Row],[Selection]]</f>
        <v>Pericles</v>
      </c>
      <c r="AN1705" s="220" t="str">
        <f>Table1[[#This Row],[Sources]]</f>
        <v/>
      </c>
      <c r="AO1705" s="219" t="str">
        <f>Table1[[#This Row],[Scale Bet]]</f>
        <v/>
      </c>
    </row>
    <row r="1706" spans="5:41" ht="16.5" customHeight="1" x14ac:dyDescent="0.25">
      <c r="E1706" s="185">
        <v>45542</v>
      </c>
      <c r="F1706" s="35">
        <v>0.67708333333333337</v>
      </c>
      <c r="G1706" s="36" t="s">
        <v>100</v>
      </c>
      <c r="H1706" s="36">
        <v>8</v>
      </c>
      <c r="I1706" s="36">
        <v>2</v>
      </c>
      <c r="J1706" s="36" t="s">
        <v>380</v>
      </c>
      <c r="K1706" s="36" t="s">
        <v>18</v>
      </c>
      <c r="L1706" s="165">
        <v>20</v>
      </c>
      <c r="M1706" s="134" t="str">
        <f t="shared" si="338"/>
        <v/>
      </c>
      <c r="N1706" s="36" t="str">
        <f t="shared" si="339"/>
        <v/>
      </c>
      <c r="O1706" s="135" t="str">
        <f t="shared" si="340"/>
        <v/>
      </c>
      <c r="P1706" s="186" t="str">
        <f t="shared" si="341"/>
        <v>OK</v>
      </c>
      <c r="Q1706" s="187" t="str">
        <f t="shared" si="342"/>
        <v/>
      </c>
      <c r="R1706" s="150">
        <v>1.9</v>
      </c>
      <c r="S1706" s="187" t="str">
        <f t="shared" si="343"/>
        <v/>
      </c>
      <c r="T1706" s="136" t="str">
        <f t="shared" si="344"/>
        <v>Pericles</v>
      </c>
      <c r="U1706" s="137" t="str">
        <f>IF(P1706="","",IF(N1706=1,"",IF(Q1706="","",IF(Q1706&lt;=100,100,IF(Table1[[#This Row],[Day]]="Wed",100,200)))))</f>
        <v/>
      </c>
      <c r="V1706" s="137" t="str">
        <f t="shared" si="345"/>
        <v/>
      </c>
      <c r="W1706" s="137" t="str">
        <f t="shared" si="346"/>
        <v/>
      </c>
      <c r="X1706" s="133">
        <f>100</f>
        <v>100</v>
      </c>
      <c r="Y1706" s="133">
        <f t="shared" si="347"/>
        <v>190</v>
      </c>
      <c r="Z1706" s="133">
        <f t="shared" si="348"/>
        <v>90</v>
      </c>
      <c r="AA1706" s="134" t="str">
        <f>TEXT(Table1[[#This Row],[Date]],"DDD")</f>
        <v>Sat</v>
      </c>
      <c r="AB1706" s="133" t="str">
        <f>IF(OR(G1706="Doomben",G1706="Eagle Farm"),"Q",IF(AND(Q1706&gt;1,Q1706&lt;55,Table1[[#This Row],[Source]]="Nat"),"Nat OK",IF(AND(Table1[[#This Row],[Source]]&lt;&gt;"Nat",Q1706&lt;55),"Poor &lt;55",IF(OR(G1706="Randwick",G1706="Flemington",G1706="Caulfield",G1706="Sandown Lake",G1706="Sandown Hill"),"Best","ave"))))</f>
        <v>ave</v>
      </c>
      <c r="AC1706" s="133" t="str">
        <f>IF(Q1706="","",IF(AB1706="Poor &lt;55",$AC$2*0.2%,IF(AND(AB1706="Q",AA1706&lt;&gt;"Wed"),$AC$2*0.4%,IF(AND(AB1706="Q",AA1706="Wed"),$AC$2*0.5%,IF(AND(AB1706="Ave",U1706=100),$AC$2*0.5%,IF(AND(AB1706="ave",U1706="",N1706=1,AG1706="Bush"),$AC$2*1%,IF(AND(AB1706="ave",U1706="",Q1706&gt;100),$AC$2*1.3%,IF(AND(AB1706="ave",U1706=""),$AC$2*1.2%,IF(AND(AB1706="Ave",U1706=200),$AC$2*1%,IF(AND(AB1706="Best",U1706=200),$AC$2*1.5%,IF(AND(AB1706="Best",U1706="",K1706&lt;&gt;"Pro Syd"),$AC$2*0.5%,IF(AND(AB1706="Best",U1706=""),$AC$2*1%,IF(AND(AB1706="Best",U1706=100,Table1[[#This Row],[State]]="NSW"),$AC$2*0.4%,IF(AND(AB1706="Best",U1706=100),$AC$2*1%,IF(Table1[[#This Row],[Adj]]="Nat OK",$AC$2*0.5%,"xxx")))))))))))))))</f>
        <v/>
      </c>
      <c r="AD1706" s="133" t="str">
        <f t="shared" si="349"/>
        <v/>
      </c>
      <c r="AE1706" s="133" t="str">
        <f t="shared" si="350"/>
        <v/>
      </c>
      <c r="AF1706" s="133" t="str">
        <f>VLOOKUP(Table1[[#This Row],[Track]],$F$2672:$H$2715,2,FALSE)</f>
        <v>Vic</v>
      </c>
      <c r="AG1706" s="133" t="str">
        <f>VLOOKUP(Table1[[#This Row],[Track]],$F$2672:$H$2715,3,FALSE)</f>
        <v>-</v>
      </c>
      <c r="AH1706" s="133" t="str">
        <f>IF(Table1[[#This Row],[Date]]&lt;$AH$2,"",IF(Table1[[#This Row],[Date]]&lt;$AH$3,"Edge","Elite Combo"))</f>
        <v/>
      </c>
      <c r="AI1706" s="218">
        <f>Table1[[#This Row],[Time]]</f>
        <v>0.67708333333333337</v>
      </c>
      <c r="AJ1706" s="219" t="str">
        <f>Table1[[#This Row],[Track]]</f>
        <v>Moonee Valley</v>
      </c>
      <c r="AK1706" s="216">
        <f>Table1[[#This Row],[Race ]]</f>
        <v>8</v>
      </c>
      <c r="AL1706" s="219">
        <f>Table1[[#This Row],[TAB]]</f>
        <v>2</v>
      </c>
      <c r="AM1706" s="219" t="str">
        <f>Table1[[#This Row],[Selection]]</f>
        <v>Pericles</v>
      </c>
      <c r="AN1706" s="220" t="str">
        <f>Table1[[#This Row],[Sources]]</f>
        <v/>
      </c>
      <c r="AO1706" s="219" t="str">
        <f>Table1[[#This Row],[Scale Bet]]</f>
        <v/>
      </c>
    </row>
    <row r="1707" spans="5:41" ht="16.5" customHeight="1" x14ac:dyDescent="0.25">
      <c r="E1707" s="185">
        <v>45542</v>
      </c>
      <c r="F1707" s="35">
        <v>0.69097222222222221</v>
      </c>
      <c r="G1707" s="36" t="s">
        <v>22</v>
      </c>
      <c r="H1707" s="36">
        <v>9</v>
      </c>
      <c r="I1707" s="36">
        <v>8</v>
      </c>
      <c r="J1707" s="36" t="s">
        <v>381</v>
      </c>
      <c r="K1707" s="36" t="s">
        <v>60</v>
      </c>
      <c r="L1707" s="165">
        <v>15</v>
      </c>
      <c r="M1707" s="134">
        <f t="shared" si="338"/>
        <v>15</v>
      </c>
      <c r="N1707" s="36">
        <f t="shared" si="339"/>
        <v>1</v>
      </c>
      <c r="O1707" s="135" t="str">
        <f t="shared" si="340"/>
        <v>Pro Syd-15</v>
      </c>
      <c r="P1707" s="186" t="str">
        <f t="shared" si="341"/>
        <v>OK</v>
      </c>
      <c r="Q1707" s="187">
        <f t="shared" si="342"/>
        <v>60</v>
      </c>
      <c r="R1707" s="150"/>
      <c r="S1707" s="187" t="str">
        <f t="shared" si="343"/>
        <v/>
      </c>
      <c r="T1707" s="136" t="str">
        <f t="shared" si="344"/>
        <v>Amelia'S Jewel</v>
      </c>
      <c r="U1707" s="137" t="str">
        <f>IF(P1707="","",IF(N1707=1,"",IF(Q1707="","",IF(Q1707&lt;=100,100,IF(Table1[[#This Row],[Day]]="Wed",100,200)))))</f>
        <v/>
      </c>
      <c r="V1707" s="137" t="str">
        <f t="shared" si="345"/>
        <v/>
      </c>
      <c r="W1707" s="137" t="str">
        <f t="shared" si="346"/>
        <v/>
      </c>
      <c r="X1707" s="133">
        <f>100</f>
        <v>100</v>
      </c>
      <c r="Y1707" s="133" t="str">
        <f t="shared" si="347"/>
        <v/>
      </c>
      <c r="Z1707" s="133">
        <f t="shared" si="348"/>
        <v>-100</v>
      </c>
      <c r="AA1707" s="134" t="str">
        <f>TEXT(Table1[[#This Row],[Date]],"DDD")</f>
        <v>Sat</v>
      </c>
      <c r="AB1707" s="133" t="str">
        <f>IF(OR(G1707="Doomben",G1707="Eagle Farm"),"Q",IF(AND(Q1707&gt;1,Q1707&lt;55,Table1[[#This Row],[Source]]="Nat"),"Nat OK",IF(AND(Table1[[#This Row],[Source]]&lt;&gt;"Nat",Q1707&lt;55),"Poor &lt;55",IF(OR(G1707="Randwick",G1707="Flemington",G1707="Caulfield",G1707="Sandown Lake",G1707="Sandown Hill"),"Best","ave"))))</f>
        <v>Best</v>
      </c>
      <c r="AC1707" s="133">
        <f>IF(Q1707="","",IF(AB1707="Poor &lt;55",$AC$2*0.2%,IF(AND(AB1707="Q",AA1707&lt;&gt;"Wed"),$AC$2*0.4%,IF(AND(AB1707="Q",AA1707="Wed"),$AC$2*0.5%,IF(AND(AB1707="Ave",U1707=100),$AC$2*0.5%,IF(AND(AB1707="ave",U1707="",N1707=1,AG1707="Bush"),$AC$2*1%,IF(AND(AB1707="ave",U1707="",Q1707&gt;100),$AC$2*1.3%,IF(AND(AB1707="ave",U1707=""),$AC$2*1.2%,IF(AND(AB1707="Ave",U1707=200),$AC$2*1%,IF(AND(AB1707="Best",U1707=200),$AC$2*1.5%,IF(AND(AB1707="Best",U1707="",K1707&lt;&gt;"Pro Syd"),$AC$2*0.5%,IF(AND(AB1707="Best",U1707=""),$AC$2*1%,IF(AND(AB1707="Best",U1707=100,Table1[[#This Row],[State]]="NSW"),$AC$2*0.4%,IF(AND(AB1707="Best",U1707=100),$AC$2*1%,IF(Table1[[#This Row],[Adj]]="Nat OK",$AC$2*0.5%,"xxx")))))))))))))))</f>
        <v>100</v>
      </c>
      <c r="AD1707" s="133" t="str">
        <f t="shared" si="349"/>
        <v/>
      </c>
      <c r="AE1707" s="133">
        <f t="shared" si="350"/>
        <v>-100</v>
      </c>
      <c r="AF1707" s="133" t="str">
        <f>VLOOKUP(Table1[[#This Row],[Track]],$F$2672:$H$2715,2,FALSE)</f>
        <v>NSW</v>
      </c>
      <c r="AG1707" s="133" t="str">
        <f>VLOOKUP(Table1[[#This Row],[Track]],$F$2672:$H$2715,3,FALSE)</f>
        <v>-</v>
      </c>
      <c r="AH1707" s="133" t="str">
        <f>IF(Table1[[#This Row],[Date]]&lt;$AH$2,"",IF(Table1[[#This Row],[Date]]&lt;$AH$3,"Edge","Elite Combo"))</f>
        <v/>
      </c>
      <c r="AI1707" s="218">
        <f>Table1[[#This Row],[Time]]</f>
        <v>0.69097222222222221</v>
      </c>
      <c r="AJ1707" s="219" t="str">
        <f>Table1[[#This Row],[Track]]</f>
        <v>Randwick</v>
      </c>
      <c r="AK1707" s="216">
        <f>Table1[[#This Row],[Race ]]</f>
        <v>9</v>
      </c>
      <c r="AL1707" s="219">
        <f>Table1[[#This Row],[TAB]]</f>
        <v>8</v>
      </c>
      <c r="AM1707" s="219" t="str">
        <f>Table1[[#This Row],[Selection]]</f>
        <v>Amelia'S Jewel</v>
      </c>
      <c r="AN1707" s="220" t="str">
        <f>Table1[[#This Row],[Sources]]</f>
        <v>Pro Syd-15</v>
      </c>
      <c r="AO1707" s="219">
        <f>Table1[[#This Row],[Scale Bet]]</f>
        <v>100</v>
      </c>
    </row>
    <row r="1708" spans="5:41" ht="16.5" customHeight="1" x14ac:dyDescent="0.25">
      <c r="E1708" s="185">
        <v>45542</v>
      </c>
      <c r="F1708" s="35">
        <v>0.69097222222222221</v>
      </c>
      <c r="G1708" s="36" t="s">
        <v>22</v>
      </c>
      <c r="H1708" s="36">
        <v>9</v>
      </c>
      <c r="I1708" s="36">
        <v>10</v>
      </c>
      <c r="J1708" s="36" t="s">
        <v>382</v>
      </c>
      <c r="K1708" s="36" t="s">
        <v>60</v>
      </c>
      <c r="L1708" s="165">
        <v>10</v>
      </c>
      <c r="M1708" s="134">
        <f t="shared" si="338"/>
        <v>10</v>
      </c>
      <c r="N1708" s="36">
        <f t="shared" si="339"/>
        <v>1</v>
      </c>
      <c r="O1708" s="135" t="str">
        <f t="shared" si="340"/>
        <v>Pro Syd-10</v>
      </c>
      <c r="P1708" s="186" t="str">
        <f t="shared" si="341"/>
        <v>OK</v>
      </c>
      <c r="Q1708" s="187">
        <f t="shared" si="342"/>
        <v>40</v>
      </c>
      <c r="R1708" s="150"/>
      <c r="S1708" s="187" t="str">
        <f t="shared" si="343"/>
        <v/>
      </c>
      <c r="T1708" s="136" t="str">
        <f t="shared" si="344"/>
        <v>Freedom Rally</v>
      </c>
      <c r="U1708" s="137" t="str">
        <f>IF(P1708="","",IF(N1708=1,"",IF(Q1708="","",IF(Q1708&lt;=100,100,IF(Table1[[#This Row],[Day]]="Wed",100,200)))))</f>
        <v/>
      </c>
      <c r="V1708" s="137" t="str">
        <f t="shared" si="345"/>
        <v/>
      </c>
      <c r="W1708" s="137" t="str">
        <f t="shared" si="346"/>
        <v/>
      </c>
      <c r="X1708" s="133">
        <f>100</f>
        <v>100</v>
      </c>
      <c r="Y1708" s="133" t="str">
        <f t="shared" si="347"/>
        <v/>
      </c>
      <c r="Z1708" s="133">
        <f t="shared" si="348"/>
        <v>-100</v>
      </c>
      <c r="AA1708" s="134" t="str">
        <f>TEXT(Table1[[#This Row],[Date]],"DDD")</f>
        <v>Sat</v>
      </c>
      <c r="AB1708" s="133" t="str">
        <f>IF(OR(G1708="Doomben",G1708="Eagle Farm"),"Q",IF(AND(Q1708&gt;1,Q1708&lt;55,Table1[[#This Row],[Source]]="Nat"),"Nat OK",IF(AND(Table1[[#This Row],[Source]]&lt;&gt;"Nat",Q1708&lt;55),"Poor &lt;55",IF(OR(G1708="Randwick",G1708="Flemington",G1708="Caulfield",G1708="Sandown Lake",G1708="Sandown Hill"),"Best","ave"))))</f>
        <v>Poor &lt;55</v>
      </c>
      <c r="AC1708" s="133">
        <f>IF(Q1708="","",IF(AB1708="Poor &lt;55",$AC$2*0.2%,IF(AND(AB1708="Q",AA1708&lt;&gt;"Wed"),$AC$2*0.4%,IF(AND(AB1708="Q",AA1708="Wed"),$AC$2*0.5%,IF(AND(AB1708="Ave",U1708=100),$AC$2*0.5%,IF(AND(AB1708="ave",U1708="",N1708=1,AG1708="Bush"),$AC$2*1%,IF(AND(AB1708="ave",U1708="",Q1708&gt;100),$AC$2*1.3%,IF(AND(AB1708="ave",U1708=""),$AC$2*1.2%,IF(AND(AB1708="Ave",U1708=200),$AC$2*1%,IF(AND(AB1708="Best",U1708=200),$AC$2*1.5%,IF(AND(AB1708="Best",U1708="",K1708&lt;&gt;"Pro Syd"),$AC$2*0.5%,IF(AND(AB1708="Best",U1708=""),$AC$2*1%,IF(AND(AB1708="Best",U1708=100,Table1[[#This Row],[State]]="NSW"),$AC$2*0.4%,IF(AND(AB1708="Best",U1708=100),$AC$2*1%,IF(Table1[[#This Row],[Adj]]="Nat OK",$AC$2*0.5%,"xxx")))))))))))))))</f>
        <v>20</v>
      </c>
      <c r="AD1708" s="133" t="str">
        <f t="shared" si="349"/>
        <v/>
      </c>
      <c r="AE1708" s="133">
        <f t="shared" si="350"/>
        <v>-20</v>
      </c>
      <c r="AF1708" s="133" t="str">
        <f>VLOOKUP(Table1[[#This Row],[Track]],$F$2672:$H$2715,2,FALSE)</f>
        <v>NSW</v>
      </c>
      <c r="AG1708" s="133" t="str">
        <f>VLOOKUP(Table1[[#This Row],[Track]],$F$2672:$H$2715,3,FALSE)</f>
        <v>-</v>
      </c>
      <c r="AH1708" s="133" t="str">
        <f>IF(Table1[[#This Row],[Date]]&lt;$AH$2,"",IF(Table1[[#This Row],[Date]]&lt;$AH$3,"Edge","Elite Combo"))</f>
        <v/>
      </c>
      <c r="AI1708" s="218">
        <f>Table1[[#This Row],[Time]]</f>
        <v>0.69097222222222221</v>
      </c>
      <c r="AJ1708" s="219" t="str">
        <f>Table1[[#This Row],[Track]]</f>
        <v>Randwick</v>
      </c>
      <c r="AK1708" s="216">
        <f>Table1[[#This Row],[Race ]]</f>
        <v>9</v>
      </c>
      <c r="AL1708" s="219">
        <f>Table1[[#This Row],[TAB]]</f>
        <v>10</v>
      </c>
      <c r="AM1708" s="219" t="str">
        <f>Table1[[#This Row],[Selection]]</f>
        <v>Freedom Rally</v>
      </c>
      <c r="AN1708" s="220" t="str">
        <f>Table1[[#This Row],[Sources]]</f>
        <v>Pro Syd-10</v>
      </c>
      <c r="AO1708" s="219">
        <f>Table1[[#This Row],[Scale Bet]]</f>
        <v>20</v>
      </c>
    </row>
    <row r="1709" spans="5:41" ht="16.5" customHeight="1" x14ac:dyDescent="0.25">
      <c r="E1709" s="185">
        <v>45542</v>
      </c>
      <c r="F1709" s="35">
        <v>0.69652777777777775</v>
      </c>
      <c r="G1709" s="36" t="s">
        <v>217</v>
      </c>
      <c r="H1709" s="36">
        <v>9</v>
      </c>
      <c r="I1709" s="36">
        <v>6</v>
      </c>
      <c r="J1709" s="36" t="s">
        <v>287</v>
      </c>
      <c r="K1709" s="36" t="s">
        <v>13</v>
      </c>
      <c r="L1709" s="165">
        <v>11</v>
      </c>
      <c r="M1709" s="134">
        <f t="shared" si="338"/>
        <v>11</v>
      </c>
      <c r="N1709" s="36">
        <f t="shared" si="339"/>
        <v>1</v>
      </c>
      <c r="O1709" s="135" t="str">
        <f t="shared" si="340"/>
        <v>Nat-11</v>
      </c>
      <c r="P1709" s="186" t="str">
        <f t="shared" si="341"/>
        <v/>
      </c>
      <c r="Q1709" s="187">
        <f t="shared" si="342"/>
        <v>44</v>
      </c>
      <c r="R1709" s="150">
        <v>4.2</v>
      </c>
      <c r="S1709" s="187">
        <f t="shared" si="343"/>
        <v>184.8</v>
      </c>
      <c r="T1709" s="136" t="str">
        <f t="shared" si="344"/>
        <v>Victory Win</v>
      </c>
      <c r="U1709" s="137" t="str">
        <f>IF(P1709="","",IF(N1709=1,"",IF(Q1709="","",IF(Q1709&lt;=100,100,IF(Table1[[#This Row],[Day]]="Wed",100,200)))))</f>
        <v/>
      </c>
      <c r="V1709" s="137" t="str">
        <f t="shared" si="345"/>
        <v/>
      </c>
      <c r="W1709" s="137" t="str">
        <f t="shared" si="346"/>
        <v/>
      </c>
      <c r="X1709" s="133">
        <f>100</f>
        <v>100</v>
      </c>
      <c r="Y1709" s="133">
        <f t="shared" si="347"/>
        <v>420</v>
      </c>
      <c r="Z1709" s="133">
        <f t="shared" si="348"/>
        <v>320</v>
      </c>
      <c r="AA1709" s="134" t="str">
        <f>TEXT(Table1[[#This Row],[Date]],"DDD")</f>
        <v>Sat</v>
      </c>
      <c r="AB1709" s="133" t="str">
        <f>IF(OR(G1709="Doomben",G1709="Eagle Farm"),"Q",IF(AND(Q1709&gt;1,Q1709&lt;55,Table1[[#This Row],[Source]]="Nat"),"Nat OK",IF(AND(Table1[[#This Row],[Source]]&lt;&gt;"Nat",Q1709&lt;55),"Poor &lt;55",IF(OR(G1709="Randwick",G1709="Flemington",G1709="Caulfield",G1709="Sandown Lake",G1709="Sandown Hill"),"Best","ave"))))</f>
        <v>Q</v>
      </c>
      <c r="AC1709" s="133">
        <f>IF(Q1709="","",IF(AB1709="Poor &lt;55",$AC$2*0.2%,IF(AND(AB1709="Q",AA1709&lt;&gt;"Wed"),$AC$2*0.4%,IF(AND(AB1709="Q",AA1709="Wed"),$AC$2*0.5%,IF(AND(AB1709="Ave",U1709=100),$AC$2*0.5%,IF(AND(AB1709="ave",U1709="",N1709=1,AG1709="Bush"),$AC$2*1%,IF(AND(AB1709="ave",U1709="",Q1709&gt;100),$AC$2*1.3%,IF(AND(AB1709="ave",U1709=""),$AC$2*1.2%,IF(AND(AB1709="Ave",U1709=200),$AC$2*1%,IF(AND(AB1709="Best",U1709=200),$AC$2*1.5%,IF(AND(AB1709="Best",U1709="",K1709&lt;&gt;"Pro Syd"),$AC$2*0.5%,IF(AND(AB1709="Best",U1709=""),$AC$2*1%,IF(AND(AB1709="Best",U1709=100,Table1[[#This Row],[State]]="NSW"),$AC$2*0.4%,IF(AND(AB1709="Best",U1709=100),$AC$2*1%,IF(Table1[[#This Row],[Adj]]="Nat OK",$AC$2*0.5%,"xxx")))))))))))))))</f>
        <v>40</v>
      </c>
      <c r="AD1709" s="133">
        <f t="shared" si="349"/>
        <v>168</v>
      </c>
      <c r="AE1709" s="133">
        <f t="shared" si="350"/>
        <v>128</v>
      </c>
      <c r="AF1709" s="133" t="str">
        <f>VLOOKUP(Table1[[#This Row],[Track]],$F$2672:$H$2715,2,FALSE)</f>
        <v>Qld</v>
      </c>
      <c r="AG1709" s="133" t="str">
        <f>VLOOKUP(Table1[[#This Row],[Track]],$F$2672:$H$2715,3,FALSE)</f>
        <v>-</v>
      </c>
      <c r="AH1709" s="133" t="str">
        <f>IF(Table1[[#This Row],[Date]]&lt;$AH$2,"",IF(Table1[[#This Row],[Date]]&lt;$AH$3,"Edge","Elite Combo"))</f>
        <v/>
      </c>
      <c r="AI1709" s="218">
        <f>Table1[[#This Row],[Time]]</f>
        <v>0.69652777777777775</v>
      </c>
      <c r="AJ1709" s="219" t="str">
        <f>Table1[[#This Row],[Track]]</f>
        <v>Doomben</v>
      </c>
      <c r="AK1709" s="216">
        <f>Table1[[#This Row],[Race ]]</f>
        <v>9</v>
      </c>
      <c r="AL1709" s="219">
        <f>Table1[[#This Row],[TAB]]</f>
        <v>6</v>
      </c>
      <c r="AM1709" s="219" t="str">
        <f>Table1[[#This Row],[Selection]]</f>
        <v>Victory Win</v>
      </c>
      <c r="AN1709" s="220" t="str">
        <f>Table1[[#This Row],[Sources]]</f>
        <v>Nat-11</v>
      </c>
      <c r="AO1709" s="219">
        <f>Table1[[#This Row],[Scale Bet]]</f>
        <v>40</v>
      </c>
    </row>
    <row r="1710" spans="5:41" ht="16.5" customHeight="1" x14ac:dyDescent="0.25">
      <c r="E1710" s="185">
        <v>45542</v>
      </c>
      <c r="F1710" s="35">
        <v>0.71527777777777779</v>
      </c>
      <c r="G1710" s="36" t="s">
        <v>22</v>
      </c>
      <c r="H1710" s="36">
        <v>10</v>
      </c>
      <c r="I1710" s="36">
        <v>8</v>
      </c>
      <c r="J1710" s="36" t="s">
        <v>383</v>
      </c>
      <c r="K1710" s="36" t="s">
        <v>60</v>
      </c>
      <c r="L1710" s="165">
        <v>15</v>
      </c>
      <c r="M1710" s="134">
        <f t="shared" si="338"/>
        <v>15</v>
      </c>
      <c r="N1710" s="36">
        <f t="shared" si="339"/>
        <v>1</v>
      </c>
      <c r="O1710" s="135" t="str">
        <f t="shared" si="340"/>
        <v>Pro Syd-15</v>
      </c>
      <c r="P1710" s="186" t="str">
        <f t="shared" si="341"/>
        <v>OK</v>
      </c>
      <c r="Q1710" s="187">
        <f t="shared" si="342"/>
        <v>60</v>
      </c>
      <c r="R1710" s="150"/>
      <c r="S1710" s="187" t="str">
        <f t="shared" si="343"/>
        <v/>
      </c>
      <c r="T1710" s="136" t="str">
        <f t="shared" si="344"/>
        <v>Thunderlips</v>
      </c>
      <c r="U1710" s="137" t="str">
        <f>IF(P1710="","",IF(N1710=1,"",IF(Q1710="","",IF(Q1710&lt;=100,100,IF(Table1[[#This Row],[Day]]="Wed",100,200)))))</f>
        <v/>
      </c>
      <c r="V1710" s="137" t="str">
        <f t="shared" si="345"/>
        <v/>
      </c>
      <c r="W1710" s="137" t="str">
        <f t="shared" si="346"/>
        <v/>
      </c>
      <c r="X1710" s="133">
        <f>100</f>
        <v>100</v>
      </c>
      <c r="Y1710" s="133" t="str">
        <f t="shared" si="347"/>
        <v/>
      </c>
      <c r="Z1710" s="133">
        <f t="shared" si="348"/>
        <v>-100</v>
      </c>
      <c r="AA1710" s="134" t="str">
        <f>TEXT(Table1[[#This Row],[Date]],"DDD")</f>
        <v>Sat</v>
      </c>
      <c r="AB1710" s="133" t="str">
        <f>IF(OR(G1710="Doomben",G1710="Eagle Farm"),"Q",IF(AND(Q1710&gt;1,Q1710&lt;55,Table1[[#This Row],[Source]]="Nat"),"Nat OK",IF(AND(Table1[[#This Row],[Source]]&lt;&gt;"Nat",Q1710&lt;55),"Poor &lt;55",IF(OR(G1710="Randwick",G1710="Flemington",G1710="Caulfield",G1710="Sandown Lake",G1710="Sandown Hill"),"Best","ave"))))</f>
        <v>Best</v>
      </c>
      <c r="AC1710" s="133">
        <f>IF(Q1710="","",IF(AB1710="Poor &lt;55",$AC$2*0.2%,IF(AND(AB1710="Q",AA1710&lt;&gt;"Wed"),$AC$2*0.4%,IF(AND(AB1710="Q",AA1710="Wed"),$AC$2*0.5%,IF(AND(AB1710="Ave",U1710=100),$AC$2*0.5%,IF(AND(AB1710="ave",U1710="",N1710=1,AG1710="Bush"),$AC$2*1%,IF(AND(AB1710="ave",U1710="",Q1710&gt;100),$AC$2*1.3%,IF(AND(AB1710="ave",U1710=""),$AC$2*1.2%,IF(AND(AB1710="Ave",U1710=200),$AC$2*1%,IF(AND(AB1710="Best",U1710=200),$AC$2*1.5%,IF(AND(AB1710="Best",U1710="",K1710&lt;&gt;"Pro Syd"),$AC$2*0.5%,IF(AND(AB1710="Best",U1710=""),$AC$2*1%,IF(AND(AB1710="Best",U1710=100,Table1[[#This Row],[State]]="NSW"),$AC$2*0.4%,IF(AND(AB1710="Best",U1710=100),$AC$2*1%,IF(Table1[[#This Row],[Adj]]="Nat OK",$AC$2*0.5%,"xxx")))))))))))))))</f>
        <v>100</v>
      </c>
      <c r="AD1710" s="133" t="str">
        <f t="shared" si="349"/>
        <v/>
      </c>
      <c r="AE1710" s="133">
        <f t="shared" si="350"/>
        <v>-100</v>
      </c>
      <c r="AF1710" s="133" t="str">
        <f>VLOOKUP(Table1[[#This Row],[Track]],$F$2672:$H$2715,2,FALSE)</f>
        <v>NSW</v>
      </c>
      <c r="AG1710" s="133" t="str">
        <f>VLOOKUP(Table1[[#This Row],[Track]],$F$2672:$H$2715,3,FALSE)</f>
        <v>-</v>
      </c>
      <c r="AH1710" s="133" t="str">
        <f>IF(Table1[[#This Row],[Date]]&lt;$AH$2,"",IF(Table1[[#This Row],[Date]]&lt;$AH$3,"Edge","Elite Combo"))</f>
        <v/>
      </c>
      <c r="AI1710" s="218">
        <f>Table1[[#This Row],[Time]]</f>
        <v>0.71527777777777779</v>
      </c>
      <c r="AJ1710" s="219" t="str">
        <f>Table1[[#This Row],[Track]]</f>
        <v>Randwick</v>
      </c>
      <c r="AK1710" s="216">
        <f>Table1[[#This Row],[Race ]]</f>
        <v>10</v>
      </c>
      <c r="AL1710" s="219">
        <f>Table1[[#This Row],[TAB]]</f>
        <v>8</v>
      </c>
      <c r="AM1710" s="219" t="str">
        <f>Table1[[#This Row],[Selection]]</f>
        <v>Thunderlips</v>
      </c>
      <c r="AN1710" s="220" t="str">
        <f>Table1[[#This Row],[Sources]]</f>
        <v>Pro Syd-15</v>
      </c>
      <c r="AO1710" s="219">
        <f>Table1[[#This Row],[Scale Bet]]</f>
        <v>100</v>
      </c>
    </row>
    <row r="1711" spans="5:41" ht="16.5" customHeight="1" x14ac:dyDescent="0.25">
      <c r="E1711" s="185">
        <v>45542</v>
      </c>
      <c r="F1711" s="35">
        <v>0.72569444444444442</v>
      </c>
      <c r="G1711" s="36" t="s">
        <v>100</v>
      </c>
      <c r="H1711" s="36">
        <v>10</v>
      </c>
      <c r="I1711" s="36">
        <v>3</v>
      </c>
      <c r="J1711" s="36" t="s">
        <v>384</v>
      </c>
      <c r="K1711" s="36" t="s">
        <v>40</v>
      </c>
      <c r="L1711" s="165">
        <v>12</v>
      </c>
      <c r="M1711" s="134">
        <f t="shared" si="338"/>
        <v>22</v>
      </c>
      <c r="N1711" s="36">
        <f t="shared" si="339"/>
        <v>2</v>
      </c>
      <c r="O1711" s="135" t="str">
        <f t="shared" si="340"/>
        <v>Edge-12/Pro Mel-10</v>
      </c>
      <c r="P1711" s="186" t="str">
        <f t="shared" si="341"/>
        <v>OK</v>
      </c>
      <c r="Q1711" s="187">
        <f t="shared" si="342"/>
        <v>88</v>
      </c>
      <c r="R1711" s="150"/>
      <c r="S1711" s="187" t="str">
        <f t="shared" si="343"/>
        <v/>
      </c>
      <c r="T1711" s="136" t="str">
        <f t="shared" si="344"/>
        <v>Beast Mode</v>
      </c>
      <c r="U1711" s="137">
        <f>IF(P1711="","",IF(N1711=1,"",IF(Q1711="","",IF(Q1711&lt;=100,100,IF(Table1[[#This Row],[Day]]="Wed",100,200)))))</f>
        <v>100</v>
      </c>
      <c r="V1711" s="137" t="str">
        <f t="shared" si="345"/>
        <v/>
      </c>
      <c r="W1711" s="137">
        <f t="shared" si="346"/>
        <v>-100</v>
      </c>
      <c r="X1711" s="133">
        <f>100</f>
        <v>100</v>
      </c>
      <c r="Y1711" s="133" t="str">
        <f t="shared" si="347"/>
        <v/>
      </c>
      <c r="Z1711" s="133">
        <f t="shared" si="348"/>
        <v>-100</v>
      </c>
      <c r="AA1711" s="134" t="str">
        <f>TEXT(Table1[[#This Row],[Date]],"DDD")</f>
        <v>Sat</v>
      </c>
      <c r="AB1711" s="133" t="str">
        <f>IF(OR(G1711="Doomben",G1711="Eagle Farm"),"Q",IF(AND(Q1711&gt;1,Q1711&lt;55,Table1[[#This Row],[Source]]="Nat"),"Nat OK",IF(AND(Table1[[#This Row],[Source]]&lt;&gt;"Nat",Q1711&lt;55),"Poor &lt;55",IF(OR(G1711="Randwick",G1711="Flemington",G1711="Caulfield",G1711="Sandown Lake",G1711="Sandown Hill"),"Best","ave"))))</f>
        <v>ave</v>
      </c>
      <c r="AC1711" s="133">
        <f>IF(Q1711="","",IF(AB1711="Poor &lt;55",$AC$2*0.2%,IF(AND(AB1711="Q",AA1711&lt;&gt;"Wed"),$AC$2*0.4%,IF(AND(AB1711="Q",AA1711="Wed"),$AC$2*0.5%,IF(AND(AB1711="Ave",U1711=100),$AC$2*0.5%,IF(AND(AB1711="ave",U1711="",N1711=1,AG1711="Bush"),$AC$2*1%,IF(AND(AB1711="ave",U1711="",Q1711&gt;100),$AC$2*1.3%,IF(AND(AB1711="ave",U1711=""),$AC$2*1.2%,IF(AND(AB1711="Ave",U1711=200),$AC$2*1%,IF(AND(AB1711="Best",U1711=200),$AC$2*1.5%,IF(AND(AB1711="Best",U1711="",K1711&lt;&gt;"Pro Syd"),$AC$2*0.5%,IF(AND(AB1711="Best",U1711=""),$AC$2*1%,IF(AND(AB1711="Best",U1711=100,Table1[[#This Row],[State]]="NSW"),$AC$2*0.4%,IF(AND(AB1711="Best",U1711=100),$AC$2*1%,IF(Table1[[#This Row],[Adj]]="Nat OK",$AC$2*0.5%,"xxx")))))))))))))))</f>
        <v>50</v>
      </c>
      <c r="AD1711" s="133" t="str">
        <f t="shared" si="349"/>
        <v/>
      </c>
      <c r="AE1711" s="133">
        <f t="shared" si="350"/>
        <v>-50</v>
      </c>
      <c r="AF1711" s="133" t="str">
        <f>VLOOKUP(Table1[[#This Row],[Track]],$F$2672:$H$2715,2,FALSE)</f>
        <v>Vic</v>
      </c>
      <c r="AG1711" s="133" t="str">
        <f>VLOOKUP(Table1[[#This Row],[Track]],$F$2672:$H$2715,3,FALSE)</f>
        <v>-</v>
      </c>
      <c r="AH1711" s="133" t="str">
        <f>IF(Table1[[#This Row],[Date]]&lt;$AH$2,"",IF(Table1[[#This Row],[Date]]&lt;$AH$3,"Edge","Elite Combo"))</f>
        <v/>
      </c>
      <c r="AI1711" s="218">
        <f>Table1[[#This Row],[Time]]</f>
        <v>0.72569444444444442</v>
      </c>
      <c r="AJ1711" s="219" t="str">
        <f>Table1[[#This Row],[Track]]</f>
        <v>Moonee Valley</v>
      </c>
      <c r="AK1711" s="216">
        <f>Table1[[#This Row],[Race ]]</f>
        <v>10</v>
      </c>
      <c r="AL1711" s="219">
        <f>Table1[[#This Row],[TAB]]</f>
        <v>3</v>
      </c>
      <c r="AM1711" s="219" t="str">
        <f>Table1[[#This Row],[Selection]]</f>
        <v>Beast Mode</v>
      </c>
      <c r="AN1711" s="220" t="str">
        <f>Table1[[#This Row],[Sources]]</f>
        <v>Edge-12/Pro Mel-10</v>
      </c>
      <c r="AO1711" s="219">
        <f>Table1[[#This Row],[Scale Bet]]</f>
        <v>50</v>
      </c>
    </row>
    <row r="1712" spans="5:41" ht="16.5" customHeight="1" x14ac:dyDescent="0.25">
      <c r="E1712" s="185">
        <v>45542</v>
      </c>
      <c r="F1712" s="35">
        <v>0.72569444444444442</v>
      </c>
      <c r="G1712" s="36" t="s">
        <v>100</v>
      </c>
      <c r="H1712" s="36">
        <v>10</v>
      </c>
      <c r="I1712" s="36">
        <v>3</v>
      </c>
      <c r="J1712" s="36" t="s">
        <v>384</v>
      </c>
      <c r="K1712" s="36" t="s">
        <v>18</v>
      </c>
      <c r="L1712" s="165">
        <v>10</v>
      </c>
      <c r="M1712" s="134" t="str">
        <f t="shared" si="338"/>
        <v/>
      </c>
      <c r="N1712" s="36" t="str">
        <f t="shared" si="339"/>
        <v/>
      </c>
      <c r="O1712" s="135" t="str">
        <f t="shared" si="340"/>
        <v/>
      </c>
      <c r="P1712" s="186" t="str">
        <f t="shared" si="341"/>
        <v>OK</v>
      </c>
      <c r="Q1712" s="187" t="str">
        <f t="shared" si="342"/>
        <v/>
      </c>
      <c r="R1712" s="150"/>
      <c r="S1712" s="187" t="str">
        <f t="shared" si="343"/>
        <v/>
      </c>
      <c r="T1712" s="136" t="str">
        <f t="shared" si="344"/>
        <v>Beast Mode</v>
      </c>
      <c r="U1712" s="137" t="str">
        <f>IF(P1712="","",IF(N1712=1,"",IF(Q1712="","",IF(Q1712&lt;=100,100,IF(Table1[[#This Row],[Day]]="Wed",100,200)))))</f>
        <v/>
      </c>
      <c r="V1712" s="137" t="str">
        <f t="shared" si="345"/>
        <v/>
      </c>
      <c r="W1712" s="137" t="str">
        <f t="shared" si="346"/>
        <v/>
      </c>
      <c r="X1712" s="133">
        <f>100</f>
        <v>100</v>
      </c>
      <c r="Y1712" s="133" t="str">
        <f t="shared" si="347"/>
        <v/>
      </c>
      <c r="Z1712" s="133">
        <f t="shared" si="348"/>
        <v>-100</v>
      </c>
      <c r="AA1712" s="134" t="str">
        <f>TEXT(Table1[[#This Row],[Date]],"DDD")</f>
        <v>Sat</v>
      </c>
      <c r="AB1712" s="133" t="str">
        <f>IF(OR(G1712="Doomben",G1712="Eagle Farm"),"Q",IF(AND(Q1712&gt;1,Q1712&lt;55,Table1[[#This Row],[Source]]="Nat"),"Nat OK",IF(AND(Table1[[#This Row],[Source]]&lt;&gt;"Nat",Q1712&lt;55),"Poor &lt;55",IF(OR(G1712="Randwick",G1712="Flemington",G1712="Caulfield",G1712="Sandown Lake",G1712="Sandown Hill"),"Best","ave"))))</f>
        <v>ave</v>
      </c>
      <c r="AC1712" s="133" t="str">
        <f>IF(Q1712="","",IF(AB1712="Poor &lt;55",$AC$2*0.2%,IF(AND(AB1712="Q",AA1712&lt;&gt;"Wed"),$AC$2*0.4%,IF(AND(AB1712="Q",AA1712="Wed"),$AC$2*0.5%,IF(AND(AB1712="Ave",U1712=100),$AC$2*0.5%,IF(AND(AB1712="ave",U1712="",N1712=1,AG1712="Bush"),$AC$2*1%,IF(AND(AB1712="ave",U1712="",Q1712&gt;100),$AC$2*1.3%,IF(AND(AB1712="ave",U1712=""),$AC$2*1.2%,IF(AND(AB1712="Ave",U1712=200),$AC$2*1%,IF(AND(AB1712="Best",U1712=200),$AC$2*1.5%,IF(AND(AB1712="Best",U1712="",K1712&lt;&gt;"Pro Syd"),$AC$2*0.5%,IF(AND(AB1712="Best",U1712=""),$AC$2*1%,IF(AND(AB1712="Best",U1712=100,Table1[[#This Row],[State]]="NSW"),$AC$2*0.4%,IF(AND(AB1712="Best",U1712=100),$AC$2*1%,IF(Table1[[#This Row],[Adj]]="Nat OK",$AC$2*0.5%,"xxx")))))))))))))))</f>
        <v/>
      </c>
      <c r="AD1712" s="133" t="str">
        <f t="shared" si="349"/>
        <v/>
      </c>
      <c r="AE1712" s="133" t="str">
        <f t="shared" si="350"/>
        <v/>
      </c>
      <c r="AF1712" s="133" t="str">
        <f>VLOOKUP(Table1[[#This Row],[Track]],$F$2672:$H$2715,2,FALSE)</f>
        <v>Vic</v>
      </c>
      <c r="AG1712" s="133" t="str">
        <f>VLOOKUP(Table1[[#This Row],[Track]],$F$2672:$H$2715,3,FALSE)</f>
        <v>-</v>
      </c>
      <c r="AH1712" s="133" t="str">
        <f>IF(Table1[[#This Row],[Date]]&lt;$AH$2,"",IF(Table1[[#This Row],[Date]]&lt;$AH$3,"Edge","Elite Combo"))</f>
        <v/>
      </c>
      <c r="AI1712" s="218">
        <f>Table1[[#This Row],[Time]]</f>
        <v>0.72569444444444442</v>
      </c>
      <c r="AJ1712" s="219" t="str">
        <f>Table1[[#This Row],[Track]]</f>
        <v>Moonee Valley</v>
      </c>
      <c r="AK1712" s="216">
        <f>Table1[[#This Row],[Race ]]</f>
        <v>10</v>
      </c>
      <c r="AL1712" s="219">
        <f>Table1[[#This Row],[TAB]]</f>
        <v>3</v>
      </c>
      <c r="AM1712" s="219" t="str">
        <f>Table1[[#This Row],[Selection]]</f>
        <v>Beast Mode</v>
      </c>
      <c r="AN1712" s="220" t="str">
        <f>Table1[[#This Row],[Sources]]</f>
        <v/>
      </c>
      <c r="AO1712" s="219" t="str">
        <f>Table1[[#This Row],[Scale Bet]]</f>
        <v/>
      </c>
    </row>
    <row r="1713" spans="5:41" ht="16.5" customHeight="1" x14ac:dyDescent="0.25">
      <c r="E1713" s="185">
        <v>45542</v>
      </c>
      <c r="F1713" s="35">
        <v>0.72569444444444442</v>
      </c>
      <c r="G1713" s="36" t="s">
        <v>100</v>
      </c>
      <c r="H1713" s="36">
        <v>10</v>
      </c>
      <c r="I1713" s="36">
        <v>10</v>
      </c>
      <c r="J1713" s="36" t="s">
        <v>315</v>
      </c>
      <c r="K1713" s="36" t="s">
        <v>1</v>
      </c>
      <c r="L1713" s="165">
        <v>10</v>
      </c>
      <c r="M1713" s="134">
        <f t="shared" si="338"/>
        <v>23</v>
      </c>
      <c r="N1713" s="36">
        <f t="shared" si="339"/>
        <v>2</v>
      </c>
      <c r="O1713" s="135" t="str">
        <f t="shared" si="340"/>
        <v>E4-10/Nat-13</v>
      </c>
      <c r="P1713" s="186" t="str">
        <f t="shared" si="341"/>
        <v>OK</v>
      </c>
      <c r="Q1713" s="187">
        <f t="shared" si="342"/>
        <v>92</v>
      </c>
      <c r="R1713" s="150"/>
      <c r="S1713" s="187" t="str">
        <f t="shared" si="343"/>
        <v/>
      </c>
      <c r="T1713" s="136" t="str">
        <f t="shared" si="344"/>
        <v>Piastri</v>
      </c>
      <c r="U1713" s="137">
        <f>IF(P1713="","",IF(N1713=1,"",IF(Q1713="","",IF(Q1713&lt;=100,100,IF(Table1[[#This Row],[Day]]="Wed",100,200)))))</f>
        <v>100</v>
      </c>
      <c r="V1713" s="137" t="str">
        <f t="shared" si="345"/>
        <v/>
      </c>
      <c r="W1713" s="137">
        <f t="shared" si="346"/>
        <v>-100</v>
      </c>
      <c r="X1713" s="133">
        <f>100</f>
        <v>100</v>
      </c>
      <c r="Y1713" s="133" t="str">
        <f t="shared" si="347"/>
        <v/>
      </c>
      <c r="Z1713" s="133">
        <f t="shared" si="348"/>
        <v>-100</v>
      </c>
      <c r="AA1713" s="134" t="str">
        <f>TEXT(Table1[[#This Row],[Date]],"DDD")</f>
        <v>Sat</v>
      </c>
      <c r="AB1713" s="133" t="str">
        <f>IF(OR(G1713="Doomben",G1713="Eagle Farm"),"Q",IF(AND(Q1713&gt;1,Q1713&lt;55,Table1[[#This Row],[Source]]="Nat"),"Nat OK",IF(AND(Table1[[#This Row],[Source]]&lt;&gt;"Nat",Q1713&lt;55),"Poor &lt;55",IF(OR(G1713="Randwick",G1713="Flemington",G1713="Caulfield",G1713="Sandown Lake",G1713="Sandown Hill"),"Best","ave"))))</f>
        <v>ave</v>
      </c>
      <c r="AC1713" s="133">
        <f>IF(Q1713="","",IF(AB1713="Poor &lt;55",$AC$2*0.2%,IF(AND(AB1713="Q",AA1713&lt;&gt;"Wed"),$AC$2*0.4%,IF(AND(AB1713="Q",AA1713="Wed"),$AC$2*0.5%,IF(AND(AB1713="Ave",U1713=100),$AC$2*0.5%,IF(AND(AB1713="ave",U1713="",N1713=1,AG1713="Bush"),$AC$2*1%,IF(AND(AB1713="ave",U1713="",Q1713&gt;100),$AC$2*1.3%,IF(AND(AB1713="ave",U1713=""),$AC$2*1.2%,IF(AND(AB1713="Ave",U1713=200),$AC$2*1%,IF(AND(AB1713="Best",U1713=200),$AC$2*1.5%,IF(AND(AB1713="Best",U1713="",K1713&lt;&gt;"Pro Syd"),$AC$2*0.5%,IF(AND(AB1713="Best",U1713=""),$AC$2*1%,IF(AND(AB1713="Best",U1713=100,Table1[[#This Row],[State]]="NSW"),$AC$2*0.4%,IF(AND(AB1713="Best",U1713=100),$AC$2*1%,IF(Table1[[#This Row],[Adj]]="Nat OK",$AC$2*0.5%,"xxx")))))))))))))))</f>
        <v>50</v>
      </c>
      <c r="AD1713" s="133" t="str">
        <f t="shared" si="349"/>
        <v/>
      </c>
      <c r="AE1713" s="133">
        <f t="shared" si="350"/>
        <v>-50</v>
      </c>
      <c r="AF1713" s="133" t="str">
        <f>VLOOKUP(Table1[[#This Row],[Track]],$F$2672:$H$2715,2,FALSE)</f>
        <v>Vic</v>
      </c>
      <c r="AG1713" s="133" t="str">
        <f>VLOOKUP(Table1[[#This Row],[Track]],$F$2672:$H$2715,3,FALSE)</f>
        <v>-</v>
      </c>
      <c r="AH1713" s="133" t="str">
        <f>IF(Table1[[#This Row],[Date]]&lt;$AH$2,"",IF(Table1[[#This Row],[Date]]&lt;$AH$3,"Edge","Elite Combo"))</f>
        <v/>
      </c>
      <c r="AI1713" s="218">
        <f>Table1[[#This Row],[Time]]</f>
        <v>0.72569444444444442</v>
      </c>
      <c r="AJ1713" s="219" t="str">
        <f>Table1[[#This Row],[Track]]</f>
        <v>Moonee Valley</v>
      </c>
      <c r="AK1713" s="216">
        <f>Table1[[#This Row],[Race ]]</f>
        <v>10</v>
      </c>
      <c r="AL1713" s="219">
        <f>Table1[[#This Row],[TAB]]</f>
        <v>10</v>
      </c>
      <c r="AM1713" s="219" t="str">
        <f>Table1[[#This Row],[Selection]]</f>
        <v>Piastri</v>
      </c>
      <c r="AN1713" s="220" t="str">
        <f>Table1[[#This Row],[Sources]]</f>
        <v>E4-10/Nat-13</v>
      </c>
      <c r="AO1713" s="219">
        <f>Table1[[#This Row],[Scale Bet]]</f>
        <v>50</v>
      </c>
    </row>
    <row r="1714" spans="5:41" ht="16.5" customHeight="1" x14ac:dyDescent="0.25">
      <c r="E1714" s="185">
        <v>45542</v>
      </c>
      <c r="F1714" s="35">
        <v>0.72569444444444442</v>
      </c>
      <c r="G1714" s="36" t="s">
        <v>100</v>
      </c>
      <c r="H1714" s="36">
        <v>10</v>
      </c>
      <c r="I1714" s="36">
        <v>10</v>
      </c>
      <c r="J1714" s="36" t="s">
        <v>315</v>
      </c>
      <c r="K1714" s="36" t="s">
        <v>13</v>
      </c>
      <c r="L1714" s="165">
        <v>13</v>
      </c>
      <c r="M1714" s="134" t="str">
        <f t="shared" si="338"/>
        <v/>
      </c>
      <c r="N1714" s="36" t="str">
        <f t="shared" si="339"/>
        <v/>
      </c>
      <c r="O1714" s="135" t="str">
        <f t="shared" si="340"/>
        <v/>
      </c>
      <c r="P1714" s="186" t="str">
        <f t="shared" si="341"/>
        <v>OK</v>
      </c>
      <c r="Q1714" s="187" t="str">
        <f t="shared" si="342"/>
        <v/>
      </c>
      <c r="R1714" s="150"/>
      <c r="S1714" s="187" t="str">
        <f t="shared" si="343"/>
        <v/>
      </c>
      <c r="T1714" s="136" t="str">
        <f t="shared" si="344"/>
        <v>Piastri</v>
      </c>
      <c r="U1714" s="137" t="str">
        <f>IF(P1714="","",IF(N1714=1,"",IF(Q1714="","",IF(Q1714&lt;=100,100,IF(Table1[[#This Row],[Day]]="Wed",100,200)))))</f>
        <v/>
      </c>
      <c r="V1714" s="137" t="str">
        <f t="shared" si="345"/>
        <v/>
      </c>
      <c r="W1714" s="137" t="str">
        <f t="shared" si="346"/>
        <v/>
      </c>
      <c r="X1714" s="133">
        <f>100</f>
        <v>100</v>
      </c>
      <c r="Y1714" s="133" t="str">
        <f t="shared" si="347"/>
        <v/>
      </c>
      <c r="Z1714" s="133">
        <f t="shared" si="348"/>
        <v>-100</v>
      </c>
      <c r="AA1714" s="134" t="str">
        <f>TEXT(Table1[[#This Row],[Date]],"DDD")</f>
        <v>Sat</v>
      </c>
      <c r="AB1714" s="133" t="str">
        <f>IF(OR(G1714="Doomben",G1714="Eagle Farm"),"Q",IF(AND(Q1714&gt;1,Q1714&lt;55,Table1[[#This Row],[Source]]="Nat"),"Nat OK",IF(AND(Table1[[#This Row],[Source]]&lt;&gt;"Nat",Q1714&lt;55),"Poor &lt;55",IF(OR(G1714="Randwick",G1714="Flemington",G1714="Caulfield",G1714="Sandown Lake",G1714="Sandown Hill"),"Best","ave"))))</f>
        <v>ave</v>
      </c>
      <c r="AC1714" s="133" t="str">
        <f>IF(Q1714="","",IF(AB1714="Poor &lt;55",$AC$2*0.2%,IF(AND(AB1714="Q",AA1714&lt;&gt;"Wed"),$AC$2*0.4%,IF(AND(AB1714="Q",AA1714="Wed"),$AC$2*0.5%,IF(AND(AB1714="Ave",U1714=100),$AC$2*0.5%,IF(AND(AB1714="ave",U1714="",N1714=1,AG1714="Bush"),$AC$2*1%,IF(AND(AB1714="ave",U1714="",Q1714&gt;100),$AC$2*1.3%,IF(AND(AB1714="ave",U1714=""),$AC$2*1.2%,IF(AND(AB1714="Ave",U1714=200),$AC$2*1%,IF(AND(AB1714="Best",U1714=200),$AC$2*1.5%,IF(AND(AB1714="Best",U1714="",K1714&lt;&gt;"Pro Syd"),$AC$2*0.5%,IF(AND(AB1714="Best",U1714=""),$AC$2*1%,IF(AND(AB1714="Best",U1714=100,Table1[[#This Row],[State]]="NSW"),$AC$2*0.4%,IF(AND(AB1714="Best",U1714=100),$AC$2*1%,IF(Table1[[#This Row],[Adj]]="Nat OK",$AC$2*0.5%,"xxx")))))))))))))))</f>
        <v/>
      </c>
      <c r="AD1714" s="133" t="str">
        <f t="shared" si="349"/>
        <v/>
      </c>
      <c r="AE1714" s="133" t="str">
        <f t="shared" si="350"/>
        <v/>
      </c>
      <c r="AF1714" s="133" t="str">
        <f>VLOOKUP(Table1[[#This Row],[Track]],$F$2672:$H$2715,2,FALSE)</f>
        <v>Vic</v>
      </c>
      <c r="AG1714" s="133" t="str">
        <f>VLOOKUP(Table1[[#This Row],[Track]],$F$2672:$H$2715,3,FALSE)</f>
        <v>-</v>
      </c>
      <c r="AH1714" s="133" t="str">
        <f>IF(Table1[[#This Row],[Date]]&lt;$AH$2,"",IF(Table1[[#This Row],[Date]]&lt;$AH$3,"Edge","Elite Combo"))</f>
        <v/>
      </c>
      <c r="AI1714" s="218">
        <f>Table1[[#This Row],[Time]]</f>
        <v>0.72569444444444442</v>
      </c>
      <c r="AJ1714" s="219" t="str">
        <f>Table1[[#This Row],[Track]]</f>
        <v>Moonee Valley</v>
      </c>
      <c r="AK1714" s="216">
        <f>Table1[[#This Row],[Race ]]</f>
        <v>10</v>
      </c>
      <c r="AL1714" s="219">
        <f>Table1[[#This Row],[TAB]]</f>
        <v>10</v>
      </c>
      <c r="AM1714" s="219" t="str">
        <f>Table1[[#This Row],[Selection]]</f>
        <v>Piastri</v>
      </c>
      <c r="AN1714" s="220" t="str">
        <f>Table1[[#This Row],[Sources]]</f>
        <v/>
      </c>
      <c r="AO1714" s="219" t="str">
        <f>Table1[[#This Row],[Scale Bet]]</f>
        <v/>
      </c>
    </row>
    <row r="1715" spans="5:41" ht="16.5" customHeight="1" x14ac:dyDescent="0.25">
      <c r="E1715" s="185">
        <v>45549</v>
      </c>
      <c r="F1715" s="35">
        <v>0.49305555555555558</v>
      </c>
      <c r="G1715" s="36" t="s">
        <v>17</v>
      </c>
      <c r="H1715" s="36">
        <v>1</v>
      </c>
      <c r="I1715" s="36">
        <v>15</v>
      </c>
      <c r="J1715" s="36" t="s">
        <v>385</v>
      </c>
      <c r="K1715" s="36" t="s">
        <v>1</v>
      </c>
      <c r="L1715" s="165">
        <v>10</v>
      </c>
      <c r="M1715" s="134">
        <f t="shared" si="338"/>
        <v>23</v>
      </c>
      <c r="N1715" s="36">
        <f t="shared" si="339"/>
        <v>2</v>
      </c>
      <c r="O1715" s="135" t="str">
        <f t="shared" si="340"/>
        <v>E4-10/Nat-13</v>
      </c>
      <c r="P1715" s="186" t="str">
        <f t="shared" si="341"/>
        <v>OK</v>
      </c>
      <c r="Q1715" s="187">
        <f t="shared" si="342"/>
        <v>92</v>
      </c>
      <c r="R1715" s="150"/>
      <c r="S1715" s="187" t="str">
        <f t="shared" si="343"/>
        <v/>
      </c>
      <c r="T1715" s="136" t="str">
        <f t="shared" si="344"/>
        <v>Alabama State</v>
      </c>
      <c r="U1715" s="137">
        <f>IF(P1715="","",IF(N1715=1,"",IF(Q1715="","",IF(Q1715&lt;=100,100,IF(Table1[[#This Row],[Day]]="Wed",100,200)))))</f>
        <v>100</v>
      </c>
      <c r="V1715" s="137" t="str">
        <f t="shared" si="345"/>
        <v/>
      </c>
      <c r="W1715" s="137">
        <f t="shared" si="346"/>
        <v>-100</v>
      </c>
      <c r="X1715" s="133">
        <f>100</f>
        <v>100</v>
      </c>
      <c r="Y1715" s="133" t="str">
        <f t="shared" si="347"/>
        <v/>
      </c>
      <c r="Z1715" s="133">
        <f t="shared" si="348"/>
        <v>-100</v>
      </c>
      <c r="AA1715" s="134" t="str">
        <f>TEXT(Table1[[#This Row],[Date]],"DDD")</f>
        <v>Sat</v>
      </c>
      <c r="AB1715" s="133" t="str">
        <f>IF(OR(G1715="Doomben",G1715="Eagle Farm"),"Q",IF(AND(Q1715&gt;1,Q1715&lt;55,Table1[[#This Row],[Source]]="Nat"),"Nat OK",IF(AND(Table1[[#This Row],[Source]]&lt;&gt;"Nat",Q1715&lt;55),"Poor &lt;55",IF(OR(G1715="Randwick",G1715="Flemington",G1715="Caulfield",G1715="Sandown Lake",G1715="Sandown Hill"),"Best","ave"))))</f>
        <v>ave</v>
      </c>
      <c r="AC1715" s="133">
        <f>IF(Q1715="","",IF(AB1715="Poor &lt;55",$AC$2*0.2%,IF(AND(AB1715="Q",AA1715&lt;&gt;"Wed"),$AC$2*0.4%,IF(AND(AB1715="Q",AA1715="Wed"),$AC$2*0.5%,IF(AND(AB1715="Ave",U1715=100),$AC$2*0.5%,IF(AND(AB1715="ave",U1715="",N1715=1,AG1715="Bush"),$AC$2*1%,IF(AND(AB1715="ave",U1715="",Q1715&gt;100),$AC$2*1.3%,IF(AND(AB1715="ave",U1715=""),$AC$2*1.2%,IF(AND(AB1715="Ave",U1715=200),$AC$2*1%,IF(AND(AB1715="Best",U1715=200),$AC$2*1.5%,IF(AND(AB1715="Best",U1715="",K1715&lt;&gt;"Pro Syd"),$AC$2*0.5%,IF(AND(AB1715="Best",U1715=""),$AC$2*1%,IF(AND(AB1715="Best",U1715=100,Table1[[#This Row],[State]]="NSW"),$AC$2*0.4%,IF(AND(AB1715="Best",U1715=100),$AC$2*1%,IF(Table1[[#This Row],[Adj]]="Nat OK",$AC$2*0.5%,"xxx")))))))))))))))</f>
        <v>50</v>
      </c>
      <c r="AD1715" s="133" t="str">
        <f t="shared" si="349"/>
        <v/>
      </c>
      <c r="AE1715" s="133">
        <f t="shared" si="350"/>
        <v>-50</v>
      </c>
      <c r="AF1715" s="133" t="str">
        <f>VLOOKUP(Table1[[#This Row],[Track]],$F$2672:$H$2715,2,FALSE)</f>
        <v>NSW</v>
      </c>
      <c r="AG1715" s="133" t="str">
        <f>VLOOKUP(Table1[[#This Row],[Track]],$F$2672:$H$2715,3,FALSE)</f>
        <v>-</v>
      </c>
      <c r="AH1715" s="133" t="str">
        <f>IF(Table1[[#This Row],[Date]]&lt;$AH$2,"",IF(Table1[[#This Row],[Date]]&lt;$AH$3,"Edge","Elite Combo"))</f>
        <v/>
      </c>
      <c r="AI1715" s="218">
        <f>Table1[[#This Row],[Time]]</f>
        <v>0.49305555555555558</v>
      </c>
      <c r="AJ1715" s="219" t="str">
        <f>Table1[[#This Row],[Track]]</f>
        <v>Rosehill</v>
      </c>
      <c r="AK1715" s="216">
        <f>Table1[[#This Row],[Race ]]</f>
        <v>1</v>
      </c>
      <c r="AL1715" s="219">
        <f>Table1[[#This Row],[TAB]]</f>
        <v>15</v>
      </c>
      <c r="AM1715" s="219" t="str">
        <f>Table1[[#This Row],[Selection]]</f>
        <v>Alabama State</v>
      </c>
      <c r="AN1715" s="220" t="str">
        <f>Table1[[#This Row],[Sources]]</f>
        <v>E4-10/Nat-13</v>
      </c>
      <c r="AO1715" s="219">
        <f>Table1[[#This Row],[Scale Bet]]</f>
        <v>50</v>
      </c>
    </row>
    <row r="1716" spans="5:41" ht="16.5" customHeight="1" x14ac:dyDescent="0.25">
      <c r="E1716" s="185">
        <v>45549</v>
      </c>
      <c r="F1716" s="35">
        <v>0.49305555555555558</v>
      </c>
      <c r="G1716" s="36" t="s">
        <v>17</v>
      </c>
      <c r="H1716" s="36">
        <v>1</v>
      </c>
      <c r="I1716" s="36">
        <v>15</v>
      </c>
      <c r="J1716" s="36" t="s">
        <v>385</v>
      </c>
      <c r="K1716" s="36" t="s">
        <v>13</v>
      </c>
      <c r="L1716" s="165">
        <v>13</v>
      </c>
      <c r="M1716" s="134" t="str">
        <f t="shared" si="338"/>
        <v/>
      </c>
      <c r="N1716" s="36" t="str">
        <f t="shared" si="339"/>
        <v/>
      </c>
      <c r="O1716" s="135" t="str">
        <f t="shared" si="340"/>
        <v/>
      </c>
      <c r="P1716" s="186" t="str">
        <f t="shared" si="341"/>
        <v>OK</v>
      </c>
      <c r="Q1716" s="187" t="str">
        <f t="shared" si="342"/>
        <v/>
      </c>
      <c r="R1716" s="150"/>
      <c r="S1716" s="187" t="str">
        <f t="shared" si="343"/>
        <v/>
      </c>
      <c r="T1716" s="136" t="str">
        <f t="shared" si="344"/>
        <v>Alabama State</v>
      </c>
      <c r="U1716" s="137" t="str">
        <f>IF(P1716="","",IF(N1716=1,"",IF(Q1716="","",IF(Q1716&lt;=100,100,IF(Table1[[#This Row],[Day]]="Wed",100,200)))))</f>
        <v/>
      </c>
      <c r="V1716" s="137" t="str">
        <f t="shared" si="345"/>
        <v/>
      </c>
      <c r="W1716" s="137" t="str">
        <f t="shared" si="346"/>
        <v/>
      </c>
      <c r="X1716" s="133">
        <f>100</f>
        <v>100</v>
      </c>
      <c r="Y1716" s="133" t="str">
        <f t="shared" si="347"/>
        <v/>
      </c>
      <c r="Z1716" s="133">
        <f t="shared" si="348"/>
        <v>-100</v>
      </c>
      <c r="AA1716" s="134" t="str">
        <f>TEXT(Table1[[#This Row],[Date]],"DDD")</f>
        <v>Sat</v>
      </c>
      <c r="AB1716" s="133" t="str">
        <f>IF(OR(G1716="Doomben",G1716="Eagle Farm"),"Q",IF(AND(Q1716&gt;1,Q1716&lt;55,Table1[[#This Row],[Source]]="Nat"),"Nat OK",IF(AND(Table1[[#This Row],[Source]]&lt;&gt;"Nat",Q1716&lt;55),"Poor &lt;55",IF(OR(G1716="Randwick",G1716="Flemington",G1716="Caulfield",G1716="Sandown Lake",G1716="Sandown Hill"),"Best","ave"))))</f>
        <v>ave</v>
      </c>
      <c r="AC1716" s="133" t="str">
        <f>IF(Q1716="","",IF(AB1716="Poor &lt;55",$AC$2*0.2%,IF(AND(AB1716="Q",AA1716&lt;&gt;"Wed"),$AC$2*0.4%,IF(AND(AB1716="Q",AA1716="Wed"),$AC$2*0.5%,IF(AND(AB1716="Ave",U1716=100),$AC$2*0.5%,IF(AND(AB1716="ave",U1716="",N1716=1,AG1716="Bush"),$AC$2*1%,IF(AND(AB1716="ave",U1716="",Q1716&gt;100),$AC$2*1.3%,IF(AND(AB1716="ave",U1716=""),$AC$2*1.2%,IF(AND(AB1716="Ave",U1716=200),$AC$2*1%,IF(AND(AB1716="Best",U1716=200),$AC$2*1.5%,IF(AND(AB1716="Best",U1716="",K1716&lt;&gt;"Pro Syd"),$AC$2*0.5%,IF(AND(AB1716="Best",U1716=""),$AC$2*1%,IF(AND(AB1716="Best",U1716=100,Table1[[#This Row],[State]]="NSW"),$AC$2*0.4%,IF(AND(AB1716="Best",U1716=100),$AC$2*1%,IF(Table1[[#This Row],[Adj]]="Nat OK",$AC$2*0.5%,"xxx")))))))))))))))</f>
        <v/>
      </c>
      <c r="AD1716" s="133" t="str">
        <f t="shared" si="349"/>
        <v/>
      </c>
      <c r="AE1716" s="133" t="str">
        <f t="shared" si="350"/>
        <v/>
      </c>
      <c r="AF1716" s="133" t="str">
        <f>VLOOKUP(Table1[[#This Row],[Track]],$F$2672:$H$2715,2,FALSE)</f>
        <v>NSW</v>
      </c>
      <c r="AG1716" s="133" t="str">
        <f>VLOOKUP(Table1[[#This Row],[Track]],$F$2672:$H$2715,3,FALSE)</f>
        <v>-</v>
      </c>
      <c r="AH1716" s="133" t="str">
        <f>IF(Table1[[#This Row],[Date]]&lt;$AH$2,"",IF(Table1[[#This Row],[Date]]&lt;$AH$3,"Edge","Elite Combo"))</f>
        <v/>
      </c>
      <c r="AI1716" s="218">
        <f>Table1[[#This Row],[Time]]</f>
        <v>0.49305555555555558</v>
      </c>
      <c r="AJ1716" s="219" t="str">
        <f>Table1[[#This Row],[Track]]</f>
        <v>Rosehill</v>
      </c>
      <c r="AK1716" s="216">
        <f>Table1[[#This Row],[Race ]]</f>
        <v>1</v>
      </c>
      <c r="AL1716" s="219">
        <f>Table1[[#This Row],[TAB]]</f>
        <v>15</v>
      </c>
      <c r="AM1716" s="219" t="str">
        <f>Table1[[#This Row],[Selection]]</f>
        <v>Alabama State</v>
      </c>
      <c r="AN1716" s="220" t="str">
        <f>Table1[[#This Row],[Sources]]</f>
        <v/>
      </c>
      <c r="AO1716" s="219" t="str">
        <f>Table1[[#This Row],[Scale Bet]]</f>
        <v/>
      </c>
    </row>
    <row r="1717" spans="5:41" ht="16.5" customHeight="1" x14ac:dyDescent="0.25">
      <c r="E1717" s="185">
        <v>45549</v>
      </c>
      <c r="F1717" s="35">
        <v>0.49305555555555558</v>
      </c>
      <c r="G1717" s="36" t="s">
        <v>17</v>
      </c>
      <c r="H1717" s="36">
        <v>1</v>
      </c>
      <c r="I1717" s="36">
        <v>10</v>
      </c>
      <c r="J1717" s="36" t="s">
        <v>386</v>
      </c>
      <c r="K1717" s="36" t="s">
        <v>60</v>
      </c>
      <c r="L1717" s="165">
        <v>10</v>
      </c>
      <c r="M1717" s="134">
        <f t="shared" si="338"/>
        <v>10</v>
      </c>
      <c r="N1717" s="36">
        <f t="shared" si="339"/>
        <v>1</v>
      </c>
      <c r="O1717" s="135" t="str">
        <f t="shared" si="340"/>
        <v>Pro Syd-10</v>
      </c>
      <c r="P1717" s="186" t="str">
        <f t="shared" si="341"/>
        <v>OK</v>
      </c>
      <c r="Q1717" s="187">
        <f t="shared" si="342"/>
        <v>40</v>
      </c>
      <c r="R1717" s="150"/>
      <c r="S1717" s="187" t="str">
        <f t="shared" si="343"/>
        <v/>
      </c>
      <c r="T1717" s="136" t="str">
        <f t="shared" si="344"/>
        <v>Monte Kate</v>
      </c>
      <c r="U1717" s="137" t="str">
        <f>IF(P1717="","",IF(N1717=1,"",IF(Q1717="","",IF(Q1717&lt;=100,100,IF(Table1[[#This Row],[Day]]="Wed",100,200)))))</f>
        <v/>
      </c>
      <c r="V1717" s="137" t="str">
        <f t="shared" si="345"/>
        <v/>
      </c>
      <c r="W1717" s="137" t="str">
        <f t="shared" si="346"/>
        <v/>
      </c>
      <c r="X1717" s="133">
        <f>100</f>
        <v>100</v>
      </c>
      <c r="Y1717" s="133" t="str">
        <f t="shared" si="347"/>
        <v/>
      </c>
      <c r="Z1717" s="133">
        <f t="shared" si="348"/>
        <v>-100</v>
      </c>
      <c r="AA1717" s="134" t="str">
        <f>TEXT(Table1[[#This Row],[Date]],"DDD")</f>
        <v>Sat</v>
      </c>
      <c r="AB1717" s="133" t="str">
        <f>IF(OR(G1717="Doomben",G1717="Eagle Farm"),"Q",IF(AND(Q1717&gt;1,Q1717&lt;55,Table1[[#This Row],[Source]]="Nat"),"Nat OK",IF(AND(Table1[[#This Row],[Source]]&lt;&gt;"Nat",Q1717&lt;55),"Poor &lt;55",IF(OR(G1717="Randwick",G1717="Flemington",G1717="Caulfield",G1717="Sandown Lake",G1717="Sandown Hill"),"Best","ave"))))</f>
        <v>Poor &lt;55</v>
      </c>
      <c r="AC1717" s="133">
        <f>IF(Q1717="","",IF(AB1717="Poor &lt;55",$AC$2*0.2%,IF(AND(AB1717="Q",AA1717&lt;&gt;"Wed"),$AC$2*0.4%,IF(AND(AB1717="Q",AA1717="Wed"),$AC$2*0.5%,IF(AND(AB1717="Ave",U1717=100),$AC$2*0.5%,IF(AND(AB1717="ave",U1717="",N1717=1,AG1717="Bush"),$AC$2*1%,IF(AND(AB1717="ave",U1717="",Q1717&gt;100),$AC$2*1.3%,IF(AND(AB1717="ave",U1717=""),$AC$2*1.2%,IF(AND(AB1717="Ave",U1717=200),$AC$2*1%,IF(AND(AB1717="Best",U1717=200),$AC$2*1.5%,IF(AND(AB1717="Best",U1717="",K1717&lt;&gt;"Pro Syd"),$AC$2*0.5%,IF(AND(AB1717="Best",U1717=""),$AC$2*1%,IF(AND(AB1717="Best",U1717=100,Table1[[#This Row],[State]]="NSW"),$AC$2*0.4%,IF(AND(AB1717="Best",U1717=100),$AC$2*1%,IF(Table1[[#This Row],[Adj]]="Nat OK",$AC$2*0.5%,"xxx")))))))))))))))</f>
        <v>20</v>
      </c>
      <c r="AD1717" s="133" t="str">
        <f t="shared" si="349"/>
        <v/>
      </c>
      <c r="AE1717" s="133">
        <f t="shared" si="350"/>
        <v>-20</v>
      </c>
      <c r="AF1717" s="133" t="str">
        <f>VLOOKUP(Table1[[#This Row],[Track]],$F$2672:$H$2715,2,FALSE)</f>
        <v>NSW</v>
      </c>
      <c r="AG1717" s="133" t="str">
        <f>VLOOKUP(Table1[[#This Row],[Track]],$F$2672:$H$2715,3,FALSE)</f>
        <v>-</v>
      </c>
      <c r="AH1717" s="133" t="str">
        <f>IF(Table1[[#This Row],[Date]]&lt;$AH$2,"",IF(Table1[[#This Row],[Date]]&lt;$AH$3,"Edge","Elite Combo"))</f>
        <v/>
      </c>
      <c r="AI1717" s="218">
        <f>Table1[[#This Row],[Time]]</f>
        <v>0.49305555555555558</v>
      </c>
      <c r="AJ1717" s="219" t="str">
        <f>Table1[[#This Row],[Track]]</f>
        <v>Rosehill</v>
      </c>
      <c r="AK1717" s="216">
        <f>Table1[[#This Row],[Race ]]</f>
        <v>1</v>
      </c>
      <c r="AL1717" s="219">
        <f>Table1[[#This Row],[TAB]]</f>
        <v>10</v>
      </c>
      <c r="AM1717" s="219" t="str">
        <f>Table1[[#This Row],[Selection]]</f>
        <v>Monte Kate</v>
      </c>
      <c r="AN1717" s="220" t="str">
        <f>Table1[[#This Row],[Sources]]</f>
        <v>Pro Syd-10</v>
      </c>
      <c r="AO1717" s="219">
        <f>Table1[[#This Row],[Scale Bet]]</f>
        <v>20</v>
      </c>
    </row>
    <row r="1718" spans="5:41" ht="16.5" customHeight="1" x14ac:dyDescent="0.25">
      <c r="E1718" s="185">
        <v>45549</v>
      </c>
      <c r="F1718" s="35">
        <v>0.50694444444444442</v>
      </c>
      <c r="G1718" s="36" t="s">
        <v>157</v>
      </c>
      <c r="H1718" s="36">
        <v>1</v>
      </c>
      <c r="I1718" s="36">
        <v>13</v>
      </c>
      <c r="J1718" s="36" t="s">
        <v>387</v>
      </c>
      <c r="K1718" s="36" t="s">
        <v>1</v>
      </c>
      <c r="L1718" s="165">
        <v>10</v>
      </c>
      <c r="M1718" s="134">
        <f t="shared" si="338"/>
        <v>23</v>
      </c>
      <c r="N1718" s="36">
        <f t="shared" si="339"/>
        <v>2</v>
      </c>
      <c r="O1718" s="135" t="str">
        <f t="shared" si="340"/>
        <v>E4-10/Nat-13</v>
      </c>
      <c r="P1718" s="186" t="str">
        <f t="shared" si="341"/>
        <v>OK</v>
      </c>
      <c r="Q1718" s="187">
        <f t="shared" si="342"/>
        <v>92</v>
      </c>
      <c r="R1718" s="150">
        <v>13</v>
      </c>
      <c r="S1718" s="187">
        <f t="shared" si="343"/>
        <v>1196</v>
      </c>
      <c r="T1718" s="136" t="str">
        <f t="shared" si="344"/>
        <v>Moby Dick</v>
      </c>
      <c r="U1718" s="137">
        <f>IF(P1718="","",IF(N1718=1,"",IF(Q1718="","",IF(Q1718&lt;=100,100,IF(Table1[[#This Row],[Day]]="Wed",100,200)))))</f>
        <v>100</v>
      </c>
      <c r="V1718" s="137">
        <f t="shared" si="345"/>
        <v>1300</v>
      </c>
      <c r="W1718" s="137">
        <f t="shared" si="346"/>
        <v>1200</v>
      </c>
      <c r="X1718" s="133">
        <f>100</f>
        <v>100</v>
      </c>
      <c r="Y1718" s="133">
        <f t="shared" si="347"/>
        <v>1300</v>
      </c>
      <c r="Z1718" s="133">
        <f t="shared" si="348"/>
        <v>1200</v>
      </c>
      <c r="AA1718" s="134" t="str">
        <f>TEXT(Table1[[#This Row],[Date]],"DDD")</f>
        <v>Sat</v>
      </c>
      <c r="AB1718" s="133" t="str">
        <f>IF(OR(G1718="Doomben",G1718="Eagle Farm"),"Q",IF(AND(Q1718&gt;1,Q1718&lt;55,Table1[[#This Row],[Source]]="Nat"),"Nat OK",IF(AND(Table1[[#This Row],[Source]]&lt;&gt;"Nat",Q1718&lt;55),"Poor &lt;55",IF(OR(G1718="Randwick",G1718="Flemington",G1718="Caulfield",G1718="Sandown Lake",G1718="Sandown Hill"),"Best","ave"))))</f>
        <v>Best</v>
      </c>
      <c r="AC1718" s="133">
        <f>IF(Q1718="","",IF(AB1718="Poor &lt;55",$AC$2*0.2%,IF(AND(AB1718="Q",AA1718&lt;&gt;"Wed"),$AC$2*0.4%,IF(AND(AB1718="Q",AA1718="Wed"),$AC$2*0.5%,IF(AND(AB1718="Ave",U1718=100),$AC$2*0.5%,IF(AND(AB1718="ave",U1718="",N1718=1,AG1718="Bush"),$AC$2*1%,IF(AND(AB1718="ave",U1718="",Q1718&gt;100),$AC$2*1.3%,IF(AND(AB1718="ave",U1718=""),$AC$2*1.2%,IF(AND(AB1718="Ave",U1718=200),$AC$2*1%,IF(AND(AB1718="Best",U1718=200),$AC$2*1.5%,IF(AND(AB1718="Best",U1718="",K1718&lt;&gt;"Pro Syd"),$AC$2*0.5%,IF(AND(AB1718="Best",U1718=""),$AC$2*1%,IF(AND(AB1718="Best",U1718=100,Table1[[#This Row],[State]]="NSW"),$AC$2*0.4%,IF(AND(AB1718="Best",U1718=100),$AC$2*1%,IF(Table1[[#This Row],[Adj]]="Nat OK",$AC$2*0.5%,"xxx")))))))))))))))</f>
        <v>100</v>
      </c>
      <c r="AD1718" s="133">
        <f t="shared" si="349"/>
        <v>1300</v>
      </c>
      <c r="AE1718" s="133">
        <f t="shared" si="350"/>
        <v>1200</v>
      </c>
      <c r="AF1718" s="133" t="str">
        <f>VLOOKUP(Table1[[#This Row],[Track]],$F$2672:$H$2715,2,FALSE)</f>
        <v>Vic</v>
      </c>
      <c r="AG1718" s="133" t="str">
        <f>VLOOKUP(Table1[[#This Row],[Track]],$F$2672:$H$2715,3,FALSE)</f>
        <v>-</v>
      </c>
      <c r="AH1718" s="133" t="str">
        <f>IF(Table1[[#This Row],[Date]]&lt;$AH$2,"",IF(Table1[[#This Row],[Date]]&lt;$AH$3,"Edge","Elite Combo"))</f>
        <v/>
      </c>
      <c r="AI1718" s="218">
        <f>Table1[[#This Row],[Time]]</f>
        <v>0.50694444444444442</v>
      </c>
      <c r="AJ1718" s="219" t="str">
        <f>Table1[[#This Row],[Track]]</f>
        <v>Flemington</v>
      </c>
      <c r="AK1718" s="216">
        <f>Table1[[#This Row],[Race ]]</f>
        <v>1</v>
      </c>
      <c r="AL1718" s="219">
        <f>Table1[[#This Row],[TAB]]</f>
        <v>13</v>
      </c>
      <c r="AM1718" s="219" t="str">
        <f>Table1[[#This Row],[Selection]]</f>
        <v>Moby Dick</v>
      </c>
      <c r="AN1718" s="220" t="str">
        <f>Table1[[#This Row],[Sources]]</f>
        <v>E4-10/Nat-13</v>
      </c>
      <c r="AO1718" s="219">
        <f>Table1[[#This Row],[Scale Bet]]</f>
        <v>100</v>
      </c>
    </row>
    <row r="1719" spans="5:41" ht="16.5" customHeight="1" x14ac:dyDescent="0.25">
      <c r="E1719" s="185">
        <v>45549</v>
      </c>
      <c r="F1719" s="35">
        <v>0.50694444444444442</v>
      </c>
      <c r="G1719" s="36" t="s">
        <v>157</v>
      </c>
      <c r="H1719" s="36">
        <v>1</v>
      </c>
      <c r="I1719" s="36">
        <v>13</v>
      </c>
      <c r="J1719" s="36" t="s">
        <v>387</v>
      </c>
      <c r="K1719" s="36" t="s">
        <v>13</v>
      </c>
      <c r="L1719" s="165">
        <v>13</v>
      </c>
      <c r="M1719" s="134" t="str">
        <f t="shared" si="338"/>
        <v/>
      </c>
      <c r="N1719" s="36" t="str">
        <f t="shared" si="339"/>
        <v/>
      </c>
      <c r="O1719" s="135" t="str">
        <f t="shared" si="340"/>
        <v/>
      </c>
      <c r="P1719" s="186" t="str">
        <f t="shared" si="341"/>
        <v>OK</v>
      </c>
      <c r="Q1719" s="187" t="str">
        <f t="shared" si="342"/>
        <v/>
      </c>
      <c r="R1719" s="150">
        <v>13</v>
      </c>
      <c r="S1719" s="187" t="str">
        <f t="shared" si="343"/>
        <v/>
      </c>
      <c r="T1719" s="136" t="str">
        <f t="shared" si="344"/>
        <v>Moby Dick</v>
      </c>
      <c r="U1719" s="137" t="str">
        <f>IF(P1719="","",IF(N1719=1,"",IF(Q1719="","",IF(Q1719&lt;=100,100,IF(Table1[[#This Row],[Day]]="Wed",100,200)))))</f>
        <v/>
      </c>
      <c r="V1719" s="137" t="str">
        <f t="shared" si="345"/>
        <v/>
      </c>
      <c r="W1719" s="137" t="str">
        <f t="shared" si="346"/>
        <v/>
      </c>
      <c r="X1719" s="133">
        <f>100</f>
        <v>100</v>
      </c>
      <c r="Y1719" s="133">
        <f t="shared" si="347"/>
        <v>1300</v>
      </c>
      <c r="Z1719" s="133">
        <f t="shared" si="348"/>
        <v>1200</v>
      </c>
      <c r="AA1719" s="134" t="str">
        <f>TEXT(Table1[[#This Row],[Date]],"DDD")</f>
        <v>Sat</v>
      </c>
      <c r="AB1719" s="133" t="str">
        <f>IF(OR(G1719="Doomben",G1719="Eagle Farm"),"Q",IF(AND(Q1719&gt;1,Q1719&lt;55,Table1[[#This Row],[Source]]="Nat"),"Nat OK",IF(AND(Table1[[#This Row],[Source]]&lt;&gt;"Nat",Q1719&lt;55),"Poor &lt;55",IF(OR(G1719="Randwick",G1719="Flemington",G1719="Caulfield",G1719="Sandown Lake",G1719="Sandown Hill"),"Best","ave"))))</f>
        <v>Best</v>
      </c>
      <c r="AC1719" s="133" t="str">
        <f>IF(Q1719="","",IF(AB1719="Poor &lt;55",$AC$2*0.2%,IF(AND(AB1719="Q",AA1719&lt;&gt;"Wed"),$AC$2*0.4%,IF(AND(AB1719="Q",AA1719="Wed"),$AC$2*0.5%,IF(AND(AB1719="Ave",U1719=100),$AC$2*0.5%,IF(AND(AB1719="ave",U1719="",N1719=1,AG1719="Bush"),$AC$2*1%,IF(AND(AB1719="ave",U1719="",Q1719&gt;100),$AC$2*1.3%,IF(AND(AB1719="ave",U1719=""),$AC$2*1.2%,IF(AND(AB1719="Ave",U1719=200),$AC$2*1%,IF(AND(AB1719="Best",U1719=200),$AC$2*1.5%,IF(AND(AB1719="Best",U1719="",K1719&lt;&gt;"Pro Syd"),$AC$2*0.5%,IF(AND(AB1719="Best",U1719=""),$AC$2*1%,IF(AND(AB1719="Best",U1719=100,Table1[[#This Row],[State]]="NSW"),$AC$2*0.4%,IF(AND(AB1719="Best",U1719=100),$AC$2*1%,IF(Table1[[#This Row],[Adj]]="Nat OK",$AC$2*0.5%,"xxx")))))))))))))))</f>
        <v/>
      </c>
      <c r="AD1719" s="133" t="str">
        <f t="shared" si="349"/>
        <v/>
      </c>
      <c r="AE1719" s="133" t="str">
        <f t="shared" si="350"/>
        <v/>
      </c>
      <c r="AF1719" s="133" t="str">
        <f>VLOOKUP(Table1[[#This Row],[Track]],$F$2672:$H$2715,2,FALSE)</f>
        <v>Vic</v>
      </c>
      <c r="AG1719" s="133" t="str">
        <f>VLOOKUP(Table1[[#This Row],[Track]],$F$2672:$H$2715,3,FALSE)</f>
        <v>-</v>
      </c>
      <c r="AH1719" s="133" t="str">
        <f>IF(Table1[[#This Row],[Date]]&lt;$AH$2,"",IF(Table1[[#This Row],[Date]]&lt;$AH$3,"Edge","Elite Combo"))</f>
        <v/>
      </c>
      <c r="AI1719" s="218">
        <f>Table1[[#This Row],[Time]]</f>
        <v>0.50694444444444442</v>
      </c>
      <c r="AJ1719" s="219" t="str">
        <f>Table1[[#This Row],[Track]]</f>
        <v>Flemington</v>
      </c>
      <c r="AK1719" s="216">
        <f>Table1[[#This Row],[Race ]]</f>
        <v>1</v>
      </c>
      <c r="AL1719" s="219">
        <f>Table1[[#This Row],[TAB]]</f>
        <v>13</v>
      </c>
      <c r="AM1719" s="219" t="str">
        <f>Table1[[#This Row],[Selection]]</f>
        <v>Moby Dick</v>
      </c>
      <c r="AN1719" s="220" t="str">
        <f>Table1[[#This Row],[Sources]]</f>
        <v/>
      </c>
      <c r="AO1719" s="219" t="str">
        <f>Table1[[#This Row],[Scale Bet]]</f>
        <v/>
      </c>
    </row>
    <row r="1720" spans="5:41" ht="16.5" customHeight="1" x14ac:dyDescent="0.25">
      <c r="E1720" s="185">
        <v>45549</v>
      </c>
      <c r="F1720" s="35">
        <v>0.5229166666666667</v>
      </c>
      <c r="G1720" s="36" t="s">
        <v>28</v>
      </c>
      <c r="H1720" s="36">
        <v>2</v>
      </c>
      <c r="I1720" s="36">
        <v>2</v>
      </c>
      <c r="J1720" s="36" t="s">
        <v>388</v>
      </c>
      <c r="K1720" s="36" t="s">
        <v>13</v>
      </c>
      <c r="L1720" s="165">
        <v>11</v>
      </c>
      <c r="M1720" s="134">
        <f t="shared" si="338"/>
        <v>11</v>
      </c>
      <c r="N1720" s="36">
        <f t="shared" si="339"/>
        <v>1</v>
      </c>
      <c r="O1720" s="135" t="str">
        <f t="shared" si="340"/>
        <v>Nat-11</v>
      </c>
      <c r="P1720" s="186" t="str">
        <f t="shared" si="341"/>
        <v/>
      </c>
      <c r="Q1720" s="187">
        <f t="shared" si="342"/>
        <v>44</v>
      </c>
      <c r="R1720" s="150">
        <v>8.6999999999999993</v>
      </c>
      <c r="S1720" s="187">
        <f t="shared" si="343"/>
        <v>382.79999999999995</v>
      </c>
      <c r="T1720" s="136" t="str">
        <f t="shared" si="344"/>
        <v>My Pins</v>
      </c>
      <c r="U1720" s="137" t="str">
        <f>IF(P1720="","",IF(N1720=1,"",IF(Q1720="","",IF(Q1720&lt;=100,100,IF(Table1[[#This Row],[Day]]="Wed",100,200)))))</f>
        <v/>
      </c>
      <c r="V1720" s="137" t="str">
        <f t="shared" si="345"/>
        <v/>
      </c>
      <c r="W1720" s="137" t="str">
        <f t="shared" si="346"/>
        <v/>
      </c>
      <c r="X1720" s="133">
        <f>100</f>
        <v>100</v>
      </c>
      <c r="Y1720" s="133">
        <f t="shared" si="347"/>
        <v>869.99999999999989</v>
      </c>
      <c r="Z1720" s="133">
        <f t="shared" si="348"/>
        <v>769.99999999999989</v>
      </c>
      <c r="AA1720" s="134" t="str">
        <f>TEXT(Table1[[#This Row],[Date]],"DDD")</f>
        <v>Sat</v>
      </c>
      <c r="AB1720" s="133" t="str">
        <f>IF(OR(G1720="Doomben",G1720="Eagle Farm"),"Q",IF(AND(Q1720&gt;1,Q1720&lt;55,Table1[[#This Row],[Source]]="Nat"),"Nat OK",IF(AND(Table1[[#This Row],[Source]]&lt;&gt;"Nat",Q1720&lt;55),"Poor &lt;55",IF(OR(G1720="Randwick",G1720="Flemington",G1720="Caulfield",G1720="Sandown Lake",G1720="Sandown Hill"),"Best","ave"))))</f>
        <v>Q</v>
      </c>
      <c r="AC1720" s="133">
        <f>IF(Q1720="","",IF(AB1720="Poor &lt;55",$AC$2*0.2%,IF(AND(AB1720="Q",AA1720&lt;&gt;"Wed"),$AC$2*0.4%,IF(AND(AB1720="Q",AA1720="Wed"),$AC$2*0.5%,IF(AND(AB1720="Ave",U1720=100),$AC$2*0.5%,IF(AND(AB1720="ave",U1720="",N1720=1,AG1720="Bush"),$AC$2*1%,IF(AND(AB1720="ave",U1720="",Q1720&gt;100),$AC$2*1.3%,IF(AND(AB1720="ave",U1720=""),$AC$2*1.2%,IF(AND(AB1720="Ave",U1720=200),$AC$2*1%,IF(AND(AB1720="Best",U1720=200),$AC$2*1.5%,IF(AND(AB1720="Best",U1720="",K1720&lt;&gt;"Pro Syd"),$AC$2*0.5%,IF(AND(AB1720="Best",U1720=""),$AC$2*1%,IF(AND(AB1720="Best",U1720=100,Table1[[#This Row],[State]]="NSW"),$AC$2*0.4%,IF(AND(AB1720="Best",U1720=100),$AC$2*1%,IF(Table1[[#This Row],[Adj]]="Nat OK",$AC$2*0.5%,"xxx")))))))))))))))</f>
        <v>40</v>
      </c>
      <c r="AD1720" s="133">
        <f t="shared" si="349"/>
        <v>348</v>
      </c>
      <c r="AE1720" s="133">
        <f t="shared" si="350"/>
        <v>308</v>
      </c>
      <c r="AF1720" s="133" t="str">
        <f>VLOOKUP(Table1[[#This Row],[Track]],$F$2672:$H$2715,2,FALSE)</f>
        <v>Qld</v>
      </c>
      <c r="AG1720" s="133" t="str">
        <f>VLOOKUP(Table1[[#This Row],[Track]],$F$2672:$H$2715,3,FALSE)</f>
        <v>-</v>
      </c>
      <c r="AH1720" s="133" t="str">
        <f>IF(Table1[[#This Row],[Date]]&lt;$AH$2,"",IF(Table1[[#This Row],[Date]]&lt;$AH$3,"Edge","Elite Combo"))</f>
        <v/>
      </c>
      <c r="AI1720" s="218">
        <f>Table1[[#This Row],[Time]]</f>
        <v>0.5229166666666667</v>
      </c>
      <c r="AJ1720" s="219" t="str">
        <f>Table1[[#This Row],[Track]]</f>
        <v>Eagle Farm</v>
      </c>
      <c r="AK1720" s="216">
        <f>Table1[[#This Row],[Race ]]</f>
        <v>2</v>
      </c>
      <c r="AL1720" s="219">
        <f>Table1[[#This Row],[TAB]]</f>
        <v>2</v>
      </c>
      <c r="AM1720" s="219" t="str">
        <f>Table1[[#This Row],[Selection]]</f>
        <v>My Pins</v>
      </c>
      <c r="AN1720" s="220" t="str">
        <f>Table1[[#This Row],[Sources]]</f>
        <v>Nat-11</v>
      </c>
      <c r="AO1720" s="219">
        <f>Table1[[#This Row],[Scale Bet]]</f>
        <v>40</v>
      </c>
    </row>
    <row r="1721" spans="5:41" ht="16.5" customHeight="1" x14ac:dyDescent="0.25">
      <c r="E1721" s="185">
        <v>45549</v>
      </c>
      <c r="F1721" s="35">
        <v>0.52777777777777779</v>
      </c>
      <c r="G1721" s="36" t="s">
        <v>157</v>
      </c>
      <c r="H1721" s="36">
        <v>2</v>
      </c>
      <c r="I1721" s="36">
        <v>3</v>
      </c>
      <c r="J1721" s="36" t="s">
        <v>389</v>
      </c>
      <c r="K1721" s="36" t="s">
        <v>1</v>
      </c>
      <c r="L1721" s="165">
        <v>10</v>
      </c>
      <c r="M1721" s="134">
        <f t="shared" si="338"/>
        <v>23</v>
      </c>
      <c r="N1721" s="36">
        <f t="shared" si="339"/>
        <v>2</v>
      </c>
      <c r="O1721" s="135" t="str">
        <f t="shared" si="340"/>
        <v>E4-10/Nat-13</v>
      </c>
      <c r="P1721" s="186" t="str">
        <f t="shared" si="341"/>
        <v>OK</v>
      </c>
      <c r="Q1721" s="187">
        <f t="shared" si="342"/>
        <v>92</v>
      </c>
      <c r="R1721" s="150"/>
      <c r="S1721" s="187" t="str">
        <f t="shared" si="343"/>
        <v/>
      </c>
      <c r="T1721" s="136" t="str">
        <f t="shared" si="344"/>
        <v>Detroit City</v>
      </c>
      <c r="U1721" s="137">
        <f>IF(P1721="","",IF(N1721=1,"",IF(Q1721="","",IF(Q1721&lt;=100,100,IF(Table1[[#This Row],[Day]]="Wed",100,200)))))</f>
        <v>100</v>
      </c>
      <c r="V1721" s="137" t="str">
        <f t="shared" si="345"/>
        <v/>
      </c>
      <c r="W1721" s="137">
        <f t="shared" si="346"/>
        <v>-100</v>
      </c>
      <c r="X1721" s="133">
        <f>100</f>
        <v>100</v>
      </c>
      <c r="Y1721" s="133" t="str">
        <f t="shared" si="347"/>
        <v/>
      </c>
      <c r="Z1721" s="133">
        <f t="shared" si="348"/>
        <v>-100</v>
      </c>
      <c r="AA1721" s="134" t="str">
        <f>TEXT(Table1[[#This Row],[Date]],"DDD")</f>
        <v>Sat</v>
      </c>
      <c r="AB1721" s="133" t="str">
        <f>IF(OR(G1721="Doomben",G1721="Eagle Farm"),"Q",IF(AND(Q1721&gt;1,Q1721&lt;55,Table1[[#This Row],[Source]]="Nat"),"Nat OK",IF(AND(Table1[[#This Row],[Source]]&lt;&gt;"Nat",Q1721&lt;55),"Poor &lt;55",IF(OR(G1721="Randwick",G1721="Flemington",G1721="Caulfield",G1721="Sandown Lake",G1721="Sandown Hill"),"Best","ave"))))</f>
        <v>Best</v>
      </c>
      <c r="AC1721" s="133">
        <f>IF(Q1721="","",IF(AB1721="Poor &lt;55",$AC$2*0.2%,IF(AND(AB1721="Q",AA1721&lt;&gt;"Wed"),$AC$2*0.4%,IF(AND(AB1721="Q",AA1721="Wed"),$AC$2*0.5%,IF(AND(AB1721="Ave",U1721=100),$AC$2*0.5%,IF(AND(AB1721="ave",U1721="",N1721=1,AG1721="Bush"),$AC$2*1%,IF(AND(AB1721="ave",U1721="",Q1721&gt;100),$AC$2*1.3%,IF(AND(AB1721="ave",U1721=""),$AC$2*1.2%,IF(AND(AB1721="Ave",U1721=200),$AC$2*1%,IF(AND(AB1721="Best",U1721=200),$AC$2*1.5%,IF(AND(AB1721="Best",U1721="",K1721&lt;&gt;"Pro Syd"),$AC$2*0.5%,IF(AND(AB1721="Best",U1721=""),$AC$2*1%,IF(AND(AB1721="Best",U1721=100,Table1[[#This Row],[State]]="NSW"),$AC$2*0.4%,IF(AND(AB1721="Best",U1721=100),$AC$2*1%,IF(Table1[[#This Row],[Adj]]="Nat OK",$AC$2*0.5%,"xxx")))))))))))))))</f>
        <v>100</v>
      </c>
      <c r="AD1721" s="133" t="str">
        <f t="shared" si="349"/>
        <v/>
      </c>
      <c r="AE1721" s="133">
        <f t="shared" si="350"/>
        <v>-100</v>
      </c>
      <c r="AF1721" s="133" t="str">
        <f>VLOOKUP(Table1[[#This Row],[Track]],$F$2672:$H$2715,2,FALSE)</f>
        <v>Vic</v>
      </c>
      <c r="AG1721" s="133" t="str">
        <f>VLOOKUP(Table1[[#This Row],[Track]],$F$2672:$H$2715,3,FALSE)</f>
        <v>-</v>
      </c>
      <c r="AH1721" s="133" t="str">
        <f>IF(Table1[[#This Row],[Date]]&lt;$AH$2,"",IF(Table1[[#This Row],[Date]]&lt;$AH$3,"Edge","Elite Combo"))</f>
        <v/>
      </c>
      <c r="AI1721" s="218">
        <f>Table1[[#This Row],[Time]]</f>
        <v>0.52777777777777779</v>
      </c>
      <c r="AJ1721" s="219" t="str">
        <f>Table1[[#This Row],[Track]]</f>
        <v>Flemington</v>
      </c>
      <c r="AK1721" s="216">
        <f>Table1[[#This Row],[Race ]]</f>
        <v>2</v>
      </c>
      <c r="AL1721" s="219">
        <f>Table1[[#This Row],[TAB]]</f>
        <v>3</v>
      </c>
      <c r="AM1721" s="219" t="str">
        <f>Table1[[#This Row],[Selection]]</f>
        <v>Detroit City</v>
      </c>
      <c r="AN1721" s="220" t="str">
        <f>Table1[[#This Row],[Sources]]</f>
        <v>E4-10/Nat-13</v>
      </c>
      <c r="AO1721" s="219">
        <f>Table1[[#This Row],[Scale Bet]]</f>
        <v>100</v>
      </c>
    </row>
    <row r="1722" spans="5:41" ht="16.5" customHeight="1" x14ac:dyDescent="0.25">
      <c r="E1722" s="185">
        <v>45549</v>
      </c>
      <c r="F1722" s="35">
        <v>0.52777777777777779</v>
      </c>
      <c r="G1722" s="36" t="s">
        <v>157</v>
      </c>
      <c r="H1722" s="36">
        <v>2</v>
      </c>
      <c r="I1722" s="36">
        <v>3</v>
      </c>
      <c r="J1722" s="36" t="s">
        <v>389</v>
      </c>
      <c r="K1722" s="36" t="s">
        <v>13</v>
      </c>
      <c r="L1722" s="165">
        <v>13</v>
      </c>
      <c r="M1722" s="134" t="str">
        <f t="shared" si="338"/>
        <v/>
      </c>
      <c r="N1722" s="36" t="str">
        <f t="shared" si="339"/>
        <v/>
      </c>
      <c r="O1722" s="135" t="str">
        <f t="shared" si="340"/>
        <v/>
      </c>
      <c r="P1722" s="186" t="str">
        <f t="shared" si="341"/>
        <v>OK</v>
      </c>
      <c r="Q1722" s="187" t="str">
        <f t="shared" si="342"/>
        <v/>
      </c>
      <c r="R1722" s="150"/>
      <c r="S1722" s="187" t="str">
        <f t="shared" si="343"/>
        <v/>
      </c>
      <c r="T1722" s="136" t="str">
        <f t="shared" si="344"/>
        <v>Detroit City</v>
      </c>
      <c r="U1722" s="137" t="str">
        <f>IF(P1722="","",IF(N1722=1,"",IF(Q1722="","",IF(Q1722&lt;=100,100,IF(Table1[[#This Row],[Day]]="Wed",100,200)))))</f>
        <v/>
      </c>
      <c r="V1722" s="137" t="str">
        <f t="shared" si="345"/>
        <v/>
      </c>
      <c r="W1722" s="137" t="str">
        <f t="shared" si="346"/>
        <v/>
      </c>
      <c r="X1722" s="133">
        <f>100</f>
        <v>100</v>
      </c>
      <c r="Y1722" s="133" t="str">
        <f t="shared" si="347"/>
        <v/>
      </c>
      <c r="Z1722" s="133">
        <f t="shared" si="348"/>
        <v>-100</v>
      </c>
      <c r="AA1722" s="134" t="str">
        <f>TEXT(Table1[[#This Row],[Date]],"DDD")</f>
        <v>Sat</v>
      </c>
      <c r="AB1722" s="133" t="str">
        <f>IF(OR(G1722="Doomben",G1722="Eagle Farm"),"Q",IF(AND(Q1722&gt;1,Q1722&lt;55,Table1[[#This Row],[Source]]="Nat"),"Nat OK",IF(AND(Table1[[#This Row],[Source]]&lt;&gt;"Nat",Q1722&lt;55),"Poor &lt;55",IF(OR(G1722="Randwick",G1722="Flemington",G1722="Caulfield",G1722="Sandown Lake",G1722="Sandown Hill"),"Best","ave"))))</f>
        <v>Best</v>
      </c>
      <c r="AC1722" s="133" t="str">
        <f>IF(Q1722="","",IF(AB1722="Poor &lt;55",$AC$2*0.2%,IF(AND(AB1722="Q",AA1722&lt;&gt;"Wed"),$AC$2*0.4%,IF(AND(AB1722="Q",AA1722="Wed"),$AC$2*0.5%,IF(AND(AB1722="Ave",U1722=100),$AC$2*0.5%,IF(AND(AB1722="ave",U1722="",N1722=1,AG1722="Bush"),$AC$2*1%,IF(AND(AB1722="ave",U1722="",Q1722&gt;100),$AC$2*1.3%,IF(AND(AB1722="ave",U1722=""),$AC$2*1.2%,IF(AND(AB1722="Ave",U1722=200),$AC$2*1%,IF(AND(AB1722="Best",U1722=200),$AC$2*1.5%,IF(AND(AB1722="Best",U1722="",K1722&lt;&gt;"Pro Syd"),$AC$2*0.5%,IF(AND(AB1722="Best",U1722=""),$AC$2*1%,IF(AND(AB1722="Best",U1722=100,Table1[[#This Row],[State]]="NSW"),$AC$2*0.4%,IF(AND(AB1722="Best",U1722=100),$AC$2*1%,IF(Table1[[#This Row],[Adj]]="Nat OK",$AC$2*0.5%,"xxx")))))))))))))))</f>
        <v/>
      </c>
      <c r="AD1722" s="133" t="str">
        <f t="shared" si="349"/>
        <v/>
      </c>
      <c r="AE1722" s="133" t="str">
        <f t="shared" si="350"/>
        <v/>
      </c>
      <c r="AF1722" s="133" t="str">
        <f>VLOOKUP(Table1[[#This Row],[Track]],$F$2672:$H$2715,2,FALSE)</f>
        <v>Vic</v>
      </c>
      <c r="AG1722" s="133" t="str">
        <f>VLOOKUP(Table1[[#This Row],[Track]],$F$2672:$H$2715,3,FALSE)</f>
        <v>-</v>
      </c>
      <c r="AH1722" s="133" t="str">
        <f>IF(Table1[[#This Row],[Date]]&lt;$AH$2,"",IF(Table1[[#This Row],[Date]]&lt;$AH$3,"Edge","Elite Combo"))</f>
        <v/>
      </c>
      <c r="AI1722" s="218">
        <f>Table1[[#This Row],[Time]]</f>
        <v>0.52777777777777779</v>
      </c>
      <c r="AJ1722" s="219" t="str">
        <f>Table1[[#This Row],[Track]]</f>
        <v>Flemington</v>
      </c>
      <c r="AK1722" s="216">
        <f>Table1[[#This Row],[Race ]]</f>
        <v>2</v>
      </c>
      <c r="AL1722" s="219">
        <f>Table1[[#This Row],[TAB]]</f>
        <v>3</v>
      </c>
      <c r="AM1722" s="219" t="str">
        <f>Table1[[#This Row],[Selection]]</f>
        <v>Detroit City</v>
      </c>
      <c r="AN1722" s="220" t="str">
        <f>Table1[[#This Row],[Sources]]</f>
        <v/>
      </c>
      <c r="AO1722" s="219" t="str">
        <f>Table1[[#This Row],[Scale Bet]]</f>
        <v/>
      </c>
    </row>
    <row r="1723" spans="5:41" ht="16.5" customHeight="1" x14ac:dyDescent="0.25">
      <c r="E1723" s="185">
        <v>45549</v>
      </c>
      <c r="F1723" s="35">
        <v>0.54166666666666663</v>
      </c>
      <c r="G1723" s="36" t="s">
        <v>17</v>
      </c>
      <c r="H1723" s="36">
        <v>3</v>
      </c>
      <c r="I1723" s="36">
        <v>7</v>
      </c>
      <c r="J1723" s="36" t="s">
        <v>357</v>
      </c>
      <c r="K1723" s="36" t="s">
        <v>1</v>
      </c>
      <c r="L1723" s="165">
        <v>10</v>
      </c>
      <c r="M1723" s="134">
        <f t="shared" si="338"/>
        <v>23</v>
      </c>
      <c r="N1723" s="36">
        <f t="shared" si="339"/>
        <v>2</v>
      </c>
      <c r="O1723" s="135" t="str">
        <f t="shared" si="340"/>
        <v>E4-10/Nat-13</v>
      </c>
      <c r="P1723" s="186" t="str">
        <f t="shared" si="341"/>
        <v>OK</v>
      </c>
      <c r="Q1723" s="187">
        <f t="shared" si="342"/>
        <v>92</v>
      </c>
      <c r="R1723" s="150">
        <v>2.25</v>
      </c>
      <c r="S1723" s="187">
        <f t="shared" si="343"/>
        <v>207</v>
      </c>
      <c r="T1723" s="136" t="str">
        <f t="shared" si="344"/>
        <v>Unusual Legacy</v>
      </c>
      <c r="U1723" s="137">
        <f>IF(P1723="","",IF(N1723=1,"",IF(Q1723="","",IF(Q1723&lt;=100,100,IF(Table1[[#This Row],[Day]]="Wed",100,200)))))</f>
        <v>100</v>
      </c>
      <c r="V1723" s="137">
        <f t="shared" si="345"/>
        <v>225</v>
      </c>
      <c r="W1723" s="137">
        <f t="shared" si="346"/>
        <v>125</v>
      </c>
      <c r="X1723" s="133">
        <f>100</f>
        <v>100</v>
      </c>
      <c r="Y1723" s="133">
        <f t="shared" si="347"/>
        <v>225</v>
      </c>
      <c r="Z1723" s="133">
        <f t="shared" si="348"/>
        <v>125</v>
      </c>
      <c r="AA1723" s="134" t="str">
        <f>TEXT(Table1[[#This Row],[Date]],"DDD")</f>
        <v>Sat</v>
      </c>
      <c r="AB1723" s="133" t="str">
        <f>IF(OR(G1723="Doomben",G1723="Eagle Farm"),"Q",IF(AND(Q1723&gt;1,Q1723&lt;55,Table1[[#This Row],[Source]]="Nat"),"Nat OK",IF(AND(Table1[[#This Row],[Source]]&lt;&gt;"Nat",Q1723&lt;55),"Poor &lt;55",IF(OR(G1723="Randwick",G1723="Flemington",G1723="Caulfield",G1723="Sandown Lake",G1723="Sandown Hill"),"Best","ave"))))</f>
        <v>ave</v>
      </c>
      <c r="AC1723" s="133">
        <f>IF(Q1723="","",IF(AB1723="Poor &lt;55",$AC$2*0.2%,IF(AND(AB1723="Q",AA1723&lt;&gt;"Wed"),$AC$2*0.4%,IF(AND(AB1723="Q",AA1723="Wed"),$AC$2*0.5%,IF(AND(AB1723="Ave",U1723=100),$AC$2*0.5%,IF(AND(AB1723="ave",U1723="",N1723=1,AG1723="Bush"),$AC$2*1%,IF(AND(AB1723="ave",U1723="",Q1723&gt;100),$AC$2*1.3%,IF(AND(AB1723="ave",U1723=""),$AC$2*1.2%,IF(AND(AB1723="Ave",U1723=200),$AC$2*1%,IF(AND(AB1723="Best",U1723=200),$AC$2*1.5%,IF(AND(AB1723="Best",U1723="",K1723&lt;&gt;"Pro Syd"),$AC$2*0.5%,IF(AND(AB1723="Best",U1723=""),$AC$2*1%,IF(AND(AB1723="Best",U1723=100,Table1[[#This Row],[State]]="NSW"),$AC$2*0.4%,IF(AND(AB1723="Best",U1723=100),$AC$2*1%,IF(Table1[[#This Row],[Adj]]="Nat OK",$AC$2*0.5%,"xxx")))))))))))))))</f>
        <v>50</v>
      </c>
      <c r="AD1723" s="133">
        <f t="shared" si="349"/>
        <v>112.5</v>
      </c>
      <c r="AE1723" s="133">
        <f t="shared" si="350"/>
        <v>62.5</v>
      </c>
      <c r="AF1723" s="133" t="str">
        <f>VLOOKUP(Table1[[#This Row],[Track]],$F$2672:$H$2715,2,FALSE)</f>
        <v>NSW</v>
      </c>
      <c r="AG1723" s="133" t="str">
        <f>VLOOKUP(Table1[[#This Row],[Track]],$F$2672:$H$2715,3,FALSE)</f>
        <v>-</v>
      </c>
      <c r="AH1723" s="133" t="str">
        <f>IF(Table1[[#This Row],[Date]]&lt;$AH$2,"",IF(Table1[[#This Row],[Date]]&lt;$AH$3,"Edge","Elite Combo"))</f>
        <v/>
      </c>
      <c r="AI1723" s="218">
        <f>Table1[[#This Row],[Time]]</f>
        <v>0.54166666666666663</v>
      </c>
      <c r="AJ1723" s="219" t="str">
        <f>Table1[[#This Row],[Track]]</f>
        <v>Rosehill</v>
      </c>
      <c r="AK1723" s="216">
        <f>Table1[[#This Row],[Race ]]</f>
        <v>3</v>
      </c>
      <c r="AL1723" s="219">
        <f>Table1[[#This Row],[TAB]]</f>
        <v>7</v>
      </c>
      <c r="AM1723" s="219" t="str">
        <f>Table1[[#This Row],[Selection]]</f>
        <v>Unusual Legacy</v>
      </c>
      <c r="AN1723" s="220" t="str">
        <f>Table1[[#This Row],[Sources]]</f>
        <v>E4-10/Nat-13</v>
      </c>
      <c r="AO1723" s="219">
        <f>Table1[[#This Row],[Scale Bet]]</f>
        <v>50</v>
      </c>
    </row>
    <row r="1724" spans="5:41" ht="16.5" customHeight="1" x14ac:dyDescent="0.25">
      <c r="E1724" s="185">
        <v>45549</v>
      </c>
      <c r="F1724" s="35">
        <v>0.54166666666666663</v>
      </c>
      <c r="G1724" s="36" t="s">
        <v>17</v>
      </c>
      <c r="H1724" s="36">
        <v>3</v>
      </c>
      <c r="I1724" s="36">
        <v>7</v>
      </c>
      <c r="J1724" s="36" t="s">
        <v>357</v>
      </c>
      <c r="K1724" s="36" t="s">
        <v>13</v>
      </c>
      <c r="L1724" s="165">
        <v>13</v>
      </c>
      <c r="M1724" s="134" t="str">
        <f t="shared" si="338"/>
        <v/>
      </c>
      <c r="N1724" s="36" t="str">
        <f t="shared" si="339"/>
        <v/>
      </c>
      <c r="O1724" s="135" t="str">
        <f t="shared" si="340"/>
        <v/>
      </c>
      <c r="P1724" s="186" t="str">
        <f t="shared" si="341"/>
        <v>OK</v>
      </c>
      <c r="Q1724" s="187" t="str">
        <f t="shared" si="342"/>
        <v/>
      </c>
      <c r="R1724" s="150">
        <v>2.25</v>
      </c>
      <c r="S1724" s="187" t="str">
        <f t="shared" si="343"/>
        <v/>
      </c>
      <c r="T1724" s="136" t="str">
        <f t="shared" si="344"/>
        <v>Unusual Legacy</v>
      </c>
      <c r="U1724" s="137" t="str">
        <f>IF(P1724="","",IF(N1724=1,"",IF(Q1724="","",IF(Q1724&lt;=100,100,IF(Table1[[#This Row],[Day]]="Wed",100,200)))))</f>
        <v/>
      </c>
      <c r="V1724" s="137" t="str">
        <f t="shared" si="345"/>
        <v/>
      </c>
      <c r="W1724" s="137" t="str">
        <f t="shared" si="346"/>
        <v/>
      </c>
      <c r="X1724" s="133">
        <f>100</f>
        <v>100</v>
      </c>
      <c r="Y1724" s="133">
        <f t="shared" si="347"/>
        <v>225</v>
      </c>
      <c r="Z1724" s="133">
        <f t="shared" si="348"/>
        <v>125</v>
      </c>
      <c r="AA1724" s="134" t="str">
        <f>TEXT(Table1[[#This Row],[Date]],"DDD")</f>
        <v>Sat</v>
      </c>
      <c r="AB1724" s="133" t="str">
        <f>IF(OR(G1724="Doomben",G1724="Eagle Farm"),"Q",IF(AND(Q1724&gt;1,Q1724&lt;55,Table1[[#This Row],[Source]]="Nat"),"Nat OK",IF(AND(Table1[[#This Row],[Source]]&lt;&gt;"Nat",Q1724&lt;55),"Poor &lt;55",IF(OR(G1724="Randwick",G1724="Flemington",G1724="Caulfield",G1724="Sandown Lake",G1724="Sandown Hill"),"Best","ave"))))</f>
        <v>ave</v>
      </c>
      <c r="AC1724" s="133" t="str">
        <f>IF(Q1724="","",IF(AB1724="Poor &lt;55",$AC$2*0.2%,IF(AND(AB1724="Q",AA1724&lt;&gt;"Wed"),$AC$2*0.4%,IF(AND(AB1724="Q",AA1724="Wed"),$AC$2*0.5%,IF(AND(AB1724="Ave",U1724=100),$AC$2*0.5%,IF(AND(AB1724="ave",U1724="",N1724=1,AG1724="Bush"),$AC$2*1%,IF(AND(AB1724="ave",U1724="",Q1724&gt;100),$AC$2*1.3%,IF(AND(AB1724="ave",U1724=""),$AC$2*1.2%,IF(AND(AB1724="Ave",U1724=200),$AC$2*1%,IF(AND(AB1724="Best",U1724=200),$AC$2*1.5%,IF(AND(AB1724="Best",U1724="",K1724&lt;&gt;"Pro Syd"),$AC$2*0.5%,IF(AND(AB1724="Best",U1724=""),$AC$2*1%,IF(AND(AB1724="Best",U1724=100,Table1[[#This Row],[State]]="NSW"),$AC$2*0.4%,IF(AND(AB1724="Best",U1724=100),$AC$2*1%,IF(Table1[[#This Row],[Adj]]="Nat OK",$AC$2*0.5%,"xxx")))))))))))))))</f>
        <v/>
      </c>
      <c r="AD1724" s="133" t="str">
        <f t="shared" si="349"/>
        <v/>
      </c>
      <c r="AE1724" s="133" t="str">
        <f t="shared" si="350"/>
        <v/>
      </c>
      <c r="AF1724" s="133" t="str">
        <f>VLOOKUP(Table1[[#This Row],[Track]],$F$2672:$H$2715,2,FALSE)</f>
        <v>NSW</v>
      </c>
      <c r="AG1724" s="133" t="str">
        <f>VLOOKUP(Table1[[#This Row],[Track]],$F$2672:$H$2715,3,FALSE)</f>
        <v>-</v>
      </c>
      <c r="AH1724" s="133" t="str">
        <f>IF(Table1[[#This Row],[Date]]&lt;$AH$2,"",IF(Table1[[#This Row],[Date]]&lt;$AH$3,"Edge","Elite Combo"))</f>
        <v/>
      </c>
      <c r="AI1724" s="218">
        <f>Table1[[#This Row],[Time]]</f>
        <v>0.54166666666666663</v>
      </c>
      <c r="AJ1724" s="219" t="str">
        <f>Table1[[#This Row],[Track]]</f>
        <v>Rosehill</v>
      </c>
      <c r="AK1724" s="216">
        <f>Table1[[#This Row],[Race ]]</f>
        <v>3</v>
      </c>
      <c r="AL1724" s="219">
        <f>Table1[[#This Row],[TAB]]</f>
        <v>7</v>
      </c>
      <c r="AM1724" s="219" t="str">
        <f>Table1[[#This Row],[Selection]]</f>
        <v>Unusual Legacy</v>
      </c>
      <c r="AN1724" s="220" t="str">
        <f>Table1[[#This Row],[Sources]]</f>
        <v/>
      </c>
      <c r="AO1724" s="219" t="str">
        <f>Table1[[#This Row],[Scale Bet]]</f>
        <v/>
      </c>
    </row>
    <row r="1725" spans="5:41" ht="16.5" customHeight="1" x14ac:dyDescent="0.25">
      <c r="E1725" s="185">
        <v>45549</v>
      </c>
      <c r="F1725" s="35">
        <v>0.54722222222222228</v>
      </c>
      <c r="G1725" s="36" t="s">
        <v>28</v>
      </c>
      <c r="H1725" s="36">
        <v>3</v>
      </c>
      <c r="I1725" s="36">
        <v>18</v>
      </c>
      <c r="J1725" s="36" t="s">
        <v>390</v>
      </c>
      <c r="K1725" s="36" t="s">
        <v>13</v>
      </c>
      <c r="L1725" s="165">
        <v>11</v>
      </c>
      <c r="M1725" s="134">
        <f t="shared" si="338"/>
        <v>11</v>
      </c>
      <c r="N1725" s="36">
        <f t="shared" si="339"/>
        <v>1</v>
      </c>
      <c r="O1725" s="135" t="str">
        <f t="shared" si="340"/>
        <v>Nat-11</v>
      </c>
      <c r="P1725" s="186" t="str">
        <f t="shared" si="341"/>
        <v/>
      </c>
      <c r="Q1725" s="187">
        <f t="shared" si="342"/>
        <v>44</v>
      </c>
      <c r="R1725" s="150"/>
      <c r="S1725" s="187" t="str">
        <f t="shared" si="343"/>
        <v/>
      </c>
      <c r="T1725" s="136" t="str">
        <f t="shared" si="344"/>
        <v>Ludovisi</v>
      </c>
      <c r="U1725" s="137" t="str">
        <f>IF(P1725="","",IF(N1725=1,"",IF(Q1725="","",IF(Q1725&lt;=100,100,IF(Table1[[#This Row],[Day]]="Wed",100,200)))))</f>
        <v/>
      </c>
      <c r="V1725" s="137" t="str">
        <f t="shared" si="345"/>
        <v/>
      </c>
      <c r="W1725" s="137" t="str">
        <f t="shared" si="346"/>
        <v/>
      </c>
      <c r="X1725" s="133">
        <f>100</f>
        <v>100</v>
      </c>
      <c r="Y1725" s="133" t="str">
        <f t="shared" si="347"/>
        <v/>
      </c>
      <c r="Z1725" s="133">
        <f t="shared" si="348"/>
        <v>-100</v>
      </c>
      <c r="AA1725" s="134" t="str">
        <f>TEXT(Table1[[#This Row],[Date]],"DDD")</f>
        <v>Sat</v>
      </c>
      <c r="AB1725" s="133" t="str">
        <f>IF(OR(G1725="Doomben",G1725="Eagle Farm"),"Q",IF(AND(Q1725&gt;1,Q1725&lt;55,Table1[[#This Row],[Source]]="Nat"),"Nat OK",IF(AND(Table1[[#This Row],[Source]]&lt;&gt;"Nat",Q1725&lt;55),"Poor &lt;55",IF(OR(G1725="Randwick",G1725="Flemington",G1725="Caulfield",G1725="Sandown Lake",G1725="Sandown Hill"),"Best","ave"))))</f>
        <v>Q</v>
      </c>
      <c r="AC1725" s="133">
        <f>IF(Q1725="","",IF(AB1725="Poor &lt;55",$AC$2*0.2%,IF(AND(AB1725="Q",AA1725&lt;&gt;"Wed"),$AC$2*0.4%,IF(AND(AB1725="Q",AA1725="Wed"),$AC$2*0.5%,IF(AND(AB1725="Ave",U1725=100),$AC$2*0.5%,IF(AND(AB1725="ave",U1725="",N1725=1,AG1725="Bush"),$AC$2*1%,IF(AND(AB1725="ave",U1725="",Q1725&gt;100),$AC$2*1.3%,IF(AND(AB1725="ave",U1725=""),$AC$2*1.2%,IF(AND(AB1725="Ave",U1725=200),$AC$2*1%,IF(AND(AB1725="Best",U1725=200),$AC$2*1.5%,IF(AND(AB1725="Best",U1725="",K1725&lt;&gt;"Pro Syd"),$AC$2*0.5%,IF(AND(AB1725="Best",U1725=""),$AC$2*1%,IF(AND(AB1725="Best",U1725=100,Table1[[#This Row],[State]]="NSW"),$AC$2*0.4%,IF(AND(AB1725="Best",U1725=100),$AC$2*1%,IF(Table1[[#This Row],[Adj]]="Nat OK",$AC$2*0.5%,"xxx")))))))))))))))</f>
        <v>40</v>
      </c>
      <c r="AD1725" s="133" t="str">
        <f t="shared" si="349"/>
        <v/>
      </c>
      <c r="AE1725" s="133">
        <f t="shared" si="350"/>
        <v>-40</v>
      </c>
      <c r="AF1725" s="133" t="str">
        <f>VLOOKUP(Table1[[#This Row],[Track]],$F$2672:$H$2715,2,FALSE)</f>
        <v>Qld</v>
      </c>
      <c r="AG1725" s="133" t="str">
        <f>VLOOKUP(Table1[[#This Row],[Track]],$F$2672:$H$2715,3,FALSE)</f>
        <v>-</v>
      </c>
      <c r="AH1725" s="133" t="str">
        <f>IF(Table1[[#This Row],[Date]]&lt;$AH$2,"",IF(Table1[[#This Row],[Date]]&lt;$AH$3,"Edge","Elite Combo"))</f>
        <v/>
      </c>
      <c r="AI1725" s="218">
        <f>Table1[[#This Row],[Time]]</f>
        <v>0.54722222222222228</v>
      </c>
      <c r="AJ1725" s="219" t="str">
        <f>Table1[[#This Row],[Track]]</f>
        <v>Eagle Farm</v>
      </c>
      <c r="AK1725" s="216">
        <f>Table1[[#This Row],[Race ]]</f>
        <v>3</v>
      </c>
      <c r="AL1725" s="219">
        <f>Table1[[#This Row],[TAB]]</f>
        <v>18</v>
      </c>
      <c r="AM1725" s="219" t="str">
        <f>Table1[[#This Row],[Selection]]</f>
        <v>Ludovisi</v>
      </c>
      <c r="AN1725" s="220" t="str">
        <f>Table1[[#This Row],[Sources]]</f>
        <v>Nat-11</v>
      </c>
      <c r="AO1725" s="219">
        <f>Table1[[#This Row],[Scale Bet]]</f>
        <v>40</v>
      </c>
    </row>
    <row r="1726" spans="5:41" ht="16.5" customHeight="1" x14ac:dyDescent="0.25">
      <c r="E1726" s="185">
        <v>45549</v>
      </c>
      <c r="F1726" s="35">
        <v>0.56597222222222221</v>
      </c>
      <c r="G1726" s="36" t="s">
        <v>17</v>
      </c>
      <c r="H1726" s="36">
        <v>4</v>
      </c>
      <c r="I1726" s="36">
        <v>7</v>
      </c>
      <c r="J1726" s="36" t="s">
        <v>391</v>
      </c>
      <c r="K1726" s="36" t="s">
        <v>60</v>
      </c>
      <c r="L1726" s="165">
        <v>15</v>
      </c>
      <c r="M1726" s="134">
        <f t="shared" si="338"/>
        <v>15</v>
      </c>
      <c r="N1726" s="36">
        <f t="shared" si="339"/>
        <v>1</v>
      </c>
      <c r="O1726" s="135" t="str">
        <f t="shared" si="340"/>
        <v>Pro Syd-15</v>
      </c>
      <c r="P1726" s="186" t="str">
        <f t="shared" si="341"/>
        <v>OK</v>
      </c>
      <c r="Q1726" s="187">
        <f t="shared" si="342"/>
        <v>60</v>
      </c>
      <c r="R1726" s="150">
        <v>4.8</v>
      </c>
      <c r="S1726" s="187">
        <f t="shared" si="343"/>
        <v>288</v>
      </c>
      <c r="T1726" s="136" t="str">
        <f t="shared" si="344"/>
        <v>Matusalem</v>
      </c>
      <c r="U1726" s="137" t="str">
        <f>IF(P1726="","",IF(N1726=1,"",IF(Q1726="","",IF(Q1726&lt;=100,100,IF(Table1[[#This Row],[Day]]="Wed",100,200)))))</f>
        <v/>
      </c>
      <c r="V1726" s="137" t="str">
        <f t="shared" si="345"/>
        <v/>
      </c>
      <c r="W1726" s="137" t="str">
        <f t="shared" si="346"/>
        <v/>
      </c>
      <c r="X1726" s="133">
        <f>100</f>
        <v>100</v>
      </c>
      <c r="Y1726" s="133">
        <f t="shared" si="347"/>
        <v>480</v>
      </c>
      <c r="Z1726" s="133">
        <f t="shared" si="348"/>
        <v>380</v>
      </c>
      <c r="AA1726" s="134" t="str">
        <f>TEXT(Table1[[#This Row],[Date]],"DDD")</f>
        <v>Sat</v>
      </c>
      <c r="AB1726" s="133" t="str">
        <f>IF(OR(G1726="Doomben",G1726="Eagle Farm"),"Q",IF(AND(Q1726&gt;1,Q1726&lt;55,Table1[[#This Row],[Source]]="Nat"),"Nat OK",IF(AND(Table1[[#This Row],[Source]]&lt;&gt;"Nat",Q1726&lt;55),"Poor &lt;55",IF(OR(G1726="Randwick",G1726="Flemington",G1726="Caulfield",G1726="Sandown Lake",G1726="Sandown Hill"),"Best","ave"))))</f>
        <v>ave</v>
      </c>
      <c r="AC1726" s="133">
        <f>IF(Q1726="","",IF(AB1726="Poor &lt;55",$AC$2*0.2%,IF(AND(AB1726="Q",AA1726&lt;&gt;"Wed"),$AC$2*0.4%,IF(AND(AB1726="Q",AA1726="Wed"),$AC$2*0.5%,IF(AND(AB1726="Ave",U1726=100),$AC$2*0.5%,IF(AND(AB1726="ave",U1726="",N1726=1,AG1726="Bush"),$AC$2*1%,IF(AND(AB1726="ave",U1726="",Q1726&gt;100),$AC$2*1.3%,IF(AND(AB1726="ave",U1726=""),$AC$2*1.2%,IF(AND(AB1726="Ave",U1726=200),$AC$2*1%,IF(AND(AB1726="Best",U1726=200),$AC$2*1.5%,IF(AND(AB1726="Best",U1726="",K1726&lt;&gt;"Pro Syd"),$AC$2*0.5%,IF(AND(AB1726="Best",U1726=""),$AC$2*1%,IF(AND(AB1726="Best",U1726=100,Table1[[#This Row],[State]]="NSW"),$AC$2*0.4%,IF(AND(AB1726="Best",U1726=100),$AC$2*1%,IF(Table1[[#This Row],[Adj]]="Nat OK",$AC$2*0.5%,"xxx")))))))))))))))</f>
        <v>120</v>
      </c>
      <c r="AD1726" s="133">
        <f t="shared" si="349"/>
        <v>576</v>
      </c>
      <c r="AE1726" s="133">
        <f t="shared" si="350"/>
        <v>456</v>
      </c>
      <c r="AF1726" s="133" t="str">
        <f>VLOOKUP(Table1[[#This Row],[Track]],$F$2672:$H$2715,2,FALSE)</f>
        <v>NSW</v>
      </c>
      <c r="AG1726" s="133" t="str">
        <f>VLOOKUP(Table1[[#This Row],[Track]],$F$2672:$H$2715,3,FALSE)</f>
        <v>-</v>
      </c>
      <c r="AH1726" s="133" t="str">
        <f>IF(Table1[[#This Row],[Date]]&lt;$AH$2,"",IF(Table1[[#This Row],[Date]]&lt;$AH$3,"Edge","Elite Combo"))</f>
        <v/>
      </c>
      <c r="AI1726" s="218">
        <f>Table1[[#This Row],[Time]]</f>
        <v>0.56597222222222221</v>
      </c>
      <c r="AJ1726" s="219" t="str">
        <f>Table1[[#This Row],[Track]]</f>
        <v>Rosehill</v>
      </c>
      <c r="AK1726" s="216">
        <f>Table1[[#This Row],[Race ]]</f>
        <v>4</v>
      </c>
      <c r="AL1726" s="219">
        <f>Table1[[#This Row],[TAB]]</f>
        <v>7</v>
      </c>
      <c r="AM1726" s="219" t="str">
        <f>Table1[[#This Row],[Selection]]</f>
        <v>Matusalem</v>
      </c>
      <c r="AN1726" s="220" t="str">
        <f>Table1[[#This Row],[Sources]]</f>
        <v>Pro Syd-15</v>
      </c>
      <c r="AO1726" s="219">
        <f>Table1[[#This Row],[Scale Bet]]</f>
        <v>120</v>
      </c>
    </row>
    <row r="1727" spans="5:41" ht="16.5" customHeight="1" x14ac:dyDescent="0.25">
      <c r="E1727" s="185">
        <v>45549</v>
      </c>
      <c r="F1727" s="35">
        <v>0.56597222222222221</v>
      </c>
      <c r="G1727" s="36" t="s">
        <v>17</v>
      </c>
      <c r="H1727" s="36">
        <v>4</v>
      </c>
      <c r="I1727" s="36">
        <v>14</v>
      </c>
      <c r="J1727" s="36" t="s">
        <v>392</v>
      </c>
      <c r="K1727" s="36" t="s">
        <v>1</v>
      </c>
      <c r="L1727" s="165">
        <v>10</v>
      </c>
      <c r="M1727" s="134">
        <f t="shared" si="338"/>
        <v>10</v>
      </c>
      <c r="N1727" s="36">
        <f t="shared" si="339"/>
        <v>1</v>
      </c>
      <c r="O1727" s="135" t="str">
        <f t="shared" si="340"/>
        <v>E4-10</v>
      </c>
      <c r="P1727" s="186" t="str">
        <f t="shared" si="341"/>
        <v>OK</v>
      </c>
      <c r="Q1727" s="187">
        <f t="shared" si="342"/>
        <v>40</v>
      </c>
      <c r="R1727" s="150"/>
      <c r="S1727" s="187" t="str">
        <f t="shared" si="343"/>
        <v/>
      </c>
      <c r="T1727" s="136" t="str">
        <f t="shared" si="344"/>
        <v>Wagga Wagga</v>
      </c>
      <c r="U1727" s="137" t="str">
        <f>IF(P1727="","",IF(N1727=1,"",IF(Q1727="","",IF(Q1727&lt;=100,100,IF(Table1[[#This Row],[Day]]="Wed",100,200)))))</f>
        <v/>
      </c>
      <c r="V1727" s="137" t="str">
        <f t="shared" si="345"/>
        <v/>
      </c>
      <c r="W1727" s="137" t="str">
        <f t="shared" si="346"/>
        <v/>
      </c>
      <c r="X1727" s="133">
        <f>100</f>
        <v>100</v>
      </c>
      <c r="Y1727" s="133" t="str">
        <f t="shared" si="347"/>
        <v/>
      </c>
      <c r="Z1727" s="133">
        <f t="shared" si="348"/>
        <v>-100</v>
      </c>
      <c r="AA1727" s="134" t="str">
        <f>TEXT(Table1[[#This Row],[Date]],"DDD")</f>
        <v>Sat</v>
      </c>
      <c r="AB1727" s="133" t="str">
        <f>IF(OR(G1727="Doomben",G1727="Eagle Farm"),"Q",IF(AND(Q1727&gt;1,Q1727&lt;55,Table1[[#This Row],[Source]]="Nat"),"Nat OK",IF(AND(Table1[[#This Row],[Source]]&lt;&gt;"Nat",Q1727&lt;55),"Poor &lt;55",IF(OR(G1727="Randwick",G1727="Flemington",G1727="Caulfield",G1727="Sandown Lake",G1727="Sandown Hill"),"Best","ave"))))</f>
        <v>Poor &lt;55</v>
      </c>
      <c r="AC1727" s="133">
        <f>IF(Q1727="","",IF(AB1727="Poor &lt;55",$AC$2*0.2%,IF(AND(AB1727="Q",AA1727&lt;&gt;"Wed"),$AC$2*0.4%,IF(AND(AB1727="Q",AA1727="Wed"),$AC$2*0.5%,IF(AND(AB1727="Ave",U1727=100),$AC$2*0.5%,IF(AND(AB1727="ave",U1727="",N1727=1,AG1727="Bush"),$AC$2*1%,IF(AND(AB1727="ave",U1727="",Q1727&gt;100),$AC$2*1.3%,IF(AND(AB1727="ave",U1727=""),$AC$2*1.2%,IF(AND(AB1727="Ave",U1727=200),$AC$2*1%,IF(AND(AB1727="Best",U1727=200),$AC$2*1.5%,IF(AND(AB1727="Best",U1727="",K1727&lt;&gt;"Pro Syd"),$AC$2*0.5%,IF(AND(AB1727="Best",U1727=""),$AC$2*1%,IF(AND(AB1727="Best",U1727=100,Table1[[#This Row],[State]]="NSW"),$AC$2*0.4%,IF(AND(AB1727="Best",U1727=100),$AC$2*1%,IF(Table1[[#This Row],[Adj]]="Nat OK",$AC$2*0.5%,"xxx")))))))))))))))</f>
        <v>20</v>
      </c>
      <c r="AD1727" s="133" t="str">
        <f t="shared" si="349"/>
        <v/>
      </c>
      <c r="AE1727" s="133">
        <f t="shared" si="350"/>
        <v>-20</v>
      </c>
      <c r="AF1727" s="133" t="str">
        <f>VLOOKUP(Table1[[#This Row],[Track]],$F$2672:$H$2715,2,FALSE)</f>
        <v>NSW</v>
      </c>
      <c r="AG1727" s="133" t="str">
        <f>VLOOKUP(Table1[[#This Row],[Track]],$F$2672:$H$2715,3,FALSE)</f>
        <v>-</v>
      </c>
      <c r="AH1727" s="133" t="str">
        <f>IF(Table1[[#This Row],[Date]]&lt;$AH$2,"",IF(Table1[[#This Row],[Date]]&lt;$AH$3,"Edge","Elite Combo"))</f>
        <v/>
      </c>
      <c r="AI1727" s="218">
        <f>Table1[[#This Row],[Time]]</f>
        <v>0.56597222222222221</v>
      </c>
      <c r="AJ1727" s="219" t="str">
        <f>Table1[[#This Row],[Track]]</f>
        <v>Rosehill</v>
      </c>
      <c r="AK1727" s="216">
        <f>Table1[[#This Row],[Race ]]</f>
        <v>4</v>
      </c>
      <c r="AL1727" s="219">
        <f>Table1[[#This Row],[TAB]]</f>
        <v>14</v>
      </c>
      <c r="AM1727" s="219" t="str">
        <f>Table1[[#This Row],[Selection]]</f>
        <v>Wagga Wagga</v>
      </c>
      <c r="AN1727" s="220" t="str">
        <f>Table1[[#This Row],[Sources]]</f>
        <v>E4-10</v>
      </c>
      <c r="AO1727" s="219">
        <f>Table1[[#This Row],[Scale Bet]]</f>
        <v>20</v>
      </c>
    </row>
    <row r="1728" spans="5:41" ht="16.5" customHeight="1" x14ac:dyDescent="0.25">
      <c r="E1728" s="185">
        <v>45549</v>
      </c>
      <c r="F1728" s="35">
        <v>0.57638888888888884</v>
      </c>
      <c r="G1728" s="36" t="s">
        <v>157</v>
      </c>
      <c r="H1728" s="36">
        <v>4</v>
      </c>
      <c r="I1728" s="36">
        <v>7</v>
      </c>
      <c r="J1728" s="36" t="s">
        <v>393</v>
      </c>
      <c r="K1728" s="36" t="s">
        <v>1</v>
      </c>
      <c r="L1728" s="165">
        <v>10</v>
      </c>
      <c r="M1728" s="134">
        <f t="shared" si="338"/>
        <v>23</v>
      </c>
      <c r="N1728" s="36">
        <f t="shared" si="339"/>
        <v>2</v>
      </c>
      <c r="O1728" s="135" t="str">
        <f t="shared" si="340"/>
        <v>E4-10/Nat-13</v>
      </c>
      <c r="P1728" s="186" t="str">
        <f t="shared" si="341"/>
        <v>OK</v>
      </c>
      <c r="Q1728" s="187">
        <f t="shared" si="342"/>
        <v>92</v>
      </c>
      <c r="R1728" s="150"/>
      <c r="S1728" s="187" t="str">
        <f t="shared" si="343"/>
        <v/>
      </c>
      <c r="T1728" s="136" t="str">
        <f t="shared" si="344"/>
        <v>First Settler</v>
      </c>
      <c r="U1728" s="137">
        <f>IF(P1728="","",IF(N1728=1,"",IF(Q1728="","",IF(Q1728&lt;=100,100,IF(Table1[[#This Row],[Day]]="Wed",100,200)))))</f>
        <v>100</v>
      </c>
      <c r="V1728" s="137" t="str">
        <f t="shared" si="345"/>
        <v/>
      </c>
      <c r="W1728" s="137">
        <f t="shared" si="346"/>
        <v>-100</v>
      </c>
      <c r="X1728" s="133">
        <f>100</f>
        <v>100</v>
      </c>
      <c r="Y1728" s="133" t="str">
        <f t="shared" si="347"/>
        <v/>
      </c>
      <c r="Z1728" s="133">
        <f t="shared" si="348"/>
        <v>-100</v>
      </c>
      <c r="AA1728" s="134" t="str">
        <f>TEXT(Table1[[#This Row],[Date]],"DDD")</f>
        <v>Sat</v>
      </c>
      <c r="AB1728" s="133" t="str">
        <f>IF(OR(G1728="Doomben",G1728="Eagle Farm"),"Q",IF(AND(Q1728&gt;1,Q1728&lt;55,Table1[[#This Row],[Source]]="Nat"),"Nat OK",IF(AND(Table1[[#This Row],[Source]]&lt;&gt;"Nat",Q1728&lt;55),"Poor &lt;55",IF(OR(G1728="Randwick",G1728="Flemington",G1728="Caulfield",G1728="Sandown Lake",G1728="Sandown Hill"),"Best","ave"))))</f>
        <v>Best</v>
      </c>
      <c r="AC1728" s="133">
        <f>IF(Q1728="","",IF(AB1728="Poor &lt;55",$AC$2*0.2%,IF(AND(AB1728="Q",AA1728&lt;&gt;"Wed"),$AC$2*0.4%,IF(AND(AB1728="Q",AA1728="Wed"),$AC$2*0.5%,IF(AND(AB1728="Ave",U1728=100),$AC$2*0.5%,IF(AND(AB1728="ave",U1728="",N1728=1,AG1728="Bush"),$AC$2*1%,IF(AND(AB1728="ave",U1728="",Q1728&gt;100),$AC$2*1.3%,IF(AND(AB1728="ave",U1728=""),$AC$2*1.2%,IF(AND(AB1728="Ave",U1728=200),$AC$2*1%,IF(AND(AB1728="Best",U1728=200),$AC$2*1.5%,IF(AND(AB1728="Best",U1728="",K1728&lt;&gt;"Pro Syd"),$AC$2*0.5%,IF(AND(AB1728="Best",U1728=""),$AC$2*1%,IF(AND(AB1728="Best",U1728=100,Table1[[#This Row],[State]]="NSW"),$AC$2*0.4%,IF(AND(AB1728="Best",U1728=100),$AC$2*1%,IF(Table1[[#This Row],[Adj]]="Nat OK",$AC$2*0.5%,"xxx")))))))))))))))</f>
        <v>100</v>
      </c>
      <c r="AD1728" s="133" t="str">
        <f t="shared" si="349"/>
        <v/>
      </c>
      <c r="AE1728" s="133">
        <f t="shared" si="350"/>
        <v>-100</v>
      </c>
      <c r="AF1728" s="133" t="str">
        <f>VLOOKUP(Table1[[#This Row],[Track]],$F$2672:$H$2715,2,FALSE)</f>
        <v>Vic</v>
      </c>
      <c r="AG1728" s="133" t="str">
        <f>VLOOKUP(Table1[[#This Row],[Track]],$F$2672:$H$2715,3,FALSE)</f>
        <v>-</v>
      </c>
      <c r="AH1728" s="133" t="str">
        <f>IF(Table1[[#This Row],[Date]]&lt;$AH$2,"",IF(Table1[[#This Row],[Date]]&lt;$AH$3,"Edge","Elite Combo"))</f>
        <v/>
      </c>
      <c r="AI1728" s="218">
        <f>Table1[[#This Row],[Time]]</f>
        <v>0.57638888888888884</v>
      </c>
      <c r="AJ1728" s="219" t="str">
        <f>Table1[[#This Row],[Track]]</f>
        <v>Flemington</v>
      </c>
      <c r="AK1728" s="216">
        <f>Table1[[#This Row],[Race ]]</f>
        <v>4</v>
      </c>
      <c r="AL1728" s="219">
        <f>Table1[[#This Row],[TAB]]</f>
        <v>7</v>
      </c>
      <c r="AM1728" s="219" t="str">
        <f>Table1[[#This Row],[Selection]]</f>
        <v>First Settler</v>
      </c>
      <c r="AN1728" s="220" t="str">
        <f>Table1[[#This Row],[Sources]]</f>
        <v>E4-10/Nat-13</v>
      </c>
      <c r="AO1728" s="219">
        <f>Table1[[#This Row],[Scale Bet]]</f>
        <v>100</v>
      </c>
    </row>
    <row r="1729" spans="5:41" ht="16.5" customHeight="1" x14ac:dyDescent="0.25">
      <c r="E1729" s="185">
        <v>45549</v>
      </c>
      <c r="F1729" s="35">
        <v>0.57638888888888884</v>
      </c>
      <c r="G1729" s="36" t="s">
        <v>157</v>
      </c>
      <c r="H1729" s="36">
        <v>4</v>
      </c>
      <c r="I1729" s="36">
        <v>7</v>
      </c>
      <c r="J1729" s="36" t="s">
        <v>393</v>
      </c>
      <c r="K1729" s="36" t="s">
        <v>13</v>
      </c>
      <c r="L1729" s="165">
        <v>13</v>
      </c>
      <c r="M1729" s="134" t="str">
        <f t="shared" si="338"/>
        <v/>
      </c>
      <c r="N1729" s="36" t="str">
        <f t="shared" si="339"/>
        <v/>
      </c>
      <c r="O1729" s="135" t="str">
        <f t="shared" si="340"/>
        <v/>
      </c>
      <c r="P1729" s="186" t="str">
        <f t="shared" si="341"/>
        <v>OK</v>
      </c>
      <c r="Q1729" s="187" t="str">
        <f t="shared" si="342"/>
        <v/>
      </c>
      <c r="R1729" s="150"/>
      <c r="S1729" s="187" t="str">
        <f t="shared" si="343"/>
        <v/>
      </c>
      <c r="T1729" s="136" t="str">
        <f t="shared" si="344"/>
        <v>First Settler</v>
      </c>
      <c r="U1729" s="137" t="str">
        <f>IF(P1729="","",IF(N1729=1,"",IF(Q1729="","",IF(Q1729&lt;=100,100,IF(Table1[[#This Row],[Day]]="Wed",100,200)))))</f>
        <v/>
      </c>
      <c r="V1729" s="137" t="str">
        <f t="shared" si="345"/>
        <v/>
      </c>
      <c r="W1729" s="137" t="str">
        <f t="shared" si="346"/>
        <v/>
      </c>
      <c r="X1729" s="133">
        <f>100</f>
        <v>100</v>
      </c>
      <c r="Y1729" s="133" t="str">
        <f t="shared" si="347"/>
        <v/>
      </c>
      <c r="Z1729" s="133">
        <f t="shared" si="348"/>
        <v>-100</v>
      </c>
      <c r="AA1729" s="134" t="str">
        <f>TEXT(Table1[[#This Row],[Date]],"DDD")</f>
        <v>Sat</v>
      </c>
      <c r="AB1729" s="133" t="str">
        <f>IF(OR(G1729="Doomben",G1729="Eagle Farm"),"Q",IF(AND(Q1729&gt;1,Q1729&lt;55,Table1[[#This Row],[Source]]="Nat"),"Nat OK",IF(AND(Table1[[#This Row],[Source]]&lt;&gt;"Nat",Q1729&lt;55),"Poor &lt;55",IF(OR(G1729="Randwick",G1729="Flemington",G1729="Caulfield",G1729="Sandown Lake",G1729="Sandown Hill"),"Best","ave"))))</f>
        <v>Best</v>
      </c>
      <c r="AC1729" s="133" t="str">
        <f>IF(Q1729="","",IF(AB1729="Poor &lt;55",$AC$2*0.2%,IF(AND(AB1729="Q",AA1729&lt;&gt;"Wed"),$AC$2*0.4%,IF(AND(AB1729="Q",AA1729="Wed"),$AC$2*0.5%,IF(AND(AB1729="Ave",U1729=100),$AC$2*0.5%,IF(AND(AB1729="ave",U1729="",N1729=1,AG1729="Bush"),$AC$2*1%,IF(AND(AB1729="ave",U1729="",Q1729&gt;100),$AC$2*1.3%,IF(AND(AB1729="ave",U1729=""),$AC$2*1.2%,IF(AND(AB1729="Ave",U1729=200),$AC$2*1%,IF(AND(AB1729="Best",U1729=200),$AC$2*1.5%,IF(AND(AB1729="Best",U1729="",K1729&lt;&gt;"Pro Syd"),$AC$2*0.5%,IF(AND(AB1729="Best",U1729=""),$AC$2*1%,IF(AND(AB1729="Best",U1729=100,Table1[[#This Row],[State]]="NSW"),$AC$2*0.4%,IF(AND(AB1729="Best",U1729=100),$AC$2*1%,IF(Table1[[#This Row],[Adj]]="Nat OK",$AC$2*0.5%,"xxx")))))))))))))))</f>
        <v/>
      </c>
      <c r="AD1729" s="133" t="str">
        <f t="shared" si="349"/>
        <v/>
      </c>
      <c r="AE1729" s="133" t="str">
        <f t="shared" si="350"/>
        <v/>
      </c>
      <c r="AF1729" s="133" t="str">
        <f>VLOOKUP(Table1[[#This Row],[Track]],$F$2672:$H$2715,2,FALSE)</f>
        <v>Vic</v>
      </c>
      <c r="AG1729" s="133" t="str">
        <f>VLOOKUP(Table1[[#This Row],[Track]],$F$2672:$H$2715,3,FALSE)</f>
        <v>-</v>
      </c>
      <c r="AH1729" s="133" t="str">
        <f>IF(Table1[[#This Row],[Date]]&lt;$AH$2,"",IF(Table1[[#This Row],[Date]]&lt;$AH$3,"Edge","Elite Combo"))</f>
        <v/>
      </c>
      <c r="AI1729" s="218">
        <f>Table1[[#This Row],[Time]]</f>
        <v>0.57638888888888884</v>
      </c>
      <c r="AJ1729" s="219" t="str">
        <f>Table1[[#This Row],[Track]]</f>
        <v>Flemington</v>
      </c>
      <c r="AK1729" s="216">
        <f>Table1[[#This Row],[Race ]]</f>
        <v>4</v>
      </c>
      <c r="AL1729" s="219">
        <f>Table1[[#This Row],[TAB]]</f>
        <v>7</v>
      </c>
      <c r="AM1729" s="219" t="str">
        <f>Table1[[#This Row],[Selection]]</f>
        <v>First Settler</v>
      </c>
      <c r="AN1729" s="220" t="str">
        <f>Table1[[#This Row],[Sources]]</f>
        <v/>
      </c>
      <c r="AO1729" s="219" t="str">
        <f>Table1[[#This Row],[Scale Bet]]</f>
        <v/>
      </c>
    </row>
    <row r="1730" spans="5:41" ht="16.5" customHeight="1" x14ac:dyDescent="0.25">
      <c r="E1730" s="185">
        <v>45549</v>
      </c>
      <c r="F1730" s="35">
        <v>0.59930555555555554</v>
      </c>
      <c r="G1730" s="36" t="s">
        <v>28</v>
      </c>
      <c r="H1730" s="36">
        <v>5</v>
      </c>
      <c r="I1730" s="36">
        <v>4</v>
      </c>
      <c r="J1730" s="36" t="s">
        <v>236</v>
      </c>
      <c r="K1730" s="36" t="s">
        <v>13</v>
      </c>
      <c r="L1730" s="165">
        <v>11</v>
      </c>
      <c r="M1730" s="134">
        <f t="shared" si="338"/>
        <v>11</v>
      </c>
      <c r="N1730" s="36">
        <f t="shared" si="339"/>
        <v>1</v>
      </c>
      <c r="O1730" s="135" t="str">
        <f t="shared" si="340"/>
        <v>Nat-11</v>
      </c>
      <c r="P1730" s="186" t="str">
        <f t="shared" si="341"/>
        <v/>
      </c>
      <c r="Q1730" s="187">
        <f t="shared" si="342"/>
        <v>44</v>
      </c>
      <c r="R1730" s="150">
        <v>11.3</v>
      </c>
      <c r="S1730" s="187">
        <f t="shared" si="343"/>
        <v>497.20000000000005</v>
      </c>
      <c r="T1730" s="136" t="str">
        <f t="shared" si="344"/>
        <v>Wanda Rox</v>
      </c>
      <c r="U1730" s="137" t="str">
        <f>IF(P1730="","",IF(N1730=1,"",IF(Q1730="","",IF(Q1730&lt;=100,100,IF(Table1[[#This Row],[Day]]="Wed",100,200)))))</f>
        <v/>
      </c>
      <c r="V1730" s="137" t="str">
        <f t="shared" si="345"/>
        <v/>
      </c>
      <c r="W1730" s="137" t="str">
        <f t="shared" si="346"/>
        <v/>
      </c>
      <c r="X1730" s="133">
        <f>100</f>
        <v>100</v>
      </c>
      <c r="Y1730" s="133">
        <f t="shared" si="347"/>
        <v>1130</v>
      </c>
      <c r="Z1730" s="133">
        <f t="shared" si="348"/>
        <v>1030</v>
      </c>
      <c r="AA1730" s="134" t="str">
        <f>TEXT(Table1[[#This Row],[Date]],"DDD")</f>
        <v>Sat</v>
      </c>
      <c r="AB1730" s="133" t="str">
        <f>IF(OR(G1730="Doomben",G1730="Eagle Farm"),"Q",IF(AND(Q1730&gt;1,Q1730&lt;55,Table1[[#This Row],[Source]]="Nat"),"Nat OK",IF(AND(Table1[[#This Row],[Source]]&lt;&gt;"Nat",Q1730&lt;55),"Poor &lt;55",IF(OR(G1730="Randwick",G1730="Flemington",G1730="Caulfield",G1730="Sandown Lake",G1730="Sandown Hill"),"Best","ave"))))</f>
        <v>Q</v>
      </c>
      <c r="AC1730" s="133">
        <f>IF(Q1730="","",IF(AB1730="Poor &lt;55",$AC$2*0.2%,IF(AND(AB1730="Q",AA1730&lt;&gt;"Wed"),$AC$2*0.4%,IF(AND(AB1730="Q",AA1730="Wed"),$AC$2*0.5%,IF(AND(AB1730="Ave",U1730=100),$AC$2*0.5%,IF(AND(AB1730="ave",U1730="",N1730=1,AG1730="Bush"),$AC$2*1%,IF(AND(AB1730="ave",U1730="",Q1730&gt;100),$AC$2*1.3%,IF(AND(AB1730="ave",U1730=""),$AC$2*1.2%,IF(AND(AB1730="Ave",U1730=200),$AC$2*1%,IF(AND(AB1730="Best",U1730=200),$AC$2*1.5%,IF(AND(AB1730="Best",U1730="",K1730&lt;&gt;"Pro Syd"),$AC$2*0.5%,IF(AND(AB1730="Best",U1730=""),$AC$2*1%,IF(AND(AB1730="Best",U1730=100,Table1[[#This Row],[State]]="NSW"),$AC$2*0.4%,IF(AND(AB1730="Best",U1730=100),$AC$2*1%,IF(Table1[[#This Row],[Adj]]="Nat OK",$AC$2*0.5%,"xxx")))))))))))))))</f>
        <v>40</v>
      </c>
      <c r="AD1730" s="133">
        <f t="shared" si="349"/>
        <v>452</v>
      </c>
      <c r="AE1730" s="133">
        <f t="shared" si="350"/>
        <v>412</v>
      </c>
      <c r="AF1730" s="133" t="str">
        <f>VLOOKUP(Table1[[#This Row],[Track]],$F$2672:$H$2715,2,FALSE)</f>
        <v>Qld</v>
      </c>
      <c r="AG1730" s="133" t="str">
        <f>VLOOKUP(Table1[[#This Row],[Track]],$F$2672:$H$2715,3,FALSE)</f>
        <v>-</v>
      </c>
      <c r="AH1730" s="133" t="str">
        <f>IF(Table1[[#This Row],[Date]]&lt;$AH$2,"",IF(Table1[[#This Row],[Date]]&lt;$AH$3,"Edge","Elite Combo"))</f>
        <v/>
      </c>
      <c r="AI1730" s="218">
        <f>Table1[[#This Row],[Time]]</f>
        <v>0.59930555555555554</v>
      </c>
      <c r="AJ1730" s="219" t="str">
        <f>Table1[[#This Row],[Track]]</f>
        <v>Eagle Farm</v>
      </c>
      <c r="AK1730" s="216">
        <f>Table1[[#This Row],[Race ]]</f>
        <v>5</v>
      </c>
      <c r="AL1730" s="219">
        <f>Table1[[#This Row],[TAB]]</f>
        <v>4</v>
      </c>
      <c r="AM1730" s="219" t="str">
        <f>Table1[[#This Row],[Selection]]</f>
        <v>Wanda Rox</v>
      </c>
      <c r="AN1730" s="220" t="str">
        <f>Table1[[#This Row],[Sources]]</f>
        <v>Nat-11</v>
      </c>
      <c r="AO1730" s="219">
        <f>Table1[[#This Row],[Scale Bet]]</f>
        <v>40</v>
      </c>
    </row>
    <row r="1731" spans="5:41" ht="16.5" customHeight="1" x14ac:dyDescent="0.25">
      <c r="E1731" s="185">
        <v>45549</v>
      </c>
      <c r="F1731" s="35">
        <v>0.60416666666666663</v>
      </c>
      <c r="G1731" s="36" t="s">
        <v>157</v>
      </c>
      <c r="H1731" s="36">
        <v>5</v>
      </c>
      <c r="I1731" s="36">
        <v>8</v>
      </c>
      <c r="J1731" s="36" t="s">
        <v>394</v>
      </c>
      <c r="K1731" s="36" t="s">
        <v>1</v>
      </c>
      <c r="L1731" s="165">
        <v>12</v>
      </c>
      <c r="M1731" s="134">
        <f t="shared" si="338"/>
        <v>32</v>
      </c>
      <c r="N1731" s="36">
        <f t="shared" si="339"/>
        <v>2</v>
      </c>
      <c r="O1731" s="135" t="str">
        <f t="shared" si="340"/>
        <v>E4-12/Edge-20</v>
      </c>
      <c r="P1731" s="186" t="str">
        <f t="shared" si="341"/>
        <v>OK</v>
      </c>
      <c r="Q1731" s="187">
        <f t="shared" si="342"/>
        <v>128</v>
      </c>
      <c r="R1731" s="150">
        <v>4.5999999999999996</v>
      </c>
      <c r="S1731" s="187">
        <f t="shared" si="343"/>
        <v>588.79999999999995</v>
      </c>
      <c r="T1731" s="136" t="str">
        <f t="shared" si="344"/>
        <v>Point King</v>
      </c>
      <c r="U1731" s="137">
        <f>IF(P1731="","",IF(N1731=1,"",IF(Q1731="","",IF(Q1731&lt;=100,100,IF(Table1[[#This Row],[Day]]="Wed",100,200)))))</f>
        <v>200</v>
      </c>
      <c r="V1731" s="137">
        <f t="shared" si="345"/>
        <v>919.99999999999989</v>
      </c>
      <c r="W1731" s="137">
        <f t="shared" si="346"/>
        <v>719.99999999999989</v>
      </c>
      <c r="X1731" s="133">
        <f>100</f>
        <v>100</v>
      </c>
      <c r="Y1731" s="133">
        <f t="shared" si="347"/>
        <v>459.99999999999994</v>
      </c>
      <c r="Z1731" s="133">
        <f t="shared" si="348"/>
        <v>359.99999999999994</v>
      </c>
      <c r="AA1731" s="134" t="str">
        <f>TEXT(Table1[[#This Row],[Date]],"DDD")</f>
        <v>Sat</v>
      </c>
      <c r="AB1731" s="133" t="str">
        <f>IF(OR(G1731="Doomben",G1731="Eagle Farm"),"Q",IF(AND(Q1731&gt;1,Q1731&lt;55,Table1[[#This Row],[Source]]="Nat"),"Nat OK",IF(AND(Table1[[#This Row],[Source]]&lt;&gt;"Nat",Q1731&lt;55),"Poor &lt;55",IF(OR(G1731="Randwick",G1731="Flemington",G1731="Caulfield",G1731="Sandown Lake",G1731="Sandown Hill"),"Best","ave"))))</f>
        <v>Best</v>
      </c>
      <c r="AC1731" s="133">
        <f>IF(Q1731="","",IF(AB1731="Poor &lt;55",$AC$2*0.2%,IF(AND(AB1731="Q",AA1731&lt;&gt;"Wed"),$AC$2*0.4%,IF(AND(AB1731="Q",AA1731="Wed"),$AC$2*0.5%,IF(AND(AB1731="Ave",U1731=100),$AC$2*0.5%,IF(AND(AB1731="ave",U1731="",N1731=1,AG1731="Bush"),$AC$2*1%,IF(AND(AB1731="ave",U1731="",Q1731&gt;100),$AC$2*1.3%,IF(AND(AB1731="ave",U1731=""),$AC$2*1.2%,IF(AND(AB1731="Ave",U1731=200),$AC$2*1%,IF(AND(AB1731="Best",U1731=200),$AC$2*1.5%,IF(AND(AB1731="Best",U1731="",K1731&lt;&gt;"Pro Syd"),$AC$2*0.5%,IF(AND(AB1731="Best",U1731=""),$AC$2*1%,IF(AND(AB1731="Best",U1731=100,Table1[[#This Row],[State]]="NSW"),$AC$2*0.4%,IF(AND(AB1731="Best",U1731=100),$AC$2*1%,IF(Table1[[#This Row],[Adj]]="Nat OK",$AC$2*0.5%,"xxx")))))))))))))))</f>
        <v>150</v>
      </c>
      <c r="AD1731" s="133">
        <f t="shared" si="349"/>
        <v>690</v>
      </c>
      <c r="AE1731" s="133">
        <f t="shared" si="350"/>
        <v>540</v>
      </c>
      <c r="AF1731" s="133" t="str">
        <f>VLOOKUP(Table1[[#This Row],[Track]],$F$2672:$H$2715,2,FALSE)</f>
        <v>Vic</v>
      </c>
      <c r="AG1731" s="133" t="str">
        <f>VLOOKUP(Table1[[#This Row],[Track]],$F$2672:$H$2715,3,FALSE)</f>
        <v>-</v>
      </c>
      <c r="AH1731" s="133" t="str">
        <f>IF(Table1[[#This Row],[Date]]&lt;$AH$2,"",IF(Table1[[#This Row],[Date]]&lt;$AH$3,"Edge","Elite Combo"))</f>
        <v/>
      </c>
      <c r="AI1731" s="218">
        <f>Table1[[#This Row],[Time]]</f>
        <v>0.60416666666666663</v>
      </c>
      <c r="AJ1731" s="219" t="str">
        <f>Table1[[#This Row],[Track]]</f>
        <v>Flemington</v>
      </c>
      <c r="AK1731" s="216">
        <f>Table1[[#This Row],[Race ]]</f>
        <v>5</v>
      </c>
      <c r="AL1731" s="219">
        <f>Table1[[#This Row],[TAB]]</f>
        <v>8</v>
      </c>
      <c r="AM1731" s="219" t="str">
        <f>Table1[[#This Row],[Selection]]</f>
        <v>Point King</v>
      </c>
      <c r="AN1731" s="220" t="str">
        <f>Table1[[#This Row],[Sources]]</f>
        <v>E4-12/Edge-20</v>
      </c>
      <c r="AO1731" s="219">
        <f>Table1[[#This Row],[Scale Bet]]</f>
        <v>150</v>
      </c>
    </row>
    <row r="1732" spans="5:41" ht="16.5" customHeight="1" x14ac:dyDescent="0.25">
      <c r="E1732" s="185">
        <v>45549</v>
      </c>
      <c r="F1732" s="35">
        <v>0.60416666666666663</v>
      </c>
      <c r="G1732" s="36" t="s">
        <v>157</v>
      </c>
      <c r="H1732" s="36">
        <v>5</v>
      </c>
      <c r="I1732" s="36">
        <v>8</v>
      </c>
      <c r="J1732" s="36" t="s">
        <v>394</v>
      </c>
      <c r="K1732" s="36" t="s">
        <v>40</v>
      </c>
      <c r="L1732" s="165">
        <v>20</v>
      </c>
      <c r="M1732" s="134" t="str">
        <f t="shared" si="338"/>
        <v/>
      </c>
      <c r="N1732" s="36" t="str">
        <f t="shared" si="339"/>
        <v/>
      </c>
      <c r="O1732" s="135" t="str">
        <f t="shared" si="340"/>
        <v/>
      </c>
      <c r="P1732" s="186" t="str">
        <f t="shared" si="341"/>
        <v>OK</v>
      </c>
      <c r="Q1732" s="187" t="str">
        <f t="shared" si="342"/>
        <v/>
      </c>
      <c r="R1732" s="150">
        <v>4.5999999999999996</v>
      </c>
      <c r="S1732" s="187" t="str">
        <f t="shared" si="343"/>
        <v/>
      </c>
      <c r="T1732" s="136" t="str">
        <f t="shared" si="344"/>
        <v>Point King</v>
      </c>
      <c r="U1732" s="137" t="str">
        <f>IF(P1732="","",IF(N1732=1,"",IF(Q1732="","",IF(Q1732&lt;=100,100,IF(Table1[[#This Row],[Day]]="Wed",100,200)))))</f>
        <v/>
      </c>
      <c r="V1732" s="137" t="str">
        <f t="shared" si="345"/>
        <v/>
      </c>
      <c r="W1732" s="137" t="str">
        <f t="shared" si="346"/>
        <v/>
      </c>
      <c r="X1732" s="133">
        <f>100</f>
        <v>100</v>
      </c>
      <c r="Y1732" s="133">
        <f t="shared" si="347"/>
        <v>459.99999999999994</v>
      </c>
      <c r="Z1732" s="133">
        <f t="shared" si="348"/>
        <v>359.99999999999994</v>
      </c>
      <c r="AA1732" s="134" t="str">
        <f>TEXT(Table1[[#This Row],[Date]],"DDD")</f>
        <v>Sat</v>
      </c>
      <c r="AB1732" s="133" t="str">
        <f>IF(OR(G1732="Doomben",G1732="Eagle Farm"),"Q",IF(AND(Q1732&gt;1,Q1732&lt;55,Table1[[#This Row],[Source]]="Nat"),"Nat OK",IF(AND(Table1[[#This Row],[Source]]&lt;&gt;"Nat",Q1732&lt;55),"Poor &lt;55",IF(OR(G1732="Randwick",G1732="Flemington",G1732="Caulfield",G1732="Sandown Lake",G1732="Sandown Hill"),"Best","ave"))))</f>
        <v>Best</v>
      </c>
      <c r="AC1732" s="133" t="str">
        <f>IF(Q1732="","",IF(AB1732="Poor &lt;55",$AC$2*0.2%,IF(AND(AB1732="Q",AA1732&lt;&gt;"Wed"),$AC$2*0.4%,IF(AND(AB1732="Q",AA1732="Wed"),$AC$2*0.5%,IF(AND(AB1732="Ave",U1732=100),$AC$2*0.5%,IF(AND(AB1732="ave",U1732="",N1732=1,AG1732="Bush"),$AC$2*1%,IF(AND(AB1732="ave",U1732="",Q1732&gt;100),$AC$2*1.3%,IF(AND(AB1732="ave",U1732=""),$AC$2*1.2%,IF(AND(AB1732="Ave",U1732=200),$AC$2*1%,IF(AND(AB1732="Best",U1732=200),$AC$2*1.5%,IF(AND(AB1732="Best",U1732="",K1732&lt;&gt;"Pro Syd"),$AC$2*0.5%,IF(AND(AB1732="Best",U1732=""),$AC$2*1%,IF(AND(AB1732="Best",U1732=100,Table1[[#This Row],[State]]="NSW"),$AC$2*0.4%,IF(AND(AB1732="Best",U1732=100),$AC$2*1%,IF(Table1[[#This Row],[Adj]]="Nat OK",$AC$2*0.5%,"xxx")))))))))))))))</f>
        <v/>
      </c>
      <c r="AD1732" s="133" t="str">
        <f t="shared" si="349"/>
        <v/>
      </c>
      <c r="AE1732" s="133" t="str">
        <f t="shared" si="350"/>
        <v/>
      </c>
      <c r="AF1732" s="133" t="str">
        <f>VLOOKUP(Table1[[#This Row],[Track]],$F$2672:$H$2715,2,FALSE)</f>
        <v>Vic</v>
      </c>
      <c r="AG1732" s="133" t="str">
        <f>VLOOKUP(Table1[[#This Row],[Track]],$F$2672:$H$2715,3,FALSE)</f>
        <v>-</v>
      </c>
      <c r="AH1732" s="133" t="str">
        <f>IF(Table1[[#This Row],[Date]]&lt;$AH$2,"",IF(Table1[[#This Row],[Date]]&lt;$AH$3,"Edge","Elite Combo"))</f>
        <v/>
      </c>
      <c r="AI1732" s="218">
        <f>Table1[[#This Row],[Time]]</f>
        <v>0.60416666666666663</v>
      </c>
      <c r="AJ1732" s="219" t="str">
        <f>Table1[[#This Row],[Track]]</f>
        <v>Flemington</v>
      </c>
      <c r="AK1732" s="216">
        <f>Table1[[#This Row],[Race ]]</f>
        <v>5</v>
      </c>
      <c r="AL1732" s="219">
        <f>Table1[[#This Row],[TAB]]</f>
        <v>8</v>
      </c>
      <c r="AM1732" s="219" t="str">
        <f>Table1[[#This Row],[Selection]]</f>
        <v>Point King</v>
      </c>
      <c r="AN1732" s="220" t="str">
        <f>Table1[[#This Row],[Sources]]</f>
        <v/>
      </c>
      <c r="AO1732" s="219" t="str">
        <f>Table1[[#This Row],[Scale Bet]]</f>
        <v/>
      </c>
    </row>
    <row r="1733" spans="5:41" ht="16.5" customHeight="1" x14ac:dyDescent="0.25">
      <c r="E1733" s="185">
        <v>45549</v>
      </c>
      <c r="F1733" s="35">
        <v>0.61805555555555558</v>
      </c>
      <c r="G1733" s="36" t="s">
        <v>17</v>
      </c>
      <c r="H1733" s="36">
        <v>6</v>
      </c>
      <c r="I1733" s="36">
        <v>3</v>
      </c>
      <c r="J1733" s="36" t="s">
        <v>341</v>
      </c>
      <c r="K1733" s="36" t="s">
        <v>60</v>
      </c>
      <c r="L1733" s="165">
        <v>15</v>
      </c>
      <c r="M1733" s="134">
        <f t="shared" si="338"/>
        <v>15</v>
      </c>
      <c r="N1733" s="36">
        <f t="shared" si="339"/>
        <v>1</v>
      </c>
      <c r="O1733" s="135" t="str">
        <f t="shared" si="340"/>
        <v>Pro Syd-15</v>
      </c>
      <c r="P1733" s="186" t="str">
        <f t="shared" si="341"/>
        <v>OK</v>
      </c>
      <c r="Q1733" s="187">
        <f t="shared" si="342"/>
        <v>60</v>
      </c>
      <c r="R1733" s="150"/>
      <c r="S1733" s="187" t="str">
        <f t="shared" si="343"/>
        <v/>
      </c>
      <c r="T1733" s="136" t="str">
        <f t="shared" si="344"/>
        <v>Joliestar</v>
      </c>
      <c r="U1733" s="137" t="str">
        <f>IF(P1733="","",IF(N1733=1,"",IF(Q1733="","",IF(Q1733&lt;=100,100,IF(Table1[[#This Row],[Day]]="Wed",100,200)))))</f>
        <v/>
      </c>
      <c r="V1733" s="137" t="str">
        <f t="shared" si="345"/>
        <v/>
      </c>
      <c r="W1733" s="137" t="str">
        <f t="shared" si="346"/>
        <v/>
      </c>
      <c r="X1733" s="133">
        <f>100</f>
        <v>100</v>
      </c>
      <c r="Y1733" s="133" t="str">
        <f t="shared" si="347"/>
        <v/>
      </c>
      <c r="Z1733" s="133">
        <f t="shared" si="348"/>
        <v>-100</v>
      </c>
      <c r="AA1733" s="134" t="str">
        <f>TEXT(Table1[[#This Row],[Date]],"DDD")</f>
        <v>Sat</v>
      </c>
      <c r="AB1733" s="133" t="str">
        <f>IF(OR(G1733="Doomben",G1733="Eagle Farm"),"Q",IF(AND(Q1733&gt;1,Q1733&lt;55,Table1[[#This Row],[Source]]="Nat"),"Nat OK",IF(AND(Table1[[#This Row],[Source]]&lt;&gt;"Nat",Q1733&lt;55),"Poor &lt;55",IF(OR(G1733="Randwick",G1733="Flemington",G1733="Caulfield",G1733="Sandown Lake",G1733="Sandown Hill"),"Best","ave"))))</f>
        <v>ave</v>
      </c>
      <c r="AC1733" s="133">
        <f>IF(Q1733="","",IF(AB1733="Poor &lt;55",$AC$2*0.2%,IF(AND(AB1733="Q",AA1733&lt;&gt;"Wed"),$AC$2*0.4%,IF(AND(AB1733="Q",AA1733="Wed"),$AC$2*0.5%,IF(AND(AB1733="Ave",U1733=100),$AC$2*0.5%,IF(AND(AB1733="ave",U1733="",N1733=1,AG1733="Bush"),$AC$2*1%,IF(AND(AB1733="ave",U1733="",Q1733&gt;100),$AC$2*1.3%,IF(AND(AB1733="ave",U1733=""),$AC$2*1.2%,IF(AND(AB1733="Ave",U1733=200),$AC$2*1%,IF(AND(AB1733="Best",U1733=200),$AC$2*1.5%,IF(AND(AB1733="Best",U1733="",K1733&lt;&gt;"Pro Syd"),$AC$2*0.5%,IF(AND(AB1733="Best",U1733=""),$AC$2*1%,IF(AND(AB1733="Best",U1733=100,Table1[[#This Row],[State]]="NSW"),$AC$2*0.4%,IF(AND(AB1733="Best",U1733=100),$AC$2*1%,IF(Table1[[#This Row],[Adj]]="Nat OK",$AC$2*0.5%,"xxx")))))))))))))))</f>
        <v>120</v>
      </c>
      <c r="AD1733" s="133" t="str">
        <f t="shared" si="349"/>
        <v/>
      </c>
      <c r="AE1733" s="133">
        <f t="shared" si="350"/>
        <v>-120</v>
      </c>
      <c r="AF1733" s="133" t="str">
        <f>VLOOKUP(Table1[[#This Row],[Track]],$F$2672:$H$2715,2,FALSE)</f>
        <v>NSW</v>
      </c>
      <c r="AG1733" s="133" t="str">
        <f>VLOOKUP(Table1[[#This Row],[Track]],$F$2672:$H$2715,3,FALSE)</f>
        <v>-</v>
      </c>
      <c r="AH1733" s="133" t="str">
        <f>IF(Table1[[#This Row],[Date]]&lt;$AH$2,"",IF(Table1[[#This Row],[Date]]&lt;$AH$3,"Edge","Elite Combo"))</f>
        <v/>
      </c>
      <c r="AI1733" s="218">
        <f>Table1[[#This Row],[Time]]</f>
        <v>0.61805555555555558</v>
      </c>
      <c r="AJ1733" s="219" t="str">
        <f>Table1[[#This Row],[Track]]</f>
        <v>Rosehill</v>
      </c>
      <c r="AK1733" s="216">
        <f>Table1[[#This Row],[Race ]]</f>
        <v>6</v>
      </c>
      <c r="AL1733" s="219">
        <f>Table1[[#This Row],[TAB]]</f>
        <v>3</v>
      </c>
      <c r="AM1733" s="219" t="str">
        <f>Table1[[#This Row],[Selection]]</f>
        <v>Joliestar</v>
      </c>
      <c r="AN1733" s="220" t="str">
        <f>Table1[[#This Row],[Sources]]</f>
        <v>Pro Syd-15</v>
      </c>
      <c r="AO1733" s="219">
        <f>Table1[[#This Row],[Scale Bet]]</f>
        <v>120</v>
      </c>
    </row>
    <row r="1734" spans="5:41" ht="16.5" customHeight="1" x14ac:dyDescent="0.25">
      <c r="E1734" s="185">
        <v>45549</v>
      </c>
      <c r="F1734" s="35">
        <v>0.61805555555555558</v>
      </c>
      <c r="G1734" s="36" t="s">
        <v>17</v>
      </c>
      <c r="H1734" s="36">
        <v>6</v>
      </c>
      <c r="I1734" s="36">
        <v>2</v>
      </c>
      <c r="J1734" s="36" t="s">
        <v>395</v>
      </c>
      <c r="K1734" s="36" t="s">
        <v>1</v>
      </c>
      <c r="L1734" s="165">
        <v>11.000000000000002</v>
      </c>
      <c r="M1734" s="134">
        <f t="shared" si="338"/>
        <v>24</v>
      </c>
      <c r="N1734" s="36">
        <f t="shared" si="339"/>
        <v>2</v>
      </c>
      <c r="O1734" s="135" t="str">
        <f t="shared" si="340"/>
        <v>E4-11/Nat-13</v>
      </c>
      <c r="P1734" s="186" t="str">
        <f t="shared" si="341"/>
        <v>OK</v>
      </c>
      <c r="Q1734" s="187">
        <f t="shared" si="342"/>
        <v>96</v>
      </c>
      <c r="R1734" s="150">
        <v>3.9</v>
      </c>
      <c r="S1734" s="187">
        <f t="shared" si="343"/>
        <v>374.4</v>
      </c>
      <c r="T1734" s="136" t="str">
        <f t="shared" si="344"/>
        <v>Sunshine In Paris</v>
      </c>
      <c r="U1734" s="137">
        <f>IF(P1734="","",IF(N1734=1,"",IF(Q1734="","",IF(Q1734&lt;=100,100,IF(Table1[[#This Row],[Day]]="Wed",100,200)))))</f>
        <v>100</v>
      </c>
      <c r="V1734" s="137">
        <f t="shared" si="345"/>
        <v>390</v>
      </c>
      <c r="W1734" s="137">
        <f t="shared" si="346"/>
        <v>290</v>
      </c>
      <c r="X1734" s="133">
        <f>100</f>
        <v>100</v>
      </c>
      <c r="Y1734" s="133">
        <f t="shared" si="347"/>
        <v>390</v>
      </c>
      <c r="Z1734" s="133">
        <f t="shared" si="348"/>
        <v>290</v>
      </c>
      <c r="AA1734" s="134" t="str">
        <f>TEXT(Table1[[#This Row],[Date]],"DDD")</f>
        <v>Sat</v>
      </c>
      <c r="AB1734" s="133" t="str">
        <f>IF(OR(G1734="Doomben",G1734="Eagle Farm"),"Q",IF(AND(Q1734&gt;1,Q1734&lt;55,Table1[[#This Row],[Source]]="Nat"),"Nat OK",IF(AND(Table1[[#This Row],[Source]]&lt;&gt;"Nat",Q1734&lt;55),"Poor &lt;55",IF(OR(G1734="Randwick",G1734="Flemington",G1734="Caulfield",G1734="Sandown Lake",G1734="Sandown Hill"),"Best","ave"))))</f>
        <v>ave</v>
      </c>
      <c r="AC1734" s="133">
        <f>IF(Q1734="","",IF(AB1734="Poor &lt;55",$AC$2*0.2%,IF(AND(AB1734="Q",AA1734&lt;&gt;"Wed"),$AC$2*0.4%,IF(AND(AB1734="Q",AA1734="Wed"),$AC$2*0.5%,IF(AND(AB1734="Ave",U1734=100),$AC$2*0.5%,IF(AND(AB1734="ave",U1734="",N1734=1,AG1734="Bush"),$AC$2*1%,IF(AND(AB1734="ave",U1734="",Q1734&gt;100),$AC$2*1.3%,IF(AND(AB1734="ave",U1734=""),$AC$2*1.2%,IF(AND(AB1734="Ave",U1734=200),$AC$2*1%,IF(AND(AB1734="Best",U1734=200),$AC$2*1.5%,IF(AND(AB1734="Best",U1734="",K1734&lt;&gt;"Pro Syd"),$AC$2*0.5%,IF(AND(AB1734="Best",U1734=""),$AC$2*1%,IF(AND(AB1734="Best",U1734=100,Table1[[#This Row],[State]]="NSW"),$AC$2*0.4%,IF(AND(AB1734="Best",U1734=100),$AC$2*1%,IF(Table1[[#This Row],[Adj]]="Nat OK",$AC$2*0.5%,"xxx")))))))))))))))</f>
        <v>50</v>
      </c>
      <c r="AD1734" s="133">
        <f t="shared" si="349"/>
        <v>195</v>
      </c>
      <c r="AE1734" s="133">
        <f t="shared" si="350"/>
        <v>145</v>
      </c>
      <c r="AF1734" s="133" t="str">
        <f>VLOOKUP(Table1[[#This Row],[Track]],$F$2672:$H$2715,2,FALSE)</f>
        <v>NSW</v>
      </c>
      <c r="AG1734" s="133" t="str">
        <f>VLOOKUP(Table1[[#This Row],[Track]],$F$2672:$H$2715,3,FALSE)</f>
        <v>-</v>
      </c>
      <c r="AH1734" s="133" t="str">
        <f>IF(Table1[[#This Row],[Date]]&lt;$AH$2,"",IF(Table1[[#This Row],[Date]]&lt;$AH$3,"Edge","Elite Combo"))</f>
        <v/>
      </c>
      <c r="AI1734" s="218">
        <f>Table1[[#This Row],[Time]]</f>
        <v>0.61805555555555558</v>
      </c>
      <c r="AJ1734" s="219" t="str">
        <f>Table1[[#This Row],[Track]]</f>
        <v>Rosehill</v>
      </c>
      <c r="AK1734" s="216">
        <f>Table1[[#This Row],[Race ]]</f>
        <v>6</v>
      </c>
      <c r="AL1734" s="219">
        <f>Table1[[#This Row],[TAB]]</f>
        <v>2</v>
      </c>
      <c r="AM1734" s="219" t="str">
        <f>Table1[[#This Row],[Selection]]</f>
        <v>Sunshine In Paris</v>
      </c>
      <c r="AN1734" s="220" t="str">
        <f>Table1[[#This Row],[Sources]]</f>
        <v>E4-11/Nat-13</v>
      </c>
      <c r="AO1734" s="219">
        <f>Table1[[#This Row],[Scale Bet]]</f>
        <v>50</v>
      </c>
    </row>
    <row r="1735" spans="5:41" ht="16.5" customHeight="1" x14ac:dyDescent="0.25">
      <c r="E1735" s="185">
        <v>45549</v>
      </c>
      <c r="F1735" s="35">
        <v>0.61805555555555558</v>
      </c>
      <c r="G1735" s="36" t="s">
        <v>17</v>
      </c>
      <c r="H1735" s="36">
        <v>6</v>
      </c>
      <c r="I1735" s="36">
        <v>2</v>
      </c>
      <c r="J1735" s="36" t="s">
        <v>395</v>
      </c>
      <c r="K1735" s="36" t="s">
        <v>13</v>
      </c>
      <c r="L1735" s="165">
        <v>13</v>
      </c>
      <c r="M1735" s="134" t="str">
        <f t="shared" ref="M1735:M1798" si="351">IF(AND(J1735=J1734,E1735=E1734),"",IF(AND(E1735=E1738,J1735=J1738),L1735+L1736+L1737+L1738,IF(AND(E1735=E1737,J1735=J1737),L1735+L1736+L1737,IF(AND(E1735=E1736,J1735=J1736),L1735+L1736,L1735))))</f>
        <v/>
      </c>
      <c r="N1735" s="36" t="str">
        <f t="shared" ref="N1735:N1798" si="352">IF(M1735=L1735,1,IF(M1735="","",IF(AND(E1735=E1738,J1735=J1738),4,IF(AND(E1735=E1737,J1735=J1737),3,IF(AND(E1735=E1736,J1735=J1736),2,"XXX")))))</f>
        <v/>
      </c>
      <c r="O1735" s="135" t="str">
        <f t="shared" ref="O1735:O1798" si="353">IF(N1735="","",IF(N1735=4,K1735&amp;"-"&amp;L1735&amp;"/"&amp;K1736&amp;"-"&amp;L1736&amp;"/"&amp;K1737&amp;"-"&amp;L1737&amp;"/"&amp;K1738&amp;"-"&amp;L1738,IF(N1735=3,K1735&amp;"-"&amp;L1735&amp;"/"&amp;K1736&amp;"-"&amp;L1736&amp;"/"&amp;K1737&amp;"-"&amp;L1737,IF(N1735=2,K1735&amp;"-"&amp;L1735&amp;"/"&amp;K1736&amp;"-"&amp;L1736,IF(N1735=1,K1735&amp;"-"&amp;L1735,"""""xxx")))))</f>
        <v/>
      </c>
      <c r="P1735" s="186" t="str">
        <f t="shared" ref="P1735:P1798" si="354">IF(OR(G1735="Randwick",G1735="Rosehill",G1735="Flemington",G1735="Caulfield",G1735="Sandown Lake",G1735="Sandown Hill",G1735="Moonee Valley"),"OK","")</f>
        <v>OK</v>
      </c>
      <c r="Q1735" s="187" t="str">
        <f t="shared" ref="Q1735:Q1798" si="355">IF(M1735="","",(M1735*($Q$1/1000)/$R$1)*$Q$2)</f>
        <v/>
      </c>
      <c r="R1735" s="150">
        <v>3.9</v>
      </c>
      <c r="S1735" s="187" t="str">
        <f t="shared" ref="S1735:S1798" si="356">IF(Q1735="","",IF(R1735="","",R1735*Q1735))</f>
        <v/>
      </c>
      <c r="T1735" s="136" t="str">
        <f t="shared" ref="T1735:T1798" si="357">TRIM(PROPER(J1735))</f>
        <v>Sunshine In Paris</v>
      </c>
      <c r="U1735" s="137" t="str">
        <f>IF(P1735="","",IF(N1735=1,"",IF(Q1735="","",IF(Q1735&lt;=100,100,IF(Table1[[#This Row],[Day]]="Wed",100,200)))))</f>
        <v/>
      </c>
      <c r="V1735" s="137" t="str">
        <f t="shared" ref="V1735:V1798" si="358">IF(U1735="","",IF(R1735="","",U1735*R1735))</f>
        <v/>
      </c>
      <c r="W1735" s="137" t="str">
        <f t="shared" ref="W1735:W1798" si="359">IF(U1735="","",IF(V1735="",U1735*-1,V1735-U1735))</f>
        <v/>
      </c>
      <c r="X1735" s="133">
        <f>100</f>
        <v>100</v>
      </c>
      <c r="Y1735" s="133">
        <f t="shared" ref="Y1735:Y1798" si="360">IF(R1735="","",X1735*R1735)</f>
        <v>390</v>
      </c>
      <c r="Z1735" s="133">
        <f t="shared" ref="Z1735:Z1798" si="361">IF(Y1735="",X1735*-1,Y1735-X1734)</f>
        <v>290</v>
      </c>
      <c r="AA1735" s="134" t="str">
        <f>TEXT(Table1[[#This Row],[Date]],"DDD")</f>
        <v>Sat</v>
      </c>
      <c r="AB1735" s="133" t="str">
        <f>IF(OR(G1735="Doomben",G1735="Eagle Farm"),"Q",IF(AND(Q1735&gt;1,Q1735&lt;55,Table1[[#This Row],[Source]]="Nat"),"Nat OK",IF(AND(Table1[[#This Row],[Source]]&lt;&gt;"Nat",Q1735&lt;55),"Poor &lt;55",IF(OR(G1735="Randwick",G1735="Flemington",G1735="Caulfield",G1735="Sandown Lake",G1735="Sandown Hill"),"Best","ave"))))</f>
        <v>ave</v>
      </c>
      <c r="AC1735" s="133" t="str">
        <f>IF(Q1735="","",IF(AB1735="Poor &lt;55",$AC$2*0.2%,IF(AND(AB1735="Q",AA1735&lt;&gt;"Wed"),$AC$2*0.4%,IF(AND(AB1735="Q",AA1735="Wed"),$AC$2*0.5%,IF(AND(AB1735="Ave",U1735=100),$AC$2*0.5%,IF(AND(AB1735="ave",U1735="",N1735=1,AG1735="Bush"),$AC$2*1%,IF(AND(AB1735="ave",U1735="",Q1735&gt;100),$AC$2*1.3%,IF(AND(AB1735="ave",U1735=""),$AC$2*1.2%,IF(AND(AB1735="Ave",U1735=200),$AC$2*1%,IF(AND(AB1735="Best",U1735=200),$AC$2*1.5%,IF(AND(AB1735="Best",U1735="",K1735&lt;&gt;"Pro Syd"),$AC$2*0.5%,IF(AND(AB1735="Best",U1735=""),$AC$2*1%,IF(AND(AB1735="Best",U1735=100,Table1[[#This Row],[State]]="NSW"),$AC$2*0.4%,IF(AND(AB1735="Best",U1735=100),$AC$2*1%,IF(Table1[[#This Row],[Adj]]="Nat OK",$AC$2*0.5%,"xxx")))))))))))))))</f>
        <v/>
      </c>
      <c r="AD1735" s="133" t="str">
        <f t="shared" ref="AD1735:AD1798" si="362">IF(AC1735="","",IF(R1735="","",AC1735*R1735))</f>
        <v/>
      </c>
      <c r="AE1735" s="133" t="str">
        <f t="shared" ref="AE1735:AE1798" si="363">IF(AC1735="","",IF(AD1735="",AC1735*-1,AD1735-AC1735))</f>
        <v/>
      </c>
      <c r="AF1735" s="133" t="str">
        <f>VLOOKUP(Table1[[#This Row],[Track]],$F$2672:$H$2715,2,FALSE)</f>
        <v>NSW</v>
      </c>
      <c r="AG1735" s="133" t="str">
        <f>VLOOKUP(Table1[[#This Row],[Track]],$F$2672:$H$2715,3,FALSE)</f>
        <v>-</v>
      </c>
      <c r="AH1735" s="133" t="str">
        <f>IF(Table1[[#This Row],[Date]]&lt;$AH$2,"",IF(Table1[[#This Row],[Date]]&lt;$AH$3,"Edge","Elite Combo"))</f>
        <v/>
      </c>
      <c r="AI1735" s="218">
        <f>Table1[[#This Row],[Time]]</f>
        <v>0.61805555555555558</v>
      </c>
      <c r="AJ1735" s="219" t="str">
        <f>Table1[[#This Row],[Track]]</f>
        <v>Rosehill</v>
      </c>
      <c r="AK1735" s="216">
        <f>Table1[[#This Row],[Race ]]</f>
        <v>6</v>
      </c>
      <c r="AL1735" s="219">
        <f>Table1[[#This Row],[TAB]]</f>
        <v>2</v>
      </c>
      <c r="AM1735" s="219" t="str">
        <f>Table1[[#This Row],[Selection]]</f>
        <v>Sunshine In Paris</v>
      </c>
      <c r="AN1735" s="220" t="str">
        <f>Table1[[#This Row],[Sources]]</f>
        <v/>
      </c>
      <c r="AO1735" s="219" t="str">
        <f>Table1[[#This Row],[Scale Bet]]</f>
        <v/>
      </c>
    </row>
    <row r="1736" spans="5:41" ht="16.5" customHeight="1" x14ac:dyDescent="0.25">
      <c r="E1736" s="185">
        <v>45549</v>
      </c>
      <c r="F1736" s="35">
        <v>0.62361111111111112</v>
      </c>
      <c r="G1736" s="36" t="s">
        <v>28</v>
      </c>
      <c r="H1736" s="36">
        <v>6</v>
      </c>
      <c r="I1736" s="36">
        <v>2</v>
      </c>
      <c r="J1736" s="36" t="s">
        <v>396</v>
      </c>
      <c r="K1736" s="36" t="s">
        <v>13</v>
      </c>
      <c r="L1736" s="165">
        <v>11</v>
      </c>
      <c r="M1736" s="134">
        <f t="shared" si="351"/>
        <v>11</v>
      </c>
      <c r="N1736" s="36">
        <f t="shared" si="352"/>
        <v>1</v>
      </c>
      <c r="O1736" s="135" t="str">
        <f t="shared" si="353"/>
        <v>Nat-11</v>
      </c>
      <c r="P1736" s="186" t="str">
        <f t="shared" si="354"/>
        <v/>
      </c>
      <c r="Q1736" s="187">
        <f t="shared" si="355"/>
        <v>44</v>
      </c>
      <c r="R1736" s="150"/>
      <c r="S1736" s="187" t="str">
        <f t="shared" si="356"/>
        <v/>
      </c>
      <c r="T1736" s="136" t="str">
        <f t="shared" si="357"/>
        <v>Cloudland</v>
      </c>
      <c r="U1736" s="137" t="str">
        <f>IF(P1736="","",IF(N1736=1,"",IF(Q1736="","",IF(Q1736&lt;=100,100,IF(Table1[[#This Row],[Day]]="Wed",100,200)))))</f>
        <v/>
      </c>
      <c r="V1736" s="137" t="str">
        <f t="shared" si="358"/>
        <v/>
      </c>
      <c r="W1736" s="137" t="str">
        <f t="shared" si="359"/>
        <v/>
      </c>
      <c r="X1736" s="133">
        <f>100</f>
        <v>100</v>
      </c>
      <c r="Y1736" s="133" t="str">
        <f t="shared" si="360"/>
        <v/>
      </c>
      <c r="Z1736" s="133">
        <f t="shared" si="361"/>
        <v>-100</v>
      </c>
      <c r="AA1736" s="134" t="str">
        <f>TEXT(Table1[[#This Row],[Date]],"DDD")</f>
        <v>Sat</v>
      </c>
      <c r="AB1736" s="133" t="str">
        <f>IF(OR(G1736="Doomben",G1736="Eagle Farm"),"Q",IF(AND(Q1736&gt;1,Q1736&lt;55,Table1[[#This Row],[Source]]="Nat"),"Nat OK",IF(AND(Table1[[#This Row],[Source]]&lt;&gt;"Nat",Q1736&lt;55),"Poor &lt;55",IF(OR(G1736="Randwick",G1736="Flemington",G1736="Caulfield",G1736="Sandown Lake",G1736="Sandown Hill"),"Best","ave"))))</f>
        <v>Q</v>
      </c>
      <c r="AC1736" s="133">
        <f>IF(Q1736="","",IF(AB1736="Poor &lt;55",$AC$2*0.2%,IF(AND(AB1736="Q",AA1736&lt;&gt;"Wed"),$AC$2*0.4%,IF(AND(AB1736="Q",AA1736="Wed"),$AC$2*0.5%,IF(AND(AB1736="Ave",U1736=100),$AC$2*0.5%,IF(AND(AB1736="ave",U1736="",N1736=1,AG1736="Bush"),$AC$2*1%,IF(AND(AB1736="ave",U1736="",Q1736&gt;100),$AC$2*1.3%,IF(AND(AB1736="ave",U1736=""),$AC$2*1.2%,IF(AND(AB1736="Ave",U1736=200),$AC$2*1%,IF(AND(AB1736="Best",U1736=200),$AC$2*1.5%,IF(AND(AB1736="Best",U1736="",K1736&lt;&gt;"Pro Syd"),$AC$2*0.5%,IF(AND(AB1736="Best",U1736=""),$AC$2*1%,IF(AND(AB1736="Best",U1736=100,Table1[[#This Row],[State]]="NSW"),$AC$2*0.4%,IF(AND(AB1736="Best",U1736=100),$AC$2*1%,IF(Table1[[#This Row],[Adj]]="Nat OK",$AC$2*0.5%,"xxx")))))))))))))))</f>
        <v>40</v>
      </c>
      <c r="AD1736" s="133" t="str">
        <f t="shared" si="362"/>
        <v/>
      </c>
      <c r="AE1736" s="133">
        <f t="shared" si="363"/>
        <v>-40</v>
      </c>
      <c r="AF1736" s="133" t="str">
        <f>VLOOKUP(Table1[[#This Row],[Track]],$F$2672:$H$2715,2,FALSE)</f>
        <v>Qld</v>
      </c>
      <c r="AG1736" s="133" t="str">
        <f>VLOOKUP(Table1[[#This Row],[Track]],$F$2672:$H$2715,3,FALSE)</f>
        <v>-</v>
      </c>
      <c r="AH1736" s="133" t="str">
        <f>IF(Table1[[#This Row],[Date]]&lt;$AH$2,"",IF(Table1[[#This Row],[Date]]&lt;$AH$3,"Edge","Elite Combo"))</f>
        <v/>
      </c>
      <c r="AI1736" s="218">
        <f>Table1[[#This Row],[Time]]</f>
        <v>0.62361111111111112</v>
      </c>
      <c r="AJ1736" s="219" t="str">
        <f>Table1[[#This Row],[Track]]</f>
        <v>Eagle Farm</v>
      </c>
      <c r="AK1736" s="216">
        <f>Table1[[#This Row],[Race ]]</f>
        <v>6</v>
      </c>
      <c r="AL1736" s="219">
        <f>Table1[[#This Row],[TAB]]</f>
        <v>2</v>
      </c>
      <c r="AM1736" s="219" t="str">
        <f>Table1[[#This Row],[Selection]]</f>
        <v>Cloudland</v>
      </c>
      <c r="AN1736" s="220" t="str">
        <f>Table1[[#This Row],[Sources]]</f>
        <v>Nat-11</v>
      </c>
      <c r="AO1736" s="219">
        <f>Table1[[#This Row],[Scale Bet]]</f>
        <v>40</v>
      </c>
    </row>
    <row r="1737" spans="5:41" ht="16.5" customHeight="1" x14ac:dyDescent="0.25">
      <c r="E1737" s="185">
        <v>45549</v>
      </c>
      <c r="F1737" s="35">
        <v>0.6479166666666667</v>
      </c>
      <c r="G1737" s="36" t="s">
        <v>28</v>
      </c>
      <c r="H1737" s="36">
        <v>7</v>
      </c>
      <c r="I1737" s="36">
        <v>7</v>
      </c>
      <c r="J1737" s="36" t="s">
        <v>334</v>
      </c>
      <c r="K1737" s="36" t="s">
        <v>13</v>
      </c>
      <c r="L1737" s="165">
        <v>11</v>
      </c>
      <c r="M1737" s="134">
        <f t="shared" si="351"/>
        <v>11</v>
      </c>
      <c r="N1737" s="36">
        <f t="shared" si="352"/>
        <v>1</v>
      </c>
      <c r="O1737" s="135" t="str">
        <f t="shared" si="353"/>
        <v>Nat-11</v>
      </c>
      <c r="P1737" s="186" t="str">
        <f t="shared" si="354"/>
        <v/>
      </c>
      <c r="Q1737" s="187">
        <f t="shared" si="355"/>
        <v>44</v>
      </c>
      <c r="R1737" s="150"/>
      <c r="S1737" s="187" t="str">
        <f t="shared" si="356"/>
        <v/>
      </c>
      <c r="T1737" s="136" t="str">
        <f t="shared" si="357"/>
        <v>Awash</v>
      </c>
      <c r="U1737" s="137" t="str">
        <f>IF(P1737="","",IF(N1737=1,"",IF(Q1737="","",IF(Q1737&lt;=100,100,IF(Table1[[#This Row],[Day]]="Wed",100,200)))))</f>
        <v/>
      </c>
      <c r="V1737" s="137" t="str">
        <f t="shared" si="358"/>
        <v/>
      </c>
      <c r="W1737" s="137" t="str">
        <f t="shared" si="359"/>
        <v/>
      </c>
      <c r="X1737" s="133">
        <f>100</f>
        <v>100</v>
      </c>
      <c r="Y1737" s="133" t="str">
        <f t="shared" si="360"/>
        <v/>
      </c>
      <c r="Z1737" s="133">
        <f t="shared" si="361"/>
        <v>-100</v>
      </c>
      <c r="AA1737" s="134" t="str">
        <f>TEXT(Table1[[#This Row],[Date]],"DDD")</f>
        <v>Sat</v>
      </c>
      <c r="AB1737" s="133" t="str">
        <f>IF(OR(G1737="Doomben",G1737="Eagle Farm"),"Q",IF(AND(Q1737&gt;1,Q1737&lt;55,Table1[[#This Row],[Source]]="Nat"),"Nat OK",IF(AND(Table1[[#This Row],[Source]]&lt;&gt;"Nat",Q1737&lt;55),"Poor &lt;55",IF(OR(G1737="Randwick",G1737="Flemington",G1737="Caulfield",G1737="Sandown Lake",G1737="Sandown Hill"),"Best","ave"))))</f>
        <v>Q</v>
      </c>
      <c r="AC1737" s="133">
        <f>IF(Q1737="","",IF(AB1737="Poor &lt;55",$AC$2*0.2%,IF(AND(AB1737="Q",AA1737&lt;&gt;"Wed"),$AC$2*0.4%,IF(AND(AB1737="Q",AA1737="Wed"),$AC$2*0.5%,IF(AND(AB1737="Ave",U1737=100),$AC$2*0.5%,IF(AND(AB1737="ave",U1737="",N1737=1,AG1737="Bush"),$AC$2*1%,IF(AND(AB1737="ave",U1737="",Q1737&gt;100),$AC$2*1.3%,IF(AND(AB1737="ave",U1737=""),$AC$2*1.2%,IF(AND(AB1737="Ave",U1737=200),$AC$2*1%,IF(AND(AB1737="Best",U1737=200),$AC$2*1.5%,IF(AND(AB1737="Best",U1737="",K1737&lt;&gt;"Pro Syd"),$AC$2*0.5%,IF(AND(AB1737="Best",U1737=""),$AC$2*1%,IF(AND(AB1737="Best",U1737=100,Table1[[#This Row],[State]]="NSW"),$AC$2*0.4%,IF(AND(AB1737="Best",U1737=100),$AC$2*1%,IF(Table1[[#This Row],[Adj]]="Nat OK",$AC$2*0.5%,"xxx")))))))))))))))</f>
        <v>40</v>
      </c>
      <c r="AD1737" s="133" t="str">
        <f t="shared" si="362"/>
        <v/>
      </c>
      <c r="AE1737" s="133">
        <f t="shared" si="363"/>
        <v>-40</v>
      </c>
      <c r="AF1737" s="133" t="str">
        <f>VLOOKUP(Table1[[#This Row],[Track]],$F$2672:$H$2715,2,FALSE)</f>
        <v>Qld</v>
      </c>
      <c r="AG1737" s="133" t="str">
        <f>VLOOKUP(Table1[[#This Row],[Track]],$F$2672:$H$2715,3,FALSE)</f>
        <v>-</v>
      </c>
      <c r="AH1737" s="133" t="str">
        <f>IF(Table1[[#This Row],[Date]]&lt;$AH$2,"",IF(Table1[[#This Row],[Date]]&lt;$AH$3,"Edge","Elite Combo"))</f>
        <v/>
      </c>
      <c r="AI1737" s="218">
        <f>Table1[[#This Row],[Time]]</f>
        <v>0.6479166666666667</v>
      </c>
      <c r="AJ1737" s="219" t="str">
        <f>Table1[[#This Row],[Track]]</f>
        <v>Eagle Farm</v>
      </c>
      <c r="AK1737" s="216">
        <f>Table1[[#This Row],[Race ]]</f>
        <v>7</v>
      </c>
      <c r="AL1737" s="219">
        <f>Table1[[#This Row],[TAB]]</f>
        <v>7</v>
      </c>
      <c r="AM1737" s="219" t="str">
        <f>Table1[[#This Row],[Selection]]</f>
        <v>Awash</v>
      </c>
      <c r="AN1737" s="220" t="str">
        <f>Table1[[#This Row],[Sources]]</f>
        <v>Nat-11</v>
      </c>
      <c r="AO1737" s="219">
        <f>Table1[[#This Row],[Scale Bet]]</f>
        <v>40</v>
      </c>
    </row>
    <row r="1738" spans="5:41" ht="16.5" customHeight="1" x14ac:dyDescent="0.25">
      <c r="E1738" s="185">
        <v>45549</v>
      </c>
      <c r="F1738" s="35">
        <v>0.65277777777777779</v>
      </c>
      <c r="G1738" s="36" t="s">
        <v>157</v>
      </c>
      <c r="H1738" s="36">
        <v>7</v>
      </c>
      <c r="I1738" s="36">
        <v>1</v>
      </c>
      <c r="J1738" s="36" t="s">
        <v>363</v>
      </c>
      <c r="K1738" s="36" t="s">
        <v>40</v>
      </c>
      <c r="L1738" s="165">
        <v>12</v>
      </c>
      <c r="M1738" s="134">
        <f t="shared" si="351"/>
        <v>22</v>
      </c>
      <c r="N1738" s="36">
        <f t="shared" si="352"/>
        <v>2</v>
      </c>
      <c r="O1738" s="135" t="str">
        <f t="shared" si="353"/>
        <v>Edge-12/Pro Mel-10</v>
      </c>
      <c r="P1738" s="186" t="str">
        <f t="shared" si="354"/>
        <v>OK</v>
      </c>
      <c r="Q1738" s="187">
        <f t="shared" si="355"/>
        <v>88</v>
      </c>
      <c r="R1738" s="150"/>
      <c r="S1738" s="187" t="str">
        <f t="shared" si="356"/>
        <v/>
      </c>
      <c r="T1738" s="136" t="str">
        <f t="shared" si="357"/>
        <v>Quintessa</v>
      </c>
      <c r="U1738" s="137">
        <f>IF(P1738="","",IF(N1738=1,"",IF(Q1738="","",IF(Q1738&lt;=100,100,IF(Table1[[#This Row],[Day]]="Wed",100,200)))))</f>
        <v>100</v>
      </c>
      <c r="V1738" s="137" t="str">
        <f t="shared" si="358"/>
        <v/>
      </c>
      <c r="W1738" s="137">
        <f t="shared" si="359"/>
        <v>-100</v>
      </c>
      <c r="X1738" s="133">
        <f>100</f>
        <v>100</v>
      </c>
      <c r="Y1738" s="133" t="str">
        <f t="shared" si="360"/>
        <v/>
      </c>
      <c r="Z1738" s="133">
        <f t="shared" si="361"/>
        <v>-100</v>
      </c>
      <c r="AA1738" s="134" t="str">
        <f>TEXT(Table1[[#This Row],[Date]],"DDD")</f>
        <v>Sat</v>
      </c>
      <c r="AB1738" s="133" t="str">
        <f>IF(OR(G1738="Doomben",G1738="Eagle Farm"),"Q",IF(AND(Q1738&gt;1,Q1738&lt;55,Table1[[#This Row],[Source]]="Nat"),"Nat OK",IF(AND(Table1[[#This Row],[Source]]&lt;&gt;"Nat",Q1738&lt;55),"Poor &lt;55",IF(OR(G1738="Randwick",G1738="Flemington",G1738="Caulfield",G1738="Sandown Lake",G1738="Sandown Hill"),"Best","ave"))))</f>
        <v>Best</v>
      </c>
      <c r="AC1738" s="133">
        <f>IF(Q1738="","",IF(AB1738="Poor &lt;55",$AC$2*0.2%,IF(AND(AB1738="Q",AA1738&lt;&gt;"Wed"),$AC$2*0.4%,IF(AND(AB1738="Q",AA1738="Wed"),$AC$2*0.5%,IF(AND(AB1738="Ave",U1738=100),$AC$2*0.5%,IF(AND(AB1738="ave",U1738="",N1738=1,AG1738="Bush"),$AC$2*1%,IF(AND(AB1738="ave",U1738="",Q1738&gt;100),$AC$2*1.3%,IF(AND(AB1738="ave",U1738=""),$AC$2*1.2%,IF(AND(AB1738="Ave",U1738=200),$AC$2*1%,IF(AND(AB1738="Best",U1738=200),$AC$2*1.5%,IF(AND(AB1738="Best",U1738="",K1738&lt;&gt;"Pro Syd"),$AC$2*0.5%,IF(AND(AB1738="Best",U1738=""),$AC$2*1%,IF(AND(AB1738="Best",U1738=100,Table1[[#This Row],[State]]="NSW"),$AC$2*0.4%,IF(AND(AB1738="Best",U1738=100),$AC$2*1%,IF(Table1[[#This Row],[Adj]]="Nat OK",$AC$2*0.5%,"xxx")))))))))))))))</f>
        <v>100</v>
      </c>
      <c r="AD1738" s="133" t="str">
        <f t="shared" si="362"/>
        <v/>
      </c>
      <c r="AE1738" s="133">
        <f t="shared" si="363"/>
        <v>-100</v>
      </c>
      <c r="AF1738" s="133" t="str">
        <f>VLOOKUP(Table1[[#This Row],[Track]],$F$2672:$H$2715,2,FALSE)</f>
        <v>Vic</v>
      </c>
      <c r="AG1738" s="133" t="str">
        <f>VLOOKUP(Table1[[#This Row],[Track]],$F$2672:$H$2715,3,FALSE)</f>
        <v>-</v>
      </c>
      <c r="AH1738" s="133" t="str">
        <f>IF(Table1[[#This Row],[Date]]&lt;$AH$2,"",IF(Table1[[#This Row],[Date]]&lt;$AH$3,"Edge","Elite Combo"))</f>
        <v/>
      </c>
      <c r="AI1738" s="218">
        <f>Table1[[#This Row],[Time]]</f>
        <v>0.65277777777777779</v>
      </c>
      <c r="AJ1738" s="219" t="str">
        <f>Table1[[#This Row],[Track]]</f>
        <v>Flemington</v>
      </c>
      <c r="AK1738" s="216">
        <f>Table1[[#This Row],[Race ]]</f>
        <v>7</v>
      </c>
      <c r="AL1738" s="219">
        <f>Table1[[#This Row],[TAB]]</f>
        <v>1</v>
      </c>
      <c r="AM1738" s="219" t="str">
        <f>Table1[[#This Row],[Selection]]</f>
        <v>Quintessa</v>
      </c>
      <c r="AN1738" s="220" t="str">
        <f>Table1[[#This Row],[Sources]]</f>
        <v>Edge-12/Pro Mel-10</v>
      </c>
      <c r="AO1738" s="219">
        <f>Table1[[#This Row],[Scale Bet]]</f>
        <v>100</v>
      </c>
    </row>
    <row r="1739" spans="5:41" ht="16.5" customHeight="1" x14ac:dyDescent="0.25">
      <c r="E1739" s="185">
        <v>45549</v>
      </c>
      <c r="F1739" s="35">
        <v>0.65277777777777779</v>
      </c>
      <c r="G1739" s="36" t="s">
        <v>157</v>
      </c>
      <c r="H1739" s="36">
        <v>7</v>
      </c>
      <c r="I1739" s="36">
        <v>1</v>
      </c>
      <c r="J1739" s="36" t="s">
        <v>363</v>
      </c>
      <c r="K1739" s="36" t="s">
        <v>18</v>
      </c>
      <c r="L1739" s="165">
        <v>10</v>
      </c>
      <c r="M1739" s="134" t="str">
        <f t="shared" si="351"/>
        <v/>
      </c>
      <c r="N1739" s="36" t="str">
        <f t="shared" si="352"/>
        <v/>
      </c>
      <c r="O1739" s="135" t="str">
        <f t="shared" si="353"/>
        <v/>
      </c>
      <c r="P1739" s="186" t="str">
        <f t="shared" si="354"/>
        <v>OK</v>
      </c>
      <c r="Q1739" s="187" t="str">
        <f t="shared" si="355"/>
        <v/>
      </c>
      <c r="R1739" s="150"/>
      <c r="S1739" s="187" t="str">
        <f t="shared" si="356"/>
        <v/>
      </c>
      <c r="T1739" s="136" t="str">
        <f t="shared" si="357"/>
        <v>Quintessa</v>
      </c>
      <c r="U1739" s="137" t="str">
        <f>IF(P1739="","",IF(N1739=1,"",IF(Q1739="","",IF(Q1739&lt;=100,100,IF(Table1[[#This Row],[Day]]="Wed",100,200)))))</f>
        <v/>
      </c>
      <c r="V1739" s="137" t="str">
        <f t="shared" si="358"/>
        <v/>
      </c>
      <c r="W1739" s="137" t="str">
        <f t="shared" si="359"/>
        <v/>
      </c>
      <c r="X1739" s="133">
        <f>100</f>
        <v>100</v>
      </c>
      <c r="Y1739" s="133" t="str">
        <f t="shared" si="360"/>
        <v/>
      </c>
      <c r="Z1739" s="133">
        <f t="shared" si="361"/>
        <v>-100</v>
      </c>
      <c r="AA1739" s="134" t="str">
        <f>TEXT(Table1[[#This Row],[Date]],"DDD")</f>
        <v>Sat</v>
      </c>
      <c r="AB1739" s="133" t="str">
        <f>IF(OR(G1739="Doomben",G1739="Eagle Farm"),"Q",IF(AND(Q1739&gt;1,Q1739&lt;55,Table1[[#This Row],[Source]]="Nat"),"Nat OK",IF(AND(Table1[[#This Row],[Source]]&lt;&gt;"Nat",Q1739&lt;55),"Poor &lt;55",IF(OR(G1739="Randwick",G1739="Flemington",G1739="Caulfield",G1739="Sandown Lake",G1739="Sandown Hill"),"Best","ave"))))</f>
        <v>Best</v>
      </c>
      <c r="AC1739" s="133" t="str">
        <f>IF(Q1739="","",IF(AB1739="Poor &lt;55",$AC$2*0.2%,IF(AND(AB1739="Q",AA1739&lt;&gt;"Wed"),$AC$2*0.4%,IF(AND(AB1739="Q",AA1739="Wed"),$AC$2*0.5%,IF(AND(AB1739="Ave",U1739=100),$AC$2*0.5%,IF(AND(AB1739="ave",U1739="",N1739=1,AG1739="Bush"),$AC$2*1%,IF(AND(AB1739="ave",U1739="",Q1739&gt;100),$AC$2*1.3%,IF(AND(AB1739="ave",U1739=""),$AC$2*1.2%,IF(AND(AB1739="Ave",U1739=200),$AC$2*1%,IF(AND(AB1739="Best",U1739=200),$AC$2*1.5%,IF(AND(AB1739="Best",U1739="",K1739&lt;&gt;"Pro Syd"),$AC$2*0.5%,IF(AND(AB1739="Best",U1739=""),$AC$2*1%,IF(AND(AB1739="Best",U1739=100,Table1[[#This Row],[State]]="NSW"),$AC$2*0.4%,IF(AND(AB1739="Best",U1739=100),$AC$2*1%,IF(Table1[[#This Row],[Adj]]="Nat OK",$AC$2*0.5%,"xxx")))))))))))))))</f>
        <v/>
      </c>
      <c r="AD1739" s="133" t="str">
        <f t="shared" si="362"/>
        <v/>
      </c>
      <c r="AE1739" s="133" t="str">
        <f t="shared" si="363"/>
        <v/>
      </c>
      <c r="AF1739" s="133" t="str">
        <f>VLOOKUP(Table1[[#This Row],[Track]],$F$2672:$H$2715,2,FALSE)</f>
        <v>Vic</v>
      </c>
      <c r="AG1739" s="133" t="str">
        <f>VLOOKUP(Table1[[#This Row],[Track]],$F$2672:$H$2715,3,FALSE)</f>
        <v>-</v>
      </c>
      <c r="AH1739" s="133" t="str">
        <f>IF(Table1[[#This Row],[Date]]&lt;$AH$2,"",IF(Table1[[#This Row],[Date]]&lt;$AH$3,"Edge","Elite Combo"))</f>
        <v/>
      </c>
      <c r="AI1739" s="218">
        <f>Table1[[#This Row],[Time]]</f>
        <v>0.65277777777777779</v>
      </c>
      <c r="AJ1739" s="219" t="str">
        <f>Table1[[#This Row],[Track]]</f>
        <v>Flemington</v>
      </c>
      <c r="AK1739" s="216">
        <f>Table1[[#This Row],[Race ]]</f>
        <v>7</v>
      </c>
      <c r="AL1739" s="219">
        <f>Table1[[#This Row],[TAB]]</f>
        <v>1</v>
      </c>
      <c r="AM1739" s="219" t="str">
        <f>Table1[[#This Row],[Selection]]</f>
        <v>Quintessa</v>
      </c>
      <c r="AN1739" s="220" t="str">
        <f>Table1[[#This Row],[Sources]]</f>
        <v/>
      </c>
      <c r="AO1739" s="219" t="str">
        <f>Table1[[#This Row],[Scale Bet]]</f>
        <v/>
      </c>
    </row>
    <row r="1740" spans="5:41" ht="16.5" customHeight="1" x14ac:dyDescent="0.25">
      <c r="E1740" s="185">
        <v>45549</v>
      </c>
      <c r="F1740" s="35">
        <v>0.66666666666666663</v>
      </c>
      <c r="G1740" s="36" t="s">
        <v>17</v>
      </c>
      <c r="H1740" s="36">
        <v>8</v>
      </c>
      <c r="I1740" s="36">
        <v>2</v>
      </c>
      <c r="J1740" s="36" t="s">
        <v>360</v>
      </c>
      <c r="K1740" s="36" t="s">
        <v>13</v>
      </c>
      <c r="L1740" s="165">
        <v>13</v>
      </c>
      <c r="M1740" s="134">
        <f t="shared" si="351"/>
        <v>13</v>
      </c>
      <c r="N1740" s="36">
        <f t="shared" si="352"/>
        <v>1</v>
      </c>
      <c r="O1740" s="135" t="str">
        <f t="shared" si="353"/>
        <v>Nat-13</v>
      </c>
      <c r="P1740" s="186" t="str">
        <f t="shared" si="354"/>
        <v>OK</v>
      </c>
      <c r="Q1740" s="187">
        <f t="shared" si="355"/>
        <v>52</v>
      </c>
      <c r="R1740" s="150"/>
      <c r="S1740" s="187" t="str">
        <f t="shared" si="356"/>
        <v/>
      </c>
      <c r="T1740" s="136" t="str">
        <f t="shared" si="357"/>
        <v>Storm Boy</v>
      </c>
      <c r="U1740" s="137" t="str">
        <f>IF(P1740="","",IF(N1740=1,"",IF(Q1740="","",IF(Q1740&lt;=100,100,IF(Table1[[#This Row],[Day]]="Wed",100,200)))))</f>
        <v/>
      </c>
      <c r="V1740" s="137" t="str">
        <f t="shared" si="358"/>
        <v/>
      </c>
      <c r="W1740" s="137" t="str">
        <f t="shared" si="359"/>
        <v/>
      </c>
      <c r="X1740" s="133">
        <f>100</f>
        <v>100</v>
      </c>
      <c r="Y1740" s="133" t="str">
        <f t="shared" si="360"/>
        <v/>
      </c>
      <c r="Z1740" s="133">
        <f t="shared" si="361"/>
        <v>-100</v>
      </c>
      <c r="AA1740" s="134" t="str">
        <f>TEXT(Table1[[#This Row],[Date]],"DDD")</f>
        <v>Sat</v>
      </c>
      <c r="AB1740" s="133" t="str">
        <f>IF(OR(G1740="Doomben",G1740="Eagle Farm"),"Q",IF(AND(Q1740&gt;1,Q1740&lt;55,Table1[[#This Row],[Source]]="Nat"),"Nat OK",IF(AND(Table1[[#This Row],[Source]]&lt;&gt;"Nat",Q1740&lt;55),"Poor &lt;55",IF(OR(G1740="Randwick",G1740="Flemington",G1740="Caulfield",G1740="Sandown Lake",G1740="Sandown Hill"),"Best","ave"))))</f>
        <v>Nat OK</v>
      </c>
      <c r="AC1740" s="133">
        <f>IF(Q1740="","",IF(AB1740="Poor &lt;55",$AC$2*0.2%,IF(AND(AB1740="Q",AA1740&lt;&gt;"Wed"),$AC$2*0.4%,IF(AND(AB1740="Q",AA1740="Wed"),$AC$2*0.5%,IF(AND(AB1740="Ave",U1740=100),$AC$2*0.5%,IF(AND(AB1740="ave",U1740="",N1740=1,AG1740="Bush"),$AC$2*1%,IF(AND(AB1740="ave",U1740="",Q1740&gt;100),$AC$2*1.3%,IF(AND(AB1740="ave",U1740=""),$AC$2*1.2%,IF(AND(AB1740="Ave",U1740=200),$AC$2*1%,IF(AND(AB1740="Best",U1740=200),$AC$2*1.5%,IF(AND(AB1740="Best",U1740="",K1740&lt;&gt;"Pro Syd"),$AC$2*0.5%,IF(AND(AB1740="Best",U1740=""),$AC$2*1%,IF(AND(AB1740="Best",U1740=100,Table1[[#This Row],[State]]="NSW"),$AC$2*0.4%,IF(AND(AB1740="Best",U1740=100),$AC$2*1%,IF(Table1[[#This Row],[Adj]]="Nat OK",$AC$2*0.5%,"xxx")))))))))))))))</f>
        <v>50</v>
      </c>
      <c r="AD1740" s="133" t="str">
        <f t="shared" si="362"/>
        <v/>
      </c>
      <c r="AE1740" s="133">
        <f t="shared" si="363"/>
        <v>-50</v>
      </c>
      <c r="AF1740" s="133" t="str">
        <f>VLOOKUP(Table1[[#This Row],[Track]],$F$2672:$H$2715,2,FALSE)</f>
        <v>NSW</v>
      </c>
      <c r="AG1740" s="133" t="str">
        <f>VLOOKUP(Table1[[#This Row],[Track]],$F$2672:$H$2715,3,FALSE)</f>
        <v>-</v>
      </c>
      <c r="AH1740" s="133" t="str">
        <f>IF(Table1[[#This Row],[Date]]&lt;$AH$2,"",IF(Table1[[#This Row],[Date]]&lt;$AH$3,"Edge","Elite Combo"))</f>
        <v/>
      </c>
      <c r="AI1740" s="218">
        <f>Table1[[#This Row],[Time]]</f>
        <v>0.66666666666666663</v>
      </c>
      <c r="AJ1740" s="219" t="str">
        <f>Table1[[#This Row],[Track]]</f>
        <v>Rosehill</v>
      </c>
      <c r="AK1740" s="216">
        <f>Table1[[#This Row],[Race ]]</f>
        <v>8</v>
      </c>
      <c r="AL1740" s="219">
        <f>Table1[[#This Row],[TAB]]</f>
        <v>2</v>
      </c>
      <c r="AM1740" s="219" t="str">
        <f>Table1[[#This Row],[Selection]]</f>
        <v>Storm Boy</v>
      </c>
      <c r="AN1740" s="220" t="str">
        <f>Table1[[#This Row],[Sources]]</f>
        <v>Nat-13</v>
      </c>
      <c r="AO1740" s="219">
        <f>Table1[[#This Row],[Scale Bet]]</f>
        <v>50</v>
      </c>
    </row>
    <row r="1741" spans="5:41" ht="16.5" customHeight="1" x14ac:dyDescent="0.25">
      <c r="E1741" s="185">
        <v>45549</v>
      </c>
      <c r="F1741" s="35">
        <v>0.67500000000000004</v>
      </c>
      <c r="G1741" s="36" t="s">
        <v>28</v>
      </c>
      <c r="H1741" s="36">
        <v>8</v>
      </c>
      <c r="I1741" s="36">
        <v>4</v>
      </c>
      <c r="J1741" s="36" t="s">
        <v>397</v>
      </c>
      <c r="K1741" s="36" t="s">
        <v>13</v>
      </c>
      <c r="L1741" s="165">
        <v>11</v>
      </c>
      <c r="M1741" s="134">
        <f t="shared" si="351"/>
        <v>11</v>
      </c>
      <c r="N1741" s="36">
        <f t="shared" si="352"/>
        <v>1</v>
      </c>
      <c r="O1741" s="135" t="str">
        <f t="shared" si="353"/>
        <v>Nat-11</v>
      </c>
      <c r="P1741" s="186" t="str">
        <f t="shared" si="354"/>
        <v/>
      </c>
      <c r="Q1741" s="187">
        <f t="shared" si="355"/>
        <v>44</v>
      </c>
      <c r="R1741" s="150"/>
      <c r="S1741" s="187" t="str">
        <f t="shared" si="356"/>
        <v/>
      </c>
      <c r="T1741" s="136" t="str">
        <f t="shared" si="357"/>
        <v>Hidden Wealth</v>
      </c>
      <c r="U1741" s="137" t="str">
        <f>IF(P1741="","",IF(N1741=1,"",IF(Q1741="","",IF(Q1741&lt;=100,100,IF(Table1[[#This Row],[Day]]="Wed",100,200)))))</f>
        <v/>
      </c>
      <c r="V1741" s="137" t="str">
        <f t="shared" si="358"/>
        <v/>
      </c>
      <c r="W1741" s="137" t="str">
        <f t="shared" si="359"/>
        <v/>
      </c>
      <c r="X1741" s="133">
        <f>100</f>
        <v>100</v>
      </c>
      <c r="Y1741" s="133" t="str">
        <f t="shared" si="360"/>
        <v/>
      </c>
      <c r="Z1741" s="133">
        <f t="shared" si="361"/>
        <v>-100</v>
      </c>
      <c r="AA1741" s="134" t="str">
        <f>TEXT(Table1[[#This Row],[Date]],"DDD")</f>
        <v>Sat</v>
      </c>
      <c r="AB1741" s="133" t="str">
        <f>IF(OR(G1741="Doomben",G1741="Eagle Farm"),"Q",IF(AND(Q1741&gt;1,Q1741&lt;55,Table1[[#This Row],[Source]]="Nat"),"Nat OK",IF(AND(Table1[[#This Row],[Source]]&lt;&gt;"Nat",Q1741&lt;55),"Poor &lt;55",IF(OR(G1741="Randwick",G1741="Flemington",G1741="Caulfield",G1741="Sandown Lake",G1741="Sandown Hill"),"Best","ave"))))</f>
        <v>Q</v>
      </c>
      <c r="AC1741" s="133">
        <f>IF(Q1741="","",IF(AB1741="Poor &lt;55",$AC$2*0.2%,IF(AND(AB1741="Q",AA1741&lt;&gt;"Wed"),$AC$2*0.4%,IF(AND(AB1741="Q",AA1741="Wed"),$AC$2*0.5%,IF(AND(AB1741="Ave",U1741=100),$AC$2*0.5%,IF(AND(AB1741="ave",U1741="",N1741=1,AG1741="Bush"),$AC$2*1%,IF(AND(AB1741="ave",U1741="",Q1741&gt;100),$AC$2*1.3%,IF(AND(AB1741="ave",U1741=""),$AC$2*1.2%,IF(AND(AB1741="Ave",U1741=200),$AC$2*1%,IF(AND(AB1741="Best",U1741=200),$AC$2*1.5%,IF(AND(AB1741="Best",U1741="",K1741&lt;&gt;"Pro Syd"),$AC$2*0.5%,IF(AND(AB1741="Best",U1741=""),$AC$2*1%,IF(AND(AB1741="Best",U1741=100,Table1[[#This Row],[State]]="NSW"),$AC$2*0.4%,IF(AND(AB1741="Best",U1741=100),$AC$2*1%,IF(Table1[[#This Row],[Adj]]="Nat OK",$AC$2*0.5%,"xxx")))))))))))))))</f>
        <v>40</v>
      </c>
      <c r="AD1741" s="133" t="str">
        <f t="shared" si="362"/>
        <v/>
      </c>
      <c r="AE1741" s="133">
        <f t="shared" si="363"/>
        <v>-40</v>
      </c>
      <c r="AF1741" s="133" t="str">
        <f>VLOOKUP(Table1[[#This Row],[Track]],$F$2672:$H$2715,2,FALSE)</f>
        <v>Qld</v>
      </c>
      <c r="AG1741" s="133" t="str">
        <f>VLOOKUP(Table1[[#This Row],[Track]],$F$2672:$H$2715,3,FALSE)</f>
        <v>-</v>
      </c>
      <c r="AH1741" s="133" t="str">
        <f>IF(Table1[[#This Row],[Date]]&lt;$AH$2,"",IF(Table1[[#This Row],[Date]]&lt;$AH$3,"Edge","Elite Combo"))</f>
        <v/>
      </c>
      <c r="AI1741" s="218">
        <f>Table1[[#This Row],[Time]]</f>
        <v>0.67500000000000004</v>
      </c>
      <c r="AJ1741" s="219" t="str">
        <f>Table1[[#This Row],[Track]]</f>
        <v>Eagle Farm</v>
      </c>
      <c r="AK1741" s="216">
        <f>Table1[[#This Row],[Race ]]</f>
        <v>8</v>
      </c>
      <c r="AL1741" s="219">
        <f>Table1[[#This Row],[TAB]]</f>
        <v>4</v>
      </c>
      <c r="AM1741" s="219" t="str">
        <f>Table1[[#This Row],[Selection]]</f>
        <v>Hidden Wealth</v>
      </c>
      <c r="AN1741" s="220" t="str">
        <f>Table1[[#This Row],[Sources]]</f>
        <v>Nat-11</v>
      </c>
      <c r="AO1741" s="219">
        <f>Table1[[#This Row],[Scale Bet]]</f>
        <v>40</v>
      </c>
    </row>
    <row r="1742" spans="5:41" ht="16.5" customHeight="1" x14ac:dyDescent="0.25">
      <c r="E1742" s="185">
        <v>45549</v>
      </c>
      <c r="F1742" s="35">
        <v>0.68055555555555558</v>
      </c>
      <c r="G1742" s="36" t="s">
        <v>157</v>
      </c>
      <c r="H1742" s="36">
        <v>8</v>
      </c>
      <c r="I1742" s="36">
        <v>1</v>
      </c>
      <c r="J1742" s="36" t="s">
        <v>202</v>
      </c>
      <c r="K1742" s="36" t="s">
        <v>1</v>
      </c>
      <c r="L1742" s="165">
        <v>10</v>
      </c>
      <c r="M1742" s="134">
        <f t="shared" si="351"/>
        <v>23</v>
      </c>
      <c r="N1742" s="36">
        <f t="shared" si="352"/>
        <v>2</v>
      </c>
      <c r="O1742" s="135" t="str">
        <f t="shared" si="353"/>
        <v>E4-10/Nat-13</v>
      </c>
      <c r="P1742" s="186" t="str">
        <f t="shared" si="354"/>
        <v>OK</v>
      </c>
      <c r="Q1742" s="187">
        <f t="shared" si="355"/>
        <v>92</v>
      </c>
      <c r="R1742" s="150">
        <v>3.9</v>
      </c>
      <c r="S1742" s="187">
        <f t="shared" si="356"/>
        <v>358.8</v>
      </c>
      <c r="T1742" s="136" t="str">
        <f t="shared" si="357"/>
        <v>Mr Brightside</v>
      </c>
      <c r="U1742" s="137">
        <f>IF(P1742="","",IF(N1742=1,"",IF(Q1742="","",IF(Q1742&lt;=100,100,IF(Table1[[#This Row],[Day]]="Wed",100,200)))))</f>
        <v>100</v>
      </c>
      <c r="V1742" s="137">
        <f t="shared" si="358"/>
        <v>390</v>
      </c>
      <c r="W1742" s="137">
        <f t="shared" si="359"/>
        <v>290</v>
      </c>
      <c r="X1742" s="133">
        <f>100</f>
        <v>100</v>
      </c>
      <c r="Y1742" s="133">
        <f t="shared" si="360"/>
        <v>390</v>
      </c>
      <c r="Z1742" s="133">
        <f t="shared" si="361"/>
        <v>290</v>
      </c>
      <c r="AA1742" s="134" t="str">
        <f>TEXT(Table1[[#This Row],[Date]],"DDD")</f>
        <v>Sat</v>
      </c>
      <c r="AB1742" s="133" t="str">
        <f>IF(OR(G1742="Doomben",G1742="Eagle Farm"),"Q",IF(AND(Q1742&gt;1,Q1742&lt;55,Table1[[#This Row],[Source]]="Nat"),"Nat OK",IF(AND(Table1[[#This Row],[Source]]&lt;&gt;"Nat",Q1742&lt;55),"Poor &lt;55",IF(OR(G1742="Randwick",G1742="Flemington",G1742="Caulfield",G1742="Sandown Lake",G1742="Sandown Hill"),"Best","ave"))))</f>
        <v>Best</v>
      </c>
      <c r="AC1742" s="133">
        <f>IF(Q1742="","",IF(AB1742="Poor &lt;55",$AC$2*0.2%,IF(AND(AB1742="Q",AA1742&lt;&gt;"Wed"),$AC$2*0.4%,IF(AND(AB1742="Q",AA1742="Wed"),$AC$2*0.5%,IF(AND(AB1742="Ave",U1742=100),$AC$2*0.5%,IF(AND(AB1742="ave",U1742="",N1742=1,AG1742="Bush"),$AC$2*1%,IF(AND(AB1742="ave",U1742="",Q1742&gt;100),$AC$2*1.3%,IF(AND(AB1742="ave",U1742=""),$AC$2*1.2%,IF(AND(AB1742="Ave",U1742=200),$AC$2*1%,IF(AND(AB1742="Best",U1742=200),$AC$2*1.5%,IF(AND(AB1742="Best",U1742="",K1742&lt;&gt;"Pro Syd"),$AC$2*0.5%,IF(AND(AB1742="Best",U1742=""),$AC$2*1%,IF(AND(AB1742="Best",U1742=100,Table1[[#This Row],[State]]="NSW"),$AC$2*0.4%,IF(AND(AB1742="Best",U1742=100),$AC$2*1%,IF(Table1[[#This Row],[Adj]]="Nat OK",$AC$2*0.5%,"xxx")))))))))))))))</f>
        <v>100</v>
      </c>
      <c r="AD1742" s="133">
        <f t="shared" si="362"/>
        <v>390</v>
      </c>
      <c r="AE1742" s="133">
        <f t="shared" si="363"/>
        <v>290</v>
      </c>
      <c r="AF1742" s="133" t="str">
        <f>VLOOKUP(Table1[[#This Row],[Track]],$F$2672:$H$2715,2,FALSE)</f>
        <v>Vic</v>
      </c>
      <c r="AG1742" s="133" t="str">
        <f>VLOOKUP(Table1[[#This Row],[Track]],$F$2672:$H$2715,3,FALSE)</f>
        <v>-</v>
      </c>
      <c r="AH1742" s="133" t="str">
        <f>IF(Table1[[#This Row],[Date]]&lt;$AH$2,"",IF(Table1[[#This Row],[Date]]&lt;$AH$3,"Edge","Elite Combo"))</f>
        <v/>
      </c>
      <c r="AI1742" s="218">
        <f>Table1[[#This Row],[Time]]</f>
        <v>0.68055555555555558</v>
      </c>
      <c r="AJ1742" s="219" t="str">
        <f>Table1[[#This Row],[Track]]</f>
        <v>Flemington</v>
      </c>
      <c r="AK1742" s="216">
        <f>Table1[[#This Row],[Race ]]</f>
        <v>8</v>
      </c>
      <c r="AL1742" s="219">
        <f>Table1[[#This Row],[TAB]]</f>
        <v>1</v>
      </c>
      <c r="AM1742" s="219" t="str">
        <f>Table1[[#This Row],[Selection]]</f>
        <v>Mr Brightside</v>
      </c>
      <c r="AN1742" s="220" t="str">
        <f>Table1[[#This Row],[Sources]]</f>
        <v>E4-10/Nat-13</v>
      </c>
      <c r="AO1742" s="219">
        <f>Table1[[#This Row],[Scale Bet]]</f>
        <v>100</v>
      </c>
    </row>
    <row r="1743" spans="5:41" ht="16.5" customHeight="1" x14ac:dyDescent="0.25">
      <c r="E1743" s="185">
        <v>45549</v>
      </c>
      <c r="F1743" s="35">
        <v>0.68055555555555558</v>
      </c>
      <c r="G1743" s="36" t="s">
        <v>157</v>
      </c>
      <c r="H1743" s="36">
        <v>8</v>
      </c>
      <c r="I1743" s="36">
        <v>1</v>
      </c>
      <c r="J1743" s="36" t="s">
        <v>202</v>
      </c>
      <c r="K1743" s="36" t="s">
        <v>13</v>
      </c>
      <c r="L1743" s="165">
        <v>13</v>
      </c>
      <c r="M1743" s="134" t="str">
        <f t="shared" si="351"/>
        <v/>
      </c>
      <c r="N1743" s="36" t="str">
        <f t="shared" si="352"/>
        <v/>
      </c>
      <c r="O1743" s="135" t="str">
        <f t="shared" si="353"/>
        <v/>
      </c>
      <c r="P1743" s="186" t="str">
        <f t="shared" si="354"/>
        <v>OK</v>
      </c>
      <c r="Q1743" s="187" t="str">
        <f t="shared" si="355"/>
        <v/>
      </c>
      <c r="R1743" s="150">
        <v>3.9</v>
      </c>
      <c r="S1743" s="187" t="str">
        <f t="shared" si="356"/>
        <v/>
      </c>
      <c r="T1743" s="136" t="str">
        <f t="shared" si="357"/>
        <v>Mr Brightside</v>
      </c>
      <c r="U1743" s="137" t="str">
        <f>IF(P1743="","",IF(N1743=1,"",IF(Q1743="","",IF(Q1743&lt;=100,100,IF(Table1[[#This Row],[Day]]="Wed",100,200)))))</f>
        <v/>
      </c>
      <c r="V1743" s="137" t="str">
        <f t="shared" si="358"/>
        <v/>
      </c>
      <c r="W1743" s="137" t="str">
        <f t="shared" si="359"/>
        <v/>
      </c>
      <c r="X1743" s="133">
        <f>100</f>
        <v>100</v>
      </c>
      <c r="Y1743" s="133">
        <f t="shared" si="360"/>
        <v>390</v>
      </c>
      <c r="Z1743" s="133">
        <f t="shared" si="361"/>
        <v>290</v>
      </c>
      <c r="AA1743" s="134" t="str">
        <f>TEXT(Table1[[#This Row],[Date]],"DDD")</f>
        <v>Sat</v>
      </c>
      <c r="AB1743" s="133" t="str">
        <f>IF(OR(G1743="Doomben",G1743="Eagle Farm"),"Q",IF(AND(Q1743&gt;1,Q1743&lt;55,Table1[[#This Row],[Source]]="Nat"),"Nat OK",IF(AND(Table1[[#This Row],[Source]]&lt;&gt;"Nat",Q1743&lt;55),"Poor &lt;55",IF(OR(G1743="Randwick",G1743="Flemington",G1743="Caulfield",G1743="Sandown Lake",G1743="Sandown Hill"),"Best","ave"))))</f>
        <v>Best</v>
      </c>
      <c r="AC1743" s="133" t="str">
        <f>IF(Q1743="","",IF(AB1743="Poor &lt;55",$AC$2*0.2%,IF(AND(AB1743="Q",AA1743&lt;&gt;"Wed"),$AC$2*0.4%,IF(AND(AB1743="Q",AA1743="Wed"),$AC$2*0.5%,IF(AND(AB1743="Ave",U1743=100),$AC$2*0.5%,IF(AND(AB1743="ave",U1743="",N1743=1,AG1743="Bush"),$AC$2*1%,IF(AND(AB1743="ave",U1743="",Q1743&gt;100),$AC$2*1.3%,IF(AND(AB1743="ave",U1743=""),$AC$2*1.2%,IF(AND(AB1743="Ave",U1743=200),$AC$2*1%,IF(AND(AB1743="Best",U1743=200),$AC$2*1.5%,IF(AND(AB1743="Best",U1743="",K1743&lt;&gt;"Pro Syd"),$AC$2*0.5%,IF(AND(AB1743="Best",U1743=""),$AC$2*1%,IF(AND(AB1743="Best",U1743=100,Table1[[#This Row],[State]]="NSW"),$AC$2*0.4%,IF(AND(AB1743="Best",U1743=100),$AC$2*1%,IF(Table1[[#This Row],[Adj]]="Nat OK",$AC$2*0.5%,"xxx")))))))))))))))</f>
        <v/>
      </c>
      <c r="AD1743" s="133" t="str">
        <f t="shared" si="362"/>
        <v/>
      </c>
      <c r="AE1743" s="133" t="str">
        <f t="shared" si="363"/>
        <v/>
      </c>
      <c r="AF1743" s="133" t="str">
        <f>VLOOKUP(Table1[[#This Row],[Track]],$F$2672:$H$2715,2,FALSE)</f>
        <v>Vic</v>
      </c>
      <c r="AG1743" s="133" t="str">
        <f>VLOOKUP(Table1[[#This Row],[Track]],$F$2672:$H$2715,3,FALSE)</f>
        <v>-</v>
      </c>
      <c r="AH1743" s="133" t="str">
        <f>IF(Table1[[#This Row],[Date]]&lt;$AH$2,"",IF(Table1[[#This Row],[Date]]&lt;$AH$3,"Edge","Elite Combo"))</f>
        <v/>
      </c>
      <c r="AI1743" s="218">
        <f>Table1[[#This Row],[Time]]</f>
        <v>0.68055555555555558</v>
      </c>
      <c r="AJ1743" s="219" t="str">
        <f>Table1[[#This Row],[Track]]</f>
        <v>Flemington</v>
      </c>
      <c r="AK1743" s="216">
        <f>Table1[[#This Row],[Race ]]</f>
        <v>8</v>
      </c>
      <c r="AL1743" s="219">
        <f>Table1[[#This Row],[TAB]]</f>
        <v>1</v>
      </c>
      <c r="AM1743" s="219" t="str">
        <f>Table1[[#This Row],[Selection]]</f>
        <v>Mr Brightside</v>
      </c>
      <c r="AN1743" s="220" t="str">
        <f>Table1[[#This Row],[Sources]]</f>
        <v/>
      </c>
      <c r="AO1743" s="219" t="str">
        <f>Table1[[#This Row],[Scale Bet]]</f>
        <v/>
      </c>
    </row>
    <row r="1744" spans="5:41" ht="16.5" customHeight="1" x14ac:dyDescent="0.25">
      <c r="E1744" s="185">
        <v>45549</v>
      </c>
      <c r="F1744" s="35">
        <v>0.71875</v>
      </c>
      <c r="G1744" s="36" t="s">
        <v>17</v>
      </c>
      <c r="H1744" s="36">
        <v>10</v>
      </c>
      <c r="I1744" s="36">
        <v>14</v>
      </c>
      <c r="J1744" s="36" t="s">
        <v>398</v>
      </c>
      <c r="K1744" s="36" t="s">
        <v>60</v>
      </c>
      <c r="L1744" s="165">
        <v>15</v>
      </c>
      <c r="M1744" s="134">
        <f t="shared" si="351"/>
        <v>15</v>
      </c>
      <c r="N1744" s="36">
        <f t="shared" si="352"/>
        <v>1</v>
      </c>
      <c r="O1744" s="135" t="str">
        <f t="shared" si="353"/>
        <v>Pro Syd-15</v>
      </c>
      <c r="P1744" s="186" t="str">
        <f t="shared" si="354"/>
        <v>OK</v>
      </c>
      <c r="Q1744" s="187">
        <f t="shared" si="355"/>
        <v>60</v>
      </c>
      <c r="R1744" s="150"/>
      <c r="S1744" s="187" t="str">
        <f t="shared" si="356"/>
        <v/>
      </c>
      <c r="T1744" s="136" t="str">
        <f t="shared" si="357"/>
        <v>Blanc De Blanc</v>
      </c>
      <c r="U1744" s="137" t="str">
        <f>IF(P1744="","",IF(N1744=1,"",IF(Q1744="","",IF(Q1744&lt;=100,100,IF(Table1[[#This Row],[Day]]="Wed",100,200)))))</f>
        <v/>
      </c>
      <c r="V1744" s="137" t="str">
        <f t="shared" si="358"/>
        <v/>
      </c>
      <c r="W1744" s="137" t="str">
        <f t="shared" si="359"/>
        <v/>
      </c>
      <c r="X1744" s="133">
        <f>100</f>
        <v>100</v>
      </c>
      <c r="Y1744" s="133" t="str">
        <f t="shared" si="360"/>
        <v/>
      </c>
      <c r="Z1744" s="133">
        <f t="shared" si="361"/>
        <v>-100</v>
      </c>
      <c r="AA1744" s="134" t="str">
        <f>TEXT(Table1[[#This Row],[Date]],"DDD")</f>
        <v>Sat</v>
      </c>
      <c r="AB1744" s="133" t="str">
        <f>IF(OR(G1744="Doomben",G1744="Eagle Farm"),"Q",IF(AND(Q1744&gt;1,Q1744&lt;55,Table1[[#This Row],[Source]]="Nat"),"Nat OK",IF(AND(Table1[[#This Row],[Source]]&lt;&gt;"Nat",Q1744&lt;55),"Poor &lt;55",IF(OR(G1744="Randwick",G1744="Flemington",G1744="Caulfield",G1744="Sandown Lake",G1744="Sandown Hill"),"Best","ave"))))</f>
        <v>ave</v>
      </c>
      <c r="AC1744" s="133">
        <f>IF(Q1744="","",IF(AB1744="Poor &lt;55",$AC$2*0.2%,IF(AND(AB1744="Q",AA1744&lt;&gt;"Wed"),$AC$2*0.4%,IF(AND(AB1744="Q",AA1744="Wed"),$AC$2*0.5%,IF(AND(AB1744="Ave",U1744=100),$AC$2*0.5%,IF(AND(AB1744="ave",U1744="",N1744=1,AG1744="Bush"),$AC$2*1%,IF(AND(AB1744="ave",U1744="",Q1744&gt;100),$AC$2*1.3%,IF(AND(AB1744="ave",U1744=""),$AC$2*1.2%,IF(AND(AB1744="Ave",U1744=200),$AC$2*1%,IF(AND(AB1744="Best",U1744=200),$AC$2*1.5%,IF(AND(AB1744="Best",U1744="",K1744&lt;&gt;"Pro Syd"),$AC$2*0.5%,IF(AND(AB1744="Best",U1744=""),$AC$2*1%,IF(AND(AB1744="Best",U1744=100,Table1[[#This Row],[State]]="NSW"),$AC$2*0.4%,IF(AND(AB1744="Best",U1744=100),$AC$2*1%,IF(Table1[[#This Row],[Adj]]="Nat OK",$AC$2*0.5%,"xxx")))))))))))))))</f>
        <v>120</v>
      </c>
      <c r="AD1744" s="133" t="str">
        <f t="shared" si="362"/>
        <v/>
      </c>
      <c r="AE1744" s="133">
        <f t="shared" si="363"/>
        <v>-120</v>
      </c>
      <c r="AF1744" s="133" t="str">
        <f>VLOOKUP(Table1[[#This Row],[Track]],$F$2672:$H$2715,2,FALSE)</f>
        <v>NSW</v>
      </c>
      <c r="AG1744" s="133" t="str">
        <f>VLOOKUP(Table1[[#This Row],[Track]],$F$2672:$H$2715,3,FALSE)</f>
        <v>-</v>
      </c>
      <c r="AH1744" s="133" t="str">
        <f>IF(Table1[[#This Row],[Date]]&lt;$AH$2,"",IF(Table1[[#This Row],[Date]]&lt;$AH$3,"Edge","Elite Combo"))</f>
        <v/>
      </c>
      <c r="AI1744" s="218">
        <f>Table1[[#This Row],[Time]]</f>
        <v>0.71875</v>
      </c>
      <c r="AJ1744" s="219" t="str">
        <f>Table1[[#This Row],[Track]]</f>
        <v>Rosehill</v>
      </c>
      <c r="AK1744" s="216">
        <f>Table1[[#This Row],[Race ]]</f>
        <v>10</v>
      </c>
      <c r="AL1744" s="219">
        <f>Table1[[#This Row],[TAB]]</f>
        <v>14</v>
      </c>
      <c r="AM1744" s="219" t="str">
        <f>Table1[[#This Row],[Selection]]</f>
        <v>Blanc De Blanc</v>
      </c>
      <c r="AN1744" s="220" t="str">
        <f>Table1[[#This Row],[Sources]]</f>
        <v>Pro Syd-15</v>
      </c>
      <c r="AO1744" s="219">
        <f>Table1[[#This Row],[Scale Bet]]</f>
        <v>120</v>
      </c>
    </row>
    <row r="1745" spans="5:41" ht="16.5" customHeight="1" x14ac:dyDescent="0.25">
      <c r="E1745" s="185">
        <v>45549</v>
      </c>
      <c r="F1745" s="35">
        <v>0.72569444444444442</v>
      </c>
      <c r="G1745" s="36" t="s">
        <v>157</v>
      </c>
      <c r="H1745" s="36">
        <v>10</v>
      </c>
      <c r="I1745" s="36">
        <v>3</v>
      </c>
      <c r="J1745" s="36" t="s">
        <v>399</v>
      </c>
      <c r="K1745" s="36" t="s">
        <v>40</v>
      </c>
      <c r="L1745" s="165">
        <v>15</v>
      </c>
      <c r="M1745" s="134">
        <f t="shared" si="351"/>
        <v>28</v>
      </c>
      <c r="N1745" s="36">
        <f t="shared" si="352"/>
        <v>2</v>
      </c>
      <c r="O1745" s="135" t="str">
        <f t="shared" si="353"/>
        <v>Edge-15/Pro Mel-13</v>
      </c>
      <c r="P1745" s="186" t="str">
        <f t="shared" si="354"/>
        <v>OK</v>
      </c>
      <c r="Q1745" s="187">
        <f t="shared" si="355"/>
        <v>112</v>
      </c>
      <c r="R1745" s="150"/>
      <c r="S1745" s="187" t="str">
        <f t="shared" si="356"/>
        <v/>
      </c>
      <c r="T1745" s="136" t="str">
        <f t="shared" si="357"/>
        <v>King Magnus</v>
      </c>
      <c r="U1745" s="137">
        <f>IF(P1745="","",IF(N1745=1,"",IF(Q1745="","",IF(Q1745&lt;=100,100,IF(Table1[[#This Row],[Day]]="Wed",100,200)))))</f>
        <v>200</v>
      </c>
      <c r="V1745" s="137" t="str">
        <f t="shared" si="358"/>
        <v/>
      </c>
      <c r="W1745" s="137">
        <f t="shared" si="359"/>
        <v>-200</v>
      </c>
      <c r="X1745" s="133">
        <f>100</f>
        <v>100</v>
      </c>
      <c r="Y1745" s="133" t="str">
        <f t="shared" si="360"/>
        <v/>
      </c>
      <c r="Z1745" s="133">
        <f t="shared" si="361"/>
        <v>-100</v>
      </c>
      <c r="AA1745" s="134" t="str">
        <f>TEXT(Table1[[#This Row],[Date]],"DDD")</f>
        <v>Sat</v>
      </c>
      <c r="AB1745" s="133" t="str">
        <f>IF(OR(G1745="Doomben",G1745="Eagle Farm"),"Q",IF(AND(Q1745&gt;1,Q1745&lt;55,Table1[[#This Row],[Source]]="Nat"),"Nat OK",IF(AND(Table1[[#This Row],[Source]]&lt;&gt;"Nat",Q1745&lt;55),"Poor &lt;55",IF(OR(G1745="Randwick",G1745="Flemington",G1745="Caulfield",G1745="Sandown Lake",G1745="Sandown Hill"),"Best","ave"))))</f>
        <v>Best</v>
      </c>
      <c r="AC1745" s="133">
        <f>IF(Q1745="","",IF(AB1745="Poor &lt;55",$AC$2*0.2%,IF(AND(AB1745="Q",AA1745&lt;&gt;"Wed"),$AC$2*0.4%,IF(AND(AB1745="Q",AA1745="Wed"),$AC$2*0.5%,IF(AND(AB1745="Ave",U1745=100),$AC$2*0.5%,IF(AND(AB1745="ave",U1745="",N1745=1,AG1745="Bush"),$AC$2*1%,IF(AND(AB1745="ave",U1745="",Q1745&gt;100),$AC$2*1.3%,IF(AND(AB1745="ave",U1745=""),$AC$2*1.2%,IF(AND(AB1745="Ave",U1745=200),$AC$2*1%,IF(AND(AB1745="Best",U1745=200),$AC$2*1.5%,IF(AND(AB1745="Best",U1745="",K1745&lt;&gt;"Pro Syd"),$AC$2*0.5%,IF(AND(AB1745="Best",U1745=""),$AC$2*1%,IF(AND(AB1745="Best",U1745=100,Table1[[#This Row],[State]]="NSW"),$AC$2*0.4%,IF(AND(AB1745="Best",U1745=100),$AC$2*1%,IF(Table1[[#This Row],[Adj]]="Nat OK",$AC$2*0.5%,"xxx")))))))))))))))</f>
        <v>150</v>
      </c>
      <c r="AD1745" s="133" t="str">
        <f t="shared" si="362"/>
        <v/>
      </c>
      <c r="AE1745" s="133">
        <f t="shared" si="363"/>
        <v>-150</v>
      </c>
      <c r="AF1745" s="133" t="str">
        <f>VLOOKUP(Table1[[#This Row],[Track]],$F$2672:$H$2715,2,FALSE)</f>
        <v>Vic</v>
      </c>
      <c r="AG1745" s="133" t="str">
        <f>VLOOKUP(Table1[[#This Row],[Track]],$F$2672:$H$2715,3,FALSE)</f>
        <v>-</v>
      </c>
      <c r="AH1745" s="133" t="str">
        <f>IF(Table1[[#This Row],[Date]]&lt;$AH$2,"",IF(Table1[[#This Row],[Date]]&lt;$AH$3,"Edge","Elite Combo"))</f>
        <v/>
      </c>
      <c r="AI1745" s="218">
        <f>Table1[[#This Row],[Time]]</f>
        <v>0.72569444444444442</v>
      </c>
      <c r="AJ1745" s="219" t="str">
        <f>Table1[[#This Row],[Track]]</f>
        <v>Flemington</v>
      </c>
      <c r="AK1745" s="216">
        <f>Table1[[#This Row],[Race ]]</f>
        <v>10</v>
      </c>
      <c r="AL1745" s="219">
        <f>Table1[[#This Row],[TAB]]</f>
        <v>3</v>
      </c>
      <c r="AM1745" s="219" t="str">
        <f>Table1[[#This Row],[Selection]]</f>
        <v>King Magnus</v>
      </c>
      <c r="AN1745" s="220" t="str">
        <f>Table1[[#This Row],[Sources]]</f>
        <v>Edge-15/Pro Mel-13</v>
      </c>
      <c r="AO1745" s="219">
        <f>Table1[[#This Row],[Scale Bet]]</f>
        <v>150</v>
      </c>
    </row>
    <row r="1746" spans="5:41" ht="16.5" customHeight="1" x14ac:dyDescent="0.25">
      <c r="E1746" s="185">
        <v>45549</v>
      </c>
      <c r="F1746" s="35">
        <v>0.72569444444444442</v>
      </c>
      <c r="G1746" s="36" t="s">
        <v>157</v>
      </c>
      <c r="H1746" s="36">
        <v>10</v>
      </c>
      <c r="I1746" s="36">
        <v>3</v>
      </c>
      <c r="J1746" s="36" t="s">
        <v>399</v>
      </c>
      <c r="K1746" s="36" t="s">
        <v>18</v>
      </c>
      <c r="L1746" s="165">
        <v>13</v>
      </c>
      <c r="M1746" s="134" t="str">
        <f t="shared" si="351"/>
        <v/>
      </c>
      <c r="N1746" s="36" t="str">
        <f t="shared" si="352"/>
        <v/>
      </c>
      <c r="O1746" s="135" t="str">
        <f t="shared" si="353"/>
        <v/>
      </c>
      <c r="P1746" s="186" t="str">
        <f t="shared" si="354"/>
        <v>OK</v>
      </c>
      <c r="Q1746" s="187" t="str">
        <f t="shared" si="355"/>
        <v/>
      </c>
      <c r="R1746" s="150"/>
      <c r="S1746" s="187" t="str">
        <f t="shared" si="356"/>
        <v/>
      </c>
      <c r="T1746" s="136" t="str">
        <f t="shared" si="357"/>
        <v>King Magnus</v>
      </c>
      <c r="U1746" s="137" t="str">
        <f>IF(P1746="","",IF(N1746=1,"",IF(Q1746="","",IF(Q1746&lt;=100,100,IF(Table1[[#This Row],[Day]]="Wed",100,200)))))</f>
        <v/>
      </c>
      <c r="V1746" s="137" t="str">
        <f t="shared" si="358"/>
        <v/>
      </c>
      <c r="W1746" s="137" t="str">
        <f t="shared" si="359"/>
        <v/>
      </c>
      <c r="X1746" s="133">
        <f>100</f>
        <v>100</v>
      </c>
      <c r="Y1746" s="133" t="str">
        <f t="shared" si="360"/>
        <v/>
      </c>
      <c r="Z1746" s="133">
        <f t="shared" si="361"/>
        <v>-100</v>
      </c>
      <c r="AA1746" s="134" t="str">
        <f>TEXT(Table1[[#This Row],[Date]],"DDD")</f>
        <v>Sat</v>
      </c>
      <c r="AB1746" s="133" t="str">
        <f>IF(OR(G1746="Doomben",G1746="Eagle Farm"),"Q",IF(AND(Q1746&gt;1,Q1746&lt;55,Table1[[#This Row],[Source]]="Nat"),"Nat OK",IF(AND(Table1[[#This Row],[Source]]&lt;&gt;"Nat",Q1746&lt;55),"Poor &lt;55",IF(OR(G1746="Randwick",G1746="Flemington",G1746="Caulfield",G1746="Sandown Lake",G1746="Sandown Hill"),"Best","ave"))))</f>
        <v>Best</v>
      </c>
      <c r="AC1746" s="133" t="str">
        <f>IF(Q1746="","",IF(AB1746="Poor &lt;55",$AC$2*0.2%,IF(AND(AB1746="Q",AA1746&lt;&gt;"Wed"),$AC$2*0.4%,IF(AND(AB1746="Q",AA1746="Wed"),$AC$2*0.5%,IF(AND(AB1746="Ave",U1746=100),$AC$2*0.5%,IF(AND(AB1746="ave",U1746="",N1746=1,AG1746="Bush"),$AC$2*1%,IF(AND(AB1746="ave",U1746="",Q1746&gt;100),$AC$2*1.3%,IF(AND(AB1746="ave",U1746=""),$AC$2*1.2%,IF(AND(AB1746="Ave",U1746=200),$AC$2*1%,IF(AND(AB1746="Best",U1746=200),$AC$2*1.5%,IF(AND(AB1746="Best",U1746="",K1746&lt;&gt;"Pro Syd"),$AC$2*0.5%,IF(AND(AB1746="Best",U1746=""),$AC$2*1%,IF(AND(AB1746="Best",U1746=100,Table1[[#This Row],[State]]="NSW"),$AC$2*0.4%,IF(AND(AB1746="Best",U1746=100),$AC$2*1%,IF(Table1[[#This Row],[Adj]]="Nat OK",$AC$2*0.5%,"xxx")))))))))))))))</f>
        <v/>
      </c>
      <c r="AD1746" s="133" t="str">
        <f t="shared" si="362"/>
        <v/>
      </c>
      <c r="AE1746" s="133" t="str">
        <f t="shared" si="363"/>
        <v/>
      </c>
      <c r="AF1746" s="133" t="str">
        <f>VLOOKUP(Table1[[#This Row],[Track]],$F$2672:$H$2715,2,FALSE)</f>
        <v>Vic</v>
      </c>
      <c r="AG1746" s="133" t="str">
        <f>VLOOKUP(Table1[[#This Row],[Track]],$F$2672:$H$2715,3,FALSE)</f>
        <v>-</v>
      </c>
      <c r="AH1746" s="133" t="str">
        <f>IF(Table1[[#This Row],[Date]]&lt;$AH$2,"",IF(Table1[[#This Row],[Date]]&lt;$AH$3,"Edge","Elite Combo"))</f>
        <v/>
      </c>
      <c r="AI1746" s="218">
        <f>Table1[[#This Row],[Time]]</f>
        <v>0.72569444444444442</v>
      </c>
      <c r="AJ1746" s="219" t="str">
        <f>Table1[[#This Row],[Track]]</f>
        <v>Flemington</v>
      </c>
      <c r="AK1746" s="216">
        <f>Table1[[#This Row],[Race ]]</f>
        <v>10</v>
      </c>
      <c r="AL1746" s="219">
        <f>Table1[[#This Row],[TAB]]</f>
        <v>3</v>
      </c>
      <c r="AM1746" s="219" t="str">
        <f>Table1[[#This Row],[Selection]]</f>
        <v>King Magnus</v>
      </c>
      <c r="AN1746" s="220" t="str">
        <f>Table1[[#This Row],[Sources]]</f>
        <v/>
      </c>
      <c r="AO1746" s="219" t="str">
        <f>Table1[[#This Row],[Scale Bet]]</f>
        <v/>
      </c>
    </row>
    <row r="1747" spans="5:41" ht="16.5" customHeight="1" x14ac:dyDescent="0.25">
      <c r="E1747" s="185">
        <v>45556</v>
      </c>
      <c r="F1747" s="35">
        <v>0.49305555555555558</v>
      </c>
      <c r="G1747" s="36" t="s">
        <v>22</v>
      </c>
      <c r="H1747" s="36">
        <v>1</v>
      </c>
      <c r="I1747" s="36">
        <v>7</v>
      </c>
      <c r="J1747" s="36" t="s">
        <v>400</v>
      </c>
      <c r="K1747" s="36" t="s">
        <v>1</v>
      </c>
      <c r="L1747" s="165">
        <v>10</v>
      </c>
      <c r="M1747" s="134">
        <f t="shared" si="351"/>
        <v>23</v>
      </c>
      <c r="N1747" s="36">
        <f t="shared" si="352"/>
        <v>2</v>
      </c>
      <c r="O1747" s="135" t="str">
        <f t="shared" si="353"/>
        <v>E4-10/Nat-13</v>
      </c>
      <c r="P1747" s="186" t="str">
        <f t="shared" si="354"/>
        <v>OK</v>
      </c>
      <c r="Q1747" s="187">
        <f t="shared" si="355"/>
        <v>92</v>
      </c>
      <c r="R1747" s="150"/>
      <c r="S1747" s="187" t="str">
        <f t="shared" si="356"/>
        <v/>
      </c>
      <c r="T1747" s="136" t="str">
        <f t="shared" si="357"/>
        <v>Flying Bandit</v>
      </c>
      <c r="U1747" s="137">
        <f>IF(P1747="","",IF(N1747=1,"",IF(Q1747="","",IF(Q1747&lt;=100,100,IF(Table1[[#This Row],[Day]]="Wed",100,200)))))</f>
        <v>100</v>
      </c>
      <c r="V1747" s="137" t="str">
        <f t="shared" si="358"/>
        <v/>
      </c>
      <c r="W1747" s="137">
        <f t="shared" si="359"/>
        <v>-100</v>
      </c>
      <c r="X1747" s="133">
        <f>100</f>
        <v>100</v>
      </c>
      <c r="Y1747" s="133" t="str">
        <f t="shared" si="360"/>
        <v/>
      </c>
      <c r="Z1747" s="133">
        <f t="shared" si="361"/>
        <v>-100</v>
      </c>
      <c r="AA1747" s="134" t="str">
        <f>TEXT(Table1[[#This Row],[Date]],"DDD")</f>
        <v>Sat</v>
      </c>
      <c r="AB1747" s="133" t="str">
        <f>IF(OR(G1747="Doomben",G1747="Eagle Farm"),"Q",IF(AND(Q1747&gt;1,Q1747&lt;55,Table1[[#This Row],[Source]]="Nat"),"Nat OK",IF(AND(Table1[[#This Row],[Source]]&lt;&gt;"Nat",Q1747&lt;55),"Poor &lt;55",IF(OR(G1747="Randwick",G1747="Flemington",G1747="Caulfield",G1747="Sandown Lake",G1747="Sandown Hill"),"Best","ave"))))</f>
        <v>Best</v>
      </c>
      <c r="AC1747" s="133">
        <f>IF(Q1747="","",IF(AB1747="Poor &lt;55",$AC$2*0.2%,IF(AND(AB1747="Q",AA1747&lt;&gt;"Wed"),$AC$2*0.4%,IF(AND(AB1747="Q",AA1747="Wed"),$AC$2*0.5%,IF(AND(AB1747="Ave",U1747=100),$AC$2*0.5%,IF(AND(AB1747="ave",U1747="",N1747=1,AG1747="Bush"),$AC$2*1%,IF(AND(AB1747="ave",U1747="",Q1747&gt;100),$AC$2*1.3%,IF(AND(AB1747="ave",U1747=""),$AC$2*1.2%,IF(AND(AB1747="Ave",U1747=200),$AC$2*1%,IF(AND(AB1747="Best",U1747=200),$AC$2*1.5%,IF(AND(AB1747="Best",U1747="",K1747&lt;&gt;"Pro Syd"),$AC$2*0.5%,IF(AND(AB1747="Best",U1747=""),$AC$2*1%,IF(AND(AB1747="Best",U1747=100,Table1[[#This Row],[State]]="NSW"),$AC$2*0.4%,IF(AND(AB1747="Best",U1747=100),$AC$2*1%,IF(Table1[[#This Row],[Adj]]="Nat OK",$AC$2*0.5%,"xxx")))))))))))))))</f>
        <v>40</v>
      </c>
      <c r="AD1747" s="133" t="str">
        <f t="shared" si="362"/>
        <v/>
      </c>
      <c r="AE1747" s="133">
        <f t="shared" si="363"/>
        <v>-40</v>
      </c>
      <c r="AF1747" s="133" t="str">
        <f>VLOOKUP(Table1[[#This Row],[Track]],$F$2672:$H$2715,2,FALSE)</f>
        <v>NSW</v>
      </c>
      <c r="AG1747" s="133" t="str">
        <f>VLOOKUP(Table1[[#This Row],[Track]],$F$2672:$H$2715,3,FALSE)</f>
        <v>-</v>
      </c>
      <c r="AH1747" s="133" t="str">
        <f>IF(Table1[[#This Row],[Date]]&lt;$AH$2,"",IF(Table1[[#This Row],[Date]]&lt;$AH$3,"Edge","Elite Combo"))</f>
        <v/>
      </c>
      <c r="AI1747" s="218">
        <f>Table1[[#This Row],[Time]]</f>
        <v>0.49305555555555558</v>
      </c>
      <c r="AJ1747" s="219" t="str">
        <f>Table1[[#This Row],[Track]]</f>
        <v>Randwick</v>
      </c>
      <c r="AK1747" s="216">
        <f>Table1[[#This Row],[Race ]]</f>
        <v>1</v>
      </c>
      <c r="AL1747" s="219">
        <f>Table1[[#This Row],[TAB]]</f>
        <v>7</v>
      </c>
      <c r="AM1747" s="219" t="str">
        <f>Table1[[#This Row],[Selection]]</f>
        <v>Flying Bandit</v>
      </c>
      <c r="AN1747" s="220" t="str">
        <f>Table1[[#This Row],[Sources]]</f>
        <v>E4-10/Nat-13</v>
      </c>
      <c r="AO1747" s="219">
        <f>Table1[[#This Row],[Scale Bet]]</f>
        <v>40</v>
      </c>
    </row>
    <row r="1748" spans="5:41" ht="16.5" customHeight="1" x14ac:dyDescent="0.25">
      <c r="E1748" s="185">
        <v>45556</v>
      </c>
      <c r="F1748" s="35">
        <v>0.49305555555555558</v>
      </c>
      <c r="G1748" s="36" t="s">
        <v>22</v>
      </c>
      <c r="H1748" s="36">
        <v>1</v>
      </c>
      <c r="I1748" s="36">
        <v>7</v>
      </c>
      <c r="J1748" s="36" t="s">
        <v>400</v>
      </c>
      <c r="K1748" s="36" t="s">
        <v>13</v>
      </c>
      <c r="L1748" s="165">
        <v>13</v>
      </c>
      <c r="M1748" s="134" t="str">
        <f t="shared" si="351"/>
        <v/>
      </c>
      <c r="N1748" s="36" t="str">
        <f t="shared" si="352"/>
        <v/>
      </c>
      <c r="O1748" s="135" t="str">
        <f t="shared" si="353"/>
        <v/>
      </c>
      <c r="P1748" s="186" t="str">
        <f t="shared" si="354"/>
        <v>OK</v>
      </c>
      <c r="Q1748" s="187" t="str">
        <f t="shared" si="355"/>
        <v/>
      </c>
      <c r="R1748" s="150"/>
      <c r="S1748" s="187" t="str">
        <f t="shared" si="356"/>
        <v/>
      </c>
      <c r="T1748" s="136" t="str">
        <f t="shared" si="357"/>
        <v>Flying Bandit</v>
      </c>
      <c r="U1748" s="137" t="str">
        <f>IF(P1748="","",IF(N1748=1,"",IF(Q1748="","",IF(Q1748&lt;=100,100,IF(Table1[[#This Row],[Day]]="Wed",100,200)))))</f>
        <v/>
      </c>
      <c r="V1748" s="137" t="str">
        <f t="shared" si="358"/>
        <v/>
      </c>
      <c r="W1748" s="137" t="str">
        <f t="shared" si="359"/>
        <v/>
      </c>
      <c r="X1748" s="133">
        <f>100</f>
        <v>100</v>
      </c>
      <c r="Y1748" s="133" t="str">
        <f t="shared" si="360"/>
        <v/>
      </c>
      <c r="Z1748" s="133">
        <f t="shared" si="361"/>
        <v>-100</v>
      </c>
      <c r="AA1748" s="134" t="str">
        <f>TEXT(Table1[[#This Row],[Date]],"DDD")</f>
        <v>Sat</v>
      </c>
      <c r="AB1748" s="133" t="str">
        <f>IF(OR(G1748="Doomben",G1748="Eagle Farm"),"Q",IF(AND(Q1748&gt;1,Q1748&lt;55,Table1[[#This Row],[Source]]="Nat"),"Nat OK",IF(AND(Table1[[#This Row],[Source]]&lt;&gt;"Nat",Q1748&lt;55),"Poor &lt;55",IF(OR(G1748="Randwick",G1748="Flemington",G1748="Caulfield",G1748="Sandown Lake",G1748="Sandown Hill"),"Best","ave"))))</f>
        <v>Best</v>
      </c>
      <c r="AC1748" s="133" t="str">
        <f>IF(Q1748="","",IF(AB1748="Poor &lt;55",$AC$2*0.2%,IF(AND(AB1748="Q",AA1748&lt;&gt;"Wed"),$AC$2*0.4%,IF(AND(AB1748="Q",AA1748="Wed"),$AC$2*0.5%,IF(AND(AB1748="Ave",U1748=100),$AC$2*0.5%,IF(AND(AB1748="ave",U1748="",N1748=1,AG1748="Bush"),$AC$2*1%,IF(AND(AB1748="ave",U1748="",Q1748&gt;100),$AC$2*1.3%,IF(AND(AB1748="ave",U1748=""),$AC$2*1.2%,IF(AND(AB1748="Ave",U1748=200),$AC$2*1%,IF(AND(AB1748="Best",U1748=200),$AC$2*1.5%,IF(AND(AB1748="Best",U1748="",K1748&lt;&gt;"Pro Syd"),$AC$2*0.5%,IF(AND(AB1748="Best",U1748=""),$AC$2*1%,IF(AND(AB1748="Best",U1748=100,Table1[[#This Row],[State]]="NSW"),$AC$2*0.4%,IF(AND(AB1748="Best",U1748=100),$AC$2*1%,IF(Table1[[#This Row],[Adj]]="Nat OK",$AC$2*0.5%,"xxx")))))))))))))))</f>
        <v/>
      </c>
      <c r="AD1748" s="133" t="str">
        <f t="shared" si="362"/>
        <v/>
      </c>
      <c r="AE1748" s="133" t="str">
        <f t="shared" si="363"/>
        <v/>
      </c>
      <c r="AF1748" s="133" t="str">
        <f>VLOOKUP(Table1[[#This Row],[Track]],$F$2672:$H$2715,2,FALSE)</f>
        <v>NSW</v>
      </c>
      <c r="AG1748" s="133" t="str">
        <f>VLOOKUP(Table1[[#This Row],[Track]],$F$2672:$H$2715,3,FALSE)</f>
        <v>-</v>
      </c>
      <c r="AH1748" s="133" t="str">
        <f>IF(Table1[[#This Row],[Date]]&lt;$AH$2,"",IF(Table1[[#This Row],[Date]]&lt;$AH$3,"Edge","Elite Combo"))</f>
        <v/>
      </c>
      <c r="AI1748" s="218">
        <f>Table1[[#This Row],[Time]]</f>
        <v>0.49305555555555558</v>
      </c>
      <c r="AJ1748" s="219" t="str">
        <f>Table1[[#This Row],[Track]]</f>
        <v>Randwick</v>
      </c>
      <c r="AK1748" s="216">
        <f>Table1[[#This Row],[Race ]]</f>
        <v>1</v>
      </c>
      <c r="AL1748" s="219">
        <f>Table1[[#This Row],[TAB]]</f>
        <v>7</v>
      </c>
      <c r="AM1748" s="219" t="str">
        <f>Table1[[#This Row],[Selection]]</f>
        <v>Flying Bandit</v>
      </c>
      <c r="AN1748" s="220" t="str">
        <f>Table1[[#This Row],[Sources]]</f>
        <v/>
      </c>
      <c r="AO1748" s="219" t="str">
        <f>Table1[[#This Row],[Scale Bet]]</f>
        <v/>
      </c>
    </row>
    <row r="1749" spans="5:41" ht="16.5" customHeight="1" x14ac:dyDescent="0.25">
      <c r="E1749" s="185">
        <v>45556</v>
      </c>
      <c r="F1749" s="35">
        <v>0.52777777777777779</v>
      </c>
      <c r="G1749" s="36" t="s">
        <v>201</v>
      </c>
      <c r="H1749" s="36">
        <v>2</v>
      </c>
      <c r="I1749" s="36">
        <v>11</v>
      </c>
      <c r="J1749" s="36" t="s">
        <v>401</v>
      </c>
      <c r="K1749" s="36" t="s">
        <v>1</v>
      </c>
      <c r="L1749" s="165">
        <v>10</v>
      </c>
      <c r="M1749" s="134">
        <f t="shared" si="351"/>
        <v>23</v>
      </c>
      <c r="N1749" s="36">
        <f t="shared" si="352"/>
        <v>2</v>
      </c>
      <c r="O1749" s="135" t="str">
        <f t="shared" si="353"/>
        <v>E4-10/Nat-13</v>
      </c>
      <c r="P1749" s="186" t="str">
        <f t="shared" si="354"/>
        <v>OK</v>
      </c>
      <c r="Q1749" s="187">
        <f t="shared" si="355"/>
        <v>92</v>
      </c>
      <c r="R1749" s="150"/>
      <c r="S1749" s="187" t="str">
        <f t="shared" si="356"/>
        <v/>
      </c>
      <c r="T1749" s="136" t="str">
        <f t="shared" si="357"/>
        <v>Federer</v>
      </c>
      <c r="U1749" s="137">
        <f>IF(P1749="","",IF(N1749=1,"",IF(Q1749="","",IF(Q1749&lt;=100,100,IF(Table1[[#This Row],[Day]]="Wed",100,200)))))</f>
        <v>100</v>
      </c>
      <c r="V1749" s="137" t="str">
        <f t="shared" si="358"/>
        <v/>
      </c>
      <c r="W1749" s="137">
        <f t="shared" si="359"/>
        <v>-100</v>
      </c>
      <c r="X1749" s="133">
        <f>100</f>
        <v>100</v>
      </c>
      <c r="Y1749" s="133" t="str">
        <f t="shared" si="360"/>
        <v/>
      </c>
      <c r="Z1749" s="133">
        <f t="shared" si="361"/>
        <v>-100</v>
      </c>
      <c r="AA1749" s="134" t="str">
        <f>TEXT(Table1[[#This Row],[Date]],"DDD")</f>
        <v>Sat</v>
      </c>
      <c r="AB1749" s="133" t="str">
        <f>IF(OR(G1749="Doomben",G1749="Eagle Farm"),"Q",IF(AND(Q1749&gt;1,Q1749&lt;55,Table1[[#This Row],[Source]]="Nat"),"Nat OK",IF(AND(Table1[[#This Row],[Source]]&lt;&gt;"Nat",Q1749&lt;55),"Poor &lt;55",IF(OR(G1749="Randwick",G1749="Flemington",G1749="Caulfield",G1749="Sandown Lake",G1749="Sandown Hill"),"Best","ave"))))</f>
        <v>Best</v>
      </c>
      <c r="AC1749" s="133">
        <f>IF(Q1749="","",IF(AB1749="Poor &lt;55",$AC$2*0.2%,IF(AND(AB1749="Q",AA1749&lt;&gt;"Wed"),$AC$2*0.4%,IF(AND(AB1749="Q",AA1749="Wed"),$AC$2*0.5%,IF(AND(AB1749="Ave",U1749=100),$AC$2*0.5%,IF(AND(AB1749="ave",U1749="",N1749=1,AG1749="Bush"),$AC$2*1%,IF(AND(AB1749="ave",U1749="",Q1749&gt;100),$AC$2*1.3%,IF(AND(AB1749="ave",U1749=""),$AC$2*1.2%,IF(AND(AB1749="Ave",U1749=200),$AC$2*1%,IF(AND(AB1749="Best",U1749=200),$AC$2*1.5%,IF(AND(AB1749="Best",U1749="",K1749&lt;&gt;"Pro Syd"),$AC$2*0.5%,IF(AND(AB1749="Best",U1749=""),$AC$2*1%,IF(AND(AB1749="Best",U1749=100,Table1[[#This Row],[State]]="NSW"),$AC$2*0.4%,IF(AND(AB1749="Best",U1749=100),$AC$2*1%,IF(Table1[[#This Row],[Adj]]="Nat OK",$AC$2*0.5%,"xxx")))))))))))))))</f>
        <v>100</v>
      </c>
      <c r="AD1749" s="133" t="str">
        <f t="shared" si="362"/>
        <v/>
      </c>
      <c r="AE1749" s="133">
        <f t="shared" si="363"/>
        <v>-100</v>
      </c>
      <c r="AF1749" s="133" t="str">
        <f>VLOOKUP(Table1[[#This Row],[Track]],$F$2672:$H$2715,2,FALSE)</f>
        <v>Vic</v>
      </c>
      <c r="AG1749" s="133" t="str">
        <f>VLOOKUP(Table1[[#This Row],[Track]],$F$2672:$H$2715,3,FALSE)</f>
        <v>-</v>
      </c>
      <c r="AH1749" s="133" t="str">
        <f>IF(Table1[[#This Row],[Date]]&lt;$AH$2,"",IF(Table1[[#This Row],[Date]]&lt;$AH$3,"Edge","Elite Combo"))</f>
        <v/>
      </c>
      <c r="AI1749" s="218">
        <f>Table1[[#This Row],[Time]]</f>
        <v>0.52777777777777779</v>
      </c>
      <c r="AJ1749" s="219" t="str">
        <f>Table1[[#This Row],[Track]]</f>
        <v>Caulfield</v>
      </c>
      <c r="AK1749" s="216">
        <f>Table1[[#This Row],[Race ]]</f>
        <v>2</v>
      </c>
      <c r="AL1749" s="219">
        <f>Table1[[#This Row],[TAB]]</f>
        <v>11</v>
      </c>
      <c r="AM1749" s="219" t="str">
        <f>Table1[[#This Row],[Selection]]</f>
        <v>Federer</v>
      </c>
      <c r="AN1749" s="220" t="str">
        <f>Table1[[#This Row],[Sources]]</f>
        <v>E4-10/Nat-13</v>
      </c>
      <c r="AO1749" s="219">
        <f>Table1[[#This Row],[Scale Bet]]</f>
        <v>100</v>
      </c>
    </row>
    <row r="1750" spans="5:41" ht="16.5" customHeight="1" x14ac:dyDescent="0.25">
      <c r="E1750" s="185">
        <v>45556</v>
      </c>
      <c r="F1750" s="35">
        <v>0.52777777777777779</v>
      </c>
      <c r="G1750" s="36" t="s">
        <v>201</v>
      </c>
      <c r="H1750" s="36">
        <v>2</v>
      </c>
      <c r="I1750" s="36">
        <v>11</v>
      </c>
      <c r="J1750" s="36" t="s">
        <v>401</v>
      </c>
      <c r="K1750" s="36" t="s">
        <v>13</v>
      </c>
      <c r="L1750" s="165">
        <v>13</v>
      </c>
      <c r="M1750" s="134" t="str">
        <f t="shared" si="351"/>
        <v/>
      </c>
      <c r="N1750" s="36" t="str">
        <f t="shared" si="352"/>
        <v/>
      </c>
      <c r="O1750" s="135" t="str">
        <f t="shared" si="353"/>
        <v/>
      </c>
      <c r="P1750" s="186" t="str">
        <f t="shared" si="354"/>
        <v>OK</v>
      </c>
      <c r="Q1750" s="187" t="str">
        <f t="shared" si="355"/>
        <v/>
      </c>
      <c r="R1750" s="150"/>
      <c r="S1750" s="187" t="str">
        <f t="shared" si="356"/>
        <v/>
      </c>
      <c r="T1750" s="136" t="str">
        <f t="shared" si="357"/>
        <v>Federer</v>
      </c>
      <c r="U1750" s="137" t="str">
        <f>IF(P1750="","",IF(N1750=1,"",IF(Q1750="","",IF(Q1750&lt;=100,100,IF(Table1[[#This Row],[Day]]="Wed",100,200)))))</f>
        <v/>
      </c>
      <c r="V1750" s="137" t="str">
        <f t="shared" si="358"/>
        <v/>
      </c>
      <c r="W1750" s="137" t="str">
        <f t="shared" si="359"/>
        <v/>
      </c>
      <c r="X1750" s="133">
        <f>100</f>
        <v>100</v>
      </c>
      <c r="Y1750" s="133" t="str">
        <f t="shared" si="360"/>
        <v/>
      </c>
      <c r="Z1750" s="133">
        <f t="shared" si="361"/>
        <v>-100</v>
      </c>
      <c r="AA1750" s="134" t="str">
        <f>TEXT(Table1[[#This Row],[Date]],"DDD")</f>
        <v>Sat</v>
      </c>
      <c r="AB1750" s="133" t="str">
        <f>IF(OR(G1750="Doomben",G1750="Eagle Farm"),"Q",IF(AND(Q1750&gt;1,Q1750&lt;55,Table1[[#This Row],[Source]]="Nat"),"Nat OK",IF(AND(Table1[[#This Row],[Source]]&lt;&gt;"Nat",Q1750&lt;55),"Poor &lt;55",IF(OR(G1750="Randwick",G1750="Flemington",G1750="Caulfield",G1750="Sandown Lake",G1750="Sandown Hill"),"Best","ave"))))</f>
        <v>Best</v>
      </c>
      <c r="AC1750" s="133" t="str">
        <f>IF(Q1750="","",IF(AB1750="Poor &lt;55",$AC$2*0.2%,IF(AND(AB1750="Q",AA1750&lt;&gt;"Wed"),$AC$2*0.4%,IF(AND(AB1750="Q",AA1750="Wed"),$AC$2*0.5%,IF(AND(AB1750="Ave",U1750=100),$AC$2*0.5%,IF(AND(AB1750="ave",U1750="",N1750=1,AG1750="Bush"),$AC$2*1%,IF(AND(AB1750="ave",U1750="",Q1750&gt;100),$AC$2*1.3%,IF(AND(AB1750="ave",U1750=""),$AC$2*1.2%,IF(AND(AB1750="Ave",U1750=200),$AC$2*1%,IF(AND(AB1750="Best",U1750=200),$AC$2*1.5%,IF(AND(AB1750="Best",U1750="",K1750&lt;&gt;"Pro Syd"),$AC$2*0.5%,IF(AND(AB1750="Best",U1750=""),$AC$2*1%,IF(AND(AB1750="Best",U1750=100,Table1[[#This Row],[State]]="NSW"),$AC$2*0.4%,IF(AND(AB1750="Best",U1750=100),$AC$2*1%,IF(Table1[[#This Row],[Adj]]="Nat OK",$AC$2*0.5%,"xxx")))))))))))))))</f>
        <v/>
      </c>
      <c r="AD1750" s="133" t="str">
        <f t="shared" si="362"/>
        <v/>
      </c>
      <c r="AE1750" s="133" t="str">
        <f t="shared" si="363"/>
        <v/>
      </c>
      <c r="AF1750" s="133" t="str">
        <f>VLOOKUP(Table1[[#This Row],[Track]],$F$2672:$H$2715,2,FALSE)</f>
        <v>Vic</v>
      </c>
      <c r="AG1750" s="133" t="str">
        <f>VLOOKUP(Table1[[#This Row],[Track]],$F$2672:$H$2715,3,FALSE)</f>
        <v>-</v>
      </c>
      <c r="AH1750" s="133" t="str">
        <f>IF(Table1[[#This Row],[Date]]&lt;$AH$2,"",IF(Table1[[#This Row],[Date]]&lt;$AH$3,"Edge","Elite Combo"))</f>
        <v/>
      </c>
      <c r="AI1750" s="218">
        <f>Table1[[#This Row],[Time]]</f>
        <v>0.52777777777777779</v>
      </c>
      <c r="AJ1750" s="219" t="str">
        <f>Table1[[#This Row],[Track]]</f>
        <v>Caulfield</v>
      </c>
      <c r="AK1750" s="216">
        <f>Table1[[#This Row],[Race ]]</f>
        <v>2</v>
      </c>
      <c r="AL1750" s="219">
        <f>Table1[[#This Row],[TAB]]</f>
        <v>11</v>
      </c>
      <c r="AM1750" s="219" t="str">
        <f>Table1[[#This Row],[Selection]]</f>
        <v>Federer</v>
      </c>
      <c r="AN1750" s="220" t="str">
        <f>Table1[[#This Row],[Sources]]</f>
        <v/>
      </c>
      <c r="AO1750" s="219" t="str">
        <f>Table1[[#This Row],[Scale Bet]]</f>
        <v/>
      </c>
    </row>
    <row r="1751" spans="5:41" ht="16.5" customHeight="1" x14ac:dyDescent="0.25">
      <c r="E1751" s="185">
        <v>45556</v>
      </c>
      <c r="F1751" s="35">
        <v>0.54166666666666663</v>
      </c>
      <c r="G1751" s="36" t="s">
        <v>22</v>
      </c>
      <c r="H1751" s="36">
        <v>3</v>
      </c>
      <c r="I1751" s="36">
        <v>6</v>
      </c>
      <c r="J1751" s="36" t="s">
        <v>402</v>
      </c>
      <c r="K1751" s="36" t="s">
        <v>1</v>
      </c>
      <c r="L1751" s="165">
        <v>10</v>
      </c>
      <c r="M1751" s="134">
        <f t="shared" si="351"/>
        <v>40</v>
      </c>
      <c r="N1751" s="36">
        <f t="shared" si="352"/>
        <v>3</v>
      </c>
      <c r="O1751" s="135" t="str">
        <f t="shared" si="353"/>
        <v>E4-10/Edge-15/Nat-15</v>
      </c>
      <c r="P1751" s="186" t="str">
        <f t="shared" si="354"/>
        <v>OK</v>
      </c>
      <c r="Q1751" s="187">
        <f t="shared" si="355"/>
        <v>160</v>
      </c>
      <c r="R1751" s="150"/>
      <c r="S1751" s="187" t="str">
        <f t="shared" si="356"/>
        <v/>
      </c>
      <c r="T1751" s="136" t="str">
        <f t="shared" si="357"/>
        <v>Bear On The Loose</v>
      </c>
      <c r="U1751" s="137">
        <f>IF(P1751="","",IF(N1751=1,"",IF(Q1751="","",IF(Q1751&lt;=100,100,IF(Table1[[#This Row],[Day]]="Wed",100,200)))))</f>
        <v>200</v>
      </c>
      <c r="V1751" s="137" t="str">
        <f t="shared" si="358"/>
        <v/>
      </c>
      <c r="W1751" s="137">
        <f t="shared" si="359"/>
        <v>-200</v>
      </c>
      <c r="X1751" s="133">
        <f>100</f>
        <v>100</v>
      </c>
      <c r="Y1751" s="133" t="str">
        <f t="shared" si="360"/>
        <v/>
      </c>
      <c r="Z1751" s="133">
        <f t="shared" si="361"/>
        <v>-100</v>
      </c>
      <c r="AA1751" s="134" t="str">
        <f>TEXT(Table1[[#This Row],[Date]],"DDD")</f>
        <v>Sat</v>
      </c>
      <c r="AB1751" s="133" t="str">
        <f>IF(OR(G1751="Doomben",G1751="Eagle Farm"),"Q",IF(AND(Q1751&gt;1,Q1751&lt;55,Table1[[#This Row],[Source]]="Nat"),"Nat OK",IF(AND(Table1[[#This Row],[Source]]&lt;&gt;"Nat",Q1751&lt;55),"Poor &lt;55",IF(OR(G1751="Randwick",G1751="Flemington",G1751="Caulfield",G1751="Sandown Lake",G1751="Sandown Hill"),"Best","ave"))))</f>
        <v>Best</v>
      </c>
      <c r="AC1751" s="133">
        <f>IF(Q1751="","",IF(AB1751="Poor &lt;55",$AC$2*0.2%,IF(AND(AB1751="Q",AA1751&lt;&gt;"Wed"),$AC$2*0.4%,IF(AND(AB1751="Q",AA1751="Wed"),$AC$2*0.5%,IF(AND(AB1751="Ave",U1751=100),$AC$2*0.5%,IF(AND(AB1751="ave",U1751="",N1751=1,AG1751="Bush"),$AC$2*1%,IF(AND(AB1751="ave",U1751="",Q1751&gt;100),$AC$2*1.3%,IF(AND(AB1751="ave",U1751=""),$AC$2*1.2%,IF(AND(AB1751="Ave",U1751=200),$AC$2*1%,IF(AND(AB1751="Best",U1751=200),$AC$2*1.5%,IF(AND(AB1751="Best",U1751="",K1751&lt;&gt;"Pro Syd"),$AC$2*0.5%,IF(AND(AB1751="Best",U1751=""),$AC$2*1%,IF(AND(AB1751="Best",U1751=100,Table1[[#This Row],[State]]="NSW"),$AC$2*0.4%,IF(AND(AB1751="Best",U1751=100),$AC$2*1%,IF(Table1[[#This Row],[Adj]]="Nat OK",$AC$2*0.5%,"xxx")))))))))))))))</f>
        <v>150</v>
      </c>
      <c r="AD1751" s="133" t="str">
        <f t="shared" si="362"/>
        <v/>
      </c>
      <c r="AE1751" s="133">
        <f t="shared" si="363"/>
        <v>-150</v>
      </c>
      <c r="AF1751" s="133" t="str">
        <f>VLOOKUP(Table1[[#This Row],[Track]],$F$2672:$H$2715,2,FALSE)</f>
        <v>NSW</v>
      </c>
      <c r="AG1751" s="133" t="str">
        <f>VLOOKUP(Table1[[#This Row],[Track]],$F$2672:$H$2715,3,FALSE)</f>
        <v>-</v>
      </c>
      <c r="AH1751" s="133" t="str">
        <f>IF(Table1[[#This Row],[Date]]&lt;$AH$2,"",IF(Table1[[#This Row],[Date]]&lt;$AH$3,"Edge","Elite Combo"))</f>
        <v/>
      </c>
      <c r="AI1751" s="218">
        <f>Table1[[#This Row],[Time]]</f>
        <v>0.54166666666666663</v>
      </c>
      <c r="AJ1751" s="219" t="str">
        <f>Table1[[#This Row],[Track]]</f>
        <v>Randwick</v>
      </c>
      <c r="AK1751" s="216">
        <f>Table1[[#This Row],[Race ]]</f>
        <v>3</v>
      </c>
      <c r="AL1751" s="219">
        <f>Table1[[#This Row],[TAB]]</f>
        <v>6</v>
      </c>
      <c r="AM1751" s="219" t="str">
        <f>Table1[[#This Row],[Selection]]</f>
        <v>Bear On The Loose</v>
      </c>
      <c r="AN1751" s="220" t="str">
        <f>Table1[[#This Row],[Sources]]</f>
        <v>E4-10/Edge-15/Nat-15</v>
      </c>
      <c r="AO1751" s="219">
        <f>Table1[[#This Row],[Scale Bet]]</f>
        <v>150</v>
      </c>
    </row>
    <row r="1752" spans="5:41" ht="16.5" customHeight="1" x14ac:dyDescent="0.25">
      <c r="E1752" s="185">
        <v>45556</v>
      </c>
      <c r="F1752" s="35">
        <v>0.54166666666666663</v>
      </c>
      <c r="G1752" s="36" t="s">
        <v>22</v>
      </c>
      <c r="H1752" s="36">
        <v>3</v>
      </c>
      <c r="I1752" s="36">
        <v>6</v>
      </c>
      <c r="J1752" s="36" t="s">
        <v>402</v>
      </c>
      <c r="K1752" s="36" t="s">
        <v>40</v>
      </c>
      <c r="L1752" s="165">
        <v>15</v>
      </c>
      <c r="M1752" s="134" t="str">
        <f t="shared" si="351"/>
        <v/>
      </c>
      <c r="N1752" s="36" t="str">
        <f t="shared" si="352"/>
        <v/>
      </c>
      <c r="O1752" s="135" t="str">
        <f t="shared" si="353"/>
        <v/>
      </c>
      <c r="P1752" s="186" t="str">
        <f t="shared" si="354"/>
        <v>OK</v>
      </c>
      <c r="Q1752" s="187" t="str">
        <f t="shared" si="355"/>
        <v/>
      </c>
      <c r="R1752" s="150"/>
      <c r="S1752" s="187" t="str">
        <f t="shared" si="356"/>
        <v/>
      </c>
      <c r="T1752" s="136" t="str">
        <f t="shared" si="357"/>
        <v>Bear On The Loose</v>
      </c>
      <c r="U1752" s="137" t="str">
        <f>IF(P1752="","",IF(N1752=1,"",IF(Q1752="","",IF(Q1752&lt;=100,100,IF(Table1[[#This Row],[Day]]="Wed",100,200)))))</f>
        <v/>
      </c>
      <c r="V1752" s="137" t="str">
        <f t="shared" si="358"/>
        <v/>
      </c>
      <c r="W1752" s="137" t="str">
        <f t="shared" si="359"/>
        <v/>
      </c>
      <c r="X1752" s="133">
        <f>100</f>
        <v>100</v>
      </c>
      <c r="Y1752" s="133" t="str">
        <f t="shared" si="360"/>
        <v/>
      </c>
      <c r="Z1752" s="133">
        <f t="shared" si="361"/>
        <v>-100</v>
      </c>
      <c r="AA1752" s="134" t="str">
        <f>TEXT(Table1[[#This Row],[Date]],"DDD")</f>
        <v>Sat</v>
      </c>
      <c r="AB1752" s="133" t="str">
        <f>IF(OR(G1752="Doomben",G1752="Eagle Farm"),"Q",IF(AND(Q1752&gt;1,Q1752&lt;55,Table1[[#This Row],[Source]]="Nat"),"Nat OK",IF(AND(Table1[[#This Row],[Source]]&lt;&gt;"Nat",Q1752&lt;55),"Poor &lt;55",IF(OR(G1752="Randwick",G1752="Flemington",G1752="Caulfield",G1752="Sandown Lake",G1752="Sandown Hill"),"Best","ave"))))</f>
        <v>Best</v>
      </c>
      <c r="AC1752" s="133" t="str">
        <f>IF(Q1752="","",IF(AB1752="Poor &lt;55",$AC$2*0.2%,IF(AND(AB1752="Q",AA1752&lt;&gt;"Wed"),$AC$2*0.4%,IF(AND(AB1752="Q",AA1752="Wed"),$AC$2*0.5%,IF(AND(AB1752="Ave",U1752=100),$AC$2*0.5%,IF(AND(AB1752="ave",U1752="",N1752=1,AG1752="Bush"),$AC$2*1%,IF(AND(AB1752="ave",U1752="",Q1752&gt;100),$AC$2*1.3%,IF(AND(AB1752="ave",U1752=""),$AC$2*1.2%,IF(AND(AB1752="Ave",U1752=200),$AC$2*1%,IF(AND(AB1752="Best",U1752=200),$AC$2*1.5%,IF(AND(AB1752="Best",U1752="",K1752&lt;&gt;"Pro Syd"),$AC$2*0.5%,IF(AND(AB1752="Best",U1752=""),$AC$2*1%,IF(AND(AB1752="Best",U1752=100,Table1[[#This Row],[State]]="NSW"),$AC$2*0.4%,IF(AND(AB1752="Best",U1752=100),$AC$2*1%,IF(Table1[[#This Row],[Adj]]="Nat OK",$AC$2*0.5%,"xxx")))))))))))))))</f>
        <v/>
      </c>
      <c r="AD1752" s="133" t="str">
        <f t="shared" si="362"/>
        <v/>
      </c>
      <c r="AE1752" s="133" t="str">
        <f t="shared" si="363"/>
        <v/>
      </c>
      <c r="AF1752" s="133" t="str">
        <f>VLOOKUP(Table1[[#This Row],[Track]],$F$2672:$H$2715,2,FALSE)</f>
        <v>NSW</v>
      </c>
      <c r="AG1752" s="133" t="str">
        <f>VLOOKUP(Table1[[#This Row],[Track]],$F$2672:$H$2715,3,FALSE)</f>
        <v>-</v>
      </c>
      <c r="AH1752" s="133" t="str">
        <f>IF(Table1[[#This Row],[Date]]&lt;$AH$2,"",IF(Table1[[#This Row],[Date]]&lt;$AH$3,"Edge","Elite Combo"))</f>
        <v/>
      </c>
      <c r="AI1752" s="218">
        <f>Table1[[#This Row],[Time]]</f>
        <v>0.54166666666666663</v>
      </c>
      <c r="AJ1752" s="219" t="str">
        <f>Table1[[#This Row],[Track]]</f>
        <v>Randwick</v>
      </c>
      <c r="AK1752" s="216">
        <f>Table1[[#This Row],[Race ]]</f>
        <v>3</v>
      </c>
      <c r="AL1752" s="219">
        <f>Table1[[#This Row],[TAB]]</f>
        <v>6</v>
      </c>
      <c r="AM1752" s="219" t="str">
        <f>Table1[[#This Row],[Selection]]</f>
        <v>Bear On The Loose</v>
      </c>
      <c r="AN1752" s="220" t="str">
        <f>Table1[[#This Row],[Sources]]</f>
        <v/>
      </c>
      <c r="AO1752" s="219" t="str">
        <f>Table1[[#This Row],[Scale Bet]]</f>
        <v/>
      </c>
    </row>
    <row r="1753" spans="5:41" ht="16.5" customHeight="1" x14ac:dyDescent="0.25">
      <c r="E1753" s="185">
        <v>45556</v>
      </c>
      <c r="F1753" s="35">
        <v>0.54166666666666663</v>
      </c>
      <c r="G1753" s="36" t="s">
        <v>22</v>
      </c>
      <c r="H1753" s="36">
        <v>3</v>
      </c>
      <c r="I1753" s="36">
        <v>6</v>
      </c>
      <c r="J1753" s="36" t="s">
        <v>402</v>
      </c>
      <c r="K1753" s="36" t="s">
        <v>13</v>
      </c>
      <c r="L1753" s="165">
        <v>15</v>
      </c>
      <c r="M1753" s="134" t="str">
        <f t="shared" si="351"/>
        <v/>
      </c>
      <c r="N1753" s="36" t="str">
        <f t="shared" si="352"/>
        <v/>
      </c>
      <c r="O1753" s="135" t="str">
        <f t="shared" si="353"/>
        <v/>
      </c>
      <c r="P1753" s="186" t="str">
        <f t="shared" si="354"/>
        <v>OK</v>
      </c>
      <c r="Q1753" s="187" t="str">
        <f t="shared" si="355"/>
        <v/>
      </c>
      <c r="R1753" s="150"/>
      <c r="S1753" s="187" t="str">
        <f t="shared" si="356"/>
        <v/>
      </c>
      <c r="T1753" s="136" t="str">
        <f t="shared" si="357"/>
        <v>Bear On The Loose</v>
      </c>
      <c r="U1753" s="137" t="str">
        <f>IF(P1753="","",IF(N1753=1,"",IF(Q1753="","",IF(Q1753&lt;=100,100,IF(Table1[[#This Row],[Day]]="Wed",100,200)))))</f>
        <v/>
      </c>
      <c r="V1753" s="137" t="str">
        <f t="shared" si="358"/>
        <v/>
      </c>
      <c r="W1753" s="137" t="str">
        <f t="shared" si="359"/>
        <v/>
      </c>
      <c r="X1753" s="133">
        <f>100</f>
        <v>100</v>
      </c>
      <c r="Y1753" s="133" t="str">
        <f t="shared" si="360"/>
        <v/>
      </c>
      <c r="Z1753" s="133">
        <f t="shared" si="361"/>
        <v>-100</v>
      </c>
      <c r="AA1753" s="134" t="str">
        <f>TEXT(Table1[[#This Row],[Date]],"DDD")</f>
        <v>Sat</v>
      </c>
      <c r="AB1753" s="133" t="str">
        <f>IF(OR(G1753="Doomben",G1753="Eagle Farm"),"Q",IF(AND(Q1753&gt;1,Q1753&lt;55,Table1[[#This Row],[Source]]="Nat"),"Nat OK",IF(AND(Table1[[#This Row],[Source]]&lt;&gt;"Nat",Q1753&lt;55),"Poor &lt;55",IF(OR(G1753="Randwick",G1753="Flemington",G1753="Caulfield",G1753="Sandown Lake",G1753="Sandown Hill"),"Best","ave"))))</f>
        <v>Best</v>
      </c>
      <c r="AC1753" s="133" t="str">
        <f>IF(Q1753="","",IF(AB1753="Poor &lt;55",$AC$2*0.2%,IF(AND(AB1753="Q",AA1753&lt;&gt;"Wed"),$AC$2*0.4%,IF(AND(AB1753="Q",AA1753="Wed"),$AC$2*0.5%,IF(AND(AB1753="Ave",U1753=100),$AC$2*0.5%,IF(AND(AB1753="ave",U1753="",N1753=1,AG1753="Bush"),$AC$2*1%,IF(AND(AB1753="ave",U1753="",Q1753&gt;100),$AC$2*1.3%,IF(AND(AB1753="ave",U1753=""),$AC$2*1.2%,IF(AND(AB1753="Ave",U1753=200),$AC$2*1%,IF(AND(AB1753="Best",U1753=200),$AC$2*1.5%,IF(AND(AB1753="Best",U1753="",K1753&lt;&gt;"Pro Syd"),$AC$2*0.5%,IF(AND(AB1753="Best",U1753=""),$AC$2*1%,IF(AND(AB1753="Best",U1753=100,Table1[[#This Row],[State]]="NSW"),$AC$2*0.4%,IF(AND(AB1753="Best",U1753=100),$AC$2*1%,IF(Table1[[#This Row],[Adj]]="Nat OK",$AC$2*0.5%,"xxx")))))))))))))))</f>
        <v/>
      </c>
      <c r="AD1753" s="133" t="str">
        <f t="shared" si="362"/>
        <v/>
      </c>
      <c r="AE1753" s="133" t="str">
        <f t="shared" si="363"/>
        <v/>
      </c>
      <c r="AF1753" s="133" t="str">
        <f>VLOOKUP(Table1[[#This Row],[Track]],$F$2672:$H$2715,2,FALSE)</f>
        <v>NSW</v>
      </c>
      <c r="AG1753" s="133" t="str">
        <f>VLOOKUP(Table1[[#This Row],[Track]],$F$2672:$H$2715,3,FALSE)</f>
        <v>-</v>
      </c>
      <c r="AH1753" s="133" t="str">
        <f>IF(Table1[[#This Row],[Date]]&lt;$AH$2,"",IF(Table1[[#This Row],[Date]]&lt;$AH$3,"Edge","Elite Combo"))</f>
        <v/>
      </c>
      <c r="AI1753" s="218">
        <f>Table1[[#This Row],[Time]]</f>
        <v>0.54166666666666663</v>
      </c>
      <c r="AJ1753" s="219" t="str">
        <f>Table1[[#This Row],[Track]]</f>
        <v>Randwick</v>
      </c>
      <c r="AK1753" s="216">
        <f>Table1[[#This Row],[Race ]]</f>
        <v>3</v>
      </c>
      <c r="AL1753" s="219">
        <f>Table1[[#This Row],[TAB]]</f>
        <v>6</v>
      </c>
      <c r="AM1753" s="219" t="str">
        <f>Table1[[#This Row],[Selection]]</f>
        <v>Bear On The Loose</v>
      </c>
      <c r="AN1753" s="220" t="str">
        <f>Table1[[#This Row],[Sources]]</f>
        <v/>
      </c>
      <c r="AO1753" s="219" t="str">
        <f>Table1[[#This Row],[Scale Bet]]</f>
        <v/>
      </c>
    </row>
    <row r="1754" spans="5:41" ht="16.5" customHeight="1" x14ac:dyDescent="0.25">
      <c r="E1754" s="185">
        <v>45556</v>
      </c>
      <c r="F1754" s="35">
        <v>0.55208333333333337</v>
      </c>
      <c r="G1754" s="36" t="s">
        <v>201</v>
      </c>
      <c r="H1754" s="36">
        <v>3</v>
      </c>
      <c r="I1754" s="36">
        <v>1</v>
      </c>
      <c r="J1754" s="36" t="s">
        <v>403</v>
      </c>
      <c r="K1754" s="36" t="s">
        <v>1</v>
      </c>
      <c r="L1754" s="165">
        <v>12</v>
      </c>
      <c r="M1754" s="134">
        <f t="shared" si="351"/>
        <v>24</v>
      </c>
      <c r="N1754" s="36">
        <f t="shared" si="352"/>
        <v>2</v>
      </c>
      <c r="O1754" s="135" t="str">
        <f t="shared" si="353"/>
        <v>E4-12/Edge-12</v>
      </c>
      <c r="P1754" s="186" t="str">
        <f t="shared" si="354"/>
        <v>OK</v>
      </c>
      <c r="Q1754" s="187">
        <f t="shared" si="355"/>
        <v>96</v>
      </c>
      <c r="R1754" s="150"/>
      <c r="S1754" s="187" t="str">
        <f t="shared" si="356"/>
        <v/>
      </c>
      <c r="T1754" s="136" t="str">
        <f t="shared" si="357"/>
        <v>Sassy Boom</v>
      </c>
      <c r="U1754" s="137">
        <f>IF(P1754="","",IF(N1754=1,"",IF(Q1754="","",IF(Q1754&lt;=100,100,IF(Table1[[#This Row],[Day]]="Wed",100,200)))))</f>
        <v>100</v>
      </c>
      <c r="V1754" s="137" t="str">
        <f t="shared" si="358"/>
        <v/>
      </c>
      <c r="W1754" s="137">
        <f t="shared" si="359"/>
        <v>-100</v>
      </c>
      <c r="X1754" s="133">
        <f>100</f>
        <v>100</v>
      </c>
      <c r="Y1754" s="133" t="str">
        <f t="shared" si="360"/>
        <v/>
      </c>
      <c r="Z1754" s="133">
        <f t="shared" si="361"/>
        <v>-100</v>
      </c>
      <c r="AA1754" s="134" t="str">
        <f>TEXT(Table1[[#This Row],[Date]],"DDD")</f>
        <v>Sat</v>
      </c>
      <c r="AB1754" s="133" t="str">
        <f>IF(OR(G1754="Doomben",G1754="Eagle Farm"),"Q",IF(AND(Q1754&gt;1,Q1754&lt;55,Table1[[#This Row],[Source]]="Nat"),"Nat OK",IF(AND(Table1[[#This Row],[Source]]&lt;&gt;"Nat",Q1754&lt;55),"Poor &lt;55",IF(OR(G1754="Randwick",G1754="Flemington",G1754="Caulfield",G1754="Sandown Lake",G1754="Sandown Hill"),"Best","ave"))))</f>
        <v>Best</v>
      </c>
      <c r="AC1754" s="133">
        <f>IF(Q1754="","",IF(AB1754="Poor &lt;55",$AC$2*0.2%,IF(AND(AB1754="Q",AA1754&lt;&gt;"Wed"),$AC$2*0.4%,IF(AND(AB1754="Q",AA1754="Wed"),$AC$2*0.5%,IF(AND(AB1754="Ave",U1754=100),$AC$2*0.5%,IF(AND(AB1754="ave",U1754="",N1754=1,AG1754="Bush"),$AC$2*1%,IF(AND(AB1754="ave",U1754="",Q1754&gt;100),$AC$2*1.3%,IF(AND(AB1754="ave",U1754=""),$AC$2*1.2%,IF(AND(AB1754="Ave",U1754=200),$AC$2*1%,IF(AND(AB1754="Best",U1754=200),$AC$2*1.5%,IF(AND(AB1754="Best",U1754="",K1754&lt;&gt;"Pro Syd"),$AC$2*0.5%,IF(AND(AB1754="Best",U1754=""),$AC$2*1%,IF(AND(AB1754="Best",U1754=100,Table1[[#This Row],[State]]="NSW"),$AC$2*0.4%,IF(AND(AB1754="Best",U1754=100),$AC$2*1%,IF(Table1[[#This Row],[Adj]]="Nat OK",$AC$2*0.5%,"xxx")))))))))))))))</f>
        <v>100</v>
      </c>
      <c r="AD1754" s="133" t="str">
        <f t="shared" si="362"/>
        <v/>
      </c>
      <c r="AE1754" s="133">
        <f t="shared" si="363"/>
        <v>-100</v>
      </c>
      <c r="AF1754" s="133" t="str">
        <f>VLOOKUP(Table1[[#This Row],[Track]],$F$2672:$H$2715,2,FALSE)</f>
        <v>Vic</v>
      </c>
      <c r="AG1754" s="133" t="str">
        <f>VLOOKUP(Table1[[#This Row],[Track]],$F$2672:$H$2715,3,FALSE)</f>
        <v>-</v>
      </c>
      <c r="AH1754" s="133" t="str">
        <f>IF(Table1[[#This Row],[Date]]&lt;$AH$2,"",IF(Table1[[#This Row],[Date]]&lt;$AH$3,"Edge","Elite Combo"))</f>
        <v/>
      </c>
      <c r="AI1754" s="218">
        <f>Table1[[#This Row],[Time]]</f>
        <v>0.55208333333333337</v>
      </c>
      <c r="AJ1754" s="219" t="str">
        <f>Table1[[#This Row],[Track]]</f>
        <v>Caulfield</v>
      </c>
      <c r="AK1754" s="216">
        <f>Table1[[#This Row],[Race ]]</f>
        <v>3</v>
      </c>
      <c r="AL1754" s="219">
        <f>Table1[[#This Row],[TAB]]</f>
        <v>1</v>
      </c>
      <c r="AM1754" s="219" t="str">
        <f>Table1[[#This Row],[Selection]]</f>
        <v>Sassy Boom</v>
      </c>
      <c r="AN1754" s="220" t="str">
        <f>Table1[[#This Row],[Sources]]</f>
        <v>E4-12/Edge-12</v>
      </c>
      <c r="AO1754" s="219">
        <f>Table1[[#This Row],[Scale Bet]]</f>
        <v>100</v>
      </c>
    </row>
    <row r="1755" spans="5:41" ht="16.5" customHeight="1" x14ac:dyDescent="0.25">
      <c r="E1755" s="185">
        <v>45556</v>
      </c>
      <c r="F1755" s="35">
        <v>0.55208333333333337</v>
      </c>
      <c r="G1755" s="36" t="s">
        <v>201</v>
      </c>
      <c r="H1755" s="36">
        <v>3</v>
      </c>
      <c r="I1755" s="36">
        <v>1</v>
      </c>
      <c r="J1755" s="36" t="s">
        <v>403</v>
      </c>
      <c r="K1755" s="36" t="s">
        <v>40</v>
      </c>
      <c r="L1755" s="165">
        <v>12</v>
      </c>
      <c r="M1755" s="134" t="str">
        <f t="shared" si="351"/>
        <v/>
      </c>
      <c r="N1755" s="36" t="str">
        <f t="shared" si="352"/>
        <v/>
      </c>
      <c r="O1755" s="135" t="str">
        <f t="shared" si="353"/>
        <v/>
      </c>
      <c r="P1755" s="186" t="str">
        <f t="shared" si="354"/>
        <v>OK</v>
      </c>
      <c r="Q1755" s="187" t="str">
        <f t="shared" si="355"/>
        <v/>
      </c>
      <c r="R1755" s="150"/>
      <c r="S1755" s="187" t="str">
        <f t="shared" si="356"/>
        <v/>
      </c>
      <c r="T1755" s="136" t="str">
        <f t="shared" si="357"/>
        <v>Sassy Boom</v>
      </c>
      <c r="U1755" s="137" t="str">
        <f>IF(P1755="","",IF(N1755=1,"",IF(Q1755="","",IF(Q1755&lt;=100,100,IF(Table1[[#This Row],[Day]]="Wed",100,200)))))</f>
        <v/>
      </c>
      <c r="V1755" s="137" t="str">
        <f t="shared" si="358"/>
        <v/>
      </c>
      <c r="W1755" s="137" t="str">
        <f t="shared" si="359"/>
        <v/>
      </c>
      <c r="X1755" s="133">
        <f>100</f>
        <v>100</v>
      </c>
      <c r="Y1755" s="133" t="str">
        <f t="shared" si="360"/>
        <v/>
      </c>
      <c r="Z1755" s="133">
        <f t="shared" si="361"/>
        <v>-100</v>
      </c>
      <c r="AA1755" s="134" t="str">
        <f>TEXT(Table1[[#This Row],[Date]],"DDD")</f>
        <v>Sat</v>
      </c>
      <c r="AB1755" s="133" t="str">
        <f>IF(OR(G1755="Doomben",G1755="Eagle Farm"),"Q",IF(AND(Q1755&gt;1,Q1755&lt;55,Table1[[#This Row],[Source]]="Nat"),"Nat OK",IF(AND(Table1[[#This Row],[Source]]&lt;&gt;"Nat",Q1755&lt;55),"Poor &lt;55",IF(OR(G1755="Randwick",G1755="Flemington",G1755="Caulfield",G1755="Sandown Lake",G1755="Sandown Hill"),"Best","ave"))))</f>
        <v>Best</v>
      </c>
      <c r="AC1755" s="133" t="str">
        <f>IF(Q1755="","",IF(AB1755="Poor &lt;55",$AC$2*0.2%,IF(AND(AB1755="Q",AA1755&lt;&gt;"Wed"),$AC$2*0.4%,IF(AND(AB1755="Q",AA1755="Wed"),$AC$2*0.5%,IF(AND(AB1755="Ave",U1755=100),$AC$2*0.5%,IF(AND(AB1755="ave",U1755="",N1755=1,AG1755="Bush"),$AC$2*1%,IF(AND(AB1755="ave",U1755="",Q1755&gt;100),$AC$2*1.3%,IF(AND(AB1755="ave",U1755=""),$AC$2*1.2%,IF(AND(AB1755="Ave",U1755=200),$AC$2*1%,IF(AND(AB1755="Best",U1755=200),$AC$2*1.5%,IF(AND(AB1755="Best",U1755="",K1755&lt;&gt;"Pro Syd"),$AC$2*0.5%,IF(AND(AB1755="Best",U1755=""),$AC$2*1%,IF(AND(AB1755="Best",U1755=100,Table1[[#This Row],[State]]="NSW"),$AC$2*0.4%,IF(AND(AB1755="Best",U1755=100),$AC$2*1%,IF(Table1[[#This Row],[Adj]]="Nat OK",$AC$2*0.5%,"xxx")))))))))))))))</f>
        <v/>
      </c>
      <c r="AD1755" s="133" t="str">
        <f t="shared" si="362"/>
        <v/>
      </c>
      <c r="AE1755" s="133" t="str">
        <f t="shared" si="363"/>
        <v/>
      </c>
      <c r="AF1755" s="133" t="str">
        <f>VLOOKUP(Table1[[#This Row],[Track]],$F$2672:$H$2715,2,FALSE)</f>
        <v>Vic</v>
      </c>
      <c r="AG1755" s="133" t="str">
        <f>VLOOKUP(Table1[[#This Row],[Track]],$F$2672:$H$2715,3,FALSE)</f>
        <v>-</v>
      </c>
      <c r="AH1755" s="133" t="str">
        <f>IF(Table1[[#This Row],[Date]]&lt;$AH$2,"",IF(Table1[[#This Row],[Date]]&lt;$AH$3,"Edge","Elite Combo"))</f>
        <v/>
      </c>
      <c r="AI1755" s="218">
        <f>Table1[[#This Row],[Time]]</f>
        <v>0.55208333333333337</v>
      </c>
      <c r="AJ1755" s="219" t="str">
        <f>Table1[[#This Row],[Track]]</f>
        <v>Caulfield</v>
      </c>
      <c r="AK1755" s="216">
        <f>Table1[[#This Row],[Race ]]</f>
        <v>3</v>
      </c>
      <c r="AL1755" s="219">
        <f>Table1[[#This Row],[TAB]]</f>
        <v>1</v>
      </c>
      <c r="AM1755" s="219" t="str">
        <f>Table1[[#This Row],[Selection]]</f>
        <v>Sassy Boom</v>
      </c>
      <c r="AN1755" s="220" t="str">
        <f>Table1[[#This Row],[Sources]]</f>
        <v/>
      </c>
      <c r="AO1755" s="219" t="str">
        <f>Table1[[#This Row],[Scale Bet]]</f>
        <v/>
      </c>
    </row>
    <row r="1756" spans="5:41" ht="16.5" customHeight="1" x14ac:dyDescent="0.25">
      <c r="E1756" s="185">
        <v>45556</v>
      </c>
      <c r="F1756" s="35">
        <v>0.56597222222222221</v>
      </c>
      <c r="G1756" s="36" t="s">
        <v>22</v>
      </c>
      <c r="H1756" s="36">
        <v>4</v>
      </c>
      <c r="I1756" s="36">
        <v>6</v>
      </c>
      <c r="J1756" s="36" t="s">
        <v>383</v>
      </c>
      <c r="K1756" s="36" t="s">
        <v>1</v>
      </c>
      <c r="L1756" s="165">
        <v>10</v>
      </c>
      <c r="M1756" s="134">
        <f t="shared" si="351"/>
        <v>10</v>
      </c>
      <c r="N1756" s="36">
        <f t="shared" si="352"/>
        <v>1</v>
      </c>
      <c r="O1756" s="135" t="str">
        <f t="shared" si="353"/>
        <v>E4-10</v>
      </c>
      <c r="P1756" s="186" t="str">
        <f t="shared" si="354"/>
        <v>OK</v>
      </c>
      <c r="Q1756" s="187">
        <f t="shared" si="355"/>
        <v>40</v>
      </c>
      <c r="R1756" s="150"/>
      <c r="S1756" s="187" t="str">
        <f t="shared" si="356"/>
        <v/>
      </c>
      <c r="T1756" s="136" t="str">
        <f t="shared" si="357"/>
        <v>Thunderlips</v>
      </c>
      <c r="U1756" s="137" t="str">
        <f>IF(P1756="","",IF(N1756=1,"",IF(Q1756="","",IF(Q1756&lt;=100,100,IF(Table1[[#This Row],[Day]]="Wed",100,200)))))</f>
        <v/>
      </c>
      <c r="V1756" s="137" t="str">
        <f t="shared" si="358"/>
        <v/>
      </c>
      <c r="W1756" s="137" t="str">
        <f t="shared" si="359"/>
        <v/>
      </c>
      <c r="X1756" s="133">
        <f>100</f>
        <v>100</v>
      </c>
      <c r="Y1756" s="133" t="str">
        <f t="shared" si="360"/>
        <v/>
      </c>
      <c r="Z1756" s="133">
        <f t="shared" si="361"/>
        <v>-100</v>
      </c>
      <c r="AA1756" s="134" t="str">
        <f>TEXT(Table1[[#This Row],[Date]],"DDD")</f>
        <v>Sat</v>
      </c>
      <c r="AB1756" s="133" t="str">
        <f>IF(OR(G1756="Doomben",G1756="Eagle Farm"),"Q",IF(AND(Q1756&gt;1,Q1756&lt;55,Table1[[#This Row],[Source]]="Nat"),"Nat OK",IF(AND(Table1[[#This Row],[Source]]&lt;&gt;"Nat",Q1756&lt;55),"Poor &lt;55",IF(OR(G1756="Randwick",G1756="Flemington",G1756="Caulfield",G1756="Sandown Lake",G1756="Sandown Hill"),"Best","ave"))))</f>
        <v>Poor &lt;55</v>
      </c>
      <c r="AC1756" s="133">
        <f>IF(Q1756="","",IF(AB1756="Poor &lt;55",$AC$2*0.2%,IF(AND(AB1756="Q",AA1756&lt;&gt;"Wed"),$AC$2*0.4%,IF(AND(AB1756="Q",AA1756="Wed"),$AC$2*0.5%,IF(AND(AB1756="Ave",U1756=100),$AC$2*0.5%,IF(AND(AB1756="ave",U1756="",N1756=1,AG1756="Bush"),$AC$2*1%,IF(AND(AB1756="ave",U1756="",Q1756&gt;100),$AC$2*1.3%,IF(AND(AB1756="ave",U1756=""),$AC$2*1.2%,IF(AND(AB1756="Ave",U1756=200),$AC$2*1%,IF(AND(AB1756="Best",U1756=200),$AC$2*1.5%,IF(AND(AB1756="Best",U1756="",K1756&lt;&gt;"Pro Syd"),$AC$2*0.5%,IF(AND(AB1756="Best",U1756=""),$AC$2*1%,IF(AND(AB1756="Best",U1756=100,Table1[[#This Row],[State]]="NSW"),$AC$2*0.4%,IF(AND(AB1756="Best",U1756=100),$AC$2*1%,IF(Table1[[#This Row],[Adj]]="Nat OK",$AC$2*0.5%,"xxx")))))))))))))))</f>
        <v>20</v>
      </c>
      <c r="AD1756" s="133" t="str">
        <f t="shared" si="362"/>
        <v/>
      </c>
      <c r="AE1756" s="133">
        <f t="shared" si="363"/>
        <v>-20</v>
      </c>
      <c r="AF1756" s="133" t="str">
        <f>VLOOKUP(Table1[[#This Row],[Track]],$F$2672:$H$2715,2,FALSE)</f>
        <v>NSW</v>
      </c>
      <c r="AG1756" s="133" t="str">
        <f>VLOOKUP(Table1[[#This Row],[Track]],$F$2672:$H$2715,3,FALSE)</f>
        <v>-</v>
      </c>
      <c r="AH1756" s="133" t="str">
        <f>IF(Table1[[#This Row],[Date]]&lt;$AH$2,"",IF(Table1[[#This Row],[Date]]&lt;$AH$3,"Edge","Elite Combo"))</f>
        <v/>
      </c>
      <c r="AI1756" s="218">
        <f>Table1[[#This Row],[Time]]</f>
        <v>0.56597222222222221</v>
      </c>
      <c r="AJ1756" s="219" t="str">
        <f>Table1[[#This Row],[Track]]</f>
        <v>Randwick</v>
      </c>
      <c r="AK1756" s="216">
        <f>Table1[[#This Row],[Race ]]</f>
        <v>4</v>
      </c>
      <c r="AL1756" s="219">
        <f>Table1[[#This Row],[TAB]]</f>
        <v>6</v>
      </c>
      <c r="AM1756" s="219" t="str">
        <f>Table1[[#This Row],[Selection]]</f>
        <v>Thunderlips</v>
      </c>
      <c r="AN1756" s="220" t="str">
        <f>Table1[[#This Row],[Sources]]</f>
        <v>E4-10</v>
      </c>
      <c r="AO1756" s="219">
        <f>Table1[[#This Row],[Scale Bet]]</f>
        <v>20</v>
      </c>
    </row>
    <row r="1757" spans="5:41" ht="16.5" customHeight="1" x14ac:dyDescent="0.25">
      <c r="E1757" s="185">
        <v>45556</v>
      </c>
      <c r="F1757" s="35">
        <v>0.56597222222222221</v>
      </c>
      <c r="G1757" s="36" t="s">
        <v>22</v>
      </c>
      <c r="H1757" s="36">
        <v>4</v>
      </c>
      <c r="I1757" s="36">
        <v>10</v>
      </c>
      <c r="J1757" s="36" t="s">
        <v>304</v>
      </c>
      <c r="K1757" s="36" t="s">
        <v>60</v>
      </c>
      <c r="L1757" s="165">
        <v>15</v>
      </c>
      <c r="M1757" s="134">
        <f t="shared" si="351"/>
        <v>15</v>
      </c>
      <c r="N1757" s="36">
        <f t="shared" si="352"/>
        <v>1</v>
      </c>
      <c r="O1757" s="135" t="str">
        <f t="shared" si="353"/>
        <v>Pro Syd-15</v>
      </c>
      <c r="P1757" s="186" t="str">
        <f t="shared" si="354"/>
        <v>OK</v>
      </c>
      <c r="Q1757" s="187">
        <f t="shared" si="355"/>
        <v>60</v>
      </c>
      <c r="R1757" s="150">
        <v>3.6</v>
      </c>
      <c r="S1757" s="187">
        <f t="shared" si="356"/>
        <v>216</v>
      </c>
      <c r="T1757" s="136" t="str">
        <f t="shared" si="357"/>
        <v>Well Timed</v>
      </c>
      <c r="U1757" s="137" t="str">
        <f>IF(P1757="","",IF(N1757=1,"",IF(Q1757="","",IF(Q1757&lt;=100,100,IF(Table1[[#This Row],[Day]]="Wed",100,200)))))</f>
        <v/>
      </c>
      <c r="V1757" s="137" t="str">
        <f t="shared" si="358"/>
        <v/>
      </c>
      <c r="W1757" s="137" t="str">
        <f t="shared" si="359"/>
        <v/>
      </c>
      <c r="X1757" s="133">
        <f>100</f>
        <v>100</v>
      </c>
      <c r="Y1757" s="133">
        <f t="shared" si="360"/>
        <v>360</v>
      </c>
      <c r="Z1757" s="133">
        <f t="shared" si="361"/>
        <v>260</v>
      </c>
      <c r="AA1757" s="134" t="str">
        <f>TEXT(Table1[[#This Row],[Date]],"DDD")</f>
        <v>Sat</v>
      </c>
      <c r="AB1757" s="133" t="str">
        <f>IF(OR(G1757="Doomben",G1757="Eagle Farm"),"Q",IF(AND(Q1757&gt;1,Q1757&lt;55,Table1[[#This Row],[Source]]="Nat"),"Nat OK",IF(AND(Table1[[#This Row],[Source]]&lt;&gt;"Nat",Q1757&lt;55),"Poor &lt;55",IF(OR(G1757="Randwick",G1757="Flemington",G1757="Caulfield",G1757="Sandown Lake",G1757="Sandown Hill"),"Best","ave"))))</f>
        <v>Best</v>
      </c>
      <c r="AC1757" s="133">
        <f>IF(Q1757="","",IF(AB1757="Poor &lt;55",$AC$2*0.2%,IF(AND(AB1757="Q",AA1757&lt;&gt;"Wed"),$AC$2*0.4%,IF(AND(AB1757="Q",AA1757="Wed"),$AC$2*0.5%,IF(AND(AB1757="Ave",U1757=100),$AC$2*0.5%,IF(AND(AB1757="ave",U1757="",N1757=1,AG1757="Bush"),$AC$2*1%,IF(AND(AB1757="ave",U1757="",Q1757&gt;100),$AC$2*1.3%,IF(AND(AB1757="ave",U1757=""),$AC$2*1.2%,IF(AND(AB1757="Ave",U1757=200),$AC$2*1%,IF(AND(AB1757="Best",U1757=200),$AC$2*1.5%,IF(AND(AB1757="Best",U1757="",K1757&lt;&gt;"Pro Syd"),$AC$2*0.5%,IF(AND(AB1757="Best",U1757=""),$AC$2*1%,IF(AND(AB1757="Best",U1757=100,Table1[[#This Row],[State]]="NSW"),$AC$2*0.4%,IF(AND(AB1757="Best",U1757=100),$AC$2*1%,IF(Table1[[#This Row],[Adj]]="Nat OK",$AC$2*0.5%,"xxx")))))))))))))))</f>
        <v>100</v>
      </c>
      <c r="AD1757" s="133">
        <f t="shared" si="362"/>
        <v>360</v>
      </c>
      <c r="AE1757" s="133">
        <f t="shared" si="363"/>
        <v>260</v>
      </c>
      <c r="AF1757" s="133" t="str">
        <f>VLOOKUP(Table1[[#This Row],[Track]],$F$2672:$H$2715,2,FALSE)</f>
        <v>NSW</v>
      </c>
      <c r="AG1757" s="133" t="str">
        <f>VLOOKUP(Table1[[#This Row],[Track]],$F$2672:$H$2715,3,FALSE)</f>
        <v>-</v>
      </c>
      <c r="AH1757" s="133" t="str">
        <f>IF(Table1[[#This Row],[Date]]&lt;$AH$2,"",IF(Table1[[#This Row],[Date]]&lt;$AH$3,"Edge","Elite Combo"))</f>
        <v/>
      </c>
      <c r="AI1757" s="218">
        <f>Table1[[#This Row],[Time]]</f>
        <v>0.56597222222222221</v>
      </c>
      <c r="AJ1757" s="219" t="str">
        <f>Table1[[#This Row],[Track]]</f>
        <v>Randwick</v>
      </c>
      <c r="AK1757" s="216">
        <f>Table1[[#This Row],[Race ]]</f>
        <v>4</v>
      </c>
      <c r="AL1757" s="219">
        <f>Table1[[#This Row],[TAB]]</f>
        <v>10</v>
      </c>
      <c r="AM1757" s="219" t="str">
        <f>Table1[[#This Row],[Selection]]</f>
        <v>Well Timed</v>
      </c>
      <c r="AN1757" s="220" t="str">
        <f>Table1[[#This Row],[Sources]]</f>
        <v>Pro Syd-15</v>
      </c>
      <c r="AO1757" s="219">
        <f>Table1[[#This Row],[Scale Bet]]</f>
        <v>100</v>
      </c>
    </row>
    <row r="1758" spans="5:41" ht="16.5" customHeight="1" x14ac:dyDescent="0.25">
      <c r="E1758" s="185">
        <v>45556</v>
      </c>
      <c r="F1758" s="35">
        <v>0.59027777777777779</v>
      </c>
      <c r="G1758" s="36" t="s">
        <v>22</v>
      </c>
      <c r="H1758" s="36">
        <v>5</v>
      </c>
      <c r="I1758" s="36">
        <v>6</v>
      </c>
      <c r="J1758" s="36" t="s">
        <v>338</v>
      </c>
      <c r="K1758" s="36" t="s">
        <v>1</v>
      </c>
      <c r="L1758" s="165">
        <v>10</v>
      </c>
      <c r="M1758" s="134">
        <f t="shared" si="351"/>
        <v>10</v>
      </c>
      <c r="N1758" s="36">
        <f t="shared" si="352"/>
        <v>1</v>
      </c>
      <c r="O1758" s="135" t="str">
        <f t="shared" si="353"/>
        <v>E4-10</v>
      </c>
      <c r="P1758" s="186" t="str">
        <f t="shared" si="354"/>
        <v>OK</v>
      </c>
      <c r="Q1758" s="187">
        <f t="shared" si="355"/>
        <v>40</v>
      </c>
      <c r="R1758" s="150">
        <v>4.2</v>
      </c>
      <c r="S1758" s="187">
        <f t="shared" si="356"/>
        <v>168</v>
      </c>
      <c r="T1758" s="136" t="str">
        <f t="shared" si="357"/>
        <v>Eliyass</v>
      </c>
      <c r="U1758" s="137" t="str">
        <f>IF(P1758="","",IF(N1758=1,"",IF(Q1758="","",IF(Q1758&lt;=100,100,IF(Table1[[#This Row],[Day]]="Wed",100,200)))))</f>
        <v/>
      </c>
      <c r="V1758" s="137" t="str">
        <f t="shared" si="358"/>
        <v/>
      </c>
      <c r="W1758" s="137" t="str">
        <f t="shared" si="359"/>
        <v/>
      </c>
      <c r="X1758" s="133">
        <f>100</f>
        <v>100</v>
      </c>
      <c r="Y1758" s="133">
        <f t="shared" si="360"/>
        <v>420</v>
      </c>
      <c r="Z1758" s="133">
        <f t="shared" si="361"/>
        <v>320</v>
      </c>
      <c r="AA1758" s="134" t="str">
        <f>TEXT(Table1[[#This Row],[Date]],"DDD")</f>
        <v>Sat</v>
      </c>
      <c r="AB1758" s="133" t="str">
        <f>IF(OR(G1758="Doomben",G1758="Eagle Farm"),"Q",IF(AND(Q1758&gt;1,Q1758&lt;55,Table1[[#This Row],[Source]]="Nat"),"Nat OK",IF(AND(Table1[[#This Row],[Source]]&lt;&gt;"Nat",Q1758&lt;55),"Poor &lt;55",IF(OR(G1758="Randwick",G1758="Flemington",G1758="Caulfield",G1758="Sandown Lake",G1758="Sandown Hill"),"Best","ave"))))</f>
        <v>Poor &lt;55</v>
      </c>
      <c r="AC1758" s="133">
        <f>IF(Q1758="","",IF(AB1758="Poor &lt;55",$AC$2*0.2%,IF(AND(AB1758="Q",AA1758&lt;&gt;"Wed"),$AC$2*0.4%,IF(AND(AB1758="Q",AA1758="Wed"),$AC$2*0.5%,IF(AND(AB1758="Ave",U1758=100),$AC$2*0.5%,IF(AND(AB1758="ave",U1758="",N1758=1,AG1758="Bush"),$AC$2*1%,IF(AND(AB1758="ave",U1758="",Q1758&gt;100),$AC$2*1.3%,IF(AND(AB1758="ave",U1758=""),$AC$2*1.2%,IF(AND(AB1758="Ave",U1758=200),$AC$2*1%,IF(AND(AB1758="Best",U1758=200),$AC$2*1.5%,IF(AND(AB1758="Best",U1758="",K1758&lt;&gt;"Pro Syd"),$AC$2*0.5%,IF(AND(AB1758="Best",U1758=""),$AC$2*1%,IF(AND(AB1758="Best",U1758=100,Table1[[#This Row],[State]]="NSW"),$AC$2*0.4%,IF(AND(AB1758="Best",U1758=100),$AC$2*1%,IF(Table1[[#This Row],[Adj]]="Nat OK",$AC$2*0.5%,"xxx")))))))))))))))</f>
        <v>20</v>
      </c>
      <c r="AD1758" s="133">
        <f t="shared" si="362"/>
        <v>84</v>
      </c>
      <c r="AE1758" s="133">
        <f t="shared" si="363"/>
        <v>64</v>
      </c>
      <c r="AF1758" s="133" t="str">
        <f>VLOOKUP(Table1[[#This Row],[Track]],$F$2672:$H$2715,2,FALSE)</f>
        <v>NSW</v>
      </c>
      <c r="AG1758" s="133" t="str">
        <f>VLOOKUP(Table1[[#This Row],[Track]],$F$2672:$H$2715,3,FALSE)</f>
        <v>-</v>
      </c>
      <c r="AH1758" s="133" t="str">
        <f>IF(Table1[[#This Row],[Date]]&lt;$AH$2,"",IF(Table1[[#This Row],[Date]]&lt;$AH$3,"Edge","Elite Combo"))</f>
        <v/>
      </c>
      <c r="AI1758" s="218">
        <f>Table1[[#This Row],[Time]]</f>
        <v>0.59027777777777779</v>
      </c>
      <c r="AJ1758" s="219" t="str">
        <f>Table1[[#This Row],[Track]]</f>
        <v>Randwick</v>
      </c>
      <c r="AK1758" s="216">
        <f>Table1[[#This Row],[Race ]]</f>
        <v>5</v>
      </c>
      <c r="AL1758" s="219">
        <f>Table1[[#This Row],[TAB]]</f>
        <v>6</v>
      </c>
      <c r="AM1758" s="219" t="str">
        <f>Table1[[#This Row],[Selection]]</f>
        <v>Eliyass</v>
      </c>
      <c r="AN1758" s="220" t="str">
        <f>Table1[[#This Row],[Sources]]</f>
        <v>E4-10</v>
      </c>
      <c r="AO1758" s="219">
        <f>Table1[[#This Row],[Scale Bet]]</f>
        <v>20</v>
      </c>
    </row>
    <row r="1759" spans="5:41" ht="16.5" customHeight="1" x14ac:dyDescent="0.25">
      <c r="E1759" s="185">
        <v>45556</v>
      </c>
      <c r="F1759" s="35">
        <v>0.60069444444444442</v>
      </c>
      <c r="G1759" s="36" t="s">
        <v>201</v>
      </c>
      <c r="H1759" s="36">
        <v>5</v>
      </c>
      <c r="I1759" s="36">
        <v>3</v>
      </c>
      <c r="J1759" s="36" t="s">
        <v>368</v>
      </c>
      <c r="K1759" s="36" t="s">
        <v>1</v>
      </c>
      <c r="L1759" s="165">
        <v>10</v>
      </c>
      <c r="M1759" s="134">
        <f t="shared" si="351"/>
        <v>23</v>
      </c>
      <c r="N1759" s="36">
        <f t="shared" si="352"/>
        <v>2</v>
      </c>
      <c r="O1759" s="135" t="str">
        <f t="shared" si="353"/>
        <v>E4-10/Nat-13</v>
      </c>
      <c r="P1759" s="186" t="str">
        <f t="shared" si="354"/>
        <v>OK</v>
      </c>
      <c r="Q1759" s="187">
        <f t="shared" si="355"/>
        <v>92</v>
      </c>
      <c r="R1759" s="150">
        <v>1.6</v>
      </c>
      <c r="S1759" s="187">
        <f t="shared" si="356"/>
        <v>147.20000000000002</v>
      </c>
      <c r="T1759" s="136" t="str">
        <f t="shared" si="357"/>
        <v>Another Wil</v>
      </c>
      <c r="U1759" s="137">
        <f>IF(P1759="","",IF(N1759=1,"",IF(Q1759="","",IF(Q1759&lt;=100,100,IF(Table1[[#This Row],[Day]]="Wed",100,200)))))</f>
        <v>100</v>
      </c>
      <c r="V1759" s="137">
        <f t="shared" si="358"/>
        <v>160</v>
      </c>
      <c r="W1759" s="137">
        <f t="shared" si="359"/>
        <v>60</v>
      </c>
      <c r="X1759" s="133">
        <f>100</f>
        <v>100</v>
      </c>
      <c r="Y1759" s="133">
        <f t="shared" si="360"/>
        <v>160</v>
      </c>
      <c r="Z1759" s="133">
        <f t="shared" si="361"/>
        <v>60</v>
      </c>
      <c r="AA1759" s="134" t="str">
        <f>TEXT(Table1[[#This Row],[Date]],"DDD")</f>
        <v>Sat</v>
      </c>
      <c r="AB1759" s="133" t="str">
        <f>IF(OR(G1759="Doomben",G1759="Eagle Farm"),"Q",IF(AND(Q1759&gt;1,Q1759&lt;55,Table1[[#This Row],[Source]]="Nat"),"Nat OK",IF(AND(Table1[[#This Row],[Source]]&lt;&gt;"Nat",Q1759&lt;55),"Poor &lt;55",IF(OR(G1759="Randwick",G1759="Flemington",G1759="Caulfield",G1759="Sandown Lake",G1759="Sandown Hill"),"Best","ave"))))</f>
        <v>Best</v>
      </c>
      <c r="AC1759" s="133">
        <f>IF(Q1759="","",IF(AB1759="Poor &lt;55",$AC$2*0.2%,IF(AND(AB1759="Q",AA1759&lt;&gt;"Wed"),$AC$2*0.4%,IF(AND(AB1759="Q",AA1759="Wed"),$AC$2*0.5%,IF(AND(AB1759="Ave",U1759=100),$AC$2*0.5%,IF(AND(AB1759="ave",U1759="",N1759=1,AG1759="Bush"),$AC$2*1%,IF(AND(AB1759="ave",U1759="",Q1759&gt;100),$AC$2*1.3%,IF(AND(AB1759="ave",U1759=""),$AC$2*1.2%,IF(AND(AB1759="Ave",U1759=200),$AC$2*1%,IF(AND(AB1759="Best",U1759=200),$AC$2*1.5%,IF(AND(AB1759="Best",U1759="",K1759&lt;&gt;"Pro Syd"),$AC$2*0.5%,IF(AND(AB1759="Best",U1759=""),$AC$2*1%,IF(AND(AB1759="Best",U1759=100,Table1[[#This Row],[State]]="NSW"),$AC$2*0.4%,IF(AND(AB1759="Best",U1759=100),$AC$2*1%,IF(Table1[[#This Row],[Adj]]="Nat OK",$AC$2*0.5%,"xxx")))))))))))))))</f>
        <v>100</v>
      </c>
      <c r="AD1759" s="133">
        <f t="shared" si="362"/>
        <v>160</v>
      </c>
      <c r="AE1759" s="133">
        <f t="shared" si="363"/>
        <v>60</v>
      </c>
      <c r="AF1759" s="133" t="str">
        <f>VLOOKUP(Table1[[#This Row],[Track]],$F$2672:$H$2715,2,FALSE)</f>
        <v>Vic</v>
      </c>
      <c r="AG1759" s="133" t="str">
        <f>VLOOKUP(Table1[[#This Row],[Track]],$F$2672:$H$2715,3,FALSE)</f>
        <v>-</v>
      </c>
      <c r="AH1759" s="133" t="str">
        <f>IF(Table1[[#This Row],[Date]]&lt;$AH$2,"",IF(Table1[[#This Row],[Date]]&lt;$AH$3,"Edge","Elite Combo"))</f>
        <v/>
      </c>
      <c r="AI1759" s="218">
        <f>Table1[[#This Row],[Time]]</f>
        <v>0.60069444444444442</v>
      </c>
      <c r="AJ1759" s="219" t="str">
        <f>Table1[[#This Row],[Track]]</f>
        <v>Caulfield</v>
      </c>
      <c r="AK1759" s="216">
        <f>Table1[[#This Row],[Race ]]</f>
        <v>5</v>
      </c>
      <c r="AL1759" s="219">
        <f>Table1[[#This Row],[TAB]]</f>
        <v>3</v>
      </c>
      <c r="AM1759" s="219" t="str">
        <f>Table1[[#This Row],[Selection]]</f>
        <v>Another Wil</v>
      </c>
      <c r="AN1759" s="220" t="str">
        <f>Table1[[#This Row],[Sources]]</f>
        <v>E4-10/Nat-13</v>
      </c>
      <c r="AO1759" s="219">
        <f>Table1[[#This Row],[Scale Bet]]</f>
        <v>100</v>
      </c>
    </row>
    <row r="1760" spans="5:41" ht="16.5" customHeight="1" x14ac:dyDescent="0.25">
      <c r="E1760" s="185">
        <v>45556</v>
      </c>
      <c r="F1760" s="35">
        <v>0.60069444444444442</v>
      </c>
      <c r="G1760" s="36" t="s">
        <v>201</v>
      </c>
      <c r="H1760" s="36">
        <v>5</v>
      </c>
      <c r="I1760" s="36">
        <v>3</v>
      </c>
      <c r="J1760" s="36" t="s">
        <v>368</v>
      </c>
      <c r="K1760" s="36" t="s">
        <v>13</v>
      </c>
      <c r="L1760" s="165">
        <v>13</v>
      </c>
      <c r="M1760" s="134" t="str">
        <f t="shared" si="351"/>
        <v/>
      </c>
      <c r="N1760" s="36" t="str">
        <f t="shared" si="352"/>
        <v/>
      </c>
      <c r="O1760" s="135" t="str">
        <f t="shared" si="353"/>
        <v/>
      </c>
      <c r="P1760" s="186" t="str">
        <f t="shared" si="354"/>
        <v>OK</v>
      </c>
      <c r="Q1760" s="187" t="str">
        <f t="shared" si="355"/>
        <v/>
      </c>
      <c r="R1760" s="150">
        <v>1.6</v>
      </c>
      <c r="S1760" s="187" t="str">
        <f t="shared" si="356"/>
        <v/>
      </c>
      <c r="T1760" s="136" t="str">
        <f t="shared" si="357"/>
        <v>Another Wil</v>
      </c>
      <c r="U1760" s="137" t="str">
        <f>IF(P1760="","",IF(N1760=1,"",IF(Q1760="","",IF(Q1760&lt;=100,100,IF(Table1[[#This Row],[Day]]="Wed",100,200)))))</f>
        <v/>
      </c>
      <c r="V1760" s="137" t="str">
        <f t="shared" si="358"/>
        <v/>
      </c>
      <c r="W1760" s="137" t="str">
        <f t="shared" si="359"/>
        <v/>
      </c>
      <c r="X1760" s="133">
        <f>100</f>
        <v>100</v>
      </c>
      <c r="Y1760" s="133">
        <f t="shared" si="360"/>
        <v>160</v>
      </c>
      <c r="Z1760" s="133">
        <f t="shared" si="361"/>
        <v>60</v>
      </c>
      <c r="AA1760" s="134" t="str">
        <f>TEXT(Table1[[#This Row],[Date]],"DDD")</f>
        <v>Sat</v>
      </c>
      <c r="AB1760" s="133" t="str">
        <f>IF(OR(G1760="Doomben",G1760="Eagle Farm"),"Q",IF(AND(Q1760&gt;1,Q1760&lt;55,Table1[[#This Row],[Source]]="Nat"),"Nat OK",IF(AND(Table1[[#This Row],[Source]]&lt;&gt;"Nat",Q1760&lt;55),"Poor &lt;55",IF(OR(G1760="Randwick",G1760="Flemington",G1760="Caulfield",G1760="Sandown Lake",G1760="Sandown Hill"),"Best","ave"))))</f>
        <v>Best</v>
      </c>
      <c r="AC1760" s="133" t="str">
        <f>IF(Q1760="","",IF(AB1760="Poor &lt;55",$AC$2*0.2%,IF(AND(AB1760="Q",AA1760&lt;&gt;"Wed"),$AC$2*0.4%,IF(AND(AB1760="Q",AA1760="Wed"),$AC$2*0.5%,IF(AND(AB1760="Ave",U1760=100),$AC$2*0.5%,IF(AND(AB1760="ave",U1760="",N1760=1,AG1760="Bush"),$AC$2*1%,IF(AND(AB1760="ave",U1760="",Q1760&gt;100),$AC$2*1.3%,IF(AND(AB1760="ave",U1760=""),$AC$2*1.2%,IF(AND(AB1760="Ave",U1760=200),$AC$2*1%,IF(AND(AB1760="Best",U1760=200),$AC$2*1.5%,IF(AND(AB1760="Best",U1760="",K1760&lt;&gt;"Pro Syd"),$AC$2*0.5%,IF(AND(AB1760="Best",U1760=""),$AC$2*1%,IF(AND(AB1760="Best",U1760=100,Table1[[#This Row],[State]]="NSW"),$AC$2*0.4%,IF(AND(AB1760="Best",U1760=100),$AC$2*1%,IF(Table1[[#This Row],[Adj]]="Nat OK",$AC$2*0.5%,"xxx")))))))))))))))</f>
        <v/>
      </c>
      <c r="AD1760" s="133" t="str">
        <f t="shared" si="362"/>
        <v/>
      </c>
      <c r="AE1760" s="133" t="str">
        <f t="shared" si="363"/>
        <v/>
      </c>
      <c r="AF1760" s="133" t="str">
        <f>VLOOKUP(Table1[[#This Row],[Track]],$F$2672:$H$2715,2,FALSE)</f>
        <v>Vic</v>
      </c>
      <c r="AG1760" s="133" t="str">
        <f>VLOOKUP(Table1[[#This Row],[Track]],$F$2672:$H$2715,3,FALSE)</f>
        <v>-</v>
      </c>
      <c r="AH1760" s="133" t="str">
        <f>IF(Table1[[#This Row],[Date]]&lt;$AH$2,"",IF(Table1[[#This Row],[Date]]&lt;$AH$3,"Edge","Elite Combo"))</f>
        <v/>
      </c>
      <c r="AI1760" s="218">
        <f>Table1[[#This Row],[Time]]</f>
        <v>0.60069444444444442</v>
      </c>
      <c r="AJ1760" s="219" t="str">
        <f>Table1[[#This Row],[Track]]</f>
        <v>Caulfield</v>
      </c>
      <c r="AK1760" s="216">
        <f>Table1[[#This Row],[Race ]]</f>
        <v>5</v>
      </c>
      <c r="AL1760" s="219">
        <f>Table1[[#This Row],[TAB]]</f>
        <v>3</v>
      </c>
      <c r="AM1760" s="219" t="str">
        <f>Table1[[#This Row],[Selection]]</f>
        <v>Another Wil</v>
      </c>
      <c r="AN1760" s="220" t="str">
        <f>Table1[[#This Row],[Sources]]</f>
        <v/>
      </c>
      <c r="AO1760" s="219" t="str">
        <f>Table1[[#This Row],[Scale Bet]]</f>
        <v/>
      </c>
    </row>
    <row r="1761" spans="5:41" ht="16.5" customHeight="1" x14ac:dyDescent="0.25">
      <c r="E1761" s="185">
        <v>45556</v>
      </c>
      <c r="F1761" s="35">
        <v>0.60069444444444442</v>
      </c>
      <c r="G1761" s="36" t="s">
        <v>201</v>
      </c>
      <c r="H1761" s="36">
        <v>5</v>
      </c>
      <c r="I1761" s="36">
        <v>7</v>
      </c>
      <c r="J1761" s="36" t="s">
        <v>404</v>
      </c>
      <c r="K1761" s="36" t="s">
        <v>40</v>
      </c>
      <c r="L1761" s="165">
        <v>12</v>
      </c>
      <c r="M1761" s="134">
        <f t="shared" si="351"/>
        <v>25</v>
      </c>
      <c r="N1761" s="36">
        <f t="shared" si="352"/>
        <v>2</v>
      </c>
      <c r="O1761" s="135" t="str">
        <f t="shared" si="353"/>
        <v>Edge-12/Pro Mel-13</v>
      </c>
      <c r="P1761" s="186" t="str">
        <f t="shared" si="354"/>
        <v>OK</v>
      </c>
      <c r="Q1761" s="187">
        <f t="shared" si="355"/>
        <v>100</v>
      </c>
      <c r="R1761" s="150"/>
      <c r="S1761" s="187" t="str">
        <f t="shared" si="356"/>
        <v/>
      </c>
      <c r="T1761" s="136" t="str">
        <f t="shared" si="357"/>
        <v>Jimmy The Bear</v>
      </c>
      <c r="U1761" s="137">
        <f>IF(P1761="","",IF(N1761=1,"",IF(Q1761="","",IF(Q1761&lt;=100,100,IF(Table1[[#This Row],[Day]]="Wed",100,200)))))</f>
        <v>100</v>
      </c>
      <c r="V1761" s="137" t="str">
        <f t="shared" si="358"/>
        <v/>
      </c>
      <c r="W1761" s="137">
        <f t="shared" si="359"/>
        <v>-100</v>
      </c>
      <c r="X1761" s="133">
        <f>100</f>
        <v>100</v>
      </c>
      <c r="Y1761" s="133" t="str">
        <f t="shared" si="360"/>
        <v/>
      </c>
      <c r="Z1761" s="133">
        <f t="shared" si="361"/>
        <v>-100</v>
      </c>
      <c r="AA1761" s="134" t="str">
        <f>TEXT(Table1[[#This Row],[Date]],"DDD")</f>
        <v>Sat</v>
      </c>
      <c r="AB1761" s="133" t="str">
        <f>IF(OR(G1761="Doomben",G1761="Eagle Farm"),"Q",IF(AND(Q1761&gt;1,Q1761&lt;55,Table1[[#This Row],[Source]]="Nat"),"Nat OK",IF(AND(Table1[[#This Row],[Source]]&lt;&gt;"Nat",Q1761&lt;55),"Poor &lt;55",IF(OR(G1761="Randwick",G1761="Flemington",G1761="Caulfield",G1761="Sandown Lake",G1761="Sandown Hill"),"Best","ave"))))</f>
        <v>Best</v>
      </c>
      <c r="AC1761" s="133">
        <f>IF(Q1761="","",IF(AB1761="Poor &lt;55",$AC$2*0.2%,IF(AND(AB1761="Q",AA1761&lt;&gt;"Wed"),$AC$2*0.4%,IF(AND(AB1761="Q",AA1761="Wed"),$AC$2*0.5%,IF(AND(AB1761="Ave",U1761=100),$AC$2*0.5%,IF(AND(AB1761="ave",U1761="",N1761=1,AG1761="Bush"),$AC$2*1%,IF(AND(AB1761="ave",U1761="",Q1761&gt;100),$AC$2*1.3%,IF(AND(AB1761="ave",U1761=""),$AC$2*1.2%,IF(AND(AB1761="Ave",U1761=200),$AC$2*1%,IF(AND(AB1761="Best",U1761=200),$AC$2*1.5%,IF(AND(AB1761="Best",U1761="",K1761&lt;&gt;"Pro Syd"),$AC$2*0.5%,IF(AND(AB1761="Best",U1761=""),$AC$2*1%,IF(AND(AB1761="Best",U1761=100,Table1[[#This Row],[State]]="NSW"),$AC$2*0.4%,IF(AND(AB1761="Best",U1761=100),$AC$2*1%,IF(Table1[[#This Row],[Adj]]="Nat OK",$AC$2*0.5%,"xxx")))))))))))))))</f>
        <v>100</v>
      </c>
      <c r="AD1761" s="133" t="str">
        <f t="shared" si="362"/>
        <v/>
      </c>
      <c r="AE1761" s="133">
        <f t="shared" si="363"/>
        <v>-100</v>
      </c>
      <c r="AF1761" s="133" t="str">
        <f>VLOOKUP(Table1[[#This Row],[Track]],$F$2672:$H$2715,2,FALSE)</f>
        <v>Vic</v>
      </c>
      <c r="AG1761" s="133" t="str">
        <f>VLOOKUP(Table1[[#This Row],[Track]],$F$2672:$H$2715,3,FALSE)</f>
        <v>-</v>
      </c>
      <c r="AH1761" s="133" t="str">
        <f>IF(Table1[[#This Row],[Date]]&lt;$AH$2,"",IF(Table1[[#This Row],[Date]]&lt;$AH$3,"Edge","Elite Combo"))</f>
        <v/>
      </c>
      <c r="AI1761" s="218">
        <f>Table1[[#This Row],[Time]]</f>
        <v>0.60069444444444442</v>
      </c>
      <c r="AJ1761" s="219" t="str">
        <f>Table1[[#This Row],[Track]]</f>
        <v>Caulfield</v>
      </c>
      <c r="AK1761" s="216">
        <f>Table1[[#This Row],[Race ]]</f>
        <v>5</v>
      </c>
      <c r="AL1761" s="219">
        <f>Table1[[#This Row],[TAB]]</f>
        <v>7</v>
      </c>
      <c r="AM1761" s="219" t="str">
        <f>Table1[[#This Row],[Selection]]</f>
        <v>Jimmy The Bear</v>
      </c>
      <c r="AN1761" s="220" t="str">
        <f>Table1[[#This Row],[Sources]]</f>
        <v>Edge-12/Pro Mel-13</v>
      </c>
      <c r="AO1761" s="219">
        <f>Table1[[#This Row],[Scale Bet]]</f>
        <v>100</v>
      </c>
    </row>
    <row r="1762" spans="5:41" ht="16.5" customHeight="1" x14ac:dyDescent="0.25">
      <c r="E1762" s="185">
        <v>45556</v>
      </c>
      <c r="F1762" s="35">
        <v>0.60069444444444442</v>
      </c>
      <c r="G1762" s="36" t="s">
        <v>201</v>
      </c>
      <c r="H1762" s="36">
        <v>5</v>
      </c>
      <c r="I1762" s="36">
        <v>7</v>
      </c>
      <c r="J1762" s="36" t="s">
        <v>404</v>
      </c>
      <c r="K1762" s="36" t="s">
        <v>18</v>
      </c>
      <c r="L1762" s="165">
        <v>13</v>
      </c>
      <c r="M1762" s="134" t="str">
        <f t="shared" si="351"/>
        <v/>
      </c>
      <c r="N1762" s="36" t="str">
        <f t="shared" si="352"/>
        <v/>
      </c>
      <c r="O1762" s="135" t="str">
        <f t="shared" si="353"/>
        <v/>
      </c>
      <c r="P1762" s="186" t="str">
        <f t="shared" si="354"/>
        <v>OK</v>
      </c>
      <c r="Q1762" s="187" t="str">
        <f t="shared" si="355"/>
        <v/>
      </c>
      <c r="R1762" s="150"/>
      <c r="S1762" s="187" t="str">
        <f t="shared" si="356"/>
        <v/>
      </c>
      <c r="T1762" s="136" t="str">
        <f t="shared" si="357"/>
        <v>Jimmy The Bear</v>
      </c>
      <c r="U1762" s="137" t="str">
        <f>IF(P1762="","",IF(N1762=1,"",IF(Q1762="","",IF(Q1762&lt;=100,100,IF(Table1[[#This Row],[Day]]="Wed",100,200)))))</f>
        <v/>
      </c>
      <c r="V1762" s="137" t="str">
        <f t="shared" si="358"/>
        <v/>
      </c>
      <c r="W1762" s="137" t="str">
        <f t="shared" si="359"/>
        <v/>
      </c>
      <c r="X1762" s="133">
        <f>100</f>
        <v>100</v>
      </c>
      <c r="Y1762" s="133" t="str">
        <f t="shared" si="360"/>
        <v/>
      </c>
      <c r="Z1762" s="133">
        <f t="shared" si="361"/>
        <v>-100</v>
      </c>
      <c r="AA1762" s="134" t="str">
        <f>TEXT(Table1[[#This Row],[Date]],"DDD")</f>
        <v>Sat</v>
      </c>
      <c r="AB1762" s="133" t="str">
        <f>IF(OR(G1762="Doomben",G1762="Eagle Farm"),"Q",IF(AND(Q1762&gt;1,Q1762&lt;55,Table1[[#This Row],[Source]]="Nat"),"Nat OK",IF(AND(Table1[[#This Row],[Source]]&lt;&gt;"Nat",Q1762&lt;55),"Poor &lt;55",IF(OR(G1762="Randwick",G1762="Flemington",G1762="Caulfield",G1762="Sandown Lake",G1762="Sandown Hill"),"Best","ave"))))</f>
        <v>Best</v>
      </c>
      <c r="AC1762" s="133" t="str">
        <f>IF(Q1762="","",IF(AB1762="Poor &lt;55",$AC$2*0.2%,IF(AND(AB1762="Q",AA1762&lt;&gt;"Wed"),$AC$2*0.4%,IF(AND(AB1762="Q",AA1762="Wed"),$AC$2*0.5%,IF(AND(AB1762="Ave",U1762=100),$AC$2*0.5%,IF(AND(AB1762="ave",U1762="",N1762=1,AG1762="Bush"),$AC$2*1%,IF(AND(AB1762="ave",U1762="",Q1762&gt;100),$AC$2*1.3%,IF(AND(AB1762="ave",U1762=""),$AC$2*1.2%,IF(AND(AB1762="Ave",U1762=200),$AC$2*1%,IF(AND(AB1762="Best",U1762=200),$AC$2*1.5%,IF(AND(AB1762="Best",U1762="",K1762&lt;&gt;"Pro Syd"),$AC$2*0.5%,IF(AND(AB1762="Best",U1762=""),$AC$2*1%,IF(AND(AB1762="Best",U1762=100,Table1[[#This Row],[State]]="NSW"),$AC$2*0.4%,IF(AND(AB1762="Best",U1762=100),$AC$2*1%,IF(Table1[[#This Row],[Adj]]="Nat OK",$AC$2*0.5%,"xxx")))))))))))))))</f>
        <v/>
      </c>
      <c r="AD1762" s="133" t="str">
        <f t="shared" si="362"/>
        <v/>
      </c>
      <c r="AE1762" s="133" t="str">
        <f t="shared" si="363"/>
        <v/>
      </c>
      <c r="AF1762" s="133" t="str">
        <f>VLOOKUP(Table1[[#This Row],[Track]],$F$2672:$H$2715,2,FALSE)</f>
        <v>Vic</v>
      </c>
      <c r="AG1762" s="133" t="str">
        <f>VLOOKUP(Table1[[#This Row],[Track]],$F$2672:$H$2715,3,FALSE)</f>
        <v>-</v>
      </c>
      <c r="AH1762" s="133" t="str">
        <f>IF(Table1[[#This Row],[Date]]&lt;$AH$2,"",IF(Table1[[#This Row],[Date]]&lt;$AH$3,"Edge","Elite Combo"))</f>
        <v/>
      </c>
      <c r="AI1762" s="218">
        <f>Table1[[#This Row],[Time]]</f>
        <v>0.60069444444444442</v>
      </c>
      <c r="AJ1762" s="219" t="str">
        <f>Table1[[#This Row],[Track]]</f>
        <v>Caulfield</v>
      </c>
      <c r="AK1762" s="216">
        <f>Table1[[#This Row],[Race ]]</f>
        <v>5</v>
      </c>
      <c r="AL1762" s="219">
        <f>Table1[[#This Row],[TAB]]</f>
        <v>7</v>
      </c>
      <c r="AM1762" s="219" t="str">
        <f>Table1[[#This Row],[Selection]]</f>
        <v>Jimmy The Bear</v>
      </c>
      <c r="AN1762" s="220" t="str">
        <f>Table1[[#This Row],[Sources]]</f>
        <v/>
      </c>
      <c r="AO1762" s="219" t="str">
        <f>Table1[[#This Row],[Scale Bet]]</f>
        <v/>
      </c>
    </row>
    <row r="1763" spans="5:41" ht="16.5" customHeight="1" x14ac:dyDescent="0.25">
      <c r="E1763" s="185">
        <v>45556</v>
      </c>
      <c r="F1763" s="35">
        <v>0.61458333333333337</v>
      </c>
      <c r="G1763" s="36" t="s">
        <v>22</v>
      </c>
      <c r="H1763" s="36">
        <v>6</v>
      </c>
      <c r="I1763" s="36">
        <v>2</v>
      </c>
      <c r="J1763" s="36" t="s">
        <v>382</v>
      </c>
      <c r="K1763" s="36" t="s">
        <v>60</v>
      </c>
      <c r="L1763" s="165">
        <v>10</v>
      </c>
      <c r="M1763" s="134">
        <f t="shared" si="351"/>
        <v>10</v>
      </c>
      <c r="N1763" s="36">
        <f t="shared" si="352"/>
        <v>1</v>
      </c>
      <c r="O1763" s="135" t="str">
        <f t="shared" si="353"/>
        <v>Pro Syd-10</v>
      </c>
      <c r="P1763" s="186" t="str">
        <f t="shared" si="354"/>
        <v>OK</v>
      </c>
      <c r="Q1763" s="187">
        <f t="shared" si="355"/>
        <v>40</v>
      </c>
      <c r="R1763" s="150"/>
      <c r="S1763" s="187" t="str">
        <f t="shared" si="356"/>
        <v/>
      </c>
      <c r="T1763" s="136" t="str">
        <f t="shared" si="357"/>
        <v>Freedom Rally</v>
      </c>
      <c r="U1763" s="137" t="str">
        <f>IF(P1763="","",IF(N1763=1,"",IF(Q1763="","",IF(Q1763&lt;=100,100,IF(Table1[[#This Row],[Day]]="Wed",100,200)))))</f>
        <v/>
      </c>
      <c r="V1763" s="137" t="str">
        <f t="shared" si="358"/>
        <v/>
      </c>
      <c r="W1763" s="137" t="str">
        <f t="shared" si="359"/>
        <v/>
      </c>
      <c r="X1763" s="133">
        <f>100</f>
        <v>100</v>
      </c>
      <c r="Y1763" s="133" t="str">
        <f t="shared" si="360"/>
        <v/>
      </c>
      <c r="Z1763" s="133">
        <f t="shared" si="361"/>
        <v>-100</v>
      </c>
      <c r="AA1763" s="134" t="str">
        <f>TEXT(Table1[[#This Row],[Date]],"DDD")</f>
        <v>Sat</v>
      </c>
      <c r="AB1763" s="133" t="str">
        <f>IF(OR(G1763="Doomben",G1763="Eagle Farm"),"Q",IF(AND(Q1763&gt;1,Q1763&lt;55,Table1[[#This Row],[Source]]="Nat"),"Nat OK",IF(AND(Table1[[#This Row],[Source]]&lt;&gt;"Nat",Q1763&lt;55),"Poor &lt;55",IF(OR(G1763="Randwick",G1763="Flemington",G1763="Caulfield",G1763="Sandown Lake",G1763="Sandown Hill"),"Best","ave"))))</f>
        <v>Poor &lt;55</v>
      </c>
      <c r="AC1763" s="133">
        <f>IF(Q1763="","",IF(AB1763="Poor &lt;55",$AC$2*0.2%,IF(AND(AB1763="Q",AA1763&lt;&gt;"Wed"),$AC$2*0.4%,IF(AND(AB1763="Q",AA1763="Wed"),$AC$2*0.5%,IF(AND(AB1763="Ave",U1763=100),$AC$2*0.5%,IF(AND(AB1763="ave",U1763="",N1763=1,AG1763="Bush"),$AC$2*1%,IF(AND(AB1763="ave",U1763="",Q1763&gt;100),$AC$2*1.3%,IF(AND(AB1763="ave",U1763=""),$AC$2*1.2%,IF(AND(AB1763="Ave",U1763=200),$AC$2*1%,IF(AND(AB1763="Best",U1763=200),$AC$2*1.5%,IF(AND(AB1763="Best",U1763="",K1763&lt;&gt;"Pro Syd"),$AC$2*0.5%,IF(AND(AB1763="Best",U1763=""),$AC$2*1%,IF(AND(AB1763="Best",U1763=100,Table1[[#This Row],[State]]="NSW"),$AC$2*0.4%,IF(AND(AB1763="Best",U1763=100),$AC$2*1%,IF(Table1[[#This Row],[Adj]]="Nat OK",$AC$2*0.5%,"xxx")))))))))))))))</f>
        <v>20</v>
      </c>
      <c r="AD1763" s="133" t="str">
        <f t="shared" si="362"/>
        <v/>
      </c>
      <c r="AE1763" s="133">
        <f t="shared" si="363"/>
        <v>-20</v>
      </c>
      <c r="AF1763" s="133" t="str">
        <f>VLOOKUP(Table1[[#This Row],[Track]],$F$2672:$H$2715,2,FALSE)</f>
        <v>NSW</v>
      </c>
      <c r="AG1763" s="133" t="str">
        <f>VLOOKUP(Table1[[#This Row],[Track]],$F$2672:$H$2715,3,FALSE)</f>
        <v>-</v>
      </c>
      <c r="AH1763" s="133" t="str">
        <f>IF(Table1[[#This Row],[Date]]&lt;$AH$2,"",IF(Table1[[#This Row],[Date]]&lt;$AH$3,"Edge","Elite Combo"))</f>
        <v/>
      </c>
      <c r="AI1763" s="218">
        <f>Table1[[#This Row],[Time]]</f>
        <v>0.61458333333333337</v>
      </c>
      <c r="AJ1763" s="219" t="str">
        <f>Table1[[#This Row],[Track]]</f>
        <v>Randwick</v>
      </c>
      <c r="AK1763" s="216">
        <f>Table1[[#This Row],[Race ]]</f>
        <v>6</v>
      </c>
      <c r="AL1763" s="219">
        <f>Table1[[#This Row],[TAB]]</f>
        <v>2</v>
      </c>
      <c r="AM1763" s="219" t="str">
        <f>Table1[[#This Row],[Selection]]</f>
        <v>Freedom Rally</v>
      </c>
      <c r="AN1763" s="220" t="str">
        <f>Table1[[#This Row],[Sources]]</f>
        <v>Pro Syd-10</v>
      </c>
      <c r="AO1763" s="219">
        <f>Table1[[#This Row],[Scale Bet]]</f>
        <v>20</v>
      </c>
    </row>
    <row r="1764" spans="5:41" ht="16.5" customHeight="1" x14ac:dyDescent="0.25">
      <c r="E1764" s="185">
        <v>45556</v>
      </c>
      <c r="F1764" s="35">
        <v>0.61458333333333337</v>
      </c>
      <c r="G1764" s="36" t="s">
        <v>22</v>
      </c>
      <c r="H1764" s="36">
        <v>6</v>
      </c>
      <c r="I1764" s="36">
        <v>8</v>
      </c>
      <c r="J1764" s="36" t="s">
        <v>405</v>
      </c>
      <c r="K1764" s="36" t="s">
        <v>1</v>
      </c>
      <c r="L1764" s="165">
        <v>10</v>
      </c>
      <c r="M1764" s="134">
        <f t="shared" si="351"/>
        <v>10</v>
      </c>
      <c r="N1764" s="36">
        <f t="shared" si="352"/>
        <v>1</v>
      </c>
      <c r="O1764" s="135" t="str">
        <f t="shared" si="353"/>
        <v>E4-10</v>
      </c>
      <c r="P1764" s="186" t="str">
        <f t="shared" si="354"/>
        <v>OK</v>
      </c>
      <c r="Q1764" s="187">
        <f t="shared" si="355"/>
        <v>40</v>
      </c>
      <c r="R1764" s="150"/>
      <c r="S1764" s="187" t="str">
        <f t="shared" si="356"/>
        <v/>
      </c>
      <c r="T1764" s="136" t="str">
        <f t="shared" si="357"/>
        <v>Gringotts</v>
      </c>
      <c r="U1764" s="137" t="str">
        <f>IF(P1764="","",IF(N1764=1,"",IF(Q1764="","",IF(Q1764&lt;=100,100,IF(Table1[[#This Row],[Day]]="Wed",100,200)))))</f>
        <v/>
      </c>
      <c r="V1764" s="137" t="str">
        <f t="shared" si="358"/>
        <v/>
      </c>
      <c r="W1764" s="137" t="str">
        <f t="shared" si="359"/>
        <v/>
      </c>
      <c r="X1764" s="133">
        <f>100</f>
        <v>100</v>
      </c>
      <c r="Y1764" s="133" t="str">
        <f t="shared" si="360"/>
        <v/>
      </c>
      <c r="Z1764" s="133">
        <f t="shared" si="361"/>
        <v>-100</v>
      </c>
      <c r="AA1764" s="134" t="str">
        <f>TEXT(Table1[[#This Row],[Date]],"DDD")</f>
        <v>Sat</v>
      </c>
      <c r="AB1764" s="133" t="str">
        <f>IF(OR(G1764="Doomben",G1764="Eagle Farm"),"Q",IF(AND(Q1764&gt;1,Q1764&lt;55,Table1[[#This Row],[Source]]="Nat"),"Nat OK",IF(AND(Table1[[#This Row],[Source]]&lt;&gt;"Nat",Q1764&lt;55),"Poor &lt;55",IF(OR(G1764="Randwick",G1764="Flemington",G1764="Caulfield",G1764="Sandown Lake",G1764="Sandown Hill"),"Best","ave"))))</f>
        <v>Poor &lt;55</v>
      </c>
      <c r="AC1764" s="133">
        <f>IF(Q1764="","",IF(AB1764="Poor &lt;55",$AC$2*0.2%,IF(AND(AB1764="Q",AA1764&lt;&gt;"Wed"),$AC$2*0.4%,IF(AND(AB1764="Q",AA1764="Wed"),$AC$2*0.5%,IF(AND(AB1764="Ave",U1764=100),$AC$2*0.5%,IF(AND(AB1764="ave",U1764="",N1764=1,AG1764="Bush"),$AC$2*1%,IF(AND(AB1764="ave",U1764="",Q1764&gt;100),$AC$2*1.3%,IF(AND(AB1764="ave",U1764=""),$AC$2*1.2%,IF(AND(AB1764="Ave",U1764=200),$AC$2*1%,IF(AND(AB1764="Best",U1764=200),$AC$2*1.5%,IF(AND(AB1764="Best",U1764="",K1764&lt;&gt;"Pro Syd"),$AC$2*0.5%,IF(AND(AB1764="Best",U1764=""),$AC$2*1%,IF(AND(AB1764="Best",U1764=100,Table1[[#This Row],[State]]="NSW"),$AC$2*0.4%,IF(AND(AB1764="Best",U1764=100),$AC$2*1%,IF(Table1[[#This Row],[Adj]]="Nat OK",$AC$2*0.5%,"xxx")))))))))))))))</f>
        <v>20</v>
      </c>
      <c r="AD1764" s="133" t="str">
        <f t="shared" si="362"/>
        <v/>
      </c>
      <c r="AE1764" s="133">
        <f t="shared" si="363"/>
        <v>-20</v>
      </c>
      <c r="AF1764" s="133" t="str">
        <f>VLOOKUP(Table1[[#This Row],[Track]],$F$2672:$H$2715,2,FALSE)</f>
        <v>NSW</v>
      </c>
      <c r="AG1764" s="133" t="str">
        <f>VLOOKUP(Table1[[#This Row],[Track]],$F$2672:$H$2715,3,FALSE)</f>
        <v>-</v>
      </c>
      <c r="AH1764" s="133" t="str">
        <f>IF(Table1[[#This Row],[Date]]&lt;$AH$2,"",IF(Table1[[#This Row],[Date]]&lt;$AH$3,"Edge","Elite Combo"))</f>
        <v/>
      </c>
      <c r="AI1764" s="218">
        <f>Table1[[#This Row],[Time]]</f>
        <v>0.61458333333333337</v>
      </c>
      <c r="AJ1764" s="219" t="str">
        <f>Table1[[#This Row],[Track]]</f>
        <v>Randwick</v>
      </c>
      <c r="AK1764" s="216">
        <f>Table1[[#This Row],[Race ]]</f>
        <v>6</v>
      </c>
      <c r="AL1764" s="219">
        <f>Table1[[#This Row],[TAB]]</f>
        <v>8</v>
      </c>
      <c r="AM1764" s="219" t="str">
        <f>Table1[[#This Row],[Selection]]</f>
        <v>Gringotts</v>
      </c>
      <c r="AN1764" s="220" t="str">
        <f>Table1[[#This Row],[Sources]]</f>
        <v>E4-10</v>
      </c>
      <c r="AO1764" s="219">
        <f>Table1[[#This Row],[Scale Bet]]</f>
        <v>20</v>
      </c>
    </row>
    <row r="1765" spans="5:41" ht="16.5" customHeight="1" x14ac:dyDescent="0.25">
      <c r="E1765" s="185">
        <v>45556</v>
      </c>
      <c r="F1765" s="35">
        <v>0.625</v>
      </c>
      <c r="G1765" s="36" t="s">
        <v>201</v>
      </c>
      <c r="H1765" s="36">
        <v>6</v>
      </c>
      <c r="I1765" s="36">
        <v>8</v>
      </c>
      <c r="J1765" s="36" t="s">
        <v>406</v>
      </c>
      <c r="K1765" s="36" t="s">
        <v>1</v>
      </c>
      <c r="L1765" s="165">
        <v>10</v>
      </c>
      <c r="M1765" s="134">
        <f t="shared" si="351"/>
        <v>23</v>
      </c>
      <c r="N1765" s="36">
        <f t="shared" si="352"/>
        <v>2</v>
      </c>
      <c r="O1765" s="135" t="str">
        <f t="shared" si="353"/>
        <v>E4-10/Nat-13</v>
      </c>
      <c r="P1765" s="186" t="str">
        <f t="shared" si="354"/>
        <v>OK</v>
      </c>
      <c r="Q1765" s="187">
        <f t="shared" si="355"/>
        <v>92</v>
      </c>
      <c r="R1765" s="150">
        <v>7</v>
      </c>
      <c r="S1765" s="187">
        <f t="shared" si="356"/>
        <v>644</v>
      </c>
      <c r="T1765" s="136" t="str">
        <f t="shared" si="357"/>
        <v>Jimmysstar</v>
      </c>
      <c r="U1765" s="137">
        <f>IF(P1765="","",IF(N1765=1,"",IF(Q1765="","",IF(Q1765&lt;=100,100,IF(Table1[[#This Row],[Day]]="Wed",100,200)))))</f>
        <v>100</v>
      </c>
      <c r="V1765" s="137">
        <f t="shared" si="358"/>
        <v>700</v>
      </c>
      <c r="W1765" s="137">
        <f t="shared" si="359"/>
        <v>600</v>
      </c>
      <c r="X1765" s="133">
        <f>100</f>
        <v>100</v>
      </c>
      <c r="Y1765" s="133">
        <f t="shared" si="360"/>
        <v>700</v>
      </c>
      <c r="Z1765" s="133">
        <f t="shared" si="361"/>
        <v>600</v>
      </c>
      <c r="AA1765" s="134" t="str">
        <f>TEXT(Table1[[#This Row],[Date]],"DDD")</f>
        <v>Sat</v>
      </c>
      <c r="AB1765" s="133" t="str">
        <f>IF(OR(G1765="Doomben",G1765="Eagle Farm"),"Q",IF(AND(Q1765&gt;1,Q1765&lt;55,Table1[[#This Row],[Source]]="Nat"),"Nat OK",IF(AND(Table1[[#This Row],[Source]]&lt;&gt;"Nat",Q1765&lt;55),"Poor &lt;55",IF(OR(G1765="Randwick",G1765="Flemington",G1765="Caulfield",G1765="Sandown Lake",G1765="Sandown Hill"),"Best","ave"))))</f>
        <v>Best</v>
      </c>
      <c r="AC1765" s="133">
        <f>IF(Q1765="","",IF(AB1765="Poor &lt;55",$AC$2*0.2%,IF(AND(AB1765="Q",AA1765&lt;&gt;"Wed"),$AC$2*0.4%,IF(AND(AB1765="Q",AA1765="Wed"),$AC$2*0.5%,IF(AND(AB1765="Ave",U1765=100),$AC$2*0.5%,IF(AND(AB1765="ave",U1765="",N1765=1,AG1765="Bush"),$AC$2*1%,IF(AND(AB1765="ave",U1765="",Q1765&gt;100),$AC$2*1.3%,IF(AND(AB1765="ave",U1765=""),$AC$2*1.2%,IF(AND(AB1765="Ave",U1765=200),$AC$2*1%,IF(AND(AB1765="Best",U1765=200),$AC$2*1.5%,IF(AND(AB1765="Best",U1765="",K1765&lt;&gt;"Pro Syd"),$AC$2*0.5%,IF(AND(AB1765="Best",U1765=""),$AC$2*1%,IF(AND(AB1765="Best",U1765=100,Table1[[#This Row],[State]]="NSW"),$AC$2*0.4%,IF(AND(AB1765="Best",U1765=100),$AC$2*1%,IF(Table1[[#This Row],[Adj]]="Nat OK",$AC$2*0.5%,"xxx")))))))))))))))</f>
        <v>100</v>
      </c>
      <c r="AD1765" s="133">
        <f t="shared" si="362"/>
        <v>700</v>
      </c>
      <c r="AE1765" s="133">
        <f t="shared" si="363"/>
        <v>600</v>
      </c>
      <c r="AF1765" s="133" t="str">
        <f>VLOOKUP(Table1[[#This Row],[Track]],$F$2672:$H$2715,2,FALSE)</f>
        <v>Vic</v>
      </c>
      <c r="AG1765" s="133" t="str">
        <f>VLOOKUP(Table1[[#This Row],[Track]],$F$2672:$H$2715,3,FALSE)</f>
        <v>-</v>
      </c>
      <c r="AH1765" s="133" t="str">
        <f>IF(Table1[[#This Row],[Date]]&lt;$AH$2,"",IF(Table1[[#This Row],[Date]]&lt;$AH$3,"Edge","Elite Combo"))</f>
        <v/>
      </c>
      <c r="AI1765" s="218">
        <f>Table1[[#This Row],[Time]]</f>
        <v>0.625</v>
      </c>
      <c r="AJ1765" s="219" t="str">
        <f>Table1[[#This Row],[Track]]</f>
        <v>Caulfield</v>
      </c>
      <c r="AK1765" s="216">
        <f>Table1[[#This Row],[Race ]]</f>
        <v>6</v>
      </c>
      <c r="AL1765" s="219">
        <f>Table1[[#This Row],[TAB]]</f>
        <v>8</v>
      </c>
      <c r="AM1765" s="219" t="str">
        <f>Table1[[#This Row],[Selection]]</f>
        <v>Jimmysstar</v>
      </c>
      <c r="AN1765" s="220" t="str">
        <f>Table1[[#This Row],[Sources]]</f>
        <v>E4-10/Nat-13</v>
      </c>
      <c r="AO1765" s="219">
        <f>Table1[[#This Row],[Scale Bet]]</f>
        <v>100</v>
      </c>
    </row>
    <row r="1766" spans="5:41" ht="16.5" customHeight="1" x14ac:dyDescent="0.25">
      <c r="E1766" s="185">
        <v>45556</v>
      </c>
      <c r="F1766" s="35">
        <v>0.625</v>
      </c>
      <c r="G1766" s="36" t="s">
        <v>201</v>
      </c>
      <c r="H1766" s="36">
        <v>6</v>
      </c>
      <c r="I1766" s="36">
        <v>8</v>
      </c>
      <c r="J1766" s="36" t="s">
        <v>406</v>
      </c>
      <c r="K1766" s="36" t="s">
        <v>13</v>
      </c>
      <c r="L1766" s="165">
        <v>13</v>
      </c>
      <c r="M1766" s="134" t="str">
        <f t="shared" si="351"/>
        <v/>
      </c>
      <c r="N1766" s="36" t="str">
        <f t="shared" si="352"/>
        <v/>
      </c>
      <c r="O1766" s="135" t="str">
        <f t="shared" si="353"/>
        <v/>
      </c>
      <c r="P1766" s="186" t="str">
        <f t="shared" si="354"/>
        <v>OK</v>
      </c>
      <c r="Q1766" s="187" t="str">
        <f t="shared" si="355"/>
        <v/>
      </c>
      <c r="R1766" s="150">
        <v>7</v>
      </c>
      <c r="S1766" s="187" t="str">
        <f t="shared" si="356"/>
        <v/>
      </c>
      <c r="T1766" s="136" t="str">
        <f t="shared" si="357"/>
        <v>Jimmysstar</v>
      </c>
      <c r="U1766" s="137" t="str">
        <f>IF(P1766="","",IF(N1766=1,"",IF(Q1766="","",IF(Q1766&lt;=100,100,IF(Table1[[#This Row],[Day]]="Wed",100,200)))))</f>
        <v/>
      </c>
      <c r="V1766" s="137" t="str">
        <f t="shared" si="358"/>
        <v/>
      </c>
      <c r="W1766" s="137" t="str">
        <f t="shared" si="359"/>
        <v/>
      </c>
      <c r="X1766" s="133">
        <f>100</f>
        <v>100</v>
      </c>
      <c r="Y1766" s="133">
        <f t="shared" si="360"/>
        <v>700</v>
      </c>
      <c r="Z1766" s="133">
        <f t="shared" si="361"/>
        <v>600</v>
      </c>
      <c r="AA1766" s="134" t="str">
        <f>TEXT(Table1[[#This Row],[Date]],"DDD")</f>
        <v>Sat</v>
      </c>
      <c r="AB1766" s="133" t="str">
        <f>IF(OR(G1766="Doomben",G1766="Eagle Farm"),"Q",IF(AND(Q1766&gt;1,Q1766&lt;55,Table1[[#This Row],[Source]]="Nat"),"Nat OK",IF(AND(Table1[[#This Row],[Source]]&lt;&gt;"Nat",Q1766&lt;55),"Poor &lt;55",IF(OR(G1766="Randwick",G1766="Flemington",G1766="Caulfield",G1766="Sandown Lake",G1766="Sandown Hill"),"Best","ave"))))</f>
        <v>Best</v>
      </c>
      <c r="AC1766" s="133" t="str">
        <f>IF(Q1766="","",IF(AB1766="Poor &lt;55",$AC$2*0.2%,IF(AND(AB1766="Q",AA1766&lt;&gt;"Wed"),$AC$2*0.4%,IF(AND(AB1766="Q",AA1766="Wed"),$AC$2*0.5%,IF(AND(AB1766="Ave",U1766=100),$AC$2*0.5%,IF(AND(AB1766="ave",U1766="",N1766=1,AG1766="Bush"),$AC$2*1%,IF(AND(AB1766="ave",U1766="",Q1766&gt;100),$AC$2*1.3%,IF(AND(AB1766="ave",U1766=""),$AC$2*1.2%,IF(AND(AB1766="Ave",U1766=200),$AC$2*1%,IF(AND(AB1766="Best",U1766=200),$AC$2*1.5%,IF(AND(AB1766="Best",U1766="",K1766&lt;&gt;"Pro Syd"),$AC$2*0.5%,IF(AND(AB1766="Best",U1766=""),$AC$2*1%,IF(AND(AB1766="Best",U1766=100,Table1[[#This Row],[State]]="NSW"),$AC$2*0.4%,IF(AND(AB1766="Best",U1766=100),$AC$2*1%,IF(Table1[[#This Row],[Adj]]="Nat OK",$AC$2*0.5%,"xxx")))))))))))))))</f>
        <v/>
      </c>
      <c r="AD1766" s="133" t="str">
        <f t="shared" si="362"/>
        <v/>
      </c>
      <c r="AE1766" s="133" t="str">
        <f t="shared" si="363"/>
        <v/>
      </c>
      <c r="AF1766" s="133" t="str">
        <f>VLOOKUP(Table1[[#This Row],[Track]],$F$2672:$H$2715,2,FALSE)</f>
        <v>Vic</v>
      </c>
      <c r="AG1766" s="133" t="str">
        <f>VLOOKUP(Table1[[#This Row],[Track]],$F$2672:$H$2715,3,FALSE)</f>
        <v>-</v>
      </c>
      <c r="AH1766" s="133" t="str">
        <f>IF(Table1[[#This Row],[Date]]&lt;$AH$2,"",IF(Table1[[#This Row],[Date]]&lt;$AH$3,"Edge","Elite Combo"))</f>
        <v/>
      </c>
      <c r="AI1766" s="218">
        <f>Table1[[#This Row],[Time]]</f>
        <v>0.625</v>
      </c>
      <c r="AJ1766" s="219" t="str">
        <f>Table1[[#This Row],[Track]]</f>
        <v>Caulfield</v>
      </c>
      <c r="AK1766" s="216">
        <f>Table1[[#This Row],[Race ]]</f>
        <v>6</v>
      </c>
      <c r="AL1766" s="219">
        <f>Table1[[#This Row],[TAB]]</f>
        <v>8</v>
      </c>
      <c r="AM1766" s="219" t="str">
        <f>Table1[[#This Row],[Selection]]</f>
        <v>Jimmysstar</v>
      </c>
      <c r="AN1766" s="220" t="str">
        <f>Table1[[#This Row],[Sources]]</f>
        <v/>
      </c>
      <c r="AO1766" s="219" t="str">
        <f>Table1[[#This Row],[Scale Bet]]</f>
        <v/>
      </c>
    </row>
    <row r="1767" spans="5:41" ht="16.5" customHeight="1" x14ac:dyDescent="0.25">
      <c r="E1767" s="185">
        <v>45556</v>
      </c>
      <c r="F1767" s="35">
        <v>0.625</v>
      </c>
      <c r="G1767" s="36" t="s">
        <v>201</v>
      </c>
      <c r="H1767" s="36">
        <v>6</v>
      </c>
      <c r="I1767" s="36">
        <v>12</v>
      </c>
      <c r="J1767" s="36" t="s">
        <v>204</v>
      </c>
      <c r="K1767" s="36" t="s">
        <v>18</v>
      </c>
      <c r="L1767" s="165">
        <v>13</v>
      </c>
      <c r="M1767" s="134">
        <f t="shared" si="351"/>
        <v>13</v>
      </c>
      <c r="N1767" s="36">
        <f t="shared" si="352"/>
        <v>1</v>
      </c>
      <c r="O1767" s="135" t="str">
        <f t="shared" si="353"/>
        <v>Pro Mel-13</v>
      </c>
      <c r="P1767" s="186" t="str">
        <f t="shared" si="354"/>
        <v>OK</v>
      </c>
      <c r="Q1767" s="187">
        <f t="shared" si="355"/>
        <v>52</v>
      </c>
      <c r="R1767" s="150"/>
      <c r="S1767" s="187" t="str">
        <f t="shared" si="356"/>
        <v/>
      </c>
      <c r="T1767" s="136" t="str">
        <f t="shared" si="357"/>
        <v>Rey Magnerio</v>
      </c>
      <c r="U1767" s="137" t="str">
        <f>IF(P1767="","",IF(N1767=1,"",IF(Q1767="","",IF(Q1767&lt;=100,100,IF(Table1[[#This Row],[Day]]="Wed",100,200)))))</f>
        <v/>
      </c>
      <c r="V1767" s="137" t="str">
        <f t="shared" si="358"/>
        <v/>
      </c>
      <c r="W1767" s="137" t="str">
        <f t="shared" si="359"/>
        <v/>
      </c>
      <c r="X1767" s="133">
        <f>100</f>
        <v>100</v>
      </c>
      <c r="Y1767" s="133" t="str">
        <f t="shared" si="360"/>
        <v/>
      </c>
      <c r="Z1767" s="133">
        <f t="shared" si="361"/>
        <v>-100</v>
      </c>
      <c r="AA1767" s="134" t="str">
        <f>TEXT(Table1[[#This Row],[Date]],"DDD")</f>
        <v>Sat</v>
      </c>
      <c r="AB1767" s="133" t="str">
        <f>IF(OR(G1767="Doomben",G1767="Eagle Farm"),"Q",IF(AND(Q1767&gt;1,Q1767&lt;55,Table1[[#This Row],[Source]]="Nat"),"Nat OK",IF(AND(Table1[[#This Row],[Source]]&lt;&gt;"Nat",Q1767&lt;55),"Poor &lt;55",IF(OR(G1767="Randwick",G1767="Flemington",G1767="Caulfield",G1767="Sandown Lake",G1767="Sandown Hill"),"Best","ave"))))</f>
        <v>Poor &lt;55</v>
      </c>
      <c r="AC1767" s="133">
        <f>IF(Q1767="","",IF(AB1767="Poor &lt;55",$AC$2*0.2%,IF(AND(AB1767="Q",AA1767&lt;&gt;"Wed"),$AC$2*0.4%,IF(AND(AB1767="Q",AA1767="Wed"),$AC$2*0.5%,IF(AND(AB1767="Ave",U1767=100),$AC$2*0.5%,IF(AND(AB1767="ave",U1767="",N1767=1,AG1767="Bush"),$AC$2*1%,IF(AND(AB1767="ave",U1767="",Q1767&gt;100),$AC$2*1.3%,IF(AND(AB1767="ave",U1767=""),$AC$2*1.2%,IF(AND(AB1767="Ave",U1767=200),$AC$2*1%,IF(AND(AB1767="Best",U1767=200),$AC$2*1.5%,IF(AND(AB1767="Best",U1767="",K1767&lt;&gt;"Pro Syd"),$AC$2*0.5%,IF(AND(AB1767="Best",U1767=""),$AC$2*1%,IF(AND(AB1767="Best",U1767=100,Table1[[#This Row],[State]]="NSW"),$AC$2*0.4%,IF(AND(AB1767="Best",U1767=100),$AC$2*1%,IF(Table1[[#This Row],[Adj]]="Nat OK",$AC$2*0.5%,"xxx")))))))))))))))</f>
        <v>20</v>
      </c>
      <c r="AD1767" s="133" t="str">
        <f t="shared" si="362"/>
        <v/>
      </c>
      <c r="AE1767" s="133">
        <f t="shared" si="363"/>
        <v>-20</v>
      </c>
      <c r="AF1767" s="133" t="str">
        <f>VLOOKUP(Table1[[#This Row],[Track]],$F$2672:$H$2715,2,FALSE)</f>
        <v>Vic</v>
      </c>
      <c r="AG1767" s="133" t="str">
        <f>VLOOKUP(Table1[[#This Row],[Track]],$F$2672:$H$2715,3,FALSE)</f>
        <v>-</v>
      </c>
      <c r="AH1767" s="133" t="str">
        <f>IF(Table1[[#This Row],[Date]]&lt;$AH$2,"",IF(Table1[[#This Row],[Date]]&lt;$AH$3,"Edge","Elite Combo"))</f>
        <v/>
      </c>
      <c r="AI1767" s="218">
        <f>Table1[[#This Row],[Time]]</f>
        <v>0.625</v>
      </c>
      <c r="AJ1767" s="219" t="str">
        <f>Table1[[#This Row],[Track]]</f>
        <v>Caulfield</v>
      </c>
      <c r="AK1767" s="216">
        <f>Table1[[#This Row],[Race ]]</f>
        <v>6</v>
      </c>
      <c r="AL1767" s="219">
        <f>Table1[[#This Row],[TAB]]</f>
        <v>12</v>
      </c>
      <c r="AM1767" s="219" t="str">
        <f>Table1[[#This Row],[Selection]]</f>
        <v>Rey Magnerio</v>
      </c>
      <c r="AN1767" s="220" t="str">
        <f>Table1[[#This Row],[Sources]]</f>
        <v>Pro Mel-13</v>
      </c>
      <c r="AO1767" s="219">
        <f>Table1[[#This Row],[Scale Bet]]</f>
        <v>20</v>
      </c>
    </row>
    <row r="1768" spans="5:41" ht="16.5" customHeight="1" x14ac:dyDescent="0.25">
      <c r="E1768" s="185">
        <v>45556</v>
      </c>
      <c r="F1768" s="35">
        <v>0.64930555555555558</v>
      </c>
      <c r="G1768" s="36" t="s">
        <v>201</v>
      </c>
      <c r="H1768" s="36">
        <v>7</v>
      </c>
      <c r="I1768" s="36">
        <v>16</v>
      </c>
      <c r="J1768" s="36" t="s">
        <v>407</v>
      </c>
      <c r="K1768" s="36" t="s">
        <v>1</v>
      </c>
      <c r="L1768" s="165">
        <v>10</v>
      </c>
      <c r="M1768" s="134">
        <f t="shared" si="351"/>
        <v>23</v>
      </c>
      <c r="N1768" s="36">
        <f t="shared" si="352"/>
        <v>2</v>
      </c>
      <c r="O1768" s="135" t="str">
        <f t="shared" si="353"/>
        <v>E4-10/Nat-13</v>
      </c>
      <c r="P1768" s="186" t="str">
        <f t="shared" si="354"/>
        <v>OK</v>
      </c>
      <c r="Q1768" s="187">
        <f t="shared" si="355"/>
        <v>92</v>
      </c>
      <c r="R1768" s="150"/>
      <c r="S1768" s="187" t="str">
        <f t="shared" si="356"/>
        <v/>
      </c>
      <c r="T1768" s="136" t="str">
        <f t="shared" si="357"/>
        <v>Immediacy</v>
      </c>
      <c r="U1768" s="137">
        <f>IF(P1768="","",IF(N1768=1,"",IF(Q1768="","",IF(Q1768&lt;=100,100,IF(Table1[[#This Row],[Day]]="Wed",100,200)))))</f>
        <v>100</v>
      </c>
      <c r="V1768" s="137" t="str">
        <f t="shared" si="358"/>
        <v/>
      </c>
      <c r="W1768" s="137">
        <f t="shared" si="359"/>
        <v>-100</v>
      </c>
      <c r="X1768" s="133">
        <f>100</f>
        <v>100</v>
      </c>
      <c r="Y1768" s="133" t="str">
        <f t="shared" si="360"/>
        <v/>
      </c>
      <c r="Z1768" s="133">
        <f t="shared" si="361"/>
        <v>-100</v>
      </c>
      <c r="AA1768" s="134" t="str">
        <f>TEXT(Table1[[#This Row],[Date]],"DDD")</f>
        <v>Sat</v>
      </c>
      <c r="AB1768" s="133" t="str">
        <f>IF(OR(G1768="Doomben",G1768="Eagle Farm"),"Q",IF(AND(Q1768&gt;1,Q1768&lt;55,Table1[[#This Row],[Source]]="Nat"),"Nat OK",IF(AND(Table1[[#This Row],[Source]]&lt;&gt;"Nat",Q1768&lt;55),"Poor &lt;55",IF(OR(G1768="Randwick",G1768="Flemington",G1768="Caulfield",G1768="Sandown Lake",G1768="Sandown Hill"),"Best","ave"))))</f>
        <v>Best</v>
      </c>
      <c r="AC1768" s="133">
        <f>IF(Q1768="","",IF(AB1768="Poor &lt;55",$AC$2*0.2%,IF(AND(AB1768="Q",AA1768&lt;&gt;"Wed"),$AC$2*0.4%,IF(AND(AB1768="Q",AA1768="Wed"),$AC$2*0.5%,IF(AND(AB1768="Ave",U1768=100),$AC$2*0.5%,IF(AND(AB1768="ave",U1768="",N1768=1,AG1768="Bush"),$AC$2*1%,IF(AND(AB1768="ave",U1768="",Q1768&gt;100),$AC$2*1.3%,IF(AND(AB1768="ave",U1768=""),$AC$2*1.2%,IF(AND(AB1768="Ave",U1768=200),$AC$2*1%,IF(AND(AB1768="Best",U1768=200),$AC$2*1.5%,IF(AND(AB1768="Best",U1768="",K1768&lt;&gt;"Pro Syd"),$AC$2*0.5%,IF(AND(AB1768="Best",U1768=""),$AC$2*1%,IF(AND(AB1768="Best",U1768=100,Table1[[#This Row],[State]]="NSW"),$AC$2*0.4%,IF(AND(AB1768="Best",U1768=100),$AC$2*1%,IF(Table1[[#This Row],[Adj]]="Nat OK",$AC$2*0.5%,"xxx")))))))))))))))</f>
        <v>100</v>
      </c>
      <c r="AD1768" s="133" t="str">
        <f t="shared" si="362"/>
        <v/>
      </c>
      <c r="AE1768" s="133">
        <f t="shared" si="363"/>
        <v>-100</v>
      </c>
      <c r="AF1768" s="133" t="str">
        <f>VLOOKUP(Table1[[#This Row],[Track]],$F$2672:$H$2715,2,FALSE)</f>
        <v>Vic</v>
      </c>
      <c r="AG1768" s="133" t="str">
        <f>VLOOKUP(Table1[[#This Row],[Track]],$F$2672:$H$2715,3,FALSE)</f>
        <v>-</v>
      </c>
      <c r="AH1768" s="133" t="str">
        <f>IF(Table1[[#This Row],[Date]]&lt;$AH$2,"",IF(Table1[[#This Row],[Date]]&lt;$AH$3,"Edge","Elite Combo"))</f>
        <v/>
      </c>
      <c r="AI1768" s="218">
        <f>Table1[[#This Row],[Time]]</f>
        <v>0.64930555555555558</v>
      </c>
      <c r="AJ1768" s="219" t="str">
        <f>Table1[[#This Row],[Track]]</f>
        <v>Caulfield</v>
      </c>
      <c r="AK1768" s="216">
        <f>Table1[[#This Row],[Race ]]</f>
        <v>7</v>
      </c>
      <c r="AL1768" s="219">
        <f>Table1[[#This Row],[TAB]]</f>
        <v>16</v>
      </c>
      <c r="AM1768" s="219" t="str">
        <f>Table1[[#This Row],[Selection]]</f>
        <v>Immediacy</v>
      </c>
      <c r="AN1768" s="220" t="str">
        <f>Table1[[#This Row],[Sources]]</f>
        <v>E4-10/Nat-13</v>
      </c>
      <c r="AO1768" s="219">
        <f>Table1[[#This Row],[Scale Bet]]</f>
        <v>100</v>
      </c>
    </row>
    <row r="1769" spans="5:41" ht="16.5" customHeight="1" x14ac:dyDescent="0.25">
      <c r="E1769" s="185">
        <v>45556</v>
      </c>
      <c r="F1769" s="35">
        <v>0.64930555555555558</v>
      </c>
      <c r="G1769" s="36" t="s">
        <v>201</v>
      </c>
      <c r="H1769" s="36">
        <v>7</v>
      </c>
      <c r="I1769" s="36">
        <v>16</v>
      </c>
      <c r="J1769" s="36" t="s">
        <v>407</v>
      </c>
      <c r="K1769" s="36" t="s">
        <v>13</v>
      </c>
      <c r="L1769" s="165">
        <v>13</v>
      </c>
      <c r="M1769" s="134" t="str">
        <f t="shared" si="351"/>
        <v/>
      </c>
      <c r="N1769" s="36" t="str">
        <f t="shared" si="352"/>
        <v/>
      </c>
      <c r="O1769" s="135" t="str">
        <f t="shared" si="353"/>
        <v/>
      </c>
      <c r="P1769" s="186" t="str">
        <f t="shared" si="354"/>
        <v>OK</v>
      </c>
      <c r="Q1769" s="187" t="str">
        <f t="shared" si="355"/>
        <v/>
      </c>
      <c r="R1769" s="150"/>
      <c r="S1769" s="187" t="str">
        <f t="shared" si="356"/>
        <v/>
      </c>
      <c r="T1769" s="136" t="str">
        <f t="shared" si="357"/>
        <v>Immediacy</v>
      </c>
      <c r="U1769" s="137" t="str">
        <f>IF(P1769="","",IF(N1769=1,"",IF(Q1769="","",IF(Q1769&lt;=100,100,IF(Table1[[#This Row],[Day]]="Wed",100,200)))))</f>
        <v/>
      </c>
      <c r="V1769" s="137" t="str">
        <f t="shared" si="358"/>
        <v/>
      </c>
      <c r="W1769" s="137" t="str">
        <f t="shared" si="359"/>
        <v/>
      </c>
      <c r="X1769" s="133">
        <f>100</f>
        <v>100</v>
      </c>
      <c r="Y1769" s="133" t="str">
        <f t="shared" si="360"/>
        <v/>
      </c>
      <c r="Z1769" s="133">
        <f t="shared" si="361"/>
        <v>-100</v>
      </c>
      <c r="AA1769" s="134" t="str">
        <f>TEXT(Table1[[#This Row],[Date]],"DDD")</f>
        <v>Sat</v>
      </c>
      <c r="AB1769" s="133" t="str">
        <f>IF(OR(G1769="Doomben",G1769="Eagle Farm"),"Q",IF(AND(Q1769&gt;1,Q1769&lt;55,Table1[[#This Row],[Source]]="Nat"),"Nat OK",IF(AND(Table1[[#This Row],[Source]]&lt;&gt;"Nat",Q1769&lt;55),"Poor &lt;55",IF(OR(G1769="Randwick",G1769="Flemington",G1769="Caulfield",G1769="Sandown Lake",G1769="Sandown Hill"),"Best","ave"))))</f>
        <v>Best</v>
      </c>
      <c r="AC1769" s="133" t="str">
        <f>IF(Q1769="","",IF(AB1769="Poor &lt;55",$AC$2*0.2%,IF(AND(AB1769="Q",AA1769&lt;&gt;"Wed"),$AC$2*0.4%,IF(AND(AB1769="Q",AA1769="Wed"),$AC$2*0.5%,IF(AND(AB1769="Ave",U1769=100),$AC$2*0.5%,IF(AND(AB1769="ave",U1769="",N1769=1,AG1769="Bush"),$AC$2*1%,IF(AND(AB1769="ave",U1769="",Q1769&gt;100),$AC$2*1.3%,IF(AND(AB1769="ave",U1769=""),$AC$2*1.2%,IF(AND(AB1769="Ave",U1769=200),$AC$2*1%,IF(AND(AB1769="Best",U1769=200),$AC$2*1.5%,IF(AND(AB1769="Best",U1769="",K1769&lt;&gt;"Pro Syd"),$AC$2*0.5%,IF(AND(AB1769="Best",U1769=""),$AC$2*1%,IF(AND(AB1769="Best",U1769=100,Table1[[#This Row],[State]]="NSW"),$AC$2*0.4%,IF(AND(AB1769="Best",U1769=100),$AC$2*1%,IF(Table1[[#This Row],[Adj]]="Nat OK",$AC$2*0.5%,"xxx")))))))))))))))</f>
        <v/>
      </c>
      <c r="AD1769" s="133" t="str">
        <f t="shared" si="362"/>
        <v/>
      </c>
      <c r="AE1769" s="133" t="str">
        <f t="shared" si="363"/>
        <v/>
      </c>
      <c r="AF1769" s="133" t="str">
        <f>VLOOKUP(Table1[[#This Row],[Track]],$F$2672:$H$2715,2,FALSE)</f>
        <v>Vic</v>
      </c>
      <c r="AG1769" s="133" t="str">
        <f>VLOOKUP(Table1[[#This Row],[Track]],$F$2672:$H$2715,3,FALSE)</f>
        <v>-</v>
      </c>
      <c r="AH1769" s="133" t="str">
        <f>IF(Table1[[#This Row],[Date]]&lt;$AH$2,"",IF(Table1[[#This Row],[Date]]&lt;$AH$3,"Edge","Elite Combo"))</f>
        <v/>
      </c>
      <c r="AI1769" s="218">
        <f>Table1[[#This Row],[Time]]</f>
        <v>0.64930555555555558</v>
      </c>
      <c r="AJ1769" s="219" t="str">
        <f>Table1[[#This Row],[Track]]</f>
        <v>Caulfield</v>
      </c>
      <c r="AK1769" s="216">
        <f>Table1[[#This Row],[Race ]]</f>
        <v>7</v>
      </c>
      <c r="AL1769" s="219">
        <f>Table1[[#This Row],[TAB]]</f>
        <v>16</v>
      </c>
      <c r="AM1769" s="219" t="str">
        <f>Table1[[#This Row],[Selection]]</f>
        <v>Immediacy</v>
      </c>
      <c r="AN1769" s="220" t="str">
        <f>Table1[[#This Row],[Sources]]</f>
        <v/>
      </c>
      <c r="AO1769" s="219" t="str">
        <f>Table1[[#This Row],[Scale Bet]]</f>
        <v/>
      </c>
    </row>
    <row r="1770" spans="5:41" ht="16.5" customHeight="1" x14ac:dyDescent="0.25">
      <c r="E1770" s="185">
        <v>45556</v>
      </c>
      <c r="F1770" s="35">
        <v>0.67708333333333337</v>
      </c>
      <c r="G1770" s="36" t="s">
        <v>201</v>
      </c>
      <c r="H1770" s="36">
        <v>8</v>
      </c>
      <c r="I1770" s="36">
        <v>2</v>
      </c>
      <c r="J1770" s="36" t="s">
        <v>380</v>
      </c>
      <c r="K1770" s="36" t="s">
        <v>1</v>
      </c>
      <c r="L1770" s="165">
        <v>20</v>
      </c>
      <c r="M1770" s="134">
        <f t="shared" si="351"/>
        <v>60</v>
      </c>
      <c r="N1770" s="36">
        <f t="shared" si="352"/>
        <v>3</v>
      </c>
      <c r="O1770" s="135" t="str">
        <f t="shared" si="353"/>
        <v>E4-20/Edge-20/Nat-20</v>
      </c>
      <c r="P1770" s="186" t="str">
        <f t="shared" si="354"/>
        <v>OK</v>
      </c>
      <c r="Q1770" s="187">
        <f t="shared" si="355"/>
        <v>240</v>
      </c>
      <c r="R1770" s="150"/>
      <c r="S1770" s="187" t="str">
        <f t="shared" si="356"/>
        <v/>
      </c>
      <c r="T1770" s="136" t="str">
        <f t="shared" si="357"/>
        <v>Pericles</v>
      </c>
      <c r="U1770" s="137">
        <f>IF(P1770="","",IF(N1770=1,"",IF(Q1770="","",IF(Q1770&lt;=100,100,IF(Table1[[#This Row],[Day]]="Wed",100,200)))))</f>
        <v>200</v>
      </c>
      <c r="V1770" s="137" t="str">
        <f t="shared" si="358"/>
        <v/>
      </c>
      <c r="W1770" s="137">
        <f t="shared" si="359"/>
        <v>-200</v>
      </c>
      <c r="X1770" s="133">
        <f>100</f>
        <v>100</v>
      </c>
      <c r="Y1770" s="133" t="str">
        <f t="shared" si="360"/>
        <v/>
      </c>
      <c r="Z1770" s="133">
        <f t="shared" si="361"/>
        <v>-100</v>
      </c>
      <c r="AA1770" s="134" t="str">
        <f>TEXT(Table1[[#This Row],[Date]],"DDD")</f>
        <v>Sat</v>
      </c>
      <c r="AB1770" s="133" t="str">
        <f>IF(OR(G1770="Doomben",G1770="Eagle Farm"),"Q",IF(AND(Q1770&gt;1,Q1770&lt;55,Table1[[#This Row],[Source]]="Nat"),"Nat OK",IF(AND(Table1[[#This Row],[Source]]&lt;&gt;"Nat",Q1770&lt;55),"Poor &lt;55",IF(OR(G1770="Randwick",G1770="Flemington",G1770="Caulfield",G1770="Sandown Lake",G1770="Sandown Hill"),"Best","ave"))))</f>
        <v>Best</v>
      </c>
      <c r="AC1770" s="133">
        <f>IF(Q1770="","",IF(AB1770="Poor &lt;55",$AC$2*0.2%,IF(AND(AB1770="Q",AA1770&lt;&gt;"Wed"),$AC$2*0.4%,IF(AND(AB1770="Q",AA1770="Wed"),$AC$2*0.5%,IF(AND(AB1770="Ave",U1770=100),$AC$2*0.5%,IF(AND(AB1770="ave",U1770="",N1770=1,AG1770="Bush"),$AC$2*1%,IF(AND(AB1770="ave",U1770="",Q1770&gt;100),$AC$2*1.3%,IF(AND(AB1770="ave",U1770=""),$AC$2*1.2%,IF(AND(AB1770="Ave",U1770=200),$AC$2*1%,IF(AND(AB1770="Best",U1770=200),$AC$2*1.5%,IF(AND(AB1770="Best",U1770="",K1770&lt;&gt;"Pro Syd"),$AC$2*0.5%,IF(AND(AB1770="Best",U1770=""),$AC$2*1%,IF(AND(AB1770="Best",U1770=100,Table1[[#This Row],[State]]="NSW"),$AC$2*0.4%,IF(AND(AB1770="Best",U1770=100),$AC$2*1%,IF(Table1[[#This Row],[Adj]]="Nat OK",$AC$2*0.5%,"xxx")))))))))))))))</f>
        <v>150</v>
      </c>
      <c r="AD1770" s="133" t="str">
        <f t="shared" si="362"/>
        <v/>
      </c>
      <c r="AE1770" s="133">
        <f t="shared" si="363"/>
        <v>-150</v>
      </c>
      <c r="AF1770" s="133" t="str">
        <f>VLOOKUP(Table1[[#This Row],[Track]],$F$2672:$H$2715,2,FALSE)</f>
        <v>Vic</v>
      </c>
      <c r="AG1770" s="133" t="str">
        <f>VLOOKUP(Table1[[#This Row],[Track]],$F$2672:$H$2715,3,FALSE)</f>
        <v>-</v>
      </c>
      <c r="AH1770" s="133" t="str">
        <f>IF(Table1[[#This Row],[Date]]&lt;$AH$2,"",IF(Table1[[#This Row],[Date]]&lt;$AH$3,"Edge","Elite Combo"))</f>
        <v/>
      </c>
      <c r="AI1770" s="218">
        <f>Table1[[#This Row],[Time]]</f>
        <v>0.67708333333333337</v>
      </c>
      <c r="AJ1770" s="219" t="str">
        <f>Table1[[#This Row],[Track]]</f>
        <v>Caulfield</v>
      </c>
      <c r="AK1770" s="216">
        <f>Table1[[#This Row],[Race ]]</f>
        <v>8</v>
      </c>
      <c r="AL1770" s="219">
        <f>Table1[[#This Row],[TAB]]</f>
        <v>2</v>
      </c>
      <c r="AM1770" s="219" t="str">
        <f>Table1[[#This Row],[Selection]]</f>
        <v>Pericles</v>
      </c>
      <c r="AN1770" s="220" t="str">
        <f>Table1[[#This Row],[Sources]]</f>
        <v>E4-20/Edge-20/Nat-20</v>
      </c>
      <c r="AO1770" s="219">
        <f>Table1[[#This Row],[Scale Bet]]</f>
        <v>150</v>
      </c>
    </row>
    <row r="1771" spans="5:41" ht="16.5" customHeight="1" x14ac:dyDescent="0.25">
      <c r="E1771" s="185">
        <v>45556</v>
      </c>
      <c r="F1771" s="35">
        <v>0.67708333333333337</v>
      </c>
      <c r="G1771" s="36" t="s">
        <v>201</v>
      </c>
      <c r="H1771" s="36">
        <v>8</v>
      </c>
      <c r="I1771" s="36">
        <v>2</v>
      </c>
      <c r="J1771" s="36" t="s">
        <v>380</v>
      </c>
      <c r="K1771" s="36" t="s">
        <v>40</v>
      </c>
      <c r="L1771" s="165">
        <v>20</v>
      </c>
      <c r="M1771" s="134" t="str">
        <f t="shared" si="351"/>
        <v/>
      </c>
      <c r="N1771" s="36" t="str">
        <f t="shared" si="352"/>
        <v/>
      </c>
      <c r="O1771" s="135" t="str">
        <f t="shared" si="353"/>
        <v/>
      </c>
      <c r="P1771" s="186" t="str">
        <f t="shared" si="354"/>
        <v>OK</v>
      </c>
      <c r="Q1771" s="187" t="str">
        <f t="shared" si="355"/>
        <v/>
      </c>
      <c r="R1771" s="150"/>
      <c r="S1771" s="187" t="str">
        <f t="shared" si="356"/>
        <v/>
      </c>
      <c r="T1771" s="136" t="str">
        <f t="shared" si="357"/>
        <v>Pericles</v>
      </c>
      <c r="U1771" s="137" t="str">
        <f>IF(P1771="","",IF(N1771=1,"",IF(Q1771="","",IF(Q1771&lt;=100,100,IF(Table1[[#This Row],[Day]]="Wed",100,200)))))</f>
        <v/>
      </c>
      <c r="V1771" s="137" t="str">
        <f t="shared" si="358"/>
        <v/>
      </c>
      <c r="W1771" s="137" t="str">
        <f t="shared" si="359"/>
        <v/>
      </c>
      <c r="X1771" s="133">
        <f>100</f>
        <v>100</v>
      </c>
      <c r="Y1771" s="133" t="str">
        <f t="shared" si="360"/>
        <v/>
      </c>
      <c r="Z1771" s="133">
        <f t="shared" si="361"/>
        <v>-100</v>
      </c>
      <c r="AA1771" s="134" t="str">
        <f>TEXT(Table1[[#This Row],[Date]],"DDD")</f>
        <v>Sat</v>
      </c>
      <c r="AB1771" s="133" t="str">
        <f>IF(OR(G1771="Doomben",G1771="Eagle Farm"),"Q",IF(AND(Q1771&gt;1,Q1771&lt;55,Table1[[#This Row],[Source]]="Nat"),"Nat OK",IF(AND(Table1[[#This Row],[Source]]&lt;&gt;"Nat",Q1771&lt;55),"Poor &lt;55",IF(OR(G1771="Randwick",G1771="Flemington",G1771="Caulfield",G1771="Sandown Lake",G1771="Sandown Hill"),"Best","ave"))))</f>
        <v>Best</v>
      </c>
      <c r="AC1771" s="133" t="str">
        <f>IF(Q1771="","",IF(AB1771="Poor &lt;55",$AC$2*0.2%,IF(AND(AB1771="Q",AA1771&lt;&gt;"Wed"),$AC$2*0.4%,IF(AND(AB1771="Q",AA1771="Wed"),$AC$2*0.5%,IF(AND(AB1771="Ave",U1771=100),$AC$2*0.5%,IF(AND(AB1771="ave",U1771="",N1771=1,AG1771="Bush"),$AC$2*1%,IF(AND(AB1771="ave",U1771="",Q1771&gt;100),$AC$2*1.3%,IF(AND(AB1771="ave",U1771=""),$AC$2*1.2%,IF(AND(AB1771="Ave",U1771=200),$AC$2*1%,IF(AND(AB1771="Best",U1771=200),$AC$2*1.5%,IF(AND(AB1771="Best",U1771="",K1771&lt;&gt;"Pro Syd"),$AC$2*0.5%,IF(AND(AB1771="Best",U1771=""),$AC$2*1%,IF(AND(AB1771="Best",U1771=100,Table1[[#This Row],[State]]="NSW"),$AC$2*0.4%,IF(AND(AB1771="Best",U1771=100),$AC$2*1%,IF(Table1[[#This Row],[Adj]]="Nat OK",$AC$2*0.5%,"xxx")))))))))))))))</f>
        <v/>
      </c>
      <c r="AD1771" s="133" t="str">
        <f t="shared" si="362"/>
        <v/>
      </c>
      <c r="AE1771" s="133" t="str">
        <f t="shared" si="363"/>
        <v/>
      </c>
      <c r="AF1771" s="133" t="str">
        <f>VLOOKUP(Table1[[#This Row],[Track]],$F$2672:$H$2715,2,FALSE)</f>
        <v>Vic</v>
      </c>
      <c r="AG1771" s="133" t="str">
        <f>VLOOKUP(Table1[[#This Row],[Track]],$F$2672:$H$2715,3,FALSE)</f>
        <v>-</v>
      </c>
      <c r="AH1771" s="133" t="str">
        <f>IF(Table1[[#This Row],[Date]]&lt;$AH$2,"",IF(Table1[[#This Row],[Date]]&lt;$AH$3,"Edge","Elite Combo"))</f>
        <v/>
      </c>
      <c r="AI1771" s="218">
        <f>Table1[[#This Row],[Time]]</f>
        <v>0.67708333333333337</v>
      </c>
      <c r="AJ1771" s="219" t="str">
        <f>Table1[[#This Row],[Track]]</f>
        <v>Caulfield</v>
      </c>
      <c r="AK1771" s="216">
        <f>Table1[[#This Row],[Race ]]</f>
        <v>8</v>
      </c>
      <c r="AL1771" s="219">
        <f>Table1[[#This Row],[TAB]]</f>
        <v>2</v>
      </c>
      <c r="AM1771" s="219" t="str">
        <f>Table1[[#This Row],[Selection]]</f>
        <v>Pericles</v>
      </c>
      <c r="AN1771" s="220" t="str">
        <f>Table1[[#This Row],[Sources]]</f>
        <v/>
      </c>
      <c r="AO1771" s="219" t="str">
        <f>Table1[[#This Row],[Scale Bet]]</f>
        <v/>
      </c>
    </row>
    <row r="1772" spans="5:41" ht="16.5" customHeight="1" x14ac:dyDescent="0.25">
      <c r="E1772" s="185">
        <v>45556</v>
      </c>
      <c r="F1772" s="35">
        <v>0.67708333333333337</v>
      </c>
      <c r="G1772" s="36" t="s">
        <v>201</v>
      </c>
      <c r="H1772" s="36">
        <v>8</v>
      </c>
      <c r="I1772" s="36">
        <v>2</v>
      </c>
      <c r="J1772" s="36" t="s">
        <v>380</v>
      </c>
      <c r="K1772" s="36" t="s">
        <v>13</v>
      </c>
      <c r="L1772" s="165">
        <v>20</v>
      </c>
      <c r="M1772" s="134" t="str">
        <f t="shared" si="351"/>
        <v/>
      </c>
      <c r="N1772" s="36" t="str">
        <f t="shared" si="352"/>
        <v/>
      </c>
      <c r="O1772" s="135" t="str">
        <f t="shared" si="353"/>
        <v/>
      </c>
      <c r="P1772" s="186" t="str">
        <f t="shared" si="354"/>
        <v>OK</v>
      </c>
      <c r="Q1772" s="187" t="str">
        <f t="shared" si="355"/>
        <v/>
      </c>
      <c r="R1772" s="150"/>
      <c r="S1772" s="187" t="str">
        <f t="shared" si="356"/>
        <v/>
      </c>
      <c r="T1772" s="136" t="str">
        <f t="shared" si="357"/>
        <v>Pericles</v>
      </c>
      <c r="U1772" s="137" t="str">
        <f>IF(P1772="","",IF(N1772=1,"",IF(Q1772="","",IF(Q1772&lt;=100,100,IF(Table1[[#This Row],[Day]]="Wed",100,200)))))</f>
        <v/>
      </c>
      <c r="V1772" s="137" t="str">
        <f t="shared" si="358"/>
        <v/>
      </c>
      <c r="W1772" s="137" t="str">
        <f t="shared" si="359"/>
        <v/>
      </c>
      <c r="X1772" s="133">
        <f>100</f>
        <v>100</v>
      </c>
      <c r="Y1772" s="133" t="str">
        <f t="shared" si="360"/>
        <v/>
      </c>
      <c r="Z1772" s="133">
        <f t="shared" si="361"/>
        <v>-100</v>
      </c>
      <c r="AA1772" s="134" t="str">
        <f>TEXT(Table1[[#This Row],[Date]],"DDD")</f>
        <v>Sat</v>
      </c>
      <c r="AB1772" s="133" t="str">
        <f>IF(OR(G1772="Doomben",G1772="Eagle Farm"),"Q",IF(AND(Q1772&gt;1,Q1772&lt;55,Table1[[#This Row],[Source]]="Nat"),"Nat OK",IF(AND(Table1[[#This Row],[Source]]&lt;&gt;"Nat",Q1772&lt;55),"Poor &lt;55",IF(OR(G1772="Randwick",G1772="Flemington",G1772="Caulfield",G1772="Sandown Lake",G1772="Sandown Hill"),"Best","ave"))))</f>
        <v>Best</v>
      </c>
      <c r="AC1772" s="133" t="str">
        <f>IF(Q1772="","",IF(AB1772="Poor &lt;55",$AC$2*0.2%,IF(AND(AB1772="Q",AA1772&lt;&gt;"Wed"),$AC$2*0.4%,IF(AND(AB1772="Q",AA1772="Wed"),$AC$2*0.5%,IF(AND(AB1772="Ave",U1772=100),$AC$2*0.5%,IF(AND(AB1772="ave",U1772="",N1772=1,AG1772="Bush"),$AC$2*1%,IF(AND(AB1772="ave",U1772="",Q1772&gt;100),$AC$2*1.3%,IF(AND(AB1772="ave",U1772=""),$AC$2*1.2%,IF(AND(AB1772="Ave",U1772=200),$AC$2*1%,IF(AND(AB1772="Best",U1772=200),$AC$2*1.5%,IF(AND(AB1772="Best",U1772="",K1772&lt;&gt;"Pro Syd"),$AC$2*0.5%,IF(AND(AB1772="Best",U1772=""),$AC$2*1%,IF(AND(AB1772="Best",U1772=100,Table1[[#This Row],[State]]="NSW"),$AC$2*0.4%,IF(AND(AB1772="Best",U1772=100),$AC$2*1%,IF(Table1[[#This Row],[Adj]]="Nat OK",$AC$2*0.5%,"xxx")))))))))))))))</f>
        <v/>
      </c>
      <c r="AD1772" s="133" t="str">
        <f t="shared" si="362"/>
        <v/>
      </c>
      <c r="AE1772" s="133" t="str">
        <f t="shared" si="363"/>
        <v/>
      </c>
      <c r="AF1772" s="133" t="str">
        <f>VLOOKUP(Table1[[#This Row],[Track]],$F$2672:$H$2715,2,FALSE)</f>
        <v>Vic</v>
      </c>
      <c r="AG1772" s="133" t="str">
        <f>VLOOKUP(Table1[[#This Row],[Track]],$F$2672:$H$2715,3,FALSE)</f>
        <v>-</v>
      </c>
      <c r="AH1772" s="133" t="str">
        <f>IF(Table1[[#This Row],[Date]]&lt;$AH$2,"",IF(Table1[[#This Row],[Date]]&lt;$AH$3,"Edge","Elite Combo"))</f>
        <v/>
      </c>
      <c r="AI1772" s="218">
        <f>Table1[[#This Row],[Time]]</f>
        <v>0.67708333333333337</v>
      </c>
      <c r="AJ1772" s="219" t="str">
        <f>Table1[[#This Row],[Track]]</f>
        <v>Caulfield</v>
      </c>
      <c r="AK1772" s="216">
        <f>Table1[[#This Row],[Race ]]</f>
        <v>8</v>
      </c>
      <c r="AL1772" s="219">
        <f>Table1[[#This Row],[TAB]]</f>
        <v>2</v>
      </c>
      <c r="AM1772" s="219" t="str">
        <f>Table1[[#This Row],[Selection]]</f>
        <v>Pericles</v>
      </c>
      <c r="AN1772" s="220" t="str">
        <f>Table1[[#This Row],[Sources]]</f>
        <v/>
      </c>
      <c r="AO1772" s="219" t="str">
        <f>Table1[[#This Row],[Scale Bet]]</f>
        <v/>
      </c>
    </row>
    <row r="1773" spans="5:41" ht="16.5" customHeight="1" x14ac:dyDescent="0.25">
      <c r="E1773" s="185">
        <v>45556</v>
      </c>
      <c r="F1773" s="35">
        <v>0.69097222222222221</v>
      </c>
      <c r="G1773" s="36" t="s">
        <v>22</v>
      </c>
      <c r="H1773" s="36">
        <v>9</v>
      </c>
      <c r="I1773" s="36">
        <v>6</v>
      </c>
      <c r="J1773" s="36" t="s">
        <v>408</v>
      </c>
      <c r="K1773" s="36" t="s">
        <v>40</v>
      </c>
      <c r="L1773" s="165">
        <v>15</v>
      </c>
      <c r="M1773" s="134">
        <f t="shared" si="351"/>
        <v>30</v>
      </c>
      <c r="N1773" s="36">
        <f t="shared" si="352"/>
        <v>2</v>
      </c>
      <c r="O1773" s="135" t="str">
        <f t="shared" si="353"/>
        <v>Edge-15/Nat-15</v>
      </c>
      <c r="P1773" s="186" t="str">
        <f t="shared" si="354"/>
        <v>OK</v>
      </c>
      <c r="Q1773" s="187">
        <f t="shared" si="355"/>
        <v>120</v>
      </c>
      <c r="R1773" s="150">
        <v>2.9</v>
      </c>
      <c r="S1773" s="187">
        <f t="shared" si="356"/>
        <v>348</v>
      </c>
      <c r="T1773" s="136" t="str">
        <f t="shared" si="357"/>
        <v>I Am Me</v>
      </c>
      <c r="U1773" s="137">
        <f>IF(P1773="","",IF(N1773=1,"",IF(Q1773="","",IF(Q1773&lt;=100,100,IF(Table1[[#This Row],[Day]]="Wed",100,200)))))</f>
        <v>200</v>
      </c>
      <c r="V1773" s="137">
        <f t="shared" si="358"/>
        <v>580</v>
      </c>
      <c r="W1773" s="137">
        <f t="shared" si="359"/>
        <v>380</v>
      </c>
      <c r="X1773" s="133">
        <f>100</f>
        <v>100</v>
      </c>
      <c r="Y1773" s="133">
        <f t="shared" si="360"/>
        <v>290</v>
      </c>
      <c r="Z1773" s="133">
        <f t="shared" si="361"/>
        <v>190</v>
      </c>
      <c r="AA1773" s="134" t="str">
        <f>TEXT(Table1[[#This Row],[Date]],"DDD")</f>
        <v>Sat</v>
      </c>
      <c r="AB1773" s="133" t="str">
        <f>IF(OR(G1773="Doomben",G1773="Eagle Farm"),"Q",IF(AND(Q1773&gt;1,Q1773&lt;55,Table1[[#This Row],[Source]]="Nat"),"Nat OK",IF(AND(Table1[[#This Row],[Source]]&lt;&gt;"Nat",Q1773&lt;55),"Poor &lt;55",IF(OR(G1773="Randwick",G1773="Flemington",G1773="Caulfield",G1773="Sandown Lake",G1773="Sandown Hill"),"Best","ave"))))</f>
        <v>Best</v>
      </c>
      <c r="AC1773" s="133">
        <f>IF(Q1773="","",IF(AB1773="Poor &lt;55",$AC$2*0.2%,IF(AND(AB1773="Q",AA1773&lt;&gt;"Wed"),$AC$2*0.4%,IF(AND(AB1773="Q",AA1773="Wed"),$AC$2*0.5%,IF(AND(AB1773="Ave",U1773=100),$AC$2*0.5%,IF(AND(AB1773="ave",U1773="",N1773=1,AG1773="Bush"),$AC$2*1%,IF(AND(AB1773="ave",U1773="",Q1773&gt;100),$AC$2*1.3%,IF(AND(AB1773="ave",U1773=""),$AC$2*1.2%,IF(AND(AB1773="Ave",U1773=200),$AC$2*1%,IF(AND(AB1773="Best",U1773=200),$AC$2*1.5%,IF(AND(AB1773="Best",U1773="",K1773&lt;&gt;"Pro Syd"),$AC$2*0.5%,IF(AND(AB1773="Best",U1773=""),$AC$2*1%,IF(AND(AB1773="Best",U1773=100,Table1[[#This Row],[State]]="NSW"),$AC$2*0.4%,IF(AND(AB1773="Best",U1773=100),$AC$2*1%,IF(Table1[[#This Row],[Adj]]="Nat OK",$AC$2*0.5%,"xxx")))))))))))))))</f>
        <v>150</v>
      </c>
      <c r="AD1773" s="133">
        <f t="shared" si="362"/>
        <v>435</v>
      </c>
      <c r="AE1773" s="133">
        <f t="shared" si="363"/>
        <v>285</v>
      </c>
      <c r="AF1773" s="133" t="str">
        <f>VLOOKUP(Table1[[#This Row],[Track]],$F$2672:$H$2715,2,FALSE)</f>
        <v>NSW</v>
      </c>
      <c r="AG1773" s="133" t="str">
        <f>VLOOKUP(Table1[[#This Row],[Track]],$F$2672:$H$2715,3,FALSE)</f>
        <v>-</v>
      </c>
      <c r="AH1773" s="133" t="str">
        <f>IF(Table1[[#This Row],[Date]]&lt;$AH$2,"",IF(Table1[[#This Row],[Date]]&lt;$AH$3,"Edge","Elite Combo"))</f>
        <v/>
      </c>
      <c r="AI1773" s="218">
        <f>Table1[[#This Row],[Time]]</f>
        <v>0.69097222222222221</v>
      </c>
      <c r="AJ1773" s="219" t="str">
        <f>Table1[[#This Row],[Track]]</f>
        <v>Randwick</v>
      </c>
      <c r="AK1773" s="216">
        <f>Table1[[#This Row],[Race ]]</f>
        <v>9</v>
      </c>
      <c r="AL1773" s="219">
        <f>Table1[[#This Row],[TAB]]</f>
        <v>6</v>
      </c>
      <c r="AM1773" s="219" t="str">
        <f>Table1[[#This Row],[Selection]]</f>
        <v>I Am Me</v>
      </c>
      <c r="AN1773" s="220" t="str">
        <f>Table1[[#This Row],[Sources]]</f>
        <v>Edge-15/Nat-15</v>
      </c>
      <c r="AO1773" s="219">
        <f>Table1[[#This Row],[Scale Bet]]</f>
        <v>150</v>
      </c>
    </row>
    <row r="1774" spans="5:41" ht="16.5" customHeight="1" x14ac:dyDescent="0.25">
      <c r="E1774" s="185">
        <v>45556</v>
      </c>
      <c r="F1774" s="35">
        <v>0.69097222222222221</v>
      </c>
      <c r="G1774" s="36" t="s">
        <v>22</v>
      </c>
      <c r="H1774" s="36">
        <v>9</v>
      </c>
      <c r="I1774" s="36">
        <v>6</v>
      </c>
      <c r="J1774" s="36" t="s">
        <v>408</v>
      </c>
      <c r="K1774" s="36" t="s">
        <v>13</v>
      </c>
      <c r="L1774" s="165">
        <v>15</v>
      </c>
      <c r="M1774" s="134" t="str">
        <f t="shared" si="351"/>
        <v/>
      </c>
      <c r="N1774" s="36" t="str">
        <f t="shared" si="352"/>
        <v/>
      </c>
      <c r="O1774" s="135" t="str">
        <f t="shared" si="353"/>
        <v/>
      </c>
      <c r="P1774" s="186" t="str">
        <f t="shared" si="354"/>
        <v>OK</v>
      </c>
      <c r="Q1774" s="187" t="str">
        <f t="shared" si="355"/>
        <v/>
      </c>
      <c r="R1774" s="150">
        <v>2.9</v>
      </c>
      <c r="S1774" s="187" t="str">
        <f t="shared" si="356"/>
        <v/>
      </c>
      <c r="T1774" s="136" t="str">
        <f t="shared" si="357"/>
        <v>I Am Me</v>
      </c>
      <c r="U1774" s="137" t="str">
        <f>IF(P1774="","",IF(N1774=1,"",IF(Q1774="","",IF(Q1774&lt;=100,100,IF(Table1[[#This Row],[Day]]="Wed",100,200)))))</f>
        <v/>
      </c>
      <c r="V1774" s="137" t="str">
        <f t="shared" si="358"/>
        <v/>
      </c>
      <c r="W1774" s="137" t="str">
        <f t="shared" si="359"/>
        <v/>
      </c>
      <c r="X1774" s="133">
        <f>100</f>
        <v>100</v>
      </c>
      <c r="Y1774" s="133">
        <f t="shared" si="360"/>
        <v>290</v>
      </c>
      <c r="Z1774" s="133">
        <f t="shared" si="361"/>
        <v>190</v>
      </c>
      <c r="AA1774" s="134" t="str">
        <f>TEXT(Table1[[#This Row],[Date]],"DDD")</f>
        <v>Sat</v>
      </c>
      <c r="AB1774" s="133" t="str">
        <f>IF(OR(G1774="Doomben",G1774="Eagle Farm"),"Q",IF(AND(Q1774&gt;1,Q1774&lt;55,Table1[[#This Row],[Source]]="Nat"),"Nat OK",IF(AND(Table1[[#This Row],[Source]]&lt;&gt;"Nat",Q1774&lt;55),"Poor &lt;55",IF(OR(G1774="Randwick",G1774="Flemington",G1774="Caulfield",G1774="Sandown Lake",G1774="Sandown Hill"),"Best","ave"))))</f>
        <v>Best</v>
      </c>
      <c r="AC1774" s="133" t="str">
        <f>IF(Q1774="","",IF(AB1774="Poor &lt;55",$AC$2*0.2%,IF(AND(AB1774="Q",AA1774&lt;&gt;"Wed"),$AC$2*0.4%,IF(AND(AB1774="Q",AA1774="Wed"),$AC$2*0.5%,IF(AND(AB1774="Ave",U1774=100),$AC$2*0.5%,IF(AND(AB1774="ave",U1774="",N1774=1,AG1774="Bush"),$AC$2*1%,IF(AND(AB1774="ave",U1774="",Q1774&gt;100),$AC$2*1.3%,IF(AND(AB1774="ave",U1774=""),$AC$2*1.2%,IF(AND(AB1774="Ave",U1774=200),$AC$2*1%,IF(AND(AB1774="Best",U1774=200),$AC$2*1.5%,IF(AND(AB1774="Best",U1774="",K1774&lt;&gt;"Pro Syd"),$AC$2*0.5%,IF(AND(AB1774="Best",U1774=""),$AC$2*1%,IF(AND(AB1774="Best",U1774=100,Table1[[#This Row],[State]]="NSW"),$AC$2*0.4%,IF(AND(AB1774="Best",U1774=100),$AC$2*1%,IF(Table1[[#This Row],[Adj]]="Nat OK",$AC$2*0.5%,"xxx")))))))))))))))</f>
        <v/>
      </c>
      <c r="AD1774" s="133" t="str">
        <f t="shared" si="362"/>
        <v/>
      </c>
      <c r="AE1774" s="133" t="str">
        <f t="shared" si="363"/>
        <v/>
      </c>
      <c r="AF1774" s="133" t="str">
        <f>VLOOKUP(Table1[[#This Row],[Track]],$F$2672:$H$2715,2,FALSE)</f>
        <v>NSW</v>
      </c>
      <c r="AG1774" s="133" t="str">
        <f>VLOOKUP(Table1[[#This Row],[Track]],$F$2672:$H$2715,3,FALSE)</f>
        <v>-</v>
      </c>
      <c r="AH1774" s="133" t="str">
        <f>IF(Table1[[#This Row],[Date]]&lt;$AH$2,"",IF(Table1[[#This Row],[Date]]&lt;$AH$3,"Edge","Elite Combo"))</f>
        <v/>
      </c>
      <c r="AI1774" s="218">
        <f>Table1[[#This Row],[Time]]</f>
        <v>0.69097222222222221</v>
      </c>
      <c r="AJ1774" s="219" t="str">
        <f>Table1[[#This Row],[Track]]</f>
        <v>Randwick</v>
      </c>
      <c r="AK1774" s="216">
        <f>Table1[[#This Row],[Race ]]</f>
        <v>9</v>
      </c>
      <c r="AL1774" s="219">
        <f>Table1[[#This Row],[TAB]]</f>
        <v>6</v>
      </c>
      <c r="AM1774" s="219" t="str">
        <f>Table1[[#This Row],[Selection]]</f>
        <v>I Am Me</v>
      </c>
      <c r="AN1774" s="220" t="str">
        <f>Table1[[#This Row],[Sources]]</f>
        <v/>
      </c>
      <c r="AO1774" s="219" t="str">
        <f>Table1[[#This Row],[Scale Bet]]</f>
        <v/>
      </c>
    </row>
    <row r="1775" spans="5:41" ht="16.5" customHeight="1" x14ac:dyDescent="0.25">
      <c r="E1775" s="185">
        <v>45556</v>
      </c>
      <c r="F1775" s="35">
        <v>0.71875</v>
      </c>
      <c r="G1775" s="36" t="s">
        <v>22</v>
      </c>
      <c r="H1775" s="36">
        <v>10</v>
      </c>
      <c r="I1775" s="36">
        <v>2</v>
      </c>
      <c r="J1775" s="36" t="s">
        <v>409</v>
      </c>
      <c r="K1775" s="36" t="s">
        <v>60</v>
      </c>
      <c r="L1775" s="165">
        <v>15</v>
      </c>
      <c r="M1775" s="134">
        <f t="shared" si="351"/>
        <v>15</v>
      </c>
      <c r="N1775" s="36">
        <f t="shared" si="352"/>
        <v>1</v>
      </c>
      <c r="O1775" s="135" t="str">
        <f t="shared" si="353"/>
        <v>Pro Syd-15</v>
      </c>
      <c r="P1775" s="186" t="str">
        <f t="shared" si="354"/>
        <v>OK</v>
      </c>
      <c r="Q1775" s="187">
        <f t="shared" si="355"/>
        <v>60</v>
      </c>
      <c r="R1775" s="150"/>
      <c r="S1775" s="187" t="str">
        <f t="shared" si="356"/>
        <v/>
      </c>
      <c r="T1775" s="136" t="str">
        <f t="shared" si="357"/>
        <v>Kibou</v>
      </c>
      <c r="U1775" s="137" t="str">
        <f>IF(P1775="","",IF(N1775=1,"",IF(Q1775="","",IF(Q1775&lt;=100,100,IF(Table1[[#This Row],[Day]]="Wed",100,200)))))</f>
        <v/>
      </c>
      <c r="V1775" s="137" t="str">
        <f t="shared" si="358"/>
        <v/>
      </c>
      <c r="W1775" s="137" t="str">
        <f t="shared" si="359"/>
        <v/>
      </c>
      <c r="X1775" s="133">
        <f>100</f>
        <v>100</v>
      </c>
      <c r="Y1775" s="133" t="str">
        <f t="shared" si="360"/>
        <v/>
      </c>
      <c r="Z1775" s="133">
        <f t="shared" si="361"/>
        <v>-100</v>
      </c>
      <c r="AA1775" s="134" t="str">
        <f>TEXT(Table1[[#This Row],[Date]],"DDD")</f>
        <v>Sat</v>
      </c>
      <c r="AB1775" s="133" t="str">
        <f>IF(OR(G1775="Doomben",G1775="Eagle Farm"),"Q",IF(AND(Q1775&gt;1,Q1775&lt;55,Table1[[#This Row],[Source]]="Nat"),"Nat OK",IF(AND(Table1[[#This Row],[Source]]&lt;&gt;"Nat",Q1775&lt;55),"Poor &lt;55",IF(OR(G1775="Randwick",G1775="Flemington",G1775="Caulfield",G1775="Sandown Lake",G1775="Sandown Hill"),"Best","ave"))))</f>
        <v>Best</v>
      </c>
      <c r="AC1775" s="133">
        <f>IF(Q1775="","",IF(AB1775="Poor &lt;55",$AC$2*0.2%,IF(AND(AB1775="Q",AA1775&lt;&gt;"Wed"),$AC$2*0.4%,IF(AND(AB1775="Q",AA1775="Wed"),$AC$2*0.5%,IF(AND(AB1775="Ave",U1775=100),$AC$2*0.5%,IF(AND(AB1775="ave",U1775="",N1775=1,AG1775="Bush"),$AC$2*1%,IF(AND(AB1775="ave",U1775="",Q1775&gt;100),$AC$2*1.3%,IF(AND(AB1775="ave",U1775=""),$AC$2*1.2%,IF(AND(AB1775="Ave",U1775=200),$AC$2*1%,IF(AND(AB1775="Best",U1775=200),$AC$2*1.5%,IF(AND(AB1775="Best",U1775="",K1775&lt;&gt;"Pro Syd"),$AC$2*0.5%,IF(AND(AB1775="Best",U1775=""),$AC$2*1%,IF(AND(AB1775="Best",U1775=100,Table1[[#This Row],[State]]="NSW"),$AC$2*0.4%,IF(AND(AB1775="Best",U1775=100),$AC$2*1%,IF(Table1[[#This Row],[Adj]]="Nat OK",$AC$2*0.5%,"xxx")))))))))))))))</f>
        <v>100</v>
      </c>
      <c r="AD1775" s="133" t="str">
        <f t="shared" si="362"/>
        <v/>
      </c>
      <c r="AE1775" s="133">
        <f t="shared" si="363"/>
        <v>-100</v>
      </c>
      <c r="AF1775" s="133" t="str">
        <f>VLOOKUP(Table1[[#This Row],[Track]],$F$2672:$H$2715,2,FALSE)</f>
        <v>NSW</v>
      </c>
      <c r="AG1775" s="133" t="str">
        <f>VLOOKUP(Table1[[#This Row],[Track]],$F$2672:$H$2715,3,FALSE)</f>
        <v>-</v>
      </c>
      <c r="AH1775" s="133" t="str">
        <f>IF(Table1[[#This Row],[Date]]&lt;$AH$2,"",IF(Table1[[#This Row],[Date]]&lt;$AH$3,"Edge","Elite Combo"))</f>
        <v/>
      </c>
      <c r="AI1775" s="218">
        <f>Table1[[#This Row],[Time]]</f>
        <v>0.71875</v>
      </c>
      <c r="AJ1775" s="219" t="str">
        <f>Table1[[#This Row],[Track]]</f>
        <v>Randwick</v>
      </c>
      <c r="AK1775" s="216">
        <f>Table1[[#This Row],[Race ]]</f>
        <v>10</v>
      </c>
      <c r="AL1775" s="219">
        <f>Table1[[#This Row],[TAB]]</f>
        <v>2</v>
      </c>
      <c r="AM1775" s="219" t="str">
        <f>Table1[[#This Row],[Selection]]</f>
        <v>Kibou</v>
      </c>
      <c r="AN1775" s="220" t="str">
        <f>Table1[[#This Row],[Sources]]</f>
        <v>Pro Syd-15</v>
      </c>
      <c r="AO1775" s="219">
        <f>Table1[[#This Row],[Scale Bet]]</f>
        <v>100</v>
      </c>
    </row>
    <row r="1776" spans="5:41" ht="16.5" customHeight="1" x14ac:dyDescent="0.25">
      <c r="E1776" s="185">
        <v>45556</v>
      </c>
      <c r="F1776" s="35">
        <v>0.71875</v>
      </c>
      <c r="G1776" s="36" t="s">
        <v>22</v>
      </c>
      <c r="H1776" s="36">
        <v>10</v>
      </c>
      <c r="I1776" s="36">
        <v>3</v>
      </c>
      <c r="J1776" s="36" t="s">
        <v>410</v>
      </c>
      <c r="K1776" s="36" t="s">
        <v>1</v>
      </c>
      <c r="L1776" s="165">
        <v>11.000000000000002</v>
      </c>
      <c r="M1776" s="134">
        <f t="shared" si="351"/>
        <v>41</v>
      </c>
      <c r="N1776" s="36">
        <f t="shared" si="352"/>
        <v>3</v>
      </c>
      <c r="O1776" s="135" t="str">
        <f t="shared" si="353"/>
        <v>E4-11/Edge-15/Nat-15</v>
      </c>
      <c r="P1776" s="186" t="str">
        <f t="shared" si="354"/>
        <v>OK</v>
      </c>
      <c r="Q1776" s="187">
        <f t="shared" si="355"/>
        <v>164</v>
      </c>
      <c r="R1776" s="150">
        <v>3.5</v>
      </c>
      <c r="S1776" s="187">
        <f t="shared" si="356"/>
        <v>574</v>
      </c>
      <c r="T1776" s="136" t="str">
        <f t="shared" si="357"/>
        <v>Moravia</v>
      </c>
      <c r="U1776" s="137">
        <f>IF(P1776="","",IF(N1776=1,"",IF(Q1776="","",IF(Q1776&lt;=100,100,IF(Table1[[#This Row],[Day]]="Wed",100,200)))))</f>
        <v>200</v>
      </c>
      <c r="V1776" s="137">
        <f t="shared" si="358"/>
        <v>700</v>
      </c>
      <c r="W1776" s="137">
        <f t="shared" si="359"/>
        <v>500</v>
      </c>
      <c r="X1776" s="133">
        <f>100</f>
        <v>100</v>
      </c>
      <c r="Y1776" s="133">
        <f t="shared" si="360"/>
        <v>350</v>
      </c>
      <c r="Z1776" s="133">
        <f t="shared" si="361"/>
        <v>250</v>
      </c>
      <c r="AA1776" s="134" t="str">
        <f>TEXT(Table1[[#This Row],[Date]],"DDD")</f>
        <v>Sat</v>
      </c>
      <c r="AB1776" s="133" t="str">
        <f>IF(OR(G1776="Doomben",G1776="Eagle Farm"),"Q",IF(AND(Q1776&gt;1,Q1776&lt;55,Table1[[#This Row],[Source]]="Nat"),"Nat OK",IF(AND(Table1[[#This Row],[Source]]&lt;&gt;"Nat",Q1776&lt;55),"Poor &lt;55",IF(OR(G1776="Randwick",G1776="Flemington",G1776="Caulfield",G1776="Sandown Lake",G1776="Sandown Hill"),"Best","ave"))))</f>
        <v>Best</v>
      </c>
      <c r="AC1776" s="133">
        <f>IF(Q1776="","",IF(AB1776="Poor &lt;55",$AC$2*0.2%,IF(AND(AB1776="Q",AA1776&lt;&gt;"Wed"),$AC$2*0.4%,IF(AND(AB1776="Q",AA1776="Wed"),$AC$2*0.5%,IF(AND(AB1776="Ave",U1776=100),$AC$2*0.5%,IF(AND(AB1776="ave",U1776="",N1776=1,AG1776="Bush"),$AC$2*1%,IF(AND(AB1776="ave",U1776="",Q1776&gt;100),$AC$2*1.3%,IF(AND(AB1776="ave",U1776=""),$AC$2*1.2%,IF(AND(AB1776="Ave",U1776=200),$AC$2*1%,IF(AND(AB1776="Best",U1776=200),$AC$2*1.5%,IF(AND(AB1776="Best",U1776="",K1776&lt;&gt;"Pro Syd"),$AC$2*0.5%,IF(AND(AB1776="Best",U1776=""),$AC$2*1%,IF(AND(AB1776="Best",U1776=100,Table1[[#This Row],[State]]="NSW"),$AC$2*0.4%,IF(AND(AB1776="Best",U1776=100),$AC$2*1%,IF(Table1[[#This Row],[Adj]]="Nat OK",$AC$2*0.5%,"xxx")))))))))))))))</f>
        <v>150</v>
      </c>
      <c r="AD1776" s="133">
        <f t="shared" si="362"/>
        <v>525</v>
      </c>
      <c r="AE1776" s="133">
        <f t="shared" si="363"/>
        <v>375</v>
      </c>
      <c r="AF1776" s="133" t="str">
        <f>VLOOKUP(Table1[[#This Row],[Track]],$F$2672:$H$2715,2,FALSE)</f>
        <v>NSW</v>
      </c>
      <c r="AG1776" s="133" t="str">
        <f>VLOOKUP(Table1[[#This Row],[Track]],$F$2672:$H$2715,3,FALSE)</f>
        <v>-</v>
      </c>
      <c r="AH1776" s="133" t="str">
        <f>IF(Table1[[#This Row],[Date]]&lt;$AH$2,"",IF(Table1[[#This Row],[Date]]&lt;$AH$3,"Edge","Elite Combo"))</f>
        <v/>
      </c>
      <c r="AI1776" s="218">
        <f>Table1[[#This Row],[Time]]</f>
        <v>0.71875</v>
      </c>
      <c r="AJ1776" s="219" t="str">
        <f>Table1[[#This Row],[Track]]</f>
        <v>Randwick</v>
      </c>
      <c r="AK1776" s="216">
        <f>Table1[[#This Row],[Race ]]</f>
        <v>10</v>
      </c>
      <c r="AL1776" s="219">
        <f>Table1[[#This Row],[TAB]]</f>
        <v>3</v>
      </c>
      <c r="AM1776" s="219" t="str">
        <f>Table1[[#This Row],[Selection]]</f>
        <v>Moravia</v>
      </c>
      <c r="AN1776" s="220" t="str">
        <f>Table1[[#This Row],[Sources]]</f>
        <v>E4-11/Edge-15/Nat-15</v>
      </c>
      <c r="AO1776" s="219">
        <f>Table1[[#This Row],[Scale Bet]]</f>
        <v>150</v>
      </c>
    </row>
    <row r="1777" spans="5:41" ht="16.5" customHeight="1" x14ac:dyDescent="0.25">
      <c r="E1777" s="185">
        <v>45556</v>
      </c>
      <c r="F1777" s="35">
        <v>0.71875</v>
      </c>
      <c r="G1777" s="36" t="s">
        <v>22</v>
      </c>
      <c r="H1777" s="36">
        <v>10</v>
      </c>
      <c r="I1777" s="36">
        <v>3</v>
      </c>
      <c r="J1777" s="36" t="s">
        <v>410</v>
      </c>
      <c r="K1777" s="36" t="s">
        <v>40</v>
      </c>
      <c r="L1777" s="165">
        <v>15</v>
      </c>
      <c r="M1777" s="134" t="str">
        <f t="shared" si="351"/>
        <v/>
      </c>
      <c r="N1777" s="36" t="str">
        <f t="shared" si="352"/>
        <v/>
      </c>
      <c r="O1777" s="135" t="str">
        <f t="shared" si="353"/>
        <v/>
      </c>
      <c r="P1777" s="186" t="str">
        <f t="shared" si="354"/>
        <v>OK</v>
      </c>
      <c r="Q1777" s="187" t="str">
        <f t="shared" si="355"/>
        <v/>
      </c>
      <c r="R1777" s="150">
        <v>3.5</v>
      </c>
      <c r="S1777" s="187" t="str">
        <f t="shared" si="356"/>
        <v/>
      </c>
      <c r="T1777" s="136" t="str">
        <f t="shared" si="357"/>
        <v>Moravia</v>
      </c>
      <c r="U1777" s="137" t="str">
        <f>IF(P1777="","",IF(N1777=1,"",IF(Q1777="","",IF(Q1777&lt;=100,100,IF(Table1[[#This Row],[Day]]="Wed",100,200)))))</f>
        <v/>
      </c>
      <c r="V1777" s="137" t="str">
        <f t="shared" si="358"/>
        <v/>
      </c>
      <c r="W1777" s="137" t="str">
        <f t="shared" si="359"/>
        <v/>
      </c>
      <c r="X1777" s="133">
        <f>100</f>
        <v>100</v>
      </c>
      <c r="Y1777" s="133">
        <f t="shared" si="360"/>
        <v>350</v>
      </c>
      <c r="Z1777" s="133">
        <f t="shared" si="361"/>
        <v>250</v>
      </c>
      <c r="AA1777" s="134" t="str">
        <f>TEXT(Table1[[#This Row],[Date]],"DDD")</f>
        <v>Sat</v>
      </c>
      <c r="AB1777" s="133" t="str">
        <f>IF(OR(G1777="Doomben",G1777="Eagle Farm"),"Q",IF(AND(Q1777&gt;1,Q1777&lt;55,Table1[[#This Row],[Source]]="Nat"),"Nat OK",IF(AND(Table1[[#This Row],[Source]]&lt;&gt;"Nat",Q1777&lt;55),"Poor &lt;55",IF(OR(G1777="Randwick",G1777="Flemington",G1777="Caulfield",G1777="Sandown Lake",G1777="Sandown Hill"),"Best","ave"))))</f>
        <v>Best</v>
      </c>
      <c r="AC1777" s="133" t="str">
        <f>IF(Q1777="","",IF(AB1777="Poor &lt;55",$AC$2*0.2%,IF(AND(AB1777="Q",AA1777&lt;&gt;"Wed"),$AC$2*0.4%,IF(AND(AB1777="Q",AA1777="Wed"),$AC$2*0.5%,IF(AND(AB1777="Ave",U1777=100),$AC$2*0.5%,IF(AND(AB1777="ave",U1777="",N1777=1,AG1777="Bush"),$AC$2*1%,IF(AND(AB1777="ave",U1777="",Q1777&gt;100),$AC$2*1.3%,IF(AND(AB1777="ave",U1777=""),$AC$2*1.2%,IF(AND(AB1777="Ave",U1777=200),$AC$2*1%,IF(AND(AB1777="Best",U1777=200),$AC$2*1.5%,IF(AND(AB1777="Best",U1777="",K1777&lt;&gt;"Pro Syd"),$AC$2*0.5%,IF(AND(AB1777="Best",U1777=""),$AC$2*1%,IF(AND(AB1777="Best",U1777=100,Table1[[#This Row],[State]]="NSW"),$AC$2*0.4%,IF(AND(AB1777="Best",U1777=100),$AC$2*1%,IF(Table1[[#This Row],[Adj]]="Nat OK",$AC$2*0.5%,"xxx")))))))))))))))</f>
        <v/>
      </c>
      <c r="AD1777" s="133" t="str">
        <f t="shared" si="362"/>
        <v/>
      </c>
      <c r="AE1777" s="133" t="str">
        <f t="shared" si="363"/>
        <v/>
      </c>
      <c r="AF1777" s="133" t="str">
        <f>VLOOKUP(Table1[[#This Row],[Track]],$F$2672:$H$2715,2,FALSE)</f>
        <v>NSW</v>
      </c>
      <c r="AG1777" s="133" t="str">
        <f>VLOOKUP(Table1[[#This Row],[Track]],$F$2672:$H$2715,3,FALSE)</f>
        <v>-</v>
      </c>
      <c r="AH1777" s="133" t="str">
        <f>IF(Table1[[#This Row],[Date]]&lt;$AH$2,"",IF(Table1[[#This Row],[Date]]&lt;$AH$3,"Edge","Elite Combo"))</f>
        <v/>
      </c>
      <c r="AI1777" s="218">
        <f>Table1[[#This Row],[Time]]</f>
        <v>0.71875</v>
      </c>
      <c r="AJ1777" s="219" t="str">
        <f>Table1[[#This Row],[Track]]</f>
        <v>Randwick</v>
      </c>
      <c r="AK1777" s="216">
        <f>Table1[[#This Row],[Race ]]</f>
        <v>10</v>
      </c>
      <c r="AL1777" s="219">
        <f>Table1[[#This Row],[TAB]]</f>
        <v>3</v>
      </c>
      <c r="AM1777" s="219" t="str">
        <f>Table1[[#This Row],[Selection]]</f>
        <v>Moravia</v>
      </c>
      <c r="AN1777" s="220" t="str">
        <f>Table1[[#This Row],[Sources]]</f>
        <v/>
      </c>
      <c r="AO1777" s="219" t="str">
        <f>Table1[[#This Row],[Scale Bet]]</f>
        <v/>
      </c>
    </row>
    <row r="1778" spans="5:41" ht="16.5" customHeight="1" x14ac:dyDescent="0.25">
      <c r="E1778" s="185">
        <v>45556</v>
      </c>
      <c r="F1778" s="35">
        <v>0.71875</v>
      </c>
      <c r="G1778" s="36" t="s">
        <v>22</v>
      </c>
      <c r="H1778" s="36">
        <v>10</v>
      </c>
      <c r="I1778" s="36">
        <v>3</v>
      </c>
      <c r="J1778" s="36" t="s">
        <v>410</v>
      </c>
      <c r="K1778" s="36" t="s">
        <v>13</v>
      </c>
      <c r="L1778" s="165">
        <v>15</v>
      </c>
      <c r="M1778" s="134" t="str">
        <f t="shared" si="351"/>
        <v/>
      </c>
      <c r="N1778" s="36" t="str">
        <f t="shared" si="352"/>
        <v/>
      </c>
      <c r="O1778" s="135" t="str">
        <f t="shared" si="353"/>
        <v/>
      </c>
      <c r="P1778" s="186" t="str">
        <f t="shared" si="354"/>
        <v>OK</v>
      </c>
      <c r="Q1778" s="187" t="str">
        <f t="shared" si="355"/>
        <v/>
      </c>
      <c r="R1778" s="150">
        <v>3.5</v>
      </c>
      <c r="S1778" s="187" t="str">
        <f t="shared" si="356"/>
        <v/>
      </c>
      <c r="T1778" s="136" t="str">
        <f t="shared" si="357"/>
        <v>Moravia</v>
      </c>
      <c r="U1778" s="137" t="str">
        <f>IF(P1778="","",IF(N1778=1,"",IF(Q1778="","",IF(Q1778&lt;=100,100,IF(Table1[[#This Row],[Day]]="Wed",100,200)))))</f>
        <v/>
      </c>
      <c r="V1778" s="137" t="str">
        <f t="shared" si="358"/>
        <v/>
      </c>
      <c r="W1778" s="137" t="str">
        <f t="shared" si="359"/>
        <v/>
      </c>
      <c r="X1778" s="133">
        <f>100</f>
        <v>100</v>
      </c>
      <c r="Y1778" s="133">
        <f t="shared" si="360"/>
        <v>350</v>
      </c>
      <c r="Z1778" s="133">
        <f t="shared" si="361"/>
        <v>250</v>
      </c>
      <c r="AA1778" s="134" t="str">
        <f>TEXT(Table1[[#This Row],[Date]],"DDD")</f>
        <v>Sat</v>
      </c>
      <c r="AB1778" s="133" t="str">
        <f>IF(OR(G1778="Doomben",G1778="Eagle Farm"),"Q",IF(AND(Q1778&gt;1,Q1778&lt;55,Table1[[#This Row],[Source]]="Nat"),"Nat OK",IF(AND(Table1[[#This Row],[Source]]&lt;&gt;"Nat",Q1778&lt;55),"Poor &lt;55",IF(OR(G1778="Randwick",G1778="Flemington",G1778="Caulfield",G1778="Sandown Lake",G1778="Sandown Hill"),"Best","ave"))))</f>
        <v>Best</v>
      </c>
      <c r="AC1778" s="133" t="str">
        <f>IF(Q1778="","",IF(AB1778="Poor &lt;55",$AC$2*0.2%,IF(AND(AB1778="Q",AA1778&lt;&gt;"Wed"),$AC$2*0.4%,IF(AND(AB1778="Q",AA1778="Wed"),$AC$2*0.5%,IF(AND(AB1778="Ave",U1778=100),$AC$2*0.5%,IF(AND(AB1778="ave",U1778="",N1778=1,AG1778="Bush"),$AC$2*1%,IF(AND(AB1778="ave",U1778="",Q1778&gt;100),$AC$2*1.3%,IF(AND(AB1778="ave",U1778=""),$AC$2*1.2%,IF(AND(AB1778="Ave",U1778=200),$AC$2*1%,IF(AND(AB1778="Best",U1778=200),$AC$2*1.5%,IF(AND(AB1778="Best",U1778="",K1778&lt;&gt;"Pro Syd"),$AC$2*0.5%,IF(AND(AB1778="Best",U1778=""),$AC$2*1%,IF(AND(AB1778="Best",U1778=100,Table1[[#This Row],[State]]="NSW"),$AC$2*0.4%,IF(AND(AB1778="Best",U1778=100),$AC$2*1%,IF(Table1[[#This Row],[Adj]]="Nat OK",$AC$2*0.5%,"xxx")))))))))))))))</f>
        <v/>
      </c>
      <c r="AD1778" s="133" t="str">
        <f t="shared" si="362"/>
        <v/>
      </c>
      <c r="AE1778" s="133" t="str">
        <f t="shared" si="363"/>
        <v/>
      </c>
      <c r="AF1778" s="133" t="str">
        <f>VLOOKUP(Table1[[#This Row],[Track]],$F$2672:$H$2715,2,FALSE)</f>
        <v>NSW</v>
      </c>
      <c r="AG1778" s="133" t="str">
        <f>VLOOKUP(Table1[[#This Row],[Track]],$F$2672:$H$2715,3,FALSE)</f>
        <v>-</v>
      </c>
      <c r="AH1778" s="133" t="str">
        <f>IF(Table1[[#This Row],[Date]]&lt;$AH$2,"",IF(Table1[[#This Row],[Date]]&lt;$AH$3,"Edge","Elite Combo"))</f>
        <v/>
      </c>
      <c r="AI1778" s="218">
        <f>Table1[[#This Row],[Time]]</f>
        <v>0.71875</v>
      </c>
      <c r="AJ1778" s="219" t="str">
        <f>Table1[[#This Row],[Track]]</f>
        <v>Randwick</v>
      </c>
      <c r="AK1778" s="216">
        <f>Table1[[#This Row],[Race ]]</f>
        <v>10</v>
      </c>
      <c r="AL1778" s="219">
        <f>Table1[[#This Row],[TAB]]</f>
        <v>3</v>
      </c>
      <c r="AM1778" s="219" t="str">
        <f>Table1[[#This Row],[Selection]]</f>
        <v>Moravia</v>
      </c>
      <c r="AN1778" s="220" t="str">
        <f>Table1[[#This Row],[Sources]]</f>
        <v/>
      </c>
      <c r="AO1778" s="219" t="str">
        <f>Table1[[#This Row],[Scale Bet]]</f>
        <v/>
      </c>
    </row>
    <row r="1779" spans="5:41" ht="16.5" customHeight="1" x14ac:dyDescent="0.25">
      <c r="E1779" s="185">
        <v>45556</v>
      </c>
      <c r="F1779" s="35">
        <v>0.72569444444444442</v>
      </c>
      <c r="G1779" s="36" t="s">
        <v>201</v>
      </c>
      <c r="H1779" s="36">
        <v>10</v>
      </c>
      <c r="I1779" s="36">
        <v>6</v>
      </c>
      <c r="J1779" s="36" t="s">
        <v>313</v>
      </c>
      <c r="K1779" s="36" t="s">
        <v>1</v>
      </c>
      <c r="L1779" s="165">
        <v>10</v>
      </c>
      <c r="M1779" s="134">
        <f t="shared" si="351"/>
        <v>48</v>
      </c>
      <c r="N1779" s="36">
        <f t="shared" si="352"/>
        <v>4</v>
      </c>
      <c r="O1779" s="135" t="str">
        <f t="shared" si="353"/>
        <v>E4-10/Edge-12/Nat-13/Pro Mel-13</v>
      </c>
      <c r="P1779" s="186" t="str">
        <f t="shared" si="354"/>
        <v>OK</v>
      </c>
      <c r="Q1779" s="187">
        <f t="shared" si="355"/>
        <v>192</v>
      </c>
      <c r="R1779" s="150"/>
      <c r="S1779" s="187" t="str">
        <f t="shared" si="356"/>
        <v/>
      </c>
      <c r="T1779" s="136" t="str">
        <f t="shared" si="357"/>
        <v>A Little Deep</v>
      </c>
      <c r="U1779" s="137">
        <f>IF(P1779="","",IF(N1779=1,"",IF(Q1779="","",IF(Q1779&lt;=100,100,IF(Table1[[#This Row],[Day]]="Wed",100,200)))))</f>
        <v>200</v>
      </c>
      <c r="V1779" s="137" t="str">
        <f t="shared" si="358"/>
        <v/>
      </c>
      <c r="W1779" s="137">
        <f t="shared" si="359"/>
        <v>-200</v>
      </c>
      <c r="X1779" s="133">
        <f>100</f>
        <v>100</v>
      </c>
      <c r="Y1779" s="133" t="str">
        <f t="shared" si="360"/>
        <v/>
      </c>
      <c r="Z1779" s="133">
        <f t="shared" si="361"/>
        <v>-100</v>
      </c>
      <c r="AA1779" s="134" t="str">
        <f>TEXT(Table1[[#This Row],[Date]],"DDD")</f>
        <v>Sat</v>
      </c>
      <c r="AB1779" s="133" t="str">
        <f>IF(OR(G1779="Doomben",G1779="Eagle Farm"),"Q",IF(AND(Q1779&gt;1,Q1779&lt;55,Table1[[#This Row],[Source]]="Nat"),"Nat OK",IF(AND(Table1[[#This Row],[Source]]&lt;&gt;"Nat",Q1779&lt;55),"Poor &lt;55",IF(OR(G1779="Randwick",G1779="Flemington",G1779="Caulfield",G1779="Sandown Lake",G1779="Sandown Hill"),"Best","ave"))))</f>
        <v>Best</v>
      </c>
      <c r="AC1779" s="133">
        <f>IF(Q1779="","",IF(AB1779="Poor &lt;55",$AC$2*0.2%,IF(AND(AB1779="Q",AA1779&lt;&gt;"Wed"),$AC$2*0.4%,IF(AND(AB1779="Q",AA1779="Wed"),$AC$2*0.5%,IF(AND(AB1779="Ave",U1779=100),$AC$2*0.5%,IF(AND(AB1779="ave",U1779="",N1779=1,AG1779="Bush"),$AC$2*1%,IF(AND(AB1779="ave",U1779="",Q1779&gt;100),$AC$2*1.3%,IF(AND(AB1779="ave",U1779=""),$AC$2*1.2%,IF(AND(AB1779="Ave",U1779=200),$AC$2*1%,IF(AND(AB1779="Best",U1779=200),$AC$2*1.5%,IF(AND(AB1779="Best",U1779="",K1779&lt;&gt;"Pro Syd"),$AC$2*0.5%,IF(AND(AB1779="Best",U1779=""),$AC$2*1%,IF(AND(AB1779="Best",U1779=100,Table1[[#This Row],[State]]="NSW"),$AC$2*0.4%,IF(AND(AB1779="Best",U1779=100),$AC$2*1%,IF(Table1[[#This Row],[Adj]]="Nat OK",$AC$2*0.5%,"xxx")))))))))))))))</f>
        <v>150</v>
      </c>
      <c r="AD1779" s="133" t="str">
        <f t="shared" si="362"/>
        <v/>
      </c>
      <c r="AE1779" s="133">
        <f t="shared" si="363"/>
        <v>-150</v>
      </c>
      <c r="AF1779" s="133" t="str">
        <f>VLOOKUP(Table1[[#This Row],[Track]],$F$2672:$H$2715,2,FALSE)</f>
        <v>Vic</v>
      </c>
      <c r="AG1779" s="133" t="str">
        <f>VLOOKUP(Table1[[#This Row],[Track]],$F$2672:$H$2715,3,FALSE)</f>
        <v>-</v>
      </c>
      <c r="AH1779" s="133" t="str">
        <f>IF(Table1[[#This Row],[Date]]&lt;$AH$2,"",IF(Table1[[#This Row],[Date]]&lt;$AH$3,"Edge","Elite Combo"))</f>
        <v/>
      </c>
      <c r="AI1779" s="218">
        <f>Table1[[#This Row],[Time]]</f>
        <v>0.72569444444444442</v>
      </c>
      <c r="AJ1779" s="219" t="str">
        <f>Table1[[#This Row],[Track]]</f>
        <v>Caulfield</v>
      </c>
      <c r="AK1779" s="216">
        <f>Table1[[#This Row],[Race ]]</f>
        <v>10</v>
      </c>
      <c r="AL1779" s="219">
        <f>Table1[[#This Row],[TAB]]</f>
        <v>6</v>
      </c>
      <c r="AM1779" s="219" t="str">
        <f>Table1[[#This Row],[Selection]]</f>
        <v>A Little Deep</v>
      </c>
      <c r="AN1779" s="220" t="str">
        <f>Table1[[#This Row],[Sources]]</f>
        <v>E4-10/Edge-12/Nat-13/Pro Mel-13</v>
      </c>
      <c r="AO1779" s="219">
        <f>Table1[[#This Row],[Scale Bet]]</f>
        <v>150</v>
      </c>
    </row>
    <row r="1780" spans="5:41" ht="16.5" customHeight="1" x14ac:dyDescent="0.25">
      <c r="E1780" s="185">
        <v>45556</v>
      </c>
      <c r="F1780" s="35">
        <v>0.72569444444444442</v>
      </c>
      <c r="G1780" s="36" t="s">
        <v>201</v>
      </c>
      <c r="H1780" s="36">
        <v>10</v>
      </c>
      <c r="I1780" s="36">
        <v>6</v>
      </c>
      <c r="J1780" s="36" t="s">
        <v>313</v>
      </c>
      <c r="K1780" s="36" t="s">
        <v>40</v>
      </c>
      <c r="L1780" s="165">
        <v>12</v>
      </c>
      <c r="M1780" s="134" t="str">
        <f t="shared" si="351"/>
        <v/>
      </c>
      <c r="N1780" s="36" t="str">
        <f t="shared" si="352"/>
        <v/>
      </c>
      <c r="O1780" s="135" t="str">
        <f t="shared" si="353"/>
        <v/>
      </c>
      <c r="P1780" s="186" t="str">
        <f t="shared" si="354"/>
        <v>OK</v>
      </c>
      <c r="Q1780" s="187" t="str">
        <f t="shared" si="355"/>
        <v/>
      </c>
      <c r="R1780" s="150"/>
      <c r="S1780" s="187" t="str">
        <f t="shared" si="356"/>
        <v/>
      </c>
      <c r="T1780" s="136" t="str">
        <f t="shared" si="357"/>
        <v>A Little Deep</v>
      </c>
      <c r="U1780" s="137" t="str">
        <f>IF(P1780="","",IF(N1780=1,"",IF(Q1780="","",IF(Q1780&lt;=100,100,IF(Table1[[#This Row],[Day]]="Wed",100,200)))))</f>
        <v/>
      </c>
      <c r="V1780" s="137" t="str">
        <f t="shared" si="358"/>
        <v/>
      </c>
      <c r="W1780" s="137" t="str">
        <f t="shared" si="359"/>
        <v/>
      </c>
      <c r="X1780" s="133">
        <f>100</f>
        <v>100</v>
      </c>
      <c r="Y1780" s="133" t="str">
        <f t="shared" si="360"/>
        <v/>
      </c>
      <c r="Z1780" s="133">
        <f t="shared" si="361"/>
        <v>-100</v>
      </c>
      <c r="AA1780" s="134" t="str">
        <f>TEXT(Table1[[#This Row],[Date]],"DDD")</f>
        <v>Sat</v>
      </c>
      <c r="AB1780" s="133" t="str">
        <f>IF(OR(G1780="Doomben",G1780="Eagle Farm"),"Q",IF(AND(Q1780&gt;1,Q1780&lt;55,Table1[[#This Row],[Source]]="Nat"),"Nat OK",IF(AND(Table1[[#This Row],[Source]]&lt;&gt;"Nat",Q1780&lt;55),"Poor &lt;55",IF(OR(G1780="Randwick",G1780="Flemington",G1780="Caulfield",G1780="Sandown Lake",G1780="Sandown Hill"),"Best","ave"))))</f>
        <v>Best</v>
      </c>
      <c r="AC1780" s="133" t="str">
        <f>IF(Q1780="","",IF(AB1780="Poor &lt;55",$AC$2*0.2%,IF(AND(AB1780="Q",AA1780&lt;&gt;"Wed"),$AC$2*0.4%,IF(AND(AB1780="Q",AA1780="Wed"),$AC$2*0.5%,IF(AND(AB1780="Ave",U1780=100),$AC$2*0.5%,IF(AND(AB1780="ave",U1780="",N1780=1,AG1780="Bush"),$AC$2*1%,IF(AND(AB1780="ave",U1780="",Q1780&gt;100),$AC$2*1.3%,IF(AND(AB1780="ave",U1780=""),$AC$2*1.2%,IF(AND(AB1780="Ave",U1780=200),$AC$2*1%,IF(AND(AB1780="Best",U1780=200),$AC$2*1.5%,IF(AND(AB1780="Best",U1780="",K1780&lt;&gt;"Pro Syd"),$AC$2*0.5%,IF(AND(AB1780="Best",U1780=""),$AC$2*1%,IF(AND(AB1780="Best",U1780=100,Table1[[#This Row],[State]]="NSW"),$AC$2*0.4%,IF(AND(AB1780="Best",U1780=100),$AC$2*1%,IF(Table1[[#This Row],[Adj]]="Nat OK",$AC$2*0.5%,"xxx")))))))))))))))</f>
        <v/>
      </c>
      <c r="AD1780" s="133" t="str">
        <f t="shared" si="362"/>
        <v/>
      </c>
      <c r="AE1780" s="133" t="str">
        <f t="shared" si="363"/>
        <v/>
      </c>
      <c r="AF1780" s="133" t="str">
        <f>VLOOKUP(Table1[[#This Row],[Track]],$F$2672:$H$2715,2,FALSE)</f>
        <v>Vic</v>
      </c>
      <c r="AG1780" s="133" t="str">
        <f>VLOOKUP(Table1[[#This Row],[Track]],$F$2672:$H$2715,3,FALSE)</f>
        <v>-</v>
      </c>
      <c r="AH1780" s="133" t="str">
        <f>IF(Table1[[#This Row],[Date]]&lt;$AH$2,"",IF(Table1[[#This Row],[Date]]&lt;$AH$3,"Edge","Elite Combo"))</f>
        <v/>
      </c>
      <c r="AI1780" s="218">
        <f>Table1[[#This Row],[Time]]</f>
        <v>0.72569444444444442</v>
      </c>
      <c r="AJ1780" s="219" t="str">
        <f>Table1[[#This Row],[Track]]</f>
        <v>Caulfield</v>
      </c>
      <c r="AK1780" s="216">
        <f>Table1[[#This Row],[Race ]]</f>
        <v>10</v>
      </c>
      <c r="AL1780" s="219">
        <f>Table1[[#This Row],[TAB]]</f>
        <v>6</v>
      </c>
      <c r="AM1780" s="219" t="str">
        <f>Table1[[#This Row],[Selection]]</f>
        <v>A Little Deep</v>
      </c>
      <c r="AN1780" s="220" t="str">
        <f>Table1[[#This Row],[Sources]]</f>
        <v/>
      </c>
      <c r="AO1780" s="219" t="str">
        <f>Table1[[#This Row],[Scale Bet]]</f>
        <v/>
      </c>
    </row>
    <row r="1781" spans="5:41" ht="16.5" customHeight="1" x14ac:dyDescent="0.25">
      <c r="E1781" s="185">
        <v>45556</v>
      </c>
      <c r="F1781" s="35">
        <v>0.72569444444444442</v>
      </c>
      <c r="G1781" s="36" t="s">
        <v>201</v>
      </c>
      <c r="H1781" s="36">
        <v>10</v>
      </c>
      <c r="I1781" s="36">
        <v>6</v>
      </c>
      <c r="J1781" s="36" t="s">
        <v>313</v>
      </c>
      <c r="K1781" s="36" t="s">
        <v>13</v>
      </c>
      <c r="L1781" s="165">
        <v>13</v>
      </c>
      <c r="M1781" s="134" t="str">
        <f t="shared" si="351"/>
        <v/>
      </c>
      <c r="N1781" s="36" t="str">
        <f t="shared" si="352"/>
        <v/>
      </c>
      <c r="O1781" s="135" t="str">
        <f t="shared" si="353"/>
        <v/>
      </c>
      <c r="P1781" s="186" t="str">
        <f t="shared" si="354"/>
        <v>OK</v>
      </c>
      <c r="Q1781" s="187" t="str">
        <f t="shared" si="355"/>
        <v/>
      </c>
      <c r="R1781" s="150"/>
      <c r="S1781" s="187" t="str">
        <f t="shared" si="356"/>
        <v/>
      </c>
      <c r="T1781" s="136" t="str">
        <f t="shared" si="357"/>
        <v>A Little Deep</v>
      </c>
      <c r="U1781" s="137" t="str">
        <f>IF(P1781="","",IF(N1781=1,"",IF(Q1781="","",IF(Q1781&lt;=100,100,IF(Table1[[#This Row],[Day]]="Wed",100,200)))))</f>
        <v/>
      </c>
      <c r="V1781" s="137" t="str">
        <f t="shared" si="358"/>
        <v/>
      </c>
      <c r="W1781" s="137" t="str">
        <f t="shared" si="359"/>
        <v/>
      </c>
      <c r="X1781" s="133">
        <f>100</f>
        <v>100</v>
      </c>
      <c r="Y1781" s="133" t="str">
        <f t="shared" si="360"/>
        <v/>
      </c>
      <c r="Z1781" s="133">
        <f t="shared" si="361"/>
        <v>-100</v>
      </c>
      <c r="AA1781" s="134" t="str">
        <f>TEXT(Table1[[#This Row],[Date]],"DDD")</f>
        <v>Sat</v>
      </c>
      <c r="AB1781" s="133" t="str">
        <f>IF(OR(G1781="Doomben",G1781="Eagle Farm"),"Q",IF(AND(Q1781&gt;1,Q1781&lt;55,Table1[[#This Row],[Source]]="Nat"),"Nat OK",IF(AND(Table1[[#This Row],[Source]]&lt;&gt;"Nat",Q1781&lt;55),"Poor &lt;55",IF(OR(G1781="Randwick",G1781="Flemington",G1781="Caulfield",G1781="Sandown Lake",G1781="Sandown Hill"),"Best","ave"))))</f>
        <v>Best</v>
      </c>
      <c r="AC1781" s="133" t="str">
        <f>IF(Q1781="","",IF(AB1781="Poor &lt;55",$AC$2*0.2%,IF(AND(AB1781="Q",AA1781&lt;&gt;"Wed"),$AC$2*0.4%,IF(AND(AB1781="Q",AA1781="Wed"),$AC$2*0.5%,IF(AND(AB1781="Ave",U1781=100),$AC$2*0.5%,IF(AND(AB1781="ave",U1781="",N1781=1,AG1781="Bush"),$AC$2*1%,IF(AND(AB1781="ave",U1781="",Q1781&gt;100),$AC$2*1.3%,IF(AND(AB1781="ave",U1781=""),$AC$2*1.2%,IF(AND(AB1781="Ave",U1781=200),$AC$2*1%,IF(AND(AB1781="Best",U1781=200),$AC$2*1.5%,IF(AND(AB1781="Best",U1781="",K1781&lt;&gt;"Pro Syd"),$AC$2*0.5%,IF(AND(AB1781="Best",U1781=""),$AC$2*1%,IF(AND(AB1781="Best",U1781=100,Table1[[#This Row],[State]]="NSW"),$AC$2*0.4%,IF(AND(AB1781="Best",U1781=100),$AC$2*1%,IF(Table1[[#This Row],[Adj]]="Nat OK",$AC$2*0.5%,"xxx")))))))))))))))</f>
        <v/>
      </c>
      <c r="AD1781" s="133" t="str">
        <f t="shared" si="362"/>
        <v/>
      </c>
      <c r="AE1781" s="133" t="str">
        <f t="shared" si="363"/>
        <v/>
      </c>
      <c r="AF1781" s="133" t="str">
        <f>VLOOKUP(Table1[[#This Row],[Track]],$F$2672:$H$2715,2,FALSE)</f>
        <v>Vic</v>
      </c>
      <c r="AG1781" s="133" t="str">
        <f>VLOOKUP(Table1[[#This Row],[Track]],$F$2672:$H$2715,3,FALSE)</f>
        <v>-</v>
      </c>
      <c r="AH1781" s="133" t="str">
        <f>IF(Table1[[#This Row],[Date]]&lt;$AH$2,"",IF(Table1[[#This Row],[Date]]&lt;$AH$3,"Edge","Elite Combo"))</f>
        <v/>
      </c>
      <c r="AI1781" s="218">
        <f>Table1[[#This Row],[Time]]</f>
        <v>0.72569444444444442</v>
      </c>
      <c r="AJ1781" s="219" t="str">
        <f>Table1[[#This Row],[Track]]</f>
        <v>Caulfield</v>
      </c>
      <c r="AK1781" s="216">
        <f>Table1[[#This Row],[Race ]]</f>
        <v>10</v>
      </c>
      <c r="AL1781" s="219">
        <f>Table1[[#This Row],[TAB]]</f>
        <v>6</v>
      </c>
      <c r="AM1781" s="219" t="str">
        <f>Table1[[#This Row],[Selection]]</f>
        <v>A Little Deep</v>
      </c>
      <c r="AN1781" s="220" t="str">
        <f>Table1[[#This Row],[Sources]]</f>
        <v/>
      </c>
      <c r="AO1781" s="219" t="str">
        <f>Table1[[#This Row],[Scale Bet]]</f>
        <v/>
      </c>
    </row>
    <row r="1782" spans="5:41" ht="16.5" customHeight="1" x14ac:dyDescent="0.25">
      <c r="E1782" s="185">
        <v>45556</v>
      </c>
      <c r="F1782" s="35">
        <v>0.72569444444444442</v>
      </c>
      <c r="G1782" s="36" t="s">
        <v>201</v>
      </c>
      <c r="H1782" s="36">
        <v>10</v>
      </c>
      <c r="I1782" s="36">
        <v>6</v>
      </c>
      <c r="J1782" s="36" t="s">
        <v>313</v>
      </c>
      <c r="K1782" s="36" t="s">
        <v>18</v>
      </c>
      <c r="L1782" s="165">
        <v>13</v>
      </c>
      <c r="M1782" s="134" t="str">
        <f t="shared" si="351"/>
        <v/>
      </c>
      <c r="N1782" s="36" t="str">
        <f t="shared" si="352"/>
        <v/>
      </c>
      <c r="O1782" s="135" t="str">
        <f t="shared" si="353"/>
        <v/>
      </c>
      <c r="P1782" s="186" t="str">
        <f t="shared" si="354"/>
        <v>OK</v>
      </c>
      <c r="Q1782" s="187" t="str">
        <f t="shared" si="355"/>
        <v/>
      </c>
      <c r="R1782" s="150"/>
      <c r="S1782" s="187" t="str">
        <f t="shared" si="356"/>
        <v/>
      </c>
      <c r="T1782" s="136" t="str">
        <f t="shared" si="357"/>
        <v>A Little Deep</v>
      </c>
      <c r="U1782" s="137" t="str">
        <f>IF(P1782="","",IF(N1782=1,"",IF(Q1782="","",IF(Q1782&lt;=100,100,IF(Table1[[#This Row],[Day]]="Wed",100,200)))))</f>
        <v/>
      </c>
      <c r="V1782" s="137" t="str">
        <f t="shared" si="358"/>
        <v/>
      </c>
      <c r="W1782" s="137" t="str">
        <f t="shared" si="359"/>
        <v/>
      </c>
      <c r="X1782" s="133">
        <f>100</f>
        <v>100</v>
      </c>
      <c r="Y1782" s="133" t="str">
        <f t="shared" si="360"/>
        <v/>
      </c>
      <c r="Z1782" s="133">
        <f t="shared" si="361"/>
        <v>-100</v>
      </c>
      <c r="AA1782" s="134" t="str">
        <f>TEXT(Table1[[#This Row],[Date]],"DDD")</f>
        <v>Sat</v>
      </c>
      <c r="AB1782" s="133" t="str">
        <f>IF(OR(G1782="Doomben",G1782="Eagle Farm"),"Q",IF(AND(Q1782&gt;1,Q1782&lt;55,Table1[[#This Row],[Source]]="Nat"),"Nat OK",IF(AND(Table1[[#This Row],[Source]]&lt;&gt;"Nat",Q1782&lt;55),"Poor &lt;55",IF(OR(G1782="Randwick",G1782="Flemington",G1782="Caulfield",G1782="Sandown Lake",G1782="Sandown Hill"),"Best","ave"))))</f>
        <v>Best</v>
      </c>
      <c r="AC1782" s="133" t="str">
        <f>IF(Q1782="","",IF(AB1782="Poor &lt;55",$AC$2*0.2%,IF(AND(AB1782="Q",AA1782&lt;&gt;"Wed"),$AC$2*0.4%,IF(AND(AB1782="Q",AA1782="Wed"),$AC$2*0.5%,IF(AND(AB1782="Ave",U1782=100),$AC$2*0.5%,IF(AND(AB1782="ave",U1782="",N1782=1,AG1782="Bush"),$AC$2*1%,IF(AND(AB1782="ave",U1782="",Q1782&gt;100),$AC$2*1.3%,IF(AND(AB1782="ave",U1782=""),$AC$2*1.2%,IF(AND(AB1782="Ave",U1782=200),$AC$2*1%,IF(AND(AB1782="Best",U1782=200),$AC$2*1.5%,IF(AND(AB1782="Best",U1782="",K1782&lt;&gt;"Pro Syd"),$AC$2*0.5%,IF(AND(AB1782="Best",U1782=""),$AC$2*1%,IF(AND(AB1782="Best",U1782=100,Table1[[#This Row],[State]]="NSW"),$AC$2*0.4%,IF(AND(AB1782="Best",U1782=100),$AC$2*1%,IF(Table1[[#This Row],[Adj]]="Nat OK",$AC$2*0.5%,"xxx")))))))))))))))</f>
        <v/>
      </c>
      <c r="AD1782" s="133" t="str">
        <f t="shared" si="362"/>
        <v/>
      </c>
      <c r="AE1782" s="133" t="str">
        <f t="shared" si="363"/>
        <v/>
      </c>
      <c r="AF1782" s="133" t="str">
        <f>VLOOKUP(Table1[[#This Row],[Track]],$F$2672:$H$2715,2,FALSE)</f>
        <v>Vic</v>
      </c>
      <c r="AG1782" s="133" t="str">
        <f>VLOOKUP(Table1[[#This Row],[Track]],$F$2672:$H$2715,3,FALSE)</f>
        <v>-</v>
      </c>
      <c r="AH1782" s="133" t="str">
        <f>IF(Table1[[#This Row],[Date]]&lt;$AH$2,"",IF(Table1[[#This Row],[Date]]&lt;$AH$3,"Edge","Elite Combo"))</f>
        <v/>
      </c>
      <c r="AI1782" s="218">
        <f>Table1[[#This Row],[Time]]</f>
        <v>0.72569444444444442</v>
      </c>
      <c r="AJ1782" s="219" t="str">
        <f>Table1[[#This Row],[Track]]</f>
        <v>Caulfield</v>
      </c>
      <c r="AK1782" s="216">
        <f>Table1[[#This Row],[Race ]]</f>
        <v>10</v>
      </c>
      <c r="AL1782" s="219">
        <f>Table1[[#This Row],[TAB]]</f>
        <v>6</v>
      </c>
      <c r="AM1782" s="219" t="str">
        <f>Table1[[#This Row],[Selection]]</f>
        <v>A Little Deep</v>
      </c>
      <c r="AN1782" s="220" t="str">
        <f>Table1[[#This Row],[Sources]]</f>
        <v/>
      </c>
      <c r="AO1782" s="219" t="str">
        <f>Table1[[#This Row],[Scale Bet]]</f>
        <v/>
      </c>
    </row>
    <row r="1783" spans="5:41" ht="16.5" customHeight="1" x14ac:dyDescent="0.25">
      <c r="E1783" s="185">
        <v>45562</v>
      </c>
      <c r="F1783" s="35">
        <v>0.76041666666666663</v>
      </c>
      <c r="G1783" s="36" t="s">
        <v>100</v>
      </c>
      <c r="H1783" s="36">
        <v>1</v>
      </c>
      <c r="I1783" s="36">
        <v>7</v>
      </c>
      <c r="J1783" s="36" t="s">
        <v>540</v>
      </c>
      <c r="K1783" s="36" t="s">
        <v>1</v>
      </c>
      <c r="L1783" s="165">
        <v>10</v>
      </c>
      <c r="M1783" s="134">
        <f t="shared" si="351"/>
        <v>23</v>
      </c>
      <c r="N1783" s="36">
        <f t="shared" si="352"/>
        <v>2</v>
      </c>
      <c r="O1783" s="135" t="str">
        <f t="shared" si="353"/>
        <v>E4-10/Nat-13</v>
      </c>
      <c r="P1783" s="186" t="str">
        <f t="shared" si="354"/>
        <v>OK</v>
      </c>
      <c r="Q1783" s="187">
        <f t="shared" si="355"/>
        <v>92</v>
      </c>
      <c r="R1783" s="150"/>
      <c r="S1783" s="187" t="str">
        <f t="shared" si="356"/>
        <v/>
      </c>
      <c r="T1783" s="136" t="str">
        <f t="shared" si="357"/>
        <v>Thames</v>
      </c>
      <c r="U1783" s="137">
        <f>IF(P1783="","",IF(N1783=1,"",IF(Q1783="","",IF(Q1783&lt;=100,100,IF(Table1[[#This Row],[Day]]="Wed",100,200)))))</f>
        <v>100</v>
      </c>
      <c r="V1783" s="137" t="str">
        <f t="shared" si="358"/>
        <v/>
      </c>
      <c r="W1783" s="137">
        <f t="shared" si="359"/>
        <v>-100</v>
      </c>
      <c r="X1783" s="133">
        <f>100</f>
        <v>100</v>
      </c>
      <c r="Y1783" s="133" t="str">
        <f t="shared" si="360"/>
        <v/>
      </c>
      <c r="Z1783" s="133">
        <f t="shared" si="361"/>
        <v>-100</v>
      </c>
      <c r="AA1783" s="134" t="str">
        <f>TEXT(Table1[[#This Row],[Date]],"DDD")</f>
        <v>Fri</v>
      </c>
      <c r="AB1783" s="133" t="str">
        <f>IF(OR(G1783="Doomben",G1783="Eagle Farm"),"Q",IF(AND(Q1783&gt;1,Q1783&lt;55,Table1[[#This Row],[Source]]="Nat"),"Nat OK",IF(AND(Table1[[#This Row],[Source]]&lt;&gt;"Nat",Q1783&lt;55),"Poor &lt;55",IF(OR(G1783="Randwick",G1783="Flemington",G1783="Caulfield",G1783="Sandown Lake",G1783="Sandown Hill"),"Best","ave"))))</f>
        <v>ave</v>
      </c>
      <c r="AC1783" s="133">
        <f>IF(Q1783="","",IF(AB1783="Poor &lt;55",$AC$2*0.2%,IF(AND(AB1783="Q",AA1783&lt;&gt;"Wed"),$AC$2*0.4%,IF(AND(AB1783="Q",AA1783="Wed"),$AC$2*0.5%,IF(AND(AB1783="Ave",U1783=100),$AC$2*0.5%,IF(AND(AB1783="ave",U1783="",N1783=1,AG1783="Bush"),$AC$2*1%,IF(AND(AB1783="ave",U1783="",Q1783&gt;100),$AC$2*1.3%,IF(AND(AB1783="ave",U1783=""),$AC$2*1.2%,IF(AND(AB1783="Ave",U1783=200),$AC$2*1%,IF(AND(AB1783="Best",U1783=200),$AC$2*1.5%,IF(AND(AB1783="Best",U1783="",K1783&lt;&gt;"Pro Syd"),$AC$2*0.5%,IF(AND(AB1783="Best",U1783=""),$AC$2*1%,IF(AND(AB1783="Best",U1783=100,Table1[[#This Row],[State]]="NSW"),$AC$2*0.4%,IF(AND(AB1783="Best",U1783=100),$AC$2*1%,IF(Table1[[#This Row],[Adj]]="Nat OK",$AC$2*0.5%,"xxx")))))))))))))))</f>
        <v>50</v>
      </c>
      <c r="AD1783" s="133" t="str">
        <f t="shared" si="362"/>
        <v/>
      </c>
      <c r="AE1783" s="133">
        <f t="shared" si="363"/>
        <v>-50</v>
      </c>
      <c r="AF1783" s="133" t="str">
        <f>VLOOKUP(Table1[[#This Row],[Track]],$F$2672:$H$2715,2,FALSE)</f>
        <v>Vic</v>
      </c>
      <c r="AG1783" s="133" t="str">
        <f>VLOOKUP(Table1[[#This Row],[Track]],$F$2672:$H$2715,3,FALSE)</f>
        <v>-</v>
      </c>
      <c r="AH1783" s="133" t="str">
        <f>IF(Table1[[#This Row],[Date]]&lt;$AH$2,"",IF(Table1[[#This Row],[Date]]&lt;$AH$3,"Edge","Elite Combo"))</f>
        <v/>
      </c>
      <c r="AI1783" s="218">
        <f>Table1[[#This Row],[Time]]</f>
        <v>0.76041666666666663</v>
      </c>
      <c r="AJ1783" s="219" t="str">
        <f>Table1[[#This Row],[Track]]</f>
        <v>Moonee Valley</v>
      </c>
      <c r="AK1783" s="216">
        <f>Table1[[#This Row],[Race ]]</f>
        <v>1</v>
      </c>
      <c r="AL1783" s="219">
        <f>Table1[[#This Row],[TAB]]</f>
        <v>7</v>
      </c>
      <c r="AM1783" s="219" t="str">
        <f>Table1[[#This Row],[Selection]]</f>
        <v>Thames</v>
      </c>
      <c r="AN1783" s="220" t="str">
        <f>Table1[[#This Row],[Sources]]</f>
        <v>E4-10/Nat-13</v>
      </c>
      <c r="AO1783" s="219">
        <f>Table1[[#This Row],[Scale Bet]]</f>
        <v>50</v>
      </c>
    </row>
    <row r="1784" spans="5:41" ht="16.5" customHeight="1" x14ac:dyDescent="0.25">
      <c r="E1784" s="185">
        <v>45562</v>
      </c>
      <c r="F1784" s="35">
        <v>0.76041666666666663</v>
      </c>
      <c r="G1784" s="36" t="s">
        <v>100</v>
      </c>
      <c r="H1784" s="36">
        <v>1</v>
      </c>
      <c r="I1784" s="36">
        <v>7</v>
      </c>
      <c r="J1784" s="36" t="s">
        <v>540</v>
      </c>
      <c r="K1784" s="36" t="s">
        <v>13</v>
      </c>
      <c r="L1784" s="165">
        <v>13</v>
      </c>
      <c r="M1784" s="134" t="str">
        <f t="shared" si="351"/>
        <v/>
      </c>
      <c r="N1784" s="36" t="str">
        <f t="shared" si="352"/>
        <v/>
      </c>
      <c r="O1784" s="135" t="str">
        <f t="shared" si="353"/>
        <v/>
      </c>
      <c r="P1784" s="186" t="str">
        <f t="shared" si="354"/>
        <v>OK</v>
      </c>
      <c r="Q1784" s="187" t="str">
        <f t="shared" si="355"/>
        <v/>
      </c>
      <c r="R1784" s="150"/>
      <c r="S1784" s="187" t="str">
        <f t="shared" si="356"/>
        <v/>
      </c>
      <c r="T1784" s="136" t="str">
        <f t="shared" si="357"/>
        <v>Thames</v>
      </c>
      <c r="U1784" s="137" t="str">
        <f>IF(P1784="","",IF(N1784=1,"",IF(Q1784="","",IF(Q1784&lt;=100,100,IF(Table1[[#This Row],[Day]]="Wed",100,200)))))</f>
        <v/>
      </c>
      <c r="V1784" s="137" t="str">
        <f t="shared" si="358"/>
        <v/>
      </c>
      <c r="W1784" s="137" t="str">
        <f t="shared" si="359"/>
        <v/>
      </c>
      <c r="X1784" s="133">
        <f>100</f>
        <v>100</v>
      </c>
      <c r="Y1784" s="133" t="str">
        <f t="shared" si="360"/>
        <v/>
      </c>
      <c r="Z1784" s="133">
        <f t="shared" si="361"/>
        <v>-100</v>
      </c>
      <c r="AA1784" s="134" t="str">
        <f>TEXT(Table1[[#This Row],[Date]],"DDD")</f>
        <v>Fri</v>
      </c>
      <c r="AB1784" s="133" t="str">
        <f>IF(OR(G1784="Doomben",G1784="Eagle Farm"),"Q",IF(AND(Q1784&gt;1,Q1784&lt;55,Table1[[#This Row],[Source]]="Nat"),"Nat OK",IF(AND(Table1[[#This Row],[Source]]&lt;&gt;"Nat",Q1784&lt;55),"Poor &lt;55",IF(OR(G1784="Randwick",G1784="Flemington",G1784="Caulfield",G1784="Sandown Lake",G1784="Sandown Hill"),"Best","ave"))))</f>
        <v>ave</v>
      </c>
      <c r="AC1784" s="133" t="str">
        <f>IF(Q1784="","",IF(AB1784="Poor &lt;55",$AC$2*0.2%,IF(AND(AB1784="Q",AA1784&lt;&gt;"Wed"),$AC$2*0.4%,IF(AND(AB1784="Q",AA1784="Wed"),$AC$2*0.5%,IF(AND(AB1784="Ave",U1784=100),$AC$2*0.5%,IF(AND(AB1784="ave",U1784="",N1784=1,AG1784="Bush"),$AC$2*1%,IF(AND(AB1784="ave",U1784="",Q1784&gt;100),$AC$2*1.3%,IF(AND(AB1784="ave",U1784=""),$AC$2*1.2%,IF(AND(AB1784="Ave",U1784=200),$AC$2*1%,IF(AND(AB1784="Best",U1784=200),$AC$2*1.5%,IF(AND(AB1784="Best",U1784="",K1784&lt;&gt;"Pro Syd"),$AC$2*0.5%,IF(AND(AB1784="Best",U1784=""),$AC$2*1%,IF(AND(AB1784="Best",U1784=100,Table1[[#This Row],[State]]="NSW"),$AC$2*0.4%,IF(AND(AB1784="Best",U1784=100),$AC$2*1%,IF(Table1[[#This Row],[Adj]]="Nat OK",$AC$2*0.5%,"xxx")))))))))))))))</f>
        <v/>
      </c>
      <c r="AD1784" s="133" t="str">
        <f t="shared" si="362"/>
        <v/>
      </c>
      <c r="AE1784" s="133" t="str">
        <f t="shared" si="363"/>
        <v/>
      </c>
      <c r="AF1784" s="133" t="str">
        <f>VLOOKUP(Table1[[#This Row],[Track]],$F$2672:$H$2715,2,FALSE)</f>
        <v>Vic</v>
      </c>
      <c r="AG1784" s="133" t="str">
        <f>VLOOKUP(Table1[[#This Row],[Track]],$F$2672:$H$2715,3,FALSE)</f>
        <v>-</v>
      </c>
      <c r="AH1784" s="133" t="str">
        <f>IF(Table1[[#This Row],[Date]]&lt;$AH$2,"",IF(Table1[[#This Row],[Date]]&lt;$AH$3,"Edge","Elite Combo"))</f>
        <v/>
      </c>
      <c r="AI1784" s="218">
        <f>Table1[[#This Row],[Time]]</f>
        <v>0.76041666666666663</v>
      </c>
      <c r="AJ1784" s="219" t="str">
        <f>Table1[[#This Row],[Track]]</f>
        <v>Moonee Valley</v>
      </c>
      <c r="AK1784" s="216">
        <f>Table1[[#This Row],[Race ]]</f>
        <v>1</v>
      </c>
      <c r="AL1784" s="219">
        <f>Table1[[#This Row],[TAB]]</f>
        <v>7</v>
      </c>
      <c r="AM1784" s="219" t="str">
        <f>Table1[[#This Row],[Selection]]</f>
        <v>Thames</v>
      </c>
      <c r="AN1784" s="220" t="str">
        <f>Table1[[#This Row],[Sources]]</f>
        <v/>
      </c>
      <c r="AO1784" s="219" t="str">
        <f>Table1[[#This Row],[Scale Bet]]</f>
        <v/>
      </c>
    </row>
    <row r="1785" spans="5:41" ht="16.5" customHeight="1" x14ac:dyDescent="0.25">
      <c r="E1785" s="185">
        <v>45562</v>
      </c>
      <c r="F1785" s="35">
        <v>0.78125</v>
      </c>
      <c r="G1785" s="36" t="s">
        <v>100</v>
      </c>
      <c r="H1785" s="36">
        <v>2</v>
      </c>
      <c r="I1785" s="36">
        <v>4</v>
      </c>
      <c r="J1785" s="36" t="s">
        <v>575</v>
      </c>
      <c r="K1785" s="36" t="s">
        <v>40</v>
      </c>
      <c r="L1785" s="165">
        <v>10</v>
      </c>
      <c r="M1785" s="134">
        <f t="shared" si="351"/>
        <v>20</v>
      </c>
      <c r="N1785" s="36">
        <f t="shared" si="352"/>
        <v>2</v>
      </c>
      <c r="O1785" s="135" t="str">
        <f t="shared" si="353"/>
        <v>Edge-10/Pro Mel-10</v>
      </c>
      <c r="P1785" s="186" t="str">
        <f t="shared" si="354"/>
        <v>OK</v>
      </c>
      <c r="Q1785" s="187">
        <f t="shared" si="355"/>
        <v>80</v>
      </c>
      <c r="R1785" s="150">
        <v>5</v>
      </c>
      <c r="S1785" s="187">
        <f t="shared" si="356"/>
        <v>400</v>
      </c>
      <c r="T1785" s="136" t="str">
        <f t="shared" si="357"/>
        <v>Baraqiel</v>
      </c>
      <c r="U1785" s="137">
        <f>IF(P1785="","",IF(N1785=1,"",IF(Q1785="","",IF(Q1785&lt;=100,100,IF(Table1[[#This Row],[Day]]="Wed",100,200)))))</f>
        <v>100</v>
      </c>
      <c r="V1785" s="137">
        <f t="shared" si="358"/>
        <v>500</v>
      </c>
      <c r="W1785" s="137">
        <f t="shared" si="359"/>
        <v>400</v>
      </c>
      <c r="X1785" s="133">
        <f>100</f>
        <v>100</v>
      </c>
      <c r="Y1785" s="133">
        <f t="shared" si="360"/>
        <v>500</v>
      </c>
      <c r="Z1785" s="133">
        <f t="shared" si="361"/>
        <v>400</v>
      </c>
      <c r="AA1785" s="134" t="str">
        <f>TEXT(Table1[[#This Row],[Date]],"DDD")</f>
        <v>Fri</v>
      </c>
      <c r="AB1785" s="133" t="str">
        <f>IF(OR(G1785="Doomben",G1785="Eagle Farm"),"Q",IF(AND(Q1785&gt;1,Q1785&lt;55,Table1[[#This Row],[Source]]="Nat"),"Nat OK",IF(AND(Table1[[#This Row],[Source]]&lt;&gt;"Nat",Q1785&lt;55),"Poor &lt;55",IF(OR(G1785="Randwick",G1785="Flemington",G1785="Caulfield",G1785="Sandown Lake",G1785="Sandown Hill"),"Best","ave"))))</f>
        <v>ave</v>
      </c>
      <c r="AC1785" s="133">
        <f>IF(Q1785="","",IF(AB1785="Poor &lt;55",$AC$2*0.2%,IF(AND(AB1785="Q",AA1785&lt;&gt;"Wed"),$AC$2*0.4%,IF(AND(AB1785="Q",AA1785="Wed"),$AC$2*0.5%,IF(AND(AB1785="Ave",U1785=100),$AC$2*0.5%,IF(AND(AB1785="ave",U1785="",N1785=1,AG1785="Bush"),$AC$2*1%,IF(AND(AB1785="ave",U1785="",Q1785&gt;100),$AC$2*1.3%,IF(AND(AB1785="ave",U1785=""),$AC$2*1.2%,IF(AND(AB1785="Ave",U1785=200),$AC$2*1%,IF(AND(AB1785="Best",U1785=200),$AC$2*1.5%,IF(AND(AB1785="Best",U1785="",K1785&lt;&gt;"Pro Syd"),$AC$2*0.5%,IF(AND(AB1785="Best",U1785=""),$AC$2*1%,IF(AND(AB1785="Best",U1785=100,Table1[[#This Row],[State]]="NSW"),$AC$2*0.4%,IF(AND(AB1785="Best",U1785=100),$AC$2*1%,IF(Table1[[#This Row],[Adj]]="Nat OK",$AC$2*0.5%,"xxx")))))))))))))))</f>
        <v>50</v>
      </c>
      <c r="AD1785" s="133">
        <f t="shared" si="362"/>
        <v>250</v>
      </c>
      <c r="AE1785" s="133">
        <f t="shared" si="363"/>
        <v>200</v>
      </c>
      <c r="AF1785" s="133" t="str">
        <f>VLOOKUP(Table1[[#This Row],[Track]],$F$2672:$H$2715,2,FALSE)</f>
        <v>Vic</v>
      </c>
      <c r="AG1785" s="133" t="str">
        <f>VLOOKUP(Table1[[#This Row],[Track]],$F$2672:$H$2715,3,FALSE)</f>
        <v>-</v>
      </c>
      <c r="AH1785" s="133" t="str">
        <f>IF(Table1[[#This Row],[Date]]&lt;$AH$2,"",IF(Table1[[#This Row],[Date]]&lt;$AH$3,"Edge","Elite Combo"))</f>
        <v/>
      </c>
      <c r="AI1785" s="218">
        <f>Table1[[#This Row],[Time]]</f>
        <v>0.78125</v>
      </c>
      <c r="AJ1785" s="219" t="str">
        <f>Table1[[#This Row],[Track]]</f>
        <v>Moonee Valley</v>
      </c>
      <c r="AK1785" s="216">
        <f>Table1[[#This Row],[Race ]]</f>
        <v>2</v>
      </c>
      <c r="AL1785" s="219">
        <f>Table1[[#This Row],[TAB]]</f>
        <v>4</v>
      </c>
      <c r="AM1785" s="219" t="str">
        <f>Table1[[#This Row],[Selection]]</f>
        <v>Baraqiel</v>
      </c>
      <c r="AN1785" s="220" t="str">
        <f>Table1[[#This Row],[Sources]]</f>
        <v>Edge-10/Pro Mel-10</v>
      </c>
      <c r="AO1785" s="219">
        <f>Table1[[#This Row],[Scale Bet]]</f>
        <v>50</v>
      </c>
    </row>
    <row r="1786" spans="5:41" ht="16.5" customHeight="1" x14ac:dyDescent="0.25">
      <c r="E1786" s="185">
        <v>45562</v>
      </c>
      <c r="F1786" s="35">
        <v>0.78125</v>
      </c>
      <c r="G1786" s="36" t="s">
        <v>100</v>
      </c>
      <c r="H1786" s="36">
        <v>2</v>
      </c>
      <c r="I1786" s="36">
        <v>4</v>
      </c>
      <c r="J1786" s="36" t="s">
        <v>575</v>
      </c>
      <c r="K1786" s="36" t="s">
        <v>18</v>
      </c>
      <c r="L1786" s="165">
        <v>10</v>
      </c>
      <c r="M1786" s="134" t="str">
        <f t="shared" si="351"/>
        <v/>
      </c>
      <c r="N1786" s="36" t="str">
        <f t="shared" si="352"/>
        <v/>
      </c>
      <c r="O1786" s="135" t="str">
        <f t="shared" si="353"/>
        <v/>
      </c>
      <c r="P1786" s="186" t="str">
        <f t="shared" si="354"/>
        <v>OK</v>
      </c>
      <c r="Q1786" s="187" t="str">
        <f t="shared" si="355"/>
        <v/>
      </c>
      <c r="R1786" s="150"/>
      <c r="S1786" s="187" t="str">
        <f t="shared" si="356"/>
        <v/>
      </c>
      <c r="T1786" s="136" t="str">
        <f t="shared" si="357"/>
        <v>Baraqiel</v>
      </c>
      <c r="U1786" s="137" t="str">
        <f>IF(P1786="","",IF(N1786=1,"",IF(Q1786="","",IF(Q1786&lt;=100,100,IF(Table1[[#This Row],[Day]]="Wed",100,200)))))</f>
        <v/>
      </c>
      <c r="V1786" s="137" t="str">
        <f t="shared" si="358"/>
        <v/>
      </c>
      <c r="W1786" s="137" t="str">
        <f t="shared" si="359"/>
        <v/>
      </c>
      <c r="X1786" s="133">
        <f>100</f>
        <v>100</v>
      </c>
      <c r="Y1786" s="133" t="str">
        <f t="shared" si="360"/>
        <v/>
      </c>
      <c r="Z1786" s="133">
        <f t="shared" si="361"/>
        <v>-100</v>
      </c>
      <c r="AA1786" s="134" t="str">
        <f>TEXT(Table1[[#This Row],[Date]],"DDD")</f>
        <v>Fri</v>
      </c>
      <c r="AB1786" s="133" t="str">
        <f>IF(OR(G1786="Doomben",G1786="Eagle Farm"),"Q",IF(AND(Q1786&gt;1,Q1786&lt;55,Table1[[#This Row],[Source]]="Nat"),"Nat OK",IF(AND(Table1[[#This Row],[Source]]&lt;&gt;"Nat",Q1786&lt;55),"Poor &lt;55",IF(OR(G1786="Randwick",G1786="Flemington",G1786="Caulfield",G1786="Sandown Lake",G1786="Sandown Hill"),"Best","ave"))))</f>
        <v>ave</v>
      </c>
      <c r="AC1786" s="133" t="str">
        <f>IF(Q1786="","",IF(AB1786="Poor &lt;55",$AC$2*0.2%,IF(AND(AB1786="Q",AA1786&lt;&gt;"Wed"),$AC$2*0.4%,IF(AND(AB1786="Q",AA1786="Wed"),$AC$2*0.5%,IF(AND(AB1786="Ave",U1786=100),$AC$2*0.5%,IF(AND(AB1786="ave",U1786="",N1786=1,AG1786="Bush"),$AC$2*1%,IF(AND(AB1786="ave",U1786="",Q1786&gt;100),$AC$2*1.3%,IF(AND(AB1786="ave",U1786=""),$AC$2*1.2%,IF(AND(AB1786="Ave",U1786=200),$AC$2*1%,IF(AND(AB1786="Best",U1786=200),$AC$2*1.5%,IF(AND(AB1786="Best",U1786="",K1786&lt;&gt;"Pro Syd"),$AC$2*0.5%,IF(AND(AB1786="Best",U1786=""),$AC$2*1%,IF(AND(AB1786="Best",U1786=100,Table1[[#This Row],[State]]="NSW"),$AC$2*0.4%,IF(AND(AB1786="Best",U1786=100),$AC$2*1%,IF(Table1[[#This Row],[Adj]]="Nat OK",$AC$2*0.5%,"xxx")))))))))))))))</f>
        <v/>
      </c>
      <c r="AD1786" s="133" t="str">
        <f t="shared" si="362"/>
        <v/>
      </c>
      <c r="AE1786" s="133" t="str">
        <f t="shared" si="363"/>
        <v/>
      </c>
      <c r="AF1786" s="133" t="str">
        <f>VLOOKUP(Table1[[#This Row],[Track]],$F$2672:$H$2715,2,FALSE)</f>
        <v>Vic</v>
      </c>
      <c r="AG1786" s="133" t="str">
        <f>VLOOKUP(Table1[[#This Row],[Track]],$F$2672:$H$2715,3,FALSE)</f>
        <v>-</v>
      </c>
      <c r="AH1786" s="133" t="str">
        <f>IF(Table1[[#This Row],[Date]]&lt;$AH$2,"",IF(Table1[[#This Row],[Date]]&lt;$AH$3,"Edge","Elite Combo"))</f>
        <v/>
      </c>
      <c r="AI1786" s="218">
        <f>Table1[[#This Row],[Time]]</f>
        <v>0.78125</v>
      </c>
      <c r="AJ1786" s="219" t="str">
        <f>Table1[[#This Row],[Track]]</f>
        <v>Moonee Valley</v>
      </c>
      <c r="AK1786" s="216">
        <f>Table1[[#This Row],[Race ]]</f>
        <v>2</v>
      </c>
      <c r="AL1786" s="219">
        <f>Table1[[#This Row],[TAB]]</f>
        <v>4</v>
      </c>
      <c r="AM1786" s="219" t="str">
        <f>Table1[[#This Row],[Selection]]</f>
        <v>Baraqiel</v>
      </c>
      <c r="AN1786" s="220" t="str">
        <f>Table1[[#This Row],[Sources]]</f>
        <v/>
      </c>
      <c r="AO1786" s="219" t="str">
        <f>Table1[[#This Row],[Scale Bet]]</f>
        <v/>
      </c>
    </row>
    <row r="1787" spans="5:41" ht="16.5" customHeight="1" x14ac:dyDescent="0.25">
      <c r="E1787" s="185">
        <v>45562</v>
      </c>
      <c r="F1787" s="35">
        <v>0.78125</v>
      </c>
      <c r="G1787" s="36" t="s">
        <v>100</v>
      </c>
      <c r="H1787" s="36">
        <v>2</v>
      </c>
      <c r="I1787" s="36">
        <v>7</v>
      </c>
      <c r="J1787" s="36" t="s">
        <v>576</v>
      </c>
      <c r="K1787" s="36" t="s">
        <v>40</v>
      </c>
      <c r="L1787" s="165">
        <v>10</v>
      </c>
      <c r="M1787" s="134">
        <f t="shared" si="351"/>
        <v>23</v>
      </c>
      <c r="N1787" s="36">
        <f t="shared" si="352"/>
        <v>2</v>
      </c>
      <c r="O1787" s="135" t="str">
        <f t="shared" si="353"/>
        <v>Edge-10/Pro Mel-13</v>
      </c>
      <c r="P1787" s="186" t="str">
        <f t="shared" si="354"/>
        <v>OK</v>
      </c>
      <c r="Q1787" s="187">
        <f t="shared" si="355"/>
        <v>92</v>
      </c>
      <c r="R1787" s="150"/>
      <c r="S1787" s="187" t="str">
        <f t="shared" si="356"/>
        <v/>
      </c>
      <c r="T1787" s="136" t="str">
        <f t="shared" si="357"/>
        <v>Gumdrops</v>
      </c>
      <c r="U1787" s="137">
        <f>IF(P1787="","",IF(N1787=1,"",IF(Q1787="","",IF(Q1787&lt;=100,100,IF(Table1[[#This Row],[Day]]="Wed",100,200)))))</f>
        <v>100</v>
      </c>
      <c r="V1787" s="137" t="str">
        <f t="shared" si="358"/>
        <v/>
      </c>
      <c r="W1787" s="137">
        <f t="shared" si="359"/>
        <v>-100</v>
      </c>
      <c r="X1787" s="133">
        <f>100</f>
        <v>100</v>
      </c>
      <c r="Y1787" s="133" t="str">
        <f t="shared" si="360"/>
        <v/>
      </c>
      <c r="Z1787" s="133">
        <f t="shared" si="361"/>
        <v>-100</v>
      </c>
      <c r="AA1787" s="134" t="str">
        <f>TEXT(Table1[[#This Row],[Date]],"DDD")</f>
        <v>Fri</v>
      </c>
      <c r="AB1787" s="133" t="str">
        <f>IF(OR(G1787="Doomben",G1787="Eagle Farm"),"Q",IF(AND(Q1787&gt;1,Q1787&lt;55,Table1[[#This Row],[Source]]="Nat"),"Nat OK",IF(AND(Table1[[#This Row],[Source]]&lt;&gt;"Nat",Q1787&lt;55),"Poor &lt;55",IF(OR(G1787="Randwick",G1787="Flemington",G1787="Caulfield",G1787="Sandown Lake",G1787="Sandown Hill"),"Best","ave"))))</f>
        <v>ave</v>
      </c>
      <c r="AC1787" s="133">
        <f>IF(Q1787="","",IF(AB1787="Poor &lt;55",$AC$2*0.2%,IF(AND(AB1787="Q",AA1787&lt;&gt;"Wed"),$AC$2*0.4%,IF(AND(AB1787="Q",AA1787="Wed"),$AC$2*0.5%,IF(AND(AB1787="Ave",U1787=100),$AC$2*0.5%,IF(AND(AB1787="ave",U1787="",N1787=1,AG1787="Bush"),$AC$2*1%,IF(AND(AB1787="ave",U1787="",Q1787&gt;100),$AC$2*1.3%,IF(AND(AB1787="ave",U1787=""),$AC$2*1.2%,IF(AND(AB1787="Ave",U1787=200),$AC$2*1%,IF(AND(AB1787="Best",U1787=200),$AC$2*1.5%,IF(AND(AB1787="Best",U1787="",K1787&lt;&gt;"Pro Syd"),$AC$2*0.5%,IF(AND(AB1787="Best",U1787=""),$AC$2*1%,IF(AND(AB1787="Best",U1787=100,Table1[[#This Row],[State]]="NSW"),$AC$2*0.4%,IF(AND(AB1787="Best",U1787=100),$AC$2*1%,IF(Table1[[#This Row],[Adj]]="Nat OK",$AC$2*0.5%,"xxx")))))))))))))))</f>
        <v>50</v>
      </c>
      <c r="AD1787" s="133" t="str">
        <f t="shared" si="362"/>
        <v/>
      </c>
      <c r="AE1787" s="133">
        <f t="shared" si="363"/>
        <v>-50</v>
      </c>
      <c r="AF1787" s="133" t="str">
        <f>VLOOKUP(Table1[[#This Row],[Track]],$F$2672:$H$2715,2,FALSE)</f>
        <v>Vic</v>
      </c>
      <c r="AG1787" s="133" t="str">
        <f>VLOOKUP(Table1[[#This Row],[Track]],$F$2672:$H$2715,3,FALSE)</f>
        <v>-</v>
      </c>
      <c r="AH1787" s="133" t="str">
        <f>IF(Table1[[#This Row],[Date]]&lt;$AH$2,"",IF(Table1[[#This Row],[Date]]&lt;$AH$3,"Edge","Elite Combo"))</f>
        <v/>
      </c>
      <c r="AI1787" s="218">
        <f>Table1[[#This Row],[Time]]</f>
        <v>0.78125</v>
      </c>
      <c r="AJ1787" s="219" t="str">
        <f>Table1[[#This Row],[Track]]</f>
        <v>Moonee Valley</v>
      </c>
      <c r="AK1787" s="216">
        <f>Table1[[#This Row],[Race ]]</f>
        <v>2</v>
      </c>
      <c r="AL1787" s="219">
        <f>Table1[[#This Row],[TAB]]</f>
        <v>7</v>
      </c>
      <c r="AM1787" s="219" t="str">
        <f>Table1[[#This Row],[Selection]]</f>
        <v>Gumdrops</v>
      </c>
      <c r="AN1787" s="220" t="str">
        <f>Table1[[#This Row],[Sources]]</f>
        <v>Edge-10/Pro Mel-13</v>
      </c>
      <c r="AO1787" s="219">
        <f>Table1[[#This Row],[Scale Bet]]</f>
        <v>50</v>
      </c>
    </row>
    <row r="1788" spans="5:41" ht="16.5" customHeight="1" x14ac:dyDescent="0.25">
      <c r="E1788" s="185">
        <v>45562</v>
      </c>
      <c r="F1788" s="35">
        <v>0.78125</v>
      </c>
      <c r="G1788" s="36" t="s">
        <v>100</v>
      </c>
      <c r="H1788" s="36">
        <v>2</v>
      </c>
      <c r="I1788" s="36">
        <v>7</v>
      </c>
      <c r="J1788" s="36" t="s">
        <v>576</v>
      </c>
      <c r="K1788" s="36" t="s">
        <v>18</v>
      </c>
      <c r="L1788" s="165">
        <v>13</v>
      </c>
      <c r="M1788" s="134" t="str">
        <f t="shared" si="351"/>
        <v/>
      </c>
      <c r="N1788" s="36" t="str">
        <f t="shared" si="352"/>
        <v/>
      </c>
      <c r="O1788" s="135" t="str">
        <f t="shared" si="353"/>
        <v/>
      </c>
      <c r="P1788" s="186" t="str">
        <f t="shared" si="354"/>
        <v>OK</v>
      </c>
      <c r="Q1788" s="187" t="str">
        <f t="shared" si="355"/>
        <v/>
      </c>
      <c r="R1788" s="150">
        <v>5</v>
      </c>
      <c r="S1788" s="187" t="str">
        <f t="shared" si="356"/>
        <v/>
      </c>
      <c r="T1788" s="136" t="str">
        <f t="shared" si="357"/>
        <v>Gumdrops</v>
      </c>
      <c r="U1788" s="137" t="str">
        <f>IF(P1788="","",IF(N1788=1,"",IF(Q1788="","",IF(Q1788&lt;=100,100,IF(Table1[[#This Row],[Day]]="Wed",100,200)))))</f>
        <v/>
      </c>
      <c r="V1788" s="137" t="str">
        <f t="shared" si="358"/>
        <v/>
      </c>
      <c r="W1788" s="137" t="str">
        <f t="shared" si="359"/>
        <v/>
      </c>
      <c r="X1788" s="133">
        <f>100</f>
        <v>100</v>
      </c>
      <c r="Y1788" s="133">
        <f t="shared" si="360"/>
        <v>500</v>
      </c>
      <c r="Z1788" s="133">
        <f t="shared" si="361"/>
        <v>400</v>
      </c>
      <c r="AA1788" s="134" t="str">
        <f>TEXT(Table1[[#This Row],[Date]],"DDD")</f>
        <v>Fri</v>
      </c>
      <c r="AB1788" s="133" t="str">
        <f>IF(OR(G1788="Doomben",G1788="Eagle Farm"),"Q",IF(AND(Q1788&gt;1,Q1788&lt;55,Table1[[#This Row],[Source]]="Nat"),"Nat OK",IF(AND(Table1[[#This Row],[Source]]&lt;&gt;"Nat",Q1788&lt;55),"Poor &lt;55",IF(OR(G1788="Randwick",G1788="Flemington",G1788="Caulfield",G1788="Sandown Lake",G1788="Sandown Hill"),"Best","ave"))))</f>
        <v>ave</v>
      </c>
      <c r="AC1788" s="133" t="str">
        <f>IF(Q1788="","",IF(AB1788="Poor &lt;55",$AC$2*0.2%,IF(AND(AB1788="Q",AA1788&lt;&gt;"Wed"),$AC$2*0.4%,IF(AND(AB1788="Q",AA1788="Wed"),$AC$2*0.5%,IF(AND(AB1788="Ave",U1788=100),$AC$2*0.5%,IF(AND(AB1788="ave",U1788="",N1788=1,AG1788="Bush"),$AC$2*1%,IF(AND(AB1788="ave",U1788="",Q1788&gt;100),$AC$2*1.3%,IF(AND(AB1788="ave",U1788=""),$AC$2*1.2%,IF(AND(AB1788="Ave",U1788=200),$AC$2*1%,IF(AND(AB1788="Best",U1788=200),$AC$2*1.5%,IF(AND(AB1788="Best",U1788="",K1788&lt;&gt;"Pro Syd"),$AC$2*0.5%,IF(AND(AB1788="Best",U1788=""),$AC$2*1%,IF(AND(AB1788="Best",U1788=100,Table1[[#This Row],[State]]="NSW"),$AC$2*0.4%,IF(AND(AB1788="Best",U1788=100),$AC$2*1%,IF(Table1[[#This Row],[Adj]]="Nat OK",$AC$2*0.5%,"xxx")))))))))))))))</f>
        <v/>
      </c>
      <c r="AD1788" s="133" t="str">
        <f t="shared" si="362"/>
        <v/>
      </c>
      <c r="AE1788" s="133" t="str">
        <f t="shared" si="363"/>
        <v/>
      </c>
      <c r="AF1788" s="133" t="str">
        <f>VLOOKUP(Table1[[#This Row],[Track]],$F$2672:$H$2715,2,FALSE)</f>
        <v>Vic</v>
      </c>
      <c r="AG1788" s="133" t="str">
        <f>VLOOKUP(Table1[[#This Row],[Track]],$F$2672:$H$2715,3,FALSE)</f>
        <v>-</v>
      </c>
      <c r="AH1788" s="133" t="str">
        <f>IF(Table1[[#This Row],[Date]]&lt;$AH$2,"",IF(Table1[[#This Row],[Date]]&lt;$AH$3,"Edge","Elite Combo"))</f>
        <v/>
      </c>
      <c r="AI1788" s="218">
        <f>Table1[[#This Row],[Time]]</f>
        <v>0.78125</v>
      </c>
      <c r="AJ1788" s="219" t="str">
        <f>Table1[[#This Row],[Track]]</f>
        <v>Moonee Valley</v>
      </c>
      <c r="AK1788" s="216">
        <f>Table1[[#This Row],[Race ]]</f>
        <v>2</v>
      </c>
      <c r="AL1788" s="219">
        <f>Table1[[#This Row],[TAB]]</f>
        <v>7</v>
      </c>
      <c r="AM1788" s="219" t="str">
        <f>Table1[[#This Row],[Selection]]</f>
        <v>Gumdrops</v>
      </c>
      <c r="AN1788" s="220" t="str">
        <f>Table1[[#This Row],[Sources]]</f>
        <v/>
      </c>
      <c r="AO1788" s="219" t="str">
        <f>Table1[[#This Row],[Scale Bet]]</f>
        <v/>
      </c>
    </row>
    <row r="1789" spans="5:41" ht="16.5" customHeight="1" x14ac:dyDescent="0.25">
      <c r="E1789" s="185">
        <v>45562</v>
      </c>
      <c r="F1789" s="35">
        <v>0.80208333333333337</v>
      </c>
      <c r="G1789" s="36" t="s">
        <v>100</v>
      </c>
      <c r="H1789" s="36">
        <v>3</v>
      </c>
      <c r="I1789" s="36">
        <v>8</v>
      </c>
      <c r="J1789" s="36" t="s">
        <v>541</v>
      </c>
      <c r="K1789" s="36" t="s">
        <v>1</v>
      </c>
      <c r="L1789" s="165">
        <v>10</v>
      </c>
      <c r="M1789" s="134">
        <f t="shared" si="351"/>
        <v>30</v>
      </c>
      <c r="N1789" s="36">
        <f t="shared" si="352"/>
        <v>2</v>
      </c>
      <c r="O1789" s="135" t="str">
        <f t="shared" si="353"/>
        <v>E4-10/Nat-20</v>
      </c>
      <c r="P1789" s="186" t="str">
        <f t="shared" si="354"/>
        <v>OK</v>
      </c>
      <c r="Q1789" s="187">
        <f t="shared" si="355"/>
        <v>120</v>
      </c>
      <c r="R1789" s="150"/>
      <c r="S1789" s="187" t="str">
        <f t="shared" si="356"/>
        <v/>
      </c>
      <c r="T1789" s="136" t="str">
        <f t="shared" si="357"/>
        <v>Frilled</v>
      </c>
      <c r="U1789" s="137">
        <f>IF(P1789="","",IF(N1789=1,"",IF(Q1789="","",IF(Q1789&lt;=100,100,IF(Table1[[#This Row],[Day]]="Wed",100,200)))))</f>
        <v>200</v>
      </c>
      <c r="V1789" s="137" t="str">
        <f t="shared" si="358"/>
        <v/>
      </c>
      <c r="W1789" s="137">
        <f t="shared" si="359"/>
        <v>-200</v>
      </c>
      <c r="X1789" s="133">
        <f>100</f>
        <v>100</v>
      </c>
      <c r="Y1789" s="133" t="str">
        <f t="shared" si="360"/>
        <v/>
      </c>
      <c r="Z1789" s="133">
        <f t="shared" si="361"/>
        <v>-100</v>
      </c>
      <c r="AA1789" s="134" t="str">
        <f>TEXT(Table1[[#This Row],[Date]],"DDD")</f>
        <v>Fri</v>
      </c>
      <c r="AB1789" s="133" t="str">
        <f>IF(OR(G1789="Doomben",G1789="Eagle Farm"),"Q",IF(AND(Q1789&gt;1,Q1789&lt;55,Table1[[#This Row],[Source]]="Nat"),"Nat OK",IF(AND(Table1[[#This Row],[Source]]&lt;&gt;"Nat",Q1789&lt;55),"Poor &lt;55",IF(OR(G1789="Randwick",G1789="Flemington",G1789="Caulfield",G1789="Sandown Lake",G1789="Sandown Hill"),"Best","ave"))))</f>
        <v>ave</v>
      </c>
      <c r="AC1789" s="133">
        <f>IF(Q1789="","",IF(AB1789="Poor &lt;55",$AC$2*0.2%,IF(AND(AB1789="Q",AA1789&lt;&gt;"Wed"),$AC$2*0.4%,IF(AND(AB1789="Q",AA1789="Wed"),$AC$2*0.5%,IF(AND(AB1789="Ave",U1789=100),$AC$2*0.5%,IF(AND(AB1789="ave",U1789="",N1789=1,AG1789="Bush"),$AC$2*1%,IF(AND(AB1789="ave",U1789="",Q1789&gt;100),$AC$2*1.3%,IF(AND(AB1789="ave",U1789=""),$AC$2*1.2%,IF(AND(AB1789="Ave",U1789=200),$AC$2*1%,IF(AND(AB1789="Best",U1789=200),$AC$2*1.5%,IF(AND(AB1789="Best",U1789="",K1789&lt;&gt;"Pro Syd"),$AC$2*0.5%,IF(AND(AB1789="Best",U1789=""),$AC$2*1%,IF(AND(AB1789="Best",U1789=100,Table1[[#This Row],[State]]="NSW"),$AC$2*0.4%,IF(AND(AB1789="Best",U1789=100),$AC$2*1%,IF(Table1[[#This Row],[Adj]]="Nat OK",$AC$2*0.5%,"xxx")))))))))))))))</f>
        <v>100</v>
      </c>
      <c r="AD1789" s="133" t="str">
        <f t="shared" si="362"/>
        <v/>
      </c>
      <c r="AE1789" s="133">
        <f t="shared" si="363"/>
        <v>-100</v>
      </c>
      <c r="AF1789" s="133" t="str">
        <f>VLOOKUP(Table1[[#This Row],[Track]],$F$2672:$H$2715,2,FALSE)</f>
        <v>Vic</v>
      </c>
      <c r="AG1789" s="133" t="str">
        <f>VLOOKUP(Table1[[#This Row],[Track]],$F$2672:$H$2715,3,FALSE)</f>
        <v>-</v>
      </c>
      <c r="AH1789" s="133" t="str">
        <f>IF(Table1[[#This Row],[Date]]&lt;$AH$2,"",IF(Table1[[#This Row],[Date]]&lt;$AH$3,"Edge","Elite Combo"))</f>
        <v/>
      </c>
      <c r="AI1789" s="218">
        <f>Table1[[#This Row],[Time]]</f>
        <v>0.80208333333333337</v>
      </c>
      <c r="AJ1789" s="219" t="str">
        <f>Table1[[#This Row],[Track]]</f>
        <v>Moonee Valley</v>
      </c>
      <c r="AK1789" s="216">
        <f>Table1[[#This Row],[Race ]]</f>
        <v>3</v>
      </c>
      <c r="AL1789" s="219">
        <f>Table1[[#This Row],[TAB]]</f>
        <v>8</v>
      </c>
      <c r="AM1789" s="219" t="str">
        <f>Table1[[#This Row],[Selection]]</f>
        <v>Frilled</v>
      </c>
      <c r="AN1789" s="220" t="str">
        <f>Table1[[#This Row],[Sources]]</f>
        <v>E4-10/Nat-20</v>
      </c>
      <c r="AO1789" s="219">
        <f>Table1[[#This Row],[Scale Bet]]</f>
        <v>100</v>
      </c>
    </row>
    <row r="1790" spans="5:41" ht="16.5" customHeight="1" x14ac:dyDescent="0.25">
      <c r="E1790" s="185">
        <v>45562</v>
      </c>
      <c r="F1790" s="35">
        <v>0.80208333333333337</v>
      </c>
      <c r="G1790" s="36" t="s">
        <v>100</v>
      </c>
      <c r="H1790" s="36">
        <v>3</v>
      </c>
      <c r="I1790" s="36">
        <v>8</v>
      </c>
      <c r="J1790" s="36" t="s">
        <v>541</v>
      </c>
      <c r="K1790" s="36" t="s">
        <v>13</v>
      </c>
      <c r="L1790" s="165">
        <v>20</v>
      </c>
      <c r="M1790" s="134" t="str">
        <f t="shared" si="351"/>
        <v/>
      </c>
      <c r="N1790" s="36" t="str">
        <f t="shared" si="352"/>
        <v/>
      </c>
      <c r="O1790" s="135" t="str">
        <f t="shared" si="353"/>
        <v/>
      </c>
      <c r="P1790" s="186" t="str">
        <f t="shared" si="354"/>
        <v>OK</v>
      </c>
      <c r="Q1790" s="187" t="str">
        <f t="shared" si="355"/>
        <v/>
      </c>
      <c r="R1790" s="150"/>
      <c r="S1790" s="187" t="str">
        <f t="shared" si="356"/>
        <v/>
      </c>
      <c r="T1790" s="136" t="str">
        <f t="shared" si="357"/>
        <v>Frilled</v>
      </c>
      <c r="U1790" s="137" t="str">
        <f>IF(P1790="","",IF(N1790=1,"",IF(Q1790="","",IF(Q1790&lt;=100,100,IF(Table1[[#This Row],[Day]]="Wed",100,200)))))</f>
        <v/>
      </c>
      <c r="V1790" s="137" t="str">
        <f t="shared" si="358"/>
        <v/>
      </c>
      <c r="W1790" s="137" t="str">
        <f t="shared" si="359"/>
        <v/>
      </c>
      <c r="X1790" s="133">
        <f>100</f>
        <v>100</v>
      </c>
      <c r="Y1790" s="133" t="str">
        <f t="shared" si="360"/>
        <v/>
      </c>
      <c r="Z1790" s="133">
        <f t="shared" si="361"/>
        <v>-100</v>
      </c>
      <c r="AA1790" s="134" t="str">
        <f>TEXT(Table1[[#This Row],[Date]],"DDD")</f>
        <v>Fri</v>
      </c>
      <c r="AB1790" s="133" t="str">
        <f>IF(OR(G1790="Doomben",G1790="Eagle Farm"),"Q",IF(AND(Q1790&gt;1,Q1790&lt;55,Table1[[#This Row],[Source]]="Nat"),"Nat OK",IF(AND(Table1[[#This Row],[Source]]&lt;&gt;"Nat",Q1790&lt;55),"Poor &lt;55",IF(OR(G1790="Randwick",G1790="Flemington",G1790="Caulfield",G1790="Sandown Lake",G1790="Sandown Hill"),"Best","ave"))))</f>
        <v>ave</v>
      </c>
      <c r="AC1790" s="133" t="str">
        <f>IF(Q1790="","",IF(AB1790="Poor &lt;55",$AC$2*0.2%,IF(AND(AB1790="Q",AA1790&lt;&gt;"Wed"),$AC$2*0.4%,IF(AND(AB1790="Q",AA1790="Wed"),$AC$2*0.5%,IF(AND(AB1790="Ave",U1790=100),$AC$2*0.5%,IF(AND(AB1790="ave",U1790="",N1790=1,AG1790="Bush"),$AC$2*1%,IF(AND(AB1790="ave",U1790="",Q1790&gt;100),$AC$2*1.3%,IF(AND(AB1790="ave",U1790=""),$AC$2*1.2%,IF(AND(AB1790="Ave",U1790=200),$AC$2*1%,IF(AND(AB1790="Best",U1790=200),$AC$2*1.5%,IF(AND(AB1790="Best",U1790="",K1790&lt;&gt;"Pro Syd"),$AC$2*0.5%,IF(AND(AB1790="Best",U1790=""),$AC$2*1%,IF(AND(AB1790="Best",U1790=100,Table1[[#This Row],[State]]="NSW"),$AC$2*0.4%,IF(AND(AB1790="Best",U1790=100),$AC$2*1%,IF(Table1[[#This Row],[Adj]]="Nat OK",$AC$2*0.5%,"xxx")))))))))))))))</f>
        <v/>
      </c>
      <c r="AD1790" s="133" t="str">
        <f t="shared" si="362"/>
        <v/>
      </c>
      <c r="AE1790" s="133" t="str">
        <f t="shared" si="363"/>
        <v/>
      </c>
      <c r="AF1790" s="133" t="str">
        <f>VLOOKUP(Table1[[#This Row],[Track]],$F$2672:$H$2715,2,FALSE)</f>
        <v>Vic</v>
      </c>
      <c r="AG1790" s="133" t="str">
        <f>VLOOKUP(Table1[[#This Row],[Track]],$F$2672:$H$2715,3,FALSE)</f>
        <v>-</v>
      </c>
      <c r="AH1790" s="133" t="str">
        <f>IF(Table1[[#This Row],[Date]]&lt;$AH$2,"",IF(Table1[[#This Row],[Date]]&lt;$AH$3,"Edge","Elite Combo"))</f>
        <v/>
      </c>
      <c r="AI1790" s="218">
        <f>Table1[[#This Row],[Time]]</f>
        <v>0.80208333333333337</v>
      </c>
      <c r="AJ1790" s="219" t="str">
        <f>Table1[[#This Row],[Track]]</f>
        <v>Moonee Valley</v>
      </c>
      <c r="AK1790" s="216">
        <f>Table1[[#This Row],[Race ]]</f>
        <v>3</v>
      </c>
      <c r="AL1790" s="219">
        <f>Table1[[#This Row],[TAB]]</f>
        <v>8</v>
      </c>
      <c r="AM1790" s="219" t="str">
        <f>Table1[[#This Row],[Selection]]</f>
        <v>Frilled</v>
      </c>
      <c r="AN1790" s="220" t="str">
        <f>Table1[[#This Row],[Sources]]</f>
        <v/>
      </c>
      <c r="AO1790" s="219" t="str">
        <f>Table1[[#This Row],[Scale Bet]]</f>
        <v/>
      </c>
    </row>
    <row r="1791" spans="5:41" ht="16.5" customHeight="1" x14ac:dyDescent="0.25">
      <c r="E1791" s="185">
        <v>45562</v>
      </c>
      <c r="F1791" s="35">
        <v>0.90625</v>
      </c>
      <c r="G1791" s="36" t="s">
        <v>100</v>
      </c>
      <c r="H1791" s="36">
        <v>8</v>
      </c>
      <c r="I1791" s="36">
        <v>1</v>
      </c>
      <c r="J1791" s="36" t="s">
        <v>222</v>
      </c>
      <c r="K1791" s="36" t="s">
        <v>1</v>
      </c>
      <c r="L1791" s="165">
        <v>12</v>
      </c>
      <c r="M1791" s="134">
        <f t="shared" si="351"/>
        <v>47</v>
      </c>
      <c r="N1791" s="36">
        <f t="shared" si="352"/>
        <v>3</v>
      </c>
      <c r="O1791" s="135" t="str">
        <f t="shared" si="353"/>
        <v>E4-12/Edge-20/Pro Mel-15</v>
      </c>
      <c r="P1791" s="186" t="str">
        <f t="shared" si="354"/>
        <v>OK</v>
      </c>
      <c r="Q1791" s="187">
        <f t="shared" si="355"/>
        <v>188</v>
      </c>
      <c r="R1791" s="150"/>
      <c r="S1791" s="187" t="str">
        <f t="shared" si="356"/>
        <v/>
      </c>
      <c r="T1791" s="136" t="str">
        <f t="shared" si="357"/>
        <v>Grinzinger Belle</v>
      </c>
      <c r="U1791" s="137">
        <f>IF(P1791="","",IF(N1791=1,"",IF(Q1791="","",IF(Q1791&lt;=100,100,IF(Table1[[#This Row],[Day]]="Wed",100,200)))))</f>
        <v>200</v>
      </c>
      <c r="V1791" s="137" t="str">
        <f t="shared" si="358"/>
        <v/>
      </c>
      <c r="W1791" s="137">
        <f t="shared" si="359"/>
        <v>-200</v>
      </c>
      <c r="X1791" s="133">
        <f>100</f>
        <v>100</v>
      </c>
      <c r="Y1791" s="133" t="str">
        <f t="shared" si="360"/>
        <v/>
      </c>
      <c r="Z1791" s="133">
        <f t="shared" si="361"/>
        <v>-100</v>
      </c>
      <c r="AA1791" s="134" t="str">
        <f>TEXT(Table1[[#This Row],[Date]],"DDD")</f>
        <v>Fri</v>
      </c>
      <c r="AB1791" s="133" t="str">
        <f>IF(OR(G1791="Doomben",G1791="Eagle Farm"),"Q",IF(AND(Q1791&gt;1,Q1791&lt;55,Table1[[#This Row],[Source]]="Nat"),"Nat OK",IF(AND(Table1[[#This Row],[Source]]&lt;&gt;"Nat",Q1791&lt;55),"Poor &lt;55",IF(OR(G1791="Randwick",G1791="Flemington",G1791="Caulfield",G1791="Sandown Lake",G1791="Sandown Hill"),"Best","ave"))))</f>
        <v>ave</v>
      </c>
      <c r="AC1791" s="133">
        <f>IF(Q1791="","",IF(AB1791="Poor &lt;55",$AC$2*0.2%,IF(AND(AB1791="Q",AA1791&lt;&gt;"Wed"),$AC$2*0.4%,IF(AND(AB1791="Q",AA1791="Wed"),$AC$2*0.5%,IF(AND(AB1791="Ave",U1791=100),$AC$2*0.5%,IF(AND(AB1791="ave",U1791="",N1791=1,AG1791="Bush"),$AC$2*1%,IF(AND(AB1791="ave",U1791="",Q1791&gt;100),$AC$2*1.3%,IF(AND(AB1791="ave",U1791=""),$AC$2*1.2%,IF(AND(AB1791="Ave",U1791=200),$AC$2*1%,IF(AND(AB1791="Best",U1791=200),$AC$2*1.5%,IF(AND(AB1791="Best",U1791="",K1791&lt;&gt;"Pro Syd"),$AC$2*0.5%,IF(AND(AB1791="Best",U1791=""),$AC$2*1%,IF(AND(AB1791="Best",U1791=100,Table1[[#This Row],[State]]="NSW"),$AC$2*0.4%,IF(AND(AB1791="Best",U1791=100),$AC$2*1%,IF(Table1[[#This Row],[Adj]]="Nat OK",$AC$2*0.5%,"xxx")))))))))))))))</f>
        <v>100</v>
      </c>
      <c r="AD1791" s="133" t="str">
        <f t="shared" si="362"/>
        <v/>
      </c>
      <c r="AE1791" s="133">
        <f t="shared" si="363"/>
        <v>-100</v>
      </c>
      <c r="AF1791" s="133" t="str">
        <f>VLOOKUP(Table1[[#This Row],[Track]],$F$2672:$H$2715,2,FALSE)</f>
        <v>Vic</v>
      </c>
      <c r="AG1791" s="133" t="str">
        <f>VLOOKUP(Table1[[#This Row],[Track]],$F$2672:$H$2715,3,FALSE)</f>
        <v>-</v>
      </c>
      <c r="AH1791" s="133" t="str">
        <f>IF(Table1[[#This Row],[Date]]&lt;$AH$2,"",IF(Table1[[#This Row],[Date]]&lt;$AH$3,"Edge","Elite Combo"))</f>
        <v/>
      </c>
      <c r="AI1791" s="218">
        <f>Table1[[#This Row],[Time]]</f>
        <v>0.90625</v>
      </c>
      <c r="AJ1791" s="219" t="str">
        <f>Table1[[#This Row],[Track]]</f>
        <v>Moonee Valley</v>
      </c>
      <c r="AK1791" s="216">
        <f>Table1[[#This Row],[Race ]]</f>
        <v>8</v>
      </c>
      <c r="AL1791" s="219">
        <f>Table1[[#This Row],[TAB]]</f>
        <v>1</v>
      </c>
      <c r="AM1791" s="219" t="str">
        <f>Table1[[#This Row],[Selection]]</f>
        <v>Grinzinger Belle</v>
      </c>
      <c r="AN1791" s="220" t="str">
        <f>Table1[[#This Row],[Sources]]</f>
        <v>E4-12/Edge-20/Pro Mel-15</v>
      </c>
      <c r="AO1791" s="219">
        <f>Table1[[#This Row],[Scale Bet]]</f>
        <v>100</v>
      </c>
    </row>
    <row r="1792" spans="5:41" ht="16.5" customHeight="1" x14ac:dyDescent="0.25">
      <c r="E1792" s="185">
        <v>45562</v>
      </c>
      <c r="F1792" s="35">
        <v>0.90625</v>
      </c>
      <c r="G1792" s="36" t="s">
        <v>100</v>
      </c>
      <c r="H1792" s="36">
        <v>8</v>
      </c>
      <c r="I1792" s="36">
        <v>1</v>
      </c>
      <c r="J1792" s="36" t="s">
        <v>222</v>
      </c>
      <c r="K1792" s="36" t="s">
        <v>40</v>
      </c>
      <c r="L1792" s="165">
        <v>20</v>
      </c>
      <c r="M1792" s="134" t="str">
        <f t="shared" si="351"/>
        <v/>
      </c>
      <c r="N1792" s="36" t="str">
        <f t="shared" si="352"/>
        <v/>
      </c>
      <c r="O1792" s="135" t="str">
        <f t="shared" si="353"/>
        <v/>
      </c>
      <c r="P1792" s="186" t="str">
        <f t="shared" si="354"/>
        <v>OK</v>
      </c>
      <c r="Q1792" s="187" t="str">
        <f t="shared" si="355"/>
        <v/>
      </c>
      <c r="R1792" s="150"/>
      <c r="S1792" s="187" t="str">
        <f t="shared" si="356"/>
        <v/>
      </c>
      <c r="T1792" s="136" t="str">
        <f t="shared" si="357"/>
        <v>Grinzinger Belle</v>
      </c>
      <c r="U1792" s="137" t="str">
        <f>IF(P1792="","",IF(N1792=1,"",IF(Q1792="","",IF(Q1792&lt;=100,100,IF(Table1[[#This Row],[Day]]="Wed",100,200)))))</f>
        <v/>
      </c>
      <c r="V1792" s="137" t="str">
        <f t="shared" si="358"/>
        <v/>
      </c>
      <c r="W1792" s="137" t="str">
        <f t="shared" si="359"/>
        <v/>
      </c>
      <c r="X1792" s="133">
        <f>100</f>
        <v>100</v>
      </c>
      <c r="Y1792" s="133" t="str">
        <f t="shared" si="360"/>
        <v/>
      </c>
      <c r="Z1792" s="133">
        <f t="shared" si="361"/>
        <v>-100</v>
      </c>
      <c r="AA1792" s="134" t="str">
        <f>TEXT(Table1[[#This Row],[Date]],"DDD")</f>
        <v>Fri</v>
      </c>
      <c r="AB1792" s="133" t="str">
        <f>IF(OR(G1792="Doomben",G1792="Eagle Farm"),"Q",IF(AND(Q1792&gt;1,Q1792&lt;55,Table1[[#This Row],[Source]]="Nat"),"Nat OK",IF(AND(Table1[[#This Row],[Source]]&lt;&gt;"Nat",Q1792&lt;55),"Poor &lt;55",IF(OR(G1792="Randwick",G1792="Flemington",G1792="Caulfield",G1792="Sandown Lake",G1792="Sandown Hill"),"Best","ave"))))</f>
        <v>ave</v>
      </c>
      <c r="AC1792" s="133" t="str">
        <f>IF(Q1792="","",IF(AB1792="Poor &lt;55",$AC$2*0.2%,IF(AND(AB1792="Q",AA1792&lt;&gt;"Wed"),$AC$2*0.4%,IF(AND(AB1792="Q",AA1792="Wed"),$AC$2*0.5%,IF(AND(AB1792="Ave",U1792=100),$AC$2*0.5%,IF(AND(AB1792="ave",U1792="",N1792=1,AG1792="Bush"),$AC$2*1%,IF(AND(AB1792="ave",U1792="",Q1792&gt;100),$AC$2*1.3%,IF(AND(AB1792="ave",U1792=""),$AC$2*1.2%,IF(AND(AB1792="Ave",U1792=200),$AC$2*1%,IF(AND(AB1792="Best",U1792=200),$AC$2*1.5%,IF(AND(AB1792="Best",U1792="",K1792&lt;&gt;"Pro Syd"),$AC$2*0.5%,IF(AND(AB1792="Best",U1792=""),$AC$2*1%,IF(AND(AB1792="Best",U1792=100,Table1[[#This Row],[State]]="NSW"),$AC$2*0.4%,IF(AND(AB1792="Best",U1792=100),$AC$2*1%,IF(Table1[[#This Row],[Adj]]="Nat OK",$AC$2*0.5%,"xxx")))))))))))))))</f>
        <v/>
      </c>
      <c r="AD1792" s="133" t="str">
        <f t="shared" si="362"/>
        <v/>
      </c>
      <c r="AE1792" s="133" t="str">
        <f t="shared" si="363"/>
        <v/>
      </c>
      <c r="AF1792" s="133" t="str">
        <f>VLOOKUP(Table1[[#This Row],[Track]],$F$2672:$H$2715,2,FALSE)</f>
        <v>Vic</v>
      </c>
      <c r="AG1792" s="133" t="str">
        <f>VLOOKUP(Table1[[#This Row],[Track]],$F$2672:$H$2715,3,FALSE)</f>
        <v>-</v>
      </c>
      <c r="AH1792" s="133" t="str">
        <f>IF(Table1[[#This Row],[Date]]&lt;$AH$2,"",IF(Table1[[#This Row],[Date]]&lt;$AH$3,"Edge","Elite Combo"))</f>
        <v/>
      </c>
      <c r="AI1792" s="218">
        <f>Table1[[#This Row],[Time]]</f>
        <v>0.90625</v>
      </c>
      <c r="AJ1792" s="219" t="str">
        <f>Table1[[#This Row],[Track]]</f>
        <v>Moonee Valley</v>
      </c>
      <c r="AK1792" s="216">
        <f>Table1[[#This Row],[Race ]]</f>
        <v>8</v>
      </c>
      <c r="AL1792" s="219">
        <f>Table1[[#This Row],[TAB]]</f>
        <v>1</v>
      </c>
      <c r="AM1792" s="219" t="str">
        <f>Table1[[#This Row],[Selection]]</f>
        <v>Grinzinger Belle</v>
      </c>
      <c r="AN1792" s="220" t="str">
        <f>Table1[[#This Row],[Sources]]</f>
        <v/>
      </c>
      <c r="AO1792" s="219" t="str">
        <f>Table1[[#This Row],[Scale Bet]]</f>
        <v/>
      </c>
    </row>
    <row r="1793" spans="5:41" ht="16.5" customHeight="1" x14ac:dyDescent="0.25">
      <c r="E1793" s="185">
        <v>45562</v>
      </c>
      <c r="F1793" s="35">
        <v>0.90625</v>
      </c>
      <c r="G1793" s="36" t="s">
        <v>100</v>
      </c>
      <c r="H1793" s="36">
        <v>8</v>
      </c>
      <c r="I1793" s="36">
        <v>1</v>
      </c>
      <c r="J1793" s="36" t="s">
        <v>222</v>
      </c>
      <c r="K1793" s="36" t="s">
        <v>18</v>
      </c>
      <c r="L1793" s="165">
        <v>15</v>
      </c>
      <c r="M1793" s="134" t="str">
        <f t="shared" si="351"/>
        <v/>
      </c>
      <c r="N1793" s="36" t="str">
        <f t="shared" si="352"/>
        <v/>
      </c>
      <c r="O1793" s="135" t="str">
        <f t="shared" si="353"/>
        <v/>
      </c>
      <c r="P1793" s="186" t="str">
        <f t="shared" si="354"/>
        <v>OK</v>
      </c>
      <c r="Q1793" s="187" t="str">
        <f t="shared" si="355"/>
        <v/>
      </c>
      <c r="R1793" s="150"/>
      <c r="S1793" s="187" t="str">
        <f t="shared" si="356"/>
        <v/>
      </c>
      <c r="T1793" s="136" t="str">
        <f t="shared" si="357"/>
        <v>Grinzinger Belle</v>
      </c>
      <c r="U1793" s="137" t="str">
        <f>IF(P1793="","",IF(N1793=1,"",IF(Q1793="","",IF(Q1793&lt;=100,100,IF(Table1[[#This Row],[Day]]="Wed",100,200)))))</f>
        <v/>
      </c>
      <c r="V1793" s="137" t="str">
        <f t="shared" si="358"/>
        <v/>
      </c>
      <c r="W1793" s="137" t="str">
        <f t="shared" si="359"/>
        <v/>
      </c>
      <c r="X1793" s="133">
        <f>100</f>
        <v>100</v>
      </c>
      <c r="Y1793" s="133" t="str">
        <f t="shared" si="360"/>
        <v/>
      </c>
      <c r="Z1793" s="133">
        <f t="shared" si="361"/>
        <v>-100</v>
      </c>
      <c r="AA1793" s="134" t="str">
        <f>TEXT(Table1[[#This Row],[Date]],"DDD")</f>
        <v>Fri</v>
      </c>
      <c r="AB1793" s="133" t="str">
        <f>IF(OR(G1793="Doomben",G1793="Eagle Farm"),"Q",IF(AND(Q1793&gt;1,Q1793&lt;55,Table1[[#This Row],[Source]]="Nat"),"Nat OK",IF(AND(Table1[[#This Row],[Source]]&lt;&gt;"Nat",Q1793&lt;55),"Poor &lt;55",IF(OR(G1793="Randwick",G1793="Flemington",G1793="Caulfield",G1793="Sandown Lake",G1793="Sandown Hill"),"Best","ave"))))</f>
        <v>ave</v>
      </c>
      <c r="AC1793" s="133" t="str">
        <f>IF(Q1793="","",IF(AB1793="Poor &lt;55",$AC$2*0.2%,IF(AND(AB1793="Q",AA1793&lt;&gt;"Wed"),$AC$2*0.4%,IF(AND(AB1793="Q",AA1793="Wed"),$AC$2*0.5%,IF(AND(AB1793="Ave",U1793=100),$AC$2*0.5%,IF(AND(AB1793="ave",U1793="",N1793=1,AG1793="Bush"),$AC$2*1%,IF(AND(AB1793="ave",U1793="",Q1793&gt;100),$AC$2*1.3%,IF(AND(AB1793="ave",U1793=""),$AC$2*1.2%,IF(AND(AB1793="Ave",U1793=200),$AC$2*1%,IF(AND(AB1793="Best",U1793=200),$AC$2*1.5%,IF(AND(AB1793="Best",U1793="",K1793&lt;&gt;"Pro Syd"),$AC$2*0.5%,IF(AND(AB1793="Best",U1793=""),$AC$2*1%,IF(AND(AB1793="Best",U1793=100,Table1[[#This Row],[State]]="NSW"),$AC$2*0.4%,IF(AND(AB1793="Best",U1793=100),$AC$2*1%,IF(Table1[[#This Row],[Adj]]="Nat OK",$AC$2*0.5%,"xxx")))))))))))))))</f>
        <v/>
      </c>
      <c r="AD1793" s="133" t="str">
        <f t="shared" si="362"/>
        <v/>
      </c>
      <c r="AE1793" s="133" t="str">
        <f t="shared" si="363"/>
        <v/>
      </c>
      <c r="AF1793" s="133" t="str">
        <f>VLOOKUP(Table1[[#This Row],[Track]],$F$2672:$H$2715,2,FALSE)</f>
        <v>Vic</v>
      </c>
      <c r="AG1793" s="133" t="str">
        <f>VLOOKUP(Table1[[#This Row],[Track]],$F$2672:$H$2715,3,FALSE)</f>
        <v>-</v>
      </c>
      <c r="AH1793" s="133" t="str">
        <f>IF(Table1[[#This Row],[Date]]&lt;$AH$2,"",IF(Table1[[#This Row],[Date]]&lt;$AH$3,"Edge","Elite Combo"))</f>
        <v/>
      </c>
      <c r="AI1793" s="218">
        <f>Table1[[#This Row],[Time]]</f>
        <v>0.90625</v>
      </c>
      <c r="AJ1793" s="219" t="str">
        <f>Table1[[#This Row],[Track]]</f>
        <v>Moonee Valley</v>
      </c>
      <c r="AK1793" s="216">
        <f>Table1[[#This Row],[Race ]]</f>
        <v>8</v>
      </c>
      <c r="AL1793" s="219">
        <f>Table1[[#This Row],[TAB]]</f>
        <v>1</v>
      </c>
      <c r="AM1793" s="219" t="str">
        <f>Table1[[#This Row],[Selection]]</f>
        <v>Grinzinger Belle</v>
      </c>
      <c r="AN1793" s="220" t="str">
        <f>Table1[[#This Row],[Sources]]</f>
        <v/>
      </c>
      <c r="AO1793" s="219" t="str">
        <f>Table1[[#This Row],[Scale Bet]]</f>
        <v/>
      </c>
    </row>
    <row r="1794" spans="5:41" ht="16.5" customHeight="1" x14ac:dyDescent="0.25">
      <c r="E1794" s="185">
        <v>45562</v>
      </c>
      <c r="F1794" s="35">
        <v>0.90625</v>
      </c>
      <c r="G1794" s="36" t="s">
        <v>100</v>
      </c>
      <c r="H1794" s="36">
        <v>8</v>
      </c>
      <c r="I1794" s="36">
        <v>7</v>
      </c>
      <c r="J1794" s="36" t="s">
        <v>577</v>
      </c>
      <c r="K1794" s="36" t="s">
        <v>40</v>
      </c>
      <c r="L1794" s="165">
        <v>10</v>
      </c>
      <c r="M1794" s="134">
        <f t="shared" si="351"/>
        <v>20</v>
      </c>
      <c r="N1794" s="36">
        <f t="shared" si="352"/>
        <v>2</v>
      </c>
      <c r="O1794" s="135" t="str">
        <f t="shared" si="353"/>
        <v>Edge-10/Pro Mel-10</v>
      </c>
      <c r="P1794" s="186" t="str">
        <f t="shared" si="354"/>
        <v>OK</v>
      </c>
      <c r="Q1794" s="187">
        <f t="shared" si="355"/>
        <v>80</v>
      </c>
      <c r="R1794" s="150"/>
      <c r="S1794" s="187" t="str">
        <f t="shared" si="356"/>
        <v/>
      </c>
      <c r="T1794" s="136" t="str">
        <f t="shared" si="357"/>
        <v>Jennilala</v>
      </c>
      <c r="U1794" s="137">
        <f>IF(P1794="","",IF(N1794=1,"",IF(Q1794="","",IF(Q1794&lt;=100,100,IF(Table1[[#This Row],[Day]]="Wed",100,200)))))</f>
        <v>100</v>
      </c>
      <c r="V1794" s="137" t="str">
        <f t="shared" si="358"/>
        <v/>
      </c>
      <c r="W1794" s="137">
        <f t="shared" si="359"/>
        <v>-100</v>
      </c>
      <c r="X1794" s="133">
        <f>100</f>
        <v>100</v>
      </c>
      <c r="Y1794" s="133" t="str">
        <f t="shared" si="360"/>
        <v/>
      </c>
      <c r="Z1794" s="133">
        <f t="shared" si="361"/>
        <v>-100</v>
      </c>
      <c r="AA1794" s="134" t="str">
        <f>TEXT(Table1[[#This Row],[Date]],"DDD")</f>
        <v>Fri</v>
      </c>
      <c r="AB1794" s="133" t="str">
        <f>IF(OR(G1794="Doomben",G1794="Eagle Farm"),"Q",IF(AND(Q1794&gt;1,Q1794&lt;55,Table1[[#This Row],[Source]]="Nat"),"Nat OK",IF(AND(Table1[[#This Row],[Source]]&lt;&gt;"Nat",Q1794&lt;55),"Poor &lt;55",IF(OR(G1794="Randwick",G1794="Flemington",G1794="Caulfield",G1794="Sandown Lake",G1794="Sandown Hill"),"Best","ave"))))</f>
        <v>ave</v>
      </c>
      <c r="AC1794" s="133">
        <f>IF(Q1794="","",IF(AB1794="Poor &lt;55",$AC$2*0.2%,IF(AND(AB1794="Q",AA1794&lt;&gt;"Wed"),$AC$2*0.4%,IF(AND(AB1794="Q",AA1794="Wed"),$AC$2*0.5%,IF(AND(AB1794="Ave",U1794=100),$AC$2*0.5%,IF(AND(AB1794="ave",U1794="",N1794=1,AG1794="Bush"),$AC$2*1%,IF(AND(AB1794="ave",U1794="",Q1794&gt;100),$AC$2*1.3%,IF(AND(AB1794="ave",U1794=""),$AC$2*1.2%,IF(AND(AB1794="Ave",U1794=200),$AC$2*1%,IF(AND(AB1794="Best",U1794=200),$AC$2*1.5%,IF(AND(AB1794="Best",U1794="",K1794&lt;&gt;"Pro Syd"),$AC$2*0.5%,IF(AND(AB1794="Best",U1794=""),$AC$2*1%,IF(AND(AB1794="Best",U1794=100,Table1[[#This Row],[State]]="NSW"),$AC$2*0.4%,IF(AND(AB1794="Best",U1794=100),$AC$2*1%,IF(Table1[[#This Row],[Adj]]="Nat OK",$AC$2*0.5%,"xxx")))))))))))))))</f>
        <v>50</v>
      </c>
      <c r="AD1794" s="133" t="str">
        <f t="shared" si="362"/>
        <v/>
      </c>
      <c r="AE1794" s="133">
        <f t="shared" si="363"/>
        <v>-50</v>
      </c>
      <c r="AF1794" s="133" t="str">
        <f>VLOOKUP(Table1[[#This Row],[Track]],$F$2672:$H$2715,2,FALSE)</f>
        <v>Vic</v>
      </c>
      <c r="AG1794" s="133" t="str">
        <f>VLOOKUP(Table1[[#This Row],[Track]],$F$2672:$H$2715,3,FALSE)</f>
        <v>-</v>
      </c>
      <c r="AH1794" s="133" t="str">
        <f>IF(Table1[[#This Row],[Date]]&lt;$AH$2,"",IF(Table1[[#This Row],[Date]]&lt;$AH$3,"Edge","Elite Combo"))</f>
        <v/>
      </c>
      <c r="AI1794" s="218">
        <f>Table1[[#This Row],[Time]]</f>
        <v>0.90625</v>
      </c>
      <c r="AJ1794" s="219" t="str">
        <f>Table1[[#This Row],[Track]]</f>
        <v>Moonee Valley</v>
      </c>
      <c r="AK1794" s="216">
        <f>Table1[[#This Row],[Race ]]</f>
        <v>8</v>
      </c>
      <c r="AL1794" s="219">
        <f>Table1[[#This Row],[TAB]]</f>
        <v>7</v>
      </c>
      <c r="AM1794" s="219" t="str">
        <f>Table1[[#This Row],[Selection]]</f>
        <v>Jennilala</v>
      </c>
      <c r="AN1794" s="220" t="str">
        <f>Table1[[#This Row],[Sources]]</f>
        <v>Edge-10/Pro Mel-10</v>
      </c>
      <c r="AO1794" s="219">
        <f>Table1[[#This Row],[Scale Bet]]</f>
        <v>50</v>
      </c>
    </row>
    <row r="1795" spans="5:41" ht="16.5" customHeight="1" x14ac:dyDescent="0.25">
      <c r="E1795" s="185">
        <v>45562</v>
      </c>
      <c r="F1795" s="35">
        <v>0.90625</v>
      </c>
      <c r="G1795" s="36" t="s">
        <v>100</v>
      </c>
      <c r="H1795" s="36">
        <v>8</v>
      </c>
      <c r="I1795" s="36">
        <v>7</v>
      </c>
      <c r="J1795" s="36" t="s">
        <v>577</v>
      </c>
      <c r="K1795" s="36" t="s">
        <v>18</v>
      </c>
      <c r="L1795" s="165">
        <v>10</v>
      </c>
      <c r="M1795" s="134" t="str">
        <f t="shared" si="351"/>
        <v/>
      </c>
      <c r="N1795" s="36" t="str">
        <f t="shared" si="352"/>
        <v/>
      </c>
      <c r="O1795" s="135" t="str">
        <f t="shared" si="353"/>
        <v/>
      </c>
      <c r="P1795" s="186" t="str">
        <f t="shared" si="354"/>
        <v>OK</v>
      </c>
      <c r="Q1795" s="187" t="str">
        <f t="shared" si="355"/>
        <v/>
      </c>
      <c r="R1795" s="150"/>
      <c r="S1795" s="187" t="str">
        <f t="shared" si="356"/>
        <v/>
      </c>
      <c r="T1795" s="136" t="str">
        <f t="shared" si="357"/>
        <v>Jennilala</v>
      </c>
      <c r="U1795" s="137" t="str">
        <f>IF(P1795="","",IF(N1795=1,"",IF(Q1795="","",IF(Q1795&lt;=100,100,IF(Table1[[#This Row],[Day]]="Wed",100,200)))))</f>
        <v/>
      </c>
      <c r="V1795" s="137" t="str">
        <f t="shared" si="358"/>
        <v/>
      </c>
      <c r="W1795" s="137" t="str">
        <f t="shared" si="359"/>
        <v/>
      </c>
      <c r="X1795" s="133">
        <f>100</f>
        <v>100</v>
      </c>
      <c r="Y1795" s="133" t="str">
        <f t="shared" si="360"/>
        <v/>
      </c>
      <c r="Z1795" s="133">
        <f t="shared" si="361"/>
        <v>-100</v>
      </c>
      <c r="AA1795" s="134" t="str">
        <f>TEXT(Table1[[#This Row],[Date]],"DDD")</f>
        <v>Fri</v>
      </c>
      <c r="AB1795" s="133" t="str">
        <f>IF(OR(G1795="Doomben",G1795="Eagle Farm"),"Q",IF(AND(Q1795&gt;1,Q1795&lt;55,Table1[[#This Row],[Source]]="Nat"),"Nat OK",IF(AND(Table1[[#This Row],[Source]]&lt;&gt;"Nat",Q1795&lt;55),"Poor &lt;55",IF(OR(G1795="Randwick",G1795="Flemington",G1795="Caulfield",G1795="Sandown Lake",G1795="Sandown Hill"),"Best","ave"))))</f>
        <v>ave</v>
      </c>
      <c r="AC1795" s="133" t="str">
        <f>IF(Q1795="","",IF(AB1795="Poor &lt;55",$AC$2*0.2%,IF(AND(AB1795="Q",AA1795&lt;&gt;"Wed"),$AC$2*0.4%,IF(AND(AB1795="Q",AA1795="Wed"),$AC$2*0.5%,IF(AND(AB1795="Ave",U1795=100),$AC$2*0.5%,IF(AND(AB1795="ave",U1795="",N1795=1,AG1795="Bush"),$AC$2*1%,IF(AND(AB1795="ave",U1795="",Q1795&gt;100),$AC$2*1.3%,IF(AND(AB1795="ave",U1795=""),$AC$2*1.2%,IF(AND(AB1795="Ave",U1795=200),$AC$2*1%,IF(AND(AB1795="Best",U1795=200),$AC$2*1.5%,IF(AND(AB1795="Best",U1795="",K1795&lt;&gt;"Pro Syd"),$AC$2*0.5%,IF(AND(AB1795="Best",U1795=""),$AC$2*1%,IF(AND(AB1795="Best",U1795=100,Table1[[#This Row],[State]]="NSW"),$AC$2*0.4%,IF(AND(AB1795="Best",U1795=100),$AC$2*1%,IF(Table1[[#This Row],[Adj]]="Nat OK",$AC$2*0.5%,"xxx")))))))))))))))</f>
        <v/>
      </c>
      <c r="AD1795" s="133" t="str">
        <f t="shared" si="362"/>
        <v/>
      </c>
      <c r="AE1795" s="133" t="str">
        <f t="shared" si="363"/>
        <v/>
      </c>
      <c r="AF1795" s="133" t="str">
        <f>VLOOKUP(Table1[[#This Row],[Track]],$F$2672:$H$2715,2,FALSE)</f>
        <v>Vic</v>
      </c>
      <c r="AG1795" s="133" t="str">
        <f>VLOOKUP(Table1[[#This Row],[Track]],$F$2672:$H$2715,3,FALSE)</f>
        <v>-</v>
      </c>
      <c r="AH1795" s="133" t="str">
        <f>IF(Table1[[#This Row],[Date]]&lt;$AH$2,"",IF(Table1[[#This Row],[Date]]&lt;$AH$3,"Edge","Elite Combo"))</f>
        <v/>
      </c>
      <c r="AI1795" s="218">
        <f>Table1[[#This Row],[Time]]</f>
        <v>0.90625</v>
      </c>
      <c r="AJ1795" s="219" t="str">
        <f>Table1[[#This Row],[Track]]</f>
        <v>Moonee Valley</v>
      </c>
      <c r="AK1795" s="216">
        <f>Table1[[#This Row],[Race ]]</f>
        <v>8</v>
      </c>
      <c r="AL1795" s="219">
        <f>Table1[[#This Row],[TAB]]</f>
        <v>7</v>
      </c>
      <c r="AM1795" s="219" t="str">
        <f>Table1[[#This Row],[Selection]]</f>
        <v>Jennilala</v>
      </c>
      <c r="AN1795" s="220" t="str">
        <f>Table1[[#This Row],[Sources]]</f>
        <v/>
      </c>
      <c r="AO1795" s="219" t="str">
        <f>Table1[[#This Row],[Scale Bet]]</f>
        <v/>
      </c>
    </row>
    <row r="1796" spans="5:41" ht="16.5" customHeight="1" x14ac:dyDescent="0.25">
      <c r="E1796" s="185">
        <v>45563</v>
      </c>
      <c r="F1796" s="35">
        <v>0.49652777777777779</v>
      </c>
      <c r="G1796" s="36" t="s">
        <v>17</v>
      </c>
      <c r="H1796" s="36">
        <v>1</v>
      </c>
      <c r="I1796" s="36">
        <v>4</v>
      </c>
      <c r="J1796" s="36" t="s">
        <v>278</v>
      </c>
      <c r="K1796" s="36" t="s">
        <v>60</v>
      </c>
      <c r="L1796" s="165">
        <v>15</v>
      </c>
      <c r="M1796" s="134">
        <f t="shared" si="351"/>
        <v>15</v>
      </c>
      <c r="N1796" s="36">
        <f t="shared" si="352"/>
        <v>1</v>
      </c>
      <c r="O1796" s="135" t="str">
        <f t="shared" si="353"/>
        <v>Pro Syd-15</v>
      </c>
      <c r="P1796" s="186" t="str">
        <f t="shared" si="354"/>
        <v>OK</v>
      </c>
      <c r="Q1796" s="187">
        <f t="shared" si="355"/>
        <v>60</v>
      </c>
      <c r="R1796" s="150"/>
      <c r="S1796" s="187" t="str">
        <f t="shared" si="356"/>
        <v/>
      </c>
      <c r="T1796" s="136" t="str">
        <f t="shared" si="357"/>
        <v>The Extreme Cat</v>
      </c>
      <c r="U1796" s="137" t="str">
        <f>IF(P1796="","",IF(N1796=1,"",IF(Q1796="","",IF(Q1796&lt;=100,100,IF(Table1[[#This Row],[Day]]="Wed",100,200)))))</f>
        <v/>
      </c>
      <c r="V1796" s="137" t="str">
        <f t="shared" si="358"/>
        <v/>
      </c>
      <c r="W1796" s="137" t="str">
        <f t="shared" si="359"/>
        <v/>
      </c>
      <c r="X1796" s="133">
        <f>100</f>
        <v>100</v>
      </c>
      <c r="Y1796" s="133" t="str">
        <f t="shared" si="360"/>
        <v/>
      </c>
      <c r="Z1796" s="133">
        <f t="shared" si="361"/>
        <v>-100</v>
      </c>
      <c r="AA1796" s="134" t="str">
        <f>TEXT(Table1[[#This Row],[Date]],"DDD")</f>
        <v>Sat</v>
      </c>
      <c r="AB1796" s="133" t="str">
        <f>IF(OR(G1796="Doomben",G1796="Eagle Farm"),"Q",IF(AND(Q1796&gt;1,Q1796&lt;55,Table1[[#This Row],[Source]]="Nat"),"Nat OK",IF(AND(Table1[[#This Row],[Source]]&lt;&gt;"Nat",Q1796&lt;55),"Poor &lt;55",IF(OR(G1796="Randwick",G1796="Flemington",G1796="Caulfield",G1796="Sandown Lake",G1796="Sandown Hill"),"Best","ave"))))</f>
        <v>ave</v>
      </c>
      <c r="AC1796" s="133">
        <f>IF(Q1796="","",IF(AB1796="Poor &lt;55",$AC$2*0.2%,IF(AND(AB1796="Q",AA1796&lt;&gt;"Wed"),$AC$2*0.4%,IF(AND(AB1796="Q",AA1796="Wed"),$AC$2*0.5%,IF(AND(AB1796="Ave",U1796=100),$AC$2*0.5%,IF(AND(AB1796="ave",U1796="",N1796=1,AG1796="Bush"),$AC$2*1%,IF(AND(AB1796="ave",U1796="",Q1796&gt;100),$AC$2*1.3%,IF(AND(AB1796="ave",U1796=""),$AC$2*1.2%,IF(AND(AB1796="Ave",U1796=200),$AC$2*1%,IF(AND(AB1796="Best",U1796=200),$AC$2*1.5%,IF(AND(AB1796="Best",U1796="",K1796&lt;&gt;"Pro Syd"),$AC$2*0.5%,IF(AND(AB1796="Best",U1796=""),$AC$2*1%,IF(AND(AB1796="Best",U1796=100,Table1[[#This Row],[State]]="NSW"),$AC$2*0.4%,IF(AND(AB1796="Best",U1796=100),$AC$2*1%,IF(Table1[[#This Row],[Adj]]="Nat OK",$AC$2*0.5%,"xxx")))))))))))))))</f>
        <v>120</v>
      </c>
      <c r="AD1796" s="133" t="str">
        <f t="shared" si="362"/>
        <v/>
      </c>
      <c r="AE1796" s="133">
        <f t="shared" si="363"/>
        <v>-120</v>
      </c>
      <c r="AF1796" s="133" t="str">
        <f>VLOOKUP(Table1[[#This Row],[Track]],$F$2672:$H$2715,2,FALSE)</f>
        <v>NSW</v>
      </c>
      <c r="AG1796" s="133" t="str">
        <f>VLOOKUP(Table1[[#This Row],[Track]],$F$2672:$H$2715,3,FALSE)</f>
        <v>-</v>
      </c>
      <c r="AH1796" s="133" t="str">
        <f>IF(Table1[[#This Row],[Date]]&lt;$AH$2,"",IF(Table1[[#This Row],[Date]]&lt;$AH$3,"Edge","Elite Combo"))</f>
        <v/>
      </c>
      <c r="AI1796" s="218">
        <f>Table1[[#This Row],[Time]]</f>
        <v>0.49652777777777779</v>
      </c>
      <c r="AJ1796" s="219" t="str">
        <f>Table1[[#This Row],[Track]]</f>
        <v>Rosehill</v>
      </c>
      <c r="AK1796" s="216">
        <f>Table1[[#This Row],[Race ]]</f>
        <v>1</v>
      </c>
      <c r="AL1796" s="219">
        <f>Table1[[#This Row],[TAB]]</f>
        <v>4</v>
      </c>
      <c r="AM1796" s="219" t="str">
        <f>Table1[[#This Row],[Selection]]</f>
        <v>The Extreme Cat</v>
      </c>
      <c r="AN1796" s="220" t="str">
        <f>Table1[[#This Row],[Sources]]</f>
        <v>Pro Syd-15</v>
      </c>
      <c r="AO1796" s="219">
        <f>Table1[[#This Row],[Scale Bet]]</f>
        <v>120</v>
      </c>
    </row>
    <row r="1797" spans="5:41" ht="16.5" customHeight="1" x14ac:dyDescent="0.25">
      <c r="E1797" s="185">
        <v>45563</v>
      </c>
      <c r="F1797" s="35">
        <v>0.56944444444444442</v>
      </c>
      <c r="G1797" s="36" t="s">
        <v>17</v>
      </c>
      <c r="H1797" s="36">
        <v>4</v>
      </c>
      <c r="I1797" s="36">
        <v>9</v>
      </c>
      <c r="J1797" s="36" t="s">
        <v>374</v>
      </c>
      <c r="K1797" s="36" t="s">
        <v>1</v>
      </c>
      <c r="L1797" s="165">
        <v>10</v>
      </c>
      <c r="M1797" s="134">
        <f t="shared" si="351"/>
        <v>40</v>
      </c>
      <c r="N1797" s="36">
        <f t="shared" si="352"/>
        <v>3</v>
      </c>
      <c r="O1797" s="135" t="str">
        <f t="shared" si="353"/>
        <v>E4-10/Edge-15/Nat-15</v>
      </c>
      <c r="P1797" s="186" t="str">
        <f t="shared" si="354"/>
        <v>OK</v>
      </c>
      <c r="Q1797" s="187">
        <f t="shared" si="355"/>
        <v>160</v>
      </c>
      <c r="R1797" s="150"/>
      <c r="S1797" s="187" t="str">
        <f t="shared" si="356"/>
        <v/>
      </c>
      <c r="T1797" s="136" t="str">
        <f t="shared" si="357"/>
        <v>Lincoln Rocks</v>
      </c>
      <c r="U1797" s="137">
        <f>IF(P1797="","",IF(N1797=1,"",IF(Q1797="","",IF(Q1797&lt;=100,100,IF(Table1[[#This Row],[Day]]="Wed",100,200)))))</f>
        <v>200</v>
      </c>
      <c r="V1797" s="137" t="str">
        <f t="shared" si="358"/>
        <v/>
      </c>
      <c r="W1797" s="137">
        <f t="shared" si="359"/>
        <v>-200</v>
      </c>
      <c r="X1797" s="133">
        <f>100</f>
        <v>100</v>
      </c>
      <c r="Y1797" s="133" t="str">
        <f t="shared" si="360"/>
        <v/>
      </c>
      <c r="Z1797" s="133">
        <f t="shared" si="361"/>
        <v>-100</v>
      </c>
      <c r="AA1797" s="134" t="str">
        <f>TEXT(Table1[[#This Row],[Date]],"DDD")</f>
        <v>Sat</v>
      </c>
      <c r="AB1797" s="133" t="str">
        <f>IF(OR(G1797="Doomben",G1797="Eagle Farm"),"Q",IF(AND(Q1797&gt;1,Q1797&lt;55,Table1[[#This Row],[Source]]="Nat"),"Nat OK",IF(AND(Table1[[#This Row],[Source]]&lt;&gt;"Nat",Q1797&lt;55),"Poor &lt;55",IF(OR(G1797="Randwick",G1797="Flemington",G1797="Caulfield",G1797="Sandown Lake",G1797="Sandown Hill"),"Best","ave"))))</f>
        <v>ave</v>
      </c>
      <c r="AC1797" s="133">
        <f>IF(Q1797="","",IF(AB1797="Poor &lt;55",$AC$2*0.2%,IF(AND(AB1797="Q",AA1797&lt;&gt;"Wed"),$AC$2*0.4%,IF(AND(AB1797="Q",AA1797="Wed"),$AC$2*0.5%,IF(AND(AB1797="Ave",U1797=100),$AC$2*0.5%,IF(AND(AB1797="ave",U1797="",N1797=1,AG1797="Bush"),$AC$2*1%,IF(AND(AB1797="ave",U1797="",Q1797&gt;100),$AC$2*1.3%,IF(AND(AB1797="ave",U1797=""),$AC$2*1.2%,IF(AND(AB1797="Ave",U1797=200),$AC$2*1%,IF(AND(AB1797="Best",U1797=200),$AC$2*1.5%,IF(AND(AB1797="Best",U1797="",K1797&lt;&gt;"Pro Syd"),$AC$2*0.5%,IF(AND(AB1797="Best",U1797=""),$AC$2*1%,IF(AND(AB1797="Best",U1797=100,Table1[[#This Row],[State]]="NSW"),$AC$2*0.4%,IF(AND(AB1797="Best",U1797=100),$AC$2*1%,IF(Table1[[#This Row],[Adj]]="Nat OK",$AC$2*0.5%,"xxx")))))))))))))))</f>
        <v>100</v>
      </c>
      <c r="AD1797" s="133" t="str">
        <f t="shared" si="362"/>
        <v/>
      </c>
      <c r="AE1797" s="133">
        <f t="shared" si="363"/>
        <v>-100</v>
      </c>
      <c r="AF1797" s="133" t="str">
        <f>VLOOKUP(Table1[[#This Row],[Track]],$F$2672:$H$2715,2,FALSE)</f>
        <v>NSW</v>
      </c>
      <c r="AG1797" s="133" t="str">
        <f>VLOOKUP(Table1[[#This Row],[Track]],$F$2672:$H$2715,3,FALSE)</f>
        <v>-</v>
      </c>
      <c r="AH1797" s="133" t="str">
        <f>IF(Table1[[#This Row],[Date]]&lt;$AH$2,"",IF(Table1[[#This Row],[Date]]&lt;$AH$3,"Edge","Elite Combo"))</f>
        <v/>
      </c>
      <c r="AI1797" s="218">
        <f>Table1[[#This Row],[Time]]</f>
        <v>0.56944444444444442</v>
      </c>
      <c r="AJ1797" s="219" t="str">
        <f>Table1[[#This Row],[Track]]</f>
        <v>Rosehill</v>
      </c>
      <c r="AK1797" s="216">
        <f>Table1[[#This Row],[Race ]]</f>
        <v>4</v>
      </c>
      <c r="AL1797" s="219">
        <f>Table1[[#This Row],[TAB]]</f>
        <v>9</v>
      </c>
      <c r="AM1797" s="219" t="str">
        <f>Table1[[#This Row],[Selection]]</f>
        <v>Lincoln Rocks</v>
      </c>
      <c r="AN1797" s="220" t="str">
        <f>Table1[[#This Row],[Sources]]</f>
        <v>E4-10/Edge-15/Nat-15</v>
      </c>
      <c r="AO1797" s="219">
        <f>Table1[[#This Row],[Scale Bet]]</f>
        <v>100</v>
      </c>
    </row>
    <row r="1798" spans="5:41" ht="16.5" customHeight="1" x14ac:dyDescent="0.25">
      <c r="E1798" s="185">
        <v>45563</v>
      </c>
      <c r="F1798" s="35">
        <v>0.56944444444444442</v>
      </c>
      <c r="G1798" s="36" t="s">
        <v>17</v>
      </c>
      <c r="H1798" s="36">
        <v>4</v>
      </c>
      <c r="I1798" s="36">
        <v>9</v>
      </c>
      <c r="J1798" s="36" t="s">
        <v>374</v>
      </c>
      <c r="K1798" s="36" t="s">
        <v>40</v>
      </c>
      <c r="L1798" s="165">
        <v>15</v>
      </c>
      <c r="M1798" s="134" t="str">
        <f t="shared" si="351"/>
        <v/>
      </c>
      <c r="N1798" s="36" t="str">
        <f t="shared" si="352"/>
        <v/>
      </c>
      <c r="O1798" s="135" t="str">
        <f t="shared" si="353"/>
        <v/>
      </c>
      <c r="P1798" s="186" t="str">
        <f t="shared" si="354"/>
        <v>OK</v>
      </c>
      <c r="Q1798" s="187" t="str">
        <f t="shared" si="355"/>
        <v/>
      </c>
      <c r="R1798" s="150"/>
      <c r="S1798" s="187" t="str">
        <f t="shared" si="356"/>
        <v/>
      </c>
      <c r="T1798" s="136" t="str">
        <f t="shared" si="357"/>
        <v>Lincoln Rocks</v>
      </c>
      <c r="U1798" s="137" t="str">
        <f>IF(P1798="","",IF(N1798=1,"",IF(Q1798="","",IF(Q1798&lt;=100,100,IF(Table1[[#This Row],[Day]]="Wed",100,200)))))</f>
        <v/>
      </c>
      <c r="V1798" s="137" t="str">
        <f t="shared" si="358"/>
        <v/>
      </c>
      <c r="W1798" s="137" t="str">
        <f t="shared" si="359"/>
        <v/>
      </c>
      <c r="X1798" s="133">
        <f>100</f>
        <v>100</v>
      </c>
      <c r="Y1798" s="133" t="str">
        <f t="shared" si="360"/>
        <v/>
      </c>
      <c r="Z1798" s="133">
        <f t="shared" si="361"/>
        <v>-100</v>
      </c>
      <c r="AA1798" s="134" t="str">
        <f>TEXT(Table1[[#This Row],[Date]],"DDD")</f>
        <v>Sat</v>
      </c>
      <c r="AB1798" s="133" t="str">
        <f>IF(OR(G1798="Doomben",G1798="Eagle Farm"),"Q",IF(AND(Q1798&gt;1,Q1798&lt;55,Table1[[#This Row],[Source]]="Nat"),"Nat OK",IF(AND(Table1[[#This Row],[Source]]&lt;&gt;"Nat",Q1798&lt;55),"Poor &lt;55",IF(OR(G1798="Randwick",G1798="Flemington",G1798="Caulfield",G1798="Sandown Lake",G1798="Sandown Hill"),"Best","ave"))))</f>
        <v>ave</v>
      </c>
      <c r="AC1798" s="133" t="str">
        <f>IF(Q1798="","",IF(AB1798="Poor &lt;55",$AC$2*0.2%,IF(AND(AB1798="Q",AA1798&lt;&gt;"Wed"),$AC$2*0.4%,IF(AND(AB1798="Q",AA1798="Wed"),$AC$2*0.5%,IF(AND(AB1798="Ave",U1798=100),$AC$2*0.5%,IF(AND(AB1798="ave",U1798="",N1798=1,AG1798="Bush"),$AC$2*1%,IF(AND(AB1798="ave",U1798="",Q1798&gt;100),$AC$2*1.3%,IF(AND(AB1798="ave",U1798=""),$AC$2*1.2%,IF(AND(AB1798="Ave",U1798=200),$AC$2*1%,IF(AND(AB1798="Best",U1798=200),$AC$2*1.5%,IF(AND(AB1798="Best",U1798="",K1798&lt;&gt;"Pro Syd"),$AC$2*0.5%,IF(AND(AB1798="Best",U1798=""),$AC$2*1%,IF(AND(AB1798="Best",U1798=100,Table1[[#This Row],[State]]="NSW"),$AC$2*0.4%,IF(AND(AB1798="Best",U1798=100),$AC$2*1%,IF(Table1[[#This Row],[Adj]]="Nat OK",$AC$2*0.5%,"xxx")))))))))))))))</f>
        <v/>
      </c>
      <c r="AD1798" s="133" t="str">
        <f t="shared" si="362"/>
        <v/>
      </c>
      <c r="AE1798" s="133" t="str">
        <f t="shared" si="363"/>
        <v/>
      </c>
      <c r="AF1798" s="133" t="str">
        <f>VLOOKUP(Table1[[#This Row],[Track]],$F$2672:$H$2715,2,FALSE)</f>
        <v>NSW</v>
      </c>
      <c r="AG1798" s="133" t="str">
        <f>VLOOKUP(Table1[[#This Row],[Track]],$F$2672:$H$2715,3,FALSE)</f>
        <v>-</v>
      </c>
      <c r="AH1798" s="133" t="str">
        <f>IF(Table1[[#This Row],[Date]]&lt;$AH$2,"",IF(Table1[[#This Row],[Date]]&lt;$AH$3,"Edge","Elite Combo"))</f>
        <v/>
      </c>
      <c r="AI1798" s="218">
        <f>Table1[[#This Row],[Time]]</f>
        <v>0.56944444444444442</v>
      </c>
      <c r="AJ1798" s="219" t="str">
        <f>Table1[[#This Row],[Track]]</f>
        <v>Rosehill</v>
      </c>
      <c r="AK1798" s="216">
        <f>Table1[[#This Row],[Race ]]</f>
        <v>4</v>
      </c>
      <c r="AL1798" s="219">
        <f>Table1[[#This Row],[TAB]]</f>
        <v>9</v>
      </c>
      <c r="AM1798" s="219" t="str">
        <f>Table1[[#This Row],[Selection]]</f>
        <v>Lincoln Rocks</v>
      </c>
      <c r="AN1798" s="220" t="str">
        <f>Table1[[#This Row],[Sources]]</f>
        <v/>
      </c>
      <c r="AO1798" s="219" t="str">
        <f>Table1[[#This Row],[Scale Bet]]</f>
        <v/>
      </c>
    </row>
    <row r="1799" spans="5:41" ht="16.5" customHeight="1" x14ac:dyDescent="0.25">
      <c r="E1799" s="185">
        <v>45563</v>
      </c>
      <c r="F1799" s="35">
        <v>0.56944444444444442</v>
      </c>
      <c r="G1799" s="36" t="s">
        <v>17</v>
      </c>
      <c r="H1799" s="36">
        <v>4</v>
      </c>
      <c r="I1799" s="36">
        <v>9</v>
      </c>
      <c r="J1799" s="36" t="s">
        <v>374</v>
      </c>
      <c r="K1799" s="36" t="s">
        <v>13</v>
      </c>
      <c r="L1799" s="165">
        <v>15</v>
      </c>
      <c r="M1799" s="134" t="str">
        <f t="shared" ref="M1799:M1862" si="364">IF(AND(J1799=J1798,E1799=E1798),"",IF(AND(E1799=E1802,J1799=J1802),L1799+L1800+L1801+L1802,IF(AND(E1799=E1801,J1799=J1801),L1799+L1800+L1801,IF(AND(E1799=E1800,J1799=J1800),L1799+L1800,L1799))))</f>
        <v/>
      </c>
      <c r="N1799" s="36" t="str">
        <f t="shared" ref="N1799:N1862" si="365">IF(M1799=L1799,1,IF(M1799="","",IF(AND(E1799=E1802,J1799=J1802),4,IF(AND(E1799=E1801,J1799=J1801),3,IF(AND(E1799=E1800,J1799=J1800),2,"XXX")))))</f>
        <v/>
      </c>
      <c r="O1799" s="135" t="str">
        <f t="shared" ref="O1799:O1862" si="366">IF(N1799="","",IF(N1799=4,K1799&amp;"-"&amp;L1799&amp;"/"&amp;K1800&amp;"-"&amp;L1800&amp;"/"&amp;K1801&amp;"-"&amp;L1801&amp;"/"&amp;K1802&amp;"-"&amp;L1802,IF(N1799=3,K1799&amp;"-"&amp;L1799&amp;"/"&amp;K1800&amp;"-"&amp;L1800&amp;"/"&amp;K1801&amp;"-"&amp;L1801,IF(N1799=2,K1799&amp;"-"&amp;L1799&amp;"/"&amp;K1800&amp;"-"&amp;L1800,IF(N1799=1,K1799&amp;"-"&amp;L1799,"""""xxx")))))</f>
        <v/>
      </c>
      <c r="P1799" s="186" t="str">
        <f t="shared" ref="P1799:P1862" si="367">IF(OR(G1799="Randwick",G1799="Rosehill",G1799="Flemington",G1799="Caulfield",G1799="Sandown Lake",G1799="Sandown Hill",G1799="Moonee Valley"),"OK","")</f>
        <v>OK</v>
      </c>
      <c r="Q1799" s="187" t="str">
        <f t="shared" ref="Q1799:Q1862" si="368">IF(M1799="","",(M1799*($Q$1/1000)/$R$1)*$Q$2)</f>
        <v/>
      </c>
      <c r="R1799" s="150"/>
      <c r="S1799" s="187" t="str">
        <f t="shared" ref="S1799:S1862" si="369">IF(Q1799="","",IF(R1799="","",R1799*Q1799))</f>
        <v/>
      </c>
      <c r="T1799" s="136" t="str">
        <f t="shared" ref="T1799:T1862" si="370">TRIM(PROPER(J1799))</f>
        <v>Lincoln Rocks</v>
      </c>
      <c r="U1799" s="137" t="str">
        <f>IF(P1799="","",IF(N1799=1,"",IF(Q1799="","",IF(Q1799&lt;=100,100,IF(Table1[[#This Row],[Day]]="Wed",100,200)))))</f>
        <v/>
      </c>
      <c r="V1799" s="137" t="str">
        <f t="shared" ref="V1799:V1862" si="371">IF(U1799="","",IF(R1799="","",U1799*R1799))</f>
        <v/>
      </c>
      <c r="W1799" s="137" t="str">
        <f t="shared" ref="W1799:W1862" si="372">IF(U1799="","",IF(V1799="",U1799*-1,V1799-U1799))</f>
        <v/>
      </c>
      <c r="X1799" s="133">
        <f>100</f>
        <v>100</v>
      </c>
      <c r="Y1799" s="133" t="str">
        <f t="shared" ref="Y1799:Y1862" si="373">IF(R1799="","",X1799*R1799)</f>
        <v/>
      </c>
      <c r="Z1799" s="133">
        <f t="shared" ref="Z1799:Z1862" si="374">IF(Y1799="",X1799*-1,Y1799-X1798)</f>
        <v>-100</v>
      </c>
      <c r="AA1799" s="134" t="str">
        <f>TEXT(Table1[[#This Row],[Date]],"DDD")</f>
        <v>Sat</v>
      </c>
      <c r="AB1799" s="133" t="str">
        <f>IF(OR(G1799="Doomben",G1799="Eagle Farm"),"Q",IF(AND(Q1799&gt;1,Q1799&lt;55,Table1[[#This Row],[Source]]="Nat"),"Nat OK",IF(AND(Table1[[#This Row],[Source]]&lt;&gt;"Nat",Q1799&lt;55),"Poor &lt;55",IF(OR(G1799="Randwick",G1799="Flemington",G1799="Caulfield",G1799="Sandown Lake",G1799="Sandown Hill"),"Best","ave"))))</f>
        <v>ave</v>
      </c>
      <c r="AC1799" s="133" t="str">
        <f>IF(Q1799="","",IF(AB1799="Poor &lt;55",$AC$2*0.2%,IF(AND(AB1799="Q",AA1799&lt;&gt;"Wed"),$AC$2*0.4%,IF(AND(AB1799="Q",AA1799="Wed"),$AC$2*0.5%,IF(AND(AB1799="Ave",U1799=100),$AC$2*0.5%,IF(AND(AB1799="ave",U1799="",N1799=1,AG1799="Bush"),$AC$2*1%,IF(AND(AB1799="ave",U1799="",Q1799&gt;100),$AC$2*1.3%,IF(AND(AB1799="ave",U1799=""),$AC$2*1.2%,IF(AND(AB1799="Ave",U1799=200),$AC$2*1%,IF(AND(AB1799="Best",U1799=200),$AC$2*1.5%,IF(AND(AB1799="Best",U1799="",K1799&lt;&gt;"Pro Syd"),$AC$2*0.5%,IF(AND(AB1799="Best",U1799=""),$AC$2*1%,IF(AND(AB1799="Best",U1799=100,Table1[[#This Row],[State]]="NSW"),$AC$2*0.4%,IF(AND(AB1799="Best",U1799=100),$AC$2*1%,IF(Table1[[#This Row],[Adj]]="Nat OK",$AC$2*0.5%,"xxx")))))))))))))))</f>
        <v/>
      </c>
      <c r="AD1799" s="133" t="str">
        <f t="shared" ref="AD1799:AD1862" si="375">IF(AC1799="","",IF(R1799="","",AC1799*R1799))</f>
        <v/>
      </c>
      <c r="AE1799" s="133" t="str">
        <f t="shared" ref="AE1799:AE1862" si="376">IF(AC1799="","",IF(AD1799="",AC1799*-1,AD1799-AC1799))</f>
        <v/>
      </c>
      <c r="AF1799" s="133" t="str">
        <f>VLOOKUP(Table1[[#This Row],[Track]],$F$2672:$H$2715,2,FALSE)</f>
        <v>NSW</v>
      </c>
      <c r="AG1799" s="133" t="str">
        <f>VLOOKUP(Table1[[#This Row],[Track]],$F$2672:$H$2715,3,FALSE)</f>
        <v>-</v>
      </c>
      <c r="AH1799" s="133" t="str">
        <f>IF(Table1[[#This Row],[Date]]&lt;$AH$2,"",IF(Table1[[#This Row],[Date]]&lt;$AH$3,"Edge","Elite Combo"))</f>
        <v/>
      </c>
      <c r="AI1799" s="218">
        <f>Table1[[#This Row],[Time]]</f>
        <v>0.56944444444444442</v>
      </c>
      <c r="AJ1799" s="219" t="str">
        <f>Table1[[#This Row],[Track]]</f>
        <v>Rosehill</v>
      </c>
      <c r="AK1799" s="216">
        <f>Table1[[#This Row],[Race ]]</f>
        <v>4</v>
      </c>
      <c r="AL1799" s="219">
        <f>Table1[[#This Row],[TAB]]</f>
        <v>9</v>
      </c>
      <c r="AM1799" s="219" t="str">
        <f>Table1[[#This Row],[Selection]]</f>
        <v>Lincoln Rocks</v>
      </c>
      <c r="AN1799" s="220" t="str">
        <f>Table1[[#This Row],[Sources]]</f>
        <v/>
      </c>
      <c r="AO1799" s="219" t="str">
        <f>Table1[[#This Row],[Scale Bet]]</f>
        <v/>
      </c>
    </row>
    <row r="1800" spans="5:41" ht="16.5" customHeight="1" x14ac:dyDescent="0.25">
      <c r="E1800" s="185">
        <v>45563</v>
      </c>
      <c r="F1800" s="35">
        <v>0.56944444444444442</v>
      </c>
      <c r="G1800" s="36" t="s">
        <v>17</v>
      </c>
      <c r="H1800" s="36">
        <v>4</v>
      </c>
      <c r="I1800" s="36">
        <v>8</v>
      </c>
      <c r="J1800" s="36" t="s">
        <v>357</v>
      </c>
      <c r="K1800" s="36" t="s">
        <v>60</v>
      </c>
      <c r="L1800" s="165">
        <v>15</v>
      </c>
      <c r="M1800" s="134">
        <f t="shared" si="364"/>
        <v>15</v>
      </c>
      <c r="N1800" s="36">
        <f t="shared" si="365"/>
        <v>1</v>
      </c>
      <c r="O1800" s="135" t="str">
        <f t="shared" si="366"/>
        <v>Pro Syd-15</v>
      </c>
      <c r="P1800" s="186" t="str">
        <f t="shared" si="367"/>
        <v>OK</v>
      </c>
      <c r="Q1800" s="187">
        <f t="shared" si="368"/>
        <v>60</v>
      </c>
      <c r="R1800" s="150"/>
      <c r="S1800" s="187" t="str">
        <f t="shared" si="369"/>
        <v/>
      </c>
      <c r="T1800" s="136" t="str">
        <f t="shared" si="370"/>
        <v>Unusual Legacy</v>
      </c>
      <c r="U1800" s="137" t="str">
        <f>IF(P1800="","",IF(N1800=1,"",IF(Q1800="","",IF(Q1800&lt;=100,100,IF(Table1[[#This Row],[Day]]="Wed",100,200)))))</f>
        <v/>
      </c>
      <c r="V1800" s="137" t="str">
        <f t="shared" si="371"/>
        <v/>
      </c>
      <c r="W1800" s="137" t="str">
        <f t="shared" si="372"/>
        <v/>
      </c>
      <c r="X1800" s="133">
        <f>100</f>
        <v>100</v>
      </c>
      <c r="Y1800" s="133" t="str">
        <f t="shared" si="373"/>
        <v/>
      </c>
      <c r="Z1800" s="133">
        <f t="shared" si="374"/>
        <v>-100</v>
      </c>
      <c r="AA1800" s="134" t="str">
        <f>TEXT(Table1[[#This Row],[Date]],"DDD")</f>
        <v>Sat</v>
      </c>
      <c r="AB1800" s="133" t="str">
        <f>IF(OR(G1800="Doomben",G1800="Eagle Farm"),"Q",IF(AND(Q1800&gt;1,Q1800&lt;55,Table1[[#This Row],[Source]]="Nat"),"Nat OK",IF(AND(Table1[[#This Row],[Source]]&lt;&gt;"Nat",Q1800&lt;55),"Poor &lt;55",IF(OR(G1800="Randwick",G1800="Flemington",G1800="Caulfield",G1800="Sandown Lake",G1800="Sandown Hill"),"Best","ave"))))</f>
        <v>ave</v>
      </c>
      <c r="AC1800" s="133">
        <f>IF(Q1800="","",IF(AB1800="Poor &lt;55",$AC$2*0.2%,IF(AND(AB1800="Q",AA1800&lt;&gt;"Wed"),$AC$2*0.4%,IF(AND(AB1800="Q",AA1800="Wed"),$AC$2*0.5%,IF(AND(AB1800="Ave",U1800=100),$AC$2*0.5%,IF(AND(AB1800="ave",U1800="",N1800=1,AG1800="Bush"),$AC$2*1%,IF(AND(AB1800="ave",U1800="",Q1800&gt;100),$AC$2*1.3%,IF(AND(AB1800="ave",U1800=""),$AC$2*1.2%,IF(AND(AB1800="Ave",U1800=200),$AC$2*1%,IF(AND(AB1800="Best",U1800=200),$AC$2*1.5%,IF(AND(AB1800="Best",U1800="",K1800&lt;&gt;"Pro Syd"),$AC$2*0.5%,IF(AND(AB1800="Best",U1800=""),$AC$2*1%,IF(AND(AB1800="Best",U1800=100,Table1[[#This Row],[State]]="NSW"),$AC$2*0.4%,IF(AND(AB1800="Best",U1800=100),$AC$2*1%,IF(Table1[[#This Row],[Adj]]="Nat OK",$AC$2*0.5%,"xxx")))))))))))))))</f>
        <v>120</v>
      </c>
      <c r="AD1800" s="133" t="str">
        <f t="shared" si="375"/>
        <v/>
      </c>
      <c r="AE1800" s="133">
        <f t="shared" si="376"/>
        <v>-120</v>
      </c>
      <c r="AF1800" s="133" t="str">
        <f>VLOOKUP(Table1[[#This Row],[Track]],$F$2672:$H$2715,2,FALSE)</f>
        <v>NSW</v>
      </c>
      <c r="AG1800" s="133" t="str">
        <f>VLOOKUP(Table1[[#This Row],[Track]],$F$2672:$H$2715,3,FALSE)</f>
        <v>-</v>
      </c>
      <c r="AH1800" s="133" t="str">
        <f>IF(Table1[[#This Row],[Date]]&lt;$AH$2,"",IF(Table1[[#This Row],[Date]]&lt;$AH$3,"Edge","Elite Combo"))</f>
        <v/>
      </c>
      <c r="AI1800" s="218">
        <f>Table1[[#This Row],[Time]]</f>
        <v>0.56944444444444442</v>
      </c>
      <c r="AJ1800" s="219" t="str">
        <f>Table1[[#This Row],[Track]]</f>
        <v>Rosehill</v>
      </c>
      <c r="AK1800" s="216">
        <f>Table1[[#This Row],[Race ]]</f>
        <v>4</v>
      </c>
      <c r="AL1800" s="219">
        <f>Table1[[#This Row],[TAB]]</f>
        <v>8</v>
      </c>
      <c r="AM1800" s="219" t="str">
        <f>Table1[[#This Row],[Selection]]</f>
        <v>Unusual Legacy</v>
      </c>
      <c r="AN1800" s="220" t="str">
        <f>Table1[[#This Row],[Sources]]</f>
        <v>Pro Syd-15</v>
      </c>
      <c r="AO1800" s="219">
        <f>Table1[[#This Row],[Scale Bet]]</f>
        <v>120</v>
      </c>
    </row>
    <row r="1801" spans="5:41" ht="16.5" customHeight="1" x14ac:dyDescent="0.25">
      <c r="E1801" s="185">
        <v>45563</v>
      </c>
      <c r="F1801" s="35">
        <v>0.61805555555555558</v>
      </c>
      <c r="G1801" s="36" t="s">
        <v>17</v>
      </c>
      <c r="H1801" s="36">
        <v>6</v>
      </c>
      <c r="I1801" s="36">
        <v>8</v>
      </c>
      <c r="J1801" s="36" t="s">
        <v>347</v>
      </c>
      <c r="K1801" s="36" t="s">
        <v>60</v>
      </c>
      <c r="L1801" s="165">
        <v>10</v>
      </c>
      <c r="M1801" s="134">
        <f t="shared" si="364"/>
        <v>10</v>
      </c>
      <c r="N1801" s="36">
        <f t="shared" si="365"/>
        <v>1</v>
      </c>
      <c r="O1801" s="135" t="str">
        <f t="shared" si="366"/>
        <v>Pro Syd-10</v>
      </c>
      <c r="P1801" s="186" t="str">
        <f t="shared" si="367"/>
        <v>OK</v>
      </c>
      <c r="Q1801" s="187">
        <f t="shared" si="368"/>
        <v>40</v>
      </c>
      <c r="R1801" s="150"/>
      <c r="S1801" s="187" t="str">
        <f t="shared" si="369"/>
        <v/>
      </c>
      <c r="T1801" s="136" t="str">
        <f t="shared" si="370"/>
        <v>Rhapsody Chic</v>
      </c>
      <c r="U1801" s="137" t="str">
        <f>IF(P1801="","",IF(N1801=1,"",IF(Q1801="","",IF(Q1801&lt;=100,100,IF(Table1[[#This Row],[Day]]="Wed",100,200)))))</f>
        <v/>
      </c>
      <c r="V1801" s="137" t="str">
        <f t="shared" si="371"/>
        <v/>
      </c>
      <c r="W1801" s="137" t="str">
        <f t="shared" si="372"/>
        <v/>
      </c>
      <c r="X1801" s="133">
        <f>100</f>
        <v>100</v>
      </c>
      <c r="Y1801" s="133" t="str">
        <f t="shared" si="373"/>
        <v/>
      </c>
      <c r="Z1801" s="133">
        <f t="shared" si="374"/>
        <v>-100</v>
      </c>
      <c r="AA1801" s="134" t="str">
        <f>TEXT(Table1[[#This Row],[Date]],"DDD")</f>
        <v>Sat</v>
      </c>
      <c r="AB1801" s="133" t="str">
        <f>IF(OR(G1801="Doomben",G1801="Eagle Farm"),"Q",IF(AND(Q1801&gt;1,Q1801&lt;55,Table1[[#This Row],[Source]]="Nat"),"Nat OK",IF(AND(Table1[[#This Row],[Source]]&lt;&gt;"Nat",Q1801&lt;55),"Poor &lt;55",IF(OR(G1801="Randwick",G1801="Flemington",G1801="Caulfield",G1801="Sandown Lake",G1801="Sandown Hill"),"Best","ave"))))</f>
        <v>Poor &lt;55</v>
      </c>
      <c r="AC1801" s="133">
        <f>IF(Q1801="","",IF(AB1801="Poor &lt;55",$AC$2*0.2%,IF(AND(AB1801="Q",AA1801&lt;&gt;"Wed"),$AC$2*0.4%,IF(AND(AB1801="Q",AA1801="Wed"),$AC$2*0.5%,IF(AND(AB1801="Ave",U1801=100),$AC$2*0.5%,IF(AND(AB1801="ave",U1801="",N1801=1,AG1801="Bush"),$AC$2*1%,IF(AND(AB1801="ave",U1801="",Q1801&gt;100),$AC$2*1.3%,IF(AND(AB1801="ave",U1801=""),$AC$2*1.2%,IF(AND(AB1801="Ave",U1801=200),$AC$2*1%,IF(AND(AB1801="Best",U1801=200),$AC$2*1.5%,IF(AND(AB1801="Best",U1801="",K1801&lt;&gt;"Pro Syd"),$AC$2*0.5%,IF(AND(AB1801="Best",U1801=""),$AC$2*1%,IF(AND(AB1801="Best",U1801=100,Table1[[#This Row],[State]]="NSW"),$AC$2*0.4%,IF(AND(AB1801="Best",U1801=100),$AC$2*1%,IF(Table1[[#This Row],[Adj]]="Nat OK",$AC$2*0.5%,"xxx")))))))))))))))</f>
        <v>20</v>
      </c>
      <c r="AD1801" s="133" t="str">
        <f t="shared" si="375"/>
        <v/>
      </c>
      <c r="AE1801" s="133">
        <f t="shared" si="376"/>
        <v>-20</v>
      </c>
      <c r="AF1801" s="133" t="str">
        <f>VLOOKUP(Table1[[#This Row],[Track]],$F$2672:$H$2715,2,FALSE)</f>
        <v>NSW</v>
      </c>
      <c r="AG1801" s="133" t="str">
        <f>VLOOKUP(Table1[[#This Row],[Track]],$F$2672:$H$2715,3,FALSE)</f>
        <v>-</v>
      </c>
      <c r="AH1801" s="133" t="str">
        <f>IF(Table1[[#This Row],[Date]]&lt;$AH$2,"",IF(Table1[[#This Row],[Date]]&lt;$AH$3,"Edge","Elite Combo"))</f>
        <v/>
      </c>
      <c r="AI1801" s="218">
        <f>Table1[[#This Row],[Time]]</f>
        <v>0.61805555555555558</v>
      </c>
      <c r="AJ1801" s="219" t="str">
        <f>Table1[[#This Row],[Track]]</f>
        <v>Rosehill</v>
      </c>
      <c r="AK1801" s="216">
        <f>Table1[[#This Row],[Race ]]</f>
        <v>6</v>
      </c>
      <c r="AL1801" s="219">
        <f>Table1[[#This Row],[TAB]]</f>
        <v>8</v>
      </c>
      <c r="AM1801" s="219" t="str">
        <f>Table1[[#This Row],[Selection]]</f>
        <v>Rhapsody Chic</v>
      </c>
      <c r="AN1801" s="220" t="str">
        <f>Table1[[#This Row],[Sources]]</f>
        <v>Pro Syd-10</v>
      </c>
      <c r="AO1801" s="219">
        <f>Table1[[#This Row],[Scale Bet]]</f>
        <v>20</v>
      </c>
    </row>
    <row r="1802" spans="5:41" ht="16.5" customHeight="1" x14ac:dyDescent="0.25">
      <c r="E1802" s="185">
        <v>45563</v>
      </c>
      <c r="F1802" s="35">
        <v>0.61805555555555558</v>
      </c>
      <c r="G1802" s="36" t="s">
        <v>17</v>
      </c>
      <c r="H1802" s="36">
        <v>6</v>
      </c>
      <c r="I1802" s="36">
        <v>12</v>
      </c>
      <c r="J1802" s="36" t="s">
        <v>254</v>
      </c>
      <c r="K1802" s="36" t="s">
        <v>60</v>
      </c>
      <c r="L1802" s="165">
        <v>10</v>
      </c>
      <c r="M1802" s="134">
        <f t="shared" si="364"/>
        <v>10</v>
      </c>
      <c r="N1802" s="36">
        <f t="shared" si="365"/>
        <v>1</v>
      </c>
      <c r="O1802" s="135" t="str">
        <f t="shared" si="366"/>
        <v>Pro Syd-10</v>
      </c>
      <c r="P1802" s="186" t="str">
        <f t="shared" si="367"/>
        <v>OK</v>
      </c>
      <c r="Q1802" s="187">
        <f t="shared" si="368"/>
        <v>40</v>
      </c>
      <c r="R1802" s="150">
        <v>4.4000000000000004</v>
      </c>
      <c r="S1802" s="187">
        <f t="shared" si="369"/>
        <v>176</v>
      </c>
      <c r="T1802" s="136" t="str">
        <f t="shared" si="370"/>
        <v>Willaidow</v>
      </c>
      <c r="U1802" s="137" t="str">
        <f>IF(P1802="","",IF(N1802=1,"",IF(Q1802="","",IF(Q1802&lt;=100,100,IF(Table1[[#This Row],[Day]]="Wed",100,200)))))</f>
        <v/>
      </c>
      <c r="V1802" s="137" t="str">
        <f t="shared" si="371"/>
        <v/>
      </c>
      <c r="W1802" s="137" t="str">
        <f t="shared" si="372"/>
        <v/>
      </c>
      <c r="X1802" s="133">
        <f>100</f>
        <v>100</v>
      </c>
      <c r="Y1802" s="133">
        <f t="shared" si="373"/>
        <v>440.00000000000006</v>
      </c>
      <c r="Z1802" s="133">
        <f t="shared" si="374"/>
        <v>340.00000000000006</v>
      </c>
      <c r="AA1802" s="134" t="str">
        <f>TEXT(Table1[[#This Row],[Date]],"DDD")</f>
        <v>Sat</v>
      </c>
      <c r="AB1802" s="133" t="str">
        <f>IF(OR(G1802="Doomben",G1802="Eagle Farm"),"Q",IF(AND(Q1802&gt;1,Q1802&lt;55,Table1[[#This Row],[Source]]="Nat"),"Nat OK",IF(AND(Table1[[#This Row],[Source]]&lt;&gt;"Nat",Q1802&lt;55),"Poor &lt;55",IF(OR(G1802="Randwick",G1802="Flemington",G1802="Caulfield",G1802="Sandown Lake",G1802="Sandown Hill"),"Best","ave"))))</f>
        <v>Poor &lt;55</v>
      </c>
      <c r="AC1802" s="133">
        <f>IF(Q1802="","",IF(AB1802="Poor &lt;55",$AC$2*0.2%,IF(AND(AB1802="Q",AA1802&lt;&gt;"Wed"),$AC$2*0.4%,IF(AND(AB1802="Q",AA1802="Wed"),$AC$2*0.5%,IF(AND(AB1802="Ave",U1802=100),$AC$2*0.5%,IF(AND(AB1802="ave",U1802="",N1802=1,AG1802="Bush"),$AC$2*1%,IF(AND(AB1802="ave",U1802="",Q1802&gt;100),$AC$2*1.3%,IF(AND(AB1802="ave",U1802=""),$AC$2*1.2%,IF(AND(AB1802="Ave",U1802=200),$AC$2*1%,IF(AND(AB1802="Best",U1802=200),$AC$2*1.5%,IF(AND(AB1802="Best",U1802="",K1802&lt;&gt;"Pro Syd"),$AC$2*0.5%,IF(AND(AB1802="Best",U1802=""),$AC$2*1%,IF(AND(AB1802="Best",U1802=100,Table1[[#This Row],[State]]="NSW"),$AC$2*0.4%,IF(AND(AB1802="Best",U1802=100),$AC$2*1%,IF(Table1[[#This Row],[Adj]]="Nat OK",$AC$2*0.5%,"xxx")))))))))))))))</f>
        <v>20</v>
      </c>
      <c r="AD1802" s="133">
        <f t="shared" si="375"/>
        <v>88</v>
      </c>
      <c r="AE1802" s="133">
        <f t="shared" si="376"/>
        <v>68</v>
      </c>
      <c r="AF1802" s="133" t="str">
        <f>VLOOKUP(Table1[[#This Row],[Track]],$F$2672:$H$2715,2,FALSE)</f>
        <v>NSW</v>
      </c>
      <c r="AG1802" s="133" t="str">
        <f>VLOOKUP(Table1[[#This Row],[Track]],$F$2672:$H$2715,3,FALSE)</f>
        <v>-</v>
      </c>
      <c r="AH1802" s="133" t="str">
        <f>IF(Table1[[#This Row],[Date]]&lt;$AH$2,"",IF(Table1[[#This Row],[Date]]&lt;$AH$3,"Edge","Elite Combo"))</f>
        <v/>
      </c>
      <c r="AI1802" s="218">
        <f>Table1[[#This Row],[Time]]</f>
        <v>0.61805555555555558</v>
      </c>
      <c r="AJ1802" s="219" t="str">
        <f>Table1[[#This Row],[Track]]</f>
        <v>Rosehill</v>
      </c>
      <c r="AK1802" s="216">
        <f>Table1[[#This Row],[Race ]]</f>
        <v>6</v>
      </c>
      <c r="AL1802" s="219">
        <f>Table1[[#This Row],[TAB]]</f>
        <v>12</v>
      </c>
      <c r="AM1802" s="219" t="str">
        <f>Table1[[#This Row],[Selection]]</f>
        <v>Willaidow</v>
      </c>
      <c r="AN1802" s="220" t="str">
        <f>Table1[[#This Row],[Sources]]</f>
        <v>Pro Syd-10</v>
      </c>
      <c r="AO1802" s="219">
        <f>Table1[[#This Row],[Scale Bet]]</f>
        <v>20</v>
      </c>
    </row>
    <row r="1803" spans="5:41" ht="16.5" customHeight="1" x14ac:dyDescent="0.25">
      <c r="E1803" s="185">
        <v>45563</v>
      </c>
      <c r="F1803" s="35">
        <v>0.69791666666666663</v>
      </c>
      <c r="G1803" s="36" t="s">
        <v>17</v>
      </c>
      <c r="H1803" s="36">
        <v>9</v>
      </c>
      <c r="I1803" s="36">
        <v>1</v>
      </c>
      <c r="J1803" s="36" t="s">
        <v>411</v>
      </c>
      <c r="K1803" s="36" t="s">
        <v>1</v>
      </c>
      <c r="L1803" s="165">
        <v>10</v>
      </c>
      <c r="M1803" s="134">
        <f t="shared" si="364"/>
        <v>10</v>
      </c>
      <c r="N1803" s="36">
        <f t="shared" si="365"/>
        <v>1</v>
      </c>
      <c r="O1803" s="135" t="str">
        <f t="shared" si="366"/>
        <v>E4-10</v>
      </c>
      <c r="P1803" s="186" t="str">
        <f t="shared" si="367"/>
        <v>OK</v>
      </c>
      <c r="Q1803" s="187">
        <f t="shared" si="368"/>
        <v>40</v>
      </c>
      <c r="R1803" s="150"/>
      <c r="S1803" s="187" t="str">
        <f t="shared" si="369"/>
        <v/>
      </c>
      <c r="T1803" s="136" t="str">
        <f t="shared" si="370"/>
        <v>Celestial Legend</v>
      </c>
      <c r="U1803" s="137" t="str">
        <f>IF(P1803="","",IF(N1803=1,"",IF(Q1803="","",IF(Q1803&lt;=100,100,IF(Table1[[#This Row],[Day]]="Wed",100,200)))))</f>
        <v/>
      </c>
      <c r="V1803" s="137" t="str">
        <f t="shared" si="371"/>
        <v/>
      </c>
      <c r="W1803" s="137" t="str">
        <f t="shared" si="372"/>
        <v/>
      </c>
      <c r="X1803" s="133">
        <f>100</f>
        <v>100</v>
      </c>
      <c r="Y1803" s="133" t="str">
        <f t="shared" si="373"/>
        <v/>
      </c>
      <c r="Z1803" s="133">
        <f t="shared" si="374"/>
        <v>-100</v>
      </c>
      <c r="AA1803" s="134" t="str">
        <f>TEXT(Table1[[#This Row],[Date]],"DDD")</f>
        <v>Sat</v>
      </c>
      <c r="AB1803" s="133" t="str">
        <f>IF(OR(G1803="Doomben",G1803="Eagle Farm"),"Q",IF(AND(Q1803&gt;1,Q1803&lt;55,Table1[[#This Row],[Source]]="Nat"),"Nat OK",IF(AND(Table1[[#This Row],[Source]]&lt;&gt;"Nat",Q1803&lt;55),"Poor &lt;55",IF(OR(G1803="Randwick",G1803="Flemington",G1803="Caulfield",G1803="Sandown Lake",G1803="Sandown Hill"),"Best","ave"))))</f>
        <v>Poor &lt;55</v>
      </c>
      <c r="AC1803" s="133">
        <f>IF(Q1803="","",IF(AB1803="Poor &lt;55",$AC$2*0.2%,IF(AND(AB1803="Q",AA1803&lt;&gt;"Wed"),$AC$2*0.4%,IF(AND(AB1803="Q",AA1803="Wed"),$AC$2*0.5%,IF(AND(AB1803="Ave",U1803=100),$AC$2*0.5%,IF(AND(AB1803="ave",U1803="",N1803=1,AG1803="Bush"),$AC$2*1%,IF(AND(AB1803="ave",U1803="",Q1803&gt;100),$AC$2*1.3%,IF(AND(AB1803="ave",U1803=""),$AC$2*1.2%,IF(AND(AB1803="Ave",U1803=200),$AC$2*1%,IF(AND(AB1803="Best",U1803=200),$AC$2*1.5%,IF(AND(AB1803="Best",U1803="",K1803&lt;&gt;"Pro Syd"),$AC$2*0.5%,IF(AND(AB1803="Best",U1803=""),$AC$2*1%,IF(AND(AB1803="Best",U1803=100,Table1[[#This Row],[State]]="NSW"),$AC$2*0.4%,IF(AND(AB1803="Best",U1803=100),$AC$2*1%,IF(Table1[[#This Row],[Adj]]="Nat OK",$AC$2*0.5%,"xxx")))))))))))))))</f>
        <v>20</v>
      </c>
      <c r="AD1803" s="133" t="str">
        <f t="shared" si="375"/>
        <v/>
      </c>
      <c r="AE1803" s="133">
        <f t="shared" si="376"/>
        <v>-20</v>
      </c>
      <c r="AF1803" s="133" t="str">
        <f>VLOOKUP(Table1[[#This Row],[Track]],$F$2672:$H$2715,2,FALSE)</f>
        <v>NSW</v>
      </c>
      <c r="AG1803" s="133" t="str">
        <f>VLOOKUP(Table1[[#This Row],[Track]],$F$2672:$H$2715,3,FALSE)</f>
        <v>-</v>
      </c>
      <c r="AH1803" s="133" t="str">
        <f>IF(Table1[[#This Row],[Date]]&lt;$AH$2,"",IF(Table1[[#This Row],[Date]]&lt;$AH$3,"Edge","Elite Combo"))</f>
        <v/>
      </c>
      <c r="AI1803" s="218">
        <f>Table1[[#This Row],[Time]]</f>
        <v>0.69791666666666663</v>
      </c>
      <c r="AJ1803" s="219" t="str">
        <f>Table1[[#This Row],[Track]]</f>
        <v>Rosehill</v>
      </c>
      <c r="AK1803" s="216">
        <f>Table1[[#This Row],[Race ]]</f>
        <v>9</v>
      </c>
      <c r="AL1803" s="219">
        <f>Table1[[#This Row],[TAB]]</f>
        <v>1</v>
      </c>
      <c r="AM1803" s="219" t="str">
        <f>Table1[[#This Row],[Selection]]</f>
        <v>Celestial Legend</v>
      </c>
      <c r="AN1803" s="220" t="str">
        <f>Table1[[#This Row],[Sources]]</f>
        <v>E4-10</v>
      </c>
      <c r="AO1803" s="219">
        <f>Table1[[#This Row],[Scale Bet]]</f>
        <v>20</v>
      </c>
    </row>
    <row r="1804" spans="5:41" ht="16.5" customHeight="1" x14ac:dyDescent="0.25">
      <c r="E1804" s="185">
        <v>45563</v>
      </c>
      <c r="F1804" s="35">
        <v>0.72569444444444442</v>
      </c>
      <c r="G1804" s="36" t="s">
        <v>17</v>
      </c>
      <c r="H1804" s="36">
        <v>10</v>
      </c>
      <c r="I1804" s="36">
        <v>11</v>
      </c>
      <c r="J1804" s="36" t="s">
        <v>412</v>
      </c>
      <c r="K1804" s="36" t="s">
        <v>1</v>
      </c>
      <c r="L1804" s="165">
        <v>10</v>
      </c>
      <c r="M1804" s="134">
        <f t="shared" si="364"/>
        <v>10</v>
      </c>
      <c r="N1804" s="36">
        <f t="shared" si="365"/>
        <v>1</v>
      </c>
      <c r="O1804" s="135" t="str">
        <f t="shared" si="366"/>
        <v>E4-10</v>
      </c>
      <c r="P1804" s="186" t="str">
        <f t="shared" si="367"/>
        <v>OK</v>
      </c>
      <c r="Q1804" s="187">
        <f t="shared" si="368"/>
        <v>40</v>
      </c>
      <c r="R1804" s="150"/>
      <c r="S1804" s="187" t="str">
        <f t="shared" si="369"/>
        <v/>
      </c>
      <c r="T1804" s="136" t="str">
        <f t="shared" si="370"/>
        <v>Pharari</v>
      </c>
      <c r="U1804" s="137" t="str">
        <f>IF(P1804="","",IF(N1804=1,"",IF(Q1804="","",IF(Q1804&lt;=100,100,IF(Table1[[#This Row],[Day]]="Wed",100,200)))))</f>
        <v/>
      </c>
      <c r="V1804" s="137" t="str">
        <f t="shared" si="371"/>
        <v/>
      </c>
      <c r="W1804" s="137" t="str">
        <f t="shared" si="372"/>
        <v/>
      </c>
      <c r="X1804" s="133">
        <f>100</f>
        <v>100</v>
      </c>
      <c r="Y1804" s="133" t="str">
        <f t="shared" si="373"/>
        <v/>
      </c>
      <c r="Z1804" s="133">
        <f t="shared" si="374"/>
        <v>-100</v>
      </c>
      <c r="AA1804" s="134" t="str">
        <f>TEXT(Table1[[#This Row],[Date]],"DDD")</f>
        <v>Sat</v>
      </c>
      <c r="AB1804" s="133" t="str">
        <f>IF(OR(G1804="Doomben",G1804="Eagle Farm"),"Q",IF(AND(Q1804&gt;1,Q1804&lt;55,Table1[[#This Row],[Source]]="Nat"),"Nat OK",IF(AND(Table1[[#This Row],[Source]]&lt;&gt;"Nat",Q1804&lt;55),"Poor &lt;55",IF(OR(G1804="Randwick",G1804="Flemington",G1804="Caulfield",G1804="Sandown Lake",G1804="Sandown Hill"),"Best","ave"))))</f>
        <v>Poor &lt;55</v>
      </c>
      <c r="AC1804" s="133">
        <f>IF(Q1804="","",IF(AB1804="Poor &lt;55",$AC$2*0.2%,IF(AND(AB1804="Q",AA1804&lt;&gt;"Wed"),$AC$2*0.4%,IF(AND(AB1804="Q",AA1804="Wed"),$AC$2*0.5%,IF(AND(AB1804="Ave",U1804=100),$AC$2*0.5%,IF(AND(AB1804="ave",U1804="",N1804=1,AG1804="Bush"),$AC$2*1%,IF(AND(AB1804="ave",U1804="",Q1804&gt;100),$AC$2*1.3%,IF(AND(AB1804="ave",U1804=""),$AC$2*1.2%,IF(AND(AB1804="Ave",U1804=200),$AC$2*1%,IF(AND(AB1804="Best",U1804=200),$AC$2*1.5%,IF(AND(AB1804="Best",U1804="",K1804&lt;&gt;"Pro Syd"),$AC$2*0.5%,IF(AND(AB1804="Best",U1804=""),$AC$2*1%,IF(AND(AB1804="Best",U1804=100,Table1[[#This Row],[State]]="NSW"),$AC$2*0.4%,IF(AND(AB1804="Best",U1804=100),$AC$2*1%,IF(Table1[[#This Row],[Adj]]="Nat OK",$AC$2*0.5%,"xxx")))))))))))))))</f>
        <v>20</v>
      </c>
      <c r="AD1804" s="133" t="str">
        <f t="shared" si="375"/>
        <v/>
      </c>
      <c r="AE1804" s="133">
        <f t="shared" si="376"/>
        <v>-20</v>
      </c>
      <c r="AF1804" s="133" t="str">
        <f>VLOOKUP(Table1[[#This Row],[Track]],$F$2672:$H$2715,2,FALSE)</f>
        <v>NSW</v>
      </c>
      <c r="AG1804" s="133" t="str">
        <f>VLOOKUP(Table1[[#This Row],[Track]],$F$2672:$H$2715,3,FALSE)</f>
        <v>-</v>
      </c>
      <c r="AH1804" s="133" t="str">
        <f>IF(Table1[[#This Row],[Date]]&lt;$AH$2,"",IF(Table1[[#This Row],[Date]]&lt;$AH$3,"Edge","Elite Combo"))</f>
        <v/>
      </c>
      <c r="AI1804" s="218">
        <f>Table1[[#This Row],[Time]]</f>
        <v>0.72569444444444442</v>
      </c>
      <c r="AJ1804" s="219" t="str">
        <f>Table1[[#This Row],[Track]]</f>
        <v>Rosehill</v>
      </c>
      <c r="AK1804" s="216">
        <f>Table1[[#This Row],[Race ]]</f>
        <v>10</v>
      </c>
      <c r="AL1804" s="219">
        <f>Table1[[#This Row],[TAB]]</f>
        <v>11</v>
      </c>
      <c r="AM1804" s="219" t="str">
        <f>Table1[[#This Row],[Selection]]</f>
        <v>Pharari</v>
      </c>
      <c r="AN1804" s="220" t="str">
        <f>Table1[[#This Row],[Sources]]</f>
        <v>E4-10</v>
      </c>
      <c r="AO1804" s="219">
        <f>Table1[[#This Row],[Scale Bet]]</f>
        <v>20</v>
      </c>
    </row>
    <row r="1805" spans="5:41" ht="16.5" customHeight="1" x14ac:dyDescent="0.25">
      <c r="E1805" s="185">
        <v>45570</v>
      </c>
      <c r="F1805" s="35">
        <v>0.50347222222222221</v>
      </c>
      <c r="G1805" s="36" t="s">
        <v>22</v>
      </c>
      <c r="H1805" s="36">
        <v>1</v>
      </c>
      <c r="I1805" s="36">
        <v>5</v>
      </c>
      <c r="J1805" s="36" t="s">
        <v>180</v>
      </c>
      <c r="K1805" s="36" t="s">
        <v>60</v>
      </c>
      <c r="L1805" s="165">
        <v>10</v>
      </c>
      <c r="M1805" s="134">
        <f t="shared" si="364"/>
        <v>10</v>
      </c>
      <c r="N1805" s="36">
        <f t="shared" si="365"/>
        <v>1</v>
      </c>
      <c r="O1805" s="135" t="str">
        <f t="shared" si="366"/>
        <v>Pro Syd-10</v>
      </c>
      <c r="P1805" s="186" t="str">
        <f t="shared" si="367"/>
        <v>OK</v>
      </c>
      <c r="Q1805" s="187">
        <f t="shared" si="368"/>
        <v>40</v>
      </c>
      <c r="R1805" s="150"/>
      <c r="S1805" s="187" t="str">
        <f t="shared" si="369"/>
        <v/>
      </c>
      <c r="T1805" s="136" t="str">
        <f t="shared" si="370"/>
        <v>Agita</v>
      </c>
      <c r="U1805" s="137" t="str">
        <f>IF(P1805="","",IF(N1805=1,"",IF(Q1805="","",IF(Q1805&lt;=100,100,IF(Table1[[#This Row],[Day]]="Wed",100,200)))))</f>
        <v/>
      </c>
      <c r="V1805" s="137" t="str">
        <f t="shared" si="371"/>
        <v/>
      </c>
      <c r="W1805" s="137" t="str">
        <f t="shared" si="372"/>
        <v/>
      </c>
      <c r="X1805" s="133">
        <f>100</f>
        <v>100</v>
      </c>
      <c r="Y1805" s="133" t="str">
        <f t="shared" si="373"/>
        <v/>
      </c>
      <c r="Z1805" s="133">
        <f t="shared" si="374"/>
        <v>-100</v>
      </c>
      <c r="AA1805" s="134" t="str">
        <f>TEXT(Table1[[#This Row],[Date]],"DDD")</f>
        <v>Sat</v>
      </c>
      <c r="AB1805" s="133" t="str">
        <f>IF(OR(G1805="Doomben",G1805="Eagle Farm"),"Q",IF(AND(Q1805&gt;1,Q1805&lt;55,Table1[[#This Row],[Source]]="Nat"),"Nat OK",IF(AND(Table1[[#This Row],[Source]]&lt;&gt;"Nat",Q1805&lt;55),"Poor &lt;55",IF(OR(G1805="Randwick",G1805="Flemington",G1805="Caulfield",G1805="Sandown Lake",G1805="Sandown Hill"),"Best","ave"))))</f>
        <v>Poor &lt;55</v>
      </c>
      <c r="AC1805" s="133">
        <f>IF(Q1805="","",IF(AB1805="Poor &lt;55",$AC$2*0.2%,IF(AND(AB1805="Q",AA1805&lt;&gt;"Wed"),$AC$2*0.4%,IF(AND(AB1805="Q",AA1805="Wed"),$AC$2*0.5%,IF(AND(AB1805="Ave",U1805=100),$AC$2*0.5%,IF(AND(AB1805="ave",U1805="",N1805=1,AG1805="Bush"),$AC$2*1%,IF(AND(AB1805="ave",U1805="",Q1805&gt;100),$AC$2*1.3%,IF(AND(AB1805="ave",U1805=""),$AC$2*1.2%,IF(AND(AB1805="Ave",U1805=200),$AC$2*1%,IF(AND(AB1805="Best",U1805=200),$AC$2*1.5%,IF(AND(AB1805="Best",U1805="",K1805&lt;&gt;"Pro Syd"),$AC$2*0.5%,IF(AND(AB1805="Best",U1805=""),$AC$2*1%,IF(AND(AB1805="Best",U1805=100,Table1[[#This Row],[State]]="NSW"),$AC$2*0.4%,IF(AND(AB1805="Best",U1805=100),$AC$2*1%,IF(Table1[[#This Row],[Adj]]="Nat OK",$AC$2*0.5%,"xxx")))))))))))))))</f>
        <v>20</v>
      </c>
      <c r="AD1805" s="133" t="str">
        <f t="shared" si="375"/>
        <v/>
      </c>
      <c r="AE1805" s="133">
        <f t="shared" si="376"/>
        <v>-20</v>
      </c>
      <c r="AF1805" s="133" t="str">
        <f>VLOOKUP(Table1[[#This Row],[Track]],$F$2672:$H$2715,2,FALSE)</f>
        <v>NSW</v>
      </c>
      <c r="AG1805" s="133" t="str">
        <f>VLOOKUP(Table1[[#This Row],[Track]],$F$2672:$H$2715,3,FALSE)</f>
        <v>-</v>
      </c>
      <c r="AH1805" s="133" t="str">
        <f>IF(Table1[[#This Row],[Date]]&lt;$AH$2,"",IF(Table1[[#This Row],[Date]]&lt;$AH$3,"Edge","Elite Combo"))</f>
        <v/>
      </c>
      <c r="AI1805" s="218">
        <f>Table1[[#This Row],[Time]]</f>
        <v>0.50347222222222221</v>
      </c>
      <c r="AJ1805" s="219" t="str">
        <f>Table1[[#This Row],[Track]]</f>
        <v>Randwick</v>
      </c>
      <c r="AK1805" s="216">
        <f>Table1[[#This Row],[Race ]]</f>
        <v>1</v>
      </c>
      <c r="AL1805" s="219">
        <f>Table1[[#This Row],[TAB]]</f>
        <v>5</v>
      </c>
      <c r="AM1805" s="219" t="str">
        <f>Table1[[#This Row],[Selection]]</f>
        <v>Agita</v>
      </c>
      <c r="AN1805" s="220" t="str">
        <f>Table1[[#This Row],[Sources]]</f>
        <v>Pro Syd-10</v>
      </c>
      <c r="AO1805" s="219">
        <f>Table1[[#This Row],[Scale Bet]]</f>
        <v>20</v>
      </c>
    </row>
    <row r="1806" spans="5:41" ht="16.5" customHeight="1" x14ac:dyDescent="0.25">
      <c r="E1806" s="185">
        <v>45570</v>
      </c>
      <c r="F1806" s="35">
        <v>0.51736111111111116</v>
      </c>
      <c r="G1806" s="36" t="s">
        <v>157</v>
      </c>
      <c r="H1806" s="36">
        <v>1</v>
      </c>
      <c r="I1806" s="36">
        <v>5</v>
      </c>
      <c r="J1806" s="36" t="s">
        <v>387</v>
      </c>
      <c r="K1806" s="36" t="s">
        <v>1</v>
      </c>
      <c r="L1806" s="165">
        <v>10</v>
      </c>
      <c r="M1806" s="134">
        <f t="shared" si="364"/>
        <v>23</v>
      </c>
      <c r="N1806" s="36">
        <f t="shared" si="365"/>
        <v>2</v>
      </c>
      <c r="O1806" s="135" t="str">
        <f t="shared" si="366"/>
        <v>E4-10/Nat-13</v>
      </c>
      <c r="P1806" s="186" t="str">
        <f t="shared" si="367"/>
        <v>OK</v>
      </c>
      <c r="Q1806" s="187">
        <f t="shared" si="368"/>
        <v>92</v>
      </c>
      <c r="R1806" s="150"/>
      <c r="S1806" s="187" t="str">
        <f t="shared" si="369"/>
        <v/>
      </c>
      <c r="T1806" s="136" t="str">
        <f t="shared" si="370"/>
        <v>Moby Dick</v>
      </c>
      <c r="U1806" s="137">
        <f>IF(P1806="","",IF(N1806=1,"",IF(Q1806="","",IF(Q1806&lt;=100,100,IF(Table1[[#This Row],[Day]]="Wed",100,200)))))</f>
        <v>100</v>
      </c>
      <c r="V1806" s="137" t="str">
        <f t="shared" si="371"/>
        <v/>
      </c>
      <c r="W1806" s="137">
        <f t="shared" si="372"/>
        <v>-100</v>
      </c>
      <c r="X1806" s="133">
        <f>100</f>
        <v>100</v>
      </c>
      <c r="Y1806" s="133" t="str">
        <f t="shared" si="373"/>
        <v/>
      </c>
      <c r="Z1806" s="133">
        <f t="shared" si="374"/>
        <v>-100</v>
      </c>
      <c r="AA1806" s="134" t="str">
        <f>TEXT(Table1[[#This Row],[Date]],"DDD")</f>
        <v>Sat</v>
      </c>
      <c r="AB1806" s="133" t="str">
        <f>IF(OR(G1806="Doomben",G1806="Eagle Farm"),"Q",IF(AND(Q1806&gt;1,Q1806&lt;55,Table1[[#This Row],[Source]]="Nat"),"Nat OK",IF(AND(Table1[[#This Row],[Source]]&lt;&gt;"Nat",Q1806&lt;55),"Poor &lt;55",IF(OR(G1806="Randwick",G1806="Flemington",G1806="Caulfield",G1806="Sandown Lake",G1806="Sandown Hill"),"Best","ave"))))</f>
        <v>Best</v>
      </c>
      <c r="AC1806" s="133">
        <f>IF(Q1806="","",IF(AB1806="Poor &lt;55",$AC$2*0.2%,IF(AND(AB1806="Q",AA1806&lt;&gt;"Wed"),$AC$2*0.4%,IF(AND(AB1806="Q",AA1806="Wed"),$AC$2*0.5%,IF(AND(AB1806="Ave",U1806=100),$AC$2*0.5%,IF(AND(AB1806="ave",U1806="",N1806=1,AG1806="Bush"),$AC$2*1%,IF(AND(AB1806="ave",U1806="",Q1806&gt;100),$AC$2*1.3%,IF(AND(AB1806="ave",U1806=""),$AC$2*1.2%,IF(AND(AB1806="Ave",U1806=200),$AC$2*1%,IF(AND(AB1806="Best",U1806=200),$AC$2*1.5%,IF(AND(AB1806="Best",U1806="",K1806&lt;&gt;"Pro Syd"),$AC$2*0.5%,IF(AND(AB1806="Best",U1806=""),$AC$2*1%,IF(AND(AB1806="Best",U1806=100,Table1[[#This Row],[State]]="NSW"),$AC$2*0.4%,IF(AND(AB1806="Best",U1806=100),$AC$2*1%,IF(Table1[[#This Row],[Adj]]="Nat OK",$AC$2*0.5%,"xxx")))))))))))))))</f>
        <v>100</v>
      </c>
      <c r="AD1806" s="133" t="str">
        <f t="shared" si="375"/>
        <v/>
      </c>
      <c r="AE1806" s="133">
        <f t="shared" si="376"/>
        <v>-100</v>
      </c>
      <c r="AF1806" s="133" t="str">
        <f>VLOOKUP(Table1[[#This Row],[Track]],$F$2672:$H$2715,2,FALSE)</f>
        <v>Vic</v>
      </c>
      <c r="AG1806" s="133" t="str">
        <f>VLOOKUP(Table1[[#This Row],[Track]],$F$2672:$H$2715,3,FALSE)</f>
        <v>-</v>
      </c>
      <c r="AH1806" s="133" t="str">
        <f>IF(Table1[[#This Row],[Date]]&lt;$AH$2,"",IF(Table1[[#This Row],[Date]]&lt;$AH$3,"Edge","Elite Combo"))</f>
        <v/>
      </c>
      <c r="AI1806" s="218">
        <f>Table1[[#This Row],[Time]]</f>
        <v>0.51736111111111116</v>
      </c>
      <c r="AJ1806" s="219" t="str">
        <f>Table1[[#This Row],[Track]]</f>
        <v>Flemington</v>
      </c>
      <c r="AK1806" s="216">
        <f>Table1[[#This Row],[Race ]]</f>
        <v>1</v>
      </c>
      <c r="AL1806" s="219">
        <f>Table1[[#This Row],[TAB]]</f>
        <v>5</v>
      </c>
      <c r="AM1806" s="219" t="str">
        <f>Table1[[#This Row],[Selection]]</f>
        <v>Moby Dick</v>
      </c>
      <c r="AN1806" s="220" t="str">
        <f>Table1[[#This Row],[Sources]]</f>
        <v>E4-10/Nat-13</v>
      </c>
      <c r="AO1806" s="219">
        <f>Table1[[#This Row],[Scale Bet]]</f>
        <v>100</v>
      </c>
    </row>
    <row r="1807" spans="5:41" ht="16.5" customHeight="1" x14ac:dyDescent="0.25">
      <c r="E1807" s="185">
        <v>45570</v>
      </c>
      <c r="F1807" s="35">
        <v>0.51736111111111116</v>
      </c>
      <c r="G1807" s="36" t="s">
        <v>157</v>
      </c>
      <c r="H1807" s="36">
        <v>1</v>
      </c>
      <c r="I1807" s="36">
        <v>5</v>
      </c>
      <c r="J1807" s="36" t="s">
        <v>387</v>
      </c>
      <c r="K1807" s="36" t="s">
        <v>13</v>
      </c>
      <c r="L1807" s="165">
        <v>13</v>
      </c>
      <c r="M1807" s="134" t="str">
        <f t="shared" si="364"/>
        <v/>
      </c>
      <c r="N1807" s="36" t="str">
        <f t="shared" si="365"/>
        <v/>
      </c>
      <c r="O1807" s="135" t="str">
        <f t="shared" si="366"/>
        <v/>
      </c>
      <c r="P1807" s="186" t="str">
        <f t="shared" si="367"/>
        <v>OK</v>
      </c>
      <c r="Q1807" s="187" t="str">
        <f t="shared" si="368"/>
        <v/>
      </c>
      <c r="R1807" s="150"/>
      <c r="S1807" s="187" t="str">
        <f t="shared" si="369"/>
        <v/>
      </c>
      <c r="T1807" s="136" t="str">
        <f t="shared" si="370"/>
        <v>Moby Dick</v>
      </c>
      <c r="U1807" s="137" t="str">
        <f>IF(P1807="","",IF(N1807=1,"",IF(Q1807="","",IF(Q1807&lt;=100,100,IF(Table1[[#This Row],[Day]]="Wed",100,200)))))</f>
        <v/>
      </c>
      <c r="V1807" s="137" t="str">
        <f t="shared" si="371"/>
        <v/>
      </c>
      <c r="W1807" s="137" t="str">
        <f t="shared" si="372"/>
        <v/>
      </c>
      <c r="X1807" s="133">
        <f>100</f>
        <v>100</v>
      </c>
      <c r="Y1807" s="133" t="str">
        <f t="shared" si="373"/>
        <v/>
      </c>
      <c r="Z1807" s="133">
        <f t="shared" si="374"/>
        <v>-100</v>
      </c>
      <c r="AA1807" s="134" t="str">
        <f>TEXT(Table1[[#This Row],[Date]],"DDD")</f>
        <v>Sat</v>
      </c>
      <c r="AB1807" s="133" t="str">
        <f>IF(OR(G1807="Doomben",G1807="Eagle Farm"),"Q",IF(AND(Q1807&gt;1,Q1807&lt;55,Table1[[#This Row],[Source]]="Nat"),"Nat OK",IF(AND(Table1[[#This Row],[Source]]&lt;&gt;"Nat",Q1807&lt;55),"Poor &lt;55",IF(OR(G1807="Randwick",G1807="Flemington",G1807="Caulfield",G1807="Sandown Lake",G1807="Sandown Hill"),"Best","ave"))))</f>
        <v>Best</v>
      </c>
      <c r="AC1807" s="133" t="str">
        <f>IF(Q1807="","",IF(AB1807="Poor &lt;55",$AC$2*0.2%,IF(AND(AB1807="Q",AA1807&lt;&gt;"Wed"),$AC$2*0.4%,IF(AND(AB1807="Q",AA1807="Wed"),$AC$2*0.5%,IF(AND(AB1807="Ave",U1807=100),$AC$2*0.5%,IF(AND(AB1807="ave",U1807="",N1807=1,AG1807="Bush"),$AC$2*1%,IF(AND(AB1807="ave",U1807="",Q1807&gt;100),$AC$2*1.3%,IF(AND(AB1807="ave",U1807=""),$AC$2*1.2%,IF(AND(AB1807="Ave",U1807=200),$AC$2*1%,IF(AND(AB1807="Best",U1807=200),$AC$2*1.5%,IF(AND(AB1807="Best",U1807="",K1807&lt;&gt;"Pro Syd"),$AC$2*0.5%,IF(AND(AB1807="Best",U1807=""),$AC$2*1%,IF(AND(AB1807="Best",U1807=100,Table1[[#This Row],[State]]="NSW"),$AC$2*0.4%,IF(AND(AB1807="Best",U1807=100),$AC$2*1%,IF(Table1[[#This Row],[Adj]]="Nat OK",$AC$2*0.5%,"xxx")))))))))))))))</f>
        <v/>
      </c>
      <c r="AD1807" s="133" t="str">
        <f t="shared" si="375"/>
        <v/>
      </c>
      <c r="AE1807" s="133" t="str">
        <f t="shared" si="376"/>
        <v/>
      </c>
      <c r="AF1807" s="133" t="str">
        <f>VLOOKUP(Table1[[#This Row],[Track]],$F$2672:$H$2715,2,FALSE)</f>
        <v>Vic</v>
      </c>
      <c r="AG1807" s="133" t="str">
        <f>VLOOKUP(Table1[[#This Row],[Track]],$F$2672:$H$2715,3,FALSE)</f>
        <v>-</v>
      </c>
      <c r="AH1807" s="133" t="str">
        <f>IF(Table1[[#This Row],[Date]]&lt;$AH$2,"",IF(Table1[[#This Row],[Date]]&lt;$AH$3,"Edge","Elite Combo"))</f>
        <v/>
      </c>
      <c r="AI1807" s="218">
        <f>Table1[[#This Row],[Time]]</f>
        <v>0.51736111111111116</v>
      </c>
      <c r="AJ1807" s="219" t="str">
        <f>Table1[[#This Row],[Track]]</f>
        <v>Flemington</v>
      </c>
      <c r="AK1807" s="216">
        <f>Table1[[#This Row],[Race ]]</f>
        <v>1</v>
      </c>
      <c r="AL1807" s="219">
        <f>Table1[[#This Row],[TAB]]</f>
        <v>5</v>
      </c>
      <c r="AM1807" s="219" t="str">
        <f>Table1[[#This Row],[Selection]]</f>
        <v>Moby Dick</v>
      </c>
      <c r="AN1807" s="220" t="str">
        <f>Table1[[#This Row],[Sources]]</f>
        <v/>
      </c>
      <c r="AO1807" s="219" t="str">
        <f>Table1[[#This Row],[Scale Bet]]</f>
        <v/>
      </c>
    </row>
    <row r="1808" spans="5:41" ht="16.5" customHeight="1" x14ac:dyDescent="0.25">
      <c r="E1808" s="185">
        <v>45570</v>
      </c>
      <c r="F1808" s="35">
        <v>0.53333333333333333</v>
      </c>
      <c r="G1808" s="36" t="s">
        <v>217</v>
      </c>
      <c r="H1808" s="36">
        <v>2</v>
      </c>
      <c r="I1808" s="36">
        <v>12</v>
      </c>
      <c r="J1808" s="36" t="s">
        <v>413</v>
      </c>
      <c r="K1808" s="36" t="s">
        <v>13</v>
      </c>
      <c r="L1808" s="165">
        <v>11</v>
      </c>
      <c r="M1808" s="134">
        <f t="shared" si="364"/>
        <v>11</v>
      </c>
      <c r="N1808" s="36">
        <f t="shared" si="365"/>
        <v>1</v>
      </c>
      <c r="O1808" s="135" t="str">
        <f t="shared" si="366"/>
        <v>Nat-11</v>
      </c>
      <c r="P1808" s="186" t="str">
        <f t="shared" si="367"/>
        <v/>
      </c>
      <c r="Q1808" s="187">
        <f t="shared" si="368"/>
        <v>44</v>
      </c>
      <c r="R1808" s="150">
        <v>2</v>
      </c>
      <c r="S1808" s="187">
        <f t="shared" si="369"/>
        <v>88</v>
      </c>
      <c r="T1808" s="136" t="str">
        <f t="shared" si="370"/>
        <v>Redford</v>
      </c>
      <c r="U1808" s="137" t="str">
        <f>IF(P1808="","",IF(N1808=1,"",IF(Q1808="","",IF(Q1808&lt;=100,100,IF(Table1[[#This Row],[Day]]="Wed",100,200)))))</f>
        <v/>
      </c>
      <c r="V1808" s="137" t="str">
        <f t="shared" si="371"/>
        <v/>
      </c>
      <c r="W1808" s="137" t="str">
        <f t="shared" si="372"/>
        <v/>
      </c>
      <c r="X1808" s="133">
        <f>100</f>
        <v>100</v>
      </c>
      <c r="Y1808" s="133">
        <f t="shared" si="373"/>
        <v>200</v>
      </c>
      <c r="Z1808" s="133">
        <f t="shared" si="374"/>
        <v>100</v>
      </c>
      <c r="AA1808" s="134" t="str">
        <f>TEXT(Table1[[#This Row],[Date]],"DDD")</f>
        <v>Sat</v>
      </c>
      <c r="AB1808" s="133" t="str">
        <f>IF(OR(G1808="Doomben",G1808="Eagle Farm"),"Q",IF(AND(Q1808&gt;1,Q1808&lt;55,Table1[[#This Row],[Source]]="Nat"),"Nat OK",IF(AND(Table1[[#This Row],[Source]]&lt;&gt;"Nat",Q1808&lt;55),"Poor &lt;55",IF(OR(G1808="Randwick",G1808="Flemington",G1808="Caulfield",G1808="Sandown Lake",G1808="Sandown Hill"),"Best","ave"))))</f>
        <v>Q</v>
      </c>
      <c r="AC1808" s="133">
        <f>IF(Q1808="","",IF(AB1808="Poor &lt;55",$AC$2*0.2%,IF(AND(AB1808="Q",AA1808&lt;&gt;"Wed"),$AC$2*0.4%,IF(AND(AB1808="Q",AA1808="Wed"),$AC$2*0.5%,IF(AND(AB1808="Ave",U1808=100),$AC$2*0.5%,IF(AND(AB1808="ave",U1808="",N1808=1,AG1808="Bush"),$AC$2*1%,IF(AND(AB1808="ave",U1808="",Q1808&gt;100),$AC$2*1.3%,IF(AND(AB1808="ave",U1808=""),$AC$2*1.2%,IF(AND(AB1808="Ave",U1808=200),$AC$2*1%,IF(AND(AB1808="Best",U1808=200),$AC$2*1.5%,IF(AND(AB1808="Best",U1808="",K1808&lt;&gt;"Pro Syd"),$AC$2*0.5%,IF(AND(AB1808="Best",U1808=""),$AC$2*1%,IF(AND(AB1808="Best",U1808=100,Table1[[#This Row],[State]]="NSW"),$AC$2*0.4%,IF(AND(AB1808="Best",U1808=100),$AC$2*1%,IF(Table1[[#This Row],[Adj]]="Nat OK",$AC$2*0.5%,"xxx")))))))))))))))</f>
        <v>40</v>
      </c>
      <c r="AD1808" s="133">
        <f t="shared" si="375"/>
        <v>80</v>
      </c>
      <c r="AE1808" s="133">
        <f t="shared" si="376"/>
        <v>40</v>
      </c>
      <c r="AF1808" s="133" t="str">
        <f>VLOOKUP(Table1[[#This Row],[Track]],$F$2672:$H$2715,2,FALSE)</f>
        <v>Qld</v>
      </c>
      <c r="AG1808" s="133" t="str">
        <f>VLOOKUP(Table1[[#This Row],[Track]],$F$2672:$H$2715,3,FALSE)</f>
        <v>-</v>
      </c>
      <c r="AH1808" s="133" t="str">
        <f>IF(Table1[[#This Row],[Date]]&lt;$AH$2,"",IF(Table1[[#This Row],[Date]]&lt;$AH$3,"Edge","Elite Combo"))</f>
        <v/>
      </c>
      <c r="AI1808" s="218">
        <f>Table1[[#This Row],[Time]]</f>
        <v>0.53333333333333333</v>
      </c>
      <c r="AJ1808" s="219" t="str">
        <f>Table1[[#This Row],[Track]]</f>
        <v>Doomben</v>
      </c>
      <c r="AK1808" s="216">
        <f>Table1[[#This Row],[Race ]]</f>
        <v>2</v>
      </c>
      <c r="AL1808" s="219">
        <f>Table1[[#This Row],[TAB]]</f>
        <v>12</v>
      </c>
      <c r="AM1808" s="219" t="str">
        <f>Table1[[#This Row],[Selection]]</f>
        <v>Redford</v>
      </c>
      <c r="AN1808" s="220" t="str">
        <f>Table1[[#This Row],[Sources]]</f>
        <v>Nat-11</v>
      </c>
      <c r="AO1808" s="219">
        <f>Table1[[#This Row],[Scale Bet]]</f>
        <v>40</v>
      </c>
    </row>
    <row r="1809" spans="5:41" ht="16.5" customHeight="1" x14ac:dyDescent="0.25">
      <c r="E1809" s="185">
        <v>45570</v>
      </c>
      <c r="F1809" s="35">
        <v>0.55763888888888891</v>
      </c>
      <c r="G1809" s="36" t="s">
        <v>217</v>
      </c>
      <c r="H1809" s="36">
        <v>3</v>
      </c>
      <c r="I1809" s="36">
        <v>7</v>
      </c>
      <c r="J1809" s="36" t="s">
        <v>414</v>
      </c>
      <c r="K1809" s="36" t="s">
        <v>13</v>
      </c>
      <c r="L1809" s="165">
        <v>11</v>
      </c>
      <c r="M1809" s="134">
        <f t="shared" si="364"/>
        <v>11</v>
      </c>
      <c r="N1809" s="36">
        <f t="shared" si="365"/>
        <v>1</v>
      </c>
      <c r="O1809" s="135" t="str">
        <f t="shared" si="366"/>
        <v>Nat-11</v>
      </c>
      <c r="P1809" s="186" t="str">
        <f t="shared" si="367"/>
        <v/>
      </c>
      <c r="Q1809" s="187">
        <f t="shared" si="368"/>
        <v>44</v>
      </c>
      <c r="R1809" s="150"/>
      <c r="S1809" s="187" t="str">
        <f t="shared" si="369"/>
        <v/>
      </c>
      <c r="T1809" s="136" t="str">
        <f t="shared" si="370"/>
        <v>Iverson</v>
      </c>
      <c r="U1809" s="137" t="str">
        <f>IF(P1809="","",IF(N1809=1,"",IF(Q1809="","",IF(Q1809&lt;=100,100,IF(Table1[[#This Row],[Day]]="Wed",100,200)))))</f>
        <v/>
      </c>
      <c r="V1809" s="137" t="str">
        <f t="shared" si="371"/>
        <v/>
      </c>
      <c r="W1809" s="137" t="str">
        <f t="shared" si="372"/>
        <v/>
      </c>
      <c r="X1809" s="133">
        <f>100</f>
        <v>100</v>
      </c>
      <c r="Y1809" s="133" t="str">
        <f t="shared" si="373"/>
        <v/>
      </c>
      <c r="Z1809" s="133">
        <f t="shared" si="374"/>
        <v>-100</v>
      </c>
      <c r="AA1809" s="134" t="str">
        <f>TEXT(Table1[[#This Row],[Date]],"DDD")</f>
        <v>Sat</v>
      </c>
      <c r="AB1809" s="133" t="str">
        <f>IF(OR(G1809="Doomben",G1809="Eagle Farm"),"Q",IF(AND(Q1809&gt;1,Q1809&lt;55,Table1[[#This Row],[Source]]="Nat"),"Nat OK",IF(AND(Table1[[#This Row],[Source]]&lt;&gt;"Nat",Q1809&lt;55),"Poor &lt;55",IF(OR(G1809="Randwick",G1809="Flemington",G1809="Caulfield",G1809="Sandown Lake",G1809="Sandown Hill"),"Best","ave"))))</f>
        <v>Q</v>
      </c>
      <c r="AC1809" s="133">
        <f>IF(Q1809="","",IF(AB1809="Poor &lt;55",$AC$2*0.2%,IF(AND(AB1809="Q",AA1809&lt;&gt;"Wed"),$AC$2*0.4%,IF(AND(AB1809="Q",AA1809="Wed"),$AC$2*0.5%,IF(AND(AB1809="Ave",U1809=100),$AC$2*0.5%,IF(AND(AB1809="ave",U1809="",N1809=1,AG1809="Bush"),$AC$2*1%,IF(AND(AB1809="ave",U1809="",Q1809&gt;100),$AC$2*1.3%,IF(AND(AB1809="ave",U1809=""),$AC$2*1.2%,IF(AND(AB1809="Ave",U1809=200),$AC$2*1%,IF(AND(AB1809="Best",U1809=200),$AC$2*1.5%,IF(AND(AB1809="Best",U1809="",K1809&lt;&gt;"Pro Syd"),$AC$2*0.5%,IF(AND(AB1809="Best",U1809=""),$AC$2*1%,IF(AND(AB1809="Best",U1809=100,Table1[[#This Row],[State]]="NSW"),$AC$2*0.4%,IF(AND(AB1809="Best",U1809=100),$AC$2*1%,IF(Table1[[#This Row],[Adj]]="Nat OK",$AC$2*0.5%,"xxx")))))))))))))))</f>
        <v>40</v>
      </c>
      <c r="AD1809" s="133" t="str">
        <f t="shared" si="375"/>
        <v/>
      </c>
      <c r="AE1809" s="133">
        <f t="shared" si="376"/>
        <v>-40</v>
      </c>
      <c r="AF1809" s="133" t="str">
        <f>VLOOKUP(Table1[[#This Row],[Track]],$F$2672:$H$2715,2,FALSE)</f>
        <v>Qld</v>
      </c>
      <c r="AG1809" s="133" t="str">
        <f>VLOOKUP(Table1[[#This Row],[Track]],$F$2672:$H$2715,3,FALSE)</f>
        <v>-</v>
      </c>
      <c r="AH1809" s="133" t="str">
        <f>IF(Table1[[#This Row],[Date]]&lt;$AH$2,"",IF(Table1[[#This Row],[Date]]&lt;$AH$3,"Edge","Elite Combo"))</f>
        <v/>
      </c>
      <c r="AI1809" s="218">
        <f>Table1[[#This Row],[Time]]</f>
        <v>0.55763888888888891</v>
      </c>
      <c r="AJ1809" s="219" t="str">
        <f>Table1[[#This Row],[Track]]</f>
        <v>Doomben</v>
      </c>
      <c r="AK1809" s="216">
        <f>Table1[[#This Row],[Race ]]</f>
        <v>3</v>
      </c>
      <c r="AL1809" s="219">
        <f>Table1[[#This Row],[TAB]]</f>
        <v>7</v>
      </c>
      <c r="AM1809" s="219" t="str">
        <f>Table1[[#This Row],[Selection]]</f>
        <v>Iverson</v>
      </c>
      <c r="AN1809" s="220" t="str">
        <f>Table1[[#This Row],[Sources]]</f>
        <v>Nat-11</v>
      </c>
      <c r="AO1809" s="219">
        <f>Table1[[#This Row],[Scale Bet]]</f>
        <v>40</v>
      </c>
    </row>
    <row r="1810" spans="5:41" ht="16.5" customHeight="1" x14ac:dyDescent="0.25">
      <c r="E1810" s="185">
        <v>45570</v>
      </c>
      <c r="F1810" s="35">
        <v>0.57638888888888884</v>
      </c>
      <c r="G1810" s="36" t="s">
        <v>22</v>
      </c>
      <c r="H1810" s="36">
        <v>4</v>
      </c>
      <c r="I1810" s="36">
        <v>4</v>
      </c>
      <c r="J1810" s="36" t="s">
        <v>415</v>
      </c>
      <c r="K1810" s="36" t="s">
        <v>1</v>
      </c>
      <c r="L1810" s="165">
        <v>10</v>
      </c>
      <c r="M1810" s="134">
        <f t="shared" si="364"/>
        <v>40</v>
      </c>
      <c r="N1810" s="36">
        <f t="shared" si="365"/>
        <v>3</v>
      </c>
      <c r="O1810" s="135" t="str">
        <f t="shared" si="366"/>
        <v>E4-10/Edge-15/Nat-15</v>
      </c>
      <c r="P1810" s="186" t="str">
        <f t="shared" si="367"/>
        <v>OK</v>
      </c>
      <c r="Q1810" s="187">
        <f t="shared" si="368"/>
        <v>160</v>
      </c>
      <c r="R1810" s="150"/>
      <c r="S1810" s="187" t="str">
        <f t="shared" si="369"/>
        <v/>
      </c>
      <c r="T1810" s="136" t="str">
        <f t="shared" si="370"/>
        <v>Media World</v>
      </c>
      <c r="U1810" s="137">
        <f>IF(P1810="","",IF(N1810=1,"",IF(Q1810="","",IF(Q1810&lt;=100,100,IF(Table1[[#This Row],[Day]]="Wed",100,200)))))</f>
        <v>200</v>
      </c>
      <c r="V1810" s="137" t="str">
        <f t="shared" si="371"/>
        <v/>
      </c>
      <c r="W1810" s="137">
        <f t="shared" si="372"/>
        <v>-200</v>
      </c>
      <c r="X1810" s="133">
        <f>100</f>
        <v>100</v>
      </c>
      <c r="Y1810" s="133" t="str">
        <f t="shared" si="373"/>
        <v/>
      </c>
      <c r="Z1810" s="133">
        <f t="shared" si="374"/>
        <v>-100</v>
      </c>
      <c r="AA1810" s="134" t="str">
        <f>TEXT(Table1[[#This Row],[Date]],"DDD")</f>
        <v>Sat</v>
      </c>
      <c r="AB1810" s="133" t="str">
        <f>IF(OR(G1810="Doomben",G1810="Eagle Farm"),"Q",IF(AND(Q1810&gt;1,Q1810&lt;55,Table1[[#This Row],[Source]]="Nat"),"Nat OK",IF(AND(Table1[[#This Row],[Source]]&lt;&gt;"Nat",Q1810&lt;55),"Poor &lt;55",IF(OR(G1810="Randwick",G1810="Flemington",G1810="Caulfield",G1810="Sandown Lake",G1810="Sandown Hill"),"Best","ave"))))</f>
        <v>Best</v>
      </c>
      <c r="AC1810" s="133">
        <f>IF(Q1810="","",IF(AB1810="Poor &lt;55",$AC$2*0.2%,IF(AND(AB1810="Q",AA1810&lt;&gt;"Wed"),$AC$2*0.4%,IF(AND(AB1810="Q",AA1810="Wed"),$AC$2*0.5%,IF(AND(AB1810="Ave",U1810=100),$AC$2*0.5%,IF(AND(AB1810="ave",U1810="",N1810=1,AG1810="Bush"),$AC$2*1%,IF(AND(AB1810="ave",U1810="",Q1810&gt;100),$AC$2*1.3%,IF(AND(AB1810="ave",U1810=""),$AC$2*1.2%,IF(AND(AB1810="Ave",U1810=200),$AC$2*1%,IF(AND(AB1810="Best",U1810=200),$AC$2*1.5%,IF(AND(AB1810="Best",U1810="",K1810&lt;&gt;"Pro Syd"),$AC$2*0.5%,IF(AND(AB1810="Best",U1810=""),$AC$2*1%,IF(AND(AB1810="Best",U1810=100,Table1[[#This Row],[State]]="NSW"),$AC$2*0.4%,IF(AND(AB1810="Best",U1810=100),$AC$2*1%,IF(Table1[[#This Row],[Adj]]="Nat OK",$AC$2*0.5%,"xxx")))))))))))))))</f>
        <v>150</v>
      </c>
      <c r="AD1810" s="133" t="str">
        <f t="shared" si="375"/>
        <v/>
      </c>
      <c r="AE1810" s="133">
        <f t="shared" si="376"/>
        <v>-150</v>
      </c>
      <c r="AF1810" s="133" t="str">
        <f>VLOOKUP(Table1[[#This Row],[Track]],$F$2672:$H$2715,2,FALSE)</f>
        <v>NSW</v>
      </c>
      <c r="AG1810" s="133" t="str">
        <f>VLOOKUP(Table1[[#This Row],[Track]],$F$2672:$H$2715,3,FALSE)</f>
        <v>-</v>
      </c>
      <c r="AH1810" s="133" t="str">
        <f>IF(Table1[[#This Row],[Date]]&lt;$AH$2,"",IF(Table1[[#This Row],[Date]]&lt;$AH$3,"Edge","Elite Combo"))</f>
        <v/>
      </c>
      <c r="AI1810" s="218">
        <f>Table1[[#This Row],[Time]]</f>
        <v>0.57638888888888884</v>
      </c>
      <c r="AJ1810" s="219" t="str">
        <f>Table1[[#This Row],[Track]]</f>
        <v>Randwick</v>
      </c>
      <c r="AK1810" s="216">
        <f>Table1[[#This Row],[Race ]]</f>
        <v>4</v>
      </c>
      <c r="AL1810" s="219">
        <f>Table1[[#This Row],[TAB]]</f>
        <v>4</v>
      </c>
      <c r="AM1810" s="219" t="str">
        <f>Table1[[#This Row],[Selection]]</f>
        <v>Media World</v>
      </c>
      <c r="AN1810" s="220" t="str">
        <f>Table1[[#This Row],[Sources]]</f>
        <v>E4-10/Edge-15/Nat-15</v>
      </c>
      <c r="AO1810" s="219">
        <f>Table1[[#This Row],[Scale Bet]]</f>
        <v>150</v>
      </c>
    </row>
    <row r="1811" spans="5:41" ht="16.5" customHeight="1" x14ac:dyDescent="0.25">
      <c r="E1811" s="185">
        <v>45570</v>
      </c>
      <c r="F1811" s="35">
        <v>0.57638888888888884</v>
      </c>
      <c r="G1811" s="36" t="s">
        <v>22</v>
      </c>
      <c r="H1811" s="36">
        <v>4</v>
      </c>
      <c r="I1811" s="36">
        <v>4</v>
      </c>
      <c r="J1811" s="36" t="s">
        <v>415</v>
      </c>
      <c r="K1811" s="36" t="s">
        <v>40</v>
      </c>
      <c r="L1811" s="165">
        <v>15</v>
      </c>
      <c r="M1811" s="134" t="str">
        <f t="shared" si="364"/>
        <v/>
      </c>
      <c r="N1811" s="36" t="str">
        <f t="shared" si="365"/>
        <v/>
      </c>
      <c r="O1811" s="135" t="str">
        <f t="shared" si="366"/>
        <v/>
      </c>
      <c r="P1811" s="186" t="str">
        <f t="shared" si="367"/>
        <v>OK</v>
      </c>
      <c r="Q1811" s="187" t="str">
        <f t="shared" si="368"/>
        <v/>
      </c>
      <c r="R1811" s="150"/>
      <c r="S1811" s="187" t="str">
        <f t="shared" si="369"/>
        <v/>
      </c>
      <c r="T1811" s="136" t="str">
        <f t="shared" si="370"/>
        <v>Media World</v>
      </c>
      <c r="U1811" s="137" t="str">
        <f>IF(P1811="","",IF(N1811=1,"",IF(Q1811="","",IF(Q1811&lt;=100,100,IF(Table1[[#This Row],[Day]]="Wed",100,200)))))</f>
        <v/>
      </c>
      <c r="V1811" s="137" t="str">
        <f t="shared" si="371"/>
        <v/>
      </c>
      <c r="W1811" s="137" t="str">
        <f t="shared" si="372"/>
        <v/>
      </c>
      <c r="X1811" s="133">
        <f>100</f>
        <v>100</v>
      </c>
      <c r="Y1811" s="133" t="str">
        <f t="shared" si="373"/>
        <v/>
      </c>
      <c r="Z1811" s="133">
        <f t="shared" si="374"/>
        <v>-100</v>
      </c>
      <c r="AA1811" s="134" t="str">
        <f>TEXT(Table1[[#This Row],[Date]],"DDD")</f>
        <v>Sat</v>
      </c>
      <c r="AB1811" s="133" t="str">
        <f>IF(OR(G1811="Doomben",G1811="Eagle Farm"),"Q",IF(AND(Q1811&gt;1,Q1811&lt;55,Table1[[#This Row],[Source]]="Nat"),"Nat OK",IF(AND(Table1[[#This Row],[Source]]&lt;&gt;"Nat",Q1811&lt;55),"Poor &lt;55",IF(OR(G1811="Randwick",G1811="Flemington",G1811="Caulfield",G1811="Sandown Lake",G1811="Sandown Hill"),"Best","ave"))))</f>
        <v>Best</v>
      </c>
      <c r="AC1811" s="133" t="str">
        <f>IF(Q1811="","",IF(AB1811="Poor &lt;55",$AC$2*0.2%,IF(AND(AB1811="Q",AA1811&lt;&gt;"Wed"),$AC$2*0.4%,IF(AND(AB1811="Q",AA1811="Wed"),$AC$2*0.5%,IF(AND(AB1811="Ave",U1811=100),$AC$2*0.5%,IF(AND(AB1811="ave",U1811="",N1811=1,AG1811="Bush"),$AC$2*1%,IF(AND(AB1811="ave",U1811="",Q1811&gt;100),$AC$2*1.3%,IF(AND(AB1811="ave",U1811=""),$AC$2*1.2%,IF(AND(AB1811="Ave",U1811=200),$AC$2*1%,IF(AND(AB1811="Best",U1811=200),$AC$2*1.5%,IF(AND(AB1811="Best",U1811="",K1811&lt;&gt;"Pro Syd"),$AC$2*0.5%,IF(AND(AB1811="Best",U1811=""),$AC$2*1%,IF(AND(AB1811="Best",U1811=100,Table1[[#This Row],[State]]="NSW"),$AC$2*0.4%,IF(AND(AB1811="Best",U1811=100),$AC$2*1%,IF(Table1[[#This Row],[Adj]]="Nat OK",$AC$2*0.5%,"xxx")))))))))))))))</f>
        <v/>
      </c>
      <c r="AD1811" s="133" t="str">
        <f t="shared" si="375"/>
        <v/>
      </c>
      <c r="AE1811" s="133" t="str">
        <f t="shared" si="376"/>
        <v/>
      </c>
      <c r="AF1811" s="133" t="str">
        <f>VLOOKUP(Table1[[#This Row],[Track]],$F$2672:$H$2715,2,FALSE)</f>
        <v>NSW</v>
      </c>
      <c r="AG1811" s="133" t="str">
        <f>VLOOKUP(Table1[[#This Row],[Track]],$F$2672:$H$2715,3,FALSE)</f>
        <v>-</v>
      </c>
      <c r="AH1811" s="133" t="str">
        <f>IF(Table1[[#This Row],[Date]]&lt;$AH$2,"",IF(Table1[[#This Row],[Date]]&lt;$AH$3,"Edge","Elite Combo"))</f>
        <v/>
      </c>
      <c r="AI1811" s="218">
        <f>Table1[[#This Row],[Time]]</f>
        <v>0.57638888888888884</v>
      </c>
      <c r="AJ1811" s="219" t="str">
        <f>Table1[[#This Row],[Track]]</f>
        <v>Randwick</v>
      </c>
      <c r="AK1811" s="216">
        <f>Table1[[#This Row],[Race ]]</f>
        <v>4</v>
      </c>
      <c r="AL1811" s="219">
        <f>Table1[[#This Row],[TAB]]</f>
        <v>4</v>
      </c>
      <c r="AM1811" s="219" t="str">
        <f>Table1[[#This Row],[Selection]]</f>
        <v>Media World</v>
      </c>
      <c r="AN1811" s="220" t="str">
        <f>Table1[[#This Row],[Sources]]</f>
        <v/>
      </c>
      <c r="AO1811" s="219" t="str">
        <f>Table1[[#This Row],[Scale Bet]]</f>
        <v/>
      </c>
    </row>
    <row r="1812" spans="5:41" ht="16.5" customHeight="1" x14ac:dyDescent="0.25">
      <c r="E1812" s="185">
        <v>45570</v>
      </c>
      <c r="F1812" s="35">
        <v>0.57638888888888884</v>
      </c>
      <c r="G1812" s="36" t="s">
        <v>22</v>
      </c>
      <c r="H1812" s="36">
        <v>4</v>
      </c>
      <c r="I1812" s="36">
        <v>4</v>
      </c>
      <c r="J1812" s="36" t="s">
        <v>415</v>
      </c>
      <c r="K1812" s="36" t="s">
        <v>13</v>
      </c>
      <c r="L1812" s="165">
        <v>15</v>
      </c>
      <c r="M1812" s="134" t="str">
        <f t="shared" si="364"/>
        <v/>
      </c>
      <c r="N1812" s="36" t="str">
        <f t="shared" si="365"/>
        <v/>
      </c>
      <c r="O1812" s="135" t="str">
        <f t="shared" si="366"/>
        <v/>
      </c>
      <c r="P1812" s="186" t="str">
        <f t="shared" si="367"/>
        <v>OK</v>
      </c>
      <c r="Q1812" s="187" t="str">
        <f t="shared" si="368"/>
        <v/>
      </c>
      <c r="R1812" s="150"/>
      <c r="S1812" s="187" t="str">
        <f t="shared" si="369"/>
        <v/>
      </c>
      <c r="T1812" s="136" t="str">
        <f t="shared" si="370"/>
        <v>Media World</v>
      </c>
      <c r="U1812" s="137" t="str">
        <f>IF(P1812="","",IF(N1812=1,"",IF(Q1812="","",IF(Q1812&lt;=100,100,IF(Table1[[#This Row],[Day]]="Wed",100,200)))))</f>
        <v/>
      </c>
      <c r="V1812" s="137" t="str">
        <f t="shared" si="371"/>
        <v/>
      </c>
      <c r="W1812" s="137" t="str">
        <f t="shared" si="372"/>
        <v/>
      </c>
      <c r="X1812" s="133">
        <f>100</f>
        <v>100</v>
      </c>
      <c r="Y1812" s="133" t="str">
        <f t="shared" si="373"/>
        <v/>
      </c>
      <c r="Z1812" s="133">
        <f t="shared" si="374"/>
        <v>-100</v>
      </c>
      <c r="AA1812" s="134" t="str">
        <f>TEXT(Table1[[#This Row],[Date]],"DDD")</f>
        <v>Sat</v>
      </c>
      <c r="AB1812" s="133" t="str">
        <f>IF(OR(G1812="Doomben",G1812="Eagle Farm"),"Q",IF(AND(Q1812&gt;1,Q1812&lt;55,Table1[[#This Row],[Source]]="Nat"),"Nat OK",IF(AND(Table1[[#This Row],[Source]]&lt;&gt;"Nat",Q1812&lt;55),"Poor &lt;55",IF(OR(G1812="Randwick",G1812="Flemington",G1812="Caulfield",G1812="Sandown Lake",G1812="Sandown Hill"),"Best","ave"))))</f>
        <v>Best</v>
      </c>
      <c r="AC1812" s="133" t="str">
        <f>IF(Q1812="","",IF(AB1812="Poor &lt;55",$AC$2*0.2%,IF(AND(AB1812="Q",AA1812&lt;&gt;"Wed"),$AC$2*0.4%,IF(AND(AB1812="Q",AA1812="Wed"),$AC$2*0.5%,IF(AND(AB1812="Ave",U1812=100),$AC$2*0.5%,IF(AND(AB1812="ave",U1812="",N1812=1,AG1812="Bush"),$AC$2*1%,IF(AND(AB1812="ave",U1812="",Q1812&gt;100),$AC$2*1.3%,IF(AND(AB1812="ave",U1812=""),$AC$2*1.2%,IF(AND(AB1812="Ave",U1812=200),$AC$2*1%,IF(AND(AB1812="Best",U1812=200),$AC$2*1.5%,IF(AND(AB1812="Best",U1812="",K1812&lt;&gt;"Pro Syd"),$AC$2*0.5%,IF(AND(AB1812="Best",U1812=""),$AC$2*1%,IF(AND(AB1812="Best",U1812=100,Table1[[#This Row],[State]]="NSW"),$AC$2*0.4%,IF(AND(AB1812="Best",U1812=100),$AC$2*1%,IF(Table1[[#This Row],[Adj]]="Nat OK",$AC$2*0.5%,"xxx")))))))))))))))</f>
        <v/>
      </c>
      <c r="AD1812" s="133" t="str">
        <f t="shared" si="375"/>
        <v/>
      </c>
      <c r="AE1812" s="133" t="str">
        <f t="shared" si="376"/>
        <v/>
      </c>
      <c r="AF1812" s="133" t="str">
        <f>VLOOKUP(Table1[[#This Row],[Track]],$F$2672:$H$2715,2,FALSE)</f>
        <v>NSW</v>
      </c>
      <c r="AG1812" s="133" t="str">
        <f>VLOOKUP(Table1[[#This Row],[Track]],$F$2672:$H$2715,3,FALSE)</f>
        <v>-</v>
      </c>
      <c r="AH1812" s="133" t="str">
        <f>IF(Table1[[#This Row],[Date]]&lt;$AH$2,"",IF(Table1[[#This Row],[Date]]&lt;$AH$3,"Edge","Elite Combo"))</f>
        <v/>
      </c>
      <c r="AI1812" s="218">
        <f>Table1[[#This Row],[Time]]</f>
        <v>0.57638888888888884</v>
      </c>
      <c r="AJ1812" s="219" t="str">
        <f>Table1[[#This Row],[Track]]</f>
        <v>Randwick</v>
      </c>
      <c r="AK1812" s="216">
        <f>Table1[[#This Row],[Race ]]</f>
        <v>4</v>
      </c>
      <c r="AL1812" s="219">
        <f>Table1[[#This Row],[TAB]]</f>
        <v>4</v>
      </c>
      <c r="AM1812" s="219" t="str">
        <f>Table1[[#This Row],[Selection]]</f>
        <v>Media World</v>
      </c>
      <c r="AN1812" s="220" t="str">
        <f>Table1[[#This Row],[Sources]]</f>
        <v/>
      </c>
      <c r="AO1812" s="219" t="str">
        <f>Table1[[#This Row],[Scale Bet]]</f>
        <v/>
      </c>
    </row>
    <row r="1813" spans="5:41" ht="16.5" customHeight="1" x14ac:dyDescent="0.25">
      <c r="E1813" s="185">
        <v>45570</v>
      </c>
      <c r="F1813" s="35">
        <v>0.58680555555555558</v>
      </c>
      <c r="G1813" s="36" t="s">
        <v>157</v>
      </c>
      <c r="H1813" s="36">
        <v>4</v>
      </c>
      <c r="I1813" s="36">
        <v>5</v>
      </c>
      <c r="J1813" s="36" t="s">
        <v>416</v>
      </c>
      <c r="K1813" s="36" t="s">
        <v>1</v>
      </c>
      <c r="L1813" s="165">
        <v>10</v>
      </c>
      <c r="M1813" s="134">
        <f t="shared" si="364"/>
        <v>23</v>
      </c>
      <c r="N1813" s="36">
        <f t="shared" si="365"/>
        <v>2</v>
      </c>
      <c r="O1813" s="135" t="str">
        <f t="shared" si="366"/>
        <v>E4-10/Nat-13</v>
      </c>
      <c r="P1813" s="186" t="str">
        <f t="shared" si="367"/>
        <v>OK</v>
      </c>
      <c r="Q1813" s="187">
        <f t="shared" si="368"/>
        <v>92</v>
      </c>
      <c r="R1813" s="150"/>
      <c r="S1813" s="187" t="str">
        <f t="shared" si="369"/>
        <v/>
      </c>
      <c r="T1813" s="136" t="str">
        <f t="shared" si="370"/>
        <v>Wings Of Desire</v>
      </c>
      <c r="U1813" s="137">
        <f>IF(P1813="","",IF(N1813=1,"",IF(Q1813="","",IF(Q1813&lt;=100,100,IF(Table1[[#This Row],[Day]]="Wed",100,200)))))</f>
        <v>100</v>
      </c>
      <c r="V1813" s="137" t="str">
        <f t="shared" si="371"/>
        <v/>
      </c>
      <c r="W1813" s="137">
        <f t="shared" si="372"/>
        <v>-100</v>
      </c>
      <c r="X1813" s="133">
        <f>100</f>
        <v>100</v>
      </c>
      <c r="Y1813" s="133" t="str">
        <f t="shared" si="373"/>
        <v/>
      </c>
      <c r="Z1813" s="133">
        <f t="shared" si="374"/>
        <v>-100</v>
      </c>
      <c r="AA1813" s="134" t="str">
        <f>TEXT(Table1[[#This Row],[Date]],"DDD")</f>
        <v>Sat</v>
      </c>
      <c r="AB1813" s="133" t="str">
        <f>IF(OR(G1813="Doomben",G1813="Eagle Farm"),"Q",IF(AND(Q1813&gt;1,Q1813&lt;55,Table1[[#This Row],[Source]]="Nat"),"Nat OK",IF(AND(Table1[[#This Row],[Source]]&lt;&gt;"Nat",Q1813&lt;55),"Poor &lt;55",IF(OR(G1813="Randwick",G1813="Flemington",G1813="Caulfield",G1813="Sandown Lake",G1813="Sandown Hill"),"Best","ave"))))</f>
        <v>Best</v>
      </c>
      <c r="AC1813" s="133">
        <f>IF(Q1813="","",IF(AB1813="Poor &lt;55",$AC$2*0.2%,IF(AND(AB1813="Q",AA1813&lt;&gt;"Wed"),$AC$2*0.4%,IF(AND(AB1813="Q",AA1813="Wed"),$AC$2*0.5%,IF(AND(AB1813="Ave",U1813=100),$AC$2*0.5%,IF(AND(AB1813="ave",U1813="",N1813=1,AG1813="Bush"),$AC$2*1%,IF(AND(AB1813="ave",U1813="",Q1813&gt;100),$AC$2*1.3%,IF(AND(AB1813="ave",U1813=""),$AC$2*1.2%,IF(AND(AB1813="Ave",U1813=200),$AC$2*1%,IF(AND(AB1813="Best",U1813=200),$AC$2*1.5%,IF(AND(AB1813="Best",U1813="",K1813&lt;&gt;"Pro Syd"),$AC$2*0.5%,IF(AND(AB1813="Best",U1813=""),$AC$2*1%,IF(AND(AB1813="Best",U1813=100,Table1[[#This Row],[State]]="NSW"),$AC$2*0.4%,IF(AND(AB1813="Best",U1813=100),$AC$2*1%,IF(Table1[[#This Row],[Adj]]="Nat OK",$AC$2*0.5%,"xxx")))))))))))))))</f>
        <v>100</v>
      </c>
      <c r="AD1813" s="133" t="str">
        <f t="shared" si="375"/>
        <v/>
      </c>
      <c r="AE1813" s="133">
        <f t="shared" si="376"/>
        <v>-100</v>
      </c>
      <c r="AF1813" s="133" t="str">
        <f>VLOOKUP(Table1[[#This Row],[Track]],$F$2672:$H$2715,2,FALSE)</f>
        <v>Vic</v>
      </c>
      <c r="AG1813" s="133" t="str">
        <f>VLOOKUP(Table1[[#This Row],[Track]],$F$2672:$H$2715,3,FALSE)</f>
        <v>-</v>
      </c>
      <c r="AH1813" s="133" t="str">
        <f>IF(Table1[[#This Row],[Date]]&lt;$AH$2,"",IF(Table1[[#This Row],[Date]]&lt;$AH$3,"Edge","Elite Combo"))</f>
        <v/>
      </c>
      <c r="AI1813" s="218">
        <f>Table1[[#This Row],[Time]]</f>
        <v>0.58680555555555558</v>
      </c>
      <c r="AJ1813" s="219" t="str">
        <f>Table1[[#This Row],[Track]]</f>
        <v>Flemington</v>
      </c>
      <c r="AK1813" s="216">
        <f>Table1[[#This Row],[Race ]]</f>
        <v>4</v>
      </c>
      <c r="AL1813" s="219">
        <f>Table1[[#This Row],[TAB]]</f>
        <v>5</v>
      </c>
      <c r="AM1813" s="219" t="str">
        <f>Table1[[#This Row],[Selection]]</f>
        <v>Wings Of Desire</v>
      </c>
      <c r="AN1813" s="220" t="str">
        <f>Table1[[#This Row],[Sources]]</f>
        <v>E4-10/Nat-13</v>
      </c>
      <c r="AO1813" s="219">
        <f>Table1[[#This Row],[Scale Bet]]</f>
        <v>100</v>
      </c>
    </row>
    <row r="1814" spans="5:41" ht="16.5" customHeight="1" x14ac:dyDescent="0.25">
      <c r="E1814" s="185">
        <v>45570</v>
      </c>
      <c r="F1814" s="35">
        <v>0.58680555555555558</v>
      </c>
      <c r="G1814" s="36" t="s">
        <v>157</v>
      </c>
      <c r="H1814" s="36">
        <v>4</v>
      </c>
      <c r="I1814" s="36">
        <v>5</v>
      </c>
      <c r="J1814" s="36" t="s">
        <v>416</v>
      </c>
      <c r="K1814" s="36" t="s">
        <v>13</v>
      </c>
      <c r="L1814" s="165">
        <v>13</v>
      </c>
      <c r="M1814" s="134" t="str">
        <f t="shared" si="364"/>
        <v/>
      </c>
      <c r="N1814" s="36" t="str">
        <f t="shared" si="365"/>
        <v/>
      </c>
      <c r="O1814" s="135" t="str">
        <f t="shared" si="366"/>
        <v/>
      </c>
      <c r="P1814" s="186" t="str">
        <f t="shared" si="367"/>
        <v>OK</v>
      </c>
      <c r="Q1814" s="187" t="str">
        <f t="shared" si="368"/>
        <v/>
      </c>
      <c r="R1814" s="150"/>
      <c r="S1814" s="187" t="str">
        <f t="shared" si="369"/>
        <v/>
      </c>
      <c r="T1814" s="136" t="str">
        <f t="shared" si="370"/>
        <v>Wings Of Desire</v>
      </c>
      <c r="U1814" s="137" t="str">
        <f>IF(P1814="","",IF(N1814=1,"",IF(Q1814="","",IF(Q1814&lt;=100,100,IF(Table1[[#This Row],[Day]]="Wed",100,200)))))</f>
        <v/>
      </c>
      <c r="V1814" s="137" t="str">
        <f t="shared" si="371"/>
        <v/>
      </c>
      <c r="W1814" s="137" t="str">
        <f t="shared" si="372"/>
        <v/>
      </c>
      <c r="X1814" s="133">
        <f>100</f>
        <v>100</v>
      </c>
      <c r="Y1814" s="133" t="str">
        <f t="shared" si="373"/>
        <v/>
      </c>
      <c r="Z1814" s="133">
        <f t="shared" si="374"/>
        <v>-100</v>
      </c>
      <c r="AA1814" s="134" t="str">
        <f>TEXT(Table1[[#This Row],[Date]],"DDD")</f>
        <v>Sat</v>
      </c>
      <c r="AB1814" s="133" t="str">
        <f>IF(OR(G1814="Doomben",G1814="Eagle Farm"),"Q",IF(AND(Q1814&gt;1,Q1814&lt;55,Table1[[#This Row],[Source]]="Nat"),"Nat OK",IF(AND(Table1[[#This Row],[Source]]&lt;&gt;"Nat",Q1814&lt;55),"Poor &lt;55",IF(OR(G1814="Randwick",G1814="Flemington",G1814="Caulfield",G1814="Sandown Lake",G1814="Sandown Hill"),"Best","ave"))))</f>
        <v>Best</v>
      </c>
      <c r="AC1814" s="133" t="str">
        <f>IF(Q1814="","",IF(AB1814="Poor &lt;55",$AC$2*0.2%,IF(AND(AB1814="Q",AA1814&lt;&gt;"Wed"),$AC$2*0.4%,IF(AND(AB1814="Q",AA1814="Wed"),$AC$2*0.5%,IF(AND(AB1814="Ave",U1814=100),$AC$2*0.5%,IF(AND(AB1814="ave",U1814="",N1814=1,AG1814="Bush"),$AC$2*1%,IF(AND(AB1814="ave",U1814="",Q1814&gt;100),$AC$2*1.3%,IF(AND(AB1814="ave",U1814=""),$AC$2*1.2%,IF(AND(AB1814="Ave",U1814=200),$AC$2*1%,IF(AND(AB1814="Best",U1814=200),$AC$2*1.5%,IF(AND(AB1814="Best",U1814="",K1814&lt;&gt;"Pro Syd"),$AC$2*0.5%,IF(AND(AB1814="Best",U1814=""),$AC$2*1%,IF(AND(AB1814="Best",U1814=100,Table1[[#This Row],[State]]="NSW"),$AC$2*0.4%,IF(AND(AB1814="Best",U1814=100),$AC$2*1%,IF(Table1[[#This Row],[Adj]]="Nat OK",$AC$2*0.5%,"xxx")))))))))))))))</f>
        <v/>
      </c>
      <c r="AD1814" s="133" t="str">
        <f t="shared" si="375"/>
        <v/>
      </c>
      <c r="AE1814" s="133" t="str">
        <f t="shared" si="376"/>
        <v/>
      </c>
      <c r="AF1814" s="133" t="str">
        <f>VLOOKUP(Table1[[#This Row],[Track]],$F$2672:$H$2715,2,FALSE)</f>
        <v>Vic</v>
      </c>
      <c r="AG1814" s="133" t="str">
        <f>VLOOKUP(Table1[[#This Row],[Track]],$F$2672:$H$2715,3,FALSE)</f>
        <v>-</v>
      </c>
      <c r="AH1814" s="133" t="str">
        <f>IF(Table1[[#This Row],[Date]]&lt;$AH$2,"",IF(Table1[[#This Row],[Date]]&lt;$AH$3,"Edge","Elite Combo"))</f>
        <v/>
      </c>
      <c r="AI1814" s="218">
        <f>Table1[[#This Row],[Time]]</f>
        <v>0.58680555555555558</v>
      </c>
      <c r="AJ1814" s="219" t="str">
        <f>Table1[[#This Row],[Track]]</f>
        <v>Flemington</v>
      </c>
      <c r="AK1814" s="216">
        <f>Table1[[#This Row],[Race ]]</f>
        <v>4</v>
      </c>
      <c r="AL1814" s="219">
        <f>Table1[[#This Row],[TAB]]</f>
        <v>5</v>
      </c>
      <c r="AM1814" s="219" t="str">
        <f>Table1[[#This Row],[Selection]]</f>
        <v>Wings Of Desire</v>
      </c>
      <c r="AN1814" s="220" t="str">
        <f>Table1[[#This Row],[Sources]]</f>
        <v/>
      </c>
      <c r="AO1814" s="219" t="str">
        <f>Table1[[#This Row],[Scale Bet]]</f>
        <v/>
      </c>
    </row>
    <row r="1815" spans="5:41" ht="16.5" customHeight="1" x14ac:dyDescent="0.25">
      <c r="E1815" s="185">
        <v>45570</v>
      </c>
      <c r="F1815" s="35">
        <v>0.60069444444444442</v>
      </c>
      <c r="G1815" s="36" t="s">
        <v>22</v>
      </c>
      <c r="H1815" s="36">
        <v>5</v>
      </c>
      <c r="I1815" s="36">
        <v>12</v>
      </c>
      <c r="J1815" s="36" t="s">
        <v>417</v>
      </c>
      <c r="K1815" s="36" t="s">
        <v>60</v>
      </c>
      <c r="L1815" s="165">
        <v>15</v>
      </c>
      <c r="M1815" s="134">
        <f t="shared" si="364"/>
        <v>15</v>
      </c>
      <c r="N1815" s="36">
        <f t="shared" si="365"/>
        <v>1</v>
      </c>
      <c r="O1815" s="135" t="str">
        <f t="shared" si="366"/>
        <v>Pro Syd-15</v>
      </c>
      <c r="P1815" s="186" t="str">
        <f t="shared" si="367"/>
        <v>OK</v>
      </c>
      <c r="Q1815" s="187">
        <f t="shared" si="368"/>
        <v>60</v>
      </c>
      <c r="R1815" s="150"/>
      <c r="S1815" s="187" t="str">
        <f t="shared" si="369"/>
        <v/>
      </c>
      <c r="T1815" s="136" t="str">
        <f t="shared" si="370"/>
        <v>Chica Mojito</v>
      </c>
      <c r="U1815" s="137" t="str">
        <f>IF(P1815="","",IF(N1815=1,"",IF(Q1815="","",IF(Q1815&lt;=100,100,IF(Table1[[#This Row],[Day]]="Wed",100,200)))))</f>
        <v/>
      </c>
      <c r="V1815" s="137" t="str">
        <f t="shared" si="371"/>
        <v/>
      </c>
      <c r="W1815" s="137" t="str">
        <f t="shared" si="372"/>
        <v/>
      </c>
      <c r="X1815" s="133">
        <f>100</f>
        <v>100</v>
      </c>
      <c r="Y1815" s="133" t="str">
        <f t="shared" si="373"/>
        <v/>
      </c>
      <c r="Z1815" s="133">
        <f t="shared" si="374"/>
        <v>-100</v>
      </c>
      <c r="AA1815" s="134" t="str">
        <f>TEXT(Table1[[#This Row],[Date]],"DDD")</f>
        <v>Sat</v>
      </c>
      <c r="AB1815" s="133" t="str">
        <f>IF(OR(G1815="Doomben",G1815="Eagle Farm"),"Q",IF(AND(Q1815&gt;1,Q1815&lt;55,Table1[[#This Row],[Source]]="Nat"),"Nat OK",IF(AND(Table1[[#This Row],[Source]]&lt;&gt;"Nat",Q1815&lt;55),"Poor &lt;55",IF(OR(G1815="Randwick",G1815="Flemington",G1815="Caulfield",G1815="Sandown Lake",G1815="Sandown Hill"),"Best","ave"))))</f>
        <v>Best</v>
      </c>
      <c r="AC1815" s="133">
        <f>IF(Q1815="","",IF(AB1815="Poor &lt;55",$AC$2*0.2%,IF(AND(AB1815="Q",AA1815&lt;&gt;"Wed"),$AC$2*0.4%,IF(AND(AB1815="Q",AA1815="Wed"),$AC$2*0.5%,IF(AND(AB1815="Ave",U1815=100),$AC$2*0.5%,IF(AND(AB1815="ave",U1815="",N1815=1,AG1815="Bush"),$AC$2*1%,IF(AND(AB1815="ave",U1815="",Q1815&gt;100),$AC$2*1.3%,IF(AND(AB1815="ave",U1815=""),$AC$2*1.2%,IF(AND(AB1815="Ave",U1815=200),$AC$2*1%,IF(AND(AB1815="Best",U1815=200),$AC$2*1.5%,IF(AND(AB1815="Best",U1815="",K1815&lt;&gt;"Pro Syd"),$AC$2*0.5%,IF(AND(AB1815="Best",U1815=""),$AC$2*1%,IF(AND(AB1815="Best",U1815=100,Table1[[#This Row],[State]]="NSW"),$AC$2*0.4%,IF(AND(AB1815="Best",U1815=100),$AC$2*1%,IF(Table1[[#This Row],[Adj]]="Nat OK",$AC$2*0.5%,"xxx")))))))))))))))</f>
        <v>100</v>
      </c>
      <c r="AD1815" s="133" t="str">
        <f t="shared" si="375"/>
        <v/>
      </c>
      <c r="AE1815" s="133">
        <f t="shared" si="376"/>
        <v>-100</v>
      </c>
      <c r="AF1815" s="133" t="str">
        <f>VLOOKUP(Table1[[#This Row],[Track]],$F$2672:$H$2715,2,FALSE)</f>
        <v>NSW</v>
      </c>
      <c r="AG1815" s="133" t="str">
        <f>VLOOKUP(Table1[[#This Row],[Track]],$F$2672:$H$2715,3,FALSE)</f>
        <v>-</v>
      </c>
      <c r="AH1815" s="133" t="str">
        <f>IF(Table1[[#This Row],[Date]]&lt;$AH$2,"",IF(Table1[[#This Row],[Date]]&lt;$AH$3,"Edge","Elite Combo"))</f>
        <v/>
      </c>
      <c r="AI1815" s="218">
        <f>Table1[[#This Row],[Time]]</f>
        <v>0.60069444444444442</v>
      </c>
      <c r="AJ1815" s="219" t="str">
        <f>Table1[[#This Row],[Track]]</f>
        <v>Randwick</v>
      </c>
      <c r="AK1815" s="216">
        <f>Table1[[#This Row],[Race ]]</f>
        <v>5</v>
      </c>
      <c r="AL1815" s="219">
        <f>Table1[[#This Row],[TAB]]</f>
        <v>12</v>
      </c>
      <c r="AM1815" s="219" t="str">
        <f>Table1[[#This Row],[Selection]]</f>
        <v>Chica Mojito</v>
      </c>
      <c r="AN1815" s="220" t="str">
        <f>Table1[[#This Row],[Sources]]</f>
        <v>Pro Syd-15</v>
      </c>
      <c r="AO1815" s="219">
        <f>Table1[[#This Row],[Scale Bet]]</f>
        <v>100</v>
      </c>
    </row>
    <row r="1816" spans="5:41" ht="16.5" customHeight="1" x14ac:dyDescent="0.25">
      <c r="E1816" s="185">
        <v>45570</v>
      </c>
      <c r="F1816" s="35">
        <v>0.60069444444444442</v>
      </c>
      <c r="G1816" s="36" t="s">
        <v>22</v>
      </c>
      <c r="H1816" s="36">
        <v>5</v>
      </c>
      <c r="I1816" s="36">
        <v>8</v>
      </c>
      <c r="J1816" s="36" t="s">
        <v>418</v>
      </c>
      <c r="K1816" s="36" t="s">
        <v>1</v>
      </c>
      <c r="L1816" s="165">
        <v>10</v>
      </c>
      <c r="M1816" s="134">
        <f t="shared" si="364"/>
        <v>10</v>
      </c>
      <c r="N1816" s="36">
        <f t="shared" si="365"/>
        <v>1</v>
      </c>
      <c r="O1816" s="135" t="str">
        <f t="shared" si="366"/>
        <v>E4-10</v>
      </c>
      <c r="P1816" s="186" t="str">
        <f t="shared" si="367"/>
        <v>OK</v>
      </c>
      <c r="Q1816" s="187">
        <f t="shared" si="368"/>
        <v>40</v>
      </c>
      <c r="R1816" s="150"/>
      <c r="S1816" s="187" t="str">
        <f t="shared" si="369"/>
        <v/>
      </c>
      <c r="T1816" s="136" t="str">
        <f t="shared" si="370"/>
        <v>Overriding</v>
      </c>
      <c r="U1816" s="137" t="str">
        <f>IF(P1816="","",IF(N1816=1,"",IF(Q1816="","",IF(Q1816&lt;=100,100,IF(Table1[[#This Row],[Day]]="Wed",100,200)))))</f>
        <v/>
      </c>
      <c r="V1816" s="137" t="str">
        <f t="shared" si="371"/>
        <v/>
      </c>
      <c r="W1816" s="137" t="str">
        <f t="shared" si="372"/>
        <v/>
      </c>
      <c r="X1816" s="133">
        <f>100</f>
        <v>100</v>
      </c>
      <c r="Y1816" s="133" t="str">
        <f t="shared" si="373"/>
        <v/>
      </c>
      <c r="Z1816" s="133">
        <f t="shared" si="374"/>
        <v>-100</v>
      </c>
      <c r="AA1816" s="134" t="str">
        <f>TEXT(Table1[[#This Row],[Date]],"DDD")</f>
        <v>Sat</v>
      </c>
      <c r="AB1816" s="133" t="str">
        <f>IF(OR(G1816="Doomben",G1816="Eagle Farm"),"Q",IF(AND(Q1816&gt;1,Q1816&lt;55,Table1[[#This Row],[Source]]="Nat"),"Nat OK",IF(AND(Table1[[#This Row],[Source]]&lt;&gt;"Nat",Q1816&lt;55),"Poor &lt;55",IF(OR(G1816="Randwick",G1816="Flemington",G1816="Caulfield",G1816="Sandown Lake",G1816="Sandown Hill"),"Best","ave"))))</f>
        <v>Poor &lt;55</v>
      </c>
      <c r="AC1816" s="133">
        <f>IF(Q1816="","",IF(AB1816="Poor &lt;55",$AC$2*0.2%,IF(AND(AB1816="Q",AA1816&lt;&gt;"Wed"),$AC$2*0.4%,IF(AND(AB1816="Q",AA1816="Wed"),$AC$2*0.5%,IF(AND(AB1816="Ave",U1816=100),$AC$2*0.5%,IF(AND(AB1816="ave",U1816="",N1816=1,AG1816="Bush"),$AC$2*1%,IF(AND(AB1816="ave",U1816="",Q1816&gt;100),$AC$2*1.3%,IF(AND(AB1816="ave",U1816=""),$AC$2*1.2%,IF(AND(AB1816="Ave",U1816=200),$AC$2*1%,IF(AND(AB1816="Best",U1816=200),$AC$2*1.5%,IF(AND(AB1816="Best",U1816="",K1816&lt;&gt;"Pro Syd"),$AC$2*0.5%,IF(AND(AB1816="Best",U1816=""),$AC$2*1%,IF(AND(AB1816="Best",U1816=100,Table1[[#This Row],[State]]="NSW"),$AC$2*0.4%,IF(AND(AB1816="Best",U1816=100),$AC$2*1%,IF(Table1[[#This Row],[Adj]]="Nat OK",$AC$2*0.5%,"xxx")))))))))))))))</f>
        <v>20</v>
      </c>
      <c r="AD1816" s="133" t="str">
        <f t="shared" si="375"/>
        <v/>
      </c>
      <c r="AE1816" s="133">
        <f t="shared" si="376"/>
        <v>-20</v>
      </c>
      <c r="AF1816" s="133" t="str">
        <f>VLOOKUP(Table1[[#This Row],[Track]],$F$2672:$H$2715,2,FALSE)</f>
        <v>NSW</v>
      </c>
      <c r="AG1816" s="133" t="str">
        <f>VLOOKUP(Table1[[#This Row],[Track]],$F$2672:$H$2715,3,FALSE)</f>
        <v>-</v>
      </c>
      <c r="AH1816" s="133" t="str">
        <f>IF(Table1[[#This Row],[Date]]&lt;$AH$2,"",IF(Table1[[#This Row],[Date]]&lt;$AH$3,"Edge","Elite Combo"))</f>
        <v/>
      </c>
      <c r="AI1816" s="218">
        <f>Table1[[#This Row],[Time]]</f>
        <v>0.60069444444444442</v>
      </c>
      <c r="AJ1816" s="219" t="str">
        <f>Table1[[#This Row],[Track]]</f>
        <v>Randwick</v>
      </c>
      <c r="AK1816" s="216">
        <f>Table1[[#This Row],[Race ]]</f>
        <v>5</v>
      </c>
      <c r="AL1816" s="219">
        <f>Table1[[#This Row],[TAB]]</f>
        <v>8</v>
      </c>
      <c r="AM1816" s="219" t="str">
        <f>Table1[[#This Row],[Selection]]</f>
        <v>Overriding</v>
      </c>
      <c r="AN1816" s="220" t="str">
        <f>Table1[[#This Row],[Sources]]</f>
        <v>E4-10</v>
      </c>
      <c r="AO1816" s="219">
        <f>Table1[[#This Row],[Scale Bet]]</f>
        <v>20</v>
      </c>
    </row>
    <row r="1817" spans="5:41" ht="16.5" customHeight="1" x14ac:dyDescent="0.25">
      <c r="E1817" s="185">
        <v>45570</v>
      </c>
      <c r="F1817" s="35">
        <v>0.61111111111111116</v>
      </c>
      <c r="G1817" s="36" t="s">
        <v>157</v>
      </c>
      <c r="H1817" s="36">
        <v>5</v>
      </c>
      <c r="I1817" s="36">
        <v>4</v>
      </c>
      <c r="J1817" s="36" t="s">
        <v>393</v>
      </c>
      <c r="K1817" s="36" t="s">
        <v>1</v>
      </c>
      <c r="L1817" s="165">
        <v>10</v>
      </c>
      <c r="M1817" s="134">
        <f t="shared" si="364"/>
        <v>23</v>
      </c>
      <c r="N1817" s="36">
        <f t="shared" si="365"/>
        <v>2</v>
      </c>
      <c r="O1817" s="135" t="str">
        <f t="shared" si="366"/>
        <v>E4-10/Nat-13</v>
      </c>
      <c r="P1817" s="186" t="str">
        <f t="shared" si="367"/>
        <v>OK</v>
      </c>
      <c r="Q1817" s="187">
        <f t="shared" si="368"/>
        <v>92</v>
      </c>
      <c r="R1817" s="150">
        <v>4.7</v>
      </c>
      <c r="S1817" s="187">
        <f t="shared" si="369"/>
        <v>432.40000000000003</v>
      </c>
      <c r="T1817" s="136" t="str">
        <f t="shared" si="370"/>
        <v>First Settler</v>
      </c>
      <c r="U1817" s="137">
        <f>IF(P1817="","",IF(N1817=1,"",IF(Q1817="","",IF(Q1817&lt;=100,100,IF(Table1[[#This Row],[Day]]="Wed",100,200)))))</f>
        <v>100</v>
      </c>
      <c r="V1817" s="137">
        <f t="shared" si="371"/>
        <v>470</v>
      </c>
      <c r="W1817" s="137">
        <f t="shared" si="372"/>
        <v>370</v>
      </c>
      <c r="X1817" s="133">
        <f>100</f>
        <v>100</v>
      </c>
      <c r="Y1817" s="133">
        <f t="shared" si="373"/>
        <v>470</v>
      </c>
      <c r="Z1817" s="133">
        <f t="shared" si="374"/>
        <v>370</v>
      </c>
      <c r="AA1817" s="134" t="str">
        <f>TEXT(Table1[[#This Row],[Date]],"DDD")</f>
        <v>Sat</v>
      </c>
      <c r="AB1817" s="133" t="str">
        <f>IF(OR(G1817="Doomben",G1817="Eagle Farm"),"Q",IF(AND(Q1817&gt;1,Q1817&lt;55,Table1[[#This Row],[Source]]="Nat"),"Nat OK",IF(AND(Table1[[#This Row],[Source]]&lt;&gt;"Nat",Q1817&lt;55),"Poor &lt;55",IF(OR(G1817="Randwick",G1817="Flemington",G1817="Caulfield",G1817="Sandown Lake",G1817="Sandown Hill"),"Best","ave"))))</f>
        <v>Best</v>
      </c>
      <c r="AC1817" s="133">
        <f>IF(Q1817="","",IF(AB1817="Poor &lt;55",$AC$2*0.2%,IF(AND(AB1817="Q",AA1817&lt;&gt;"Wed"),$AC$2*0.4%,IF(AND(AB1817="Q",AA1817="Wed"),$AC$2*0.5%,IF(AND(AB1817="Ave",U1817=100),$AC$2*0.5%,IF(AND(AB1817="ave",U1817="",N1817=1,AG1817="Bush"),$AC$2*1%,IF(AND(AB1817="ave",U1817="",Q1817&gt;100),$AC$2*1.3%,IF(AND(AB1817="ave",U1817=""),$AC$2*1.2%,IF(AND(AB1817="Ave",U1817=200),$AC$2*1%,IF(AND(AB1817="Best",U1817=200),$AC$2*1.5%,IF(AND(AB1817="Best",U1817="",K1817&lt;&gt;"Pro Syd"),$AC$2*0.5%,IF(AND(AB1817="Best",U1817=""),$AC$2*1%,IF(AND(AB1817="Best",U1817=100,Table1[[#This Row],[State]]="NSW"),$AC$2*0.4%,IF(AND(AB1817="Best",U1817=100),$AC$2*1%,IF(Table1[[#This Row],[Adj]]="Nat OK",$AC$2*0.5%,"xxx")))))))))))))))</f>
        <v>100</v>
      </c>
      <c r="AD1817" s="133">
        <f t="shared" si="375"/>
        <v>470</v>
      </c>
      <c r="AE1817" s="133">
        <f t="shared" si="376"/>
        <v>370</v>
      </c>
      <c r="AF1817" s="133" t="str">
        <f>VLOOKUP(Table1[[#This Row],[Track]],$F$2672:$H$2715,2,FALSE)</f>
        <v>Vic</v>
      </c>
      <c r="AG1817" s="133" t="str">
        <f>VLOOKUP(Table1[[#This Row],[Track]],$F$2672:$H$2715,3,FALSE)</f>
        <v>-</v>
      </c>
      <c r="AH1817" s="133" t="str">
        <f>IF(Table1[[#This Row],[Date]]&lt;$AH$2,"",IF(Table1[[#This Row],[Date]]&lt;$AH$3,"Edge","Elite Combo"))</f>
        <v/>
      </c>
      <c r="AI1817" s="218">
        <f>Table1[[#This Row],[Time]]</f>
        <v>0.61111111111111116</v>
      </c>
      <c r="AJ1817" s="219" t="str">
        <f>Table1[[#This Row],[Track]]</f>
        <v>Flemington</v>
      </c>
      <c r="AK1817" s="216">
        <f>Table1[[#This Row],[Race ]]</f>
        <v>5</v>
      </c>
      <c r="AL1817" s="219">
        <f>Table1[[#This Row],[TAB]]</f>
        <v>4</v>
      </c>
      <c r="AM1817" s="219" t="str">
        <f>Table1[[#This Row],[Selection]]</f>
        <v>First Settler</v>
      </c>
      <c r="AN1817" s="220" t="str">
        <f>Table1[[#This Row],[Sources]]</f>
        <v>E4-10/Nat-13</v>
      </c>
      <c r="AO1817" s="219">
        <f>Table1[[#This Row],[Scale Bet]]</f>
        <v>100</v>
      </c>
    </row>
    <row r="1818" spans="5:41" ht="16.5" customHeight="1" x14ac:dyDescent="0.25">
      <c r="E1818" s="185">
        <v>45570</v>
      </c>
      <c r="F1818" s="35">
        <v>0.61111111111111116</v>
      </c>
      <c r="G1818" s="36" t="s">
        <v>157</v>
      </c>
      <c r="H1818" s="36">
        <v>5</v>
      </c>
      <c r="I1818" s="36">
        <v>4</v>
      </c>
      <c r="J1818" s="36" t="s">
        <v>393</v>
      </c>
      <c r="K1818" s="36" t="s">
        <v>13</v>
      </c>
      <c r="L1818" s="165">
        <v>13</v>
      </c>
      <c r="M1818" s="134" t="str">
        <f t="shared" si="364"/>
        <v/>
      </c>
      <c r="N1818" s="36" t="str">
        <f t="shared" si="365"/>
        <v/>
      </c>
      <c r="O1818" s="135" t="str">
        <f t="shared" si="366"/>
        <v/>
      </c>
      <c r="P1818" s="186" t="str">
        <f t="shared" si="367"/>
        <v>OK</v>
      </c>
      <c r="Q1818" s="187" t="str">
        <f t="shared" si="368"/>
        <v/>
      </c>
      <c r="R1818" s="150">
        <v>4.7</v>
      </c>
      <c r="S1818" s="187" t="str">
        <f t="shared" si="369"/>
        <v/>
      </c>
      <c r="T1818" s="136" t="str">
        <f t="shared" si="370"/>
        <v>First Settler</v>
      </c>
      <c r="U1818" s="137" t="str">
        <f>IF(P1818="","",IF(N1818=1,"",IF(Q1818="","",IF(Q1818&lt;=100,100,IF(Table1[[#This Row],[Day]]="Wed",100,200)))))</f>
        <v/>
      </c>
      <c r="V1818" s="137" t="str">
        <f t="shared" si="371"/>
        <v/>
      </c>
      <c r="W1818" s="137" t="str">
        <f t="shared" si="372"/>
        <v/>
      </c>
      <c r="X1818" s="133">
        <f>100</f>
        <v>100</v>
      </c>
      <c r="Y1818" s="133">
        <f t="shared" si="373"/>
        <v>470</v>
      </c>
      <c r="Z1818" s="133">
        <f t="shared" si="374"/>
        <v>370</v>
      </c>
      <c r="AA1818" s="134" t="str">
        <f>TEXT(Table1[[#This Row],[Date]],"DDD")</f>
        <v>Sat</v>
      </c>
      <c r="AB1818" s="133" t="str">
        <f>IF(OR(G1818="Doomben",G1818="Eagle Farm"),"Q",IF(AND(Q1818&gt;1,Q1818&lt;55,Table1[[#This Row],[Source]]="Nat"),"Nat OK",IF(AND(Table1[[#This Row],[Source]]&lt;&gt;"Nat",Q1818&lt;55),"Poor &lt;55",IF(OR(G1818="Randwick",G1818="Flemington",G1818="Caulfield",G1818="Sandown Lake",G1818="Sandown Hill"),"Best","ave"))))</f>
        <v>Best</v>
      </c>
      <c r="AC1818" s="133" t="str">
        <f>IF(Q1818="","",IF(AB1818="Poor &lt;55",$AC$2*0.2%,IF(AND(AB1818="Q",AA1818&lt;&gt;"Wed"),$AC$2*0.4%,IF(AND(AB1818="Q",AA1818="Wed"),$AC$2*0.5%,IF(AND(AB1818="Ave",U1818=100),$AC$2*0.5%,IF(AND(AB1818="ave",U1818="",N1818=1,AG1818="Bush"),$AC$2*1%,IF(AND(AB1818="ave",U1818="",Q1818&gt;100),$AC$2*1.3%,IF(AND(AB1818="ave",U1818=""),$AC$2*1.2%,IF(AND(AB1818="Ave",U1818=200),$AC$2*1%,IF(AND(AB1818="Best",U1818=200),$AC$2*1.5%,IF(AND(AB1818="Best",U1818="",K1818&lt;&gt;"Pro Syd"),$AC$2*0.5%,IF(AND(AB1818="Best",U1818=""),$AC$2*1%,IF(AND(AB1818="Best",U1818=100,Table1[[#This Row],[State]]="NSW"),$AC$2*0.4%,IF(AND(AB1818="Best",U1818=100),$AC$2*1%,IF(Table1[[#This Row],[Adj]]="Nat OK",$AC$2*0.5%,"xxx")))))))))))))))</f>
        <v/>
      </c>
      <c r="AD1818" s="133" t="str">
        <f t="shared" si="375"/>
        <v/>
      </c>
      <c r="AE1818" s="133" t="str">
        <f t="shared" si="376"/>
        <v/>
      </c>
      <c r="AF1818" s="133" t="str">
        <f>VLOOKUP(Table1[[#This Row],[Track]],$F$2672:$H$2715,2,FALSE)</f>
        <v>Vic</v>
      </c>
      <c r="AG1818" s="133" t="str">
        <f>VLOOKUP(Table1[[#This Row],[Track]],$F$2672:$H$2715,3,FALSE)</f>
        <v>-</v>
      </c>
      <c r="AH1818" s="133" t="str">
        <f>IF(Table1[[#This Row],[Date]]&lt;$AH$2,"",IF(Table1[[#This Row],[Date]]&lt;$AH$3,"Edge","Elite Combo"))</f>
        <v/>
      </c>
      <c r="AI1818" s="218">
        <f>Table1[[#This Row],[Time]]</f>
        <v>0.61111111111111116</v>
      </c>
      <c r="AJ1818" s="219" t="str">
        <f>Table1[[#This Row],[Track]]</f>
        <v>Flemington</v>
      </c>
      <c r="AK1818" s="216">
        <f>Table1[[#This Row],[Race ]]</f>
        <v>5</v>
      </c>
      <c r="AL1818" s="219">
        <f>Table1[[#This Row],[TAB]]</f>
        <v>4</v>
      </c>
      <c r="AM1818" s="219" t="str">
        <f>Table1[[#This Row],[Selection]]</f>
        <v>First Settler</v>
      </c>
      <c r="AN1818" s="220" t="str">
        <f>Table1[[#This Row],[Sources]]</f>
        <v/>
      </c>
      <c r="AO1818" s="219" t="str">
        <f>Table1[[#This Row],[Scale Bet]]</f>
        <v/>
      </c>
    </row>
    <row r="1819" spans="5:41" ht="16.5" customHeight="1" x14ac:dyDescent="0.25">
      <c r="E1819" s="185">
        <v>45570</v>
      </c>
      <c r="F1819" s="35">
        <v>0.63055555555555554</v>
      </c>
      <c r="G1819" s="36" t="s">
        <v>217</v>
      </c>
      <c r="H1819" s="36">
        <v>6</v>
      </c>
      <c r="I1819" s="36">
        <v>3</v>
      </c>
      <c r="J1819" s="36" t="s">
        <v>419</v>
      </c>
      <c r="K1819" s="36" t="s">
        <v>13</v>
      </c>
      <c r="L1819" s="165">
        <v>11</v>
      </c>
      <c r="M1819" s="134">
        <f t="shared" si="364"/>
        <v>11</v>
      </c>
      <c r="N1819" s="36">
        <f t="shared" si="365"/>
        <v>1</v>
      </c>
      <c r="O1819" s="135" t="str">
        <f t="shared" si="366"/>
        <v>Nat-11</v>
      </c>
      <c r="P1819" s="186" t="str">
        <f t="shared" si="367"/>
        <v/>
      </c>
      <c r="Q1819" s="187">
        <f t="shared" si="368"/>
        <v>44</v>
      </c>
      <c r="R1819" s="150">
        <v>2.6</v>
      </c>
      <c r="S1819" s="187">
        <f t="shared" si="369"/>
        <v>114.4</v>
      </c>
      <c r="T1819" s="136" t="str">
        <f t="shared" si="370"/>
        <v>Countyourblessings</v>
      </c>
      <c r="U1819" s="137" t="str">
        <f>IF(P1819="","",IF(N1819=1,"",IF(Q1819="","",IF(Q1819&lt;=100,100,IF(Table1[[#This Row],[Day]]="Wed",100,200)))))</f>
        <v/>
      </c>
      <c r="V1819" s="137" t="str">
        <f t="shared" si="371"/>
        <v/>
      </c>
      <c r="W1819" s="137" t="str">
        <f t="shared" si="372"/>
        <v/>
      </c>
      <c r="X1819" s="133">
        <f>100</f>
        <v>100</v>
      </c>
      <c r="Y1819" s="133">
        <f t="shared" si="373"/>
        <v>260</v>
      </c>
      <c r="Z1819" s="133">
        <f t="shared" si="374"/>
        <v>160</v>
      </c>
      <c r="AA1819" s="134" t="str">
        <f>TEXT(Table1[[#This Row],[Date]],"DDD")</f>
        <v>Sat</v>
      </c>
      <c r="AB1819" s="133" t="str">
        <f>IF(OR(G1819="Doomben",G1819="Eagle Farm"),"Q",IF(AND(Q1819&gt;1,Q1819&lt;55,Table1[[#This Row],[Source]]="Nat"),"Nat OK",IF(AND(Table1[[#This Row],[Source]]&lt;&gt;"Nat",Q1819&lt;55),"Poor &lt;55",IF(OR(G1819="Randwick",G1819="Flemington",G1819="Caulfield",G1819="Sandown Lake",G1819="Sandown Hill"),"Best","ave"))))</f>
        <v>Q</v>
      </c>
      <c r="AC1819" s="133">
        <f>IF(Q1819="","",IF(AB1819="Poor &lt;55",$AC$2*0.2%,IF(AND(AB1819="Q",AA1819&lt;&gt;"Wed"),$AC$2*0.4%,IF(AND(AB1819="Q",AA1819="Wed"),$AC$2*0.5%,IF(AND(AB1819="Ave",U1819=100),$AC$2*0.5%,IF(AND(AB1819="ave",U1819="",N1819=1,AG1819="Bush"),$AC$2*1%,IF(AND(AB1819="ave",U1819="",Q1819&gt;100),$AC$2*1.3%,IF(AND(AB1819="ave",U1819=""),$AC$2*1.2%,IF(AND(AB1819="Ave",U1819=200),$AC$2*1%,IF(AND(AB1819="Best",U1819=200),$AC$2*1.5%,IF(AND(AB1819="Best",U1819="",K1819&lt;&gt;"Pro Syd"),$AC$2*0.5%,IF(AND(AB1819="Best",U1819=""),$AC$2*1%,IF(AND(AB1819="Best",U1819=100,Table1[[#This Row],[State]]="NSW"),$AC$2*0.4%,IF(AND(AB1819="Best",U1819=100),$AC$2*1%,IF(Table1[[#This Row],[Adj]]="Nat OK",$AC$2*0.5%,"xxx")))))))))))))))</f>
        <v>40</v>
      </c>
      <c r="AD1819" s="133">
        <f t="shared" si="375"/>
        <v>104</v>
      </c>
      <c r="AE1819" s="133">
        <f t="shared" si="376"/>
        <v>64</v>
      </c>
      <c r="AF1819" s="133" t="str">
        <f>VLOOKUP(Table1[[#This Row],[Track]],$F$2672:$H$2715,2,FALSE)</f>
        <v>Qld</v>
      </c>
      <c r="AG1819" s="133" t="str">
        <f>VLOOKUP(Table1[[#This Row],[Track]],$F$2672:$H$2715,3,FALSE)</f>
        <v>-</v>
      </c>
      <c r="AH1819" s="133" t="str">
        <f>IF(Table1[[#This Row],[Date]]&lt;$AH$2,"",IF(Table1[[#This Row],[Date]]&lt;$AH$3,"Edge","Elite Combo"))</f>
        <v/>
      </c>
      <c r="AI1819" s="218">
        <f>Table1[[#This Row],[Time]]</f>
        <v>0.63055555555555554</v>
      </c>
      <c r="AJ1819" s="219" t="str">
        <f>Table1[[#This Row],[Track]]</f>
        <v>Doomben</v>
      </c>
      <c r="AK1819" s="216">
        <f>Table1[[#This Row],[Race ]]</f>
        <v>6</v>
      </c>
      <c r="AL1819" s="219">
        <f>Table1[[#This Row],[TAB]]</f>
        <v>3</v>
      </c>
      <c r="AM1819" s="219" t="str">
        <f>Table1[[#This Row],[Selection]]</f>
        <v>Countyourblessings</v>
      </c>
      <c r="AN1819" s="220" t="str">
        <f>Table1[[#This Row],[Sources]]</f>
        <v>Nat-11</v>
      </c>
      <c r="AO1819" s="219">
        <f>Table1[[#This Row],[Scale Bet]]</f>
        <v>40</v>
      </c>
    </row>
    <row r="1820" spans="5:41" ht="16.5" customHeight="1" x14ac:dyDescent="0.25">
      <c r="E1820" s="185">
        <v>45570</v>
      </c>
      <c r="F1820" s="35">
        <v>0.63541666666666663</v>
      </c>
      <c r="G1820" s="36" t="s">
        <v>157</v>
      </c>
      <c r="H1820" s="36">
        <v>6</v>
      </c>
      <c r="I1820" s="36">
        <v>5</v>
      </c>
      <c r="J1820" s="36" t="s">
        <v>420</v>
      </c>
      <c r="K1820" s="36" t="s">
        <v>40</v>
      </c>
      <c r="L1820" s="165">
        <v>12</v>
      </c>
      <c r="M1820" s="134">
        <f t="shared" si="364"/>
        <v>25</v>
      </c>
      <c r="N1820" s="36">
        <f t="shared" si="365"/>
        <v>2</v>
      </c>
      <c r="O1820" s="135" t="str">
        <f t="shared" si="366"/>
        <v>Edge-12/Pro Mel-13</v>
      </c>
      <c r="P1820" s="186" t="str">
        <f t="shared" si="367"/>
        <v>OK</v>
      </c>
      <c r="Q1820" s="187">
        <f t="shared" si="368"/>
        <v>100</v>
      </c>
      <c r="R1820" s="150"/>
      <c r="S1820" s="187" t="str">
        <f t="shared" si="369"/>
        <v/>
      </c>
      <c r="T1820" s="136" t="str">
        <f t="shared" si="370"/>
        <v>Arran Bay</v>
      </c>
      <c r="U1820" s="137">
        <f>IF(P1820="","",IF(N1820=1,"",IF(Q1820="","",IF(Q1820&lt;=100,100,IF(Table1[[#This Row],[Day]]="Wed",100,200)))))</f>
        <v>100</v>
      </c>
      <c r="V1820" s="137" t="str">
        <f t="shared" si="371"/>
        <v/>
      </c>
      <c r="W1820" s="137">
        <f t="shared" si="372"/>
        <v>-100</v>
      </c>
      <c r="X1820" s="133">
        <f>100</f>
        <v>100</v>
      </c>
      <c r="Y1820" s="133" t="str">
        <f t="shared" si="373"/>
        <v/>
      </c>
      <c r="Z1820" s="133">
        <f t="shared" si="374"/>
        <v>-100</v>
      </c>
      <c r="AA1820" s="134" t="str">
        <f>TEXT(Table1[[#This Row],[Date]],"DDD")</f>
        <v>Sat</v>
      </c>
      <c r="AB1820" s="133" t="str">
        <f>IF(OR(G1820="Doomben",G1820="Eagle Farm"),"Q",IF(AND(Q1820&gt;1,Q1820&lt;55,Table1[[#This Row],[Source]]="Nat"),"Nat OK",IF(AND(Table1[[#This Row],[Source]]&lt;&gt;"Nat",Q1820&lt;55),"Poor &lt;55",IF(OR(G1820="Randwick",G1820="Flemington",G1820="Caulfield",G1820="Sandown Lake",G1820="Sandown Hill"),"Best","ave"))))</f>
        <v>Best</v>
      </c>
      <c r="AC1820" s="133">
        <f>IF(Q1820="","",IF(AB1820="Poor &lt;55",$AC$2*0.2%,IF(AND(AB1820="Q",AA1820&lt;&gt;"Wed"),$AC$2*0.4%,IF(AND(AB1820="Q",AA1820="Wed"),$AC$2*0.5%,IF(AND(AB1820="Ave",U1820=100),$AC$2*0.5%,IF(AND(AB1820="ave",U1820="",N1820=1,AG1820="Bush"),$AC$2*1%,IF(AND(AB1820="ave",U1820="",Q1820&gt;100),$AC$2*1.3%,IF(AND(AB1820="ave",U1820=""),$AC$2*1.2%,IF(AND(AB1820="Ave",U1820=200),$AC$2*1%,IF(AND(AB1820="Best",U1820=200),$AC$2*1.5%,IF(AND(AB1820="Best",U1820="",K1820&lt;&gt;"Pro Syd"),$AC$2*0.5%,IF(AND(AB1820="Best",U1820=""),$AC$2*1%,IF(AND(AB1820="Best",U1820=100,Table1[[#This Row],[State]]="NSW"),$AC$2*0.4%,IF(AND(AB1820="Best",U1820=100),$AC$2*1%,IF(Table1[[#This Row],[Adj]]="Nat OK",$AC$2*0.5%,"xxx")))))))))))))))</f>
        <v>100</v>
      </c>
      <c r="AD1820" s="133" t="str">
        <f t="shared" si="375"/>
        <v/>
      </c>
      <c r="AE1820" s="133">
        <f t="shared" si="376"/>
        <v>-100</v>
      </c>
      <c r="AF1820" s="133" t="str">
        <f>VLOOKUP(Table1[[#This Row],[Track]],$F$2672:$H$2715,2,FALSE)</f>
        <v>Vic</v>
      </c>
      <c r="AG1820" s="133" t="str">
        <f>VLOOKUP(Table1[[#This Row],[Track]],$F$2672:$H$2715,3,FALSE)</f>
        <v>-</v>
      </c>
      <c r="AH1820" s="133" t="str">
        <f>IF(Table1[[#This Row],[Date]]&lt;$AH$2,"",IF(Table1[[#This Row],[Date]]&lt;$AH$3,"Edge","Elite Combo"))</f>
        <v/>
      </c>
      <c r="AI1820" s="218">
        <f>Table1[[#This Row],[Time]]</f>
        <v>0.63541666666666663</v>
      </c>
      <c r="AJ1820" s="219" t="str">
        <f>Table1[[#This Row],[Track]]</f>
        <v>Flemington</v>
      </c>
      <c r="AK1820" s="216">
        <f>Table1[[#This Row],[Race ]]</f>
        <v>6</v>
      </c>
      <c r="AL1820" s="219">
        <f>Table1[[#This Row],[TAB]]</f>
        <v>5</v>
      </c>
      <c r="AM1820" s="219" t="str">
        <f>Table1[[#This Row],[Selection]]</f>
        <v>Arran Bay</v>
      </c>
      <c r="AN1820" s="220" t="str">
        <f>Table1[[#This Row],[Sources]]</f>
        <v>Edge-12/Pro Mel-13</v>
      </c>
      <c r="AO1820" s="219">
        <f>Table1[[#This Row],[Scale Bet]]</f>
        <v>100</v>
      </c>
    </row>
    <row r="1821" spans="5:41" ht="16.5" customHeight="1" x14ac:dyDescent="0.25">
      <c r="E1821" s="185">
        <v>45570</v>
      </c>
      <c r="F1821" s="35">
        <v>0.63541666666666663</v>
      </c>
      <c r="G1821" s="36" t="s">
        <v>157</v>
      </c>
      <c r="H1821" s="36">
        <v>6</v>
      </c>
      <c r="I1821" s="36">
        <v>5</v>
      </c>
      <c r="J1821" s="36" t="s">
        <v>420</v>
      </c>
      <c r="K1821" s="36" t="s">
        <v>18</v>
      </c>
      <c r="L1821" s="165">
        <v>13</v>
      </c>
      <c r="M1821" s="134" t="str">
        <f t="shared" si="364"/>
        <v/>
      </c>
      <c r="N1821" s="36" t="str">
        <f t="shared" si="365"/>
        <v/>
      </c>
      <c r="O1821" s="135" t="str">
        <f t="shared" si="366"/>
        <v/>
      </c>
      <c r="P1821" s="186" t="str">
        <f t="shared" si="367"/>
        <v>OK</v>
      </c>
      <c r="Q1821" s="187" t="str">
        <f t="shared" si="368"/>
        <v/>
      </c>
      <c r="R1821" s="150"/>
      <c r="S1821" s="187" t="str">
        <f t="shared" si="369"/>
        <v/>
      </c>
      <c r="T1821" s="136" t="str">
        <f t="shared" si="370"/>
        <v>Arran Bay</v>
      </c>
      <c r="U1821" s="137" t="str">
        <f>IF(P1821="","",IF(N1821=1,"",IF(Q1821="","",IF(Q1821&lt;=100,100,IF(Table1[[#This Row],[Day]]="Wed",100,200)))))</f>
        <v/>
      </c>
      <c r="V1821" s="137" t="str">
        <f t="shared" si="371"/>
        <v/>
      </c>
      <c r="W1821" s="137" t="str">
        <f t="shared" si="372"/>
        <v/>
      </c>
      <c r="X1821" s="133">
        <f>100</f>
        <v>100</v>
      </c>
      <c r="Y1821" s="133" t="str">
        <f t="shared" si="373"/>
        <v/>
      </c>
      <c r="Z1821" s="133">
        <f t="shared" si="374"/>
        <v>-100</v>
      </c>
      <c r="AA1821" s="134" t="str">
        <f>TEXT(Table1[[#This Row],[Date]],"DDD")</f>
        <v>Sat</v>
      </c>
      <c r="AB1821" s="133" t="str">
        <f>IF(OR(G1821="Doomben",G1821="Eagle Farm"),"Q",IF(AND(Q1821&gt;1,Q1821&lt;55,Table1[[#This Row],[Source]]="Nat"),"Nat OK",IF(AND(Table1[[#This Row],[Source]]&lt;&gt;"Nat",Q1821&lt;55),"Poor &lt;55",IF(OR(G1821="Randwick",G1821="Flemington",G1821="Caulfield",G1821="Sandown Lake",G1821="Sandown Hill"),"Best","ave"))))</f>
        <v>Best</v>
      </c>
      <c r="AC1821" s="133" t="str">
        <f>IF(Q1821="","",IF(AB1821="Poor &lt;55",$AC$2*0.2%,IF(AND(AB1821="Q",AA1821&lt;&gt;"Wed"),$AC$2*0.4%,IF(AND(AB1821="Q",AA1821="Wed"),$AC$2*0.5%,IF(AND(AB1821="Ave",U1821=100),$AC$2*0.5%,IF(AND(AB1821="ave",U1821="",N1821=1,AG1821="Bush"),$AC$2*1%,IF(AND(AB1821="ave",U1821="",Q1821&gt;100),$AC$2*1.3%,IF(AND(AB1821="ave",U1821=""),$AC$2*1.2%,IF(AND(AB1821="Ave",U1821=200),$AC$2*1%,IF(AND(AB1821="Best",U1821=200),$AC$2*1.5%,IF(AND(AB1821="Best",U1821="",K1821&lt;&gt;"Pro Syd"),$AC$2*0.5%,IF(AND(AB1821="Best",U1821=""),$AC$2*1%,IF(AND(AB1821="Best",U1821=100,Table1[[#This Row],[State]]="NSW"),$AC$2*0.4%,IF(AND(AB1821="Best",U1821=100),$AC$2*1%,IF(Table1[[#This Row],[Adj]]="Nat OK",$AC$2*0.5%,"xxx")))))))))))))))</f>
        <v/>
      </c>
      <c r="AD1821" s="133" t="str">
        <f t="shared" si="375"/>
        <v/>
      </c>
      <c r="AE1821" s="133" t="str">
        <f t="shared" si="376"/>
        <v/>
      </c>
      <c r="AF1821" s="133" t="str">
        <f>VLOOKUP(Table1[[#This Row],[Track]],$F$2672:$H$2715,2,FALSE)</f>
        <v>Vic</v>
      </c>
      <c r="AG1821" s="133" t="str">
        <f>VLOOKUP(Table1[[#This Row],[Track]],$F$2672:$H$2715,3,FALSE)</f>
        <v>-</v>
      </c>
      <c r="AH1821" s="133" t="str">
        <f>IF(Table1[[#This Row],[Date]]&lt;$AH$2,"",IF(Table1[[#This Row],[Date]]&lt;$AH$3,"Edge","Elite Combo"))</f>
        <v/>
      </c>
      <c r="AI1821" s="218">
        <f>Table1[[#This Row],[Time]]</f>
        <v>0.63541666666666663</v>
      </c>
      <c r="AJ1821" s="219" t="str">
        <f>Table1[[#This Row],[Track]]</f>
        <v>Flemington</v>
      </c>
      <c r="AK1821" s="216">
        <f>Table1[[#This Row],[Race ]]</f>
        <v>6</v>
      </c>
      <c r="AL1821" s="219">
        <f>Table1[[#This Row],[TAB]]</f>
        <v>5</v>
      </c>
      <c r="AM1821" s="219" t="str">
        <f>Table1[[#This Row],[Selection]]</f>
        <v>Arran Bay</v>
      </c>
      <c r="AN1821" s="220" t="str">
        <f>Table1[[#This Row],[Sources]]</f>
        <v/>
      </c>
      <c r="AO1821" s="219" t="str">
        <f>Table1[[#This Row],[Scale Bet]]</f>
        <v/>
      </c>
    </row>
    <row r="1822" spans="5:41" ht="16.5" customHeight="1" x14ac:dyDescent="0.25">
      <c r="E1822" s="185">
        <v>45570</v>
      </c>
      <c r="F1822" s="35">
        <v>0.65486111111111112</v>
      </c>
      <c r="G1822" s="36" t="s">
        <v>217</v>
      </c>
      <c r="H1822" s="36">
        <v>7</v>
      </c>
      <c r="I1822" s="36">
        <v>6</v>
      </c>
      <c r="J1822" s="36" t="s">
        <v>421</v>
      </c>
      <c r="K1822" s="36" t="s">
        <v>13</v>
      </c>
      <c r="L1822" s="165">
        <v>11</v>
      </c>
      <c r="M1822" s="134">
        <f t="shared" si="364"/>
        <v>11</v>
      </c>
      <c r="N1822" s="36">
        <f t="shared" si="365"/>
        <v>1</v>
      </c>
      <c r="O1822" s="135" t="str">
        <f t="shared" si="366"/>
        <v>Nat-11</v>
      </c>
      <c r="P1822" s="186" t="str">
        <f t="shared" si="367"/>
        <v/>
      </c>
      <c r="Q1822" s="187">
        <f t="shared" si="368"/>
        <v>44</v>
      </c>
      <c r="R1822" s="150">
        <v>2.8</v>
      </c>
      <c r="S1822" s="187">
        <f t="shared" si="369"/>
        <v>123.19999999999999</v>
      </c>
      <c r="T1822" s="136" t="str">
        <f t="shared" si="370"/>
        <v>Corfe Castle</v>
      </c>
      <c r="U1822" s="137" t="str">
        <f>IF(P1822="","",IF(N1822=1,"",IF(Q1822="","",IF(Q1822&lt;=100,100,IF(Table1[[#This Row],[Day]]="Wed",100,200)))))</f>
        <v/>
      </c>
      <c r="V1822" s="137" t="str">
        <f t="shared" si="371"/>
        <v/>
      </c>
      <c r="W1822" s="137" t="str">
        <f t="shared" si="372"/>
        <v/>
      </c>
      <c r="X1822" s="133">
        <f>100</f>
        <v>100</v>
      </c>
      <c r="Y1822" s="133">
        <f t="shared" si="373"/>
        <v>280</v>
      </c>
      <c r="Z1822" s="133">
        <f t="shared" si="374"/>
        <v>180</v>
      </c>
      <c r="AA1822" s="134" t="str">
        <f>TEXT(Table1[[#This Row],[Date]],"DDD")</f>
        <v>Sat</v>
      </c>
      <c r="AB1822" s="133" t="str">
        <f>IF(OR(G1822="Doomben",G1822="Eagle Farm"),"Q",IF(AND(Q1822&gt;1,Q1822&lt;55,Table1[[#This Row],[Source]]="Nat"),"Nat OK",IF(AND(Table1[[#This Row],[Source]]&lt;&gt;"Nat",Q1822&lt;55),"Poor &lt;55",IF(OR(G1822="Randwick",G1822="Flemington",G1822="Caulfield",G1822="Sandown Lake",G1822="Sandown Hill"),"Best","ave"))))</f>
        <v>Q</v>
      </c>
      <c r="AC1822" s="133">
        <f>IF(Q1822="","",IF(AB1822="Poor &lt;55",$AC$2*0.2%,IF(AND(AB1822="Q",AA1822&lt;&gt;"Wed"),$AC$2*0.4%,IF(AND(AB1822="Q",AA1822="Wed"),$AC$2*0.5%,IF(AND(AB1822="Ave",U1822=100),$AC$2*0.5%,IF(AND(AB1822="ave",U1822="",N1822=1,AG1822="Bush"),$AC$2*1%,IF(AND(AB1822="ave",U1822="",Q1822&gt;100),$AC$2*1.3%,IF(AND(AB1822="ave",U1822=""),$AC$2*1.2%,IF(AND(AB1822="Ave",U1822=200),$AC$2*1%,IF(AND(AB1822="Best",U1822=200),$AC$2*1.5%,IF(AND(AB1822="Best",U1822="",K1822&lt;&gt;"Pro Syd"),$AC$2*0.5%,IF(AND(AB1822="Best",U1822=""),$AC$2*1%,IF(AND(AB1822="Best",U1822=100,Table1[[#This Row],[State]]="NSW"),$AC$2*0.4%,IF(AND(AB1822="Best",U1822=100),$AC$2*1%,IF(Table1[[#This Row],[Adj]]="Nat OK",$AC$2*0.5%,"xxx")))))))))))))))</f>
        <v>40</v>
      </c>
      <c r="AD1822" s="133">
        <f t="shared" si="375"/>
        <v>112</v>
      </c>
      <c r="AE1822" s="133">
        <f t="shared" si="376"/>
        <v>72</v>
      </c>
      <c r="AF1822" s="133" t="str">
        <f>VLOOKUP(Table1[[#This Row],[Track]],$F$2672:$H$2715,2,FALSE)</f>
        <v>Qld</v>
      </c>
      <c r="AG1822" s="133" t="str">
        <f>VLOOKUP(Table1[[#This Row],[Track]],$F$2672:$H$2715,3,FALSE)</f>
        <v>-</v>
      </c>
      <c r="AH1822" s="133" t="str">
        <f>IF(Table1[[#This Row],[Date]]&lt;$AH$2,"",IF(Table1[[#This Row],[Date]]&lt;$AH$3,"Edge","Elite Combo"))</f>
        <v/>
      </c>
      <c r="AI1822" s="218">
        <f>Table1[[#This Row],[Time]]</f>
        <v>0.65486111111111112</v>
      </c>
      <c r="AJ1822" s="219" t="str">
        <f>Table1[[#This Row],[Track]]</f>
        <v>Doomben</v>
      </c>
      <c r="AK1822" s="216">
        <f>Table1[[#This Row],[Race ]]</f>
        <v>7</v>
      </c>
      <c r="AL1822" s="219">
        <f>Table1[[#This Row],[TAB]]</f>
        <v>6</v>
      </c>
      <c r="AM1822" s="219" t="str">
        <f>Table1[[#This Row],[Selection]]</f>
        <v>Corfe Castle</v>
      </c>
      <c r="AN1822" s="220" t="str">
        <f>Table1[[#This Row],[Sources]]</f>
        <v>Nat-11</v>
      </c>
      <c r="AO1822" s="219">
        <f>Table1[[#This Row],[Scale Bet]]</f>
        <v>40</v>
      </c>
    </row>
    <row r="1823" spans="5:41" ht="16.5" customHeight="1" x14ac:dyDescent="0.25">
      <c r="E1823" s="185">
        <v>45570</v>
      </c>
      <c r="F1823" s="35">
        <v>0.65972222222222221</v>
      </c>
      <c r="G1823" s="36" t="s">
        <v>157</v>
      </c>
      <c r="H1823" s="36">
        <v>7</v>
      </c>
      <c r="I1823" s="36">
        <v>6</v>
      </c>
      <c r="J1823" s="36" t="s">
        <v>394</v>
      </c>
      <c r="K1823" s="36" t="s">
        <v>18</v>
      </c>
      <c r="L1823" s="165">
        <v>10</v>
      </c>
      <c r="M1823" s="134">
        <f t="shared" si="364"/>
        <v>10</v>
      </c>
      <c r="N1823" s="36">
        <f t="shared" si="365"/>
        <v>1</v>
      </c>
      <c r="O1823" s="135" t="str">
        <f t="shared" si="366"/>
        <v>Pro Mel-10</v>
      </c>
      <c r="P1823" s="186" t="str">
        <f t="shared" si="367"/>
        <v>OK</v>
      </c>
      <c r="Q1823" s="187">
        <f t="shared" si="368"/>
        <v>40</v>
      </c>
      <c r="R1823" s="150"/>
      <c r="S1823" s="187" t="str">
        <f t="shared" si="369"/>
        <v/>
      </c>
      <c r="T1823" s="136" t="str">
        <f t="shared" si="370"/>
        <v>Point King</v>
      </c>
      <c r="U1823" s="137" t="str">
        <f>IF(P1823="","",IF(N1823=1,"",IF(Q1823="","",IF(Q1823&lt;=100,100,IF(Table1[[#This Row],[Day]]="Wed",100,200)))))</f>
        <v/>
      </c>
      <c r="V1823" s="137" t="str">
        <f t="shared" si="371"/>
        <v/>
      </c>
      <c r="W1823" s="137" t="str">
        <f t="shared" si="372"/>
        <v/>
      </c>
      <c r="X1823" s="133">
        <f>100</f>
        <v>100</v>
      </c>
      <c r="Y1823" s="133" t="str">
        <f t="shared" si="373"/>
        <v/>
      </c>
      <c r="Z1823" s="133">
        <f t="shared" si="374"/>
        <v>-100</v>
      </c>
      <c r="AA1823" s="134" t="str">
        <f>TEXT(Table1[[#This Row],[Date]],"DDD")</f>
        <v>Sat</v>
      </c>
      <c r="AB1823" s="133" t="str">
        <f>IF(OR(G1823="Doomben",G1823="Eagle Farm"),"Q",IF(AND(Q1823&gt;1,Q1823&lt;55,Table1[[#This Row],[Source]]="Nat"),"Nat OK",IF(AND(Table1[[#This Row],[Source]]&lt;&gt;"Nat",Q1823&lt;55),"Poor &lt;55",IF(OR(G1823="Randwick",G1823="Flemington",G1823="Caulfield",G1823="Sandown Lake",G1823="Sandown Hill"),"Best","ave"))))</f>
        <v>Poor &lt;55</v>
      </c>
      <c r="AC1823" s="133">
        <f>IF(Q1823="","",IF(AB1823="Poor &lt;55",$AC$2*0.2%,IF(AND(AB1823="Q",AA1823&lt;&gt;"Wed"),$AC$2*0.4%,IF(AND(AB1823="Q",AA1823="Wed"),$AC$2*0.5%,IF(AND(AB1823="Ave",U1823=100),$AC$2*0.5%,IF(AND(AB1823="ave",U1823="",N1823=1,AG1823="Bush"),$AC$2*1%,IF(AND(AB1823="ave",U1823="",Q1823&gt;100),$AC$2*1.3%,IF(AND(AB1823="ave",U1823=""),$AC$2*1.2%,IF(AND(AB1823="Ave",U1823=200),$AC$2*1%,IF(AND(AB1823="Best",U1823=200),$AC$2*1.5%,IF(AND(AB1823="Best",U1823="",K1823&lt;&gt;"Pro Syd"),$AC$2*0.5%,IF(AND(AB1823="Best",U1823=""),$AC$2*1%,IF(AND(AB1823="Best",U1823=100,Table1[[#This Row],[State]]="NSW"),$AC$2*0.4%,IF(AND(AB1823="Best",U1823=100),$AC$2*1%,IF(Table1[[#This Row],[Adj]]="Nat OK",$AC$2*0.5%,"xxx")))))))))))))))</f>
        <v>20</v>
      </c>
      <c r="AD1823" s="133" t="str">
        <f t="shared" si="375"/>
        <v/>
      </c>
      <c r="AE1823" s="133">
        <f t="shared" si="376"/>
        <v>-20</v>
      </c>
      <c r="AF1823" s="133" t="str">
        <f>VLOOKUP(Table1[[#This Row],[Track]],$F$2672:$H$2715,2,FALSE)</f>
        <v>Vic</v>
      </c>
      <c r="AG1823" s="133" t="str">
        <f>VLOOKUP(Table1[[#This Row],[Track]],$F$2672:$H$2715,3,FALSE)</f>
        <v>-</v>
      </c>
      <c r="AH1823" s="133" t="str">
        <f>IF(Table1[[#This Row],[Date]]&lt;$AH$2,"",IF(Table1[[#This Row],[Date]]&lt;$AH$3,"Edge","Elite Combo"))</f>
        <v/>
      </c>
      <c r="AI1823" s="218">
        <f>Table1[[#This Row],[Time]]</f>
        <v>0.65972222222222221</v>
      </c>
      <c r="AJ1823" s="219" t="str">
        <f>Table1[[#This Row],[Track]]</f>
        <v>Flemington</v>
      </c>
      <c r="AK1823" s="216">
        <f>Table1[[#This Row],[Race ]]</f>
        <v>7</v>
      </c>
      <c r="AL1823" s="219">
        <f>Table1[[#This Row],[TAB]]</f>
        <v>6</v>
      </c>
      <c r="AM1823" s="219" t="str">
        <f>Table1[[#This Row],[Selection]]</f>
        <v>Point King</v>
      </c>
      <c r="AN1823" s="220" t="str">
        <f>Table1[[#This Row],[Sources]]</f>
        <v>Pro Mel-10</v>
      </c>
      <c r="AO1823" s="219">
        <f>Table1[[#This Row],[Scale Bet]]</f>
        <v>20</v>
      </c>
    </row>
    <row r="1824" spans="5:41" ht="16.5" customHeight="1" x14ac:dyDescent="0.25">
      <c r="E1824" s="185">
        <v>45570</v>
      </c>
      <c r="F1824" s="35">
        <v>0.6791666666666667</v>
      </c>
      <c r="G1824" s="36" t="s">
        <v>217</v>
      </c>
      <c r="H1824" s="36">
        <v>8</v>
      </c>
      <c r="I1824" s="36">
        <v>16</v>
      </c>
      <c r="J1824" s="36" t="s">
        <v>422</v>
      </c>
      <c r="K1824" s="36" t="s">
        <v>13</v>
      </c>
      <c r="L1824" s="165">
        <v>11</v>
      </c>
      <c r="M1824" s="134">
        <f t="shared" si="364"/>
        <v>11</v>
      </c>
      <c r="N1824" s="36">
        <f t="shared" si="365"/>
        <v>1</v>
      </c>
      <c r="O1824" s="135" t="str">
        <f t="shared" si="366"/>
        <v>Nat-11</v>
      </c>
      <c r="P1824" s="186" t="str">
        <f t="shared" si="367"/>
        <v/>
      </c>
      <c r="Q1824" s="187">
        <f t="shared" si="368"/>
        <v>44</v>
      </c>
      <c r="R1824" s="150">
        <v>2.4</v>
      </c>
      <c r="S1824" s="187">
        <f t="shared" si="369"/>
        <v>105.6</v>
      </c>
      <c r="T1824" s="136" t="str">
        <f t="shared" si="370"/>
        <v>Navyonthehighway</v>
      </c>
      <c r="U1824" s="137" t="str">
        <f>IF(P1824="","",IF(N1824=1,"",IF(Q1824="","",IF(Q1824&lt;=100,100,IF(Table1[[#This Row],[Day]]="Wed",100,200)))))</f>
        <v/>
      </c>
      <c r="V1824" s="137" t="str">
        <f t="shared" si="371"/>
        <v/>
      </c>
      <c r="W1824" s="137" t="str">
        <f t="shared" si="372"/>
        <v/>
      </c>
      <c r="X1824" s="133">
        <f>100</f>
        <v>100</v>
      </c>
      <c r="Y1824" s="133">
        <f t="shared" si="373"/>
        <v>240</v>
      </c>
      <c r="Z1824" s="133">
        <f t="shared" si="374"/>
        <v>140</v>
      </c>
      <c r="AA1824" s="134" t="str">
        <f>TEXT(Table1[[#This Row],[Date]],"DDD")</f>
        <v>Sat</v>
      </c>
      <c r="AB1824" s="133" t="str">
        <f>IF(OR(G1824="Doomben",G1824="Eagle Farm"),"Q",IF(AND(Q1824&gt;1,Q1824&lt;55,Table1[[#This Row],[Source]]="Nat"),"Nat OK",IF(AND(Table1[[#This Row],[Source]]&lt;&gt;"Nat",Q1824&lt;55),"Poor &lt;55",IF(OR(G1824="Randwick",G1824="Flemington",G1824="Caulfield",G1824="Sandown Lake",G1824="Sandown Hill"),"Best","ave"))))</f>
        <v>Q</v>
      </c>
      <c r="AC1824" s="133">
        <f>IF(Q1824="","",IF(AB1824="Poor &lt;55",$AC$2*0.2%,IF(AND(AB1824="Q",AA1824&lt;&gt;"Wed"),$AC$2*0.4%,IF(AND(AB1824="Q",AA1824="Wed"),$AC$2*0.5%,IF(AND(AB1824="Ave",U1824=100),$AC$2*0.5%,IF(AND(AB1824="ave",U1824="",N1824=1,AG1824="Bush"),$AC$2*1%,IF(AND(AB1824="ave",U1824="",Q1824&gt;100),$AC$2*1.3%,IF(AND(AB1824="ave",U1824=""),$AC$2*1.2%,IF(AND(AB1824="Ave",U1824=200),$AC$2*1%,IF(AND(AB1824="Best",U1824=200),$AC$2*1.5%,IF(AND(AB1824="Best",U1824="",K1824&lt;&gt;"Pro Syd"),$AC$2*0.5%,IF(AND(AB1824="Best",U1824=""),$AC$2*1%,IF(AND(AB1824="Best",U1824=100,Table1[[#This Row],[State]]="NSW"),$AC$2*0.4%,IF(AND(AB1824="Best",U1824=100),$AC$2*1%,IF(Table1[[#This Row],[Adj]]="Nat OK",$AC$2*0.5%,"xxx")))))))))))))))</f>
        <v>40</v>
      </c>
      <c r="AD1824" s="133">
        <f t="shared" si="375"/>
        <v>96</v>
      </c>
      <c r="AE1824" s="133">
        <f t="shared" si="376"/>
        <v>56</v>
      </c>
      <c r="AF1824" s="133" t="str">
        <f>VLOOKUP(Table1[[#This Row],[Track]],$F$2672:$H$2715,2,FALSE)</f>
        <v>Qld</v>
      </c>
      <c r="AG1824" s="133" t="str">
        <f>VLOOKUP(Table1[[#This Row],[Track]],$F$2672:$H$2715,3,FALSE)</f>
        <v>-</v>
      </c>
      <c r="AH1824" s="133" t="str">
        <f>IF(Table1[[#This Row],[Date]]&lt;$AH$2,"",IF(Table1[[#This Row],[Date]]&lt;$AH$3,"Edge","Elite Combo"))</f>
        <v/>
      </c>
      <c r="AI1824" s="218">
        <f>Table1[[#This Row],[Time]]</f>
        <v>0.6791666666666667</v>
      </c>
      <c r="AJ1824" s="219" t="str">
        <f>Table1[[#This Row],[Track]]</f>
        <v>Doomben</v>
      </c>
      <c r="AK1824" s="216">
        <f>Table1[[#This Row],[Race ]]</f>
        <v>8</v>
      </c>
      <c r="AL1824" s="219">
        <f>Table1[[#This Row],[TAB]]</f>
        <v>16</v>
      </c>
      <c r="AM1824" s="219" t="str">
        <f>Table1[[#This Row],[Selection]]</f>
        <v>Navyonthehighway</v>
      </c>
      <c r="AN1824" s="220" t="str">
        <f>Table1[[#This Row],[Sources]]</f>
        <v>Nat-11</v>
      </c>
      <c r="AO1824" s="219">
        <f>Table1[[#This Row],[Scale Bet]]</f>
        <v>40</v>
      </c>
    </row>
    <row r="1825" spans="5:41" ht="16.5" customHeight="1" x14ac:dyDescent="0.25">
      <c r="E1825" s="185">
        <v>45570</v>
      </c>
      <c r="F1825" s="35">
        <v>0.68402777777777779</v>
      </c>
      <c r="G1825" s="36" t="s">
        <v>157</v>
      </c>
      <c r="H1825" s="36">
        <v>8</v>
      </c>
      <c r="I1825" s="36">
        <v>3</v>
      </c>
      <c r="J1825" s="36" t="s">
        <v>423</v>
      </c>
      <c r="K1825" s="36" t="s">
        <v>40</v>
      </c>
      <c r="L1825" s="165">
        <v>10</v>
      </c>
      <c r="M1825" s="134">
        <f t="shared" si="364"/>
        <v>23</v>
      </c>
      <c r="N1825" s="36">
        <f t="shared" si="365"/>
        <v>2</v>
      </c>
      <c r="O1825" s="135" t="str">
        <f t="shared" si="366"/>
        <v>Edge-10/Pro Mel-13</v>
      </c>
      <c r="P1825" s="186" t="str">
        <f t="shared" si="367"/>
        <v>OK</v>
      </c>
      <c r="Q1825" s="187">
        <f t="shared" si="368"/>
        <v>92</v>
      </c>
      <c r="R1825" s="150"/>
      <c r="S1825" s="187" t="str">
        <f t="shared" si="369"/>
        <v/>
      </c>
      <c r="T1825" s="136" t="str">
        <f t="shared" si="370"/>
        <v>Buckaroo</v>
      </c>
      <c r="U1825" s="137">
        <f>IF(P1825="","",IF(N1825=1,"",IF(Q1825="","",IF(Q1825&lt;=100,100,IF(Table1[[#This Row],[Day]]="Wed",100,200)))))</f>
        <v>100</v>
      </c>
      <c r="V1825" s="137" t="str">
        <f t="shared" si="371"/>
        <v/>
      </c>
      <c r="W1825" s="137">
        <f t="shared" si="372"/>
        <v>-100</v>
      </c>
      <c r="X1825" s="133">
        <f>100</f>
        <v>100</v>
      </c>
      <c r="Y1825" s="133" t="str">
        <f t="shared" si="373"/>
        <v/>
      </c>
      <c r="Z1825" s="133">
        <f t="shared" si="374"/>
        <v>-100</v>
      </c>
      <c r="AA1825" s="134" t="str">
        <f>TEXT(Table1[[#This Row],[Date]],"DDD")</f>
        <v>Sat</v>
      </c>
      <c r="AB1825" s="133" t="str">
        <f>IF(OR(G1825="Doomben",G1825="Eagle Farm"),"Q",IF(AND(Q1825&gt;1,Q1825&lt;55,Table1[[#This Row],[Source]]="Nat"),"Nat OK",IF(AND(Table1[[#This Row],[Source]]&lt;&gt;"Nat",Q1825&lt;55),"Poor &lt;55",IF(OR(G1825="Randwick",G1825="Flemington",G1825="Caulfield",G1825="Sandown Lake",G1825="Sandown Hill"),"Best","ave"))))</f>
        <v>Best</v>
      </c>
      <c r="AC1825" s="133">
        <f>IF(Q1825="","",IF(AB1825="Poor &lt;55",$AC$2*0.2%,IF(AND(AB1825="Q",AA1825&lt;&gt;"Wed"),$AC$2*0.4%,IF(AND(AB1825="Q",AA1825="Wed"),$AC$2*0.5%,IF(AND(AB1825="Ave",U1825=100),$AC$2*0.5%,IF(AND(AB1825="ave",U1825="",N1825=1,AG1825="Bush"),$AC$2*1%,IF(AND(AB1825="ave",U1825="",Q1825&gt;100),$AC$2*1.3%,IF(AND(AB1825="ave",U1825=""),$AC$2*1.2%,IF(AND(AB1825="Ave",U1825=200),$AC$2*1%,IF(AND(AB1825="Best",U1825=200),$AC$2*1.5%,IF(AND(AB1825="Best",U1825="",K1825&lt;&gt;"Pro Syd"),$AC$2*0.5%,IF(AND(AB1825="Best",U1825=""),$AC$2*1%,IF(AND(AB1825="Best",U1825=100,Table1[[#This Row],[State]]="NSW"),$AC$2*0.4%,IF(AND(AB1825="Best",U1825=100),$AC$2*1%,IF(Table1[[#This Row],[Adj]]="Nat OK",$AC$2*0.5%,"xxx")))))))))))))))</f>
        <v>100</v>
      </c>
      <c r="AD1825" s="133" t="str">
        <f t="shared" si="375"/>
        <v/>
      </c>
      <c r="AE1825" s="133">
        <f t="shared" si="376"/>
        <v>-100</v>
      </c>
      <c r="AF1825" s="133" t="str">
        <f>VLOOKUP(Table1[[#This Row],[Track]],$F$2672:$H$2715,2,FALSE)</f>
        <v>Vic</v>
      </c>
      <c r="AG1825" s="133" t="str">
        <f>VLOOKUP(Table1[[#This Row],[Track]],$F$2672:$H$2715,3,FALSE)</f>
        <v>-</v>
      </c>
      <c r="AH1825" s="133" t="str">
        <f>IF(Table1[[#This Row],[Date]]&lt;$AH$2,"",IF(Table1[[#This Row],[Date]]&lt;$AH$3,"Edge","Elite Combo"))</f>
        <v/>
      </c>
      <c r="AI1825" s="218">
        <f>Table1[[#This Row],[Time]]</f>
        <v>0.68402777777777779</v>
      </c>
      <c r="AJ1825" s="219" t="str">
        <f>Table1[[#This Row],[Track]]</f>
        <v>Flemington</v>
      </c>
      <c r="AK1825" s="216">
        <f>Table1[[#This Row],[Race ]]</f>
        <v>8</v>
      </c>
      <c r="AL1825" s="219">
        <f>Table1[[#This Row],[TAB]]</f>
        <v>3</v>
      </c>
      <c r="AM1825" s="219" t="str">
        <f>Table1[[#This Row],[Selection]]</f>
        <v>Buckaroo</v>
      </c>
      <c r="AN1825" s="220" t="str">
        <f>Table1[[#This Row],[Sources]]</f>
        <v>Edge-10/Pro Mel-13</v>
      </c>
      <c r="AO1825" s="219">
        <f>Table1[[#This Row],[Scale Bet]]</f>
        <v>100</v>
      </c>
    </row>
    <row r="1826" spans="5:41" ht="16.5" customHeight="1" x14ac:dyDescent="0.25">
      <c r="E1826" s="185">
        <v>45570</v>
      </c>
      <c r="F1826" s="35">
        <v>0.68402777777777779</v>
      </c>
      <c r="G1826" s="36" t="s">
        <v>157</v>
      </c>
      <c r="H1826" s="36">
        <v>8</v>
      </c>
      <c r="I1826" s="36">
        <v>3</v>
      </c>
      <c r="J1826" s="36" t="s">
        <v>423</v>
      </c>
      <c r="K1826" s="36" t="s">
        <v>18</v>
      </c>
      <c r="L1826" s="165">
        <v>13</v>
      </c>
      <c r="M1826" s="134" t="str">
        <f t="shared" si="364"/>
        <v/>
      </c>
      <c r="N1826" s="36" t="str">
        <f t="shared" si="365"/>
        <v/>
      </c>
      <c r="O1826" s="135" t="str">
        <f t="shared" si="366"/>
        <v/>
      </c>
      <c r="P1826" s="186" t="str">
        <f t="shared" si="367"/>
        <v>OK</v>
      </c>
      <c r="Q1826" s="187" t="str">
        <f t="shared" si="368"/>
        <v/>
      </c>
      <c r="R1826" s="150"/>
      <c r="S1826" s="187" t="str">
        <f t="shared" si="369"/>
        <v/>
      </c>
      <c r="T1826" s="136" t="str">
        <f t="shared" si="370"/>
        <v>Buckaroo</v>
      </c>
      <c r="U1826" s="137" t="str">
        <f>IF(P1826="","",IF(N1826=1,"",IF(Q1826="","",IF(Q1826&lt;=100,100,IF(Table1[[#This Row],[Day]]="Wed",100,200)))))</f>
        <v/>
      </c>
      <c r="V1826" s="137" t="str">
        <f t="shared" si="371"/>
        <v/>
      </c>
      <c r="W1826" s="137" t="str">
        <f t="shared" si="372"/>
        <v/>
      </c>
      <c r="X1826" s="133">
        <f>100</f>
        <v>100</v>
      </c>
      <c r="Y1826" s="133" t="str">
        <f t="shared" si="373"/>
        <v/>
      </c>
      <c r="Z1826" s="133">
        <f t="shared" si="374"/>
        <v>-100</v>
      </c>
      <c r="AA1826" s="134" t="str">
        <f>TEXT(Table1[[#This Row],[Date]],"DDD")</f>
        <v>Sat</v>
      </c>
      <c r="AB1826" s="133" t="str">
        <f>IF(OR(G1826="Doomben",G1826="Eagle Farm"),"Q",IF(AND(Q1826&gt;1,Q1826&lt;55,Table1[[#This Row],[Source]]="Nat"),"Nat OK",IF(AND(Table1[[#This Row],[Source]]&lt;&gt;"Nat",Q1826&lt;55),"Poor &lt;55",IF(OR(G1826="Randwick",G1826="Flemington",G1826="Caulfield",G1826="Sandown Lake",G1826="Sandown Hill"),"Best","ave"))))</f>
        <v>Best</v>
      </c>
      <c r="AC1826" s="133" t="str">
        <f>IF(Q1826="","",IF(AB1826="Poor &lt;55",$AC$2*0.2%,IF(AND(AB1826="Q",AA1826&lt;&gt;"Wed"),$AC$2*0.4%,IF(AND(AB1826="Q",AA1826="Wed"),$AC$2*0.5%,IF(AND(AB1826="Ave",U1826=100),$AC$2*0.5%,IF(AND(AB1826="ave",U1826="",N1826=1,AG1826="Bush"),$AC$2*1%,IF(AND(AB1826="ave",U1826="",Q1826&gt;100),$AC$2*1.3%,IF(AND(AB1826="ave",U1826=""),$AC$2*1.2%,IF(AND(AB1826="Ave",U1826=200),$AC$2*1%,IF(AND(AB1826="Best",U1826=200),$AC$2*1.5%,IF(AND(AB1826="Best",U1826="",K1826&lt;&gt;"Pro Syd"),$AC$2*0.5%,IF(AND(AB1826="Best",U1826=""),$AC$2*1%,IF(AND(AB1826="Best",U1826=100,Table1[[#This Row],[State]]="NSW"),$AC$2*0.4%,IF(AND(AB1826="Best",U1826=100),$AC$2*1%,IF(Table1[[#This Row],[Adj]]="Nat OK",$AC$2*0.5%,"xxx")))))))))))))))</f>
        <v/>
      </c>
      <c r="AD1826" s="133" t="str">
        <f t="shared" si="375"/>
        <v/>
      </c>
      <c r="AE1826" s="133" t="str">
        <f t="shared" si="376"/>
        <v/>
      </c>
      <c r="AF1826" s="133" t="str">
        <f>VLOOKUP(Table1[[#This Row],[Track]],$F$2672:$H$2715,2,FALSE)</f>
        <v>Vic</v>
      </c>
      <c r="AG1826" s="133" t="str">
        <f>VLOOKUP(Table1[[#This Row],[Track]],$F$2672:$H$2715,3,FALSE)</f>
        <v>-</v>
      </c>
      <c r="AH1826" s="133" t="str">
        <f>IF(Table1[[#This Row],[Date]]&lt;$AH$2,"",IF(Table1[[#This Row],[Date]]&lt;$AH$3,"Edge","Elite Combo"))</f>
        <v/>
      </c>
      <c r="AI1826" s="218">
        <f>Table1[[#This Row],[Time]]</f>
        <v>0.68402777777777779</v>
      </c>
      <c r="AJ1826" s="219" t="str">
        <f>Table1[[#This Row],[Track]]</f>
        <v>Flemington</v>
      </c>
      <c r="AK1826" s="216">
        <f>Table1[[#This Row],[Race ]]</f>
        <v>8</v>
      </c>
      <c r="AL1826" s="219">
        <f>Table1[[#This Row],[TAB]]</f>
        <v>3</v>
      </c>
      <c r="AM1826" s="219" t="str">
        <f>Table1[[#This Row],[Selection]]</f>
        <v>Buckaroo</v>
      </c>
      <c r="AN1826" s="220" t="str">
        <f>Table1[[#This Row],[Sources]]</f>
        <v/>
      </c>
      <c r="AO1826" s="219" t="str">
        <f>Table1[[#This Row],[Scale Bet]]</f>
        <v/>
      </c>
    </row>
    <row r="1827" spans="5:41" ht="16.5" customHeight="1" x14ac:dyDescent="0.25">
      <c r="E1827" s="185">
        <v>45570</v>
      </c>
      <c r="F1827" s="35">
        <v>0.68402777777777779</v>
      </c>
      <c r="G1827" s="36" t="s">
        <v>157</v>
      </c>
      <c r="H1827" s="36">
        <v>8</v>
      </c>
      <c r="I1827" s="36">
        <v>4</v>
      </c>
      <c r="J1827" s="36" t="s">
        <v>424</v>
      </c>
      <c r="K1827" s="36" t="s">
        <v>40</v>
      </c>
      <c r="L1827" s="165">
        <v>10</v>
      </c>
      <c r="M1827" s="134">
        <f t="shared" si="364"/>
        <v>20</v>
      </c>
      <c r="N1827" s="36">
        <f t="shared" si="365"/>
        <v>2</v>
      </c>
      <c r="O1827" s="135" t="str">
        <f t="shared" si="366"/>
        <v>Edge-10/Pro Mel-10</v>
      </c>
      <c r="P1827" s="186" t="str">
        <f t="shared" si="367"/>
        <v>OK</v>
      </c>
      <c r="Q1827" s="187">
        <f t="shared" si="368"/>
        <v>80</v>
      </c>
      <c r="R1827" s="150">
        <v>5</v>
      </c>
      <c r="S1827" s="187">
        <f t="shared" si="369"/>
        <v>400</v>
      </c>
      <c r="T1827" s="136" t="str">
        <f t="shared" si="370"/>
        <v>Via Sistina</v>
      </c>
      <c r="U1827" s="137">
        <f>IF(P1827="","",IF(N1827=1,"",IF(Q1827="","",IF(Q1827&lt;=100,100,IF(Table1[[#This Row],[Day]]="Wed",100,200)))))</f>
        <v>100</v>
      </c>
      <c r="V1827" s="137">
        <f t="shared" si="371"/>
        <v>500</v>
      </c>
      <c r="W1827" s="137">
        <f t="shared" si="372"/>
        <v>400</v>
      </c>
      <c r="X1827" s="133">
        <f>100</f>
        <v>100</v>
      </c>
      <c r="Y1827" s="133">
        <f t="shared" si="373"/>
        <v>500</v>
      </c>
      <c r="Z1827" s="133">
        <f t="shared" si="374"/>
        <v>400</v>
      </c>
      <c r="AA1827" s="134" t="str">
        <f>TEXT(Table1[[#This Row],[Date]],"DDD")</f>
        <v>Sat</v>
      </c>
      <c r="AB1827" s="133" t="str">
        <f>IF(OR(G1827="Doomben",G1827="Eagle Farm"),"Q",IF(AND(Q1827&gt;1,Q1827&lt;55,Table1[[#This Row],[Source]]="Nat"),"Nat OK",IF(AND(Table1[[#This Row],[Source]]&lt;&gt;"Nat",Q1827&lt;55),"Poor &lt;55",IF(OR(G1827="Randwick",G1827="Flemington",G1827="Caulfield",G1827="Sandown Lake",G1827="Sandown Hill"),"Best","ave"))))</f>
        <v>Best</v>
      </c>
      <c r="AC1827" s="133">
        <f>IF(Q1827="","",IF(AB1827="Poor &lt;55",$AC$2*0.2%,IF(AND(AB1827="Q",AA1827&lt;&gt;"Wed"),$AC$2*0.4%,IF(AND(AB1827="Q",AA1827="Wed"),$AC$2*0.5%,IF(AND(AB1827="Ave",U1827=100),$AC$2*0.5%,IF(AND(AB1827="ave",U1827="",N1827=1,AG1827="Bush"),$AC$2*1%,IF(AND(AB1827="ave",U1827="",Q1827&gt;100),$AC$2*1.3%,IF(AND(AB1827="ave",U1827=""),$AC$2*1.2%,IF(AND(AB1827="Ave",U1827=200),$AC$2*1%,IF(AND(AB1827="Best",U1827=200),$AC$2*1.5%,IF(AND(AB1827="Best",U1827="",K1827&lt;&gt;"Pro Syd"),$AC$2*0.5%,IF(AND(AB1827="Best",U1827=""),$AC$2*1%,IF(AND(AB1827="Best",U1827=100,Table1[[#This Row],[State]]="NSW"),$AC$2*0.4%,IF(AND(AB1827="Best",U1827=100),$AC$2*1%,IF(Table1[[#This Row],[Adj]]="Nat OK",$AC$2*0.5%,"xxx")))))))))))))))</f>
        <v>100</v>
      </c>
      <c r="AD1827" s="133">
        <f t="shared" si="375"/>
        <v>500</v>
      </c>
      <c r="AE1827" s="133">
        <f t="shared" si="376"/>
        <v>400</v>
      </c>
      <c r="AF1827" s="133" t="str">
        <f>VLOOKUP(Table1[[#This Row],[Track]],$F$2672:$H$2715,2,FALSE)</f>
        <v>Vic</v>
      </c>
      <c r="AG1827" s="133" t="str">
        <f>VLOOKUP(Table1[[#This Row],[Track]],$F$2672:$H$2715,3,FALSE)</f>
        <v>-</v>
      </c>
      <c r="AH1827" s="133" t="str">
        <f>IF(Table1[[#This Row],[Date]]&lt;$AH$2,"",IF(Table1[[#This Row],[Date]]&lt;$AH$3,"Edge","Elite Combo"))</f>
        <v/>
      </c>
      <c r="AI1827" s="218">
        <f>Table1[[#This Row],[Time]]</f>
        <v>0.68402777777777779</v>
      </c>
      <c r="AJ1827" s="219" t="str">
        <f>Table1[[#This Row],[Track]]</f>
        <v>Flemington</v>
      </c>
      <c r="AK1827" s="216">
        <f>Table1[[#This Row],[Race ]]</f>
        <v>8</v>
      </c>
      <c r="AL1827" s="219">
        <f>Table1[[#This Row],[TAB]]</f>
        <v>4</v>
      </c>
      <c r="AM1827" s="219" t="str">
        <f>Table1[[#This Row],[Selection]]</f>
        <v>Via Sistina</v>
      </c>
      <c r="AN1827" s="220" t="str">
        <f>Table1[[#This Row],[Sources]]</f>
        <v>Edge-10/Pro Mel-10</v>
      </c>
      <c r="AO1827" s="219">
        <f>Table1[[#This Row],[Scale Bet]]</f>
        <v>100</v>
      </c>
    </row>
    <row r="1828" spans="5:41" ht="16.5" customHeight="1" x14ac:dyDescent="0.25">
      <c r="E1828" s="185">
        <v>45570</v>
      </c>
      <c r="F1828" s="35">
        <v>0.68402777777777779</v>
      </c>
      <c r="G1828" s="36" t="s">
        <v>157</v>
      </c>
      <c r="H1828" s="36">
        <v>8</v>
      </c>
      <c r="I1828" s="36">
        <v>4</v>
      </c>
      <c r="J1828" s="36" t="s">
        <v>424</v>
      </c>
      <c r="K1828" s="36" t="s">
        <v>18</v>
      </c>
      <c r="L1828" s="165">
        <v>10</v>
      </c>
      <c r="M1828" s="134" t="str">
        <f t="shared" si="364"/>
        <v/>
      </c>
      <c r="N1828" s="36" t="str">
        <f t="shared" si="365"/>
        <v/>
      </c>
      <c r="O1828" s="135" t="str">
        <f t="shared" si="366"/>
        <v/>
      </c>
      <c r="P1828" s="186" t="str">
        <f t="shared" si="367"/>
        <v>OK</v>
      </c>
      <c r="Q1828" s="187" t="str">
        <f t="shared" si="368"/>
        <v/>
      </c>
      <c r="R1828" s="150">
        <v>5</v>
      </c>
      <c r="S1828" s="187" t="str">
        <f t="shared" si="369"/>
        <v/>
      </c>
      <c r="T1828" s="136" t="str">
        <f t="shared" si="370"/>
        <v>Via Sistina</v>
      </c>
      <c r="U1828" s="137" t="str">
        <f>IF(P1828="","",IF(N1828=1,"",IF(Q1828="","",IF(Q1828&lt;=100,100,IF(Table1[[#This Row],[Day]]="Wed",100,200)))))</f>
        <v/>
      </c>
      <c r="V1828" s="137" t="str">
        <f t="shared" si="371"/>
        <v/>
      </c>
      <c r="W1828" s="137" t="str">
        <f t="shared" si="372"/>
        <v/>
      </c>
      <c r="X1828" s="133">
        <f>100</f>
        <v>100</v>
      </c>
      <c r="Y1828" s="133">
        <f t="shared" si="373"/>
        <v>500</v>
      </c>
      <c r="Z1828" s="133">
        <f t="shared" si="374"/>
        <v>400</v>
      </c>
      <c r="AA1828" s="134" t="str">
        <f>TEXT(Table1[[#This Row],[Date]],"DDD")</f>
        <v>Sat</v>
      </c>
      <c r="AB1828" s="133" t="str">
        <f>IF(OR(G1828="Doomben",G1828="Eagle Farm"),"Q",IF(AND(Q1828&gt;1,Q1828&lt;55,Table1[[#This Row],[Source]]="Nat"),"Nat OK",IF(AND(Table1[[#This Row],[Source]]&lt;&gt;"Nat",Q1828&lt;55),"Poor &lt;55",IF(OR(G1828="Randwick",G1828="Flemington",G1828="Caulfield",G1828="Sandown Lake",G1828="Sandown Hill"),"Best","ave"))))</f>
        <v>Best</v>
      </c>
      <c r="AC1828" s="133" t="str">
        <f>IF(Q1828="","",IF(AB1828="Poor &lt;55",$AC$2*0.2%,IF(AND(AB1828="Q",AA1828&lt;&gt;"Wed"),$AC$2*0.4%,IF(AND(AB1828="Q",AA1828="Wed"),$AC$2*0.5%,IF(AND(AB1828="Ave",U1828=100),$AC$2*0.5%,IF(AND(AB1828="ave",U1828="",N1828=1,AG1828="Bush"),$AC$2*1%,IF(AND(AB1828="ave",U1828="",Q1828&gt;100),$AC$2*1.3%,IF(AND(AB1828="ave",U1828=""),$AC$2*1.2%,IF(AND(AB1828="Ave",U1828=200),$AC$2*1%,IF(AND(AB1828="Best",U1828=200),$AC$2*1.5%,IF(AND(AB1828="Best",U1828="",K1828&lt;&gt;"Pro Syd"),$AC$2*0.5%,IF(AND(AB1828="Best",U1828=""),$AC$2*1%,IF(AND(AB1828="Best",U1828=100,Table1[[#This Row],[State]]="NSW"),$AC$2*0.4%,IF(AND(AB1828="Best",U1828=100),$AC$2*1%,IF(Table1[[#This Row],[Adj]]="Nat OK",$AC$2*0.5%,"xxx")))))))))))))))</f>
        <v/>
      </c>
      <c r="AD1828" s="133" t="str">
        <f t="shared" si="375"/>
        <v/>
      </c>
      <c r="AE1828" s="133" t="str">
        <f t="shared" si="376"/>
        <v/>
      </c>
      <c r="AF1828" s="133" t="str">
        <f>VLOOKUP(Table1[[#This Row],[Track]],$F$2672:$H$2715,2,FALSE)</f>
        <v>Vic</v>
      </c>
      <c r="AG1828" s="133" t="str">
        <f>VLOOKUP(Table1[[#This Row],[Track]],$F$2672:$H$2715,3,FALSE)</f>
        <v>-</v>
      </c>
      <c r="AH1828" s="133" t="str">
        <f>IF(Table1[[#This Row],[Date]]&lt;$AH$2,"",IF(Table1[[#This Row],[Date]]&lt;$AH$3,"Edge","Elite Combo"))</f>
        <v/>
      </c>
      <c r="AI1828" s="218">
        <f>Table1[[#This Row],[Time]]</f>
        <v>0.68402777777777779</v>
      </c>
      <c r="AJ1828" s="219" t="str">
        <f>Table1[[#This Row],[Track]]</f>
        <v>Flemington</v>
      </c>
      <c r="AK1828" s="216">
        <f>Table1[[#This Row],[Race ]]</f>
        <v>8</v>
      </c>
      <c r="AL1828" s="219">
        <f>Table1[[#This Row],[TAB]]</f>
        <v>4</v>
      </c>
      <c r="AM1828" s="219" t="str">
        <f>Table1[[#This Row],[Selection]]</f>
        <v>Via Sistina</v>
      </c>
      <c r="AN1828" s="220" t="str">
        <f>Table1[[#This Row],[Sources]]</f>
        <v/>
      </c>
      <c r="AO1828" s="219" t="str">
        <f>Table1[[#This Row],[Scale Bet]]</f>
        <v/>
      </c>
    </row>
    <row r="1829" spans="5:41" ht="16.5" customHeight="1" x14ac:dyDescent="0.25">
      <c r="E1829" s="185">
        <v>45570</v>
      </c>
      <c r="F1829" s="35">
        <v>0.69791666666666663</v>
      </c>
      <c r="G1829" s="36" t="s">
        <v>22</v>
      </c>
      <c r="H1829" s="36">
        <v>9</v>
      </c>
      <c r="I1829" s="36">
        <v>2</v>
      </c>
      <c r="J1829" s="36" t="s">
        <v>425</v>
      </c>
      <c r="K1829" s="36" t="s">
        <v>1</v>
      </c>
      <c r="L1829" s="165">
        <v>10</v>
      </c>
      <c r="M1829" s="134">
        <f t="shared" si="364"/>
        <v>10</v>
      </c>
      <c r="N1829" s="36">
        <f t="shared" si="365"/>
        <v>1</v>
      </c>
      <c r="O1829" s="135" t="str">
        <f t="shared" si="366"/>
        <v>E4-10</v>
      </c>
      <c r="P1829" s="186" t="str">
        <f t="shared" si="367"/>
        <v>OK</v>
      </c>
      <c r="Q1829" s="187">
        <f t="shared" si="368"/>
        <v>40</v>
      </c>
      <c r="R1829" s="150"/>
      <c r="S1829" s="187" t="str">
        <f t="shared" si="369"/>
        <v/>
      </c>
      <c r="T1829" s="136" t="str">
        <f t="shared" si="370"/>
        <v>Royal Patronage</v>
      </c>
      <c r="U1829" s="137" t="str">
        <f>IF(P1829="","",IF(N1829=1,"",IF(Q1829="","",IF(Q1829&lt;=100,100,IF(Table1[[#This Row],[Day]]="Wed",100,200)))))</f>
        <v/>
      </c>
      <c r="V1829" s="137" t="str">
        <f t="shared" si="371"/>
        <v/>
      </c>
      <c r="W1829" s="137" t="str">
        <f t="shared" si="372"/>
        <v/>
      </c>
      <c r="X1829" s="133">
        <f>100</f>
        <v>100</v>
      </c>
      <c r="Y1829" s="133" t="str">
        <f t="shared" si="373"/>
        <v/>
      </c>
      <c r="Z1829" s="133">
        <f t="shared" si="374"/>
        <v>-100</v>
      </c>
      <c r="AA1829" s="134" t="str">
        <f>TEXT(Table1[[#This Row],[Date]],"DDD")</f>
        <v>Sat</v>
      </c>
      <c r="AB1829" s="133" t="str">
        <f>IF(OR(G1829="Doomben",G1829="Eagle Farm"),"Q",IF(AND(Q1829&gt;1,Q1829&lt;55,Table1[[#This Row],[Source]]="Nat"),"Nat OK",IF(AND(Table1[[#This Row],[Source]]&lt;&gt;"Nat",Q1829&lt;55),"Poor &lt;55",IF(OR(G1829="Randwick",G1829="Flemington",G1829="Caulfield",G1829="Sandown Lake",G1829="Sandown Hill"),"Best","ave"))))</f>
        <v>Poor &lt;55</v>
      </c>
      <c r="AC1829" s="133">
        <f>IF(Q1829="","",IF(AB1829="Poor &lt;55",$AC$2*0.2%,IF(AND(AB1829="Q",AA1829&lt;&gt;"Wed"),$AC$2*0.4%,IF(AND(AB1829="Q",AA1829="Wed"),$AC$2*0.5%,IF(AND(AB1829="Ave",U1829=100),$AC$2*0.5%,IF(AND(AB1829="ave",U1829="",N1829=1,AG1829="Bush"),$AC$2*1%,IF(AND(AB1829="ave",U1829="",Q1829&gt;100),$AC$2*1.3%,IF(AND(AB1829="ave",U1829=""),$AC$2*1.2%,IF(AND(AB1829="Ave",U1829=200),$AC$2*1%,IF(AND(AB1829="Best",U1829=200),$AC$2*1.5%,IF(AND(AB1829="Best",U1829="",K1829&lt;&gt;"Pro Syd"),$AC$2*0.5%,IF(AND(AB1829="Best",U1829=""),$AC$2*1%,IF(AND(AB1829="Best",U1829=100,Table1[[#This Row],[State]]="NSW"),$AC$2*0.4%,IF(AND(AB1829="Best",U1829=100),$AC$2*1%,IF(Table1[[#This Row],[Adj]]="Nat OK",$AC$2*0.5%,"xxx")))))))))))))))</f>
        <v>20</v>
      </c>
      <c r="AD1829" s="133" t="str">
        <f t="shared" si="375"/>
        <v/>
      </c>
      <c r="AE1829" s="133">
        <f t="shared" si="376"/>
        <v>-20</v>
      </c>
      <c r="AF1829" s="133" t="str">
        <f>VLOOKUP(Table1[[#This Row],[Track]],$F$2672:$H$2715,2,FALSE)</f>
        <v>NSW</v>
      </c>
      <c r="AG1829" s="133" t="str">
        <f>VLOOKUP(Table1[[#This Row],[Track]],$F$2672:$H$2715,3,FALSE)</f>
        <v>-</v>
      </c>
      <c r="AH1829" s="133" t="str">
        <f>IF(Table1[[#This Row],[Date]]&lt;$AH$2,"",IF(Table1[[#This Row],[Date]]&lt;$AH$3,"Edge","Elite Combo"))</f>
        <v/>
      </c>
      <c r="AI1829" s="218">
        <f>Table1[[#This Row],[Time]]</f>
        <v>0.69791666666666663</v>
      </c>
      <c r="AJ1829" s="219" t="str">
        <f>Table1[[#This Row],[Track]]</f>
        <v>Randwick</v>
      </c>
      <c r="AK1829" s="216">
        <f>Table1[[#This Row],[Race ]]</f>
        <v>9</v>
      </c>
      <c r="AL1829" s="219">
        <f>Table1[[#This Row],[TAB]]</f>
        <v>2</v>
      </c>
      <c r="AM1829" s="219" t="str">
        <f>Table1[[#This Row],[Selection]]</f>
        <v>Royal Patronage</v>
      </c>
      <c r="AN1829" s="220" t="str">
        <f>Table1[[#This Row],[Sources]]</f>
        <v>E4-10</v>
      </c>
      <c r="AO1829" s="219">
        <f>Table1[[#This Row],[Scale Bet]]</f>
        <v>20</v>
      </c>
    </row>
    <row r="1830" spans="5:41" ht="16.5" customHeight="1" x14ac:dyDescent="0.25">
      <c r="E1830" s="185">
        <v>45570</v>
      </c>
      <c r="F1830" s="35">
        <v>0.70694444444444449</v>
      </c>
      <c r="G1830" s="36" t="s">
        <v>217</v>
      </c>
      <c r="H1830" s="36">
        <v>9</v>
      </c>
      <c r="I1830" s="36">
        <v>7</v>
      </c>
      <c r="J1830" s="36" t="s">
        <v>243</v>
      </c>
      <c r="K1830" s="36" t="s">
        <v>13</v>
      </c>
      <c r="L1830" s="165">
        <v>11</v>
      </c>
      <c r="M1830" s="134">
        <f t="shared" si="364"/>
        <v>11</v>
      </c>
      <c r="N1830" s="36">
        <f t="shared" si="365"/>
        <v>1</v>
      </c>
      <c r="O1830" s="135" t="str">
        <f t="shared" si="366"/>
        <v>Nat-11</v>
      </c>
      <c r="P1830" s="186" t="str">
        <f t="shared" si="367"/>
        <v/>
      </c>
      <c r="Q1830" s="187">
        <f t="shared" si="368"/>
        <v>44</v>
      </c>
      <c r="R1830" s="150"/>
      <c r="S1830" s="187" t="str">
        <f t="shared" si="369"/>
        <v/>
      </c>
      <c r="T1830" s="136" t="str">
        <f t="shared" si="370"/>
        <v>Headwall</v>
      </c>
      <c r="U1830" s="137" t="str">
        <f>IF(P1830="","",IF(N1830=1,"",IF(Q1830="","",IF(Q1830&lt;=100,100,IF(Table1[[#This Row],[Day]]="Wed",100,200)))))</f>
        <v/>
      </c>
      <c r="V1830" s="137" t="str">
        <f t="shared" si="371"/>
        <v/>
      </c>
      <c r="W1830" s="137" t="str">
        <f t="shared" si="372"/>
        <v/>
      </c>
      <c r="X1830" s="133">
        <f>100</f>
        <v>100</v>
      </c>
      <c r="Y1830" s="133" t="str">
        <f t="shared" si="373"/>
        <v/>
      </c>
      <c r="Z1830" s="133">
        <f t="shared" si="374"/>
        <v>-100</v>
      </c>
      <c r="AA1830" s="134" t="str">
        <f>TEXT(Table1[[#This Row],[Date]],"DDD")</f>
        <v>Sat</v>
      </c>
      <c r="AB1830" s="133" t="str">
        <f>IF(OR(G1830="Doomben",G1830="Eagle Farm"),"Q",IF(AND(Q1830&gt;1,Q1830&lt;55,Table1[[#This Row],[Source]]="Nat"),"Nat OK",IF(AND(Table1[[#This Row],[Source]]&lt;&gt;"Nat",Q1830&lt;55),"Poor &lt;55",IF(OR(G1830="Randwick",G1830="Flemington",G1830="Caulfield",G1830="Sandown Lake",G1830="Sandown Hill"),"Best","ave"))))</f>
        <v>Q</v>
      </c>
      <c r="AC1830" s="133">
        <f>IF(Q1830="","",IF(AB1830="Poor &lt;55",$AC$2*0.2%,IF(AND(AB1830="Q",AA1830&lt;&gt;"Wed"),$AC$2*0.4%,IF(AND(AB1830="Q",AA1830="Wed"),$AC$2*0.5%,IF(AND(AB1830="Ave",U1830=100),$AC$2*0.5%,IF(AND(AB1830="ave",U1830="",N1830=1,AG1830="Bush"),$AC$2*1%,IF(AND(AB1830="ave",U1830="",Q1830&gt;100),$AC$2*1.3%,IF(AND(AB1830="ave",U1830=""),$AC$2*1.2%,IF(AND(AB1830="Ave",U1830=200),$AC$2*1%,IF(AND(AB1830="Best",U1830=200),$AC$2*1.5%,IF(AND(AB1830="Best",U1830="",K1830&lt;&gt;"Pro Syd"),$AC$2*0.5%,IF(AND(AB1830="Best",U1830=""),$AC$2*1%,IF(AND(AB1830="Best",U1830=100,Table1[[#This Row],[State]]="NSW"),$AC$2*0.4%,IF(AND(AB1830="Best",U1830=100),$AC$2*1%,IF(Table1[[#This Row],[Adj]]="Nat OK",$AC$2*0.5%,"xxx")))))))))))))))</f>
        <v>40</v>
      </c>
      <c r="AD1830" s="133" t="str">
        <f t="shared" si="375"/>
        <v/>
      </c>
      <c r="AE1830" s="133">
        <f t="shared" si="376"/>
        <v>-40</v>
      </c>
      <c r="AF1830" s="133" t="str">
        <f>VLOOKUP(Table1[[#This Row],[Track]],$F$2672:$H$2715,2,FALSE)</f>
        <v>Qld</v>
      </c>
      <c r="AG1830" s="133" t="str">
        <f>VLOOKUP(Table1[[#This Row],[Track]],$F$2672:$H$2715,3,FALSE)</f>
        <v>-</v>
      </c>
      <c r="AH1830" s="133" t="str">
        <f>IF(Table1[[#This Row],[Date]]&lt;$AH$2,"",IF(Table1[[#This Row],[Date]]&lt;$AH$3,"Edge","Elite Combo"))</f>
        <v/>
      </c>
      <c r="AI1830" s="218">
        <f>Table1[[#This Row],[Time]]</f>
        <v>0.70694444444444449</v>
      </c>
      <c r="AJ1830" s="219" t="str">
        <f>Table1[[#This Row],[Track]]</f>
        <v>Doomben</v>
      </c>
      <c r="AK1830" s="216">
        <f>Table1[[#This Row],[Race ]]</f>
        <v>9</v>
      </c>
      <c r="AL1830" s="219">
        <f>Table1[[#This Row],[TAB]]</f>
        <v>7</v>
      </c>
      <c r="AM1830" s="219" t="str">
        <f>Table1[[#This Row],[Selection]]</f>
        <v>Headwall</v>
      </c>
      <c r="AN1830" s="220" t="str">
        <f>Table1[[#This Row],[Sources]]</f>
        <v>Nat-11</v>
      </c>
      <c r="AO1830" s="219">
        <f>Table1[[#This Row],[Scale Bet]]</f>
        <v>40</v>
      </c>
    </row>
    <row r="1831" spans="5:41" ht="16.5" customHeight="1" x14ac:dyDescent="0.25">
      <c r="E1831" s="185">
        <v>45570</v>
      </c>
      <c r="F1831" s="35">
        <v>0.71180555555555558</v>
      </c>
      <c r="G1831" s="36" t="s">
        <v>157</v>
      </c>
      <c r="H1831" s="36">
        <v>9</v>
      </c>
      <c r="I1831" s="36">
        <v>2</v>
      </c>
      <c r="J1831" s="36" t="s">
        <v>426</v>
      </c>
      <c r="K1831" s="36" t="s">
        <v>40</v>
      </c>
      <c r="L1831" s="165">
        <v>12</v>
      </c>
      <c r="M1831" s="134">
        <f t="shared" si="364"/>
        <v>22</v>
      </c>
      <c r="N1831" s="36">
        <f t="shared" si="365"/>
        <v>2</v>
      </c>
      <c r="O1831" s="135" t="str">
        <f t="shared" si="366"/>
        <v>Edge-12/Pro Mel-10</v>
      </c>
      <c r="P1831" s="186" t="str">
        <f t="shared" si="367"/>
        <v>OK</v>
      </c>
      <c r="Q1831" s="187">
        <f t="shared" si="368"/>
        <v>88</v>
      </c>
      <c r="R1831" s="150"/>
      <c r="S1831" s="187" t="str">
        <f t="shared" si="369"/>
        <v/>
      </c>
      <c r="T1831" s="136" t="str">
        <f t="shared" si="370"/>
        <v>Sghirripa</v>
      </c>
      <c r="U1831" s="137">
        <f>IF(P1831="","",IF(N1831=1,"",IF(Q1831="","",IF(Q1831&lt;=100,100,IF(Table1[[#This Row],[Day]]="Wed",100,200)))))</f>
        <v>100</v>
      </c>
      <c r="V1831" s="137" t="str">
        <f t="shared" si="371"/>
        <v/>
      </c>
      <c r="W1831" s="137">
        <f t="shared" si="372"/>
        <v>-100</v>
      </c>
      <c r="X1831" s="133">
        <f>100</f>
        <v>100</v>
      </c>
      <c r="Y1831" s="133" t="str">
        <f t="shared" si="373"/>
        <v/>
      </c>
      <c r="Z1831" s="133">
        <f t="shared" si="374"/>
        <v>-100</v>
      </c>
      <c r="AA1831" s="134" t="str">
        <f>TEXT(Table1[[#This Row],[Date]],"DDD")</f>
        <v>Sat</v>
      </c>
      <c r="AB1831" s="133" t="str">
        <f>IF(OR(G1831="Doomben",G1831="Eagle Farm"),"Q",IF(AND(Q1831&gt;1,Q1831&lt;55,Table1[[#This Row],[Source]]="Nat"),"Nat OK",IF(AND(Table1[[#This Row],[Source]]&lt;&gt;"Nat",Q1831&lt;55),"Poor &lt;55",IF(OR(G1831="Randwick",G1831="Flemington",G1831="Caulfield",G1831="Sandown Lake",G1831="Sandown Hill"),"Best","ave"))))</f>
        <v>Best</v>
      </c>
      <c r="AC1831" s="133">
        <f>IF(Q1831="","",IF(AB1831="Poor &lt;55",$AC$2*0.2%,IF(AND(AB1831="Q",AA1831&lt;&gt;"Wed"),$AC$2*0.4%,IF(AND(AB1831="Q",AA1831="Wed"),$AC$2*0.5%,IF(AND(AB1831="Ave",U1831=100),$AC$2*0.5%,IF(AND(AB1831="ave",U1831="",N1831=1,AG1831="Bush"),$AC$2*1%,IF(AND(AB1831="ave",U1831="",Q1831&gt;100),$AC$2*1.3%,IF(AND(AB1831="ave",U1831=""),$AC$2*1.2%,IF(AND(AB1831="Ave",U1831=200),$AC$2*1%,IF(AND(AB1831="Best",U1831=200),$AC$2*1.5%,IF(AND(AB1831="Best",U1831="",K1831&lt;&gt;"Pro Syd"),$AC$2*0.5%,IF(AND(AB1831="Best",U1831=""),$AC$2*1%,IF(AND(AB1831="Best",U1831=100,Table1[[#This Row],[State]]="NSW"),$AC$2*0.4%,IF(AND(AB1831="Best",U1831=100),$AC$2*1%,IF(Table1[[#This Row],[Adj]]="Nat OK",$AC$2*0.5%,"xxx")))))))))))))))</f>
        <v>100</v>
      </c>
      <c r="AD1831" s="133" t="str">
        <f t="shared" si="375"/>
        <v/>
      </c>
      <c r="AE1831" s="133">
        <f t="shared" si="376"/>
        <v>-100</v>
      </c>
      <c r="AF1831" s="133" t="str">
        <f>VLOOKUP(Table1[[#This Row],[Track]],$F$2672:$H$2715,2,FALSE)</f>
        <v>Vic</v>
      </c>
      <c r="AG1831" s="133" t="str">
        <f>VLOOKUP(Table1[[#This Row],[Track]],$F$2672:$H$2715,3,FALSE)</f>
        <v>-</v>
      </c>
      <c r="AH1831" s="133" t="str">
        <f>IF(Table1[[#This Row],[Date]]&lt;$AH$2,"",IF(Table1[[#This Row],[Date]]&lt;$AH$3,"Edge","Elite Combo"))</f>
        <v/>
      </c>
      <c r="AI1831" s="218">
        <f>Table1[[#This Row],[Time]]</f>
        <v>0.71180555555555558</v>
      </c>
      <c r="AJ1831" s="219" t="str">
        <f>Table1[[#This Row],[Track]]</f>
        <v>Flemington</v>
      </c>
      <c r="AK1831" s="216">
        <f>Table1[[#This Row],[Race ]]</f>
        <v>9</v>
      </c>
      <c r="AL1831" s="219">
        <f>Table1[[#This Row],[TAB]]</f>
        <v>2</v>
      </c>
      <c r="AM1831" s="219" t="str">
        <f>Table1[[#This Row],[Selection]]</f>
        <v>Sghirripa</v>
      </c>
      <c r="AN1831" s="220" t="str">
        <f>Table1[[#This Row],[Sources]]</f>
        <v>Edge-12/Pro Mel-10</v>
      </c>
      <c r="AO1831" s="219">
        <f>Table1[[#This Row],[Scale Bet]]</f>
        <v>100</v>
      </c>
    </row>
    <row r="1832" spans="5:41" ht="16.5" customHeight="1" x14ac:dyDescent="0.25">
      <c r="E1832" s="185">
        <v>45570</v>
      </c>
      <c r="F1832" s="35">
        <v>0.71180555555555558</v>
      </c>
      <c r="G1832" s="36" t="s">
        <v>157</v>
      </c>
      <c r="H1832" s="36">
        <v>9</v>
      </c>
      <c r="I1832" s="36">
        <v>2</v>
      </c>
      <c r="J1832" s="36" t="s">
        <v>426</v>
      </c>
      <c r="K1832" s="36" t="s">
        <v>18</v>
      </c>
      <c r="L1832" s="165">
        <v>10</v>
      </c>
      <c r="M1832" s="134" t="str">
        <f t="shared" si="364"/>
        <v/>
      </c>
      <c r="N1832" s="36" t="str">
        <f t="shared" si="365"/>
        <v/>
      </c>
      <c r="O1832" s="135" t="str">
        <f t="shared" si="366"/>
        <v/>
      </c>
      <c r="P1832" s="186" t="str">
        <f t="shared" si="367"/>
        <v>OK</v>
      </c>
      <c r="Q1832" s="187" t="str">
        <f t="shared" si="368"/>
        <v/>
      </c>
      <c r="R1832" s="150"/>
      <c r="S1832" s="187" t="str">
        <f t="shared" si="369"/>
        <v/>
      </c>
      <c r="T1832" s="136" t="str">
        <f t="shared" si="370"/>
        <v>Sghirripa</v>
      </c>
      <c r="U1832" s="137" t="str">
        <f>IF(P1832="","",IF(N1832=1,"",IF(Q1832="","",IF(Q1832&lt;=100,100,IF(Table1[[#This Row],[Day]]="Wed",100,200)))))</f>
        <v/>
      </c>
      <c r="V1832" s="137" t="str">
        <f t="shared" si="371"/>
        <v/>
      </c>
      <c r="W1832" s="137" t="str">
        <f t="shared" si="372"/>
        <v/>
      </c>
      <c r="X1832" s="133">
        <f>100</f>
        <v>100</v>
      </c>
      <c r="Y1832" s="133" t="str">
        <f t="shared" si="373"/>
        <v/>
      </c>
      <c r="Z1832" s="133">
        <f t="shared" si="374"/>
        <v>-100</v>
      </c>
      <c r="AA1832" s="134" t="str">
        <f>TEXT(Table1[[#This Row],[Date]],"DDD")</f>
        <v>Sat</v>
      </c>
      <c r="AB1832" s="133" t="str">
        <f>IF(OR(G1832="Doomben",G1832="Eagle Farm"),"Q",IF(AND(Q1832&gt;1,Q1832&lt;55,Table1[[#This Row],[Source]]="Nat"),"Nat OK",IF(AND(Table1[[#This Row],[Source]]&lt;&gt;"Nat",Q1832&lt;55),"Poor &lt;55",IF(OR(G1832="Randwick",G1832="Flemington",G1832="Caulfield",G1832="Sandown Lake",G1832="Sandown Hill"),"Best","ave"))))</f>
        <v>Best</v>
      </c>
      <c r="AC1832" s="133" t="str">
        <f>IF(Q1832="","",IF(AB1832="Poor &lt;55",$AC$2*0.2%,IF(AND(AB1832="Q",AA1832&lt;&gt;"Wed"),$AC$2*0.4%,IF(AND(AB1832="Q",AA1832="Wed"),$AC$2*0.5%,IF(AND(AB1832="Ave",U1832=100),$AC$2*0.5%,IF(AND(AB1832="ave",U1832="",N1832=1,AG1832="Bush"),$AC$2*1%,IF(AND(AB1832="ave",U1832="",Q1832&gt;100),$AC$2*1.3%,IF(AND(AB1832="ave",U1832=""),$AC$2*1.2%,IF(AND(AB1832="Ave",U1832=200),$AC$2*1%,IF(AND(AB1832="Best",U1832=200),$AC$2*1.5%,IF(AND(AB1832="Best",U1832="",K1832&lt;&gt;"Pro Syd"),$AC$2*0.5%,IF(AND(AB1832="Best",U1832=""),$AC$2*1%,IF(AND(AB1832="Best",U1832=100,Table1[[#This Row],[State]]="NSW"),$AC$2*0.4%,IF(AND(AB1832="Best",U1832=100),$AC$2*1%,IF(Table1[[#This Row],[Adj]]="Nat OK",$AC$2*0.5%,"xxx")))))))))))))))</f>
        <v/>
      </c>
      <c r="AD1832" s="133" t="str">
        <f t="shared" si="375"/>
        <v/>
      </c>
      <c r="AE1832" s="133" t="str">
        <f t="shared" si="376"/>
        <v/>
      </c>
      <c r="AF1832" s="133" t="str">
        <f>VLOOKUP(Table1[[#This Row],[Track]],$F$2672:$H$2715,2,FALSE)</f>
        <v>Vic</v>
      </c>
      <c r="AG1832" s="133" t="str">
        <f>VLOOKUP(Table1[[#This Row],[Track]],$F$2672:$H$2715,3,FALSE)</f>
        <v>-</v>
      </c>
      <c r="AH1832" s="133" t="str">
        <f>IF(Table1[[#This Row],[Date]]&lt;$AH$2,"",IF(Table1[[#This Row],[Date]]&lt;$AH$3,"Edge","Elite Combo"))</f>
        <v/>
      </c>
      <c r="AI1832" s="218">
        <f>Table1[[#This Row],[Time]]</f>
        <v>0.71180555555555558</v>
      </c>
      <c r="AJ1832" s="219" t="str">
        <f>Table1[[#This Row],[Track]]</f>
        <v>Flemington</v>
      </c>
      <c r="AK1832" s="216">
        <f>Table1[[#This Row],[Race ]]</f>
        <v>9</v>
      </c>
      <c r="AL1832" s="219">
        <f>Table1[[#This Row],[TAB]]</f>
        <v>2</v>
      </c>
      <c r="AM1832" s="219" t="str">
        <f>Table1[[#This Row],[Selection]]</f>
        <v>Sghirripa</v>
      </c>
      <c r="AN1832" s="220" t="str">
        <f>Table1[[#This Row],[Sources]]</f>
        <v/>
      </c>
      <c r="AO1832" s="219" t="str">
        <f>Table1[[#This Row],[Scale Bet]]</f>
        <v/>
      </c>
    </row>
    <row r="1833" spans="5:41" ht="16.5" customHeight="1" x14ac:dyDescent="0.25">
      <c r="E1833" s="185">
        <v>45570</v>
      </c>
      <c r="F1833" s="35">
        <v>0.72569444444444442</v>
      </c>
      <c r="G1833" s="36" t="s">
        <v>22</v>
      </c>
      <c r="H1833" s="36">
        <v>10</v>
      </c>
      <c r="I1833" s="36">
        <v>21</v>
      </c>
      <c r="J1833" s="36" t="s">
        <v>367</v>
      </c>
      <c r="K1833" s="36" t="s">
        <v>1</v>
      </c>
      <c r="L1833" s="165">
        <v>10</v>
      </c>
      <c r="M1833" s="134">
        <f t="shared" si="364"/>
        <v>10</v>
      </c>
      <c r="N1833" s="36">
        <f t="shared" si="365"/>
        <v>1</v>
      </c>
      <c r="O1833" s="135" t="str">
        <f t="shared" si="366"/>
        <v>E4-10</v>
      </c>
      <c r="P1833" s="186" t="str">
        <f t="shared" si="367"/>
        <v>OK</v>
      </c>
      <c r="Q1833" s="187">
        <f t="shared" si="368"/>
        <v>40</v>
      </c>
      <c r="R1833" s="150"/>
      <c r="S1833" s="187" t="str">
        <f t="shared" si="369"/>
        <v/>
      </c>
      <c r="T1833" s="136" t="str">
        <f t="shared" si="370"/>
        <v>Briasa</v>
      </c>
      <c r="U1833" s="137" t="str">
        <f>IF(P1833="","",IF(N1833=1,"",IF(Q1833="","",IF(Q1833&lt;=100,100,IF(Table1[[#This Row],[Day]]="Wed",100,200)))))</f>
        <v/>
      </c>
      <c r="V1833" s="137" t="str">
        <f t="shared" si="371"/>
        <v/>
      </c>
      <c r="W1833" s="137" t="str">
        <f t="shared" si="372"/>
        <v/>
      </c>
      <c r="X1833" s="133">
        <f>100</f>
        <v>100</v>
      </c>
      <c r="Y1833" s="133" t="str">
        <f t="shared" si="373"/>
        <v/>
      </c>
      <c r="Z1833" s="133">
        <f t="shared" si="374"/>
        <v>-100</v>
      </c>
      <c r="AA1833" s="134" t="str">
        <f>TEXT(Table1[[#This Row],[Date]],"DDD")</f>
        <v>Sat</v>
      </c>
      <c r="AB1833" s="133" t="str">
        <f>IF(OR(G1833="Doomben",G1833="Eagle Farm"),"Q",IF(AND(Q1833&gt;1,Q1833&lt;55,Table1[[#This Row],[Source]]="Nat"),"Nat OK",IF(AND(Table1[[#This Row],[Source]]&lt;&gt;"Nat",Q1833&lt;55),"Poor &lt;55",IF(OR(G1833="Randwick",G1833="Flemington",G1833="Caulfield",G1833="Sandown Lake",G1833="Sandown Hill"),"Best","ave"))))</f>
        <v>Poor &lt;55</v>
      </c>
      <c r="AC1833" s="133">
        <f>IF(Q1833="","",IF(AB1833="Poor &lt;55",$AC$2*0.2%,IF(AND(AB1833="Q",AA1833&lt;&gt;"Wed"),$AC$2*0.4%,IF(AND(AB1833="Q",AA1833="Wed"),$AC$2*0.5%,IF(AND(AB1833="Ave",U1833=100),$AC$2*0.5%,IF(AND(AB1833="ave",U1833="",N1833=1,AG1833="Bush"),$AC$2*1%,IF(AND(AB1833="ave",U1833="",Q1833&gt;100),$AC$2*1.3%,IF(AND(AB1833="ave",U1833=""),$AC$2*1.2%,IF(AND(AB1833="Ave",U1833=200),$AC$2*1%,IF(AND(AB1833="Best",U1833=200),$AC$2*1.5%,IF(AND(AB1833="Best",U1833="",K1833&lt;&gt;"Pro Syd"),$AC$2*0.5%,IF(AND(AB1833="Best",U1833=""),$AC$2*1%,IF(AND(AB1833="Best",U1833=100,Table1[[#This Row],[State]]="NSW"),$AC$2*0.4%,IF(AND(AB1833="Best",U1833=100),$AC$2*1%,IF(Table1[[#This Row],[Adj]]="Nat OK",$AC$2*0.5%,"xxx")))))))))))))))</f>
        <v>20</v>
      </c>
      <c r="AD1833" s="133" t="str">
        <f t="shared" si="375"/>
        <v/>
      </c>
      <c r="AE1833" s="133">
        <f t="shared" si="376"/>
        <v>-20</v>
      </c>
      <c r="AF1833" s="133" t="str">
        <f>VLOOKUP(Table1[[#This Row],[Track]],$F$2672:$H$2715,2,FALSE)</f>
        <v>NSW</v>
      </c>
      <c r="AG1833" s="133" t="str">
        <f>VLOOKUP(Table1[[#This Row],[Track]],$F$2672:$H$2715,3,FALSE)</f>
        <v>-</v>
      </c>
      <c r="AH1833" s="133" t="str">
        <f>IF(Table1[[#This Row],[Date]]&lt;$AH$2,"",IF(Table1[[#This Row],[Date]]&lt;$AH$3,"Edge","Elite Combo"))</f>
        <v/>
      </c>
      <c r="AI1833" s="218">
        <f>Table1[[#This Row],[Time]]</f>
        <v>0.72569444444444442</v>
      </c>
      <c r="AJ1833" s="219" t="str">
        <f>Table1[[#This Row],[Track]]</f>
        <v>Randwick</v>
      </c>
      <c r="AK1833" s="216">
        <f>Table1[[#This Row],[Race ]]</f>
        <v>10</v>
      </c>
      <c r="AL1833" s="219">
        <f>Table1[[#This Row],[TAB]]</f>
        <v>21</v>
      </c>
      <c r="AM1833" s="219" t="str">
        <f>Table1[[#This Row],[Selection]]</f>
        <v>Briasa</v>
      </c>
      <c r="AN1833" s="220" t="str">
        <f>Table1[[#This Row],[Sources]]</f>
        <v>E4-10</v>
      </c>
      <c r="AO1833" s="219">
        <f>Table1[[#This Row],[Scale Bet]]</f>
        <v>20</v>
      </c>
    </row>
    <row r="1834" spans="5:41" ht="16.5" customHeight="1" x14ac:dyDescent="0.25">
      <c r="E1834" s="185">
        <v>45577</v>
      </c>
      <c r="F1834" s="35">
        <v>0.51041666666666663</v>
      </c>
      <c r="G1834" s="36" t="s">
        <v>201</v>
      </c>
      <c r="H1834" s="36">
        <v>1</v>
      </c>
      <c r="I1834" s="36">
        <v>11</v>
      </c>
      <c r="J1834" s="36" t="s">
        <v>427</v>
      </c>
      <c r="K1834" s="36" t="s">
        <v>1</v>
      </c>
      <c r="L1834" s="165">
        <v>20</v>
      </c>
      <c r="M1834" s="134">
        <f t="shared" si="364"/>
        <v>60</v>
      </c>
      <c r="N1834" s="36">
        <f t="shared" si="365"/>
        <v>3</v>
      </c>
      <c r="O1834" s="135" t="str">
        <f t="shared" si="366"/>
        <v>E4-20/Edge-20/Nat-20</v>
      </c>
      <c r="P1834" s="186" t="str">
        <f t="shared" si="367"/>
        <v>OK</v>
      </c>
      <c r="Q1834" s="187">
        <f t="shared" si="368"/>
        <v>240</v>
      </c>
      <c r="R1834" s="150">
        <v>9</v>
      </c>
      <c r="S1834" s="187">
        <f t="shared" si="369"/>
        <v>2160</v>
      </c>
      <c r="T1834" s="136" t="str">
        <f t="shared" si="370"/>
        <v>Extreme Virtue</v>
      </c>
      <c r="U1834" s="137">
        <f>IF(P1834="","",IF(N1834=1,"",IF(Q1834="","",IF(Q1834&lt;=100,100,IF(Table1[[#This Row],[Day]]="Wed",100,200)))))</f>
        <v>200</v>
      </c>
      <c r="V1834" s="137">
        <f t="shared" si="371"/>
        <v>1800</v>
      </c>
      <c r="W1834" s="137">
        <f t="shared" si="372"/>
        <v>1600</v>
      </c>
      <c r="X1834" s="133">
        <f>100</f>
        <v>100</v>
      </c>
      <c r="Y1834" s="133">
        <f t="shared" si="373"/>
        <v>900</v>
      </c>
      <c r="Z1834" s="133">
        <f t="shared" si="374"/>
        <v>800</v>
      </c>
      <c r="AA1834" s="134" t="str">
        <f>TEXT(Table1[[#This Row],[Date]],"DDD")</f>
        <v>Sat</v>
      </c>
      <c r="AB1834" s="133" t="str">
        <f>IF(OR(G1834="Doomben",G1834="Eagle Farm"),"Q",IF(AND(Q1834&gt;1,Q1834&lt;55,Table1[[#This Row],[Source]]="Nat"),"Nat OK",IF(AND(Table1[[#This Row],[Source]]&lt;&gt;"Nat",Q1834&lt;55),"Poor &lt;55",IF(OR(G1834="Randwick",G1834="Flemington",G1834="Caulfield",G1834="Sandown Lake",G1834="Sandown Hill"),"Best","ave"))))</f>
        <v>Best</v>
      </c>
      <c r="AC1834" s="133">
        <f>IF(Q1834="","",IF(AB1834="Poor &lt;55",$AC$2*0.2%,IF(AND(AB1834="Q",AA1834&lt;&gt;"Wed"),$AC$2*0.4%,IF(AND(AB1834="Q",AA1834="Wed"),$AC$2*0.5%,IF(AND(AB1834="Ave",U1834=100),$AC$2*0.5%,IF(AND(AB1834="ave",U1834="",N1834=1,AG1834="Bush"),$AC$2*1%,IF(AND(AB1834="ave",U1834="",Q1834&gt;100),$AC$2*1.3%,IF(AND(AB1834="ave",U1834=""),$AC$2*1.2%,IF(AND(AB1834="Ave",U1834=200),$AC$2*1%,IF(AND(AB1834="Best",U1834=200),$AC$2*1.5%,IF(AND(AB1834="Best",U1834="",K1834&lt;&gt;"Pro Syd"),$AC$2*0.5%,IF(AND(AB1834="Best",U1834=""),$AC$2*1%,IF(AND(AB1834="Best",U1834=100,Table1[[#This Row],[State]]="NSW"),$AC$2*0.4%,IF(AND(AB1834="Best",U1834=100),$AC$2*1%,IF(Table1[[#This Row],[Adj]]="Nat OK",$AC$2*0.5%,"xxx")))))))))))))))</f>
        <v>150</v>
      </c>
      <c r="AD1834" s="133">
        <f t="shared" si="375"/>
        <v>1350</v>
      </c>
      <c r="AE1834" s="133">
        <f t="shared" si="376"/>
        <v>1200</v>
      </c>
      <c r="AF1834" s="133" t="str">
        <f>VLOOKUP(Table1[[#This Row],[Track]],$F$2672:$H$2715,2,FALSE)</f>
        <v>Vic</v>
      </c>
      <c r="AG1834" s="133" t="str">
        <f>VLOOKUP(Table1[[#This Row],[Track]],$F$2672:$H$2715,3,FALSE)</f>
        <v>-</v>
      </c>
      <c r="AH1834" s="133" t="str">
        <f>IF(Table1[[#This Row],[Date]]&lt;$AH$2,"",IF(Table1[[#This Row],[Date]]&lt;$AH$3,"Edge","Elite Combo"))</f>
        <v/>
      </c>
      <c r="AI1834" s="218">
        <f>Table1[[#This Row],[Time]]</f>
        <v>0.51041666666666663</v>
      </c>
      <c r="AJ1834" s="219" t="str">
        <f>Table1[[#This Row],[Track]]</f>
        <v>Caulfield</v>
      </c>
      <c r="AK1834" s="216">
        <f>Table1[[#This Row],[Race ]]</f>
        <v>1</v>
      </c>
      <c r="AL1834" s="219">
        <f>Table1[[#This Row],[TAB]]</f>
        <v>11</v>
      </c>
      <c r="AM1834" s="219" t="str">
        <f>Table1[[#This Row],[Selection]]</f>
        <v>Extreme Virtue</v>
      </c>
      <c r="AN1834" s="220" t="str">
        <f>Table1[[#This Row],[Sources]]</f>
        <v>E4-20/Edge-20/Nat-20</v>
      </c>
      <c r="AO1834" s="219">
        <f>Table1[[#This Row],[Scale Bet]]</f>
        <v>150</v>
      </c>
    </row>
    <row r="1835" spans="5:41" ht="16.5" customHeight="1" x14ac:dyDescent="0.25">
      <c r="E1835" s="185">
        <v>45577</v>
      </c>
      <c r="F1835" s="35">
        <v>0.51041666666666663</v>
      </c>
      <c r="G1835" s="36" t="s">
        <v>201</v>
      </c>
      <c r="H1835" s="36">
        <v>1</v>
      </c>
      <c r="I1835" s="36">
        <v>11</v>
      </c>
      <c r="J1835" s="36" t="s">
        <v>427</v>
      </c>
      <c r="K1835" s="36" t="s">
        <v>40</v>
      </c>
      <c r="L1835" s="165">
        <v>20</v>
      </c>
      <c r="M1835" s="134" t="str">
        <f t="shared" si="364"/>
        <v/>
      </c>
      <c r="N1835" s="36" t="str">
        <f t="shared" si="365"/>
        <v/>
      </c>
      <c r="O1835" s="135" t="str">
        <f t="shared" si="366"/>
        <v/>
      </c>
      <c r="P1835" s="186" t="str">
        <f t="shared" si="367"/>
        <v>OK</v>
      </c>
      <c r="Q1835" s="187" t="str">
        <f t="shared" si="368"/>
        <v/>
      </c>
      <c r="R1835" s="150">
        <v>9</v>
      </c>
      <c r="S1835" s="187" t="str">
        <f t="shared" si="369"/>
        <v/>
      </c>
      <c r="T1835" s="136" t="str">
        <f t="shared" si="370"/>
        <v>Extreme Virtue</v>
      </c>
      <c r="U1835" s="137" t="str">
        <f>IF(P1835="","",IF(N1835=1,"",IF(Q1835="","",IF(Q1835&lt;=100,100,IF(Table1[[#This Row],[Day]]="Wed",100,200)))))</f>
        <v/>
      </c>
      <c r="V1835" s="137" t="str">
        <f t="shared" si="371"/>
        <v/>
      </c>
      <c r="W1835" s="137" t="str">
        <f t="shared" si="372"/>
        <v/>
      </c>
      <c r="X1835" s="133">
        <f>100</f>
        <v>100</v>
      </c>
      <c r="Y1835" s="133">
        <f t="shared" si="373"/>
        <v>900</v>
      </c>
      <c r="Z1835" s="133">
        <f t="shared" si="374"/>
        <v>800</v>
      </c>
      <c r="AA1835" s="134" t="str">
        <f>TEXT(Table1[[#This Row],[Date]],"DDD")</f>
        <v>Sat</v>
      </c>
      <c r="AB1835" s="133" t="str">
        <f>IF(OR(G1835="Doomben",G1835="Eagle Farm"),"Q",IF(AND(Q1835&gt;1,Q1835&lt;55,Table1[[#This Row],[Source]]="Nat"),"Nat OK",IF(AND(Table1[[#This Row],[Source]]&lt;&gt;"Nat",Q1835&lt;55),"Poor &lt;55",IF(OR(G1835="Randwick",G1835="Flemington",G1835="Caulfield",G1835="Sandown Lake",G1835="Sandown Hill"),"Best","ave"))))</f>
        <v>Best</v>
      </c>
      <c r="AC1835" s="133" t="str">
        <f>IF(Q1835="","",IF(AB1835="Poor &lt;55",$AC$2*0.2%,IF(AND(AB1835="Q",AA1835&lt;&gt;"Wed"),$AC$2*0.4%,IF(AND(AB1835="Q",AA1835="Wed"),$AC$2*0.5%,IF(AND(AB1835="Ave",U1835=100),$AC$2*0.5%,IF(AND(AB1835="ave",U1835="",N1835=1,AG1835="Bush"),$AC$2*1%,IF(AND(AB1835="ave",U1835="",Q1835&gt;100),$AC$2*1.3%,IF(AND(AB1835="ave",U1835=""),$AC$2*1.2%,IF(AND(AB1835="Ave",U1835=200),$AC$2*1%,IF(AND(AB1835="Best",U1835=200),$AC$2*1.5%,IF(AND(AB1835="Best",U1835="",K1835&lt;&gt;"Pro Syd"),$AC$2*0.5%,IF(AND(AB1835="Best",U1835=""),$AC$2*1%,IF(AND(AB1835="Best",U1835=100,Table1[[#This Row],[State]]="NSW"),$AC$2*0.4%,IF(AND(AB1835="Best",U1835=100),$AC$2*1%,IF(Table1[[#This Row],[Adj]]="Nat OK",$AC$2*0.5%,"xxx")))))))))))))))</f>
        <v/>
      </c>
      <c r="AD1835" s="133" t="str">
        <f t="shared" si="375"/>
        <v/>
      </c>
      <c r="AE1835" s="133" t="str">
        <f t="shared" si="376"/>
        <v/>
      </c>
      <c r="AF1835" s="133" t="str">
        <f>VLOOKUP(Table1[[#This Row],[Track]],$F$2672:$H$2715,2,FALSE)</f>
        <v>Vic</v>
      </c>
      <c r="AG1835" s="133" t="str">
        <f>VLOOKUP(Table1[[#This Row],[Track]],$F$2672:$H$2715,3,FALSE)</f>
        <v>-</v>
      </c>
      <c r="AH1835" s="133" t="str">
        <f>IF(Table1[[#This Row],[Date]]&lt;$AH$2,"",IF(Table1[[#This Row],[Date]]&lt;$AH$3,"Edge","Elite Combo"))</f>
        <v/>
      </c>
      <c r="AI1835" s="218">
        <f>Table1[[#This Row],[Time]]</f>
        <v>0.51041666666666663</v>
      </c>
      <c r="AJ1835" s="219" t="str">
        <f>Table1[[#This Row],[Track]]</f>
        <v>Caulfield</v>
      </c>
      <c r="AK1835" s="216">
        <f>Table1[[#This Row],[Race ]]</f>
        <v>1</v>
      </c>
      <c r="AL1835" s="219">
        <f>Table1[[#This Row],[TAB]]</f>
        <v>11</v>
      </c>
      <c r="AM1835" s="219" t="str">
        <f>Table1[[#This Row],[Selection]]</f>
        <v>Extreme Virtue</v>
      </c>
      <c r="AN1835" s="220" t="str">
        <f>Table1[[#This Row],[Sources]]</f>
        <v/>
      </c>
      <c r="AO1835" s="219" t="str">
        <f>Table1[[#This Row],[Scale Bet]]</f>
        <v/>
      </c>
    </row>
    <row r="1836" spans="5:41" ht="16.5" customHeight="1" x14ac:dyDescent="0.25">
      <c r="E1836" s="185">
        <v>45577</v>
      </c>
      <c r="F1836" s="35">
        <v>0.51041666666666663</v>
      </c>
      <c r="G1836" s="36" t="s">
        <v>201</v>
      </c>
      <c r="H1836" s="36">
        <v>1</v>
      </c>
      <c r="I1836" s="36">
        <v>11</v>
      </c>
      <c r="J1836" s="36" t="s">
        <v>427</v>
      </c>
      <c r="K1836" s="36" t="s">
        <v>13</v>
      </c>
      <c r="L1836" s="165">
        <v>20</v>
      </c>
      <c r="M1836" s="134" t="str">
        <f t="shared" si="364"/>
        <v/>
      </c>
      <c r="N1836" s="36" t="str">
        <f t="shared" si="365"/>
        <v/>
      </c>
      <c r="O1836" s="135" t="str">
        <f t="shared" si="366"/>
        <v/>
      </c>
      <c r="P1836" s="186" t="str">
        <f t="shared" si="367"/>
        <v>OK</v>
      </c>
      <c r="Q1836" s="187" t="str">
        <f t="shared" si="368"/>
        <v/>
      </c>
      <c r="R1836" s="150">
        <v>9</v>
      </c>
      <c r="S1836" s="187" t="str">
        <f t="shared" si="369"/>
        <v/>
      </c>
      <c r="T1836" s="136" t="str">
        <f t="shared" si="370"/>
        <v>Extreme Virtue</v>
      </c>
      <c r="U1836" s="137" t="str">
        <f>IF(P1836="","",IF(N1836=1,"",IF(Q1836="","",IF(Q1836&lt;=100,100,IF(Table1[[#This Row],[Day]]="Wed",100,200)))))</f>
        <v/>
      </c>
      <c r="V1836" s="137" t="str">
        <f t="shared" si="371"/>
        <v/>
      </c>
      <c r="W1836" s="137" t="str">
        <f t="shared" si="372"/>
        <v/>
      </c>
      <c r="X1836" s="133">
        <f>100</f>
        <v>100</v>
      </c>
      <c r="Y1836" s="133">
        <f t="shared" si="373"/>
        <v>900</v>
      </c>
      <c r="Z1836" s="133">
        <f t="shared" si="374"/>
        <v>800</v>
      </c>
      <c r="AA1836" s="134" t="str">
        <f>TEXT(Table1[[#This Row],[Date]],"DDD")</f>
        <v>Sat</v>
      </c>
      <c r="AB1836" s="133" t="str">
        <f>IF(OR(G1836="Doomben",G1836="Eagle Farm"),"Q",IF(AND(Q1836&gt;1,Q1836&lt;55,Table1[[#This Row],[Source]]="Nat"),"Nat OK",IF(AND(Table1[[#This Row],[Source]]&lt;&gt;"Nat",Q1836&lt;55),"Poor &lt;55",IF(OR(G1836="Randwick",G1836="Flemington",G1836="Caulfield",G1836="Sandown Lake",G1836="Sandown Hill"),"Best","ave"))))</f>
        <v>Best</v>
      </c>
      <c r="AC1836" s="133" t="str">
        <f>IF(Q1836="","",IF(AB1836="Poor &lt;55",$AC$2*0.2%,IF(AND(AB1836="Q",AA1836&lt;&gt;"Wed"),$AC$2*0.4%,IF(AND(AB1836="Q",AA1836="Wed"),$AC$2*0.5%,IF(AND(AB1836="Ave",U1836=100),$AC$2*0.5%,IF(AND(AB1836="ave",U1836="",N1836=1,AG1836="Bush"),$AC$2*1%,IF(AND(AB1836="ave",U1836="",Q1836&gt;100),$AC$2*1.3%,IF(AND(AB1836="ave",U1836=""),$AC$2*1.2%,IF(AND(AB1836="Ave",U1836=200),$AC$2*1%,IF(AND(AB1836="Best",U1836=200),$AC$2*1.5%,IF(AND(AB1836="Best",U1836="",K1836&lt;&gt;"Pro Syd"),$AC$2*0.5%,IF(AND(AB1836="Best",U1836=""),$AC$2*1%,IF(AND(AB1836="Best",U1836=100,Table1[[#This Row],[State]]="NSW"),$AC$2*0.4%,IF(AND(AB1836="Best",U1836=100),$AC$2*1%,IF(Table1[[#This Row],[Adj]]="Nat OK",$AC$2*0.5%,"xxx")))))))))))))))</f>
        <v/>
      </c>
      <c r="AD1836" s="133" t="str">
        <f t="shared" si="375"/>
        <v/>
      </c>
      <c r="AE1836" s="133" t="str">
        <f t="shared" si="376"/>
        <v/>
      </c>
      <c r="AF1836" s="133" t="str">
        <f>VLOOKUP(Table1[[#This Row],[Track]],$F$2672:$H$2715,2,FALSE)</f>
        <v>Vic</v>
      </c>
      <c r="AG1836" s="133" t="str">
        <f>VLOOKUP(Table1[[#This Row],[Track]],$F$2672:$H$2715,3,FALSE)</f>
        <v>-</v>
      </c>
      <c r="AH1836" s="133" t="str">
        <f>IF(Table1[[#This Row],[Date]]&lt;$AH$2,"",IF(Table1[[#This Row],[Date]]&lt;$AH$3,"Edge","Elite Combo"))</f>
        <v/>
      </c>
      <c r="AI1836" s="218">
        <f>Table1[[#This Row],[Time]]</f>
        <v>0.51041666666666663</v>
      </c>
      <c r="AJ1836" s="219" t="str">
        <f>Table1[[#This Row],[Track]]</f>
        <v>Caulfield</v>
      </c>
      <c r="AK1836" s="216">
        <f>Table1[[#This Row],[Race ]]</f>
        <v>1</v>
      </c>
      <c r="AL1836" s="219">
        <f>Table1[[#This Row],[TAB]]</f>
        <v>11</v>
      </c>
      <c r="AM1836" s="219" t="str">
        <f>Table1[[#This Row],[Selection]]</f>
        <v>Extreme Virtue</v>
      </c>
      <c r="AN1836" s="220" t="str">
        <f>Table1[[#This Row],[Sources]]</f>
        <v/>
      </c>
      <c r="AO1836" s="219" t="str">
        <f>Table1[[#This Row],[Scale Bet]]</f>
        <v/>
      </c>
    </row>
    <row r="1837" spans="5:41" ht="16.5" customHeight="1" x14ac:dyDescent="0.25">
      <c r="E1837" s="185">
        <v>45577</v>
      </c>
      <c r="F1837" s="35">
        <v>0.51041666666666663</v>
      </c>
      <c r="G1837" s="36" t="s">
        <v>201</v>
      </c>
      <c r="H1837" s="36">
        <v>1</v>
      </c>
      <c r="I1837" s="36">
        <v>3</v>
      </c>
      <c r="J1837" s="36" t="s">
        <v>344</v>
      </c>
      <c r="K1837" s="36" t="s">
        <v>40</v>
      </c>
      <c r="L1837" s="165">
        <v>10</v>
      </c>
      <c r="M1837" s="134">
        <f t="shared" si="364"/>
        <v>23</v>
      </c>
      <c r="N1837" s="36">
        <f t="shared" si="365"/>
        <v>2</v>
      </c>
      <c r="O1837" s="135" t="str">
        <f t="shared" si="366"/>
        <v>Edge-10/Pro Mel-13</v>
      </c>
      <c r="P1837" s="186" t="str">
        <f t="shared" si="367"/>
        <v>OK</v>
      </c>
      <c r="Q1837" s="187">
        <f t="shared" si="368"/>
        <v>92</v>
      </c>
      <c r="R1837" s="150"/>
      <c r="S1837" s="187" t="str">
        <f t="shared" si="369"/>
        <v/>
      </c>
      <c r="T1837" s="136" t="str">
        <f t="shared" si="370"/>
        <v>Nails Murphy</v>
      </c>
      <c r="U1837" s="137">
        <f>IF(P1837="","",IF(N1837=1,"",IF(Q1837="","",IF(Q1837&lt;=100,100,IF(Table1[[#This Row],[Day]]="Wed",100,200)))))</f>
        <v>100</v>
      </c>
      <c r="V1837" s="137" t="str">
        <f t="shared" si="371"/>
        <v/>
      </c>
      <c r="W1837" s="137">
        <f t="shared" si="372"/>
        <v>-100</v>
      </c>
      <c r="X1837" s="133">
        <f>100</f>
        <v>100</v>
      </c>
      <c r="Y1837" s="133" t="str">
        <f t="shared" si="373"/>
        <v/>
      </c>
      <c r="Z1837" s="133">
        <f t="shared" si="374"/>
        <v>-100</v>
      </c>
      <c r="AA1837" s="134" t="str">
        <f>TEXT(Table1[[#This Row],[Date]],"DDD")</f>
        <v>Sat</v>
      </c>
      <c r="AB1837" s="133" t="str">
        <f>IF(OR(G1837="Doomben",G1837="Eagle Farm"),"Q",IF(AND(Q1837&gt;1,Q1837&lt;55,Table1[[#This Row],[Source]]="Nat"),"Nat OK",IF(AND(Table1[[#This Row],[Source]]&lt;&gt;"Nat",Q1837&lt;55),"Poor &lt;55",IF(OR(G1837="Randwick",G1837="Flemington",G1837="Caulfield",G1837="Sandown Lake",G1837="Sandown Hill"),"Best","ave"))))</f>
        <v>Best</v>
      </c>
      <c r="AC1837" s="133">
        <f>IF(Q1837="","",IF(AB1837="Poor &lt;55",$AC$2*0.2%,IF(AND(AB1837="Q",AA1837&lt;&gt;"Wed"),$AC$2*0.4%,IF(AND(AB1837="Q",AA1837="Wed"),$AC$2*0.5%,IF(AND(AB1837="Ave",U1837=100),$AC$2*0.5%,IF(AND(AB1837="ave",U1837="",N1837=1,AG1837="Bush"),$AC$2*1%,IF(AND(AB1837="ave",U1837="",Q1837&gt;100),$AC$2*1.3%,IF(AND(AB1837="ave",U1837=""),$AC$2*1.2%,IF(AND(AB1837="Ave",U1837=200),$AC$2*1%,IF(AND(AB1837="Best",U1837=200),$AC$2*1.5%,IF(AND(AB1837="Best",U1837="",K1837&lt;&gt;"Pro Syd"),$AC$2*0.5%,IF(AND(AB1837="Best",U1837=""),$AC$2*1%,IF(AND(AB1837="Best",U1837=100,Table1[[#This Row],[State]]="NSW"),$AC$2*0.4%,IF(AND(AB1837="Best",U1837=100),$AC$2*1%,IF(Table1[[#This Row],[Adj]]="Nat OK",$AC$2*0.5%,"xxx")))))))))))))))</f>
        <v>100</v>
      </c>
      <c r="AD1837" s="133" t="str">
        <f t="shared" si="375"/>
        <v/>
      </c>
      <c r="AE1837" s="133">
        <f t="shared" si="376"/>
        <v>-100</v>
      </c>
      <c r="AF1837" s="133" t="str">
        <f>VLOOKUP(Table1[[#This Row],[Track]],$F$2672:$H$2715,2,FALSE)</f>
        <v>Vic</v>
      </c>
      <c r="AG1837" s="133" t="str">
        <f>VLOOKUP(Table1[[#This Row],[Track]],$F$2672:$H$2715,3,FALSE)</f>
        <v>-</v>
      </c>
      <c r="AH1837" s="133" t="str">
        <f>IF(Table1[[#This Row],[Date]]&lt;$AH$2,"",IF(Table1[[#This Row],[Date]]&lt;$AH$3,"Edge","Elite Combo"))</f>
        <v/>
      </c>
      <c r="AI1837" s="218">
        <f>Table1[[#This Row],[Time]]</f>
        <v>0.51041666666666663</v>
      </c>
      <c r="AJ1837" s="219" t="str">
        <f>Table1[[#This Row],[Track]]</f>
        <v>Caulfield</v>
      </c>
      <c r="AK1837" s="216">
        <f>Table1[[#This Row],[Race ]]</f>
        <v>1</v>
      </c>
      <c r="AL1837" s="219">
        <f>Table1[[#This Row],[TAB]]</f>
        <v>3</v>
      </c>
      <c r="AM1837" s="219" t="str">
        <f>Table1[[#This Row],[Selection]]</f>
        <v>Nails Murphy</v>
      </c>
      <c r="AN1837" s="220" t="str">
        <f>Table1[[#This Row],[Sources]]</f>
        <v>Edge-10/Pro Mel-13</v>
      </c>
      <c r="AO1837" s="219">
        <f>Table1[[#This Row],[Scale Bet]]</f>
        <v>100</v>
      </c>
    </row>
    <row r="1838" spans="5:41" ht="16.5" customHeight="1" x14ac:dyDescent="0.25">
      <c r="E1838" s="185">
        <v>45577</v>
      </c>
      <c r="F1838" s="35">
        <v>0.51041666666666663</v>
      </c>
      <c r="G1838" s="36" t="s">
        <v>201</v>
      </c>
      <c r="H1838" s="36">
        <v>1</v>
      </c>
      <c r="I1838" s="36">
        <v>3</v>
      </c>
      <c r="J1838" s="36" t="s">
        <v>344</v>
      </c>
      <c r="K1838" s="36" t="s">
        <v>18</v>
      </c>
      <c r="L1838" s="165">
        <v>13</v>
      </c>
      <c r="M1838" s="134" t="str">
        <f t="shared" si="364"/>
        <v/>
      </c>
      <c r="N1838" s="36" t="str">
        <f t="shared" si="365"/>
        <v/>
      </c>
      <c r="O1838" s="135" t="str">
        <f t="shared" si="366"/>
        <v/>
      </c>
      <c r="P1838" s="186" t="str">
        <f t="shared" si="367"/>
        <v>OK</v>
      </c>
      <c r="Q1838" s="187" t="str">
        <f t="shared" si="368"/>
        <v/>
      </c>
      <c r="R1838" s="150"/>
      <c r="S1838" s="187" t="str">
        <f t="shared" si="369"/>
        <v/>
      </c>
      <c r="T1838" s="136" t="str">
        <f t="shared" si="370"/>
        <v>Nails Murphy</v>
      </c>
      <c r="U1838" s="137" t="str">
        <f>IF(P1838="","",IF(N1838=1,"",IF(Q1838="","",IF(Q1838&lt;=100,100,IF(Table1[[#This Row],[Day]]="Wed",100,200)))))</f>
        <v/>
      </c>
      <c r="V1838" s="137" t="str">
        <f t="shared" si="371"/>
        <v/>
      </c>
      <c r="W1838" s="137" t="str">
        <f t="shared" si="372"/>
        <v/>
      </c>
      <c r="X1838" s="133">
        <f>100</f>
        <v>100</v>
      </c>
      <c r="Y1838" s="133" t="str">
        <f t="shared" si="373"/>
        <v/>
      </c>
      <c r="Z1838" s="133">
        <f t="shared" si="374"/>
        <v>-100</v>
      </c>
      <c r="AA1838" s="134" t="str">
        <f>TEXT(Table1[[#This Row],[Date]],"DDD")</f>
        <v>Sat</v>
      </c>
      <c r="AB1838" s="133" t="str">
        <f>IF(OR(G1838="Doomben",G1838="Eagle Farm"),"Q",IF(AND(Q1838&gt;1,Q1838&lt;55,Table1[[#This Row],[Source]]="Nat"),"Nat OK",IF(AND(Table1[[#This Row],[Source]]&lt;&gt;"Nat",Q1838&lt;55),"Poor &lt;55",IF(OR(G1838="Randwick",G1838="Flemington",G1838="Caulfield",G1838="Sandown Lake",G1838="Sandown Hill"),"Best","ave"))))</f>
        <v>Best</v>
      </c>
      <c r="AC1838" s="133" t="str">
        <f>IF(Q1838="","",IF(AB1838="Poor &lt;55",$AC$2*0.2%,IF(AND(AB1838="Q",AA1838&lt;&gt;"Wed"),$AC$2*0.4%,IF(AND(AB1838="Q",AA1838="Wed"),$AC$2*0.5%,IF(AND(AB1838="Ave",U1838=100),$AC$2*0.5%,IF(AND(AB1838="ave",U1838="",N1838=1,AG1838="Bush"),$AC$2*1%,IF(AND(AB1838="ave",U1838="",Q1838&gt;100),$AC$2*1.3%,IF(AND(AB1838="ave",U1838=""),$AC$2*1.2%,IF(AND(AB1838="Ave",U1838=200),$AC$2*1%,IF(AND(AB1838="Best",U1838=200),$AC$2*1.5%,IF(AND(AB1838="Best",U1838="",K1838&lt;&gt;"Pro Syd"),$AC$2*0.5%,IF(AND(AB1838="Best",U1838=""),$AC$2*1%,IF(AND(AB1838="Best",U1838=100,Table1[[#This Row],[State]]="NSW"),$AC$2*0.4%,IF(AND(AB1838="Best",U1838=100),$AC$2*1%,IF(Table1[[#This Row],[Adj]]="Nat OK",$AC$2*0.5%,"xxx")))))))))))))))</f>
        <v/>
      </c>
      <c r="AD1838" s="133" t="str">
        <f t="shared" si="375"/>
        <v/>
      </c>
      <c r="AE1838" s="133" t="str">
        <f t="shared" si="376"/>
        <v/>
      </c>
      <c r="AF1838" s="133" t="str">
        <f>VLOOKUP(Table1[[#This Row],[Track]],$F$2672:$H$2715,2,FALSE)</f>
        <v>Vic</v>
      </c>
      <c r="AG1838" s="133" t="str">
        <f>VLOOKUP(Table1[[#This Row],[Track]],$F$2672:$H$2715,3,FALSE)</f>
        <v>-</v>
      </c>
      <c r="AH1838" s="133" t="str">
        <f>IF(Table1[[#This Row],[Date]]&lt;$AH$2,"",IF(Table1[[#This Row],[Date]]&lt;$AH$3,"Edge","Elite Combo"))</f>
        <v/>
      </c>
      <c r="AI1838" s="218">
        <f>Table1[[#This Row],[Time]]</f>
        <v>0.51041666666666663</v>
      </c>
      <c r="AJ1838" s="219" t="str">
        <f>Table1[[#This Row],[Track]]</f>
        <v>Caulfield</v>
      </c>
      <c r="AK1838" s="216">
        <f>Table1[[#This Row],[Race ]]</f>
        <v>1</v>
      </c>
      <c r="AL1838" s="219">
        <f>Table1[[#This Row],[TAB]]</f>
        <v>3</v>
      </c>
      <c r="AM1838" s="219" t="str">
        <f>Table1[[#This Row],[Selection]]</f>
        <v>Nails Murphy</v>
      </c>
      <c r="AN1838" s="220" t="str">
        <f>Table1[[#This Row],[Sources]]</f>
        <v/>
      </c>
      <c r="AO1838" s="219" t="str">
        <f>Table1[[#This Row],[Scale Bet]]</f>
        <v/>
      </c>
    </row>
    <row r="1839" spans="5:41" ht="16.5" customHeight="1" x14ac:dyDescent="0.25">
      <c r="E1839" s="185">
        <v>45577</v>
      </c>
      <c r="F1839" s="35">
        <v>0.52430555555555558</v>
      </c>
      <c r="G1839" s="36" t="s">
        <v>17</v>
      </c>
      <c r="H1839" s="36">
        <v>1</v>
      </c>
      <c r="I1839" s="36">
        <v>4</v>
      </c>
      <c r="J1839" s="36" t="s">
        <v>428</v>
      </c>
      <c r="K1839" s="36" t="s">
        <v>60</v>
      </c>
      <c r="L1839" s="165">
        <v>15</v>
      </c>
      <c r="M1839" s="134">
        <f t="shared" si="364"/>
        <v>15</v>
      </c>
      <c r="N1839" s="36">
        <f t="shared" si="365"/>
        <v>1</v>
      </c>
      <c r="O1839" s="135" t="str">
        <f t="shared" si="366"/>
        <v>Pro Syd-15</v>
      </c>
      <c r="P1839" s="186" t="str">
        <f t="shared" si="367"/>
        <v>OK</v>
      </c>
      <c r="Q1839" s="187">
        <f t="shared" si="368"/>
        <v>60</v>
      </c>
      <c r="R1839" s="150"/>
      <c r="S1839" s="187" t="str">
        <f t="shared" si="369"/>
        <v/>
      </c>
      <c r="T1839" s="136" t="str">
        <f t="shared" si="370"/>
        <v>Apollo Mission</v>
      </c>
      <c r="U1839" s="137" t="str">
        <f>IF(P1839="","",IF(N1839=1,"",IF(Q1839="","",IF(Q1839&lt;=100,100,IF(Table1[[#This Row],[Day]]="Wed",100,200)))))</f>
        <v/>
      </c>
      <c r="V1839" s="137" t="str">
        <f t="shared" si="371"/>
        <v/>
      </c>
      <c r="W1839" s="137" t="str">
        <f t="shared" si="372"/>
        <v/>
      </c>
      <c r="X1839" s="133">
        <f>100</f>
        <v>100</v>
      </c>
      <c r="Y1839" s="133" t="str">
        <f t="shared" si="373"/>
        <v/>
      </c>
      <c r="Z1839" s="133">
        <f t="shared" si="374"/>
        <v>-100</v>
      </c>
      <c r="AA1839" s="134" t="str">
        <f>TEXT(Table1[[#This Row],[Date]],"DDD")</f>
        <v>Sat</v>
      </c>
      <c r="AB1839" s="133" t="str">
        <f>IF(OR(G1839="Doomben",G1839="Eagle Farm"),"Q",IF(AND(Q1839&gt;1,Q1839&lt;55,Table1[[#This Row],[Source]]="Nat"),"Nat OK",IF(AND(Table1[[#This Row],[Source]]&lt;&gt;"Nat",Q1839&lt;55),"Poor &lt;55",IF(OR(G1839="Randwick",G1839="Flemington",G1839="Caulfield",G1839="Sandown Lake",G1839="Sandown Hill"),"Best","ave"))))</f>
        <v>ave</v>
      </c>
      <c r="AC1839" s="133">
        <f>IF(Q1839="","",IF(AB1839="Poor &lt;55",$AC$2*0.2%,IF(AND(AB1839="Q",AA1839&lt;&gt;"Wed"),$AC$2*0.4%,IF(AND(AB1839="Q",AA1839="Wed"),$AC$2*0.5%,IF(AND(AB1839="Ave",U1839=100),$AC$2*0.5%,IF(AND(AB1839="ave",U1839="",N1839=1,AG1839="Bush"),$AC$2*1%,IF(AND(AB1839="ave",U1839="",Q1839&gt;100),$AC$2*1.3%,IF(AND(AB1839="ave",U1839=""),$AC$2*1.2%,IF(AND(AB1839="Ave",U1839=200),$AC$2*1%,IF(AND(AB1839="Best",U1839=200),$AC$2*1.5%,IF(AND(AB1839="Best",U1839="",K1839&lt;&gt;"Pro Syd"),$AC$2*0.5%,IF(AND(AB1839="Best",U1839=""),$AC$2*1%,IF(AND(AB1839="Best",U1839=100,Table1[[#This Row],[State]]="NSW"),$AC$2*0.4%,IF(AND(AB1839="Best",U1839=100),$AC$2*1%,IF(Table1[[#This Row],[Adj]]="Nat OK",$AC$2*0.5%,"xxx")))))))))))))))</f>
        <v>120</v>
      </c>
      <c r="AD1839" s="133" t="str">
        <f t="shared" si="375"/>
        <v/>
      </c>
      <c r="AE1839" s="133">
        <f t="shared" si="376"/>
        <v>-120</v>
      </c>
      <c r="AF1839" s="133" t="str">
        <f>VLOOKUP(Table1[[#This Row],[Track]],$F$2672:$H$2715,2,FALSE)</f>
        <v>NSW</v>
      </c>
      <c r="AG1839" s="133" t="str">
        <f>VLOOKUP(Table1[[#This Row],[Track]],$F$2672:$H$2715,3,FALSE)</f>
        <v>-</v>
      </c>
      <c r="AH1839" s="133" t="str">
        <f>IF(Table1[[#This Row],[Date]]&lt;$AH$2,"",IF(Table1[[#This Row],[Date]]&lt;$AH$3,"Edge","Elite Combo"))</f>
        <v/>
      </c>
      <c r="AI1839" s="218">
        <f>Table1[[#This Row],[Time]]</f>
        <v>0.52430555555555558</v>
      </c>
      <c r="AJ1839" s="219" t="str">
        <f>Table1[[#This Row],[Track]]</f>
        <v>Rosehill</v>
      </c>
      <c r="AK1839" s="216">
        <f>Table1[[#This Row],[Race ]]</f>
        <v>1</v>
      </c>
      <c r="AL1839" s="219">
        <f>Table1[[#This Row],[TAB]]</f>
        <v>4</v>
      </c>
      <c r="AM1839" s="219" t="str">
        <f>Table1[[#This Row],[Selection]]</f>
        <v>Apollo Mission</v>
      </c>
      <c r="AN1839" s="220" t="str">
        <f>Table1[[#This Row],[Sources]]</f>
        <v>Pro Syd-15</v>
      </c>
      <c r="AO1839" s="219">
        <f>Table1[[#This Row],[Scale Bet]]</f>
        <v>120</v>
      </c>
    </row>
    <row r="1840" spans="5:41" ht="16.5" customHeight="1" x14ac:dyDescent="0.25">
      <c r="E1840" s="185">
        <v>45577</v>
      </c>
      <c r="F1840" s="35">
        <v>0.5541666666666667</v>
      </c>
      <c r="G1840" s="36" t="s">
        <v>28</v>
      </c>
      <c r="H1840" s="36">
        <v>2</v>
      </c>
      <c r="I1840" s="36">
        <v>6</v>
      </c>
      <c r="J1840" s="36" t="s">
        <v>429</v>
      </c>
      <c r="K1840" s="36" t="s">
        <v>13</v>
      </c>
      <c r="L1840" s="165">
        <v>11</v>
      </c>
      <c r="M1840" s="134">
        <f t="shared" si="364"/>
        <v>11</v>
      </c>
      <c r="N1840" s="36">
        <f t="shared" si="365"/>
        <v>1</v>
      </c>
      <c r="O1840" s="135" t="str">
        <f t="shared" si="366"/>
        <v>Nat-11</v>
      </c>
      <c r="P1840" s="186" t="str">
        <f t="shared" si="367"/>
        <v/>
      </c>
      <c r="Q1840" s="187">
        <f t="shared" si="368"/>
        <v>44</v>
      </c>
      <c r="R1840" s="150"/>
      <c r="S1840" s="187" t="str">
        <f t="shared" si="369"/>
        <v/>
      </c>
      <c r="T1840" s="136" t="str">
        <f t="shared" si="370"/>
        <v>Fleur Du Monde</v>
      </c>
      <c r="U1840" s="137" t="str">
        <f>IF(P1840="","",IF(N1840=1,"",IF(Q1840="","",IF(Q1840&lt;=100,100,IF(Table1[[#This Row],[Day]]="Wed",100,200)))))</f>
        <v/>
      </c>
      <c r="V1840" s="137" t="str">
        <f t="shared" si="371"/>
        <v/>
      </c>
      <c r="W1840" s="137" t="str">
        <f t="shared" si="372"/>
        <v/>
      </c>
      <c r="X1840" s="133">
        <f>100</f>
        <v>100</v>
      </c>
      <c r="Y1840" s="133" t="str">
        <f t="shared" si="373"/>
        <v/>
      </c>
      <c r="Z1840" s="133">
        <f t="shared" si="374"/>
        <v>-100</v>
      </c>
      <c r="AA1840" s="134" t="str">
        <f>TEXT(Table1[[#This Row],[Date]],"DDD")</f>
        <v>Sat</v>
      </c>
      <c r="AB1840" s="133" t="str">
        <f>IF(OR(G1840="Doomben",G1840="Eagle Farm"),"Q",IF(AND(Q1840&gt;1,Q1840&lt;55,Table1[[#This Row],[Source]]="Nat"),"Nat OK",IF(AND(Table1[[#This Row],[Source]]&lt;&gt;"Nat",Q1840&lt;55),"Poor &lt;55",IF(OR(G1840="Randwick",G1840="Flemington",G1840="Caulfield",G1840="Sandown Lake",G1840="Sandown Hill"),"Best","ave"))))</f>
        <v>Q</v>
      </c>
      <c r="AC1840" s="133">
        <f>IF(Q1840="","",IF(AB1840="Poor &lt;55",$AC$2*0.2%,IF(AND(AB1840="Q",AA1840&lt;&gt;"Wed"),$AC$2*0.4%,IF(AND(AB1840="Q",AA1840="Wed"),$AC$2*0.5%,IF(AND(AB1840="Ave",U1840=100),$AC$2*0.5%,IF(AND(AB1840="ave",U1840="",N1840=1,AG1840="Bush"),$AC$2*1%,IF(AND(AB1840="ave",U1840="",Q1840&gt;100),$AC$2*1.3%,IF(AND(AB1840="ave",U1840=""),$AC$2*1.2%,IF(AND(AB1840="Ave",U1840=200),$AC$2*1%,IF(AND(AB1840="Best",U1840=200),$AC$2*1.5%,IF(AND(AB1840="Best",U1840="",K1840&lt;&gt;"Pro Syd"),$AC$2*0.5%,IF(AND(AB1840="Best",U1840=""),$AC$2*1%,IF(AND(AB1840="Best",U1840=100,Table1[[#This Row],[State]]="NSW"),$AC$2*0.4%,IF(AND(AB1840="Best",U1840=100),$AC$2*1%,IF(Table1[[#This Row],[Adj]]="Nat OK",$AC$2*0.5%,"xxx")))))))))))))))</f>
        <v>40</v>
      </c>
      <c r="AD1840" s="133" t="str">
        <f t="shared" si="375"/>
        <v/>
      </c>
      <c r="AE1840" s="133">
        <f t="shared" si="376"/>
        <v>-40</v>
      </c>
      <c r="AF1840" s="133" t="str">
        <f>VLOOKUP(Table1[[#This Row],[Track]],$F$2672:$H$2715,2,FALSE)</f>
        <v>Qld</v>
      </c>
      <c r="AG1840" s="133" t="str">
        <f>VLOOKUP(Table1[[#This Row],[Track]],$F$2672:$H$2715,3,FALSE)</f>
        <v>-</v>
      </c>
      <c r="AH1840" s="133" t="str">
        <f>IF(Table1[[#This Row],[Date]]&lt;$AH$2,"",IF(Table1[[#This Row],[Date]]&lt;$AH$3,"Edge","Elite Combo"))</f>
        <v/>
      </c>
      <c r="AI1840" s="218">
        <f>Table1[[#This Row],[Time]]</f>
        <v>0.5541666666666667</v>
      </c>
      <c r="AJ1840" s="219" t="str">
        <f>Table1[[#This Row],[Track]]</f>
        <v>Eagle Farm</v>
      </c>
      <c r="AK1840" s="216">
        <f>Table1[[#This Row],[Race ]]</f>
        <v>2</v>
      </c>
      <c r="AL1840" s="219">
        <f>Table1[[#This Row],[TAB]]</f>
        <v>6</v>
      </c>
      <c r="AM1840" s="219" t="str">
        <f>Table1[[#This Row],[Selection]]</f>
        <v>Fleur Du Monde</v>
      </c>
      <c r="AN1840" s="220" t="str">
        <f>Table1[[#This Row],[Sources]]</f>
        <v>Nat-11</v>
      </c>
      <c r="AO1840" s="219">
        <f>Table1[[#This Row],[Scale Bet]]</f>
        <v>40</v>
      </c>
    </row>
    <row r="1841" spans="5:41" ht="16.5" customHeight="1" x14ac:dyDescent="0.25">
      <c r="E1841" s="185">
        <v>45577</v>
      </c>
      <c r="F1841" s="35">
        <v>0.55902777777777779</v>
      </c>
      <c r="G1841" s="36" t="s">
        <v>201</v>
      </c>
      <c r="H1841" s="36">
        <v>3</v>
      </c>
      <c r="I1841" s="36">
        <v>6</v>
      </c>
      <c r="J1841" s="36" t="s">
        <v>313</v>
      </c>
      <c r="K1841" s="36" t="s">
        <v>1</v>
      </c>
      <c r="L1841" s="165">
        <v>20</v>
      </c>
      <c r="M1841" s="134">
        <f t="shared" si="364"/>
        <v>53</v>
      </c>
      <c r="N1841" s="36">
        <f t="shared" si="365"/>
        <v>3</v>
      </c>
      <c r="O1841" s="135" t="str">
        <f t="shared" si="366"/>
        <v>E4-20/Edge-20/Nat-13</v>
      </c>
      <c r="P1841" s="186" t="str">
        <f t="shared" si="367"/>
        <v>OK</v>
      </c>
      <c r="Q1841" s="187">
        <f t="shared" si="368"/>
        <v>212</v>
      </c>
      <c r="R1841" s="150"/>
      <c r="S1841" s="187" t="str">
        <f t="shared" si="369"/>
        <v/>
      </c>
      <c r="T1841" s="136" t="str">
        <f t="shared" si="370"/>
        <v>A Little Deep</v>
      </c>
      <c r="U1841" s="137">
        <f>IF(P1841="","",IF(N1841=1,"",IF(Q1841="","",IF(Q1841&lt;=100,100,IF(Table1[[#This Row],[Day]]="Wed",100,200)))))</f>
        <v>200</v>
      </c>
      <c r="V1841" s="137" t="str">
        <f t="shared" si="371"/>
        <v/>
      </c>
      <c r="W1841" s="137">
        <f t="shared" si="372"/>
        <v>-200</v>
      </c>
      <c r="X1841" s="133">
        <f>100</f>
        <v>100</v>
      </c>
      <c r="Y1841" s="133" t="str">
        <f t="shared" si="373"/>
        <v/>
      </c>
      <c r="Z1841" s="133">
        <f t="shared" si="374"/>
        <v>-100</v>
      </c>
      <c r="AA1841" s="134" t="str">
        <f>TEXT(Table1[[#This Row],[Date]],"DDD")</f>
        <v>Sat</v>
      </c>
      <c r="AB1841" s="133" t="str">
        <f>IF(OR(G1841="Doomben",G1841="Eagle Farm"),"Q",IF(AND(Q1841&gt;1,Q1841&lt;55,Table1[[#This Row],[Source]]="Nat"),"Nat OK",IF(AND(Table1[[#This Row],[Source]]&lt;&gt;"Nat",Q1841&lt;55),"Poor &lt;55",IF(OR(G1841="Randwick",G1841="Flemington",G1841="Caulfield",G1841="Sandown Lake",G1841="Sandown Hill"),"Best","ave"))))</f>
        <v>Best</v>
      </c>
      <c r="AC1841" s="133">
        <f>IF(Q1841="","",IF(AB1841="Poor &lt;55",$AC$2*0.2%,IF(AND(AB1841="Q",AA1841&lt;&gt;"Wed"),$AC$2*0.4%,IF(AND(AB1841="Q",AA1841="Wed"),$AC$2*0.5%,IF(AND(AB1841="Ave",U1841=100),$AC$2*0.5%,IF(AND(AB1841="ave",U1841="",N1841=1,AG1841="Bush"),$AC$2*1%,IF(AND(AB1841="ave",U1841="",Q1841&gt;100),$AC$2*1.3%,IF(AND(AB1841="ave",U1841=""),$AC$2*1.2%,IF(AND(AB1841="Ave",U1841=200),$AC$2*1%,IF(AND(AB1841="Best",U1841=200),$AC$2*1.5%,IF(AND(AB1841="Best",U1841="",K1841&lt;&gt;"Pro Syd"),$AC$2*0.5%,IF(AND(AB1841="Best",U1841=""),$AC$2*1%,IF(AND(AB1841="Best",U1841=100,Table1[[#This Row],[State]]="NSW"),$AC$2*0.4%,IF(AND(AB1841="Best",U1841=100),$AC$2*1%,IF(Table1[[#This Row],[Adj]]="Nat OK",$AC$2*0.5%,"xxx")))))))))))))))</f>
        <v>150</v>
      </c>
      <c r="AD1841" s="133" t="str">
        <f t="shared" si="375"/>
        <v/>
      </c>
      <c r="AE1841" s="133">
        <f t="shared" si="376"/>
        <v>-150</v>
      </c>
      <c r="AF1841" s="133" t="str">
        <f>VLOOKUP(Table1[[#This Row],[Track]],$F$2672:$H$2715,2,FALSE)</f>
        <v>Vic</v>
      </c>
      <c r="AG1841" s="133" t="str">
        <f>VLOOKUP(Table1[[#This Row],[Track]],$F$2672:$H$2715,3,FALSE)</f>
        <v>-</v>
      </c>
      <c r="AH1841" s="133" t="str">
        <f>IF(Table1[[#This Row],[Date]]&lt;$AH$2,"",IF(Table1[[#This Row],[Date]]&lt;$AH$3,"Edge","Elite Combo"))</f>
        <v/>
      </c>
      <c r="AI1841" s="218">
        <f>Table1[[#This Row],[Time]]</f>
        <v>0.55902777777777779</v>
      </c>
      <c r="AJ1841" s="219" t="str">
        <f>Table1[[#This Row],[Track]]</f>
        <v>Caulfield</v>
      </c>
      <c r="AK1841" s="216">
        <f>Table1[[#This Row],[Race ]]</f>
        <v>3</v>
      </c>
      <c r="AL1841" s="219">
        <f>Table1[[#This Row],[TAB]]</f>
        <v>6</v>
      </c>
      <c r="AM1841" s="219" t="str">
        <f>Table1[[#This Row],[Selection]]</f>
        <v>A Little Deep</v>
      </c>
      <c r="AN1841" s="220" t="str">
        <f>Table1[[#This Row],[Sources]]</f>
        <v>E4-20/Edge-20/Nat-13</v>
      </c>
      <c r="AO1841" s="219">
        <f>Table1[[#This Row],[Scale Bet]]</f>
        <v>150</v>
      </c>
    </row>
    <row r="1842" spans="5:41" ht="16.5" customHeight="1" x14ac:dyDescent="0.25">
      <c r="E1842" s="185">
        <v>45577</v>
      </c>
      <c r="F1842" s="35">
        <v>0.55902777777777779</v>
      </c>
      <c r="G1842" s="36" t="s">
        <v>201</v>
      </c>
      <c r="H1842" s="36">
        <v>3</v>
      </c>
      <c r="I1842" s="36">
        <v>6</v>
      </c>
      <c r="J1842" s="36" t="s">
        <v>313</v>
      </c>
      <c r="K1842" s="36" t="s">
        <v>40</v>
      </c>
      <c r="L1842" s="165">
        <v>20</v>
      </c>
      <c r="M1842" s="134" t="str">
        <f t="shared" si="364"/>
        <v/>
      </c>
      <c r="N1842" s="36" t="str">
        <f t="shared" si="365"/>
        <v/>
      </c>
      <c r="O1842" s="135" t="str">
        <f t="shared" si="366"/>
        <v/>
      </c>
      <c r="P1842" s="186" t="str">
        <f t="shared" si="367"/>
        <v>OK</v>
      </c>
      <c r="Q1842" s="187" t="str">
        <f t="shared" si="368"/>
        <v/>
      </c>
      <c r="R1842" s="150"/>
      <c r="S1842" s="187" t="str">
        <f t="shared" si="369"/>
        <v/>
      </c>
      <c r="T1842" s="136" t="str">
        <f t="shared" si="370"/>
        <v>A Little Deep</v>
      </c>
      <c r="U1842" s="137" t="str">
        <f>IF(P1842="","",IF(N1842=1,"",IF(Q1842="","",IF(Q1842&lt;=100,100,IF(Table1[[#This Row],[Day]]="Wed",100,200)))))</f>
        <v/>
      </c>
      <c r="V1842" s="137" t="str">
        <f t="shared" si="371"/>
        <v/>
      </c>
      <c r="W1842" s="137" t="str">
        <f t="shared" si="372"/>
        <v/>
      </c>
      <c r="X1842" s="133">
        <f>100</f>
        <v>100</v>
      </c>
      <c r="Y1842" s="133" t="str">
        <f t="shared" si="373"/>
        <v/>
      </c>
      <c r="Z1842" s="133">
        <f t="shared" si="374"/>
        <v>-100</v>
      </c>
      <c r="AA1842" s="134" t="str">
        <f>TEXT(Table1[[#This Row],[Date]],"DDD")</f>
        <v>Sat</v>
      </c>
      <c r="AB1842" s="133" t="str">
        <f>IF(OR(G1842="Doomben",G1842="Eagle Farm"),"Q",IF(AND(Q1842&gt;1,Q1842&lt;55,Table1[[#This Row],[Source]]="Nat"),"Nat OK",IF(AND(Table1[[#This Row],[Source]]&lt;&gt;"Nat",Q1842&lt;55),"Poor &lt;55",IF(OR(G1842="Randwick",G1842="Flemington",G1842="Caulfield",G1842="Sandown Lake",G1842="Sandown Hill"),"Best","ave"))))</f>
        <v>Best</v>
      </c>
      <c r="AC1842" s="133" t="str">
        <f>IF(Q1842="","",IF(AB1842="Poor &lt;55",$AC$2*0.2%,IF(AND(AB1842="Q",AA1842&lt;&gt;"Wed"),$AC$2*0.4%,IF(AND(AB1842="Q",AA1842="Wed"),$AC$2*0.5%,IF(AND(AB1842="Ave",U1842=100),$AC$2*0.5%,IF(AND(AB1842="ave",U1842="",N1842=1,AG1842="Bush"),$AC$2*1%,IF(AND(AB1842="ave",U1842="",Q1842&gt;100),$AC$2*1.3%,IF(AND(AB1842="ave",U1842=""),$AC$2*1.2%,IF(AND(AB1842="Ave",U1842=200),$AC$2*1%,IF(AND(AB1842="Best",U1842=200),$AC$2*1.5%,IF(AND(AB1842="Best",U1842="",K1842&lt;&gt;"Pro Syd"),$AC$2*0.5%,IF(AND(AB1842="Best",U1842=""),$AC$2*1%,IF(AND(AB1842="Best",U1842=100,Table1[[#This Row],[State]]="NSW"),$AC$2*0.4%,IF(AND(AB1842="Best",U1842=100),$AC$2*1%,IF(Table1[[#This Row],[Adj]]="Nat OK",$AC$2*0.5%,"xxx")))))))))))))))</f>
        <v/>
      </c>
      <c r="AD1842" s="133" t="str">
        <f t="shared" si="375"/>
        <v/>
      </c>
      <c r="AE1842" s="133" t="str">
        <f t="shared" si="376"/>
        <v/>
      </c>
      <c r="AF1842" s="133" t="str">
        <f>VLOOKUP(Table1[[#This Row],[Track]],$F$2672:$H$2715,2,FALSE)</f>
        <v>Vic</v>
      </c>
      <c r="AG1842" s="133" t="str">
        <f>VLOOKUP(Table1[[#This Row],[Track]],$F$2672:$H$2715,3,FALSE)</f>
        <v>-</v>
      </c>
      <c r="AH1842" s="133" t="str">
        <f>IF(Table1[[#This Row],[Date]]&lt;$AH$2,"",IF(Table1[[#This Row],[Date]]&lt;$AH$3,"Edge","Elite Combo"))</f>
        <v/>
      </c>
      <c r="AI1842" s="218">
        <f>Table1[[#This Row],[Time]]</f>
        <v>0.55902777777777779</v>
      </c>
      <c r="AJ1842" s="219" t="str">
        <f>Table1[[#This Row],[Track]]</f>
        <v>Caulfield</v>
      </c>
      <c r="AK1842" s="216">
        <f>Table1[[#This Row],[Race ]]</f>
        <v>3</v>
      </c>
      <c r="AL1842" s="219">
        <f>Table1[[#This Row],[TAB]]</f>
        <v>6</v>
      </c>
      <c r="AM1842" s="219" t="str">
        <f>Table1[[#This Row],[Selection]]</f>
        <v>A Little Deep</v>
      </c>
      <c r="AN1842" s="220" t="str">
        <f>Table1[[#This Row],[Sources]]</f>
        <v/>
      </c>
      <c r="AO1842" s="219" t="str">
        <f>Table1[[#This Row],[Scale Bet]]</f>
        <v/>
      </c>
    </row>
    <row r="1843" spans="5:41" ht="16.5" customHeight="1" x14ac:dyDescent="0.25">
      <c r="E1843" s="185">
        <v>45577</v>
      </c>
      <c r="F1843" s="35">
        <v>0.55902777777777779</v>
      </c>
      <c r="G1843" s="36" t="s">
        <v>201</v>
      </c>
      <c r="H1843" s="36">
        <v>3</v>
      </c>
      <c r="I1843" s="36">
        <v>6</v>
      </c>
      <c r="J1843" s="36" t="s">
        <v>313</v>
      </c>
      <c r="K1843" s="36" t="s">
        <v>13</v>
      </c>
      <c r="L1843" s="165">
        <v>13</v>
      </c>
      <c r="M1843" s="134" t="str">
        <f t="shared" si="364"/>
        <v/>
      </c>
      <c r="N1843" s="36" t="str">
        <f t="shared" si="365"/>
        <v/>
      </c>
      <c r="O1843" s="135" t="str">
        <f t="shared" si="366"/>
        <v/>
      </c>
      <c r="P1843" s="186" t="str">
        <f t="shared" si="367"/>
        <v>OK</v>
      </c>
      <c r="Q1843" s="187" t="str">
        <f t="shared" si="368"/>
        <v/>
      </c>
      <c r="R1843" s="150"/>
      <c r="S1843" s="187" t="str">
        <f t="shared" si="369"/>
        <v/>
      </c>
      <c r="T1843" s="136" t="str">
        <f t="shared" si="370"/>
        <v>A Little Deep</v>
      </c>
      <c r="U1843" s="137" t="str">
        <f>IF(P1843="","",IF(N1843=1,"",IF(Q1843="","",IF(Q1843&lt;=100,100,IF(Table1[[#This Row],[Day]]="Wed",100,200)))))</f>
        <v/>
      </c>
      <c r="V1843" s="137" t="str">
        <f t="shared" si="371"/>
        <v/>
      </c>
      <c r="W1843" s="137" t="str">
        <f t="shared" si="372"/>
        <v/>
      </c>
      <c r="X1843" s="133">
        <f>100</f>
        <v>100</v>
      </c>
      <c r="Y1843" s="133" t="str">
        <f t="shared" si="373"/>
        <v/>
      </c>
      <c r="Z1843" s="133">
        <f t="shared" si="374"/>
        <v>-100</v>
      </c>
      <c r="AA1843" s="134" t="str">
        <f>TEXT(Table1[[#This Row],[Date]],"DDD")</f>
        <v>Sat</v>
      </c>
      <c r="AB1843" s="133" t="str">
        <f>IF(OR(G1843="Doomben",G1843="Eagle Farm"),"Q",IF(AND(Q1843&gt;1,Q1843&lt;55,Table1[[#This Row],[Source]]="Nat"),"Nat OK",IF(AND(Table1[[#This Row],[Source]]&lt;&gt;"Nat",Q1843&lt;55),"Poor &lt;55",IF(OR(G1843="Randwick",G1843="Flemington",G1843="Caulfield",G1843="Sandown Lake",G1843="Sandown Hill"),"Best","ave"))))</f>
        <v>Best</v>
      </c>
      <c r="AC1843" s="133" t="str">
        <f>IF(Q1843="","",IF(AB1843="Poor &lt;55",$AC$2*0.2%,IF(AND(AB1843="Q",AA1843&lt;&gt;"Wed"),$AC$2*0.4%,IF(AND(AB1843="Q",AA1843="Wed"),$AC$2*0.5%,IF(AND(AB1843="Ave",U1843=100),$AC$2*0.5%,IF(AND(AB1843="ave",U1843="",N1843=1,AG1843="Bush"),$AC$2*1%,IF(AND(AB1843="ave",U1843="",Q1843&gt;100),$AC$2*1.3%,IF(AND(AB1843="ave",U1843=""),$AC$2*1.2%,IF(AND(AB1843="Ave",U1843=200),$AC$2*1%,IF(AND(AB1843="Best",U1843=200),$AC$2*1.5%,IF(AND(AB1843="Best",U1843="",K1843&lt;&gt;"Pro Syd"),$AC$2*0.5%,IF(AND(AB1843="Best",U1843=""),$AC$2*1%,IF(AND(AB1843="Best",U1843=100,Table1[[#This Row],[State]]="NSW"),$AC$2*0.4%,IF(AND(AB1843="Best",U1843=100),$AC$2*1%,IF(Table1[[#This Row],[Adj]]="Nat OK",$AC$2*0.5%,"xxx")))))))))))))))</f>
        <v/>
      </c>
      <c r="AD1843" s="133" t="str">
        <f t="shared" si="375"/>
        <v/>
      </c>
      <c r="AE1843" s="133" t="str">
        <f t="shared" si="376"/>
        <v/>
      </c>
      <c r="AF1843" s="133" t="str">
        <f>VLOOKUP(Table1[[#This Row],[Track]],$F$2672:$H$2715,2,FALSE)</f>
        <v>Vic</v>
      </c>
      <c r="AG1843" s="133" t="str">
        <f>VLOOKUP(Table1[[#This Row],[Track]],$F$2672:$H$2715,3,FALSE)</f>
        <v>-</v>
      </c>
      <c r="AH1843" s="133" t="str">
        <f>IF(Table1[[#This Row],[Date]]&lt;$AH$2,"",IF(Table1[[#This Row],[Date]]&lt;$AH$3,"Edge","Elite Combo"))</f>
        <v/>
      </c>
      <c r="AI1843" s="218">
        <f>Table1[[#This Row],[Time]]</f>
        <v>0.55902777777777779</v>
      </c>
      <c r="AJ1843" s="219" t="str">
        <f>Table1[[#This Row],[Track]]</f>
        <v>Caulfield</v>
      </c>
      <c r="AK1843" s="216">
        <f>Table1[[#This Row],[Race ]]</f>
        <v>3</v>
      </c>
      <c r="AL1843" s="219">
        <f>Table1[[#This Row],[TAB]]</f>
        <v>6</v>
      </c>
      <c r="AM1843" s="219" t="str">
        <f>Table1[[#This Row],[Selection]]</f>
        <v>A Little Deep</v>
      </c>
      <c r="AN1843" s="220" t="str">
        <f>Table1[[#This Row],[Sources]]</f>
        <v/>
      </c>
      <c r="AO1843" s="219" t="str">
        <f>Table1[[#This Row],[Scale Bet]]</f>
        <v/>
      </c>
    </row>
    <row r="1844" spans="5:41" ht="16.5" customHeight="1" x14ac:dyDescent="0.25">
      <c r="E1844" s="185">
        <v>45577</v>
      </c>
      <c r="F1844" s="35">
        <v>0.55902777777777779</v>
      </c>
      <c r="G1844" s="36" t="s">
        <v>201</v>
      </c>
      <c r="H1844" s="36">
        <v>3</v>
      </c>
      <c r="I1844" s="36">
        <v>13</v>
      </c>
      <c r="J1844" s="36" t="s">
        <v>430</v>
      </c>
      <c r="K1844" s="36" t="s">
        <v>18</v>
      </c>
      <c r="L1844" s="165">
        <v>10</v>
      </c>
      <c r="M1844" s="134">
        <f t="shared" si="364"/>
        <v>10</v>
      </c>
      <c r="N1844" s="36">
        <f t="shared" si="365"/>
        <v>1</v>
      </c>
      <c r="O1844" s="135" t="str">
        <f t="shared" si="366"/>
        <v>Pro Mel-10</v>
      </c>
      <c r="P1844" s="186" t="str">
        <f t="shared" si="367"/>
        <v>OK</v>
      </c>
      <c r="Q1844" s="187">
        <f t="shared" si="368"/>
        <v>40</v>
      </c>
      <c r="R1844" s="150"/>
      <c r="S1844" s="187" t="str">
        <f t="shared" si="369"/>
        <v/>
      </c>
      <c r="T1844" s="136" t="str">
        <f t="shared" si="370"/>
        <v>Aviatress</v>
      </c>
      <c r="U1844" s="137" t="str">
        <f>IF(P1844="","",IF(N1844=1,"",IF(Q1844="","",IF(Q1844&lt;=100,100,IF(Table1[[#This Row],[Day]]="Wed",100,200)))))</f>
        <v/>
      </c>
      <c r="V1844" s="137" t="str">
        <f t="shared" si="371"/>
        <v/>
      </c>
      <c r="W1844" s="137" t="str">
        <f t="shared" si="372"/>
        <v/>
      </c>
      <c r="X1844" s="133">
        <f>100</f>
        <v>100</v>
      </c>
      <c r="Y1844" s="133" t="str">
        <f t="shared" si="373"/>
        <v/>
      </c>
      <c r="Z1844" s="133">
        <f t="shared" si="374"/>
        <v>-100</v>
      </c>
      <c r="AA1844" s="134" t="str">
        <f>TEXT(Table1[[#This Row],[Date]],"DDD")</f>
        <v>Sat</v>
      </c>
      <c r="AB1844" s="133" t="str">
        <f>IF(OR(G1844="Doomben",G1844="Eagle Farm"),"Q",IF(AND(Q1844&gt;1,Q1844&lt;55,Table1[[#This Row],[Source]]="Nat"),"Nat OK",IF(AND(Table1[[#This Row],[Source]]&lt;&gt;"Nat",Q1844&lt;55),"Poor &lt;55",IF(OR(G1844="Randwick",G1844="Flemington",G1844="Caulfield",G1844="Sandown Lake",G1844="Sandown Hill"),"Best","ave"))))</f>
        <v>Poor &lt;55</v>
      </c>
      <c r="AC1844" s="133">
        <f>IF(Q1844="","",IF(AB1844="Poor &lt;55",$AC$2*0.2%,IF(AND(AB1844="Q",AA1844&lt;&gt;"Wed"),$AC$2*0.4%,IF(AND(AB1844="Q",AA1844="Wed"),$AC$2*0.5%,IF(AND(AB1844="Ave",U1844=100),$AC$2*0.5%,IF(AND(AB1844="ave",U1844="",N1844=1,AG1844="Bush"),$AC$2*1%,IF(AND(AB1844="ave",U1844="",Q1844&gt;100),$AC$2*1.3%,IF(AND(AB1844="ave",U1844=""),$AC$2*1.2%,IF(AND(AB1844="Ave",U1844=200),$AC$2*1%,IF(AND(AB1844="Best",U1844=200),$AC$2*1.5%,IF(AND(AB1844="Best",U1844="",K1844&lt;&gt;"Pro Syd"),$AC$2*0.5%,IF(AND(AB1844="Best",U1844=""),$AC$2*1%,IF(AND(AB1844="Best",U1844=100,Table1[[#This Row],[State]]="NSW"),$AC$2*0.4%,IF(AND(AB1844="Best",U1844=100),$AC$2*1%,IF(Table1[[#This Row],[Adj]]="Nat OK",$AC$2*0.5%,"xxx")))))))))))))))</f>
        <v>20</v>
      </c>
      <c r="AD1844" s="133" t="str">
        <f t="shared" si="375"/>
        <v/>
      </c>
      <c r="AE1844" s="133">
        <f t="shared" si="376"/>
        <v>-20</v>
      </c>
      <c r="AF1844" s="133" t="str">
        <f>VLOOKUP(Table1[[#This Row],[Track]],$F$2672:$H$2715,2,FALSE)</f>
        <v>Vic</v>
      </c>
      <c r="AG1844" s="133" t="str">
        <f>VLOOKUP(Table1[[#This Row],[Track]],$F$2672:$H$2715,3,FALSE)</f>
        <v>-</v>
      </c>
      <c r="AH1844" s="133" t="str">
        <f>IF(Table1[[#This Row],[Date]]&lt;$AH$2,"",IF(Table1[[#This Row],[Date]]&lt;$AH$3,"Edge","Elite Combo"))</f>
        <v/>
      </c>
      <c r="AI1844" s="218">
        <f>Table1[[#This Row],[Time]]</f>
        <v>0.55902777777777779</v>
      </c>
      <c r="AJ1844" s="219" t="str">
        <f>Table1[[#This Row],[Track]]</f>
        <v>Caulfield</v>
      </c>
      <c r="AK1844" s="216">
        <f>Table1[[#This Row],[Race ]]</f>
        <v>3</v>
      </c>
      <c r="AL1844" s="219">
        <f>Table1[[#This Row],[TAB]]</f>
        <v>13</v>
      </c>
      <c r="AM1844" s="219" t="str">
        <f>Table1[[#This Row],[Selection]]</f>
        <v>Aviatress</v>
      </c>
      <c r="AN1844" s="220" t="str">
        <f>Table1[[#This Row],[Sources]]</f>
        <v>Pro Mel-10</v>
      </c>
      <c r="AO1844" s="219">
        <f>Table1[[#This Row],[Scale Bet]]</f>
        <v>20</v>
      </c>
    </row>
    <row r="1845" spans="5:41" ht="16.5" customHeight="1" x14ac:dyDescent="0.25">
      <c r="E1845" s="185">
        <v>45577</v>
      </c>
      <c r="F1845" s="35">
        <v>0.55902777777777779</v>
      </c>
      <c r="G1845" s="36" t="s">
        <v>201</v>
      </c>
      <c r="H1845" s="36">
        <v>3</v>
      </c>
      <c r="I1845" s="36">
        <v>1</v>
      </c>
      <c r="J1845" s="36" t="s">
        <v>431</v>
      </c>
      <c r="K1845" s="36" t="s">
        <v>18</v>
      </c>
      <c r="L1845" s="165">
        <v>13</v>
      </c>
      <c r="M1845" s="134">
        <f t="shared" si="364"/>
        <v>13</v>
      </c>
      <c r="N1845" s="36">
        <f t="shared" si="365"/>
        <v>1</v>
      </c>
      <c r="O1845" s="135" t="str">
        <f t="shared" si="366"/>
        <v>Pro Mel-13</v>
      </c>
      <c r="P1845" s="186" t="str">
        <f t="shared" si="367"/>
        <v>OK</v>
      </c>
      <c r="Q1845" s="187">
        <f t="shared" si="368"/>
        <v>52</v>
      </c>
      <c r="R1845" s="150">
        <v>6.5</v>
      </c>
      <c r="S1845" s="187">
        <f t="shared" si="369"/>
        <v>338</v>
      </c>
      <c r="T1845" s="136" t="str">
        <f t="shared" si="370"/>
        <v>Charm Stone</v>
      </c>
      <c r="U1845" s="137" t="str">
        <f>IF(P1845="","",IF(N1845=1,"",IF(Q1845="","",IF(Q1845&lt;=100,100,IF(Table1[[#This Row],[Day]]="Wed",100,200)))))</f>
        <v/>
      </c>
      <c r="V1845" s="137" t="str">
        <f t="shared" si="371"/>
        <v/>
      </c>
      <c r="W1845" s="137" t="str">
        <f t="shared" si="372"/>
        <v/>
      </c>
      <c r="X1845" s="133">
        <f>100</f>
        <v>100</v>
      </c>
      <c r="Y1845" s="133">
        <f t="shared" si="373"/>
        <v>650</v>
      </c>
      <c r="Z1845" s="133">
        <f t="shared" si="374"/>
        <v>550</v>
      </c>
      <c r="AA1845" s="134" t="str">
        <f>TEXT(Table1[[#This Row],[Date]],"DDD")</f>
        <v>Sat</v>
      </c>
      <c r="AB1845" s="133" t="str">
        <f>IF(OR(G1845="Doomben",G1845="Eagle Farm"),"Q",IF(AND(Q1845&gt;1,Q1845&lt;55,Table1[[#This Row],[Source]]="Nat"),"Nat OK",IF(AND(Table1[[#This Row],[Source]]&lt;&gt;"Nat",Q1845&lt;55),"Poor &lt;55",IF(OR(G1845="Randwick",G1845="Flemington",G1845="Caulfield",G1845="Sandown Lake",G1845="Sandown Hill"),"Best","ave"))))</f>
        <v>Poor &lt;55</v>
      </c>
      <c r="AC1845" s="133">
        <f>IF(Q1845="","",IF(AB1845="Poor &lt;55",$AC$2*0.2%,IF(AND(AB1845="Q",AA1845&lt;&gt;"Wed"),$AC$2*0.4%,IF(AND(AB1845="Q",AA1845="Wed"),$AC$2*0.5%,IF(AND(AB1845="Ave",U1845=100),$AC$2*0.5%,IF(AND(AB1845="ave",U1845="",N1845=1,AG1845="Bush"),$AC$2*1%,IF(AND(AB1845="ave",U1845="",Q1845&gt;100),$AC$2*1.3%,IF(AND(AB1845="ave",U1845=""),$AC$2*1.2%,IF(AND(AB1845="Ave",U1845=200),$AC$2*1%,IF(AND(AB1845="Best",U1845=200),$AC$2*1.5%,IF(AND(AB1845="Best",U1845="",K1845&lt;&gt;"Pro Syd"),$AC$2*0.5%,IF(AND(AB1845="Best",U1845=""),$AC$2*1%,IF(AND(AB1845="Best",U1845=100,Table1[[#This Row],[State]]="NSW"),$AC$2*0.4%,IF(AND(AB1845="Best",U1845=100),$AC$2*1%,IF(Table1[[#This Row],[Adj]]="Nat OK",$AC$2*0.5%,"xxx")))))))))))))))</f>
        <v>20</v>
      </c>
      <c r="AD1845" s="133">
        <f t="shared" si="375"/>
        <v>130</v>
      </c>
      <c r="AE1845" s="133">
        <f t="shared" si="376"/>
        <v>110</v>
      </c>
      <c r="AF1845" s="133" t="str">
        <f>VLOOKUP(Table1[[#This Row],[Track]],$F$2672:$H$2715,2,FALSE)</f>
        <v>Vic</v>
      </c>
      <c r="AG1845" s="133" t="str">
        <f>VLOOKUP(Table1[[#This Row],[Track]],$F$2672:$H$2715,3,FALSE)</f>
        <v>-</v>
      </c>
      <c r="AH1845" s="133" t="str">
        <f>IF(Table1[[#This Row],[Date]]&lt;$AH$2,"",IF(Table1[[#This Row],[Date]]&lt;$AH$3,"Edge","Elite Combo"))</f>
        <v/>
      </c>
      <c r="AI1845" s="218">
        <f>Table1[[#This Row],[Time]]</f>
        <v>0.55902777777777779</v>
      </c>
      <c r="AJ1845" s="219" t="str">
        <f>Table1[[#This Row],[Track]]</f>
        <v>Caulfield</v>
      </c>
      <c r="AK1845" s="216">
        <f>Table1[[#This Row],[Race ]]</f>
        <v>3</v>
      </c>
      <c r="AL1845" s="219">
        <f>Table1[[#This Row],[TAB]]</f>
        <v>1</v>
      </c>
      <c r="AM1845" s="219" t="str">
        <f>Table1[[#This Row],[Selection]]</f>
        <v>Charm Stone</v>
      </c>
      <c r="AN1845" s="220" t="str">
        <f>Table1[[#This Row],[Sources]]</f>
        <v>Pro Mel-13</v>
      </c>
      <c r="AO1845" s="219">
        <f>Table1[[#This Row],[Scale Bet]]</f>
        <v>20</v>
      </c>
    </row>
    <row r="1846" spans="5:41" ht="16.5" customHeight="1" x14ac:dyDescent="0.25">
      <c r="E1846" s="185">
        <v>45577</v>
      </c>
      <c r="F1846" s="35">
        <v>0.58333333333333337</v>
      </c>
      <c r="G1846" s="36" t="s">
        <v>201</v>
      </c>
      <c r="H1846" s="36">
        <v>4</v>
      </c>
      <c r="I1846" s="36">
        <v>14</v>
      </c>
      <c r="J1846" s="36" t="s">
        <v>432</v>
      </c>
      <c r="K1846" s="36" t="s">
        <v>1</v>
      </c>
      <c r="L1846" s="165">
        <v>10</v>
      </c>
      <c r="M1846" s="134">
        <f t="shared" si="364"/>
        <v>23</v>
      </c>
      <c r="N1846" s="36">
        <f t="shared" si="365"/>
        <v>2</v>
      </c>
      <c r="O1846" s="135" t="str">
        <f t="shared" si="366"/>
        <v>E4-10/Nat-13</v>
      </c>
      <c r="P1846" s="186" t="str">
        <f t="shared" si="367"/>
        <v>OK</v>
      </c>
      <c r="Q1846" s="187">
        <f t="shared" si="368"/>
        <v>92</v>
      </c>
      <c r="R1846" s="150"/>
      <c r="S1846" s="187" t="str">
        <f t="shared" si="369"/>
        <v/>
      </c>
      <c r="T1846" s="136" t="str">
        <f t="shared" si="370"/>
        <v>City Of Lights</v>
      </c>
      <c r="U1846" s="137">
        <f>IF(P1846="","",IF(N1846=1,"",IF(Q1846="","",IF(Q1846&lt;=100,100,IF(Table1[[#This Row],[Day]]="Wed",100,200)))))</f>
        <v>100</v>
      </c>
      <c r="V1846" s="137" t="str">
        <f t="shared" si="371"/>
        <v/>
      </c>
      <c r="W1846" s="137">
        <f t="shared" si="372"/>
        <v>-100</v>
      </c>
      <c r="X1846" s="133">
        <f>100</f>
        <v>100</v>
      </c>
      <c r="Y1846" s="133" t="str">
        <f t="shared" si="373"/>
        <v/>
      </c>
      <c r="Z1846" s="133">
        <f t="shared" si="374"/>
        <v>-100</v>
      </c>
      <c r="AA1846" s="134" t="str">
        <f>TEXT(Table1[[#This Row],[Date]],"DDD")</f>
        <v>Sat</v>
      </c>
      <c r="AB1846" s="133" t="str">
        <f>IF(OR(G1846="Doomben",G1846="Eagle Farm"),"Q",IF(AND(Q1846&gt;1,Q1846&lt;55,Table1[[#This Row],[Source]]="Nat"),"Nat OK",IF(AND(Table1[[#This Row],[Source]]&lt;&gt;"Nat",Q1846&lt;55),"Poor &lt;55",IF(OR(G1846="Randwick",G1846="Flemington",G1846="Caulfield",G1846="Sandown Lake",G1846="Sandown Hill"),"Best","ave"))))</f>
        <v>Best</v>
      </c>
      <c r="AC1846" s="133">
        <f>IF(Q1846="","",IF(AB1846="Poor &lt;55",$AC$2*0.2%,IF(AND(AB1846="Q",AA1846&lt;&gt;"Wed"),$AC$2*0.4%,IF(AND(AB1846="Q",AA1846="Wed"),$AC$2*0.5%,IF(AND(AB1846="Ave",U1846=100),$AC$2*0.5%,IF(AND(AB1846="ave",U1846="",N1846=1,AG1846="Bush"),$AC$2*1%,IF(AND(AB1846="ave",U1846="",Q1846&gt;100),$AC$2*1.3%,IF(AND(AB1846="ave",U1846=""),$AC$2*1.2%,IF(AND(AB1846="Ave",U1846=200),$AC$2*1%,IF(AND(AB1846="Best",U1846=200),$AC$2*1.5%,IF(AND(AB1846="Best",U1846="",K1846&lt;&gt;"Pro Syd"),$AC$2*0.5%,IF(AND(AB1846="Best",U1846=""),$AC$2*1%,IF(AND(AB1846="Best",U1846=100,Table1[[#This Row],[State]]="NSW"),$AC$2*0.4%,IF(AND(AB1846="Best",U1846=100),$AC$2*1%,IF(Table1[[#This Row],[Adj]]="Nat OK",$AC$2*0.5%,"xxx")))))))))))))))</f>
        <v>100</v>
      </c>
      <c r="AD1846" s="133" t="str">
        <f t="shared" si="375"/>
        <v/>
      </c>
      <c r="AE1846" s="133">
        <f t="shared" si="376"/>
        <v>-100</v>
      </c>
      <c r="AF1846" s="133" t="str">
        <f>VLOOKUP(Table1[[#This Row],[Track]],$F$2672:$H$2715,2,FALSE)</f>
        <v>Vic</v>
      </c>
      <c r="AG1846" s="133" t="str">
        <f>VLOOKUP(Table1[[#This Row],[Track]],$F$2672:$H$2715,3,FALSE)</f>
        <v>-</v>
      </c>
      <c r="AH1846" s="133" t="str">
        <f>IF(Table1[[#This Row],[Date]]&lt;$AH$2,"",IF(Table1[[#This Row],[Date]]&lt;$AH$3,"Edge","Elite Combo"))</f>
        <v/>
      </c>
      <c r="AI1846" s="218">
        <f>Table1[[#This Row],[Time]]</f>
        <v>0.58333333333333337</v>
      </c>
      <c r="AJ1846" s="219" t="str">
        <f>Table1[[#This Row],[Track]]</f>
        <v>Caulfield</v>
      </c>
      <c r="AK1846" s="216">
        <f>Table1[[#This Row],[Race ]]</f>
        <v>4</v>
      </c>
      <c r="AL1846" s="219">
        <f>Table1[[#This Row],[TAB]]</f>
        <v>14</v>
      </c>
      <c r="AM1846" s="219" t="str">
        <f>Table1[[#This Row],[Selection]]</f>
        <v>City Of Lights</v>
      </c>
      <c r="AN1846" s="220" t="str">
        <f>Table1[[#This Row],[Sources]]</f>
        <v>E4-10/Nat-13</v>
      </c>
      <c r="AO1846" s="219">
        <f>Table1[[#This Row],[Scale Bet]]</f>
        <v>100</v>
      </c>
    </row>
    <row r="1847" spans="5:41" ht="16.5" customHeight="1" x14ac:dyDescent="0.25">
      <c r="E1847" s="185">
        <v>45577</v>
      </c>
      <c r="F1847" s="35">
        <v>0.58333333333333337</v>
      </c>
      <c r="G1847" s="36" t="s">
        <v>201</v>
      </c>
      <c r="H1847" s="36">
        <v>4</v>
      </c>
      <c r="I1847" s="36">
        <v>14</v>
      </c>
      <c r="J1847" s="36" t="s">
        <v>432</v>
      </c>
      <c r="K1847" s="36" t="s">
        <v>13</v>
      </c>
      <c r="L1847" s="165">
        <v>13</v>
      </c>
      <c r="M1847" s="134" t="str">
        <f t="shared" si="364"/>
        <v/>
      </c>
      <c r="N1847" s="36" t="str">
        <f t="shared" si="365"/>
        <v/>
      </c>
      <c r="O1847" s="135" t="str">
        <f t="shared" si="366"/>
        <v/>
      </c>
      <c r="P1847" s="186" t="str">
        <f t="shared" si="367"/>
        <v>OK</v>
      </c>
      <c r="Q1847" s="187" t="str">
        <f t="shared" si="368"/>
        <v/>
      </c>
      <c r="R1847" s="150"/>
      <c r="S1847" s="187" t="str">
        <f t="shared" si="369"/>
        <v/>
      </c>
      <c r="T1847" s="136" t="str">
        <f t="shared" si="370"/>
        <v>City Of Lights</v>
      </c>
      <c r="U1847" s="137" t="str">
        <f>IF(P1847="","",IF(N1847=1,"",IF(Q1847="","",IF(Q1847&lt;=100,100,IF(Table1[[#This Row],[Day]]="Wed",100,200)))))</f>
        <v/>
      </c>
      <c r="V1847" s="137" t="str">
        <f t="shared" si="371"/>
        <v/>
      </c>
      <c r="W1847" s="137" t="str">
        <f t="shared" si="372"/>
        <v/>
      </c>
      <c r="X1847" s="133">
        <f>100</f>
        <v>100</v>
      </c>
      <c r="Y1847" s="133" t="str">
        <f t="shared" si="373"/>
        <v/>
      </c>
      <c r="Z1847" s="133">
        <f t="shared" si="374"/>
        <v>-100</v>
      </c>
      <c r="AA1847" s="134" t="str">
        <f>TEXT(Table1[[#This Row],[Date]],"DDD")</f>
        <v>Sat</v>
      </c>
      <c r="AB1847" s="133" t="str">
        <f>IF(OR(G1847="Doomben",G1847="Eagle Farm"),"Q",IF(AND(Q1847&gt;1,Q1847&lt;55,Table1[[#This Row],[Source]]="Nat"),"Nat OK",IF(AND(Table1[[#This Row],[Source]]&lt;&gt;"Nat",Q1847&lt;55),"Poor &lt;55",IF(OR(G1847="Randwick",G1847="Flemington",G1847="Caulfield",G1847="Sandown Lake",G1847="Sandown Hill"),"Best","ave"))))</f>
        <v>Best</v>
      </c>
      <c r="AC1847" s="133" t="str">
        <f>IF(Q1847="","",IF(AB1847="Poor &lt;55",$AC$2*0.2%,IF(AND(AB1847="Q",AA1847&lt;&gt;"Wed"),$AC$2*0.4%,IF(AND(AB1847="Q",AA1847="Wed"),$AC$2*0.5%,IF(AND(AB1847="Ave",U1847=100),$AC$2*0.5%,IF(AND(AB1847="ave",U1847="",N1847=1,AG1847="Bush"),$AC$2*1%,IF(AND(AB1847="ave",U1847="",Q1847&gt;100),$AC$2*1.3%,IF(AND(AB1847="ave",U1847=""),$AC$2*1.2%,IF(AND(AB1847="Ave",U1847=200),$AC$2*1%,IF(AND(AB1847="Best",U1847=200),$AC$2*1.5%,IF(AND(AB1847="Best",U1847="",K1847&lt;&gt;"Pro Syd"),$AC$2*0.5%,IF(AND(AB1847="Best",U1847=""),$AC$2*1%,IF(AND(AB1847="Best",U1847=100,Table1[[#This Row],[State]]="NSW"),$AC$2*0.4%,IF(AND(AB1847="Best",U1847=100),$AC$2*1%,IF(Table1[[#This Row],[Adj]]="Nat OK",$AC$2*0.5%,"xxx")))))))))))))))</f>
        <v/>
      </c>
      <c r="AD1847" s="133" t="str">
        <f t="shared" si="375"/>
        <v/>
      </c>
      <c r="AE1847" s="133" t="str">
        <f t="shared" si="376"/>
        <v/>
      </c>
      <c r="AF1847" s="133" t="str">
        <f>VLOOKUP(Table1[[#This Row],[Track]],$F$2672:$H$2715,2,FALSE)</f>
        <v>Vic</v>
      </c>
      <c r="AG1847" s="133" t="str">
        <f>VLOOKUP(Table1[[#This Row],[Track]],$F$2672:$H$2715,3,FALSE)</f>
        <v>-</v>
      </c>
      <c r="AH1847" s="133" t="str">
        <f>IF(Table1[[#This Row],[Date]]&lt;$AH$2,"",IF(Table1[[#This Row],[Date]]&lt;$AH$3,"Edge","Elite Combo"))</f>
        <v/>
      </c>
      <c r="AI1847" s="218">
        <f>Table1[[#This Row],[Time]]</f>
        <v>0.58333333333333337</v>
      </c>
      <c r="AJ1847" s="219" t="str">
        <f>Table1[[#This Row],[Track]]</f>
        <v>Caulfield</v>
      </c>
      <c r="AK1847" s="216">
        <f>Table1[[#This Row],[Race ]]</f>
        <v>4</v>
      </c>
      <c r="AL1847" s="219">
        <f>Table1[[#This Row],[TAB]]</f>
        <v>14</v>
      </c>
      <c r="AM1847" s="219" t="str">
        <f>Table1[[#This Row],[Selection]]</f>
        <v>City Of Lights</v>
      </c>
      <c r="AN1847" s="220" t="str">
        <f>Table1[[#This Row],[Sources]]</f>
        <v/>
      </c>
      <c r="AO1847" s="219" t="str">
        <f>Table1[[#This Row],[Scale Bet]]</f>
        <v/>
      </c>
    </row>
    <row r="1848" spans="5:41" ht="16.5" customHeight="1" x14ac:dyDescent="0.25">
      <c r="E1848" s="185">
        <v>45577</v>
      </c>
      <c r="F1848" s="35">
        <v>0.58333333333333337</v>
      </c>
      <c r="G1848" s="36" t="s">
        <v>201</v>
      </c>
      <c r="H1848" s="36">
        <v>4</v>
      </c>
      <c r="I1848" s="36">
        <v>3</v>
      </c>
      <c r="J1848" s="36" t="s">
        <v>433</v>
      </c>
      <c r="K1848" s="36" t="s">
        <v>40</v>
      </c>
      <c r="L1848" s="165">
        <v>12</v>
      </c>
      <c r="M1848" s="134">
        <f t="shared" si="364"/>
        <v>22</v>
      </c>
      <c r="N1848" s="36">
        <f t="shared" si="365"/>
        <v>2</v>
      </c>
      <c r="O1848" s="135" t="str">
        <f t="shared" si="366"/>
        <v>Edge-12/Pro Mel-10</v>
      </c>
      <c r="P1848" s="186" t="str">
        <f t="shared" si="367"/>
        <v>OK</v>
      </c>
      <c r="Q1848" s="187">
        <f t="shared" si="368"/>
        <v>88</v>
      </c>
      <c r="R1848" s="150"/>
      <c r="S1848" s="187" t="str">
        <f t="shared" si="369"/>
        <v/>
      </c>
      <c r="T1848" s="136" t="str">
        <f t="shared" si="370"/>
        <v>See You In Heaven</v>
      </c>
      <c r="U1848" s="137">
        <f>IF(P1848="","",IF(N1848=1,"",IF(Q1848="","",IF(Q1848&lt;=100,100,IF(Table1[[#This Row],[Day]]="Wed",100,200)))))</f>
        <v>100</v>
      </c>
      <c r="V1848" s="137" t="str">
        <f t="shared" si="371"/>
        <v/>
      </c>
      <c r="W1848" s="137">
        <f t="shared" si="372"/>
        <v>-100</v>
      </c>
      <c r="X1848" s="133">
        <f>100</f>
        <v>100</v>
      </c>
      <c r="Y1848" s="133" t="str">
        <f t="shared" si="373"/>
        <v/>
      </c>
      <c r="Z1848" s="133">
        <f t="shared" si="374"/>
        <v>-100</v>
      </c>
      <c r="AA1848" s="134" t="str">
        <f>TEXT(Table1[[#This Row],[Date]],"DDD")</f>
        <v>Sat</v>
      </c>
      <c r="AB1848" s="133" t="str">
        <f>IF(OR(G1848="Doomben",G1848="Eagle Farm"),"Q",IF(AND(Q1848&gt;1,Q1848&lt;55,Table1[[#This Row],[Source]]="Nat"),"Nat OK",IF(AND(Table1[[#This Row],[Source]]&lt;&gt;"Nat",Q1848&lt;55),"Poor &lt;55",IF(OR(G1848="Randwick",G1848="Flemington",G1848="Caulfield",G1848="Sandown Lake",G1848="Sandown Hill"),"Best","ave"))))</f>
        <v>Best</v>
      </c>
      <c r="AC1848" s="133">
        <f>IF(Q1848="","",IF(AB1848="Poor &lt;55",$AC$2*0.2%,IF(AND(AB1848="Q",AA1848&lt;&gt;"Wed"),$AC$2*0.4%,IF(AND(AB1848="Q",AA1848="Wed"),$AC$2*0.5%,IF(AND(AB1848="Ave",U1848=100),$AC$2*0.5%,IF(AND(AB1848="ave",U1848="",N1848=1,AG1848="Bush"),$AC$2*1%,IF(AND(AB1848="ave",U1848="",Q1848&gt;100),$AC$2*1.3%,IF(AND(AB1848="ave",U1848=""),$AC$2*1.2%,IF(AND(AB1848="Ave",U1848=200),$AC$2*1%,IF(AND(AB1848="Best",U1848=200),$AC$2*1.5%,IF(AND(AB1848="Best",U1848="",K1848&lt;&gt;"Pro Syd"),$AC$2*0.5%,IF(AND(AB1848="Best",U1848=""),$AC$2*1%,IF(AND(AB1848="Best",U1848=100,Table1[[#This Row],[State]]="NSW"),$AC$2*0.4%,IF(AND(AB1848="Best",U1848=100),$AC$2*1%,IF(Table1[[#This Row],[Adj]]="Nat OK",$AC$2*0.5%,"xxx")))))))))))))))</f>
        <v>100</v>
      </c>
      <c r="AD1848" s="133" t="str">
        <f t="shared" si="375"/>
        <v/>
      </c>
      <c r="AE1848" s="133">
        <f t="shared" si="376"/>
        <v>-100</v>
      </c>
      <c r="AF1848" s="133" t="str">
        <f>VLOOKUP(Table1[[#This Row],[Track]],$F$2672:$H$2715,2,FALSE)</f>
        <v>Vic</v>
      </c>
      <c r="AG1848" s="133" t="str">
        <f>VLOOKUP(Table1[[#This Row],[Track]],$F$2672:$H$2715,3,FALSE)</f>
        <v>-</v>
      </c>
      <c r="AH1848" s="133" t="str">
        <f>IF(Table1[[#This Row],[Date]]&lt;$AH$2,"",IF(Table1[[#This Row],[Date]]&lt;$AH$3,"Edge","Elite Combo"))</f>
        <v/>
      </c>
      <c r="AI1848" s="218">
        <f>Table1[[#This Row],[Time]]</f>
        <v>0.58333333333333337</v>
      </c>
      <c r="AJ1848" s="219" t="str">
        <f>Table1[[#This Row],[Track]]</f>
        <v>Caulfield</v>
      </c>
      <c r="AK1848" s="216">
        <f>Table1[[#This Row],[Race ]]</f>
        <v>4</v>
      </c>
      <c r="AL1848" s="219">
        <f>Table1[[#This Row],[TAB]]</f>
        <v>3</v>
      </c>
      <c r="AM1848" s="219" t="str">
        <f>Table1[[#This Row],[Selection]]</f>
        <v>See You In Heaven</v>
      </c>
      <c r="AN1848" s="220" t="str">
        <f>Table1[[#This Row],[Sources]]</f>
        <v>Edge-12/Pro Mel-10</v>
      </c>
      <c r="AO1848" s="219">
        <f>Table1[[#This Row],[Scale Bet]]</f>
        <v>100</v>
      </c>
    </row>
    <row r="1849" spans="5:41" ht="16.5" customHeight="1" x14ac:dyDescent="0.25">
      <c r="E1849" s="185">
        <v>45577</v>
      </c>
      <c r="F1849" s="35">
        <v>0.58333333333333337</v>
      </c>
      <c r="G1849" s="36" t="s">
        <v>201</v>
      </c>
      <c r="H1849" s="36">
        <v>4</v>
      </c>
      <c r="I1849" s="36">
        <v>3</v>
      </c>
      <c r="J1849" s="36" t="s">
        <v>433</v>
      </c>
      <c r="K1849" s="36" t="s">
        <v>18</v>
      </c>
      <c r="L1849" s="165">
        <v>10</v>
      </c>
      <c r="M1849" s="134" t="str">
        <f t="shared" si="364"/>
        <v/>
      </c>
      <c r="N1849" s="36" t="str">
        <f t="shared" si="365"/>
        <v/>
      </c>
      <c r="O1849" s="135" t="str">
        <f t="shared" si="366"/>
        <v/>
      </c>
      <c r="P1849" s="186" t="str">
        <f t="shared" si="367"/>
        <v>OK</v>
      </c>
      <c r="Q1849" s="187" t="str">
        <f t="shared" si="368"/>
        <v/>
      </c>
      <c r="R1849" s="150"/>
      <c r="S1849" s="187" t="str">
        <f t="shared" si="369"/>
        <v/>
      </c>
      <c r="T1849" s="136" t="str">
        <f t="shared" si="370"/>
        <v>See You In Heaven</v>
      </c>
      <c r="U1849" s="137" t="str">
        <f>IF(P1849="","",IF(N1849=1,"",IF(Q1849="","",IF(Q1849&lt;=100,100,IF(Table1[[#This Row],[Day]]="Wed",100,200)))))</f>
        <v/>
      </c>
      <c r="V1849" s="137" t="str">
        <f t="shared" si="371"/>
        <v/>
      </c>
      <c r="W1849" s="137" t="str">
        <f t="shared" si="372"/>
        <v/>
      </c>
      <c r="X1849" s="133">
        <f>100</f>
        <v>100</v>
      </c>
      <c r="Y1849" s="133" t="str">
        <f t="shared" si="373"/>
        <v/>
      </c>
      <c r="Z1849" s="133">
        <f t="shared" si="374"/>
        <v>-100</v>
      </c>
      <c r="AA1849" s="134" t="str">
        <f>TEXT(Table1[[#This Row],[Date]],"DDD")</f>
        <v>Sat</v>
      </c>
      <c r="AB1849" s="133" t="str">
        <f>IF(OR(G1849="Doomben",G1849="Eagle Farm"),"Q",IF(AND(Q1849&gt;1,Q1849&lt;55,Table1[[#This Row],[Source]]="Nat"),"Nat OK",IF(AND(Table1[[#This Row],[Source]]&lt;&gt;"Nat",Q1849&lt;55),"Poor &lt;55",IF(OR(G1849="Randwick",G1849="Flemington",G1849="Caulfield",G1849="Sandown Lake",G1849="Sandown Hill"),"Best","ave"))))</f>
        <v>Best</v>
      </c>
      <c r="AC1849" s="133" t="str">
        <f>IF(Q1849="","",IF(AB1849="Poor &lt;55",$AC$2*0.2%,IF(AND(AB1849="Q",AA1849&lt;&gt;"Wed"),$AC$2*0.4%,IF(AND(AB1849="Q",AA1849="Wed"),$AC$2*0.5%,IF(AND(AB1849="Ave",U1849=100),$AC$2*0.5%,IF(AND(AB1849="ave",U1849="",N1849=1,AG1849="Bush"),$AC$2*1%,IF(AND(AB1849="ave",U1849="",Q1849&gt;100),$AC$2*1.3%,IF(AND(AB1849="ave",U1849=""),$AC$2*1.2%,IF(AND(AB1849="Ave",U1849=200),$AC$2*1%,IF(AND(AB1849="Best",U1849=200),$AC$2*1.5%,IF(AND(AB1849="Best",U1849="",K1849&lt;&gt;"Pro Syd"),$AC$2*0.5%,IF(AND(AB1849="Best",U1849=""),$AC$2*1%,IF(AND(AB1849="Best",U1849=100,Table1[[#This Row],[State]]="NSW"),$AC$2*0.4%,IF(AND(AB1849="Best",U1849=100),$AC$2*1%,IF(Table1[[#This Row],[Adj]]="Nat OK",$AC$2*0.5%,"xxx")))))))))))))))</f>
        <v/>
      </c>
      <c r="AD1849" s="133" t="str">
        <f t="shared" si="375"/>
        <v/>
      </c>
      <c r="AE1849" s="133" t="str">
        <f t="shared" si="376"/>
        <v/>
      </c>
      <c r="AF1849" s="133" t="str">
        <f>VLOOKUP(Table1[[#This Row],[Track]],$F$2672:$H$2715,2,FALSE)</f>
        <v>Vic</v>
      </c>
      <c r="AG1849" s="133" t="str">
        <f>VLOOKUP(Table1[[#This Row],[Track]],$F$2672:$H$2715,3,FALSE)</f>
        <v>-</v>
      </c>
      <c r="AH1849" s="133" t="str">
        <f>IF(Table1[[#This Row],[Date]]&lt;$AH$2,"",IF(Table1[[#This Row],[Date]]&lt;$AH$3,"Edge","Elite Combo"))</f>
        <v/>
      </c>
      <c r="AI1849" s="218">
        <f>Table1[[#This Row],[Time]]</f>
        <v>0.58333333333333337</v>
      </c>
      <c r="AJ1849" s="219" t="str">
        <f>Table1[[#This Row],[Track]]</f>
        <v>Caulfield</v>
      </c>
      <c r="AK1849" s="216">
        <f>Table1[[#This Row],[Race ]]</f>
        <v>4</v>
      </c>
      <c r="AL1849" s="219">
        <f>Table1[[#This Row],[TAB]]</f>
        <v>3</v>
      </c>
      <c r="AM1849" s="219" t="str">
        <f>Table1[[#This Row],[Selection]]</f>
        <v>See You In Heaven</v>
      </c>
      <c r="AN1849" s="220" t="str">
        <f>Table1[[#This Row],[Sources]]</f>
        <v/>
      </c>
      <c r="AO1849" s="219" t="str">
        <f>Table1[[#This Row],[Scale Bet]]</f>
        <v/>
      </c>
    </row>
    <row r="1850" spans="5:41" ht="16.5" customHeight="1" x14ac:dyDescent="0.25">
      <c r="E1850" s="185">
        <v>45577</v>
      </c>
      <c r="F1850" s="35">
        <v>0.60763888888888884</v>
      </c>
      <c r="G1850" s="36" t="s">
        <v>201</v>
      </c>
      <c r="H1850" s="36">
        <v>5</v>
      </c>
      <c r="I1850" s="36">
        <v>12</v>
      </c>
      <c r="J1850" s="36" t="s">
        <v>434</v>
      </c>
      <c r="K1850" s="36" t="s">
        <v>40</v>
      </c>
      <c r="L1850" s="165">
        <v>12</v>
      </c>
      <c r="M1850" s="134">
        <f t="shared" si="364"/>
        <v>25</v>
      </c>
      <c r="N1850" s="36">
        <f t="shared" si="365"/>
        <v>2</v>
      </c>
      <c r="O1850" s="135" t="str">
        <f t="shared" si="366"/>
        <v>Edge-12/Pro Mel-13</v>
      </c>
      <c r="P1850" s="186" t="str">
        <f t="shared" si="367"/>
        <v>OK</v>
      </c>
      <c r="Q1850" s="187">
        <f t="shared" si="368"/>
        <v>100</v>
      </c>
      <c r="R1850" s="150"/>
      <c r="S1850" s="187" t="str">
        <f t="shared" si="369"/>
        <v/>
      </c>
      <c r="T1850" s="136" t="str">
        <f t="shared" si="370"/>
        <v>Coin Toss</v>
      </c>
      <c r="U1850" s="137">
        <f>IF(P1850="","",IF(N1850=1,"",IF(Q1850="","",IF(Q1850&lt;=100,100,IF(Table1[[#This Row],[Day]]="Wed",100,200)))))</f>
        <v>100</v>
      </c>
      <c r="V1850" s="137" t="str">
        <f t="shared" si="371"/>
        <v/>
      </c>
      <c r="W1850" s="137">
        <f t="shared" si="372"/>
        <v>-100</v>
      </c>
      <c r="X1850" s="133">
        <f>100</f>
        <v>100</v>
      </c>
      <c r="Y1850" s="133" t="str">
        <f t="shared" si="373"/>
        <v/>
      </c>
      <c r="Z1850" s="133">
        <f t="shared" si="374"/>
        <v>-100</v>
      </c>
      <c r="AA1850" s="134" t="str">
        <f>TEXT(Table1[[#This Row],[Date]],"DDD")</f>
        <v>Sat</v>
      </c>
      <c r="AB1850" s="133" t="str">
        <f>IF(OR(G1850="Doomben",G1850="Eagle Farm"),"Q",IF(AND(Q1850&gt;1,Q1850&lt;55,Table1[[#This Row],[Source]]="Nat"),"Nat OK",IF(AND(Table1[[#This Row],[Source]]&lt;&gt;"Nat",Q1850&lt;55),"Poor &lt;55",IF(OR(G1850="Randwick",G1850="Flemington",G1850="Caulfield",G1850="Sandown Lake",G1850="Sandown Hill"),"Best","ave"))))</f>
        <v>Best</v>
      </c>
      <c r="AC1850" s="133">
        <f>IF(Q1850="","",IF(AB1850="Poor &lt;55",$AC$2*0.2%,IF(AND(AB1850="Q",AA1850&lt;&gt;"Wed"),$AC$2*0.4%,IF(AND(AB1850="Q",AA1850="Wed"),$AC$2*0.5%,IF(AND(AB1850="Ave",U1850=100),$AC$2*0.5%,IF(AND(AB1850="ave",U1850="",N1850=1,AG1850="Bush"),$AC$2*1%,IF(AND(AB1850="ave",U1850="",Q1850&gt;100),$AC$2*1.3%,IF(AND(AB1850="ave",U1850=""),$AC$2*1.2%,IF(AND(AB1850="Ave",U1850=200),$AC$2*1%,IF(AND(AB1850="Best",U1850=200),$AC$2*1.5%,IF(AND(AB1850="Best",U1850="",K1850&lt;&gt;"Pro Syd"),$AC$2*0.5%,IF(AND(AB1850="Best",U1850=""),$AC$2*1%,IF(AND(AB1850="Best",U1850=100,Table1[[#This Row],[State]]="NSW"),$AC$2*0.4%,IF(AND(AB1850="Best",U1850=100),$AC$2*1%,IF(Table1[[#This Row],[Adj]]="Nat OK",$AC$2*0.5%,"xxx")))))))))))))))</f>
        <v>100</v>
      </c>
      <c r="AD1850" s="133" t="str">
        <f t="shared" si="375"/>
        <v/>
      </c>
      <c r="AE1850" s="133">
        <f t="shared" si="376"/>
        <v>-100</v>
      </c>
      <c r="AF1850" s="133" t="str">
        <f>VLOOKUP(Table1[[#This Row],[Track]],$F$2672:$H$2715,2,FALSE)</f>
        <v>Vic</v>
      </c>
      <c r="AG1850" s="133" t="str">
        <f>VLOOKUP(Table1[[#This Row],[Track]],$F$2672:$H$2715,3,FALSE)</f>
        <v>-</v>
      </c>
      <c r="AH1850" s="133" t="str">
        <f>IF(Table1[[#This Row],[Date]]&lt;$AH$2,"",IF(Table1[[#This Row],[Date]]&lt;$AH$3,"Edge","Elite Combo"))</f>
        <v/>
      </c>
      <c r="AI1850" s="218">
        <f>Table1[[#This Row],[Time]]</f>
        <v>0.60763888888888884</v>
      </c>
      <c r="AJ1850" s="219" t="str">
        <f>Table1[[#This Row],[Track]]</f>
        <v>Caulfield</v>
      </c>
      <c r="AK1850" s="216">
        <f>Table1[[#This Row],[Race ]]</f>
        <v>5</v>
      </c>
      <c r="AL1850" s="219">
        <f>Table1[[#This Row],[TAB]]</f>
        <v>12</v>
      </c>
      <c r="AM1850" s="219" t="str">
        <f>Table1[[#This Row],[Selection]]</f>
        <v>Coin Toss</v>
      </c>
      <c r="AN1850" s="220" t="str">
        <f>Table1[[#This Row],[Sources]]</f>
        <v>Edge-12/Pro Mel-13</v>
      </c>
      <c r="AO1850" s="219">
        <f>Table1[[#This Row],[Scale Bet]]</f>
        <v>100</v>
      </c>
    </row>
    <row r="1851" spans="5:41" ht="16.5" customHeight="1" x14ac:dyDescent="0.25">
      <c r="E1851" s="185">
        <v>45577</v>
      </c>
      <c r="F1851" s="35">
        <v>0.60763888888888884</v>
      </c>
      <c r="G1851" s="36" t="s">
        <v>201</v>
      </c>
      <c r="H1851" s="36">
        <v>5</v>
      </c>
      <c r="I1851" s="36">
        <v>12</v>
      </c>
      <c r="J1851" s="36" t="s">
        <v>434</v>
      </c>
      <c r="K1851" s="36" t="s">
        <v>18</v>
      </c>
      <c r="L1851" s="165">
        <v>13</v>
      </c>
      <c r="M1851" s="134" t="str">
        <f t="shared" si="364"/>
        <v/>
      </c>
      <c r="N1851" s="36" t="str">
        <f t="shared" si="365"/>
        <v/>
      </c>
      <c r="O1851" s="135" t="str">
        <f t="shared" si="366"/>
        <v/>
      </c>
      <c r="P1851" s="186" t="str">
        <f t="shared" si="367"/>
        <v>OK</v>
      </c>
      <c r="Q1851" s="187" t="str">
        <f t="shared" si="368"/>
        <v/>
      </c>
      <c r="R1851" s="150"/>
      <c r="S1851" s="187" t="str">
        <f t="shared" si="369"/>
        <v/>
      </c>
      <c r="T1851" s="136" t="str">
        <f t="shared" si="370"/>
        <v>Coin Toss</v>
      </c>
      <c r="U1851" s="137" t="str">
        <f>IF(P1851="","",IF(N1851=1,"",IF(Q1851="","",IF(Q1851&lt;=100,100,IF(Table1[[#This Row],[Day]]="Wed",100,200)))))</f>
        <v/>
      </c>
      <c r="V1851" s="137" t="str">
        <f t="shared" si="371"/>
        <v/>
      </c>
      <c r="W1851" s="137" t="str">
        <f t="shared" si="372"/>
        <v/>
      </c>
      <c r="X1851" s="133">
        <f>100</f>
        <v>100</v>
      </c>
      <c r="Y1851" s="133" t="str">
        <f t="shared" si="373"/>
        <v/>
      </c>
      <c r="Z1851" s="133">
        <f t="shared" si="374"/>
        <v>-100</v>
      </c>
      <c r="AA1851" s="134" t="str">
        <f>TEXT(Table1[[#This Row],[Date]],"DDD")</f>
        <v>Sat</v>
      </c>
      <c r="AB1851" s="133" t="str">
        <f>IF(OR(G1851="Doomben",G1851="Eagle Farm"),"Q",IF(AND(Q1851&gt;1,Q1851&lt;55,Table1[[#This Row],[Source]]="Nat"),"Nat OK",IF(AND(Table1[[#This Row],[Source]]&lt;&gt;"Nat",Q1851&lt;55),"Poor &lt;55",IF(OR(G1851="Randwick",G1851="Flemington",G1851="Caulfield",G1851="Sandown Lake",G1851="Sandown Hill"),"Best","ave"))))</f>
        <v>Best</v>
      </c>
      <c r="AC1851" s="133" t="str">
        <f>IF(Q1851="","",IF(AB1851="Poor &lt;55",$AC$2*0.2%,IF(AND(AB1851="Q",AA1851&lt;&gt;"Wed"),$AC$2*0.4%,IF(AND(AB1851="Q",AA1851="Wed"),$AC$2*0.5%,IF(AND(AB1851="Ave",U1851=100),$AC$2*0.5%,IF(AND(AB1851="ave",U1851="",N1851=1,AG1851="Bush"),$AC$2*1%,IF(AND(AB1851="ave",U1851="",Q1851&gt;100),$AC$2*1.3%,IF(AND(AB1851="ave",U1851=""),$AC$2*1.2%,IF(AND(AB1851="Ave",U1851=200),$AC$2*1%,IF(AND(AB1851="Best",U1851=200),$AC$2*1.5%,IF(AND(AB1851="Best",U1851="",K1851&lt;&gt;"Pro Syd"),$AC$2*0.5%,IF(AND(AB1851="Best",U1851=""),$AC$2*1%,IF(AND(AB1851="Best",U1851=100,Table1[[#This Row],[State]]="NSW"),$AC$2*0.4%,IF(AND(AB1851="Best",U1851=100),$AC$2*1%,IF(Table1[[#This Row],[Adj]]="Nat OK",$AC$2*0.5%,"xxx")))))))))))))))</f>
        <v/>
      </c>
      <c r="AD1851" s="133" t="str">
        <f t="shared" si="375"/>
        <v/>
      </c>
      <c r="AE1851" s="133" t="str">
        <f t="shared" si="376"/>
        <v/>
      </c>
      <c r="AF1851" s="133" t="str">
        <f>VLOOKUP(Table1[[#This Row],[Track]],$F$2672:$H$2715,2,FALSE)</f>
        <v>Vic</v>
      </c>
      <c r="AG1851" s="133" t="str">
        <f>VLOOKUP(Table1[[#This Row],[Track]],$F$2672:$H$2715,3,FALSE)</f>
        <v>-</v>
      </c>
      <c r="AH1851" s="133" t="str">
        <f>IF(Table1[[#This Row],[Date]]&lt;$AH$2,"",IF(Table1[[#This Row],[Date]]&lt;$AH$3,"Edge","Elite Combo"))</f>
        <v/>
      </c>
      <c r="AI1851" s="218">
        <f>Table1[[#This Row],[Time]]</f>
        <v>0.60763888888888884</v>
      </c>
      <c r="AJ1851" s="219" t="str">
        <f>Table1[[#This Row],[Track]]</f>
        <v>Caulfield</v>
      </c>
      <c r="AK1851" s="216">
        <f>Table1[[#This Row],[Race ]]</f>
        <v>5</v>
      </c>
      <c r="AL1851" s="219">
        <f>Table1[[#This Row],[TAB]]</f>
        <v>12</v>
      </c>
      <c r="AM1851" s="219" t="str">
        <f>Table1[[#This Row],[Selection]]</f>
        <v>Coin Toss</v>
      </c>
      <c r="AN1851" s="220" t="str">
        <f>Table1[[#This Row],[Sources]]</f>
        <v/>
      </c>
      <c r="AO1851" s="219" t="str">
        <f>Table1[[#This Row],[Scale Bet]]</f>
        <v/>
      </c>
    </row>
    <row r="1852" spans="5:41" ht="16.5" customHeight="1" x14ac:dyDescent="0.25">
      <c r="E1852" s="185">
        <v>45577</v>
      </c>
      <c r="F1852" s="35">
        <v>0.60763888888888884</v>
      </c>
      <c r="G1852" s="36" t="s">
        <v>201</v>
      </c>
      <c r="H1852" s="36">
        <v>5</v>
      </c>
      <c r="I1852" s="36">
        <v>7</v>
      </c>
      <c r="J1852" s="36" t="s">
        <v>406</v>
      </c>
      <c r="K1852" s="36" t="s">
        <v>1</v>
      </c>
      <c r="L1852" s="165">
        <v>10</v>
      </c>
      <c r="M1852" s="134">
        <f t="shared" si="364"/>
        <v>23</v>
      </c>
      <c r="N1852" s="36">
        <f t="shared" si="365"/>
        <v>2</v>
      </c>
      <c r="O1852" s="135" t="str">
        <f t="shared" si="366"/>
        <v>E4-10/Nat-13</v>
      </c>
      <c r="P1852" s="186" t="str">
        <f t="shared" si="367"/>
        <v>OK</v>
      </c>
      <c r="Q1852" s="187">
        <f t="shared" si="368"/>
        <v>92</v>
      </c>
      <c r="R1852" s="150">
        <v>2.4</v>
      </c>
      <c r="S1852" s="187">
        <f t="shared" si="369"/>
        <v>220.79999999999998</v>
      </c>
      <c r="T1852" s="136" t="str">
        <f t="shared" si="370"/>
        <v>Jimmysstar</v>
      </c>
      <c r="U1852" s="137">
        <f>IF(P1852="","",IF(N1852=1,"",IF(Q1852="","",IF(Q1852&lt;=100,100,IF(Table1[[#This Row],[Day]]="Wed",100,200)))))</f>
        <v>100</v>
      </c>
      <c r="V1852" s="137">
        <f t="shared" si="371"/>
        <v>240</v>
      </c>
      <c r="W1852" s="137">
        <f t="shared" si="372"/>
        <v>140</v>
      </c>
      <c r="X1852" s="133">
        <f>100</f>
        <v>100</v>
      </c>
      <c r="Y1852" s="133">
        <f t="shared" si="373"/>
        <v>240</v>
      </c>
      <c r="Z1852" s="133">
        <f t="shared" si="374"/>
        <v>140</v>
      </c>
      <c r="AA1852" s="134" t="str">
        <f>TEXT(Table1[[#This Row],[Date]],"DDD")</f>
        <v>Sat</v>
      </c>
      <c r="AB1852" s="133" t="str">
        <f>IF(OR(G1852="Doomben",G1852="Eagle Farm"),"Q",IF(AND(Q1852&gt;1,Q1852&lt;55,Table1[[#This Row],[Source]]="Nat"),"Nat OK",IF(AND(Table1[[#This Row],[Source]]&lt;&gt;"Nat",Q1852&lt;55),"Poor &lt;55",IF(OR(G1852="Randwick",G1852="Flemington",G1852="Caulfield",G1852="Sandown Lake",G1852="Sandown Hill"),"Best","ave"))))</f>
        <v>Best</v>
      </c>
      <c r="AC1852" s="133">
        <f>IF(Q1852="","",IF(AB1852="Poor &lt;55",$AC$2*0.2%,IF(AND(AB1852="Q",AA1852&lt;&gt;"Wed"),$AC$2*0.4%,IF(AND(AB1852="Q",AA1852="Wed"),$AC$2*0.5%,IF(AND(AB1852="Ave",U1852=100),$AC$2*0.5%,IF(AND(AB1852="ave",U1852="",N1852=1,AG1852="Bush"),$AC$2*1%,IF(AND(AB1852="ave",U1852="",Q1852&gt;100),$AC$2*1.3%,IF(AND(AB1852="ave",U1852=""),$AC$2*1.2%,IF(AND(AB1852="Ave",U1852=200),$AC$2*1%,IF(AND(AB1852="Best",U1852=200),$AC$2*1.5%,IF(AND(AB1852="Best",U1852="",K1852&lt;&gt;"Pro Syd"),$AC$2*0.5%,IF(AND(AB1852="Best",U1852=""),$AC$2*1%,IF(AND(AB1852="Best",U1852=100,Table1[[#This Row],[State]]="NSW"),$AC$2*0.4%,IF(AND(AB1852="Best",U1852=100),$AC$2*1%,IF(Table1[[#This Row],[Adj]]="Nat OK",$AC$2*0.5%,"xxx")))))))))))))))</f>
        <v>100</v>
      </c>
      <c r="AD1852" s="133">
        <f t="shared" si="375"/>
        <v>240</v>
      </c>
      <c r="AE1852" s="133">
        <f t="shared" si="376"/>
        <v>140</v>
      </c>
      <c r="AF1852" s="133" t="str">
        <f>VLOOKUP(Table1[[#This Row],[Track]],$F$2672:$H$2715,2,FALSE)</f>
        <v>Vic</v>
      </c>
      <c r="AG1852" s="133" t="str">
        <f>VLOOKUP(Table1[[#This Row],[Track]],$F$2672:$H$2715,3,FALSE)</f>
        <v>-</v>
      </c>
      <c r="AH1852" s="133" t="str">
        <f>IF(Table1[[#This Row],[Date]]&lt;$AH$2,"",IF(Table1[[#This Row],[Date]]&lt;$AH$3,"Edge","Elite Combo"))</f>
        <v/>
      </c>
      <c r="AI1852" s="218">
        <f>Table1[[#This Row],[Time]]</f>
        <v>0.60763888888888884</v>
      </c>
      <c r="AJ1852" s="219" t="str">
        <f>Table1[[#This Row],[Track]]</f>
        <v>Caulfield</v>
      </c>
      <c r="AK1852" s="216">
        <f>Table1[[#This Row],[Race ]]</f>
        <v>5</v>
      </c>
      <c r="AL1852" s="219">
        <f>Table1[[#This Row],[TAB]]</f>
        <v>7</v>
      </c>
      <c r="AM1852" s="219" t="str">
        <f>Table1[[#This Row],[Selection]]</f>
        <v>Jimmysstar</v>
      </c>
      <c r="AN1852" s="220" t="str">
        <f>Table1[[#This Row],[Sources]]</f>
        <v>E4-10/Nat-13</v>
      </c>
      <c r="AO1852" s="219">
        <f>Table1[[#This Row],[Scale Bet]]</f>
        <v>100</v>
      </c>
    </row>
    <row r="1853" spans="5:41" ht="16.5" customHeight="1" x14ac:dyDescent="0.25">
      <c r="E1853" s="185">
        <v>45577</v>
      </c>
      <c r="F1853" s="35">
        <v>0.60763888888888884</v>
      </c>
      <c r="G1853" s="36" t="s">
        <v>201</v>
      </c>
      <c r="H1853" s="36">
        <v>5</v>
      </c>
      <c r="I1853" s="36">
        <v>7</v>
      </c>
      <c r="J1853" s="36" t="s">
        <v>406</v>
      </c>
      <c r="K1853" s="36" t="s">
        <v>13</v>
      </c>
      <c r="L1853" s="165">
        <v>13</v>
      </c>
      <c r="M1853" s="134" t="str">
        <f t="shared" si="364"/>
        <v/>
      </c>
      <c r="N1853" s="36" t="str">
        <f t="shared" si="365"/>
        <v/>
      </c>
      <c r="O1853" s="135" t="str">
        <f t="shared" si="366"/>
        <v/>
      </c>
      <c r="P1853" s="186" t="str">
        <f t="shared" si="367"/>
        <v>OK</v>
      </c>
      <c r="Q1853" s="187" t="str">
        <f t="shared" si="368"/>
        <v/>
      </c>
      <c r="R1853" s="150">
        <v>2.4</v>
      </c>
      <c r="S1853" s="187" t="str">
        <f t="shared" si="369"/>
        <v/>
      </c>
      <c r="T1853" s="136" t="str">
        <f t="shared" si="370"/>
        <v>Jimmysstar</v>
      </c>
      <c r="U1853" s="137" t="str">
        <f>IF(P1853="","",IF(N1853=1,"",IF(Q1853="","",IF(Q1853&lt;=100,100,IF(Table1[[#This Row],[Day]]="Wed",100,200)))))</f>
        <v/>
      </c>
      <c r="V1853" s="137" t="str">
        <f t="shared" si="371"/>
        <v/>
      </c>
      <c r="W1853" s="137" t="str">
        <f t="shared" si="372"/>
        <v/>
      </c>
      <c r="X1853" s="133">
        <f>100</f>
        <v>100</v>
      </c>
      <c r="Y1853" s="133">
        <f t="shared" si="373"/>
        <v>240</v>
      </c>
      <c r="Z1853" s="133">
        <f t="shared" si="374"/>
        <v>140</v>
      </c>
      <c r="AA1853" s="134" t="str">
        <f>TEXT(Table1[[#This Row],[Date]],"DDD")</f>
        <v>Sat</v>
      </c>
      <c r="AB1853" s="133" t="str">
        <f>IF(OR(G1853="Doomben",G1853="Eagle Farm"),"Q",IF(AND(Q1853&gt;1,Q1853&lt;55,Table1[[#This Row],[Source]]="Nat"),"Nat OK",IF(AND(Table1[[#This Row],[Source]]&lt;&gt;"Nat",Q1853&lt;55),"Poor &lt;55",IF(OR(G1853="Randwick",G1853="Flemington",G1853="Caulfield",G1853="Sandown Lake",G1853="Sandown Hill"),"Best","ave"))))</f>
        <v>Best</v>
      </c>
      <c r="AC1853" s="133" t="str">
        <f>IF(Q1853="","",IF(AB1853="Poor &lt;55",$AC$2*0.2%,IF(AND(AB1853="Q",AA1853&lt;&gt;"Wed"),$AC$2*0.4%,IF(AND(AB1853="Q",AA1853="Wed"),$AC$2*0.5%,IF(AND(AB1853="Ave",U1853=100),$AC$2*0.5%,IF(AND(AB1853="ave",U1853="",N1853=1,AG1853="Bush"),$AC$2*1%,IF(AND(AB1853="ave",U1853="",Q1853&gt;100),$AC$2*1.3%,IF(AND(AB1853="ave",U1853=""),$AC$2*1.2%,IF(AND(AB1853="Ave",U1853=200),$AC$2*1%,IF(AND(AB1853="Best",U1853=200),$AC$2*1.5%,IF(AND(AB1853="Best",U1853="",K1853&lt;&gt;"Pro Syd"),$AC$2*0.5%,IF(AND(AB1853="Best",U1853=""),$AC$2*1%,IF(AND(AB1853="Best",U1853=100,Table1[[#This Row],[State]]="NSW"),$AC$2*0.4%,IF(AND(AB1853="Best",U1853=100),$AC$2*1%,IF(Table1[[#This Row],[Adj]]="Nat OK",$AC$2*0.5%,"xxx")))))))))))))))</f>
        <v/>
      </c>
      <c r="AD1853" s="133" t="str">
        <f t="shared" si="375"/>
        <v/>
      </c>
      <c r="AE1853" s="133" t="str">
        <f t="shared" si="376"/>
        <v/>
      </c>
      <c r="AF1853" s="133" t="str">
        <f>VLOOKUP(Table1[[#This Row],[Track]],$F$2672:$H$2715,2,FALSE)</f>
        <v>Vic</v>
      </c>
      <c r="AG1853" s="133" t="str">
        <f>VLOOKUP(Table1[[#This Row],[Track]],$F$2672:$H$2715,3,FALSE)</f>
        <v>-</v>
      </c>
      <c r="AH1853" s="133" t="str">
        <f>IF(Table1[[#This Row],[Date]]&lt;$AH$2,"",IF(Table1[[#This Row],[Date]]&lt;$AH$3,"Edge","Elite Combo"))</f>
        <v/>
      </c>
      <c r="AI1853" s="218">
        <f>Table1[[#This Row],[Time]]</f>
        <v>0.60763888888888884</v>
      </c>
      <c r="AJ1853" s="219" t="str">
        <f>Table1[[#This Row],[Track]]</f>
        <v>Caulfield</v>
      </c>
      <c r="AK1853" s="216">
        <f>Table1[[#This Row],[Race ]]</f>
        <v>5</v>
      </c>
      <c r="AL1853" s="219">
        <f>Table1[[#This Row],[TAB]]</f>
        <v>7</v>
      </c>
      <c r="AM1853" s="219" t="str">
        <f>Table1[[#This Row],[Selection]]</f>
        <v>Jimmysstar</v>
      </c>
      <c r="AN1853" s="220" t="str">
        <f>Table1[[#This Row],[Sources]]</f>
        <v/>
      </c>
      <c r="AO1853" s="219" t="str">
        <f>Table1[[#This Row],[Scale Bet]]</f>
        <v/>
      </c>
    </row>
    <row r="1854" spans="5:41" ht="16.5" customHeight="1" x14ac:dyDescent="0.25">
      <c r="E1854" s="185">
        <v>45577</v>
      </c>
      <c r="F1854" s="35">
        <v>0.62152777777777779</v>
      </c>
      <c r="G1854" s="36" t="s">
        <v>17</v>
      </c>
      <c r="H1854" s="36">
        <v>5</v>
      </c>
      <c r="I1854" s="36">
        <v>2</v>
      </c>
      <c r="J1854" s="36" t="s">
        <v>435</v>
      </c>
      <c r="K1854" s="36" t="s">
        <v>13</v>
      </c>
      <c r="L1854" s="165">
        <v>13</v>
      </c>
      <c r="M1854" s="134">
        <f t="shared" si="364"/>
        <v>13</v>
      </c>
      <c r="N1854" s="36">
        <f t="shared" si="365"/>
        <v>1</v>
      </c>
      <c r="O1854" s="135" t="str">
        <f t="shared" si="366"/>
        <v>Nat-13</v>
      </c>
      <c r="P1854" s="186" t="str">
        <f t="shared" si="367"/>
        <v>OK</v>
      </c>
      <c r="Q1854" s="187">
        <f t="shared" si="368"/>
        <v>52</v>
      </c>
      <c r="R1854" s="150">
        <v>6.1</v>
      </c>
      <c r="S1854" s="187">
        <f t="shared" si="369"/>
        <v>317.2</v>
      </c>
      <c r="T1854" s="136" t="str">
        <f t="shared" si="370"/>
        <v>Switzerland</v>
      </c>
      <c r="U1854" s="137" t="str">
        <f>IF(P1854="","",IF(N1854=1,"",IF(Q1854="","",IF(Q1854&lt;=100,100,IF(Table1[[#This Row],[Day]]="Wed",100,200)))))</f>
        <v/>
      </c>
      <c r="V1854" s="137" t="str">
        <f t="shared" si="371"/>
        <v/>
      </c>
      <c r="W1854" s="137" t="str">
        <f t="shared" si="372"/>
        <v/>
      </c>
      <c r="X1854" s="133">
        <f>100</f>
        <v>100</v>
      </c>
      <c r="Y1854" s="133">
        <f t="shared" si="373"/>
        <v>610</v>
      </c>
      <c r="Z1854" s="133">
        <f t="shared" si="374"/>
        <v>510</v>
      </c>
      <c r="AA1854" s="134" t="str">
        <f>TEXT(Table1[[#This Row],[Date]],"DDD")</f>
        <v>Sat</v>
      </c>
      <c r="AB1854" s="133" t="str">
        <f>IF(OR(G1854="Doomben",G1854="Eagle Farm"),"Q",IF(AND(Q1854&gt;1,Q1854&lt;55,Table1[[#This Row],[Source]]="Nat"),"Nat OK",IF(AND(Table1[[#This Row],[Source]]&lt;&gt;"Nat",Q1854&lt;55),"Poor &lt;55",IF(OR(G1854="Randwick",G1854="Flemington",G1854="Caulfield",G1854="Sandown Lake",G1854="Sandown Hill"),"Best","ave"))))</f>
        <v>Nat OK</v>
      </c>
      <c r="AC1854" s="133">
        <f>IF(Q1854="","",IF(AB1854="Poor &lt;55",$AC$2*0.2%,IF(AND(AB1854="Q",AA1854&lt;&gt;"Wed"),$AC$2*0.4%,IF(AND(AB1854="Q",AA1854="Wed"),$AC$2*0.5%,IF(AND(AB1854="Ave",U1854=100),$AC$2*0.5%,IF(AND(AB1854="ave",U1854="",N1854=1,AG1854="Bush"),$AC$2*1%,IF(AND(AB1854="ave",U1854="",Q1854&gt;100),$AC$2*1.3%,IF(AND(AB1854="ave",U1854=""),$AC$2*1.2%,IF(AND(AB1854="Ave",U1854=200),$AC$2*1%,IF(AND(AB1854="Best",U1854=200),$AC$2*1.5%,IF(AND(AB1854="Best",U1854="",K1854&lt;&gt;"Pro Syd"),$AC$2*0.5%,IF(AND(AB1854="Best",U1854=""),$AC$2*1%,IF(AND(AB1854="Best",U1854=100,Table1[[#This Row],[State]]="NSW"),$AC$2*0.4%,IF(AND(AB1854="Best",U1854=100),$AC$2*1%,IF(Table1[[#This Row],[Adj]]="Nat OK",$AC$2*0.5%,"xxx")))))))))))))))</f>
        <v>50</v>
      </c>
      <c r="AD1854" s="133">
        <f t="shared" si="375"/>
        <v>305</v>
      </c>
      <c r="AE1854" s="133">
        <f t="shared" si="376"/>
        <v>255</v>
      </c>
      <c r="AF1854" s="133" t="str">
        <f>VLOOKUP(Table1[[#This Row],[Track]],$F$2672:$H$2715,2,FALSE)</f>
        <v>NSW</v>
      </c>
      <c r="AG1854" s="133" t="str">
        <f>VLOOKUP(Table1[[#This Row],[Track]],$F$2672:$H$2715,3,FALSE)</f>
        <v>-</v>
      </c>
      <c r="AH1854" s="133" t="str">
        <f>IF(Table1[[#This Row],[Date]]&lt;$AH$2,"",IF(Table1[[#This Row],[Date]]&lt;$AH$3,"Edge","Elite Combo"))</f>
        <v/>
      </c>
      <c r="AI1854" s="218">
        <f>Table1[[#This Row],[Time]]</f>
        <v>0.62152777777777779</v>
      </c>
      <c r="AJ1854" s="219" t="str">
        <f>Table1[[#This Row],[Track]]</f>
        <v>Rosehill</v>
      </c>
      <c r="AK1854" s="216">
        <f>Table1[[#This Row],[Race ]]</f>
        <v>5</v>
      </c>
      <c r="AL1854" s="219">
        <f>Table1[[#This Row],[TAB]]</f>
        <v>2</v>
      </c>
      <c r="AM1854" s="219" t="str">
        <f>Table1[[#This Row],[Selection]]</f>
        <v>Switzerland</v>
      </c>
      <c r="AN1854" s="220" t="str">
        <f>Table1[[#This Row],[Sources]]</f>
        <v>Nat-13</v>
      </c>
      <c r="AO1854" s="219">
        <f>Table1[[#This Row],[Scale Bet]]</f>
        <v>50</v>
      </c>
    </row>
    <row r="1855" spans="5:41" ht="16.5" customHeight="1" x14ac:dyDescent="0.25">
      <c r="E1855" s="185">
        <v>45577</v>
      </c>
      <c r="F1855" s="35">
        <v>0.62986111111111109</v>
      </c>
      <c r="G1855" s="36" t="s">
        <v>28</v>
      </c>
      <c r="H1855" s="36">
        <v>5</v>
      </c>
      <c r="I1855" s="36">
        <v>6</v>
      </c>
      <c r="J1855" s="36" t="s">
        <v>236</v>
      </c>
      <c r="K1855" s="36" t="s">
        <v>13</v>
      </c>
      <c r="L1855" s="165">
        <v>11</v>
      </c>
      <c r="M1855" s="134">
        <f t="shared" si="364"/>
        <v>11</v>
      </c>
      <c r="N1855" s="36">
        <f t="shared" si="365"/>
        <v>1</v>
      </c>
      <c r="O1855" s="135" t="str">
        <f t="shared" si="366"/>
        <v>Nat-11</v>
      </c>
      <c r="P1855" s="186" t="str">
        <f t="shared" si="367"/>
        <v/>
      </c>
      <c r="Q1855" s="187">
        <f t="shared" si="368"/>
        <v>44</v>
      </c>
      <c r="R1855" s="150">
        <v>1.8</v>
      </c>
      <c r="S1855" s="187">
        <f t="shared" si="369"/>
        <v>79.2</v>
      </c>
      <c r="T1855" s="136" t="str">
        <f t="shared" si="370"/>
        <v>Wanda Rox</v>
      </c>
      <c r="U1855" s="137" t="str">
        <f>IF(P1855="","",IF(N1855=1,"",IF(Q1855="","",IF(Q1855&lt;=100,100,IF(Table1[[#This Row],[Day]]="Wed",100,200)))))</f>
        <v/>
      </c>
      <c r="V1855" s="137" t="str">
        <f t="shared" si="371"/>
        <v/>
      </c>
      <c r="W1855" s="137" t="str">
        <f t="shared" si="372"/>
        <v/>
      </c>
      <c r="X1855" s="133">
        <f>100</f>
        <v>100</v>
      </c>
      <c r="Y1855" s="133">
        <f t="shared" si="373"/>
        <v>180</v>
      </c>
      <c r="Z1855" s="133">
        <f t="shared" si="374"/>
        <v>80</v>
      </c>
      <c r="AA1855" s="134" t="str">
        <f>TEXT(Table1[[#This Row],[Date]],"DDD")</f>
        <v>Sat</v>
      </c>
      <c r="AB1855" s="133" t="str">
        <f>IF(OR(G1855="Doomben",G1855="Eagle Farm"),"Q",IF(AND(Q1855&gt;1,Q1855&lt;55,Table1[[#This Row],[Source]]="Nat"),"Nat OK",IF(AND(Table1[[#This Row],[Source]]&lt;&gt;"Nat",Q1855&lt;55),"Poor &lt;55",IF(OR(G1855="Randwick",G1855="Flemington",G1855="Caulfield",G1855="Sandown Lake",G1855="Sandown Hill"),"Best","ave"))))</f>
        <v>Q</v>
      </c>
      <c r="AC1855" s="133">
        <f>IF(Q1855="","",IF(AB1855="Poor &lt;55",$AC$2*0.2%,IF(AND(AB1855="Q",AA1855&lt;&gt;"Wed"),$AC$2*0.4%,IF(AND(AB1855="Q",AA1855="Wed"),$AC$2*0.5%,IF(AND(AB1855="Ave",U1855=100),$AC$2*0.5%,IF(AND(AB1855="ave",U1855="",N1855=1,AG1855="Bush"),$AC$2*1%,IF(AND(AB1855="ave",U1855="",Q1855&gt;100),$AC$2*1.3%,IF(AND(AB1855="ave",U1855=""),$AC$2*1.2%,IF(AND(AB1855="Ave",U1855=200),$AC$2*1%,IF(AND(AB1855="Best",U1855=200),$AC$2*1.5%,IF(AND(AB1855="Best",U1855="",K1855&lt;&gt;"Pro Syd"),$AC$2*0.5%,IF(AND(AB1855="Best",U1855=""),$AC$2*1%,IF(AND(AB1855="Best",U1855=100,Table1[[#This Row],[State]]="NSW"),$AC$2*0.4%,IF(AND(AB1855="Best",U1855=100),$AC$2*1%,IF(Table1[[#This Row],[Adj]]="Nat OK",$AC$2*0.5%,"xxx")))))))))))))))</f>
        <v>40</v>
      </c>
      <c r="AD1855" s="133">
        <f t="shared" si="375"/>
        <v>72</v>
      </c>
      <c r="AE1855" s="133">
        <f t="shared" si="376"/>
        <v>32</v>
      </c>
      <c r="AF1855" s="133" t="str">
        <f>VLOOKUP(Table1[[#This Row],[Track]],$F$2672:$H$2715,2,FALSE)</f>
        <v>Qld</v>
      </c>
      <c r="AG1855" s="133" t="str">
        <f>VLOOKUP(Table1[[#This Row],[Track]],$F$2672:$H$2715,3,FALSE)</f>
        <v>-</v>
      </c>
      <c r="AH1855" s="133" t="str">
        <f>IF(Table1[[#This Row],[Date]]&lt;$AH$2,"",IF(Table1[[#This Row],[Date]]&lt;$AH$3,"Edge","Elite Combo"))</f>
        <v/>
      </c>
      <c r="AI1855" s="218">
        <f>Table1[[#This Row],[Time]]</f>
        <v>0.62986111111111109</v>
      </c>
      <c r="AJ1855" s="219" t="str">
        <f>Table1[[#This Row],[Track]]</f>
        <v>Eagle Farm</v>
      </c>
      <c r="AK1855" s="216">
        <f>Table1[[#This Row],[Race ]]</f>
        <v>5</v>
      </c>
      <c r="AL1855" s="219">
        <f>Table1[[#This Row],[TAB]]</f>
        <v>6</v>
      </c>
      <c r="AM1855" s="219" t="str">
        <f>Table1[[#This Row],[Selection]]</f>
        <v>Wanda Rox</v>
      </c>
      <c r="AN1855" s="220" t="str">
        <f>Table1[[#This Row],[Sources]]</f>
        <v>Nat-11</v>
      </c>
      <c r="AO1855" s="219">
        <f>Table1[[#This Row],[Scale Bet]]</f>
        <v>40</v>
      </c>
    </row>
    <row r="1856" spans="5:41" ht="16.5" customHeight="1" x14ac:dyDescent="0.25">
      <c r="E1856" s="185">
        <v>45577</v>
      </c>
      <c r="F1856" s="35">
        <v>0.6875</v>
      </c>
      <c r="G1856" s="36" t="s">
        <v>201</v>
      </c>
      <c r="H1856" s="36">
        <v>8</v>
      </c>
      <c r="I1856" s="36">
        <v>1</v>
      </c>
      <c r="J1856" s="36" t="s">
        <v>436</v>
      </c>
      <c r="K1856" s="36" t="s">
        <v>1</v>
      </c>
      <c r="L1856" s="165">
        <v>10</v>
      </c>
      <c r="M1856" s="134">
        <f t="shared" si="364"/>
        <v>23</v>
      </c>
      <c r="N1856" s="36">
        <f t="shared" si="365"/>
        <v>2</v>
      </c>
      <c r="O1856" s="135" t="str">
        <f t="shared" si="366"/>
        <v>E4-10/Nat-13</v>
      </c>
      <c r="P1856" s="186" t="str">
        <f t="shared" si="367"/>
        <v>OK</v>
      </c>
      <c r="Q1856" s="187">
        <f t="shared" si="368"/>
        <v>92</v>
      </c>
      <c r="R1856" s="150"/>
      <c r="S1856" s="187" t="str">
        <f t="shared" si="369"/>
        <v/>
      </c>
      <c r="T1856" s="136" t="str">
        <f t="shared" si="370"/>
        <v>Broadsiding</v>
      </c>
      <c r="U1856" s="137">
        <f>IF(P1856="","",IF(N1856=1,"",IF(Q1856="","",IF(Q1856&lt;=100,100,IF(Table1[[#This Row],[Day]]="Wed",100,200)))))</f>
        <v>100</v>
      </c>
      <c r="V1856" s="137" t="str">
        <f t="shared" si="371"/>
        <v/>
      </c>
      <c r="W1856" s="137">
        <f t="shared" si="372"/>
        <v>-100</v>
      </c>
      <c r="X1856" s="133">
        <f>100</f>
        <v>100</v>
      </c>
      <c r="Y1856" s="133" t="str">
        <f t="shared" si="373"/>
        <v/>
      </c>
      <c r="Z1856" s="133">
        <f t="shared" si="374"/>
        <v>-100</v>
      </c>
      <c r="AA1856" s="134" t="str">
        <f>TEXT(Table1[[#This Row],[Date]],"DDD")</f>
        <v>Sat</v>
      </c>
      <c r="AB1856" s="133" t="str">
        <f>IF(OR(G1856="Doomben",G1856="Eagle Farm"),"Q",IF(AND(Q1856&gt;1,Q1856&lt;55,Table1[[#This Row],[Source]]="Nat"),"Nat OK",IF(AND(Table1[[#This Row],[Source]]&lt;&gt;"Nat",Q1856&lt;55),"Poor &lt;55",IF(OR(G1856="Randwick",G1856="Flemington",G1856="Caulfield",G1856="Sandown Lake",G1856="Sandown Hill"),"Best","ave"))))</f>
        <v>Best</v>
      </c>
      <c r="AC1856" s="133">
        <f>IF(Q1856="","",IF(AB1856="Poor &lt;55",$AC$2*0.2%,IF(AND(AB1856="Q",AA1856&lt;&gt;"Wed"),$AC$2*0.4%,IF(AND(AB1856="Q",AA1856="Wed"),$AC$2*0.5%,IF(AND(AB1856="Ave",U1856=100),$AC$2*0.5%,IF(AND(AB1856="ave",U1856="",N1856=1,AG1856="Bush"),$AC$2*1%,IF(AND(AB1856="ave",U1856="",Q1856&gt;100),$AC$2*1.3%,IF(AND(AB1856="ave",U1856=""),$AC$2*1.2%,IF(AND(AB1856="Ave",U1856=200),$AC$2*1%,IF(AND(AB1856="Best",U1856=200),$AC$2*1.5%,IF(AND(AB1856="Best",U1856="",K1856&lt;&gt;"Pro Syd"),$AC$2*0.5%,IF(AND(AB1856="Best",U1856=""),$AC$2*1%,IF(AND(AB1856="Best",U1856=100,Table1[[#This Row],[State]]="NSW"),$AC$2*0.4%,IF(AND(AB1856="Best",U1856=100),$AC$2*1%,IF(Table1[[#This Row],[Adj]]="Nat OK",$AC$2*0.5%,"xxx")))))))))))))))</f>
        <v>100</v>
      </c>
      <c r="AD1856" s="133" t="str">
        <f t="shared" si="375"/>
        <v/>
      </c>
      <c r="AE1856" s="133">
        <f t="shared" si="376"/>
        <v>-100</v>
      </c>
      <c r="AF1856" s="133" t="str">
        <f>VLOOKUP(Table1[[#This Row],[Track]],$F$2672:$H$2715,2,FALSE)</f>
        <v>Vic</v>
      </c>
      <c r="AG1856" s="133" t="str">
        <f>VLOOKUP(Table1[[#This Row],[Track]],$F$2672:$H$2715,3,FALSE)</f>
        <v>-</v>
      </c>
      <c r="AH1856" s="133" t="str">
        <f>IF(Table1[[#This Row],[Date]]&lt;$AH$2,"",IF(Table1[[#This Row],[Date]]&lt;$AH$3,"Edge","Elite Combo"))</f>
        <v/>
      </c>
      <c r="AI1856" s="218">
        <f>Table1[[#This Row],[Time]]</f>
        <v>0.6875</v>
      </c>
      <c r="AJ1856" s="219" t="str">
        <f>Table1[[#This Row],[Track]]</f>
        <v>Caulfield</v>
      </c>
      <c r="AK1856" s="216">
        <f>Table1[[#This Row],[Race ]]</f>
        <v>8</v>
      </c>
      <c r="AL1856" s="219">
        <f>Table1[[#This Row],[TAB]]</f>
        <v>1</v>
      </c>
      <c r="AM1856" s="219" t="str">
        <f>Table1[[#This Row],[Selection]]</f>
        <v>Broadsiding</v>
      </c>
      <c r="AN1856" s="220" t="str">
        <f>Table1[[#This Row],[Sources]]</f>
        <v>E4-10/Nat-13</v>
      </c>
      <c r="AO1856" s="219">
        <f>Table1[[#This Row],[Scale Bet]]</f>
        <v>100</v>
      </c>
    </row>
    <row r="1857" spans="5:41" ht="16.5" customHeight="1" x14ac:dyDescent="0.25">
      <c r="E1857" s="185">
        <v>45577</v>
      </c>
      <c r="F1857" s="35">
        <v>0.6875</v>
      </c>
      <c r="G1857" s="36" t="s">
        <v>201</v>
      </c>
      <c r="H1857" s="36">
        <v>8</v>
      </c>
      <c r="I1857" s="36">
        <v>1</v>
      </c>
      <c r="J1857" s="36" t="s">
        <v>436</v>
      </c>
      <c r="K1857" s="36" t="s">
        <v>13</v>
      </c>
      <c r="L1857" s="165">
        <v>13</v>
      </c>
      <c r="M1857" s="134" t="str">
        <f t="shared" si="364"/>
        <v/>
      </c>
      <c r="N1857" s="36" t="str">
        <f t="shared" si="365"/>
        <v/>
      </c>
      <c r="O1857" s="135" t="str">
        <f t="shared" si="366"/>
        <v/>
      </c>
      <c r="P1857" s="186" t="str">
        <f t="shared" si="367"/>
        <v>OK</v>
      </c>
      <c r="Q1857" s="187" t="str">
        <f t="shared" si="368"/>
        <v/>
      </c>
      <c r="R1857" s="150"/>
      <c r="S1857" s="187" t="str">
        <f t="shared" si="369"/>
        <v/>
      </c>
      <c r="T1857" s="136" t="str">
        <f t="shared" si="370"/>
        <v>Broadsiding</v>
      </c>
      <c r="U1857" s="137" t="str">
        <f>IF(P1857="","",IF(N1857=1,"",IF(Q1857="","",IF(Q1857&lt;=100,100,IF(Table1[[#This Row],[Day]]="Wed",100,200)))))</f>
        <v/>
      </c>
      <c r="V1857" s="137" t="str">
        <f t="shared" si="371"/>
        <v/>
      </c>
      <c r="W1857" s="137" t="str">
        <f t="shared" si="372"/>
        <v/>
      </c>
      <c r="X1857" s="133">
        <f>100</f>
        <v>100</v>
      </c>
      <c r="Y1857" s="133" t="str">
        <f t="shared" si="373"/>
        <v/>
      </c>
      <c r="Z1857" s="133">
        <f t="shared" si="374"/>
        <v>-100</v>
      </c>
      <c r="AA1857" s="134" t="str">
        <f>TEXT(Table1[[#This Row],[Date]],"DDD")</f>
        <v>Sat</v>
      </c>
      <c r="AB1857" s="133" t="str">
        <f>IF(OR(G1857="Doomben",G1857="Eagle Farm"),"Q",IF(AND(Q1857&gt;1,Q1857&lt;55,Table1[[#This Row],[Source]]="Nat"),"Nat OK",IF(AND(Table1[[#This Row],[Source]]&lt;&gt;"Nat",Q1857&lt;55),"Poor &lt;55",IF(OR(G1857="Randwick",G1857="Flemington",G1857="Caulfield",G1857="Sandown Lake",G1857="Sandown Hill"),"Best","ave"))))</f>
        <v>Best</v>
      </c>
      <c r="AC1857" s="133" t="str">
        <f>IF(Q1857="","",IF(AB1857="Poor &lt;55",$AC$2*0.2%,IF(AND(AB1857="Q",AA1857&lt;&gt;"Wed"),$AC$2*0.4%,IF(AND(AB1857="Q",AA1857="Wed"),$AC$2*0.5%,IF(AND(AB1857="Ave",U1857=100),$AC$2*0.5%,IF(AND(AB1857="ave",U1857="",N1857=1,AG1857="Bush"),$AC$2*1%,IF(AND(AB1857="ave",U1857="",Q1857&gt;100),$AC$2*1.3%,IF(AND(AB1857="ave",U1857=""),$AC$2*1.2%,IF(AND(AB1857="Ave",U1857=200),$AC$2*1%,IF(AND(AB1857="Best",U1857=200),$AC$2*1.5%,IF(AND(AB1857="Best",U1857="",K1857&lt;&gt;"Pro Syd"),$AC$2*0.5%,IF(AND(AB1857="Best",U1857=""),$AC$2*1%,IF(AND(AB1857="Best",U1857=100,Table1[[#This Row],[State]]="NSW"),$AC$2*0.4%,IF(AND(AB1857="Best",U1857=100),$AC$2*1%,IF(Table1[[#This Row],[Adj]]="Nat OK",$AC$2*0.5%,"xxx")))))))))))))))</f>
        <v/>
      </c>
      <c r="AD1857" s="133" t="str">
        <f t="shared" si="375"/>
        <v/>
      </c>
      <c r="AE1857" s="133" t="str">
        <f t="shared" si="376"/>
        <v/>
      </c>
      <c r="AF1857" s="133" t="str">
        <f>VLOOKUP(Table1[[#This Row],[Track]],$F$2672:$H$2715,2,FALSE)</f>
        <v>Vic</v>
      </c>
      <c r="AG1857" s="133" t="str">
        <f>VLOOKUP(Table1[[#This Row],[Track]],$F$2672:$H$2715,3,FALSE)</f>
        <v>-</v>
      </c>
      <c r="AH1857" s="133" t="str">
        <f>IF(Table1[[#This Row],[Date]]&lt;$AH$2,"",IF(Table1[[#This Row],[Date]]&lt;$AH$3,"Edge","Elite Combo"))</f>
        <v/>
      </c>
      <c r="AI1857" s="218">
        <f>Table1[[#This Row],[Time]]</f>
        <v>0.6875</v>
      </c>
      <c r="AJ1857" s="219" t="str">
        <f>Table1[[#This Row],[Track]]</f>
        <v>Caulfield</v>
      </c>
      <c r="AK1857" s="216">
        <f>Table1[[#This Row],[Race ]]</f>
        <v>8</v>
      </c>
      <c r="AL1857" s="219">
        <f>Table1[[#This Row],[TAB]]</f>
        <v>1</v>
      </c>
      <c r="AM1857" s="219" t="str">
        <f>Table1[[#This Row],[Selection]]</f>
        <v>Broadsiding</v>
      </c>
      <c r="AN1857" s="220" t="str">
        <f>Table1[[#This Row],[Sources]]</f>
        <v/>
      </c>
      <c r="AO1857" s="219" t="str">
        <f>Table1[[#This Row],[Scale Bet]]</f>
        <v/>
      </c>
    </row>
    <row r="1858" spans="5:41" ht="16.5" customHeight="1" x14ac:dyDescent="0.25">
      <c r="E1858" s="185">
        <v>45577</v>
      </c>
      <c r="F1858" s="35">
        <v>0.70138888888888884</v>
      </c>
      <c r="G1858" s="36" t="s">
        <v>17</v>
      </c>
      <c r="H1858" s="36">
        <v>8</v>
      </c>
      <c r="I1858" s="36">
        <v>10</v>
      </c>
      <c r="J1858" s="36" t="s">
        <v>405</v>
      </c>
      <c r="K1858" s="36" t="s">
        <v>1</v>
      </c>
      <c r="L1858" s="165">
        <v>15</v>
      </c>
      <c r="M1858" s="134">
        <f t="shared" si="364"/>
        <v>45</v>
      </c>
      <c r="N1858" s="36">
        <f t="shared" si="365"/>
        <v>3</v>
      </c>
      <c r="O1858" s="135" t="str">
        <f t="shared" si="366"/>
        <v>E4-15/Edge-15/Nat-15</v>
      </c>
      <c r="P1858" s="186" t="str">
        <f t="shared" si="367"/>
        <v>OK</v>
      </c>
      <c r="Q1858" s="187">
        <f t="shared" si="368"/>
        <v>180</v>
      </c>
      <c r="R1858" s="150"/>
      <c r="S1858" s="187" t="str">
        <f t="shared" si="369"/>
        <v/>
      </c>
      <c r="T1858" s="136" t="str">
        <f t="shared" si="370"/>
        <v>Gringotts</v>
      </c>
      <c r="U1858" s="137">
        <f>IF(P1858="","",IF(N1858=1,"",IF(Q1858="","",IF(Q1858&lt;=100,100,IF(Table1[[#This Row],[Day]]="Wed",100,200)))))</f>
        <v>200</v>
      </c>
      <c r="V1858" s="137" t="str">
        <f t="shared" si="371"/>
        <v/>
      </c>
      <c r="W1858" s="137">
        <f t="shared" si="372"/>
        <v>-200</v>
      </c>
      <c r="X1858" s="133">
        <f>100</f>
        <v>100</v>
      </c>
      <c r="Y1858" s="133" t="str">
        <f t="shared" si="373"/>
        <v/>
      </c>
      <c r="Z1858" s="133">
        <f t="shared" si="374"/>
        <v>-100</v>
      </c>
      <c r="AA1858" s="134" t="str">
        <f>TEXT(Table1[[#This Row],[Date]],"DDD")</f>
        <v>Sat</v>
      </c>
      <c r="AB1858" s="133" t="str">
        <f>IF(OR(G1858="Doomben",G1858="Eagle Farm"),"Q",IF(AND(Q1858&gt;1,Q1858&lt;55,Table1[[#This Row],[Source]]="Nat"),"Nat OK",IF(AND(Table1[[#This Row],[Source]]&lt;&gt;"Nat",Q1858&lt;55),"Poor &lt;55",IF(OR(G1858="Randwick",G1858="Flemington",G1858="Caulfield",G1858="Sandown Lake",G1858="Sandown Hill"),"Best","ave"))))</f>
        <v>ave</v>
      </c>
      <c r="AC1858" s="133">
        <f>IF(Q1858="","",IF(AB1858="Poor &lt;55",$AC$2*0.2%,IF(AND(AB1858="Q",AA1858&lt;&gt;"Wed"),$AC$2*0.4%,IF(AND(AB1858="Q",AA1858="Wed"),$AC$2*0.5%,IF(AND(AB1858="Ave",U1858=100),$AC$2*0.5%,IF(AND(AB1858="ave",U1858="",N1858=1,AG1858="Bush"),$AC$2*1%,IF(AND(AB1858="ave",U1858="",Q1858&gt;100),$AC$2*1.3%,IF(AND(AB1858="ave",U1858=""),$AC$2*1.2%,IF(AND(AB1858="Ave",U1858=200),$AC$2*1%,IF(AND(AB1858="Best",U1858=200),$AC$2*1.5%,IF(AND(AB1858="Best",U1858="",K1858&lt;&gt;"Pro Syd"),$AC$2*0.5%,IF(AND(AB1858="Best",U1858=""),$AC$2*1%,IF(AND(AB1858="Best",U1858=100,Table1[[#This Row],[State]]="NSW"),$AC$2*0.4%,IF(AND(AB1858="Best",U1858=100),$AC$2*1%,IF(Table1[[#This Row],[Adj]]="Nat OK",$AC$2*0.5%,"xxx")))))))))))))))</f>
        <v>100</v>
      </c>
      <c r="AD1858" s="133" t="str">
        <f t="shared" si="375"/>
        <v/>
      </c>
      <c r="AE1858" s="133">
        <f t="shared" si="376"/>
        <v>-100</v>
      </c>
      <c r="AF1858" s="133" t="str">
        <f>VLOOKUP(Table1[[#This Row],[Track]],$F$2672:$H$2715,2,FALSE)</f>
        <v>NSW</v>
      </c>
      <c r="AG1858" s="133" t="str">
        <f>VLOOKUP(Table1[[#This Row],[Track]],$F$2672:$H$2715,3,FALSE)</f>
        <v>-</v>
      </c>
      <c r="AH1858" s="133" t="str">
        <f>IF(Table1[[#This Row],[Date]]&lt;$AH$2,"",IF(Table1[[#This Row],[Date]]&lt;$AH$3,"Edge","Elite Combo"))</f>
        <v/>
      </c>
      <c r="AI1858" s="218">
        <f>Table1[[#This Row],[Time]]</f>
        <v>0.70138888888888884</v>
      </c>
      <c r="AJ1858" s="219" t="str">
        <f>Table1[[#This Row],[Track]]</f>
        <v>Rosehill</v>
      </c>
      <c r="AK1858" s="216">
        <f>Table1[[#This Row],[Race ]]</f>
        <v>8</v>
      </c>
      <c r="AL1858" s="219">
        <f>Table1[[#This Row],[TAB]]</f>
        <v>10</v>
      </c>
      <c r="AM1858" s="219" t="str">
        <f>Table1[[#This Row],[Selection]]</f>
        <v>Gringotts</v>
      </c>
      <c r="AN1858" s="220" t="str">
        <f>Table1[[#This Row],[Sources]]</f>
        <v>E4-15/Edge-15/Nat-15</v>
      </c>
      <c r="AO1858" s="219">
        <f>Table1[[#This Row],[Scale Bet]]</f>
        <v>100</v>
      </c>
    </row>
    <row r="1859" spans="5:41" ht="16.5" customHeight="1" x14ac:dyDescent="0.25">
      <c r="E1859" s="185">
        <v>45577</v>
      </c>
      <c r="F1859" s="35">
        <v>0.70138888888888884</v>
      </c>
      <c r="G1859" s="36" t="s">
        <v>17</v>
      </c>
      <c r="H1859" s="36">
        <v>8</v>
      </c>
      <c r="I1859" s="36">
        <v>10</v>
      </c>
      <c r="J1859" s="36" t="s">
        <v>405</v>
      </c>
      <c r="K1859" s="36" t="s">
        <v>40</v>
      </c>
      <c r="L1859" s="165">
        <v>15</v>
      </c>
      <c r="M1859" s="134" t="str">
        <f t="shared" si="364"/>
        <v/>
      </c>
      <c r="N1859" s="36" t="str">
        <f t="shared" si="365"/>
        <v/>
      </c>
      <c r="O1859" s="135" t="str">
        <f t="shared" si="366"/>
        <v/>
      </c>
      <c r="P1859" s="186" t="str">
        <f t="shared" si="367"/>
        <v>OK</v>
      </c>
      <c r="Q1859" s="187" t="str">
        <f t="shared" si="368"/>
        <v/>
      </c>
      <c r="R1859" s="150"/>
      <c r="S1859" s="187" t="str">
        <f t="shared" si="369"/>
        <v/>
      </c>
      <c r="T1859" s="136" t="str">
        <f t="shared" si="370"/>
        <v>Gringotts</v>
      </c>
      <c r="U1859" s="137" t="str">
        <f>IF(P1859="","",IF(N1859=1,"",IF(Q1859="","",IF(Q1859&lt;=100,100,IF(Table1[[#This Row],[Day]]="Wed",100,200)))))</f>
        <v/>
      </c>
      <c r="V1859" s="137" t="str">
        <f t="shared" si="371"/>
        <v/>
      </c>
      <c r="W1859" s="137" t="str">
        <f t="shared" si="372"/>
        <v/>
      </c>
      <c r="X1859" s="133">
        <f>100</f>
        <v>100</v>
      </c>
      <c r="Y1859" s="133" t="str">
        <f t="shared" si="373"/>
        <v/>
      </c>
      <c r="Z1859" s="133">
        <f t="shared" si="374"/>
        <v>-100</v>
      </c>
      <c r="AA1859" s="134" t="str">
        <f>TEXT(Table1[[#This Row],[Date]],"DDD")</f>
        <v>Sat</v>
      </c>
      <c r="AB1859" s="133" t="str">
        <f>IF(OR(G1859="Doomben",G1859="Eagle Farm"),"Q",IF(AND(Q1859&gt;1,Q1859&lt;55,Table1[[#This Row],[Source]]="Nat"),"Nat OK",IF(AND(Table1[[#This Row],[Source]]&lt;&gt;"Nat",Q1859&lt;55),"Poor &lt;55",IF(OR(G1859="Randwick",G1859="Flemington",G1859="Caulfield",G1859="Sandown Lake",G1859="Sandown Hill"),"Best","ave"))))</f>
        <v>ave</v>
      </c>
      <c r="AC1859" s="133" t="str">
        <f>IF(Q1859="","",IF(AB1859="Poor &lt;55",$AC$2*0.2%,IF(AND(AB1859="Q",AA1859&lt;&gt;"Wed"),$AC$2*0.4%,IF(AND(AB1859="Q",AA1859="Wed"),$AC$2*0.5%,IF(AND(AB1859="Ave",U1859=100),$AC$2*0.5%,IF(AND(AB1859="ave",U1859="",N1859=1,AG1859="Bush"),$AC$2*1%,IF(AND(AB1859="ave",U1859="",Q1859&gt;100),$AC$2*1.3%,IF(AND(AB1859="ave",U1859=""),$AC$2*1.2%,IF(AND(AB1859="Ave",U1859=200),$AC$2*1%,IF(AND(AB1859="Best",U1859=200),$AC$2*1.5%,IF(AND(AB1859="Best",U1859="",K1859&lt;&gt;"Pro Syd"),$AC$2*0.5%,IF(AND(AB1859="Best",U1859=""),$AC$2*1%,IF(AND(AB1859="Best",U1859=100,Table1[[#This Row],[State]]="NSW"),$AC$2*0.4%,IF(AND(AB1859="Best",U1859=100),$AC$2*1%,IF(Table1[[#This Row],[Adj]]="Nat OK",$AC$2*0.5%,"xxx")))))))))))))))</f>
        <v/>
      </c>
      <c r="AD1859" s="133" t="str">
        <f t="shared" si="375"/>
        <v/>
      </c>
      <c r="AE1859" s="133" t="str">
        <f t="shared" si="376"/>
        <v/>
      </c>
      <c r="AF1859" s="133" t="str">
        <f>VLOOKUP(Table1[[#This Row],[Track]],$F$2672:$H$2715,2,FALSE)</f>
        <v>NSW</v>
      </c>
      <c r="AG1859" s="133" t="str">
        <f>VLOOKUP(Table1[[#This Row],[Track]],$F$2672:$H$2715,3,FALSE)</f>
        <v>-</v>
      </c>
      <c r="AH1859" s="133" t="str">
        <f>IF(Table1[[#This Row],[Date]]&lt;$AH$2,"",IF(Table1[[#This Row],[Date]]&lt;$AH$3,"Edge","Elite Combo"))</f>
        <v/>
      </c>
      <c r="AI1859" s="218">
        <f>Table1[[#This Row],[Time]]</f>
        <v>0.70138888888888884</v>
      </c>
      <c r="AJ1859" s="219" t="str">
        <f>Table1[[#This Row],[Track]]</f>
        <v>Rosehill</v>
      </c>
      <c r="AK1859" s="216">
        <f>Table1[[#This Row],[Race ]]</f>
        <v>8</v>
      </c>
      <c r="AL1859" s="219">
        <f>Table1[[#This Row],[TAB]]</f>
        <v>10</v>
      </c>
      <c r="AM1859" s="219" t="str">
        <f>Table1[[#This Row],[Selection]]</f>
        <v>Gringotts</v>
      </c>
      <c r="AN1859" s="220" t="str">
        <f>Table1[[#This Row],[Sources]]</f>
        <v/>
      </c>
      <c r="AO1859" s="219" t="str">
        <f>Table1[[#This Row],[Scale Bet]]</f>
        <v/>
      </c>
    </row>
    <row r="1860" spans="5:41" ht="16.5" customHeight="1" x14ac:dyDescent="0.25">
      <c r="E1860" s="185">
        <v>45577</v>
      </c>
      <c r="F1860" s="35">
        <v>0.70138888888888884</v>
      </c>
      <c r="G1860" s="36" t="s">
        <v>17</v>
      </c>
      <c r="H1860" s="36">
        <v>8</v>
      </c>
      <c r="I1860" s="36">
        <v>10</v>
      </c>
      <c r="J1860" s="36" t="s">
        <v>405</v>
      </c>
      <c r="K1860" s="36" t="s">
        <v>13</v>
      </c>
      <c r="L1860" s="165">
        <v>15</v>
      </c>
      <c r="M1860" s="134" t="str">
        <f t="shared" si="364"/>
        <v/>
      </c>
      <c r="N1860" s="36" t="str">
        <f t="shared" si="365"/>
        <v/>
      </c>
      <c r="O1860" s="135" t="str">
        <f t="shared" si="366"/>
        <v/>
      </c>
      <c r="P1860" s="186" t="str">
        <f t="shared" si="367"/>
        <v>OK</v>
      </c>
      <c r="Q1860" s="187" t="str">
        <f t="shared" si="368"/>
        <v/>
      </c>
      <c r="R1860" s="150"/>
      <c r="S1860" s="187" t="str">
        <f t="shared" si="369"/>
        <v/>
      </c>
      <c r="T1860" s="136" t="str">
        <f t="shared" si="370"/>
        <v>Gringotts</v>
      </c>
      <c r="U1860" s="137" t="str">
        <f>IF(P1860="","",IF(N1860=1,"",IF(Q1860="","",IF(Q1860&lt;=100,100,IF(Table1[[#This Row],[Day]]="Wed",100,200)))))</f>
        <v/>
      </c>
      <c r="V1860" s="137" t="str">
        <f t="shared" si="371"/>
        <v/>
      </c>
      <c r="W1860" s="137" t="str">
        <f t="shared" si="372"/>
        <v/>
      </c>
      <c r="X1860" s="133">
        <f>100</f>
        <v>100</v>
      </c>
      <c r="Y1860" s="133" t="str">
        <f t="shared" si="373"/>
        <v/>
      </c>
      <c r="Z1860" s="133">
        <f t="shared" si="374"/>
        <v>-100</v>
      </c>
      <c r="AA1860" s="134" t="str">
        <f>TEXT(Table1[[#This Row],[Date]],"DDD")</f>
        <v>Sat</v>
      </c>
      <c r="AB1860" s="133" t="str">
        <f>IF(OR(G1860="Doomben",G1860="Eagle Farm"),"Q",IF(AND(Q1860&gt;1,Q1860&lt;55,Table1[[#This Row],[Source]]="Nat"),"Nat OK",IF(AND(Table1[[#This Row],[Source]]&lt;&gt;"Nat",Q1860&lt;55),"Poor &lt;55",IF(OR(G1860="Randwick",G1860="Flemington",G1860="Caulfield",G1860="Sandown Lake",G1860="Sandown Hill"),"Best","ave"))))</f>
        <v>ave</v>
      </c>
      <c r="AC1860" s="133" t="str">
        <f>IF(Q1860="","",IF(AB1860="Poor &lt;55",$AC$2*0.2%,IF(AND(AB1860="Q",AA1860&lt;&gt;"Wed"),$AC$2*0.4%,IF(AND(AB1860="Q",AA1860="Wed"),$AC$2*0.5%,IF(AND(AB1860="Ave",U1860=100),$AC$2*0.5%,IF(AND(AB1860="ave",U1860="",N1860=1,AG1860="Bush"),$AC$2*1%,IF(AND(AB1860="ave",U1860="",Q1860&gt;100),$AC$2*1.3%,IF(AND(AB1860="ave",U1860=""),$AC$2*1.2%,IF(AND(AB1860="Ave",U1860=200),$AC$2*1%,IF(AND(AB1860="Best",U1860=200),$AC$2*1.5%,IF(AND(AB1860="Best",U1860="",K1860&lt;&gt;"Pro Syd"),$AC$2*0.5%,IF(AND(AB1860="Best",U1860=""),$AC$2*1%,IF(AND(AB1860="Best",U1860=100,Table1[[#This Row],[State]]="NSW"),$AC$2*0.4%,IF(AND(AB1860="Best",U1860=100),$AC$2*1%,IF(Table1[[#This Row],[Adj]]="Nat OK",$AC$2*0.5%,"xxx")))))))))))))))</f>
        <v/>
      </c>
      <c r="AD1860" s="133" t="str">
        <f t="shared" si="375"/>
        <v/>
      </c>
      <c r="AE1860" s="133" t="str">
        <f t="shared" si="376"/>
        <v/>
      </c>
      <c r="AF1860" s="133" t="str">
        <f>VLOOKUP(Table1[[#This Row],[Track]],$F$2672:$H$2715,2,FALSE)</f>
        <v>NSW</v>
      </c>
      <c r="AG1860" s="133" t="str">
        <f>VLOOKUP(Table1[[#This Row],[Track]],$F$2672:$H$2715,3,FALSE)</f>
        <v>-</v>
      </c>
      <c r="AH1860" s="133" t="str">
        <f>IF(Table1[[#This Row],[Date]]&lt;$AH$2,"",IF(Table1[[#This Row],[Date]]&lt;$AH$3,"Edge","Elite Combo"))</f>
        <v/>
      </c>
      <c r="AI1860" s="218">
        <f>Table1[[#This Row],[Time]]</f>
        <v>0.70138888888888884</v>
      </c>
      <c r="AJ1860" s="219" t="str">
        <f>Table1[[#This Row],[Track]]</f>
        <v>Rosehill</v>
      </c>
      <c r="AK1860" s="216">
        <f>Table1[[#This Row],[Race ]]</f>
        <v>8</v>
      </c>
      <c r="AL1860" s="219">
        <f>Table1[[#This Row],[TAB]]</f>
        <v>10</v>
      </c>
      <c r="AM1860" s="219" t="str">
        <f>Table1[[#This Row],[Selection]]</f>
        <v>Gringotts</v>
      </c>
      <c r="AN1860" s="220" t="str">
        <f>Table1[[#This Row],[Sources]]</f>
        <v/>
      </c>
      <c r="AO1860" s="219" t="str">
        <f>Table1[[#This Row],[Scale Bet]]</f>
        <v/>
      </c>
    </row>
    <row r="1861" spans="5:41" ht="16.5" customHeight="1" x14ac:dyDescent="0.25">
      <c r="E1861" s="185">
        <v>45577</v>
      </c>
      <c r="F1861" s="35">
        <v>0.70972222222222225</v>
      </c>
      <c r="G1861" s="36" t="s">
        <v>28</v>
      </c>
      <c r="H1861" s="36">
        <v>8</v>
      </c>
      <c r="I1861" s="36">
        <v>3</v>
      </c>
      <c r="J1861" s="36" t="s">
        <v>437</v>
      </c>
      <c r="K1861" s="36" t="s">
        <v>13</v>
      </c>
      <c r="L1861" s="165">
        <v>11</v>
      </c>
      <c r="M1861" s="134">
        <f t="shared" si="364"/>
        <v>11</v>
      </c>
      <c r="N1861" s="36">
        <f t="shared" si="365"/>
        <v>1</v>
      </c>
      <c r="O1861" s="135" t="str">
        <f t="shared" si="366"/>
        <v>Nat-11</v>
      </c>
      <c r="P1861" s="186" t="str">
        <f t="shared" si="367"/>
        <v/>
      </c>
      <c r="Q1861" s="187">
        <f t="shared" si="368"/>
        <v>44</v>
      </c>
      <c r="R1861" s="150">
        <v>6</v>
      </c>
      <c r="S1861" s="187">
        <f t="shared" si="369"/>
        <v>264</v>
      </c>
      <c r="T1861" s="136" t="str">
        <f t="shared" si="370"/>
        <v>Nikau Spur</v>
      </c>
      <c r="U1861" s="137" t="str">
        <f>IF(P1861="","",IF(N1861=1,"",IF(Q1861="","",IF(Q1861&lt;=100,100,IF(Table1[[#This Row],[Day]]="Wed",100,200)))))</f>
        <v/>
      </c>
      <c r="V1861" s="137" t="str">
        <f t="shared" si="371"/>
        <v/>
      </c>
      <c r="W1861" s="137" t="str">
        <f t="shared" si="372"/>
        <v/>
      </c>
      <c r="X1861" s="133">
        <f>100</f>
        <v>100</v>
      </c>
      <c r="Y1861" s="133">
        <f t="shared" si="373"/>
        <v>600</v>
      </c>
      <c r="Z1861" s="133">
        <f t="shared" si="374"/>
        <v>500</v>
      </c>
      <c r="AA1861" s="134" t="str">
        <f>TEXT(Table1[[#This Row],[Date]],"DDD")</f>
        <v>Sat</v>
      </c>
      <c r="AB1861" s="133" t="str">
        <f>IF(OR(G1861="Doomben",G1861="Eagle Farm"),"Q",IF(AND(Q1861&gt;1,Q1861&lt;55,Table1[[#This Row],[Source]]="Nat"),"Nat OK",IF(AND(Table1[[#This Row],[Source]]&lt;&gt;"Nat",Q1861&lt;55),"Poor &lt;55",IF(OR(G1861="Randwick",G1861="Flemington",G1861="Caulfield",G1861="Sandown Lake",G1861="Sandown Hill"),"Best","ave"))))</f>
        <v>Q</v>
      </c>
      <c r="AC1861" s="133">
        <f>IF(Q1861="","",IF(AB1861="Poor &lt;55",$AC$2*0.2%,IF(AND(AB1861="Q",AA1861&lt;&gt;"Wed"),$AC$2*0.4%,IF(AND(AB1861="Q",AA1861="Wed"),$AC$2*0.5%,IF(AND(AB1861="Ave",U1861=100),$AC$2*0.5%,IF(AND(AB1861="ave",U1861="",N1861=1,AG1861="Bush"),$AC$2*1%,IF(AND(AB1861="ave",U1861="",Q1861&gt;100),$AC$2*1.3%,IF(AND(AB1861="ave",U1861=""),$AC$2*1.2%,IF(AND(AB1861="Ave",U1861=200),$AC$2*1%,IF(AND(AB1861="Best",U1861=200),$AC$2*1.5%,IF(AND(AB1861="Best",U1861="",K1861&lt;&gt;"Pro Syd"),$AC$2*0.5%,IF(AND(AB1861="Best",U1861=""),$AC$2*1%,IF(AND(AB1861="Best",U1861=100,Table1[[#This Row],[State]]="NSW"),$AC$2*0.4%,IF(AND(AB1861="Best",U1861=100),$AC$2*1%,IF(Table1[[#This Row],[Adj]]="Nat OK",$AC$2*0.5%,"xxx")))))))))))))))</f>
        <v>40</v>
      </c>
      <c r="AD1861" s="133">
        <f t="shared" si="375"/>
        <v>240</v>
      </c>
      <c r="AE1861" s="133">
        <f t="shared" si="376"/>
        <v>200</v>
      </c>
      <c r="AF1861" s="133" t="str">
        <f>VLOOKUP(Table1[[#This Row],[Track]],$F$2672:$H$2715,2,FALSE)</f>
        <v>Qld</v>
      </c>
      <c r="AG1861" s="133" t="str">
        <f>VLOOKUP(Table1[[#This Row],[Track]],$F$2672:$H$2715,3,FALSE)</f>
        <v>-</v>
      </c>
      <c r="AH1861" s="133" t="str">
        <f>IF(Table1[[#This Row],[Date]]&lt;$AH$2,"",IF(Table1[[#This Row],[Date]]&lt;$AH$3,"Edge","Elite Combo"))</f>
        <v/>
      </c>
      <c r="AI1861" s="218">
        <f>Table1[[#This Row],[Time]]</f>
        <v>0.70972222222222225</v>
      </c>
      <c r="AJ1861" s="219" t="str">
        <f>Table1[[#This Row],[Track]]</f>
        <v>Eagle Farm</v>
      </c>
      <c r="AK1861" s="216">
        <f>Table1[[#This Row],[Race ]]</f>
        <v>8</v>
      </c>
      <c r="AL1861" s="219">
        <f>Table1[[#This Row],[TAB]]</f>
        <v>3</v>
      </c>
      <c r="AM1861" s="219" t="str">
        <f>Table1[[#This Row],[Selection]]</f>
        <v>Nikau Spur</v>
      </c>
      <c r="AN1861" s="220" t="str">
        <f>Table1[[#This Row],[Sources]]</f>
        <v>Nat-11</v>
      </c>
      <c r="AO1861" s="219">
        <f>Table1[[#This Row],[Scale Bet]]</f>
        <v>40</v>
      </c>
    </row>
    <row r="1862" spans="5:41" ht="16.5" customHeight="1" x14ac:dyDescent="0.25">
      <c r="E1862" s="185">
        <v>45577</v>
      </c>
      <c r="F1862" s="35">
        <v>0.72569444444444442</v>
      </c>
      <c r="G1862" s="36" t="s">
        <v>17</v>
      </c>
      <c r="H1862" s="36">
        <v>9</v>
      </c>
      <c r="I1862" s="36">
        <v>3</v>
      </c>
      <c r="J1862" s="36" t="s">
        <v>225</v>
      </c>
      <c r="K1862" s="36" t="s">
        <v>60</v>
      </c>
      <c r="L1862" s="165">
        <v>15</v>
      </c>
      <c r="M1862" s="134">
        <f t="shared" si="364"/>
        <v>15</v>
      </c>
      <c r="N1862" s="36">
        <f t="shared" si="365"/>
        <v>1</v>
      </c>
      <c r="O1862" s="135" t="str">
        <f t="shared" si="366"/>
        <v>Pro Syd-15</v>
      </c>
      <c r="P1862" s="186" t="str">
        <f t="shared" si="367"/>
        <v>OK</v>
      </c>
      <c r="Q1862" s="187">
        <f t="shared" si="368"/>
        <v>60</v>
      </c>
      <c r="R1862" s="150">
        <v>3</v>
      </c>
      <c r="S1862" s="187">
        <f t="shared" si="369"/>
        <v>180</v>
      </c>
      <c r="T1862" s="136" t="str">
        <f t="shared" si="370"/>
        <v>Olentia</v>
      </c>
      <c r="U1862" s="137" t="str">
        <f>IF(P1862="","",IF(N1862=1,"",IF(Q1862="","",IF(Q1862&lt;=100,100,IF(Table1[[#This Row],[Day]]="Wed",100,200)))))</f>
        <v/>
      </c>
      <c r="V1862" s="137" t="str">
        <f t="shared" si="371"/>
        <v/>
      </c>
      <c r="W1862" s="137" t="str">
        <f t="shared" si="372"/>
        <v/>
      </c>
      <c r="X1862" s="133">
        <f>100</f>
        <v>100</v>
      </c>
      <c r="Y1862" s="133">
        <f t="shared" si="373"/>
        <v>300</v>
      </c>
      <c r="Z1862" s="133">
        <f t="shared" si="374"/>
        <v>200</v>
      </c>
      <c r="AA1862" s="134" t="str">
        <f>TEXT(Table1[[#This Row],[Date]],"DDD")</f>
        <v>Sat</v>
      </c>
      <c r="AB1862" s="133" t="str">
        <f>IF(OR(G1862="Doomben",G1862="Eagle Farm"),"Q",IF(AND(Q1862&gt;1,Q1862&lt;55,Table1[[#This Row],[Source]]="Nat"),"Nat OK",IF(AND(Table1[[#This Row],[Source]]&lt;&gt;"Nat",Q1862&lt;55),"Poor &lt;55",IF(OR(G1862="Randwick",G1862="Flemington",G1862="Caulfield",G1862="Sandown Lake",G1862="Sandown Hill"),"Best","ave"))))</f>
        <v>ave</v>
      </c>
      <c r="AC1862" s="133">
        <f>IF(Q1862="","",IF(AB1862="Poor &lt;55",$AC$2*0.2%,IF(AND(AB1862="Q",AA1862&lt;&gt;"Wed"),$AC$2*0.4%,IF(AND(AB1862="Q",AA1862="Wed"),$AC$2*0.5%,IF(AND(AB1862="Ave",U1862=100),$AC$2*0.5%,IF(AND(AB1862="ave",U1862="",N1862=1,AG1862="Bush"),$AC$2*1%,IF(AND(AB1862="ave",U1862="",Q1862&gt;100),$AC$2*1.3%,IF(AND(AB1862="ave",U1862=""),$AC$2*1.2%,IF(AND(AB1862="Ave",U1862=200),$AC$2*1%,IF(AND(AB1862="Best",U1862=200),$AC$2*1.5%,IF(AND(AB1862="Best",U1862="",K1862&lt;&gt;"Pro Syd"),$AC$2*0.5%,IF(AND(AB1862="Best",U1862=""),$AC$2*1%,IF(AND(AB1862="Best",U1862=100,Table1[[#This Row],[State]]="NSW"),$AC$2*0.4%,IF(AND(AB1862="Best",U1862=100),$AC$2*1%,IF(Table1[[#This Row],[Adj]]="Nat OK",$AC$2*0.5%,"xxx")))))))))))))))</f>
        <v>120</v>
      </c>
      <c r="AD1862" s="133">
        <f t="shared" si="375"/>
        <v>360</v>
      </c>
      <c r="AE1862" s="133">
        <f t="shared" si="376"/>
        <v>240</v>
      </c>
      <c r="AF1862" s="133" t="str">
        <f>VLOOKUP(Table1[[#This Row],[Track]],$F$2672:$H$2715,2,FALSE)</f>
        <v>NSW</v>
      </c>
      <c r="AG1862" s="133" t="str">
        <f>VLOOKUP(Table1[[#This Row],[Track]],$F$2672:$H$2715,3,FALSE)</f>
        <v>-</v>
      </c>
      <c r="AH1862" s="133" t="str">
        <f>IF(Table1[[#This Row],[Date]]&lt;$AH$2,"",IF(Table1[[#This Row],[Date]]&lt;$AH$3,"Edge","Elite Combo"))</f>
        <v/>
      </c>
      <c r="AI1862" s="218">
        <f>Table1[[#This Row],[Time]]</f>
        <v>0.72569444444444442</v>
      </c>
      <c r="AJ1862" s="219" t="str">
        <f>Table1[[#This Row],[Track]]</f>
        <v>Rosehill</v>
      </c>
      <c r="AK1862" s="216">
        <f>Table1[[#This Row],[Race ]]</f>
        <v>9</v>
      </c>
      <c r="AL1862" s="219">
        <f>Table1[[#This Row],[TAB]]</f>
        <v>3</v>
      </c>
      <c r="AM1862" s="219" t="str">
        <f>Table1[[#This Row],[Selection]]</f>
        <v>Olentia</v>
      </c>
      <c r="AN1862" s="220" t="str">
        <f>Table1[[#This Row],[Sources]]</f>
        <v>Pro Syd-15</v>
      </c>
      <c r="AO1862" s="219">
        <f>Table1[[#This Row],[Scale Bet]]</f>
        <v>120</v>
      </c>
    </row>
    <row r="1863" spans="5:41" ht="16.5" customHeight="1" x14ac:dyDescent="0.25">
      <c r="E1863" s="185">
        <v>45577</v>
      </c>
      <c r="F1863" s="35">
        <v>0.73402777777777772</v>
      </c>
      <c r="G1863" s="36" t="s">
        <v>28</v>
      </c>
      <c r="H1863" s="36">
        <v>9</v>
      </c>
      <c r="I1863" s="36">
        <v>11</v>
      </c>
      <c r="J1863" s="36" t="s">
        <v>438</v>
      </c>
      <c r="K1863" s="36" t="s">
        <v>13</v>
      </c>
      <c r="L1863" s="165">
        <v>11</v>
      </c>
      <c r="M1863" s="134">
        <f t="shared" ref="M1863:M1926" si="377">IF(AND(J1863=J1862,E1863=E1862),"",IF(AND(E1863=E1866,J1863=J1866),L1863+L1864+L1865+L1866,IF(AND(E1863=E1865,J1863=J1865),L1863+L1864+L1865,IF(AND(E1863=E1864,J1863=J1864),L1863+L1864,L1863))))</f>
        <v>11</v>
      </c>
      <c r="N1863" s="36">
        <f t="shared" ref="N1863:N1926" si="378">IF(M1863=L1863,1,IF(M1863="","",IF(AND(E1863=E1866,J1863=J1866),4,IF(AND(E1863=E1865,J1863=J1865),3,IF(AND(E1863=E1864,J1863=J1864),2,"XXX")))))</f>
        <v>1</v>
      </c>
      <c r="O1863" s="135" t="str">
        <f t="shared" ref="O1863:O1926" si="379">IF(N1863="","",IF(N1863=4,K1863&amp;"-"&amp;L1863&amp;"/"&amp;K1864&amp;"-"&amp;L1864&amp;"/"&amp;K1865&amp;"-"&amp;L1865&amp;"/"&amp;K1866&amp;"-"&amp;L1866,IF(N1863=3,K1863&amp;"-"&amp;L1863&amp;"/"&amp;K1864&amp;"-"&amp;L1864&amp;"/"&amp;K1865&amp;"-"&amp;L1865,IF(N1863=2,K1863&amp;"-"&amp;L1863&amp;"/"&amp;K1864&amp;"-"&amp;L1864,IF(N1863=1,K1863&amp;"-"&amp;L1863,"""""xxx")))))</f>
        <v>Nat-11</v>
      </c>
      <c r="P1863" s="186" t="str">
        <f t="shared" ref="P1863:P1926" si="380">IF(OR(G1863="Randwick",G1863="Rosehill",G1863="Flemington",G1863="Caulfield",G1863="Sandown Lake",G1863="Sandown Hill",G1863="Moonee Valley"),"OK","")</f>
        <v/>
      </c>
      <c r="Q1863" s="187">
        <f t="shared" ref="Q1863:Q1926" si="381">IF(M1863="","",(M1863*($Q$1/1000)/$R$1)*$Q$2)</f>
        <v>44</v>
      </c>
      <c r="R1863" s="150"/>
      <c r="S1863" s="187" t="str">
        <f t="shared" ref="S1863:S1926" si="382">IF(Q1863="","",IF(R1863="","",R1863*Q1863))</f>
        <v/>
      </c>
      <c r="T1863" s="136" t="str">
        <f t="shared" ref="T1863:T1926" si="383">TRIM(PROPER(J1863))</f>
        <v>Belvedere Boys</v>
      </c>
      <c r="U1863" s="137" t="str">
        <f>IF(P1863="","",IF(N1863=1,"",IF(Q1863="","",IF(Q1863&lt;=100,100,IF(Table1[[#This Row],[Day]]="Wed",100,200)))))</f>
        <v/>
      </c>
      <c r="V1863" s="137" t="str">
        <f t="shared" ref="V1863:V1926" si="384">IF(U1863="","",IF(R1863="","",U1863*R1863))</f>
        <v/>
      </c>
      <c r="W1863" s="137" t="str">
        <f t="shared" ref="W1863:W1926" si="385">IF(U1863="","",IF(V1863="",U1863*-1,V1863-U1863))</f>
        <v/>
      </c>
      <c r="X1863" s="133">
        <f>100</f>
        <v>100</v>
      </c>
      <c r="Y1863" s="133" t="str">
        <f t="shared" ref="Y1863:Y1926" si="386">IF(R1863="","",X1863*R1863)</f>
        <v/>
      </c>
      <c r="Z1863" s="133">
        <f t="shared" ref="Z1863:Z1926" si="387">IF(Y1863="",X1863*-1,Y1863-X1862)</f>
        <v>-100</v>
      </c>
      <c r="AA1863" s="134" t="str">
        <f>TEXT(Table1[[#This Row],[Date]],"DDD")</f>
        <v>Sat</v>
      </c>
      <c r="AB1863" s="133" t="str">
        <f>IF(OR(G1863="Doomben",G1863="Eagle Farm"),"Q",IF(AND(Q1863&gt;1,Q1863&lt;55,Table1[[#This Row],[Source]]="Nat"),"Nat OK",IF(AND(Table1[[#This Row],[Source]]&lt;&gt;"Nat",Q1863&lt;55),"Poor &lt;55",IF(OR(G1863="Randwick",G1863="Flemington",G1863="Caulfield",G1863="Sandown Lake",G1863="Sandown Hill"),"Best","ave"))))</f>
        <v>Q</v>
      </c>
      <c r="AC1863" s="133">
        <f>IF(Q1863="","",IF(AB1863="Poor &lt;55",$AC$2*0.2%,IF(AND(AB1863="Q",AA1863&lt;&gt;"Wed"),$AC$2*0.4%,IF(AND(AB1863="Q",AA1863="Wed"),$AC$2*0.5%,IF(AND(AB1863="Ave",U1863=100),$AC$2*0.5%,IF(AND(AB1863="ave",U1863="",N1863=1,AG1863="Bush"),$AC$2*1%,IF(AND(AB1863="ave",U1863="",Q1863&gt;100),$AC$2*1.3%,IF(AND(AB1863="ave",U1863=""),$AC$2*1.2%,IF(AND(AB1863="Ave",U1863=200),$AC$2*1%,IF(AND(AB1863="Best",U1863=200),$AC$2*1.5%,IF(AND(AB1863="Best",U1863="",K1863&lt;&gt;"Pro Syd"),$AC$2*0.5%,IF(AND(AB1863="Best",U1863=""),$AC$2*1%,IF(AND(AB1863="Best",U1863=100,Table1[[#This Row],[State]]="NSW"),$AC$2*0.4%,IF(AND(AB1863="Best",U1863=100),$AC$2*1%,IF(Table1[[#This Row],[Adj]]="Nat OK",$AC$2*0.5%,"xxx")))))))))))))))</f>
        <v>40</v>
      </c>
      <c r="AD1863" s="133" t="str">
        <f t="shared" ref="AD1863:AD1926" si="388">IF(AC1863="","",IF(R1863="","",AC1863*R1863))</f>
        <v/>
      </c>
      <c r="AE1863" s="133">
        <f t="shared" ref="AE1863:AE1926" si="389">IF(AC1863="","",IF(AD1863="",AC1863*-1,AD1863-AC1863))</f>
        <v>-40</v>
      </c>
      <c r="AF1863" s="133" t="str">
        <f>VLOOKUP(Table1[[#This Row],[Track]],$F$2672:$H$2715,2,FALSE)</f>
        <v>Qld</v>
      </c>
      <c r="AG1863" s="133" t="str">
        <f>VLOOKUP(Table1[[#This Row],[Track]],$F$2672:$H$2715,3,FALSE)</f>
        <v>-</v>
      </c>
      <c r="AH1863" s="133" t="str">
        <f>IF(Table1[[#This Row],[Date]]&lt;$AH$2,"",IF(Table1[[#This Row],[Date]]&lt;$AH$3,"Edge","Elite Combo"))</f>
        <v/>
      </c>
      <c r="AI1863" s="218">
        <f>Table1[[#This Row],[Time]]</f>
        <v>0.73402777777777772</v>
      </c>
      <c r="AJ1863" s="219" t="str">
        <f>Table1[[#This Row],[Track]]</f>
        <v>Eagle Farm</v>
      </c>
      <c r="AK1863" s="216">
        <f>Table1[[#This Row],[Race ]]</f>
        <v>9</v>
      </c>
      <c r="AL1863" s="219">
        <f>Table1[[#This Row],[TAB]]</f>
        <v>11</v>
      </c>
      <c r="AM1863" s="219" t="str">
        <f>Table1[[#This Row],[Selection]]</f>
        <v>Belvedere Boys</v>
      </c>
      <c r="AN1863" s="220" t="str">
        <f>Table1[[#This Row],[Sources]]</f>
        <v>Nat-11</v>
      </c>
      <c r="AO1863" s="219">
        <f>Table1[[#This Row],[Scale Bet]]</f>
        <v>40</v>
      </c>
    </row>
    <row r="1864" spans="5:41" ht="16.5" customHeight="1" x14ac:dyDescent="0.25">
      <c r="E1864" s="185">
        <v>45577</v>
      </c>
      <c r="F1864" s="35">
        <v>0.73958333333333337</v>
      </c>
      <c r="G1864" s="36" t="s">
        <v>201</v>
      </c>
      <c r="H1864" s="36">
        <v>10</v>
      </c>
      <c r="I1864" s="36">
        <v>4</v>
      </c>
      <c r="J1864" s="36" t="s">
        <v>368</v>
      </c>
      <c r="K1864" s="36" t="s">
        <v>40</v>
      </c>
      <c r="L1864" s="165">
        <v>12</v>
      </c>
      <c r="M1864" s="134">
        <f t="shared" si="377"/>
        <v>25</v>
      </c>
      <c r="N1864" s="36">
        <f t="shared" si="378"/>
        <v>2</v>
      </c>
      <c r="O1864" s="135" t="str">
        <f t="shared" si="379"/>
        <v>Edge-12/Pro Mel-13</v>
      </c>
      <c r="P1864" s="186" t="str">
        <f t="shared" si="380"/>
        <v>OK</v>
      </c>
      <c r="Q1864" s="187">
        <f t="shared" si="381"/>
        <v>100</v>
      </c>
      <c r="R1864" s="150"/>
      <c r="S1864" s="187" t="str">
        <f t="shared" si="382"/>
        <v/>
      </c>
      <c r="T1864" s="136" t="str">
        <f t="shared" si="383"/>
        <v>Another Wil</v>
      </c>
      <c r="U1864" s="137">
        <f>IF(P1864="","",IF(N1864=1,"",IF(Q1864="","",IF(Q1864&lt;=100,100,IF(Table1[[#This Row],[Day]]="Wed",100,200)))))</f>
        <v>100</v>
      </c>
      <c r="V1864" s="137" t="str">
        <f t="shared" si="384"/>
        <v/>
      </c>
      <c r="W1864" s="137">
        <f t="shared" si="385"/>
        <v>-100</v>
      </c>
      <c r="X1864" s="133">
        <f>100</f>
        <v>100</v>
      </c>
      <c r="Y1864" s="133" t="str">
        <f t="shared" si="386"/>
        <v/>
      </c>
      <c r="Z1864" s="133">
        <f t="shared" si="387"/>
        <v>-100</v>
      </c>
      <c r="AA1864" s="134" t="str">
        <f>TEXT(Table1[[#This Row],[Date]],"DDD")</f>
        <v>Sat</v>
      </c>
      <c r="AB1864" s="133" t="str">
        <f>IF(OR(G1864="Doomben",G1864="Eagle Farm"),"Q",IF(AND(Q1864&gt;1,Q1864&lt;55,Table1[[#This Row],[Source]]="Nat"),"Nat OK",IF(AND(Table1[[#This Row],[Source]]&lt;&gt;"Nat",Q1864&lt;55),"Poor &lt;55",IF(OR(G1864="Randwick",G1864="Flemington",G1864="Caulfield",G1864="Sandown Lake",G1864="Sandown Hill"),"Best","ave"))))</f>
        <v>Best</v>
      </c>
      <c r="AC1864" s="133">
        <f>IF(Q1864="","",IF(AB1864="Poor &lt;55",$AC$2*0.2%,IF(AND(AB1864="Q",AA1864&lt;&gt;"Wed"),$AC$2*0.4%,IF(AND(AB1864="Q",AA1864="Wed"),$AC$2*0.5%,IF(AND(AB1864="Ave",U1864=100),$AC$2*0.5%,IF(AND(AB1864="ave",U1864="",N1864=1,AG1864="Bush"),$AC$2*1%,IF(AND(AB1864="ave",U1864="",Q1864&gt;100),$AC$2*1.3%,IF(AND(AB1864="ave",U1864=""),$AC$2*1.2%,IF(AND(AB1864="Ave",U1864=200),$AC$2*1%,IF(AND(AB1864="Best",U1864=200),$AC$2*1.5%,IF(AND(AB1864="Best",U1864="",K1864&lt;&gt;"Pro Syd"),$AC$2*0.5%,IF(AND(AB1864="Best",U1864=""),$AC$2*1%,IF(AND(AB1864="Best",U1864=100,Table1[[#This Row],[State]]="NSW"),$AC$2*0.4%,IF(AND(AB1864="Best",U1864=100),$AC$2*1%,IF(Table1[[#This Row],[Adj]]="Nat OK",$AC$2*0.5%,"xxx")))))))))))))))</f>
        <v>100</v>
      </c>
      <c r="AD1864" s="133" t="str">
        <f t="shared" si="388"/>
        <v/>
      </c>
      <c r="AE1864" s="133">
        <f t="shared" si="389"/>
        <v>-100</v>
      </c>
      <c r="AF1864" s="133" t="str">
        <f>VLOOKUP(Table1[[#This Row],[Track]],$F$2672:$H$2715,2,FALSE)</f>
        <v>Vic</v>
      </c>
      <c r="AG1864" s="133" t="str">
        <f>VLOOKUP(Table1[[#This Row],[Track]],$F$2672:$H$2715,3,FALSE)</f>
        <v>-</v>
      </c>
      <c r="AH1864" s="133" t="str">
        <f>IF(Table1[[#This Row],[Date]]&lt;$AH$2,"",IF(Table1[[#This Row],[Date]]&lt;$AH$3,"Edge","Elite Combo"))</f>
        <v/>
      </c>
      <c r="AI1864" s="218">
        <f>Table1[[#This Row],[Time]]</f>
        <v>0.73958333333333337</v>
      </c>
      <c r="AJ1864" s="219" t="str">
        <f>Table1[[#This Row],[Track]]</f>
        <v>Caulfield</v>
      </c>
      <c r="AK1864" s="216">
        <f>Table1[[#This Row],[Race ]]</f>
        <v>10</v>
      </c>
      <c r="AL1864" s="219">
        <f>Table1[[#This Row],[TAB]]</f>
        <v>4</v>
      </c>
      <c r="AM1864" s="219" t="str">
        <f>Table1[[#This Row],[Selection]]</f>
        <v>Another Wil</v>
      </c>
      <c r="AN1864" s="220" t="str">
        <f>Table1[[#This Row],[Sources]]</f>
        <v>Edge-12/Pro Mel-13</v>
      </c>
      <c r="AO1864" s="219">
        <f>Table1[[#This Row],[Scale Bet]]</f>
        <v>100</v>
      </c>
    </row>
    <row r="1865" spans="5:41" ht="16.5" customHeight="1" x14ac:dyDescent="0.25">
      <c r="E1865" s="185">
        <v>45577</v>
      </c>
      <c r="F1865" s="35">
        <v>0.73958333333333337</v>
      </c>
      <c r="G1865" s="36" t="s">
        <v>201</v>
      </c>
      <c r="H1865" s="36">
        <v>10</v>
      </c>
      <c r="I1865" s="36">
        <v>4</v>
      </c>
      <c r="J1865" s="36" t="s">
        <v>368</v>
      </c>
      <c r="K1865" s="36" t="s">
        <v>18</v>
      </c>
      <c r="L1865" s="165">
        <v>13</v>
      </c>
      <c r="M1865" s="134" t="str">
        <f t="shared" si="377"/>
        <v/>
      </c>
      <c r="N1865" s="36" t="str">
        <f t="shared" si="378"/>
        <v/>
      </c>
      <c r="O1865" s="135" t="str">
        <f t="shared" si="379"/>
        <v/>
      </c>
      <c r="P1865" s="186" t="str">
        <f t="shared" si="380"/>
        <v>OK</v>
      </c>
      <c r="Q1865" s="187" t="str">
        <f t="shared" si="381"/>
        <v/>
      </c>
      <c r="R1865" s="150"/>
      <c r="S1865" s="187" t="str">
        <f t="shared" si="382"/>
        <v/>
      </c>
      <c r="T1865" s="136" t="str">
        <f t="shared" si="383"/>
        <v>Another Wil</v>
      </c>
      <c r="U1865" s="137" t="str">
        <f>IF(P1865="","",IF(N1865=1,"",IF(Q1865="","",IF(Q1865&lt;=100,100,IF(Table1[[#This Row],[Day]]="Wed",100,200)))))</f>
        <v/>
      </c>
      <c r="V1865" s="137" t="str">
        <f t="shared" si="384"/>
        <v/>
      </c>
      <c r="W1865" s="137" t="str">
        <f t="shared" si="385"/>
        <v/>
      </c>
      <c r="X1865" s="133">
        <f>100</f>
        <v>100</v>
      </c>
      <c r="Y1865" s="133" t="str">
        <f t="shared" si="386"/>
        <v/>
      </c>
      <c r="Z1865" s="133">
        <f t="shared" si="387"/>
        <v>-100</v>
      </c>
      <c r="AA1865" s="134" t="str">
        <f>TEXT(Table1[[#This Row],[Date]],"DDD")</f>
        <v>Sat</v>
      </c>
      <c r="AB1865" s="133" t="str">
        <f>IF(OR(G1865="Doomben",G1865="Eagle Farm"),"Q",IF(AND(Q1865&gt;1,Q1865&lt;55,Table1[[#This Row],[Source]]="Nat"),"Nat OK",IF(AND(Table1[[#This Row],[Source]]&lt;&gt;"Nat",Q1865&lt;55),"Poor &lt;55",IF(OR(G1865="Randwick",G1865="Flemington",G1865="Caulfield",G1865="Sandown Lake",G1865="Sandown Hill"),"Best","ave"))))</f>
        <v>Best</v>
      </c>
      <c r="AC1865" s="133" t="str">
        <f>IF(Q1865="","",IF(AB1865="Poor &lt;55",$AC$2*0.2%,IF(AND(AB1865="Q",AA1865&lt;&gt;"Wed"),$AC$2*0.4%,IF(AND(AB1865="Q",AA1865="Wed"),$AC$2*0.5%,IF(AND(AB1865="Ave",U1865=100),$AC$2*0.5%,IF(AND(AB1865="ave",U1865="",N1865=1,AG1865="Bush"),$AC$2*1%,IF(AND(AB1865="ave",U1865="",Q1865&gt;100),$AC$2*1.3%,IF(AND(AB1865="ave",U1865=""),$AC$2*1.2%,IF(AND(AB1865="Ave",U1865=200),$AC$2*1%,IF(AND(AB1865="Best",U1865=200),$AC$2*1.5%,IF(AND(AB1865="Best",U1865="",K1865&lt;&gt;"Pro Syd"),$AC$2*0.5%,IF(AND(AB1865="Best",U1865=""),$AC$2*1%,IF(AND(AB1865="Best",U1865=100,Table1[[#This Row],[State]]="NSW"),$AC$2*0.4%,IF(AND(AB1865="Best",U1865=100),$AC$2*1%,IF(Table1[[#This Row],[Adj]]="Nat OK",$AC$2*0.5%,"xxx")))))))))))))))</f>
        <v/>
      </c>
      <c r="AD1865" s="133" t="str">
        <f t="shared" si="388"/>
        <v/>
      </c>
      <c r="AE1865" s="133" t="str">
        <f t="shared" si="389"/>
        <v/>
      </c>
      <c r="AF1865" s="133" t="str">
        <f>VLOOKUP(Table1[[#This Row],[Track]],$F$2672:$H$2715,2,FALSE)</f>
        <v>Vic</v>
      </c>
      <c r="AG1865" s="133" t="str">
        <f>VLOOKUP(Table1[[#This Row],[Track]],$F$2672:$H$2715,3,FALSE)</f>
        <v>-</v>
      </c>
      <c r="AH1865" s="133" t="str">
        <f>IF(Table1[[#This Row],[Date]]&lt;$AH$2,"",IF(Table1[[#This Row],[Date]]&lt;$AH$3,"Edge","Elite Combo"))</f>
        <v/>
      </c>
      <c r="AI1865" s="218">
        <f>Table1[[#This Row],[Time]]</f>
        <v>0.73958333333333337</v>
      </c>
      <c r="AJ1865" s="219" t="str">
        <f>Table1[[#This Row],[Track]]</f>
        <v>Caulfield</v>
      </c>
      <c r="AK1865" s="216">
        <f>Table1[[#This Row],[Race ]]</f>
        <v>10</v>
      </c>
      <c r="AL1865" s="219">
        <f>Table1[[#This Row],[TAB]]</f>
        <v>4</v>
      </c>
      <c r="AM1865" s="219" t="str">
        <f>Table1[[#This Row],[Selection]]</f>
        <v>Another Wil</v>
      </c>
      <c r="AN1865" s="220" t="str">
        <f>Table1[[#This Row],[Sources]]</f>
        <v/>
      </c>
      <c r="AO1865" s="219" t="str">
        <f>Table1[[#This Row],[Scale Bet]]</f>
        <v/>
      </c>
    </row>
    <row r="1866" spans="5:41" ht="16.5" customHeight="1" x14ac:dyDescent="0.25">
      <c r="E1866" s="185">
        <v>45577</v>
      </c>
      <c r="F1866" s="35">
        <v>0.73958333333333337</v>
      </c>
      <c r="G1866" s="36" t="s">
        <v>201</v>
      </c>
      <c r="H1866" s="36">
        <v>10</v>
      </c>
      <c r="I1866" s="36">
        <v>3</v>
      </c>
      <c r="J1866" s="36" t="s">
        <v>439</v>
      </c>
      <c r="K1866" s="36" t="s">
        <v>1</v>
      </c>
      <c r="L1866" s="165">
        <v>10</v>
      </c>
      <c r="M1866" s="134">
        <f t="shared" si="377"/>
        <v>23</v>
      </c>
      <c r="N1866" s="36">
        <f t="shared" si="378"/>
        <v>2</v>
      </c>
      <c r="O1866" s="135" t="str">
        <f t="shared" si="379"/>
        <v>E4-10/Nat-13</v>
      </c>
      <c r="P1866" s="186" t="str">
        <f t="shared" si="380"/>
        <v>OK</v>
      </c>
      <c r="Q1866" s="187">
        <f t="shared" si="381"/>
        <v>92</v>
      </c>
      <c r="R1866" s="150">
        <v>5.0999999999999996</v>
      </c>
      <c r="S1866" s="187">
        <f t="shared" si="382"/>
        <v>469.2</v>
      </c>
      <c r="T1866" s="136" t="str">
        <f t="shared" si="383"/>
        <v>Antino</v>
      </c>
      <c r="U1866" s="137">
        <f>IF(P1866="","",IF(N1866=1,"",IF(Q1866="","",IF(Q1866&lt;=100,100,IF(Table1[[#This Row],[Day]]="Wed",100,200)))))</f>
        <v>100</v>
      </c>
      <c r="V1866" s="137">
        <f t="shared" si="384"/>
        <v>509.99999999999994</v>
      </c>
      <c r="W1866" s="137">
        <f t="shared" si="385"/>
        <v>409.99999999999994</v>
      </c>
      <c r="X1866" s="133">
        <f>100</f>
        <v>100</v>
      </c>
      <c r="Y1866" s="133">
        <f t="shared" si="386"/>
        <v>509.99999999999994</v>
      </c>
      <c r="Z1866" s="133">
        <f t="shared" si="387"/>
        <v>409.99999999999994</v>
      </c>
      <c r="AA1866" s="134" t="str">
        <f>TEXT(Table1[[#This Row],[Date]],"DDD")</f>
        <v>Sat</v>
      </c>
      <c r="AB1866" s="133" t="str">
        <f>IF(OR(G1866="Doomben",G1866="Eagle Farm"),"Q",IF(AND(Q1866&gt;1,Q1866&lt;55,Table1[[#This Row],[Source]]="Nat"),"Nat OK",IF(AND(Table1[[#This Row],[Source]]&lt;&gt;"Nat",Q1866&lt;55),"Poor &lt;55",IF(OR(G1866="Randwick",G1866="Flemington",G1866="Caulfield",G1866="Sandown Lake",G1866="Sandown Hill"),"Best","ave"))))</f>
        <v>Best</v>
      </c>
      <c r="AC1866" s="133">
        <f>IF(Q1866="","",IF(AB1866="Poor &lt;55",$AC$2*0.2%,IF(AND(AB1866="Q",AA1866&lt;&gt;"Wed"),$AC$2*0.4%,IF(AND(AB1866="Q",AA1866="Wed"),$AC$2*0.5%,IF(AND(AB1866="Ave",U1866=100),$AC$2*0.5%,IF(AND(AB1866="ave",U1866="",N1866=1,AG1866="Bush"),$AC$2*1%,IF(AND(AB1866="ave",U1866="",Q1866&gt;100),$AC$2*1.3%,IF(AND(AB1866="ave",U1866=""),$AC$2*1.2%,IF(AND(AB1866="Ave",U1866=200),$AC$2*1%,IF(AND(AB1866="Best",U1866=200),$AC$2*1.5%,IF(AND(AB1866="Best",U1866="",K1866&lt;&gt;"Pro Syd"),$AC$2*0.5%,IF(AND(AB1866="Best",U1866=""),$AC$2*1%,IF(AND(AB1866="Best",U1866=100,Table1[[#This Row],[State]]="NSW"),$AC$2*0.4%,IF(AND(AB1866="Best",U1866=100),$AC$2*1%,IF(Table1[[#This Row],[Adj]]="Nat OK",$AC$2*0.5%,"xxx")))))))))))))))</f>
        <v>100</v>
      </c>
      <c r="AD1866" s="133">
        <f t="shared" si="388"/>
        <v>509.99999999999994</v>
      </c>
      <c r="AE1866" s="133">
        <f t="shared" si="389"/>
        <v>409.99999999999994</v>
      </c>
      <c r="AF1866" s="133" t="str">
        <f>VLOOKUP(Table1[[#This Row],[Track]],$F$2672:$H$2715,2,FALSE)</f>
        <v>Vic</v>
      </c>
      <c r="AG1866" s="133" t="str">
        <f>VLOOKUP(Table1[[#This Row],[Track]],$F$2672:$H$2715,3,FALSE)</f>
        <v>-</v>
      </c>
      <c r="AH1866" s="133" t="str">
        <f>IF(Table1[[#This Row],[Date]]&lt;$AH$2,"",IF(Table1[[#This Row],[Date]]&lt;$AH$3,"Edge","Elite Combo"))</f>
        <v/>
      </c>
      <c r="AI1866" s="218">
        <f>Table1[[#This Row],[Time]]</f>
        <v>0.73958333333333337</v>
      </c>
      <c r="AJ1866" s="219" t="str">
        <f>Table1[[#This Row],[Track]]</f>
        <v>Caulfield</v>
      </c>
      <c r="AK1866" s="216">
        <f>Table1[[#This Row],[Race ]]</f>
        <v>10</v>
      </c>
      <c r="AL1866" s="219">
        <f>Table1[[#This Row],[TAB]]</f>
        <v>3</v>
      </c>
      <c r="AM1866" s="219" t="str">
        <f>Table1[[#This Row],[Selection]]</f>
        <v>Antino</v>
      </c>
      <c r="AN1866" s="220" t="str">
        <f>Table1[[#This Row],[Sources]]</f>
        <v>E4-10/Nat-13</v>
      </c>
      <c r="AO1866" s="219">
        <f>Table1[[#This Row],[Scale Bet]]</f>
        <v>100</v>
      </c>
    </row>
    <row r="1867" spans="5:41" ht="16.5" customHeight="1" x14ac:dyDescent="0.25">
      <c r="E1867" s="185">
        <v>45577</v>
      </c>
      <c r="F1867" s="35">
        <v>0.73958333333333337</v>
      </c>
      <c r="G1867" s="36" t="s">
        <v>201</v>
      </c>
      <c r="H1867" s="36">
        <v>10</v>
      </c>
      <c r="I1867" s="36">
        <v>3</v>
      </c>
      <c r="J1867" s="36" t="s">
        <v>439</v>
      </c>
      <c r="K1867" s="36" t="s">
        <v>13</v>
      </c>
      <c r="L1867" s="165">
        <v>13</v>
      </c>
      <c r="M1867" s="134" t="str">
        <f t="shared" si="377"/>
        <v/>
      </c>
      <c r="N1867" s="36" t="str">
        <f t="shared" si="378"/>
        <v/>
      </c>
      <c r="O1867" s="135" t="str">
        <f t="shared" si="379"/>
        <v/>
      </c>
      <c r="P1867" s="186" t="str">
        <f t="shared" si="380"/>
        <v>OK</v>
      </c>
      <c r="Q1867" s="187" t="str">
        <f t="shared" si="381"/>
        <v/>
      </c>
      <c r="R1867" s="150">
        <v>5.0999999999999996</v>
      </c>
      <c r="S1867" s="187" t="str">
        <f t="shared" si="382"/>
        <v/>
      </c>
      <c r="T1867" s="136" t="str">
        <f t="shared" si="383"/>
        <v>Antino</v>
      </c>
      <c r="U1867" s="137" t="str">
        <f>IF(P1867="","",IF(N1867=1,"",IF(Q1867="","",IF(Q1867&lt;=100,100,IF(Table1[[#This Row],[Day]]="Wed",100,200)))))</f>
        <v/>
      </c>
      <c r="V1867" s="137" t="str">
        <f t="shared" si="384"/>
        <v/>
      </c>
      <c r="W1867" s="137" t="str">
        <f t="shared" si="385"/>
        <v/>
      </c>
      <c r="X1867" s="133">
        <f>100</f>
        <v>100</v>
      </c>
      <c r="Y1867" s="133">
        <f t="shared" si="386"/>
        <v>509.99999999999994</v>
      </c>
      <c r="Z1867" s="133">
        <f t="shared" si="387"/>
        <v>409.99999999999994</v>
      </c>
      <c r="AA1867" s="134" t="str">
        <f>TEXT(Table1[[#This Row],[Date]],"DDD")</f>
        <v>Sat</v>
      </c>
      <c r="AB1867" s="133" t="str">
        <f>IF(OR(G1867="Doomben",G1867="Eagle Farm"),"Q",IF(AND(Q1867&gt;1,Q1867&lt;55,Table1[[#This Row],[Source]]="Nat"),"Nat OK",IF(AND(Table1[[#This Row],[Source]]&lt;&gt;"Nat",Q1867&lt;55),"Poor &lt;55",IF(OR(G1867="Randwick",G1867="Flemington",G1867="Caulfield",G1867="Sandown Lake",G1867="Sandown Hill"),"Best","ave"))))</f>
        <v>Best</v>
      </c>
      <c r="AC1867" s="133" t="str">
        <f>IF(Q1867="","",IF(AB1867="Poor &lt;55",$AC$2*0.2%,IF(AND(AB1867="Q",AA1867&lt;&gt;"Wed"),$AC$2*0.4%,IF(AND(AB1867="Q",AA1867="Wed"),$AC$2*0.5%,IF(AND(AB1867="Ave",U1867=100),$AC$2*0.5%,IF(AND(AB1867="ave",U1867="",N1867=1,AG1867="Bush"),$AC$2*1%,IF(AND(AB1867="ave",U1867="",Q1867&gt;100),$AC$2*1.3%,IF(AND(AB1867="ave",U1867=""),$AC$2*1.2%,IF(AND(AB1867="Ave",U1867=200),$AC$2*1%,IF(AND(AB1867="Best",U1867=200),$AC$2*1.5%,IF(AND(AB1867="Best",U1867="",K1867&lt;&gt;"Pro Syd"),$AC$2*0.5%,IF(AND(AB1867="Best",U1867=""),$AC$2*1%,IF(AND(AB1867="Best",U1867=100,Table1[[#This Row],[State]]="NSW"),$AC$2*0.4%,IF(AND(AB1867="Best",U1867=100),$AC$2*1%,IF(Table1[[#This Row],[Adj]]="Nat OK",$AC$2*0.5%,"xxx")))))))))))))))</f>
        <v/>
      </c>
      <c r="AD1867" s="133" t="str">
        <f t="shared" si="388"/>
        <v/>
      </c>
      <c r="AE1867" s="133" t="str">
        <f t="shared" si="389"/>
        <v/>
      </c>
      <c r="AF1867" s="133" t="str">
        <f>VLOOKUP(Table1[[#This Row],[Track]],$F$2672:$H$2715,2,FALSE)</f>
        <v>Vic</v>
      </c>
      <c r="AG1867" s="133" t="str">
        <f>VLOOKUP(Table1[[#This Row],[Track]],$F$2672:$H$2715,3,FALSE)</f>
        <v>-</v>
      </c>
      <c r="AH1867" s="133" t="str">
        <f>IF(Table1[[#This Row],[Date]]&lt;$AH$2,"",IF(Table1[[#This Row],[Date]]&lt;$AH$3,"Edge","Elite Combo"))</f>
        <v/>
      </c>
      <c r="AI1867" s="218">
        <f>Table1[[#This Row],[Time]]</f>
        <v>0.73958333333333337</v>
      </c>
      <c r="AJ1867" s="219" t="str">
        <f>Table1[[#This Row],[Track]]</f>
        <v>Caulfield</v>
      </c>
      <c r="AK1867" s="216">
        <f>Table1[[#This Row],[Race ]]</f>
        <v>10</v>
      </c>
      <c r="AL1867" s="219">
        <f>Table1[[#This Row],[TAB]]</f>
        <v>3</v>
      </c>
      <c r="AM1867" s="219" t="str">
        <f>Table1[[#This Row],[Selection]]</f>
        <v>Antino</v>
      </c>
      <c r="AN1867" s="220" t="str">
        <f>Table1[[#This Row],[Sources]]</f>
        <v/>
      </c>
      <c r="AO1867" s="219" t="str">
        <f>Table1[[#This Row],[Scale Bet]]</f>
        <v/>
      </c>
    </row>
    <row r="1868" spans="5:41" ht="16.5" customHeight="1" x14ac:dyDescent="0.25">
      <c r="E1868" s="185">
        <v>45577</v>
      </c>
      <c r="F1868" s="35">
        <v>0.75347222222222221</v>
      </c>
      <c r="G1868" s="36" t="s">
        <v>17</v>
      </c>
      <c r="H1868" s="36">
        <v>10</v>
      </c>
      <c r="I1868" s="36">
        <v>14</v>
      </c>
      <c r="J1868" s="36" t="s">
        <v>440</v>
      </c>
      <c r="K1868" s="36" t="s">
        <v>60</v>
      </c>
      <c r="L1868" s="165">
        <v>10</v>
      </c>
      <c r="M1868" s="134">
        <f t="shared" si="377"/>
        <v>10</v>
      </c>
      <c r="N1868" s="36">
        <f t="shared" si="378"/>
        <v>1</v>
      </c>
      <c r="O1868" s="135" t="str">
        <f t="shared" si="379"/>
        <v>Pro Syd-10</v>
      </c>
      <c r="P1868" s="186" t="str">
        <f t="shared" si="380"/>
        <v>OK</v>
      </c>
      <c r="Q1868" s="187">
        <f t="shared" si="381"/>
        <v>40</v>
      </c>
      <c r="R1868" s="150"/>
      <c r="S1868" s="187" t="str">
        <f t="shared" si="382"/>
        <v/>
      </c>
      <c r="T1868" s="136" t="str">
        <f t="shared" si="383"/>
        <v>Kreon</v>
      </c>
      <c r="U1868" s="137" t="str">
        <f>IF(P1868="","",IF(N1868=1,"",IF(Q1868="","",IF(Q1868&lt;=100,100,IF(Table1[[#This Row],[Day]]="Wed",100,200)))))</f>
        <v/>
      </c>
      <c r="V1868" s="137" t="str">
        <f t="shared" si="384"/>
        <v/>
      </c>
      <c r="W1868" s="137" t="str">
        <f t="shared" si="385"/>
        <v/>
      </c>
      <c r="X1868" s="133">
        <f>100</f>
        <v>100</v>
      </c>
      <c r="Y1868" s="133" t="str">
        <f t="shared" si="386"/>
        <v/>
      </c>
      <c r="Z1868" s="133">
        <f t="shared" si="387"/>
        <v>-100</v>
      </c>
      <c r="AA1868" s="134" t="str">
        <f>TEXT(Table1[[#This Row],[Date]],"DDD")</f>
        <v>Sat</v>
      </c>
      <c r="AB1868" s="133" t="str">
        <f>IF(OR(G1868="Doomben",G1868="Eagle Farm"),"Q",IF(AND(Q1868&gt;1,Q1868&lt;55,Table1[[#This Row],[Source]]="Nat"),"Nat OK",IF(AND(Table1[[#This Row],[Source]]&lt;&gt;"Nat",Q1868&lt;55),"Poor &lt;55",IF(OR(G1868="Randwick",G1868="Flemington",G1868="Caulfield",G1868="Sandown Lake",G1868="Sandown Hill"),"Best","ave"))))</f>
        <v>Poor &lt;55</v>
      </c>
      <c r="AC1868" s="133">
        <f>IF(Q1868="","",IF(AB1868="Poor &lt;55",$AC$2*0.2%,IF(AND(AB1868="Q",AA1868&lt;&gt;"Wed"),$AC$2*0.4%,IF(AND(AB1868="Q",AA1868="Wed"),$AC$2*0.5%,IF(AND(AB1868="Ave",U1868=100),$AC$2*0.5%,IF(AND(AB1868="ave",U1868="",N1868=1,AG1868="Bush"),$AC$2*1%,IF(AND(AB1868="ave",U1868="",Q1868&gt;100),$AC$2*1.3%,IF(AND(AB1868="ave",U1868=""),$AC$2*1.2%,IF(AND(AB1868="Ave",U1868=200),$AC$2*1%,IF(AND(AB1868="Best",U1868=200),$AC$2*1.5%,IF(AND(AB1868="Best",U1868="",K1868&lt;&gt;"Pro Syd"),$AC$2*0.5%,IF(AND(AB1868="Best",U1868=""),$AC$2*1%,IF(AND(AB1868="Best",U1868=100,Table1[[#This Row],[State]]="NSW"),$AC$2*0.4%,IF(AND(AB1868="Best",U1868=100),$AC$2*1%,IF(Table1[[#This Row],[Adj]]="Nat OK",$AC$2*0.5%,"xxx")))))))))))))))</f>
        <v>20</v>
      </c>
      <c r="AD1868" s="133" t="str">
        <f t="shared" si="388"/>
        <v/>
      </c>
      <c r="AE1868" s="133">
        <f t="shared" si="389"/>
        <v>-20</v>
      </c>
      <c r="AF1868" s="133" t="str">
        <f>VLOOKUP(Table1[[#This Row],[Track]],$F$2672:$H$2715,2,FALSE)</f>
        <v>NSW</v>
      </c>
      <c r="AG1868" s="133" t="str">
        <f>VLOOKUP(Table1[[#This Row],[Track]],$F$2672:$H$2715,3,FALSE)</f>
        <v>-</v>
      </c>
      <c r="AH1868" s="133" t="str">
        <f>IF(Table1[[#This Row],[Date]]&lt;$AH$2,"",IF(Table1[[#This Row],[Date]]&lt;$AH$3,"Edge","Elite Combo"))</f>
        <v/>
      </c>
      <c r="AI1868" s="218">
        <f>Table1[[#This Row],[Time]]</f>
        <v>0.75347222222222221</v>
      </c>
      <c r="AJ1868" s="219" t="str">
        <f>Table1[[#This Row],[Track]]</f>
        <v>Rosehill</v>
      </c>
      <c r="AK1868" s="216">
        <f>Table1[[#This Row],[Race ]]</f>
        <v>10</v>
      </c>
      <c r="AL1868" s="219">
        <f>Table1[[#This Row],[TAB]]</f>
        <v>14</v>
      </c>
      <c r="AM1868" s="219" t="str">
        <f>Table1[[#This Row],[Selection]]</f>
        <v>Kreon</v>
      </c>
      <c r="AN1868" s="220" t="str">
        <f>Table1[[#This Row],[Sources]]</f>
        <v>Pro Syd-10</v>
      </c>
      <c r="AO1868" s="219">
        <f>Table1[[#This Row],[Scale Bet]]</f>
        <v>20</v>
      </c>
    </row>
    <row r="1869" spans="5:41" ht="16.5" customHeight="1" x14ac:dyDescent="0.25">
      <c r="E1869" s="185">
        <v>45577</v>
      </c>
      <c r="F1869" s="35">
        <v>0.75347222222222221</v>
      </c>
      <c r="G1869" s="36" t="s">
        <v>17</v>
      </c>
      <c r="H1869" s="36">
        <v>10</v>
      </c>
      <c r="I1869" s="36">
        <v>10</v>
      </c>
      <c r="J1869" s="36" t="s">
        <v>412</v>
      </c>
      <c r="K1869" s="36" t="s">
        <v>1</v>
      </c>
      <c r="L1869" s="165">
        <v>10</v>
      </c>
      <c r="M1869" s="134">
        <f t="shared" si="377"/>
        <v>23</v>
      </c>
      <c r="N1869" s="36">
        <f t="shared" si="378"/>
        <v>2</v>
      </c>
      <c r="O1869" s="135" t="str">
        <f t="shared" si="379"/>
        <v>E4-10/Nat-13</v>
      </c>
      <c r="P1869" s="186" t="str">
        <f t="shared" si="380"/>
        <v>OK</v>
      </c>
      <c r="Q1869" s="187">
        <f t="shared" si="381"/>
        <v>92</v>
      </c>
      <c r="R1869" s="150">
        <v>1.8</v>
      </c>
      <c r="S1869" s="187">
        <f t="shared" si="382"/>
        <v>165.6</v>
      </c>
      <c r="T1869" s="136" t="str">
        <f t="shared" si="383"/>
        <v>Pharari</v>
      </c>
      <c r="U1869" s="137">
        <f>IF(P1869="","",IF(N1869=1,"",IF(Q1869="","",IF(Q1869&lt;=100,100,IF(Table1[[#This Row],[Day]]="Wed",100,200)))))</f>
        <v>100</v>
      </c>
      <c r="V1869" s="137">
        <f t="shared" si="384"/>
        <v>180</v>
      </c>
      <c r="W1869" s="137">
        <f t="shared" si="385"/>
        <v>80</v>
      </c>
      <c r="X1869" s="133">
        <f>100</f>
        <v>100</v>
      </c>
      <c r="Y1869" s="133">
        <f t="shared" si="386"/>
        <v>180</v>
      </c>
      <c r="Z1869" s="133">
        <f t="shared" si="387"/>
        <v>80</v>
      </c>
      <c r="AA1869" s="134" t="str">
        <f>TEXT(Table1[[#This Row],[Date]],"DDD")</f>
        <v>Sat</v>
      </c>
      <c r="AB1869" s="133" t="str">
        <f>IF(OR(G1869="Doomben",G1869="Eagle Farm"),"Q",IF(AND(Q1869&gt;1,Q1869&lt;55,Table1[[#This Row],[Source]]="Nat"),"Nat OK",IF(AND(Table1[[#This Row],[Source]]&lt;&gt;"Nat",Q1869&lt;55),"Poor &lt;55",IF(OR(G1869="Randwick",G1869="Flemington",G1869="Caulfield",G1869="Sandown Lake",G1869="Sandown Hill"),"Best","ave"))))</f>
        <v>ave</v>
      </c>
      <c r="AC1869" s="133">
        <f>IF(Q1869="","",IF(AB1869="Poor &lt;55",$AC$2*0.2%,IF(AND(AB1869="Q",AA1869&lt;&gt;"Wed"),$AC$2*0.4%,IF(AND(AB1869="Q",AA1869="Wed"),$AC$2*0.5%,IF(AND(AB1869="Ave",U1869=100),$AC$2*0.5%,IF(AND(AB1869="ave",U1869="",N1869=1,AG1869="Bush"),$AC$2*1%,IF(AND(AB1869="ave",U1869="",Q1869&gt;100),$AC$2*1.3%,IF(AND(AB1869="ave",U1869=""),$AC$2*1.2%,IF(AND(AB1869="Ave",U1869=200),$AC$2*1%,IF(AND(AB1869="Best",U1869=200),$AC$2*1.5%,IF(AND(AB1869="Best",U1869="",K1869&lt;&gt;"Pro Syd"),$AC$2*0.5%,IF(AND(AB1869="Best",U1869=""),$AC$2*1%,IF(AND(AB1869="Best",U1869=100,Table1[[#This Row],[State]]="NSW"),$AC$2*0.4%,IF(AND(AB1869="Best",U1869=100),$AC$2*1%,IF(Table1[[#This Row],[Adj]]="Nat OK",$AC$2*0.5%,"xxx")))))))))))))))</f>
        <v>50</v>
      </c>
      <c r="AD1869" s="133">
        <f t="shared" si="388"/>
        <v>90</v>
      </c>
      <c r="AE1869" s="133">
        <f t="shared" si="389"/>
        <v>40</v>
      </c>
      <c r="AF1869" s="133" t="str">
        <f>VLOOKUP(Table1[[#This Row],[Track]],$F$2672:$H$2715,2,FALSE)</f>
        <v>NSW</v>
      </c>
      <c r="AG1869" s="133" t="str">
        <f>VLOOKUP(Table1[[#This Row],[Track]],$F$2672:$H$2715,3,FALSE)</f>
        <v>-</v>
      </c>
      <c r="AH1869" s="133" t="str">
        <f>IF(Table1[[#This Row],[Date]]&lt;$AH$2,"",IF(Table1[[#This Row],[Date]]&lt;$AH$3,"Edge","Elite Combo"))</f>
        <v/>
      </c>
      <c r="AI1869" s="218">
        <f>Table1[[#This Row],[Time]]</f>
        <v>0.75347222222222221</v>
      </c>
      <c r="AJ1869" s="219" t="str">
        <f>Table1[[#This Row],[Track]]</f>
        <v>Rosehill</v>
      </c>
      <c r="AK1869" s="216">
        <f>Table1[[#This Row],[Race ]]</f>
        <v>10</v>
      </c>
      <c r="AL1869" s="219">
        <f>Table1[[#This Row],[TAB]]</f>
        <v>10</v>
      </c>
      <c r="AM1869" s="219" t="str">
        <f>Table1[[#This Row],[Selection]]</f>
        <v>Pharari</v>
      </c>
      <c r="AN1869" s="220" t="str">
        <f>Table1[[#This Row],[Sources]]</f>
        <v>E4-10/Nat-13</v>
      </c>
      <c r="AO1869" s="219">
        <f>Table1[[#This Row],[Scale Bet]]</f>
        <v>50</v>
      </c>
    </row>
    <row r="1870" spans="5:41" ht="16.5" customHeight="1" x14ac:dyDescent="0.25">
      <c r="E1870" s="185">
        <v>45577</v>
      </c>
      <c r="F1870" s="35">
        <v>0.75347222222222221</v>
      </c>
      <c r="G1870" s="36" t="s">
        <v>17</v>
      </c>
      <c r="H1870" s="36">
        <v>10</v>
      </c>
      <c r="I1870" s="36">
        <v>10</v>
      </c>
      <c r="J1870" s="36" t="s">
        <v>412</v>
      </c>
      <c r="K1870" s="36" t="s">
        <v>13</v>
      </c>
      <c r="L1870" s="165">
        <v>13</v>
      </c>
      <c r="M1870" s="134" t="str">
        <f t="shared" si="377"/>
        <v/>
      </c>
      <c r="N1870" s="36" t="str">
        <f t="shared" si="378"/>
        <v/>
      </c>
      <c r="O1870" s="135" t="str">
        <f t="shared" si="379"/>
        <v/>
      </c>
      <c r="P1870" s="186" t="str">
        <f t="shared" si="380"/>
        <v>OK</v>
      </c>
      <c r="Q1870" s="187" t="str">
        <f t="shared" si="381"/>
        <v/>
      </c>
      <c r="R1870" s="150">
        <v>1.8</v>
      </c>
      <c r="S1870" s="187" t="str">
        <f t="shared" si="382"/>
        <v/>
      </c>
      <c r="T1870" s="136" t="str">
        <f t="shared" si="383"/>
        <v>Pharari</v>
      </c>
      <c r="U1870" s="137" t="str">
        <f>IF(P1870="","",IF(N1870=1,"",IF(Q1870="","",IF(Q1870&lt;=100,100,IF(Table1[[#This Row],[Day]]="Wed",100,200)))))</f>
        <v/>
      </c>
      <c r="V1870" s="137" t="str">
        <f t="shared" si="384"/>
        <v/>
      </c>
      <c r="W1870" s="137" t="str">
        <f t="shared" si="385"/>
        <v/>
      </c>
      <c r="X1870" s="133">
        <f>100</f>
        <v>100</v>
      </c>
      <c r="Y1870" s="133">
        <f t="shared" si="386"/>
        <v>180</v>
      </c>
      <c r="Z1870" s="133">
        <f t="shared" si="387"/>
        <v>80</v>
      </c>
      <c r="AA1870" s="134" t="str">
        <f>TEXT(Table1[[#This Row],[Date]],"DDD")</f>
        <v>Sat</v>
      </c>
      <c r="AB1870" s="133" t="str">
        <f>IF(OR(G1870="Doomben",G1870="Eagle Farm"),"Q",IF(AND(Q1870&gt;1,Q1870&lt;55,Table1[[#This Row],[Source]]="Nat"),"Nat OK",IF(AND(Table1[[#This Row],[Source]]&lt;&gt;"Nat",Q1870&lt;55),"Poor &lt;55",IF(OR(G1870="Randwick",G1870="Flemington",G1870="Caulfield",G1870="Sandown Lake",G1870="Sandown Hill"),"Best","ave"))))</f>
        <v>ave</v>
      </c>
      <c r="AC1870" s="133" t="str">
        <f>IF(Q1870="","",IF(AB1870="Poor &lt;55",$AC$2*0.2%,IF(AND(AB1870="Q",AA1870&lt;&gt;"Wed"),$AC$2*0.4%,IF(AND(AB1870="Q",AA1870="Wed"),$AC$2*0.5%,IF(AND(AB1870="Ave",U1870=100),$AC$2*0.5%,IF(AND(AB1870="ave",U1870="",N1870=1,AG1870="Bush"),$AC$2*1%,IF(AND(AB1870="ave",U1870="",Q1870&gt;100),$AC$2*1.3%,IF(AND(AB1870="ave",U1870=""),$AC$2*1.2%,IF(AND(AB1870="Ave",U1870=200),$AC$2*1%,IF(AND(AB1870="Best",U1870=200),$AC$2*1.5%,IF(AND(AB1870="Best",U1870="",K1870&lt;&gt;"Pro Syd"),$AC$2*0.5%,IF(AND(AB1870="Best",U1870=""),$AC$2*1%,IF(AND(AB1870="Best",U1870=100,Table1[[#This Row],[State]]="NSW"),$AC$2*0.4%,IF(AND(AB1870="Best",U1870=100),$AC$2*1%,IF(Table1[[#This Row],[Adj]]="Nat OK",$AC$2*0.5%,"xxx")))))))))))))))</f>
        <v/>
      </c>
      <c r="AD1870" s="133" t="str">
        <f t="shared" si="388"/>
        <v/>
      </c>
      <c r="AE1870" s="133" t="str">
        <f t="shared" si="389"/>
        <v/>
      </c>
      <c r="AF1870" s="133" t="str">
        <f>VLOOKUP(Table1[[#This Row],[Track]],$F$2672:$H$2715,2,FALSE)</f>
        <v>NSW</v>
      </c>
      <c r="AG1870" s="133" t="str">
        <f>VLOOKUP(Table1[[#This Row],[Track]],$F$2672:$H$2715,3,FALSE)</f>
        <v>-</v>
      </c>
      <c r="AH1870" s="133" t="str">
        <f>IF(Table1[[#This Row],[Date]]&lt;$AH$2,"",IF(Table1[[#This Row],[Date]]&lt;$AH$3,"Edge","Elite Combo"))</f>
        <v/>
      </c>
      <c r="AI1870" s="218">
        <f>Table1[[#This Row],[Time]]</f>
        <v>0.75347222222222221</v>
      </c>
      <c r="AJ1870" s="219" t="str">
        <f>Table1[[#This Row],[Track]]</f>
        <v>Rosehill</v>
      </c>
      <c r="AK1870" s="216">
        <f>Table1[[#This Row],[Race ]]</f>
        <v>10</v>
      </c>
      <c r="AL1870" s="219">
        <f>Table1[[#This Row],[TAB]]</f>
        <v>10</v>
      </c>
      <c r="AM1870" s="219" t="str">
        <f>Table1[[#This Row],[Selection]]</f>
        <v>Pharari</v>
      </c>
      <c r="AN1870" s="220" t="str">
        <f>Table1[[#This Row],[Sources]]</f>
        <v/>
      </c>
      <c r="AO1870" s="219" t="str">
        <f>Table1[[#This Row],[Scale Bet]]</f>
        <v/>
      </c>
    </row>
    <row r="1871" spans="5:41" ht="16.5" customHeight="1" x14ac:dyDescent="0.25">
      <c r="E1871" s="185">
        <v>45577</v>
      </c>
      <c r="F1871" s="35">
        <v>0.75902777777777775</v>
      </c>
      <c r="G1871" s="36" t="s">
        <v>28</v>
      </c>
      <c r="H1871" s="36">
        <v>10</v>
      </c>
      <c r="I1871" s="36">
        <v>15</v>
      </c>
      <c r="J1871" s="36" t="s">
        <v>376</v>
      </c>
      <c r="K1871" s="36" t="s">
        <v>13</v>
      </c>
      <c r="L1871" s="165">
        <v>11</v>
      </c>
      <c r="M1871" s="134">
        <f t="shared" si="377"/>
        <v>11</v>
      </c>
      <c r="N1871" s="36">
        <f t="shared" si="378"/>
        <v>1</v>
      </c>
      <c r="O1871" s="135" t="str">
        <f t="shared" si="379"/>
        <v>Nat-11</v>
      </c>
      <c r="P1871" s="186" t="str">
        <f t="shared" si="380"/>
        <v/>
      </c>
      <c r="Q1871" s="187">
        <f t="shared" si="381"/>
        <v>44</v>
      </c>
      <c r="R1871" s="150"/>
      <c r="S1871" s="187" t="str">
        <f t="shared" si="382"/>
        <v/>
      </c>
      <c r="T1871" s="136" t="str">
        <f t="shared" si="383"/>
        <v>Naval Trader</v>
      </c>
      <c r="U1871" s="137" t="str">
        <f>IF(P1871="","",IF(N1871=1,"",IF(Q1871="","",IF(Q1871&lt;=100,100,IF(Table1[[#This Row],[Day]]="Wed",100,200)))))</f>
        <v/>
      </c>
      <c r="V1871" s="137" t="str">
        <f t="shared" si="384"/>
        <v/>
      </c>
      <c r="W1871" s="137" t="str">
        <f t="shared" si="385"/>
        <v/>
      </c>
      <c r="X1871" s="133">
        <f>100</f>
        <v>100</v>
      </c>
      <c r="Y1871" s="133" t="str">
        <f t="shared" si="386"/>
        <v/>
      </c>
      <c r="Z1871" s="133">
        <f t="shared" si="387"/>
        <v>-100</v>
      </c>
      <c r="AA1871" s="134" t="str">
        <f>TEXT(Table1[[#This Row],[Date]],"DDD")</f>
        <v>Sat</v>
      </c>
      <c r="AB1871" s="133" t="str">
        <f>IF(OR(G1871="Doomben",G1871="Eagle Farm"),"Q",IF(AND(Q1871&gt;1,Q1871&lt;55,Table1[[#This Row],[Source]]="Nat"),"Nat OK",IF(AND(Table1[[#This Row],[Source]]&lt;&gt;"Nat",Q1871&lt;55),"Poor &lt;55",IF(OR(G1871="Randwick",G1871="Flemington",G1871="Caulfield",G1871="Sandown Lake",G1871="Sandown Hill"),"Best","ave"))))</f>
        <v>Q</v>
      </c>
      <c r="AC1871" s="133">
        <f>IF(Q1871="","",IF(AB1871="Poor &lt;55",$AC$2*0.2%,IF(AND(AB1871="Q",AA1871&lt;&gt;"Wed"),$AC$2*0.4%,IF(AND(AB1871="Q",AA1871="Wed"),$AC$2*0.5%,IF(AND(AB1871="Ave",U1871=100),$AC$2*0.5%,IF(AND(AB1871="ave",U1871="",N1871=1,AG1871="Bush"),$AC$2*1%,IF(AND(AB1871="ave",U1871="",Q1871&gt;100),$AC$2*1.3%,IF(AND(AB1871="ave",U1871=""),$AC$2*1.2%,IF(AND(AB1871="Ave",U1871=200),$AC$2*1%,IF(AND(AB1871="Best",U1871=200),$AC$2*1.5%,IF(AND(AB1871="Best",U1871="",K1871&lt;&gt;"Pro Syd"),$AC$2*0.5%,IF(AND(AB1871="Best",U1871=""),$AC$2*1%,IF(AND(AB1871="Best",U1871=100,Table1[[#This Row],[State]]="NSW"),$AC$2*0.4%,IF(AND(AB1871="Best",U1871=100),$AC$2*1%,IF(Table1[[#This Row],[Adj]]="Nat OK",$AC$2*0.5%,"xxx")))))))))))))))</f>
        <v>40</v>
      </c>
      <c r="AD1871" s="133" t="str">
        <f t="shared" si="388"/>
        <v/>
      </c>
      <c r="AE1871" s="133">
        <f t="shared" si="389"/>
        <v>-40</v>
      </c>
      <c r="AF1871" s="133" t="str">
        <f>VLOOKUP(Table1[[#This Row],[Track]],$F$2672:$H$2715,2,FALSE)</f>
        <v>Qld</v>
      </c>
      <c r="AG1871" s="133" t="str">
        <f>VLOOKUP(Table1[[#This Row],[Track]],$F$2672:$H$2715,3,FALSE)</f>
        <v>-</v>
      </c>
      <c r="AH1871" s="133" t="str">
        <f>IF(Table1[[#This Row],[Date]]&lt;$AH$2,"",IF(Table1[[#This Row],[Date]]&lt;$AH$3,"Edge","Elite Combo"))</f>
        <v/>
      </c>
      <c r="AI1871" s="218">
        <f>Table1[[#This Row],[Time]]</f>
        <v>0.75902777777777775</v>
      </c>
      <c r="AJ1871" s="219" t="str">
        <f>Table1[[#This Row],[Track]]</f>
        <v>Eagle Farm</v>
      </c>
      <c r="AK1871" s="216">
        <f>Table1[[#This Row],[Race ]]</f>
        <v>10</v>
      </c>
      <c r="AL1871" s="219">
        <f>Table1[[#This Row],[TAB]]</f>
        <v>15</v>
      </c>
      <c r="AM1871" s="219" t="str">
        <f>Table1[[#This Row],[Selection]]</f>
        <v>Naval Trader</v>
      </c>
      <c r="AN1871" s="220" t="str">
        <f>Table1[[#This Row],[Sources]]</f>
        <v>Nat-11</v>
      </c>
      <c r="AO1871" s="219">
        <f>Table1[[#This Row],[Scale Bet]]</f>
        <v>40</v>
      </c>
    </row>
    <row r="1872" spans="5:41" ht="16.5" customHeight="1" x14ac:dyDescent="0.25">
      <c r="E1872" s="185">
        <v>45584</v>
      </c>
      <c r="F1872" s="35">
        <v>0.57499999999999996</v>
      </c>
      <c r="G1872" s="36" t="s">
        <v>28</v>
      </c>
      <c r="H1872" s="36">
        <v>3</v>
      </c>
      <c r="I1872" s="36">
        <v>4</v>
      </c>
      <c r="J1872" s="36" t="s">
        <v>441</v>
      </c>
      <c r="K1872" s="36" t="s">
        <v>13</v>
      </c>
      <c r="L1872" s="165">
        <v>11</v>
      </c>
      <c r="M1872" s="134">
        <f t="shared" si="377"/>
        <v>11</v>
      </c>
      <c r="N1872" s="36">
        <f t="shared" si="378"/>
        <v>1</v>
      </c>
      <c r="O1872" s="135" t="str">
        <f t="shared" si="379"/>
        <v>Nat-11</v>
      </c>
      <c r="P1872" s="186" t="str">
        <f t="shared" si="380"/>
        <v/>
      </c>
      <c r="Q1872" s="187">
        <f t="shared" si="381"/>
        <v>44</v>
      </c>
      <c r="R1872" s="150">
        <v>3.6</v>
      </c>
      <c r="S1872" s="187">
        <f t="shared" si="382"/>
        <v>158.4</v>
      </c>
      <c r="T1872" s="136" t="str">
        <f t="shared" si="383"/>
        <v>Bullion Boy</v>
      </c>
      <c r="U1872" s="137" t="str">
        <f>IF(P1872="","",IF(N1872=1,"",IF(Q1872="","",IF(Q1872&lt;=100,100,IF(Table1[[#This Row],[Day]]="Wed",100,200)))))</f>
        <v/>
      </c>
      <c r="V1872" s="137" t="str">
        <f t="shared" si="384"/>
        <v/>
      </c>
      <c r="W1872" s="137" t="str">
        <f t="shared" si="385"/>
        <v/>
      </c>
      <c r="X1872" s="133">
        <f>100</f>
        <v>100</v>
      </c>
      <c r="Y1872" s="133">
        <f t="shared" si="386"/>
        <v>360</v>
      </c>
      <c r="Z1872" s="133">
        <f t="shared" si="387"/>
        <v>260</v>
      </c>
      <c r="AA1872" s="134" t="str">
        <f>TEXT(Table1[[#This Row],[Date]],"DDD")</f>
        <v>Sat</v>
      </c>
      <c r="AB1872" s="133" t="str">
        <f>IF(OR(G1872="Doomben",G1872="Eagle Farm"),"Q",IF(AND(Q1872&gt;1,Q1872&lt;55,Table1[[#This Row],[Source]]="Nat"),"Nat OK",IF(AND(Table1[[#This Row],[Source]]&lt;&gt;"Nat",Q1872&lt;55),"Poor &lt;55",IF(OR(G1872="Randwick",G1872="Flemington",G1872="Caulfield",G1872="Sandown Lake",G1872="Sandown Hill"),"Best","ave"))))</f>
        <v>Q</v>
      </c>
      <c r="AC1872" s="133">
        <f>IF(Q1872="","",IF(AB1872="Poor &lt;55",$AC$2*0.2%,IF(AND(AB1872="Q",AA1872&lt;&gt;"Wed"),$AC$2*0.4%,IF(AND(AB1872="Q",AA1872="Wed"),$AC$2*0.5%,IF(AND(AB1872="Ave",U1872=100),$AC$2*0.5%,IF(AND(AB1872="ave",U1872="",N1872=1,AG1872="Bush"),$AC$2*1%,IF(AND(AB1872="ave",U1872="",Q1872&gt;100),$AC$2*1.3%,IF(AND(AB1872="ave",U1872=""),$AC$2*1.2%,IF(AND(AB1872="Ave",U1872=200),$AC$2*1%,IF(AND(AB1872="Best",U1872=200),$AC$2*1.5%,IF(AND(AB1872="Best",U1872="",K1872&lt;&gt;"Pro Syd"),$AC$2*0.5%,IF(AND(AB1872="Best",U1872=""),$AC$2*1%,IF(AND(AB1872="Best",U1872=100,Table1[[#This Row],[State]]="NSW"),$AC$2*0.4%,IF(AND(AB1872="Best",U1872=100),$AC$2*1%,IF(Table1[[#This Row],[Adj]]="Nat OK",$AC$2*0.5%,"xxx")))))))))))))))</f>
        <v>40</v>
      </c>
      <c r="AD1872" s="133">
        <f t="shared" si="388"/>
        <v>144</v>
      </c>
      <c r="AE1872" s="133">
        <f t="shared" si="389"/>
        <v>104</v>
      </c>
      <c r="AF1872" s="133" t="str">
        <f>VLOOKUP(Table1[[#This Row],[Track]],$F$2672:$H$2715,2,FALSE)</f>
        <v>Qld</v>
      </c>
      <c r="AG1872" s="133" t="str">
        <f>VLOOKUP(Table1[[#This Row],[Track]],$F$2672:$H$2715,3,FALSE)</f>
        <v>-</v>
      </c>
      <c r="AH1872" s="133" t="str">
        <f>IF(Table1[[#This Row],[Date]]&lt;$AH$2,"",IF(Table1[[#This Row],[Date]]&lt;$AH$3,"Edge","Elite Combo"))</f>
        <v/>
      </c>
      <c r="AI1872" s="218">
        <f>Table1[[#This Row],[Time]]</f>
        <v>0.57499999999999996</v>
      </c>
      <c r="AJ1872" s="219" t="str">
        <f>Table1[[#This Row],[Track]]</f>
        <v>Eagle Farm</v>
      </c>
      <c r="AK1872" s="216">
        <f>Table1[[#This Row],[Race ]]</f>
        <v>3</v>
      </c>
      <c r="AL1872" s="219">
        <f>Table1[[#This Row],[TAB]]</f>
        <v>4</v>
      </c>
      <c r="AM1872" s="219" t="str">
        <f>Table1[[#This Row],[Selection]]</f>
        <v>Bullion Boy</v>
      </c>
      <c r="AN1872" s="220" t="str">
        <f>Table1[[#This Row],[Sources]]</f>
        <v>Nat-11</v>
      </c>
      <c r="AO1872" s="219">
        <f>Table1[[#This Row],[Scale Bet]]</f>
        <v>40</v>
      </c>
    </row>
    <row r="1873" spans="5:41" ht="16.5" customHeight="1" x14ac:dyDescent="0.25">
      <c r="E1873" s="185">
        <v>45584</v>
      </c>
      <c r="F1873" s="35">
        <v>0.59375</v>
      </c>
      <c r="G1873" s="36" t="s">
        <v>22</v>
      </c>
      <c r="H1873" s="36">
        <v>4</v>
      </c>
      <c r="I1873" s="36">
        <v>5</v>
      </c>
      <c r="J1873" s="36" t="s">
        <v>442</v>
      </c>
      <c r="K1873" s="36" t="s">
        <v>1</v>
      </c>
      <c r="L1873" s="165">
        <v>10</v>
      </c>
      <c r="M1873" s="134">
        <f t="shared" si="377"/>
        <v>10</v>
      </c>
      <c r="N1873" s="36">
        <f t="shared" si="378"/>
        <v>1</v>
      </c>
      <c r="O1873" s="135" t="str">
        <f t="shared" si="379"/>
        <v>E4-10</v>
      </c>
      <c r="P1873" s="186" t="str">
        <f t="shared" si="380"/>
        <v>OK</v>
      </c>
      <c r="Q1873" s="187">
        <f t="shared" si="381"/>
        <v>40</v>
      </c>
      <c r="R1873" s="150"/>
      <c r="S1873" s="187" t="str">
        <f t="shared" si="382"/>
        <v/>
      </c>
      <c r="T1873" s="136" t="str">
        <f t="shared" si="383"/>
        <v>Hinged</v>
      </c>
      <c r="U1873" s="137" t="str">
        <f>IF(P1873="","",IF(N1873=1,"",IF(Q1873="","",IF(Q1873&lt;=100,100,IF(Table1[[#This Row],[Day]]="Wed",100,200)))))</f>
        <v/>
      </c>
      <c r="V1873" s="137" t="str">
        <f t="shared" si="384"/>
        <v/>
      </c>
      <c r="W1873" s="137" t="str">
        <f t="shared" si="385"/>
        <v/>
      </c>
      <c r="X1873" s="133">
        <f>100</f>
        <v>100</v>
      </c>
      <c r="Y1873" s="133" t="str">
        <f t="shared" si="386"/>
        <v/>
      </c>
      <c r="Z1873" s="133">
        <f t="shared" si="387"/>
        <v>-100</v>
      </c>
      <c r="AA1873" s="134" t="str">
        <f>TEXT(Table1[[#This Row],[Date]],"DDD")</f>
        <v>Sat</v>
      </c>
      <c r="AB1873" s="133" t="str">
        <f>IF(OR(G1873="Doomben",G1873="Eagle Farm"),"Q",IF(AND(Q1873&gt;1,Q1873&lt;55,Table1[[#This Row],[Source]]="Nat"),"Nat OK",IF(AND(Table1[[#This Row],[Source]]&lt;&gt;"Nat",Q1873&lt;55),"Poor &lt;55",IF(OR(G1873="Randwick",G1873="Flemington",G1873="Caulfield",G1873="Sandown Lake",G1873="Sandown Hill"),"Best","ave"))))</f>
        <v>Poor &lt;55</v>
      </c>
      <c r="AC1873" s="133">
        <f>IF(Q1873="","",IF(AB1873="Poor &lt;55",$AC$2*0.2%,IF(AND(AB1873="Q",AA1873&lt;&gt;"Wed"),$AC$2*0.4%,IF(AND(AB1873="Q",AA1873="Wed"),$AC$2*0.5%,IF(AND(AB1873="Ave",U1873=100),$AC$2*0.5%,IF(AND(AB1873="ave",U1873="",N1873=1,AG1873="Bush"),$AC$2*1%,IF(AND(AB1873="ave",U1873="",Q1873&gt;100),$AC$2*1.3%,IF(AND(AB1873="ave",U1873=""),$AC$2*1.2%,IF(AND(AB1873="Ave",U1873=200),$AC$2*1%,IF(AND(AB1873="Best",U1873=200),$AC$2*1.5%,IF(AND(AB1873="Best",U1873="",K1873&lt;&gt;"Pro Syd"),$AC$2*0.5%,IF(AND(AB1873="Best",U1873=""),$AC$2*1%,IF(AND(AB1873="Best",U1873=100,Table1[[#This Row],[State]]="NSW"),$AC$2*0.4%,IF(AND(AB1873="Best",U1873=100),$AC$2*1%,IF(Table1[[#This Row],[Adj]]="Nat OK",$AC$2*0.5%,"xxx")))))))))))))))</f>
        <v>20</v>
      </c>
      <c r="AD1873" s="133" t="str">
        <f t="shared" si="388"/>
        <v/>
      </c>
      <c r="AE1873" s="133">
        <f t="shared" si="389"/>
        <v>-20</v>
      </c>
      <c r="AF1873" s="133" t="str">
        <f>VLOOKUP(Table1[[#This Row],[Track]],$F$2672:$H$2715,2,FALSE)</f>
        <v>NSW</v>
      </c>
      <c r="AG1873" s="133" t="str">
        <f>VLOOKUP(Table1[[#This Row],[Track]],$F$2672:$H$2715,3,FALSE)</f>
        <v>-</v>
      </c>
      <c r="AH1873" s="133" t="str">
        <f>IF(Table1[[#This Row],[Date]]&lt;$AH$2,"",IF(Table1[[#This Row],[Date]]&lt;$AH$3,"Edge","Elite Combo"))</f>
        <v/>
      </c>
      <c r="AI1873" s="218">
        <f>Table1[[#This Row],[Time]]</f>
        <v>0.59375</v>
      </c>
      <c r="AJ1873" s="219" t="str">
        <f>Table1[[#This Row],[Track]]</f>
        <v>Randwick</v>
      </c>
      <c r="AK1873" s="216">
        <f>Table1[[#This Row],[Race ]]</f>
        <v>4</v>
      </c>
      <c r="AL1873" s="219">
        <f>Table1[[#This Row],[TAB]]</f>
        <v>5</v>
      </c>
      <c r="AM1873" s="219" t="str">
        <f>Table1[[#This Row],[Selection]]</f>
        <v>Hinged</v>
      </c>
      <c r="AN1873" s="220" t="str">
        <f>Table1[[#This Row],[Sources]]</f>
        <v>E4-10</v>
      </c>
      <c r="AO1873" s="219">
        <f>Table1[[#This Row],[Scale Bet]]</f>
        <v>20</v>
      </c>
    </row>
    <row r="1874" spans="5:41" ht="16.5" customHeight="1" x14ac:dyDescent="0.25">
      <c r="E1874" s="185">
        <v>45584</v>
      </c>
      <c r="F1874" s="35">
        <v>0.59375</v>
      </c>
      <c r="G1874" s="36" t="s">
        <v>22</v>
      </c>
      <c r="H1874" s="36">
        <v>4</v>
      </c>
      <c r="I1874" s="36">
        <v>9</v>
      </c>
      <c r="J1874" s="36" t="s">
        <v>255</v>
      </c>
      <c r="K1874" s="36" t="s">
        <v>60</v>
      </c>
      <c r="L1874" s="165">
        <v>10</v>
      </c>
      <c r="M1874" s="134">
        <f t="shared" si="377"/>
        <v>10</v>
      </c>
      <c r="N1874" s="36">
        <f t="shared" si="378"/>
        <v>1</v>
      </c>
      <c r="O1874" s="135" t="str">
        <f t="shared" si="379"/>
        <v>Pro Syd-10</v>
      </c>
      <c r="P1874" s="186" t="str">
        <f t="shared" si="380"/>
        <v>OK</v>
      </c>
      <c r="Q1874" s="187">
        <f t="shared" si="381"/>
        <v>40</v>
      </c>
      <c r="R1874" s="150"/>
      <c r="S1874" s="187" t="str">
        <f t="shared" si="382"/>
        <v/>
      </c>
      <c r="T1874" s="136" t="str">
        <f t="shared" si="383"/>
        <v>Watch My Girl</v>
      </c>
      <c r="U1874" s="137" t="str">
        <f>IF(P1874="","",IF(N1874=1,"",IF(Q1874="","",IF(Q1874&lt;=100,100,IF(Table1[[#This Row],[Day]]="Wed",100,200)))))</f>
        <v/>
      </c>
      <c r="V1874" s="137" t="str">
        <f t="shared" si="384"/>
        <v/>
      </c>
      <c r="W1874" s="137" t="str">
        <f t="shared" si="385"/>
        <v/>
      </c>
      <c r="X1874" s="133">
        <f>100</f>
        <v>100</v>
      </c>
      <c r="Y1874" s="133" t="str">
        <f t="shared" si="386"/>
        <v/>
      </c>
      <c r="Z1874" s="133">
        <f t="shared" si="387"/>
        <v>-100</v>
      </c>
      <c r="AA1874" s="134" t="str">
        <f>TEXT(Table1[[#This Row],[Date]],"DDD")</f>
        <v>Sat</v>
      </c>
      <c r="AB1874" s="133" t="str">
        <f>IF(OR(G1874="Doomben",G1874="Eagle Farm"),"Q",IF(AND(Q1874&gt;1,Q1874&lt;55,Table1[[#This Row],[Source]]="Nat"),"Nat OK",IF(AND(Table1[[#This Row],[Source]]&lt;&gt;"Nat",Q1874&lt;55),"Poor &lt;55",IF(OR(G1874="Randwick",G1874="Flemington",G1874="Caulfield",G1874="Sandown Lake",G1874="Sandown Hill"),"Best","ave"))))</f>
        <v>Poor &lt;55</v>
      </c>
      <c r="AC1874" s="133">
        <f>IF(Q1874="","",IF(AB1874="Poor &lt;55",$AC$2*0.2%,IF(AND(AB1874="Q",AA1874&lt;&gt;"Wed"),$AC$2*0.4%,IF(AND(AB1874="Q",AA1874="Wed"),$AC$2*0.5%,IF(AND(AB1874="Ave",U1874=100),$AC$2*0.5%,IF(AND(AB1874="ave",U1874="",N1874=1,AG1874="Bush"),$AC$2*1%,IF(AND(AB1874="ave",U1874="",Q1874&gt;100),$AC$2*1.3%,IF(AND(AB1874="ave",U1874=""),$AC$2*1.2%,IF(AND(AB1874="Ave",U1874=200),$AC$2*1%,IF(AND(AB1874="Best",U1874=200),$AC$2*1.5%,IF(AND(AB1874="Best",U1874="",K1874&lt;&gt;"Pro Syd"),$AC$2*0.5%,IF(AND(AB1874="Best",U1874=""),$AC$2*1%,IF(AND(AB1874="Best",U1874=100,Table1[[#This Row],[State]]="NSW"),$AC$2*0.4%,IF(AND(AB1874="Best",U1874=100),$AC$2*1%,IF(Table1[[#This Row],[Adj]]="Nat OK",$AC$2*0.5%,"xxx")))))))))))))))</f>
        <v>20</v>
      </c>
      <c r="AD1874" s="133" t="str">
        <f t="shared" si="388"/>
        <v/>
      </c>
      <c r="AE1874" s="133">
        <f t="shared" si="389"/>
        <v>-20</v>
      </c>
      <c r="AF1874" s="133" t="str">
        <f>VLOOKUP(Table1[[#This Row],[Track]],$F$2672:$H$2715,2,FALSE)</f>
        <v>NSW</v>
      </c>
      <c r="AG1874" s="133" t="str">
        <f>VLOOKUP(Table1[[#This Row],[Track]],$F$2672:$H$2715,3,FALSE)</f>
        <v>-</v>
      </c>
      <c r="AH1874" s="133" t="str">
        <f>IF(Table1[[#This Row],[Date]]&lt;$AH$2,"",IF(Table1[[#This Row],[Date]]&lt;$AH$3,"Edge","Elite Combo"))</f>
        <v/>
      </c>
      <c r="AI1874" s="218">
        <f>Table1[[#This Row],[Time]]</f>
        <v>0.59375</v>
      </c>
      <c r="AJ1874" s="219" t="str">
        <f>Table1[[#This Row],[Track]]</f>
        <v>Randwick</v>
      </c>
      <c r="AK1874" s="216">
        <f>Table1[[#This Row],[Race ]]</f>
        <v>4</v>
      </c>
      <c r="AL1874" s="219">
        <f>Table1[[#This Row],[TAB]]</f>
        <v>9</v>
      </c>
      <c r="AM1874" s="219" t="str">
        <f>Table1[[#This Row],[Selection]]</f>
        <v>Watch My Girl</v>
      </c>
      <c r="AN1874" s="220" t="str">
        <f>Table1[[#This Row],[Sources]]</f>
        <v>Pro Syd-10</v>
      </c>
      <c r="AO1874" s="219">
        <f>Table1[[#This Row],[Scale Bet]]</f>
        <v>20</v>
      </c>
    </row>
    <row r="1875" spans="5:41" ht="16.5" customHeight="1" x14ac:dyDescent="0.25">
      <c r="E1875" s="185">
        <v>45584</v>
      </c>
      <c r="F1875" s="35">
        <v>0.59930555555555554</v>
      </c>
      <c r="G1875" s="36" t="s">
        <v>28</v>
      </c>
      <c r="H1875" s="36">
        <v>4</v>
      </c>
      <c r="I1875" s="36">
        <v>6</v>
      </c>
      <c r="J1875" s="36" t="s">
        <v>443</v>
      </c>
      <c r="K1875" s="36" t="s">
        <v>13</v>
      </c>
      <c r="L1875" s="165">
        <v>11</v>
      </c>
      <c r="M1875" s="134">
        <f t="shared" si="377"/>
        <v>11</v>
      </c>
      <c r="N1875" s="36">
        <f t="shared" si="378"/>
        <v>1</v>
      </c>
      <c r="O1875" s="135" t="str">
        <f t="shared" si="379"/>
        <v>Nat-11</v>
      </c>
      <c r="P1875" s="186" t="str">
        <f t="shared" si="380"/>
        <v/>
      </c>
      <c r="Q1875" s="187">
        <f t="shared" si="381"/>
        <v>44</v>
      </c>
      <c r="R1875" s="150"/>
      <c r="S1875" s="187" t="str">
        <f t="shared" si="382"/>
        <v/>
      </c>
      <c r="T1875" s="136" t="str">
        <f t="shared" si="383"/>
        <v>Hyde</v>
      </c>
      <c r="U1875" s="137" t="str">
        <f>IF(P1875="","",IF(N1875=1,"",IF(Q1875="","",IF(Q1875&lt;=100,100,IF(Table1[[#This Row],[Day]]="Wed",100,200)))))</f>
        <v/>
      </c>
      <c r="V1875" s="137" t="str">
        <f t="shared" si="384"/>
        <v/>
      </c>
      <c r="W1875" s="137" t="str">
        <f t="shared" si="385"/>
        <v/>
      </c>
      <c r="X1875" s="133">
        <f>100</f>
        <v>100</v>
      </c>
      <c r="Y1875" s="133" t="str">
        <f t="shared" si="386"/>
        <v/>
      </c>
      <c r="Z1875" s="133">
        <f t="shared" si="387"/>
        <v>-100</v>
      </c>
      <c r="AA1875" s="134" t="str">
        <f>TEXT(Table1[[#This Row],[Date]],"DDD")</f>
        <v>Sat</v>
      </c>
      <c r="AB1875" s="133" t="str">
        <f>IF(OR(G1875="Doomben",G1875="Eagle Farm"),"Q",IF(AND(Q1875&gt;1,Q1875&lt;55,Table1[[#This Row],[Source]]="Nat"),"Nat OK",IF(AND(Table1[[#This Row],[Source]]&lt;&gt;"Nat",Q1875&lt;55),"Poor &lt;55",IF(OR(G1875="Randwick",G1875="Flemington",G1875="Caulfield",G1875="Sandown Lake",G1875="Sandown Hill"),"Best","ave"))))</f>
        <v>Q</v>
      </c>
      <c r="AC1875" s="133">
        <f>IF(Q1875="","",IF(AB1875="Poor &lt;55",$AC$2*0.2%,IF(AND(AB1875="Q",AA1875&lt;&gt;"Wed"),$AC$2*0.4%,IF(AND(AB1875="Q",AA1875="Wed"),$AC$2*0.5%,IF(AND(AB1875="Ave",U1875=100),$AC$2*0.5%,IF(AND(AB1875="ave",U1875="",N1875=1,AG1875="Bush"),$AC$2*1%,IF(AND(AB1875="ave",U1875="",Q1875&gt;100),$AC$2*1.3%,IF(AND(AB1875="ave",U1875=""),$AC$2*1.2%,IF(AND(AB1875="Ave",U1875=200),$AC$2*1%,IF(AND(AB1875="Best",U1875=200),$AC$2*1.5%,IF(AND(AB1875="Best",U1875="",K1875&lt;&gt;"Pro Syd"),$AC$2*0.5%,IF(AND(AB1875="Best",U1875=""),$AC$2*1%,IF(AND(AB1875="Best",U1875=100,Table1[[#This Row],[State]]="NSW"),$AC$2*0.4%,IF(AND(AB1875="Best",U1875=100),$AC$2*1%,IF(Table1[[#This Row],[Adj]]="Nat OK",$AC$2*0.5%,"xxx")))))))))))))))</f>
        <v>40</v>
      </c>
      <c r="AD1875" s="133" t="str">
        <f t="shared" si="388"/>
        <v/>
      </c>
      <c r="AE1875" s="133">
        <f t="shared" si="389"/>
        <v>-40</v>
      </c>
      <c r="AF1875" s="133" t="str">
        <f>VLOOKUP(Table1[[#This Row],[Track]],$F$2672:$H$2715,2,FALSE)</f>
        <v>Qld</v>
      </c>
      <c r="AG1875" s="133" t="str">
        <f>VLOOKUP(Table1[[#This Row],[Track]],$F$2672:$H$2715,3,FALSE)</f>
        <v>-</v>
      </c>
      <c r="AH1875" s="133" t="str">
        <f>IF(Table1[[#This Row],[Date]]&lt;$AH$2,"",IF(Table1[[#This Row],[Date]]&lt;$AH$3,"Edge","Elite Combo"))</f>
        <v/>
      </c>
      <c r="AI1875" s="218">
        <f>Table1[[#This Row],[Time]]</f>
        <v>0.59930555555555554</v>
      </c>
      <c r="AJ1875" s="219" t="str">
        <f>Table1[[#This Row],[Track]]</f>
        <v>Eagle Farm</v>
      </c>
      <c r="AK1875" s="216">
        <f>Table1[[#This Row],[Race ]]</f>
        <v>4</v>
      </c>
      <c r="AL1875" s="219">
        <f>Table1[[#This Row],[TAB]]</f>
        <v>6</v>
      </c>
      <c r="AM1875" s="219" t="str">
        <f>Table1[[#This Row],[Selection]]</f>
        <v>Hyde</v>
      </c>
      <c r="AN1875" s="220" t="str">
        <f>Table1[[#This Row],[Sources]]</f>
        <v>Nat-11</v>
      </c>
      <c r="AO1875" s="219">
        <f>Table1[[#This Row],[Scale Bet]]</f>
        <v>40</v>
      </c>
    </row>
    <row r="1876" spans="5:41" ht="16.5" customHeight="1" x14ac:dyDescent="0.25">
      <c r="E1876" s="185">
        <v>45584</v>
      </c>
      <c r="F1876" s="35">
        <v>0.62361111111111112</v>
      </c>
      <c r="G1876" s="36" t="s">
        <v>28</v>
      </c>
      <c r="H1876" s="36">
        <v>5</v>
      </c>
      <c r="I1876" s="36">
        <v>8</v>
      </c>
      <c r="J1876" s="36" t="s">
        <v>444</v>
      </c>
      <c r="K1876" s="36" t="s">
        <v>13</v>
      </c>
      <c r="L1876" s="165">
        <v>11</v>
      </c>
      <c r="M1876" s="134">
        <f t="shared" si="377"/>
        <v>11</v>
      </c>
      <c r="N1876" s="36">
        <f t="shared" si="378"/>
        <v>1</v>
      </c>
      <c r="O1876" s="135" t="str">
        <f t="shared" si="379"/>
        <v>Nat-11</v>
      </c>
      <c r="P1876" s="186" t="str">
        <f t="shared" si="380"/>
        <v/>
      </c>
      <c r="Q1876" s="187">
        <f t="shared" si="381"/>
        <v>44</v>
      </c>
      <c r="R1876" s="150"/>
      <c r="S1876" s="187" t="str">
        <f t="shared" si="382"/>
        <v/>
      </c>
      <c r="T1876" s="136" t="str">
        <f t="shared" si="383"/>
        <v>Talk Time</v>
      </c>
      <c r="U1876" s="137" t="str">
        <f>IF(P1876="","",IF(N1876=1,"",IF(Q1876="","",IF(Q1876&lt;=100,100,IF(Table1[[#This Row],[Day]]="Wed",100,200)))))</f>
        <v/>
      </c>
      <c r="V1876" s="137" t="str">
        <f t="shared" si="384"/>
        <v/>
      </c>
      <c r="W1876" s="137" t="str">
        <f t="shared" si="385"/>
        <v/>
      </c>
      <c r="X1876" s="133">
        <f>100</f>
        <v>100</v>
      </c>
      <c r="Y1876" s="133" t="str">
        <f t="shared" si="386"/>
        <v/>
      </c>
      <c r="Z1876" s="133">
        <f t="shared" si="387"/>
        <v>-100</v>
      </c>
      <c r="AA1876" s="134" t="str">
        <f>TEXT(Table1[[#This Row],[Date]],"DDD")</f>
        <v>Sat</v>
      </c>
      <c r="AB1876" s="133" t="str">
        <f>IF(OR(G1876="Doomben",G1876="Eagle Farm"),"Q",IF(AND(Q1876&gt;1,Q1876&lt;55,Table1[[#This Row],[Source]]="Nat"),"Nat OK",IF(AND(Table1[[#This Row],[Source]]&lt;&gt;"Nat",Q1876&lt;55),"Poor &lt;55",IF(OR(G1876="Randwick",G1876="Flemington",G1876="Caulfield",G1876="Sandown Lake",G1876="Sandown Hill"),"Best","ave"))))</f>
        <v>Q</v>
      </c>
      <c r="AC1876" s="133">
        <f>IF(Q1876="","",IF(AB1876="Poor &lt;55",$AC$2*0.2%,IF(AND(AB1876="Q",AA1876&lt;&gt;"Wed"),$AC$2*0.4%,IF(AND(AB1876="Q",AA1876="Wed"),$AC$2*0.5%,IF(AND(AB1876="Ave",U1876=100),$AC$2*0.5%,IF(AND(AB1876="ave",U1876="",N1876=1,AG1876="Bush"),$AC$2*1%,IF(AND(AB1876="ave",U1876="",Q1876&gt;100),$AC$2*1.3%,IF(AND(AB1876="ave",U1876=""),$AC$2*1.2%,IF(AND(AB1876="Ave",U1876=200),$AC$2*1%,IF(AND(AB1876="Best",U1876=200),$AC$2*1.5%,IF(AND(AB1876="Best",U1876="",K1876&lt;&gt;"Pro Syd"),$AC$2*0.5%,IF(AND(AB1876="Best",U1876=""),$AC$2*1%,IF(AND(AB1876="Best",U1876=100,Table1[[#This Row],[State]]="NSW"),$AC$2*0.4%,IF(AND(AB1876="Best",U1876=100),$AC$2*1%,IF(Table1[[#This Row],[Adj]]="Nat OK",$AC$2*0.5%,"xxx")))))))))))))))</f>
        <v>40</v>
      </c>
      <c r="AD1876" s="133" t="str">
        <f t="shared" si="388"/>
        <v/>
      </c>
      <c r="AE1876" s="133">
        <f t="shared" si="389"/>
        <v>-40</v>
      </c>
      <c r="AF1876" s="133" t="str">
        <f>VLOOKUP(Table1[[#This Row],[Track]],$F$2672:$H$2715,2,FALSE)</f>
        <v>Qld</v>
      </c>
      <c r="AG1876" s="133" t="str">
        <f>VLOOKUP(Table1[[#This Row],[Track]],$F$2672:$H$2715,3,FALSE)</f>
        <v>-</v>
      </c>
      <c r="AH1876" s="133" t="str">
        <f>IF(Table1[[#This Row],[Date]]&lt;$AH$2,"",IF(Table1[[#This Row],[Date]]&lt;$AH$3,"Edge","Elite Combo"))</f>
        <v/>
      </c>
      <c r="AI1876" s="218">
        <f>Table1[[#This Row],[Time]]</f>
        <v>0.62361111111111112</v>
      </c>
      <c r="AJ1876" s="219" t="str">
        <f>Table1[[#This Row],[Track]]</f>
        <v>Eagle Farm</v>
      </c>
      <c r="AK1876" s="216">
        <f>Table1[[#This Row],[Race ]]</f>
        <v>5</v>
      </c>
      <c r="AL1876" s="219">
        <f>Table1[[#This Row],[TAB]]</f>
        <v>8</v>
      </c>
      <c r="AM1876" s="219" t="str">
        <f>Table1[[#This Row],[Selection]]</f>
        <v>Talk Time</v>
      </c>
      <c r="AN1876" s="220" t="str">
        <f>Table1[[#This Row],[Sources]]</f>
        <v>Nat-11</v>
      </c>
      <c r="AO1876" s="219">
        <f>Table1[[#This Row],[Scale Bet]]</f>
        <v>40</v>
      </c>
    </row>
    <row r="1877" spans="5:41" ht="16.5" customHeight="1" x14ac:dyDescent="0.25">
      <c r="E1877" s="185">
        <v>45584</v>
      </c>
      <c r="F1877" s="35">
        <v>0.68263888888888891</v>
      </c>
      <c r="G1877" s="36" t="s">
        <v>28</v>
      </c>
      <c r="H1877" s="36">
        <v>7</v>
      </c>
      <c r="I1877" s="36">
        <v>7</v>
      </c>
      <c r="J1877" s="36" t="s">
        <v>445</v>
      </c>
      <c r="K1877" s="36" t="s">
        <v>13</v>
      </c>
      <c r="L1877" s="165">
        <v>11</v>
      </c>
      <c r="M1877" s="134">
        <f t="shared" si="377"/>
        <v>11</v>
      </c>
      <c r="N1877" s="36">
        <f t="shared" si="378"/>
        <v>1</v>
      </c>
      <c r="O1877" s="135" t="str">
        <f t="shared" si="379"/>
        <v>Nat-11</v>
      </c>
      <c r="P1877" s="186" t="str">
        <f t="shared" si="380"/>
        <v/>
      </c>
      <c r="Q1877" s="187">
        <f t="shared" si="381"/>
        <v>44</v>
      </c>
      <c r="R1877" s="150"/>
      <c r="S1877" s="187" t="str">
        <f t="shared" si="382"/>
        <v/>
      </c>
      <c r="T1877" s="136" t="str">
        <f t="shared" si="383"/>
        <v>Exotique Miss</v>
      </c>
      <c r="U1877" s="137" t="str">
        <f>IF(P1877="","",IF(N1877=1,"",IF(Q1877="","",IF(Q1877&lt;=100,100,IF(Table1[[#This Row],[Day]]="Wed",100,200)))))</f>
        <v/>
      </c>
      <c r="V1877" s="137" t="str">
        <f t="shared" si="384"/>
        <v/>
      </c>
      <c r="W1877" s="137" t="str">
        <f t="shared" si="385"/>
        <v/>
      </c>
      <c r="X1877" s="133">
        <f>100</f>
        <v>100</v>
      </c>
      <c r="Y1877" s="133" t="str">
        <f t="shared" si="386"/>
        <v/>
      </c>
      <c r="Z1877" s="133">
        <f t="shared" si="387"/>
        <v>-100</v>
      </c>
      <c r="AA1877" s="134" t="str">
        <f>TEXT(Table1[[#This Row],[Date]],"DDD")</f>
        <v>Sat</v>
      </c>
      <c r="AB1877" s="133" t="str">
        <f>IF(OR(G1877="Doomben",G1877="Eagle Farm"),"Q",IF(AND(Q1877&gt;1,Q1877&lt;55,Table1[[#This Row],[Source]]="Nat"),"Nat OK",IF(AND(Table1[[#This Row],[Source]]&lt;&gt;"Nat",Q1877&lt;55),"Poor &lt;55",IF(OR(G1877="Randwick",G1877="Flemington",G1877="Caulfield",G1877="Sandown Lake",G1877="Sandown Hill"),"Best","ave"))))</f>
        <v>Q</v>
      </c>
      <c r="AC1877" s="133">
        <f>IF(Q1877="","",IF(AB1877="Poor &lt;55",$AC$2*0.2%,IF(AND(AB1877="Q",AA1877&lt;&gt;"Wed"),$AC$2*0.4%,IF(AND(AB1877="Q",AA1877="Wed"),$AC$2*0.5%,IF(AND(AB1877="Ave",U1877=100),$AC$2*0.5%,IF(AND(AB1877="ave",U1877="",N1877=1,AG1877="Bush"),$AC$2*1%,IF(AND(AB1877="ave",U1877="",Q1877&gt;100),$AC$2*1.3%,IF(AND(AB1877="ave",U1877=""),$AC$2*1.2%,IF(AND(AB1877="Ave",U1877=200),$AC$2*1%,IF(AND(AB1877="Best",U1877=200),$AC$2*1.5%,IF(AND(AB1877="Best",U1877="",K1877&lt;&gt;"Pro Syd"),$AC$2*0.5%,IF(AND(AB1877="Best",U1877=""),$AC$2*1%,IF(AND(AB1877="Best",U1877=100,Table1[[#This Row],[State]]="NSW"),$AC$2*0.4%,IF(AND(AB1877="Best",U1877=100),$AC$2*1%,IF(Table1[[#This Row],[Adj]]="Nat OK",$AC$2*0.5%,"xxx")))))))))))))))</f>
        <v>40</v>
      </c>
      <c r="AD1877" s="133" t="str">
        <f t="shared" si="388"/>
        <v/>
      </c>
      <c r="AE1877" s="133">
        <f t="shared" si="389"/>
        <v>-40</v>
      </c>
      <c r="AF1877" s="133" t="str">
        <f>VLOOKUP(Table1[[#This Row],[Track]],$F$2672:$H$2715,2,FALSE)</f>
        <v>Qld</v>
      </c>
      <c r="AG1877" s="133" t="str">
        <f>VLOOKUP(Table1[[#This Row],[Track]],$F$2672:$H$2715,3,FALSE)</f>
        <v>-</v>
      </c>
      <c r="AH1877" s="133" t="str">
        <f>IF(Table1[[#This Row],[Date]]&lt;$AH$2,"",IF(Table1[[#This Row],[Date]]&lt;$AH$3,"Edge","Elite Combo"))</f>
        <v/>
      </c>
      <c r="AI1877" s="218">
        <f>Table1[[#This Row],[Time]]</f>
        <v>0.68263888888888891</v>
      </c>
      <c r="AJ1877" s="219" t="str">
        <f>Table1[[#This Row],[Track]]</f>
        <v>Eagle Farm</v>
      </c>
      <c r="AK1877" s="216">
        <f>Table1[[#This Row],[Race ]]</f>
        <v>7</v>
      </c>
      <c r="AL1877" s="219">
        <f>Table1[[#This Row],[TAB]]</f>
        <v>7</v>
      </c>
      <c r="AM1877" s="219" t="str">
        <f>Table1[[#This Row],[Selection]]</f>
        <v>Exotique Miss</v>
      </c>
      <c r="AN1877" s="220" t="str">
        <f>Table1[[#This Row],[Sources]]</f>
        <v>Nat-11</v>
      </c>
      <c r="AO1877" s="219">
        <f>Table1[[#This Row],[Scale Bet]]</f>
        <v>40</v>
      </c>
    </row>
    <row r="1878" spans="5:41" ht="16.5" customHeight="1" x14ac:dyDescent="0.25">
      <c r="E1878" s="185">
        <v>45584</v>
      </c>
      <c r="F1878" s="35">
        <v>0.6875</v>
      </c>
      <c r="G1878" s="36" t="s">
        <v>201</v>
      </c>
      <c r="H1878" s="36">
        <v>8</v>
      </c>
      <c r="I1878" s="36">
        <v>2</v>
      </c>
      <c r="J1878" s="36" t="s">
        <v>446</v>
      </c>
      <c r="K1878" s="36" t="s">
        <v>40</v>
      </c>
      <c r="L1878" s="165">
        <v>12</v>
      </c>
      <c r="M1878" s="134">
        <f t="shared" si="377"/>
        <v>22</v>
      </c>
      <c r="N1878" s="36">
        <f t="shared" si="378"/>
        <v>2</v>
      </c>
      <c r="O1878" s="135" t="str">
        <f t="shared" si="379"/>
        <v>Edge-12/Pro Mel-10</v>
      </c>
      <c r="P1878" s="186" t="str">
        <f t="shared" si="380"/>
        <v>OK</v>
      </c>
      <c r="Q1878" s="187">
        <f t="shared" si="381"/>
        <v>88</v>
      </c>
      <c r="R1878" s="150"/>
      <c r="S1878" s="187" t="str">
        <f t="shared" si="382"/>
        <v/>
      </c>
      <c r="T1878" s="136" t="str">
        <f t="shared" si="383"/>
        <v>Revolutionary Miss</v>
      </c>
      <c r="U1878" s="137">
        <f>IF(P1878="","",IF(N1878=1,"",IF(Q1878="","",IF(Q1878&lt;=100,100,IF(Table1[[#This Row],[Day]]="Wed",100,200)))))</f>
        <v>100</v>
      </c>
      <c r="V1878" s="137" t="str">
        <f t="shared" si="384"/>
        <v/>
      </c>
      <c r="W1878" s="137">
        <f t="shared" si="385"/>
        <v>-100</v>
      </c>
      <c r="X1878" s="133">
        <f>100</f>
        <v>100</v>
      </c>
      <c r="Y1878" s="133" t="str">
        <f t="shared" si="386"/>
        <v/>
      </c>
      <c r="Z1878" s="133">
        <f t="shared" si="387"/>
        <v>-100</v>
      </c>
      <c r="AA1878" s="134" t="str">
        <f>TEXT(Table1[[#This Row],[Date]],"DDD")</f>
        <v>Sat</v>
      </c>
      <c r="AB1878" s="133" t="str">
        <f>IF(OR(G1878="Doomben",G1878="Eagle Farm"),"Q",IF(AND(Q1878&gt;1,Q1878&lt;55,Table1[[#This Row],[Source]]="Nat"),"Nat OK",IF(AND(Table1[[#This Row],[Source]]&lt;&gt;"Nat",Q1878&lt;55),"Poor &lt;55",IF(OR(G1878="Randwick",G1878="Flemington",G1878="Caulfield",G1878="Sandown Lake",G1878="Sandown Hill"),"Best","ave"))))</f>
        <v>Best</v>
      </c>
      <c r="AC1878" s="133">
        <f>IF(Q1878="","",IF(AB1878="Poor &lt;55",$AC$2*0.2%,IF(AND(AB1878="Q",AA1878&lt;&gt;"Wed"),$AC$2*0.4%,IF(AND(AB1878="Q",AA1878="Wed"),$AC$2*0.5%,IF(AND(AB1878="Ave",U1878=100),$AC$2*0.5%,IF(AND(AB1878="ave",U1878="",N1878=1,AG1878="Bush"),$AC$2*1%,IF(AND(AB1878="ave",U1878="",Q1878&gt;100),$AC$2*1.3%,IF(AND(AB1878="ave",U1878=""),$AC$2*1.2%,IF(AND(AB1878="Ave",U1878=200),$AC$2*1%,IF(AND(AB1878="Best",U1878=200),$AC$2*1.5%,IF(AND(AB1878="Best",U1878="",K1878&lt;&gt;"Pro Syd"),$AC$2*0.5%,IF(AND(AB1878="Best",U1878=""),$AC$2*1%,IF(AND(AB1878="Best",U1878=100,Table1[[#This Row],[State]]="NSW"),$AC$2*0.4%,IF(AND(AB1878="Best",U1878=100),$AC$2*1%,IF(Table1[[#This Row],[Adj]]="Nat OK",$AC$2*0.5%,"xxx")))))))))))))))</f>
        <v>100</v>
      </c>
      <c r="AD1878" s="133" t="str">
        <f t="shared" si="388"/>
        <v/>
      </c>
      <c r="AE1878" s="133">
        <f t="shared" si="389"/>
        <v>-100</v>
      </c>
      <c r="AF1878" s="133" t="str">
        <f>VLOOKUP(Table1[[#This Row],[Track]],$F$2672:$H$2715,2,FALSE)</f>
        <v>Vic</v>
      </c>
      <c r="AG1878" s="133" t="str">
        <f>VLOOKUP(Table1[[#This Row],[Track]],$F$2672:$H$2715,3,FALSE)</f>
        <v>-</v>
      </c>
      <c r="AH1878" s="133" t="str">
        <f>IF(Table1[[#This Row],[Date]]&lt;$AH$2,"",IF(Table1[[#This Row],[Date]]&lt;$AH$3,"Edge","Elite Combo"))</f>
        <v/>
      </c>
      <c r="AI1878" s="218">
        <f>Table1[[#This Row],[Time]]</f>
        <v>0.6875</v>
      </c>
      <c r="AJ1878" s="219" t="str">
        <f>Table1[[#This Row],[Track]]</f>
        <v>Caulfield</v>
      </c>
      <c r="AK1878" s="216">
        <f>Table1[[#This Row],[Race ]]</f>
        <v>8</v>
      </c>
      <c r="AL1878" s="219">
        <f>Table1[[#This Row],[TAB]]</f>
        <v>2</v>
      </c>
      <c r="AM1878" s="219" t="str">
        <f>Table1[[#This Row],[Selection]]</f>
        <v>Revolutionary Miss</v>
      </c>
      <c r="AN1878" s="220" t="str">
        <f>Table1[[#This Row],[Sources]]</f>
        <v>Edge-12/Pro Mel-10</v>
      </c>
      <c r="AO1878" s="219">
        <f>Table1[[#This Row],[Scale Bet]]</f>
        <v>100</v>
      </c>
    </row>
    <row r="1879" spans="5:41" ht="16.5" customHeight="1" x14ac:dyDescent="0.25">
      <c r="E1879" s="185">
        <v>45584</v>
      </c>
      <c r="F1879" s="35">
        <v>0.6875</v>
      </c>
      <c r="G1879" s="36" t="s">
        <v>201</v>
      </c>
      <c r="H1879" s="36">
        <v>8</v>
      </c>
      <c r="I1879" s="36">
        <v>2</v>
      </c>
      <c r="J1879" s="36" t="s">
        <v>446</v>
      </c>
      <c r="K1879" s="36" t="s">
        <v>18</v>
      </c>
      <c r="L1879" s="165">
        <v>10</v>
      </c>
      <c r="M1879" s="134" t="str">
        <f t="shared" si="377"/>
        <v/>
      </c>
      <c r="N1879" s="36" t="str">
        <f t="shared" si="378"/>
        <v/>
      </c>
      <c r="O1879" s="135" t="str">
        <f t="shared" si="379"/>
        <v/>
      </c>
      <c r="P1879" s="186" t="str">
        <f t="shared" si="380"/>
        <v>OK</v>
      </c>
      <c r="Q1879" s="187" t="str">
        <f t="shared" si="381"/>
        <v/>
      </c>
      <c r="R1879" s="150"/>
      <c r="S1879" s="187" t="str">
        <f t="shared" si="382"/>
        <v/>
      </c>
      <c r="T1879" s="136" t="str">
        <f t="shared" si="383"/>
        <v>Revolutionary Miss</v>
      </c>
      <c r="U1879" s="137" t="str">
        <f>IF(P1879="","",IF(N1879=1,"",IF(Q1879="","",IF(Q1879&lt;=100,100,IF(Table1[[#This Row],[Day]]="Wed",100,200)))))</f>
        <v/>
      </c>
      <c r="V1879" s="137" t="str">
        <f t="shared" si="384"/>
        <v/>
      </c>
      <c r="W1879" s="137" t="str">
        <f t="shared" si="385"/>
        <v/>
      </c>
      <c r="X1879" s="133">
        <f>100</f>
        <v>100</v>
      </c>
      <c r="Y1879" s="133" t="str">
        <f t="shared" si="386"/>
        <v/>
      </c>
      <c r="Z1879" s="133">
        <f t="shared" si="387"/>
        <v>-100</v>
      </c>
      <c r="AA1879" s="134" t="str">
        <f>TEXT(Table1[[#This Row],[Date]],"DDD")</f>
        <v>Sat</v>
      </c>
      <c r="AB1879" s="133" t="str">
        <f>IF(OR(G1879="Doomben",G1879="Eagle Farm"),"Q",IF(AND(Q1879&gt;1,Q1879&lt;55,Table1[[#This Row],[Source]]="Nat"),"Nat OK",IF(AND(Table1[[#This Row],[Source]]&lt;&gt;"Nat",Q1879&lt;55),"Poor &lt;55",IF(OR(G1879="Randwick",G1879="Flemington",G1879="Caulfield",G1879="Sandown Lake",G1879="Sandown Hill"),"Best","ave"))))</f>
        <v>Best</v>
      </c>
      <c r="AC1879" s="133" t="str">
        <f>IF(Q1879="","",IF(AB1879="Poor &lt;55",$AC$2*0.2%,IF(AND(AB1879="Q",AA1879&lt;&gt;"Wed"),$AC$2*0.4%,IF(AND(AB1879="Q",AA1879="Wed"),$AC$2*0.5%,IF(AND(AB1879="Ave",U1879=100),$AC$2*0.5%,IF(AND(AB1879="ave",U1879="",N1879=1,AG1879="Bush"),$AC$2*1%,IF(AND(AB1879="ave",U1879="",Q1879&gt;100),$AC$2*1.3%,IF(AND(AB1879="ave",U1879=""),$AC$2*1.2%,IF(AND(AB1879="Ave",U1879=200),$AC$2*1%,IF(AND(AB1879="Best",U1879=200),$AC$2*1.5%,IF(AND(AB1879="Best",U1879="",K1879&lt;&gt;"Pro Syd"),$AC$2*0.5%,IF(AND(AB1879="Best",U1879=""),$AC$2*1%,IF(AND(AB1879="Best",U1879=100,Table1[[#This Row],[State]]="NSW"),$AC$2*0.4%,IF(AND(AB1879="Best",U1879=100),$AC$2*1%,IF(Table1[[#This Row],[Adj]]="Nat OK",$AC$2*0.5%,"xxx")))))))))))))))</f>
        <v/>
      </c>
      <c r="AD1879" s="133" t="str">
        <f t="shared" si="388"/>
        <v/>
      </c>
      <c r="AE1879" s="133" t="str">
        <f t="shared" si="389"/>
        <v/>
      </c>
      <c r="AF1879" s="133" t="str">
        <f>VLOOKUP(Table1[[#This Row],[Track]],$F$2672:$H$2715,2,FALSE)</f>
        <v>Vic</v>
      </c>
      <c r="AG1879" s="133" t="str">
        <f>VLOOKUP(Table1[[#This Row],[Track]],$F$2672:$H$2715,3,FALSE)</f>
        <v>-</v>
      </c>
      <c r="AH1879" s="133" t="str">
        <f>IF(Table1[[#This Row],[Date]]&lt;$AH$2,"",IF(Table1[[#This Row],[Date]]&lt;$AH$3,"Edge","Elite Combo"))</f>
        <v/>
      </c>
      <c r="AI1879" s="218">
        <f>Table1[[#This Row],[Time]]</f>
        <v>0.6875</v>
      </c>
      <c r="AJ1879" s="219" t="str">
        <f>Table1[[#This Row],[Track]]</f>
        <v>Caulfield</v>
      </c>
      <c r="AK1879" s="216">
        <f>Table1[[#This Row],[Race ]]</f>
        <v>8</v>
      </c>
      <c r="AL1879" s="219">
        <f>Table1[[#This Row],[TAB]]</f>
        <v>2</v>
      </c>
      <c r="AM1879" s="219" t="str">
        <f>Table1[[#This Row],[Selection]]</f>
        <v>Revolutionary Miss</v>
      </c>
      <c r="AN1879" s="220" t="str">
        <f>Table1[[#This Row],[Sources]]</f>
        <v/>
      </c>
      <c r="AO1879" s="219" t="str">
        <f>Table1[[#This Row],[Scale Bet]]</f>
        <v/>
      </c>
    </row>
    <row r="1880" spans="5:41" ht="16.5" customHeight="1" x14ac:dyDescent="0.25">
      <c r="E1880" s="185">
        <v>45584</v>
      </c>
      <c r="F1880" s="35">
        <v>0.70138888888888884</v>
      </c>
      <c r="G1880" s="36" t="s">
        <v>22</v>
      </c>
      <c r="H1880" s="36">
        <v>8</v>
      </c>
      <c r="I1880" s="36">
        <v>1</v>
      </c>
      <c r="J1880" s="36" t="s">
        <v>447</v>
      </c>
      <c r="K1880" s="36" t="s">
        <v>1</v>
      </c>
      <c r="L1880" s="165">
        <v>10</v>
      </c>
      <c r="M1880" s="134">
        <f t="shared" si="377"/>
        <v>10</v>
      </c>
      <c r="N1880" s="36">
        <f t="shared" si="378"/>
        <v>1</v>
      </c>
      <c r="O1880" s="135" t="str">
        <f t="shared" si="379"/>
        <v>E4-10</v>
      </c>
      <c r="P1880" s="186" t="str">
        <f t="shared" si="380"/>
        <v>OK</v>
      </c>
      <c r="Q1880" s="187">
        <f t="shared" si="381"/>
        <v>40</v>
      </c>
      <c r="R1880" s="150"/>
      <c r="S1880" s="187" t="str">
        <f t="shared" si="382"/>
        <v/>
      </c>
      <c r="T1880" s="136" t="str">
        <f t="shared" si="383"/>
        <v>Veight</v>
      </c>
      <c r="U1880" s="137" t="str">
        <f>IF(P1880="","",IF(N1880=1,"",IF(Q1880="","",IF(Q1880&lt;=100,100,IF(Table1[[#This Row],[Day]]="Wed",100,200)))))</f>
        <v/>
      </c>
      <c r="V1880" s="137" t="str">
        <f t="shared" si="384"/>
        <v/>
      </c>
      <c r="W1880" s="137" t="str">
        <f t="shared" si="385"/>
        <v/>
      </c>
      <c r="X1880" s="133">
        <f>100</f>
        <v>100</v>
      </c>
      <c r="Y1880" s="133" t="str">
        <f t="shared" si="386"/>
        <v/>
      </c>
      <c r="Z1880" s="133">
        <f t="shared" si="387"/>
        <v>-100</v>
      </c>
      <c r="AA1880" s="134" t="str">
        <f>TEXT(Table1[[#This Row],[Date]],"DDD")</f>
        <v>Sat</v>
      </c>
      <c r="AB1880" s="133" t="str">
        <f>IF(OR(G1880="Doomben",G1880="Eagle Farm"),"Q",IF(AND(Q1880&gt;1,Q1880&lt;55,Table1[[#This Row],[Source]]="Nat"),"Nat OK",IF(AND(Table1[[#This Row],[Source]]&lt;&gt;"Nat",Q1880&lt;55),"Poor &lt;55",IF(OR(G1880="Randwick",G1880="Flemington",G1880="Caulfield",G1880="Sandown Lake",G1880="Sandown Hill"),"Best","ave"))))</f>
        <v>Poor &lt;55</v>
      </c>
      <c r="AC1880" s="133">
        <f>IF(Q1880="","",IF(AB1880="Poor &lt;55",$AC$2*0.2%,IF(AND(AB1880="Q",AA1880&lt;&gt;"Wed"),$AC$2*0.4%,IF(AND(AB1880="Q",AA1880="Wed"),$AC$2*0.5%,IF(AND(AB1880="Ave",U1880=100),$AC$2*0.5%,IF(AND(AB1880="ave",U1880="",N1880=1,AG1880="Bush"),$AC$2*1%,IF(AND(AB1880="ave",U1880="",Q1880&gt;100),$AC$2*1.3%,IF(AND(AB1880="ave",U1880=""),$AC$2*1.2%,IF(AND(AB1880="Ave",U1880=200),$AC$2*1%,IF(AND(AB1880="Best",U1880=200),$AC$2*1.5%,IF(AND(AB1880="Best",U1880="",K1880&lt;&gt;"Pro Syd"),$AC$2*0.5%,IF(AND(AB1880="Best",U1880=""),$AC$2*1%,IF(AND(AB1880="Best",U1880=100,Table1[[#This Row],[State]]="NSW"),$AC$2*0.4%,IF(AND(AB1880="Best",U1880=100),$AC$2*1%,IF(Table1[[#This Row],[Adj]]="Nat OK",$AC$2*0.5%,"xxx")))))))))))))))</f>
        <v>20</v>
      </c>
      <c r="AD1880" s="133" t="str">
        <f t="shared" si="388"/>
        <v/>
      </c>
      <c r="AE1880" s="133">
        <f t="shared" si="389"/>
        <v>-20</v>
      </c>
      <c r="AF1880" s="133" t="str">
        <f>VLOOKUP(Table1[[#This Row],[Track]],$F$2672:$H$2715,2,FALSE)</f>
        <v>NSW</v>
      </c>
      <c r="AG1880" s="133" t="str">
        <f>VLOOKUP(Table1[[#This Row],[Track]],$F$2672:$H$2715,3,FALSE)</f>
        <v>-</v>
      </c>
      <c r="AH1880" s="133" t="str">
        <f>IF(Table1[[#This Row],[Date]]&lt;$AH$2,"",IF(Table1[[#This Row],[Date]]&lt;$AH$3,"Edge","Elite Combo"))</f>
        <v/>
      </c>
      <c r="AI1880" s="218">
        <f>Table1[[#This Row],[Time]]</f>
        <v>0.70138888888888884</v>
      </c>
      <c r="AJ1880" s="219" t="str">
        <f>Table1[[#This Row],[Track]]</f>
        <v>Randwick</v>
      </c>
      <c r="AK1880" s="216">
        <f>Table1[[#This Row],[Race ]]</f>
        <v>8</v>
      </c>
      <c r="AL1880" s="219">
        <f>Table1[[#This Row],[TAB]]</f>
        <v>1</v>
      </c>
      <c r="AM1880" s="219" t="str">
        <f>Table1[[#This Row],[Selection]]</f>
        <v>Veight</v>
      </c>
      <c r="AN1880" s="220" t="str">
        <f>Table1[[#This Row],[Sources]]</f>
        <v>E4-10</v>
      </c>
      <c r="AO1880" s="219">
        <f>Table1[[#This Row],[Scale Bet]]</f>
        <v>20</v>
      </c>
    </row>
    <row r="1881" spans="5:41" ht="16.5" customHeight="1" x14ac:dyDescent="0.25">
      <c r="E1881" s="185">
        <v>45584</v>
      </c>
      <c r="F1881" s="35">
        <v>0.71875</v>
      </c>
      <c r="G1881" s="36" t="s">
        <v>201</v>
      </c>
      <c r="H1881" s="36">
        <v>9</v>
      </c>
      <c r="I1881" s="36">
        <v>2</v>
      </c>
      <c r="J1881" s="36" t="s">
        <v>423</v>
      </c>
      <c r="K1881" s="36" t="s">
        <v>18</v>
      </c>
      <c r="L1881" s="165">
        <v>13</v>
      </c>
      <c r="M1881" s="134">
        <f t="shared" si="377"/>
        <v>13</v>
      </c>
      <c r="N1881" s="36">
        <f t="shared" si="378"/>
        <v>1</v>
      </c>
      <c r="O1881" s="135" t="str">
        <f t="shared" si="379"/>
        <v>Pro Mel-13</v>
      </c>
      <c r="P1881" s="186" t="str">
        <f t="shared" si="380"/>
        <v>OK</v>
      </c>
      <c r="Q1881" s="187">
        <f t="shared" si="381"/>
        <v>52</v>
      </c>
      <c r="R1881" s="150"/>
      <c r="S1881" s="187" t="str">
        <f t="shared" si="382"/>
        <v/>
      </c>
      <c r="T1881" s="136" t="str">
        <f t="shared" si="383"/>
        <v>Buckaroo</v>
      </c>
      <c r="U1881" s="137" t="str">
        <f>IF(P1881="","",IF(N1881=1,"",IF(Q1881="","",IF(Q1881&lt;=100,100,IF(Table1[[#This Row],[Day]]="Wed",100,200)))))</f>
        <v/>
      </c>
      <c r="V1881" s="137" t="str">
        <f t="shared" si="384"/>
        <v/>
      </c>
      <c r="W1881" s="137" t="str">
        <f t="shared" si="385"/>
        <v/>
      </c>
      <c r="X1881" s="133">
        <f>100</f>
        <v>100</v>
      </c>
      <c r="Y1881" s="133" t="str">
        <f t="shared" si="386"/>
        <v/>
      </c>
      <c r="Z1881" s="133">
        <f t="shared" si="387"/>
        <v>-100</v>
      </c>
      <c r="AA1881" s="134" t="str">
        <f>TEXT(Table1[[#This Row],[Date]],"DDD")</f>
        <v>Sat</v>
      </c>
      <c r="AB1881" s="133" t="str">
        <f>IF(OR(G1881="Doomben",G1881="Eagle Farm"),"Q",IF(AND(Q1881&gt;1,Q1881&lt;55,Table1[[#This Row],[Source]]="Nat"),"Nat OK",IF(AND(Table1[[#This Row],[Source]]&lt;&gt;"Nat",Q1881&lt;55),"Poor &lt;55",IF(OR(G1881="Randwick",G1881="Flemington",G1881="Caulfield",G1881="Sandown Lake",G1881="Sandown Hill"),"Best","ave"))))</f>
        <v>Poor &lt;55</v>
      </c>
      <c r="AC1881" s="133">
        <f>IF(Q1881="","",IF(AB1881="Poor &lt;55",$AC$2*0.2%,IF(AND(AB1881="Q",AA1881&lt;&gt;"Wed"),$AC$2*0.4%,IF(AND(AB1881="Q",AA1881="Wed"),$AC$2*0.5%,IF(AND(AB1881="Ave",U1881=100),$AC$2*0.5%,IF(AND(AB1881="ave",U1881="",N1881=1,AG1881="Bush"),$AC$2*1%,IF(AND(AB1881="ave",U1881="",Q1881&gt;100),$AC$2*1.3%,IF(AND(AB1881="ave",U1881=""),$AC$2*1.2%,IF(AND(AB1881="Ave",U1881=200),$AC$2*1%,IF(AND(AB1881="Best",U1881=200),$AC$2*1.5%,IF(AND(AB1881="Best",U1881="",K1881&lt;&gt;"Pro Syd"),$AC$2*0.5%,IF(AND(AB1881="Best",U1881=""),$AC$2*1%,IF(AND(AB1881="Best",U1881=100,Table1[[#This Row],[State]]="NSW"),$AC$2*0.4%,IF(AND(AB1881="Best",U1881=100),$AC$2*1%,IF(Table1[[#This Row],[Adj]]="Nat OK",$AC$2*0.5%,"xxx")))))))))))))))</f>
        <v>20</v>
      </c>
      <c r="AD1881" s="133" t="str">
        <f t="shared" si="388"/>
        <v/>
      </c>
      <c r="AE1881" s="133">
        <f t="shared" si="389"/>
        <v>-20</v>
      </c>
      <c r="AF1881" s="133" t="str">
        <f>VLOOKUP(Table1[[#This Row],[Track]],$F$2672:$H$2715,2,FALSE)</f>
        <v>Vic</v>
      </c>
      <c r="AG1881" s="133" t="str">
        <f>VLOOKUP(Table1[[#This Row],[Track]],$F$2672:$H$2715,3,FALSE)</f>
        <v>-</v>
      </c>
      <c r="AH1881" s="133" t="str">
        <f>IF(Table1[[#This Row],[Date]]&lt;$AH$2,"",IF(Table1[[#This Row],[Date]]&lt;$AH$3,"Edge","Elite Combo"))</f>
        <v/>
      </c>
      <c r="AI1881" s="218">
        <f>Table1[[#This Row],[Time]]</f>
        <v>0.71875</v>
      </c>
      <c r="AJ1881" s="219" t="str">
        <f>Table1[[#This Row],[Track]]</f>
        <v>Caulfield</v>
      </c>
      <c r="AK1881" s="216">
        <f>Table1[[#This Row],[Race ]]</f>
        <v>9</v>
      </c>
      <c r="AL1881" s="219">
        <f>Table1[[#This Row],[TAB]]</f>
        <v>2</v>
      </c>
      <c r="AM1881" s="219" t="str">
        <f>Table1[[#This Row],[Selection]]</f>
        <v>Buckaroo</v>
      </c>
      <c r="AN1881" s="220" t="str">
        <f>Table1[[#This Row],[Sources]]</f>
        <v>Pro Mel-13</v>
      </c>
      <c r="AO1881" s="219">
        <f>Table1[[#This Row],[Scale Bet]]</f>
        <v>20</v>
      </c>
    </row>
    <row r="1882" spans="5:41" ht="16.5" customHeight="1" x14ac:dyDescent="0.25">
      <c r="E1882" s="185">
        <v>45584</v>
      </c>
      <c r="F1882" s="35">
        <v>0.71875</v>
      </c>
      <c r="G1882" s="36" t="s">
        <v>201</v>
      </c>
      <c r="H1882" s="36">
        <v>9</v>
      </c>
      <c r="I1882" s="36">
        <v>13</v>
      </c>
      <c r="J1882" s="36" t="s">
        <v>448</v>
      </c>
      <c r="K1882" s="36" t="s">
        <v>18</v>
      </c>
      <c r="L1882" s="165">
        <v>10</v>
      </c>
      <c r="M1882" s="134">
        <f t="shared" si="377"/>
        <v>10</v>
      </c>
      <c r="N1882" s="36">
        <f t="shared" si="378"/>
        <v>1</v>
      </c>
      <c r="O1882" s="135" t="str">
        <f t="shared" si="379"/>
        <v>Pro Mel-10</v>
      </c>
      <c r="P1882" s="186" t="str">
        <f t="shared" si="380"/>
        <v>OK</v>
      </c>
      <c r="Q1882" s="187">
        <f t="shared" si="381"/>
        <v>40</v>
      </c>
      <c r="R1882" s="150"/>
      <c r="S1882" s="187" t="str">
        <f t="shared" si="382"/>
        <v/>
      </c>
      <c r="T1882" s="136" t="str">
        <f t="shared" si="383"/>
        <v>Zardozi</v>
      </c>
      <c r="U1882" s="137" t="str">
        <f>IF(P1882="","",IF(N1882=1,"",IF(Q1882="","",IF(Q1882&lt;=100,100,IF(Table1[[#This Row],[Day]]="Wed",100,200)))))</f>
        <v/>
      </c>
      <c r="V1882" s="137" t="str">
        <f t="shared" si="384"/>
        <v/>
      </c>
      <c r="W1882" s="137" t="str">
        <f t="shared" si="385"/>
        <v/>
      </c>
      <c r="X1882" s="133">
        <f>100</f>
        <v>100</v>
      </c>
      <c r="Y1882" s="133" t="str">
        <f t="shared" si="386"/>
        <v/>
      </c>
      <c r="Z1882" s="133">
        <f t="shared" si="387"/>
        <v>-100</v>
      </c>
      <c r="AA1882" s="134" t="str">
        <f>TEXT(Table1[[#This Row],[Date]],"DDD")</f>
        <v>Sat</v>
      </c>
      <c r="AB1882" s="133" t="str">
        <f>IF(OR(G1882="Doomben",G1882="Eagle Farm"),"Q",IF(AND(Q1882&gt;1,Q1882&lt;55,Table1[[#This Row],[Source]]="Nat"),"Nat OK",IF(AND(Table1[[#This Row],[Source]]&lt;&gt;"Nat",Q1882&lt;55),"Poor &lt;55",IF(OR(G1882="Randwick",G1882="Flemington",G1882="Caulfield",G1882="Sandown Lake",G1882="Sandown Hill"),"Best","ave"))))</f>
        <v>Poor &lt;55</v>
      </c>
      <c r="AC1882" s="133">
        <f>IF(Q1882="","",IF(AB1882="Poor &lt;55",$AC$2*0.2%,IF(AND(AB1882="Q",AA1882&lt;&gt;"Wed"),$AC$2*0.4%,IF(AND(AB1882="Q",AA1882="Wed"),$AC$2*0.5%,IF(AND(AB1882="Ave",U1882=100),$AC$2*0.5%,IF(AND(AB1882="ave",U1882="",N1882=1,AG1882="Bush"),$AC$2*1%,IF(AND(AB1882="ave",U1882="",Q1882&gt;100),$AC$2*1.3%,IF(AND(AB1882="ave",U1882=""),$AC$2*1.2%,IF(AND(AB1882="Ave",U1882=200),$AC$2*1%,IF(AND(AB1882="Best",U1882=200),$AC$2*1.5%,IF(AND(AB1882="Best",U1882="",K1882&lt;&gt;"Pro Syd"),$AC$2*0.5%,IF(AND(AB1882="Best",U1882=""),$AC$2*1%,IF(AND(AB1882="Best",U1882=100,Table1[[#This Row],[State]]="NSW"),$AC$2*0.4%,IF(AND(AB1882="Best",U1882=100),$AC$2*1%,IF(Table1[[#This Row],[Adj]]="Nat OK",$AC$2*0.5%,"xxx")))))))))))))))</f>
        <v>20</v>
      </c>
      <c r="AD1882" s="133" t="str">
        <f t="shared" si="388"/>
        <v/>
      </c>
      <c r="AE1882" s="133">
        <f t="shared" si="389"/>
        <v>-20</v>
      </c>
      <c r="AF1882" s="133" t="str">
        <f>VLOOKUP(Table1[[#This Row],[Track]],$F$2672:$H$2715,2,FALSE)</f>
        <v>Vic</v>
      </c>
      <c r="AG1882" s="133" t="str">
        <f>VLOOKUP(Table1[[#This Row],[Track]],$F$2672:$H$2715,3,FALSE)</f>
        <v>-</v>
      </c>
      <c r="AH1882" s="133" t="str">
        <f>IF(Table1[[#This Row],[Date]]&lt;$AH$2,"",IF(Table1[[#This Row],[Date]]&lt;$AH$3,"Edge","Elite Combo"))</f>
        <v/>
      </c>
      <c r="AI1882" s="218">
        <f>Table1[[#This Row],[Time]]</f>
        <v>0.71875</v>
      </c>
      <c r="AJ1882" s="219" t="str">
        <f>Table1[[#This Row],[Track]]</f>
        <v>Caulfield</v>
      </c>
      <c r="AK1882" s="216">
        <f>Table1[[#This Row],[Race ]]</f>
        <v>9</v>
      </c>
      <c r="AL1882" s="219">
        <f>Table1[[#This Row],[TAB]]</f>
        <v>13</v>
      </c>
      <c r="AM1882" s="219" t="str">
        <f>Table1[[#This Row],[Selection]]</f>
        <v>Zardozi</v>
      </c>
      <c r="AN1882" s="220" t="str">
        <f>Table1[[#This Row],[Sources]]</f>
        <v>Pro Mel-10</v>
      </c>
      <c r="AO1882" s="219">
        <f>Table1[[#This Row],[Scale Bet]]</f>
        <v>20</v>
      </c>
    </row>
    <row r="1883" spans="5:41" ht="16.5" customHeight="1" x14ac:dyDescent="0.25">
      <c r="E1883" s="185">
        <v>45584</v>
      </c>
      <c r="F1883" s="35">
        <v>0.76597222222222228</v>
      </c>
      <c r="G1883" s="36" t="s">
        <v>28</v>
      </c>
      <c r="H1883" s="36">
        <v>10</v>
      </c>
      <c r="I1883" s="36">
        <v>24</v>
      </c>
      <c r="J1883" s="36" t="s">
        <v>449</v>
      </c>
      <c r="K1883" s="36" t="s">
        <v>13</v>
      </c>
      <c r="L1883" s="165">
        <v>11</v>
      </c>
      <c r="M1883" s="134">
        <f t="shared" si="377"/>
        <v>11</v>
      </c>
      <c r="N1883" s="36">
        <f t="shared" si="378"/>
        <v>1</v>
      </c>
      <c r="O1883" s="135" t="str">
        <f t="shared" si="379"/>
        <v>Nat-11</v>
      </c>
      <c r="P1883" s="186" t="str">
        <f t="shared" si="380"/>
        <v/>
      </c>
      <c r="Q1883" s="187">
        <f t="shared" si="381"/>
        <v>44</v>
      </c>
      <c r="R1883" s="150">
        <v>2.6</v>
      </c>
      <c r="S1883" s="187">
        <f t="shared" si="382"/>
        <v>114.4</v>
      </c>
      <c r="T1883" s="136" t="str">
        <f t="shared" si="383"/>
        <v>Flying Aurelius</v>
      </c>
      <c r="U1883" s="137" t="str">
        <f>IF(P1883="","",IF(N1883=1,"",IF(Q1883="","",IF(Q1883&lt;=100,100,IF(Table1[[#This Row],[Day]]="Wed",100,200)))))</f>
        <v/>
      </c>
      <c r="V1883" s="137" t="str">
        <f t="shared" si="384"/>
        <v/>
      </c>
      <c r="W1883" s="137" t="str">
        <f t="shared" si="385"/>
        <v/>
      </c>
      <c r="X1883" s="133">
        <f>100</f>
        <v>100</v>
      </c>
      <c r="Y1883" s="133">
        <f t="shared" si="386"/>
        <v>260</v>
      </c>
      <c r="Z1883" s="133">
        <f t="shared" si="387"/>
        <v>160</v>
      </c>
      <c r="AA1883" s="134" t="str">
        <f>TEXT(Table1[[#This Row],[Date]],"DDD")</f>
        <v>Sat</v>
      </c>
      <c r="AB1883" s="133" t="str">
        <f>IF(OR(G1883="Doomben",G1883="Eagle Farm"),"Q",IF(AND(Q1883&gt;1,Q1883&lt;55,Table1[[#This Row],[Source]]="Nat"),"Nat OK",IF(AND(Table1[[#This Row],[Source]]&lt;&gt;"Nat",Q1883&lt;55),"Poor &lt;55",IF(OR(G1883="Randwick",G1883="Flemington",G1883="Caulfield",G1883="Sandown Lake",G1883="Sandown Hill"),"Best","ave"))))</f>
        <v>Q</v>
      </c>
      <c r="AC1883" s="133">
        <f>IF(Q1883="","",IF(AB1883="Poor &lt;55",$AC$2*0.2%,IF(AND(AB1883="Q",AA1883&lt;&gt;"Wed"),$AC$2*0.4%,IF(AND(AB1883="Q",AA1883="Wed"),$AC$2*0.5%,IF(AND(AB1883="Ave",U1883=100),$AC$2*0.5%,IF(AND(AB1883="ave",U1883="",N1883=1,AG1883="Bush"),$AC$2*1%,IF(AND(AB1883="ave",U1883="",Q1883&gt;100),$AC$2*1.3%,IF(AND(AB1883="ave",U1883=""),$AC$2*1.2%,IF(AND(AB1883="Ave",U1883=200),$AC$2*1%,IF(AND(AB1883="Best",U1883=200),$AC$2*1.5%,IF(AND(AB1883="Best",U1883="",K1883&lt;&gt;"Pro Syd"),$AC$2*0.5%,IF(AND(AB1883="Best",U1883=""),$AC$2*1%,IF(AND(AB1883="Best",U1883=100,Table1[[#This Row],[State]]="NSW"),$AC$2*0.4%,IF(AND(AB1883="Best",U1883=100),$AC$2*1%,IF(Table1[[#This Row],[Adj]]="Nat OK",$AC$2*0.5%,"xxx")))))))))))))))</f>
        <v>40</v>
      </c>
      <c r="AD1883" s="133">
        <f t="shared" si="388"/>
        <v>104</v>
      </c>
      <c r="AE1883" s="133">
        <f t="shared" si="389"/>
        <v>64</v>
      </c>
      <c r="AF1883" s="133" t="str">
        <f>VLOOKUP(Table1[[#This Row],[Track]],$F$2672:$H$2715,2,FALSE)</f>
        <v>Qld</v>
      </c>
      <c r="AG1883" s="133" t="str">
        <f>VLOOKUP(Table1[[#This Row],[Track]],$F$2672:$H$2715,3,FALSE)</f>
        <v>-</v>
      </c>
      <c r="AH1883" s="133" t="str">
        <f>IF(Table1[[#This Row],[Date]]&lt;$AH$2,"",IF(Table1[[#This Row],[Date]]&lt;$AH$3,"Edge","Elite Combo"))</f>
        <v/>
      </c>
      <c r="AI1883" s="218">
        <f>Table1[[#This Row],[Time]]</f>
        <v>0.76597222222222228</v>
      </c>
      <c r="AJ1883" s="219" t="str">
        <f>Table1[[#This Row],[Track]]</f>
        <v>Eagle Farm</v>
      </c>
      <c r="AK1883" s="216">
        <f>Table1[[#This Row],[Race ]]</f>
        <v>10</v>
      </c>
      <c r="AL1883" s="219">
        <f>Table1[[#This Row],[TAB]]</f>
        <v>24</v>
      </c>
      <c r="AM1883" s="219" t="str">
        <f>Table1[[#This Row],[Selection]]</f>
        <v>Flying Aurelius</v>
      </c>
      <c r="AN1883" s="220" t="str">
        <f>Table1[[#This Row],[Sources]]</f>
        <v>Nat-11</v>
      </c>
      <c r="AO1883" s="219">
        <f>Table1[[#This Row],[Scale Bet]]</f>
        <v>40</v>
      </c>
    </row>
    <row r="1884" spans="5:41" ht="16.5" customHeight="1" x14ac:dyDescent="0.25">
      <c r="E1884" s="185">
        <v>45591</v>
      </c>
      <c r="F1884" s="35">
        <v>0.52638888888888891</v>
      </c>
      <c r="G1884" s="36" t="s">
        <v>217</v>
      </c>
      <c r="H1884" s="36">
        <v>1</v>
      </c>
      <c r="I1884" s="36">
        <v>2</v>
      </c>
      <c r="J1884" s="36" t="s">
        <v>450</v>
      </c>
      <c r="K1884" s="36" t="s">
        <v>13</v>
      </c>
      <c r="L1884" s="165">
        <v>11</v>
      </c>
      <c r="M1884" s="134">
        <f t="shared" si="377"/>
        <v>11</v>
      </c>
      <c r="N1884" s="36">
        <f t="shared" si="378"/>
        <v>1</v>
      </c>
      <c r="O1884" s="135" t="str">
        <f t="shared" si="379"/>
        <v>Nat-11</v>
      </c>
      <c r="P1884" s="186" t="str">
        <f t="shared" si="380"/>
        <v/>
      </c>
      <c r="Q1884" s="187">
        <f t="shared" si="381"/>
        <v>44</v>
      </c>
      <c r="R1884" s="150"/>
      <c r="S1884" s="187" t="str">
        <f t="shared" si="382"/>
        <v/>
      </c>
      <c r="T1884" s="136" t="str">
        <f t="shared" si="383"/>
        <v>Acres Away</v>
      </c>
      <c r="U1884" s="137" t="str">
        <f>IF(P1884="","",IF(N1884=1,"",IF(Q1884="","",IF(Q1884&lt;=100,100,IF(Table1[[#This Row],[Day]]="Wed",100,200)))))</f>
        <v/>
      </c>
      <c r="V1884" s="137" t="str">
        <f t="shared" si="384"/>
        <v/>
      </c>
      <c r="W1884" s="137" t="str">
        <f t="shared" si="385"/>
        <v/>
      </c>
      <c r="X1884" s="133">
        <f>100</f>
        <v>100</v>
      </c>
      <c r="Y1884" s="133" t="str">
        <f t="shared" si="386"/>
        <v/>
      </c>
      <c r="Z1884" s="133">
        <f t="shared" si="387"/>
        <v>-100</v>
      </c>
      <c r="AA1884" s="134" t="str">
        <f>TEXT(Table1[[#This Row],[Date]],"DDD")</f>
        <v>Sat</v>
      </c>
      <c r="AB1884" s="133" t="str">
        <f>IF(OR(G1884="Doomben",G1884="Eagle Farm"),"Q",IF(AND(Q1884&gt;1,Q1884&lt;55,Table1[[#This Row],[Source]]="Nat"),"Nat OK",IF(AND(Table1[[#This Row],[Source]]&lt;&gt;"Nat",Q1884&lt;55),"Poor &lt;55",IF(OR(G1884="Randwick",G1884="Flemington",G1884="Caulfield",G1884="Sandown Lake",G1884="Sandown Hill"),"Best","ave"))))</f>
        <v>Q</v>
      </c>
      <c r="AC1884" s="133">
        <f>IF(Q1884="","",IF(AB1884="Poor &lt;55",$AC$2*0.2%,IF(AND(AB1884="Q",AA1884&lt;&gt;"Wed"),$AC$2*0.4%,IF(AND(AB1884="Q",AA1884="Wed"),$AC$2*0.5%,IF(AND(AB1884="Ave",U1884=100),$AC$2*0.5%,IF(AND(AB1884="ave",U1884="",N1884=1,AG1884="Bush"),$AC$2*1%,IF(AND(AB1884="ave",U1884="",Q1884&gt;100),$AC$2*1.3%,IF(AND(AB1884="ave",U1884=""),$AC$2*1.2%,IF(AND(AB1884="Ave",U1884=200),$AC$2*1%,IF(AND(AB1884="Best",U1884=200),$AC$2*1.5%,IF(AND(AB1884="Best",U1884="",K1884&lt;&gt;"Pro Syd"),$AC$2*0.5%,IF(AND(AB1884="Best",U1884=""),$AC$2*1%,IF(AND(AB1884="Best",U1884=100,Table1[[#This Row],[State]]="NSW"),$AC$2*0.4%,IF(AND(AB1884="Best",U1884=100),$AC$2*1%,IF(Table1[[#This Row],[Adj]]="Nat OK",$AC$2*0.5%,"xxx")))))))))))))))</f>
        <v>40</v>
      </c>
      <c r="AD1884" s="133" t="str">
        <f t="shared" si="388"/>
        <v/>
      </c>
      <c r="AE1884" s="133">
        <f t="shared" si="389"/>
        <v>-40</v>
      </c>
      <c r="AF1884" s="133" t="str">
        <f>VLOOKUP(Table1[[#This Row],[Track]],$F$2672:$H$2715,2,FALSE)</f>
        <v>Qld</v>
      </c>
      <c r="AG1884" s="133" t="str">
        <f>VLOOKUP(Table1[[#This Row],[Track]],$F$2672:$H$2715,3,FALSE)</f>
        <v>-</v>
      </c>
      <c r="AH1884" s="133" t="str">
        <f>IF(Table1[[#This Row],[Date]]&lt;$AH$2,"",IF(Table1[[#This Row],[Date]]&lt;$AH$3,"Edge","Elite Combo"))</f>
        <v/>
      </c>
      <c r="AI1884" s="218">
        <f>Table1[[#This Row],[Time]]</f>
        <v>0.52638888888888891</v>
      </c>
      <c r="AJ1884" s="219" t="str">
        <f>Table1[[#This Row],[Track]]</f>
        <v>Doomben</v>
      </c>
      <c r="AK1884" s="216">
        <f>Table1[[#This Row],[Race ]]</f>
        <v>1</v>
      </c>
      <c r="AL1884" s="219">
        <f>Table1[[#This Row],[TAB]]</f>
        <v>2</v>
      </c>
      <c r="AM1884" s="219" t="str">
        <f>Table1[[#This Row],[Selection]]</f>
        <v>Acres Away</v>
      </c>
      <c r="AN1884" s="220" t="str">
        <f>Table1[[#This Row],[Sources]]</f>
        <v>Nat-11</v>
      </c>
      <c r="AO1884" s="219">
        <f>Table1[[#This Row],[Scale Bet]]</f>
        <v>40</v>
      </c>
    </row>
    <row r="1885" spans="5:41" ht="16.5" customHeight="1" x14ac:dyDescent="0.25">
      <c r="E1885" s="185">
        <v>45591</v>
      </c>
      <c r="F1885" s="35">
        <v>0.53125</v>
      </c>
      <c r="G1885" s="36" t="s">
        <v>100</v>
      </c>
      <c r="H1885" s="36">
        <v>2</v>
      </c>
      <c r="I1885" s="36">
        <v>6</v>
      </c>
      <c r="J1885" s="36" t="s">
        <v>264</v>
      </c>
      <c r="K1885" s="36" t="s">
        <v>1</v>
      </c>
      <c r="L1885" s="165">
        <v>10</v>
      </c>
      <c r="M1885" s="134">
        <f t="shared" si="377"/>
        <v>23</v>
      </c>
      <c r="N1885" s="36">
        <f t="shared" si="378"/>
        <v>2</v>
      </c>
      <c r="O1885" s="135" t="str">
        <f t="shared" si="379"/>
        <v>E4-10/Nat-13</v>
      </c>
      <c r="P1885" s="186" t="str">
        <f t="shared" si="380"/>
        <v>OK</v>
      </c>
      <c r="Q1885" s="187">
        <f t="shared" si="381"/>
        <v>92</v>
      </c>
      <c r="R1885" s="150"/>
      <c r="S1885" s="187" t="str">
        <f t="shared" si="382"/>
        <v/>
      </c>
      <c r="T1885" s="136" t="str">
        <f t="shared" si="383"/>
        <v>Winnasedge</v>
      </c>
      <c r="U1885" s="137">
        <f>IF(P1885="","",IF(N1885=1,"",IF(Q1885="","",IF(Q1885&lt;=100,100,IF(Table1[[#This Row],[Day]]="Wed",100,200)))))</f>
        <v>100</v>
      </c>
      <c r="V1885" s="137" t="str">
        <f t="shared" si="384"/>
        <v/>
      </c>
      <c r="W1885" s="137">
        <f t="shared" si="385"/>
        <v>-100</v>
      </c>
      <c r="X1885" s="133">
        <f>100</f>
        <v>100</v>
      </c>
      <c r="Y1885" s="133" t="str">
        <f t="shared" si="386"/>
        <v/>
      </c>
      <c r="Z1885" s="133">
        <f t="shared" si="387"/>
        <v>-100</v>
      </c>
      <c r="AA1885" s="134" t="str">
        <f>TEXT(Table1[[#This Row],[Date]],"DDD")</f>
        <v>Sat</v>
      </c>
      <c r="AB1885" s="133" t="str">
        <f>IF(OR(G1885="Doomben",G1885="Eagle Farm"),"Q",IF(AND(Q1885&gt;1,Q1885&lt;55,Table1[[#This Row],[Source]]="Nat"),"Nat OK",IF(AND(Table1[[#This Row],[Source]]&lt;&gt;"Nat",Q1885&lt;55),"Poor &lt;55",IF(OR(G1885="Randwick",G1885="Flemington",G1885="Caulfield",G1885="Sandown Lake",G1885="Sandown Hill"),"Best","ave"))))</f>
        <v>ave</v>
      </c>
      <c r="AC1885" s="133">
        <f>IF(Q1885="","",IF(AB1885="Poor &lt;55",$AC$2*0.2%,IF(AND(AB1885="Q",AA1885&lt;&gt;"Wed"),$AC$2*0.4%,IF(AND(AB1885="Q",AA1885="Wed"),$AC$2*0.5%,IF(AND(AB1885="Ave",U1885=100),$AC$2*0.5%,IF(AND(AB1885="ave",U1885="",N1885=1,AG1885="Bush"),$AC$2*1%,IF(AND(AB1885="ave",U1885="",Q1885&gt;100),$AC$2*1.3%,IF(AND(AB1885="ave",U1885=""),$AC$2*1.2%,IF(AND(AB1885="Ave",U1885=200),$AC$2*1%,IF(AND(AB1885="Best",U1885=200),$AC$2*1.5%,IF(AND(AB1885="Best",U1885="",K1885&lt;&gt;"Pro Syd"),$AC$2*0.5%,IF(AND(AB1885="Best",U1885=""),$AC$2*1%,IF(AND(AB1885="Best",U1885=100,Table1[[#This Row],[State]]="NSW"),$AC$2*0.4%,IF(AND(AB1885="Best",U1885=100),$AC$2*1%,IF(Table1[[#This Row],[Adj]]="Nat OK",$AC$2*0.5%,"xxx")))))))))))))))</f>
        <v>50</v>
      </c>
      <c r="AD1885" s="133" t="str">
        <f t="shared" si="388"/>
        <v/>
      </c>
      <c r="AE1885" s="133">
        <f t="shared" si="389"/>
        <v>-50</v>
      </c>
      <c r="AF1885" s="133" t="str">
        <f>VLOOKUP(Table1[[#This Row],[Track]],$F$2672:$H$2715,2,FALSE)</f>
        <v>Vic</v>
      </c>
      <c r="AG1885" s="133" t="str">
        <f>VLOOKUP(Table1[[#This Row],[Track]],$F$2672:$H$2715,3,FALSE)</f>
        <v>-</v>
      </c>
      <c r="AH1885" s="133" t="str">
        <f>IF(Table1[[#This Row],[Date]]&lt;$AH$2,"",IF(Table1[[#This Row],[Date]]&lt;$AH$3,"Edge","Elite Combo"))</f>
        <v/>
      </c>
      <c r="AI1885" s="218">
        <f>Table1[[#This Row],[Time]]</f>
        <v>0.53125</v>
      </c>
      <c r="AJ1885" s="219" t="str">
        <f>Table1[[#This Row],[Track]]</f>
        <v>Moonee Valley</v>
      </c>
      <c r="AK1885" s="216">
        <f>Table1[[#This Row],[Race ]]</f>
        <v>2</v>
      </c>
      <c r="AL1885" s="219">
        <f>Table1[[#This Row],[TAB]]</f>
        <v>6</v>
      </c>
      <c r="AM1885" s="219" t="str">
        <f>Table1[[#This Row],[Selection]]</f>
        <v>Winnasedge</v>
      </c>
      <c r="AN1885" s="220" t="str">
        <f>Table1[[#This Row],[Sources]]</f>
        <v>E4-10/Nat-13</v>
      </c>
      <c r="AO1885" s="219">
        <f>Table1[[#This Row],[Scale Bet]]</f>
        <v>50</v>
      </c>
    </row>
    <row r="1886" spans="5:41" ht="16.5" customHeight="1" x14ac:dyDescent="0.25">
      <c r="E1886" s="185">
        <v>45591</v>
      </c>
      <c r="F1886" s="35">
        <v>0.53125</v>
      </c>
      <c r="G1886" s="36" t="s">
        <v>100</v>
      </c>
      <c r="H1886" s="36">
        <v>2</v>
      </c>
      <c r="I1886" s="36">
        <v>6</v>
      </c>
      <c r="J1886" s="36" t="s">
        <v>264</v>
      </c>
      <c r="K1886" s="36" t="s">
        <v>13</v>
      </c>
      <c r="L1886" s="165">
        <v>13</v>
      </c>
      <c r="M1886" s="134" t="str">
        <f t="shared" si="377"/>
        <v/>
      </c>
      <c r="N1886" s="36" t="str">
        <f t="shared" si="378"/>
        <v/>
      </c>
      <c r="O1886" s="135" t="str">
        <f t="shared" si="379"/>
        <v/>
      </c>
      <c r="P1886" s="186" t="str">
        <f t="shared" si="380"/>
        <v>OK</v>
      </c>
      <c r="Q1886" s="187" t="str">
        <f t="shared" si="381"/>
        <v/>
      </c>
      <c r="R1886" s="150"/>
      <c r="S1886" s="187" t="str">
        <f t="shared" si="382"/>
        <v/>
      </c>
      <c r="T1886" s="136" t="str">
        <f t="shared" si="383"/>
        <v>Winnasedge</v>
      </c>
      <c r="U1886" s="137" t="str">
        <f>IF(P1886="","",IF(N1886=1,"",IF(Q1886="","",IF(Q1886&lt;=100,100,IF(Table1[[#This Row],[Day]]="Wed",100,200)))))</f>
        <v/>
      </c>
      <c r="V1886" s="137" t="str">
        <f t="shared" si="384"/>
        <v/>
      </c>
      <c r="W1886" s="137" t="str">
        <f t="shared" si="385"/>
        <v/>
      </c>
      <c r="X1886" s="133">
        <f>100</f>
        <v>100</v>
      </c>
      <c r="Y1886" s="133" t="str">
        <f t="shared" si="386"/>
        <v/>
      </c>
      <c r="Z1886" s="133">
        <f t="shared" si="387"/>
        <v>-100</v>
      </c>
      <c r="AA1886" s="134" t="str">
        <f>TEXT(Table1[[#This Row],[Date]],"DDD")</f>
        <v>Sat</v>
      </c>
      <c r="AB1886" s="133" t="str">
        <f>IF(OR(G1886="Doomben",G1886="Eagle Farm"),"Q",IF(AND(Q1886&gt;1,Q1886&lt;55,Table1[[#This Row],[Source]]="Nat"),"Nat OK",IF(AND(Table1[[#This Row],[Source]]&lt;&gt;"Nat",Q1886&lt;55),"Poor &lt;55",IF(OR(G1886="Randwick",G1886="Flemington",G1886="Caulfield",G1886="Sandown Lake",G1886="Sandown Hill"),"Best","ave"))))</f>
        <v>ave</v>
      </c>
      <c r="AC1886" s="133" t="str">
        <f>IF(Q1886="","",IF(AB1886="Poor &lt;55",$AC$2*0.2%,IF(AND(AB1886="Q",AA1886&lt;&gt;"Wed"),$AC$2*0.4%,IF(AND(AB1886="Q",AA1886="Wed"),$AC$2*0.5%,IF(AND(AB1886="Ave",U1886=100),$AC$2*0.5%,IF(AND(AB1886="ave",U1886="",N1886=1,AG1886="Bush"),$AC$2*1%,IF(AND(AB1886="ave",U1886="",Q1886&gt;100),$AC$2*1.3%,IF(AND(AB1886="ave",U1886=""),$AC$2*1.2%,IF(AND(AB1886="Ave",U1886=200),$AC$2*1%,IF(AND(AB1886="Best",U1886=200),$AC$2*1.5%,IF(AND(AB1886="Best",U1886="",K1886&lt;&gt;"Pro Syd"),$AC$2*0.5%,IF(AND(AB1886="Best",U1886=""),$AC$2*1%,IF(AND(AB1886="Best",U1886=100,Table1[[#This Row],[State]]="NSW"),$AC$2*0.4%,IF(AND(AB1886="Best",U1886=100),$AC$2*1%,IF(Table1[[#This Row],[Adj]]="Nat OK",$AC$2*0.5%,"xxx")))))))))))))))</f>
        <v/>
      </c>
      <c r="AD1886" s="133" t="str">
        <f t="shared" si="388"/>
        <v/>
      </c>
      <c r="AE1886" s="133" t="str">
        <f t="shared" si="389"/>
        <v/>
      </c>
      <c r="AF1886" s="133" t="str">
        <f>VLOOKUP(Table1[[#This Row],[Track]],$F$2672:$H$2715,2,FALSE)</f>
        <v>Vic</v>
      </c>
      <c r="AG1886" s="133" t="str">
        <f>VLOOKUP(Table1[[#This Row],[Track]],$F$2672:$H$2715,3,FALSE)</f>
        <v>-</v>
      </c>
      <c r="AH1886" s="133" t="str">
        <f>IF(Table1[[#This Row],[Date]]&lt;$AH$2,"",IF(Table1[[#This Row],[Date]]&lt;$AH$3,"Edge","Elite Combo"))</f>
        <v/>
      </c>
      <c r="AI1886" s="218">
        <f>Table1[[#This Row],[Time]]</f>
        <v>0.53125</v>
      </c>
      <c r="AJ1886" s="219" t="str">
        <f>Table1[[#This Row],[Track]]</f>
        <v>Moonee Valley</v>
      </c>
      <c r="AK1886" s="216">
        <f>Table1[[#This Row],[Race ]]</f>
        <v>2</v>
      </c>
      <c r="AL1886" s="219">
        <f>Table1[[#This Row],[TAB]]</f>
        <v>6</v>
      </c>
      <c r="AM1886" s="219" t="str">
        <f>Table1[[#This Row],[Selection]]</f>
        <v>Winnasedge</v>
      </c>
      <c r="AN1886" s="220" t="str">
        <f>Table1[[#This Row],[Sources]]</f>
        <v/>
      </c>
      <c r="AO1886" s="219" t="str">
        <f>Table1[[#This Row],[Scale Bet]]</f>
        <v/>
      </c>
    </row>
    <row r="1887" spans="5:41" ht="16.5" customHeight="1" x14ac:dyDescent="0.25">
      <c r="E1887" s="185">
        <v>45591</v>
      </c>
      <c r="F1887" s="35">
        <v>0.59375</v>
      </c>
      <c r="G1887" s="36" t="s">
        <v>22</v>
      </c>
      <c r="H1887" s="36">
        <v>4</v>
      </c>
      <c r="I1887" s="36">
        <v>4</v>
      </c>
      <c r="J1887" s="36" t="s">
        <v>29</v>
      </c>
      <c r="K1887" s="36" t="s">
        <v>1</v>
      </c>
      <c r="L1887" s="165">
        <v>11.000000000000002</v>
      </c>
      <c r="M1887" s="134">
        <f t="shared" si="377"/>
        <v>41</v>
      </c>
      <c r="N1887" s="36">
        <f t="shared" si="378"/>
        <v>3</v>
      </c>
      <c r="O1887" s="135" t="str">
        <f t="shared" si="379"/>
        <v>E4-11/Edge-15/Nat-15</v>
      </c>
      <c r="P1887" s="186" t="str">
        <f t="shared" si="380"/>
        <v>OK</v>
      </c>
      <c r="Q1887" s="187">
        <f t="shared" si="381"/>
        <v>164</v>
      </c>
      <c r="R1887" s="150"/>
      <c r="S1887" s="187" t="str">
        <f t="shared" si="382"/>
        <v/>
      </c>
      <c r="T1887" s="136" t="str">
        <f t="shared" si="383"/>
        <v>Smashing Time</v>
      </c>
      <c r="U1887" s="137">
        <f>IF(P1887="","",IF(N1887=1,"",IF(Q1887="","",IF(Q1887&lt;=100,100,IF(Table1[[#This Row],[Day]]="Wed",100,200)))))</f>
        <v>200</v>
      </c>
      <c r="V1887" s="137" t="str">
        <f t="shared" si="384"/>
        <v/>
      </c>
      <c r="W1887" s="137">
        <f t="shared" si="385"/>
        <v>-200</v>
      </c>
      <c r="X1887" s="133">
        <f>100</f>
        <v>100</v>
      </c>
      <c r="Y1887" s="133" t="str">
        <f t="shared" si="386"/>
        <v/>
      </c>
      <c r="Z1887" s="133">
        <f t="shared" si="387"/>
        <v>-100</v>
      </c>
      <c r="AA1887" s="134" t="str">
        <f>TEXT(Table1[[#This Row],[Date]],"DDD")</f>
        <v>Sat</v>
      </c>
      <c r="AB1887" s="133" t="str">
        <f>IF(OR(G1887="Doomben",G1887="Eagle Farm"),"Q",IF(AND(Q1887&gt;1,Q1887&lt;55,Table1[[#This Row],[Source]]="Nat"),"Nat OK",IF(AND(Table1[[#This Row],[Source]]&lt;&gt;"Nat",Q1887&lt;55),"Poor &lt;55",IF(OR(G1887="Randwick",G1887="Flemington",G1887="Caulfield",G1887="Sandown Lake",G1887="Sandown Hill"),"Best","ave"))))</f>
        <v>Best</v>
      </c>
      <c r="AC1887" s="133">
        <f>IF(Q1887="","",IF(AB1887="Poor &lt;55",$AC$2*0.2%,IF(AND(AB1887="Q",AA1887&lt;&gt;"Wed"),$AC$2*0.4%,IF(AND(AB1887="Q",AA1887="Wed"),$AC$2*0.5%,IF(AND(AB1887="Ave",U1887=100),$AC$2*0.5%,IF(AND(AB1887="ave",U1887="",N1887=1,AG1887="Bush"),$AC$2*1%,IF(AND(AB1887="ave",U1887="",Q1887&gt;100),$AC$2*1.3%,IF(AND(AB1887="ave",U1887=""),$AC$2*1.2%,IF(AND(AB1887="Ave",U1887=200),$AC$2*1%,IF(AND(AB1887="Best",U1887=200),$AC$2*1.5%,IF(AND(AB1887="Best",U1887="",K1887&lt;&gt;"Pro Syd"),$AC$2*0.5%,IF(AND(AB1887="Best",U1887=""),$AC$2*1%,IF(AND(AB1887="Best",U1887=100,Table1[[#This Row],[State]]="NSW"),$AC$2*0.4%,IF(AND(AB1887="Best",U1887=100),$AC$2*1%,IF(Table1[[#This Row],[Adj]]="Nat OK",$AC$2*0.5%,"xxx")))))))))))))))</f>
        <v>150</v>
      </c>
      <c r="AD1887" s="133" t="str">
        <f t="shared" si="388"/>
        <v/>
      </c>
      <c r="AE1887" s="133">
        <f t="shared" si="389"/>
        <v>-150</v>
      </c>
      <c r="AF1887" s="133" t="str">
        <f>VLOOKUP(Table1[[#This Row],[Track]],$F$2672:$H$2715,2,FALSE)</f>
        <v>NSW</v>
      </c>
      <c r="AG1887" s="133" t="str">
        <f>VLOOKUP(Table1[[#This Row],[Track]],$F$2672:$H$2715,3,FALSE)</f>
        <v>-</v>
      </c>
      <c r="AH1887" s="133" t="str">
        <f>IF(Table1[[#This Row],[Date]]&lt;$AH$2,"",IF(Table1[[#This Row],[Date]]&lt;$AH$3,"Edge","Elite Combo"))</f>
        <v/>
      </c>
      <c r="AI1887" s="218">
        <f>Table1[[#This Row],[Time]]</f>
        <v>0.59375</v>
      </c>
      <c r="AJ1887" s="219" t="str">
        <f>Table1[[#This Row],[Track]]</f>
        <v>Randwick</v>
      </c>
      <c r="AK1887" s="216">
        <f>Table1[[#This Row],[Race ]]</f>
        <v>4</v>
      </c>
      <c r="AL1887" s="219">
        <f>Table1[[#This Row],[TAB]]</f>
        <v>4</v>
      </c>
      <c r="AM1887" s="219" t="str">
        <f>Table1[[#This Row],[Selection]]</f>
        <v>Smashing Time</v>
      </c>
      <c r="AN1887" s="220" t="str">
        <f>Table1[[#This Row],[Sources]]</f>
        <v>E4-11/Edge-15/Nat-15</v>
      </c>
      <c r="AO1887" s="219">
        <f>Table1[[#This Row],[Scale Bet]]</f>
        <v>150</v>
      </c>
    </row>
    <row r="1888" spans="5:41" ht="16.5" customHeight="1" x14ac:dyDescent="0.25">
      <c r="E1888" s="185">
        <v>45591</v>
      </c>
      <c r="F1888" s="35">
        <v>0.59375</v>
      </c>
      <c r="G1888" s="36" t="s">
        <v>22</v>
      </c>
      <c r="H1888" s="36">
        <v>4</v>
      </c>
      <c r="I1888" s="36">
        <v>4</v>
      </c>
      <c r="J1888" s="36" t="s">
        <v>29</v>
      </c>
      <c r="K1888" s="36" t="s">
        <v>40</v>
      </c>
      <c r="L1888" s="165">
        <v>15</v>
      </c>
      <c r="M1888" s="134" t="str">
        <f t="shared" si="377"/>
        <v/>
      </c>
      <c r="N1888" s="36" t="str">
        <f t="shared" si="378"/>
        <v/>
      </c>
      <c r="O1888" s="135" t="str">
        <f t="shared" si="379"/>
        <v/>
      </c>
      <c r="P1888" s="186" t="str">
        <f t="shared" si="380"/>
        <v>OK</v>
      </c>
      <c r="Q1888" s="187" t="str">
        <f t="shared" si="381"/>
        <v/>
      </c>
      <c r="R1888" s="150"/>
      <c r="S1888" s="187" t="str">
        <f t="shared" si="382"/>
        <v/>
      </c>
      <c r="T1888" s="136" t="str">
        <f t="shared" si="383"/>
        <v>Smashing Time</v>
      </c>
      <c r="U1888" s="137" t="str">
        <f>IF(P1888="","",IF(N1888=1,"",IF(Q1888="","",IF(Q1888&lt;=100,100,IF(Table1[[#This Row],[Day]]="Wed",100,200)))))</f>
        <v/>
      </c>
      <c r="V1888" s="137" t="str">
        <f t="shared" si="384"/>
        <v/>
      </c>
      <c r="W1888" s="137" t="str">
        <f t="shared" si="385"/>
        <v/>
      </c>
      <c r="X1888" s="133">
        <f>100</f>
        <v>100</v>
      </c>
      <c r="Y1888" s="133" t="str">
        <f t="shared" si="386"/>
        <v/>
      </c>
      <c r="Z1888" s="133">
        <f t="shared" si="387"/>
        <v>-100</v>
      </c>
      <c r="AA1888" s="134" t="str">
        <f>TEXT(Table1[[#This Row],[Date]],"DDD")</f>
        <v>Sat</v>
      </c>
      <c r="AB1888" s="133" t="str">
        <f>IF(OR(G1888="Doomben",G1888="Eagle Farm"),"Q",IF(AND(Q1888&gt;1,Q1888&lt;55,Table1[[#This Row],[Source]]="Nat"),"Nat OK",IF(AND(Table1[[#This Row],[Source]]&lt;&gt;"Nat",Q1888&lt;55),"Poor &lt;55",IF(OR(G1888="Randwick",G1888="Flemington",G1888="Caulfield",G1888="Sandown Lake",G1888="Sandown Hill"),"Best","ave"))))</f>
        <v>Best</v>
      </c>
      <c r="AC1888" s="133" t="str">
        <f>IF(Q1888="","",IF(AB1888="Poor &lt;55",$AC$2*0.2%,IF(AND(AB1888="Q",AA1888&lt;&gt;"Wed"),$AC$2*0.4%,IF(AND(AB1888="Q",AA1888="Wed"),$AC$2*0.5%,IF(AND(AB1888="Ave",U1888=100),$AC$2*0.5%,IF(AND(AB1888="ave",U1888="",N1888=1,AG1888="Bush"),$AC$2*1%,IF(AND(AB1888="ave",U1888="",Q1888&gt;100),$AC$2*1.3%,IF(AND(AB1888="ave",U1888=""),$AC$2*1.2%,IF(AND(AB1888="Ave",U1888=200),$AC$2*1%,IF(AND(AB1888="Best",U1888=200),$AC$2*1.5%,IF(AND(AB1888="Best",U1888="",K1888&lt;&gt;"Pro Syd"),$AC$2*0.5%,IF(AND(AB1888="Best",U1888=""),$AC$2*1%,IF(AND(AB1888="Best",U1888=100,Table1[[#This Row],[State]]="NSW"),$AC$2*0.4%,IF(AND(AB1888="Best",U1888=100),$AC$2*1%,IF(Table1[[#This Row],[Adj]]="Nat OK",$AC$2*0.5%,"xxx")))))))))))))))</f>
        <v/>
      </c>
      <c r="AD1888" s="133" t="str">
        <f t="shared" si="388"/>
        <v/>
      </c>
      <c r="AE1888" s="133" t="str">
        <f t="shared" si="389"/>
        <v/>
      </c>
      <c r="AF1888" s="133" t="str">
        <f>VLOOKUP(Table1[[#This Row],[Track]],$F$2672:$H$2715,2,FALSE)</f>
        <v>NSW</v>
      </c>
      <c r="AG1888" s="133" t="str">
        <f>VLOOKUP(Table1[[#This Row],[Track]],$F$2672:$H$2715,3,FALSE)</f>
        <v>-</v>
      </c>
      <c r="AH1888" s="133" t="str">
        <f>IF(Table1[[#This Row],[Date]]&lt;$AH$2,"",IF(Table1[[#This Row],[Date]]&lt;$AH$3,"Edge","Elite Combo"))</f>
        <v/>
      </c>
      <c r="AI1888" s="218">
        <f>Table1[[#This Row],[Time]]</f>
        <v>0.59375</v>
      </c>
      <c r="AJ1888" s="219" t="str">
        <f>Table1[[#This Row],[Track]]</f>
        <v>Randwick</v>
      </c>
      <c r="AK1888" s="216">
        <f>Table1[[#This Row],[Race ]]</f>
        <v>4</v>
      </c>
      <c r="AL1888" s="219">
        <f>Table1[[#This Row],[TAB]]</f>
        <v>4</v>
      </c>
      <c r="AM1888" s="219" t="str">
        <f>Table1[[#This Row],[Selection]]</f>
        <v>Smashing Time</v>
      </c>
      <c r="AN1888" s="220" t="str">
        <f>Table1[[#This Row],[Sources]]</f>
        <v/>
      </c>
      <c r="AO1888" s="219" t="str">
        <f>Table1[[#This Row],[Scale Bet]]</f>
        <v/>
      </c>
    </row>
    <row r="1889" spans="5:41" ht="16.5" customHeight="1" x14ac:dyDescent="0.25">
      <c r="E1889" s="185">
        <v>45591</v>
      </c>
      <c r="F1889" s="35">
        <v>0.59375</v>
      </c>
      <c r="G1889" s="36" t="s">
        <v>22</v>
      </c>
      <c r="H1889" s="36">
        <v>4</v>
      </c>
      <c r="I1889" s="36">
        <v>4</v>
      </c>
      <c r="J1889" s="36" t="s">
        <v>29</v>
      </c>
      <c r="K1889" s="36" t="s">
        <v>13</v>
      </c>
      <c r="L1889" s="165">
        <v>15</v>
      </c>
      <c r="M1889" s="134" t="str">
        <f t="shared" si="377"/>
        <v/>
      </c>
      <c r="N1889" s="36" t="str">
        <f t="shared" si="378"/>
        <v/>
      </c>
      <c r="O1889" s="135" t="str">
        <f t="shared" si="379"/>
        <v/>
      </c>
      <c r="P1889" s="186" t="str">
        <f t="shared" si="380"/>
        <v>OK</v>
      </c>
      <c r="Q1889" s="187" t="str">
        <f t="shared" si="381"/>
        <v/>
      </c>
      <c r="R1889" s="150"/>
      <c r="S1889" s="187" t="str">
        <f t="shared" si="382"/>
        <v/>
      </c>
      <c r="T1889" s="136" t="str">
        <f t="shared" si="383"/>
        <v>Smashing Time</v>
      </c>
      <c r="U1889" s="137" t="str">
        <f>IF(P1889="","",IF(N1889=1,"",IF(Q1889="","",IF(Q1889&lt;=100,100,IF(Table1[[#This Row],[Day]]="Wed",100,200)))))</f>
        <v/>
      </c>
      <c r="V1889" s="137" t="str">
        <f t="shared" si="384"/>
        <v/>
      </c>
      <c r="W1889" s="137" t="str">
        <f t="shared" si="385"/>
        <v/>
      </c>
      <c r="X1889" s="133">
        <f>100</f>
        <v>100</v>
      </c>
      <c r="Y1889" s="133" t="str">
        <f t="shared" si="386"/>
        <v/>
      </c>
      <c r="Z1889" s="133">
        <f t="shared" si="387"/>
        <v>-100</v>
      </c>
      <c r="AA1889" s="134" t="str">
        <f>TEXT(Table1[[#This Row],[Date]],"DDD")</f>
        <v>Sat</v>
      </c>
      <c r="AB1889" s="133" t="str">
        <f>IF(OR(G1889="Doomben",G1889="Eagle Farm"),"Q",IF(AND(Q1889&gt;1,Q1889&lt;55,Table1[[#This Row],[Source]]="Nat"),"Nat OK",IF(AND(Table1[[#This Row],[Source]]&lt;&gt;"Nat",Q1889&lt;55),"Poor &lt;55",IF(OR(G1889="Randwick",G1889="Flemington",G1889="Caulfield",G1889="Sandown Lake",G1889="Sandown Hill"),"Best","ave"))))</f>
        <v>Best</v>
      </c>
      <c r="AC1889" s="133" t="str">
        <f>IF(Q1889="","",IF(AB1889="Poor &lt;55",$AC$2*0.2%,IF(AND(AB1889="Q",AA1889&lt;&gt;"Wed"),$AC$2*0.4%,IF(AND(AB1889="Q",AA1889="Wed"),$AC$2*0.5%,IF(AND(AB1889="Ave",U1889=100),$AC$2*0.5%,IF(AND(AB1889="ave",U1889="",N1889=1,AG1889="Bush"),$AC$2*1%,IF(AND(AB1889="ave",U1889="",Q1889&gt;100),$AC$2*1.3%,IF(AND(AB1889="ave",U1889=""),$AC$2*1.2%,IF(AND(AB1889="Ave",U1889=200),$AC$2*1%,IF(AND(AB1889="Best",U1889=200),$AC$2*1.5%,IF(AND(AB1889="Best",U1889="",K1889&lt;&gt;"Pro Syd"),$AC$2*0.5%,IF(AND(AB1889="Best",U1889=""),$AC$2*1%,IF(AND(AB1889="Best",U1889=100,Table1[[#This Row],[State]]="NSW"),$AC$2*0.4%,IF(AND(AB1889="Best",U1889=100),$AC$2*1%,IF(Table1[[#This Row],[Adj]]="Nat OK",$AC$2*0.5%,"xxx")))))))))))))))</f>
        <v/>
      </c>
      <c r="AD1889" s="133" t="str">
        <f t="shared" si="388"/>
        <v/>
      </c>
      <c r="AE1889" s="133" t="str">
        <f t="shared" si="389"/>
        <v/>
      </c>
      <c r="AF1889" s="133" t="str">
        <f>VLOOKUP(Table1[[#This Row],[Track]],$F$2672:$H$2715,2,FALSE)</f>
        <v>NSW</v>
      </c>
      <c r="AG1889" s="133" t="str">
        <f>VLOOKUP(Table1[[#This Row],[Track]],$F$2672:$H$2715,3,FALSE)</f>
        <v>-</v>
      </c>
      <c r="AH1889" s="133" t="str">
        <f>IF(Table1[[#This Row],[Date]]&lt;$AH$2,"",IF(Table1[[#This Row],[Date]]&lt;$AH$3,"Edge","Elite Combo"))</f>
        <v/>
      </c>
      <c r="AI1889" s="218">
        <f>Table1[[#This Row],[Time]]</f>
        <v>0.59375</v>
      </c>
      <c r="AJ1889" s="219" t="str">
        <f>Table1[[#This Row],[Track]]</f>
        <v>Randwick</v>
      </c>
      <c r="AK1889" s="216">
        <f>Table1[[#This Row],[Race ]]</f>
        <v>4</v>
      </c>
      <c r="AL1889" s="219">
        <f>Table1[[#This Row],[TAB]]</f>
        <v>4</v>
      </c>
      <c r="AM1889" s="219" t="str">
        <f>Table1[[#This Row],[Selection]]</f>
        <v>Smashing Time</v>
      </c>
      <c r="AN1889" s="220" t="str">
        <f>Table1[[#This Row],[Sources]]</f>
        <v/>
      </c>
      <c r="AO1889" s="219" t="str">
        <f>Table1[[#This Row],[Scale Bet]]</f>
        <v/>
      </c>
    </row>
    <row r="1890" spans="5:41" ht="16.5" customHeight="1" x14ac:dyDescent="0.25">
      <c r="E1890" s="185">
        <v>45591</v>
      </c>
      <c r="F1890" s="35">
        <v>0.60416666666666663</v>
      </c>
      <c r="G1890" s="36" t="s">
        <v>100</v>
      </c>
      <c r="H1890" s="36">
        <v>5</v>
      </c>
      <c r="I1890" s="36">
        <v>1</v>
      </c>
      <c r="J1890" s="36" t="s">
        <v>451</v>
      </c>
      <c r="K1890" s="36" t="s">
        <v>13</v>
      </c>
      <c r="L1890" s="165">
        <v>20</v>
      </c>
      <c r="M1890" s="134">
        <f t="shared" si="377"/>
        <v>20</v>
      </c>
      <c r="N1890" s="36">
        <f t="shared" si="378"/>
        <v>1</v>
      </c>
      <c r="O1890" s="135" t="str">
        <f t="shared" si="379"/>
        <v>Nat-20</v>
      </c>
      <c r="P1890" s="186" t="str">
        <f t="shared" si="380"/>
        <v>OK</v>
      </c>
      <c r="Q1890" s="187">
        <f t="shared" si="381"/>
        <v>80</v>
      </c>
      <c r="R1890" s="150">
        <v>3.4</v>
      </c>
      <c r="S1890" s="187">
        <f t="shared" si="382"/>
        <v>272</v>
      </c>
      <c r="T1890" s="136" t="str">
        <f t="shared" si="383"/>
        <v>Future History</v>
      </c>
      <c r="U1890" s="137" t="str">
        <f>IF(P1890="","",IF(N1890=1,"",IF(Q1890="","",IF(Q1890&lt;=100,100,IF(Table1[[#This Row],[Day]]="Wed",100,200)))))</f>
        <v/>
      </c>
      <c r="V1890" s="137" t="str">
        <f t="shared" si="384"/>
        <v/>
      </c>
      <c r="W1890" s="137" t="str">
        <f t="shared" si="385"/>
        <v/>
      </c>
      <c r="X1890" s="133">
        <f>100</f>
        <v>100</v>
      </c>
      <c r="Y1890" s="133">
        <f t="shared" si="386"/>
        <v>340</v>
      </c>
      <c r="Z1890" s="133">
        <f t="shared" si="387"/>
        <v>240</v>
      </c>
      <c r="AA1890" s="134" t="str">
        <f>TEXT(Table1[[#This Row],[Date]],"DDD")</f>
        <v>Sat</v>
      </c>
      <c r="AB1890" s="133" t="str">
        <f>IF(OR(G1890="Doomben",G1890="Eagle Farm"),"Q",IF(AND(Q1890&gt;1,Q1890&lt;55,Table1[[#This Row],[Source]]="Nat"),"Nat OK",IF(AND(Table1[[#This Row],[Source]]&lt;&gt;"Nat",Q1890&lt;55),"Poor &lt;55",IF(OR(G1890="Randwick",G1890="Flemington",G1890="Caulfield",G1890="Sandown Lake",G1890="Sandown Hill"),"Best","ave"))))</f>
        <v>ave</v>
      </c>
      <c r="AC1890" s="133">
        <f>IF(Q1890="","",IF(AB1890="Poor &lt;55",$AC$2*0.2%,IF(AND(AB1890="Q",AA1890&lt;&gt;"Wed"),$AC$2*0.4%,IF(AND(AB1890="Q",AA1890="Wed"),$AC$2*0.5%,IF(AND(AB1890="Ave",U1890=100),$AC$2*0.5%,IF(AND(AB1890="ave",U1890="",N1890=1,AG1890="Bush"),$AC$2*1%,IF(AND(AB1890="ave",U1890="",Q1890&gt;100),$AC$2*1.3%,IF(AND(AB1890="ave",U1890=""),$AC$2*1.2%,IF(AND(AB1890="Ave",U1890=200),$AC$2*1%,IF(AND(AB1890="Best",U1890=200),$AC$2*1.5%,IF(AND(AB1890="Best",U1890="",K1890&lt;&gt;"Pro Syd"),$AC$2*0.5%,IF(AND(AB1890="Best",U1890=""),$AC$2*1%,IF(AND(AB1890="Best",U1890=100,Table1[[#This Row],[State]]="NSW"),$AC$2*0.4%,IF(AND(AB1890="Best",U1890=100),$AC$2*1%,IF(Table1[[#This Row],[Adj]]="Nat OK",$AC$2*0.5%,"xxx")))))))))))))))</f>
        <v>120</v>
      </c>
      <c r="AD1890" s="133">
        <f t="shared" si="388"/>
        <v>408</v>
      </c>
      <c r="AE1890" s="133">
        <f t="shared" si="389"/>
        <v>288</v>
      </c>
      <c r="AF1890" s="133" t="str">
        <f>VLOOKUP(Table1[[#This Row],[Track]],$F$2672:$H$2715,2,FALSE)</f>
        <v>Vic</v>
      </c>
      <c r="AG1890" s="133" t="str">
        <f>VLOOKUP(Table1[[#This Row],[Track]],$F$2672:$H$2715,3,FALSE)</f>
        <v>-</v>
      </c>
      <c r="AH1890" s="133" t="str">
        <f>IF(Table1[[#This Row],[Date]]&lt;$AH$2,"",IF(Table1[[#This Row],[Date]]&lt;$AH$3,"Edge","Elite Combo"))</f>
        <v/>
      </c>
      <c r="AI1890" s="218">
        <f>Table1[[#This Row],[Time]]</f>
        <v>0.60416666666666663</v>
      </c>
      <c r="AJ1890" s="219" t="str">
        <f>Table1[[#This Row],[Track]]</f>
        <v>Moonee Valley</v>
      </c>
      <c r="AK1890" s="216">
        <f>Table1[[#This Row],[Race ]]</f>
        <v>5</v>
      </c>
      <c r="AL1890" s="219">
        <f>Table1[[#This Row],[TAB]]</f>
        <v>1</v>
      </c>
      <c r="AM1890" s="219" t="str">
        <f>Table1[[#This Row],[Selection]]</f>
        <v>Future History</v>
      </c>
      <c r="AN1890" s="220" t="str">
        <f>Table1[[#This Row],[Sources]]</f>
        <v>Nat-20</v>
      </c>
      <c r="AO1890" s="219">
        <f>Table1[[#This Row],[Scale Bet]]</f>
        <v>120</v>
      </c>
    </row>
    <row r="1891" spans="5:41" ht="16.5" customHeight="1" x14ac:dyDescent="0.25">
      <c r="E1891" s="185">
        <v>45591</v>
      </c>
      <c r="F1891" s="35">
        <v>0.60416666666666663</v>
      </c>
      <c r="G1891" s="36" t="s">
        <v>100</v>
      </c>
      <c r="H1891" s="36">
        <v>5</v>
      </c>
      <c r="I1891" s="36">
        <v>3</v>
      </c>
      <c r="J1891" s="36" t="s">
        <v>452</v>
      </c>
      <c r="K1891" s="36" t="s">
        <v>18</v>
      </c>
      <c r="L1891" s="165">
        <v>13</v>
      </c>
      <c r="M1891" s="134">
        <f t="shared" si="377"/>
        <v>13</v>
      </c>
      <c r="N1891" s="36">
        <f t="shared" si="378"/>
        <v>1</v>
      </c>
      <c r="O1891" s="135" t="str">
        <f t="shared" si="379"/>
        <v>Pro Mel-13</v>
      </c>
      <c r="P1891" s="186" t="str">
        <f t="shared" si="380"/>
        <v>OK</v>
      </c>
      <c r="Q1891" s="187">
        <f t="shared" si="381"/>
        <v>52</v>
      </c>
      <c r="R1891" s="150"/>
      <c r="S1891" s="187" t="str">
        <f t="shared" si="382"/>
        <v/>
      </c>
      <c r="T1891" s="136" t="str">
        <f t="shared" si="383"/>
        <v>Gear Up</v>
      </c>
      <c r="U1891" s="137" t="str">
        <f>IF(P1891="","",IF(N1891=1,"",IF(Q1891="","",IF(Q1891&lt;=100,100,IF(Table1[[#This Row],[Day]]="Wed",100,200)))))</f>
        <v/>
      </c>
      <c r="V1891" s="137" t="str">
        <f t="shared" si="384"/>
        <v/>
      </c>
      <c r="W1891" s="137" t="str">
        <f t="shared" si="385"/>
        <v/>
      </c>
      <c r="X1891" s="133">
        <f>100</f>
        <v>100</v>
      </c>
      <c r="Y1891" s="133" t="str">
        <f t="shared" si="386"/>
        <v/>
      </c>
      <c r="Z1891" s="133">
        <f t="shared" si="387"/>
        <v>-100</v>
      </c>
      <c r="AA1891" s="134" t="str">
        <f>TEXT(Table1[[#This Row],[Date]],"DDD")</f>
        <v>Sat</v>
      </c>
      <c r="AB1891" s="133" t="str">
        <f>IF(OR(G1891="Doomben",G1891="Eagle Farm"),"Q",IF(AND(Q1891&gt;1,Q1891&lt;55,Table1[[#This Row],[Source]]="Nat"),"Nat OK",IF(AND(Table1[[#This Row],[Source]]&lt;&gt;"Nat",Q1891&lt;55),"Poor &lt;55",IF(OR(G1891="Randwick",G1891="Flemington",G1891="Caulfield",G1891="Sandown Lake",G1891="Sandown Hill"),"Best","ave"))))</f>
        <v>Poor &lt;55</v>
      </c>
      <c r="AC1891" s="133">
        <f>IF(Q1891="","",IF(AB1891="Poor &lt;55",$AC$2*0.2%,IF(AND(AB1891="Q",AA1891&lt;&gt;"Wed"),$AC$2*0.4%,IF(AND(AB1891="Q",AA1891="Wed"),$AC$2*0.5%,IF(AND(AB1891="Ave",U1891=100),$AC$2*0.5%,IF(AND(AB1891="ave",U1891="",N1891=1,AG1891="Bush"),$AC$2*1%,IF(AND(AB1891="ave",U1891="",Q1891&gt;100),$AC$2*1.3%,IF(AND(AB1891="ave",U1891=""),$AC$2*1.2%,IF(AND(AB1891="Ave",U1891=200),$AC$2*1%,IF(AND(AB1891="Best",U1891=200),$AC$2*1.5%,IF(AND(AB1891="Best",U1891="",K1891&lt;&gt;"Pro Syd"),$AC$2*0.5%,IF(AND(AB1891="Best",U1891=""),$AC$2*1%,IF(AND(AB1891="Best",U1891=100,Table1[[#This Row],[State]]="NSW"),$AC$2*0.4%,IF(AND(AB1891="Best",U1891=100),$AC$2*1%,IF(Table1[[#This Row],[Adj]]="Nat OK",$AC$2*0.5%,"xxx")))))))))))))))</f>
        <v>20</v>
      </c>
      <c r="AD1891" s="133" t="str">
        <f t="shared" si="388"/>
        <v/>
      </c>
      <c r="AE1891" s="133">
        <f t="shared" si="389"/>
        <v>-20</v>
      </c>
      <c r="AF1891" s="133" t="str">
        <f>VLOOKUP(Table1[[#This Row],[Track]],$F$2672:$H$2715,2,FALSE)</f>
        <v>Vic</v>
      </c>
      <c r="AG1891" s="133" t="str">
        <f>VLOOKUP(Table1[[#This Row],[Track]],$F$2672:$H$2715,3,FALSE)</f>
        <v>-</v>
      </c>
      <c r="AH1891" s="133" t="str">
        <f>IF(Table1[[#This Row],[Date]]&lt;$AH$2,"",IF(Table1[[#This Row],[Date]]&lt;$AH$3,"Edge","Elite Combo"))</f>
        <v/>
      </c>
      <c r="AI1891" s="218">
        <f>Table1[[#This Row],[Time]]</f>
        <v>0.60416666666666663</v>
      </c>
      <c r="AJ1891" s="219" t="str">
        <f>Table1[[#This Row],[Track]]</f>
        <v>Moonee Valley</v>
      </c>
      <c r="AK1891" s="216">
        <f>Table1[[#This Row],[Race ]]</f>
        <v>5</v>
      </c>
      <c r="AL1891" s="219">
        <f>Table1[[#This Row],[TAB]]</f>
        <v>3</v>
      </c>
      <c r="AM1891" s="219" t="str">
        <f>Table1[[#This Row],[Selection]]</f>
        <v>Gear Up</v>
      </c>
      <c r="AN1891" s="220" t="str">
        <f>Table1[[#This Row],[Sources]]</f>
        <v>Pro Mel-13</v>
      </c>
      <c r="AO1891" s="219">
        <f>Table1[[#This Row],[Scale Bet]]</f>
        <v>20</v>
      </c>
    </row>
    <row r="1892" spans="5:41" ht="16.5" customHeight="1" x14ac:dyDescent="0.25">
      <c r="E1892" s="185">
        <v>45591</v>
      </c>
      <c r="F1892" s="35">
        <v>0.62847222222222221</v>
      </c>
      <c r="G1892" s="36" t="s">
        <v>100</v>
      </c>
      <c r="H1892" s="36">
        <v>6</v>
      </c>
      <c r="I1892" s="36">
        <v>4</v>
      </c>
      <c r="J1892" s="36" t="s">
        <v>453</v>
      </c>
      <c r="K1892" s="36" t="s">
        <v>1</v>
      </c>
      <c r="L1892" s="165">
        <v>10</v>
      </c>
      <c r="M1892" s="134">
        <f t="shared" si="377"/>
        <v>23</v>
      </c>
      <c r="N1892" s="36">
        <f t="shared" si="378"/>
        <v>2</v>
      </c>
      <c r="O1892" s="135" t="str">
        <f t="shared" si="379"/>
        <v>E4-10/Nat-13</v>
      </c>
      <c r="P1892" s="186" t="str">
        <f t="shared" si="380"/>
        <v>OK</v>
      </c>
      <c r="Q1892" s="187">
        <f t="shared" si="381"/>
        <v>92</v>
      </c>
      <c r="R1892" s="150"/>
      <c r="S1892" s="187" t="str">
        <f t="shared" si="382"/>
        <v/>
      </c>
      <c r="T1892" s="136" t="str">
        <f t="shared" si="383"/>
        <v>Politely Dun</v>
      </c>
      <c r="U1892" s="137">
        <f>IF(P1892="","",IF(N1892=1,"",IF(Q1892="","",IF(Q1892&lt;=100,100,IF(Table1[[#This Row],[Day]]="Wed",100,200)))))</f>
        <v>100</v>
      </c>
      <c r="V1892" s="137" t="str">
        <f t="shared" si="384"/>
        <v/>
      </c>
      <c r="W1892" s="137">
        <f t="shared" si="385"/>
        <v>-100</v>
      </c>
      <c r="X1892" s="133">
        <f>100</f>
        <v>100</v>
      </c>
      <c r="Y1892" s="133" t="str">
        <f t="shared" si="386"/>
        <v/>
      </c>
      <c r="Z1892" s="133">
        <f t="shared" si="387"/>
        <v>-100</v>
      </c>
      <c r="AA1892" s="134" t="str">
        <f>TEXT(Table1[[#This Row],[Date]],"DDD")</f>
        <v>Sat</v>
      </c>
      <c r="AB1892" s="133" t="str">
        <f>IF(OR(G1892="Doomben",G1892="Eagle Farm"),"Q",IF(AND(Q1892&gt;1,Q1892&lt;55,Table1[[#This Row],[Source]]="Nat"),"Nat OK",IF(AND(Table1[[#This Row],[Source]]&lt;&gt;"Nat",Q1892&lt;55),"Poor &lt;55",IF(OR(G1892="Randwick",G1892="Flemington",G1892="Caulfield",G1892="Sandown Lake",G1892="Sandown Hill"),"Best","ave"))))</f>
        <v>ave</v>
      </c>
      <c r="AC1892" s="133">
        <f>IF(Q1892="","",IF(AB1892="Poor &lt;55",$AC$2*0.2%,IF(AND(AB1892="Q",AA1892&lt;&gt;"Wed"),$AC$2*0.4%,IF(AND(AB1892="Q",AA1892="Wed"),$AC$2*0.5%,IF(AND(AB1892="Ave",U1892=100),$AC$2*0.5%,IF(AND(AB1892="ave",U1892="",N1892=1,AG1892="Bush"),$AC$2*1%,IF(AND(AB1892="ave",U1892="",Q1892&gt;100),$AC$2*1.3%,IF(AND(AB1892="ave",U1892=""),$AC$2*1.2%,IF(AND(AB1892="Ave",U1892=200),$AC$2*1%,IF(AND(AB1892="Best",U1892=200),$AC$2*1.5%,IF(AND(AB1892="Best",U1892="",K1892&lt;&gt;"Pro Syd"),$AC$2*0.5%,IF(AND(AB1892="Best",U1892=""),$AC$2*1%,IF(AND(AB1892="Best",U1892=100,Table1[[#This Row],[State]]="NSW"),$AC$2*0.4%,IF(AND(AB1892="Best",U1892=100),$AC$2*1%,IF(Table1[[#This Row],[Adj]]="Nat OK",$AC$2*0.5%,"xxx")))))))))))))))</f>
        <v>50</v>
      </c>
      <c r="AD1892" s="133" t="str">
        <f t="shared" si="388"/>
        <v/>
      </c>
      <c r="AE1892" s="133">
        <f t="shared" si="389"/>
        <v>-50</v>
      </c>
      <c r="AF1892" s="133" t="str">
        <f>VLOOKUP(Table1[[#This Row],[Track]],$F$2672:$H$2715,2,FALSE)</f>
        <v>Vic</v>
      </c>
      <c r="AG1892" s="133" t="str">
        <f>VLOOKUP(Table1[[#This Row],[Track]],$F$2672:$H$2715,3,FALSE)</f>
        <v>-</v>
      </c>
      <c r="AH1892" s="133" t="str">
        <f>IF(Table1[[#This Row],[Date]]&lt;$AH$2,"",IF(Table1[[#This Row],[Date]]&lt;$AH$3,"Edge","Elite Combo"))</f>
        <v/>
      </c>
      <c r="AI1892" s="218">
        <f>Table1[[#This Row],[Time]]</f>
        <v>0.62847222222222221</v>
      </c>
      <c r="AJ1892" s="219" t="str">
        <f>Table1[[#This Row],[Track]]</f>
        <v>Moonee Valley</v>
      </c>
      <c r="AK1892" s="216">
        <f>Table1[[#This Row],[Race ]]</f>
        <v>6</v>
      </c>
      <c r="AL1892" s="219">
        <f>Table1[[#This Row],[TAB]]</f>
        <v>4</v>
      </c>
      <c r="AM1892" s="219" t="str">
        <f>Table1[[#This Row],[Selection]]</f>
        <v>Politely Dun</v>
      </c>
      <c r="AN1892" s="220" t="str">
        <f>Table1[[#This Row],[Sources]]</f>
        <v>E4-10/Nat-13</v>
      </c>
      <c r="AO1892" s="219">
        <f>Table1[[#This Row],[Scale Bet]]</f>
        <v>50</v>
      </c>
    </row>
    <row r="1893" spans="5:41" ht="16.5" customHeight="1" x14ac:dyDescent="0.25">
      <c r="E1893" s="185">
        <v>45591</v>
      </c>
      <c r="F1893" s="35">
        <v>0.62847222222222221</v>
      </c>
      <c r="G1893" s="36" t="s">
        <v>100</v>
      </c>
      <c r="H1893" s="36">
        <v>6</v>
      </c>
      <c r="I1893" s="36">
        <v>4</v>
      </c>
      <c r="J1893" s="36" t="s">
        <v>453</v>
      </c>
      <c r="K1893" s="36" t="s">
        <v>13</v>
      </c>
      <c r="L1893" s="165">
        <v>13</v>
      </c>
      <c r="M1893" s="134" t="str">
        <f t="shared" si="377"/>
        <v/>
      </c>
      <c r="N1893" s="36" t="str">
        <f t="shared" si="378"/>
        <v/>
      </c>
      <c r="O1893" s="135" t="str">
        <f t="shared" si="379"/>
        <v/>
      </c>
      <c r="P1893" s="186" t="str">
        <f t="shared" si="380"/>
        <v>OK</v>
      </c>
      <c r="Q1893" s="187" t="str">
        <f t="shared" si="381"/>
        <v/>
      </c>
      <c r="R1893" s="150"/>
      <c r="S1893" s="187" t="str">
        <f t="shared" si="382"/>
        <v/>
      </c>
      <c r="T1893" s="136" t="str">
        <f t="shared" si="383"/>
        <v>Politely Dun</v>
      </c>
      <c r="U1893" s="137" t="str">
        <f>IF(P1893="","",IF(N1893=1,"",IF(Q1893="","",IF(Q1893&lt;=100,100,IF(Table1[[#This Row],[Day]]="Wed",100,200)))))</f>
        <v/>
      </c>
      <c r="V1893" s="137" t="str">
        <f t="shared" si="384"/>
        <v/>
      </c>
      <c r="W1893" s="137" t="str">
        <f t="shared" si="385"/>
        <v/>
      </c>
      <c r="X1893" s="133">
        <f>100</f>
        <v>100</v>
      </c>
      <c r="Y1893" s="133" t="str">
        <f t="shared" si="386"/>
        <v/>
      </c>
      <c r="Z1893" s="133">
        <f t="shared" si="387"/>
        <v>-100</v>
      </c>
      <c r="AA1893" s="134" t="str">
        <f>TEXT(Table1[[#This Row],[Date]],"DDD")</f>
        <v>Sat</v>
      </c>
      <c r="AB1893" s="133" t="str">
        <f>IF(OR(G1893="Doomben",G1893="Eagle Farm"),"Q",IF(AND(Q1893&gt;1,Q1893&lt;55,Table1[[#This Row],[Source]]="Nat"),"Nat OK",IF(AND(Table1[[#This Row],[Source]]&lt;&gt;"Nat",Q1893&lt;55),"Poor &lt;55",IF(OR(G1893="Randwick",G1893="Flemington",G1893="Caulfield",G1893="Sandown Lake",G1893="Sandown Hill"),"Best","ave"))))</f>
        <v>ave</v>
      </c>
      <c r="AC1893" s="133" t="str">
        <f>IF(Q1893="","",IF(AB1893="Poor &lt;55",$AC$2*0.2%,IF(AND(AB1893="Q",AA1893&lt;&gt;"Wed"),$AC$2*0.4%,IF(AND(AB1893="Q",AA1893="Wed"),$AC$2*0.5%,IF(AND(AB1893="Ave",U1893=100),$AC$2*0.5%,IF(AND(AB1893="ave",U1893="",N1893=1,AG1893="Bush"),$AC$2*1%,IF(AND(AB1893="ave",U1893="",Q1893&gt;100),$AC$2*1.3%,IF(AND(AB1893="ave",U1893=""),$AC$2*1.2%,IF(AND(AB1893="Ave",U1893=200),$AC$2*1%,IF(AND(AB1893="Best",U1893=200),$AC$2*1.5%,IF(AND(AB1893="Best",U1893="",K1893&lt;&gt;"Pro Syd"),$AC$2*0.5%,IF(AND(AB1893="Best",U1893=""),$AC$2*1%,IF(AND(AB1893="Best",U1893=100,Table1[[#This Row],[State]]="NSW"),$AC$2*0.4%,IF(AND(AB1893="Best",U1893=100),$AC$2*1%,IF(Table1[[#This Row],[Adj]]="Nat OK",$AC$2*0.5%,"xxx")))))))))))))))</f>
        <v/>
      </c>
      <c r="AD1893" s="133" t="str">
        <f t="shared" si="388"/>
        <v/>
      </c>
      <c r="AE1893" s="133" t="str">
        <f t="shared" si="389"/>
        <v/>
      </c>
      <c r="AF1893" s="133" t="str">
        <f>VLOOKUP(Table1[[#This Row],[Track]],$F$2672:$H$2715,2,FALSE)</f>
        <v>Vic</v>
      </c>
      <c r="AG1893" s="133" t="str">
        <f>VLOOKUP(Table1[[#This Row],[Track]],$F$2672:$H$2715,3,FALSE)</f>
        <v>-</v>
      </c>
      <c r="AH1893" s="133" t="str">
        <f>IF(Table1[[#This Row],[Date]]&lt;$AH$2,"",IF(Table1[[#This Row],[Date]]&lt;$AH$3,"Edge","Elite Combo"))</f>
        <v/>
      </c>
      <c r="AI1893" s="218">
        <f>Table1[[#This Row],[Time]]</f>
        <v>0.62847222222222221</v>
      </c>
      <c r="AJ1893" s="219" t="str">
        <f>Table1[[#This Row],[Track]]</f>
        <v>Moonee Valley</v>
      </c>
      <c r="AK1893" s="216">
        <f>Table1[[#This Row],[Race ]]</f>
        <v>6</v>
      </c>
      <c r="AL1893" s="219">
        <f>Table1[[#This Row],[TAB]]</f>
        <v>4</v>
      </c>
      <c r="AM1893" s="219" t="str">
        <f>Table1[[#This Row],[Selection]]</f>
        <v>Politely Dun</v>
      </c>
      <c r="AN1893" s="220" t="str">
        <f>Table1[[#This Row],[Sources]]</f>
        <v/>
      </c>
      <c r="AO1893" s="219" t="str">
        <f>Table1[[#This Row],[Scale Bet]]</f>
        <v/>
      </c>
    </row>
    <row r="1894" spans="5:41" ht="16.5" customHeight="1" x14ac:dyDescent="0.25">
      <c r="E1894" s="185">
        <v>45591</v>
      </c>
      <c r="F1894" s="35">
        <v>0.65277777777777779</v>
      </c>
      <c r="G1894" s="36" t="s">
        <v>100</v>
      </c>
      <c r="H1894" s="36">
        <v>7</v>
      </c>
      <c r="I1894" s="36">
        <v>2</v>
      </c>
      <c r="J1894" s="36" t="s">
        <v>454</v>
      </c>
      <c r="K1894" s="36" t="s">
        <v>13</v>
      </c>
      <c r="L1894" s="165">
        <v>20</v>
      </c>
      <c r="M1894" s="134">
        <f t="shared" si="377"/>
        <v>20</v>
      </c>
      <c r="N1894" s="36">
        <f t="shared" si="378"/>
        <v>1</v>
      </c>
      <c r="O1894" s="135" t="str">
        <f t="shared" si="379"/>
        <v>Nat-20</v>
      </c>
      <c r="P1894" s="186" t="str">
        <f t="shared" si="380"/>
        <v>OK</v>
      </c>
      <c r="Q1894" s="187">
        <f t="shared" si="381"/>
        <v>80</v>
      </c>
      <c r="R1894" s="150"/>
      <c r="S1894" s="187" t="str">
        <f t="shared" si="382"/>
        <v/>
      </c>
      <c r="T1894" s="136" t="str">
        <f t="shared" si="383"/>
        <v>Oscars Fortune</v>
      </c>
      <c r="U1894" s="137" t="str">
        <f>IF(P1894="","",IF(N1894=1,"",IF(Q1894="","",IF(Q1894&lt;=100,100,IF(Table1[[#This Row],[Day]]="Wed",100,200)))))</f>
        <v/>
      </c>
      <c r="V1894" s="137" t="str">
        <f t="shared" si="384"/>
        <v/>
      </c>
      <c r="W1894" s="137" t="str">
        <f t="shared" si="385"/>
        <v/>
      </c>
      <c r="X1894" s="133">
        <f>100</f>
        <v>100</v>
      </c>
      <c r="Y1894" s="133" t="str">
        <f t="shared" si="386"/>
        <v/>
      </c>
      <c r="Z1894" s="133">
        <f t="shared" si="387"/>
        <v>-100</v>
      </c>
      <c r="AA1894" s="134" t="str">
        <f>TEXT(Table1[[#This Row],[Date]],"DDD")</f>
        <v>Sat</v>
      </c>
      <c r="AB1894" s="133" t="str">
        <f>IF(OR(G1894="Doomben",G1894="Eagle Farm"),"Q",IF(AND(Q1894&gt;1,Q1894&lt;55,Table1[[#This Row],[Source]]="Nat"),"Nat OK",IF(AND(Table1[[#This Row],[Source]]&lt;&gt;"Nat",Q1894&lt;55),"Poor &lt;55",IF(OR(G1894="Randwick",G1894="Flemington",G1894="Caulfield",G1894="Sandown Lake",G1894="Sandown Hill"),"Best","ave"))))</f>
        <v>ave</v>
      </c>
      <c r="AC1894" s="133">
        <f>IF(Q1894="","",IF(AB1894="Poor &lt;55",$AC$2*0.2%,IF(AND(AB1894="Q",AA1894&lt;&gt;"Wed"),$AC$2*0.4%,IF(AND(AB1894="Q",AA1894="Wed"),$AC$2*0.5%,IF(AND(AB1894="Ave",U1894=100),$AC$2*0.5%,IF(AND(AB1894="ave",U1894="",N1894=1,AG1894="Bush"),$AC$2*1%,IF(AND(AB1894="ave",U1894="",Q1894&gt;100),$AC$2*1.3%,IF(AND(AB1894="ave",U1894=""),$AC$2*1.2%,IF(AND(AB1894="Ave",U1894=200),$AC$2*1%,IF(AND(AB1894="Best",U1894=200),$AC$2*1.5%,IF(AND(AB1894="Best",U1894="",K1894&lt;&gt;"Pro Syd"),$AC$2*0.5%,IF(AND(AB1894="Best",U1894=""),$AC$2*1%,IF(AND(AB1894="Best",U1894=100,Table1[[#This Row],[State]]="NSW"),$AC$2*0.4%,IF(AND(AB1894="Best",U1894=100),$AC$2*1%,IF(Table1[[#This Row],[Adj]]="Nat OK",$AC$2*0.5%,"xxx")))))))))))))))</f>
        <v>120</v>
      </c>
      <c r="AD1894" s="133" t="str">
        <f t="shared" si="388"/>
        <v/>
      </c>
      <c r="AE1894" s="133">
        <f t="shared" si="389"/>
        <v>-120</v>
      </c>
      <c r="AF1894" s="133" t="str">
        <f>VLOOKUP(Table1[[#This Row],[Track]],$F$2672:$H$2715,2,FALSE)</f>
        <v>Vic</v>
      </c>
      <c r="AG1894" s="133" t="str">
        <f>VLOOKUP(Table1[[#This Row],[Track]],$F$2672:$H$2715,3,FALSE)</f>
        <v>-</v>
      </c>
      <c r="AH1894" s="133" t="str">
        <f>IF(Table1[[#This Row],[Date]]&lt;$AH$2,"",IF(Table1[[#This Row],[Date]]&lt;$AH$3,"Edge","Elite Combo"))</f>
        <v/>
      </c>
      <c r="AI1894" s="218">
        <f>Table1[[#This Row],[Time]]</f>
        <v>0.65277777777777779</v>
      </c>
      <c r="AJ1894" s="219" t="str">
        <f>Table1[[#This Row],[Track]]</f>
        <v>Moonee Valley</v>
      </c>
      <c r="AK1894" s="216">
        <f>Table1[[#This Row],[Race ]]</f>
        <v>7</v>
      </c>
      <c r="AL1894" s="219">
        <f>Table1[[#This Row],[TAB]]</f>
        <v>2</v>
      </c>
      <c r="AM1894" s="219" t="str">
        <f>Table1[[#This Row],[Selection]]</f>
        <v>Oscars Fortune</v>
      </c>
      <c r="AN1894" s="220" t="str">
        <f>Table1[[#This Row],[Sources]]</f>
        <v>Nat-20</v>
      </c>
      <c r="AO1894" s="219">
        <f>Table1[[#This Row],[Scale Bet]]</f>
        <v>120</v>
      </c>
    </row>
    <row r="1895" spans="5:41" ht="16.5" customHeight="1" x14ac:dyDescent="0.25">
      <c r="E1895" s="185">
        <v>45591</v>
      </c>
      <c r="F1895" s="35">
        <v>0.67500000000000004</v>
      </c>
      <c r="G1895" s="36" t="s">
        <v>217</v>
      </c>
      <c r="H1895" s="36">
        <v>7</v>
      </c>
      <c r="I1895" s="36">
        <v>6</v>
      </c>
      <c r="J1895" s="36" t="s">
        <v>373</v>
      </c>
      <c r="K1895" s="36" t="s">
        <v>13</v>
      </c>
      <c r="L1895" s="165">
        <v>11</v>
      </c>
      <c r="M1895" s="134">
        <f t="shared" si="377"/>
        <v>11</v>
      </c>
      <c r="N1895" s="36">
        <f t="shared" si="378"/>
        <v>1</v>
      </c>
      <c r="O1895" s="135" t="str">
        <f t="shared" si="379"/>
        <v>Nat-11</v>
      </c>
      <c r="P1895" s="186" t="str">
        <f t="shared" si="380"/>
        <v/>
      </c>
      <c r="Q1895" s="187">
        <f t="shared" si="381"/>
        <v>44</v>
      </c>
      <c r="R1895" s="150">
        <v>6.5</v>
      </c>
      <c r="S1895" s="187">
        <f t="shared" si="382"/>
        <v>286</v>
      </c>
      <c r="T1895" s="136" t="str">
        <f t="shared" si="383"/>
        <v>Living Free</v>
      </c>
      <c r="U1895" s="137" t="str">
        <f>IF(P1895="","",IF(N1895=1,"",IF(Q1895="","",IF(Q1895&lt;=100,100,IF(Table1[[#This Row],[Day]]="Wed",100,200)))))</f>
        <v/>
      </c>
      <c r="V1895" s="137" t="str">
        <f t="shared" si="384"/>
        <v/>
      </c>
      <c r="W1895" s="137" t="str">
        <f t="shared" si="385"/>
        <v/>
      </c>
      <c r="X1895" s="133">
        <f>100</f>
        <v>100</v>
      </c>
      <c r="Y1895" s="133">
        <f t="shared" si="386"/>
        <v>650</v>
      </c>
      <c r="Z1895" s="133">
        <f t="shared" si="387"/>
        <v>550</v>
      </c>
      <c r="AA1895" s="134" t="str">
        <f>TEXT(Table1[[#This Row],[Date]],"DDD")</f>
        <v>Sat</v>
      </c>
      <c r="AB1895" s="133" t="str">
        <f>IF(OR(G1895="Doomben",G1895="Eagle Farm"),"Q",IF(AND(Q1895&gt;1,Q1895&lt;55,Table1[[#This Row],[Source]]="Nat"),"Nat OK",IF(AND(Table1[[#This Row],[Source]]&lt;&gt;"Nat",Q1895&lt;55),"Poor &lt;55",IF(OR(G1895="Randwick",G1895="Flemington",G1895="Caulfield",G1895="Sandown Lake",G1895="Sandown Hill"),"Best","ave"))))</f>
        <v>Q</v>
      </c>
      <c r="AC1895" s="133">
        <f>IF(Q1895="","",IF(AB1895="Poor &lt;55",$AC$2*0.2%,IF(AND(AB1895="Q",AA1895&lt;&gt;"Wed"),$AC$2*0.4%,IF(AND(AB1895="Q",AA1895="Wed"),$AC$2*0.5%,IF(AND(AB1895="Ave",U1895=100),$AC$2*0.5%,IF(AND(AB1895="ave",U1895="",N1895=1,AG1895="Bush"),$AC$2*1%,IF(AND(AB1895="ave",U1895="",Q1895&gt;100),$AC$2*1.3%,IF(AND(AB1895="ave",U1895=""),$AC$2*1.2%,IF(AND(AB1895="Ave",U1895=200),$AC$2*1%,IF(AND(AB1895="Best",U1895=200),$AC$2*1.5%,IF(AND(AB1895="Best",U1895="",K1895&lt;&gt;"Pro Syd"),$AC$2*0.5%,IF(AND(AB1895="Best",U1895=""),$AC$2*1%,IF(AND(AB1895="Best",U1895=100,Table1[[#This Row],[State]]="NSW"),$AC$2*0.4%,IF(AND(AB1895="Best",U1895=100),$AC$2*1%,IF(Table1[[#This Row],[Adj]]="Nat OK",$AC$2*0.5%,"xxx")))))))))))))))</f>
        <v>40</v>
      </c>
      <c r="AD1895" s="133">
        <f t="shared" si="388"/>
        <v>260</v>
      </c>
      <c r="AE1895" s="133">
        <f t="shared" si="389"/>
        <v>220</v>
      </c>
      <c r="AF1895" s="133" t="str">
        <f>VLOOKUP(Table1[[#This Row],[Track]],$F$2672:$H$2715,2,FALSE)</f>
        <v>Qld</v>
      </c>
      <c r="AG1895" s="133" t="str">
        <f>VLOOKUP(Table1[[#This Row],[Track]],$F$2672:$H$2715,3,FALSE)</f>
        <v>-</v>
      </c>
      <c r="AH1895" s="133" t="str">
        <f>IF(Table1[[#This Row],[Date]]&lt;$AH$2,"",IF(Table1[[#This Row],[Date]]&lt;$AH$3,"Edge","Elite Combo"))</f>
        <v/>
      </c>
      <c r="AI1895" s="218">
        <f>Table1[[#This Row],[Time]]</f>
        <v>0.67500000000000004</v>
      </c>
      <c r="AJ1895" s="219" t="str">
        <f>Table1[[#This Row],[Track]]</f>
        <v>Doomben</v>
      </c>
      <c r="AK1895" s="216">
        <f>Table1[[#This Row],[Race ]]</f>
        <v>7</v>
      </c>
      <c r="AL1895" s="219">
        <f>Table1[[#This Row],[TAB]]</f>
        <v>6</v>
      </c>
      <c r="AM1895" s="219" t="str">
        <f>Table1[[#This Row],[Selection]]</f>
        <v>Living Free</v>
      </c>
      <c r="AN1895" s="220" t="str">
        <f>Table1[[#This Row],[Sources]]</f>
        <v>Nat-11</v>
      </c>
      <c r="AO1895" s="219">
        <f>Table1[[#This Row],[Scale Bet]]</f>
        <v>40</v>
      </c>
    </row>
    <row r="1896" spans="5:41" ht="16.5" customHeight="1" x14ac:dyDescent="0.25">
      <c r="E1896" s="185">
        <v>45591</v>
      </c>
      <c r="F1896" s="35">
        <v>0.68055555555555558</v>
      </c>
      <c r="G1896" s="36" t="s">
        <v>100</v>
      </c>
      <c r="H1896" s="36">
        <v>8</v>
      </c>
      <c r="I1896" s="36">
        <v>11</v>
      </c>
      <c r="J1896" s="36" t="s">
        <v>263</v>
      </c>
      <c r="K1896" s="36" t="s">
        <v>1</v>
      </c>
      <c r="L1896" s="165">
        <v>20</v>
      </c>
      <c r="M1896" s="134">
        <f t="shared" si="377"/>
        <v>60</v>
      </c>
      <c r="N1896" s="36">
        <f t="shared" si="378"/>
        <v>3</v>
      </c>
      <c r="O1896" s="135" t="str">
        <f t="shared" si="379"/>
        <v>E4-20/Edge-20/Nat-20</v>
      </c>
      <c r="P1896" s="186" t="str">
        <f t="shared" si="380"/>
        <v>OK</v>
      </c>
      <c r="Q1896" s="187">
        <f t="shared" si="381"/>
        <v>240</v>
      </c>
      <c r="R1896" s="150">
        <v>4.5999999999999996</v>
      </c>
      <c r="S1896" s="187">
        <f t="shared" si="382"/>
        <v>1104</v>
      </c>
      <c r="T1896" s="136" t="str">
        <f t="shared" si="383"/>
        <v>Plenty Of Ammo</v>
      </c>
      <c r="U1896" s="137">
        <f>IF(P1896="","",IF(N1896=1,"",IF(Q1896="","",IF(Q1896&lt;=100,100,IF(Table1[[#This Row],[Day]]="Wed",100,200)))))</f>
        <v>200</v>
      </c>
      <c r="V1896" s="137">
        <f t="shared" si="384"/>
        <v>919.99999999999989</v>
      </c>
      <c r="W1896" s="137">
        <f t="shared" si="385"/>
        <v>719.99999999999989</v>
      </c>
      <c r="X1896" s="133">
        <f>100</f>
        <v>100</v>
      </c>
      <c r="Y1896" s="133">
        <f t="shared" si="386"/>
        <v>459.99999999999994</v>
      </c>
      <c r="Z1896" s="133">
        <f t="shared" si="387"/>
        <v>359.99999999999994</v>
      </c>
      <c r="AA1896" s="134" t="str">
        <f>TEXT(Table1[[#This Row],[Date]],"DDD")</f>
        <v>Sat</v>
      </c>
      <c r="AB1896" s="133" t="str">
        <f>IF(OR(G1896="Doomben",G1896="Eagle Farm"),"Q",IF(AND(Q1896&gt;1,Q1896&lt;55,Table1[[#This Row],[Source]]="Nat"),"Nat OK",IF(AND(Table1[[#This Row],[Source]]&lt;&gt;"Nat",Q1896&lt;55),"Poor &lt;55",IF(OR(G1896="Randwick",G1896="Flemington",G1896="Caulfield",G1896="Sandown Lake",G1896="Sandown Hill"),"Best","ave"))))</f>
        <v>ave</v>
      </c>
      <c r="AC1896" s="133">
        <f>IF(Q1896="","",IF(AB1896="Poor &lt;55",$AC$2*0.2%,IF(AND(AB1896="Q",AA1896&lt;&gt;"Wed"),$AC$2*0.4%,IF(AND(AB1896="Q",AA1896="Wed"),$AC$2*0.5%,IF(AND(AB1896="Ave",U1896=100),$AC$2*0.5%,IF(AND(AB1896="ave",U1896="",N1896=1,AG1896="Bush"),$AC$2*1%,IF(AND(AB1896="ave",U1896="",Q1896&gt;100),$AC$2*1.3%,IF(AND(AB1896="ave",U1896=""),$AC$2*1.2%,IF(AND(AB1896="Ave",U1896=200),$AC$2*1%,IF(AND(AB1896="Best",U1896=200),$AC$2*1.5%,IF(AND(AB1896="Best",U1896="",K1896&lt;&gt;"Pro Syd"),$AC$2*0.5%,IF(AND(AB1896="Best",U1896=""),$AC$2*1%,IF(AND(AB1896="Best",U1896=100,Table1[[#This Row],[State]]="NSW"),$AC$2*0.4%,IF(AND(AB1896="Best",U1896=100),$AC$2*1%,IF(Table1[[#This Row],[Adj]]="Nat OK",$AC$2*0.5%,"xxx")))))))))))))))</f>
        <v>100</v>
      </c>
      <c r="AD1896" s="133">
        <f t="shared" si="388"/>
        <v>459.99999999999994</v>
      </c>
      <c r="AE1896" s="133">
        <f t="shared" si="389"/>
        <v>359.99999999999994</v>
      </c>
      <c r="AF1896" s="133" t="str">
        <f>VLOOKUP(Table1[[#This Row],[Track]],$F$2672:$H$2715,2,FALSE)</f>
        <v>Vic</v>
      </c>
      <c r="AG1896" s="133" t="str">
        <f>VLOOKUP(Table1[[#This Row],[Track]],$F$2672:$H$2715,3,FALSE)</f>
        <v>-</v>
      </c>
      <c r="AH1896" s="133" t="str">
        <f>IF(Table1[[#This Row],[Date]]&lt;$AH$2,"",IF(Table1[[#This Row],[Date]]&lt;$AH$3,"Edge","Elite Combo"))</f>
        <v/>
      </c>
      <c r="AI1896" s="218">
        <f>Table1[[#This Row],[Time]]</f>
        <v>0.68055555555555558</v>
      </c>
      <c r="AJ1896" s="219" t="str">
        <f>Table1[[#This Row],[Track]]</f>
        <v>Moonee Valley</v>
      </c>
      <c r="AK1896" s="216">
        <f>Table1[[#This Row],[Race ]]</f>
        <v>8</v>
      </c>
      <c r="AL1896" s="219">
        <f>Table1[[#This Row],[TAB]]</f>
        <v>11</v>
      </c>
      <c r="AM1896" s="219" t="str">
        <f>Table1[[#This Row],[Selection]]</f>
        <v>Plenty Of Ammo</v>
      </c>
      <c r="AN1896" s="220" t="str">
        <f>Table1[[#This Row],[Sources]]</f>
        <v>E4-20/Edge-20/Nat-20</v>
      </c>
      <c r="AO1896" s="219">
        <f>Table1[[#This Row],[Scale Bet]]</f>
        <v>100</v>
      </c>
    </row>
    <row r="1897" spans="5:41" ht="16.5" customHeight="1" x14ac:dyDescent="0.25">
      <c r="E1897" s="185">
        <v>45591</v>
      </c>
      <c r="F1897" s="35">
        <v>0.68055555555555558</v>
      </c>
      <c r="G1897" s="36" t="s">
        <v>100</v>
      </c>
      <c r="H1897" s="36">
        <v>8</v>
      </c>
      <c r="I1897" s="36">
        <v>11</v>
      </c>
      <c r="J1897" s="36" t="s">
        <v>263</v>
      </c>
      <c r="K1897" s="36" t="s">
        <v>40</v>
      </c>
      <c r="L1897" s="165">
        <v>20</v>
      </c>
      <c r="M1897" s="134" t="str">
        <f t="shared" si="377"/>
        <v/>
      </c>
      <c r="N1897" s="36" t="str">
        <f t="shared" si="378"/>
        <v/>
      </c>
      <c r="O1897" s="135" t="str">
        <f t="shared" si="379"/>
        <v/>
      </c>
      <c r="P1897" s="186" t="str">
        <f t="shared" si="380"/>
        <v>OK</v>
      </c>
      <c r="Q1897" s="187" t="str">
        <f t="shared" si="381"/>
        <v/>
      </c>
      <c r="R1897" s="150">
        <v>4.5999999999999996</v>
      </c>
      <c r="S1897" s="187" t="str">
        <f t="shared" si="382"/>
        <v/>
      </c>
      <c r="T1897" s="136" t="str">
        <f t="shared" si="383"/>
        <v>Plenty Of Ammo</v>
      </c>
      <c r="U1897" s="137" t="str">
        <f>IF(P1897="","",IF(N1897=1,"",IF(Q1897="","",IF(Q1897&lt;=100,100,IF(Table1[[#This Row],[Day]]="Wed",100,200)))))</f>
        <v/>
      </c>
      <c r="V1897" s="137" t="str">
        <f t="shared" si="384"/>
        <v/>
      </c>
      <c r="W1897" s="137" t="str">
        <f t="shared" si="385"/>
        <v/>
      </c>
      <c r="X1897" s="133">
        <f>100</f>
        <v>100</v>
      </c>
      <c r="Y1897" s="133">
        <f t="shared" si="386"/>
        <v>459.99999999999994</v>
      </c>
      <c r="Z1897" s="133">
        <f t="shared" si="387"/>
        <v>359.99999999999994</v>
      </c>
      <c r="AA1897" s="134" t="str">
        <f>TEXT(Table1[[#This Row],[Date]],"DDD")</f>
        <v>Sat</v>
      </c>
      <c r="AB1897" s="133" t="str">
        <f>IF(OR(G1897="Doomben",G1897="Eagle Farm"),"Q",IF(AND(Q1897&gt;1,Q1897&lt;55,Table1[[#This Row],[Source]]="Nat"),"Nat OK",IF(AND(Table1[[#This Row],[Source]]&lt;&gt;"Nat",Q1897&lt;55),"Poor &lt;55",IF(OR(G1897="Randwick",G1897="Flemington",G1897="Caulfield",G1897="Sandown Lake",G1897="Sandown Hill"),"Best","ave"))))</f>
        <v>ave</v>
      </c>
      <c r="AC1897" s="133" t="str">
        <f>IF(Q1897="","",IF(AB1897="Poor &lt;55",$AC$2*0.2%,IF(AND(AB1897="Q",AA1897&lt;&gt;"Wed"),$AC$2*0.4%,IF(AND(AB1897="Q",AA1897="Wed"),$AC$2*0.5%,IF(AND(AB1897="Ave",U1897=100),$AC$2*0.5%,IF(AND(AB1897="ave",U1897="",N1897=1,AG1897="Bush"),$AC$2*1%,IF(AND(AB1897="ave",U1897="",Q1897&gt;100),$AC$2*1.3%,IF(AND(AB1897="ave",U1897=""),$AC$2*1.2%,IF(AND(AB1897="Ave",U1897=200),$AC$2*1%,IF(AND(AB1897="Best",U1897=200),$AC$2*1.5%,IF(AND(AB1897="Best",U1897="",K1897&lt;&gt;"Pro Syd"),$AC$2*0.5%,IF(AND(AB1897="Best",U1897=""),$AC$2*1%,IF(AND(AB1897="Best",U1897=100,Table1[[#This Row],[State]]="NSW"),$AC$2*0.4%,IF(AND(AB1897="Best",U1897=100),$AC$2*1%,IF(Table1[[#This Row],[Adj]]="Nat OK",$AC$2*0.5%,"xxx")))))))))))))))</f>
        <v/>
      </c>
      <c r="AD1897" s="133" t="str">
        <f t="shared" si="388"/>
        <v/>
      </c>
      <c r="AE1897" s="133" t="str">
        <f t="shared" si="389"/>
        <v/>
      </c>
      <c r="AF1897" s="133" t="str">
        <f>VLOOKUP(Table1[[#This Row],[Track]],$F$2672:$H$2715,2,FALSE)</f>
        <v>Vic</v>
      </c>
      <c r="AG1897" s="133" t="str">
        <f>VLOOKUP(Table1[[#This Row],[Track]],$F$2672:$H$2715,3,FALSE)</f>
        <v>-</v>
      </c>
      <c r="AH1897" s="133" t="str">
        <f>IF(Table1[[#This Row],[Date]]&lt;$AH$2,"",IF(Table1[[#This Row],[Date]]&lt;$AH$3,"Edge","Elite Combo"))</f>
        <v/>
      </c>
      <c r="AI1897" s="218">
        <f>Table1[[#This Row],[Time]]</f>
        <v>0.68055555555555558</v>
      </c>
      <c r="AJ1897" s="219" t="str">
        <f>Table1[[#This Row],[Track]]</f>
        <v>Moonee Valley</v>
      </c>
      <c r="AK1897" s="216">
        <f>Table1[[#This Row],[Race ]]</f>
        <v>8</v>
      </c>
      <c r="AL1897" s="219">
        <f>Table1[[#This Row],[TAB]]</f>
        <v>11</v>
      </c>
      <c r="AM1897" s="219" t="str">
        <f>Table1[[#This Row],[Selection]]</f>
        <v>Plenty Of Ammo</v>
      </c>
      <c r="AN1897" s="220" t="str">
        <f>Table1[[#This Row],[Sources]]</f>
        <v/>
      </c>
      <c r="AO1897" s="219" t="str">
        <f>Table1[[#This Row],[Scale Bet]]</f>
        <v/>
      </c>
    </row>
    <row r="1898" spans="5:41" ht="16.5" customHeight="1" x14ac:dyDescent="0.25">
      <c r="E1898" s="185">
        <v>45591</v>
      </c>
      <c r="F1898" s="35">
        <v>0.68055555555555558</v>
      </c>
      <c r="G1898" s="36" t="s">
        <v>100</v>
      </c>
      <c r="H1898" s="36">
        <v>8</v>
      </c>
      <c r="I1898" s="36">
        <v>11</v>
      </c>
      <c r="J1898" s="36" t="s">
        <v>263</v>
      </c>
      <c r="K1898" s="36" t="s">
        <v>13</v>
      </c>
      <c r="L1898" s="165">
        <v>20</v>
      </c>
      <c r="M1898" s="134" t="str">
        <f t="shared" si="377"/>
        <v/>
      </c>
      <c r="N1898" s="36" t="str">
        <f t="shared" si="378"/>
        <v/>
      </c>
      <c r="O1898" s="135" t="str">
        <f t="shared" si="379"/>
        <v/>
      </c>
      <c r="P1898" s="186" t="str">
        <f t="shared" si="380"/>
        <v>OK</v>
      </c>
      <c r="Q1898" s="187" t="str">
        <f t="shared" si="381"/>
        <v/>
      </c>
      <c r="R1898" s="150">
        <v>4.5999999999999996</v>
      </c>
      <c r="S1898" s="187" t="str">
        <f t="shared" si="382"/>
        <v/>
      </c>
      <c r="T1898" s="136" t="str">
        <f t="shared" si="383"/>
        <v>Plenty Of Ammo</v>
      </c>
      <c r="U1898" s="137" t="str">
        <f>IF(P1898="","",IF(N1898=1,"",IF(Q1898="","",IF(Q1898&lt;=100,100,IF(Table1[[#This Row],[Day]]="Wed",100,200)))))</f>
        <v/>
      </c>
      <c r="V1898" s="137" t="str">
        <f t="shared" si="384"/>
        <v/>
      </c>
      <c r="W1898" s="137" t="str">
        <f t="shared" si="385"/>
        <v/>
      </c>
      <c r="X1898" s="133">
        <f>100</f>
        <v>100</v>
      </c>
      <c r="Y1898" s="133">
        <f t="shared" si="386"/>
        <v>459.99999999999994</v>
      </c>
      <c r="Z1898" s="133">
        <f t="shared" si="387"/>
        <v>359.99999999999994</v>
      </c>
      <c r="AA1898" s="134" t="str">
        <f>TEXT(Table1[[#This Row],[Date]],"DDD")</f>
        <v>Sat</v>
      </c>
      <c r="AB1898" s="133" t="str">
        <f>IF(OR(G1898="Doomben",G1898="Eagle Farm"),"Q",IF(AND(Q1898&gt;1,Q1898&lt;55,Table1[[#This Row],[Source]]="Nat"),"Nat OK",IF(AND(Table1[[#This Row],[Source]]&lt;&gt;"Nat",Q1898&lt;55),"Poor &lt;55",IF(OR(G1898="Randwick",G1898="Flemington",G1898="Caulfield",G1898="Sandown Lake",G1898="Sandown Hill"),"Best","ave"))))</f>
        <v>ave</v>
      </c>
      <c r="AC1898" s="133" t="str">
        <f>IF(Q1898="","",IF(AB1898="Poor &lt;55",$AC$2*0.2%,IF(AND(AB1898="Q",AA1898&lt;&gt;"Wed"),$AC$2*0.4%,IF(AND(AB1898="Q",AA1898="Wed"),$AC$2*0.5%,IF(AND(AB1898="Ave",U1898=100),$AC$2*0.5%,IF(AND(AB1898="ave",U1898="",N1898=1,AG1898="Bush"),$AC$2*1%,IF(AND(AB1898="ave",U1898="",Q1898&gt;100),$AC$2*1.3%,IF(AND(AB1898="ave",U1898=""),$AC$2*1.2%,IF(AND(AB1898="Ave",U1898=200),$AC$2*1%,IF(AND(AB1898="Best",U1898=200),$AC$2*1.5%,IF(AND(AB1898="Best",U1898="",K1898&lt;&gt;"Pro Syd"),$AC$2*0.5%,IF(AND(AB1898="Best",U1898=""),$AC$2*1%,IF(AND(AB1898="Best",U1898=100,Table1[[#This Row],[State]]="NSW"),$AC$2*0.4%,IF(AND(AB1898="Best",U1898=100),$AC$2*1%,IF(Table1[[#This Row],[Adj]]="Nat OK",$AC$2*0.5%,"xxx")))))))))))))))</f>
        <v/>
      </c>
      <c r="AD1898" s="133" t="str">
        <f t="shared" si="388"/>
        <v/>
      </c>
      <c r="AE1898" s="133" t="str">
        <f t="shared" si="389"/>
        <v/>
      </c>
      <c r="AF1898" s="133" t="str">
        <f>VLOOKUP(Table1[[#This Row],[Track]],$F$2672:$H$2715,2,FALSE)</f>
        <v>Vic</v>
      </c>
      <c r="AG1898" s="133" t="str">
        <f>VLOOKUP(Table1[[#This Row],[Track]],$F$2672:$H$2715,3,FALSE)</f>
        <v>-</v>
      </c>
      <c r="AH1898" s="133" t="str">
        <f>IF(Table1[[#This Row],[Date]]&lt;$AH$2,"",IF(Table1[[#This Row],[Date]]&lt;$AH$3,"Edge","Elite Combo"))</f>
        <v/>
      </c>
      <c r="AI1898" s="218">
        <f>Table1[[#This Row],[Time]]</f>
        <v>0.68055555555555558</v>
      </c>
      <c r="AJ1898" s="219" t="str">
        <f>Table1[[#This Row],[Track]]</f>
        <v>Moonee Valley</v>
      </c>
      <c r="AK1898" s="216">
        <f>Table1[[#This Row],[Race ]]</f>
        <v>8</v>
      </c>
      <c r="AL1898" s="219">
        <f>Table1[[#This Row],[TAB]]</f>
        <v>11</v>
      </c>
      <c r="AM1898" s="219" t="str">
        <f>Table1[[#This Row],[Selection]]</f>
        <v>Plenty Of Ammo</v>
      </c>
      <c r="AN1898" s="220" t="str">
        <f>Table1[[#This Row],[Sources]]</f>
        <v/>
      </c>
      <c r="AO1898" s="219" t="str">
        <f>Table1[[#This Row],[Scale Bet]]</f>
        <v/>
      </c>
    </row>
    <row r="1899" spans="5:41" ht="16.5" customHeight="1" x14ac:dyDescent="0.25">
      <c r="E1899" s="185">
        <v>45591</v>
      </c>
      <c r="F1899" s="35">
        <v>0.68055555555555558</v>
      </c>
      <c r="G1899" s="36" t="s">
        <v>100</v>
      </c>
      <c r="H1899" s="36">
        <v>8</v>
      </c>
      <c r="I1899" s="36">
        <v>7</v>
      </c>
      <c r="J1899" s="36" t="s">
        <v>455</v>
      </c>
      <c r="K1899" s="36" t="s">
        <v>40</v>
      </c>
      <c r="L1899" s="165">
        <v>10</v>
      </c>
      <c r="M1899" s="134">
        <f t="shared" si="377"/>
        <v>10</v>
      </c>
      <c r="N1899" s="36">
        <f t="shared" si="378"/>
        <v>1</v>
      </c>
      <c r="O1899" s="135" t="str">
        <f t="shared" si="379"/>
        <v>Edge-10</v>
      </c>
      <c r="P1899" s="186" t="str">
        <f t="shared" si="380"/>
        <v>OK</v>
      </c>
      <c r="Q1899" s="187">
        <f t="shared" si="381"/>
        <v>40</v>
      </c>
      <c r="R1899" s="150"/>
      <c r="S1899" s="187" t="str">
        <f t="shared" si="382"/>
        <v/>
      </c>
      <c r="T1899" s="136" t="str">
        <f t="shared" si="383"/>
        <v>Rotal Champion</v>
      </c>
      <c r="U1899" s="137" t="str">
        <f>IF(P1899="","",IF(N1899=1,"",IF(Q1899="","",IF(Q1899&lt;=100,100,IF(Table1[[#This Row],[Day]]="Wed",100,200)))))</f>
        <v/>
      </c>
      <c r="V1899" s="137" t="str">
        <f t="shared" si="384"/>
        <v/>
      </c>
      <c r="W1899" s="137" t="str">
        <f t="shared" si="385"/>
        <v/>
      </c>
      <c r="X1899" s="133">
        <f>100</f>
        <v>100</v>
      </c>
      <c r="Y1899" s="133" t="str">
        <f t="shared" si="386"/>
        <v/>
      </c>
      <c r="Z1899" s="133">
        <f t="shared" si="387"/>
        <v>-100</v>
      </c>
      <c r="AA1899" s="134" t="str">
        <f>TEXT(Table1[[#This Row],[Date]],"DDD")</f>
        <v>Sat</v>
      </c>
      <c r="AB1899" s="133" t="str">
        <f>IF(OR(G1899="Doomben",G1899="Eagle Farm"),"Q",IF(AND(Q1899&gt;1,Q1899&lt;55,Table1[[#This Row],[Source]]="Nat"),"Nat OK",IF(AND(Table1[[#This Row],[Source]]&lt;&gt;"Nat",Q1899&lt;55),"Poor &lt;55",IF(OR(G1899="Randwick",G1899="Flemington",G1899="Caulfield",G1899="Sandown Lake",G1899="Sandown Hill"),"Best","ave"))))</f>
        <v>Poor &lt;55</v>
      </c>
      <c r="AC1899" s="133">
        <f>IF(Q1899="","",IF(AB1899="Poor &lt;55",$AC$2*0.2%,IF(AND(AB1899="Q",AA1899&lt;&gt;"Wed"),$AC$2*0.4%,IF(AND(AB1899="Q",AA1899="Wed"),$AC$2*0.5%,IF(AND(AB1899="Ave",U1899=100),$AC$2*0.5%,IF(AND(AB1899="ave",U1899="",N1899=1,AG1899="Bush"),$AC$2*1%,IF(AND(AB1899="ave",U1899="",Q1899&gt;100),$AC$2*1.3%,IF(AND(AB1899="ave",U1899=""),$AC$2*1.2%,IF(AND(AB1899="Ave",U1899=200),$AC$2*1%,IF(AND(AB1899="Best",U1899=200),$AC$2*1.5%,IF(AND(AB1899="Best",U1899="",K1899&lt;&gt;"Pro Syd"),$AC$2*0.5%,IF(AND(AB1899="Best",U1899=""),$AC$2*1%,IF(AND(AB1899="Best",U1899=100,Table1[[#This Row],[State]]="NSW"),$AC$2*0.4%,IF(AND(AB1899="Best",U1899=100),$AC$2*1%,IF(Table1[[#This Row],[Adj]]="Nat OK",$AC$2*0.5%,"xxx")))))))))))))))</f>
        <v>20</v>
      </c>
      <c r="AD1899" s="133" t="str">
        <f t="shared" si="388"/>
        <v/>
      </c>
      <c r="AE1899" s="133">
        <f t="shared" si="389"/>
        <v>-20</v>
      </c>
      <c r="AF1899" s="133" t="str">
        <f>VLOOKUP(Table1[[#This Row],[Track]],$F$2672:$H$2715,2,FALSE)</f>
        <v>Vic</v>
      </c>
      <c r="AG1899" s="133" t="str">
        <f>VLOOKUP(Table1[[#This Row],[Track]],$F$2672:$H$2715,3,FALSE)</f>
        <v>-</v>
      </c>
      <c r="AH1899" s="133" t="str">
        <f>IF(Table1[[#This Row],[Date]]&lt;$AH$2,"",IF(Table1[[#This Row],[Date]]&lt;$AH$3,"Edge","Elite Combo"))</f>
        <v/>
      </c>
      <c r="AI1899" s="218">
        <f>Table1[[#This Row],[Time]]</f>
        <v>0.68055555555555558</v>
      </c>
      <c r="AJ1899" s="219" t="str">
        <f>Table1[[#This Row],[Track]]</f>
        <v>Moonee Valley</v>
      </c>
      <c r="AK1899" s="216">
        <f>Table1[[#This Row],[Race ]]</f>
        <v>8</v>
      </c>
      <c r="AL1899" s="219">
        <f>Table1[[#This Row],[TAB]]</f>
        <v>7</v>
      </c>
      <c r="AM1899" s="219" t="str">
        <f>Table1[[#This Row],[Selection]]</f>
        <v>Rotal Champion</v>
      </c>
      <c r="AN1899" s="220" t="str">
        <f>Table1[[#This Row],[Sources]]</f>
        <v>Edge-10</v>
      </c>
      <c r="AO1899" s="219">
        <f>Table1[[#This Row],[Scale Bet]]</f>
        <v>20</v>
      </c>
    </row>
    <row r="1900" spans="5:41" ht="16.5" customHeight="1" x14ac:dyDescent="0.25">
      <c r="E1900" s="185">
        <v>45591</v>
      </c>
      <c r="F1900" s="35">
        <v>0.68055555555555558</v>
      </c>
      <c r="G1900" s="36" t="s">
        <v>100</v>
      </c>
      <c r="H1900" s="36">
        <v>8</v>
      </c>
      <c r="I1900" s="36">
        <v>7</v>
      </c>
      <c r="J1900" s="36" t="s">
        <v>456</v>
      </c>
      <c r="K1900" s="36" t="s">
        <v>18</v>
      </c>
      <c r="L1900" s="165">
        <v>13</v>
      </c>
      <c r="M1900" s="134">
        <f t="shared" si="377"/>
        <v>13</v>
      </c>
      <c r="N1900" s="36">
        <f t="shared" si="378"/>
        <v>1</v>
      </c>
      <c r="O1900" s="135" t="str">
        <f t="shared" si="379"/>
        <v>Pro Mel-13</v>
      </c>
      <c r="P1900" s="186" t="str">
        <f t="shared" si="380"/>
        <v>OK</v>
      </c>
      <c r="Q1900" s="187">
        <f t="shared" si="381"/>
        <v>52</v>
      </c>
      <c r="R1900" s="150"/>
      <c r="S1900" s="187" t="str">
        <f t="shared" si="382"/>
        <v/>
      </c>
      <c r="T1900" s="136" t="str">
        <f t="shared" si="383"/>
        <v>Royal Champion</v>
      </c>
      <c r="U1900" s="137" t="str">
        <f>IF(P1900="","",IF(N1900=1,"",IF(Q1900="","",IF(Q1900&lt;=100,100,IF(Table1[[#This Row],[Day]]="Wed",100,200)))))</f>
        <v/>
      </c>
      <c r="V1900" s="137" t="str">
        <f t="shared" si="384"/>
        <v/>
      </c>
      <c r="W1900" s="137" t="str">
        <f t="shared" si="385"/>
        <v/>
      </c>
      <c r="X1900" s="133">
        <f>100</f>
        <v>100</v>
      </c>
      <c r="Y1900" s="133" t="str">
        <f t="shared" si="386"/>
        <v/>
      </c>
      <c r="Z1900" s="133">
        <f t="shared" si="387"/>
        <v>-100</v>
      </c>
      <c r="AA1900" s="134" t="str">
        <f>TEXT(Table1[[#This Row],[Date]],"DDD")</f>
        <v>Sat</v>
      </c>
      <c r="AB1900" s="133" t="str">
        <f>IF(OR(G1900="Doomben",G1900="Eagle Farm"),"Q",IF(AND(Q1900&gt;1,Q1900&lt;55,Table1[[#This Row],[Source]]="Nat"),"Nat OK",IF(AND(Table1[[#This Row],[Source]]&lt;&gt;"Nat",Q1900&lt;55),"Poor &lt;55",IF(OR(G1900="Randwick",G1900="Flemington",G1900="Caulfield",G1900="Sandown Lake",G1900="Sandown Hill"),"Best","ave"))))</f>
        <v>Poor &lt;55</v>
      </c>
      <c r="AC1900" s="133">
        <f>IF(Q1900="","",IF(AB1900="Poor &lt;55",$AC$2*0.2%,IF(AND(AB1900="Q",AA1900&lt;&gt;"Wed"),$AC$2*0.4%,IF(AND(AB1900="Q",AA1900="Wed"),$AC$2*0.5%,IF(AND(AB1900="Ave",U1900=100),$AC$2*0.5%,IF(AND(AB1900="ave",U1900="",N1900=1,AG1900="Bush"),$AC$2*1%,IF(AND(AB1900="ave",U1900="",Q1900&gt;100),$AC$2*1.3%,IF(AND(AB1900="ave",U1900=""),$AC$2*1.2%,IF(AND(AB1900="Ave",U1900=200),$AC$2*1%,IF(AND(AB1900="Best",U1900=200),$AC$2*1.5%,IF(AND(AB1900="Best",U1900="",K1900&lt;&gt;"Pro Syd"),$AC$2*0.5%,IF(AND(AB1900="Best",U1900=""),$AC$2*1%,IF(AND(AB1900="Best",U1900=100,Table1[[#This Row],[State]]="NSW"),$AC$2*0.4%,IF(AND(AB1900="Best",U1900=100),$AC$2*1%,IF(Table1[[#This Row],[Adj]]="Nat OK",$AC$2*0.5%,"xxx")))))))))))))))</f>
        <v>20</v>
      </c>
      <c r="AD1900" s="133" t="str">
        <f t="shared" si="388"/>
        <v/>
      </c>
      <c r="AE1900" s="133">
        <f t="shared" si="389"/>
        <v>-20</v>
      </c>
      <c r="AF1900" s="133" t="str">
        <f>VLOOKUP(Table1[[#This Row],[Track]],$F$2672:$H$2715,2,FALSE)</f>
        <v>Vic</v>
      </c>
      <c r="AG1900" s="133" t="str">
        <f>VLOOKUP(Table1[[#This Row],[Track]],$F$2672:$H$2715,3,FALSE)</f>
        <v>-</v>
      </c>
      <c r="AH1900" s="133" t="str">
        <f>IF(Table1[[#This Row],[Date]]&lt;$AH$2,"",IF(Table1[[#This Row],[Date]]&lt;$AH$3,"Edge","Elite Combo"))</f>
        <v/>
      </c>
      <c r="AI1900" s="218">
        <f>Table1[[#This Row],[Time]]</f>
        <v>0.68055555555555558</v>
      </c>
      <c r="AJ1900" s="219" t="str">
        <f>Table1[[#This Row],[Track]]</f>
        <v>Moonee Valley</v>
      </c>
      <c r="AK1900" s="216">
        <f>Table1[[#This Row],[Race ]]</f>
        <v>8</v>
      </c>
      <c r="AL1900" s="219">
        <f>Table1[[#This Row],[TAB]]</f>
        <v>7</v>
      </c>
      <c r="AM1900" s="219" t="str">
        <f>Table1[[#This Row],[Selection]]</f>
        <v>Royal Champion</v>
      </c>
      <c r="AN1900" s="220" t="str">
        <f>Table1[[#This Row],[Sources]]</f>
        <v>Pro Mel-13</v>
      </c>
      <c r="AO1900" s="219">
        <f>Table1[[#This Row],[Scale Bet]]</f>
        <v>20</v>
      </c>
    </row>
    <row r="1901" spans="5:41" ht="16.5" customHeight="1" x14ac:dyDescent="0.25">
      <c r="E1901" s="185">
        <v>45591</v>
      </c>
      <c r="F1901" s="35">
        <v>0.70625000000000004</v>
      </c>
      <c r="G1901" s="36" t="s">
        <v>217</v>
      </c>
      <c r="H1901" s="36">
        <v>8</v>
      </c>
      <c r="I1901" s="36">
        <v>3</v>
      </c>
      <c r="J1901" s="36" t="s">
        <v>457</v>
      </c>
      <c r="K1901" s="36" t="s">
        <v>13</v>
      </c>
      <c r="L1901" s="165">
        <v>11</v>
      </c>
      <c r="M1901" s="134">
        <f t="shared" si="377"/>
        <v>11</v>
      </c>
      <c r="N1901" s="36">
        <f t="shared" si="378"/>
        <v>1</v>
      </c>
      <c r="O1901" s="135" t="str">
        <f t="shared" si="379"/>
        <v>Nat-11</v>
      </c>
      <c r="P1901" s="186" t="str">
        <f t="shared" si="380"/>
        <v/>
      </c>
      <c r="Q1901" s="187">
        <f t="shared" si="381"/>
        <v>44</v>
      </c>
      <c r="R1901" s="150"/>
      <c r="S1901" s="187" t="str">
        <f t="shared" si="382"/>
        <v/>
      </c>
      <c r="T1901" s="136" t="str">
        <f t="shared" si="383"/>
        <v>Metalart</v>
      </c>
      <c r="U1901" s="137" t="str">
        <f>IF(P1901="","",IF(N1901=1,"",IF(Q1901="","",IF(Q1901&lt;=100,100,IF(Table1[[#This Row],[Day]]="Wed",100,200)))))</f>
        <v/>
      </c>
      <c r="V1901" s="137" t="str">
        <f t="shared" si="384"/>
        <v/>
      </c>
      <c r="W1901" s="137" t="str">
        <f t="shared" si="385"/>
        <v/>
      </c>
      <c r="X1901" s="133">
        <f>100</f>
        <v>100</v>
      </c>
      <c r="Y1901" s="133" t="str">
        <f t="shared" si="386"/>
        <v/>
      </c>
      <c r="Z1901" s="133">
        <f t="shared" si="387"/>
        <v>-100</v>
      </c>
      <c r="AA1901" s="134" t="str">
        <f>TEXT(Table1[[#This Row],[Date]],"DDD")</f>
        <v>Sat</v>
      </c>
      <c r="AB1901" s="133" t="str">
        <f>IF(OR(G1901="Doomben",G1901="Eagle Farm"),"Q",IF(AND(Q1901&gt;1,Q1901&lt;55,Table1[[#This Row],[Source]]="Nat"),"Nat OK",IF(AND(Table1[[#This Row],[Source]]&lt;&gt;"Nat",Q1901&lt;55),"Poor &lt;55",IF(OR(G1901="Randwick",G1901="Flemington",G1901="Caulfield",G1901="Sandown Lake",G1901="Sandown Hill"),"Best","ave"))))</f>
        <v>Q</v>
      </c>
      <c r="AC1901" s="133">
        <f>IF(Q1901="","",IF(AB1901="Poor &lt;55",$AC$2*0.2%,IF(AND(AB1901="Q",AA1901&lt;&gt;"Wed"),$AC$2*0.4%,IF(AND(AB1901="Q",AA1901="Wed"),$AC$2*0.5%,IF(AND(AB1901="Ave",U1901=100),$AC$2*0.5%,IF(AND(AB1901="ave",U1901="",N1901=1,AG1901="Bush"),$AC$2*1%,IF(AND(AB1901="ave",U1901="",Q1901&gt;100),$AC$2*1.3%,IF(AND(AB1901="ave",U1901=""),$AC$2*1.2%,IF(AND(AB1901="Ave",U1901=200),$AC$2*1%,IF(AND(AB1901="Best",U1901=200),$AC$2*1.5%,IF(AND(AB1901="Best",U1901="",K1901&lt;&gt;"Pro Syd"),$AC$2*0.5%,IF(AND(AB1901="Best",U1901=""),$AC$2*1%,IF(AND(AB1901="Best",U1901=100,Table1[[#This Row],[State]]="NSW"),$AC$2*0.4%,IF(AND(AB1901="Best",U1901=100),$AC$2*1%,IF(Table1[[#This Row],[Adj]]="Nat OK",$AC$2*0.5%,"xxx")))))))))))))))</f>
        <v>40</v>
      </c>
      <c r="AD1901" s="133" t="str">
        <f t="shared" si="388"/>
        <v/>
      </c>
      <c r="AE1901" s="133">
        <f t="shared" si="389"/>
        <v>-40</v>
      </c>
      <c r="AF1901" s="133" t="str">
        <f>VLOOKUP(Table1[[#This Row],[Track]],$F$2672:$H$2715,2,FALSE)</f>
        <v>Qld</v>
      </c>
      <c r="AG1901" s="133" t="str">
        <f>VLOOKUP(Table1[[#This Row],[Track]],$F$2672:$H$2715,3,FALSE)</f>
        <v>-</v>
      </c>
      <c r="AH1901" s="133" t="str">
        <f>IF(Table1[[#This Row],[Date]]&lt;$AH$2,"",IF(Table1[[#This Row],[Date]]&lt;$AH$3,"Edge","Elite Combo"))</f>
        <v/>
      </c>
      <c r="AI1901" s="218">
        <f>Table1[[#This Row],[Time]]</f>
        <v>0.70625000000000004</v>
      </c>
      <c r="AJ1901" s="219" t="str">
        <f>Table1[[#This Row],[Track]]</f>
        <v>Doomben</v>
      </c>
      <c r="AK1901" s="216">
        <f>Table1[[#This Row],[Race ]]</f>
        <v>8</v>
      </c>
      <c r="AL1901" s="219">
        <f>Table1[[#This Row],[TAB]]</f>
        <v>3</v>
      </c>
      <c r="AM1901" s="219" t="str">
        <f>Table1[[#This Row],[Selection]]</f>
        <v>Metalart</v>
      </c>
      <c r="AN1901" s="220" t="str">
        <f>Table1[[#This Row],[Sources]]</f>
        <v>Nat-11</v>
      </c>
      <c r="AO1901" s="219">
        <f>Table1[[#This Row],[Scale Bet]]</f>
        <v>40</v>
      </c>
    </row>
    <row r="1902" spans="5:41" ht="16.5" customHeight="1" x14ac:dyDescent="0.25">
      <c r="E1902" s="185">
        <v>45591</v>
      </c>
      <c r="F1902" s="35">
        <v>0.73472222222222228</v>
      </c>
      <c r="G1902" s="36" t="s">
        <v>217</v>
      </c>
      <c r="H1902" s="36">
        <v>9</v>
      </c>
      <c r="I1902" s="36">
        <v>8</v>
      </c>
      <c r="J1902" s="36" t="s">
        <v>458</v>
      </c>
      <c r="K1902" s="36" t="s">
        <v>13</v>
      </c>
      <c r="L1902" s="165">
        <v>11</v>
      </c>
      <c r="M1902" s="134">
        <f t="shared" si="377"/>
        <v>11</v>
      </c>
      <c r="N1902" s="36">
        <f t="shared" si="378"/>
        <v>1</v>
      </c>
      <c r="O1902" s="135" t="str">
        <f t="shared" si="379"/>
        <v>Nat-11</v>
      </c>
      <c r="P1902" s="186" t="str">
        <f t="shared" si="380"/>
        <v/>
      </c>
      <c r="Q1902" s="187">
        <f t="shared" si="381"/>
        <v>44</v>
      </c>
      <c r="R1902" s="150"/>
      <c r="S1902" s="187" t="str">
        <f t="shared" si="382"/>
        <v/>
      </c>
      <c r="T1902" s="136" t="str">
        <f t="shared" si="383"/>
        <v>Xpresso</v>
      </c>
      <c r="U1902" s="137" t="str">
        <f>IF(P1902="","",IF(N1902=1,"",IF(Q1902="","",IF(Q1902&lt;=100,100,IF(Table1[[#This Row],[Day]]="Wed",100,200)))))</f>
        <v/>
      </c>
      <c r="V1902" s="137" t="str">
        <f t="shared" si="384"/>
        <v/>
      </c>
      <c r="W1902" s="137" t="str">
        <f t="shared" si="385"/>
        <v/>
      </c>
      <c r="X1902" s="133">
        <f>100</f>
        <v>100</v>
      </c>
      <c r="Y1902" s="133" t="str">
        <f t="shared" si="386"/>
        <v/>
      </c>
      <c r="Z1902" s="133">
        <f t="shared" si="387"/>
        <v>-100</v>
      </c>
      <c r="AA1902" s="134" t="str">
        <f>TEXT(Table1[[#This Row],[Date]],"DDD")</f>
        <v>Sat</v>
      </c>
      <c r="AB1902" s="133" t="str">
        <f>IF(OR(G1902="Doomben",G1902="Eagle Farm"),"Q",IF(AND(Q1902&gt;1,Q1902&lt;55,Table1[[#This Row],[Source]]="Nat"),"Nat OK",IF(AND(Table1[[#This Row],[Source]]&lt;&gt;"Nat",Q1902&lt;55),"Poor &lt;55",IF(OR(G1902="Randwick",G1902="Flemington",G1902="Caulfield",G1902="Sandown Lake",G1902="Sandown Hill"),"Best","ave"))))</f>
        <v>Q</v>
      </c>
      <c r="AC1902" s="133">
        <f>IF(Q1902="","",IF(AB1902="Poor &lt;55",$AC$2*0.2%,IF(AND(AB1902="Q",AA1902&lt;&gt;"Wed"),$AC$2*0.4%,IF(AND(AB1902="Q",AA1902="Wed"),$AC$2*0.5%,IF(AND(AB1902="Ave",U1902=100),$AC$2*0.5%,IF(AND(AB1902="ave",U1902="",N1902=1,AG1902="Bush"),$AC$2*1%,IF(AND(AB1902="ave",U1902="",Q1902&gt;100),$AC$2*1.3%,IF(AND(AB1902="ave",U1902=""),$AC$2*1.2%,IF(AND(AB1902="Ave",U1902=200),$AC$2*1%,IF(AND(AB1902="Best",U1902=200),$AC$2*1.5%,IF(AND(AB1902="Best",U1902="",K1902&lt;&gt;"Pro Syd"),$AC$2*0.5%,IF(AND(AB1902="Best",U1902=""),$AC$2*1%,IF(AND(AB1902="Best",U1902=100,Table1[[#This Row],[State]]="NSW"),$AC$2*0.4%,IF(AND(AB1902="Best",U1902=100),$AC$2*1%,IF(Table1[[#This Row],[Adj]]="Nat OK",$AC$2*0.5%,"xxx")))))))))))))))</f>
        <v>40</v>
      </c>
      <c r="AD1902" s="133" t="str">
        <f t="shared" si="388"/>
        <v/>
      </c>
      <c r="AE1902" s="133">
        <f t="shared" si="389"/>
        <v>-40</v>
      </c>
      <c r="AF1902" s="133" t="str">
        <f>VLOOKUP(Table1[[#This Row],[Track]],$F$2672:$H$2715,2,FALSE)</f>
        <v>Qld</v>
      </c>
      <c r="AG1902" s="133" t="str">
        <f>VLOOKUP(Table1[[#This Row],[Track]],$F$2672:$H$2715,3,FALSE)</f>
        <v>-</v>
      </c>
      <c r="AH1902" s="133" t="str">
        <f>IF(Table1[[#This Row],[Date]]&lt;$AH$2,"",IF(Table1[[#This Row],[Date]]&lt;$AH$3,"Edge","Elite Combo"))</f>
        <v/>
      </c>
      <c r="AI1902" s="218">
        <f>Table1[[#This Row],[Time]]</f>
        <v>0.73472222222222228</v>
      </c>
      <c r="AJ1902" s="219" t="str">
        <f>Table1[[#This Row],[Track]]</f>
        <v>Doomben</v>
      </c>
      <c r="AK1902" s="216">
        <f>Table1[[#This Row],[Race ]]</f>
        <v>9</v>
      </c>
      <c r="AL1902" s="219">
        <f>Table1[[#This Row],[TAB]]</f>
        <v>8</v>
      </c>
      <c r="AM1902" s="219" t="str">
        <f>Table1[[#This Row],[Selection]]</f>
        <v>Xpresso</v>
      </c>
      <c r="AN1902" s="220" t="str">
        <f>Table1[[#This Row],[Sources]]</f>
        <v>Nat-11</v>
      </c>
      <c r="AO1902" s="219">
        <f>Table1[[#This Row],[Scale Bet]]</f>
        <v>40</v>
      </c>
    </row>
    <row r="1903" spans="5:41" ht="16.5" customHeight="1" x14ac:dyDescent="0.25">
      <c r="E1903" s="185">
        <v>45591</v>
      </c>
      <c r="F1903" s="35">
        <v>0.74305555555555558</v>
      </c>
      <c r="G1903" s="36" t="s">
        <v>100</v>
      </c>
      <c r="H1903" s="36">
        <v>10</v>
      </c>
      <c r="I1903" s="36">
        <v>6</v>
      </c>
      <c r="J1903" s="36" t="s">
        <v>459</v>
      </c>
      <c r="K1903" s="36" t="s">
        <v>1</v>
      </c>
      <c r="L1903" s="165">
        <v>10</v>
      </c>
      <c r="M1903" s="134">
        <f t="shared" si="377"/>
        <v>23</v>
      </c>
      <c r="N1903" s="36">
        <f t="shared" si="378"/>
        <v>2</v>
      </c>
      <c r="O1903" s="135" t="str">
        <f t="shared" si="379"/>
        <v>E4-10/Nat-13</v>
      </c>
      <c r="P1903" s="186" t="str">
        <f t="shared" si="380"/>
        <v>OK</v>
      </c>
      <c r="Q1903" s="187">
        <f t="shared" si="381"/>
        <v>92</v>
      </c>
      <c r="R1903" s="150"/>
      <c r="S1903" s="187" t="str">
        <f t="shared" si="382"/>
        <v/>
      </c>
      <c r="T1903" s="136" t="str">
        <f t="shared" si="383"/>
        <v>Firestorm</v>
      </c>
      <c r="U1903" s="137">
        <f>IF(P1903="","",IF(N1903=1,"",IF(Q1903="","",IF(Q1903&lt;=100,100,IF(Table1[[#This Row],[Day]]="Wed",100,200)))))</f>
        <v>100</v>
      </c>
      <c r="V1903" s="137" t="str">
        <f t="shared" si="384"/>
        <v/>
      </c>
      <c r="W1903" s="137">
        <f t="shared" si="385"/>
        <v>-100</v>
      </c>
      <c r="X1903" s="133">
        <f>100</f>
        <v>100</v>
      </c>
      <c r="Y1903" s="133" t="str">
        <f t="shared" si="386"/>
        <v/>
      </c>
      <c r="Z1903" s="133">
        <f t="shared" si="387"/>
        <v>-100</v>
      </c>
      <c r="AA1903" s="134" t="str">
        <f>TEXT(Table1[[#This Row],[Date]],"DDD")</f>
        <v>Sat</v>
      </c>
      <c r="AB1903" s="133" t="str">
        <f>IF(OR(G1903="Doomben",G1903="Eagle Farm"),"Q",IF(AND(Q1903&gt;1,Q1903&lt;55,Table1[[#This Row],[Source]]="Nat"),"Nat OK",IF(AND(Table1[[#This Row],[Source]]&lt;&gt;"Nat",Q1903&lt;55),"Poor &lt;55",IF(OR(G1903="Randwick",G1903="Flemington",G1903="Caulfield",G1903="Sandown Lake",G1903="Sandown Hill"),"Best","ave"))))</f>
        <v>ave</v>
      </c>
      <c r="AC1903" s="133">
        <f>IF(Q1903="","",IF(AB1903="Poor &lt;55",$AC$2*0.2%,IF(AND(AB1903="Q",AA1903&lt;&gt;"Wed"),$AC$2*0.4%,IF(AND(AB1903="Q",AA1903="Wed"),$AC$2*0.5%,IF(AND(AB1903="Ave",U1903=100),$AC$2*0.5%,IF(AND(AB1903="ave",U1903="",N1903=1,AG1903="Bush"),$AC$2*1%,IF(AND(AB1903="ave",U1903="",Q1903&gt;100),$AC$2*1.3%,IF(AND(AB1903="ave",U1903=""),$AC$2*1.2%,IF(AND(AB1903="Ave",U1903=200),$AC$2*1%,IF(AND(AB1903="Best",U1903=200),$AC$2*1.5%,IF(AND(AB1903="Best",U1903="",K1903&lt;&gt;"Pro Syd"),$AC$2*0.5%,IF(AND(AB1903="Best",U1903=""),$AC$2*1%,IF(AND(AB1903="Best",U1903=100,Table1[[#This Row],[State]]="NSW"),$AC$2*0.4%,IF(AND(AB1903="Best",U1903=100),$AC$2*1%,IF(Table1[[#This Row],[Adj]]="Nat OK",$AC$2*0.5%,"xxx")))))))))))))))</f>
        <v>50</v>
      </c>
      <c r="AD1903" s="133" t="str">
        <f t="shared" si="388"/>
        <v/>
      </c>
      <c r="AE1903" s="133">
        <f t="shared" si="389"/>
        <v>-50</v>
      </c>
      <c r="AF1903" s="133" t="str">
        <f>VLOOKUP(Table1[[#This Row],[Track]],$F$2672:$H$2715,2,FALSE)</f>
        <v>Vic</v>
      </c>
      <c r="AG1903" s="133" t="str">
        <f>VLOOKUP(Table1[[#This Row],[Track]],$F$2672:$H$2715,3,FALSE)</f>
        <v>-</v>
      </c>
      <c r="AH1903" s="133" t="str">
        <f>IF(Table1[[#This Row],[Date]]&lt;$AH$2,"",IF(Table1[[#This Row],[Date]]&lt;$AH$3,"Edge","Elite Combo"))</f>
        <v/>
      </c>
      <c r="AI1903" s="218">
        <f>Table1[[#This Row],[Time]]</f>
        <v>0.74305555555555558</v>
      </c>
      <c r="AJ1903" s="219" t="str">
        <f>Table1[[#This Row],[Track]]</f>
        <v>Moonee Valley</v>
      </c>
      <c r="AK1903" s="216">
        <f>Table1[[#This Row],[Race ]]</f>
        <v>10</v>
      </c>
      <c r="AL1903" s="219">
        <f>Table1[[#This Row],[TAB]]</f>
        <v>6</v>
      </c>
      <c r="AM1903" s="219" t="str">
        <f>Table1[[#This Row],[Selection]]</f>
        <v>Firestorm</v>
      </c>
      <c r="AN1903" s="220" t="str">
        <f>Table1[[#This Row],[Sources]]</f>
        <v>E4-10/Nat-13</v>
      </c>
      <c r="AO1903" s="219">
        <f>Table1[[#This Row],[Scale Bet]]</f>
        <v>50</v>
      </c>
    </row>
    <row r="1904" spans="5:41" ht="16.5" customHeight="1" x14ac:dyDescent="0.25">
      <c r="E1904" s="185">
        <v>45591</v>
      </c>
      <c r="F1904" s="35">
        <v>0.74305555555555558</v>
      </c>
      <c r="G1904" s="36" t="s">
        <v>100</v>
      </c>
      <c r="H1904" s="36">
        <v>10</v>
      </c>
      <c r="I1904" s="36">
        <v>6</v>
      </c>
      <c r="J1904" s="36" t="s">
        <v>459</v>
      </c>
      <c r="K1904" s="36" t="s">
        <v>13</v>
      </c>
      <c r="L1904" s="165">
        <v>13</v>
      </c>
      <c r="M1904" s="134" t="str">
        <f t="shared" si="377"/>
        <v/>
      </c>
      <c r="N1904" s="36" t="str">
        <f t="shared" si="378"/>
        <v/>
      </c>
      <c r="O1904" s="135" t="str">
        <f t="shared" si="379"/>
        <v/>
      </c>
      <c r="P1904" s="186" t="str">
        <f t="shared" si="380"/>
        <v>OK</v>
      </c>
      <c r="Q1904" s="187" t="str">
        <f t="shared" si="381"/>
        <v/>
      </c>
      <c r="R1904" s="150"/>
      <c r="S1904" s="187" t="str">
        <f t="shared" si="382"/>
        <v/>
      </c>
      <c r="T1904" s="136" t="str">
        <f t="shared" si="383"/>
        <v>Firestorm</v>
      </c>
      <c r="U1904" s="137" t="str">
        <f>IF(P1904="","",IF(N1904=1,"",IF(Q1904="","",IF(Q1904&lt;=100,100,IF(Table1[[#This Row],[Day]]="Wed",100,200)))))</f>
        <v/>
      </c>
      <c r="V1904" s="137" t="str">
        <f t="shared" si="384"/>
        <v/>
      </c>
      <c r="W1904" s="137" t="str">
        <f t="shared" si="385"/>
        <v/>
      </c>
      <c r="X1904" s="133">
        <f>100</f>
        <v>100</v>
      </c>
      <c r="Y1904" s="133" t="str">
        <f t="shared" si="386"/>
        <v/>
      </c>
      <c r="Z1904" s="133">
        <f t="shared" si="387"/>
        <v>-100</v>
      </c>
      <c r="AA1904" s="134" t="str">
        <f>TEXT(Table1[[#This Row],[Date]],"DDD")</f>
        <v>Sat</v>
      </c>
      <c r="AB1904" s="133" t="str">
        <f>IF(OR(G1904="Doomben",G1904="Eagle Farm"),"Q",IF(AND(Q1904&gt;1,Q1904&lt;55,Table1[[#This Row],[Source]]="Nat"),"Nat OK",IF(AND(Table1[[#This Row],[Source]]&lt;&gt;"Nat",Q1904&lt;55),"Poor &lt;55",IF(OR(G1904="Randwick",G1904="Flemington",G1904="Caulfield",G1904="Sandown Lake",G1904="Sandown Hill"),"Best","ave"))))</f>
        <v>ave</v>
      </c>
      <c r="AC1904" s="133" t="str">
        <f>IF(Q1904="","",IF(AB1904="Poor &lt;55",$AC$2*0.2%,IF(AND(AB1904="Q",AA1904&lt;&gt;"Wed"),$AC$2*0.4%,IF(AND(AB1904="Q",AA1904="Wed"),$AC$2*0.5%,IF(AND(AB1904="Ave",U1904=100),$AC$2*0.5%,IF(AND(AB1904="ave",U1904="",N1904=1,AG1904="Bush"),$AC$2*1%,IF(AND(AB1904="ave",U1904="",Q1904&gt;100),$AC$2*1.3%,IF(AND(AB1904="ave",U1904=""),$AC$2*1.2%,IF(AND(AB1904="Ave",U1904=200),$AC$2*1%,IF(AND(AB1904="Best",U1904=200),$AC$2*1.5%,IF(AND(AB1904="Best",U1904="",K1904&lt;&gt;"Pro Syd"),$AC$2*0.5%,IF(AND(AB1904="Best",U1904=""),$AC$2*1%,IF(AND(AB1904="Best",U1904=100,Table1[[#This Row],[State]]="NSW"),$AC$2*0.4%,IF(AND(AB1904="Best",U1904=100),$AC$2*1%,IF(Table1[[#This Row],[Adj]]="Nat OK",$AC$2*0.5%,"xxx")))))))))))))))</f>
        <v/>
      </c>
      <c r="AD1904" s="133" t="str">
        <f t="shared" si="388"/>
        <v/>
      </c>
      <c r="AE1904" s="133" t="str">
        <f t="shared" si="389"/>
        <v/>
      </c>
      <c r="AF1904" s="133" t="str">
        <f>VLOOKUP(Table1[[#This Row],[Track]],$F$2672:$H$2715,2,FALSE)</f>
        <v>Vic</v>
      </c>
      <c r="AG1904" s="133" t="str">
        <f>VLOOKUP(Table1[[#This Row],[Track]],$F$2672:$H$2715,3,FALSE)</f>
        <v>-</v>
      </c>
      <c r="AH1904" s="133" t="str">
        <f>IF(Table1[[#This Row],[Date]]&lt;$AH$2,"",IF(Table1[[#This Row],[Date]]&lt;$AH$3,"Edge","Elite Combo"))</f>
        <v/>
      </c>
      <c r="AI1904" s="218">
        <f>Table1[[#This Row],[Time]]</f>
        <v>0.74305555555555558</v>
      </c>
      <c r="AJ1904" s="219" t="str">
        <f>Table1[[#This Row],[Track]]</f>
        <v>Moonee Valley</v>
      </c>
      <c r="AK1904" s="216">
        <f>Table1[[#This Row],[Race ]]</f>
        <v>10</v>
      </c>
      <c r="AL1904" s="219">
        <f>Table1[[#This Row],[TAB]]</f>
        <v>6</v>
      </c>
      <c r="AM1904" s="219" t="str">
        <f>Table1[[#This Row],[Selection]]</f>
        <v>Firestorm</v>
      </c>
      <c r="AN1904" s="220" t="str">
        <f>Table1[[#This Row],[Sources]]</f>
        <v/>
      </c>
      <c r="AO1904" s="219" t="str">
        <f>Table1[[#This Row],[Scale Bet]]</f>
        <v/>
      </c>
    </row>
    <row r="1905" spans="5:41" ht="16.5" customHeight="1" x14ac:dyDescent="0.25">
      <c r="E1905" s="185">
        <v>45591</v>
      </c>
      <c r="F1905" s="35">
        <v>0.75694444444444442</v>
      </c>
      <c r="G1905" s="36" t="s">
        <v>22</v>
      </c>
      <c r="H1905" s="36">
        <v>10</v>
      </c>
      <c r="I1905" s="36">
        <v>5</v>
      </c>
      <c r="J1905" s="36" t="s">
        <v>460</v>
      </c>
      <c r="K1905" s="36" t="s">
        <v>60</v>
      </c>
      <c r="L1905" s="165">
        <v>15</v>
      </c>
      <c r="M1905" s="134">
        <f t="shared" si="377"/>
        <v>15</v>
      </c>
      <c r="N1905" s="36">
        <f t="shared" si="378"/>
        <v>1</v>
      </c>
      <c r="O1905" s="135" t="str">
        <f t="shared" si="379"/>
        <v>Pro Syd-15</v>
      </c>
      <c r="P1905" s="186" t="str">
        <f t="shared" si="380"/>
        <v>OK</v>
      </c>
      <c r="Q1905" s="187">
        <f t="shared" si="381"/>
        <v>60</v>
      </c>
      <c r="R1905" s="150"/>
      <c r="S1905" s="187" t="str">
        <f t="shared" si="382"/>
        <v/>
      </c>
      <c r="T1905" s="136" t="str">
        <f t="shared" si="383"/>
        <v>Kintyre</v>
      </c>
      <c r="U1905" s="137" t="str">
        <f>IF(P1905="","",IF(N1905=1,"",IF(Q1905="","",IF(Q1905&lt;=100,100,IF(Table1[[#This Row],[Day]]="Wed",100,200)))))</f>
        <v/>
      </c>
      <c r="V1905" s="137" t="str">
        <f t="shared" si="384"/>
        <v/>
      </c>
      <c r="W1905" s="137" t="str">
        <f t="shared" si="385"/>
        <v/>
      </c>
      <c r="X1905" s="133">
        <f>100</f>
        <v>100</v>
      </c>
      <c r="Y1905" s="133" t="str">
        <f t="shared" si="386"/>
        <v/>
      </c>
      <c r="Z1905" s="133">
        <f t="shared" si="387"/>
        <v>-100</v>
      </c>
      <c r="AA1905" s="134" t="str">
        <f>TEXT(Table1[[#This Row],[Date]],"DDD")</f>
        <v>Sat</v>
      </c>
      <c r="AB1905" s="133" t="str">
        <f>IF(OR(G1905="Doomben",G1905="Eagle Farm"),"Q",IF(AND(Q1905&gt;1,Q1905&lt;55,Table1[[#This Row],[Source]]="Nat"),"Nat OK",IF(AND(Table1[[#This Row],[Source]]&lt;&gt;"Nat",Q1905&lt;55),"Poor &lt;55",IF(OR(G1905="Randwick",G1905="Flemington",G1905="Caulfield",G1905="Sandown Lake",G1905="Sandown Hill"),"Best","ave"))))</f>
        <v>Best</v>
      </c>
      <c r="AC1905" s="133">
        <f>IF(Q1905="","",IF(AB1905="Poor &lt;55",$AC$2*0.2%,IF(AND(AB1905="Q",AA1905&lt;&gt;"Wed"),$AC$2*0.4%,IF(AND(AB1905="Q",AA1905="Wed"),$AC$2*0.5%,IF(AND(AB1905="Ave",U1905=100),$AC$2*0.5%,IF(AND(AB1905="ave",U1905="",N1905=1,AG1905="Bush"),$AC$2*1%,IF(AND(AB1905="ave",U1905="",Q1905&gt;100),$AC$2*1.3%,IF(AND(AB1905="ave",U1905=""),$AC$2*1.2%,IF(AND(AB1905="Ave",U1905=200),$AC$2*1%,IF(AND(AB1905="Best",U1905=200),$AC$2*1.5%,IF(AND(AB1905="Best",U1905="",K1905&lt;&gt;"Pro Syd"),$AC$2*0.5%,IF(AND(AB1905="Best",U1905=""),$AC$2*1%,IF(AND(AB1905="Best",U1905=100,Table1[[#This Row],[State]]="NSW"),$AC$2*0.4%,IF(AND(AB1905="Best",U1905=100),$AC$2*1%,IF(Table1[[#This Row],[Adj]]="Nat OK",$AC$2*0.5%,"xxx")))))))))))))))</f>
        <v>100</v>
      </c>
      <c r="AD1905" s="133" t="str">
        <f t="shared" si="388"/>
        <v/>
      </c>
      <c r="AE1905" s="133">
        <f t="shared" si="389"/>
        <v>-100</v>
      </c>
      <c r="AF1905" s="133" t="str">
        <f>VLOOKUP(Table1[[#This Row],[Track]],$F$2672:$H$2715,2,FALSE)</f>
        <v>NSW</v>
      </c>
      <c r="AG1905" s="133" t="str">
        <f>VLOOKUP(Table1[[#This Row],[Track]],$F$2672:$H$2715,3,FALSE)</f>
        <v>-</v>
      </c>
      <c r="AH1905" s="133" t="str">
        <f>IF(Table1[[#This Row],[Date]]&lt;$AH$2,"",IF(Table1[[#This Row],[Date]]&lt;$AH$3,"Edge","Elite Combo"))</f>
        <v/>
      </c>
      <c r="AI1905" s="218">
        <f>Table1[[#This Row],[Time]]</f>
        <v>0.75694444444444442</v>
      </c>
      <c r="AJ1905" s="219" t="str">
        <f>Table1[[#This Row],[Track]]</f>
        <v>Randwick</v>
      </c>
      <c r="AK1905" s="216">
        <f>Table1[[#This Row],[Race ]]</f>
        <v>10</v>
      </c>
      <c r="AL1905" s="219">
        <f>Table1[[#This Row],[TAB]]</f>
        <v>5</v>
      </c>
      <c r="AM1905" s="219" t="str">
        <f>Table1[[#This Row],[Selection]]</f>
        <v>Kintyre</v>
      </c>
      <c r="AN1905" s="220" t="str">
        <f>Table1[[#This Row],[Sources]]</f>
        <v>Pro Syd-15</v>
      </c>
      <c r="AO1905" s="219">
        <f>Table1[[#This Row],[Scale Bet]]</f>
        <v>100</v>
      </c>
    </row>
    <row r="1906" spans="5:41" ht="16.5" customHeight="1" x14ac:dyDescent="0.25">
      <c r="E1906" s="185">
        <v>45591</v>
      </c>
      <c r="F1906" s="35">
        <v>0.75694444444444442</v>
      </c>
      <c r="G1906" s="36" t="s">
        <v>22</v>
      </c>
      <c r="H1906" s="36">
        <v>10</v>
      </c>
      <c r="I1906" s="36">
        <v>10</v>
      </c>
      <c r="J1906" s="36" t="s">
        <v>461</v>
      </c>
      <c r="K1906" s="36" t="s">
        <v>1</v>
      </c>
      <c r="L1906" s="165">
        <v>11.000000000000002</v>
      </c>
      <c r="M1906" s="134">
        <f t="shared" si="377"/>
        <v>24</v>
      </c>
      <c r="N1906" s="36">
        <f t="shared" si="378"/>
        <v>2</v>
      </c>
      <c r="O1906" s="135" t="str">
        <f t="shared" si="379"/>
        <v>E4-11/Nat-13</v>
      </c>
      <c r="P1906" s="186" t="str">
        <f t="shared" si="380"/>
        <v>OK</v>
      </c>
      <c r="Q1906" s="187">
        <f t="shared" si="381"/>
        <v>96</v>
      </c>
      <c r="R1906" s="150"/>
      <c r="S1906" s="187" t="str">
        <f t="shared" si="382"/>
        <v/>
      </c>
      <c r="T1906" s="136" t="str">
        <f t="shared" si="383"/>
        <v>Riyazan</v>
      </c>
      <c r="U1906" s="137">
        <f>IF(P1906="","",IF(N1906=1,"",IF(Q1906="","",IF(Q1906&lt;=100,100,IF(Table1[[#This Row],[Day]]="Wed",100,200)))))</f>
        <v>100</v>
      </c>
      <c r="V1906" s="137" t="str">
        <f t="shared" si="384"/>
        <v/>
      </c>
      <c r="W1906" s="137">
        <f t="shared" si="385"/>
        <v>-100</v>
      </c>
      <c r="X1906" s="133">
        <f>100</f>
        <v>100</v>
      </c>
      <c r="Y1906" s="133" t="str">
        <f t="shared" si="386"/>
        <v/>
      </c>
      <c r="Z1906" s="133">
        <f t="shared" si="387"/>
        <v>-100</v>
      </c>
      <c r="AA1906" s="134" t="str">
        <f>TEXT(Table1[[#This Row],[Date]],"DDD")</f>
        <v>Sat</v>
      </c>
      <c r="AB1906" s="133" t="str">
        <f>IF(OR(G1906="Doomben",G1906="Eagle Farm"),"Q",IF(AND(Q1906&gt;1,Q1906&lt;55,Table1[[#This Row],[Source]]="Nat"),"Nat OK",IF(AND(Table1[[#This Row],[Source]]&lt;&gt;"Nat",Q1906&lt;55),"Poor &lt;55",IF(OR(G1906="Randwick",G1906="Flemington",G1906="Caulfield",G1906="Sandown Lake",G1906="Sandown Hill"),"Best","ave"))))</f>
        <v>Best</v>
      </c>
      <c r="AC1906" s="133">
        <f>IF(Q1906="","",IF(AB1906="Poor &lt;55",$AC$2*0.2%,IF(AND(AB1906="Q",AA1906&lt;&gt;"Wed"),$AC$2*0.4%,IF(AND(AB1906="Q",AA1906="Wed"),$AC$2*0.5%,IF(AND(AB1906="Ave",U1906=100),$AC$2*0.5%,IF(AND(AB1906="ave",U1906="",N1906=1,AG1906="Bush"),$AC$2*1%,IF(AND(AB1906="ave",U1906="",Q1906&gt;100),$AC$2*1.3%,IF(AND(AB1906="ave",U1906=""),$AC$2*1.2%,IF(AND(AB1906="Ave",U1906=200),$AC$2*1%,IF(AND(AB1906="Best",U1906=200),$AC$2*1.5%,IF(AND(AB1906="Best",U1906="",K1906&lt;&gt;"Pro Syd"),$AC$2*0.5%,IF(AND(AB1906="Best",U1906=""),$AC$2*1%,IF(AND(AB1906="Best",U1906=100,Table1[[#This Row],[State]]="NSW"),$AC$2*0.4%,IF(AND(AB1906="Best",U1906=100),$AC$2*1%,IF(Table1[[#This Row],[Adj]]="Nat OK",$AC$2*0.5%,"xxx")))))))))))))))</f>
        <v>40</v>
      </c>
      <c r="AD1906" s="133" t="str">
        <f t="shared" si="388"/>
        <v/>
      </c>
      <c r="AE1906" s="133">
        <f t="shared" si="389"/>
        <v>-40</v>
      </c>
      <c r="AF1906" s="133" t="str">
        <f>VLOOKUP(Table1[[#This Row],[Track]],$F$2672:$H$2715,2,FALSE)</f>
        <v>NSW</v>
      </c>
      <c r="AG1906" s="133" t="str">
        <f>VLOOKUP(Table1[[#This Row],[Track]],$F$2672:$H$2715,3,FALSE)</f>
        <v>-</v>
      </c>
      <c r="AH1906" s="133" t="str">
        <f>IF(Table1[[#This Row],[Date]]&lt;$AH$2,"",IF(Table1[[#This Row],[Date]]&lt;$AH$3,"Edge","Elite Combo"))</f>
        <v/>
      </c>
      <c r="AI1906" s="218">
        <f>Table1[[#This Row],[Time]]</f>
        <v>0.75694444444444442</v>
      </c>
      <c r="AJ1906" s="219" t="str">
        <f>Table1[[#This Row],[Track]]</f>
        <v>Randwick</v>
      </c>
      <c r="AK1906" s="216">
        <f>Table1[[#This Row],[Race ]]</f>
        <v>10</v>
      </c>
      <c r="AL1906" s="219">
        <f>Table1[[#This Row],[TAB]]</f>
        <v>10</v>
      </c>
      <c r="AM1906" s="219" t="str">
        <f>Table1[[#This Row],[Selection]]</f>
        <v>Riyazan</v>
      </c>
      <c r="AN1906" s="220" t="str">
        <f>Table1[[#This Row],[Sources]]</f>
        <v>E4-11/Nat-13</v>
      </c>
      <c r="AO1906" s="219">
        <f>Table1[[#This Row],[Scale Bet]]</f>
        <v>40</v>
      </c>
    </row>
    <row r="1907" spans="5:41" ht="16.5" customHeight="1" x14ac:dyDescent="0.25">
      <c r="E1907" s="185">
        <v>45591</v>
      </c>
      <c r="F1907" s="35">
        <v>0.75694444444444442</v>
      </c>
      <c r="G1907" s="36" t="s">
        <v>22</v>
      </c>
      <c r="H1907" s="36">
        <v>10</v>
      </c>
      <c r="I1907" s="36">
        <v>10</v>
      </c>
      <c r="J1907" s="36" t="s">
        <v>461</v>
      </c>
      <c r="K1907" s="36" t="s">
        <v>13</v>
      </c>
      <c r="L1907" s="165">
        <v>13</v>
      </c>
      <c r="M1907" s="134" t="str">
        <f t="shared" si="377"/>
        <v/>
      </c>
      <c r="N1907" s="36" t="str">
        <f t="shared" si="378"/>
        <v/>
      </c>
      <c r="O1907" s="135" t="str">
        <f t="shared" si="379"/>
        <v/>
      </c>
      <c r="P1907" s="186" t="str">
        <f t="shared" si="380"/>
        <v>OK</v>
      </c>
      <c r="Q1907" s="187" t="str">
        <f t="shared" si="381"/>
        <v/>
      </c>
      <c r="R1907" s="150"/>
      <c r="S1907" s="187" t="str">
        <f t="shared" si="382"/>
        <v/>
      </c>
      <c r="T1907" s="136" t="str">
        <f t="shared" si="383"/>
        <v>Riyazan</v>
      </c>
      <c r="U1907" s="137" t="str">
        <f>IF(P1907="","",IF(N1907=1,"",IF(Q1907="","",IF(Q1907&lt;=100,100,IF(Table1[[#This Row],[Day]]="Wed",100,200)))))</f>
        <v/>
      </c>
      <c r="V1907" s="137" t="str">
        <f t="shared" si="384"/>
        <v/>
      </c>
      <c r="W1907" s="137" t="str">
        <f t="shared" si="385"/>
        <v/>
      </c>
      <c r="X1907" s="133">
        <f>100</f>
        <v>100</v>
      </c>
      <c r="Y1907" s="133" t="str">
        <f t="shared" si="386"/>
        <v/>
      </c>
      <c r="Z1907" s="133">
        <f t="shared" si="387"/>
        <v>-100</v>
      </c>
      <c r="AA1907" s="134" t="str">
        <f>TEXT(Table1[[#This Row],[Date]],"DDD")</f>
        <v>Sat</v>
      </c>
      <c r="AB1907" s="133" t="str">
        <f>IF(OR(G1907="Doomben",G1907="Eagle Farm"),"Q",IF(AND(Q1907&gt;1,Q1907&lt;55,Table1[[#This Row],[Source]]="Nat"),"Nat OK",IF(AND(Table1[[#This Row],[Source]]&lt;&gt;"Nat",Q1907&lt;55),"Poor &lt;55",IF(OR(G1907="Randwick",G1907="Flemington",G1907="Caulfield",G1907="Sandown Lake",G1907="Sandown Hill"),"Best","ave"))))</f>
        <v>Best</v>
      </c>
      <c r="AC1907" s="133" t="str">
        <f>IF(Q1907="","",IF(AB1907="Poor &lt;55",$AC$2*0.2%,IF(AND(AB1907="Q",AA1907&lt;&gt;"Wed"),$AC$2*0.4%,IF(AND(AB1907="Q",AA1907="Wed"),$AC$2*0.5%,IF(AND(AB1907="Ave",U1907=100),$AC$2*0.5%,IF(AND(AB1907="ave",U1907="",N1907=1,AG1907="Bush"),$AC$2*1%,IF(AND(AB1907="ave",U1907="",Q1907&gt;100),$AC$2*1.3%,IF(AND(AB1907="ave",U1907=""),$AC$2*1.2%,IF(AND(AB1907="Ave",U1907=200),$AC$2*1%,IF(AND(AB1907="Best",U1907=200),$AC$2*1.5%,IF(AND(AB1907="Best",U1907="",K1907&lt;&gt;"Pro Syd"),$AC$2*0.5%,IF(AND(AB1907="Best",U1907=""),$AC$2*1%,IF(AND(AB1907="Best",U1907=100,Table1[[#This Row],[State]]="NSW"),$AC$2*0.4%,IF(AND(AB1907="Best",U1907=100),$AC$2*1%,IF(Table1[[#This Row],[Adj]]="Nat OK",$AC$2*0.5%,"xxx")))))))))))))))</f>
        <v/>
      </c>
      <c r="AD1907" s="133" t="str">
        <f t="shared" si="388"/>
        <v/>
      </c>
      <c r="AE1907" s="133" t="str">
        <f t="shared" si="389"/>
        <v/>
      </c>
      <c r="AF1907" s="133" t="str">
        <f>VLOOKUP(Table1[[#This Row],[Track]],$F$2672:$H$2715,2,FALSE)</f>
        <v>NSW</v>
      </c>
      <c r="AG1907" s="133" t="str">
        <f>VLOOKUP(Table1[[#This Row],[Track]],$F$2672:$H$2715,3,FALSE)</f>
        <v>-</v>
      </c>
      <c r="AH1907" s="133" t="str">
        <f>IF(Table1[[#This Row],[Date]]&lt;$AH$2,"",IF(Table1[[#This Row],[Date]]&lt;$AH$3,"Edge","Elite Combo"))</f>
        <v/>
      </c>
      <c r="AI1907" s="218">
        <f>Table1[[#This Row],[Time]]</f>
        <v>0.75694444444444442</v>
      </c>
      <c r="AJ1907" s="219" t="str">
        <f>Table1[[#This Row],[Track]]</f>
        <v>Randwick</v>
      </c>
      <c r="AK1907" s="216">
        <f>Table1[[#This Row],[Race ]]</f>
        <v>10</v>
      </c>
      <c r="AL1907" s="219">
        <f>Table1[[#This Row],[TAB]]</f>
        <v>10</v>
      </c>
      <c r="AM1907" s="219" t="str">
        <f>Table1[[#This Row],[Selection]]</f>
        <v>Riyazan</v>
      </c>
      <c r="AN1907" s="220" t="str">
        <f>Table1[[#This Row],[Sources]]</f>
        <v/>
      </c>
      <c r="AO1907" s="219" t="str">
        <f>Table1[[#This Row],[Scale Bet]]</f>
        <v/>
      </c>
    </row>
    <row r="1908" spans="5:41" ht="16.5" customHeight="1" x14ac:dyDescent="0.25">
      <c r="E1908" s="185">
        <v>45591</v>
      </c>
      <c r="F1908" s="35">
        <v>0.76249999999999996</v>
      </c>
      <c r="G1908" s="36" t="s">
        <v>217</v>
      </c>
      <c r="H1908" s="36">
        <v>10</v>
      </c>
      <c r="I1908" s="36">
        <v>6</v>
      </c>
      <c r="J1908" s="36" t="s">
        <v>462</v>
      </c>
      <c r="K1908" s="36" t="s">
        <v>13</v>
      </c>
      <c r="L1908" s="165">
        <v>11</v>
      </c>
      <c r="M1908" s="134">
        <f t="shared" si="377"/>
        <v>11</v>
      </c>
      <c r="N1908" s="36">
        <f t="shared" si="378"/>
        <v>1</v>
      </c>
      <c r="O1908" s="135" t="str">
        <f t="shared" si="379"/>
        <v>Nat-11</v>
      </c>
      <c r="P1908" s="186" t="str">
        <f t="shared" si="380"/>
        <v/>
      </c>
      <c r="Q1908" s="187">
        <f t="shared" si="381"/>
        <v>44</v>
      </c>
      <c r="R1908" s="150"/>
      <c r="S1908" s="187" t="str">
        <f t="shared" si="382"/>
        <v/>
      </c>
      <c r="T1908" s="136" t="str">
        <f t="shared" si="383"/>
        <v>I Am Artie</v>
      </c>
      <c r="U1908" s="137" t="str">
        <f>IF(P1908="","",IF(N1908=1,"",IF(Q1908="","",IF(Q1908&lt;=100,100,IF(Table1[[#This Row],[Day]]="Wed",100,200)))))</f>
        <v/>
      </c>
      <c r="V1908" s="137" t="str">
        <f t="shared" si="384"/>
        <v/>
      </c>
      <c r="W1908" s="137" t="str">
        <f t="shared" si="385"/>
        <v/>
      </c>
      <c r="X1908" s="133">
        <f>100</f>
        <v>100</v>
      </c>
      <c r="Y1908" s="133" t="str">
        <f t="shared" si="386"/>
        <v/>
      </c>
      <c r="Z1908" s="133">
        <f t="shared" si="387"/>
        <v>-100</v>
      </c>
      <c r="AA1908" s="134" t="str">
        <f>TEXT(Table1[[#This Row],[Date]],"DDD")</f>
        <v>Sat</v>
      </c>
      <c r="AB1908" s="133" t="str">
        <f>IF(OR(G1908="Doomben",G1908="Eagle Farm"),"Q",IF(AND(Q1908&gt;1,Q1908&lt;55,Table1[[#This Row],[Source]]="Nat"),"Nat OK",IF(AND(Table1[[#This Row],[Source]]&lt;&gt;"Nat",Q1908&lt;55),"Poor &lt;55",IF(OR(G1908="Randwick",G1908="Flemington",G1908="Caulfield",G1908="Sandown Lake",G1908="Sandown Hill"),"Best","ave"))))</f>
        <v>Q</v>
      </c>
      <c r="AC1908" s="133">
        <f>IF(Q1908="","",IF(AB1908="Poor &lt;55",$AC$2*0.2%,IF(AND(AB1908="Q",AA1908&lt;&gt;"Wed"),$AC$2*0.4%,IF(AND(AB1908="Q",AA1908="Wed"),$AC$2*0.5%,IF(AND(AB1908="Ave",U1908=100),$AC$2*0.5%,IF(AND(AB1908="ave",U1908="",N1908=1,AG1908="Bush"),$AC$2*1%,IF(AND(AB1908="ave",U1908="",Q1908&gt;100),$AC$2*1.3%,IF(AND(AB1908="ave",U1908=""),$AC$2*1.2%,IF(AND(AB1908="Ave",U1908=200),$AC$2*1%,IF(AND(AB1908="Best",U1908=200),$AC$2*1.5%,IF(AND(AB1908="Best",U1908="",K1908&lt;&gt;"Pro Syd"),$AC$2*0.5%,IF(AND(AB1908="Best",U1908=""),$AC$2*1%,IF(AND(AB1908="Best",U1908=100,Table1[[#This Row],[State]]="NSW"),$AC$2*0.4%,IF(AND(AB1908="Best",U1908=100),$AC$2*1%,IF(Table1[[#This Row],[Adj]]="Nat OK",$AC$2*0.5%,"xxx")))))))))))))))</f>
        <v>40</v>
      </c>
      <c r="AD1908" s="133" t="str">
        <f t="shared" si="388"/>
        <v/>
      </c>
      <c r="AE1908" s="133">
        <f t="shared" si="389"/>
        <v>-40</v>
      </c>
      <c r="AF1908" s="133" t="str">
        <f>VLOOKUP(Table1[[#This Row],[Track]],$F$2672:$H$2715,2,FALSE)</f>
        <v>Qld</v>
      </c>
      <c r="AG1908" s="133" t="str">
        <f>VLOOKUP(Table1[[#This Row],[Track]],$F$2672:$H$2715,3,FALSE)</f>
        <v>-</v>
      </c>
      <c r="AH1908" s="133" t="str">
        <f>IF(Table1[[#This Row],[Date]]&lt;$AH$2,"",IF(Table1[[#This Row],[Date]]&lt;$AH$3,"Edge","Elite Combo"))</f>
        <v/>
      </c>
      <c r="AI1908" s="218">
        <f>Table1[[#This Row],[Time]]</f>
        <v>0.76249999999999996</v>
      </c>
      <c r="AJ1908" s="219" t="str">
        <f>Table1[[#This Row],[Track]]</f>
        <v>Doomben</v>
      </c>
      <c r="AK1908" s="216">
        <f>Table1[[#This Row],[Race ]]</f>
        <v>10</v>
      </c>
      <c r="AL1908" s="219">
        <f>Table1[[#This Row],[TAB]]</f>
        <v>6</v>
      </c>
      <c r="AM1908" s="219" t="str">
        <f>Table1[[#This Row],[Selection]]</f>
        <v>I Am Artie</v>
      </c>
      <c r="AN1908" s="220" t="str">
        <f>Table1[[#This Row],[Sources]]</f>
        <v>Nat-11</v>
      </c>
      <c r="AO1908" s="219">
        <f>Table1[[#This Row],[Scale Bet]]</f>
        <v>40</v>
      </c>
    </row>
    <row r="1909" spans="5:41" ht="16.5" customHeight="1" x14ac:dyDescent="0.25">
      <c r="E1909" s="185">
        <v>45592</v>
      </c>
      <c r="F1909" s="35">
        <v>0.64236111111111116</v>
      </c>
      <c r="G1909" s="36" t="s">
        <v>574</v>
      </c>
      <c r="H1909" s="36">
        <v>3</v>
      </c>
      <c r="I1909" s="36">
        <v>3</v>
      </c>
      <c r="J1909" s="36" t="s">
        <v>367</v>
      </c>
      <c r="K1909" s="36" t="s">
        <v>40</v>
      </c>
      <c r="L1909" s="165">
        <v>14</v>
      </c>
      <c r="M1909" s="134">
        <f t="shared" si="377"/>
        <v>14</v>
      </c>
      <c r="N1909" s="36">
        <f t="shared" si="378"/>
        <v>1</v>
      </c>
      <c r="O1909" s="135" t="str">
        <f t="shared" si="379"/>
        <v>Edge-14</v>
      </c>
      <c r="P1909" s="186" t="str">
        <f t="shared" si="380"/>
        <v/>
      </c>
      <c r="Q1909" s="187">
        <f t="shared" si="381"/>
        <v>56</v>
      </c>
      <c r="R1909" s="150">
        <v>1.6</v>
      </c>
      <c r="S1909" s="187">
        <f t="shared" si="382"/>
        <v>89.600000000000009</v>
      </c>
      <c r="T1909" s="136" t="str">
        <f t="shared" si="383"/>
        <v>Briasa</v>
      </c>
      <c r="U1909" s="137" t="str">
        <f>IF(P1909="","",IF(N1909=1,"",IF(Q1909="","",IF(Q1909&lt;=100,100,IF(Table1[[#This Row],[Day]]="Wed",100,200)))))</f>
        <v/>
      </c>
      <c r="V1909" s="137" t="str">
        <f t="shared" si="384"/>
        <v/>
      </c>
      <c r="W1909" s="137" t="str">
        <f t="shared" si="385"/>
        <v/>
      </c>
      <c r="X1909" s="133">
        <f>100</f>
        <v>100</v>
      </c>
      <c r="Y1909" s="133">
        <f t="shared" si="386"/>
        <v>160</v>
      </c>
      <c r="Z1909" s="133">
        <f t="shared" si="387"/>
        <v>60</v>
      </c>
      <c r="AA1909" s="134" t="str">
        <f>TEXT(Table1[[#This Row],[Date]],"DDD")</f>
        <v>Sun</v>
      </c>
      <c r="AB1909" s="133" t="str">
        <f>IF(OR(G1909="Doomben",G1909="Eagle Farm"),"Q",IF(AND(Q1909&gt;1,Q1909&lt;55,Table1[[#This Row],[Source]]="Nat"),"Nat OK",IF(AND(Table1[[#This Row],[Source]]&lt;&gt;"Nat",Q1909&lt;55),"Poor &lt;55",IF(OR(G1909="Randwick",G1909="Flemington",G1909="Caulfield",G1909="Sandown Lake",G1909="Sandown Hill"),"Best","ave"))))</f>
        <v>ave</v>
      </c>
      <c r="AC1909" s="133">
        <f>IF(Q1909="","",IF(AB1909="Poor &lt;55",$AC$2*0.2%,IF(AND(AB1909="Q",AA1909&lt;&gt;"Wed"),$AC$2*0.4%,IF(AND(AB1909="Q",AA1909="Wed"),$AC$2*0.5%,IF(AND(AB1909="Ave",U1909=100),$AC$2*0.5%,IF(AND(AB1909="ave",U1909="",N1909=1,AG1909="Bush"),$AC$2*1%,IF(AND(AB1909="ave",U1909="",Q1909&gt;100),$AC$2*1.3%,IF(AND(AB1909="ave",U1909=""),$AC$2*1.2%,IF(AND(AB1909="Ave",U1909=200),$AC$2*1%,IF(AND(AB1909="Best",U1909=200),$AC$2*1.5%,IF(AND(AB1909="Best",U1909="",K1909&lt;&gt;"Pro Syd"),$AC$2*0.5%,IF(AND(AB1909="Best",U1909=""),$AC$2*1%,IF(AND(AB1909="Best",U1909=100,Table1[[#This Row],[State]]="NSW"),$AC$2*0.4%,IF(AND(AB1909="Best",U1909=100),$AC$2*1%,IF(Table1[[#This Row],[Adj]]="Nat OK",$AC$2*0.5%,"xxx")))))))))))))))</f>
        <v>120</v>
      </c>
      <c r="AD1909" s="133">
        <f t="shared" si="388"/>
        <v>192</v>
      </c>
      <c r="AE1909" s="133">
        <f t="shared" si="389"/>
        <v>72</v>
      </c>
      <c r="AF1909" s="133" t="str">
        <f>VLOOKUP(Table1[[#This Row],[Track]],$F$2672:$H$2715,2,FALSE)</f>
        <v>NSW</v>
      </c>
      <c r="AG1909" s="133" t="str">
        <f>VLOOKUP(Table1[[#This Row],[Track]],$F$2672:$H$2715,3,FALSE)</f>
        <v>-</v>
      </c>
      <c r="AH1909" s="133" t="str">
        <f>IF(Table1[[#This Row],[Date]]&lt;$AH$2,"",IF(Table1[[#This Row],[Date]]&lt;$AH$3,"Edge","Elite Combo"))</f>
        <v/>
      </c>
      <c r="AI1909" s="218">
        <f>Table1[[#This Row],[Time]]</f>
        <v>0.64236111111111116</v>
      </c>
      <c r="AJ1909" s="219" t="str">
        <f>Table1[[#This Row],[Track]]</f>
        <v>Kensington</v>
      </c>
      <c r="AK1909" s="216">
        <f>Table1[[#This Row],[Race ]]</f>
        <v>3</v>
      </c>
      <c r="AL1909" s="219">
        <f>Table1[[#This Row],[TAB]]</f>
        <v>3</v>
      </c>
      <c r="AM1909" s="219" t="str">
        <f>Table1[[#This Row],[Selection]]</f>
        <v>Briasa</v>
      </c>
      <c r="AN1909" s="220" t="str">
        <f>Table1[[#This Row],[Sources]]</f>
        <v>Edge-14</v>
      </c>
      <c r="AO1909" s="219">
        <f>Table1[[#This Row],[Scale Bet]]</f>
        <v>120</v>
      </c>
    </row>
    <row r="1910" spans="5:41" ht="16.5" customHeight="1" x14ac:dyDescent="0.25">
      <c r="E1910" s="185">
        <v>45598</v>
      </c>
      <c r="F1910" s="35">
        <v>0.53125</v>
      </c>
      <c r="G1910" s="36" t="s">
        <v>17</v>
      </c>
      <c r="H1910" s="36">
        <v>2</v>
      </c>
      <c r="I1910" s="36">
        <v>3</v>
      </c>
      <c r="J1910" s="36" t="s">
        <v>463</v>
      </c>
      <c r="K1910" s="36" t="s">
        <v>60</v>
      </c>
      <c r="L1910" s="165">
        <v>15</v>
      </c>
      <c r="M1910" s="134">
        <f t="shared" si="377"/>
        <v>15</v>
      </c>
      <c r="N1910" s="36">
        <f t="shared" si="378"/>
        <v>1</v>
      </c>
      <c r="O1910" s="135" t="str">
        <f t="shared" si="379"/>
        <v>Pro Syd-15</v>
      </c>
      <c r="P1910" s="186" t="str">
        <f t="shared" si="380"/>
        <v>OK</v>
      </c>
      <c r="Q1910" s="187">
        <f t="shared" si="381"/>
        <v>60</v>
      </c>
      <c r="R1910" s="150"/>
      <c r="S1910" s="187" t="str">
        <f t="shared" si="382"/>
        <v/>
      </c>
      <c r="T1910" s="136" t="str">
        <f t="shared" si="383"/>
        <v>Asgarda</v>
      </c>
      <c r="U1910" s="137" t="str">
        <f>IF(P1910="","",IF(N1910=1,"",IF(Q1910="","",IF(Q1910&lt;=100,100,IF(Table1[[#This Row],[Day]]="Wed",100,200)))))</f>
        <v/>
      </c>
      <c r="V1910" s="137" t="str">
        <f t="shared" si="384"/>
        <v/>
      </c>
      <c r="W1910" s="137" t="str">
        <f t="shared" si="385"/>
        <v/>
      </c>
      <c r="X1910" s="133">
        <f>100</f>
        <v>100</v>
      </c>
      <c r="Y1910" s="133" t="str">
        <f t="shared" si="386"/>
        <v/>
      </c>
      <c r="Z1910" s="133">
        <f t="shared" si="387"/>
        <v>-100</v>
      </c>
      <c r="AA1910" s="134" t="str">
        <f>TEXT(Table1[[#This Row],[Date]],"DDD")</f>
        <v>Sat</v>
      </c>
      <c r="AB1910" s="133" t="str">
        <f>IF(OR(G1910="Doomben",G1910="Eagle Farm"),"Q",IF(AND(Q1910&gt;1,Q1910&lt;55,Table1[[#This Row],[Source]]="Nat"),"Nat OK",IF(AND(Table1[[#This Row],[Source]]&lt;&gt;"Nat",Q1910&lt;55),"Poor &lt;55",IF(OR(G1910="Randwick",G1910="Flemington",G1910="Caulfield",G1910="Sandown Lake",G1910="Sandown Hill"),"Best","ave"))))</f>
        <v>ave</v>
      </c>
      <c r="AC1910" s="133">
        <f>IF(Q1910="","",IF(AB1910="Poor &lt;55",$AC$2*0.2%,IF(AND(AB1910="Q",AA1910&lt;&gt;"Wed"),$AC$2*0.4%,IF(AND(AB1910="Q",AA1910="Wed"),$AC$2*0.5%,IF(AND(AB1910="Ave",U1910=100),$AC$2*0.5%,IF(AND(AB1910="ave",U1910="",N1910=1,AG1910="Bush"),$AC$2*1%,IF(AND(AB1910="ave",U1910="",Q1910&gt;100),$AC$2*1.3%,IF(AND(AB1910="ave",U1910=""),$AC$2*1.2%,IF(AND(AB1910="Ave",U1910=200),$AC$2*1%,IF(AND(AB1910="Best",U1910=200),$AC$2*1.5%,IF(AND(AB1910="Best",U1910="",K1910&lt;&gt;"Pro Syd"),$AC$2*0.5%,IF(AND(AB1910="Best",U1910=""),$AC$2*1%,IF(AND(AB1910="Best",U1910=100,Table1[[#This Row],[State]]="NSW"),$AC$2*0.4%,IF(AND(AB1910="Best",U1910=100),$AC$2*1%,IF(Table1[[#This Row],[Adj]]="Nat OK",$AC$2*0.5%,"xxx")))))))))))))))</f>
        <v>120</v>
      </c>
      <c r="AD1910" s="133" t="str">
        <f t="shared" si="388"/>
        <v/>
      </c>
      <c r="AE1910" s="133">
        <f t="shared" si="389"/>
        <v>-120</v>
      </c>
      <c r="AF1910" s="133" t="str">
        <f>VLOOKUP(Table1[[#This Row],[Track]],$F$2672:$H$2715,2,FALSE)</f>
        <v>NSW</v>
      </c>
      <c r="AG1910" s="133" t="str">
        <f>VLOOKUP(Table1[[#This Row],[Track]],$F$2672:$H$2715,3,FALSE)</f>
        <v>-</v>
      </c>
      <c r="AH1910" s="133" t="str">
        <f>IF(Table1[[#This Row],[Date]]&lt;$AH$2,"",IF(Table1[[#This Row],[Date]]&lt;$AH$3,"Edge","Elite Combo"))</f>
        <v/>
      </c>
      <c r="AI1910" s="218">
        <f>Table1[[#This Row],[Time]]</f>
        <v>0.53125</v>
      </c>
      <c r="AJ1910" s="219" t="str">
        <f>Table1[[#This Row],[Track]]</f>
        <v>Rosehill</v>
      </c>
      <c r="AK1910" s="216">
        <f>Table1[[#This Row],[Race ]]</f>
        <v>2</v>
      </c>
      <c r="AL1910" s="219">
        <f>Table1[[#This Row],[TAB]]</f>
        <v>3</v>
      </c>
      <c r="AM1910" s="219" t="str">
        <f>Table1[[#This Row],[Selection]]</f>
        <v>Asgarda</v>
      </c>
      <c r="AN1910" s="220" t="str">
        <f>Table1[[#This Row],[Sources]]</f>
        <v>Pro Syd-15</v>
      </c>
      <c r="AO1910" s="219">
        <f>Table1[[#This Row],[Scale Bet]]</f>
        <v>120</v>
      </c>
    </row>
    <row r="1911" spans="5:41" ht="16.5" customHeight="1" x14ac:dyDescent="0.25">
      <c r="E1911" s="185">
        <v>45598</v>
      </c>
      <c r="F1911" s="35">
        <v>0.53125</v>
      </c>
      <c r="G1911" s="36" t="s">
        <v>17</v>
      </c>
      <c r="H1911" s="36">
        <v>2</v>
      </c>
      <c r="I1911" s="36">
        <v>10</v>
      </c>
      <c r="J1911" s="36" t="s">
        <v>464</v>
      </c>
      <c r="K1911" s="36" t="s">
        <v>60</v>
      </c>
      <c r="L1911" s="165">
        <v>10</v>
      </c>
      <c r="M1911" s="134">
        <f t="shared" si="377"/>
        <v>10</v>
      </c>
      <c r="N1911" s="36">
        <f t="shared" si="378"/>
        <v>1</v>
      </c>
      <c r="O1911" s="135" t="str">
        <f t="shared" si="379"/>
        <v>Pro Syd-10</v>
      </c>
      <c r="P1911" s="186" t="str">
        <f t="shared" si="380"/>
        <v>OK</v>
      </c>
      <c r="Q1911" s="187">
        <f t="shared" si="381"/>
        <v>40</v>
      </c>
      <c r="R1911" s="150"/>
      <c r="S1911" s="187" t="str">
        <f t="shared" si="382"/>
        <v/>
      </c>
      <c r="T1911" s="136" t="str">
        <f t="shared" si="383"/>
        <v>Pippie Beach</v>
      </c>
      <c r="U1911" s="137" t="str">
        <f>IF(P1911="","",IF(N1911=1,"",IF(Q1911="","",IF(Q1911&lt;=100,100,IF(Table1[[#This Row],[Day]]="Wed",100,200)))))</f>
        <v/>
      </c>
      <c r="V1911" s="137" t="str">
        <f t="shared" si="384"/>
        <v/>
      </c>
      <c r="W1911" s="137" t="str">
        <f t="shared" si="385"/>
        <v/>
      </c>
      <c r="X1911" s="133">
        <f>100</f>
        <v>100</v>
      </c>
      <c r="Y1911" s="133" t="str">
        <f t="shared" si="386"/>
        <v/>
      </c>
      <c r="Z1911" s="133">
        <f t="shared" si="387"/>
        <v>-100</v>
      </c>
      <c r="AA1911" s="134" t="str">
        <f>TEXT(Table1[[#This Row],[Date]],"DDD")</f>
        <v>Sat</v>
      </c>
      <c r="AB1911" s="133" t="str">
        <f>IF(OR(G1911="Doomben",G1911="Eagle Farm"),"Q",IF(AND(Q1911&gt;1,Q1911&lt;55,Table1[[#This Row],[Source]]="Nat"),"Nat OK",IF(AND(Table1[[#This Row],[Source]]&lt;&gt;"Nat",Q1911&lt;55),"Poor &lt;55",IF(OR(G1911="Randwick",G1911="Flemington",G1911="Caulfield",G1911="Sandown Lake",G1911="Sandown Hill"),"Best","ave"))))</f>
        <v>Poor &lt;55</v>
      </c>
      <c r="AC1911" s="133">
        <f>IF(Q1911="","",IF(AB1911="Poor &lt;55",$AC$2*0.2%,IF(AND(AB1911="Q",AA1911&lt;&gt;"Wed"),$AC$2*0.4%,IF(AND(AB1911="Q",AA1911="Wed"),$AC$2*0.5%,IF(AND(AB1911="Ave",U1911=100),$AC$2*0.5%,IF(AND(AB1911="ave",U1911="",N1911=1,AG1911="Bush"),$AC$2*1%,IF(AND(AB1911="ave",U1911="",Q1911&gt;100),$AC$2*1.3%,IF(AND(AB1911="ave",U1911=""),$AC$2*1.2%,IF(AND(AB1911="Ave",U1911=200),$AC$2*1%,IF(AND(AB1911="Best",U1911=200),$AC$2*1.5%,IF(AND(AB1911="Best",U1911="",K1911&lt;&gt;"Pro Syd"),$AC$2*0.5%,IF(AND(AB1911="Best",U1911=""),$AC$2*1%,IF(AND(AB1911="Best",U1911=100,Table1[[#This Row],[State]]="NSW"),$AC$2*0.4%,IF(AND(AB1911="Best",U1911=100),$AC$2*1%,IF(Table1[[#This Row],[Adj]]="Nat OK",$AC$2*0.5%,"xxx")))))))))))))))</f>
        <v>20</v>
      </c>
      <c r="AD1911" s="133" t="str">
        <f t="shared" si="388"/>
        <v/>
      </c>
      <c r="AE1911" s="133">
        <f t="shared" si="389"/>
        <v>-20</v>
      </c>
      <c r="AF1911" s="133" t="str">
        <f>VLOOKUP(Table1[[#This Row],[Track]],$F$2672:$H$2715,2,FALSE)</f>
        <v>NSW</v>
      </c>
      <c r="AG1911" s="133" t="str">
        <f>VLOOKUP(Table1[[#This Row],[Track]],$F$2672:$H$2715,3,FALSE)</f>
        <v>-</v>
      </c>
      <c r="AH1911" s="133" t="str">
        <f>IF(Table1[[#This Row],[Date]]&lt;$AH$2,"",IF(Table1[[#This Row],[Date]]&lt;$AH$3,"Edge","Elite Combo"))</f>
        <v/>
      </c>
      <c r="AI1911" s="218">
        <f>Table1[[#This Row],[Time]]</f>
        <v>0.53125</v>
      </c>
      <c r="AJ1911" s="219" t="str">
        <f>Table1[[#This Row],[Track]]</f>
        <v>Rosehill</v>
      </c>
      <c r="AK1911" s="216">
        <f>Table1[[#This Row],[Race ]]</f>
        <v>2</v>
      </c>
      <c r="AL1911" s="219">
        <f>Table1[[#This Row],[TAB]]</f>
        <v>10</v>
      </c>
      <c r="AM1911" s="219" t="str">
        <f>Table1[[#This Row],[Selection]]</f>
        <v>Pippie Beach</v>
      </c>
      <c r="AN1911" s="220" t="str">
        <f>Table1[[#This Row],[Sources]]</f>
        <v>Pro Syd-10</v>
      </c>
      <c r="AO1911" s="219">
        <f>Table1[[#This Row],[Scale Bet]]</f>
        <v>20</v>
      </c>
    </row>
    <row r="1912" spans="5:41" ht="16.5" customHeight="1" x14ac:dyDescent="0.25">
      <c r="E1912" s="185">
        <v>45598</v>
      </c>
      <c r="F1912" s="35">
        <v>0.55555555555555558</v>
      </c>
      <c r="G1912" s="36" t="s">
        <v>17</v>
      </c>
      <c r="H1912" s="36">
        <v>3</v>
      </c>
      <c r="I1912" s="36">
        <v>9</v>
      </c>
      <c r="J1912" s="36" t="s">
        <v>465</v>
      </c>
      <c r="K1912" s="36" t="s">
        <v>1</v>
      </c>
      <c r="L1912" s="165">
        <v>10</v>
      </c>
      <c r="M1912" s="134">
        <f t="shared" si="377"/>
        <v>23</v>
      </c>
      <c r="N1912" s="36">
        <f t="shared" si="378"/>
        <v>2</v>
      </c>
      <c r="O1912" s="135" t="str">
        <f t="shared" si="379"/>
        <v>E4-10/Nat-13</v>
      </c>
      <c r="P1912" s="186" t="str">
        <f t="shared" si="380"/>
        <v>OK</v>
      </c>
      <c r="Q1912" s="187">
        <f t="shared" si="381"/>
        <v>92</v>
      </c>
      <c r="R1912" s="150"/>
      <c r="S1912" s="187" t="str">
        <f t="shared" si="382"/>
        <v/>
      </c>
      <c r="T1912" s="136" t="str">
        <f t="shared" si="383"/>
        <v>Seafall</v>
      </c>
      <c r="U1912" s="137">
        <f>IF(P1912="","",IF(N1912=1,"",IF(Q1912="","",IF(Q1912&lt;=100,100,IF(Table1[[#This Row],[Day]]="Wed",100,200)))))</f>
        <v>100</v>
      </c>
      <c r="V1912" s="137" t="str">
        <f t="shared" si="384"/>
        <v/>
      </c>
      <c r="W1912" s="137">
        <f t="shared" si="385"/>
        <v>-100</v>
      </c>
      <c r="X1912" s="133">
        <f>100</f>
        <v>100</v>
      </c>
      <c r="Y1912" s="133" t="str">
        <f t="shared" si="386"/>
        <v/>
      </c>
      <c r="Z1912" s="133">
        <f t="shared" si="387"/>
        <v>-100</v>
      </c>
      <c r="AA1912" s="134" t="str">
        <f>TEXT(Table1[[#This Row],[Date]],"DDD")</f>
        <v>Sat</v>
      </c>
      <c r="AB1912" s="133" t="str">
        <f>IF(OR(G1912="Doomben",G1912="Eagle Farm"),"Q",IF(AND(Q1912&gt;1,Q1912&lt;55,Table1[[#This Row],[Source]]="Nat"),"Nat OK",IF(AND(Table1[[#This Row],[Source]]&lt;&gt;"Nat",Q1912&lt;55),"Poor &lt;55",IF(OR(G1912="Randwick",G1912="Flemington",G1912="Caulfield",G1912="Sandown Lake",G1912="Sandown Hill"),"Best","ave"))))</f>
        <v>ave</v>
      </c>
      <c r="AC1912" s="133">
        <f>IF(Q1912="","",IF(AB1912="Poor &lt;55",$AC$2*0.2%,IF(AND(AB1912="Q",AA1912&lt;&gt;"Wed"),$AC$2*0.4%,IF(AND(AB1912="Q",AA1912="Wed"),$AC$2*0.5%,IF(AND(AB1912="Ave",U1912=100),$AC$2*0.5%,IF(AND(AB1912="ave",U1912="",N1912=1,AG1912="Bush"),$AC$2*1%,IF(AND(AB1912="ave",U1912="",Q1912&gt;100),$AC$2*1.3%,IF(AND(AB1912="ave",U1912=""),$AC$2*1.2%,IF(AND(AB1912="Ave",U1912=200),$AC$2*1%,IF(AND(AB1912="Best",U1912=200),$AC$2*1.5%,IF(AND(AB1912="Best",U1912="",K1912&lt;&gt;"Pro Syd"),$AC$2*0.5%,IF(AND(AB1912="Best",U1912=""),$AC$2*1%,IF(AND(AB1912="Best",U1912=100,Table1[[#This Row],[State]]="NSW"),$AC$2*0.4%,IF(AND(AB1912="Best",U1912=100),$AC$2*1%,IF(Table1[[#This Row],[Adj]]="Nat OK",$AC$2*0.5%,"xxx")))))))))))))))</f>
        <v>50</v>
      </c>
      <c r="AD1912" s="133" t="str">
        <f t="shared" si="388"/>
        <v/>
      </c>
      <c r="AE1912" s="133">
        <f t="shared" si="389"/>
        <v>-50</v>
      </c>
      <c r="AF1912" s="133" t="str">
        <f>VLOOKUP(Table1[[#This Row],[Track]],$F$2672:$H$2715,2,FALSE)</f>
        <v>NSW</v>
      </c>
      <c r="AG1912" s="133" t="str">
        <f>VLOOKUP(Table1[[#This Row],[Track]],$F$2672:$H$2715,3,FALSE)</f>
        <v>-</v>
      </c>
      <c r="AH1912" s="133" t="str">
        <f>IF(Table1[[#This Row],[Date]]&lt;$AH$2,"",IF(Table1[[#This Row],[Date]]&lt;$AH$3,"Edge","Elite Combo"))</f>
        <v/>
      </c>
      <c r="AI1912" s="218">
        <f>Table1[[#This Row],[Time]]</f>
        <v>0.55555555555555558</v>
      </c>
      <c r="AJ1912" s="219" t="str">
        <f>Table1[[#This Row],[Track]]</f>
        <v>Rosehill</v>
      </c>
      <c r="AK1912" s="216">
        <f>Table1[[#This Row],[Race ]]</f>
        <v>3</v>
      </c>
      <c r="AL1912" s="219">
        <f>Table1[[#This Row],[TAB]]</f>
        <v>9</v>
      </c>
      <c r="AM1912" s="219" t="str">
        <f>Table1[[#This Row],[Selection]]</f>
        <v>Seafall</v>
      </c>
      <c r="AN1912" s="220" t="str">
        <f>Table1[[#This Row],[Sources]]</f>
        <v>E4-10/Nat-13</v>
      </c>
      <c r="AO1912" s="219">
        <f>Table1[[#This Row],[Scale Bet]]</f>
        <v>50</v>
      </c>
    </row>
    <row r="1913" spans="5:41" ht="16.5" customHeight="1" x14ac:dyDescent="0.25">
      <c r="E1913" s="185">
        <v>45598</v>
      </c>
      <c r="F1913" s="35">
        <v>0.55555555555555558</v>
      </c>
      <c r="G1913" s="36" t="s">
        <v>17</v>
      </c>
      <c r="H1913" s="36">
        <v>3</v>
      </c>
      <c r="I1913" s="36">
        <v>9</v>
      </c>
      <c r="J1913" s="36" t="s">
        <v>465</v>
      </c>
      <c r="K1913" s="36" t="s">
        <v>13</v>
      </c>
      <c r="L1913" s="165">
        <v>13</v>
      </c>
      <c r="M1913" s="134" t="str">
        <f t="shared" si="377"/>
        <v/>
      </c>
      <c r="N1913" s="36" t="str">
        <f t="shared" si="378"/>
        <v/>
      </c>
      <c r="O1913" s="135" t="str">
        <f t="shared" si="379"/>
        <v/>
      </c>
      <c r="P1913" s="186" t="str">
        <f t="shared" si="380"/>
        <v>OK</v>
      </c>
      <c r="Q1913" s="187" t="str">
        <f t="shared" si="381"/>
        <v/>
      </c>
      <c r="R1913" s="150"/>
      <c r="S1913" s="187" t="str">
        <f t="shared" si="382"/>
        <v/>
      </c>
      <c r="T1913" s="136" t="str">
        <f t="shared" si="383"/>
        <v>Seafall</v>
      </c>
      <c r="U1913" s="137" t="str">
        <f>IF(P1913="","",IF(N1913=1,"",IF(Q1913="","",IF(Q1913&lt;=100,100,IF(Table1[[#This Row],[Day]]="Wed",100,200)))))</f>
        <v/>
      </c>
      <c r="V1913" s="137" t="str">
        <f t="shared" si="384"/>
        <v/>
      </c>
      <c r="W1913" s="137" t="str">
        <f t="shared" si="385"/>
        <v/>
      </c>
      <c r="X1913" s="133">
        <f>100</f>
        <v>100</v>
      </c>
      <c r="Y1913" s="133" t="str">
        <f t="shared" si="386"/>
        <v/>
      </c>
      <c r="Z1913" s="133">
        <f t="shared" si="387"/>
        <v>-100</v>
      </c>
      <c r="AA1913" s="134" t="str">
        <f>TEXT(Table1[[#This Row],[Date]],"DDD")</f>
        <v>Sat</v>
      </c>
      <c r="AB1913" s="133" t="str">
        <f>IF(OR(G1913="Doomben",G1913="Eagle Farm"),"Q",IF(AND(Q1913&gt;1,Q1913&lt;55,Table1[[#This Row],[Source]]="Nat"),"Nat OK",IF(AND(Table1[[#This Row],[Source]]&lt;&gt;"Nat",Q1913&lt;55),"Poor &lt;55",IF(OR(G1913="Randwick",G1913="Flemington",G1913="Caulfield",G1913="Sandown Lake",G1913="Sandown Hill"),"Best","ave"))))</f>
        <v>ave</v>
      </c>
      <c r="AC1913" s="133" t="str">
        <f>IF(Q1913="","",IF(AB1913="Poor &lt;55",$AC$2*0.2%,IF(AND(AB1913="Q",AA1913&lt;&gt;"Wed"),$AC$2*0.4%,IF(AND(AB1913="Q",AA1913="Wed"),$AC$2*0.5%,IF(AND(AB1913="Ave",U1913=100),$AC$2*0.5%,IF(AND(AB1913="ave",U1913="",N1913=1,AG1913="Bush"),$AC$2*1%,IF(AND(AB1913="ave",U1913="",Q1913&gt;100),$AC$2*1.3%,IF(AND(AB1913="ave",U1913=""),$AC$2*1.2%,IF(AND(AB1913="Ave",U1913=200),$AC$2*1%,IF(AND(AB1913="Best",U1913=200),$AC$2*1.5%,IF(AND(AB1913="Best",U1913="",K1913&lt;&gt;"Pro Syd"),$AC$2*0.5%,IF(AND(AB1913="Best",U1913=""),$AC$2*1%,IF(AND(AB1913="Best",U1913=100,Table1[[#This Row],[State]]="NSW"),$AC$2*0.4%,IF(AND(AB1913="Best",U1913=100),$AC$2*1%,IF(Table1[[#This Row],[Adj]]="Nat OK",$AC$2*0.5%,"xxx")))))))))))))))</f>
        <v/>
      </c>
      <c r="AD1913" s="133" t="str">
        <f t="shared" si="388"/>
        <v/>
      </c>
      <c r="AE1913" s="133" t="str">
        <f t="shared" si="389"/>
        <v/>
      </c>
      <c r="AF1913" s="133" t="str">
        <f>VLOOKUP(Table1[[#This Row],[Track]],$F$2672:$H$2715,2,FALSE)</f>
        <v>NSW</v>
      </c>
      <c r="AG1913" s="133" t="str">
        <f>VLOOKUP(Table1[[#This Row],[Track]],$F$2672:$H$2715,3,FALSE)</f>
        <v>-</v>
      </c>
      <c r="AH1913" s="133" t="str">
        <f>IF(Table1[[#This Row],[Date]]&lt;$AH$2,"",IF(Table1[[#This Row],[Date]]&lt;$AH$3,"Edge","Elite Combo"))</f>
        <v/>
      </c>
      <c r="AI1913" s="218">
        <f>Table1[[#This Row],[Time]]</f>
        <v>0.55555555555555558</v>
      </c>
      <c r="AJ1913" s="219" t="str">
        <f>Table1[[#This Row],[Track]]</f>
        <v>Rosehill</v>
      </c>
      <c r="AK1913" s="216">
        <f>Table1[[#This Row],[Race ]]</f>
        <v>3</v>
      </c>
      <c r="AL1913" s="219">
        <f>Table1[[#This Row],[TAB]]</f>
        <v>9</v>
      </c>
      <c r="AM1913" s="219" t="str">
        <f>Table1[[#This Row],[Selection]]</f>
        <v>Seafall</v>
      </c>
      <c r="AN1913" s="220" t="str">
        <f>Table1[[#This Row],[Sources]]</f>
        <v/>
      </c>
      <c r="AO1913" s="219" t="str">
        <f>Table1[[#This Row],[Scale Bet]]</f>
        <v/>
      </c>
    </row>
    <row r="1914" spans="5:41" ht="16.5" customHeight="1" x14ac:dyDescent="0.25">
      <c r="E1914" s="185">
        <v>45598</v>
      </c>
      <c r="F1914" s="35">
        <v>0.56944444444444442</v>
      </c>
      <c r="G1914" s="36" t="s">
        <v>157</v>
      </c>
      <c r="H1914" s="36">
        <v>3</v>
      </c>
      <c r="I1914" s="36">
        <v>6</v>
      </c>
      <c r="J1914" s="36" t="s">
        <v>310</v>
      </c>
      <c r="K1914" s="36" t="s">
        <v>40</v>
      </c>
      <c r="L1914" s="165">
        <v>12</v>
      </c>
      <c r="M1914" s="134">
        <f t="shared" si="377"/>
        <v>25</v>
      </c>
      <c r="N1914" s="36">
        <f t="shared" si="378"/>
        <v>2</v>
      </c>
      <c r="O1914" s="135" t="str">
        <f t="shared" si="379"/>
        <v>Edge-12/Pro Mel-13</v>
      </c>
      <c r="P1914" s="186" t="str">
        <f t="shared" si="380"/>
        <v>OK</v>
      </c>
      <c r="Q1914" s="187">
        <f t="shared" si="381"/>
        <v>100</v>
      </c>
      <c r="R1914" s="150"/>
      <c r="S1914" s="187" t="str">
        <f t="shared" si="382"/>
        <v/>
      </c>
      <c r="T1914" s="136" t="str">
        <f t="shared" si="383"/>
        <v>Schwarz</v>
      </c>
      <c r="U1914" s="137">
        <f>IF(P1914="","",IF(N1914=1,"",IF(Q1914="","",IF(Q1914&lt;=100,100,IF(Table1[[#This Row],[Day]]="Wed",100,200)))))</f>
        <v>100</v>
      </c>
      <c r="V1914" s="137" t="str">
        <f t="shared" si="384"/>
        <v/>
      </c>
      <c r="W1914" s="137">
        <f t="shared" si="385"/>
        <v>-100</v>
      </c>
      <c r="X1914" s="133">
        <f>100</f>
        <v>100</v>
      </c>
      <c r="Y1914" s="133" t="str">
        <f t="shared" si="386"/>
        <v/>
      </c>
      <c r="Z1914" s="133">
        <f t="shared" si="387"/>
        <v>-100</v>
      </c>
      <c r="AA1914" s="134" t="str">
        <f>TEXT(Table1[[#This Row],[Date]],"DDD")</f>
        <v>Sat</v>
      </c>
      <c r="AB1914" s="133" t="str">
        <f>IF(OR(G1914="Doomben",G1914="Eagle Farm"),"Q",IF(AND(Q1914&gt;1,Q1914&lt;55,Table1[[#This Row],[Source]]="Nat"),"Nat OK",IF(AND(Table1[[#This Row],[Source]]&lt;&gt;"Nat",Q1914&lt;55),"Poor &lt;55",IF(OR(G1914="Randwick",G1914="Flemington",G1914="Caulfield",G1914="Sandown Lake",G1914="Sandown Hill"),"Best","ave"))))</f>
        <v>Best</v>
      </c>
      <c r="AC1914" s="133">
        <f>IF(Q1914="","",IF(AB1914="Poor &lt;55",$AC$2*0.2%,IF(AND(AB1914="Q",AA1914&lt;&gt;"Wed"),$AC$2*0.4%,IF(AND(AB1914="Q",AA1914="Wed"),$AC$2*0.5%,IF(AND(AB1914="Ave",U1914=100),$AC$2*0.5%,IF(AND(AB1914="ave",U1914="",N1914=1,AG1914="Bush"),$AC$2*1%,IF(AND(AB1914="ave",U1914="",Q1914&gt;100),$AC$2*1.3%,IF(AND(AB1914="ave",U1914=""),$AC$2*1.2%,IF(AND(AB1914="Ave",U1914=200),$AC$2*1%,IF(AND(AB1914="Best",U1914=200),$AC$2*1.5%,IF(AND(AB1914="Best",U1914="",K1914&lt;&gt;"Pro Syd"),$AC$2*0.5%,IF(AND(AB1914="Best",U1914=""),$AC$2*1%,IF(AND(AB1914="Best",U1914=100,Table1[[#This Row],[State]]="NSW"),$AC$2*0.4%,IF(AND(AB1914="Best",U1914=100),$AC$2*1%,IF(Table1[[#This Row],[Adj]]="Nat OK",$AC$2*0.5%,"xxx")))))))))))))))</f>
        <v>100</v>
      </c>
      <c r="AD1914" s="133" t="str">
        <f t="shared" si="388"/>
        <v/>
      </c>
      <c r="AE1914" s="133">
        <f t="shared" si="389"/>
        <v>-100</v>
      </c>
      <c r="AF1914" s="133" t="str">
        <f>VLOOKUP(Table1[[#This Row],[Track]],$F$2672:$H$2715,2,FALSE)</f>
        <v>Vic</v>
      </c>
      <c r="AG1914" s="133" t="str">
        <f>VLOOKUP(Table1[[#This Row],[Track]],$F$2672:$H$2715,3,FALSE)</f>
        <v>-</v>
      </c>
      <c r="AH1914" s="133" t="str">
        <f>IF(Table1[[#This Row],[Date]]&lt;$AH$2,"",IF(Table1[[#This Row],[Date]]&lt;$AH$3,"Edge","Elite Combo"))</f>
        <v/>
      </c>
      <c r="AI1914" s="218">
        <f>Table1[[#This Row],[Time]]</f>
        <v>0.56944444444444442</v>
      </c>
      <c r="AJ1914" s="219" t="str">
        <f>Table1[[#This Row],[Track]]</f>
        <v>Flemington</v>
      </c>
      <c r="AK1914" s="216">
        <f>Table1[[#This Row],[Race ]]</f>
        <v>3</v>
      </c>
      <c r="AL1914" s="219">
        <f>Table1[[#This Row],[TAB]]</f>
        <v>6</v>
      </c>
      <c r="AM1914" s="219" t="str">
        <f>Table1[[#This Row],[Selection]]</f>
        <v>Schwarz</v>
      </c>
      <c r="AN1914" s="220" t="str">
        <f>Table1[[#This Row],[Sources]]</f>
        <v>Edge-12/Pro Mel-13</v>
      </c>
      <c r="AO1914" s="219">
        <f>Table1[[#This Row],[Scale Bet]]</f>
        <v>100</v>
      </c>
    </row>
    <row r="1915" spans="5:41" ht="16.5" customHeight="1" x14ac:dyDescent="0.25">
      <c r="E1915" s="185">
        <v>45598</v>
      </c>
      <c r="F1915" s="35">
        <v>0.56944444444444442</v>
      </c>
      <c r="G1915" s="36" t="s">
        <v>466</v>
      </c>
      <c r="H1915" s="36">
        <v>3</v>
      </c>
      <c r="I1915" s="36">
        <v>6</v>
      </c>
      <c r="J1915" s="36" t="s">
        <v>310</v>
      </c>
      <c r="K1915" s="36" t="s">
        <v>18</v>
      </c>
      <c r="L1915" s="165">
        <v>13</v>
      </c>
      <c r="M1915" s="134" t="str">
        <f t="shared" si="377"/>
        <v/>
      </c>
      <c r="N1915" s="36" t="str">
        <f t="shared" si="378"/>
        <v/>
      </c>
      <c r="O1915" s="135" t="str">
        <f t="shared" si="379"/>
        <v/>
      </c>
      <c r="P1915" s="186" t="str">
        <f t="shared" si="380"/>
        <v/>
      </c>
      <c r="Q1915" s="187" t="str">
        <f t="shared" si="381"/>
        <v/>
      </c>
      <c r="R1915" s="150"/>
      <c r="S1915" s="187" t="str">
        <f t="shared" si="382"/>
        <v/>
      </c>
      <c r="T1915" s="136" t="str">
        <f t="shared" si="383"/>
        <v>Schwarz</v>
      </c>
      <c r="U1915" s="137" t="str">
        <f>IF(P1915="","",IF(N1915=1,"",IF(Q1915="","",IF(Q1915&lt;=100,100,IF(Table1[[#This Row],[Day]]="Wed",100,200)))))</f>
        <v/>
      </c>
      <c r="V1915" s="137" t="str">
        <f t="shared" si="384"/>
        <v/>
      </c>
      <c r="W1915" s="137" t="str">
        <f t="shared" si="385"/>
        <v/>
      </c>
      <c r="X1915" s="133">
        <f>100</f>
        <v>100</v>
      </c>
      <c r="Y1915" s="133" t="str">
        <f t="shared" si="386"/>
        <v/>
      </c>
      <c r="Z1915" s="133">
        <f t="shared" si="387"/>
        <v>-100</v>
      </c>
      <c r="AA1915" s="134" t="str">
        <f>TEXT(Table1[[#This Row],[Date]],"DDD")</f>
        <v>Sat</v>
      </c>
      <c r="AB1915" s="133" t="str">
        <f>IF(OR(G1915="Doomben",G1915="Eagle Farm"),"Q",IF(AND(Q1915&gt;1,Q1915&lt;55,Table1[[#This Row],[Source]]="Nat"),"Nat OK",IF(AND(Table1[[#This Row],[Source]]&lt;&gt;"Nat",Q1915&lt;55),"Poor &lt;55",IF(OR(G1915="Randwick",G1915="Flemington",G1915="Caulfield",G1915="Sandown Lake",G1915="Sandown Hill"),"Best","ave"))))</f>
        <v>ave</v>
      </c>
      <c r="AC1915" s="133" t="str">
        <f>IF(Q1915="","",IF(AB1915="Poor &lt;55",$AC$2*0.2%,IF(AND(AB1915="Q",AA1915&lt;&gt;"Wed"),$AC$2*0.4%,IF(AND(AB1915="Q",AA1915="Wed"),$AC$2*0.5%,IF(AND(AB1915="Ave",U1915=100),$AC$2*0.5%,IF(AND(AB1915="ave",U1915="",N1915=1,AG1915="Bush"),$AC$2*1%,IF(AND(AB1915="ave",U1915="",Q1915&gt;100),$AC$2*1.3%,IF(AND(AB1915="ave",U1915=""),$AC$2*1.2%,IF(AND(AB1915="Ave",U1915=200),$AC$2*1%,IF(AND(AB1915="Best",U1915=200),$AC$2*1.5%,IF(AND(AB1915="Best",U1915="",K1915&lt;&gt;"Pro Syd"),$AC$2*0.5%,IF(AND(AB1915="Best",U1915=""),$AC$2*1%,IF(AND(AB1915="Best",U1915=100,Table1[[#This Row],[State]]="NSW"),$AC$2*0.4%,IF(AND(AB1915="Best",U1915=100),$AC$2*1%,IF(Table1[[#This Row],[Adj]]="Nat OK",$AC$2*0.5%,"xxx")))))))))))))))</f>
        <v/>
      </c>
      <c r="AD1915" s="133" t="str">
        <f t="shared" si="388"/>
        <v/>
      </c>
      <c r="AE1915" s="133" t="str">
        <f t="shared" si="389"/>
        <v/>
      </c>
      <c r="AF1915" s="133" t="str">
        <f>VLOOKUP(Table1[[#This Row],[Track]],$F$2672:$H$2715,2,FALSE)</f>
        <v>Vic</v>
      </c>
      <c r="AG1915" s="133" t="str">
        <f>VLOOKUP(Table1[[#This Row],[Track]],$F$2672:$H$2715,3,FALSE)</f>
        <v>-</v>
      </c>
      <c r="AH1915" s="133" t="str">
        <f>IF(Table1[[#This Row],[Date]]&lt;$AH$2,"",IF(Table1[[#This Row],[Date]]&lt;$AH$3,"Edge","Elite Combo"))</f>
        <v/>
      </c>
      <c r="AI1915" s="218">
        <f>Table1[[#This Row],[Time]]</f>
        <v>0.56944444444444442</v>
      </c>
      <c r="AJ1915" s="219" t="str">
        <f>Table1[[#This Row],[Track]]</f>
        <v>Flem-X</v>
      </c>
      <c r="AK1915" s="216">
        <f>Table1[[#This Row],[Race ]]</f>
        <v>3</v>
      </c>
      <c r="AL1915" s="219">
        <f>Table1[[#This Row],[TAB]]</f>
        <v>6</v>
      </c>
      <c r="AM1915" s="219" t="str">
        <f>Table1[[#This Row],[Selection]]</f>
        <v>Schwarz</v>
      </c>
      <c r="AN1915" s="220" t="str">
        <f>Table1[[#This Row],[Sources]]</f>
        <v/>
      </c>
      <c r="AO1915" s="219" t="str">
        <f>Table1[[#This Row],[Scale Bet]]</f>
        <v/>
      </c>
    </row>
    <row r="1916" spans="5:41" ht="16.5" customHeight="1" x14ac:dyDescent="0.25">
      <c r="E1916" s="185">
        <v>45598</v>
      </c>
      <c r="F1916" s="35">
        <v>0.58333333333333337</v>
      </c>
      <c r="G1916" s="36" t="s">
        <v>17</v>
      </c>
      <c r="H1916" s="36">
        <v>4</v>
      </c>
      <c r="I1916" s="36">
        <v>4</v>
      </c>
      <c r="J1916" s="36" t="s">
        <v>467</v>
      </c>
      <c r="K1916" s="36" t="s">
        <v>1</v>
      </c>
      <c r="L1916" s="165">
        <v>10</v>
      </c>
      <c r="M1916" s="134">
        <f t="shared" si="377"/>
        <v>10</v>
      </c>
      <c r="N1916" s="36">
        <f t="shared" si="378"/>
        <v>1</v>
      </c>
      <c r="O1916" s="135" t="str">
        <f t="shared" si="379"/>
        <v>E4-10</v>
      </c>
      <c r="P1916" s="186" t="str">
        <f t="shared" si="380"/>
        <v>OK</v>
      </c>
      <c r="Q1916" s="187">
        <f t="shared" si="381"/>
        <v>40</v>
      </c>
      <c r="R1916" s="150"/>
      <c r="S1916" s="187" t="str">
        <f t="shared" si="382"/>
        <v/>
      </c>
      <c r="T1916" s="136" t="str">
        <f t="shared" si="383"/>
        <v>Iron Man</v>
      </c>
      <c r="U1916" s="137" t="str">
        <f>IF(P1916="","",IF(N1916=1,"",IF(Q1916="","",IF(Q1916&lt;=100,100,IF(Table1[[#This Row],[Day]]="Wed",100,200)))))</f>
        <v/>
      </c>
      <c r="V1916" s="137" t="str">
        <f t="shared" si="384"/>
        <v/>
      </c>
      <c r="W1916" s="137" t="str">
        <f t="shared" si="385"/>
        <v/>
      </c>
      <c r="X1916" s="133">
        <f>100</f>
        <v>100</v>
      </c>
      <c r="Y1916" s="133" t="str">
        <f t="shared" si="386"/>
        <v/>
      </c>
      <c r="Z1916" s="133">
        <f t="shared" si="387"/>
        <v>-100</v>
      </c>
      <c r="AA1916" s="134" t="str">
        <f>TEXT(Table1[[#This Row],[Date]],"DDD")</f>
        <v>Sat</v>
      </c>
      <c r="AB1916" s="133" t="str">
        <f>IF(OR(G1916="Doomben",G1916="Eagle Farm"),"Q",IF(AND(Q1916&gt;1,Q1916&lt;55,Table1[[#This Row],[Source]]="Nat"),"Nat OK",IF(AND(Table1[[#This Row],[Source]]&lt;&gt;"Nat",Q1916&lt;55),"Poor &lt;55",IF(OR(G1916="Randwick",G1916="Flemington",G1916="Caulfield",G1916="Sandown Lake",G1916="Sandown Hill"),"Best","ave"))))</f>
        <v>Poor &lt;55</v>
      </c>
      <c r="AC1916" s="133">
        <f>IF(Q1916="","",IF(AB1916="Poor &lt;55",$AC$2*0.2%,IF(AND(AB1916="Q",AA1916&lt;&gt;"Wed"),$AC$2*0.4%,IF(AND(AB1916="Q",AA1916="Wed"),$AC$2*0.5%,IF(AND(AB1916="Ave",U1916=100),$AC$2*0.5%,IF(AND(AB1916="ave",U1916="",N1916=1,AG1916="Bush"),$AC$2*1%,IF(AND(AB1916="ave",U1916="",Q1916&gt;100),$AC$2*1.3%,IF(AND(AB1916="ave",U1916=""),$AC$2*1.2%,IF(AND(AB1916="Ave",U1916=200),$AC$2*1%,IF(AND(AB1916="Best",U1916=200),$AC$2*1.5%,IF(AND(AB1916="Best",U1916="",K1916&lt;&gt;"Pro Syd"),$AC$2*0.5%,IF(AND(AB1916="Best",U1916=""),$AC$2*1%,IF(AND(AB1916="Best",U1916=100,Table1[[#This Row],[State]]="NSW"),$AC$2*0.4%,IF(AND(AB1916="Best",U1916=100),$AC$2*1%,IF(Table1[[#This Row],[Adj]]="Nat OK",$AC$2*0.5%,"xxx")))))))))))))))</f>
        <v>20</v>
      </c>
      <c r="AD1916" s="133" t="str">
        <f t="shared" si="388"/>
        <v/>
      </c>
      <c r="AE1916" s="133">
        <f t="shared" si="389"/>
        <v>-20</v>
      </c>
      <c r="AF1916" s="133" t="str">
        <f>VLOOKUP(Table1[[#This Row],[Track]],$F$2672:$H$2715,2,FALSE)</f>
        <v>NSW</v>
      </c>
      <c r="AG1916" s="133" t="str">
        <f>VLOOKUP(Table1[[#This Row],[Track]],$F$2672:$H$2715,3,FALSE)</f>
        <v>-</v>
      </c>
      <c r="AH1916" s="133" t="str">
        <f>IF(Table1[[#This Row],[Date]]&lt;$AH$2,"",IF(Table1[[#This Row],[Date]]&lt;$AH$3,"Edge","Elite Combo"))</f>
        <v/>
      </c>
      <c r="AI1916" s="218">
        <f>Table1[[#This Row],[Time]]</f>
        <v>0.58333333333333337</v>
      </c>
      <c r="AJ1916" s="219" t="str">
        <f>Table1[[#This Row],[Track]]</f>
        <v>Rosehill</v>
      </c>
      <c r="AK1916" s="216">
        <f>Table1[[#This Row],[Race ]]</f>
        <v>4</v>
      </c>
      <c r="AL1916" s="219">
        <f>Table1[[#This Row],[TAB]]</f>
        <v>4</v>
      </c>
      <c r="AM1916" s="219" t="str">
        <f>Table1[[#This Row],[Selection]]</f>
        <v>Iron Man</v>
      </c>
      <c r="AN1916" s="220" t="str">
        <f>Table1[[#This Row],[Sources]]</f>
        <v>E4-10</v>
      </c>
      <c r="AO1916" s="219">
        <f>Table1[[#This Row],[Scale Bet]]</f>
        <v>20</v>
      </c>
    </row>
    <row r="1917" spans="5:41" ht="16.5" customHeight="1" x14ac:dyDescent="0.25">
      <c r="E1917" s="185">
        <v>45598</v>
      </c>
      <c r="F1917" s="35">
        <v>0.58333333333333337</v>
      </c>
      <c r="G1917" s="36" t="s">
        <v>17</v>
      </c>
      <c r="H1917" s="36">
        <v>4</v>
      </c>
      <c r="I1917" s="36">
        <v>9</v>
      </c>
      <c r="J1917" s="36" t="s">
        <v>468</v>
      </c>
      <c r="K1917" s="36" t="s">
        <v>60</v>
      </c>
      <c r="L1917" s="165">
        <v>15</v>
      </c>
      <c r="M1917" s="134">
        <f t="shared" si="377"/>
        <v>15</v>
      </c>
      <c r="N1917" s="36">
        <f t="shared" si="378"/>
        <v>1</v>
      </c>
      <c r="O1917" s="135" t="str">
        <f t="shared" si="379"/>
        <v>Pro Syd-15</v>
      </c>
      <c r="P1917" s="186" t="str">
        <f t="shared" si="380"/>
        <v>OK</v>
      </c>
      <c r="Q1917" s="187">
        <f t="shared" si="381"/>
        <v>60</v>
      </c>
      <c r="R1917" s="150"/>
      <c r="S1917" s="187" t="str">
        <f t="shared" si="382"/>
        <v/>
      </c>
      <c r="T1917" s="136" t="str">
        <f t="shared" si="383"/>
        <v>Ravenclaw</v>
      </c>
      <c r="U1917" s="137" t="str">
        <f>IF(P1917="","",IF(N1917=1,"",IF(Q1917="","",IF(Q1917&lt;=100,100,IF(Table1[[#This Row],[Day]]="Wed",100,200)))))</f>
        <v/>
      </c>
      <c r="V1917" s="137" t="str">
        <f t="shared" si="384"/>
        <v/>
      </c>
      <c r="W1917" s="137" t="str">
        <f t="shared" si="385"/>
        <v/>
      </c>
      <c r="X1917" s="133">
        <f>100</f>
        <v>100</v>
      </c>
      <c r="Y1917" s="133" t="str">
        <f t="shared" si="386"/>
        <v/>
      </c>
      <c r="Z1917" s="133">
        <f t="shared" si="387"/>
        <v>-100</v>
      </c>
      <c r="AA1917" s="134" t="str">
        <f>TEXT(Table1[[#This Row],[Date]],"DDD")</f>
        <v>Sat</v>
      </c>
      <c r="AB1917" s="133" t="str">
        <f>IF(OR(G1917="Doomben",G1917="Eagle Farm"),"Q",IF(AND(Q1917&gt;1,Q1917&lt;55,Table1[[#This Row],[Source]]="Nat"),"Nat OK",IF(AND(Table1[[#This Row],[Source]]&lt;&gt;"Nat",Q1917&lt;55),"Poor &lt;55",IF(OR(G1917="Randwick",G1917="Flemington",G1917="Caulfield",G1917="Sandown Lake",G1917="Sandown Hill"),"Best","ave"))))</f>
        <v>ave</v>
      </c>
      <c r="AC1917" s="133">
        <f>IF(Q1917="","",IF(AB1917="Poor &lt;55",$AC$2*0.2%,IF(AND(AB1917="Q",AA1917&lt;&gt;"Wed"),$AC$2*0.4%,IF(AND(AB1917="Q",AA1917="Wed"),$AC$2*0.5%,IF(AND(AB1917="Ave",U1917=100),$AC$2*0.5%,IF(AND(AB1917="ave",U1917="",N1917=1,AG1917="Bush"),$AC$2*1%,IF(AND(AB1917="ave",U1917="",Q1917&gt;100),$AC$2*1.3%,IF(AND(AB1917="ave",U1917=""),$AC$2*1.2%,IF(AND(AB1917="Ave",U1917=200),$AC$2*1%,IF(AND(AB1917="Best",U1917=200),$AC$2*1.5%,IF(AND(AB1917="Best",U1917="",K1917&lt;&gt;"Pro Syd"),$AC$2*0.5%,IF(AND(AB1917="Best",U1917=""),$AC$2*1%,IF(AND(AB1917="Best",U1917=100,Table1[[#This Row],[State]]="NSW"),$AC$2*0.4%,IF(AND(AB1917="Best",U1917=100),$AC$2*1%,IF(Table1[[#This Row],[Adj]]="Nat OK",$AC$2*0.5%,"xxx")))))))))))))))</f>
        <v>120</v>
      </c>
      <c r="AD1917" s="133" t="str">
        <f t="shared" si="388"/>
        <v/>
      </c>
      <c r="AE1917" s="133">
        <f t="shared" si="389"/>
        <v>-120</v>
      </c>
      <c r="AF1917" s="133" t="str">
        <f>VLOOKUP(Table1[[#This Row],[Track]],$F$2672:$H$2715,2,FALSE)</f>
        <v>NSW</v>
      </c>
      <c r="AG1917" s="133" t="str">
        <f>VLOOKUP(Table1[[#This Row],[Track]],$F$2672:$H$2715,3,FALSE)</f>
        <v>-</v>
      </c>
      <c r="AH1917" s="133" t="str">
        <f>IF(Table1[[#This Row],[Date]]&lt;$AH$2,"",IF(Table1[[#This Row],[Date]]&lt;$AH$3,"Edge","Elite Combo"))</f>
        <v/>
      </c>
      <c r="AI1917" s="218">
        <f>Table1[[#This Row],[Time]]</f>
        <v>0.58333333333333337</v>
      </c>
      <c r="AJ1917" s="219" t="str">
        <f>Table1[[#This Row],[Track]]</f>
        <v>Rosehill</v>
      </c>
      <c r="AK1917" s="216">
        <f>Table1[[#This Row],[Race ]]</f>
        <v>4</v>
      </c>
      <c r="AL1917" s="219">
        <f>Table1[[#This Row],[TAB]]</f>
        <v>9</v>
      </c>
      <c r="AM1917" s="219" t="str">
        <f>Table1[[#This Row],[Selection]]</f>
        <v>Ravenclaw</v>
      </c>
      <c r="AN1917" s="220" t="str">
        <f>Table1[[#This Row],[Sources]]</f>
        <v>Pro Syd-15</v>
      </c>
      <c r="AO1917" s="219">
        <f>Table1[[#This Row],[Scale Bet]]</f>
        <v>120</v>
      </c>
    </row>
    <row r="1918" spans="5:41" ht="16.5" customHeight="1" x14ac:dyDescent="0.25">
      <c r="E1918" s="185">
        <v>45598</v>
      </c>
      <c r="F1918" s="35">
        <v>0.59166666666666667</v>
      </c>
      <c r="G1918" s="36" t="s">
        <v>28</v>
      </c>
      <c r="H1918" s="36">
        <v>2</v>
      </c>
      <c r="I1918" s="36">
        <v>7</v>
      </c>
      <c r="J1918" s="36" t="s">
        <v>469</v>
      </c>
      <c r="K1918" s="36" t="s">
        <v>13</v>
      </c>
      <c r="L1918" s="165">
        <v>11</v>
      </c>
      <c r="M1918" s="134">
        <f t="shared" si="377"/>
        <v>11</v>
      </c>
      <c r="N1918" s="36">
        <f t="shared" si="378"/>
        <v>1</v>
      </c>
      <c r="O1918" s="135" t="str">
        <f t="shared" si="379"/>
        <v>Nat-11</v>
      </c>
      <c r="P1918" s="186" t="str">
        <f t="shared" si="380"/>
        <v/>
      </c>
      <c r="Q1918" s="187">
        <f t="shared" si="381"/>
        <v>44</v>
      </c>
      <c r="R1918" s="150"/>
      <c r="S1918" s="187" t="str">
        <f t="shared" si="382"/>
        <v/>
      </c>
      <c r="T1918" s="136" t="str">
        <f t="shared" si="383"/>
        <v>Artful Girl</v>
      </c>
      <c r="U1918" s="137" t="str">
        <f>IF(P1918="","",IF(N1918=1,"",IF(Q1918="","",IF(Q1918&lt;=100,100,IF(Table1[[#This Row],[Day]]="Wed",100,200)))))</f>
        <v/>
      </c>
      <c r="V1918" s="137" t="str">
        <f t="shared" si="384"/>
        <v/>
      </c>
      <c r="W1918" s="137" t="str">
        <f t="shared" si="385"/>
        <v/>
      </c>
      <c r="X1918" s="133">
        <f>100</f>
        <v>100</v>
      </c>
      <c r="Y1918" s="133" t="str">
        <f t="shared" si="386"/>
        <v/>
      </c>
      <c r="Z1918" s="133">
        <f t="shared" si="387"/>
        <v>-100</v>
      </c>
      <c r="AA1918" s="134" t="str">
        <f>TEXT(Table1[[#This Row],[Date]],"DDD")</f>
        <v>Sat</v>
      </c>
      <c r="AB1918" s="133" t="str">
        <f>IF(OR(G1918="Doomben",G1918="Eagle Farm"),"Q",IF(AND(Q1918&gt;1,Q1918&lt;55,Table1[[#This Row],[Source]]="Nat"),"Nat OK",IF(AND(Table1[[#This Row],[Source]]&lt;&gt;"Nat",Q1918&lt;55),"Poor &lt;55",IF(OR(G1918="Randwick",G1918="Flemington",G1918="Caulfield",G1918="Sandown Lake",G1918="Sandown Hill"),"Best","ave"))))</f>
        <v>Q</v>
      </c>
      <c r="AC1918" s="133">
        <f>IF(Q1918="","",IF(AB1918="Poor &lt;55",$AC$2*0.2%,IF(AND(AB1918="Q",AA1918&lt;&gt;"Wed"),$AC$2*0.4%,IF(AND(AB1918="Q",AA1918="Wed"),$AC$2*0.5%,IF(AND(AB1918="Ave",U1918=100),$AC$2*0.5%,IF(AND(AB1918="ave",U1918="",N1918=1,AG1918="Bush"),$AC$2*1%,IF(AND(AB1918="ave",U1918="",Q1918&gt;100),$AC$2*1.3%,IF(AND(AB1918="ave",U1918=""),$AC$2*1.2%,IF(AND(AB1918="Ave",U1918=200),$AC$2*1%,IF(AND(AB1918="Best",U1918=200),$AC$2*1.5%,IF(AND(AB1918="Best",U1918="",K1918&lt;&gt;"Pro Syd"),$AC$2*0.5%,IF(AND(AB1918="Best",U1918=""),$AC$2*1%,IF(AND(AB1918="Best",U1918=100,Table1[[#This Row],[State]]="NSW"),$AC$2*0.4%,IF(AND(AB1918="Best",U1918=100),$AC$2*1%,IF(Table1[[#This Row],[Adj]]="Nat OK",$AC$2*0.5%,"xxx")))))))))))))))</f>
        <v>40</v>
      </c>
      <c r="AD1918" s="133" t="str">
        <f t="shared" si="388"/>
        <v/>
      </c>
      <c r="AE1918" s="133">
        <f t="shared" si="389"/>
        <v>-40</v>
      </c>
      <c r="AF1918" s="133" t="str">
        <f>VLOOKUP(Table1[[#This Row],[Track]],$F$2672:$H$2715,2,FALSE)</f>
        <v>Qld</v>
      </c>
      <c r="AG1918" s="133" t="str">
        <f>VLOOKUP(Table1[[#This Row],[Track]],$F$2672:$H$2715,3,FALSE)</f>
        <v>-</v>
      </c>
      <c r="AH1918" s="133" t="str">
        <f>IF(Table1[[#This Row],[Date]]&lt;$AH$2,"",IF(Table1[[#This Row],[Date]]&lt;$AH$3,"Edge","Elite Combo"))</f>
        <v/>
      </c>
      <c r="AI1918" s="218">
        <f>Table1[[#This Row],[Time]]</f>
        <v>0.59166666666666667</v>
      </c>
      <c r="AJ1918" s="219" t="str">
        <f>Table1[[#This Row],[Track]]</f>
        <v>Eagle Farm</v>
      </c>
      <c r="AK1918" s="216">
        <f>Table1[[#This Row],[Race ]]</f>
        <v>2</v>
      </c>
      <c r="AL1918" s="219">
        <f>Table1[[#This Row],[TAB]]</f>
        <v>7</v>
      </c>
      <c r="AM1918" s="219" t="str">
        <f>Table1[[#This Row],[Selection]]</f>
        <v>Artful Girl</v>
      </c>
      <c r="AN1918" s="220" t="str">
        <f>Table1[[#This Row],[Sources]]</f>
        <v>Nat-11</v>
      </c>
      <c r="AO1918" s="219">
        <f>Table1[[#This Row],[Scale Bet]]</f>
        <v>40</v>
      </c>
    </row>
    <row r="1919" spans="5:41" ht="16.5" customHeight="1" x14ac:dyDescent="0.25">
      <c r="E1919" s="185">
        <v>45598</v>
      </c>
      <c r="F1919" s="35">
        <v>0.59722222222222221</v>
      </c>
      <c r="G1919" s="36" t="s">
        <v>157</v>
      </c>
      <c r="H1919" s="36">
        <v>4</v>
      </c>
      <c r="I1919" s="36">
        <v>2</v>
      </c>
      <c r="J1919" s="36" t="s">
        <v>368</v>
      </c>
      <c r="K1919" s="36" t="s">
        <v>40</v>
      </c>
      <c r="L1919" s="165">
        <v>12</v>
      </c>
      <c r="M1919" s="134">
        <f t="shared" si="377"/>
        <v>25</v>
      </c>
      <c r="N1919" s="36">
        <f t="shared" si="378"/>
        <v>2</v>
      </c>
      <c r="O1919" s="135" t="str">
        <f t="shared" si="379"/>
        <v>Edge-12/Pro Mel-13</v>
      </c>
      <c r="P1919" s="186" t="str">
        <f t="shared" si="380"/>
        <v>OK</v>
      </c>
      <c r="Q1919" s="187">
        <f t="shared" si="381"/>
        <v>100</v>
      </c>
      <c r="R1919" s="150">
        <v>4.2</v>
      </c>
      <c r="S1919" s="187">
        <f t="shared" si="382"/>
        <v>420</v>
      </c>
      <c r="T1919" s="136" t="str">
        <f t="shared" si="383"/>
        <v>Another Wil</v>
      </c>
      <c r="U1919" s="137">
        <f>IF(P1919="","",IF(N1919=1,"",IF(Q1919="","",IF(Q1919&lt;=100,100,IF(Table1[[#This Row],[Day]]="Wed",100,200)))))</f>
        <v>100</v>
      </c>
      <c r="V1919" s="137">
        <f t="shared" si="384"/>
        <v>420</v>
      </c>
      <c r="W1919" s="137">
        <f t="shared" si="385"/>
        <v>320</v>
      </c>
      <c r="X1919" s="133">
        <f>100</f>
        <v>100</v>
      </c>
      <c r="Y1919" s="133">
        <f t="shared" si="386"/>
        <v>420</v>
      </c>
      <c r="Z1919" s="133">
        <f t="shared" si="387"/>
        <v>320</v>
      </c>
      <c r="AA1919" s="134" t="str">
        <f>TEXT(Table1[[#This Row],[Date]],"DDD")</f>
        <v>Sat</v>
      </c>
      <c r="AB1919" s="133" t="str">
        <f>IF(OR(G1919="Doomben",G1919="Eagle Farm"),"Q",IF(AND(Q1919&gt;1,Q1919&lt;55,Table1[[#This Row],[Source]]="Nat"),"Nat OK",IF(AND(Table1[[#This Row],[Source]]&lt;&gt;"Nat",Q1919&lt;55),"Poor &lt;55",IF(OR(G1919="Randwick",G1919="Flemington",G1919="Caulfield",G1919="Sandown Lake",G1919="Sandown Hill"),"Best","ave"))))</f>
        <v>Best</v>
      </c>
      <c r="AC1919" s="133">
        <f>IF(Q1919="","",IF(AB1919="Poor &lt;55",$AC$2*0.2%,IF(AND(AB1919="Q",AA1919&lt;&gt;"Wed"),$AC$2*0.4%,IF(AND(AB1919="Q",AA1919="Wed"),$AC$2*0.5%,IF(AND(AB1919="Ave",U1919=100),$AC$2*0.5%,IF(AND(AB1919="ave",U1919="",N1919=1,AG1919="Bush"),$AC$2*1%,IF(AND(AB1919="ave",U1919="",Q1919&gt;100),$AC$2*1.3%,IF(AND(AB1919="ave",U1919=""),$AC$2*1.2%,IF(AND(AB1919="Ave",U1919=200),$AC$2*1%,IF(AND(AB1919="Best",U1919=200),$AC$2*1.5%,IF(AND(AB1919="Best",U1919="",K1919&lt;&gt;"Pro Syd"),$AC$2*0.5%,IF(AND(AB1919="Best",U1919=""),$AC$2*1%,IF(AND(AB1919="Best",U1919=100,Table1[[#This Row],[State]]="NSW"),$AC$2*0.4%,IF(AND(AB1919="Best",U1919=100),$AC$2*1%,IF(Table1[[#This Row],[Adj]]="Nat OK",$AC$2*0.5%,"xxx")))))))))))))))</f>
        <v>100</v>
      </c>
      <c r="AD1919" s="133">
        <f t="shared" si="388"/>
        <v>420</v>
      </c>
      <c r="AE1919" s="133">
        <f t="shared" si="389"/>
        <v>320</v>
      </c>
      <c r="AF1919" s="133" t="str">
        <f>VLOOKUP(Table1[[#This Row],[Track]],$F$2672:$H$2715,2,FALSE)</f>
        <v>Vic</v>
      </c>
      <c r="AG1919" s="133" t="str">
        <f>VLOOKUP(Table1[[#This Row],[Track]],$F$2672:$H$2715,3,FALSE)</f>
        <v>-</v>
      </c>
      <c r="AH1919" s="133" t="str">
        <f>IF(Table1[[#This Row],[Date]]&lt;$AH$2,"",IF(Table1[[#This Row],[Date]]&lt;$AH$3,"Edge","Elite Combo"))</f>
        <v/>
      </c>
      <c r="AI1919" s="218">
        <f>Table1[[#This Row],[Time]]</f>
        <v>0.59722222222222221</v>
      </c>
      <c r="AJ1919" s="219" t="str">
        <f>Table1[[#This Row],[Track]]</f>
        <v>Flemington</v>
      </c>
      <c r="AK1919" s="216">
        <f>Table1[[#This Row],[Race ]]</f>
        <v>4</v>
      </c>
      <c r="AL1919" s="219">
        <f>Table1[[#This Row],[TAB]]</f>
        <v>2</v>
      </c>
      <c r="AM1919" s="219" t="str">
        <f>Table1[[#This Row],[Selection]]</f>
        <v>Another Wil</v>
      </c>
      <c r="AN1919" s="220" t="str">
        <f>Table1[[#This Row],[Sources]]</f>
        <v>Edge-12/Pro Mel-13</v>
      </c>
      <c r="AO1919" s="219">
        <f>Table1[[#This Row],[Scale Bet]]</f>
        <v>100</v>
      </c>
    </row>
    <row r="1920" spans="5:41" ht="16.5" customHeight="1" x14ac:dyDescent="0.25">
      <c r="E1920" s="185">
        <v>45598</v>
      </c>
      <c r="F1920" s="35">
        <v>0.59722222222222221</v>
      </c>
      <c r="G1920" s="36" t="s">
        <v>466</v>
      </c>
      <c r="H1920" s="36">
        <v>4</v>
      </c>
      <c r="I1920" s="36">
        <v>2</v>
      </c>
      <c r="J1920" s="36" t="s">
        <v>368</v>
      </c>
      <c r="K1920" s="36" t="s">
        <v>18</v>
      </c>
      <c r="L1920" s="165">
        <v>13</v>
      </c>
      <c r="M1920" s="134" t="str">
        <f t="shared" si="377"/>
        <v/>
      </c>
      <c r="N1920" s="36" t="str">
        <f t="shared" si="378"/>
        <v/>
      </c>
      <c r="O1920" s="135" t="str">
        <f t="shared" si="379"/>
        <v/>
      </c>
      <c r="P1920" s="186" t="str">
        <f t="shared" si="380"/>
        <v/>
      </c>
      <c r="Q1920" s="187" t="str">
        <f t="shared" si="381"/>
        <v/>
      </c>
      <c r="R1920" s="150">
        <v>4.2</v>
      </c>
      <c r="S1920" s="187" t="str">
        <f t="shared" si="382"/>
        <v/>
      </c>
      <c r="T1920" s="136" t="str">
        <f t="shared" si="383"/>
        <v>Another Wil</v>
      </c>
      <c r="U1920" s="137" t="str">
        <f>IF(P1920="","",IF(N1920=1,"",IF(Q1920="","",IF(Q1920&lt;=100,100,IF(Table1[[#This Row],[Day]]="Wed",100,200)))))</f>
        <v/>
      </c>
      <c r="V1920" s="137" t="str">
        <f t="shared" si="384"/>
        <v/>
      </c>
      <c r="W1920" s="137" t="str">
        <f t="shared" si="385"/>
        <v/>
      </c>
      <c r="X1920" s="133">
        <f>100</f>
        <v>100</v>
      </c>
      <c r="Y1920" s="133">
        <f t="shared" si="386"/>
        <v>420</v>
      </c>
      <c r="Z1920" s="133">
        <f t="shared" si="387"/>
        <v>320</v>
      </c>
      <c r="AA1920" s="134" t="str">
        <f>TEXT(Table1[[#This Row],[Date]],"DDD")</f>
        <v>Sat</v>
      </c>
      <c r="AB1920" s="133" t="str">
        <f>IF(OR(G1920="Doomben",G1920="Eagle Farm"),"Q",IF(AND(Q1920&gt;1,Q1920&lt;55,Table1[[#This Row],[Source]]="Nat"),"Nat OK",IF(AND(Table1[[#This Row],[Source]]&lt;&gt;"Nat",Q1920&lt;55),"Poor &lt;55",IF(OR(G1920="Randwick",G1920="Flemington",G1920="Caulfield",G1920="Sandown Lake",G1920="Sandown Hill"),"Best","ave"))))</f>
        <v>ave</v>
      </c>
      <c r="AC1920" s="133" t="str">
        <f>IF(Q1920="","",IF(AB1920="Poor &lt;55",$AC$2*0.2%,IF(AND(AB1920="Q",AA1920&lt;&gt;"Wed"),$AC$2*0.4%,IF(AND(AB1920="Q",AA1920="Wed"),$AC$2*0.5%,IF(AND(AB1920="Ave",U1920=100),$AC$2*0.5%,IF(AND(AB1920="ave",U1920="",N1920=1,AG1920="Bush"),$AC$2*1%,IF(AND(AB1920="ave",U1920="",Q1920&gt;100),$AC$2*1.3%,IF(AND(AB1920="ave",U1920=""),$AC$2*1.2%,IF(AND(AB1920="Ave",U1920=200),$AC$2*1%,IF(AND(AB1920="Best",U1920=200),$AC$2*1.5%,IF(AND(AB1920="Best",U1920="",K1920&lt;&gt;"Pro Syd"),$AC$2*0.5%,IF(AND(AB1920="Best",U1920=""),$AC$2*1%,IF(AND(AB1920="Best",U1920=100,Table1[[#This Row],[State]]="NSW"),$AC$2*0.4%,IF(AND(AB1920="Best",U1920=100),$AC$2*1%,IF(Table1[[#This Row],[Adj]]="Nat OK",$AC$2*0.5%,"xxx")))))))))))))))</f>
        <v/>
      </c>
      <c r="AD1920" s="133" t="str">
        <f t="shared" si="388"/>
        <v/>
      </c>
      <c r="AE1920" s="133" t="str">
        <f t="shared" si="389"/>
        <v/>
      </c>
      <c r="AF1920" s="133" t="str">
        <f>VLOOKUP(Table1[[#This Row],[Track]],$F$2672:$H$2715,2,FALSE)</f>
        <v>Vic</v>
      </c>
      <c r="AG1920" s="133" t="str">
        <f>VLOOKUP(Table1[[#This Row],[Track]],$F$2672:$H$2715,3,FALSE)</f>
        <v>-</v>
      </c>
      <c r="AH1920" s="133" t="str">
        <f>IF(Table1[[#This Row],[Date]]&lt;$AH$2,"",IF(Table1[[#This Row],[Date]]&lt;$AH$3,"Edge","Elite Combo"))</f>
        <v/>
      </c>
      <c r="AI1920" s="218">
        <f>Table1[[#This Row],[Time]]</f>
        <v>0.59722222222222221</v>
      </c>
      <c r="AJ1920" s="219" t="str">
        <f>Table1[[#This Row],[Track]]</f>
        <v>Flem-X</v>
      </c>
      <c r="AK1920" s="216">
        <f>Table1[[#This Row],[Race ]]</f>
        <v>4</v>
      </c>
      <c r="AL1920" s="219">
        <f>Table1[[#This Row],[TAB]]</f>
        <v>2</v>
      </c>
      <c r="AM1920" s="219" t="str">
        <f>Table1[[#This Row],[Selection]]</f>
        <v>Another Wil</v>
      </c>
      <c r="AN1920" s="220" t="str">
        <f>Table1[[#This Row],[Sources]]</f>
        <v/>
      </c>
      <c r="AO1920" s="219" t="str">
        <f>Table1[[#This Row],[Scale Bet]]</f>
        <v/>
      </c>
    </row>
    <row r="1921" spans="5:41" ht="16.5" customHeight="1" x14ac:dyDescent="0.25">
      <c r="E1921" s="185">
        <v>45598</v>
      </c>
      <c r="F1921" s="35">
        <v>0.63888888888888884</v>
      </c>
      <c r="G1921" s="36" t="s">
        <v>17</v>
      </c>
      <c r="H1921" s="36">
        <v>6</v>
      </c>
      <c r="I1921" s="36">
        <v>5</v>
      </c>
      <c r="J1921" s="36" t="s">
        <v>198</v>
      </c>
      <c r="K1921" s="36" t="s">
        <v>1</v>
      </c>
      <c r="L1921" s="165">
        <v>15</v>
      </c>
      <c r="M1921" s="134">
        <f t="shared" si="377"/>
        <v>45</v>
      </c>
      <c r="N1921" s="36">
        <f t="shared" si="378"/>
        <v>3</v>
      </c>
      <c r="O1921" s="135" t="str">
        <f t="shared" si="379"/>
        <v>E4-15/Edge-15/Nat-15</v>
      </c>
      <c r="P1921" s="186" t="str">
        <f t="shared" si="380"/>
        <v>OK</v>
      </c>
      <c r="Q1921" s="187">
        <f t="shared" si="381"/>
        <v>180</v>
      </c>
      <c r="R1921" s="150"/>
      <c r="S1921" s="187" t="str">
        <f t="shared" si="382"/>
        <v/>
      </c>
      <c r="T1921" s="136" t="str">
        <f t="shared" si="383"/>
        <v>Infatuation</v>
      </c>
      <c r="U1921" s="137">
        <f>IF(P1921="","",IF(N1921=1,"",IF(Q1921="","",IF(Q1921&lt;=100,100,IF(Table1[[#This Row],[Day]]="Wed",100,200)))))</f>
        <v>200</v>
      </c>
      <c r="V1921" s="137" t="str">
        <f t="shared" si="384"/>
        <v/>
      </c>
      <c r="W1921" s="137">
        <f t="shared" si="385"/>
        <v>-200</v>
      </c>
      <c r="X1921" s="133">
        <f>100</f>
        <v>100</v>
      </c>
      <c r="Y1921" s="133" t="str">
        <f t="shared" si="386"/>
        <v/>
      </c>
      <c r="Z1921" s="133">
        <f t="shared" si="387"/>
        <v>-100</v>
      </c>
      <c r="AA1921" s="134" t="str">
        <f>TEXT(Table1[[#This Row],[Date]],"DDD")</f>
        <v>Sat</v>
      </c>
      <c r="AB1921" s="133" t="str">
        <f>IF(OR(G1921="Doomben",G1921="Eagle Farm"),"Q",IF(AND(Q1921&gt;1,Q1921&lt;55,Table1[[#This Row],[Source]]="Nat"),"Nat OK",IF(AND(Table1[[#This Row],[Source]]&lt;&gt;"Nat",Q1921&lt;55),"Poor &lt;55",IF(OR(G1921="Randwick",G1921="Flemington",G1921="Caulfield",G1921="Sandown Lake",G1921="Sandown Hill"),"Best","ave"))))</f>
        <v>ave</v>
      </c>
      <c r="AC1921" s="133">
        <f>IF(Q1921="","",IF(AB1921="Poor &lt;55",$AC$2*0.2%,IF(AND(AB1921="Q",AA1921&lt;&gt;"Wed"),$AC$2*0.4%,IF(AND(AB1921="Q",AA1921="Wed"),$AC$2*0.5%,IF(AND(AB1921="Ave",U1921=100),$AC$2*0.5%,IF(AND(AB1921="ave",U1921="",N1921=1,AG1921="Bush"),$AC$2*1%,IF(AND(AB1921="ave",U1921="",Q1921&gt;100),$AC$2*1.3%,IF(AND(AB1921="ave",U1921=""),$AC$2*1.2%,IF(AND(AB1921="Ave",U1921=200),$AC$2*1%,IF(AND(AB1921="Best",U1921=200),$AC$2*1.5%,IF(AND(AB1921="Best",U1921="",K1921&lt;&gt;"Pro Syd"),$AC$2*0.5%,IF(AND(AB1921="Best",U1921=""),$AC$2*1%,IF(AND(AB1921="Best",U1921=100,Table1[[#This Row],[State]]="NSW"),$AC$2*0.4%,IF(AND(AB1921="Best",U1921=100),$AC$2*1%,IF(Table1[[#This Row],[Adj]]="Nat OK",$AC$2*0.5%,"xxx")))))))))))))))</f>
        <v>100</v>
      </c>
      <c r="AD1921" s="133" t="str">
        <f t="shared" si="388"/>
        <v/>
      </c>
      <c r="AE1921" s="133">
        <f t="shared" si="389"/>
        <v>-100</v>
      </c>
      <c r="AF1921" s="133" t="str">
        <f>VLOOKUP(Table1[[#This Row],[Track]],$F$2672:$H$2715,2,FALSE)</f>
        <v>NSW</v>
      </c>
      <c r="AG1921" s="133" t="str">
        <f>VLOOKUP(Table1[[#This Row],[Track]],$F$2672:$H$2715,3,FALSE)</f>
        <v>-</v>
      </c>
      <c r="AH1921" s="133" t="str">
        <f>IF(Table1[[#This Row],[Date]]&lt;$AH$2,"",IF(Table1[[#This Row],[Date]]&lt;$AH$3,"Edge","Elite Combo"))</f>
        <v/>
      </c>
      <c r="AI1921" s="218">
        <f>Table1[[#This Row],[Time]]</f>
        <v>0.63888888888888884</v>
      </c>
      <c r="AJ1921" s="219" t="str">
        <f>Table1[[#This Row],[Track]]</f>
        <v>Rosehill</v>
      </c>
      <c r="AK1921" s="216">
        <f>Table1[[#This Row],[Race ]]</f>
        <v>6</v>
      </c>
      <c r="AL1921" s="219">
        <f>Table1[[#This Row],[TAB]]</f>
        <v>5</v>
      </c>
      <c r="AM1921" s="219" t="str">
        <f>Table1[[#This Row],[Selection]]</f>
        <v>Infatuation</v>
      </c>
      <c r="AN1921" s="220" t="str">
        <f>Table1[[#This Row],[Sources]]</f>
        <v>E4-15/Edge-15/Nat-15</v>
      </c>
      <c r="AO1921" s="219">
        <f>Table1[[#This Row],[Scale Bet]]</f>
        <v>100</v>
      </c>
    </row>
    <row r="1922" spans="5:41" ht="16.5" customHeight="1" x14ac:dyDescent="0.25">
      <c r="E1922" s="185">
        <v>45598</v>
      </c>
      <c r="F1922" s="35">
        <v>0.63888888888888884</v>
      </c>
      <c r="G1922" s="36" t="s">
        <v>17</v>
      </c>
      <c r="H1922" s="36">
        <v>6</v>
      </c>
      <c r="I1922" s="36">
        <v>5</v>
      </c>
      <c r="J1922" s="36" t="s">
        <v>198</v>
      </c>
      <c r="K1922" s="36" t="s">
        <v>40</v>
      </c>
      <c r="L1922" s="165">
        <v>15</v>
      </c>
      <c r="M1922" s="134" t="str">
        <f t="shared" si="377"/>
        <v/>
      </c>
      <c r="N1922" s="36" t="str">
        <f t="shared" si="378"/>
        <v/>
      </c>
      <c r="O1922" s="135" t="str">
        <f t="shared" si="379"/>
        <v/>
      </c>
      <c r="P1922" s="186" t="str">
        <f t="shared" si="380"/>
        <v>OK</v>
      </c>
      <c r="Q1922" s="187" t="str">
        <f t="shared" si="381"/>
        <v/>
      </c>
      <c r="R1922" s="150"/>
      <c r="S1922" s="187" t="str">
        <f t="shared" si="382"/>
        <v/>
      </c>
      <c r="T1922" s="136" t="str">
        <f t="shared" si="383"/>
        <v>Infatuation</v>
      </c>
      <c r="U1922" s="137" t="str">
        <f>IF(P1922="","",IF(N1922=1,"",IF(Q1922="","",IF(Q1922&lt;=100,100,IF(Table1[[#This Row],[Day]]="Wed",100,200)))))</f>
        <v/>
      </c>
      <c r="V1922" s="137" t="str">
        <f t="shared" si="384"/>
        <v/>
      </c>
      <c r="W1922" s="137" t="str">
        <f t="shared" si="385"/>
        <v/>
      </c>
      <c r="X1922" s="133">
        <f>100</f>
        <v>100</v>
      </c>
      <c r="Y1922" s="133" t="str">
        <f t="shared" si="386"/>
        <v/>
      </c>
      <c r="Z1922" s="133">
        <f t="shared" si="387"/>
        <v>-100</v>
      </c>
      <c r="AA1922" s="134" t="str">
        <f>TEXT(Table1[[#This Row],[Date]],"DDD")</f>
        <v>Sat</v>
      </c>
      <c r="AB1922" s="133" t="str">
        <f>IF(OR(G1922="Doomben",G1922="Eagle Farm"),"Q",IF(AND(Q1922&gt;1,Q1922&lt;55,Table1[[#This Row],[Source]]="Nat"),"Nat OK",IF(AND(Table1[[#This Row],[Source]]&lt;&gt;"Nat",Q1922&lt;55),"Poor &lt;55",IF(OR(G1922="Randwick",G1922="Flemington",G1922="Caulfield",G1922="Sandown Lake",G1922="Sandown Hill"),"Best","ave"))))</f>
        <v>ave</v>
      </c>
      <c r="AC1922" s="133" t="str">
        <f>IF(Q1922="","",IF(AB1922="Poor &lt;55",$AC$2*0.2%,IF(AND(AB1922="Q",AA1922&lt;&gt;"Wed"),$AC$2*0.4%,IF(AND(AB1922="Q",AA1922="Wed"),$AC$2*0.5%,IF(AND(AB1922="Ave",U1922=100),$AC$2*0.5%,IF(AND(AB1922="ave",U1922="",N1922=1,AG1922="Bush"),$AC$2*1%,IF(AND(AB1922="ave",U1922="",Q1922&gt;100),$AC$2*1.3%,IF(AND(AB1922="ave",U1922=""),$AC$2*1.2%,IF(AND(AB1922="Ave",U1922=200),$AC$2*1%,IF(AND(AB1922="Best",U1922=200),$AC$2*1.5%,IF(AND(AB1922="Best",U1922="",K1922&lt;&gt;"Pro Syd"),$AC$2*0.5%,IF(AND(AB1922="Best",U1922=""),$AC$2*1%,IF(AND(AB1922="Best",U1922=100,Table1[[#This Row],[State]]="NSW"),$AC$2*0.4%,IF(AND(AB1922="Best",U1922=100),$AC$2*1%,IF(Table1[[#This Row],[Adj]]="Nat OK",$AC$2*0.5%,"xxx")))))))))))))))</f>
        <v/>
      </c>
      <c r="AD1922" s="133" t="str">
        <f t="shared" si="388"/>
        <v/>
      </c>
      <c r="AE1922" s="133" t="str">
        <f t="shared" si="389"/>
        <v/>
      </c>
      <c r="AF1922" s="133" t="str">
        <f>VLOOKUP(Table1[[#This Row],[Track]],$F$2672:$H$2715,2,FALSE)</f>
        <v>NSW</v>
      </c>
      <c r="AG1922" s="133" t="str">
        <f>VLOOKUP(Table1[[#This Row],[Track]],$F$2672:$H$2715,3,FALSE)</f>
        <v>-</v>
      </c>
      <c r="AH1922" s="133" t="str">
        <f>IF(Table1[[#This Row],[Date]]&lt;$AH$2,"",IF(Table1[[#This Row],[Date]]&lt;$AH$3,"Edge","Elite Combo"))</f>
        <v/>
      </c>
      <c r="AI1922" s="218">
        <f>Table1[[#This Row],[Time]]</f>
        <v>0.63888888888888884</v>
      </c>
      <c r="AJ1922" s="219" t="str">
        <f>Table1[[#This Row],[Track]]</f>
        <v>Rosehill</v>
      </c>
      <c r="AK1922" s="216">
        <f>Table1[[#This Row],[Race ]]</f>
        <v>6</v>
      </c>
      <c r="AL1922" s="219">
        <f>Table1[[#This Row],[TAB]]</f>
        <v>5</v>
      </c>
      <c r="AM1922" s="219" t="str">
        <f>Table1[[#This Row],[Selection]]</f>
        <v>Infatuation</v>
      </c>
      <c r="AN1922" s="220" t="str">
        <f>Table1[[#This Row],[Sources]]</f>
        <v/>
      </c>
      <c r="AO1922" s="219" t="str">
        <f>Table1[[#This Row],[Scale Bet]]</f>
        <v/>
      </c>
    </row>
    <row r="1923" spans="5:41" ht="16.5" customHeight="1" x14ac:dyDescent="0.25">
      <c r="E1923" s="185">
        <v>45598</v>
      </c>
      <c r="F1923" s="35">
        <v>0.63888888888888884</v>
      </c>
      <c r="G1923" s="36" t="s">
        <v>17</v>
      </c>
      <c r="H1923" s="36">
        <v>6</v>
      </c>
      <c r="I1923" s="36">
        <v>5</v>
      </c>
      <c r="J1923" s="36" t="s">
        <v>198</v>
      </c>
      <c r="K1923" s="36" t="s">
        <v>13</v>
      </c>
      <c r="L1923" s="165">
        <v>15</v>
      </c>
      <c r="M1923" s="134" t="str">
        <f t="shared" si="377"/>
        <v/>
      </c>
      <c r="N1923" s="36" t="str">
        <f t="shared" si="378"/>
        <v/>
      </c>
      <c r="O1923" s="135" t="str">
        <f t="shared" si="379"/>
        <v/>
      </c>
      <c r="P1923" s="186" t="str">
        <f t="shared" si="380"/>
        <v>OK</v>
      </c>
      <c r="Q1923" s="187" t="str">
        <f t="shared" si="381"/>
        <v/>
      </c>
      <c r="R1923" s="150"/>
      <c r="S1923" s="187" t="str">
        <f t="shared" si="382"/>
        <v/>
      </c>
      <c r="T1923" s="136" t="str">
        <f t="shared" si="383"/>
        <v>Infatuation</v>
      </c>
      <c r="U1923" s="137" t="str">
        <f>IF(P1923="","",IF(N1923=1,"",IF(Q1923="","",IF(Q1923&lt;=100,100,IF(Table1[[#This Row],[Day]]="Wed",100,200)))))</f>
        <v/>
      </c>
      <c r="V1923" s="137" t="str">
        <f t="shared" si="384"/>
        <v/>
      </c>
      <c r="W1923" s="137" t="str">
        <f t="shared" si="385"/>
        <v/>
      </c>
      <c r="X1923" s="133">
        <f>100</f>
        <v>100</v>
      </c>
      <c r="Y1923" s="133" t="str">
        <f t="shared" si="386"/>
        <v/>
      </c>
      <c r="Z1923" s="133">
        <f t="shared" si="387"/>
        <v>-100</v>
      </c>
      <c r="AA1923" s="134" t="str">
        <f>TEXT(Table1[[#This Row],[Date]],"DDD")</f>
        <v>Sat</v>
      </c>
      <c r="AB1923" s="133" t="str">
        <f>IF(OR(G1923="Doomben",G1923="Eagle Farm"),"Q",IF(AND(Q1923&gt;1,Q1923&lt;55,Table1[[#This Row],[Source]]="Nat"),"Nat OK",IF(AND(Table1[[#This Row],[Source]]&lt;&gt;"Nat",Q1923&lt;55),"Poor &lt;55",IF(OR(G1923="Randwick",G1923="Flemington",G1923="Caulfield",G1923="Sandown Lake",G1923="Sandown Hill"),"Best","ave"))))</f>
        <v>ave</v>
      </c>
      <c r="AC1923" s="133" t="str">
        <f>IF(Q1923="","",IF(AB1923="Poor &lt;55",$AC$2*0.2%,IF(AND(AB1923="Q",AA1923&lt;&gt;"Wed"),$AC$2*0.4%,IF(AND(AB1923="Q",AA1923="Wed"),$AC$2*0.5%,IF(AND(AB1923="Ave",U1923=100),$AC$2*0.5%,IF(AND(AB1923="ave",U1923="",N1923=1,AG1923="Bush"),$AC$2*1%,IF(AND(AB1923="ave",U1923="",Q1923&gt;100),$AC$2*1.3%,IF(AND(AB1923="ave",U1923=""),$AC$2*1.2%,IF(AND(AB1923="Ave",U1923=200),$AC$2*1%,IF(AND(AB1923="Best",U1923=200),$AC$2*1.5%,IF(AND(AB1923="Best",U1923="",K1923&lt;&gt;"Pro Syd"),$AC$2*0.5%,IF(AND(AB1923="Best",U1923=""),$AC$2*1%,IF(AND(AB1923="Best",U1923=100,Table1[[#This Row],[State]]="NSW"),$AC$2*0.4%,IF(AND(AB1923="Best",U1923=100),$AC$2*1%,IF(Table1[[#This Row],[Adj]]="Nat OK",$AC$2*0.5%,"xxx")))))))))))))))</f>
        <v/>
      </c>
      <c r="AD1923" s="133" t="str">
        <f t="shared" si="388"/>
        <v/>
      </c>
      <c r="AE1923" s="133" t="str">
        <f t="shared" si="389"/>
        <v/>
      </c>
      <c r="AF1923" s="133" t="str">
        <f>VLOOKUP(Table1[[#This Row],[Track]],$F$2672:$H$2715,2,FALSE)</f>
        <v>NSW</v>
      </c>
      <c r="AG1923" s="133" t="str">
        <f>VLOOKUP(Table1[[#This Row],[Track]],$F$2672:$H$2715,3,FALSE)</f>
        <v>-</v>
      </c>
      <c r="AH1923" s="133" t="str">
        <f>IF(Table1[[#This Row],[Date]]&lt;$AH$2,"",IF(Table1[[#This Row],[Date]]&lt;$AH$3,"Edge","Elite Combo"))</f>
        <v/>
      </c>
      <c r="AI1923" s="218">
        <f>Table1[[#This Row],[Time]]</f>
        <v>0.63888888888888884</v>
      </c>
      <c r="AJ1923" s="219" t="str">
        <f>Table1[[#This Row],[Track]]</f>
        <v>Rosehill</v>
      </c>
      <c r="AK1923" s="216">
        <f>Table1[[#This Row],[Race ]]</f>
        <v>6</v>
      </c>
      <c r="AL1923" s="219">
        <f>Table1[[#This Row],[TAB]]</f>
        <v>5</v>
      </c>
      <c r="AM1923" s="219" t="str">
        <f>Table1[[#This Row],[Selection]]</f>
        <v>Infatuation</v>
      </c>
      <c r="AN1923" s="220" t="str">
        <f>Table1[[#This Row],[Sources]]</f>
        <v/>
      </c>
      <c r="AO1923" s="219" t="str">
        <f>Table1[[#This Row],[Scale Bet]]</f>
        <v/>
      </c>
    </row>
    <row r="1924" spans="5:41" ht="16.5" customHeight="1" x14ac:dyDescent="0.25">
      <c r="E1924" s="185">
        <v>45598</v>
      </c>
      <c r="F1924" s="35">
        <v>0.66666666666666663</v>
      </c>
      <c r="G1924" s="36" t="s">
        <v>17</v>
      </c>
      <c r="H1924" s="36">
        <v>7</v>
      </c>
      <c r="I1924" s="36">
        <v>4</v>
      </c>
      <c r="J1924" s="36" t="s">
        <v>395</v>
      </c>
      <c r="K1924" s="36" t="s">
        <v>1</v>
      </c>
      <c r="L1924" s="165">
        <v>15</v>
      </c>
      <c r="M1924" s="134">
        <f t="shared" si="377"/>
        <v>45</v>
      </c>
      <c r="N1924" s="36">
        <f t="shared" si="378"/>
        <v>3</v>
      </c>
      <c r="O1924" s="135" t="str">
        <f t="shared" si="379"/>
        <v>E4-15/Edge-15/Nat-15</v>
      </c>
      <c r="P1924" s="186" t="str">
        <f t="shared" si="380"/>
        <v>OK</v>
      </c>
      <c r="Q1924" s="187">
        <f t="shared" si="381"/>
        <v>180</v>
      </c>
      <c r="R1924" s="150"/>
      <c r="S1924" s="187" t="str">
        <f t="shared" si="382"/>
        <v/>
      </c>
      <c r="T1924" s="136" t="str">
        <f t="shared" si="383"/>
        <v>Sunshine In Paris</v>
      </c>
      <c r="U1924" s="137">
        <f>IF(P1924="","",IF(N1924=1,"",IF(Q1924="","",IF(Q1924&lt;=100,100,IF(Table1[[#This Row],[Day]]="Wed",100,200)))))</f>
        <v>200</v>
      </c>
      <c r="V1924" s="137" t="str">
        <f t="shared" si="384"/>
        <v/>
      </c>
      <c r="W1924" s="137">
        <f t="shared" si="385"/>
        <v>-200</v>
      </c>
      <c r="X1924" s="133">
        <f>100</f>
        <v>100</v>
      </c>
      <c r="Y1924" s="133" t="str">
        <f t="shared" si="386"/>
        <v/>
      </c>
      <c r="Z1924" s="133">
        <f t="shared" si="387"/>
        <v>-100</v>
      </c>
      <c r="AA1924" s="134" t="str">
        <f>TEXT(Table1[[#This Row],[Date]],"DDD")</f>
        <v>Sat</v>
      </c>
      <c r="AB1924" s="133" t="str">
        <f>IF(OR(G1924="Doomben",G1924="Eagle Farm"),"Q",IF(AND(Q1924&gt;1,Q1924&lt;55,Table1[[#This Row],[Source]]="Nat"),"Nat OK",IF(AND(Table1[[#This Row],[Source]]&lt;&gt;"Nat",Q1924&lt;55),"Poor &lt;55",IF(OR(G1924="Randwick",G1924="Flemington",G1924="Caulfield",G1924="Sandown Lake",G1924="Sandown Hill"),"Best","ave"))))</f>
        <v>ave</v>
      </c>
      <c r="AC1924" s="133">
        <f>IF(Q1924="","",IF(AB1924="Poor &lt;55",$AC$2*0.2%,IF(AND(AB1924="Q",AA1924&lt;&gt;"Wed"),$AC$2*0.4%,IF(AND(AB1924="Q",AA1924="Wed"),$AC$2*0.5%,IF(AND(AB1924="Ave",U1924=100),$AC$2*0.5%,IF(AND(AB1924="ave",U1924="",N1924=1,AG1924="Bush"),$AC$2*1%,IF(AND(AB1924="ave",U1924="",Q1924&gt;100),$AC$2*1.3%,IF(AND(AB1924="ave",U1924=""),$AC$2*1.2%,IF(AND(AB1924="Ave",U1924=200),$AC$2*1%,IF(AND(AB1924="Best",U1924=200),$AC$2*1.5%,IF(AND(AB1924="Best",U1924="",K1924&lt;&gt;"Pro Syd"),$AC$2*0.5%,IF(AND(AB1924="Best",U1924=""),$AC$2*1%,IF(AND(AB1924="Best",U1924=100,Table1[[#This Row],[State]]="NSW"),$AC$2*0.4%,IF(AND(AB1924="Best",U1924=100),$AC$2*1%,IF(Table1[[#This Row],[Adj]]="Nat OK",$AC$2*0.5%,"xxx")))))))))))))))</f>
        <v>100</v>
      </c>
      <c r="AD1924" s="133" t="str">
        <f t="shared" si="388"/>
        <v/>
      </c>
      <c r="AE1924" s="133">
        <f t="shared" si="389"/>
        <v>-100</v>
      </c>
      <c r="AF1924" s="133" t="str">
        <f>VLOOKUP(Table1[[#This Row],[Track]],$F$2672:$H$2715,2,FALSE)</f>
        <v>NSW</v>
      </c>
      <c r="AG1924" s="133" t="str">
        <f>VLOOKUP(Table1[[#This Row],[Track]],$F$2672:$H$2715,3,FALSE)</f>
        <v>-</v>
      </c>
      <c r="AH1924" s="133" t="str">
        <f>IF(Table1[[#This Row],[Date]]&lt;$AH$2,"",IF(Table1[[#This Row],[Date]]&lt;$AH$3,"Edge","Elite Combo"))</f>
        <v/>
      </c>
      <c r="AI1924" s="218">
        <f>Table1[[#This Row],[Time]]</f>
        <v>0.66666666666666663</v>
      </c>
      <c r="AJ1924" s="219" t="str">
        <f>Table1[[#This Row],[Track]]</f>
        <v>Rosehill</v>
      </c>
      <c r="AK1924" s="216">
        <f>Table1[[#This Row],[Race ]]</f>
        <v>7</v>
      </c>
      <c r="AL1924" s="219">
        <f>Table1[[#This Row],[TAB]]</f>
        <v>4</v>
      </c>
      <c r="AM1924" s="219" t="str">
        <f>Table1[[#This Row],[Selection]]</f>
        <v>Sunshine In Paris</v>
      </c>
      <c r="AN1924" s="220" t="str">
        <f>Table1[[#This Row],[Sources]]</f>
        <v>E4-15/Edge-15/Nat-15</v>
      </c>
      <c r="AO1924" s="219">
        <f>Table1[[#This Row],[Scale Bet]]</f>
        <v>100</v>
      </c>
    </row>
    <row r="1925" spans="5:41" ht="16.5" customHeight="1" x14ac:dyDescent="0.25">
      <c r="E1925" s="185">
        <v>45598</v>
      </c>
      <c r="F1925" s="35">
        <v>0.66666666666666663</v>
      </c>
      <c r="G1925" s="36" t="s">
        <v>17</v>
      </c>
      <c r="H1925" s="36">
        <v>7</v>
      </c>
      <c r="I1925" s="36">
        <v>4</v>
      </c>
      <c r="J1925" s="36" t="s">
        <v>395</v>
      </c>
      <c r="K1925" s="36" t="s">
        <v>40</v>
      </c>
      <c r="L1925" s="165">
        <v>15</v>
      </c>
      <c r="M1925" s="134" t="str">
        <f t="shared" si="377"/>
        <v/>
      </c>
      <c r="N1925" s="36" t="str">
        <f t="shared" si="378"/>
        <v/>
      </c>
      <c r="O1925" s="135" t="str">
        <f t="shared" si="379"/>
        <v/>
      </c>
      <c r="P1925" s="186" t="str">
        <f t="shared" si="380"/>
        <v>OK</v>
      </c>
      <c r="Q1925" s="187" t="str">
        <f t="shared" si="381"/>
        <v/>
      </c>
      <c r="R1925" s="150"/>
      <c r="S1925" s="187" t="str">
        <f t="shared" si="382"/>
        <v/>
      </c>
      <c r="T1925" s="136" t="str">
        <f t="shared" si="383"/>
        <v>Sunshine In Paris</v>
      </c>
      <c r="U1925" s="137" t="str">
        <f>IF(P1925="","",IF(N1925=1,"",IF(Q1925="","",IF(Q1925&lt;=100,100,IF(Table1[[#This Row],[Day]]="Wed",100,200)))))</f>
        <v/>
      </c>
      <c r="V1925" s="137" t="str">
        <f t="shared" si="384"/>
        <v/>
      </c>
      <c r="W1925" s="137" t="str">
        <f t="shared" si="385"/>
        <v/>
      </c>
      <c r="X1925" s="133">
        <f>100</f>
        <v>100</v>
      </c>
      <c r="Y1925" s="133" t="str">
        <f t="shared" si="386"/>
        <v/>
      </c>
      <c r="Z1925" s="133">
        <f t="shared" si="387"/>
        <v>-100</v>
      </c>
      <c r="AA1925" s="134" t="str">
        <f>TEXT(Table1[[#This Row],[Date]],"DDD")</f>
        <v>Sat</v>
      </c>
      <c r="AB1925" s="133" t="str">
        <f>IF(OR(G1925="Doomben",G1925="Eagle Farm"),"Q",IF(AND(Q1925&gt;1,Q1925&lt;55,Table1[[#This Row],[Source]]="Nat"),"Nat OK",IF(AND(Table1[[#This Row],[Source]]&lt;&gt;"Nat",Q1925&lt;55),"Poor &lt;55",IF(OR(G1925="Randwick",G1925="Flemington",G1925="Caulfield",G1925="Sandown Lake",G1925="Sandown Hill"),"Best","ave"))))</f>
        <v>ave</v>
      </c>
      <c r="AC1925" s="133" t="str">
        <f>IF(Q1925="","",IF(AB1925="Poor &lt;55",$AC$2*0.2%,IF(AND(AB1925="Q",AA1925&lt;&gt;"Wed"),$AC$2*0.4%,IF(AND(AB1925="Q",AA1925="Wed"),$AC$2*0.5%,IF(AND(AB1925="Ave",U1925=100),$AC$2*0.5%,IF(AND(AB1925="ave",U1925="",N1925=1,AG1925="Bush"),$AC$2*1%,IF(AND(AB1925="ave",U1925="",Q1925&gt;100),$AC$2*1.3%,IF(AND(AB1925="ave",U1925=""),$AC$2*1.2%,IF(AND(AB1925="Ave",U1925=200),$AC$2*1%,IF(AND(AB1925="Best",U1925=200),$AC$2*1.5%,IF(AND(AB1925="Best",U1925="",K1925&lt;&gt;"Pro Syd"),$AC$2*0.5%,IF(AND(AB1925="Best",U1925=""),$AC$2*1%,IF(AND(AB1925="Best",U1925=100,Table1[[#This Row],[State]]="NSW"),$AC$2*0.4%,IF(AND(AB1925="Best",U1925=100),$AC$2*1%,IF(Table1[[#This Row],[Adj]]="Nat OK",$AC$2*0.5%,"xxx")))))))))))))))</f>
        <v/>
      </c>
      <c r="AD1925" s="133" t="str">
        <f t="shared" si="388"/>
        <v/>
      </c>
      <c r="AE1925" s="133" t="str">
        <f t="shared" si="389"/>
        <v/>
      </c>
      <c r="AF1925" s="133" t="str">
        <f>VLOOKUP(Table1[[#This Row],[Track]],$F$2672:$H$2715,2,FALSE)</f>
        <v>NSW</v>
      </c>
      <c r="AG1925" s="133" t="str">
        <f>VLOOKUP(Table1[[#This Row],[Track]],$F$2672:$H$2715,3,FALSE)</f>
        <v>-</v>
      </c>
      <c r="AH1925" s="133" t="str">
        <f>IF(Table1[[#This Row],[Date]]&lt;$AH$2,"",IF(Table1[[#This Row],[Date]]&lt;$AH$3,"Edge","Elite Combo"))</f>
        <v/>
      </c>
      <c r="AI1925" s="218">
        <f>Table1[[#This Row],[Time]]</f>
        <v>0.66666666666666663</v>
      </c>
      <c r="AJ1925" s="219" t="str">
        <f>Table1[[#This Row],[Track]]</f>
        <v>Rosehill</v>
      </c>
      <c r="AK1925" s="216">
        <f>Table1[[#This Row],[Race ]]</f>
        <v>7</v>
      </c>
      <c r="AL1925" s="219">
        <f>Table1[[#This Row],[TAB]]</f>
        <v>4</v>
      </c>
      <c r="AM1925" s="219" t="str">
        <f>Table1[[#This Row],[Selection]]</f>
        <v>Sunshine In Paris</v>
      </c>
      <c r="AN1925" s="220" t="str">
        <f>Table1[[#This Row],[Sources]]</f>
        <v/>
      </c>
      <c r="AO1925" s="219" t="str">
        <f>Table1[[#This Row],[Scale Bet]]</f>
        <v/>
      </c>
    </row>
    <row r="1926" spans="5:41" ht="16.5" customHeight="1" x14ac:dyDescent="0.25">
      <c r="E1926" s="185">
        <v>45598</v>
      </c>
      <c r="F1926" s="35">
        <v>0.66666666666666663</v>
      </c>
      <c r="G1926" s="36" t="s">
        <v>17</v>
      </c>
      <c r="H1926" s="36">
        <v>7</v>
      </c>
      <c r="I1926" s="36">
        <v>4</v>
      </c>
      <c r="J1926" s="36" t="s">
        <v>395</v>
      </c>
      <c r="K1926" s="36" t="s">
        <v>13</v>
      </c>
      <c r="L1926" s="165">
        <v>15</v>
      </c>
      <c r="M1926" s="134" t="str">
        <f t="shared" si="377"/>
        <v/>
      </c>
      <c r="N1926" s="36" t="str">
        <f t="shared" si="378"/>
        <v/>
      </c>
      <c r="O1926" s="135" t="str">
        <f t="shared" si="379"/>
        <v/>
      </c>
      <c r="P1926" s="186" t="str">
        <f t="shared" si="380"/>
        <v>OK</v>
      </c>
      <c r="Q1926" s="187" t="str">
        <f t="shared" si="381"/>
        <v/>
      </c>
      <c r="R1926" s="150"/>
      <c r="S1926" s="187" t="str">
        <f t="shared" si="382"/>
        <v/>
      </c>
      <c r="T1926" s="136" t="str">
        <f t="shared" si="383"/>
        <v>Sunshine In Paris</v>
      </c>
      <c r="U1926" s="137" t="str">
        <f>IF(P1926="","",IF(N1926=1,"",IF(Q1926="","",IF(Q1926&lt;=100,100,IF(Table1[[#This Row],[Day]]="Wed",100,200)))))</f>
        <v/>
      </c>
      <c r="V1926" s="137" t="str">
        <f t="shared" si="384"/>
        <v/>
      </c>
      <c r="W1926" s="137" t="str">
        <f t="shared" si="385"/>
        <v/>
      </c>
      <c r="X1926" s="133">
        <f>100</f>
        <v>100</v>
      </c>
      <c r="Y1926" s="133" t="str">
        <f t="shared" si="386"/>
        <v/>
      </c>
      <c r="Z1926" s="133">
        <f t="shared" si="387"/>
        <v>-100</v>
      </c>
      <c r="AA1926" s="134" t="str">
        <f>TEXT(Table1[[#This Row],[Date]],"DDD")</f>
        <v>Sat</v>
      </c>
      <c r="AB1926" s="133" t="str">
        <f>IF(OR(G1926="Doomben",G1926="Eagle Farm"),"Q",IF(AND(Q1926&gt;1,Q1926&lt;55,Table1[[#This Row],[Source]]="Nat"),"Nat OK",IF(AND(Table1[[#This Row],[Source]]&lt;&gt;"Nat",Q1926&lt;55),"Poor &lt;55",IF(OR(G1926="Randwick",G1926="Flemington",G1926="Caulfield",G1926="Sandown Lake",G1926="Sandown Hill"),"Best","ave"))))</f>
        <v>ave</v>
      </c>
      <c r="AC1926" s="133" t="str">
        <f>IF(Q1926="","",IF(AB1926="Poor &lt;55",$AC$2*0.2%,IF(AND(AB1926="Q",AA1926&lt;&gt;"Wed"),$AC$2*0.4%,IF(AND(AB1926="Q",AA1926="Wed"),$AC$2*0.5%,IF(AND(AB1926="Ave",U1926=100),$AC$2*0.5%,IF(AND(AB1926="ave",U1926="",N1926=1,AG1926="Bush"),$AC$2*1%,IF(AND(AB1926="ave",U1926="",Q1926&gt;100),$AC$2*1.3%,IF(AND(AB1926="ave",U1926=""),$AC$2*1.2%,IF(AND(AB1926="Ave",U1926=200),$AC$2*1%,IF(AND(AB1926="Best",U1926=200),$AC$2*1.5%,IF(AND(AB1926="Best",U1926="",K1926&lt;&gt;"Pro Syd"),$AC$2*0.5%,IF(AND(AB1926="Best",U1926=""),$AC$2*1%,IF(AND(AB1926="Best",U1926=100,Table1[[#This Row],[State]]="NSW"),$AC$2*0.4%,IF(AND(AB1926="Best",U1926=100),$AC$2*1%,IF(Table1[[#This Row],[Adj]]="Nat OK",$AC$2*0.5%,"xxx")))))))))))))))</f>
        <v/>
      </c>
      <c r="AD1926" s="133" t="str">
        <f t="shared" si="388"/>
        <v/>
      </c>
      <c r="AE1926" s="133" t="str">
        <f t="shared" si="389"/>
        <v/>
      </c>
      <c r="AF1926" s="133" t="str">
        <f>VLOOKUP(Table1[[#This Row],[Track]],$F$2672:$H$2715,2,FALSE)</f>
        <v>NSW</v>
      </c>
      <c r="AG1926" s="133" t="str">
        <f>VLOOKUP(Table1[[#This Row],[Track]],$F$2672:$H$2715,3,FALSE)</f>
        <v>-</v>
      </c>
      <c r="AH1926" s="133" t="str">
        <f>IF(Table1[[#This Row],[Date]]&lt;$AH$2,"",IF(Table1[[#This Row],[Date]]&lt;$AH$3,"Edge","Elite Combo"))</f>
        <v/>
      </c>
      <c r="AI1926" s="218">
        <f>Table1[[#This Row],[Time]]</f>
        <v>0.66666666666666663</v>
      </c>
      <c r="AJ1926" s="219" t="str">
        <f>Table1[[#This Row],[Track]]</f>
        <v>Rosehill</v>
      </c>
      <c r="AK1926" s="216">
        <f>Table1[[#This Row],[Race ]]</f>
        <v>7</v>
      </c>
      <c r="AL1926" s="219">
        <f>Table1[[#This Row],[TAB]]</f>
        <v>4</v>
      </c>
      <c r="AM1926" s="219" t="str">
        <f>Table1[[#This Row],[Selection]]</f>
        <v>Sunshine In Paris</v>
      </c>
      <c r="AN1926" s="220" t="str">
        <f>Table1[[#This Row],[Sources]]</f>
        <v/>
      </c>
      <c r="AO1926" s="219" t="str">
        <f>Table1[[#This Row],[Scale Bet]]</f>
        <v/>
      </c>
    </row>
    <row r="1927" spans="5:41" ht="16.5" customHeight="1" x14ac:dyDescent="0.25">
      <c r="E1927" s="185">
        <v>45598</v>
      </c>
      <c r="F1927" s="35">
        <v>0.67500000000000004</v>
      </c>
      <c r="G1927" s="36" t="s">
        <v>28</v>
      </c>
      <c r="H1927" s="36">
        <v>5</v>
      </c>
      <c r="I1927" s="36">
        <v>4</v>
      </c>
      <c r="J1927" s="36" t="s">
        <v>470</v>
      </c>
      <c r="K1927" s="36" t="s">
        <v>13</v>
      </c>
      <c r="L1927" s="165">
        <v>11</v>
      </c>
      <c r="M1927" s="134">
        <f t="shared" ref="M1927:M1990" si="390">IF(AND(J1927=J1926,E1927=E1926),"",IF(AND(E1927=E1930,J1927=J1930),L1927+L1928+L1929+L1930,IF(AND(E1927=E1929,J1927=J1929),L1927+L1928+L1929,IF(AND(E1927=E1928,J1927=J1928),L1927+L1928,L1927))))</f>
        <v>11</v>
      </c>
      <c r="N1927" s="36">
        <f t="shared" ref="N1927:N1990" si="391">IF(M1927=L1927,1,IF(M1927="","",IF(AND(E1927=E1930,J1927=J1930),4,IF(AND(E1927=E1929,J1927=J1929),3,IF(AND(E1927=E1928,J1927=J1928),2,"XXX")))))</f>
        <v>1</v>
      </c>
      <c r="O1927" s="135" t="str">
        <f t="shared" ref="O1927:O1990" si="392">IF(N1927="","",IF(N1927=4,K1927&amp;"-"&amp;L1927&amp;"/"&amp;K1928&amp;"-"&amp;L1928&amp;"/"&amp;K1929&amp;"-"&amp;L1929&amp;"/"&amp;K1930&amp;"-"&amp;L1930,IF(N1927=3,K1927&amp;"-"&amp;L1927&amp;"/"&amp;K1928&amp;"-"&amp;L1928&amp;"/"&amp;K1929&amp;"-"&amp;L1929,IF(N1927=2,K1927&amp;"-"&amp;L1927&amp;"/"&amp;K1928&amp;"-"&amp;L1928,IF(N1927=1,K1927&amp;"-"&amp;L1927,"""""xxx")))))</f>
        <v>Nat-11</v>
      </c>
      <c r="P1927" s="186" t="str">
        <f t="shared" ref="P1927:P1990" si="393">IF(OR(G1927="Randwick",G1927="Rosehill",G1927="Flemington",G1927="Caulfield",G1927="Sandown Lake",G1927="Sandown Hill",G1927="Moonee Valley"),"OK","")</f>
        <v/>
      </c>
      <c r="Q1927" s="187">
        <f t="shared" ref="Q1927:Q1990" si="394">IF(M1927="","",(M1927*($Q$1/1000)/$R$1)*$Q$2)</f>
        <v>44</v>
      </c>
      <c r="R1927" s="150"/>
      <c r="S1927" s="187" t="str">
        <f t="shared" ref="S1927:S1990" si="395">IF(Q1927="","",IF(R1927="","",R1927*Q1927))</f>
        <v/>
      </c>
      <c r="T1927" s="136" t="str">
        <f t="shared" ref="T1927:T1990" si="396">TRIM(PROPER(J1927))</f>
        <v>Appin Girl</v>
      </c>
      <c r="U1927" s="137" t="str">
        <f>IF(P1927="","",IF(N1927=1,"",IF(Q1927="","",IF(Q1927&lt;=100,100,IF(Table1[[#This Row],[Day]]="Wed",100,200)))))</f>
        <v/>
      </c>
      <c r="V1927" s="137" t="str">
        <f t="shared" ref="V1927:V1990" si="397">IF(U1927="","",IF(R1927="","",U1927*R1927))</f>
        <v/>
      </c>
      <c r="W1927" s="137" t="str">
        <f t="shared" ref="W1927:W1990" si="398">IF(U1927="","",IF(V1927="",U1927*-1,V1927-U1927))</f>
        <v/>
      </c>
      <c r="X1927" s="133">
        <f>100</f>
        <v>100</v>
      </c>
      <c r="Y1927" s="133" t="str">
        <f t="shared" ref="Y1927:Y1990" si="399">IF(R1927="","",X1927*R1927)</f>
        <v/>
      </c>
      <c r="Z1927" s="133">
        <f t="shared" ref="Z1927:Z1990" si="400">IF(Y1927="",X1927*-1,Y1927-X1926)</f>
        <v>-100</v>
      </c>
      <c r="AA1927" s="134" t="str">
        <f>TEXT(Table1[[#This Row],[Date]],"DDD")</f>
        <v>Sat</v>
      </c>
      <c r="AB1927" s="133" t="str">
        <f>IF(OR(G1927="Doomben",G1927="Eagle Farm"),"Q",IF(AND(Q1927&gt;1,Q1927&lt;55,Table1[[#This Row],[Source]]="Nat"),"Nat OK",IF(AND(Table1[[#This Row],[Source]]&lt;&gt;"Nat",Q1927&lt;55),"Poor &lt;55",IF(OR(G1927="Randwick",G1927="Flemington",G1927="Caulfield",G1927="Sandown Lake",G1927="Sandown Hill"),"Best","ave"))))</f>
        <v>Q</v>
      </c>
      <c r="AC1927" s="133">
        <f>IF(Q1927="","",IF(AB1927="Poor &lt;55",$AC$2*0.2%,IF(AND(AB1927="Q",AA1927&lt;&gt;"Wed"),$AC$2*0.4%,IF(AND(AB1927="Q",AA1927="Wed"),$AC$2*0.5%,IF(AND(AB1927="Ave",U1927=100),$AC$2*0.5%,IF(AND(AB1927="ave",U1927="",N1927=1,AG1927="Bush"),$AC$2*1%,IF(AND(AB1927="ave",U1927="",Q1927&gt;100),$AC$2*1.3%,IF(AND(AB1927="ave",U1927=""),$AC$2*1.2%,IF(AND(AB1927="Ave",U1927=200),$AC$2*1%,IF(AND(AB1927="Best",U1927=200),$AC$2*1.5%,IF(AND(AB1927="Best",U1927="",K1927&lt;&gt;"Pro Syd"),$AC$2*0.5%,IF(AND(AB1927="Best",U1927=""),$AC$2*1%,IF(AND(AB1927="Best",U1927=100,Table1[[#This Row],[State]]="NSW"),$AC$2*0.4%,IF(AND(AB1927="Best",U1927=100),$AC$2*1%,IF(Table1[[#This Row],[Adj]]="Nat OK",$AC$2*0.5%,"xxx")))))))))))))))</f>
        <v>40</v>
      </c>
      <c r="AD1927" s="133" t="str">
        <f t="shared" ref="AD1927:AD1990" si="401">IF(AC1927="","",IF(R1927="","",AC1927*R1927))</f>
        <v/>
      </c>
      <c r="AE1927" s="133">
        <f t="shared" ref="AE1927:AE1990" si="402">IF(AC1927="","",IF(AD1927="",AC1927*-1,AD1927-AC1927))</f>
        <v>-40</v>
      </c>
      <c r="AF1927" s="133" t="str">
        <f>VLOOKUP(Table1[[#This Row],[Track]],$F$2672:$H$2715,2,FALSE)</f>
        <v>Qld</v>
      </c>
      <c r="AG1927" s="133" t="str">
        <f>VLOOKUP(Table1[[#This Row],[Track]],$F$2672:$H$2715,3,FALSE)</f>
        <v>-</v>
      </c>
      <c r="AH1927" s="133" t="str">
        <f>IF(Table1[[#This Row],[Date]]&lt;$AH$2,"",IF(Table1[[#This Row],[Date]]&lt;$AH$3,"Edge","Elite Combo"))</f>
        <v/>
      </c>
      <c r="AI1927" s="218">
        <f>Table1[[#This Row],[Time]]</f>
        <v>0.67500000000000004</v>
      </c>
      <c r="AJ1927" s="219" t="str">
        <f>Table1[[#This Row],[Track]]</f>
        <v>Eagle Farm</v>
      </c>
      <c r="AK1927" s="216">
        <f>Table1[[#This Row],[Race ]]</f>
        <v>5</v>
      </c>
      <c r="AL1927" s="219">
        <f>Table1[[#This Row],[TAB]]</f>
        <v>4</v>
      </c>
      <c r="AM1927" s="219" t="str">
        <f>Table1[[#This Row],[Selection]]</f>
        <v>Appin Girl</v>
      </c>
      <c r="AN1927" s="220" t="str">
        <f>Table1[[#This Row],[Sources]]</f>
        <v>Nat-11</v>
      </c>
      <c r="AO1927" s="219">
        <f>Table1[[#This Row],[Scale Bet]]</f>
        <v>40</v>
      </c>
    </row>
    <row r="1928" spans="5:41" ht="16.5" customHeight="1" x14ac:dyDescent="0.25">
      <c r="E1928" s="185">
        <v>45598</v>
      </c>
      <c r="F1928" s="35">
        <v>0.74652777777777779</v>
      </c>
      <c r="G1928" s="36" t="s">
        <v>17</v>
      </c>
      <c r="H1928" s="36">
        <v>10</v>
      </c>
      <c r="I1928" s="36">
        <v>9</v>
      </c>
      <c r="J1928" s="36" t="s">
        <v>74</v>
      </c>
      <c r="K1928" s="36" t="s">
        <v>60</v>
      </c>
      <c r="L1928" s="165">
        <v>15</v>
      </c>
      <c r="M1928" s="134">
        <f t="shared" si="390"/>
        <v>15</v>
      </c>
      <c r="N1928" s="36">
        <f t="shared" si="391"/>
        <v>1</v>
      </c>
      <c r="O1928" s="135" t="str">
        <f t="shared" si="392"/>
        <v>Pro Syd-15</v>
      </c>
      <c r="P1928" s="186" t="str">
        <f t="shared" si="393"/>
        <v>OK</v>
      </c>
      <c r="Q1928" s="187">
        <f t="shared" si="394"/>
        <v>60</v>
      </c>
      <c r="R1928" s="150"/>
      <c r="S1928" s="187" t="str">
        <f t="shared" si="395"/>
        <v/>
      </c>
      <c r="T1928" s="136" t="str">
        <f t="shared" si="396"/>
        <v>Bullets High</v>
      </c>
      <c r="U1928" s="137" t="str">
        <f>IF(P1928="","",IF(N1928=1,"",IF(Q1928="","",IF(Q1928&lt;=100,100,IF(Table1[[#This Row],[Day]]="Wed",100,200)))))</f>
        <v/>
      </c>
      <c r="V1928" s="137" t="str">
        <f t="shared" si="397"/>
        <v/>
      </c>
      <c r="W1928" s="137" t="str">
        <f t="shared" si="398"/>
        <v/>
      </c>
      <c r="X1928" s="133">
        <f>100</f>
        <v>100</v>
      </c>
      <c r="Y1928" s="133" t="str">
        <f t="shared" si="399"/>
        <v/>
      </c>
      <c r="Z1928" s="133">
        <f t="shared" si="400"/>
        <v>-100</v>
      </c>
      <c r="AA1928" s="134" t="str">
        <f>TEXT(Table1[[#This Row],[Date]],"DDD")</f>
        <v>Sat</v>
      </c>
      <c r="AB1928" s="133" t="str">
        <f>IF(OR(G1928="Doomben",G1928="Eagle Farm"),"Q",IF(AND(Q1928&gt;1,Q1928&lt;55,Table1[[#This Row],[Source]]="Nat"),"Nat OK",IF(AND(Table1[[#This Row],[Source]]&lt;&gt;"Nat",Q1928&lt;55),"Poor &lt;55",IF(OR(G1928="Randwick",G1928="Flemington",G1928="Caulfield",G1928="Sandown Lake",G1928="Sandown Hill"),"Best","ave"))))</f>
        <v>ave</v>
      </c>
      <c r="AC1928" s="133">
        <f>IF(Q1928="","",IF(AB1928="Poor &lt;55",$AC$2*0.2%,IF(AND(AB1928="Q",AA1928&lt;&gt;"Wed"),$AC$2*0.4%,IF(AND(AB1928="Q",AA1928="Wed"),$AC$2*0.5%,IF(AND(AB1928="Ave",U1928=100),$AC$2*0.5%,IF(AND(AB1928="ave",U1928="",N1928=1,AG1928="Bush"),$AC$2*1%,IF(AND(AB1928="ave",U1928="",Q1928&gt;100),$AC$2*1.3%,IF(AND(AB1928="ave",U1928=""),$AC$2*1.2%,IF(AND(AB1928="Ave",U1928=200),$AC$2*1%,IF(AND(AB1928="Best",U1928=200),$AC$2*1.5%,IF(AND(AB1928="Best",U1928="",K1928&lt;&gt;"Pro Syd"),$AC$2*0.5%,IF(AND(AB1928="Best",U1928=""),$AC$2*1%,IF(AND(AB1928="Best",U1928=100,Table1[[#This Row],[State]]="NSW"),$AC$2*0.4%,IF(AND(AB1928="Best",U1928=100),$AC$2*1%,IF(Table1[[#This Row],[Adj]]="Nat OK",$AC$2*0.5%,"xxx")))))))))))))))</f>
        <v>120</v>
      </c>
      <c r="AD1928" s="133" t="str">
        <f t="shared" si="401"/>
        <v/>
      </c>
      <c r="AE1928" s="133">
        <f t="shared" si="402"/>
        <v>-120</v>
      </c>
      <c r="AF1928" s="133" t="str">
        <f>VLOOKUP(Table1[[#This Row],[Track]],$F$2672:$H$2715,2,FALSE)</f>
        <v>NSW</v>
      </c>
      <c r="AG1928" s="133" t="str">
        <f>VLOOKUP(Table1[[#This Row],[Track]],$F$2672:$H$2715,3,FALSE)</f>
        <v>-</v>
      </c>
      <c r="AH1928" s="133" t="str">
        <f>IF(Table1[[#This Row],[Date]]&lt;$AH$2,"",IF(Table1[[#This Row],[Date]]&lt;$AH$3,"Edge","Elite Combo"))</f>
        <v/>
      </c>
      <c r="AI1928" s="218">
        <f>Table1[[#This Row],[Time]]</f>
        <v>0.74652777777777779</v>
      </c>
      <c r="AJ1928" s="219" t="str">
        <f>Table1[[#This Row],[Track]]</f>
        <v>Rosehill</v>
      </c>
      <c r="AK1928" s="216">
        <f>Table1[[#This Row],[Race ]]</f>
        <v>10</v>
      </c>
      <c r="AL1928" s="219">
        <f>Table1[[#This Row],[TAB]]</f>
        <v>9</v>
      </c>
      <c r="AM1928" s="219" t="str">
        <f>Table1[[#This Row],[Selection]]</f>
        <v>Bullets High</v>
      </c>
      <c r="AN1928" s="220" t="str">
        <f>Table1[[#This Row],[Sources]]</f>
        <v>Pro Syd-15</v>
      </c>
      <c r="AO1928" s="219">
        <f>Table1[[#This Row],[Scale Bet]]</f>
        <v>120</v>
      </c>
    </row>
    <row r="1929" spans="5:41" ht="16.5" customHeight="1" x14ac:dyDescent="0.25">
      <c r="E1929" s="185">
        <v>45598</v>
      </c>
      <c r="F1929" s="35">
        <v>0.75694444444444442</v>
      </c>
      <c r="G1929" s="36" t="s">
        <v>28</v>
      </c>
      <c r="H1929" s="36">
        <v>8</v>
      </c>
      <c r="I1929" s="36">
        <v>6</v>
      </c>
      <c r="J1929" s="36" t="s">
        <v>471</v>
      </c>
      <c r="K1929" s="36" t="s">
        <v>13</v>
      </c>
      <c r="L1929" s="165">
        <v>11</v>
      </c>
      <c r="M1929" s="134">
        <f t="shared" si="390"/>
        <v>11</v>
      </c>
      <c r="N1929" s="36">
        <f t="shared" si="391"/>
        <v>1</v>
      </c>
      <c r="O1929" s="135" t="str">
        <f t="shared" si="392"/>
        <v>Nat-11</v>
      </c>
      <c r="P1929" s="186" t="str">
        <f t="shared" si="393"/>
        <v/>
      </c>
      <c r="Q1929" s="187">
        <f t="shared" si="394"/>
        <v>44</v>
      </c>
      <c r="R1929" s="150"/>
      <c r="S1929" s="187" t="str">
        <f t="shared" si="395"/>
        <v/>
      </c>
      <c r="T1929" s="136" t="str">
        <f t="shared" si="396"/>
        <v>Our Magnus</v>
      </c>
      <c r="U1929" s="137" t="str">
        <f>IF(P1929="","",IF(N1929=1,"",IF(Q1929="","",IF(Q1929&lt;=100,100,IF(Table1[[#This Row],[Day]]="Wed",100,200)))))</f>
        <v/>
      </c>
      <c r="V1929" s="137" t="str">
        <f t="shared" si="397"/>
        <v/>
      </c>
      <c r="W1929" s="137" t="str">
        <f t="shared" si="398"/>
        <v/>
      </c>
      <c r="X1929" s="133">
        <f>100</f>
        <v>100</v>
      </c>
      <c r="Y1929" s="133" t="str">
        <f t="shared" si="399"/>
        <v/>
      </c>
      <c r="Z1929" s="133">
        <f t="shared" si="400"/>
        <v>-100</v>
      </c>
      <c r="AA1929" s="134" t="str">
        <f>TEXT(Table1[[#This Row],[Date]],"DDD")</f>
        <v>Sat</v>
      </c>
      <c r="AB1929" s="133" t="str">
        <f>IF(OR(G1929="Doomben",G1929="Eagle Farm"),"Q",IF(AND(Q1929&gt;1,Q1929&lt;55,Table1[[#This Row],[Source]]="Nat"),"Nat OK",IF(AND(Table1[[#This Row],[Source]]&lt;&gt;"Nat",Q1929&lt;55),"Poor &lt;55",IF(OR(G1929="Randwick",G1929="Flemington",G1929="Caulfield",G1929="Sandown Lake",G1929="Sandown Hill"),"Best","ave"))))</f>
        <v>Q</v>
      </c>
      <c r="AC1929" s="133">
        <f>IF(Q1929="","",IF(AB1929="Poor &lt;55",$AC$2*0.2%,IF(AND(AB1929="Q",AA1929&lt;&gt;"Wed"),$AC$2*0.4%,IF(AND(AB1929="Q",AA1929="Wed"),$AC$2*0.5%,IF(AND(AB1929="Ave",U1929=100),$AC$2*0.5%,IF(AND(AB1929="ave",U1929="",N1929=1,AG1929="Bush"),$AC$2*1%,IF(AND(AB1929="ave",U1929="",Q1929&gt;100),$AC$2*1.3%,IF(AND(AB1929="ave",U1929=""),$AC$2*1.2%,IF(AND(AB1929="Ave",U1929=200),$AC$2*1%,IF(AND(AB1929="Best",U1929=200),$AC$2*1.5%,IF(AND(AB1929="Best",U1929="",K1929&lt;&gt;"Pro Syd"),$AC$2*0.5%,IF(AND(AB1929="Best",U1929=""),$AC$2*1%,IF(AND(AB1929="Best",U1929=100,Table1[[#This Row],[State]]="NSW"),$AC$2*0.4%,IF(AND(AB1929="Best",U1929=100),$AC$2*1%,IF(Table1[[#This Row],[Adj]]="Nat OK",$AC$2*0.5%,"xxx")))))))))))))))</f>
        <v>40</v>
      </c>
      <c r="AD1929" s="133" t="str">
        <f t="shared" si="401"/>
        <v/>
      </c>
      <c r="AE1929" s="133">
        <f t="shared" si="402"/>
        <v>-40</v>
      </c>
      <c r="AF1929" s="133" t="str">
        <f>VLOOKUP(Table1[[#This Row],[Track]],$F$2672:$H$2715,2,FALSE)</f>
        <v>Qld</v>
      </c>
      <c r="AG1929" s="133" t="str">
        <f>VLOOKUP(Table1[[#This Row],[Track]],$F$2672:$H$2715,3,FALSE)</f>
        <v>-</v>
      </c>
      <c r="AH1929" s="133" t="str">
        <f>IF(Table1[[#This Row],[Date]]&lt;$AH$2,"",IF(Table1[[#This Row],[Date]]&lt;$AH$3,"Edge","Elite Combo"))</f>
        <v/>
      </c>
      <c r="AI1929" s="218">
        <f>Table1[[#This Row],[Time]]</f>
        <v>0.75694444444444442</v>
      </c>
      <c r="AJ1929" s="219" t="str">
        <f>Table1[[#This Row],[Track]]</f>
        <v>Eagle Farm</v>
      </c>
      <c r="AK1929" s="216">
        <f>Table1[[#This Row],[Race ]]</f>
        <v>8</v>
      </c>
      <c r="AL1929" s="219">
        <f>Table1[[#This Row],[TAB]]</f>
        <v>6</v>
      </c>
      <c r="AM1929" s="219" t="str">
        <f>Table1[[#This Row],[Selection]]</f>
        <v>Our Magnus</v>
      </c>
      <c r="AN1929" s="220" t="str">
        <f>Table1[[#This Row],[Sources]]</f>
        <v>Nat-11</v>
      </c>
      <c r="AO1929" s="219">
        <f>Table1[[#This Row],[Scale Bet]]</f>
        <v>40</v>
      </c>
    </row>
    <row r="1930" spans="5:41" ht="16.5" customHeight="1" x14ac:dyDescent="0.25">
      <c r="E1930" s="185">
        <v>45598</v>
      </c>
      <c r="F1930" s="35">
        <v>0.77777777777777779</v>
      </c>
      <c r="G1930" s="36" t="s">
        <v>28</v>
      </c>
      <c r="H1930" s="36">
        <v>9</v>
      </c>
      <c r="I1930" s="36">
        <v>3</v>
      </c>
      <c r="J1930" s="36" t="s">
        <v>472</v>
      </c>
      <c r="K1930" s="36" t="s">
        <v>13</v>
      </c>
      <c r="L1930" s="165">
        <v>11</v>
      </c>
      <c r="M1930" s="134">
        <f t="shared" si="390"/>
        <v>11</v>
      </c>
      <c r="N1930" s="36">
        <f t="shared" si="391"/>
        <v>1</v>
      </c>
      <c r="O1930" s="135" t="str">
        <f t="shared" si="392"/>
        <v>Nat-11</v>
      </c>
      <c r="P1930" s="186" t="str">
        <f t="shared" si="393"/>
        <v/>
      </c>
      <c r="Q1930" s="187">
        <f t="shared" si="394"/>
        <v>44</v>
      </c>
      <c r="R1930" s="150"/>
      <c r="S1930" s="187" t="str">
        <f t="shared" si="395"/>
        <v/>
      </c>
      <c r="T1930" s="136" t="str">
        <f t="shared" si="396"/>
        <v>Manhood</v>
      </c>
      <c r="U1930" s="137" t="str">
        <f>IF(P1930="","",IF(N1930=1,"",IF(Q1930="","",IF(Q1930&lt;=100,100,IF(Table1[[#This Row],[Day]]="Wed",100,200)))))</f>
        <v/>
      </c>
      <c r="V1930" s="137" t="str">
        <f t="shared" si="397"/>
        <v/>
      </c>
      <c r="W1930" s="137" t="str">
        <f t="shared" si="398"/>
        <v/>
      </c>
      <c r="X1930" s="133">
        <f>100</f>
        <v>100</v>
      </c>
      <c r="Y1930" s="133" t="str">
        <f t="shared" si="399"/>
        <v/>
      </c>
      <c r="Z1930" s="133">
        <f t="shared" si="400"/>
        <v>-100</v>
      </c>
      <c r="AA1930" s="134" t="str">
        <f>TEXT(Table1[[#This Row],[Date]],"DDD")</f>
        <v>Sat</v>
      </c>
      <c r="AB1930" s="133" t="str">
        <f>IF(OR(G1930="Doomben",G1930="Eagle Farm"),"Q",IF(AND(Q1930&gt;1,Q1930&lt;55,Table1[[#This Row],[Source]]="Nat"),"Nat OK",IF(AND(Table1[[#This Row],[Source]]&lt;&gt;"Nat",Q1930&lt;55),"Poor &lt;55",IF(OR(G1930="Randwick",G1930="Flemington",G1930="Caulfield",G1930="Sandown Lake",G1930="Sandown Hill"),"Best","ave"))))</f>
        <v>Q</v>
      </c>
      <c r="AC1930" s="133">
        <f>IF(Q1930="","",IF(AB1930="Poor &lt;55",$AC$2*0.2%,IF(AND(AB1930="Q",AA1930&lt;&gt;"Wed"),$AC$2*0.4%,IF(AND(AB1930="Q",AA1930="Wed"),$AC$2*0.5%,IF(AND(AB1930="Ave",U1930=100),$AC$2*0.5%,IF(AND(AB1930="ave",U1930="",N1930=1,AG1930="Bush"),$AC$2*1%,IF(AND(AB1930="ave",U1930="",Q1930&gt;100),$AC$2*1.3%,IF(AND(AB1930="ave",U1930=""),$AC$2*1.2%,IF(AND(AB1930="Ave",U1930=200),$AC$2*1%,IF(AND(AB1930="Best",U1930=200),$AC$2*1.5%,IF(AND(AB1930="Best",U1930="",K1930&lt;&gt;"Pro Syd"),$AC$2*0.5%,IF(AND(AB1930="Best",U1930=""),$AC$2*1%,IF(AND(AB1930="Best",U1930=100,Table1[[#This Row],[State]]="NSW"),$AC$2*0.4%,IF(AND(AB1930="Best",U1930=100),$AC$2*1%,IF(Table1[[#This Row],[Adj]]="Nat OK",$AC$2*0.5%,"xxx")))))))))))))))</f>
        <v>40</v>
      </c>
      <c r="AD1930" s="133" t="str">
        <f t="shared" si="401"/>
        <v/>
      </c>
      <c r="AE1930" s="133">
        <f t="shared" si="402"/>
        <v>-40</v>
      </c>
      <c r="AF1930" s="133" t="str">
        <f>VLOOKUP(Table1[[#This Row],[Track]],$F$2672:$H$2715,2,FALSE)</f>
        <v>Qld</v>
      </c>
      <c r="AG1930" s="133" t="str">
        <f>VLOOKUP(Table1[[#This Row],[Track]],$F$2672:$H$2715,3,FALSE)</f>
        <v>-</v>
      </c>
      <c r="AH1930" s="133" t="str">
        <f>IF(Table1[[#This Row],[Date]]&lt;$AH$2,"",IF(Table1[[#This Row],[Date]]&lt;$AH$3,"Edge","Elite Combo"))</f>
        <v/>
      </c>
      <c r="AI1930" s="218">
        <f>Table1[[#This Row],[Time]]</f>
        <v>0.77777777777777779</v>
      </c>
      <c r="AJ1930" s="219" t="str">
        <f>Table1[[#This Row],[Track]]</f>
        <v>Eagle Farm</v>
      </c>
      <c r="AK1930" s="216">
        <f>Table1[[#This Row],[Race ]]</f>
        <v>9</v>
      </c>
      <c r="AL1930" s="219">
        <f>Table1[[#This Row],[TAB]]</f>
        <v>3</v>
      </c>
      <c r="AM1930" s="219" t="str">
        <f>Table1[[#This Row],[Selection]]</f>
        <v>Manhood</v>
      </c>
      <c r="AN1930" s="220" t="str">
        <f>Table1[[#This Row],[Sources]]</f>
        <v>Nat-11</v>
      </c>
      <c r="AO1930" s="219">
        <f>Table1[[#This Row],[Scale Bet]]</f>
        <v>40</v>
      </c>
    </row>
    <row r="1931" spans="5:41" ht="16.5" customHeight="1" x14ac:dyDescent="0.25">
      <c r="E1931" s="185">
        <v>45601</v>
      </c>
      <c r="F1931" s="35">
        <v>0.5</v>
      </c>
      <c r="G1931" s="36" t="s">
        <v>157</v>
      </c>
      <c r="H1931" s="36">
        <v>3</v>
      </c>
      <c r="I1931" s="36">
        <v>2</v>
      </c>
      <c r="J1931" s="36" t="s">
        <v>580</v>
      </c>
      <c r="K1931" s="36" t="s">
        <v>40</v>
      </c>
      <c r="L1931" s="165">
        <v>10</v>
      </c>
      <c r="M1931" s="134">
        <f t="shared" si="390"/>
        <v>10</v>
      </c>
      <c r="N1931" s="36">
        <f t="shared" si="391"/>
        <v>1</v>
      </c>
      <c r="O1931" s="135" t="str">
        <f t="shared" si="392"/>
        <v>Edge-10</v>
      </c>
      <c r="P1931" s="186" t="str">
        <f t="shared" si="393"/>
        <v>OK</v>
      </c>
      <c r="Q1931" s="187">
        <f t="shared" si="394"/>
        <v>40</v>
      </c>
      <c r="R1931" s="150"/>
      <c r="S1931" s="187" t="str">
        <f t="shared" si="395"/>
        <v/>
      </c>
      <c r="T1931" s="136" t="str">
        <f t="shared" si="396"/>
        <v>Chattahoochee</v>
      </c>
      <c r="U1931" s="137" t="str">
        <f>IF(P1931="","",IF(N1931=1,"",IF(Q1931="","",IF(Q1931&lt;=100,100,IF(Table1[[#This Row],[Day]]="Wed",100,200)))))</f>
        <v/>
      </c>
      <c r="V1931" s="137" t="str">
        <f t="shared" si="397"/>
        <v/>
      </c>
      <c r="W1931" s="137" t="str">
        <f t="shared" si="398"/>
        <v/>
      </c>
      <c r="X1931" s="133">
        <f>100</f>
        <v>100</v>
      </c>
      <c r="Y1931" s="133" t="str">
        <f t="shared" si="399"/>
        <v/>
      </c>
      <c r="Z1931" s="133">
        <f t="shared" si="400"/>
        <v>-100</v>
      </c>
      <c r="AA1931" s="134" t="str">
        <f>TEXT(Table1[[#This Row],[Date]],"DDD")</f>
        <v>Tue</v>
      </c>
      <c r="AB1931" s="133" t="str">
        <f>IF(OR(G1931="Doomben",G1931="Eagle Farm"),"Q",IF(AND(Q1931&gt;1,Q1931&lt;55,Table1[[#This Row],[Source]]="Nat"),"Nat OK",IF(AND(Table1[[#This Row],[Source]]&lt;&gt;"Nat",Q1931&lt;55),"Poor &lt;55",IF(OR(G1931="Randwick",G1931="Flemington",G1931="Caulfield",G1931="Sandown Lake",G1931="Sandown Hill"),"Best","ave"))))</f>
        <v>Poor &lt;55</v>
      </c>
      <c r="AC1931" s="133">
        <f>IF(Q1931="","",IF(AB1931="Poor &lt;55",$AC$2*0.2%,IF(AND(AB1931="Q",AA1931&lt;&gt;"Wed"),$AC$2*0.4%,IF(AND(AB1931="Q",AA1931="Wed"),$AC$2*0.5%,IF(AND(AB1931="Ave",U1931=100),$AC$2*0.5%,IF(AND(AB1931="ave",U1931="",N1931=1,AG1931="Bush"),$AC$2*1%,IF(AND(AB1931="ave",U1931="",Q1931&gt;100),$AC$2*1.3%,IF(AND(AB1931="ave",U1931=""),$AC$2*1.2%,IF(AND(AB1931="Ave",U1931=200),$AC$2*1%,IF(AND(AB1931="Best",U1931=200),$AC$2*1.5%,IF(AND(AB1931="Best",U1931="",K1931&lt;&gt;"Pro Syd"),$AC$2*0.5%,IF(AND(AB1931="Best",U1931=""),$AC$2*1%,IF(AND(AB1931="Best",U1931=100,Table1[[#This Row],[State]]="NSW"),$AC$2*0.4%,IF(AND(AB1931="Best",U1931=100),$AC$2*1%,IF(Table1[[#This Row],[Adj]]="Nat OK",$AC$2*0.5%,"xxx")))))))))))))))</f>
        <v>20</v>
      </c>
      <c r="AD1931" s="133" t="str">
        <f t="shared" si="401"/>
        <v/>
      </c>
      <c r="AE1931" s="133">
        <f t="shared" si="402"/>
        <v>-20</v>
      </c>
      <c r="AF1931" s="133" t="str">
        <f>VLOOKUP(Table1[[#This Row],[Track]],$F$2672:$H$2715,2,FALSE)</f>
        <v>Vic</v>
      </c>
      <c r="AG1931" s="133" t="str">
        <f>VLOOKUP(Table1[[#This Row],[Track]],$F$2672:$H$2715,3,FALSE)</f>
        <v>-</v>
      </c>
      <c r="AH1931" s="133" t="str">
        <f>IF(Table1[[#This Row],[Date]]&lt;$AH$2,"",IF(Table1[[#This Row],[Date]]&lt;$AH$3,"Edge","Elite Combo"))</f>
        <v/>
      </c>
      <c r="AI1931" s="218">
        <f>Table1[[#This Row],[Time]]</f>
        <v>0.5</v>
      </c>
      <c r="AJ1931" s="219" t="str">
        <f>Table1[[#This Row],[Track]]</f>
        <v>Flemington</v>
      </c>
      <c r="AK1931" s="216">
        <f>Table1[[#This Row],[Race ]]</f>
        <v>3</v>
      </c>
      <c r="AL1931" s="219">
        <f>Table1[[#This Row],[TAB]]</f>
        <v>2</v>
      </c>
      <c r="AM1931" s="219" t="str">
        <f>Table1[[#This Row],[Selection]]</f>
        <v>Chattahoochee</v>
      </c>
      <c r="AN1931" s="220" t="str">
        <f>Table1[[#This Row],[Sources]]</f>
        <v>Edge-10</v>
      </c>
      <c r="AO1931" s="219">
        <f>Table1[[#This Row],[Scale Bet]]</f>
        <v>20</v>
      </c>
    </row>
    <row r="1932" spans="5:41" ht="16.5" customHeight="1" x14ac:dyDescent="0.25">
      <c r="E1932" s="185">
        <v>45601</v>
      </c>
      <c r="F1932" s="35">
        <v>0.5</v>
      </c>
      <c r="G1932" s="36" t="s">
        <v>157</v>
      </c>
      <c r="H1932" s="36">
        <v>3</v>
      </c>
      <c r="I1932" s="36">
        <v>9</v>
      </c>
      <c r="J1932" s="36" t="s">
        <v>581</v>
      </c>
      <c r="K1932" s="36" t="s">
        <v>40</v>
      </c>
      <c r="L1932" s="165">
        <v>10</v>
      </c>
      <c r="M1932" s="134">
        <f t="shared" si="390"/>
        <v>23</v>
      </c>
      <c r="N1932" s="36">
        <f t="shared" si="391"/>
        <v>2</v>
      </c>
      <c r="O1932" s="135" t="str">
        <f t="shared" si="392"/>
        <v>Edge-10/Pro Mel-13</v>
      </c>
      <c r="P1932" s="186" t="str">
        <f t="shared" si="393"/>
        <v>OK</v>
      </c>
      <c r="Q1932" s="187">
        <f t="shared" si="394"/>
        <v>92</v>
      </c>
      <c r="R1932" s="150"/>
      <c r="S1932" s="187" t="str">
        <f t="shared" si="395"/>
        <v/>
      </c>
      <c r="T1932" s="136" t="str">
        <f t="shared" si="396"/>
        <v>Stormfront</v>
      </c>
      <c r="U1932" s="137">
        <f>IF(P1932="","",IF(N1932=1,"",IF(Q1932="","",IF(Q1932&lt;=100,100,IF(Table1[[#This Row],[Day]]="Wed",100,200)))))</f>
        <v>100</v>
      </c>
      <c r="V1932" s="137" t="str">
        <f t="shared" si="397"/>
        <v/>
      </c>
      <c r="W1932" s="137">
        <f t="shared" si="398"/>
        <v>-100</v>
      </c>
      <c r="X1932" s="133">
        <f>100</f>
        <v>100</v>
      </c>
      <c r="Y1932" s="133" t="str">
        <f t="shared" si="399"/>
        <v/>
      </c>
      <c r="Z1932" s="133">
        <f t="shared" si="400"/>
        <v>-100</v>
      </c>
      <c r="AA1932" s="134" t="str">
        <f>TEXT(Table1[[#This Row],[Date]],"DDD")</f>
        <v>Tue</v>
      </c>
      <c r="AB1932" s="133" t="str">
        <f>IF(OR(G1932="Doomben",G1932="Eagle Farm"),"Q",IF(AND(Q1932&gt;1,Q1932&lt;55,Table1[[#This Row],[Source]]="Nat"),"Nat OK",IF(AND(Table1[[#This Row],[Source]]&lt;&gt;"Nat",Q1932&lt;55),"Poor &lt;55",IF(OR(G1932="Randwick",G1932="Flemington",G1932="Caulfield",G1932="Sandown Lake",G1932="Sandown Hill"),"Best","ave"))))</f>
        <v>Best</v>
      </c>
      <c r="AC1932" s="133">
        <f>IF(Q1932="","",IF(AB1932="Poor &lt;55",$AC$2*0.2%,IF(AND(AB1932="Q",AA1932&lt;&gt;"Wed"),$AC$2*0.4%,IF(AND(AB1932="Q",AA1932="Wed"),$AC$2*0.5%,IF(AND(AB1932="Ave",U1932=100),$AC$2*0.5%,IF(AND(AB1932="ave",U1932="",N1932=1,AG1932="Bush"),$AC$2*1%,IF(AND(AB1932="ave",U1932="",Q1932&gt;100),$AC$2*1.3%,IF(AND(AB1932="ave",U1932=""),$AC$2*1.2%,IF(AND(AB1932="Ave",U1932=200),$AC$2*1%,IF(AND(AB1932="Best",U1932=200),$AC$2*1.5%,IF(AND(AB1932="Best",U1932="",K1932&lt;&gt;"Pro Syd"),$AC$2*0.5%,IF(AND(AB1932="Best",U1932=""),$AC$2*1%,IF(AND(AB1932="Best",U1932=100,Table1[[#This Row],[State]]="NSW"),$AC$2*0.4%,IF(AND(AB1932="Best",U1932=100),$AC$2*1%,IF(Table1[[#This Row],[Adj]]="Nat OK",$AC$2*0.5%,"xxx")))))))))))))))</f>
        <v>100</v>
      </c>
      <c r="AD1932" s="133" t="str">
        <f t="shared" si="401"/>
        <v/>
      </c>
      <c r="AE1932" s="133">
        <f t="shared" si="402"/>
        <v>-100</v>
      </c>
      <c r="AF1932" s="133" t="str">
        <f>VLOOKUP(Table1[[#This Row],[Track]],$F$2672:$H$2715,2,FALSE)</f>
        <v>Vic</v>
      </c>
      <c r="AG1932" s="133" t="str">
        <f>VLOOKUP(Table1[[#This Row],[Track]],$F$2672:$H$2715,3,FALSE)</f>
        <v>-</v>
      </c>
      <c r="AH1932" s="133" t="str">
        <f>IF(Table1[[#This Row],[Date]]&lt;$AH$2,"",IF(Table1[[#This Row],[Date]]&lt;$AH$3,"Edge","Elite Combo"))</f>
        <v/>
      </c>
      <c r="AI1932" s="218">
        <f>Table1[[#This Row],[Time]]</f>
        <v>0.5</v>
      </c>
      <c r="AJ1932" s="219" t="str">
        <f>Table1[[#This Row],[Track]]</f>
        <v>Flemington</v>
      </c>
      <c r="AK1932" s="216">
        <f>Table1[[#This Row],[Race ]]</f>
        <v>3</v>
      </c>
      <c r="AL1932" s="219">
        <f>Table1[[#This Row],[TAB]]</f>
        <v>9</v>
      </c>
      <c r="AM1932" s="219" t="str">
        <f>Table1[[#This Row],[Selection]]</f>
        <v>Stormfront</v>
      </c>
      <c r="AN1932" s="220" t="str">
        <f>Table1[[#This Row],[Sources]]</f>
        <v>Edge-10/Pro Mel-13</v>
      </c>
      <c r="AO1932" s="219">
        <f>Table1[[#This Row],[Scale Bet]]</f>
        <v>100</v>
      </c>
    </row>
    <row r="1933" spans="5:41" ht="16.5" customHeight="1" x14ac:dyDescent="0.25">
      <c r="E1933" s="185">
        <v>45601</v>
      </c>
      <c r="F1933" s="35">
        <v>0.5</v>
      </c>
      <c r="G1933" s="36" t="s">
        <v>466</v>
      </c>
      <c r="H1933" s="36">
        <v>3</v>
      </c>
      <c r="I1933" s="36">
        <v>9</v>
      </c>
      <c r="J1933" s="36" t="s">
        <v>581</v>
      </c>
      <c r="K1933" s="36" t="s">
        <v>18</v>
      </c>
      <c r="L1933" s="165">
        <v>13</v>
      </c>
      <c r="M1933" s="134" t="str">
        <f t="shared" si="390"/>
        <v/>
      </c>
      <c r="N1933" s="36" t="str">
        <f t="shared" si="391"/>
        <v/>
      </c>
      <c r="O1933" s="135" t="str">
        <f t="shared" si="392"/>
        <v/>
      </c>
      <c r="P1933" s="186" t="str">
        <f t="shared" si="393"/>
        <v/>
      </c>
      <c r="Q1933" s="187" t="str">
        <f t="shared" si="394"/>
        <v/>
      </c>
      <c r="R1933" s="150"/>
      <c r="S1933" s="187" t="str">
        <f t="shared" si="395"/>
        <v/>
      </c>
      <c r="T1933" s="136" t="str">
        <f t="shared" si="396"/>
        <v>Stormfront</v>
      </c>
      <c r="U1933" s="137" t="str">
        <f>IF(P1933="","",IF(N1933=1,"",IF(Q1933="","",IF(Q1933&lt;=100,100,IF(Table1[[#This Row],[Day]]="Wed",100,200)))))</f>
        <v/>
      </c>
      <c r="V1933" s="137" t="str">
        <f t="shared" si="397"/>
        <v/>
      </c>
      <c r="W1933" s="137" t="str">
        <f t="shared" si="398"/>
        <v/>
      </c>
      <c r="X1933" s="133">
        <f>100</f>
        <v>100</v>
      </c>
      <c r="Y1933" s="133" t="str">
        <f t="shared" si="399"/>
        <v/>
      </c>
      <c r="Z1933" s="133">
        <f t="shared" si="400"/>
        <v>-100</v>
      </c>
      <c r="AA1933" s="134" t="str">
        <f>TEXT(Table1[[#This Row],[Date]],"DDD")</f>
        <v>Tue</v>
      </c>
      <c r="AB1933" s="133" t="str">
        <f>IF(OR(G1933="Doomben",G1933="Eagle Farm"),"Q",IF(AND(Q1933&gt;1,Q1933&lt;55,Table1[[#This Row],[Source]]="Nat"),"Nat OK",IF(AND(Table1[[#This Row],[Source]]&lt;&gt;"Nat",Q1933&lt;55),"Poor &lt;55",IF(OR(G1933="Randwick",G1933="Flemington",G1933="Caulfield",G1933="Sandown Lake",G1933="Sandown Hill"),"Best","ave"))))</f>
        <v>ave</v>
      </c>
      <c r="AC1933" s="133" t="str">
        <f>IF(Q1933="","",IF(AB1933="Poor &lt;55",$AC$2*0.2%,IF(AND(AB1933="Q",AA1933&lt;&gt;"Wed"),$AC$2*0.4%,IF(AND(AB1933="Q",AA1933="Wed"),$AC$2*0.5%,IF(AND(AB1933="Ave",U1933=100),$AC$2*0.5%,IF(AND(AB1933="ave",U1933="",N1933=1,AG1933="Bush"),$AC$2*1%,IF(AND(AB1933="ave",U1933="",Q1933&gt;100),$AC$2*1.3%,IF(AND(AB1933="ave",U1933=""),$AC$2*1.2%,IF(AND(AB1933="Ave",U1933=200),$AC$2*1%,IF(AND(AB1933="Best",U1933=200),$AC$2*1.5%,IF(AND(AB1933="Best",U1933="",K1933&lt;&gt;"Pro Syd"),$AC$2*0.5%,IF(AND(AB1933="Best",U1933=""),$AC$2*1%,IF(AND(AB1933="Best",U1933=100,Table1[[#This Row],[State]]="NSW"),$AC$2*0.4%,IF(AND(AB1933="Best",U1933=100),$AC$2*1%,IF(Table1[[#This Row],[Adj]]="Nat OK",$AC$2*0.5%,"xxx")))))))))))))))</f>
        <v/>
      </c>
      <c r="AD1933" s="133" t="str">
        <f t="shared" si="401"/>
        <v/>
      </c>
      <c r="AE1933" s="133" t="str">
        <f t="shared" si="402"/>
        <v/>
      </c>
      <c r="AF1933" s="133" t="str">
        <f>VLOOKUP(Table1[[#This Row],[Track]],$F$2672:$H$2715,2,FALSE)</f>
        <v>Vic</v>
      </c>
      <c r="AG1933" s="133" t="str">
        <f>VLOOKUP(Table1[[#This Row],[Track]],$F$2672:$H$2715,3,FALSE)</f>
        <v>-</v>
      </c>
      <c r="AH1933" s="133" t="str">
        <f>IF(Table1[[#This Row],[Date]]&lt;$AH$2,"",IF(Table1[[#This Row],[Date]]&lt;$AH$3,"Edge","Elite Combo"))</f>
        <v/>
      </c>
      <c r="AI1933" s="218">
        <f>Table1[[#This Row],[Time]]</f>
        <v>0.5</v>
      </c>
      <c r="AJ1933" s="219" t="str">
        <f>Table1[[#This Row],[Track]]</f>
        <v>Flem-X</v>
      </c>
      <c r="AK1933" s="216">
        <f>Table1[[#This Row],[Race ]]</f>
        <v>3</v>
      </c>
      <c r="AL1933" s="219">
        <f>Table1[[#This Row],[TAB]]</f>
        <v>9</v>
      </c>
      <c r="AM1933" s="219" t="str">
        <f>Table1[[#This Row],[Selection]]</f>
        <v>Stormfront</v>
      </c>
      <c r="AN1933" s="220" t="str">
        <f>Table1[[#This Row],[Sources]]</f>
        <v/>
      </c>
      <c r="AO1933" s="219" t="str">
        <f>Table1[[#This Row],[Scale Bet]]</f>
        <v/>
      </c>
    </row>
    <row r="1934" spans="5:41" ht="16.5" customHeight="1" x14ac:dyDescent="0.25">
      <c r="E1934" s="185">
        <v>45601</v>
      </c>
      <c r="F1934" s="35">
        <v>0.57986111111111116</v>
      </c>
      <c r="G1934" s="36" t="s">
        <v>466</v>
      </c>
      <c r="H1934" s="36">
        <v>6</v>
      </c>
      <c r="I1934" s="36">
        <v>5</v>
      </c>
      <c r="J1934" s="36" t="s">
        <v>420</v>
      </c>
      <c r="K1934" s="36" t="s">
        <v>18</v>
      </c>
      <c r="L1934" s="165">
        <v>13</v>
      </c>
      <c r="M1934" s="134">
        <f t="shared" si="390"/>
        <v>13</v>
      </c>
      <c r="N1934" s="36">
        <f t="shared" si="391"/>
        <v>1</v>
      </c>
      <c r="O1934" s="135" t="str">
        <f t="shared" si="392"/>
        <v>Pro Mel-13</v>
      </c>
      <c r="P1934" s="186" t="str">
        <f t="shared" si="393"/>
        <v/>
      </c>
      <c r="Q1934" s="187">
        <f t="shared" si="394"/>
        <v>52</v>
      </c>
      <c r="R1934" s="150">
        <v>6.6</v>
      </c>
      <c r="S1934" s="187">
        <f t="shared" si="395"/>
        <v>343.2</v>
      </c>
      <c r="T1934" s="136" t="str">
        <f t="shared" si="396"/>
        <v>Arran Bay</v>
      </c>
      <c r="U1934" s="137" t="str">
        <f>IF(P1934="","",IF(N1934=1,"",IF(Q1934="","",IF(Q1934&lt;=100,100,IF(Table1[[#This Row],[Day]]="Wed",100,200)))))</f>
        <v/>
      </c>
      <c r="V1934" s="137" t="str">
        <f t="shared" si="397"/>
        <v/>
      </c>
      <c r="W1934" s="137" t="str">
        <f t="shared" si="398"/>
        <v/>
      </c>
      <c r="X1934" s="133">
        <f>100</f>
        <v>100</v>
      </c>
      <c r="Y1934" s="133">
        <f t="shared" si="399"/>
        <v>660</v>
      </c>
      <c r="Z1934" s="133">
        <f t="shared" si="400"/>
        <v>560</v>
      </c>
      <c r="AA1934" s="134" t="str">
        <f>TEXT(Table1[[#This Row],[Date]],"DDD")</f>
        <v>Tue</v>
      </c>
      <c r="AB1934" s="133" t="str">
        <f>IF(OR(G1934="Doomben",G1934="Eagle Farm"),"Q",IF(AND(Q1934&gt;1,Q1934&lt;55,Table1[[#This Row],[Source]]="Nat"),"Nat OK",IF(AND(Table1[[#This Row],[Source]]&lt;&gt;"Nat",Q1934&lt;55),"Poor &lt;55",IF(OR(G1934="Randwick",G1934="Flemington",G1934="Caulfield",G1934="Sandown Lake",G1934="Sandown Hill"),"Best","ave"))))</f>
        <v>Poor &lt;55</v>
      </c>
      <c r="AC1934" s="133">
        <f>IF(Q1934="","",IF(AB1934="Poor &lt;55",$AC$2*0.2%,IF(AND(AB1934="Q",AA1934&lt;&gt;"Wed"),$AC$2*0.4%,IF(AND(AB1934="Q",AA1934="Wed"),$AC$2*0.5%,IF(AND(AB1934="Ave",U1934=100),$AC$2*0.5%,IF(AND(AB1934="ave",U1934="",N1934=1,AG1934="Bush"),$AC$2*1%,IF(AND(AB1934="ave",U1934="",Q1934&gt;100),$AC$2*1.3%,IF(AND(AB1934="ave",U1934=""),$AC$2*1.2%,IF(AND(AB1934="Ave",U1934=200),$AC$2*1%,IF(AND(AB1934="Best",U1934=200),$AC$2*1.5%,IF(AND(AB1934="Best",U1934="",K1934&lt;&gt;"Pro Syd"),$AC$2*0.5%,IF(AND(AB1934="Best",U1934=""),$AC$2*1%,IF(AND(AB1934="Best",U1934=100,Table1[[#This Row],[State]]="NSW"),$AC$2*0.4%,IF(AND(AB1934="Best",U1934=100),$AC$2*1%,IF(Table1[[#This Row],[Adj]]="Nat OK",$AC$2*0.5%,"xxx")))))))))))))))</f>
        <v>20</v>
      </c>
      <c r="AD1934" s="133">
        <f t="shared" si="401"/>
        <v>132</v>
      </c>
      <c r="AE1934" s="133">
        <f t="shared" si="402"/>
        <v>112</v>
      </c>
      <c r="AF1934" s="133" t="str">
        <f>VLOOKUP(Table1[[#This Row],[Track]],$F$2672:$H$2715,2,FALSE)</f>
        <v>Vic</v>
      </c>
      <c r="AG1934" s="133" t="str">
        <f>VLOOKUP(Table1[[#This Row],[Track]],$F$2672:$H$2715,3,FALSE)</f>
        <v>-</v>
      </c>
      <c r="AH1934" s="133" t="str">
        <f>IF(Table1[[#This Row],[Date]]&lt;$AH$2,"",IF(Table1[[#This Row],[Date]]&lt;$AH$3,"Edge","Elite Combo"))</f>
        <v/>
      </c>
      <c r="AI1934" s="218">
        <f>Table1[[#This Row],[Time]]</f>
        <v>0.57986111111111116</v>
      </c>
      <c r="AJ1934" s="219" t="str">
        <f>Table1[[#This Row],[Track]]</f>
        <v>Flem-X</v>
      </c>
      <c r="AK1934" s="216">
        <f>Table1[[#This Row],[Race ]]</f>
        <v>6</v>
      </c>
      <c r="AL1934" s="219">
        <f>Table1[[#This Row],[TAB]]</f>
        <v>5</v>
      </c>
      <c r="AM1934" s="219" t="str">
        <f>Table1[[#This Row],[Selection]]</f>
        <v>Arran Bay</v>
      </c>
      <c r="AN1934" s="220" t="str">
        <f>Table1[[#This Row],[Sources]]</f>
        <v>Pro Mel-13</v>
      </c>
      <c r="AO1934" s="219">
        <f>Table1[[#This Row],[Scale Bet]]</f>
        <v>20</v>
      </c>
    </row>
    <row r="1935" spans="5:41" ht="16.5" customHeight="1" x14ac:dyDescent="0.25">
      <c r="E1935" s="185">
        <v>45601</v>
      </c>
      <c r="F1935" s="35">
        <v>0.71875</v>
      </c>
      <c r="G1935" s="36" t="s">
        <v>157</v>
      </c>
      <c r="H1935" s="36">
        <v>10</v>
      </c>
      <c r="I1935" s="36">
        <v>14</v>
      </c>
      <c r="J1935" s="36" t="s">
        <v>213</v>
      </c>
      <c r="K1935" s="36" t="s">
        <v>40</v>
      </c>
      <c r="L1935" s="165">
        <v>10</v>
      </c>
      <c r="M1935" s="134">
        <f t="shared" si="390"/>
        <v>23</v>
      </c>
      <c r="N1935" s="36">
        <f t="shared" si="391"/>
        <v>2</v>
      </c>
      <c r="O1935" s="135" t="str">
        <f t="shared" si="392"/>
        <v>Edge-10/Pro Mel-13</v>
      </c>
      <c r="P1935" s="186" t="str">
        <f t="shared" si="393"/>
        <v>OK</v>
      </c>
      <c r="Q1935" s="187">
        <f t="shared" si="394"/>
        <v>92</v>
      </c>
      <c r="R1935" s="150"/>
      <c r="S1935" s="187" t="str">
        <f t="shared" si="395"/>
        <v/>
      </c>
      <c r="T1935" s="136" t="str">
        <f t="shared" si="396"/>
        <v>Is It Me</v>
      </c>
      <c r="U1935" s="137">
        <f>IF(P1935="","",IF(N1935=1,"",IF(Q1935="","",IF(Q1935&lt;=100,100,IF(Table1[[#This Row],[Day]]="Wed",100,200)))))</f>
        <v>100</v>
      </c>
      <c r="V1935" s="137" t="str">
        <f t="shared" si="397"/>
        <v/>
      </c>
      <c r="W1935" s="137">
        <f t="shared" si="398"/>
        <v>-100</v>
      </c>
      <c r="X1935" s="133">
        <f>100</f>
        <v>100</v>
      </c>
      <c r="Y1935" s="133" t="str">
        <f t="shared" si="399"/>
        <v/>
      </c>
      <c r="Z1935" s="133">
        <f t="shared" si="400"/>
        <v>-100</v>
      </c>
      <c r="AA1935" s="134" t="str">
        <f>TEXT(Table1[[#This Row],[Date]],"DDD")</f>
        <v>Tue</v>
      </c>
      <c r="AB1935" s="133" t="str">
        <f>IF(OR(G1935="Doomben",G1935="Eagle Farm"),"Q",IF(AND(Q1935&gt;1,Q1935&lt;55,Table1[[#This Row],[Source]]="Nat"),"Nat OK",IF(AND(Table1[[#This Row],[Source]]&lt;&gt;"Nat",Q1935&lt;55),"Poor &lt;55",IF(OR(G1935="Randwick",G1935="Flemington",G1935="Caulfield",G1935="Sandown Lake",G1935="Sandown Hill"),"Best","ave"))))</f>
        <v>Best</v>
      </c>
      <c r="AC1935" s="133">
        <f>IF(Q1935="","",IF(AB1935="Poor &lt;55",$AC$2*0.2%,IF(AND(AB1935="Q",AA1935&lt;&gt;"Wed"),$AC$2*0.4%,IF(AND(AB1935="Q",AA1935="Wed"),$AC$2*0.5%,IF(AND(AB1935="Ave",U1935=100),$AC$2*0.5%,IF(AND(AB1935="ave",U1935="",N1935=1,AG1935="Bush"),$AC$2*1%,IF(AND(AB1935="ave",U1935="",Q1935&gt;100),$AC$2*1.3%,IF(AND(AB1935="ave",U1935=""),$AC$2*1.2%,IF(AND(AB1935="Ave",U1935=200),$AC$2*1%,IF(AND(AB1935="Best",U1935=200),$AC$2*1.5%,IF(AND(AB1935="Best",U1935="",K1935&lt;&gt;"Pro Syd"),$AC$2*0.5%,IF(AND(AB1935="Best",U1935=""),$AC$2*1%,IF(AND(AB1935="Best",U1935=100,Table1[[#This Row],[State]]="NSW"),$AC$2*0.4%,IF(AND(AB1935="Best",U1935=100),$AC$2*1%,IF(Table1[[#This Row],[Adj]]="Nat OK",$AC$2*0.5%,"xxx")))))))))))))))</f>
        <v>100</v>
      </c>
      <c r="AD1935" s="133" t="str">
        <f t="shared" si="401"/>
        <v/>
      </c>
      <c r="AE1935" s="133">
        <f t="shared" si="402"/>
        <v>-100</v>
      </c>
      <c r="AF1935" s="133" t="str">
        <f>VLOOKUP(Table1[[#This Row],[Track]],$F$2672:$H$2715,2,FALSE)</f>
        <v>Vic</v>
      </c>
      <c r="AG1935" s="133" t="str">
        <f>VLOOKUP(Table1[[#This Row],[Track]],$F$2672:$H$2715,3,FALSE)</f>
        <v>-</v>
      </c>
      <c r="AH1935" s="133" t="str">
        <f>IF(Table1[[#This Row],[Date]]&lt;$AH$2,"",IF(Table1[[#This Row],[Date]]&lt;$AH$3,"Edge","Elite Combo"))</f>
        <v/>
      </c>
      <c r="AI1935" s="218">
        <f>Table1[[#This Row],[Time]]</f>
        <v>0.71875</v>
      </c>
      <c r="AJ1935" s="219" t="str">
        <f>Table1[[#This Row],[Track]]</f>
        <v>Flemington</v>
      </c>
      <c r="AK1935" s="216">
        <f>Table1[[#This Row],[Race ]]</f>
        <v>10</v>
      </c>
      <c r="AL1935" s="219">
        <f>Table1[[#This Row],[TAB]]</f>
        <v>14</v>
      </c>
      <c r="AM1935" s="219" t="str">
        <f>Table1[[#This Row],[Selection]]</f>
        <v>Is It Me</v>
      </c>
      <c r="AN1935" s="220" t="str">
        <f>Table1[[#This Row],[Sources]]</f>
        <v>Edge-10/Pro Mel-13</v>
      </c>
      <c r="AO1935" s="219">
        <f>Table1[[#This Row],[Scale Bet]]</f>
        <v>100</v>
      </c>
    </row>
    <row r="1936" spans="5:41" ht="16.5" customHeight="1" x14ac:dyDescent="0.25">
      <c r="E1936" s="185">
        <v>45601</v>
      </c>
      <c r="F1936" s="35">
        <v>0.71875</v>
      </c>
      <c r="G1936" s="36" t="s">
        <v>466</v>
      </c>
      <c r="H1936" s="36">
        <v>10</v>
      </c>
      <c r="I1936" s="36">
        <v>14</v>
      </c>
      <c r="J1936" s="36" t="s">
        <v>213</v>
      </c>
      <c r="K1936" s="36" t="s">
        <v>18</v>
      </c>
      <c r="L1936" s="165">
        <v>13</v>
      </c>
      <c r="M1936" s="134" t="str">
        <f t="shared" si="390"/>
        <v/>
      </c>
      <c r="N1936" s="36" t="str">
        <f t="shared" si="391"/>
        <v/>
      </c>
      <c r="O1936" s="135" t="str">
        <f t="shared" si="392"/>
        <v/>
      </c>
      <c r="P1936" s="186" t="str">
        <f t="shared" si="393"/>
        <v/>
      </c>
      <c r="Q1936" s="187" t="str">
        <f t="shared" si="394"/>
        <v/>
      </c>
      <c r="R1936" s="150"/>
      <c r="S1936" s="187" t="str">
        <f t="shared" si="395"/>
        <v/>
      </c>
      <c r="T1936" s="136" t="str">
        <f t="shared" si="396"/>
        <v>Is It Me</v>
      </c>
      <c r="U1936" s="137" t="str">
        <f>IF(P1936="","",IF(N1936=1,"",IF(Q1936="","",IF(Q1936&lt;=100,100,IF(Table1[[#This Row],[Day]]="Wed",100,200)))))</f>
        <v/>
      </c>
      <c r="V1936" s="137" t="str">
        <f t="shared" si="397"/>
        <v/>
      </c>
      <c r="W1936" s="137" t="str">
        <f t="shared" si="398"/>
        <v/>
      </c>
      <c r="X1936" s="133">
        <f>100</f>
        <v>100</v>
      </c>
      <c r="Y1936" s="133" t="str">
        <f t="shared" si="399"/>
        <v/>
      </c>
      <c r="Z1936" s="133">
        <f t="shared" si="400"/>
        <v>-100</v>
      </c>
      <c r="AA1936" s="134" t="str">
        <f>TEXT(Table1[[#This Row],[Date]],"DDD")</f>
        <v>Tue</v>
      </c>
      <c r="AB1936" s="133" t="str">
        <f>IF(OR(G1936="Doomben",G1936="Eagle Farm"),"Q",IF(AND(Q1936&gt;1,Q1936&lt;55,Table1[[#This Row],[Source]]="Nat"),"Nat OK",IF(AND(Table1[[#This Row],[Source]]&lt;&gt;"Nat",Q1936&lt;55),"Poor &lt;55",IF(OR(G1936="Randwick",G1936="Flemington",G1936="Caulfield",G1936="Sandown Lake",G1936="Sandown Hill"),"Best","ave"))))</f>
        <v>ave</v>
      </c>
      <c r="AC1936" s="133" t="str">
        <f>IF(Q1936="","",IF(AB1936="Poor &lt;55",$AC$2*0.2%,IF(AND(AB1936="Q",AA1936&lt;&gt;"Wed"),$AC$2*0.4%,IF(AND(AB1936="Q",AA1936="Wed"),$AC$2*0.5%,IF(AND(AB1936="Ave",U1936=100),$AC$2*0.5%,IF(AND(AB1936="ave",U1936="",N1936=1,AG1936="Bush"),$AC$2*1%,IF(AND(AB1936="ave",U1936="",Q1936&gt;100),$AC$2*1.3%,IF(AND(AB1936="ave",U1936=""),$AC$2*1.2%,IF(AND(AB1936="Ave",U1936=200),$AC$2*1%,IF(AND(AB1936="Best",U1936=200),$AC$2*1.5%,IF(AND(AB1936="Best",U1936="",K1936&lt;&gt;"Pro Syd"),$AC$2*0.5%,IF(AND(AB1936="Best",U1936=""),$AC$2*1%,IF(AND(AB1936="Best",U1936=100,Table1[[#This Row],[State]]="NSW"),$AC$2*0.4%,IF(AND(AB1936="Best",U1936=100),$AC$2*1%,IF(Table1[[#This Row],[Adj]]="Nat OK",$AC$2*0.5%,"xxx")))))))))))))))</f>
        <v/>
      </c>
      <c r="AD1936" s="133" t="str">
        <f t="shared" si="401"/>
        <v/>
      </c>
      <c r="AE1936" s="133" t="str">
        <f t="shared" si="402"/>
        <v/>
      </c>
      <c r="AF1936" s="133" t="str">
        <f>VLOOKUP(Table1[[#This Row],[Track]],$F$2672:$H$2715,2,FALSE)</f>
        <v>Vic</v>
      </c>
      <c r="AG1936" s="133" t="str">
        <f>VLOOKUP(Table1[[#This Row],[Track]],$F$2672:$H$2715,3,FALSE)</f>
        <v>-</v>
      </c>
      <c r="AH1936" s="133" t="str">
        <f>IF(Table1[[#This Row],[Date]]&lt;$AH$2,"",IF(Table1[[#This Row],[Date]]&lt;$AH$3,"Edge","Elite Combo"))</f>
        <v/>
      </c>
      <c r="AI1936" s="218">
        <f>Table1[[#This Row],[Time]]</f>
        <v>0.71875</v>
      </c>
      <c r="AJ1936" s="219" t="str">
        <f>Table1[[#This Row],[Track]]</f>
        <v>Flem-X</v>
      </c>
      <c r="AK1936" s="216">
        <f>Table1[[#This Row],[Race ]]</f>
        <v>10</v>
      </c>
      <c r="AL1936" s="219">
        <f>Table1[[#This Row],[TAB]]</f>
        <v>14</v>
      </c>
      <c r="AM1936" s="219" t="str">
        <f>Table1[[#This Row],[Selection]]</f>
        <v>Is It Me</v>
      </c>
      <c r="AN1936" s="220" t="str">
        <f>Table1[[#This Row],[Sources]]</f>
        <v/>
      </c>
      <c r="AO1936" s="219" t="str">
        <f>Table1[[#This Row],[Scale Bet]]</f>
        <v/>
      </c>
    </row>
    <row r="1937" spans="5:41" ht="16.5" customHeight="1" x14ac:dyDescent="0.25">
      <c r="E1937" s="185">
        <v>45601</v>
      </c>
      <c r="F1937" s="35">
        <v>0.71875</v>
      </c>
      <c r="G1937" s="36" t="s">
        <v>157</v>
      </c>
      <c r="H1937" s="36">
        <v>10</v>
      </c>
      <c r="I1937" s="36">
        <v>3</v>
      </c>
      <c r="J1937" s="36" t="s">
        <v>582</v>
      </c>
      <c r="K1937" s="36" t="s">
        <v>40</v>
      </c>
      <c r="L1937" s="165">
        <v>10</v>
      </c>
      <c r="M1937" s="134">
        <f t="shared" si="390"/>
        <v>20</v>
      </c>
      <c r="N1937" s="36">
        <f t="shared" si="391"/>
        <v>2</v>
      </c>
      <c r="O1937" s="135" t="str">
        <f t="shared" si="392"/>
        <v>Edge-10/Pro Mel-10</v>
      </c>
      <c r="P1937" s="186" t="str">
        <f t="shared" si="393"/>
        <v>OK</v>
      </c>
      <c r="Q1937" s="187">
        <f t="shared" si="394"/>
        <v>80</v>
      </c>
      <c r="R1937" s="150"/>
      <c r="S1937" s="187" t="str">
        <f t="shared" si="395"/>
        <v/>
      </c>
      <c r="T1937" s="136" t="str">
        <f t="shared" si="396"/>
        <v>Rheinberg</v>
      </c>
      <c r="U1937" s="137">
        <f>IF(P1937="","",IF(N1937=1,"",IF(Q1937="","",IF(Q1937&lt;=100,100,IF(Table1[[#This Row],[Day]]="Wed",100,200)))))</f>
        <v>100</v>
      </c>
      <c r="V1937" s="137" t="str">
        <f t="shared" si="397"/>
        <v/>
      </c>
      <c r="W1937" s="137">
        <f t="shared" si="398"/>
        <v>-100</v>
      </c>
      <c r="X1937" s="133">
        <f>100</f>
        <v>100</v>
      </c>
      <c r="Y1937" s="133" t="str">
        <f t="shared" si="399"/>
        <v/>
      </c>
      <c r="Z1937" s="133">
        <f t="shared" si="400"/>
        <v>-100</v>
      </c>
      <c r="AA1937" s="134" t="str">
        <f>TEXT(Table1[[#This Row],[Date]],"DDD")</f>
        <v>Tue</v>
      </c>
      <c r="AB1937" s="133" t="str">
        <f>IF(OR(G1937="Doomben",G1937="Eagle Farm"),"Q",IF(AND(Q1937&gt;1,Q1937&lt;55,Table1[[#This Row],[Source]]="Nat"),"Nat OK",IF(AND(Table1[[#This Row],[Source]]&lt;&gt;"Nat",Q1937&lt;55),"Poor &lt;55",IF(OR(G1937="Randwick",G1937="Flemington",G1937="Caulfield",G1937="Sandown Lake",G1937="Sandown Hill"),"Best","ave"))))</f>
        <v>Best</v>
      </c>
      <c r="AC1937" s="133">
        <f>IF(Q1937="","",IF(AB1937="Poor &lt;55",$AC$2*0.2%,IF(AND(AB1937="Q",AA1937&lt;&gt;"Wed"),$AC$2*0.4%,IF(AND(AB1937="Q",AA1937="Wed"),$AC$2*0.5%,IF(AND(AB1937="Ave",U1937=100),$AC$2*0.5%,IF(AND(AB1937="ave",U1937="",N1937=1,AG1937="Bush"),$AC$2*1%,IF(AND(AB1937="ave",U1937="",Q1937&gt;100),$AC$2*1.3%,IF(AND(AB1937="ave",U1937=""),$AC$2*1.2%,IF(AND(AB1937="Ave",U1937=200),$AC$2*1%,IF(AND(AB1937="Best",U1937=200),$AC$2*1.5%,IF(AND(AB1937="Best",U1937="",K1937&lt;&gt;"Pro Syd"),$AC$2*0.5%,IF(AND(AB1937="Best",U1937=""),$AC$2*1%,IF(AND(AB1937="Best",U1937=100,Table1[[#This Row],[State]]="NSW"),$AC$2*0.4%,IF(AND(AB1937="Best",U1937=100),$AC$2*1%,IF(Table1[[#This Row],[Adj]]="Nat OK",$AC$2*0.5%,"xxx")))))))))))))))</f>
        <v>100</v>
      </c>
      <c r="AD1937" s="133" t="str">
        <f t="shared" si="401"/>
        <v/>
      </c>
      <c r="AE1937" s="133">
        <f t="shared" si="402"/>
        <v>-100</v>
      </c>
      <c r="AF1937" s="133" t="str">
        <f>VLOOKUP(Table1[[#This Row],[Track]],$F$2672:$H$2715,2,FALSE)</f>
        <v>Vic</v>
      </c>
      <c r="AG1937" s="133" t="str">
        <f>VLOOKUP(Table1[[#This Row],[Track]],$F$2672:$H$2715,3,FALSE)</f>
        <v>-</v>
      </c>
      <c r="AH1937" s="133" t="str">
        <f>IF(Table1[[#This Row],[Date]]&lt;$AH$2,"",IF(Table1[[#This Row],[Date]]&lt;$AH$3,"Edge","Elite Combo"))</f>
        <v/>
      </c>
      <c r="AI1937" s="218">
        <f>Table1[[#This Row],[Time]]</f>
        <v>0.71875</v>
      </c>
      <c r="AJ1937" s="219" t="str">
        <f>Table1[[#This Row],[Track]]</f>
        <v>Flemington</v>
      </c>
      <c r="AK1937" s="216">
        <f>Table1[[#This Row],[Race ]]</f>
        <v>10</v>
      </c>
      <c r="AL1937" s="219">
        <f>Table1[[#This Row],[TAB]]</f>
        <v>3</v>
      </c>
      <c r="AM1937" s="219" t="str">
        <f>Table1[[#This Row],[Selection]]</f>
        <v>Rheinberg</v>
      </c>
      <c r="AN1937" s="220" t="str">
        <f>Table1[[#This Row],[Sources]]</f>
        <v>Edge-10/Pro Mel-10</v>
      </c>
      <c r="AO1937" s="219">
        <f>Table1[[#This Row],[Scale Bet]]</f>
        <v>100</v>
      </c>
    </row>
    <row r="1938" spans="5:41" ht="16.5" customHeight="1" x14ac:dyDescent="0.25">
      <c r="E1938" s="185">
        <v>45601</v>
      </c>
      <c r="F1938" s="35">
        <v>0.71875</v>
      </c>
      <c r="G1938" s="36" t="s">
        <v>466</v>
      </c>
      <c r="H1938" s="36">
        <v>10</v>
      </c>
      <c r="I1938" s="36">
        <v>3</v>
      </c>
      <c r="J1938" s="36" t="s">
        <v>582</v>
      </c>
      <c r="K1938" s="36" t="s">
        <v>18</v>
      </c>
      <c r="L1938" s="165">
        <v>10</v>
      </c>
      <c r="M1938" s="134" t="str">
        <f t="shared" si="390"/>
        <v/>
      </c>
      <c r="N1938" s="36" t="str">
        <f t="shared" si="391"/>
        <v/>
      </c>
      <c r="O1938" s="135" t="str">
        <f t="shared" si="392"/>
        <v/>
      </c>
      <c r="P1938" s="186" t="str">
        <f t="shared" si="393"/>
        <v/>
      </c>
      <c r="Q1938" s="187" t="str">
        <f t="shared" si="394"/>
        <v/>
      </c>
      <c r="R1938" s="150"/>
      <c r="S1938" s="187" t="str">
        <f t="shared" si="395"/>
        <v/>
      </c>
      <c r="T1938" s="136" t="str">
        <f t="shared" si="396"/>
        <v>Rheinberg</v>
      </c>
      <c r="U1938" s="137" t="str">
        <f>IF(P1938="","",IF(N1938=1,"",IF(Q1938="","",IF(Q1938&lt;=100,100,IF(Table1[[#This Row],[Day]]="Wed",100,200)))))</f>
        <v/>
      </c>
      <c r="V1938" s="137" t="str">
        <f t="shared" si="397"/>
        <v/>
      </c>
      <c r="W1938" s="137" t="str">
        <f t="shared" si="398"/>
        <v/>
      </c>
      <c r="X1938" s="133">
        <f>100</f>
        <v>100</v>
      </c>
      <c r="Y1938" s="133" t="str">
        <f t="shared" si="399"/>
        <v/>
      </c>
      <c r="Z1938" s="133">
        <f t="shared" si="400"/>
        <v>-100</v>
      </c>
      <c r="AA1938" s="134" t="str">
        <f>TEXT(Table1[[#This Row],[Date]],"DDD")</f>
        <v>Tue</v>
      </c>
      <c r="AB1938" s="133" t="str">
        <f>IF(OR(G1938="Doomben",G1938="Eagle Farm"),"Q",IF(AND(Q1938&gt;1,Q1938&lt;55,Table1[[#This Row],[Source]]="Nat"),"Nat OK",IF(AND(Table1[[#This Row],[Source]]&lt;&gt;"Nat",Q1938&lt;55),"Poor &lt;55",IF(OR(G1938="Randwick",G1938="Flemington",G1938="Caulfield",G1938="Sandown Lake",G1938="Sandown Hill"),"Best","ave"))))</f>
        <v>ave</v>
      </c>
      <c r="AC1938" s="133" t="str">
        <f>IF(Q1938="","",IF(AB1938="Poor &lt;55",$AC$2*0.2%,IF(AND(AB1938="Q",AA1938&lt;&gt;"Wed"),$AC$2*0.4%,IF(AND(AB1938="Q",AA1938="Wed"),$AC$2*0.5%,IF(AND(AB1938="Ave",U1938=100),$AC$2*0.5%,IF(AND(AB1938="ave",U1938="",N1938=1,AG1938="Bush"),$AC$2*1%,IF(AND(AB1938="ave",U1938="",Q1938&gt;100),$AC$2*1.3%,IF(AND(AB1938="ave",U1938=""),$AC$2*1.2%,IF(AND(AB1938="Ave",U1938=200),$AC$2*1%,IF(AND(AB1938="Best",U1938=200),$AC$2*1.5%,IF(AND(AB1938="Best",U1938="",K1938&lt;&gt;"Pro Syd"),$AC$2*0.5%,IF(AND(AB1938="Best",U1938=""),$AC$2*1%,IF(AND(AB1938="Best",U1938=100,Table1[[#This Row],[State]]="NSW"),$AC$2*0.4%,IF(AND(AB1938="Best",U1938=100),$AC$2*1%,IF(Table1[[#This Row],[Adj]]="Nat OK",$AC$2*0.5%,"xxx")))))))))))))))</f>
        <v/>
      </c>
      <c r="AD1938" s="133" t="str">
        <f t="shared" si="401"/>
        <v/>
      </c>
      <c r="AE1938" s="133" t="str">
        <f t="shared" si="402"/>
        <v/>
      </c>
      <c r="AF1938" s="133" t="str">
        <f>VLOOKUP(Table1[[#This Row],[Track]],$F$2672:$H$2715,2,FALSE)</f>
        <v>Vic</v>
      </c>
      <c r="AG1938" s="133" t="str">
        <f>VLOOKUP(Table1[[#This Row],[Track]],$F$2672:$H$2715,3,FALSE)</f>
        <v>-</v>
      </c>
      <c r="AH1938" s="133" t="str">
        <f>IF(Table1[[#This Row],[Date]]&lt;$AH$2,"",IF(Table1[[#This Row],[Date]]&lt;$AH$3,"Edge","Elite Combo"))</f>
        <v/>
      </c>
      <c r="AI1938" s="218">
        <f>Table1[[#This Row],[Time]]</f>
        <v>0.71875</v>
      </c>
      <c r="AJ1938" s="219" t="str">
        <f>Table1[[#This Row],[Track]]</f>
        <v>Flem-X</v>
      </c>
      <c r="AK1938" s="216">
        <f>Table1[[#This Row],[Race ]]</f>
        <v>10</v>
      </c>
      <c r="AL1938" s="219">
        <f>Table1[[#This Row],[TAB]]</f>
        <v>3</v>
      </c>
      <c r="AM1938" s="219" t="str">
        <f>Table1[[#This Row],[Selection]]</f>
        <v>Rheinberg</v>
      </c>
      <c r="AN1938" s="220" t="str">
        <f>Table1[[#This Row],[Sources]]</f>
        <v/>
      </c>
      <c r="AO1938" s="219" t="str">
        <f>Table1[[#This Row],[Scale Bet]]</f>
        <v/>
      </c>
    </row>
    <row r="1939" spans="5:41" ht="16.5" customHeight="1" x14ac:dyDescent="0.25">
      <c r="E1939" s="185">
        <v>45603</v>
      </c>
      <c r="F1939" s="35">
        <v>0.55208333333333337</v>
      </c>
      <c r="G1939" s="36" t="s">
        <v>157</v>
      </c>
      <c r="H1939" s="36">
        <v>2</v>
      </c>
      <c r="I1939" s="36">
        <v>1</v>
      </c>
      <c r="J1939" s="36" t="s">
        <v>583</v>
      </c>
      <c r="K1939" s="36" t="s">
        <v>40</v>
      </c>
      <c r="L1939" s="165">
        <v>12</v>
      </c>
      <c r="M1939" s="134">
        <f t="shared" si="390"/>
        <v>25</v>
      </c>
      <c r="N1939" s="36">
        <f t="shared" si="391"/>
        <v>2</v>
      </c>
      <c r="O1939" s="135" t="str">
        <f t="shared" si="392"/>
        <v>Edge-12/Pro Mel-13</v>
      </c>
      <c r="P1939" s="186" t="str">
        <f t="shared" si="393"/>
        <v>OK</v>
      </c>
      <c r="Q1939" s="187">
        <f t="shared" si="394"/>
        <v>100</v>
      </c>
      <c r="R1939" s="150"/>
      <c r="S1939" s="187" t="str">
        <f t="shared" si="395"/>
        <v/>
      </c>
      <c r="T1939" s="136" t="str">
        <f t="shared" si="396"/>
        <v>Kallos</v>
      </c>
      <c r="U1939" s="137">
        <f>IF(P1939="","",IF(N1939=1,"",IF(Q1939="","",IF(Q1939&lt;=100,100,IF(Table1[[#This Row],[Day]]="Wed",100,200)))))</f>
        <v>100</v>
      </c>
      <c r="V1939" s="137" t="str">
        <f t="shared" si="397"/>
        <v/>
      </c>
      <c r="W1939" s="137">
        <f t="shared" si="398"/>
        <v>-100</v>
      </c>
      <c r="X1939" s="133">
        <f>100</f>
        <v>100</v>
      </c>
      <c r="Y1939" s="133" t="str">
        <f t="shared" si="399"/>
        <v/>
      </c>
      <c r="Z1939" s="133">
        <f t="shared" si="400"/>
        <v>-100</v>
      </c>
      <c r="AA1939" s="134" t="str">
        <f>TEXT(Table1[[#This Row],[Date]],"DDD")</f>
        <v>Thu</v>
      </c>
      <c r="AB1939" s="133" t="str">
        <f>IF(OR(G1939="Doomben",G1939="Eagle Farm"),"Q",IF(AND(Q1939&gt;1,Q1939&lt;55,Table1[[#This Row],[Source]]="Nat"),"Nat OK",IF(AND(Table1[[#This Row],[Source]]&lt;&gt;"Nat",Q1939&lt;55),"Poor &lt;55",IF(OR(G1939="Randwick",G1939="Flemington",G1939="Caulfield",G1939="Sandown Lake",G1939="Sandown Hill"),"Best","ave"))))</f>
        <v>Best</v>
      </c>
      <c r="AC1939" s="133">
        <f>IF(Q1939="","",IF(AB1939="Poor &lt;55",$AC$2*0.2%,IF(AND(AB1939="Q",AA1939&lt;&gt;"Wed"),$AC$2*0.4%,IF(AND(AB1939="Q",AA1939="Wed"),$AC$2*0.5%,IF(AND(AB1939="Ave",U1939=100),$AC$2*0.5%,IF(AND(AB1939="ave",U1939="",N1939=1,AG1939="Bush"),$AC$2*1%,IF(AND(AB1939="ave",U1939="",Q1939&gt;100),$AC$2*1.3%,IF(AND(AB1939="ave",U1939=""),$AC$2*1.2%,IF(AND(AB1939="Ave",U1939=200),$AC$2*1%,IF(AND(AB1939="Best",U1939=200),$AC$2*1.5%,IF(AND(AB1939="Best",U1939="",K1939&lt;&gt;"Pro Syd"),$AC$2*0.5%,IF(AND(AB1939="Best",U1939=""),$AC$2*1%,IF(AND(AB1939="Best",U1939=100,Table1[[#This Row],[State]]="NSW"),$AC$2*0.4%,IF(AND(AB1939="Best",U1939=100),$AC$2*1%,IF(Table1[[#This Row],[Adj]]="Nat OK",$AC$2*0.5%,"xxx")))))))))))))))</f>
        <v>100</v>
      </c>
      <c r="AD1939" s="133" t="str">
        <f t="shared" si="401"/>
        <v/>
      </c>
      <c r="AE1939" s="133">
        <f t="shared" si="402"/>
        <v>-100</v>
      </c>
      <c r="AF1939" s="133" t="str">
        <f>VLOOKUP(Table1[[#This Row],[Track]],$F$2672:$H$2715,2,FALSE)</f>
        <v>Vic</v>
      </c>
      <c r="AG1939" s="133" t="str">
        <f>VLOOKUP(Table1[[#This Row],[Track]],$F$2672:$H$2715,3,FALSE)</f>
        <v>-</v>
      </c>
      <c r="AH1939" s="133" t="str">
        <f>IF(Table1[[#This Row],[Date]]&lt;$AH$2,"",IF(Table1[[#This Row],[Date]]&lt;$AH$3,"Edge","Elite Combo"))</f>
        <v/>
      </c>
      <c r="AI1939" s="218">
        <f>Table1[[#This Row],[Time]]</f>
        <v>0.55208333333333337</v>
      </c>
      <c r="AJ1939" s="219" t="str">
        <f>Table1[[#This Row],[Track]]</f>
        <v>Flemington</v>
      </c>
      <c r="AK1939" s="216">
        <f>Table1[[#This Row],[Race ]]</f>
        <v>2</v>
      </c>
      <c r="AL1939" s="219">
        <f>Table1[[#This Row],[TAB]]</f>
        <v>1</v>
      </c>
      <c r="AM1939" s="219" t="str">
        <f>Table1[[#This Row],[Selection]]</f>
        <v>Kallos</v>
      </c>
      <c r="AN1939" s="220" t="str">
        <f>Table1[[#This Row],[Sources]]</f>
        <v>Edge-12/Pro Mel-13</v>
      </c>
      <c r="AO1939" s="219">
        <f>Table1[[#This Row],[Scale Bet]]</f>
        <v>100</v>
      </c>
    </row>
    <row r="1940" spans="5:41" ht="16.5" customHeight="1" x14ac:dyDescent="0.25">
      <c r="E1940" s="185">
        <v>45603</v>
      </c>
      <c r="F1940" s="35">
        <v>0.55208333333333337</v>
      </c>
      <c r="G1940" s="36" t="s">
        <v>466</v>
      </c>
      <c r="H1940" s="36">
        <v>2</v>
      </c>
      <c r="I1940" s="36">
        <v>1</v>
      </c>
      <c r="J1940" s="36" t="s">
        <v>583</v>
      </c>
      <c r="K1940" s="36" t="s">
        <v>18</v>
      </c>
      <c r="L1940" s="165">
        <v>13</v>
      </c>
      <c r="M1940" s="134" t="str">
        <f t="shared" si="390"/>
        <v/>
      </c>
      <c r="N1940" s="36" t="str">
        <f t="shared" si="391"/>
        <v/>
      </c>
      <c r="O1940" s="135" t="str">
        <f t="shared" si="392"/>
        <v/>
      </c>
      <c r="P1940" s="186" t="str">
        <f t="shared" si="393"/>
        <v/>
      </c>
      <c r="Q1940" s="187" t="str">
        <f t="shared" si="394"/>
        <v/>
      </c>
      <c r="R1940" s="150"/>
      <c r="S1940" s="187" t="str">
        <f t="shared" si="395"/>
        <v/>
      </c>
      <c r="T1940" s="136" t="str">
        <f t="shared" si="396"/>
        <v>Kallos</v>
      </c>
      <c r="U1940" s="137" t="str">
        <f>IF(P1940="","",IF(N1940=1,"",IF(Q1940="","",IF(Q1940&lt;=100,100,IF(Table1[[#This Row],[Day]]="Wed",100,200)))))</f>
        <v/>
      </c>
      <c r="V1940" s="137" t="str">
        <f t="shared" si="397"/>
        <v/>
      </c>
      <c r="W1940" s="137" t="str">
        <f t="shared" si="398"/>
        <v/>
      </c>
      <c r="X1940" s="133">
        <f>100</f>
        <v>100</v>
      </c>
      <c r="Y1940" s="133" t="str">
        <f t="shared" si="399"/>
        <v/>
      </c>
      <c r="Z1940" s="133">
        <f t="shared" si="400"/>
        <v>-100</v>
      </c>
      <c r="AA1940" s="134" t="str">
        <f>TEXT(Table1[[#This Row],[Date]],"DDD")</f>
        <v>Thu</v>
      </c>
      <c r="AB1940" s="133" t="str">
        <f>IF(OR(G1940="Doomben",G1940="Eagle Farm"),"Q",IF(AND(Q1940&gt;1,Q1940&lt;55,Table1[[#This Row],[Source]]="Nat"),"Nat OK",IF(AND(Table1[[#This Row],[Source]]&lt;&gt;"Nat",Q1940&lt;55),"Poor &lt;55",IF(OR(G1940="Randwick",G1940="Flemington",G1940="Caulfield",G1940="Sandown Lake",G1940="Sandown Hill"),"Best","ave"))))</f>
        <v>ave</v>
      </c>
      <c r="AC1940" s="133" t="str">
        <f>IF(Q1940="","",IF(AB1940="Poor &lt;55",$AC$2*0.2%,IF(AND(AB1940="Q",AA1940&lt;&gt;"Wed"),$AC$2*0.4%,IF(AND(AB1940="Q",AA1940="Wed"),$AC$2*0.5%,IF(AND(AB1940="Ave",U1940=100),$AC$2*0.5%,IF(AND(AB1940="ave",U1940="",N1940=1,AG1940="Bush"),$AC$2*1%,IF(AND(AB1940="ave",U1940="",Q1940&gt;100),$AC$2*1.3%,IF(AND(AB1940="ave",U1940=""),$AC$2*1.2%,IF(AND(AB1940="Ave",U1940=200),$AC$2*1%,IF(AND(AB1940="Best",U1940=200),$AC$2*1.5%,IF(AND(AB1940="Best",U1940="",K1940&lt;&gt;"Pro Syd"),$AC$2*0.5%,IF(AND(AB1940="Best",U1940=""),$AC$2*1%,IF(AND(AB1940="Best",U1940=100,Table1[[#This Row],[State]]="NSW"),$AC$2*0.4%,IF(AND(AB1940="Best",U1940=100),$AC$2*1%,IF(Table1[[#This Row],[Adj]]="Nat OK",$AC$2*0.5%,"xxx")))))))))))))))</f>
        <v/>
      </c>
      <c r="AD1940" s="133" t="str">
        <f t="shared" si="401"/>
        <v/>
      </c>
      <c r="AE1940" s="133" t="str">
        <f t="shared" si="402"/>
        <v/>
      </c>
      <c r="AF1940" s="133" t="str">
        <f>VLOOKUP(Table1[[#This Row],[Track]],$F$2672:$H$2715,2,FALSE)</f>
        <v>Vic</v>
      </c>
      <c r="AG1940" s="133" t="str">
        <f>VLOOKUP(Table1[[#This Row],[Track]],$F$2672:$H$2715,3,FALSE)</f>
        <v>-</v>
      </c>
      <c r="AH1940" s="133" t="str">
        <f>IF(Table1[[#This Row],[Date]]&lt;$AH$2,"",IF(Table1[[#This Row],[Date]]&lt;$AH$3,"Edge","Elite Combo"))</f>
        <v/>
      </c>
      <c r="AI1940" s="218">
        <f>Table1[[#This Row],[Time]]</f>
        <v>0.55208333333333337</v>
      </c>
      <c r="AJ1940" s="219" t="str">
        <f>Table1[[#This Row],[Track]]</f>
        <v>Flem-X</v>
      </c>
      <c r="AK1940" s="216">
        <f>Table1[[#This Row],[Race ]]</f>
        <v>2</v>
      </c>
      <c r="AL1940" s="219">
        <f>Table1[[#This Row],[TAB]]</f>
        <v>1</v>
      </c>
      <c r="AM1940" s="219" t="str">
        <f>Table1[[#This Row],[Selection]]</f>
        <v>Kallos</v>
      </c>
      <c r="AN1940" s="220" t="str">
        <f>Table1[[#This Row],[Sources]]</f>
        <v/>
      </c>
      <c r="AO1940" s="219" t="str">
        <f>Table1[[#This Row],[Scale Bet]]</f>
        <v/>
      </c>
    </row>
    <row r="1941" spans="5:41" ht="16.5" customHeight="1" x14ac:dyDescent="0.25">
      <c r="E1941" s="185">
        <v>45603</v>
      </c>
      <c r="F1941" s="35">
        <v>0.60416666666666663</v>
      </c>
      <c r="G1941" s="36" t="s">
        <v>157</v>
      </c>
      <c r="H1941" s="36">
        <v>4</v>
      </c>
      <c r="I1941" s="36">
        <v>8</v>
      </c>
      <c r="J1941" s="36" t="s">
        <v>245</v>
      </c>
      <c r="K1941" s="36" t="s">
        <v>40</v>
      </c>
      <c r="L1941" s="165">
        <v>12</v>
      </c>
      <c r="M1941" s="134">
        <f t="shared" si="390"/>
        <v>25</v>
      </c>
      <c r="N1941" s="36">
        <f t="shared" si="391"/>
        <v>2</v>
      </c>
      <c r="O1941" s="135" t="str">
        <f t="shared" si="392"/>
        <v>Edge-12/Pro Mel-13</v>
      </c>
      <c r="P1941" s="186" t="str">
        <f t="shared" si="393"/>
        <v>OK</v>
      </c>
      <c r="Q1941" s="187">
        <f t="shared" si="394"/>
        <v>100</v>
      </c>
      <c r="R1941" s="150"/>
      <c r="S1941" s="187" t="str">
        <f t="shared" si="395"/>
        <v/>
      </c>
      <c r="T1941" s="136" t="str">
        <f t="shared" si="396"/>
        <v>So Glamorous</v>
      </c>
      <c r="U1941" s="137">
        <f>IF(P1941="","",IF(N1941=1,"",IF(Q1941="","",IF(Q1941&lt;=100,100,IF(Table1[[#This Row],[Day]]="Wed",100,200)))))</f>
        <v>100</v>
      </c>
      <c r="V1941" s="137" t="str">
        <f t="shared" si="397"/>
        <v/>
      </c>
      <c r="W1941" s="137">
        <f t="shared" si="398"/>
        <v>-100</v>
      </c>
      <c r="X1941" s="133">
        <f>100</f>
        <v>100</v>
      </c>
      <c r="Y1941" s="133" t="str">
        <f t="shared" si="399"/>
        <v/>
      </c>
      <c r="Z1941" s="133">
        <f t="shared" si="400"/>
        <v>-100</v>
      </c>
      <c r="AA1941" s="134" t="str">
        <f>TEXT(Table1[[#This Row],[Date]],"DDD")</f>
        <v>Thu</v>
      </c>
      <c r="AB1941" s="133" t="str">
        <f>IF(OR(G1941="Doomben",G1941="Eagle Farm"),"Q",IF(AND(Q1941&gt;1,Q1941&lt;55,Table1[[#This Row],[Source]]="Nat"),"Nat OK",IF(AND(Table1[[#This Row],[Source]]&lt;&gt;"Nat",Q1941&lt;55),"Poor &lt;55",IF(OR(G1941="Randwick",G1941="Flemington",G1941="Caulfield",G1941="Sandown Lake",G1941="Sandown Hill"),"Best","ave"))))</f>
        <v>Best</v>
      </c>
      <c r="AC1941" s="133">
        <f>IF(Q1941="","",IF(AB1941="Poor &lt;55",$AC$2*0.2%,IF(AND(AB1941="Q",AA1941&lt;&gt;"Wed"),$AC$2*0.4%,IF(AND(AB1941="Q",AA1941="Wed"),$AC$2*0.5%,IF(AND(AB1941="Ave",U1941=100),$AC$2*0.5%,IF(AND(AB1941="ave",U1941="",N1941=1,AG1941="Bush"),$AC$2*1%,IF(AND(AB1941="ave",U1941="",Q1941&gt;100),$AC$2*1.3%,IF(AND(AB1941="ave",U1941=""),$AC$2*1.2%,IF(AND(AB1941="Ave",U1941=200),$AC$2*1%,IF(AND(AB1941="Best",U1941=200),$AC$2*1.5%,IF(AND(AB1941="Best",U1941="",K1941&lt;&gt;"Pro Syd"),$AC$2*0.5%,IF(AND(AB1941="Best",U1941=""),$AC$2*1%,IF(AND(AB1941="Best",U1941=100,Table1[[#This Row],[State]]="NSW"),$AC$2*0.4%,IF(AND(AB1941="Best",U1941=100),$AC$2*1%,IF(Table1[[#This Row],[Adj]]="Nat OK",$AC$2*0.5%,"xxx")))))))))))))))</f>
        <v>100</v>
      </c>
      <c r="AD1941" s="133" t="str">
        <f t="shared" si="401"/>
        <v/>
      </c>
      <c r="AE1941" s="133">
        <f t="shared" si="402"/>
        <v>-100</v>
      </c>
      <c r="AF1941" s="133" t="str">
        <f>VLOOKUP(Table1[[#This Row],[Track]],$F$2672:$H$2715,2,FALSE)</f>
        <v>Vic</v>
      </c>
      <c r="AG1941" s="133" t="str">
        <f>VLOOKUP(Table1[[#This Row],[Track]],$F$2672:$H$2715,3,FALSE)</f>
        <v>-</v>
      </c>
      <c r="AH1941" s="133" t="str">
        <f>IF(Table1[[#This Row],[Date]]&lt;$AH$2,"",IF(Table1[[#This Row],[Date]]&lt;$AH$3,"Edge","Elite Combo"))</f>
        <v/>
      </c>
      <c r="AI1941" s="218">
        <f>Table1[[#This Row],[Time]]</f>
        <v>0.60416666666666663</v>
      </c>
      <c r="AJ1941" s="219" t="str">
        <f>Table1[[#This Row],[Track]]</f>
        <v>Flemington</v>
      </c>
      <c r="AK1941" s="216">
        <f>Table1[[#This Row],[Race ]]</f>
        <v>4</v>
      </c>
      <c r="AL1941" s="219">
        <f>Table1[[#This Row],[TAB]]</f>
        <v>8</v>
      </c>
      <c r="AM1941" s="219" t="str">
        <f>Table1[[#This Row],[Selection]]</f>
        <v>So Glamorous</v>
      </c>
      <c r="AN1941" s="220" t="str">
        <f>Table1[[#This Row],[Sources]]</f>
        <v>Edge-12/Pro Mel-13</v>
      </c>
      <c r="AO1941" s="219">
        <f>Table1[[#This Row],[Scale Bet]]</f>
        <v>100</v>
      </c>
    </row>
    <row r="1942" spans="5:41" ht="16.5" customHeight="1" x14ac:dyDescent="0.25">
      <c r="E1942" s="185">
        <v>45603</v>
      </c>
      <c r="F1942" s="35">
        <v>0.60416666666666663</v>
      </c>
      <c r="G1942" s="36" t="s">
        <v>466</v>
      </c>
      <c r="H1942" s="36">
        <v>4</v>
      </c>
      <c r="I1942" s="36">
        <v>8</v>
      </c>
      <c r="J1942" s="36" t="s">
        <v>245</v>
      </c>
      <c r="K1942" s="36" t="s">
        <v>18</v>
      </c>
      <c r="L1942" s="165">
        <v>13</v>
      </c>
      <c r="M1942" s="134" t="str">
        <f t="shared" si="390"/>
        <v/>
      </c>
      <c r="N1942" s="36" t="str">
        <f t="shared" si="391"/>
        <v/>
      </c>
      <c r="O1942" s="135" t="str">
        <f t="shared" si="392"/>
        <v/>
      </c>
      <c r="P1942" s="186" t="str">
        <f t="shared" si="393"/>
        <v/>
      </c>
      <c r="Q1942" s="187" t="str">
        <f t="shared" si="394"/>
        <v/>
      </c>
      <c r="R1942" s="150"/>
      <c r="S1942" s="187" t="str">
        <f t="shared" si="395"/>
        <v/>
      </c>
      <c r="T1942" s="136" t="str">
        <f t="shared" si="396"/>
        <v>So Glamorous</v>
      </c>
      <c r="U1942" s="137" t="str">
        <f>IF(P1942="","",IF(N1942=1,"",IF(Q1942="","",IF(Q1942&lt;=100,100,IF(Table1[[#This Row],[Day]]="Wed",100,200)))))</f>
        <v/>
      </c>
      <c r="V1942" s="137" t="str">
        <f t="shared" si="397"/>
        <v/>
      </c>
      <c r="W1942" s="137" t="str">
        <f t="shared" si="398"/>
        <v/>
      </c>
      <c r="X1942" s="133">
        <f>100</f>
        <v>100</v>
      </c>
      <c r="Y1942" s="133" t="str">
        <f t="shared" si="399"/>
        <v/>
      </c>
      <c r="Z1942" s="133">
        <f t="shared" si="400"/>
        <v>-100</v>
      </c>
      <c r="AA1942" s="134" t="str">
        <f>TEXT(Table1[[#This Row],[Date]],"DDD")</f>
        <v>Thu</v>
      </c>
      <c r="AB1942" s="133" t="str">
        <f>IF(OR(G1942="Doomben",G1942="Eagle Farm"),"Q",IF(AND(Q1942&gt;1,Q1942&lt;55,Table1[[#This Row],[Source]]="Nat"),"Nat OK",IF(AND(Table1[[#This Row],[Source]]&lt;&gt;"Nat",Q1942&lt;55),"Poor &lt;55",IF(OR(G1942="Randwick",G1942="Flemington",G1942="Caulfield",G1942="Sandown Lake",G1942="Sandown Hill"),"Best","ave"))))</f>
        <v>ave</v>
      </c>
      <c r="AC1942" s="133" t="str">
        <f>IF(Q1942="","",IF(AB1942="Poor &lt;55",$AC$2*0.2%,IF(AND(AB1942="Q",AA1942&lt;&gt;"Wed"),$AC$2*0.4%,IF(AND(AB1942="Q",AA1942="Wed"),$AC$2*0.5%,IF(AND(AB1942="Ave",U1942=100),$AC$2*0.5%,IF(AND(AB1942="ave",U1942="",N1942=1,AG1942="Bush"),$AC$2*1%,IF(AND(AB1942="ave",U1942="",Q1942&gt;100),$AC$2*1.3%,IF(AND(AB1942="ave",U1942=""),$AC$2*1.2%,IF(AND(AB1942="Ave",U1942=200),$AC$2*1%,IF(AND(AB1942="Best",U1942=200),$AC$2*1.5%,IF(AND(AB1942="Best",U1942="",K1942&lt;&gt;"Pro Syd"),$AC$2*0.5%,IF(AND(AB1942="Best",U1942=""),$AC$2*1%,IF(AND(AB1942="Best",U1942=100,Table1[[#This Row],[State]]="NSW"),$AC$2*0.4%,IF(AND(AB1942="Best",U1942=100),$AC$2*1%,IF(Table1[[#This Row],[Adj]]="Nat OK",$AC$2*0.5%,"xxx")))))))))))))))</f>
        <v/>
      </c>
      <c r="AD1942" s="133" t="str">
        <f t="shared" si="401"/>
        <v/>
      </c>
      <c r="AE1942" s="133" t="str">
        <f t="shared" si="402"/>
        <v/>
      </c>
      <c r="AF1942" s="133" t="str">
        <f>VLOOKUP(Table1[[#This Row],[Track]],$F$2672:$H$2715,2,FALSE)</f>
        <v>Vic</v>
      </c>
      <c r="AG1942" s="133" t="str">
        <f>VLOOKUP(Table1[[#This Row],[Track]],$F$2672:$H$2715,3,FALSE)</f>
        <v>-</v>
      </c>
      <c r="AH1942" s="133" t="str">
        <f>IF(Table1[[#This Row],[Date]]&lt;$AH$2,"",IF(Table1[[#This Row],[Date]]&lt;$AH$3,"Edge","Elite Combo"))</f>
        <v/>
      </c>
      <c r="AI1942" s="218">
        <f>Table1[[#This Row],[Time]]</f>
        <v>0.60416666666666663</v>
      </c>
      <c r="AJ1942" s="219" t="str">
        <f>Table1[[#This Row],[Track]]</f>
        <v>Flem-X</v>
      </c>
      <c r="AK1942" s="216">
        <f>Table1[[#This Row],[Race ]]</f>
        <v>4</v>
      </c>
      <c r="AL1942" s="219">
        <f>Table1[[#This Row],[TAB]]</f>
        <v>8</v>
      </c>
      <c r="AM1942" s="219" t="str">
        <f>Table1[[#This Row],[Selection]]</f>
        <v>So Glamorous</v>
      </c>
      <c r="AN1942" s="220" t="str">
        <f>Table1[[#This Row],[Sources]]</f>
        <v/>
      </c>
      <c r="AO1942" s="219" t="str">
        <f>Table1[[#This Row],[Scale Bet]]</f>
        <v/>
      </c>
    </row>
    <row r="1943" spans="5:41" ht="16.5" customHeight="1" x14ac:dyDescent="0.25">
      <c r="E1943" s="185">
        <v>45603</v>
      </c>
      <c r="F1943" s="35">
        <v>0.63194444444444442</v>
      </c>
      <c r="G1943" s="36" t="s">
        <v>157</v>
      </c>
      <c r="H1943" s="36">
        <v>5</v>
      </c>
      <c r="I1943" s="36">
        <v>13</v>
      </c>
      <c r="J1943" s="36" t="s">
        <v>35</v>
      </c>
      <c r="K1943" s="36" t="s">
        <v>40</v>
      </c>
      <c r="L1943" s="165">
        <v>12</v>
      </c>
      <c r="M1943" s="134">
        <f t="shared" si="390"/>
        <v>25</v>
      </c>
      <c r="N1943" s="36">
        <f t="shared" si="391"/>
        <v>2</v>
      </c>
      <c r="O1943" s="135" t="str">
        <f t="shared" si="392"/>
        <v>Edge-12/Pro Mel-13</v>
      </c>
      <c r="P1943" s="186" t="str">
        <f t="shared" si="393"/>
        <v>OK</v>
      </c>
      <c r="Q1943" s="187">
        <f t="shared" si="394"/>
        <v>100</v>
      </c>
      <c r="R1943" s="150"/>
      <c r="S1943" s="187" t="str">
        <f t="shared" si="395"/>
        <v/>
      </c>
      <c r="T1943" s="136" t="str">
        <f t="shared" si="396"/>
        <v>Saban</v>
      </c>
      <c r="U1943" s="137">
        <f>IF(P1943="","",IF(N1943=1,"",IF(Q1943="","",IF(Q1943&lt;=100,100,IF(Table1[[#This Row],[Day]]="Wed",100,200)))))</f>
        <v>100</v>
      </c>
      <c r="V1943" s="137" t="str">
        <f t="shared" si="397"/>
        <v/>
      </c>
      <c r="W1943" s="137">
        <f t="shared" si="398"/>
        <v>-100</v>
      </c>
      <c r="X1943" s="133">
        <f>100</f>
        <v>100</v>
      </c>
      <c r="Y1943" s="133" t="str">
        <f t="shared" si="399"/>
        <v/>
      </c>
      <c r="Z1943" s="133">
        <f t="shared" si="400"/>
        <v>-100</v>
      </c>
      <c r="AA1943" s="134" t="str">
        <f>TEXT(Table1[[#This Row],[Date]],"DDD")</f>
        <v>Thu</v>
      </c>
      <c r="AB1943" s="133" t="str">
        <f>IF(OR(G1943="Doomben",G1943="Eagle Farm"),"Q",IF(AND(Q1943&gt;1,Q1943&lt;55,Table1[[#This Row],[Source]]="Nat"),"Nat OK",IF(AND(Table1[[#This Row],[Source]]&lt;&gt;"Nat",Q1943&lt;55),"Poor &lt;55",IF(OR(G1943="Randwick",G1943="Flemington",G1943="Caulfield",G1943="Sandown Lake",G1943="Sandown Hill"),"Best","ave"))))</f>
        <v>Best</v>
      </c>
      <c r="AC1943" s="133">
        <f>IF(Q1943="","",IF(AB1943="Poor &lt;55",$AC$2*0.2%,IF(AND(AB1943="Q",AA1943&lt;&gt;"Wed"),$AC$2*0.4%,IF(AND(AB1943="Q",AA1943="Wed"),$AC$2*0.5%,IF(AND(AB1943="Ave",U1943=100),$AC$2*0.5%,IF(AND(AB1943="ave",U1943="",N1943=1,AG1943="Bush"),$AC$2*1%,IF(AND(AB1943="ave",U1943="",Q1943&gt;100),$AC$2*1.3%,IF(AND(AB1943="ave",U1943=""),$AC$2*1.2%,IF(AND(AB1943="Ave",U1943=200),$AC$2*1%,IF(AND(AB1943="Best",U1943=200),$AC$2*1.5%,IF(AND(AB1943="Best",U1943="",K1943&lt;&gt;"Pro Syd"),$AC$2*0.5%,IF(AND(AB1943="Best",U1943=""),$AC$2*1%,IF(AND(AB1943="Best",U1943=100,Table1[[#This Row],[State]]="NSW"),$AC$2*0.4%,IF(AND(AB1943="Best",U1943=100),$AC$2*1%,IF(Table1[[#This Row],[Adj]]="Nat OK",$AC$2*0.5%,"xxx")))))))))))))))</f>
        <v>100</v>
      </c>
      <c r="AD1943" s="133" t="str">
        <f t="shared" si="401"/>
        <v/>
      </c>
      <c r="AE1943" s="133">
        <f t="shared" si="402"/>
        <v>-100</v>
      </c>
      <c r="AF1943" s="133" t="str">
        <f>VLOOKUP(Table1[[#This Row],[Track]],$F$2672:$H$2715,2,FALSE)</f>
        <v>Vic</v>
      </c>
      <c r="AG1943" s="133" t="str">
        <f>VLOOKUP(Table1[[#This Row],[Track]],$F$2672:$H$2715,3,FALSE)</f>
        <v>-</v>
      </c>
      <c r="AH1943" s="133" t="str">
        <f>IF(Table1[[#This Row],[Date]]&lt;$AH$2,"",IF(Table1[[#This Row],[Date]]&lt;$AH$3,"Edge","Elite Combo"))</f>
        <v/>
      </c>
      <c r="AI1943" s="218">
        <f>Table1[[#This Row],[Time]]</f>
        <v>0.63194444444444442</v>
      </c>
      <c r="AJ1943" s="219" t="str">
        <f>Table1[[#This Row],[Track]]</f>
        <v>Flemington</v>
      </c>
      <c r="AK1943" s="216">
        <f>Table1[[#This Row],[Race ]]</f>
        <v>5</v>
      </c>
      <c r="AL1943" s="219">
        <f>Table1[[#This Row],[TAB]]</f>
        <v>13</v>
      </c>
      <c r="AM1943" s="219" t="str">
        <f>Table1[[#This Row],[Selection]]</f>
        <v>Saban</v>
      </c>
      <c r="AN1943" s="220" t="str">
        <f>Table1[[#This Row],[Sources]]</f>
        <v>Edge-12/Pro Mel-13</v>
      </c>
      <c r="AO1943" s="219">
        <f>Table1[[#This Row],[Scale Bet]]</f>
        <v>100</v>
      </c>
    </row>
    <row r="1944" spans="5:41" ht="16.5" customHeight="1" x14ac:dyDescent="0.25">
      <c r="E1944" s="185">
        <v>45603</v>
      </c>
      <c r="F1944" s="35">
        <v>0.63194444444444442</v>
      </c>
      <c r="G1944" s="36" t="s">
        <v>466</v>
      </c>
      <c r="H1944" s="36">
        <v>5</v>
      </c>
      <c r="I1944" s="36">
        <v>13</v>
      </c>
      <c r="J1944" s="36" t="s">
        <v>35</v>
      </c>
      <c r="K1944" s="36" t="s">
        <v>18</v>
      </c>
      <c r="L1944" s="165">
        <v>13</v>
      </c>
      <c r="M1944" s="134" t="str">
        <f t="shared" si="390"/>
        <v/>
      </c>
      <c r="N1944" s="36" t="str">
        <f t="shared" si="391"/>
        <v/>
      </c>
      <c r="O1944" s="135" t="str">
        <f t="shared" si="392"/>
        <v/>
      </c>
      <c r="P1944" s="186" t="str">
        <f t="shared" si="393"/>
        <v/>
      </c>
      <c r="Q1944" s="187" t="str">
        <f t="shared" si="394"/>
        <v/>
      </c>
      <c r="R1944" s="150"/>
      <c r="S1944" s="187" t="str">
        <f t="shared" si="395"/>
        <v/>
      </c>
      <c r="T1944" s="136" t="str">
        <f t="shared" si="396"/>
        <v>Saban</v>
      </c>
      <c r="U1944" s="137" t="str">
        <f>IF(P1944="","",IF(N1944=1,"",IF(Q1944="","",IF(Q1944&lt;=100,100,IF(Table1[[#This Row],[Day]]="Wed",100,200)))))</f>
        <v/>
      </c>
      <c r="V1944" s="137" t="str">
        <f t="shared" si="397"/>
        <v/>
      </c>
      <c r="W1944" s="137" t="str">
        <f t="shared" si="398"/>
        <v/>
      </c>
      <c r="X1944" s="133">
        <f>100</f>
        <v>100</v>
      </c>
      <c r="Y1944" s="133" t="str">
        <f t="shared" si="399"/>
        <v/>
      </c>
      <c r="Z1944" s="133">
        <f t="shared" si="400"/>
        <v>-100</v>
      </c>
      <c r="AA1944" s="134" t="str">
        <f>TEXT(Table1[[#This Row],[Date]],"DDD")</f>
        <v>Thu</v>
      </c>
      <c r="AB1944" s="133" t="str">
        <f>IF(OR(G1944="Doomben",G1944="Eagle Farm"),"Q",IF(AND(Q1944&gt;1,Q1944&lt;55,Table1[[#This Row],[Source]]="Nat"),"Nat OK",IF(AND(Table1[[#This Row],[Source]]&lt;&gt;"Nat",Q1944&lt;55),"Poor &lt;55",IF(OR(G1944="Randwick",G1944="Flemington",G1944="Caulfield",G1944="Sandown Lake",G1944="Sandown Hill"),"Best","ave"))))</f>
        <v>ave</v>
      </c>
      <c r="AC1944" s="133" t="str">
        <f>IF(Q1944="","",IF(AB1944="Poor &lt;55",$AC$2*0.2%,IF(AND(AB1944="Q",AA1944&lt;&gt;"Wed"),$AC$2*0.4%,IF(AND(AB1944="Q",AA1944="Wed"),$AC$2*0.5%,IF(AND(AB1944="Ave",U1944=100),$AC$2*0.5%,IF(AND(AB1944="ave",U1944="",N1944=1,AG1944="Bush"),$AC$2*1%,IF(AND(AB1944="ave",U1944="",Q1944&gt;100),$AC$2*1.3%,IF(AND(AB1944="ave",U1944=""),$AC$2*1.2%,IF(AND(AB1944="Ave",U1944=200),$AC$2*1%,IF(AND(AB1944="Best",U1944=200),$AC$2*1.5%,IF(AND(AB1944="Best",U1944="",K1944&lt;&gt;"Pro Syd"),$AC$2*0.5%,IF(AND(AB1944="Best",U1944=""),$AC$2*1%,IF(AND(AB1944="Best",U1944=100,Table1[[#This Row],[State]]="NSW"),$AC$2*0.4%,IF(AND(AB1944="Best",U1944=100),$AC$2*1%,IF(Table1[[#This Row],[Adj]]="Nat OK",$AC$2*0.5%,"xxx")))))))))))))))</f>
        <v/>
      </c>
      <c r="AD1944" s="133" t="str">
        <f t="shared" si="401"/>
        <v/>
      </c>
      <c r="AE1944" s="133" t="str">
        <f t="shared" si="402"/>
        <v/>
      </c>
      <c r="AF1944" s="133" t="str">
        <f>VLOOKUP(Table1[[#This Row],[Track]],$F$2672:$H$2715,2,FALSE)</f>
        <v>Vic</v>
      </c>
      <c r="AG1944" s="133" t="str">
        <f>VLOOKUP(Table1[[#This Row],[Track]],$F$2672:$H$2715,3,FALSE)</f>
        <v>-</v>
      </c>
      <c r="AH1944" s="133" t="str">
        <f>IF(Table1[[#This Row],[Date]]&lt;$AH$2,"",IF(Table1[[#This Row],[Date]]&lt;$AH$3,"Edge","Elite Combo"))</f>
        <v/>
      </c>
      <c r="AI1944" s="218">
        <f>Table1[[#This Row],[Time]]</f>
        <v>0.63194444444444442</v>
      </c>
      <c r="AJ1944" s="219" t="str">
        <f>Table1[[#This Row],[Track]]</f>
        <v>Flem-X</v>
      </c>
      <c r="AK1944" s="216">
        <f>Table1[[#This Row],[Race ]]</f>
        <v>5</v>
      </c>
      <c r="AL1944" s="219">
        <f>Table1[[#This Row],[TAB]]</f>
        <v>13</v>
      </c>
      <c r="AM1944" s="219" t="str">
        <f>Table1[[#This Row],[Selection]]</f>
        <v>Saban</v>
      </c>
      <c r="AN1944" s="220" t="str">
        <f>Table1[[#This Row],[Sources]]</f>
        <v/>
      </c>
      <c r="AO1944" s="219" t="str">
        <f>Table1[[#This Row],[Scale Bet]]</f>
        <v/>
      </c>
    </row>
    <row r="1945" spans="5:41" ht="16.5" customHeight="1" x14ac:dyDescent="0.25">
      <c r="E1945" s="185">
        <v>45605</v>
      </c>
      <c r="F1945" s="35">
        <v>0.51736111111111116</v>
      </c>
      <c r="G1945" s="36" t="s">
        <v>17</v>
      </c>
      <c r="H1945" s="36">
        <v>1</v>
      </c>
      <c r="I1945" s="36">
        <v>10</v>
      </c>
      <c r="J1945" s="36" t="s">
        <v>473</v>
      </c>
      <c r="K1945" s="36" t="s">
        <v>60</v>
      </c>
      <c r="L1945" s="165">
        <v>10</v>
      </c>
      <c r="M1945" s="134">
        <f t="shared" si="390"/>
        <v>10</v>
      </c>
      <c r="N1945" s="36">
        <f t="shared" si="391"/>
        <v>1</v>
      </c>
      <c r="O1945" s="135" t="str">
        <f t="shared" si="392"/>
        <v>Pro Syd-10</v>
      </c>
      <c r="P1945" s="186" t="str">
        <f t="shared" si="393"/>
        <v>OK</v>
      </c>
      <c r="Q1945" s="187">
        <f t="shared" si="394"/>
        <v>40</v>
      </c>
      <c r="R1945" s="150">
        <v>7</v>
      </c>
      <c r="S1945" s="187">
        <f t="shared" si="395"/>
        <v>280</v>
      </c>
      <c r="T1945" s="136" t="str">
        <f t="shared" si="396"/>
        <v>Direct Fire</v>
      </c>
      <c r="U1945" s="137" t="str">
        <f>IF(P1945="","",IF(N1945=1,"",IF(Q1945="","",IF(Q1945&lt;=100,100,IF(Table1[[#This Row],[Day]]="Wed",100,200)))))</f>
        <v/>
      </c>
      <c r="V1945" s="137" t="str">
        <f t="shared" si="397"/>
        <v/>
      </c>
      <c r="W1945" s="137" t="str">
        <f t="shared" si="398"/>
        <v/>
      </c>
      <c r="X1945" s="133">
        <f>100</f>
        <v>100</v>
      </c>
      <c r="Y1945" s="133">
        <f t="shared" si="399"/>
        <v>700</v>
      </c>
      <c r="Z1945" s="133">
        <f t="shared" si="400"/>
        <v>600</v>
      </c>
      <c r="AA1945" s="134" t="str">
        <f>TEXT(Table1[[#This Row],[Date]],"DDD")</f>
        <v>Sat</v>
      </c>
      <c r="AB1945" s="133" t="str">
        <f>IF(OR(G1945="Doomben",G1945="Eagle Farm"),"Q",IF(AND(Q1945&gt;1,Q1945&lt;55,Table1[[#This Row],[Source]]="Nat"),"Nat OK",IF(AND(Table1[[#This Row],[Source]]&lt;&gt;"Nat",Q1945&lt;55),"Poor &lt;55",IF(OR(G1945="Randwick",G1945="Flemington",G1945="Caulfield",G1945="Sandown Lake",G1945="Sandown Hill"),"Best","ave"))))</f>
        <v>Poor &lt;55</v>
      </c>
      <c r="AC1945" s="133">
        <f>IF(Q1945="","",IF(AB1945="Poor &lt;55",$AC$2*0.2%,IF(AND(AB1945="Q",AA1945&lt;&gt;"Wed"),$AC$2*0.4%,IF(AND(AB1945="Q",AA1945="Wed"),$AC$2*0.5%,IF(AND(AB1945="Ave",U1945=100),$AC$2*0.5%,IF(AND(AB1945="ave",U1945="",N1945=1,AG1945="Bush"),$AC$2*1%,IF(AND(AB1945="ave",U1945="",Q1945&gt;100),$AC$2*1.3%,IF(AND(AB1945="ave",U1945=""),$AC$2*1.2%,IF(AND(AB1945="Ave",U1945=200),$AC$2*1%,IF(AND(AB1945="Best",U1945=200),$AC$2*1.5%,IF(AND(AB1945="Best",U1945="",K1945&lt;&gt;"Pro Syd"),$AC$2*0.5%,IF(AND(AB1945="Best",U1945=""),$AC$2*1%,IF(AND(AB1945="Best",U1945=100,Table1[[#This Row],[State]]="NSW"),$AC$2*0.4%,IF(AND(AB1945="Best",U1945=100),$AC$2*1%,IF(Table1[[#This Row],[Adj]]="Nat OK",$AC$2*0.5%,"xxx")))))))))))))))</f>
        <v>20</v>
      </c>
      <c r="AD1945" s="133">
        <f t="shared" si="401"/>
        <v>140</v>
      </c>
      <c r="AE1945" s="133">
        <f t="shared" si="402"/>
        <v>120</v>
      </c>
      <c r="AF1945" s="133" t="str">
        <f>VLOOKUP(Table1[[#This Row],[Track]],$F$2672:$H$2715,2,FALSE)</f>
        <v>NSW</v>
      </c>
      <c r="AG1945" s="133" t="str">
        <f>VLOOKUP(Table1[[#This Row],[Track]],$F$2672:$H$2715,3,FALSE)</f>
        <v>-</v>
      </c>
      <c r="AH1945" s="133" t="str">
        <f>IF(Table1[[#This Row],[Date]]&lt;$AH$2,"",IF(Table1[[#This Row],[Date]]&lt;$AH$3,"Edge","Elite Combo"))</f>
        <v/>
      </c>
      <c r="AI1945" s="218">
        <f>Table1[[#This Row],[Time]]</f>
        <v>0.51736111111111116</v>
      </c>
      <c r="AJ1945" s="219" t="str">
        <f>Table1[[#This Row],[Track]]</f>
        <v>Rosehill</v>
      </c>
      <c r="AK1945" s="216">
        <f>Table1[[#This Row],[Race ]]</f>
        <v>1</v>
      </c>
      <c r="AL1945" s="219">
        <f>Table1[[#This Row],[TAB]]</f>
        <v>10</v>
      </c>
      <c r="AM1945" s="219" t="str">
        <f>Table1[[#This Row],[Selection]]</f>
        <v>Direct Fire</v>
      </c>
      <c r="AN1945" s="220" t="str">
        <f>Table1[[#This Row],[Sources]]</f>
        <v>Pro Syd-10</v>
      </c>
      <c r="AO1945" s="219">
        <f>Table1[[#This Row],[Scale Bet]]</f>
        <v>20</v>
      </c>
    </row>
    <row r="1946" spans="5:41" ht="16.5" customHeight="1" x14ac:dyDescent="0.25">
      <c r="E1946" s="185">
        <v>45605</v>
      </c>
      <c r="F1946" s="35">
        <v>0.52777777777777779</v>
      </c>
      <c r="G1946" s="36" t="s">
        <v>157</v>
      </c>
      <c r="H1946" s="36">
        <v>1</v>
      </c>
      <c r="I1946" s="36">
        <v>7</v>
      </c>
      <c r="J1946" s="36" t="s">
        <v>474</v>
      </c>
      <c r="K1946" s="36" t="s">
        <v>40</v>
      </c>
      <c r="L1946" s="165">
        <v>10</v>
      </c>
      <c r="M1946" s="134">
        <f t="shared" si="390"/>
        <v>20</v>
      </c>
      <c r="N1946" s="36">
        <f t="shared" si="391"/>
        <v>2</v>
      </c>
      <c r="O1946" s="135" t="str">
        <f t="shared" si="392"/>
        <v>Edge-10/Pro Mel-10</v>
      </c>
      <c r="P1946" s="186" t="str">
        <f t="shared" si="393"/>
        <v>OK</v>
      </c>
      <c r="Q1946" s="187">
        <f t="shared" si="394"/>
        <v>80</v>
      </c>
      <c r="R1946" s="150"/>
      <c r="S1946" s="187" t="str">
        <f t="shared" si="395"/>
        <v/>
      </c>
      <c r="T1946" s="136" t="str">
        <f t="shared" si="396"/>
        <v>Anahita</v>
      </c>
      <c r="U1946" s="137">
        <f>IF(P1946="","",IF(N1946=1,"",IF(Q1946="","",IF(Q1946&lt;=100,100,IF(Table1[[#This Row],[Day]]="Wed",100,200)))))</f>
        <v>100</v>
      </c>
      <c r="V1946" s="137" t="str">
        <f t="shared" si="397"/>
        <v/>
      </c>
      <c r="W1946" s="137">
        <f t="shared" si="398"/>
        <v>-100</v>
      </c>
      <c r="X1946" s="133">
        <f>100</f>
        <v>100</v>
      </c>
      <c r="Y1946" s="133" t="str">
        <f t="shared" si="399"/>
        <v/>
      </c>
      <c r="Z1946" s="133">
        <f t="shared" si="400"/>
        <v>-100</v>
      </c>
      <c r="AA1946" s="134" t="str">
        <f>TEXT(Table1[[#This Row],[Date]],"DDD")</f>
        <v>Sat</v>
      </c>
      <c r="AB1946" s="133" t="str">
        <f>IF(OR(G1946="Doomben",G1946="Eagle Farm"),"Q",IF(AND(Q1946&gt;1,Q1946&lt;55,Table1[[#This Row],[Source]]="Nat"),"Nat OK",IF(AND(Table1[[#This Row],[Source]]&lt;&gt;"Nat",Q1946&lt;55),"Poor &lt;55",IF(OR(G1946="Randwick",G1946="Flemington",G1946="Caulfield",G1946="Sandown Lake",G1946="Sandown Hill"),"Best","ave"))))</f>
        <v>Best</v>
      </c>
      <c r="AC1946" s="133">
        <f>IF(Q1946="","",IF(AB1946="Poor &lt;55",$AC$2*0.2%,IF(AND(AB1946="Q",AA1946&lt;&gt;"Wed"),$AC$2*0.4%,IF(AND(AB1946="Q",AA1946="Wed"),$AC$2*0.5%,IF(AND(AB1946="Ave",U1946=100),$AC$2*0.5%,IF(AND(AB1946="ave",U1946="",N1946=1,AG1946="Bush"),$AC$2*1%,IF(AND(AB1946="ave",U1946="",Q1946&gt;100),$AC$2*1.3%,IF(AND(AB1946="ave",U1946=""),$AC$2*1.2%,IF(AND(AB1946="Ave",U1946=200),$AC$2*1%,IF(AND(AB1946="Best",U1946=200),$AC$2*1.5%,IF(AND(AB1946="Best",U1946="",K1946&lt;&gt;"Pro Syd"),$AC$2*0.5%,IF(AND(AB1946="Best",U1946=""),$AC$2*1%,IF(AND(AB1946="Best",U1946=100,Table1[[#This Row],[State]]="NSW"),$AC$2*0.4%,IF(AND(AB1946="Best",U1946=100),$AC$2*1%,IF(Table1[[#This Row],[Adj]]="Nat OK",$AC$2*0.5%,"xxx")))))))))))))))</f>
        <v>100</v>
      </c>
      <c r="AD1946" s="133" t="str">
        <f t="shared" si="401"/>
        <v/>
      </c>
      <c r="AE1946" s="133">
        <f t="shared" si="402"/>
        <v>-100</v>
      </c>
      <c r="AF1946" s="133" t="str">
        <f>VLOOKUP(Table1[[#This Row],[Track]],$F$2672:$H$2715,2,FALSE)</f>
        <v>Vic</v>
      </c>
      <c r="AG1946" s="133" t="str">
        <f>VLOOKUP(Table1[[#This Row],[Track]],$F$2672:$H$2715,3,FALSE)</f>
        <v>-</v>
      </c>
      <c r="AH1946" s="133" t="str">
        <f>IF(Table1[[#This Row],[Date]]&lt;$AH$2,"",IF(Table1[[#This Row],[Date]]&lt;$AH$3,"Edge","Elite Combo"))</f>
        <v/>
      </c>
      <c r="AI1946" s="218">
        <f>Table1[[#This Row],[Time]]</f>
        <v>0.52777777777777779</v>
      </c>
      <c r="AJ1946" s="219" t="str">
        <f>Table1[[#This Row],[Track]]</f>
        <v>Flemington</v>
      </c>
      <c r="AK1946" s="216">
        <f>Table1[[#This Row],[Race ]]</f>
        <v>1</v>
      </c>
      <c r="AL1946" s="219">
        <f>Table1[[#This Row],[TAB]]</f>
        <v>7</v>
      </c>
      <c r="AM1946" s="219" t="str">
        <f>Table1[[#This Row],[Selection]]</f>
        <v>Anahita</v>
      </c>
      <c r="AN1946" s="220" t="str">
        <f>Table1[[#This Row],[Sources]]</f>
        <v>Edge-10/Pro Mel-10</v>
      </c>
      <c r="AO1946" s="219">
        <f>Table1[[#This Row],[Scale Bet]]</f>
        <v>100</v>
      </c>
    </row>
    <row r="1947" spans="5:41" ht="16.5" customHeight="1" x14ac:dyDescent="0.25">
      <c r="E1947" s="185">
        <v>45605</v>
      </c>
      <c r="F1947" s="35">
        <v>0.52777777777777779</v>
      </c>
      <c r="G1947" s="36" t="s">
        <v>466</v>
      </c>
      <c r="H1947" s="36">
        <v>1</v>
      </c>
      <c r="I1947" s="36">
        <v>7</v>
      </c>
      <c r="J1947" s="36" t="s">
        <v>474</v>
      </c>
      <c r="K1947" s="36" t="s">
        <v>18</v>
      </c>
      <c r="L1947" s="165">
        <v>10</v>
      </c>
      <c r="M1947" s="134" t="str">
        <f t="shared" si="390"/>
        <v/>
      </c>
      <c r="N1947" s="36" t="str">
        <f t="shared" si="391"/>
        <v/>
      </c>
      <c r="O1947" s="135" t="str">
        <f t="shared" si="392"/>
        <v/>
      </c>
      <c r="P1947" s="186" t="str">
        <f t="shared" si="393"/>
        <v/>
      </c>
      <c r="Q1947" s="187" t="str">
        <f t="shared" si="394"/>
        <v/>
      </c>
      <c r="R1947" s="150">
        <v>3.6</v>
      </c>
      <c r="S1947" s="187" t="str">
        <f t="shared" si="395"/>
        <v/>
      </c>
      <c r="T1947" s="136" t="str">
        <f t="shared" si="396"/>
        <v>Anahita</v>
      </c>
      <c r="U1947" s="137" t="str">
        <f>IF(P1947="","",IF(N1947=1,"",IF(Q1947="","",IF(Q1947&lt;=100,100,IF(Table1[[#This Row],[Day]]="Wed",100,200)))))</f>
        <v/>
      </c>
      <c r="V1947" s="137" t="str">
        <f t="shared" si="397"/>
        <v/>
      </c>
      <c r="W1947" s="137" t="str">
        <f t="shared" si="398"/>
        <v/>
      </c>
      <c r="X1947" s="133">
        <f>100</f>
        <v>100</v>
      </c>
      <c r="Y1947" s="133">
        <f t="shared" si="399"/>
        <v>360</v>
      </c>
      <c r="Z1947" s="133">
        <f t="shared" si="400"/>
        <v>260</v>
      </c>
      <c r="AA1947" s="134" t="str">
        <f>TEXT(Table1[[#This Row],[Date]],"DDD")</f>
        <v>Sat</v>
      </c>
      <c r="AB1947" s="133" t="str">
        <f>IF(OR(G1947="Doomben",G1947="Eagle Farm"),"Q",IF(AND(Q1947&gt;1,Q1947&lt;55,Table1[[#This Row],[Source]]="Nat"),"Nat OK",IF(AND(Table1[[#This Row],[Source]]&lt;&gt;"Nat",Q1947&lt;55),"Poor &lt;55",IF(OR(G1947="Randwick",G1947="Flemington",G1947="Caulfield",G1947="Sandown Lake",G1947="Sandown Hill"),"Best","ave"))))</f>
        <v>ave</v>
      </c>
      <c r="AC1947" s="133" t="str">
        <f>IF(Q1947="","",IF(AB1947="Poor &lt;55",$AC$2*0.2%,IF(AND(AB1947="Q",AA1947&lt;&gt;"Wed"),$AC$2*0.4%,IF(AND(AB1947="Q",AA1947="Wed"),$AC$2*0.5%,IF(AND(AB1947="Ave",U1947=100),$AC$2*0.5%,IF(AND(AB1947="ave",U1947="",N1947=1,AG1947="Bush"),$AC$2*1%,IF(AND(AB1947="ave",U1947="",Q1947&gt;100),$AC$2*1.3%,IF(AND(AB1947="ave",U1947=""),$AC$2*1.2%,IF(AND(AB1947="Ave",U1947=200),$AC$2*1%,IF(AND(AB1947="Best",U1947=200),$AC$2*1.5%,IF(AND(AB1947="Best",U1947="",K1947&lt;&gt;"Pro Syd"),$AC$2*0.5%,IF(AND(AB1947="Best",U1947=""),$AC$2*1%,IF(AND(AB1947="Best",U1947=100,Table1[[#This Row],[State]]="NSW"),$AC$2*0.4%,IF(AND(AB1947="Best",U1947=100),$AC$2*1%,IF(Table1[[#This Row],[Adj]]="Nat OK",$AC$2*0.5%,"xxx")))))))))))))))</f>
        <v/>
      </c>
      <c r="AD1947" s="133" t="str">
        <f t="shared" si="401"/>
        <v/>
      </c>
      <c r="AE1947" s="133" t="str">
        <f t="shared" si="402"/>
        <v/>
      </c>
      <c r="AF1947" s="133" t="str">
        <f>VLOOKUP(Table1[[#This Row],[Track]],$F$2672:$H$2715,2,FALSE)</f>
        <v>Vic</v>
      </c>
      <c r="AG1947" s="133" t="str">
        <f>VLOOKUP(Table1[[#This Row],[Track]],$F$2672:$H$2715,3,FALSE)</f>
        <v>-</v>
      </c>
      <c r="AH1947" s="133" t="str">
        <f>IF(Table1[[#This Row],[Date]]&lt;$AH$2,"",IF(Table1[[#This Row],[Date]]&lt;$AH$3,"Edge","Elite Combo"))</f>
        <v/>
      </c>
      <c r="AI1947" s="218">
        <f>Table1[[#This Row],[Time]]</f>
        <v>0.52777777777777779</v>
      </c>
      <c r="AJ1947" s="219" t="str">
        <f>Table1[[#This Row],[Track]]</f>
        <v>Flem-X</v>
      </c>
      <c r="AK1947" s="216">
        <f>Table1[[#This Row],[Race ]]</f>
        <v>1</v>
      </c>
      <c r="AL1947" s="219">
        <f>Table1[[#This Row],[TAB]]</f>
        <v>7</v>
      </c>
      <c r="AM1947" s="219" t="str">
        <f>Table1[[#This Row],[Selection]]</f>
        <v>Anahita</v>
      </c>
      <c r="AN1947" s="220" t="str">
        <f>Table1[[#This Row],[Sources]]</f>
        <v/>
      </c>
      <c r="AO1947" s="219" t="str">
        <f>Table1[[#This Row],[Scale Bet]]</f>
        <v/>
      </c>
    </row>
    <row r="1948" spans="5:41" ht="16.5" customHeight="1" x14ac:dyDescent="0.25">
      <c r="E1948" s="185">
        <v>45605</v>
      </c>
      <c r="F1948" s="35">
        <v>0.52777777777777779</v>
      </c>
      <c r="G1948" s="36" t="s">
        <v>157</v>
      </c>
      <c r="H1948" s="36">
        <v>1</v>
      </c>
      <c r="I1948" s="36">
        <v>9</v>
      </c>
      <c r="J1948" s="36" t="s">
        <v>475</v>
      </c>
      <c r="K1948" s="36" t="s">
        <v>40</v>
      </c>
      <c r="L1948" s="165">
        <v>10</v>
      </c>
      <c r="M1948" s="134">
        <f t="shared" si="390"/>
        <v>23</v>
      </c>
      <c r="N1948" s="36">
        <f t="shared" si="391"/>
        <v>2</v>
      </c>
      <c r="O1948" s="135" t="str">
        <f t="shared" si="392"/>
        <v>Edge-10/Pro Mel-13</v>
      </c>
      <c r="P1948" s="186" t="str">
        <f t="shared" si="393"/>
        <v>OK</v>
      </c>
      <c r="Q1948" s="187">
        <f t="shared" si="394"/>
        <v>92</v>
      </c>
      <c r="R1948" s="150">
        <v>3.6</v>
      </c>
      <c r="S1948" s="187">
        <f t="shared" si="395"/>
        <v>331.2</v>
      </c>
      <c r="T1948" s="136" t="str">
        <f t="shared" si="396"/>
        <v>Angland</v>
      </c>
      <c r="U1948" s="137">
        <f>IF(P1948="","",IF(N1948=1,"",IF(Q1948="","",IF(Q1948&lt;=100,100,IF(Table1[[#This Row],[Day]]="Wed",100,200)))))</f>
        <v>100</v>
      </c>
      <c r="V1948" s="137">
        <f t="shared" si="397"/>
        <v>360</v>
      </c>
      <c r="W1948" s="137">
        <f t="shared" si="398"/>
        <v>260</v>
      </c>
      <c r="X1948" s="133">
        <f>100</f>
        <v>100</v>
      </c>
      <c r="Y1948" s="133">
        <f t="shared" si="399"/>
        <v>360</v>
      </c>
      <c r="Z1948" s="133">
        <f t="shared" si="400"/>
        <v>260</v>
      </c>
      <c r="AA1948" s="134" t="str">
        <f>TEXT(Table1[[#This Row],[Date]],"DDD")</f>
        <v>Sat</v>
      </c>
      <c r="AB1948" s="133" t="str">
        <f>IF(OR(G1948="Doomben",G1948="Eagle Farm"),"Q",IF(AND(Q1948&gt;1,Q1948&lt;55,Table1[[#This Row],[Source]]="Nat"),"Nat OK",IF(AND(Table1[[#This Row],[Source]]&lt;&gt;"Nat",Q1948&lt;55),"Poor &lt;55",IF(OR(G1948="Randwick",G1948="Flemington",G1948="Caulfield",G1948="Sandown Lake",G1948="Sandown Hill"),"Best","ave"))))</f>
        <v>Best</v>
      </c>
      <c r="AC1948" s="133">
        <f>IF(Q1948="","",IF(AB1948="Poor &lt;55",$AC$2*0.2%,IF(AND(AB1948="Q",AA1948&lt;&gt;"Wed"),$AC$2*0.4%,IF(AND(AB1948="Q",AA1948="Wed"),$AC$2*0.5%,IF(AND(AB1948="Ave",U1948=100),$AC$2*0.5%,IF(AND(AB1948="ave",U1948="",N1948=1,AG1948="Bush"),$AC$2*1%,IF(AND(AB1948="ave",U1948="",Q1948&gt;100),$AC$2*1.3%,IF(AND(AB1948="ave",U1948=""),$AC$2*1.2%,IF(AND(AB1948="Ave",U1948=200),$AC$2*1%,IF(AND(AB1948="Best",U1948=200),$AC$2*1.5%,IF(AND(AB1948="Best",U1948="",K1948&lt;&gt;"Pro Syd"),$AC$2*0.5%,IF(AND(AB1948="Best",U1948=""),$AC$2*1%,IF(AND(AB1948="Best",U1948=100,Table1[[#This Row],[State]]="NSW"),$AC$2*0.4%,IF(AND(AB1948="Best",U1948=100),$AC$2*1%,IF(Table1[[#This Row],[Adj]]="Nat OK",$AC$2*0.5%,"xxx")))))))))))))))</f>
        <v>100</v>
      </c>
      <c r="AD1948" s="133">
        <f t="shared" si="401"/>
        <v>360</v>
      </c>
      <c r="AE1948" s="133">
        <f t="shared" si="402"/>
        <v>260</v>
      </c>
      <c r="AF1948" s="133" t="str">
        <f>VLOOKUP(Table1[[#This Row],[Track]],$F$2672:$H$2715,2,FALSE)</f>
        <v>Vic</v>
      </c>
      <c r="AG1948" s="133" t="str">
        <f>VLOOKUP(Table1[[#This Row],[Track]],$F$2672:$H$2715,3,FALSE)</f>
        <v>-</v>
      </c>
      <c r="AH1948" s="133" t="str">
        <f>IF(Table1[[#This Row],[Date]]&lt;$AH$2,"",IF(Table1[[#This Row],[Date]]&lt;$AH$3,"Edge","Elite Combo"))</f>
        <v/>
      </c>
      <c r="AI1948" s="218">
        <f>Table1[[#This Row],[Time]]</f>
        <v>0.52777777777777779</v>
      </c>
      <c r="AJ1948" s="219" t="str">
        <f>Table1[[#This Row],[Track]]</f>
        <v>Flemington</v>
      </c>
      <c r="AK1948" s="216">
        <f>Table1[[#This Row],[Race ]]</f>
        <v>1</v>
      </c>
      <c r="AL1948" s="219">
        <f>Table1[[#This Row],[TAB]]</f>
        <v>9</v>
      </c>
      <c r="AM1948" s="219" t="str">
        <f>Table1[[#This Row],[Selection]]</f>
        <v>Angland</v>
      </c>
      <c r="AN1948" s="220" t="str">
        <f>Table1[[#This Row],[Sources]]</f>
        <v>Edge-10/Pro Mel-13</v>
      </c>
      <c r="AO1948" s="219">
        <f>Table1[[#This Row],[Scale Bet]]</f>
        <v>100</v>
      </c>
    </row>
    <row r="1949" spans="5:41" ht="16.5" customHeight="1" x14ac:dyDescent="0.25">
      <c r="E1949" s="185">
        <v>45605</v>
      </c>
      <c r="F1949" s="35">
        <v>0.52777777777777779</v>
      </c>
      <c r="G1949" s="36" t="s">
        <v>466</v>
      </c>
      <c r="H1949" s="36">
        <v>1</v>
      </c>
      <c r="I1949" s="36">
        <v>9</v>
      </c>
      <c r="J1949" s="36" t="s">
        <v>475</v>
      </c>
      <c r="K1949" s="36" t="s">
        <v>18</v>
      </c>
      <c r="L1949" s="165">
        <v>13</v>
      </c>
      <c r="M1949" s="134" t="str">
        <f t="shared" si="390"/>
        <v/>
      </c>
      <c r="N1949" s="36" t="str">
        <f t="shared" si="391"/>
        <v/>
      </c>
      <c r="O1949" s="135" t="str">
        <f t="shared" si="392"/>
        <v/>
      </c>
      <c r="P1949" s="186" t="str">
        <f t="shared" si="393"/>
        <v/>
      </c>
      <c r="Q1949" s="187" t="str">
        <f t="shared" si="394"/>
        <v/>
      </c>
      <c r="R1949" s="150"/>
      <c r="S1949" s="187" t="str">
        <f t="shared" si="395"/>
        <v/>
      </c>
      <c r="T1949" s="136" t="str">
        <f t="shared" si="396"/>
        <v>Angland</v>
      </c>
      <c r="U1949" s="137" t="str">
        <f>IF(P1949="","",IF(N1949=1,"",IF(Q1949="","",IF(Q1949&lt;=100,100,IF(Table1[[#This Row],[Day]]="Wed",100,200)))))</f>
        <v/>
      </c>
      <c r="V1949" s="137" t="str">
        <f t="shared" si="397"/>
        <v/>
      </c>
      <c r="W1949" s="137" t="str">
        <f t="shared" si="398"/>
        <v/>
      </c>
      <c r="X1949" s="133">
        <f>100</f>
        <v>100</v>
      </c>
      <c r="Y1949" s="133" t="str">
        <f t="shared" si="399"/>
        <v/>
      </c>
      <c r="Z1949" s="133">
        <f t="shared" si="400"/>
        <v>-100</v>
      </c>
      <c r="AA1949" s="134" t="str">
        <f>TEXT(Table1[[#This Row],[Date]],"DDD")</f>
        <v>Sat</v>
      </c>
      <c r="AB1949" s="133" t="str">
        <f>IF(OR(G1949="Doomben",G1949="Eagle Farm"),"Q",IF(AND(Q1949&gt;1,Q1949&lt;55,Table1[[#This Row],[Source]]="Nat"),"Nat OK",IF(AND(Table1[[#This Row],[Source]]&lt;&gt;"Nat",Q1949&lt;55),"Poor &lt;55",IF(OR(G1949="Randwick",G1949="Flemington",G1949="Caulfield",G1949="Sandown Lake",G1949="Sandown Hill"),"Best","ave"))))</f>
        <v>ave</v>
      </c>
      <c r="AC1949" s="133" t="str">
        <f>IF(Q1949="","",IF(AB1949="Poor &lt;55",$AC$2*0.2%,IF(AND(AB1949="Q",AA1949&lt;&gt;"Wed"),$AC$2*0.4%,IF(AND(AB1949="Q",AA1949="Wed"),$AC$2*0.5%,IF(AND(AB1949="Ave",U1949=100),$AC$2*0.5%,IF(AND(AB1949="ave",U1949="",N1949=1,AG1949="Bush"),$AC$2*1%,IF(AND(AB1949="ave",U1949="",Q1949&gt;100),$AC$2*1.3%,IF(AND(AB1949="ave",U1949=""),$AC$2*1.2%,IF(AND(AB1949="Ave",U1949=200),$AC$2*1%,IF(AND(AB1949="Best",U1949=200),$AC$2*1.5%,IF(AND(AB1949="Best",U1949="",K1949&lt;&gt;"Pro Syd"),$AC$2*0.5%,IF(AND(AB1949="Best",U1949=""),$AC$2*1%,IF(AND(AB1949="Best",U1949=100,Table1[[#This Row],[State]]="NSW"),$AC$2*0.4%,IF(AND(AB1949="Best",U1949=100),$AC$2*1%,IF(Table1[[#This Row],[Adj]]="Nat OK",$AC$2*0.5%,"xxx")))))))))))))))</f>
        <v/>
      </c>
      <c r="AD1949" s="133" t="str">
        <f t="shared" si="401"/>
        <v/>
      </c>
      <c r="AE1949" s="133" t="str">
        <f t="shared" si="402"/>
        <v/>
      </c>
      <c r="AF1949" s="133" t="str">
        <f>VLOOKUP(Table1[[#This Row],[Track]],$F$2672:$H$2715,2,FALSE)</f>
        <v>Vic</v>
      </c>
      <c r="AG1949" s="133" t="str">
        <f>VLOOKUP(Table1[[#This Row],[Track]],$F$2672:$H$2715,3,FALSE)</f>
        <v>-</v>
      </c>
      <c r="AH1949" s="133" t="str">
        <f>IF(Table1[[#This Row],[Date]]&lt;$AH$2,"",IF(Table1[[#This Row],[Date]]&lt;$AH$3,"Edge","Elite Combo"))</f>
        <v/>
      </c>
      <c r="AI1949" s="218">
        <f>Table1[[#This Row],[Time]]</f>
        <v>0.52777777777777779</v>
      </c>
      <c r="AJ1949" s="219" t="str">
        <f>Table1[[#This Row],[Track]]</f>
        <v>Flem-X</v>
      </c>
      <c r="AK1949" s="216">
        <f>Table1[[#This Row],[Race ]]</f>
        <v>1</v>
      </c>
      <c r="AL1949" s="219">
        <f>Table1[[#This Row],[TAB]]</f>
        <v>9</v>
      </c>
      <c r="AM1949" s="219" t="str">
        <f>Table1[[#This Row],[Selection]]</f>
        <v>Angland</v>
      </c>
      <c r="AN1949" s="220" t="str">
        <f>Table1[[#This Row],[Sources]]</f>
        <v/>
      </c>
      <c r="AO1949" s="219" t="str">
        <f>Table1[[#This Row],[Scale Bet]]</f>
        <v/>
      </c>
    </row>
    <row r="1950" spans="5:41" ht="16.5" customHeight="1" x14ac:dyDescent="0.25">
      <c r="E1950" s="185">
        <v>45605</v>
      </c>
      <c r="F1950" s="35">
        <v>0.54166666666666663</v>
      </c>
      <c r="G1950" s="36" t="s">
        <v>17</v>
      </c>
      <c r="H1950" s="36">
        <v>2</v>
      </c>
      <c r="I1950" s="36">
        <v>1</v>
      </c>
      <c r="J1950" s="36" t="s">
        <v>476</v>
      </c>
      <c r="K1950" s="36" t="s">
        <v>1</v>
      </c>
      <c r="L1950" s="165">
        <v>10</v>
      </c>
      <c r="M1950" s="134">
        <f t="shared" si="390"/>
        <v>10</v>
      </c>
      <c r="N1950" s="36">
        <f t="shared" si="391"/>
        <v>1</v>
      </c>
      <c r="O1950" s="135" t="str">
        <f t="shared" si="392"/>
        <v>E4-10</v>
      </c>
      <c r="P1950" s="186" t="str">
        <f t="shared" si="393"/>
        <v>OK</v>
      </c>
      <c r="Q1950" s="187">
        <f t="shared" si="394"/>
        <v>40</v>
      </c>
      <c r="R1950" s="150">
        <v>2.25</v>
      </c>
      <c r="S1950" s="187">
        <f t="shared" si="395"/>
        <v>90</v>
      </c>
      <c r="T1950" s="136" t="str">
        <f t="shared" si="396"/>
        <v>Confess Our Dreams</v>
      </c>
      <c r="U1950" s="137" t="str">
        <f>IF(P1950="","",IF(N1950=1,"",IF(Q1950="","",IF(Q1950&lt;=100,100,IF(Table1[[#This Row],[Day]]="Wed",100,200)))))</f>
        <v/>
      </c>
      <c r="V1950" s="137" t="str">
        <f t="shared" si="397"/>
        <v/>
      </c>
      <c r="W1950" s="137" t="str">
        <f t="shared" si="398"/>
        <v/>
      </c>
      <c r="X1950" s="133">
        <f>100</f>
        <v>100</v>
      </c>
      <c r="Y1950" s="133">
        <f t="shared" si="399"/>
        <v>225</v>
      </c>
      <c r="Z1950" s="133">
        <f t="shared" si="400"/>
        <v>125</v>
      </c>
      <c r="AA1950" s="134" t="str">
        <f>TEXT(Table1[[#This Row],[Date]],"DDD")</f>
        <v>Sat</v>
      </c>
      <c r="AB1950" s="133" t="str">
        <f>IF(OR(G1950="Doomben",G1950="Eagle Farm"),"Q",IF(AND(Q1950&gt;1,Q1950&lt;55,Table1[[#This Row],[Source]]="Nat"),"Nat OK",IF(AND(Table1[[#This Row],[Source]]&lt;&gt;"Nat",Q1950&lt;55),"Poor &lt;55",IF(OR(G1950="Randwick",G1950="Flemington",G1950="Caulfield",G1950="Sandown Lake",G1950="Sandown Hill"),"Best","ave"))))</f>
        <v>Poor &lt;55</v>
      </c>
      <c r="AC1950" s="133">
        <f>IF(Q1950="","",IF(AB1950="Poor &lt;55",$AC$2*0.2%,IF(AND(AB1950="Q",AA1950&lt;&gt;"Wed"),$AC$2*0.4%,IF(AND(AB1950="Q",AA1950="Wed"),$AC$2*0.5%,IF(AND(AB1950="Ave",U1950=100),$AC$2*0.5%,IF(AND(AB1950="ave",U1950="",N1950=1,AG1950="Bush"),$AC$2*1%,IF(AND(AB1950="ave",U1950="",Q1950&gt;100),$AC$2*1.3%,IF(AND(AB1950="ave",U1950=""),$AC$2*1.2%,IF(AND(AB1950="Ave",U1950=200),$AC$2*1%,IF(AND(AB1950="Best",U1950=200),$AC$2*1.5%,IF(AND(AB1950="Best",U1950="",K1950&lt;&gt;"Pro Syd"),$AC$2*0.5%,IF(AND(AB1950="Best",U1950=""),$AC$2*1%,IF(AND(AB1950="Best",U1950=100,Table1[[#This Row],[State]]="NSW"),$AC$2*0.4%,IF(AND(AB1950="Best",U1950=100),$AC$2*1%,IF(Table1[[#This Row],[Adj]]="Nat OK",$AC$2*0.5%,"xxx")))))))))))))))</f>
        <v>20</v>
      </c>
      <c r="AD1950" s="133">
        <f t="shared" si="401"/>
        <v>45</v>
      </c>
      <c r="AE1950" s="133">
        <f t="shared" si="402"/>
        <v>25</v>
      </c>
      <c r="AF1950" s="133" t="str">
        <f>VLOOKUP(Table1[[#This Row],[Track]],$F$2672:$H$2715,2,FALSE)</f>
        <v>NSW</v>
      </c>
      <c r="AG1950" s="133" t="str">
        <f>VLOOKUP(Table1[[#This Row],[Track]],$F$2672:$H$2715,3,FALSE)</f>
        <v>-</v>
      </c>
      <c r="AH1950" s="133" t="str">
        <f>IF(Table1[[#This Row],[Date]]&lt;$AH$2,"",IF(Table1[[#This Row],[Date]]&lt;$AH$3,"Edge","Elite Combo"))</f>
        <v/>
      </c>
      <c r="AI1950" s="218">
        <f>Table1[[#This Row],[Time]]</f>
        <v>0.54166666666666663</v>
      </c>
      <c r="AJ1950" s="219" t="str">
        <f>Table1[[#This Row],[Track]]</f>
        <v>Rosehill</v>
      </c>
      <c r="AK1950" s="216">
        <f>Table1[[#This Row],[Race ]]</f>
        <v>2</v>
      </c>
      <c r="AL1950" s="219">
        <f>Table1[[#This Row],[TAB]]</f>
        <v>1</v>
      </c>
      <c r="AM1950" s="219" t="str">
        <f>Table1[[#This Row],[Selection]]</f>
        <v>Confess Our Dreams</v>
      </c>
      <c r="AN1950" s="220" t="str">
        <f>Table1[[#This Row],[Sources]]</f>
        <v>E4-10</v>
      </c>
      <c r="AO1950" s="219">
        <f>Table1[[#This Row],[Scale Bet]]</f>
        <v>20</v>
      </c>
    </row>
    <row r="1951" spans="5:41" ht="16.5" customHeight="1" x14ac:dyDescent="0.25">
      <c r="E1951" s="185">
        <v>45605</v>
      </c>
      <c r="F1951" s="35">
        <v>0.5708333333333333</v>
      </c>
      <c r="G1951" s="36" t="s">
        <v>217</v>
      </c>
      <c r="H1951" s="36">
        <v>2</v>
      </c>
      <c r="I1951" s="36">
        <v>9</v>
      </c>
      <c r="J1951" s="36" t="s">
        <v>477</v>
      </c>
      <c r="K1951" s="36" t="s">
        <v>13</v>
      </c>
      <c r="L1951" s="165">
        <v>11</v>
      </c>
      <c r="M1951" s="134">
        <f t="shared" si="390"/>
        <v>11</v>
      </c>
      <c r="N1951" s="36">
        <f t="shared" si="391"/>
        <v>1</v>
      </c>
      <c r="O1951" s="135" t="str">
        <f t="shared" si="392"/>
        <v>Nat-11</v>
      </c>
      <c r="P1951" s="186" t="str">
        <f t="shared" si="393"/>
        <v/>
      </c>
      <c r="Q1951" s="187">
        <f t="shared" si="394"/>
        <v>44</v>
      </c>
      <c r="R1951" s="150"/>
      <c r="S1951" s="187" t="str">
        <f t="shared" si="395"/>
        <v/>
      </c>
      <c r="T1951" s="136" t="str">
        <f t="shared" si="396"/>
        <v>Ceremonious</v>
      </c>
      <c r="U1951" s="137" t="str">
        <f>IF(P1951="","",IF(N1951=1,"",IF(Q1951="","",IF(Q1951&lt;=100,100,IF(Table1[[#This Row],[Day]]="Wed",100,200)))))</f>
        <v/>
      </c>
      <c r="V1951" s="137" t="str">
        <f t="shared" si="397"/>
        <v/>
      </c>
      <c r="W1951" s="137" t="str">
        <f t="shared" si="398"/>
        <v/>
      </c>
      <c r="X1951" s="133">
        <f>100</f>
        <v>100</v>
      </c>
      <c r="Y1951" s="133" t="str">
        <f t="shared" si="399"/>
        <v/>
      </c>
      <c r="Z1951" s="133">
        <f t="shared" si="400"/>
        <v>-100</v>
      </c>
      <c r="AA1951" s="134" t="str">
        <f>TEXT(Table1[[#This Row],[Date]],"DDD")</f>
        <v>Sat</v>
      </c>
      <c r="AB1951" s="133" t="str">
        <f>IF(OR(G1951="Doomben",G1951="Eagle Farm"),"Q",IF(AND(Q1951&gt;1,Q1951&lt;55,Table1[[#This Row],[Source]]="Nat"),"Nat OK",IF(AND(Table1[[#This Row],[Source]]&lt;&gt;"Nat",Q1951&lt;55),"Poor &lt;55",IF(OR(G1951="Randwick",G1951="Flemington",G1951="Caulfield",G1951="Sandown Lake",G1951="Sandown Hill"),"Best","ave"))))</f>
        <v>Q</v>
      </c>
      <c r="AC1951" s="133">
        <f>IF(Q1951="","",IF(AB1951="Poor &lt;55",$AC$2*0.2%,IF(AND(AB1951="Q",AA1951&lt;&gt;"Wed"),$AC$2*0.4%,IF(AND(AB1951="Q",AA1951="Wed"),$AC$2*0.5%,IF(AND(AB1951="Ave",U1951=100),$AC$2*0.5%,IF(AND(AB1951="ave",U1951="",N1951=1,AG1951="Bush"),$AC$2*1%,IF(AND(AB1951="ave",U1951="",Q1951&gt;100),$AC$2*1.3%,IF(AND(AB1951="ave",U1951=""),$AC$2*1.2%,IF(AND(AB1951="Ave",U1951=200),$AC$2*1%,IF(AND(AB1951="Best",U1951=200),$AC$2*1.5%,IF(AND(AB1951="Best",U1951="",K1951&lt;&gt;"Pro Syd"),$AC$2*0.5%,IF(AND(AB1951="Best",U1951=""),$AC$2*1%,IF(AND(AB1951="Best",U1951=100,Table1[[#This Row],[State]]="NSW"),$AC$2*0.4%,IF(AND(AB1951="Best",U1951=100),$AC$2*1%,IF(Table1[[#This Row],[Adj]]="Nat OK",$AC$2*0.5%,"xxx")))))))))))))))</f>
        <v>40</v>
      </c>
      <c r="AD1951" s="133" t="str">
        <f t="shared" si="401"/>
        <v/>
      </c>
      <c r="AE1951" s="133">
        <f t="shared" si="402"/>
        <v>-40</v>
      </c>
      <c r="AF1951" s="133" t="str">
        <f>VLOOKUP(Table1[[#This Row],[Track]],$F$2672:$H$2715,2,FALSE)</f>
        <v>Qld</v>
      </c>
      <c r="AG1951" s="133" t="str">
        <f>VLOOKUP(Table1[[#This Row],[Track]],$F$2672:$H$2715,3,FALSE)</f>
        <v>-</v>
      </c>
      <c r="AH1951" s="133" t="str">
        <f>IF(Table1[[#This Row],[Date]]&lt;$AH$2,"",IF(Table1[[#This Row],[Date]]&lt;$AH$3,"Edge","Elite Combo"))</f>
        <v/>
      </c>
      <c r="AI1951" s="218">
        <f>Table1[[#This Row],[Time]]</f>
        <v>0.5708333333333333</v>
      </c>
      <c r="AJ1951" s="219" t="str">
        <f>Table1[[#This Row],[Track]]</f>
        <v>Doomben</v>
      </c>
      <c r="AK1951" s="216">
        <f>Table1[[#This Row],[Race ]]</f>
        <v>2</v>
      </c>
      <c r="AL1951" s="219">
        <f>Table1[[#This Row],[TAB]]</f>
        <v>9</v>
      </c>
      <c r="AM1951" s="219" t="str">
        <f>Table1[[#This Row],[Selection]]</f>
        <v>Ceremonious</v>
      </c>
      <c r="AN1951" s="220" t="str">
        <f>Table1[[#This Row],[Sources]]</f>
        <v>Nat-11</v>
      </c>
      <c r="AO1951" s="219">
        <f>Table1[[#This Row],[Scale Bet]]</f>
        <v>40</v>
      </c>
    </row>
    <row r="1952" spans="5:41" ht="16.5" customHeight="1" x14ac:dyDescent="0.25">
      <c r="E1952" s="185">
        <v>45605</v>
      </c>
      <c r="F1952" s="35">
        <v>0.59027777777777779</v>
      </c>
      <c r="G1952" s="36" t="s">
        <v>17</v>
      </c>
      <c r="H1952" s="36">
        <v>4</v>
      </c>
      <c r="I1952" s="36">
        <v>5</v>
      </c>
      <c r="J1952" s="36" t="s">
        <v>478</v>
      </c>
      <c r="K1952" s="36" t="s">
        <v>60</v>
      </c>
      <c r="L1952" s="165">
        <v>15</v>
      </c>
      <c r="M1952" s="134">
        <f t="shared" si="390"/>
        <v>15</v>
      </c>
      <c r="N1952" s="36">
        <f t="shared" si="391"/>
        <v>1</v>
      </c>
      <c r="O1952" s="135" t="str">
        <f t="shared" si="392"/>
        <v>Pro Syd-15</v>
      </c>
      <c r="P1952" s="186" t="str">
        <f t="shared" si="393"/>
        <v>OK</v>
      </c>
      <c r="Q1952" s="187">
        <f t="shared" si="394"/>
        <v>60</v>
      </c>
      <c r="R1952" s="150">
        <v>3.5</v>
      </c>
      <c r="S1952" s="187">
        <f t="shared" si="395"/>
        <v>210</v>
      </c>
      <c r="T1952" s="136" t="str">
        <f t="shared" si="396"/>
        <v>Kadavar</v>
      </c>
      <c r="U1952" s="137" t="str">
        <f>IF(P1952="","",IF(N1952=1,"",IF(Q1952="","",IF(Q1952&lt;=100,100,IF(Table1[[#This Row],[Day]]="Wed",100,200)))))</f>
        <v/>
      </c>
      <c r="V1952" s="137" t="str">
        <f t="shared" si="397"/>
        <v/>
      </c>
      <c r="W1952" s="137" t="str">
        <f t="shared" si="398"/>
        <v/>
      </c>
      <c r="X1952" s="133">
        <f>100</f>
        <v>100</v>
      </c>
      <c r="Y1952" s="133">
        <f t="shared" si="399"/>
        <v>350</v>
      </c>
      <c r="Z1952" s="133">
        <f t="shared" si="400"/>
        <v>250</v>
      </c>
      <c r="AA1952" s="134" t="str">
        <f>TEXT(Table1[[#This Row],[Date]],"DDD")</f>
        <v>Sat</v>
      </c>
      <c r="AB1952" s="133" t="str">
        <f>IF(OR(G1952="Doomben",G1952="Eagle Farm"),"Q",IF(AND(Q1952&gt;1,Q1952&lt;55,Table1[[#This Row],[Source]]="Nat"),"Nat OK",IF(AND(Table1[[#This Row],[Source]]&lt;&gt;"Nat",Q1952&lt;55),"Poor &lt;55",IF(OR(G1952="Randwick",G1952="Flemington",G1952="Caulfield",G1952="Sandown Lake",G1952="Sandown Hill"),"Best","ave"))))</f>
        <v>ave</v>
      </c>
      <c r="AC1952" s="133">
        <f>IF(Q1952="","",IF(AB1952="Poor &lt;55",$AC$2*0.2%,IF(AND(AB1952="Q",AA1952&lt;&gt;"Wed"),$AC$2*0.4%,IF(AND(AB1952="Q",AA1952="Wed"),$AC$2*0.5%,IF(AND(AB1952="Ave",U1952=100),$AC$2*0.5%,IF(AND(AB1952="ave",U1952="",N1952=1,AG1952="Bush"),$AC$2*1%,IF(AND(AB1952="ave",U1952="",Q1952&gt;100),$AC$2*1.3%,IF(AND(AB1952="ave",U1952=""),$AC$2*1.2%,IF(AND(AB1952="Ave",U1952=200),$AC$2*1%,IF(AND(AB1952="Best",U1952=200),$AC$2*1.5%,IF(AND(AB1952="Best",U1952="",K1952&lt;&gt;"Pro Syd"),$AC$2*0.5%,IF(AND(AB1952="Best",U1952=""),$AC$2*1%,IF(AND(AB1952="Best",U1952=100,Table1[[#This Row],[State]]="NSW"),$AC$2*0.4%,IF(AND(AB1952="Best",U1952=100),$AC$2*1%,IF(Table1[[#This Row],[Adj]]="Nat OK",$AC$2*0.5%,"xxx")))))))))))))))</f>
        <v>120</v>
      </c>
      <c r="AD1952" s="133">
        <f t="shared" si="401"/>
        <v>420</v>
      </c>
      <c r="AE1952" s="133">
        <f t="shared" si="402"/>
        <v>300</v>
      </c>
      <c r="AF1952" s="133" t="str">
        <f>VLOOKUP(Table1[[#This Row],[Track]],$F$2672:$H$2715,2,FALSE)</f>
        <v>NSW</v>
      </c>
      <c r="AG1952" s="133" t="str">
        <f>VLOOKUP(Table1[[#This Row],[Track]],$F$2672:$H$2715,3,FALSE)</f>
        <v>-</v>
      </c>
      <c r="AH1952" s="133" t="str">
        <f>IF(Table1[[#This Row],[Date]]&lt;$AH$2,"",IF(Table1[[#This Row],[Date]]&lt;$AH$3,"Edge","Elite Combo"))</f>
        <v/>
      </c>
      <c r="AI1952" s="218">
        <f>Table1[[#This Row],[Time]]</f>
        <v>0.59027777777777779</v>
      </c>
      <c r="AJ1952" s="219" t="str">
        <f>Table1[[#This Row],[Track]]</f>
        <v>Rosehill</v>
      </c>
      <c r="AK1952" s="216">
        <f>Table1[[#This Row],[Race ]]</f>
        <v>4</v>
      </c>
      <c r="AL1952" s="219">
        <f>Table1[[#This Row],[TAB]]</f>
        <v>5</v>
      </c>
      <c r="AM1952" s="219" t="str">
        <f>Table1[[#This Row],[Selection]]</f>
        <v>Kadavar</v>
      </c>
      <c r="AN1952" s="220" t="str">
        <f>Table1[[#This Row],[Sources]]</f>
        <v>Pro Syd-15</v>
      </c>
      <c r="AO1952" s="219">
        <f>Table1[[#This Row],[Scale Bet]]</f>
        <v>120</v>
      </c>
    </row>
    <row r="1953" spans="5:41" ht="16.5" customHeight="1" x14ac:dyDescent="0.25">
      <c r="E1953" s="185">
        <v>45605</v>
      </c>
      <c r="F1953" s="35">
        <v>0.59861111111111109</v>
      </c>
      <c r="G1953" s="36" t="s">
        <v>217</v>
      </c>
      <c r="H1953" s="36">
        <v>3</v>
      </c>
      <c r="I1953" s="36">
        <v>2</v>
      </c>
      <c r="J1953" s="36" t="s">
        <v>457</v>
      </c>
      <c r="K1953" s="36" t="s">
        <v>13</v>
      </c>
      <c r="L1953" s="165">
        <v>11</v>
      </c>
      <c r="M1953" s="134">
        <f t="shared" si="390"/>
        <v>11</v>
      </c>
      <c r="N1953" s="36">
        <f t="shared" si="391"/>
        <v>1</v>
      </c>
      <c r="O1953" s="135" t="str">
        <f t="shared" si="392"/>
        <v>Nat-11</v>
      </c>
      <c r="P1953" s="186" t="str">
        <f t="shared" si="393"/>
        <v/>
      </c>
      <c r="Q1953" s="187">
        <f t="shared" si="394"/>
        <v>44</v>
      </c>
      <c r="R1953" s="150"/>
      <c r="S1953" s="187" t="str">
        <f t="shared" si="395"/>
        <v/>
      </c>
      <c r="T1953" s="136" t="str">
        <f t="shared" si="396"/>
        <v>Metalart</v>
      </c>
      <c r="U1953" s="137" t="str">
        <f>IF(P1953="","",IF(N1953=1,"",IF(Q1953="","",IF(Q1953&lt;=100,100,IF(Table1[[#This Row],[Day]]="Wed",100,200)))))</f>
        <v/>
      </c>
      <c r="V1953" s="137" t="str">
        <f t="shared" si="397"/>
        <v/>
      </c>
      <c r="W1953" s="137" t="str">
        <f t="shared" si="398"/>
        <v/>
      </c>
      <c r="X1953" s="133">
        <f>100</f>
        <v>100</v>
      </c>
      <c r="Y1953" s="133" t="str">
        <f t="shared" si="399"/>
        <v/>
      </c>
      <c r="Z1953" s="133">
        <f t="shared" si="400"/>
        <v>-100</v>
      </c>
      <c r="AA1953" s="134" t="str">
        <f>TEXT(Table1[[#This Row],[Date]],"DDD")</f>
        <v>Sat</v>
      </c>
      <c r="AB1953" s="133" t="str">
        <f>IF(OR(G1953="Doomben",G1953="Eagle Farm"),"Q",IF(AND(Q1953&gt;1,Q1953&lt;55,Table1[[#This Row],[Source]]="Nat"),"Nat OK",IF(AND(Table1[[#This Row],[Source]]&lt;&gt;"Nat",Q1953&lt;55),"Poor &lt;55",IF(OR(G1953="Randwick",G1953="Flemington",G1953="Caulfield",G1953="Sandown Lake",G1953="Sandown Hill"),"Best","ave"))))</f>
        <v>Q</v>
      </c>
      <c r="AC1953" s="133">
        <f>IF(Q1953="","",IF(AB1953="Poor &lt;55",$AC$2*0.2%,IF(AND(AB1953="Q",AA1953&lt;&gt;"Wed"),$AC$2*0.4%,IF(AND(AB1953="Q",AA1953="Wed"),$AC$2*0.5%,IF(AND(AB1953="Ave",U1953=100),$AC$2*0.5%,IF(AND(AB1953="ave",U1953="",N1953=1,AG1953="Bush"),$AC$2*1%,IF(AND(AB1953="ave",U1953="",Q1953&gt;100),$AC$2*1.3%,IF(AND(AB1953="ave",U1953=""),$AC$2*1.2%,IF(AND(AB1953="Ave",U1953=200),$AC$2*1%,IF(AND(AB1953="Best",U1953=200),$AC$2*1.5%,IF(AND(AB1953="Best",U1953="",K1953&lt;&gt;"Pro Syd"),$AC$2*0.5%,IF(AND(AB1953="Best",U1953=""),$AC$2*1%,IF(AND(AB1953="Best",U1953=100,Table1[[#This Row],[State]]="NSW"),$AC$2*0.4%,IF(AND(AB1953="Best",U1953=100),$AC$2*1%,IF(Table1[[#This Row],[Adj]]="Nat OK",$AC$2*0.5%,"xxx")))))))))))))))</f>
        <v>40</v>
      </c>
      <c r="AD1953" s="133" t="str">
        <f t="shared" si="401"/>
        <v/>
      </c>
      <c r="AE1953" s="133">
        <f t="shared" si="402"/>
        <v>-40</v>
      </c>
      <c r="AF1953" s="133" t="str">
        <f>VLOOKUP(Table1[[#This Row],[Track]],$F$2672:$H$2715,2,FALSE)</f>
        <v>Qld</v>
      </c>
      <c r="AG1953" s="133" t="str">
        <f>VLOOKUP(Table1[[#This Row],[Track]],$F$2672:$H$2715,3,FALSE)</f>
        <v>-</v>
      </c>
      <c r="AH1953" s="133" t="str">
        <f>IF(Table1[[#This Row],[Date]]&lt;$AH$2,"",IF(Table1[[#This Row],[Date]]&lt;$AH$3,"Edge","Elite Combo"))</f>
        <v/>
      </c>
      <c r="AI1953" s="218">
        <f>Table1[[#This Row],[Time]]</f>
        <v>0.59861111111111109</v>
      </c>
      <c r="AJ1953" s="219" t="str">
        <f>Table1[[#This Row],[Track]]</f>
        <v>Doomben</v>
      </c>
      <c r="AK1953" s="216">
        <f>Table1[[#This Row],[Race ]]</f>
        <v>3</v>
      </c>
      <c r="AL1953" s="219">
        <f>Table1[[#This Row],[TAB]]</f>
        <v>2</v>
      </c>
      <c r="AM1953" s="219" t="str">
        <f>Table1[[#This Row],[Selection]]</f>
        <v>Metalart</v>
      </c>
      <c r="AN1953" s="220" t="str">
        <f>Table1[[#This Row],[Sources]]</f>
        <v>Nat-11</v>
      </c>
      <c r="AO1953" s="219">
        <f>Table1[[#This Row],[Scale Bet]]</f>
        <v>40</v>
      </c>
    </row>
    <row r="1954" spans="5:41" ht="16.5" customHeight="1" x14ac:dyDescent="0.25">
      <c r="E1954" s="185">
        <v>45605</v>
      </c>
      <c r="F1954" s="35">
        <v>0.61805555555555558</v>
      </c>
      <c r="G1954" s="36" t="s">
        <v>17</v>
      </c>
      <c r="H1954" s="36">
        <v>5</v>
      </c>
      <c r="I1954" s="36">
        <v>7</v>
      </c>
      <c r="J1954" s="36" t="s">
        <v>479</v>
      </c>
      <c r="K1954" s="36" t="s">
        <v>1</v>
      </c>
      <c r="L1954" s="165">
        <v>10</v>
      </c>
      <c r="M1954" s="134">
        <f t="shared" si="390"/>
        <v>23</v>
      </c>
      <c r="N1954" s="36">
        <f t="shared" si="391"/>
        <v>2</v>
      </c>
      <c r="O1954" s="135" t="str">
        <f t="shared" si="392"/>
        <v>E4-10/Nat-13</v>
      </c>
      <c r="P1954" s="186" t="str">
        <f t="shared" si="393"/>
        <v>OK</v>
      </c>
      <c r="Q1954" s="187">
        <f t="shared" si="394"/>
        <v>92</v>
      </c>
      <c r="R1954" s="150"/>
      <c r="S1954" s="187" t="str">
        <f t="shared" si="395"/>
        <v/>
      </c>
      <c r="T1954" s="136" t="str">
        <f t="shared" si="396"/>
        <v>Concello</v>
      </c>
      <c r="U1954" s="137">
        <f>IF(P1954="","",IF(N1954=1,"",IF(Q1954="","",IF(Q1954&lt;=100,100,IF(Table1[[#This Row],[Day]]="Wed",100,200)))))</f>
        <v>100</v>
      </c>
      <c r="V1954" s="137" t="str">
        <f t="shared" si="397"/>
        <v/>
      </c>
      <c r="W1954" s="137">
        <f t="shared" si="398"/>
        <v>-100</v>
      </c>
      <c r="X1954" s="133">
        <f>100</f>
        <v>100</v>
      </c>
      <c r="Y1954" s="133" t="str">
        <f t="shared" si="399"/>
        <v/>
      </c>
      <c r="Z1954" s="133">
        <f t="shared" si="400"/>
        <v>-100</v>
      </c>
      <c r="AA1954" s="134" t="str">
        <f>TEXT(Table1[[#This Row],[Date]],"DDD")</f>
        <v>Sat</v>
      </c>
      <c r="AB1954" s="133" t="str">
        <f>IF(OR(G1954="Doomben",G1954="Eagle Farm"),"Q",IF(AND(Q1954&gt;1,Q1954&lt;55,Table1[[#This Row],[Source]]="Nat"),"Nat OK",IF(AND(Table1[[#This Row],[Source]]&lt;&gt;"Nat",Q1954&lt;55),"Poor &lt;55",IF(OR(G1954="Randwick",G1954="Flemington",G1954="Caulfield",G1954="Sandown Lake",G1954="Sandown Hill"),"Best","ave"))))</f>
        <v>ave</v>
      </c>
      <c r="AC1954" s="133">
        <f>IF(Q1954="","",IF(AB1954="Poor &lt;55",$AC$2*0.2%,IF(AND(AB1954="Q",AA1954&lt;&gt;"Wed"),$AC$2*0.4%,IF(AND(AB1954="Q",AA1954="Wed"),$AC$2*0.5%,IF(AND(AB1954="Ave",U1954=100),$AC$2*0.5%,IF(AND(AB1954="ave",U1954="",N1954=1,AG1954="Bush"),$AC$2*1%,IF(AND(AB1954="ave",U1954="",Q1954&gt;100),$AC$2*1.3%,IF(AND(AB1954="ave",U1954=""),$AC$2*1.2%,IF(AND(AB1954="Ave",U1954=200),$AC$2*1%,IF(AND(AB1954="Best",U1954=200),$AC$2*1.5%,IF(AND(AB1954="Best",U1954="",K1954&lt;&gt;"Pro Syd"),$AC$2*0.5%,IF(AND(AB1954="Best",U1954=""),$AC$2*1%,IF(AND(AB1954="Best",U1954=100,Table1[[#This Row],[State]]="NSW"),$AC$2*0.4%,IF(AND(AB1954="Best",U1954=100),$AC$2*1%,IF(Table1[[#This Row],[Adj]]="Nat OK",$AC$2*0.5%,"xxx")))))))))))))))</f>
        <v>50</v>
      </c>
      <c r="AD1954" s="133" t="str">
        <f t="shared" si="401"/>
        <v/>
      </c>
      <c r="AE1954" s="133">
        <f t="shared" si="402"/>
        <v>-50</v>
      </c>
      <c r="AF1954" s="133" t="str">
        <f>VLOOKUP(Table1[[#This Row],[Track]],$F$2672:$H$2715,2,FALSE)</f>
        <v>NSW</v>
      </c>
      <c r="AG1954" s="133" t="str">
        <f>VLOOKUP(Table1[[#This Row],[Track]],$F$2672:$H$2715,3,FALSE)</f>
        <v>-</v>
      </c>
      <c r="AH1954" s="133" t="str">
        <f>IF(Table1[[#This Row],[Date]]&lt;$AH$2,"",IF(Table1[[#This Row],[Date]]&lt;$AH$3,"Edge","Elite Combo"))</f>
        <v/>
      </c>
      <c r="AI1954" s="218">
        <f>Table1[[#This Row],[Time]]</f>
        <v>0.61805555555555558</v>
      </c>
      <c r="AJ1954" s="219" t="str">
        <f>Table1[[#This Row],[Track]]</f>
        <v>Rosehill</v>
      </c>
      <c r="AK1954" s="216">
        <f>Table1[[#This Row],[Race ]]</f>
        <v>5</v>
      </c>
      <c r="AL1954" s="219">
        <f>Table1[[#This Row],[TAB]]</f>
        <v>7</v>
      </c>
      <c r="AM1954" s="219" t="str">
        <f>Table1[[#This Row],[Selection]]</f>
        <v>Concello</v>
      </c>
      <c r="AN1954" s="220" t="str">
        <f>Table1[[#This Row],[Sources]]</f>
        <v>E4-10/Nat-13</v>
      </c>
      <c r="AO1954" s="219">
        <f>Table1[[#This Row],[Scale Bet]]</f>
        <v>50</v>
      </c>
    </row>
    <row r="1955" spans="5:41" ht="16.5" customHeight="1" x14ac:dyDescent="0.25">
      <c r="E1955" s="185">
        <v>45605</v>
      </c>
      <c r="F1955" s="35">
        <v>0.61805555555555558</v>
      </c>
      <c r="G1955" s="36" t="s">
        <v>17</v>
      </c>
      <c r="H1955" s="36">
        <v>5</v>
      </c>
      <c r="I1955" s="36">
        <v>7</v>
      </c>
      <c r="J1955" s="36" t="s">
        <v>479</v>
      </c>
      <c r="K1955" s="36" t="s">
        <v>13</v>
      </c>
      <c r="L1955" s="165">
        <v>13</v>
      </c>
      <c r="M1955" s="134" t="str">
        <f t="shared" si="390"/>
        <v/>
      </c>
      <c r="N1955" s="36" t="str">
        <f t="shared" si="391"/>
        <v/>
      </c>
      <c r="O1955" s="135" t="str">
        <f t="shared" si="392"/>
        <v/>
      </c>
      <c r="P1955" s="186" t="str">
        <f t="shared" si="393"/>
        <v>OK</v>
      </c>
      <c r="Q1955" s="187" t="str">
        <f t="shared" si="394"/>
        <v/>
      </c>
      <c r="R1955" s="150"/>
      <c r="S1955" s="187" t="str">
        <f t="shared" si="395"/>
        <v/>
      </c>
      <c r="T1955" s="136" t="str">
        <f t="shared" si="396"/>
        <v>Concello</v>
      </c>
      <c r="U1955" s="137" t="str">
        <f>IF(P1955="","",IF(N1955=1,"",IF(Q1955="","",IF(Q1955&lt;=100,100,IF(Table1[[#This Row],[Day]]="Wed",100,200)))))</f>
        <v/>
      </c>
      <c r="V1955" s="137" t="str">
        <f t="shared" si="397"/>
        <v/>
      </c>
      <c r="W1955" s="137" t="str">
        <f t="shared" si="398"/>
        <v/>
      </c>
      <c r="X1955" s="133">
        <f>100</f>
        <v>100</v>
      </c>
      <c r="Y1955" s="133" t="str">
        <f t="shared" si="399"/>
        <v/>
      </c>
      <c r="Z1955" s="133">
        <f t="shared" si="400"/>
        <v>-100</v>
      </c>
      <c r="AA1955" s="134" t="str">
        <f>TEXT(Table1[[#This Row],[Date]],"DDD")</f>
        <v>Sat</v>
      </c>
      <c r="AB1955" s="133" t="str">
        <f>IF(OR(G1955="Doomben",G1955="Eagle Farm"),"Q",IF(AND(Q1955&gt;1,Q1955&lt;55,Table1[[#This Row],[Source]]="Nat"),"Nat OK",IF(AND(Table1[[#This Row],[Source]]&lt;&gt;"Nat",Q1955&lt;55),"Poor &lt;55",IF(OR(G1955="Randwick",G1955="Flemington",G1955="Caulfield",G1955="Sandown Lake",G1955="Sandown Hill"),"Best","ave"))))</f>
        <v>ave</v>
      </c>
      <c r="AC1955" s="133" t="str">
        <f>IF(Q1955="","",IF(AB1955="Poor &lt;55",$AC$2*0.2%,IF(AND(AB1955="Q",AA1955&lt;&gt;"Wed"),$AC$2*0.4%,IF(AND(AB1955="Q",AA1955="Wed"),$AC$2*0.5%,IF(AND(AB1955="Ave",U1955=100),$AC$2*0.5%,IF(AND(AB1955="ave",U1955="",N1955=1,AG1955="Bush"),$AC$2*1%,IF(AND(AB1955="ave",U1955="",Q1955&gt;100),$AC$2*1.3%,IF(AND(AB1955="ave",U1955=""),$AC$2*1.2%,IF(AND(AB1955="Ave",U1955=200),$AC$2*1%,IF(AND(AB1955="Best",U1955=200),$AC$2*1.5%,IF(AND(AB1955="Best",U1955="",K1955&lt;&gt;"Pro Syd"),$AC$2*0.5%,IF(AND(AB1955="Best",U1955=""),$AC$2*1%,IF(AND(AB1955="Best",U1955=100,Table1[[#This Row],[State]]="NSW"),$AC$2*0.4%,IF(AND(AB1955="Best",U1955=100),$AC$2*1%,IF(Table1[[#This Row],[Adj]]="Nat OK",$AC$2*0.5%,"xxx")))))))))))))))</f>
        <v/>
      </c>
      <c r="AD1955" s="133" t="str">
        <f t="shared" si="401"/>
        <v/>
      </c>
      <c r="AE1955" s="133" t="str">
        <f t="shared" si="402"/>
        <v/>
      </c>
      <c r="AF1955" s="133" t="str">
        <f>VLOOKUP(Table1[[#This Row],[Track]],$F$2672:$H$2715,2,FALSE)</f>
        <v>NSW</v>
      </c>
      <c r="AG1955" s="133" t="str">
        <f>VLOOKUP(Table1[[#This Row],[Track]],$F$2672:$H$2715,3,FALSE)</f>
        <v>-</v>
      </c>
      <c r="AH1955" s="133" t="str">
        <f>IF(Table1[[#This Row],[Date]]&lt;$AH$2,"",IF(Table1[[#This Row],[Date]]&lt;$AH$3,"Edge","Elite Combo"))</f>
        <v/>
      </c>
      <c r="AI1955" s="218">
        <f>Table1[[#This Row],[Time]]</f>
        <v>0.61805555555555558</v>
      </c>
      <c r="AJ1955" s="219" t="str">
        <f>Table1[[#This Row],[Track]]</f>
        <v>Rosehill</v>
      </c>
      <c r="AK1955" s="216">
        <f>Table1[[#This Row],[Race ]]</f>
        <v>5</v>
      </c>
      <c r="AL1955" s="219">
        <f>Table1[[#This Row],[TAB]]</f>
        <v>7</v>
      </c>
      <c r="AM1955" s="219" t="str">
        <f>Table1[[#This Row],[Selection]]</f>
        <v>Concello</v>
      </c>
      <c r="AN1955" s="220" t="str">
        <f>Table1[[#This Row],[Sources]]</f>
        <v/>
      </c>
      <c r="AO1955" s="219" t="str">
        <f>Table1[[#This Row],[Scale Bet]]</f>
        <v/>
      </c>
    </row>
    <row r="1956" spans="5:41" ht="16.5" customHeight="1" x14ac:dyDescent="0.25">
      <c r="E1956" s="185">
        <v>45605</v>
      </c>
      <c r="F1956" s="35">
        <v>0.61805555555555558</v>
      </c>
      <c r="G1956" s="36" t="s">
        <v>17</v>
      </c>
      <c r="H1956" s="36">
        <v>5</v>
      </c>
      <c r="I1956" s="36">
        <v>3</v>
      </c>
      <c r="J1956" s="36" t="s">
        <v>480</v>
      </c>
      <c r="K1956" s="36" t="s">
        <v>60</v>
      </c>
      <c r="L1956" s="165">
        <v>15</v>
      </c>
      <c r="M1956" s="134">
        <f t="shared" si="390"/>
        <v>15</v>
      </c>
      <c r="N1956" s="36">
        <f t="shared" si="391"/>
        <v>1</v>
      </c>
      <c r="O1956" s="135" t="str">
        <f t="shared" si="392"/>
        <v>Pro Syd-15</v>
      </c>
      <c r="P1956" s="186" t="str">
        <f t="shared" si="393"/>
        <v>OK</v>
      </c>
      <c r="Q1956" s="187">
        <f t="shared" si="394"/>
        <v>60</v>
      </c>
      <c r="R1956" s="150"/>
      <c r="S1956" s="187" t="str">
        <f t="shared" si="395"/>
        <v/>
      </c>
      <c r="T1956" s="136" t="str">
        <f t="shared" si="396"/>
        <v>Naval Commission</v>
      </c>
      <c r="U1956" s="137" t="str">
        <f>IF(P1956="","",IF(N1956=1,"",IF(Q1956="","",IF(Q1956&lt;=100,100,IF(Table1[[#This Row],[Day]]="Wed",100,200)))))</f>
        <v/>
      </c>
      <c r="V1956" s="137" t="str">
        <f t="shared" si="397"/>
        <v/>
      </c>
      <c r="W1956" s="137" t="str">
        <f t="shared" si="398"/>
        <v/>
      </c>
      <c r="X1956" s="133">
        <f>100</f>
        <v>100</v>
      </c>
      <c r="Y1956" s="133" t="str">
        <f t="shared" si="399"/>
        <v/>
      </c>
      <c r="Z1956" s="133">
        <f t="shared" si="400"/>
        <v>-100</v>
      </c>
      <c r="AA1956" s="134" t="str">
        <f>TEXT(Table1[[#This Row],[Date]],"DDD")</f>
        <v>Sat</v>
      </c>
      <c r="AB1956" s="133" t="str">
        <f>IF(OR(G1956="Doomben",G1956="Eagle Farm"),"Q",IF(AND(Q1956&gt;1,Q1956&lt;55,Table1[[#This Row],[Source]]="Nat"),"Nat OK",IF(AND(Table1[[#This Row],[Source]]&lt;&gt;"Nat",Q1956&lt;55),"Poor &lt;55",IF(OR(G1956="Randwick",G1956="Flemington",G1956="Caulfield",G1956="Sandown Lake",G1956="Sandown Hill"),"Best","ave"))))</f>
        <v>ave</v>
      </c>
      <c r="AC1956" s="133">
        <f>IF(Q1956="","",IF(AB1956="Poor &lt;55",$AC$2*0.2%,IF(AND(AB1956="Q",AA1956&lt;&gt;"Wed"),$AC$2*0.4%,IF(AND(AB1956="Q",AA1956="Wed"),$AC$2*0.5%,IF(AND(AB1956="Ave",U1956=100),$AC$2*0.5%,IF(AND(AB1956="ave",U1956="",N1956=1,AG1956="Bush"),$AC$2*1%,IF(AND(AB1956="ave",U1956="",Q1956&gt;100),$AC$2*1.3%,IF(AND(AB1956="ave",U1956=""),$AC$2*1.2%,IF(AND(AB1956="Ave",U1956=200),$AC$2*1%,IF(AND(AB1956="Best",U1956=200),$AC$2*1.5%,IF(AND(AB1956="Best",U1956="",K1956&lt;&gt;"Pro Syd"),$AC$2*0.5%,IF(AND(AB1956="Best",U1956=""),$AC$2*1%,IF(AND(AB1956="Best",U1956=100,Table1[[#This Row],[State]]="NSW"),$AC$2*0.4%,IF(AND(AB1956="Best",U1956=100),$AC$2*1%,IF(Table1[[#This Row],[Adj]]="Nat OK",$AC$2*0.5%,"xxx")))))))))))))))</f>
        <v>120</v>
      </c>
      <c r="AD1956" s="133" t="str">
        <f t="shared" si="401"/>
        <v/>
      </c>
      <c r="AE1956" s="133">
        <f t="shared" si="402"/>
        <v>-120</v>
      </c>
      <c r="AF1956" s="133" t="str">
        <f>VLOOKUP(Table1[[#This Row],[Track]],$F$2672:$H$2715,2,FALSE)</f>
        <v>NSW</v>
      </c>
      <c r="AG1956" s="133" t="str">
        <f>VLOOKUP(Table1[[#This Row],[Track]],$F$2672:$H$2715,3,FALSE)</f>
        <v>-</v>
      </c>
      <c r="AH1956" s="133" t="str">
        <f>IF(Table1[[#This Row],[Date]]&lt;$AH$2,"",IF(Table1[[#This Row],[Date]]&lt;$AH$3,"Edge","Elite Combo"))</f>
        <v/>
      </c>
      <c r="AI1956" s="218">
        <f>Table1[[#This Row],[Time]]</f>
        <v>0.61805555555555558</v>
      </c>
      <c r="AJ1956" s="219" t="str">
        <f>Table1[[#This Row],[Track]]</f>
        <v>Rosehill</v>
      </c>
      <c r="AK1956" s="216">
        <f>Table1[[#This Row],[Race ]]</f>
        <v>5</v>
      </c>
      <c r="AL1956" s="219">
        <f>Table1[[#This Row],[TAB]]</f>
        <v>3</v>
      </c>
      <c r="AM1956" s="219" t="str">
        <f>Table1[[#This Row],[Selection]]</f>
        <v>Naval Commission</v>
      </c>
      <c r="AN1956" s="220" t="str">
        <f>Table1[[#This Row],[Sources]]</f>
        <v>Pro Syd-15</v>
      </c>
      <c r="AO1956" s="219">
        <f>Table1[[#This Row],[Scale Bet]]</f>
        <v>120</v>
      </c>
    </row>
    <row r="1957" spans="5:41" ht="16.5" customHeight="1" x14ac:dyDescent="0.25">
      <c r="E1957" s="185">
        <v>45605</v>
      </c>
      <c r="F1957" s="35">
        <v>0.62638888888888888</v>
      </c>
      <c r="G1957" s="36" t="s">
        <v>217</v>
      </c>
      <c r="H1957" s="36">
        <v>4</v>
      </c>
      <c r="I1957" s="36">
        <v>15</v>
      </c>
      <c r="J1957" s="36" t="s">
        <v>140</v>
      </c>
      <c r="K1957" s="36" t="s">
        <v>13</v>
      </c>
      <c r="L1957" s="165">
        <v>11</v>
      </c>
      <c r="M1957" s="134">
        <f t="shared" si="390"/>
        <v>11</v>
      </c>
      <c r="N1957" s="36">
        <f t="shared" si="391"/>
        <v>1</v>
      </c>
      <c r="O1957" s="135" t="str">
        <f t="shared" si="392"/>
        <v>Nat-11</v>
      </c>
      <c r="P1957" s="186" t="str">
        <f t="shared" si="393"/>
        <v/>
      </c>
      <c r="Q1957" s="187">
        <f t="shared" si="394"/>
        <v>44</v>
      </c>
      <c r="R1957" s="150">
        <v>11</v>
      </c>
      <c r="S1957" s="187">
        <f t="shared" si="395"/>
        <v>484</v>
      </c>
      <c r="T1957" s="136" t="str">
        <f t="shared" si="396"/>
        <v>Ring Me Up</v>
      </c>
      <c r="U1957" s="137" t="str">
        <f>IF(P1957="","",IF(N1957=1,"",IF(Q1957="","",IF(Q1957&lt;=100,100,IF(Table1[[#This Row],[Day]]="Wed",100,200)))))</f>
        <v/>
      </c>
      <c r="V1957" s="137" t="str">
        <f t="shared" si="397"/>
        <v/>
      </c>
      <c r="W1957" s="137" t="str">
        <f t="shared" si="398"/>
        <v/>
      </c>
      <c r="X1957" s="133">
        <f>100</f>
        <v>100</v>
      </c>
      <c r="Y1957" s="133">
        <f t="shared" si="399"/>
        <v>1100</v>
      </c>
      <c r="Z1957" s="133">
        <f t="shared" si="400"/>
        <v>1000</v>
      </c>
      <c r="AA1957" s="134" t="str">
        <f>TEXT(Table1[[#This Row],[Date]],"DDD")</f>
        <v>Sat</v>
      </c>
      <c r="AB1957" s="133" t="str">
        <f>IF(OR(G1957="Doomben",G1957="Eagle Farm"),"Q",IF(AND(Q1957&gt;1,Q1957&lt;55,Table1[[#This Row],[Source]]="Nat"),"Nat OK",IF(AND(Table1[[#This Row],[Source]]&lt;&gt;"Nat",Q1957&lt;55),"Poor &lt;55",IF(OR(G1957="Randwick",G1957="Flemington",G1957="Caulfield",G1957="Sandown Lake",G1957="Sandown Hill"),"Best","ave"))))</f>
        <v>Q</v>
      </c>
      <c r="AC1957" s="133">
        <f>IF(Q1957="","",IF(AB1957="Poor &lt;55",$AC$2*0.2%,IF(AND(AB1957="Q",AA1957&lt;&gt;"Wed"),$AC$2*0.4%,IF(AND(AB1957="Q",AA1957="Wed"),$AC$2*0.5%,IF(AND(AB1957="Ave",U1957=100),$AC$2*0.5%,IF(AND(AB1957="ave",U1957="",N1957=1,AG1957="Bush"),$AC$2*1%,IF(AND(AB1957="ave",U1957="",Q1957&gt;100),$AC$2*1.3%,IF(AND(AB1957="ave",U1957=""),$AC$2*1.2%,IF(AND(AB1957="Ave",U1957=200),$AC$2*1%,IF(AND(AB1957="Best",U1957=200),$AC$2*1.5%,IF(AND(AB1957="Best",U1957="",K1957&lt;&gt;"Pro Syd"),$AC$2*0.5%,IF(AND(AB1957="Best",U1957=""),$AC$2*1%,IF(AND(AB1957="Best",U1957=100,Table1[[#This Row],[State]]="NSW"),$AC$2*0.4%,IF(AND(AB1957="Best",U1957=100),$AC$2*1%,IF(Table1[[#This Row],[Adj]]="Nat OK",$AC$2*0.5%,"xxx")))))))))))))))</f>
        <v>40</v>
      </c>
      <c r="AD1957" s="133">
        <f t="shared" si="401"/>
        <v>440</v>
      </c>
      <c r="AE1957" s="133">
        <f t="shared" si="402"/>
        <v>400</v>
      </c>
      <c r="AF1957" s="133" t="str">
        <f>VLOOKUP(Table1[[#This Row],[Track]],$F$2672:$H$2715,2,FALSE)</f>
        <v>Qld</v>
      </c>
      <c r="AG1957" s="133" t="str">
        <f>VLOOKUP(Table1[[#This Row],[Track]],$F$2672:$H$2715,3,FALSE)</f>
        <v>-</v>
      </c>
      <c r="AH1957" s="133" t="str">
        <f>IF(Table1[[#This Row],[Date]]&lt;$AH$2,"",IF(Table1[[#This Row],[Date]]&lt;$AH$3,"Edge","Elite Combo"))</f>
        <v/>
      </c>
      <c r="AI1957" s="218">
        <f>Table1[[#This Row],[Time]]</f>
        <v>0.62638888888888888</v>
      </c>
      <c r="AJ1957" s="219" t="str">
        <f>Table1[[#This Row],[Track]]</f>
        <v>Doomben</v>
      </c>
      <c r="AK1957" s="216">
        <f>Table1[[#This Row],[Race ]]</f>
        <v>4</v>
      </c>
      <c r="AL1957" s="219">
        <f>Table1[[#This Row],[TAB]]</f>
        <v>15</v>
      </c>
      <c r="AM1957" s="219" t="str">
        <f>Table1[[#This Row],[Selection]]</f>
        <v>Ring Me Up</v>
      </c>
      <c r="AN1957" s="220" t="str">
        <f>Table1[[#This Row],[Sources]]</f>
        <v>Nat-11</v>
      </c>
      <c r="AO1957" s="219">
        <f>Table1[[#This Row],[Scale Bet]]</f>
        <v>40</v>
      </c>
    </row>
    <row r="1958" spans="5:41" ht="16.5" customHeight="1" x14ac:dyDescent="0.25">
      <c r="E1958" s="185">
        <v>45605</v>
      </c>
      <c r="F1958" s="35">
        <v>0.63194444444444442</v>
      </c>
      <c r="G1958" s="36" t="s">
        <v>157</v>
      </c>
      <c r="H1958" s="36">
        <v>5</v>
      </c>
      <c r="I1958" s="36">
        <v>7</v>
      </c>
      <c r="J1958" s="36" t="s">
        <v>442</v>
      </c>
      <c r="K1958" s="36" t="s">
        <v>40</v>
      </c>
      <c r="L1958" s="165">
        <v>12</v>
      </c>
      <c r="M1958" s="134">
        <f t="shared" si="390"/>
        <v>22</v>
      </c>
      <c r="N1958" s="36">
        <f t="shared" si="391"/>
        <v>2</v>
      </c>
      <c r="O1958" s="135" t="str">
        <f t="shared" si="392"/>
        <v>Edge-12/Pro Mel-10</v>
      </c>
      <c r="P1958" s="186" t="str">
        <f t="shared" si="393"/>
        <v>OK</v>
      </c>
      <c r="Q1958" s="187">
        <f t="shared" si="394"/>
        <v>88</v>
      </c>
      <c r="R1958" s="150">
        <v>4.2</v>
      </c>
      <c r="S1958" s="187">
        <f t="shared" si="395"/>
        <v>369.6</v>
      </c>
      <c r="T1958" s="136" t="str">
        <f t="shared" si="396"/>
        <v>Hinged</v>
      </c>
      <c r="U1958" s="137">
        <f>IF(P1958="","",IF(N1958=1,"",IF(Q1958="","",IF(Q1958&lt;=100,100,IF(Table1[[#This Row],[Day]]="Wed",100,200)))))</f>
        <v>100</v>
      </c>
      <c r="V1958" s="137">
        <f t="shared" si="397"/>
        <v>420</v>
      </c>
      <c r="W1958" s="137">
        <f t="shared" si="398"/>
        <v>320</v>
      </c>
      <c r="X1958" s="133">
        <f>100</f>
        <v>100</v>
      </c>
      <c r="Y1958" s="133">
        <f t="shared" si="399"/>
        <v>420</v>
      </c>
      <c r="Z1958" s="133">
        <f t="shared" si="400"/>
        <v>320</v>
      </c>
      <c r="AA1958" s="134" t="str">
        <f>TEXT(Table1[[#This Row],[Date]],"DDD")</f>
        <v>Sat</v>
      </c>
      <c r="AB1958" s="133" t="str">
        <f>IF(OR(G1958="Doomben",G1958="Eagle Farm"),"Q",IF(AND(Q1958&gt;1,Q1958&lt;55,Table1[[#This Row],[Source]]="Nat"),"Nat OK",IF(AND(Table1[[#This Row],[Source]]&lt;&gt;"Nat",Q1958&lt;55),"Poor &lt;55",IF(OR(G1958="Randwick",G1958="Flemington",G1958="Caulfield",G1958="Sandown Lake",G1958="Sandown Hill"),"Best","ave"))))</f>
        <v>Best</v>
      </c>
      <c r="AC1958" s="133">
        <f>IF(Q1958="","",IF(AB1958="Poor &lt;55",$AC$2*0.2%,IF(AND(AB1958="Q",AA1958&lt;&gt;"Wed"),$AC$2*0.4%,IF(AND(AB1958="Q",AA1958="Wed"),$AC$2*0.5%,IF(AND(AB1958="Ave",U1958=100),$AC$2*0.5%,IF(AND(AB1958="ave",U1958="",N1958=1,AG1958="Bush"),$AC$2*1%,IF(AND(AB1958="ave",U1958="",Q1958&gt;100),$AC$2*1.3%,IF(AND(AB1958="ave",U1958=""),$AC$2*1.2%,IF(AND(AB1958="Ave",U1958=200),$AC$2*1%,IF(AND(AB1958="Best",U1958=200),$AC$2*1.5%,IF(AND(AB1958="Best",U1958="",K1958&lt;&gt;"Pro Syd"),$AC$2*0.5%,IF(AND(AB1958="Best",U1958=""),$AC$2*1%,IF(AND(AB1958="Best",U1958=100,Table1[[#This Row],[State]]="NSW"),$AC$2*0.4%,IF(AND(AB1958="Best",U1958=100),$AC$2*1%,IF(Table1[[#This Row],[Adj]]="Nat OK",$AC$2*0.5%,"xxx")))))))))))))))</f>
        <v>100</v>
      </c>
      <c r="AD1958" s="133">
        <f t="shared" si="401"/>
        <v>420</v>
      </c>
      <c r="AE1958" s="133">
        <f t="shared" si="402"/>
        <v>320</v>
      </c>
      <c r="AF1958" s="133" t="str">
        <f>VLOOKUP(Table1[[#This Row],[Track]],$F$2672:$H$2715,2,FALSE)</f>
        <v>Vic</v>
      </c>
      <c r="AG1958" s="133" t="str">
        <f>VLOOKUP(Table1[[#This Row],[Track]],$F$2672:$H$2715,3,FALSE)</f>
        <v>-</v>
      </c>
      <c r="AH1958" s="133" t="str">
        <f>IF(Table1[[#This Row],[Date]]&lt;$AH$2,"",IF(Table1[[#This Row],[Date]]&lt;$AH$3,"Edge","Elite Combo"))</f>
        <v/>
      </c>
      <c r="AI1958" s="218">
        <f>Table1[[#This Row],[Time]]</f>
        <v>0.63194444444444442</v>
      </c>
      <c r="AJ1958" s="219" t="str">
        <f>Table1[[#This Row],[Track]]</f>
        <v>Flemington</v>
      </c>
      <c r="AK1958" s="216">
        <f>Table1[[#This Row],[Race ]]</f>
        <v>5</v>
      </c>
      <c r="AL1958" s="219">
        <f>Table1[[#This Row],[TAB]]</f>
        <v>7</v>
      </c>
      <c r="AM1958" s="219" t="str">
        <f>Table1[[#This Row],[Selection]]</f>
        <v>Hinged</v>
      </c>
      <c r="AN1958" s="220" t="str">
        <f>Table1[[#This Row],[Sources]]</f>
        <v>Edge-12/Pro Mel-10</v>
      </c>
      <c r="AO1958" s="219">
        <f>Table1[[#This Row],[Scale Bet]]</f>
        <v>100</v>
      </c>
    </row>
    <row r="1959" spans="5:41" ht="16.5" customHeight="1" x14ac:dyDescent="0.25">
      <c r="E1959" s="185">
        <v>45605</v>
      </c>
      <c r="F1959" s="35">
        <v>0.63194444444444442</v>
      </c>
      <c r="G1959" s="36" t="s">
        <v>466</v>
      </c>
      <c r="H1959" s="36">
        <v>5</v>
      </c>
      <c r="I1959" s="36">
        <v>7</v>
      </c>
      <c r="J1959" s="36" t="s">
        <v>442</v>
      </c>
      <c r="K1959" s="36" t="s">
        <v>18</v>
      </c>
      <c r="L1959" s="165">
        <v>10</v>
      </c>
      <c r="M1959" s="134" t="str">
        <f t="shared" si="390"/>
        <v/>
      </c>
      <c r="N1959" s="36" t="str">
        <f t="shared" si="391"/>
        <v/>
      </c>
      <c r="O1959" s="135" t="str">
        <f t="shared" si="392"/>
        <v/>
      </c>
      <c r="P1959" s="186" t="str">
        <f t="shared" si="393"/>
        <v/>
      </c>
      <c r="Q1959" s="187" t="str">
        <f t="shared" si="394"/>
        <v/>
      </c>
      <c r="R1959" s="150">
        <v>4.2</v>
      </c>
      <c r="S1959" s="187" t="str">
        <f t="shared" si="395"/>
        <v/>
      </c>
      <c r="T1959" s="136" t="str">
        <f t="shared" si="396"/>
        <v>Hinged</v>
      </c>
      <c r="U1959" s="137" t="str">
        <f>IF(P1959="","",IF(N1959=1,"",IF(Q1959="","",IF(Q1959&lt;=100,100,IF(Table1[[#This Row],[Day]]="Wed",100,200)))))</f>
        <v/>
      </c>
      <c r="V1959" s="137" t="str">
        <f t="shared" si="397"/>
        <v/>
      </c>
      <c r="W1959" s="137" t="str">
        <f t="shared" si="398"/>
        <v/>
      </c>
      <c r="X1959" s="133">
        <f>100</f>
        <v>100</v>
      </c>
      <c r="Y1959" s="133">
        <f t="shared" si="399"/>
        <v>420</v>
      </c>
      <c r="Z1959" s="133">
        <f t="shared" si="400"/>
        <v>320</v>
      </c>
      <c r="AA1959" s="134" t="str">
        <f>TEXT(Table1[[#This Row],[Date]],"DDD")</f>
        <v>Sat</v>
      </c>
      <c r="AB1959" s="133" t="str">
        <f>IF(OR(G1959="Doomben",G1959="Eagle Farm"),"Q",IF(AND(Q1959&gt;1,Q1959&lt;55,Table1[[#This Row],[Source]]="Nat"),"Nat OK",IF(AND(Table1[[#This Row],[Source]]&lt;&gt;"Nat",Q1959&lt;55),"Poor &lt;55",IF(OR(G1959="Randwick",G1959="Flemington",G1959="Caulfield",G1959="Sandown Lake",G1959="Sandown Hill"),"Best","ave"))))</f>
        <v>ave</v>
      </c>
      <c r="AC1959" s="133" t="str">
        <f>IF(Q1959="","",IF(AB1959="Poor &lt;55",$AC$2*0.2%,IF(AND(AB1959="Q",AA1959&lt;&gt;"Wed"),$AC$2*0.4%,IF(AND(AB1959="Q",AA1959="Wed"),$AC$2*0.5%,IF(AND(AB1959="Ave",U1959=100),$AC$2*0.5%,IF(AND(AB1959="ave",U1959="",N1959=1,AG1959="Bush"),$AC$2*1%,IF(AND(AB1959="ave",U1959="",Q1959&gt;100),$AC$2*1.3%,IF(AND(AB1959="ave",U1959=""),$AC$2*1.2%,IF(AND(AB1959="Ave",U1959=200),$AC$2*1%,IF(AND(AB1959="Best",U1959=200),$AC$2*1.5%,IF(AND(AB1959="Best",U1959="",K1959&lt;&gt;"Pro Syd"),$AC$2*0.5%,IF(AND(AB1959="Best",U1959=""),$AC$2*1%,IF(AND(AB1959="Best",U1959=100,Table1[[#This Row],[State]]="NSW"),$AC$2*0.4%,IF(AND(AB1959="Best",U1959=100),$AC$2*1%,IF(Table1[[#This Row],[Adj]]="Nat OK",$AC$2*0.5%,"xxx")))))))))))))))</f>
        <v/>
      </c>
      <c r="AD1959" s="133" t="str">
        <f t="shared" si="401"/>
        <v/>
      </c>
      <c r="AE1959" s="133" t="str">
        <f t="shared" si="402"/>
        <v/>
      </c>
      <c r="AF1959" s="133" t="str">
        <f>VLOOKUP(Table1[[#This Row],[Track]],$F$2672:$H$2715,2,FALSE)</f>
        <v>Vic</v>
      </c>
      <c r="AG1959" s="133" t="str">
        <f>VLOOKUP(Table1[[#This Row],[Track]],$F$2672:$H$2715,3,FALSE)</f>
        <v>-</v>
      </c>
      <c r="AH1959" s="133" t="str">
        <f>IF(Table1[[#This Row],[Date]]&lt;$AH$2,"",IF(Table1[[#This Row],[Date]]&lt;$AH$3,"Edge","Elite Combo"))</f>
        <v/>
      </c>
      <c r="AI1959" s="218">
        <f>Table1[[#This Row],[Time]]</f>
        <v>0.63194444444444442</v>
      </c>
      <c r="AJ1959" s="219" t="str">
        <f>Table1[[#This Row],[Track]]</f>
        <v>Flem-X</v>
      </c>
      <c r="AK1959" s="216">
        <f>Table1[[#This Row],[Race ]]</f>
        <v>5</v>
      </c>
      <c r="AL1959" s="219">
        <f>Table1[[#This Row],[TAB]]</f>
        <v>7</v>
      </c>
      <c r="AM1959" s="219" t="str">
        <f>Table1[[#This Row],[Selection]]</f>
        <v>Hinged</v>
      </c>
      <c r="AN1959" s="220" t="str">
        <f>Table1[[#This Row],[Sources]]</f>
        <v/>
      </c>
      <c r="AO1959" s="219" t="str">
        <f>Table1[[#This Row],[Scale Bet]]</f>
        <v/>
      </c>
    </row>
    <row r="1960" spans="5:41" ht="16.5" customHeight="1" x14ac:dyDescent="0.25">
      <c r="E1960" s="185">
        <v>45605</v>
      </c>
      <c r="F1960" s="35">
        <v>0.67361111111111116</v>
      </c>
      <c r="G1960" s="36" t="s">
        <v>17</v>
      </c>
      <c r="H1960" s="36">
        <v>7</v>
      </c>
      <c r="I1960" s="36">
        <v>2</v>
      </c>
      <c r="J1960" s="36" t="s">
        <v>481</v>
      </c>
      <c r="K1960" s="36" t="s">
        <v>1</v>
      </c>
      <c r="L1960" s="165">
        <v>10</v>
      </c>
      <c r="M1960" s="134">
        <f t="shared" si="390"/>
        <v>10</v>
      </c>
      <c r="N1960" s="36">
        <f t="shared" si="391"/>
        <v>1</v>
      </c>
      <c r="O1960" s="135" t="str">
        <f t="shared" si="392"/>
        <v>E4-10</v>
      </c>
      <c r="P1960" s="186" t="str">
        <f t="shared" si="393"/>
        <v>OK</v>
      </c>
      <c r="Q1960" s="187">
        <f t="shared" si="394"/>
        <v>40</v>
      </c>
      <c r="R1960" s="150"/>
      <c r="S1960" s="187" t="str">
        <f t="shared" si="395"/>
        <v/>
      </c>
      <c r="T1960" s="136" t="str">
        <f t="shared" si="396"/>
        <v>Magic Time</v>
      </c>
      <c r="U1960" s="137" t="str">
        <f>IF(P1960="","",IF(N1960=1,"",IF(Q1960="","",IF(Q1960&lt;=100,100,IF(Table1[[#This Row],[Day]]="Wed",100,200)))))</f>
        <v/>
      </c>
      <c r="V1960" s="137" t="str">
        <f t="shared" si="397"/>
        <v/>
      </c>
      <c r="W1960" s="137" t="str">
        <f t="shared" si="398"/>
        <v/>
      </c>
      <c r="X1960" s="133">
        <f>100</f>
        <v>100</v>
      </c>
      <c r="Y1960" s="133" t="str">
        <f t="shared" si="399"/>
        <v/>
      </c>
      <c r="Z1960" s="133">
        <f t="shared" si="400"/>
        <v>-100</v>
      </c>
      <c r="AA1960" s="134" t="str">
        <f>TEXT(Table1[[#This Row],[Date]],"DDD")</f>
        <v>Sat</v>
      </c>
      <c r="AB1960" s="133" t="str">
        <f>IF(OR(G1960="Doomben",G1960="Eagle Farm"),"Q",IF(AND(Q1960&gt;1,Q1960&lt;55,Table1[[#This Row],[Source]]="Nat"),"Nat OK",IF(AND(Table1[[#This Row],[Source]]&lt;&gt;"Nat",Q1960&lt;55),"Poor &lt;55",IF(OR(G1960="Randwick",G1960="Flemington",G1960="Caulfield",G1960="Sandown Lake",G1960="Sandown Hill"),"Best","ave"))))</f>
        <v>Poor &lt;55</v>
      </c>
      <c r="AC1960" s="133">
        <f>IF(Q1960="","",IF(AB1960="Poor &lt;55",$AC$2*0.2%,IF(AND(AB1960="Q",AA1960&lt;&gt;"Wed"),$AC$2*0.4%,IF(AND(AB1960="Q",AA1960="Wed"),$AC$2*0.5%,IF(AND(AB1960="Ave",U1960=100),$AC$2*0.5%,IF(AND(AB1960="ave",U1960="",N1960=1,AG1960="Bush"),$AC$2*1%,IF(AND(AB1960="ave",U1960="",Q1960&gt;100),$AC$2*1.3%,IF(AND(AB1960="ave",U1960=""),$AC$2*1.2%,IF(AND(AB1960="Ave",U1960=200),$AC$2*1%,IF(AND(AB1960="Best",U1960=200),$AC$2*1.5%,IF(AND(AB1960="Best",U1960="",K1960&lt;&gt;"Pro Syd"),$AC$2*0.5%,IF(AND(AB1960="Best",U1960=""),$AC$2*1%,IF(AND(AB1960="Best",U1960=100,Table1[[#This Row],[State]]="NSW"),$AC$2*0.4%,IF(AND(AB1960="Best",U1960=100),$AC$2*1%,IF(Table1[[#This Row],[Adj]]="Nat OK",$AC$2*0.5%,"xxx")))))))))))))))</f>
        <v>20</v>
      </c>
      <c r="AD1960" s="133" t="str">
        <f t="shared" si="401"/>
        <v/>
      </c>
      <c r="AE1960" s="133">
        <f t="shared" si="402"/>
        <v>-20</v>
      </c>
      <c r="AF1960" s="133" t="str">
        <f>VLOOKUP(Table1[[#This Row],[Track]],$F$2672:$H$2715,2,FALSE)</f>
        <v>NSW</v>
      </c>
      <c r="AG1960" s="133" t="str">
        <f>VLOOKUP(Table1[[#This Row],[Track]],$F$2672:$H$2715,3,FALSE)</f>
        <v>-</v>
      </c>
      <c r="AH1960" s="133" t="str">
        <f>IF(Table1[[#This Row],[Date]]&lt;$AH$2,"",IF(Table1[[#This Row],[Date]]&lt;$AH$3,"Edge","Elite Combo"))</f>
        <v/>
      </c>
      <c r="AI1960" s="218">
        <f>Table1[[#This Row],[Time]]</f>
        <v>0.67361111111111116</v>
      </c>
      <c r="AJ1960" s="219" t="str">
        <f>Table1[[#This Row],[Track]]</f>
        <v>Rosehill</v>
      </c>
      <c r="AK1960" s="216">
        <f>Table1[[#This Row],[Race ]]</f>
        <v>7</v>
      </c>
      <c r="AL1960" s="219">
        <f>Table1[[#This Row],[TAB]]</f>
        <v>2</v>
      </c>
      <c r="AM1960" s="219" t="str">
        <f>Table1[[#This Row],[Selection]]</f>
        <v>Magic Time</v>
      </c>
      <c r="AN1960" s="220" t="str">
        <f>Table1[[#This Row],[Sources]]</f>
        <v>E4-10</v>
      </c>
      <c r="AO1960" s="219">
        <f>Table1[[#This Row],[Scale Bet]]</f>
        <v>20</v>
      </c>
    </row>
    <row r="1961" spans="5:41" ht="16.5" customHeight="1" x14ac:dyDescent="0.25">
      <c r="E1961" s="185">
        <v>45605</v>
      </c>
      <c r="F1961" s="35">
        <v>0.68194444444444446</v>
      </c>
      <c r="G1961" s="36" t="s">
        <v>217</v>
      </c>
      <c r="H1961" s="36">
        <v>6</v>
      </c>
      <c r="I1961" s="36">
        <v>7</v>
      </c>
      <c r="J1961" s="36" t="s">
        <v>482</v>
      </c>
      <c r="K1961" s="36" t="s">
        <v>13</v>
      </c>
      <c r="L1961" s="165">
        <v>11</v>
      </c>
      <c r="M1961" s="134">
        <f t="shared" si="390"/>
        <v>11</v>
      </c>
      <c r="N1961" s="36">
        <f t="shared" si="391"/>
        <v>1</v>
      </c>
      <c r="O1961" s="135" t="str">
        <f t="shared" si="392"/>
        <v>Nat-11</v>
      </c>
      <c r="P1961" s="186" t="str">
        <f t="shared" si="393"/>
        <v/>
      </c>
      <c r="Q1961" s="187">
        <f t="shared" si="394"/>
        <v>44</v>
      </c>
      <c r="R1961" s="150">
        <v>7.5</v>
      </c>
      <c r="S1961" s="187">
        <f t="shared" si="395"/>
        <v>330</v>
      </c>
      <c r="T1961" s="136" t="str">
        <f t="shared" si="396"/>
        <v>The Astronomer</v>
      </c>
      <c r="U1961" s="137" t="str">
        <f>IF(P1961="","",IF(N1961=1,"",IF(Q1961="","",IF(Q1961&lt;=100,100,IF(Table1[[#This Row],[Day]]="Wed",100,200)))))</f>
        <v/>
      </c>
      <c r="V1961" s="137" t="str">
        <f t="shared" si="397"/>
        <v/>
      </c>
      <c r="W1961" s="137" t="str">
        <f t="shared" si="398"/>
        <v/>
      </c>
      <c r="X1961" s="133">
        <f>100</f>
        <v>100</v>
      </c>
      <c r="Y1961" s="133">
        <f t="shared" si="399"/>
        <v>750</v>
      </c>
      <c r="Z1961" s="133">
        <f t="shared" si="400"/>
        <v>650</v>
      </c>
      <c r="AA1961" s="134" t="str">
        <f>TEXT(Table1[[#This Row],[Date]],"DDD")</f>
        <v>Sat</v>
      </c>
      <c r="AB1961" s="133" t="str">
        <f>IF(OR(G1961="Doomben",G1961="Eagle Farm"),"Q",IF(AND(Q1961&gt;1,Q1961&lt;55,Table1[[#This Row],[Source]]="Nat"),"Nat OK",IF(AND(Table1[[#This Row],[Source]]&lt;&gt;"Nat",Q1961&lt;55),"Poor &lt;55",IF(OR(G1961="Randwick",G1961="Flemington",G1961="Caulfield",G1961="Sandown Lake",G1961="Sandown Hill"),"Best","ave"))))</f>
        <v>Q</v>
      </c>
      <c r="AC1961" s="133">
        <f>IF(Q1961="","",IF(AB1961="Poor &lt;55",$AC$2*0.2%,IF(AND(AB1961="Q",AA1961&lt;&gt;"Wed"),$AC$2*0.4%,IF(AND(AB1961="Q",AA1961="Wed"),$AC$2*0.5%,IF(AND(AB1961="Ave",U1961=100),$AC$2*0.5%,IF(AND(AB1961="ave",U1961="",N1961=1,AG1961="Bush"),$AC$2*1%,IF(AND(AB1961="ave",U1961="",Q1961&gt;100),$AC$2*1.3%,IF(AND(AB1961="ave",U1961=""),$AC$2*1.2%,IF(AND(AB1961="Ave",U1961=200),$AC$2*1%,IF(AND(AB1961="Best",U1961=200),$AC$2*1.5%,IF(AND(AB1961="Best",U1961="",K1961&lt;&gt;"Pro Syd"),$AC$2*0.5%,IF(AND(AB1961="Best",U1961=""),$AC$2*1%,IF(AND(AB1961="Best",U1961=100,Table1[[#This Row],[State]]="NSW"),$AC$2*0.4%,IF(AND(AB1961="Best",U1961=100),$AC$2*1%,IF(Table1[[#This Row],[Adj]]="Nat OK",$AC$2*0.5%,"xxx")))))))))))))))</f>
        <v>40</v>
      </c>
      <c r="AD1961" s="133">
        <f t="shared" si="401"/>
        <v>300</v>
      </c>
      <c r="AE1961" s="133">
        <f t="shared" si="402"/>
        <v>260</v>
      </c>
      <c r="AF1961" s="133" t="str">
        <f>VLOOKUP(Table1[[#This Row],[Track]],$F$2672:$H$2715,2,FALSE)</f>
        <v>Qld</v>
      </c>
      <c r="AG1961" s="133" t="str">
        <f>VLOOKUP(Table1[[#This Row],[Track]],$F$2672:$H$2715,3,FALSE)</f>
        <v>-</v>
      </c>
      <c r="AH1961" s="133" t="str">
        <f>IF(Table1[[#This Row],[Date]]&lt;$AH$2,"",IF(Table1[[#This Row],[Date]]&lt;$AH$3,"Edge","Elite Combo"))</f>
        <v/>
      </c>
      <c r="AI1961" s="218">
        <f>Table1[[#This Row],[Time]]</f>
        <v>0.68194444444444446</v>
      </c>
      <c r="AJ1961" s="219" t="str">
        <f>Table1[[#This Row],[Track]]</f>
        <v>Doomben</v>
      </c>
      <c r="AK1961" s="216">
        <f>Table1[[#This Row],[Race ]]</f>
        <v>6</v>
      </c>
      <c r="AL1961" s="219">
        <f>Table1[[#This Row],[TAB]]</f>
        <v>7</v>
      </c>
      <c r="AM1961" s="219" t="str">
        <f>Table1[[#This Row],[Selection]]</f>
        <v>The Astronomer</v>
      </c>
      <c r="AN1961" s="220" t="str">
        <f>Table1[[#This Row],[Sources]]</f>
        <v>Nat-11</v>
      </c>
      <c r="AO1961" s="219">
        <f>Table1[[#This Row],[Scale Bet]]</f>
        <v>40</v>
      </c>
    </row>
    <row r="1962" spans="5:41" ht="16.5" customHeight="1" x14ac:dyDescent="0.25">
      <c r="E1962" s="185">
        <v>45605</v>
      </c>
      <c r="F1962" s="35">
        <v>0.70138888888888884</v>
      </c>
      <c r="G1962" s="36" t="s">
        <v>17</v>
      </c>
      <c r="H1962" s="36">
        <v>8</v>
      </c>
      <c r="I1962" s="36">
        <v>11</v>
      </c>
      <c r="J1962" s="36" t="s">
        <v>483</v>
      </c>
      <c r="K1962" s="36" t="s">
        <v>1</v>
      </c>
      <c r="L1962" s="165">
        <v>11.000000000000002</v>
      </c>
      <c r="M1962" s="134">
        <f t="shared" si="390"/>
        <v>41</v>
      </c>
      <c r="N1962" s="36">
        <f t="shared" si="391"/>
        <v>3</v>
      </c>
      <c r="O1962" s="135" t="str">
        <f t="shared" si="392"/>
        <v>E4-11/Edge-15/Nat-15</v>
      </c>
      <c r="P1962" s="186" t="str">
        <f t="shared" si="393"/>
        <v>OK</v>
      </c>
      <c r="Q1962" s="187">
        <f t="shared" si="394"/>
        <v>164</v>
      </c>
      <c r="R1962" s="150"/>
      <c r="S1962" s="187" t="str">
        <f t="shared" si="395"/>
        <v/>
      </c>
      <c r="T1962" s="136" t="str">
        <f t="shared" si="396"/>
        <v>Territory Express</v>
      </c>
      <c r="U1962" s="137">
        <f>IF(P1962="","",IF(N1962=1,"",IF(Q1962="","",IF(Q1962&lt;=100,100,IF(Table1[[#This Row],[Day]]="Wed",100,200)))))</f>
        <v>200</v>
      </c>
      <c r="V1962" s="137" t="str">
        <f t="shared" si="397"/>
        <v/>
      </c>
      <c r="W1962" s="137">
        <f t="shared" si="398"/>
        <v>-200</v>
      </c>
      <c r="X1962" s="133">
        <f>100</f>
        <v>100</v>
      </c>
      <c r="Y1962" s="133" t="str">
        <f t="shared" si="399"/>
        <v/>
      </c>
      <c r="Z1962" s="133">
        <f t="shared" si="400"/>
        <v>-100</v>
      </c>
      <c r="AA1962" s="134" t="str">
        <f>TEXT(Table1[[#This Row],[Date]],"DDD")</f>
        <v>Sat</v>
      </c>
      <c r="AB1962" s="133" t="str">
        <f>IF(OR(G1962="Doomben",G1962="Eagle Farm"),"Q",IF(AND(Q1962&gt;1,Q1962&lt;55,Table1[[#This Row],[Source]]="Nat"),"Nat OK",IF(AND(Table1[[#This Row],[Source]]&lt;&gt;"Nat",Q1962&lt;55),"Poor &lt;55",IF(OR(G1962="Randwick",G1962="Flemington",G1962="Caulfield",G1962="Sandown Lake",G1962="Sandown Hill"),"Best","ave"))))</f>
        <v>ave</v>
      </c>
      <c r="AC1962" s="133">
        <f>IF(Q1962="","",IF(AB1962="Poor &lt;55",$AC$2*0.2%,IF(AND(AB1962="Q",AA1962&lt;&gt;"Wed"),$AC$2*0.4%,IF(AND(AB1962="Q",AA1962="Wed"),$AC$2*0.5%,IF(AND(AB1962="Ave",U1962=100),$AC$2*0.5%,IF(AND(AB1962="ave",U1962="",N1962=1,AG1962="Bush"),$AC$2*1%,IF(AND(AB1962="ave",U1962="",Q1962&gt;100),$AC$2*1.3%,IF(AND(AB1962="ave",U1962=""),$AC$2*1.2%,IF(AND(AB1962="Ave",U1962=200),$AC$2*1%,IF(AND(AB1962="Best",U1962=200),$AC$2*1.5%,IF(AND(AB1962="Best",U1962="",K1962&lt;&gt;"Pro Syd"),$AC$2*0.5%,IF(AND(AB1962="Best",U1962=""),$AC$2*1%,IF(AND(AB1962="Best",U1962=100,Table1[[#This Row],[State]]="NSW"),$AC$2*0.4%,IF(AND(AB1962="Best",U1962=100),$AC$2*1%,IF(Table1[[#This Row],[Adj]]="Nat OK",$AC$2*0.5%,"xxx")))))))))))))))</f>
        <v>100</v>
      </c>
      <c r="AD1962" s="133" t="str">
        <f t="shared" si="401"/>
        <v/>
      </c>
      <c r="AE1962" s="133">
        <f t="shared" si="402"/>
        <v>-100</v>
      </c>
      <c r="AF1962" s="133" t="str">
        <f>VLOOKUP(Table1[[#This Row],[Track]],$F$2672:$H$2715,2,FALSE)</f>
        <v>NSW</v>
      </c>
      <c r="AG1962" s="133" t="str">
        <f>VLOOKUP(Table1[[#This Row],[Track]],$F$2672:$H$2715,3,FALSE)</f>
        <v>-</v>
      </c>
      <c r="AH1962" s="133" t="str">
        <f>IF(Table1[[#This Row],[Date]]&lt;$AH$2,"",IF(Table1[[#This Row],[Date]]&lt;$AH$3,"Edge","Elite Combo"))</f>
        <v/>
      </c>
      <c r="AI1962" s="218">
        <f>Table1[[#This Row],[Time]]</f>
        <v>0.70138888888888884</v>
      </c>
      <c r="AJ1962" s="219" t="str">
        <f>Table1[[#This Row],[Track]]</f>
        <v>Rosehill</v>
      </c>
      <c r="AK1962" s="216">
        <f>Table1[[#This Row],[Race ]]</f>
        <v>8</v>
      </c>
      <c r="AL1962" s="219">
        <f>Table1[[#This Row],[TAB]]</f>
        <v>11</v>
      </c>
      <c r="AM1962" s="219" t="str">
        <f>Table1[[#This Row],[Selection]]</f>
        <v>Territory Express</v>
      </c>
      <c r="AN1962" s="220" t="str">
        <f>Table1[[#This Row],[Sources]]</f>
        <v>E4-11/Edge-15/Nat-15</v>
      </c>
      <c r="AO1962" s="219">
        <f>Table1[[#This Row],[Scale Bet]]</f>
        <v>100</v>
      </c>
    </row>
    <row r="1963" spans="5:41" ht="16.5" customHeight="1" x14ac:dyDescent="0.25">
      <c r="E1963" s="185">
        <v>45605</v>
      </c>
      <c r="F1963" s="35">
        <v>0.70138888888888884</v>
      </c>
      <c r="G1963" s="36" t="s">
        <v>17</v>
      </c>
      <c r="H1963" s="36">
        <v>8</v>
      </c>
      <c r="I1963" s="36">
        <v>11</v>
      </c>
      <c r="J1963" s="36" t="s">
        <v>483</v>
      </c>
      <c r="K1963" s="36" t="s">
        <v>40</v>
      </c>
      <c r="L1963" s="165">
        <v>15</v>
      </c>
      <c r="M1963" s="134" t="str">
        <f t="shared" si="390"/>
        <v/>
      </c>
      <c r="N1963" s="36" t="str">
        <f t="shared" si="391"/>
        <v/>
      </c>
      <c r="O1963" s="135" t="str">
        <f t="shared" si="392"/>
        <v/>
      </c>
      <c r="P1963" s="186" t="str">
        <f t="shared" si="393"/>
        <v>OK</v>
      </c>
      <c r="Q1963" s="187" t="str">
        <f t="shared" si="394"/>
        <v/>
      </c>
      <c r="R1963" s="150"/>
      <c r="S1963" s="187" t="str">
        <f t="shared" si="395"/>
        <v/>
      </c>
      <c r="T1963" s="136" t="str">
        <f t="shared" si="396"/>
        <v>Territory Express</v>
      </c>
      <c r="U1963" s="137" t="str">
        <f>IF(P1963="","",IF(N1963=1,"",IF(Q1963="","",IF(Q1963&lt;=100,100,IF(Table1[[#This Row],[Day]]="Wed",100,200)))))</f>
        <v/>
      </c>
      <c r="V1963" s="137" t="str">
        <f t="shared" si="397"/>
        <v/>
      </c>
      <c r="W1963" s="137" t="str">
        <f t="shared" si="398"/>
        <v/>
      </c>
      <c r="X1963" s="133">
        <f>100</f>
        <v>100</v>
      </c>
      <c r="Y1963" s="133" t="str">
        <f t="shared" si="399"/>
        <v/>
      </c>
      <c r="Z1963" s="133">
        <f t="shared" si="400"/>
        <v>-100</v>
      </c>
      <c r="AA1963" s="134" t="str">
        <f>TEXT(Table1[[#This Row],[Date]],"DDD")</f>
        <v>Sat</v>
      </c>
      <c r="AB1963" s="133" t="str">
        <f>IF(OR(G1963="Doomben",G1963="Eagle Farm"),"Q",IF(AND(Q1963&gt;1,Q1963&lt;55,Table1[[#This Row],[Source]]="Nat"),"Nat OK",IF(AND(Table1[[#This Row],[Source]]&lt;&gt;"Nat",Q1963&lt;55),"Poor &lt;55",IF(OR(G1963="Randwick",G1963="Flemington",G1963="Caulfield",G1963="Sandown Lake",G1963="Sandown Hill"),"Best","ave"))))</f>
        <v>ave</v>
      </c>
      <c r="AC1963" s="133" t="str">
        <f>IF(Q1963="","",IF(AB1963="Poor &lt;55",$AC$2*0.2%,IF(AND(AB1963="Q",AA1963&lt;&gt;"Wed"),$AC$2*0.4%,IF(AND(AB1963="Q",AA1963="Wed"),$AC$2*0.5%,IF(AND(AB1963="Ave",U1963=100),$AC$2*0.5%,IF(AND(AB1963="ave",U1963="",N1963=1,AG1963="Bush"),$AC$2*1%,IF(AND(AB1963="ave",U1963="",Q1963&gt;100),$AC$2*1.3%,IF(AND(AB1963="ave",U1963=""),$AC$2*1.2%,IF(AND(AB1963="Ave",U1963=200),$AC$2*1%,IF(AND(AB1963="Best",U1963=200),$AC$2*1.5%,IF(AND(AB1963="Best",U1963="",K1963&lt;&gt;"Pro Syd"),$AC$2*0.5%,IF(AND(AB1963="Best",U1963=""),$AC$2*1%,IF(AND(AB1963="Best",U1963=100,Table1[[#This Row],[State]]="NSW"),$AC$2*0.4%,IF(AND(AB1963="Best",U1963=100),$AC$2*1%,IF(Table1[[#This Row],[Adj]]="Nat OK",$AC$2*0.5%,"xxx")))))))))))))))</f>
        <v/>
      </c>
      <c r="AD1963" s="133" t="str">
        <f t="shared" si="401"/>
        <v/>
      </c>
      <c r="AE1963" s="133" t="str">
        <f t="shared" si="402"/>
        <v/>
      </c>
      <c r="AF1963" s="133" t="str">
        <f>VLOOKUP(Table1[[#This Row],[Track]],$F$2672:$H$2715,2,FALSE)</f>
        <v>NSW</v>
      </c>
      <c r="AG1963" s="133" t="str">
        <f>VLOOKUP(Table1[[#This Row],[Track]],$F$2672:$H$2715,3,FALSE)</f>
        <v>-</v>
      </c>
      <c r="AH1963" s="133" t="str">
        <f>IF(Table1[[#This Row],[Date]]&lt;$AH$2,"",IF(Table1[[#This Row],[Date]]&lt;$AH$3,"Edge","Elite Combo"))</f>
        <v/>
      </c>
      <c r="AI1963" s="218">
        <f>Table1[[#This Row],[Time]]</f>
        <v>0.70138888888888884</v>
      </c>
      <c r="AJ1963" s="219" t="str">
        <f>Table1[[#This Row],[Track]]</f>
        <v>Rosehill</v>
      </c>
      <c r="AK1963" s="216">
        <f>Table1[[#This Row],[Race ]]</f>
        <v>8</v>
      </c>
      <c r="AL1963" s="219">
        <f>Table1[[#This Row],[TAB]]</f>
        <v>11</v>
      </c>
      <c r="AM1963" s="219" t="str">
        <f>Table1[[#This Row],[Selection]]</f>
        <v>Territory Express</v>
      </c>
      <c r="AN1963" s="220" t="str">
        <f>Table1[[#This Row],[Sources]]</f>
        <v/>
      </c>
      <c r="AO1963" s="219" t="str">
        <f>Table1[[#This Row],[Scale Bet]]</f>
        <v/>
      </c>
    </row>
    <row r="1964" spans="5:41" ht="16.5" customHeight="1" x14ac:dyDescent="0.25">
      <c r="E1964" s="185">
        <v>45605</v>
      </c>
      <c r="F1964" s="35">
        <v>0.70138888888888884</v>
      </c>
      <c r="G1964" s="36" t="s">
        <v>17</v>
      </c>
      <c r="H1964" s="36">
        <v>8</v>
      </c>
      <c r="I1964" s="36">
        <v>11</v>
      </c>
      <c r="J1964" s="36" t="s">
        <v>483</v>
      </c>
      <c r="K1964" s="36" t="s">
        <v>13</v>
      </c>
      <c r="L1964" s="165">
        <v>15</v>
      </c>
      <c r="M1964" s="134" t="str">
        <f t="shared" si="390"/>
        <v/>
      </c>
      <c r="N1964" s="36" t="str">
        <f t="shared" si="391"/>
        <v/>
      </c>
      <c r="O1964" s="135" t="str">
        <f t="shared" si="392"/>
        <v/>
      </c>
      <c r="P1964" s="186" t="str">
        <f t="shared" si="393"/>
        <v>OK</v>
      </c>
      <c r="Q1964" s="187" t="str">
        <f t="shared" si="394"/>
        <v/>
      </c>
      <c r="R1964" s="150"/>
      <c r="S1964" s="187" t="str">
        <f t="shared" si="395"/>
        <v/>
      </c>
      <c r="T1964" s="136" t="str">
        <f t="shared" si="396"/>
        <v>Territory Express</v>
      </c>
      <c r="U1964" s="137" t="str">
        <f>IF(P1964="","",IF(N1964=1,"",IF(Q1964="","",IF(Q1964&lt;=100,100,IF(Table1[[#This Row],[Day]]="Wed",100,200)))))</f>
        <v/>
      </c>
      <c r="V1964" s="137" t="str">
        <f t="shared" si="397"/>
        <v/>
      </c>
      <c r="W1964" s="137" t="str">
        <f t="shared" si="398"/>
        <v/>
      </c>
      <c r="X1964" s="133">
        <f>100</f>
        <v>100</v>
      </c>
      <c r="Y1964" s="133" t="str">
        <f t="shared" si="399"/>
        <v/>
      </c>
      <c r="Z1964" s="133">
        <f t="shared" si="400"/>
        <v>-100</v>
      </c>
      <c r="AA1964" s="134" t="str">
        <f>TEXT(Table1[[#This Row],[Date]],"DDD")</f>
        <v>Sat</v>
      </c>
      <c r="AB1964" s="133" t="str">
        <f>IF(OR(G1964="Doomben",G1964="Eagle Farm"),"Q",IF(AND(Q1964&gt;1,Q1964&lt;55,Table1[[#This Row],[Source]]="Nat"),"Nat OK",IF(AND(Table1[[#This Row],[Source]]&lt;&gt;"Nat",Q1964&lt;55),"Poor &lt;55",IF(OR(G1964="Randwick",G1964="Flemington",G1964="Caulfield",G1964="Sandown Lake",G1964="Sandown Hill"),"Best","ave"))))</f>
        <v>ave</v>
      </c>
      <c r="AC1964" s="133" t="str">
        <f>IF(Q1964="","",IF(AB1964="Poor &lt;55",$AC$2*0.2%,IF(AND(AB1964="Q",AA1964&lt;&gt;"Wed"),$AC$2*0.4%,IF(AND(AB1964="Q",AA1964="Wed"),$AC$2*0.5%,IF(AND(AB1964="Ave",U1964=100),$AC$2*0.5%,IF(AND(AB1964="ave",U1964="",N1964=1,AG1964="Bush"),$AC$2*1%,IF(AND(AB1964="ave",U1964="",Q1964&gt;100),$AC$2*1.3%,IF(AND(AB1964="ave",U1964=""),$AC$2*1.2%,IF(AND(AB1964="Ave",U1964=200),$AC$2*1%,IF(AND(AB1964="Best",U1964=200),$AC$2*1.5%,IF(AND(AB1964="Best",U1964="",K1964&lt;&gt;"Pro Syd"),$AC$2*0.5%,IF(AND(AB1964="Best",U1964=""),$AC$2*1%,IF(AND(AB1964="Best",U1964=100,Table1[[#This Row],[State]]="NSW"),$AC$2*0.4%,IF(AND(AB1964="Best",U1964=100),$AC$2*1%,IF(Table1[[#This Row],[Adj]]="Nat OK",$AC$2*0.5%,"xxx")))))))))))))))</f>
        <v/>
      </c>
      <c r="AD1964" s="133" t="str">
        <f t="shared" si="401"/>
        <v/>
      </c>
      <c r="AE1964" s="133" t="str">
        <f t="shared" si="402"/>
        <v/>
      </c>
      <c r="AF1964" s="133" t="str">
        <f>VLOOKUP(Table1[[#This Row],[Track]],$F$2672:$H$2715,2,FALSE)</f>
        <v>NSW</v>
      </c>
      <c r="AG1964" s="133" t="str">
        <f>VLOOKUP(Table1[[#This Row],[Track]],$F$2672:$H$2715,3,FALSE)</f>
        <v>-</v>
      </c>
      <c r="AH1964" s="133" t="str">
        <f>IF(Table1[[#This Row],[Date]]&lt;$AH$2,"",IF(Table1[[#This Row],[Date]]&lt;$AH$3,"Edge","Elite Combo"))</f>
        <v/>
      </c>
      <c r="AI1964" s="218">
        <f>Table1[[#This Row],[Time]]</f>
        <v>0.70138888888888884</v>
      </c>
      <c r="AJ1964" s="219" t="str">
        <f>Table1[[#This Row],[Track]]</f>
        <v>Rosehill</v>
      </c>
      <c r="AK1964" s="216">
        <f>Table1[[#This Row],[Race ]]</f>
        <v>8</v>
      </c>
      <c r="AL1964" s="219">
        <f>Table1[[#This Row],[TAB]]</f>
        <v>11</v>
      </c>
      <c r="AM1964" s="219" t="str">
        <f>Table1[[#This Row],[Selection]]</f>
        <v>Territory Express</v>
      </c>
      <c r="AN1964" s="220" t="str">
        <f>Table1[[#This Row],[Sources]]</f>
        <v/>
      </c>
      <c r="AO1964" s="219" t="str">
        <f>Table1[[#This Row],[Scale Bet]]</f>
        <v/>
      </c>
    </row>
    <row r="1965" spans="5:41" ht="16.5" customHeight="1" x14ac:dyDescent="0.25">
      <c r="E1965" s="185">
        <v>45605</v>
      </c>
      <c r="F1965" s="35">
        <v>0.70972222222222225</v>
      </c>
      <c r="G1965" s="36" t="s">
        <v>217</v>
      </c>
      <c r="H1965" s="36">
        <v>7</v>
      </c>
      <c r="I1965" s="36">
        <v>5</v>
      </c>
      <c r="J1965" s="36" t="s">
        <v>484</v>
      </c>
      <c r="K1965" s="36" t="s">
        <v>13</v>
      </c>
      <c r="L1965" s="165">
        <v>11</v>
      </c>
      <c r="M1965" s="134">
        <f t="shared" si="390"/>
        <v>11</v>
      </c>
      <c r="N1965" s="36">
        <f t="shared" si="391"/>
        <v>1</v>
      </c>
      <c r="O1965" s="135" t="str">
        <f t="shared" si="392"/>
        <v>Nat-11</v>
      </c>
      <c r="P1965" s="186" t="str">
        <f t="shared" si="393"/>
        <v/>
      </c>
      <c r="Q1965" s="187">
        <f t="shared" si="394"/>
        <v>44</v>
      </c>
      <c r="R1965" s="150"/>
      <c r="S1965" s="187" t="str">
        <f t="shared" si="395"/>
        <v/>
      </c>
      <c r="T1965" s="136" t="str">
        <f t="shared" si="396"/>
        <v>Tiger Shark</v>
      </c>
      <c r="U1965" s="137" t="str">
        <f>IF(P1965="","",IF(N1965=1,"",IF(Q1965="","",IF(Q1965&lt;=100,100,IF(Table1[[#This Row],[Day]]="Wed",100,200)))))</f>
        <v/>
      </c>
      <c r="V1965" s="137" t="str">
        <f t="shared" si="397"/>
        <v/>
      </c>
      <c r="W1965" s="137" t="str">
        <f t="shared" si="398"/>
        <v/>
      </c>
      <c r="X1965" s="133">
        <f>100</f>
        <v>100</v>
      </c>
      <c r="Y1965" s="133" t="str">
        <f t="shared" si="399"/>
        <v/>
      </c>
      <c r="Z1965" s="133">
        <f t="shared" si="400"/>
        <v>-100</v>
      </c>
      <c r="AA1965" s="134" t="str">
        <f>TEXT(Table1[[#This Row],[Date]],"DDD")</f>
        <v>Sat</v>
      </c>
      <c r="AB1965" s="133" t="str">
        <f>IF(OR(G1965="Doomben",G1965="Eagle Farm"),"Q",IF(AND(Q1965&gt;1,Q1965&lt;55,Table1[[#This Row],[Source]]="Nat"),"Nat OK",IF(AND(Table1[[#This Row],[Source]]&lt;&gt;"Nat",Q1965&lt;55),"Poor &lt;55",IF(OR(G1965="Randwick",G1965="Flemington",G1965="Caulfield",G1965="Sandown Lake",G1965="Sandown Hill"),"Best","ave"))))</f>
        <v>Q</v>
      </c>
      <c r="AC1965" s="133">
        <f>IF(Q1965="","",IF(AB1965="Poor &lt;55",$AC$2*0.2%,IF(AND(AB1965="Q",AA1965&lt;&gt;"Wed"),$AC$2*0.4%,IF(AND(AB1965="Q",AA1965="Wed"),$AC$2*0.5%,IF(AND(AB1965="Ave",U1965=100),$AC$2*0.5%,IF(AND(AB1965="ave",U1965="",N1965=1,AG1965="Bush"),$AC$2*1%,IF(AND(AB1965="ave",U1965="",Q1965&gt;100),$AC$2*1.3%,IF(AND(AB1965="ave",U1965=""),$AC$2*1.2%,IF(AND(AB1965="Ave",U1965=200),$AC$2*1%,IF(AND(AB1965="Best",U1965=200),$AC$2*1.5%,IF(AND(AB1965="Best",U1965="",K1965&lt;&gt;"Pro Syd"),$AC$2*0.5%,IF(AND(AB1965="Best",U1965=""),$AC$2*1%,IF(AND(AB1965="Best",U1965=100,Table1[[#This Row],[State]]="NSW"),$AC$2*0.4%,IF(AND(AB1965="Best",U1965=100),$AC$2*1%,IF(Table1[[#This Row],[Adj]]="Nat OK",$AC$2*0.5%,"xxx")))))))))))))))</f>
        <v>40</v>
      </c>
      <c r="AD1965" s="133" t="str">
        <f t="shared" si="401"/>
        <v/>
      </c>
      <c r="AE1965" s="133">
        <f t="shared" si="402"/>
        <v>-40</v>
      </c>
      <c r="AF1965" s="133" t="str">
        <f>VLOOKUP(Table1[[#This Row],[Track]],$F$2672:$H$2715,2,FALSE)</f>
        <v>Qld</v>
      </c>
      <c r="AG1965" s="133" t="str">
        <f>VLOOKUP(Table1[[#This Row],[Track]],$F$2672:$H$2715,3,FALSE)</f>
        <v>-</v>
      </c>
      <c r="AH1965" s="133" t="str">
        <f>IF(Table1[[#This Row],[Date]]&lt;$AH$2,"",IF(Table1[[#This Row],[Date]]&lt;$AH$3,"Edge","Elite Combo"))</f>
        <v/>
      </c>
      <c r="AI1965" s="218">
        <f>Table1[[#This Row],[Time]]</f>
        <v>0.70972222222222225</v>
      </c>
      <c r="AJ1965" s="219" t="str">
        <f>Table1[[#This Row],[Track]]</f>
        <v>Doomben</v>
      </c>
      <c r="AK1965" s="216">
        <f>Table1[[#This Row],[Race ]]</f>
        <v>7</v>
      </c>
      <c r="AL1965" s="219">
        <f>Table1[[#This Row],[TAB]]</f>
        <v>5</v>
      </c>
      <c r="AM1965" s="219" t="str">
        <f>Table1[[#This Row],[Selection]]</f>
        <v>Tiger Shark</v>
      </c>
      <c r="AN1965" s="220" t="str">
        <f>Table1[[#This Row],[Sources]]</f>
        <v>Nat-11</v>
      </c>
      <c r="AO1965" s="219">
        <f>Table1[[#This Row],[Scale Bet]]</f>
        <v>40</v>
      </c>
    </row>
    <row r="1966" spans="5:41" ht="16.5" customHeight="1" x14ac:dyDescent="0.25">
      <c r="E1966" s="185">
        <v>45605</v>
      </c>
      <c r="F1966" s="35">
        <v>0.72569444444444442</v>
      </c>
      <c r="G1966" s="36" t="s">
        <v>17</v>
      </c>
      <c r="H1966" s="36">
        <v>9</v>
      </c>
      <c r="I1966" s="36">
        <v>6</v>
      </c>
      <c r="J1966" s="36" t="s">
        <v>31</v>
      </c>
      <c r="K1966" s="36" t="s">
        <v>1</v>
      </c>
      <c r="L1966" s="165">
        <v>10</v>
      </c>
      <c r="M1966" s="134">
        <f t="shared" si="390"/>
        <v>10</v>
      </c>
      <c r="N1966" s="36">
        <f t="shared" si="391"/>
        <v>1</v>
      </c>
      <c r="O1966" s="135" t="str">
        <f t="shared" si="392"/>
        <v>E4-10</v>
      </c>
      <c r="P1966" s="186" t="str">
        <f t="shared" si="393"/>
        <v>OK</v>
      </c>
      <c r="Q1966" s="187">
        <f t="shared" si="394"/>
        <v>40</v>
      </c>
      <c r="R1966" s="150">
        <v>3.1</v>
      </c>
      <c r="S1966" s="187">
        <f t="shared" si="395"/>
        <v>124</v>
      </c>
      <c r="T1966" s="136" t="str">
        <f t="shared" si="396"/>
        <v>Fire Star</v>
      </c>
      <c r="U1966" s="137" t="str">
        <f>IF(P1966="","",IF(N1966=1,"",IF(Q1966="","",IF(Q1966&lt;=100,100,IF(Table1[[#This Row],[Day]]="Wed",100,200)))))</f>
        <v/>
      </c>
      <c r="V1966" s="137" t="str">
        <f t="shared" si="397"/>
        <v/>
      </c>
      <c r="W1966" s="137" t="str">
        <f t="shared" si="398"/>
        <v/>
      </c>
      <c r="X1966" s="133">
        <f>100</f>
        <v>100</v>
      </c>
      <c r="Y1966" s="133">
        <f t="shared" si="399"/>
        <v>310</v>
      </c>
      <c r="Z1966" s="133">
        <f t="shared" si="400"/>
        <v>210</v>
      </c>
      <c r="AA1966" s="134" t="str">
        <f>TEXT(Table1[[#This Row],[Date]],"DDD")</f>
        <v>Sat</v>
      </c>
      <c r="AB1966" s="133" t="str">
        <f>IF(OR(G1966="Doomben",G1966="Eagle Farm"),"Q",IF(AND(Q1966&gt;1,Q1966&lt;55,Table1[[#This Row],[Source]]="Nat"),"Nat OK",IF(AND(Table1[[#This Row],[Source]]&lt;&gt;"Nat",Q1966&lt;55),"Poor &lt;55",IF(OR(G1966="Randwick",G1966="Flemington",G1966="Caulfield",G1966="Sandown Lake",G1966="Sandown Hill"),"Best","ave"))))</f>
        <v>Poor &lt;55</v>
      </c>
      <c r="AC1966" s="133">
        <f>IF(Q1966="","",IF(AB1966="Poor &lt;55",$AC$2*0.2%,IF(AND(AB1966="Q",AA1966&lt;&gt;"Wed"),$AC$2*0.4%,IF(AND(AB1966="Q",AA1966="Wed"),$AC$2*0.5%,IF(AND(AB1966="Ave",U1966=100),$AC$2*0.5%,IF(AND(AB1966="ave",U1966="",N1966=1,AG1966="Bush"),$AC$2*1%,IF(AND(AB1966="ave",U1966="",Q1966&gt;100),$AC$2*1.3%,IF(AND(AB1966="ave",U1966=""),$AC$2*1.2%,IF(AND(AB1966="Ave",U1966=200),$AC$2*1%,IF(AND(AB1966="Best",U1966=200),$AC$2*1.5%,IF(AND(AB1966="Best",U1966="",K1966&lt;&gt;"Pro Syd"),$AC$2*0.5%,IF(AND(AB1966="Best",U1966=""),$AC$2*1%,IF(AND(AB1966="Best",U1966=100,Table1[[#This Row],[State]]="NSW"),$AC$2*0.4%,IF(AND(AB1966="Best",U1966=100),$AC$2*1%,IF(Table1[[#This Row],[Adj]]="Nat OK",$AC$2*0.5%,"xxx")))))))))))))))</f>
        <v>20</v>
      </c>
      <c r="AD1966" s="133">
        <f t="shared" si="401"/>
        <v>62</v>
      </c>
      <c r="AE1966" s="133">
        <f t="shared" si="402"/>
        <v>42</v>
      </c>
      <c r="AF1966" s="133" t="str">
        <f>VLOOKUP(Table1[[#This Row],[Track]],$F$2672:$H$2715,2,FALSE)</f>
        <v>NSW</v>
      </c>
      <c r="AG1966" s="133" t="str">
        <f>VLOOKUP(Table1[[#This Row],[Track]],$F$2672:$H$2715,3,FALSE)</f>
        <v>-</v>
      </c>
      <c r="AH1966" s="133" t="str">
        <f>IF(Table1[[#This Row],[Date]]&lt;$AH$2,"",IF(Table1[[#This Row],[Date]]&lt;$AH$3,"Edge","Elite Combo"))</f>
        <v/>
      </c>
      <c r="AI1966" s="218">
        <f>Table1[[#This Row],[Time]]</f>
        <v>0.72569444444444442</v>
      </c>
      <c r="AJ1966" s="219" t="str">
        <f>Table1[[#This Row],[Track]]</f>
        <v>Rosehill</v>
      </c>
      <c r="AK1966" s="216">
        <f>Table1[[#This Row],[Race ]]</f>
        <v>9</v>
      </c>
      <c r="AL1966" s="219">
        <f>Table1[[#This Row],[TAB]]</f>
        <v>6</v>
      </c>
      <c r="AM1966" s="219" t="str">
        <f>Table1[[#This Row],[Selection]]</f>
        <v>Fire Star</v>
      </c>
      <c r="AN1966" s="220" t="str">
        <f>Table1[[#This Row],[Sources]]</f>
        <v>E4-10</v>
      </c>
      <c r="AO1966" s="219">
        <f>Table1[[#This Row],[Scale Bet]]</f>
        <v>20</v>
      </c>
    </row>
    <row r="1967" spans="5:41" ht="16.5" customHeight="1" x14ac:dyDescent="0.25">
      <c r="E1967" s="185">
        <v>45605</v>
      </c>
      <c r="F1967" s="35">
        <v>0.72569444444444442</v>
      </c>
      <c r="G1967" s="36" t="s">
        <v>17</v>
      </c>
      <c r="H1967" s="36">
        <v>9</v>
      </c>
      <c r="I1967" s="36">
        <v>3</v>
      </c>
      <c r="J1967" s="36" t="s">
        <v>467</v>
      </c>
      <c r="K1967" s="36" t="s">
        <v>60</v>
      </c>
      <c r="L1967" s="165">
        <v>10</v>
      </c>
      <c r="M1967" s="134">
        <f t="shared" si="390"/>
        <v>10</v>
      </c>
      <c r="N1967" s="36">
        <f t="shared" si="391"/>
        <v>1</v>
      </c>
      <c r="O1967" s="135" t="str">
        <f t="shared" si="392"/>
        <v>Pro Syd-10</v>
      </c>
      <c r="P1967" s="186" t="str">
        <f t="shared" si="393"/>
        <v>OK</v>
      </c>
      <c r="Q1967" s="187">
        <f t="shared" si="394"/>
        <v>40</v>
      </c>
      <c r="R1967" s="150"/>
      <c r="S1967" s="187" t="str">
        <f t="shared" si="395"/>
        <v/>
      </c>
      <c r="T1967" s="136" t="str">
        <f t="shared" si="396"/>
        <v>Iron Man</v>
      </c>
      <c r="U1967" s="137" t="str">
        <f>IF(P1967="","",IF(N1967=1,"",IF(Q1967="","",IF(Q1967&lt;=100,100,IF(Table1[[#This Row],[Day]]="Wed",100,200)))))</f>
        <v/>
      </c>
      <c r="V1967" s="137" t="str">
        <f t="shared" si="397"/>
        <v/>
      </c>
      <c r="W1967" s="137" t="str">
        <f t="shared" si="398"/>
        <v/>
      </c>
      <c r="X1967" s="133">
        <f>100</f>
        <v>100</v>
      </c>
      <c r="Y1967" s="133" t="str">
        <f t="shared" si="399"/>
        <v/>
      </c>
      <c r="Z1967" s="133">
        <f t="shared" si="400"/>
        <v>-100</v>
      </c>
      <c r="AA1967" s="134" t="str">
        <f>TEXT(Table1[[#This Row],[Date]],"DDD")</f>
        <v>Sat</v>
      </c>
      <c r="AB1967" s="133" t="str">
        <f>IF(OR(G1967="Doomben",G1967="Eagle Farm"),"Q",IF(AND(Q1967&gt;1,Q1967&lt;55,Table1[[#This Row],[Source]]="Nat"),"Nat OK",IF(AND(Table1[[#This Row],[Source]]&lt;&gt;"Nat",Q1967&lt;55),"Poor &lt;55",IF(OR(G1967="Randwick",G1967="Flemington",G1967="Caulfield",G1967="Sandown Lake",G1967="Sandown Hill"),"Best","ave"))))</f>
        <v>Poor &lt;55</v>
      </c>
      <c r="AC1967" s="133">
        <f>IF(Q1967="","",IF(AB1967="Poor &lt;55",$AC$2*0.2%,IF(AND(AB1967="Q",AA1967&lt;&gt;"Wed"),$AC$2*0.4%,IF(AND(AB1967="Q",AA1967="Wed"),$AC$2*0.5%,IF(AND(AB1967="Ave",U1967=100),$AC$2*0.5%,IF(AND(AB1967="ave",U1967="",N1967=1,AG1967="Bush"),$AC$2*1%,IF(AND(AB1967="ave",U1967="",Q1967&gt;100),$AC$2*1.3%,IF(AND(AB1967="ave",U1967=""),$AC$2*1.2%,IF(AND(AB1967="Ave",U1967=200),$AC$2*1%,IF(AND(AB1967="Best",U1967=200),$AC$2*1.5%,IF(AND(AB1967="Best",U1967="",K1967&lt;&gt;"Pro Syd"),$AC$2*0.5%,IF(AND(AB1967="Best",U1967=""),$AC$2*1%,IF(AND(AB1967="Best",U1967=100,Table1[[#This Row],[State]]="NSW"),$AC$2*0.4%,IF(AND(AB1967="Best",U1967=100),$AC$2*1%,IF(Table1[[#This Row],[Adj]]="Nat OK",$AC$2*0.5%,"xxx")))))))))))))))</f>
        <v>20</v>
      </c>
      <c r="AD1967" s="133" t="str">
        <f t="shared" si="401"/>
        <v/>
      </c>
      <c r="AE1967" s="133">
        <f t="shared" si="402"/>
        <v>-20</v>
      </c>
      <c r="AF1967" s="133" t="str">
        <f>VLOOKUP(Table1[[#This Row],[Track]],$F$2672:$H$2715,2,FALSE)</f>
        <v>NSW</v>
      </c>
      <c r="AG1967" s="133" t="str">
        <f>VLOOKUP(Table1[[#This Row],[Track]],$F$2672:$H$2715,3,FALSE)</f>
        <v>-</v>
      </c>
      <c r="AH1967" s="133" t="str">
        <f>IF(Table1[[#This Row],[Date]]&lt;$AH$2,"",IF(Table1[[#This Row],[Date]]&lt;$AH$3,"Edge","Elite Combo"))</f>
        <v/>
      </c>
      <c r="AI1967" s="218">
        <f>Table1[[#This Row],[Time]]</f>
        <v>0.72569444444444442</v>
      </c>
      <c r="AJ1967" s="219" t="str">
        <f>Table1[[#This Row],[Track]]</f>
        <v>Rosehill</v>
      </c>
      <c r="AK1967" s="216">
        <f>Table1[[#This Row],[Race ]]</f>
        <v>9</v>
      </c>
      <c r="AL1967" s="219">
        <f>Table1[[#This Row],[TAB]]</f>
        <v>3</v>
      </c>
      <c r="AM1967" s="219" t="str">
        <f>Table1[[#This Row],[Selection]]</f>
        <v>Iron Man</v>
      </c>
      <c r="AN1967" s="220" t="str">
        <f>Table1[[#This Row],[Sources]]</f>
        <v>Pro Syd-10</v>
      </c>
      <c r="AO1967" s="219">
        <f>Table1[[#This Row],[Scale Bet]]</f>
        <v>20</v>
      </c>
    </row>
    <row r="1968" spans="5:41" ht="16.5" customHeight="1" x14ac:dyDescent="0.25">
      <c r="E1968" s="185">
        <v>45605</v>
      </c>
      <c r="F1968" s="35">
        <v>0.72569444444444442</v>
      </c>
      <c r="G1968" s="36" t="s">
        <v>17</v>
      </c>
      <c r="H1968" s="36">
        <v>9</v>
      </c>
      <c r="I1968" s="36">
        <v>9</v>
      </c>
      <c r="J1968" s="36" t="s">
        <v>118</v>
      </c>
      <c r="K1968" s="36" t="s">
        <v>60</v>
      </c>
      <c r="L1968" s="165">
        <v>10</v>
      </c>
      <c r="M1968" s="134">
        <f t="shared" si="390"/>
        <v>10</v>
      </c>
      <c r="N1968" s="36">
        <f t="shared" si="391"/>
        <v>1</v>
      </c>
      <c r="O1968" s="135" t="str">
        <f t="shared" si="392"/>
        <v>Pro Syd-10</v>
      </c>
      <c r="P1968" s="186" t="str">
        <f t="shared" si="393"/>
        <v>OK</v>
      </c>
      <c r="Q1968" s="187">
        <f t="shared" si="394"/>
        <v>40</v>
      </c>
      <c r="R1968" s="150"/>
      <c r="S1968" s="187" t="str">
        <f t="shared" si="395"/>
        <v/>
      </c>
      <c r="T1968" s="136" t="str">
        <f t="shared" si="396"/>
        <v>Midnight Opal</v>
      </c>
      <c r="U1968" s="137" t="str">
        <f>IF(P1968="","",IF(N1968=1,"",IF(Q1968="","",IF(Q1968&lt;=100,100,IF(Table1[[#This Row],[Day]]="Wed",100,200)))))</f>
        <v/>
      </c>
      <c r="V1968" s="137" t="str">
        <f t="shared" si="397"/>
        <v/>
      </c>
      <c r="W1968" s="137" t="str">
        <f t="shared" si="398"/>
        <v/>
      </c>
      <c r="X1968" s="133">
        <f>100</f>
        <v>100</v>
      </c>
      <c r="Y1968" s="133" t="str">
        <f t="shared" si="399"/>
        <v/>
      </c>
      <c r="Z1968" s="133">
        <f t="shared" si="400"/>
        <v>-100</v>
      </c>
      <c r="AA1968" s="134" t="str">
        <f>TEXT(Table1[[#This Row],[Date]],"DDD")</f>
        <v>Sat</v>
      </c>
      <c r="AB1968" s="133" t="str">
        <f>IF(OR(G1968="Doomben",G1968="Eagle Farm"),"Q",IF(AND(Q1968&gt;1,Q1968&lt;55,Table1[[#This Row],[Source]]="Nat"),"Nat OK",IF(AND(Table1[[#This Row],[Source]]&lt;&gt;"Nat",Q1968&lt;55),"Poor &lt;55",IF(OR(G1968="Randwick",G1968="Flemington",G1968="Caulfield",G1968="Sandown Lake",G1968="Sandown Hill"),"Best","ave"))))</f>
        <v>Poor &lt;55</v>
      </c>
      <c r="AC1968" s="133">
        <f>IF(Q1968="","",IF(AB1968="Poor &lt;55",$AC$2*0.2%,IF(AND(AB1968="Q",AA1968&lt;&gt;"Wed"),$AC$2*0.4%,IF(AND(AB1968="Q",AA1968="Wed"),$AC$2*0.5%,IF(AND(AB1968="Ave",U1968=100),$AC$2*0.5%,IF(AND(AB1968="ave",U1968="",N1968=1,AG1968="Bush"),$AC$2*1%,IF(AND(AB1968="ave",U1968="",Q1968&gt;100),$AC$2*1.3%,IF(AND(AB1968="ave",U1968=""),$AC$2*1.2%,IF(AND(AB1968="Ave",U1968=200),$AC$2*1%,IF(AND(AB1968="Best",U1968=200),$AC$2*1.5%,IF(AND(AB1968="Best",U1968="",K1968&lt;&gt;"Pro Syd"),$AC$2*0.5%,IF(AND(AB1968="Best",U1968=""),$AC$2*1%,IF(AND(AB1968="Best",U1968=100,Table1[[#This Row],[State]]="NSW"),$AC$2*0.4%,IF(AND(AB1968="Best",U1968=100),$AC$2*1%,IF(Table1[[#This Row],[Adj]]="Nat OK",$AC$2*0.5%,"xxx")))))))))))))))</f>
        <v>20</v>
      </c>
      <c r="AD1968" s="133" t="str">
        <f t="shared" si="401"/>
        <v/>
      </c>
      <c r="AE1968" s="133">
        <f t="shared" si="402"/>
        <v>-20</v>
      </c>
      <c r="AF1968" s="133" t="str">
        <f>VLOOKUP(Table1[[#This Row],[Track]],$F$2672:$H$2715,2,FALSE)</f>
        <v>NSW</v>
      </c>
      <c r="AG1968" s="133" t="str">
        <f>VLOOKUP(Table1[[#This Row],[Track]],$F$2672:$H$2715,3,FALSE)</f>
        <v>-</v>
      </c>
      <c r="AH1968" s="133" t="str">
        <f>IF(Table1[[#This Row],[Date]]&lt;$AH$2,"",IF(Table1[[#This Row],[Date]]&lt;$AH$3,"Edge","Elite Combo"))</f>
        <v/>
      </c>
      <c r="AI1968" s="218">
        <f>Table1[[#This Row],[Time]]</f>
        <v>0.72569444444444442</v>
      </c>
      <c r="AJ1968" s="219" t="str">
        <f>Table1[[#This Row],[Track]]</f>
        <v>Rosehill</v>
      </c>
      <c r="AK1968" s="216">
        <f>Table1[[#This Row],[Race ]]</f>
        <v>9</v>
      </c>
      <c r="AL1968" s="219">
        <f>Table1[[#This Row],[TAB]]</f>
        <v>9</v>
      </c>
      <c r="AM1968" s="219" t="str">
        <f>Table1[[#This Row],[Selection]]</f>
        <v>Midnight Opal</v>
      </c>
      <c r="AN1968" s="220" t="str">
        <f>Table1[[#This Row],[Sources]]</f>
        <v>Pro Syd-10</v>
      </c>
      <c r="AO1968" s="219">
        <f>Table1[[#This Row],[Scale Bet]]</f>
        <v>20</v>
      </c>
    </row>
    <row r="1969" spans="5:41" ht="16.5" customHeight="1" x14ac:dyDescent="0.25">
      <c r="E1969" s="185">
        <v>45605</v>
      </c>
      <c r="F1969" s="35">
        <v>0.73472222222222228</v>
      </c>
      <c r="G1969" s="36" t="s">
        <v>217</v>
      </c>
      <c r="H1969" s="36">
        <v>8</v>
      </c>
      <c r="I1969" s="36">
        <v>5</v>
      </c>
      <c r="J1969" s="36" t="s">
        <v>373</v>
      </c>
      <c r="K1969" s="36" t="s">
        <v>13</v>
      </c>
      <c r="L1969" s="165">
        <v>11</v>
      </c>
      <c r="M1969" s="134">
        <f t="shared" si="390"/>
        <v>11</v>
      </c>
      <c r="N1969" s="36">
        <f t="shared" si="391"/>
        <v>1</v>
      </c>
      <c r="O1969" s="135" t="str">
        <f t="shared" si="392"/>
        <v>Nat-11</v>
      </c>
      <c r="P1969" s="186" t="str">
        <f t="shared" si="393"/>
        <v/>
      </c>
      <c r="Q1969" s="187">
        <f t="shared" si="394"/>
        <v>44</v>
      </c>
      <c r="R1969" s="150"/>
      <c r="S1969" s="187" t="str">
        <f t="shared" si="395"/>
        <v/>
      </c>
      <c r="T1969" s="136" t="str">
        <f t="shared" si="396"/>
        <v>Living Free</v>
      </c>
      <c r="U1969" s="137" t="str">
        <f>IF(P1969="","",IF(N1969=1,"",IF(Q1969="","",IF(Q1969&lt;=100,100,IF(Table1[[#This Row],[Day]]="Wed",100,200)))))</f>
        <v/>
      </c>
      <c r="V1969" s="137" t="str">
        <f t="shared" si="397"/>
        <v/>
      </c>
      <c r="W1969" s="137" t="str">
        <f t="shared" si="398"/>
        <v/>
      </c>
      <c r="X1969" s="133">
        <f>100</f>
        <v>100</v>
      </c>
      <c r="Y1969" s="133" t="str">
        <f t="shared" si="399"/>
        <v/>
      </c>
      <c r="Z1969" s="133">
        <f t="shared" si="400"/>
        <v>-100</v>
      </c>
      <c r="AA1969" s="134" t="str">
        <f>TEXT(Table1[[#This Row],[Date]],"DDD")</f>
        <v>Sat</v>
      </c>
      <c r="AB1969" s="133" t="str">
        <f>IF(OR(G1969="Doomben",G1969="Eagle Farm"),"Q",IF(AND(Q1969&gt;1,Q1969&lt;55,Table1[[#This Row],[Source]]="Nat"),"Nat OK",IF(AND(Table1[[#This Row],[Source]]&lt;&gt;"Nat",Q1969&lt;55),"Poor &lt;55",IF(OR(G1969="Randwick",G1969="Flemington",G1969="Caulfield",G1969="Sandown Lake",G1969="Sandown Hill"),"Best","ave"))))</f>
        <v>Q</v>
      </c>
      <c r="AC1969" s="133">
        <f>IF(Q1969="","",IF(AB1969="Poor &lt;55",$AC$2*0.2%,IF(AND(AB1969="Q",AA1969&lt;&gt;"Wed"),$AC$2*0.4%,IF(AND(AB1969="Q",AA1969="Wed"),$AC$2*0.5%,IF(AND(AB1969="Ave",U1969=100),$AC$2*0.5%,IF(AND(AB1969="ave",U1969="",N1969=1,AG1969="Bush"),$AC$2*1%,IF(AND(AB1969="ave",U1969="",Q1969&gt;100),$AC$2*1.3%,IF(AND(AB1969="ave",U1969=""),$AC$2*1.2%,IF(AND(AB1969="Ave",U1969=200),$AC$2*1%,IF(AND(AB1969="Best",U1969=200),$AC$2*1.5%,IF(AND(AB1969="Best",U1969="",K1969&lt;&gt;"Pro Syd"),$AC$2*0.5%,IF(AND(AB1969="Best",U1969=""),$AC$2*1%,IF(AND(AB1969="Best",U1969=100,Table1[[#This Row],[State]]="NSW"),$AC$2*0.4%,IF(AND(AB1969="Best",U1969=100),$AC$2*1%,IF(Table1[[#This Row],[Adj]]="Nat OK",$AC$2*0.5%,"xxx")))))))))))))))</f>
        <v>40</v>
      </c>
      <c r="AD1969" s="133" t="str">
        <f t="shared" si="401"/>
        <v/>
      </c>
      <c r="AE1969" s="133">
        <f t="shared" si="402"/>
        <v>-40</v>
      </c>
      <c r="AF1969" s="133" t="str">
        <f>VLOOKUP(Table1[[#This Row],[Track]],$F$2672:$H$2715,2,FALSE)</f>
        <v>Qld</v>
      </c>
      <c r="AG1969" s="133" t="str">
        <f>VLOOKUP(Table1[[#This Row],[Track]],$F$2672:$H$2715,3,FALSE)</f>
        <v>-</v>
      </c>
      <c r="AH1969" s="133" t="str">
        <f>IF(Table1[[#This Row],[Date]]&lt;$AH$2,"",IF(Table1[[#This Row],[Date]]&lt;$AH$3,"Edge","Elite Combo"))</f>
        <v/>
      </c>
      <c r="AI1969" s="218">
        <f>Table1[[#This Row],[Time]]</f>
        <v>0.73472222222222228</v>
      </c>
      <c r="AJ1969" s="219" t="str">
        <f>Table1[[#This Row],[Track]]</f>
        <v>Doomben</v>
      </c>
      <c r="AK1969" s="216">
        <f>Table1[[#This Row],[Race ]]</f>
        <v>8</v>
      </c>
      <c r="AL1969" s="219">
        <f>Table1[[#This Row],[TAB]]</f>
        <v>5</v>
      </c>
      <c r="AM1969" s="219" t="str">
        <f>Table1[[#This Row],[Selection]]</f>
        <v>Living Free</v>
      </c>
      <c r="AN1969" s="220" t="str">
        <f>Table1[[#This Row],[Sources]]</f>
        <v>Nat-11</v>
      </c>
      <c r="AO1969" s="219">
        <f>Table1[[#This Row],[Scale Bet]]</f>
        <v>40</v>
      </c>
    </row>
    <row r="1970" spans="5:41" ht="16.5" customHeight="1" x14ac:dyDescent="0.25">
      <c r="E1970" s="185">
        <v>45605</v>
      </c>
      <c r="F1970" s="35">
        <v>0.74305555555555558</v>
      </c>
      <c r="G1970" s="36" t="s">
        <v>157</v>
      </c>
      <c r="H1970" s="36">
        <v>9</v>
      </c>
      <c r="I1970" s="36">
        <v>10</v>
      </c>
      <c r="J1970" s="36" t="s">
        <v>253</v>
      </c>
      <c r="K1970" s="36" t="s">
        <v>40</v>
      </c>
      <c r="L1970" s="165">
        <v>12</v>
      </c>
      <c r="M1970" s="134">
        <f t="shared" si="390"/>
        <v>25</v>
      </c>
      <c r="N1970" s="36">
        <f t="shared" si="391"/>
        <v>2</v>
      </c>
      <c r="O1970" s="135" t="str">
        <f t="shared" si="392"/>
        <v>Edge-12/Pro Mel-13</v>
      </c>
      <c r="P1970" s="186" t="str">
        <f t="shared" si="393"/>
        <v>OK</v>
      </c>
      <c r="Q1970" s="187">
        <f t="shared" si="394"/>
        <v>100</v>
      </c>
      <c r="R1970" s="150">
        <v>3.4</v>
      </c>
      <c r="S1970" s="187">
        <f t="shared" si="395"/>
        <v>340</v>
      </c>
      <c r="T1970" s="136" t="str">
        <f t="shared" si="396"/>
        <v>Pisanello</v>
      </c>
      <c r="U1970" s="137">
        <f>IF(P1970="","",IF(N1970=1,"",IF(Q1970="","",IF(Q1970&lt;=100,100,IF(Table1[[#This Row],[Day]]="Wed",100,200)))))</f>
        <v>100</v>
      </c>
      <c r="V1970" s="137">
        <f t="shared" si="397"/>
        <v>340</v>
      </c>
      <c r="W1970" s="137">
        <f t="shared" si="398"/>
        <v>240</v>
      </c>
      <c r="X1970" s="133">
        <f>100</f>
        <v>100</v>
      </c>
      <c r="Y1970" s="133">
        <f t="shared" si="399"/>
        <v>340</v>
      </c>
      <c r="Z1970" s="133">
        <f t="shared" si="400"/>
        <v>240</v>
      </c>
      <c r="AA1970" s="134" t="str">
        <f>TEXT(Table1[[#This Row],[Date]],"DDD")</f>
        <v>Sat</v>
      </c>
      <c r="AB1970" s="133" t="str">
        <f>IF(OR(G1970="Doomben",G1970="Eagle Farm"),"Q",IF(AND(Q1970&gt;1,Q1970&lt;55,Table1[[#This Row],[Source]]="Nat"),"Nat OK",IF(AND(Table1[[#This Row],[Source]]&lt;&gt;"Nat",Q1970&lt;55),"Poor &lt;55",IF(OR(G1970="Randwick",G1970="Flemington",G1970="Caulfield",G1970="Sandown Lake",G1970="Sandown Hill"),"Best","ave"))))</f>
        <v>Best</v>
      </c>
      <c r="AC1970" s="133">
        <f>IF(Q1970="","",IF(AB1970="Poor &lt;55",$AC$2*0.2%,IF(AND(AB1970="Q",AA1970&lt;&gt;"Wed"),$AC$2*0.4%,IF(AND(AB1970="Q",AA1970="Wed"),$AC$2*0.5%,IF(AND(AB1970="Ave",U1970=100),$AC$2*0.5%,IF(AND(AB1970="ave",U1970="",N1970=1,AG1970="Bush"),$AC$2*1%,IF(AND(AB1970="ave",U1970="",Q1970&gt;100),$AC$2*1.3%,IF(AND(AB1970="ave",U1970=""),$AC$2*1.2%,IF(AND(AB1970="Ave",U1970=200),$AC$2*1%,IF(AND(AB1970="Best",U1970=200),$AC$2*1.5%,IF(AND(AB1970="Best",U1970="",K1970&lt;&gt;"Pro Syd"),$AC$2*0.5%,IF(AND(AB1970="Best",U1970=""),$AC$2*1%,IF(AND(AB1970="Best",U1970=100,Table1[[#This Row],[State]]="NSW"),$AC$2*0.4%,IF(AND(AB1970="Best",U1970=100),$AC$2*1%,IF(Table1[[#This Row],[Adj]]="Nat OK",$AC$2*0.5%,"xxx")))))))))))))))</f>
        <v>100</v>
      </c>
      <c r="AD1970" s="133">
        <f t="shared" si="401"/>
        <v>340</v>
      </c>
      <c r="AE1970" s="133">
        <f t="shared" si="402"/>
        <v>240</v>
      </c>
      <c r="AF1970" s="133" t="str">
        <f>VLOOKUP(Table1[[#This Row],[Track]],$F$2672:$H$2715,2,FALSE)</f>
        <v>Vic</v>
      </c>
      <c r="AG1970" s="133" t="str">
        <f>VLOOKUP(Table1[[#This Row],[Track]],$F$2672:$H$2715,3,FALSE)</f>
        <v>-</v>
      </c>
      <c r="AH1970" s="133" t="str">
        <f>IF(Table1[[#This Row],[Date]]&lt;$AH$2,"",IF(Table1[[#This Row],[Date]]&lt;$AH$3,"Edge","Elite Combo"))</f>
        <v/>
      </c>
      <c r="AI1970" s="218">
        <f>Table1[[#This Row],[Time]]</f>
        <v>0.74305555555555558</v>
      </c>
      <c r="AJ1970" s="219" t="str">
        <f>Table1[[#This Row],[Track]]</f>
        <v>Flemington</v>
      </c>
      <c r="AK1970" s="216">
        <f>Table1[[#This Row],[Race ]]</f>
        <v>9</v>
      </c>
      <c r="AL1970" s="219">
        <f>Table1[[#This Row],[TAB]]</f>
        <v>10</v>
      </c>
      <c r="AM1970" s="219" t="str">
        <f>Table1[[#This Row],[Selection]]</f>
        <v>Pisanello</v>
      </c>
      <c r="AN1970" s="220" t="str">
        <f>Table1[[#This Row],[Sources]]</f>
        <v>Edge-12/Pro Mel-13</v>
      </c>
      <c r="AO1970" s="219">
        <f>Table1[[#This Row],[Scale Bet]]</f>
        <v>100</v>
      </c>
    </row>
    <row r="1971" spans="5:41" ht="16.5" customHeight="1" x14ac:dyDescent="0.25">
      <c r="E1971" s="185">
        <v>45605</v>
      </c>
      <c r="F1971" s="35">
        <v>0.74305555555555558</v>
      </c>
      <c r="G1971" s="36" t="s">
        <v>466</v>
      </c>
      <c r="H1971" s="36">
        <v>9</v>
      </c>
      <c r="I1971" s="36">
        <v>10</v>
      </c>
      <c r="J1971" s="36" t="s">
        <v>253</v>
      </c>
      <c r="K1971" s="36" t="s">
        <v>18</v>
      </c>
      <c r="L1971" s="165">
        <v>13</v>
      </c>
      <c r="M1971" s="134" t="str">
        <f t="shared" si="390"/>
        <v/>
      </c>
      <c r="N1971" s="36" t="str">
        <f t="shared" si="391"/>
        <v/>
      </c>
      <c r="O1971" s="135" t="str">
        <f t="shared" si="392"/>
        <v/>
      </c>
      <c r="P1971" s="186" t="str">
        <f t="shared" si="393"/>
        <v/>
      </c>
      <c r="Q1971" s="187" t="str">
        <f t="shared" si="394"/>
        <v/>
      </c>
      <c r="R1971" s="150">
        <v>3.4</v>
      </c>
      <c r="S1971" s="187" t="str">
        <f t="shared" si="395"/>
        <v/>
      </c>
      <c r="T1971" s="136" t="str">
        <f t="shared" si="396"/>
        <v>Pisanello</v>
      </c>
      <c r="U1971" s="137" t="str">
        <f>IF(P1971="","",IF(N1971=1,"",IF(Q1971="","",IF(Q1971&lt;=100,100,IF(Table1[[#This Row],[Day]]="Wed",100,200)))))</f>
        <v/>
      </c>
      <c r="V1971" s="137" t="str">
        <f t="shared" si="397"/>
        <v/>
      </c>
      <c r="W1971" s="137" t="str">
        <f t="shared" si="398"/>
        <v/>
      </c>
      <c r="X1971" s="133">
        <f>100</f>
        <v>100</v>
      </c>
      <c r="Y1971" s="133">
        <f t="shared" si="399"/>
        <v>340</v>
      </c>
      <c r="Z1971" s="133">
        <f t="shared" si="400"/>
        <v>240</v>
      </c>
      <c r="AA1971" s="134" t="str">
        <f>TEXT(Table1[[#This Row],[Date]],"DDD")</f>
        <v>Sat</v>
      </c>
      <c r="AB1971" s="133" t="str">
        <f>IF(OR(G1971="Doomben",G1971="Eagle Farm"),"Q",IF(AND(Q1971&gt;1,Q1971&lt;55,Table1[[#This Row],[Source]]="Nat"),"Nat OK",IF(AND(Table1[[#This Row],[Source]]&lt;&gt;"Nat",Q1971&lt;55),"Poor &lt;55",IF(OR(G1971="Randwick",G1971="Flemington",G1971="Caulfield",G1971="Sandown Lake",G1971="Sandown Hill"),"Best","ave"))))</f>
        <v>ave</v>
      </c>
      <c r="AC1971" s="133" t="str">
        <f>IF(Q1971="","",IF(AB1971="Poor &lt;55",$AC$2*0.2%,IF(AND(AB1971="Q",AA1971&lt;&gt;"Wed"),$AC$2*0.4%,IF(AND(AB1971="Q",AA1971="Wed"),$AC$2*0.5%,IF(AND(AB1971="Ave",U1971=100),$AC$2*0.5%,IF(AND(AB1971="ave",U1971="",N1971=1,AG1971="Bush"),$AC$2*1%,IF(AND(AB1971="ave",U1971="",Q1971&gt;100),$AC$2*1.3%,IF(AND(AB1971="ave",U1971=""),$AC$2*1.2%,IF(AND(AB1971="Ave",U1971=200),$AC$2*1%,IF(AND(AB1971="Best",U1971=200),$AC$2*1.5%,IF(AND(AB1971="Best",U1971="",K1971&lt;&gt;"Pro Syd"),$AC$2*0.5%,IF(AND(AB1971="Best",U1971=""),$AC$2*1%,IF(AND(AB1971="Best",U1971=100,Table1[[#This Row],[State]]="NSW"),$AC$2*0.4%,IF(AND(AB1971="Best",U1971=100),$AC$2*1%,IF(Table1[[#This Row],[Adj]]="Nat OK",$AC$2*0.5%,"xxx")))))))))))))))</f>
        <v/>
      </c>
      <c r="AD1971" s="133" t="str">
        <f t="shared" si="401"/>
        <v/>
      </c>
      <c r="AE1971" s="133" t="str">
        <f t="shared" si="402"/>
        <v/>
      </c>
      <c r="AF1971" s="133" t="str">
        <f>VLOOKUP(Table1[[#This Row],[Track]],$F$2672:$H$2715,2,FALSE)</f>
        <v>Vic</v>
      </c>
      <c r="AG1971" s="133" t="str">
        <f>VLOOKUP(Table1[[#This Row],[Track]],$F$2672:$H$2715,3,FALSE)</f>
        <v>-</v>
      </c>
      <c r="AH1971" s="133" t="str">
        <f>IF(Table1[[#This Row],[Date]]&lt;$AH$2,"",IF(Table1[[#This Row],[Date]]&lt;$AH$3,"Edge","Elite Combo"))</f>
        <v/>
      </c>
      <c r="AI1971" s="218">
        <f>Table1[[#This Row],[Time]]</f>
        <v>0.74305555555555558</v>
      </c>
      <c r="AJ1971" s="219" t="str">
        <f>Table1[[#This Row],[Track]]</f>
        <v>Flem-X</v>
      </c>
      <c r="AK1971" s="216">
        <f>Table1[[#This Row],[Race ]]</f>
        <v>9</v>
      </c>
      <c r="AL1971" s="219">
        <f>Table1[[#This Row],[TAB]]</f>
        <v>10</v>
      </c>
      <c r="AM1971" s="219" t="str">
        <f>Table1[[#This Row],[Selection]]</f>
        <v>Pisanello</v>
      </c>
      <c r="AN1971" s="220" t="str">
        <f>Table1[[#This Row],[Sources]]</f>
        <v/>
      </c>
      <c r="AO1971" s="219" t="str">
        <f>Table1[[#This Row],[Scale Bet]]</f>
        <v/>
      </c>
    </row>
    <row r="1972" spans="5:41" ht="16.5" customHeight="1" x14ac:dyDescent="0.25">
      <c r="E1972" s="185">
        <v>45605</v>
      </c>
      <c r="F1972" s="35">
        <v>0.75347222222222221</v>
      </c>
      <c r="G1972" s="36" t="s">
        <v>17</v>
      </c>
      <c r="H1972" s="36">
        <v>10</v>
      </c>
      <c r="I1972" s="36">
        <v>6</v>
      </c>
      <c r="J1972" s="36" t="s">
        <v>485</v>
      </c>
      <c r="K1972" s="36" t="s">
        <v>60</v>
      </c>
      <c r="L1972" s="165">
        <v>10</v>
      </c>
      <c r="M1972" s="134">
        <f t="shared" si="390"/>
        <v>10</v>
      </c>
      <c r="N1972" s="36">
        <f t="shared" si="391"/>
        <v>1</v>
      </c>
      <c r="O1972" s="135" t="str">
        <f t="shared" si="392"/>
        <v>Pro Syd-10</v>
      </c>
      <c r="P1972" s="186" t="str">
        <f t="shared" si="393"/>
        <v>OK</v>
      </c>
      <c r="Q1972" s="187">
        <f t="shared" si="394"/>
        <v>40</v>
      </c>
      <c r="R1972" s="150">
        <v>6.3</v>
      </c>
      <c r="S1972" s="187">
        <f t="shared" si="395"/>
        <v>252</v>
      </c>
      <c r="T1972" s="136" t="str">
        <f t="shared" si="396"/>
        <v>Need Some Luck</v>
      </c>
      <c r="U1972" s="137" t="str">
        <f>IF(P1972="","",IF(N1972=1,"",IF(Q1972="","",IF(Q1972&lt;=100,100,IF(Table1[[#This Row],[Day]]="Wed",100,200)))))</f>
        <v/>
      </c>
      <c r="V1972" s="137" t="str">
        <f t="shared" si="397"/>
        <v/>
      </c>
      <c r="W1972" s="137" t="str">
        <f t="shared" si="398"/>
        <v/>
      </c>
      <c r="X1972" s="133">
        <f>100</f>
        <v>100</v>
      </c>
      <c r="Y1972" s="133">
        <f t="shared" si="399"/>
        <v>630</v>
      </c>
      <c r="Z1972" s="133">
        <f t="shared" si="400"/>
        <v>530</v>
      </c>
      <c r="AA1972" s="134" t="str">
        <f>TEXT(Table1[[#This Row],[Date]],"DDD")</f>
        <v>Sat</v>
      </c>
      <c r="AB1972" s="133" t="str">
        <f>IF(OR(G1972="Doomben",G1972="Eagle Farm"),"Q",IF(AND(Q1972&gt;1,Q1972&lt;55,Table1[[#This Row],[Source]]="Nat"),"Nat OK",IF(AND(Table1[[#This Row],[Source]]&lt;&gt;"Nat",Q1972&lt;55),"Poor &lt;55",IF(OR(G1972="Randwick",G1972="Flemington",G1972="Caulfield",G1972="Sandown Lake",G1972="Sandown Hill"),"Best","ave"))))</f>
        <v>Poor &lt;55</v>
      </c>
      <c r="AC1972" s="133">
        <f>IF(Q1972="","",IF(AB1972="Poor &lt;55",$AC$2*0.2%,IF(AND(AB1972="Q",AA1972&lt;&gt;"Wed"),$AC$2*0.4%,IF(AND(AB1972="Q",AA1972="Wed"),$AC$2*0.5%,IF(AND(AB1972="Ave",U1972=100),$AC$2*0.5%,IF(AND(AB1972="ave",U1972="",N1972=1,AG1972="Bush"),$AC$2*1%,IF(AND(AB1972="ave",U1972="",Q1972&gt;100),$AC$2*1.3%,IF(AND(AB1972="ave",U1972=""),$AC$2*1.2%,IF(AND(AB1972="Ave",U1972=200),$AC$2*1%,IF(AND(AB1972="Best",U1972=200),$AC$2*1.5%,IF(AND(AB1972="Best",U1972="",K1972&lt;&gt;"Pro Syd"),$AC$2*0.5%,IF(AND(AB1972="Best",U1972=""),$AC$2*1%,IF(AND(AB1972="Best",U1972=100,Table1[[#This Row],[State]]="NSW"),$AC$2*0.4%,IF(AND(AB1972="Best",U1972=100),$AC$2*1%,IF(Table1[[#This Row],[Adj]]="Nat OK",$AC$2*0.5%,"xxx")))))))))))))))</f>
        <v>20</v>
      </c>
      <c r="AD1972" s="133">
        <f t="shared" si="401"/>
        <v>126</v>
      </c>
      <c r="AE1972" s="133">
        <f t="shared" si="402"/>
        <v>106</v>
      </c>
      <c r="AF1972" s="133" t="str">
        <f>VLOOKUP(Table1[[#This Row],[Track]],$F$2672:$H$2715,2,FALSE)</f>
        <v>NSW</v>
      </c>
      <c r="AG1972" s="133" t="str">
        <f>VLOOKUP(Table1[[#This Row],[Track]],$F$2672:$H$2715,3,FALSE)</f>
        <v>-</v>
      </c>
      <c r="AH1972" s="133" t="str">
        <f>IF(Table1[[#This Row],[Date]]&lt;$AH$2,"",IF(Table1[[#This Row],[Date]]&lt;$AH$3,"Edge","Elite Combo"))</f>
        <v/>
      </c>
      <c r="AI1972" s="218">
        <f>Table1[[#This Row],[Time]]</f>
        <v>0.75347222222222221</v>
      </c>
      <c r="AJ1972" s="219" t="str">
        <f>Table1[[#This Row],[Track]]</f>
        <v>Rosehill</v>
      </c>
      <c r="AK1972" s="216">
        <f>Table1[[#This Row],[Race ]]</f>
        <v>10</v>
      </c>
      <c r="AL1972" s="219">
        <f>Table1[[#This Row],[TAB]]</f>
        <v>6</v>
      </c>
      <c r="AM1972" s="219" t="str">
        <f>Table1[[#This Row],[Selection]]</f>
        <v>Need Some Luck</v>
      </c>
      <c r="AN1972" s="220" t="str">
        <f>Table1[[#This Row],[Sources]]</f>
        <v>Pro Syd-10</v>
      </c>
      <c r="AO1972" s="219">
        <f>Table1[[#This Row],[Scale Bet]]</f>
        <v>20</v>
      </c>
    </row>
    <row r="1973" spans="5:41" ht="16.5" customHeight="1" x14ac:dyDescent="0.25">
      <c r="E1973" s="185">
        <v>45605</v>
      </c>
      <c r="F1973" s="35">
        <v>0.75347222222222221</v>
      </c>
      <c r="G1973" s="36" t="s">
        <v>17</v>
      </c>
      <c r="H1973" s="36">
        <v>10</v>
      </c>
      <c r="I1973" s="36">
        <v>1</v>
      </c>
      <c r="J1973" s="36" t="s">
        <v>486</v>
      </c>
      <c r="K1973" s="36" t="s">
        <v>1</v>
      </c>
      <c r="L1973" s="165">
        <v>10</v>
      </c>
      <c r="M1973" s="134">
        <f t="shared" si="390"/>
        <v>10</v>
      </c>
      <c r="N1973" s="36">
        <f t="shared" si="391"/>
        <v>1</v>
      </c>
      <c r="O1973" s="135" t="str">
        <f t="shared" si="392"/>
        <v>E4-10</v>
      </c>
      <c r="P1973" s="186" t="str">
        <f t="shared" si="393"/>
        <v>OK</v>
      </c>
      <c r="Q1973" s="187">
        <f t="shared" si="394"/>
        <v>40</v>
      </c>
      <c r="R1973" s="150"/>
      <c r="S1973" s="187" t="str">
        <f t="shared" si="395"/>
        <v/>
      </c>
      <c r="T1973" s="136" t="str">
        <f t="shared" si="396"/>
        <v>Rock Empire</v>
      </c>
      <c r="U1973" s="137" t="str">
        <f>IF(P1973="","",IF(N1973=1,"",IF(Q1973="","",IF(Q1973&lt;=100,100,IF(Table1[[#This Row],[Day]]="Wed",100,200)))))</f>
        <v/>
      </c>
      <c r="V1973" s="137" t="str">
        <f t="shared" si="397"/>
        <v/>
      </c>
      <c r="W1973" s="137" t="str">
        <f t="shared" si="398"/>
        <v/>
      </c>
      <c r="X1973" s="133">
        <f>100</f>
        <v>100</v>
      </c>
      <c r="Y1973" s="133" t="str">
        <f t="shared" si="399"/>
        <v/>
      </c>
      <c r="Z1973" s="133">
        <f t="shared" si="400"/>
        <v>-100</v>
      </c>
      <c r="AA1973" s="134" t="str">
        <f>TEXT(Table1[[#This Row],[Date]],"DDD")</f>
        <v>Sat</v>
      </c>
      <c r="AB1973" s="133" t="str">
        <f>IF(OR(G1973="Doomben",G1973="Eagle Farm"),"Q",IF(AND(Q1973&gt;1,Q1973&lt;55,Table1[[#This Row],[Source]]="Nat"),"Nat OK",IF(AND(Table1[[#This Row],[Source]]&lt;&gt;"Nat",Q1973&lt;55),"Poor &lt;55",IF(OR(G1973="Randwick",G1973="Flemington",G1973="Caulfield",G1973="Sandown Lake",G1973="Sandown Hill"),"Best","ave"))))</f>
        <v>Poor &lt;55</v>
      </c>
      <c r="AC1973" s="133">
        <f>IF(Q1973="","",IF(AB1973="Poor &lt;55",$AC$2*0.2%,IF(AND(AB1973="Q",AA1973&lt;&gt;"Wed"),$AC$2*0.4%,IF(AND(AB1973="Q",AA1973="Wed"),$AC$2*0.5%,IF(AND(AB1973="Ave",U1973=100),$AC$2*0.5%,IF(AND(AB1973="ave",U1973="",N1973=1,AG1973="Bush"),$AC$2*1%,IF(AND(AB1973="ave",U1973="",Q1973&gt;100),$AC$2*1.3%,IF(AND(AB1973="ave",U1973=""),$AC$2*1.2%,IF(AND(AB1973="Ave",U1973=200),$AC$2*1%,IF(AND(AB1973="Best",U1973=200),$AC$2*1.5%,IF(AND(AB1973="Best",U1973="",K1973&lt;&gt;"Pro Syd"),$AC$2*0.5%,IF(AND(AB1973="Best",U1973=""),$AC$2*1%,IF(AND(AB1973="Best",U1973=100,Table1[[#This Row],[State]]="NSW"),$AC$2*0.4%,IF(AND(AB1973="Best",U1973=100),$AC$2*1%,IF(Table1[[#This Row],[Adj]]="Nat OK",$AC$2*0.5%,"xxx")))))))))))))))</f>
        <v>20</v>
      </c>
      <c r="AD1973" s="133" t="str">
        <f t="shared" si="401"/>
        <v/>
      </c>
      <c r="AE1973" s="133">
        <f t="shared" si="402"/>
        <v>-20</v>
      </c>
      <c r="AF1973" s="133" t="str">
        <f>VLOOKUP(Table1[[#This Row],[Track]],$F$2672:$H$2715,2,FALSE)</f>
        <v>NSW</v>
      </c>
      <c r="AG1973" s="133" t="str">
        <f>VLOOKUP(Table1[[#This Row],[Track]],$F$2672:$H$2715,3,FALSE)</f>
        <v>-</v>
      </c>
      <c r="AH1973" s="133" t="str">
        <f>IF(Table1[[#This Row],[Date]]&lt;$AH$2,"",IF(Table1[[#This Row],[Date]]&lt;$AH$3,"Edge","Elite Combo"))</f>
        <v/>
      </c>
      <c r="AI1973" s="218">
        <f>Table1[[#This Row],[Time]]</f>
        <v>0.75347222222222221</v>
      </c>
      <c r="AJ1973" s="219" t="str">
        <f>Table1[[#This Row],[Track]]</f>
        <v>Rosehill</v>
      </c>
      <c r="AK1973" s="216">
        <f>Table1[[#This Row],[Race ]]</f>
        <v>10</v>
      </c>
      <c r="AL1973" s="219">
        <f>Table1[[#This Row],[TAB]]</f>
        <v>1</v>
      </c>
      <c r="AM1973" s="219" t="str">
        <f>Table1[[#This Row],[Selection]]</f>
        <v>Rock Empire</v>
      </c>
      <c r="AN1973" s="220" t="str">
        <f>Table1[[#This Row],[Sources]]</f>
        <v>E4-10</v>
      </c>
      <c r="AO1973" s="219">
        <f>Table1[[#This Row],[Scale Bet]]</f>
        <v>20</v>
      </c>
    </row>
    <row r="1974" spans="5:41" ht="16.5" customHeight="1" x14ac:dyDescent="0.25">
      <c r="E1974" s="185">
        <v>45605</v>
      </c>
      <c r="F1974" s="35">
        <v>0.78125</v>
      </c>
      <c r="G1974" s="36" t="s">
        <v>217</v>
      </c>
      <c r="H1974" s="36">
        <v>10</v>
      </c>
      <c r="I1974" s="36">
        <v>7</v>
      </c>
      <c r="J1974" s="36" t="s">
        <v>487</v>
      </c>
      <c r="K1974" s="36" t="s">
        <v>13</v>
      </c>
      <c r="L1974" s="165">
        <v>11</v>
      </c>
      <c r="M1974" s="134">
        <f t="shared" si="390"/>
        <v>11</v>
      </c>
      <c r="N1974" s="36">
        <f t="shared" si="391"/>
        <v>1</v>
      </c>
      <c r="O1974" s="135" t="str">
        <f t="shared" si="392"/>
        <v>Nat-11</v>
      </c>
      <c r="P1974" s="186" t="str">
        <f t="shared" si="393"/>
        <v/>
      </c>
      <c r="Q1974" s="187">
        <f t="shared" si="394"/>
        <v>44</v>
      </c>
      <c r="R1974" s="150">
        <v>1.95</v>
      </c>
      <c r="S1974" s="187">
        <f t="shared" si="395"/>
        <v>85.8</v>
      </c>
      <c r="T1974" s="136" t="str">
        <f t="shared" si="396"/>
        <v>Hell</v>
      </c>
      <c r="U1974" s="137" t="str">
        <f>IF(P1974="","",IF(N1974=1,"",IF(Q1974="","",IF(Q1974&lt;=100,100,IF(Table1[[#This Row],[Day]]="Wed",100,200)))))</f>
        <v/>
      </c>
      <c r="V1974" s="137" t="str">
        <f t="shared" si="397"/>
        <v/>
      </c>
      <c r="W1974" s="137" t="str">
        <f t="shared" si="398"/>
        <v/>
      </c>
      <c r="X1974" s="133">
        <f>100</f>
        <v>100</v>
      </c>
      <c r="Y1974" s="133">
        <f t="shared" si="399"/>
        <v>195</v>
      </c>
      <c r="Z1974" s="133">
        <f t="shared" si="400"/>
        <v>95</v>
      </c>
      <c r="AA1974" s="134" t="str">
        <f>TEXT(Table1[[#This Row],[Date]],"DDD")</f>
        <v>Sat</v>
      </c>
      <c r="AB1974" s="133" t="str">
        <f>IF(OR(G1974="Doomben",G1974="Eagle Farm"),"Q",IF(AND(Q1974&gt;1,Q1974&lt;55,Table1[[#This Row],[Source]]="Nat"),"Nat OK",IF(AND(Table1[[#This Row],[Source]]&lt;&gt;"Nat",Q1974&lt;55),"Poor &lt;55",IF(OR(G1974="Randwick",G1974="Flemington",G1974="Caulfield",G1974="Sandown Lake",G1974="Sandown Hill"),"Best","ave"))))</f>
        <v>Q</v>
      </c>
      <c r="AC1974" s="133">
        <f>IF(Q1974="","",IF(AB1974="Poor &lt;55",$AC$2*0.2%,IF(AND(AB1974="Q",AA1974&lt;&gt;"Wed"),$AC$2*0.4%,IF(AND(AB1974="Q",AA1974="Wed"),$AC$2*0.5%,IF(AND(AB1974="Ave",U1974=100),$AC$2*0.5%,IF(AND(AB1974="ave",U1974="",N1974=1,AG1974="Bush"),$AC$2*1%,IF(AND(AB1974="ave",U1974="",Q1974&gt;100),$AC$2*1.3%,IF(AND(AB1974="ave",U1974=""),$AC$2*1.2%,IF(AND(AB1974="Ave",U1974=200),$AC$2*1%,IF(AND(AB1974="Best",U1974=200),$AC$2*1.5%,IF(AND(AB1974="Best",U1974="",K1974&lt;&gt;"Pro Syd"),$AC$2*0.5%,IF(AND(AB1974="Best",U1974=""),$AC$2*1%,IF(AND(AB1974="Best",U1974=100,Table1[[#This Row],[State]]="NSW"),$AC$2*0.4%,IF(AND(AB1974="Best",U1974=100),$AC$2*1%,IF(Table1[[#This Row],[Adj]]="Nat OK",$AC$2*0.5%,"xxx")))))))))))))))</f>
        <v>40</v>
      </c>
      <c r="AD1974" s="133">
        <f t="shared" si="401"/>
        <v>78</v>
      </c>
      <c r="AE1974" s="133">
        <f t="shared" si="402"/>
        <v>38</v>
      </c>
      <c r="AF1974" s="133" t="str">
        <f>VLOOKUP(Table1[[#This Row],[Track]],$F$2672:$H$2715,2,FALSE)</f>
        <v>Qld</v>
      </c>
      <c r="AG1974" s="133" t="str">
        <f>VLOOKUP(Table1[[#This Row],[Track]],$F$2672:$H$2715,3,FALSE)</f>
        <v>-</v>
      </c>
      <c r="AH1974" s="133" t="str">
        <f>IF(Table1[[#This Row],[Date]]&lt;$AH$2,"",IF(Table1[[#This Row],[Date]]&lt;$AH$3,"Edge","Elite Combo"))</f>
        <v/>
      </c>
      <c r="AI1974" s="218">
        <f>Table1[[#This Row],[Time]]</f>
        <v>0.78125</v>
      </c>
      <c r="AJ1974" s="219" t="str">
        <f>Table1[[#This Row],[Track]]</f>
        <v>Doomben</v>
      </c>
      <c r="AK1974" s="216">
        <f>Table1[[#This Row],[Race ]]</f>
        <v>10</v>
      </c>
      <c r="AL1974" s="219">
        <f>Table1[[#This Row],[TAB]]</f>
        <v>7</v>
      </c>
      <c r="AM1974" s="219" t="str">
        <f>Table1[[#This Row],[Selection]]</f>
        <v>Hell</v>
      </c>
      <c r="AN1974" s="220" t="str">
        <f>Table1[[#This Row],[Sources]]</f>
        <v>Nat-11</v>
      </c>
      <c r="AO1974" s="219">
        <f>Table1[[#This Row],[Scale Bet]]</f>
        <v>40</v>
      </c>
    </row>
    <row r="1975" spans="5:41" ht="16.5" customHeight="1" x14ac:dyDescent="0.25">
      <c r="E1975" s="185">
        <v>45612</v>
      </c>
      <c r="F1975" s="35">
        <v>0.51388888888888884</v>
      </c>
      <c r="G1975" s="36" t="s">
        <v>201</v>
      </c>
      <c r="H1975" s="36">
        <v>1</v>
      </c>
      <c r="I1975" s="36">
        <v>8</v>
      </c>
      <c r="J1975" s="36" t="s">
        <v>488</v>
      </c>
      <c r="K1975" s="36" t="s">
        <v>1</v>
      </c>
      <c r="L1975" s="165">
        <v>20</v>
      </c>
      <c r="M1975" s="134">
        <f t="shared" si="390"/>
        <v>60</v>
      </c>
      <c r="N1975" s="36">
        <f t="shared" si="391"/>
        <v>3</v>
      </c>
      <c r="O1975" s="135" t="str">
        <f t="shared" si="392"/>
        <v>E4-20/Edge-20/Nat-20</v>
      </c>
      <c r="P1975" s="186" t="str">
        <f t="shared" si="393"/>
        <v>OK</v>
      </c>
      <c r="Q1975" s="187">
        <f t="shared" si="394"/>
        <v>240</v>
      </c>
      <c r="R1975" s="150"/>
      <c r="S1975" s="187" t="str">
        <f t="shared" si="395"/>
        <v/>
      </c>
      <c r="T1975" s="136" t="str">
        <f t="shared" si="396"/>
        <v>Hiyaam Proud</v>
      </c>
      <c r="U1975" s="137">
        <f>IF(P1975="","",IF(N1975=1,"",IF(Q1975="","",IF(Q1975&lt;=100,100,IF(Table1[[#This Row],[Day]]="Wed",100,200)))))</f>
        <v>200</v>
      </c>
      <c r="V1975" s="137" t="str">
        <f t="shared" si="397"/>
        <v/>
      </c>
      <c r="W1975" s="137">
        <f t="shared" si="398"/>
        <v>-200</v>
      </c>
      <c r="X1975" s="133">
        <f>100</f>
        <v>100</v>
      </c>
      <c r="Y1975" s="133" t="str">
        <f t="shared" si="399"/>
        <v/>
      </c>
      <c r="Z1975" s="133">
        <f t="shared" si="400"/>
        <v>-100</v>
      </c>
      <c r="AA1975" s="134" t="str">
        <f>TEXT(Table1[[#This Row],[Date]],"DDD")</f>
        <v>Sat</v>
      </c>
      <c r="AB1975" s="133" t="str">
        <f>IF(OR(G1975="Doomben",G1975="Eagle Farm"),"Q",IF(AND(Q1975&gt;1,Q1975&lt;55,Table1[[#This Row],[Source]]="Nat"),"Nat OK",IF(AND(Table1[[#This Row],[Source]]&lt;&gt;"Nat",Q1975&lt;55),"Poor &lt;55",IF(OR(G1975="Randwick",G1975="Flemington",G1975="Caulfield",G1975="Sandown Lake",G1975="Sandown Hill"),"Best","ave"))))</f>
        <v>Best</v>
      </c>
      <c r="AC1975" s="133">
        <f>IF(Q1975="","",IF(AB1975="Poor &lt;55",$AC$2*0.2%,IF(AND(AB1975="Q",AA1975&lt;&gt;"Wed"),$AC$2*0.4%,IF(AND(AB1975="Q",AA1975="Wed"),$AC$2*0.5%,IF(AND(AB1975="Ave",U1975=100),$AC$2*0.5%,IF(AND(AB1975="ave",U1975="",N1975=1,AG1975="Bush"),$AC$2*1%,IF(AND(AB1975="ave",U1975="",Q1975&gt;100),$AC$2*1.3%,IF(AND(AB1975="ave",U1975=""),$AC$2*1.2%,IF(AND(AB1975="Ave",U1975=200),$AC$2*1%,IF(AND(AB1975="Best",U1975=200),$AC$2*1.5%,IF(AND(AB1975="Best",U1975="",K1975&lt;&gt;"Pro Syd"),$AC$2*0.5%,IF(AND(AB1975="Best",U1975=""),$AC$2*1%,IF(AND(AB1975="Best",U1975=100,Table1[[#This Row],[State]]="NSW"),$AC$2*0.4%,IF(AND(AB1975="Best",U1975=100),$AC$2*1%,IF(Table1[[#This Row],[Adj]]="Nat OK",$AC$2*0.5%,"xxx")))))))))))))))</f>
        <v>150</v>
      </c>
      <c r="AD1975" s="133" t="str">
        <f t="shared" si="401"/>
        <v/>
      </c>
      <c r="AE1975" s="133">
        <f t="shared" si="402"/>
        <v>-150</v>
      </c>
      <c r="AF1975" s="133" t="str">
        <f>VLOOKUP(Table1[[#This Row],[Track]],$F$2672:$H$2715,2,FALSE)</f>
        <v>Vic</v>
      </c>
      <c r="AG1975" s="133" t="str">
        <f>VLOOKUP(Table1[[#This Row],[Track]],$F$2672:$H$2715,3,FALSE)</f>
        <v>-</v>
      </c>
      <c r="AH1975" s="133" t="str">
        <f>IF(Table1[[#This Row],[Date]]&lt;$AH$2,"",IF(Table1[[#This Row],[Date]]&lt;$AH$3,"Edge","Elite Combo"))</f>
        <v/>
      </c>
      <c r="AI1975" s="218">
        <f>Table1[[#This Row],[Time]]</f>
        <v>0.51388888888888884</v>
      </c>
      <c r="AJ1975" s="219" t="str">
        <f>Table1[[#This Row],[Track]]</f>
        <v>Caulfield</v>
      </c>
      <c r="AK1975" s="216">
        <f>Table1[[#This Row],[Race ]]</f>
        <v>1</v>
      </c>
      <c r="AL1975" s="219">
        <f>Table1[[#This Row],[TAB]]</f>
        <v>8</v>
      </c>
      <c r="AM1975" s="219" t="str">
        <f>Table1[[#This Row],[Selection]]</f>
        <v>Hiyaam Proud</v>
      </c>
      <c r="AN1975" s="220" t="str">
        <f>Table1[[#This Row],[Sources]]</f>
        <v>E4-20/Edge-20/Nat-20</v>
      </c>
      <c r="AO1975" s="219">
        <f>Table1[[#This Row],[Scale Bet]]</f>
        <v>150</v>
      </c>
    </row>
    <row r="1976" spans="5:41" ht="16.5" customHeight="1" x14ac:dyDescent="0.25">
      <c r="E1976" s="185">
        <v>45612</v>
      </c>
      <c r="F1976" s="35">
        <v>0.51388888888888884</v>
      </c>
      <c r="G1976" s="36" t="s">
        <v>201</v>
      </c>
      <c r="H1976" s="36">
        <v>1</v>
      </c>
      <c r="I1976" s="36">
        <v>8</v>
      </c>
      <c r="J1976" s="36" t="s">
        <v>488</v>
      </c>
      <c r="K1976" s="36" t="s">
        <v>40</v>
      </c>
      <c r="L1976" s="165">
        <v>20</v>
      </c>
      <c r="M1976" s="134" t="str">
        <f t="shared" si="390"/>
        <v/>
      </c>
      <c r="N1976" s="36" t="str">
        <f t="shared" si="391"/>
        <v/>
      </c>
      <c r="O1976" s="135" t="str">
        <f t="shared" si="392"/>
        <v/>
      </c>
      <c r="P1976" s="186" t="str">
        <f t="shared" si="393"/>
        <v>OK</v>
      </c>
      <c r="Q1976" s="187" t="str">
        <f t="shared" si="394"/>
        <v/>
      </c>
      <c r="R1976" s="150"/>
      <c r="S1976" s="187" t="str">
        <f t="shared" si="395"/>
        <v/>
      </c>
      <c r="T1976" s="136" t="str">
        <f t="shared" si="396"/>
        <v>Hiyaam Proud</v>
      </c>
      <c r="U1976" s="137" t="str">
        <f>IF(P1976="","",IF(N1976=1,"",IF(Q1976="","",IF(Q1976&lt;=100,100,IF(Table1[[#This Row],[Day]]="Wed",100,200)))))</f>
        <v/>
      </c>
      <c r="V1976" s="137" t="str">
        <f t="shared" si="397"/>
        <v/>
      </c>
      <c r="W1976" s="137" t="str">
        <f t="shared" si="398"/>
        <v/>
      </c>
      <c r="X1976" s="133">
        <f>100</f>
        <v>100</v>
      </c>
      <c r="Y1976" s="133" t="str">
        <f t="shared" si="399"/>
        <v/>
      </c>
      <c r="Z1976" s="133">
        <f t="shared" si="400"/>
        <v>-100</v>
      </c>
      <c r="AA1976" s="134" t="str">
        <f>TEXT(Table1[[#This Row],[Date]],"DDD")</f>
        <v>Sat</v>
      </c>
      <c r="AB1976" s="133" t="str">
        <f>IF(OR(G1976="Doomben",G1976="Eagle Farm"),"Q",IF(AND(Q1976&gt;1,Q1976&lt;55,Table1[[#This Row],[Source]]="Nat"),"Nat OK",IF(AND(Table1[[#This Row],[Source]]&lt;&gt;"Nat",Q1976&lt;55),"Poor &lt;55",IF(OR(G1976="Randwick",G1976="Flemington",G1976="Caulfield",G1976="Sandown Lake",G1976="Sandown Hill"),"Best","ave"))))</f>
        <v>Best</v>
      </c>
      <c r="AC1976" s="133" t="str">
        <f>IF(Q1976="","",IF(AB1976="Poor &lt;55",$AC$2*0.2%,IF(AND(AB1976="Q",AA1976&lt;&gt;"Wed"),$AC$2*0.4%,IF(AND(AB1976="Q",AA1976="Wed"),$AC$2*0.5%,IF(AND(AB1976="Ave",U1976=100),$AC$2*0.5%,IF(AND(AB1976="ave",U1976="",N1976=1,AG1976="Bush"),$AC$2*1%,IF(AND(AB1976="ave",U1976="",Q1976&gt;100),$AC$2*1.3%,IF(AND(AB1976="ave",U1976=""),$AC$2*1.2%,IF(AND(AB1976="Ave",U1976=200),$AC$2*1%,IF(AND(AB1976="Best",U1976=200),$AC$2*1.5%,IF(AND(AB1976="Best",U1976="",K1976&lt;&gt;"Pro Syd"),$AC$2*0.5%,IF(AND(AB1976="Best",U1976=""),$AC$2*1%,IF(AND(AB1976="Best",U1976=100,Table1[[#This Row],[State]]="NSW"),$AC$2*0.4%,IF(AND(AB1976="Best",U1976=100),$AC$2*1%,IF(Table1[[#This Row],[Adj]]="Nat OK",$AC$2*0.5%,"xxx")))))))))))))))</f>
        <v/>
      </c>
      <c r="AD1976" s="133" t="str">
        <f t="shared" si="401"/>
        <v/>
      </c>
      <c r="AE1976" s="133" t="str">
        <f t="shared" si="402"/>
        <v/>
      </c>
      <c r="AF1976" s="133" t="str">
        <f>VLOOKUP(Table1[[#This Row],[Track]],$F$2672:$H$2715,2,FALSE)</f>
        <v>Vic</v>
      </c>
      <c r="AG1976" s="133" t="str">
        <f>VLOOKUP(Table1[[#This Row],[Track]],$F$2672:$H$2715,3,FALSE)</f>
        <v>-</v>
      </c>
      <c r="AH1976" s="133" t="str">
        <f>IF(Table1[[#This Row],[Date]]&lt;$AH$2,"",IF(Table1[[#This Row],[Date]]&lt;$AH$3,"Edge","Elite Combo"))</f>
        <v/>
      </c>
      <c r="AI1976" s="218">
        <f>Table1[[#This Row],[Time]]</f>
        <v>0.51388888888888884</v>
      </c>
      <c r="AJ1976" s="219" t="str">
        <f>Table1[[#This Row],[Track]]</f>
        <v>Caulfield</v>
      </c>
      <c r="AK1976" s="216">
        <f>Table1[[#This Row],[Race ]]</f>
        <v>1</v>
      </c>
      <c r="AL1976" s="219">
        <f>Table1[[#This Row],[TAB]]</f>
        <v>8</v>
      </c>
      <c r="AM1976" s="219" t="str">
        <f>Table1[[#This Row],[Selection]]</f>
        <v>Hiyaam Proud</v>
      </c>
      <c r="AN1976" s="220" t="str">
        <f>Table1[[#This Row],[Sources]]</f>
        <v/>
      </c>
      <c r="AO1976" s="219" t="str">
        <f>Table1[[#This Row],[Scale Bet]]</f>
        <v/>
      </c>
    </row>
    <row r="1977" spans="5:41" ht="16.5" customHeight="1" x14ac:dyDescent="0.25">
      <c r="E1977" s="185">
        <v>45612</v>
      </c>
      <c r="F1977" s="35">
        <v>0.51388888888888884</v>
      </c>
      <c r="G1977" s="36" t="s">
        <v>201</v>
      </c>
      <c r="H1977" s="36">
        <v>1</v>
      </c>
      <c r="I1977" s="36">
        <v>8</v>
      </c>
      <c r="J1977" s="36" t="s">
        <v>488</v>
      </c>
      <c r="K1977" s="36" t="s">
        <v>13</v>
      </c>
      <c r="L1977" s="165">
        <v>20</v>
      </c>
      <c r="M1977" s="134" t="str">
        <f t="shared" si="390"/>
        <v/>
      </c>
      <c r="N1977" s="36" t="str">
        <f t="shared" si="391"/>
        <v/>
      </c>
      <c r="O1977" s="135" t="str">
        <f t="shared" si="392"/>
        <v/>
      </c>
      <c r="P1977" s="186" t="str">
        <f t="shared" si="393"/>
        <v>OK</v>
      </c>
      <c r="Q1977" s="187" t="str">
        <f t="shared" si="394"/>
        <v/>
      </c>
      <c r="R1977" s="150"/>
      <c r="S1977" s="187" t="str">
        <f t="shared" si="395"/>
        <v/>
      </c>
      <c r="T1977" s="136" t="str">
        <f t="shared" si="396"/>
        <v>Hiyaam Proud</v>
      </c>
      <c r="U1977" s="137" t="str">
        <f>IF(P1977="","",IF(N1977=1,"",IF(Q1977="","",IF(Q1977&lt;=100,100,IF(Table1[[#This Row],[Day]]="Wed",100,200)))))</f>
        <v/>
      </c>
      <c r="V1977" s="137" t="str">
        <f t="shared" si="397"/>
        <v/>
      </c>
      <c r="W1977" s="137" t="str">
        <f t="shared" si="398"/>
        <v/>
      </c>
      <c r="X1977" s="133">
        <f>100</f>
        <v>100</v>
      </c>
      <c r="Y1977" s="133" t="str">
        <f t="shared" si="399"/>
        <v/>
      </c>
      <c r="Z1977" s="133">
        <f t="shared" si="400"/>
        <v>-100</v>
      </c>
      <c r="AA1977" s="134" t="str">
        <f>TEXT(Table1[[#This Row],[Date]],"DDD")</f>
        <v>Sat</v>
      </c>
      <c r="AB1977" s="133" t="str">
        <f>IF(OR(G1977="Doomben",G1977="Eagle Farm"),"Q",IF(AND(Q1977&gt;1,Q1977&lt;55,Table1[[#This Row],[Source]]="Nat"),"Nat OK",IF(AND(Table1[[#This Row],[Source]]&lt;&gt;"Nat",Q1977&lt;55),"Poor &lt;55",IF(OR(G1977="Randwick",G1977="Flemington",G1977="Caulfield",G1977="Sandown Lake",G1977="Sandown Hill"),"Best","ave"))))</f>
        <v>Best</v>
      </c>
      <c r="AC1977" s="133" t="str">
        <f>IF(Q1977="","",IF(AB1977="Poor &lt;55",$AC$2*0.2%,IF(AND(AB1977="Q",AA1977&lt;&gt;"Wed"),$AC$2*0.4%,IF(AND(AB1977="Q",AA1977="Wed"),$AC$2*0.5%,IF(AND(AB1977="Ave",U1977=100),$AC$2*0.5%,IF(AND(AB1977="ave",U1977="",N1977=1,AG1977="Bush"),$AC$2*1%,IF(AND(AB1977="ave",U1977="",Q1977&gt;100),$AC$2*1.3%,IF(AND(AB1977="ave",U1977=""),$AC$2*1.2%,IF(AND(AB1977="Ave",U1977=200),$AC$2*1%,IF(AND(AB1977="Best",U1977=200),$AC$2*1.5%,IF(AND(AB1977="Best",U1977="",K1977&lt;&gt;"Pro Syd"),$AC$2*0.5%,IF(AND(AB1977="Best",U1977=""),$AC$2*1%,IF(AND(AB1977="Best",U1977=100,Table1[[#This Row],[State]]="NSW"),$AC$2*0.4%,IF(AND(AB1977="Best",U1977=100),$AC$2*1%,IF(Table1[[#This Row],[Adj]]="Nat OK",$AC$2*0.5%,"xxx")))))))))))))))</f>
        <v/>
      </c>
      <c r="AD1977" s="133" t="str">
        <f t="shared" si="401"/>
        <v/>
      </c>
      <c r="AE1977" s="133" t="str">
        <f t="shared" si="402"/>
        <v/>
      </c>
      <c r="AF1977" s="133" t="str">
        <f>VLOOKUP(Table1[[#This Row],[Track]],$F$2672:$H$2715,2,FALSE)</f>
        <v>Vic</v>
      </c>
      <c r="AG1977" s="133" t="str">
        <f>VLOOKUP(Table1[[#This Row],[Track]],$F$2672:$H$2715,3,FALSE)</f>
        <v>-</v>
      </c>
      <c r="AH1977" s="133" t="str">
        <f>IF(Table1[[#This Row],[Date]]&lt;$AH$2,"",IF(Table1[[#This Row],[Date]]&lt;$AH$3,"Edge","Elite Combo"))</f>
        <v/>
      </c>
      <c r="AI1977" s="218">
        <f>Table1[[#This Row],[Time]]</f>
        <v>0.51388888888888884</v>
      </c>
      <c r="AJ1977" s="219" t="str">
        <f>Table1[[#This Row],[Track]]</f>
        <v>Caulfield</v>
      </c>
      <c r="AK1977" s="216">
        <f>Table1[[#This Row],[Race ]]</f>
        <v>1</v>
      </c>
      <c r="AL1977" s="219">
        <f>Table1[[#This Row],[TAB]]</f>
        <v>8</v>
      </c>
      <c r="AM1977" s="219" t="str">
        <f>Table1[[#This Row],[Selection]]</f>
        <v>Hiyaam Proud</v>
      </c>
      <c r="AN1977" s="220" t="str">
        <f>Table1[[#This Row],[Sources]]</f>
        <v/>
      </c>
      <c r="AO1977" s="219" t="str">
        <f>Table1[[#This Row],[Scale Bet]]</f>
        <v/>
      </c>
    </row>
    <row r="1978" spans="5:41" ht="16.5" customHeight="1" x14ac:dyDescent="0.25">
      <c r="E1978" s="185">
        <v>45612</v>
      </c>
      <c r="F1978" s="35">
        <v>0.54861111111111116</v>
      </c>
      <c r="G1978" s="36" t="s">
        <v>489</v>
      </c>
      <c r="H1978" s="36">
        <v>2</v>
      </c>
      <c r="I1978" s="36">
        <v>3</v>
      </c>
      <c r="J1978" s="36" t="s">
        <v>490</v>
      </c>
      <c r="K1978" s="36" t="s">
        <v>60</v>
      </c>
      <c r="L1978" s="165">
        <v>15</v>
      </c>
      <c r="M1978" s="134">
        <f t="shared" si="390"/>
        <v>15</v>
      </c>
      <c r="N1978" s="36">
        <f t="shared" si="391"/>
        <v>1</v>
      </c>
      <c r="O1978" s="135" t="str">
        <f t="shared" si="392"/>
        <v>Pro Syd-15</v>
      </c>
      <c r="P1978" s="186" t="str">
        <f t="shared" si="393"/>
        <v/>
      </c>
      <c r="Q1978" s="187">
        <f t="shared" si="394"/>
        <v>60</v>
      </c>
      <c r="R1978" s="150"/>
      <c r="S1978" s="187" t="str">
        <f t="shared" si="395"/>
        <v/>
      </c>
      <c r="T1978" s="136" t="str">
        <f t="shared" si="396"/>
        <v>Piraeus</v>
      </c>
      <c r="U1978" s="137" t="str">
        <f>IF(P1978="","",IF(N1978=1,"",IF(Q1978="","",IF(Q1978&lt;=100,100,IF(Table1[[#This Row],[Day]]="Wed",100,200)))))</f>
        <v/>
      </c>
      <c r="V1978" s="137" t="str">
        <f t="shared" si="397"/>
        <v/>
      </c>
      <c r="W1978" s="137" t="str">
        <f t="shared" si="398"/>
        <v/>
      </c>
      <c r="X1978" s="133">
        <f>100</f>
        <v>100</v>
      </c>
      <c r="Y1978" s="133" t="str">
        <f t="shared" si="399"/>
        <v/>
      </c>
      <c r="Z1978" s="133">
        <f t="shared" si="400"/>
        <v>-100</v>
      </c>
      <c r="AA1978" s="134" t="str">
        <f>TEXT(Table1[[#This Row],[Date]],"DDD")</f>
        <v>Sat</v>
      </c>
      <c r="AB1978" s="133" t="str">
        <f>IF(OR(G1978="Doomben",G1978="Eagle Farm"),"Q",IF(AND(Q1978&gt;1,Q1978&lt;55,Table1[[#This Row],[Source]]="Nat"),"Nat OK",IF(AND(Table1[[#This Row],[Source]]&lt;&gt;"Nat",Q1978&lt;55),"Poor &lt;55",IF(OR(G1978="Randwick",G1978="Flemington",G1978="Caulfield",G1978="Sandown Lake",G1978="Sandown Hill"),"Best","ave"))))</f>
        <v>ave</v>
      </c>
      <c r="AC1978" s="133">
        <f>IF(Q1978="","",IF(AB1978="Poor &lt;55",$AC$2*0.2%,IF(AND(AB1978="Q",AA1978&lt;&gt;"Wed"),$AC$2*0.4%,IF(AND(AB1978="Q",AA1978="Wed"),$AC$2*0.5%,IF(AND(AB1978="Ave",U1978=100),$AC$2*0.5%,IF(AND(AB1978="ave",U1978="",N1978=1,AG1978="Bush"),$AC$2*1%,IF(AND(AB1978="ave",U1978="",Q1978&gt;100),$AC$2*1.3%,IF(AND(AB1978="ave",U1978=""),$AC$2*1.2%,IF(AND(AB1978="Ave",U1978=200),$AC$2*1%,IF(AND(AB1978="Best",U1978=200),$AC$2*1.5%,IF(AND(AB1978="Best",U1978="",K1978&lt;&gt;"Pro Syd"),$AC$2*0.5%,IF(AND(AB1978="Best",U1978=""),$AC$2*1%,IF(AND(AB1978="Best",U1978=100,Table1[[#This Row],[State]]="NSW"),$AC$2*0.4%,IF(AND(AB1978="Best",U1978=100),$AC$2*1%,IF(Table1[[#This Row],[Adj]]="Nat OK",$AC$2*0.5%,"xxx")))))))))))))))</f>
        <v>100</v>
      </c>
      <c r="AD1978" s="133" t="str">
        <f t="shared" si="401"/>
        <v/>
      </c>
      <c r="AE1978" s="133">
        <f t="shared" si="402"/>
        <v>-100</v>
      </c>
      <c r="AF1978" s="133" t="str">
        <f>VLOOKUP(Table1[[#This Row],[Track]],$F$2672:$H$2715,2,FALSE)</f>
        <v>NSW</v>
      </c>
      <c r="AG1978" s="133" t="str">
        <f>VLOOKUP(Table1[[#This Row],[Track]],$F$2672:$H$2715,3,FALSE)</f>
        <v>Bush</v>
      </c>
      <c r="AH1978" s="133" t="str">
        <f>IF(Table1[[#This Row],[Date]]&lt;$AH$2,"",IF(Table1[[#This Row],[Date]]&lt;$AH$3,"Edge","Elite Combo"))</f>
        <v/>
      </c>
      <c r="AI1978" s="218">
        <f>Table1[[#This Row],[Time]]</f>
        <v>0.54861111111111116</v>
      </c>
      <c r="AJ1978" s="219" t="str">
        <f>Table1[[#This Row],[Track]]</f>
        <v>Newcastle</v>
      </c>
      <c r="AK1978" s="216">
        <f>Table1[[#This Row],[Race ]]</f>
        <v>2</v>
      </c>
      <c r="AL1978" s="219">
        <f>Table1[[#This Row],[TAB]]</f>
        <v>3</v>
      </c>
      <c r="AM1978" s="219" t="str">
        <f>Table1[[#This Row],[Selection]]</f>
        <v>Piraeus</v>
      </c>
      <c r="AN1978" s="220" t="str">
        <f>Table1[[#This Row],[Sources]]</f>
        <v>Pro Syd-15</v>
      </c>
      <c r="AO1978" s="219">
        <f>Table1[[#This Row],[Scale Bet]]</f>
        <v>100</v>
      </c>
    </row>
    <row r="1979" spans="5:41" ht="16.5" customHeight="1" x14ac:dyDescent="0.25">
      <c r="E1979" s="185">
        <v>45612</v>
      </c>
      <c r="F1979" s="35">
        <v>0.55902777777777779</v>
      </c>
      <c r="G1979" s="36" t="s">
        <v>201</v>
      </c>
      <c r="H1979" s="36">
        <v>3</v>
      </c>
      <c r="I1979" s="36">
        <v>7</v>
      </c>
      <c r="J1979" s="36" t="s">
        <v>491</v>
      </c>
      <c r="K1979" s="36" t="s">
        <v>40</v>
      </c>
      <c r="L1979" s="165">
        <v>12</v>
      </c>
      <c r="M1979" s="134">
        <f t="shared" si="390"/>
        <v>25</v>
      </c>
      <c r="N1979" s="36">
        <f t="shared" si="391"/>
        <v>2</v>
      </c>
      <c r="O1979" s="135" t="str">
        <f t="shared" si="392"/>
        <v>Edge-12/Pro Mel-13</v>
      </c>
      <c r="P1979" s="186" t="str">
        <f t="shared" si="393"/>
        <v>OK</v>
      </c>
      <c r="Q1979" s="187">
        <f t="shared" si="394"/>
        <v>100</v>
      </c>
      <c r="R1979" s="150"/>
      <c r="S1979" s="187" t="str">
        <f t="shared" si="395"/>
        <v/>
      </c>
      <c r="T1979" s="136" t="str">
        <f t="shared" si="396"/>
        <v>Eye Of The Eagle</v>
      </c>
      <c r="U1979" s="137">
        <f>IF(P1979="","",IF(N1979=1,"",IF(Q1979="","",IF(Q1979&lt;=100,100,IF(Table1[[#This Row],[Day]]="Wed",100,200)))))</f>
        <v>100</v>
      </c>
      <c r="V1979" s="137" t="str">
        <f t="shared" si="397"/>
        <v/>
      </c>
      <c r="W1979" s="137">
        <f t="shared" si="398"/>
        <v>-100</v>
      </c>
      <c r="X1979" s="133">
        <f>100</f>
        <v>100</v>
      </c>
      <c r="Y1979" s="133" t="str">
        <f t="shared" si="399"/>
        <v/>
      </c>
      <c r="Z1979" s="133">
        <f t="shared" si="400"/>
        <v>-100</v>
      </c>
      <c r="AA1979" s="134" t="str">
        <f>TEXT(Table1[[#This Row],[Date]],"DDD")</f>
        <v>Sat</v>
      </c>
      <c r="AB1979" s="133" t="str">
        <f>IF(OR(G1979="Doomben",G1979="Eagle Farm"),"Q",IF(AND(Q1979&gt;1,Q1979&lt;55,Table1[[#This Row],[Source]]="Nat"),"Nat OK",IF(AND(Table1[[#This Row],[Source]]&lt;&gt;"Nat",Q1979&lt;55),"Poor &lt;55",IF(OR(G1979="Randwick",G1979="Flemington",G1979="Caulfield",G1979="Sandown Lake",G1979="Sandown Hill"),"Best","ave"))))</f>
        <v>Best</v>
      </c>
      <c r="AC1979" s="133">
        <f>IF(Q1979="","",IF(AB1979="Poor &lt;55",$AC$2*0.2%,IF(AND(AB1979="Q",AA1979&lt;&gt;"Wed"),$AC$2*0.4%,IF(AND(AB1979="Q",AA1979="Wed"),$AC$2*0.5%,IF(AND(AB1979="Ave",U1979=100),$AC$2*0.5%,IF(AND(AB1979="ave",U1979="",N1979=1,AG1979="Bush"),$AC$2*1%,IF(AND(AB1979="ave",U1979="",Q1979&gt;100),$AC$2*1.3%,IF(AND(AB1979="ave",U1979=""),$AC$2*1.2%,IF(AND(AB1979="Ave",U1979=200),$AC$2*1%,IF(AND(AB1979="Best",U1979=200),$AC$2*1.5%,IF(AND(AB1979="Best",U1979="",K1979&lt;&gt;"Pro Syd"),$AC$2*0.5%,IF(AND(AB1979="Best",U1979=""),$AC$2*1%,IF(AND(AB1979="Best",U1979=100,Table1[[#This Row],[State]]="NSW"),$AC$2*0.4%,IF(AND(AB1979="Best",U1979=100),$AC$2*1%,IF(Table1[[#This Row],[Adj]]="Nat OK",$AC$2*0.5%,"xxx")))))))))))))))</f>
        <v>100</v>
      </c>
      <c r="AD1979" s="133" t="str">
        <f t="shared" si="401"/>
        <v/>
      </c>
      <c r="AE1979" s="133">
        <f t="shared" si="402"/>
        <v>-100</v>
      </c>
      <c r="AF1979" s="133" t="str">
        <f>VLOOKUP(Table1[[#This Row],[Track]],$F$2672:$H$2715,2,FALSE)</f>
        <v>Vic</v>
      </c>
      <c r="AG1979" s="133" t="str">
        <f>VLOOKUP(Table1[[#This Row],[Track]],$F$2672:$H$2715,3,FALSE)</f>
        <v>-</v>
      </c>
      <c r="AH1979" s="133" t="str">
        <f>IF(Table1[[#This Row],[Date]]&lt;$AH$2,"",IF(Table1[[#This Row],[Date]]&lt;$AH$3,"Edge","Elite Combo"))</f>
        <v/>
      </c>
      <c r="AI1979" s="218">
        <f>Table1[[#This Row],[Time]]</f>
        <v>0.55902777777777779</v>
      </c>
      <c r="AJ1979" s="219" t="str">
        <f>Table1[[#This Row],[Track]]</f>
        <v>Caulfield</v>
      </c>
      <c r="AK1979" s="216">
        <f>Table1[[#This Row],[Race ]]</f>
        <v>3</v>
      </c>
      <c r="AL1979" s="219">
        <f>Table1[[#This Row],[TAB]]</f>
        <v>7</v>
      </c>
      <c r="AM1979" s="219" t="str">
        <f>Table1[[#This Row],[Selection]]</f>
        <v>Eye Of The Eagle</v>
      </c>
      <c r="AN1979" s="220" t="str">
        <f>Table1[[#This Row],[Sources]]</f>
        <v>Edge-12/Pro Mel-13</v>
      </c>
      <c r="AO1979" s="219">
        <f>Table1[[#This Row],[Scale Bet]]</f>
        <v>100</v>
      </c>
    </row>
    <row r="1980" spans="5:41" ht="16.5" customHeight="1" x14ac:dyDescent="0.25">
      <c r="E1980" s="185">
        <v>45612</v>
      </c>
      <c r="F1980" s="35">
        <v>0.55902777777777779</v>
      </c>
      <c r="G1980" s="36" t="s">
        <v>201</v>
      </c>
      <c r="H1980" s="36">
        <v>3</v>
      </c>
      <c r="I1980" s="36">
        <v>7</v>
      </c>
      <c r="J1980" s="36" t="s">
        <v>491</v>
      </c>
      <c r="K1980" s="36" t="s">
        <v>18</v>
      </c>
      <c r="L1980" s="165">
        <v>13</v>
      </c>
      <c r="M1980" s="134" t="str">
        <f t="shared" si="390"/>
        <v/>
      </c>
      <c r="N1980" s="36" t="str">
        <f t="shared" si="391"/>
        <v/>
      </c>
      <c r="O1980" s="135" t="str">
        <f t="shared" si="392"/>
        <v/>
      </c>
      <c r="P1980" s="186" t="str">
        <f t="shared" si="393"/>
        <v>OK</v>
      </c>
      <c r="Q1980" s="187" t="str">
        <f t="shared" si="394"/>
        <v/>
      </c>
      <c r="R1980" s="150"/>
      <c r="S1980" s="187" t="str">
        <f t="shared" si="395"/>
        <v/>
      </c>
      <c r="T1980" s="136" t="str">
        <f t="shared" si="396"/>
        <v>Eye Of The Eagle</v>
      </c>
      <c r="U1980" s="137" t="str">
        <f>IF(P1980="","",IF(N1980=1,"",IF(Q1980="","",IF(Q1980&lt;=100,100,IF(Table1[[#This Row],[Day]]="Wed",100,200)))))</f>
        <v/>
      </c>
      <c r="V1980" s="137" t="str">
        <f t="shared" si="397"/>
        <v/>
      </c>
      <c r="W1980" s="137" t="str">
        <f t="shared" si="398"/>
        <v/>
      </c>
      <c r="X1980" s="133">
        <f>100</f>
        <v>100</v>
      </c>
      <c r="Y1980" s="133" t="str">
        <f t="shared" si="399"/>
        <v/>
      </c>
      <c r="Z1980" s="133">
        <f t="shared" si="400"/>
        <v>-100</v>
      </c>
      <c r="AA1980" s="134" t="str">
        <f>TEXT(Table1[[#This Row],[Date]],"DDD")</f>
        <v>Sat</v>
      </c>
      <c r="AB1980" s="133" t="str">
        <f>IF(OR(G1980="Doomben",G1980="Eagle Farm"),"Q",IF(AND(Q1980&gt;1,Q1980&lt;55,Table1[[#This Row],[Source]]="Nat"),"Nat OK",IF(AND(Table1[[#This Row],[Source]]&lt;&gt;"Nat",Q1980&lt;55),"Poor &lt;55",IF(OR(G1980="Randwick",G1980="Flemington",G1980="Caulfield",G1980="Sandown Lake",G1980="Sandown Hill"),"Best","ave"))))</f>
        <v>Best</v>
      </c>
      <c r="AC1980" s="133" t="str">
        <f>IF(Q1980="","",IF(AB1980="Poor &lt;55",$AC$2*0.2%,IF(AND(AB1980="Q",AA1980&lt;&gt;"Wed"),$AC$2*0.4%,IF(AND(AB1980="Q",AA1980="Wed"),$AC$2*0.5%,IF(AND(AB1980="Ave",U1980=100),$AC$2*0.5%,IF(AND(AB1980="ave",U1980="",N1980=1,AG1980="Bush"),$AC$2*1%,IF(AND(AB1980="ave",U1980="",Q1980&gt;100),$AC$2*1.3%,IF(AND(AB1980="ave",U1980=""),$AC$2*1.2%,IF(AND(AB1980="Ave",U1980=200),$AC$2*1%,IF(AND(AB1980="Best",U1980=200),$AC$2*1.5%,IF(AND(AB1980="Best",U1980="",K1980&lt;&gt;"Pro Syd"),$AC$2*0.5%,IF(AND(AB1980="Best",U1980=""),$AC$2*1%,IF(AND(AB1980="Best",U1980=100,Table1[[#This Row],[State]]="NSW"),$AC$2*0.4%,IF(AND(AB1980="Best",U1980=100),$AC$2*1%,IF(Table1[[#This Row],[Adj]]="Nat OK",$AC$2*0.5%,"xxx")))))))))))))))</f>
        <v/>
      </c>
      <c r="AD1980" s="133" t="str">
        <f t="shared" si="401"/>
        <v/>
      </c>
      <c r="AE1980" s="133" t="str">
        <f t="shared" si="402"/>
        <v/>
      </c>
      <c r="AF1980" s="133" t="str">
        <f>VLOOKUP(Table1[[#This Row],[Track]],$F$2672:$H$2715,2,FALSE)</f>
        <v>Vic</v>
      </c>
      <c r="AG1980" s="133" t="str">
        <f>VLOOKUP(Table1[[#This Row],[Track]],$F$2672:$H$2715,3,FALSE)</f>
        <v>-</v>
      </c>
      <c r="AH1980" s="133" t="str">
        <f>IF(Table1[[#This Row],[Date]]&lt;$AH$2,"",IF(Table1[[#This Row],[Date]]&lt;$AH$3,"Edge","Elite Combo"))</f>
        <v/>
      </c>
      <c r="AI1980" s="218">
        <f>Table1[[#This Row],[Time]]</f>
        <v>0.55902777777777779</v>
      </c>
      <c r="AJ1980" s="219" t="str">
        <f>Table1[[#This Row],[Track]]</f>
        <v>Caulfield</v>
      </c>
      <c r="AK1980" s="216">
        <f>Table1[[#This Row],[Race ]]</f>
        <v>3</v>
      </c>
      <c r="AL1980" s="219">
        <f>Table1[[#This Row],[TAB]]</f>
        <v>7</v>
      </c>
      <c r="AM1980" s="219" t="str">
        <f>Table1[[#This Row],[Selection]]</f>
        <v>Eye Of The Eagle</v>
      </c>
      <c r="AN1980" s="220" t="str">
        <f>Table1[[#This Row],[Sources]]</f>
        <v/>
      </c>
      <c r="AO1980" s="219" t="str">
        <f>Table1[[#This Row],[Scale Bet]]</f>
        <v/>
      </c>
    </row>
    <row r="1981" spans="5:41" ht="16.5" customHeight="1" x14ac:dyDescent="0.25">
      <c r="E1981" s="185">
        <v>45612</v>
      </c>
      <c r="F1981" s="35">
        <v>0.55902777777777779</v>
      </c>
      <c r="G1981" s="36" t="s">
        <v>201</v>
      </c>
      <c r="H1981" s="36">
        <v>3</v>
      </c>
      <c r="I1981" s="36">
        <v>13</v>
      </c>
      <c r="J1981" s="36" t="s">
        <v>269</v>
      </c>
      <c r="K1981" s="36" t="s">
        <v>13</v>
      </c>
      <c r="L1981" s="165">
        <v>13</v>
      </c>
      <c r="M1981" s="134">
        <f t="shared" si="390"/>
        <v>13</v>
      </c>
      <c r="N1981" s="36">
        <f t="shared" si="391"/>
        <v>1</v>
      </c>
      <c r="O1981" s="135" t="str">
        <f t="shared" si="392"/>
        <v>Nat-13</v>
      </c>
      <c r="P1981" s="186" t="str">
        <f t="shared" si="393"/>
        <v>OK</v>
      </c>
      <c r="Q1981" s="187">
        <f t="shared" si="394"/>
        <v>52</v>
      </c>
      <c r="R1981" s="150">
        <v>5.3</v>
      </c>
      <c r="S1981" s="187">
        <f t="shared" si="395"/>
        <v>275.59999999999997</v>
      </c>
      <c r="T1981" s="136" t="str">
        <f t="shared" si="396"/>
        <v>Regal Vow</v>
      </c>
      <c r="U1981" s="137" t="str">
        <f>IF(P1981="","",IF(N1981=1,"",IF(Q1981="","",IF(Q1981&lt;=100,100,IF(Table1[[#This Row],[Day]]="Wed",100,200)))))</f>
        <v/>
      </c>
      <c r="V1981" s="137" t="str">
        <f t="shared" si="397"/>
        <v/>
      </c>
      <c r="W1981" s="137" t="str">
        <f t="shared" si="398"/>
        <v/>
      </c>
      <c r="X1981" s="133">
        <f>100</f>
        <v>100</v>
      </c>
      <c r="Y1981" s="133">
        <f t="shared" si="399"/>
        <v>530</v>
      </c>
      <c r="Z1981" s="133">
        <f t="shared" si="400"/>
        <v>430</v>
      </c>
      <c r="AA1981" s="134" t="str">
        <f>TEXT(Table1[[#This Row],[Date]],"DDD")</f>
        <v>Sat</v>
      </c>
      <c r="AB1981" s="133" t="str">
        <f>IF(OR(G1981="Doomben",G1981="Eagle Farm"),"Q",IF(AND(Q1981&gt;1,Q1981&lt;55,Table1[[#This Row],[Source]]="Nat"),"Nat OK",IF(AND(Table1[[#This Row],[Source]]&lt;&gt;"Nat",Q1981&lt;55),"Poor &lt;55",IF(OR(G1981="Randwick",G1981="Flemington",G1981="Caulfield",G1981="Sandown Lake",G1981="Sandown Hill"),"Best","ave"))))</f>
        <v>Nat OK</v>
      </c>
      <c r="AC1981" s="133">
        <f>IF(Q1981="","",IF(AB1981="Poor &lt;55",$AC$2*0.2%,IF(AND(AB1981="Q",AA1981&lt;&gt;"Wed"),$AC$2*0.4%,IF(AND(AB1981="Q",AA1981="Wed"),$AC$2*0.5%,IF(AND(AB1981="Ave",U1981=100),$AC$2*0.5%,IF(AND(AB1981="ave",U1981="",N1981=1,AG1981="Bush"),$AC$2*1%,IF(AND(AB1981="ave",U1981="",Q1981&gt;100),$AC$2*1.3%,IF(AND(AB1981="ave",U1981=""),$AC$2*1.2%,IF(AND(AB1981="Ave",U1981=200),$AC$2*1%,IF(AND(AB1981="Best",U1981=200),$AC$2*1.5%,IF(AND(AB1981="Best",U1981="",K1981&lt;&gt;"Pro Syd"),$AC$2*0.5%,IF(AND(AB1981="Best",U1981=""),$AC$2*1%,IF(AND(AB1981="Best",U1981=100,Table1[[#This Row],[State]]="NSW"),$AC$2*0.4%,IF(AND(AB1981="Best",U1981=100),$AC$2*1%,IF(Table1[[#This Row],[Adj]]="Nat OK",$AC$2*0.5%,"xxx")))))))))))))))</f>
        <v>50</v>
      </c>
      <c r="AD1981" s="133">
        <f t="shared" si="401"/>
        <v>265</v>
      </c>
      <c r="AE1981" s="133">
        <f t="shared" si="402"/>
        <v>215</v>
      </c>
      <c r="AF1981" s="133" t="str">
        <f>VLOOKUP(Table1[[#This Row],[Track]],$F$2672:$H$2715,2,FALSE)</f>
        <v>Vic</v>
      </c>
      <c r="AG1981" s="133" t="str">
        <f>VLOOKUP(Table1[[#This Row],[Track]],$F$2672:$H$2715,3,FALSE)</f>
        <v>-</v>
      </c>
      <c r="AH1981" s="133" t="str">
        <f>IF(Table1[[#This Row],[Date]]&lt;$AH$2,"",IF(Table1[[#This Row],[Date]]&lt;$AH$3,"Edge","Elite Combo"))</f>
        <v/>
      </c>
      <c r="AI1981" s="218">
        <f>Table1[[#This Row],[Time]]</f>
        <v>0.55902777777777779</v>
      </c>
      <c r="AJ1981" s="219" t="str">
        <f>Table1[[#This Row],[Track]]</f>
        <v>Caulfield</v>
      </c>
      <c r="AK1981" s="216">
        <f>Table1[[#This Row],[Race ]]</f>
        <v>3</v>
      </c>
      <c r="AL1981" s="219">
        <f>Table1[[#This Row],[TAB]]</f>
        <v>13</v>
      </c>
      <c r="AM1981" s="219" t="str">
        <f>Table1[[#This Row],[Selection]]</f>
        <v>Regal Vow</v>
      </c>
      <c r="AN1981" s="220" t="str">
        <f>Table1[[#This Row],[Sources]]</f>
        <v>Nat-13</v>
      </c>
      <c r="AO1981" s="219">
        <f>Table1[[#This Row],[Scale Bet]]</f>
        <v>50</v>
      </c>
    </row>
    <row r="1982" spans="5:41" ht="16.5" customHeight="1" x14ac:dyDescent="0.25">
      <c r="E1982" s="185">
        <v>45612</v>
      </c>
      <c r="F1982" s="35">
        <v>0.58333333333333337</v>
      </c>
      <c r="G1982" s="36" t="s">
        <v>201</v>
      </c>
      <c r="H1982" s="36">
        <v>4</v>
      </c>
      <c r="I1982" s="36">
        <v>1</v>
      </c>
      <c r="J1982" s="36" t="s">
        <v>492</v>
      </c>
      <c r="K1982" s="36" t="s">
        <v>1</v>
      </c>
      <c r="L1982" s="165">
        <v>10</v>
      </c>
      <c r="M1982" s="134">
        <f t="shared" si="390"/>
        <v>23</v>
      </c>
      <c r="N1982" s="36">
        <f t="shared" si="391"/>
        <v>2</v>
      </c>
      <c r="O1982" s="135" t="str">
        <f t="shared" si="392"/>
        <v>E4-10/Nat-13</v>
      </c>
      <c r="P1982" s="186" t="str">
        <f t="shared" si="393"/>
        <v>OK</v>
      </c>
      <c r="Q1982" s="187">
        <f t="shared" si="394"/>
        <v>92</v>
      </c>
      <c r="R1982" s="150"/>
      <c r="S1982" s="187" t="str">
        <f t="shared" si="395"/>
        <v/>
      </c>
      <c r="T1982" s="136" t="str">
        <f t="shared" si="396"/>
        <v>Coleman</v>
      </c>
      <c r="U1982" s="137">
        <f>IF(P1982="","",IF(N1982=1,"",IF(Q1982="","",IF(Q1982&lt;=100,100,IF(Table1[[#This Row],[Day]]="Wed",100,200)))))</f>
        <v>100</v>
      </c>
      <c r="V1982" s="137" t="str">
        <f t="shared" si="397"/>
        <v/>
      </c>
      <c r="W1982" s="137">
        <f t="shared" si="398"/>
        <v>-100</v>
      </c>
      <c r="X1982" s="133">
        <f>100</f>
        <v>100</v>
      </c>
      <c r="Y1982" s="133" t="str">
        <f t="shared" si="399"/>
        <v/>
      </c>
      <c r="Z1982" s="133">
        <f t="shared" si="400"/>
        <v>-100</v>
      </c>
      <c r="AA1982" s="134" t="str">
        <f>TEXT(Table1[[#This Row],[Date]],"DDD")</f>
        <v>Sat</v>
      </c>
      <c r="AB1982" s="133" t="str">
        <f>IF(OR(G1982="Doomben",G1982="Eagle Farm"),"Q",IF(AND(Q1982&gt;1,Q1982&lt;55,Table1[[#This Row],[Source]]="Nat"),"Nat OK",IF(AND(Table1[[#This Row],[Source]]&lt;&gt;"Nat",Q1982&lt;55),"Poor &lt;55",IF(OR(G1982="Randwick",G1982="Flemington",G1982="Caulfield",G1982="Sandown Lake",G1982="Sandown Hill"),"Best","ave"))))</f>
        <v>Best</v>
      </c>
      <c r="AC1982" s="133">
        <f>IF(Q1982="","",IF(AB1982="Poor &lt;55",$AC$2*0.2%,IF(AND(AB1982="Q",AA1982&lt;&gt;"Wed"),$AC$2*0.4%,IF(AND(AB1982="Q",AA1982="Wed"),$AC$2*0.5%,IF(AND(AB1982="Ave",U1982=100),$AC$2*0.5%,IF(AND(AB1982="ave",U1982="",N1982=1,AG1982="Bush"),$AC$2*1%,IF(AND(AB1982="ave",U1982="",Q1982&gt;100),$AC$2*1.3%,IF(AND(AB1982="ave",U1982=""),$AC$2*1.2%,IF(AND(AB1982="Ave",U1982=200),$AC$2*1%,IF(AND(AB1982="Best",U1982=200),$AC$2*1.5%,IF(AND(AB1982="Best",U1982="",K1982&lt;&gt;"Pro Syd"),$AC$2*0.5%,IF(AND(AB1982="Best",U1982=""),$AC$2*1%,IF(AND(AB1982="Best",U1982=100,Table1[[#This Row],[State]]="NSW"),$AC$2*0.4%,IF(AND(AB1982="Best",U1982=100),$AC$2*1%,IF(Table1[[#This Row],[Adj]]="Nat OK",$AC$2*0.5%,"xxx")))))))))))))))</f>
        <v>100</v>
      </c>
      <c r="AD1982" s="133" t="str">
        <f t="shared" si="401"/>
        <v/>
      </c>
      <c r="AE1982" s="133">
        <f t="shared" si="402"/>
        <v>-100</v>
      </c>
      <c r="AF1982" s="133" t="str">
        <f>VLOOKUP(Table1[[#This Row],[Track]],$F$2672:$H$2715,2,FALSE)</f>
        <v>Vic</v>
      </c>
      <c r="AG1982" s="133" t="str">
        <f>VLOOKUP(Table1[[#This Row],[Track]],$F$2672:$H$2715,3,FALSE)</f>
        <v>-</v>
      </c>
      <c r="AH1982" s="133" t="str">
        <f>IF(Table1[[#This Row],[Date]]&lt;$AH$2,"",IF(Table1[[#This Row],[Date]]&lt;$AH$3,"Edge","Elite Combo"))</f>
        <v/>
      </c>
      <c r="AI1982" s="218">
        <f>Table1[[#This Row],[Time]]</f>
        <v>0.58333333333333337</v>
      </c>
      <c r="AJ1982" s="219" t="str">
        <f>Table1[[#This Row],[Track]]</f>
        <v>Caulfield</v>
      </c>
      <c r="AK1982" s="216">
        <f>Table1[[#This Row],[Race ]]</f>
        <v>4</v>
      </c>
      <c r="AL1982" s="219">
        <f>Table1[[#This Row],[TAB]]</f>
        <v>1</v>
      </c>
      <c r="AM1982" s="219" t="str">
        <f>Table1[[#This Row],[Selection]]</f>
        <v>Coleman</v>
      </c>
      <c r="AN1982" s="220" t="str">
        <f>Table1[[#This Row],[Sources]]</f>
        <v>E4-10/Nat-13</v>
      </c>
      <c r="AO1982" s="219">
        <f>Table1[[#This Row],[Scale Bet]]</f>
        <v>100</v>
      </c>
    </row>
    <row r="1983" spans="5:41" ht="16.5" customHeight="1" x14ac:dyDescent="0.25">
      <c r="E1983" s="185">
        <v>45612</v>
      </c>
      <c r="F1983" s="35">
        <v>0.58333333333333337</v>
      </c>
      <c r="G1983" s="36" t="s">
        <v>201</v>
      </c>
      <c r="H1983" s="36">
        <v>4</v>
      </c>
      <c r="I1983" s="36">
        <v>1</v>
      </c>
      <c r="J1983" s="36" t="s">
        <v>492</v>
      </c>
      <c r="K1983" s="36" t="s">
        <v>13</v>
      </c>
      <c r="L1983" s="165">
        <v>13</v>
      </c>
      <c r="M1983" s="134" t="str">
        <f t="shared" si="390"/>
        <v/>
      </c>
      <c r="N1983" s="36" t="str">
        <f t="shared" si="391"/>
        <v/>
      </c>
      <c r="O1983" s="135" t="str">
        <f t="shared" si="392"/>
        <v/>
      </c>
      <c r="P1983" s="186" t="str">
        <f t="shared" si="393"/>
        <v>OK</v>
      </c>
      <c r="Q1983" s="187" t="str">
        <f t="shared" si="394"/>
        <v/>
      </c>
      <c r="R1983" s="150"/>
      <c r="S1983" s="187" t="str">
        <f t="shared" si="395"/>
        <v/>
      </c>
      <c r="T1983" s="136" t="str">
        <f t="shared" si="396"/>
        <v>Coleman</v>
      </c>
      <c r="U1983" s="137" t="str">
        <f>IF(P1983="","",IF(N1983=1,"",IF(Q1983="","",IF(Q1983&lt;=100,100,IF(Table1[[#This Row],[Day]]="Wed",100,200)))))</f>
        <v/>
      </c>
      <c r="V1983" s="137" t="str">
        <f t="shared" si="397"/>
        <v/>
      </c>
      <c r="W1983" s="137" t="str">
        <f t="shared" si="398"/>
        <v/>
      </c>
      <c r="X1983" s="133">
        <f>100</f>
        <v>100</v>
      </c>
      <c r="Y1983" s="133" t="str">
        <f t="shared" si="399"/>
        <v/>
      </c>
      <c r="Z1983" s="133">
        <f t="shared" si="400"/>
        <v>-100</v>
      </c>
      <c r="AA1983" s="134" t="str">
        <f>TEXT(Table1[[#This Row],[Date]],"DDD")</f>
        <v>Sat</v>
      </c>
      <c r="AB1983" s="133" t="str">
        <f>IF(OR(G1983="Doomben",G1983="Eagle Farm"),"Q",IF(AND(Q1983&gt;1,Q1983&lt;55,Table1[[#This Row],[Source]]="Nat"),"Nat OK",IF(AND(Table1[[#This Row],[Source]]&lt;&gt;"Nat",Q1983&lt;55),"Poor &lt;55",IF(OR(G1983="Randwick",G1983="Flemington",G1983="Caulfield",G1983="Sandown Lake",G1983="Sandown Hill"),"Best","ave"))))</f>
        <v>Best</v>
      </c>
      <c r="AC1983" s="133" t="str">
        <f>IF(Q1983="","",IF(AB1983="Poor &lt;55",$AC$2*0.2%,IF(AND(AB1983="Q",AA1983&lt;&gt;"Wed"),$AC$2*0.4%,IF(AND(AB1983="Q",AA1983="Wed"),$AC$2*0.5%,IF(AND(AB1983="Ave",U1983=100),$AC$2*0.5%,IF(AND(AB1983="ave",U1983="",N1983=1,AG1983="Bush"),$AC$2*1%,IF(AND(AB1983="ave",U1983="",Q1983&gt;100),$AC$2*1.3%,IF(AND(AB1983="ave",U1983=""),$AC$2*1.2%,IF(AND(AB1983="Ave",U1983=200),$AC$2*1%,IF(AND(AB1983="Best",U1983=200),$AC$2*1.5%,IF(AND(AB1983="Best",U1983="",K1983&lt;&gt;"Pro Syd"),$AC$2*0.5%,IF(AND(AB1983="Best",U1983=""),$AC$2*1%,IF(AND(AB1983="Best",U1983=100,Table1[[#This Row],[State]]="NSW"),$AC$2*0.4%,IF(AND(AB1983="Best",U1983=100),$AC$2*1%,IF(Table1[[#This Row],[Adj]]="Nat OK",$AC$2*0.5%,"xxx")))))))))))))))</f>
        <v/>
      </c>
      <c r="AD1983" s="133" t="str">
        <f t="shared" si="401"/>
        <v/>
      </c>
      <c r="AE1983" s="133" t="str">
        <f t="shared" si="402"/>
        <v/>
      </c>
      <c r="AF1983" s="133" t="str">
        <f>VLOOKUP(Table1[[#This Row],[Track]],$F$2672:$H$2715,2,FALSE)</f>
        <v>Vic</v>
      </c>
      <c r="AG1983" s="133" t="str">
        <f>VLOOKUP(Table1[[#This Row],[Track]],$F$2672:$H$2715,3,FALSE)</f>
        <v>-</v>
      </c>
      <c r="AH1983" s="133" t="str">
        <f>IF(Table1[[#This Row],[Date]]&lt;$AH$2,"",IF(Table1[[#This Row],[Date]]&lt;$AH$3,"Edge","Elite Combo"))</f>
        <v/>
      </c>
      <c r="AI1983" s="218">
        <f>Table1[[#This Row],[Time]]</f>
        <v>0.58333333333333337</v>
      </c>
      <c r="AJ1983" s="219" t="str">
        <f>Table1[[#This Row],[Track]]</f>
        <v>Caulfield</v>
      </c>
      <c r="AK1983" s="216">
        <f>Table1[[#This Row],[Race ]]</f>
        <v>4</v>
      </c>
      <c r="AL1983" s="219">
        <f>Table1[[#This Row],[TAB]]</f>
        <v>1</v>
      </c>
      <c r="AM1983" s="219" t="str">
        <f>Table1[[#This Row],[Selection]]</f>
        <v>Coleman</v>
      </c>
      <c r="AN1983" s="220" t="str">
        <f>Table1[[#This Row],[Sources]]</f>
        <v/>
      </c>
      <c r="AO1983" s="219" t="str">
        <f>Table1[[#This Row],[Scale Bet]]</f>
        <v/>
      </c>
    </row>
    <row r="1984" spans="5:41" ht="16.5" customHeight="1" x14ac:dyDescent="0.25">
      <c r="E1984" s="185">
        <v>45612</v>
      </c>
      <c r="F1984" s="35">
        <v>0.59722222222222221</v>
      </c>
      <c r="G1984" s="36" t="s">
        <v>489</v>
      </c>
      <c r="H1984" s="36">
        <v>4</v>
      </c>
      <c r="I1984" s="36">
        <v>4</v>
      </c>
      <c r="J1984" s="36" t="s">
        <v>74</v>
      </c>
      <c r="K1984" s="36" t="s">
        <v>1</v>
      </c>
      <c r="L1984" s="165">
        <v>15</v>
      </c>
      <c r="M1984" s="134">
        <f t="shared" si="390"/>
        <v>45</v>
      </c>
      <c r="N1984" s="36">
        <f t="shared" si="391"/>
        <v>3</v>
      </c>
      <c r="O1984" s="135" t="str">
        <f t="shared" si="392"/>
        <v>E4-15/Edge-15/Nat-15</v>
      </c>
      <c r="P1984" s="186" t="str">
        <f t="shared" si="393"/>
        <v/>
      </c>
      <c r="Q1984" s="187">
        <f t="shared" si="394"/>
        <v>180</v>
      </c>
      <c r="R1984" s="150"/>
      <c r="S1984" s="187" t="str">
        <f t="shared" si="395"/>
        <v/>
      </c>
      <c r="T1984" s="136" t="str">
        <f t="shared" si="396"/>
        <v>Bullets High</v>
      </c>
      <c r="U1984" s="137" t="str">
        <f>IF(P1984="","",IF(N1984=1,"",IF(Q1984="","",IF(Q1984&lt;=100,100,IF(Table1[[#This Row],[Day]]="Wed",100,200)))))</f>
        <v/>
      </c>
      <c r="V1984" s="137" t="str">
        <f t="shared" si="397"/>
        <v/>
      </c>
      <c r="W1984" s="137" t="str">
        <f t="shared" si="398"/>
        <v/>
      </c>
      <c r="X1984" s="133">
        <f>100</f>
        <v>100</v>
      </c>
      <c r="Y1984" s="133" t="str">
        <f t="shared" si="399"/>
        <v/>
      </c>
      <c r="Z1984" s="133">
        <f t="shared" si="400"/>
        <v>-100</v>
      </c>
      <c r="AA1984" s="134" t="str">
        <f>TEXT(Table1[[#This Row],[Date]],"DDD")</f>
        <v>Sat</v>
      </c>
      <c r="AB1984" s="133" t="str">
        <f>IF(OR(G1984="Doomben",G1984="Eagle Farm"),"Q",IF(AND(Q1984&gt;1,Q1984&lt;55,Table1[[#This Row],[Source]]="Nat"),"Nat OK",IF(AND(Table1[[#This Row],[Source]]&lt;&gt;"Nat",Q1984&lt;55),"Poor &lt;55",IF(OR(G1984="Randwick",G1984="Flemington",G1984="Caulfield",G1984="Sandown Lake",G1984="Sandown Hill"),"Best","ave"))))</f>
        <v>ave</v>
      </c>
      <c r="AC1984" s="133">
        <f>IF(Q1984="","",IF(AB1984="Poor &lt;55",$AC$2*0.2%,IF(AND(AB1984="Q",AA1984&lt;&gt;"Wed"),$AC$2*0.4%,IF(AND(AB1984="Q",AA1984="Wed"),$AC$2*0.5%,IF(AND(AB1984="Ave",U1984=100),$AC$2*0.5%,IF(AND(AB1984="ave",U1984="",N1984=1,AG1984="Bush"),$AC$2*1%,IF(AND(AB1984="ave",U1984="",Q1984&gt;100),$AC$2*1.3%,IF(AND(AB1984="ave",U1984=""),$AC$2*1.2%,IF(AND(AB1984="Ave",U1984=200),$AC$2*1%,IF(AND(AB1984="Best",U1984=200),$AC$2*1.5%,IF(AND(AB1984="Best",U1984="",K1984&lt;&gt;"Pro Syd"),$AC$2*0.5%,IF(AND(AB1984="Best",U1984=""),$AC$2*1%,IF(AND(AB1984="Best",U1984=100,Table1[[#This Row],[State]]="NSW"),$AC$2*0.4%,IF(AND(AB1984="Best",U1984=100),$AC$2*1%,IF(Table1[[#This Row],[Adj]]="Nat OK",$AC$2*0.5%,"xxx")))))))))))))))</f>
        <v>130</v>
      </c>
      <c r="AD1984" s="133" t="str">
        <f t="shared" si="401"/>
        <v/>
      </c>
      <c r="AE1984" s="133">
        <f t="shared" si="402"/>
        <v>-130</v>
      </c>
      <c r="AF1984" s="133" t="str">
        <f>VLOOKUP(Table1[[#This Row],[Track]],$F$2672:$H$2715,2,FALSE)</f>
        <v>NSW</v>
      </c>
      <c r="AG1984" s="133" t="str">
        <f>VLOOKUP(Table1[[#This Row],[Track]],$F$2672:$H$2715,3,FALSE)</f>
        <v>Bush</v>
      </c>
      <c r="AH1984" s="133" t="str">
        <f>IF(Table1[[#This Row],[Date]]&lt;$AH$2,"",IF(Table1[[#This Row],[Date]]&lt;$AH$3,"Edge","Elite Combo"))</f>
        <v/>
      </c>
      <c r="AI1984" s="218">
        <f>Table1[[#This Row],[Time]]</f>
        <v>0.59722222222222221</v>
      </c>
      <c r="AJ1984" s="219" t="str">
        <f>Table1[[#This Row],[Track]]</f>
        <v>Newcastle</v>
      </c>
      <c r="AK1984" s="216">
        <f>Table1[[#This Row],[Race ]]</f>
        <v>4</v>
      </c>
      <c r="AL1984" s="219">
        <f>Table1[[#This Row],[TAB]]</f>
        <v>4</v>
      </c>
      <c r="AM1984" s="219" t="str">
        <f>Table1[[#This Row],[Selection]]</f>
        <v>Bullets High</v>
      </c>
      <c r="AN1984" s="220" t="str">
        <f>Table1[[#This Row],[Sources]]</f>
        <v>E4-15/Edge-15/Nat-15</v>
      </c>
      <c r="AO1984" s="219">
        <f>Table1[[#This Row],[Scale Bet]]</f>
        <v>130</v>
      </c>
    </row>
    <row r="1985" spans="5:41" ht="16.5" customHeight="1" x14ac:dyDescent="0.25">
      <c r="E1985" s="185">
        <v>45612</v>
      </c>
      <c r="F1985" s="35">
        <v>0.59722222222222221</v>
      </c>
      <c r="G1985" s="36" t="s">
        <v>489</v>
      </c>
      <c r="H1985" s="36">
        <v>4</v>
      </c>
      <c r="I1985" s="36">
        <v>4</v>
      </c>
      <c r="J1985" s="36" t="s">
        <v>74</v>
      </c>
      <c r="K1985" s="36" t="s">
        <v>40</v>
      </c>
      <c r="L1985" s="165">
        <v>15</v>
      </c>
      <c r="M1985" s="134" t="str">
        <f t="shared" si="390"/>
        <v/>
      </c>
      <c r="N1985" s="36" t="str">
        <f t="shared" si="391"/>
        <v/>
      </c>
      <c r="O1985" s="135" t="str">
        <f t="shared" si="392"/>
        <v/>
      </c>
      <c r="P1985" s="186" t="str">
        <f t="shared" si="393"/>
        <v/>
      </c>
      <c r="Q1985" s="187" t="str">
        <f t="shared" si="394"/>
        <v/>
      </c>
      <c r="R1985" s="150"/>
      <c r="S1985" s="187" t="str">
        <f t="shared" si="395"/>
        <v/>
      </c>
      <c r="T1985" s="136" t="str">
        <f t="shared" si="396"/>
        <v>Bullets High</v>
      </c>
      <c r="U1985" s="137" t="str">
        <f>IF(P1985="","",IF(N1985=1,"",IF(Q1985="","",IF(Q1985&lt;=100,100,IF(Table1[[#This Row],[Day]]="Wed",100,200)))))</f>
        <v/>
      </c>
      <c r="V1985" s="137" t="str">
        <f t="shared" si="397"/>
        <v/>
      </c>
      <c r="W1985" s="137" t="str">
        <f t="shared" si="398"/>
        <v/>
      </c>
      <c r="X1985" s="133">
        <f>100</f>
        <v>100</v>
      </c>
      <c r="Y1985" s="133" t="str">
        <f t="shared" si="399"/>
        <v/>
      </c>
      <c r="Z1985" s="133">
        <f t="shared" si="400"/>
        <v>-100</v>
      </c>
      <c r="AA1985" s="134" t="str">
        <f>TEXT(Table1[[#This Row],[Date]],"DDD")</f>
        <v>Sat</v>
      </c>
      <c r="AB1985" s="133" t="str">
        <f>IF(OR(G1985="Doomben",G1985="Eagle Farm"),"Q",IF(AND(Q1985&gt;1,Q1985&lt;55,Table1[[#This Row],[Source]]="Nat"),"Nat OK",IF(AND(Table1[[#This Row],[Source]]&lt;&gt;"Nat",Q1985&lt;55),"Poor &lt;55",IF(OR(G1985="Randwick",G1985="Flemington",G1985="Caulfield",G1985="Sandown Lake",G1985="Sandown Hill"),"Best","ave"))))</f>
        <v>ave</v>
      </c>
      <c r="AC1985" s="133" t="str">
        <f>IF(Q1985="","",IF(AB1985="Poor &lt;55",$AC$2*0.2%,IF(AND(AB1985="Q",AA1985&lt;&gt;"Wed"),$AC$2*0.4%,IF(AND(AB1985="Q",AA1985="Wed"),$AC$2*0.5%,IF(AND(AB1985="Ave",U1985=100),$AC$2*0.5%,IF(AND(AB1985="ave",U1985="",N1985=1,AG1985="Bush"),$AC$2*1%,IF(AND(AB1985="ave",U1985="",Q1985&gt;100),$AC$2*1.3%,IF(AND(AB1985="ave",U1985=""),$AC$2*1.2%,IF(AND(AB1985="Ave",U1985=200),$AC$2*1%,IF(AND(AB1985="Best",U1985=200),$AC$2*1.5%,IF(AND(AB1985="Best",U1985="",K1985&lt;&gt;"Pro Syd"),$AC$2*0.5%,IF(AND(AB1985="Best",U1985=""),$AC$2*1%,IF(AND(AB1985="Best",U1985=100,Table1[[#This Row],[State]]="NSW"),$AC$2*0.4%,IF(AND(AB1985="Best",U1985=100),$AC$2*1%,IF(Table1[[#This Row],[Adj]]="Nat OK",$AC$2*0.5%,"xxx")))))))))))))))</f>
        <v/>
      </c>
      <c r="AD1985" s="133" t="str">
        <f t="shared" si="401"/>
        <v/>
      </c>
      <c r="AE1985" s="133" t="str">
        <f t="shared" si="402"/>
        <v/>
      </c>
      <c r="AF1985" s="133" t="str">
        <f>VLOOKUP(Table1[[#This Row],[Track]],$F$2672:$H$2715,2,FALSE)</f>
        <v>NSW</v>
      </c>
      <c r="AG1985" s="133" t="str">
        <f>VLOOKUP(Table1[[#This Row],[Track]],$F$2672:$H$2715,3,FALSE)</f>
        <v>Bush</v>
      </c>
      <c r="AH1985" s="133" t="str">
        <f>IF(Table1[[#This Row],[Date]]&lt;$AH$2,"",IF(Table1[[#This Row],[Date]]&lt;$AH$3,"Edge","Elite Combo"))</f>
        <v/>
      </c>
      <c r="AI1985" s="218">
        <f>Table1[[#This Row],[Time]]</f>
        <v>0.59722222222222221</v>
      </c>
      <c r="AJ1985" s="219" t="str">
        <f>Table1[[#This Row],[Track]]</f>
        <v>Newcastle</v>
      </c>
      <c r="AK1985" s="216">
        <f>Table1[[#This Row],[Race ]]</f>
        <v>4</v>
      </c>
      <c r="AL1985" s="219">
        <f>Table1[[#This Row],[TAB]]</f>
        <v>4</v>
      </c>
      <c r="AM1985" s="219" t="str">
        <f>Table1[[#This Row],[Selection]]</f>
        <v>Bullets High</v>
      </c>
      <c r="AN1985" s="220" t="str">
        <f>Table1[[#This Row],[Sources]]</f>
        <v/>
      </c>
      <c r="AO1985" s="219" t="str">
        <f>Table1[[#This Row],[Scale Bet]]</f>
        <v/>
      </c>
    </row>
    <row r="1986" spans="5:41" ht="16.5" customHeight="1" x14ac:dyDescent="0.25">
      <c r="E1986" s="185">
        <v>45612</v>
      </c>
      <c r="F1986" s="35">
        <v>0.59722222222222221</v>
      </c>
      <c r="G1986" s="36" t="s">
        <v>489</v>
      </c>
      <c r="H1986" s="36">
        <v>4</v>
      </c>
      <c r="I1986" s="36">
        <v>4</v>
      </c>
      <c r="J1986" s="36" t="s">
        <v>74</v>
      </c>
      <c r="K1986" s="36" t="s">
        <v>13</v>
      </c>
      <c r="L1986" s="165">
        <v>15</v>
      </c>
      <c r="M1986" s="134" t="str">
        <f t="shared" si="390"/>
        <v/>
      </c>
      <c r="N1986" s="36" t="str">
        <f t="shared" si="391"/>
        <v/>
      </c>
      <c r="O1986" s="135" t="str">
        <f t="shared" si="392"/>
        <v/>
      </c>
      <c r="P1986" s="186" t="str">
        <f t="shared" si="393"/>
        <v/>
      </c>
      <c r="Q1986" s="187" t="str">
        <f t="shared" si="394"/>
        <v/>
      </c>
      <c r="R1986" s="150"/>
      <c r="S1986" s="187" t="str">
        <f t="shared" si="395"/>
        <v/>
      </c>
      <c r="T1986" s="136" t="str">
        <f t="shared" si="396"/>
        <v>Bullets High</v>
      </c>
      <c r="U1986" s="137" t="str">
        <f>IF(P1986="","",IF(N1986=1,"",IF(Q1986="","",IF(Q1986&lt;=100,100,IF(Table1[[#This Row],[Day]]="Wed",100,200)))))</f>
        <v/>
      </c>
      <c r="V1986" s="137" t="str">
        <f t="shared" si="397"/>
        <v/>
      </c>
      <c r="W1986" s="137" t="str">
        <f t="shared" si="398"/>
        <v/>
      </c>
      <c r="X1986" s="133">
        <f>100</f>
        <v>100</v>
      </c>
      <c r="Y1986" s="133" t="str">
        <f t="shared" si="399"/>
        <v/>
      </c>
      <c r="Z1986" s="133">
        <f t="shared" si="400"/>
        <v>-100</v>
      </c>
      <c r="AA1986" s="134" t="str">
        <f>TEXT(Table1[[#This Row],[Date]],"DDD")</f>
        <v>Sat</v>
      </c>
      <c r="AB1986" s="133" t="str">
        <f>IF(OR(G1986="Doomben",G1986="Eagle Farm"),"Q",IF(AND(Q1986&gt;1,Q1986&lt;55,Table1[[#This Row],[Source]]="Nat"),"Nat OK",IF(AND(Table1[[#This Row],[Source]]&lt;&gt;"Nat",Q1986&lt;55),"Poor &lt;55",IF(OR(G1986="Randwick",G1986="Flemington",G1986="Caulfield",G1986="Sandown Lake",G1986="Sandown Hill"),"Best","ave"))))</f>
        <v>ave</v>
      </c>
      <c r="AC1986" s="133" t="str">
        <f>IF(Q1986="","",IF(AB1986="Poor &lt;55",$AC$2*0.2%,IF(AND(AB1986="Q",AA1986&lt;&gt;"Wed"),$AC$2*0.4%,IF(AND(AB1986="Q",AA1986="Wed"),$AC$2*0.5%,IF(AND(AB1986="Ave",U1986=100),$AC$2*0.5%,IF(AND(AB1986="ave",U1986="",N1986=1,AG1986="Bush"),$AC$2*1%,IF(AND(AB1986="ave",U1986="",Q1986&gt;100),$AC$2*1.3%,IF(AND(AB1986="ave",U1986=""),$AC$2*1.2%,IF(AND(AB1986="Ave",U1986=200),$AC$2*1%,IF(AND(AB1986="Best",U1986=200),$AC$2*1.5%,IF(AND(AB1986="Best",U1986="",K1986&lt;&gt;"Pro Syd"),$AC$2*0.5%,IF(AND(AB1986="Best",U1986=""),$AC$2*1%,IF(AND(AB1986="Best",U1986=100,Table1[[#This Row],[State]]="NSW"),$AC$2*0.4%,IF(AND(AB1986="Best",U1986=100),$AC$2*1%,IF(Table1[[#This Row],[Adj]]="Nat OK",$AC$2*0.5%,"xxx")))))))))))))))</f>
        <v/>
      </c>
      <c r="AD1986" s="133" t="str">
        <f t="shared" si="401"/>
        <v/>
      </c>
      <c r="AE1986" s="133" t="str">
        <f t="shared" si="402"/>
        <v/>
      </c>
      <c r="AF1986" s="133" t="str">
        <f>VLOOKUP(Table1[[#This Row],[Track]],$F$2672:$H$2715,2,FALSE)</f>
        <v>NSW</v>
      </c>
      <c r="AG1986" s="133" t="str">
        <f>VLOOKUP(Table1[[#This Row],[Track]],$F$2672:$H$2715,3,FALSE)</f>
        <v>Bush</v>
      </c>
      <c r="AH1986" s="133" t="str">
        <f>IF(Table1[[#This Row],[Date]]&lt;$AH$2,"",IF(Table1[[#This Row],[Date]]&lt;$AH$3,"Edge","Elite Combo"))</f>
        <v/>
      </c>
      <c r="AI1986" s="218">
        <f>Table1[[#This Row],[Time]]</f>
        <v>0.59722222222222221</v>
      </c>
      <c r="AJ1986" s="219" t="str">
        <f>Table1[[#This Row],[Track]]</f>
        <v>Newcastle</v>
      </c>
      <c r="AK1986" s="216">
        <f>Table1[[#This Row],[Race ]]</f>
        <v>4</v>
      </c>
      <c r="AL1986" s="219">
        <f>Table1[[#This Row],[TAB]]</f>
        <v>4</v>
      </c>
      <c r="AM1986" s="219" t="str">
        <f>Table1[[#This Row],[Selection]]</f>
        <v>Bullets High</v>
      </c>
      <c r="AN1986" s="220" t="str">
        <f>Table1[[#This Row],[Sources]]</f>
        <v/>
      </c>
      <c r="AO1986" s="219" t="str">
        <f>Table1[[#This Row],[Scale Bet]]</f>
        <v/>
      </c>
    </row>
    <row r="1987" spans="5:41" ht="16.5" customHeight="1" x14ac:dyDescent="0.25">
      <c r="E1987" s="185">
        <v>45612</v>
      </c>
      <c r="F1987" s="35">
        <v>0.59722222222222221</v>
      </c>
      <c r="G1987" s="36" t="s">
        <v>489</v>
      </c>
      <c r="H1987" s="36">
        <v>4</v>
      </c>
      <c r="I1987" s="36">
        <v>11</v>
      </c>
      <c r="J1987" s="36" t="s">
        <v>493</v>
      </c>
      <c r="K1987" s="36" t="s">
        <v>60</v>
      </c>
      <c r="L1987" s="165">
        <v>15</v>
      </c>
      <c r="M1987" s="134">
        <f t="shared" si="390"/>
        <v>15</v>
      </c>
      <c r="N1987" s="36">
        <f t="shared" si="391"/>
        <v>1</v>
      </c>
      <c r="O1987" s="135" t="str">
        <f t="shared" si="392"/>
        <v>Pro Syd-15</v>
      </c>
      <c r="P1987" s="186" t="str">
        <f t="shared" si="393"/>
        <v/>
      </c>
      <c r="Q1987" s="187">
        <f t="shared" si="394"/>
        <v>60</v>
      </c>
      <c r="R1987" s="150">
        <v>7</v>
      </c>
      <c r="S1987" s="187">
        <f t="shared" si="395"/>
        <v>420</v>
      </c>
      <c r="T1987" s="136" t="str">
        <f t="shared" si="396"/>
        <v>Dazzle Legend</v>
      </c>
      <c r="U1987" s="137" t="str">
        <f>IF(P1987="","",IF(N1987=1,"",IF(Q1987="","",IF(Q1987&lt;=100,100,IF(Table1[[#This Row],[Day]]="Wed",100,200)))))</f>
        <v/>
      </c>
      <c r="V1987" s="137" t="str">
        <f t="shared" si="397"/>
        <v/>
      </c>
      <c r="W1987" s="137" t="str">
        <f t="shared" si="398"/>
        <v/>
      </c>
      <c r="X1987" s="133">
        <f>100</f>
        <v>100</v>
      </c>
      <c r="Y1987" s="133">
        <f t="shared" si="399"/>
        <v>700</v>
      </c>
      <c r="Z1987" s="133">
        <f t="shared" si="400"/>
        <v>600</v>
      </c>
      <c r="AA1987" s="134" t="str">
        <f>TEXT(Table1[[#This Row],[Date]],"DDD")</f>
        <v>Sat</v>
      </c>
      <c r="AB1987" s="133" t="str">
        <f>IF(OR(G1987="Doomben",G1987="Eagle Farm"),"Q",IF(AND(Q1987&gt;1,Q1987&lt;55,Table1[[#This Row],[Source]]="Nat"),"Nat OK",IF(AND(Table1[[#This Row],[Source]]&lt;&gt;"Nat",Q1987&lt;55),"Poor &lt;55",IF(OR(G1987="Randwick",G1987="Flemington",G1987="Caulfield",G1987="Sandown Lake",G1987="Sandown Hill"),"Best","ave"))))</f>
        <v>ave</v>
      </c>
      <c r="AC1987" s="133">
        <f>IF(Q1987="","",IF(AB1987="Poor &lt;55",$AC$2*0.2%,IF(AND(AB1987="Q",AA1987&lt;&gt;"Wed"),$AC$2*0.4%,IF(AND(AB1987="Q",AA1987="Wed"),$AC$2*0.5%,IF(AND(AB1987="Ave",U1987=100),$AC$2*0.5%,IF(AND(AB1987="ave",U1987="",N1987=1,AG1987="Bush"),$AC$2*1%,IF(AND(AB1987="ave",U1987="",Q1987&gt;100),$AC$2*1.3%,IF(AND(AB1987="ave",U1987=""),$AC$2*1.2%,IF(AND(AB1987="Ave",U1987=200),$AC$2*1%,IF(AND(AB1987="Best",U1987=200),$AC$2*1.5%,IF(AND(AB1987="Best",U1987="",K1987&lt;&gt;"Pro Syd"),$AC$2*0.5%,IF(AND(AB1987="Best",U1987=""),$AC$2*1%,IF(AND(AB1987="Best",U1987=100,Table1[[#This Row],[State]]="NSW"),$AC$2*0.4%,IF(AND(AB1987="Best",U1987=100),$AC$2*1%,IF(Table1[[#This Row],[Adj]]="Nat OK",$AC$2*0.5%,"xxx")))))))))))))))</f>
        <v>100</v>
      </c>
      <c r="AD1987" s="133">
        <f t="shared" si="401"/>
        <v>700</v>
      </c>
      <c r="AE1987" s="133">
        <f t="shared" si="402"/>
        <v>600</v>
      </c>
      <c r="AF1987" s="133" t="str">
        <f>VLOOKUP(Table1[[#This Row],[Track]],$F$2672:$H$2715,2,FALSE)</f>
        <v>NSW</v>
      </c>
      <c r="AG1987" s="133" t="str">
        <f>VLOOKUP(Table1[[#This Row],[Track]],$F$2672:$H$2715,3,FALSE)</f>
        <v>Bush</v>
      </c>
      <c r="AH1987" s="133" t="str">
        <f>IF(Table1[[#This Row],[Date]]&lt;$AH$2,"",IF(Table1[[#This Row],[Date]]&lt;$AH$3,"Edge","Elite Combo"))</f>
        <v/>
      </c>
      <c r="AI1987" s="218">
        <f>Table1[[#This Row],[Time]]</f>
        <v>0.59722222222222221</v>
      </c>
      <c r="AJ1987" s="219" t="str">
        <f>Table1[[#This Row],[Track]]</f>
        <v>Newcastle</v>
      </c>
      <c r="AK1987" s="216">
        <f>Table1[[#This Row],[Race ]]</f>
        <v>4</v>
      </c>
      <c r="AL1987" s="219">
        <f>Table1[[#This Row],[TAB]]</f>
        <v>11</v>
      </c>
      <c r="AM1987" s="219" t="str">
        <f>Table1[[#This Row],[Selection]]</f>
        <v>Dazzle Legend</v>
      </c>
      <c r="AN1987" s="220" t="str">
        <f>Table1[[#This Row],[Sources]]</f>
        <v>Pro Syd-15</v>
      </c>
      <c r="AO1987" s="219">
        <f>Table1[[#This Row],[Scale Bet]]</f>
        <v>100</v>
      </c>
    </row>
    <row r="1988" spans="5:41" ht="16.5" customHeight="1" x14ac:dyDescent="0.25">
      <c r="E1988" s="185">
        <v>45612</v>
      </c>
      <c r="F1988" s="35">
        <v>0.60763888888888884</v>
      </c>
      <c r="G1988" s="36" t="s">
        <v>201</v>
      </c>
      <c r="H1988" s="36">
        <v>5</v>
      </c>
      <c r="I1988" s="36">
        <v>2</v>
      </c>
      <c r="J1988" s="36" t="s">
        <v>494</v>
      </c>
      <c r="K1988" s="36" t="s">
        <v>40</v>
      </c>
      <c r="L1988" s="165">
        <v>10</v>
      </c>
      <c r="M1988" s="134">
        <f t="shared" si="390"/>
        <v>23</v>
      </c>
      <c r="N1988" s="36">
        <f t="shared" si="391"/>
        <v>2</v>
      </c>
      <c r="O1988" s="135" t="str">
        <f t="shared" si="392"/>
        <v>Edge-10/Pro Mel-13</v>
      </c>
      <c r="P1988" s="186" t="str">
        <f t="shared" si="393"/>
        <v>OK</v>
      </c>
      <c r="Q1988" s="187">
        <f t="shared" si="394"/>
        <v>92</v>
      </c>
      <c r="R1988" s="150"/>
      <c r="S1988" s="187" t="str">
        <f t="shared" si="395"/>
        <v/>
      </c>
      <c r="T1988" s="136" t="str">
        <f t="shared" si="396"/>
        <v>Lempicka</v>
      </c>
      <c r="U1988" s="137">
        <f>IF(P1988="","",IF(N1988=1,"",IF(Q1988="","",IF(Q1988&lt;=100,100,IF(Table1[[#This Row],[Day]]="Wed",100,200)))))</f>
        <v>100</v>
      </c>
      <c r="V1988" s="137" t="str">
        <f t="shared" si="397"/>
        <v/>
      </c>
      <c r="W1988" s="137">
        <f t="shared" si="398"/>
        <v>-100</v>
      </c>
      <c r="X1988" s="133">
        <f>100</f>
        <v>100</v>
      </c>
      <c r="Y1988" s="133" t="str">
        <f t="shared" si="399"/>
        <v/>
      </c>
      <c r="Z1988" s="133">
        <f t="shared" si="400"/>
        <v>-100</v>
      </c>
      <c r="AA1988" s="134" t="str">
        <f>TEXT(Table1[[#This Row],[Date]],"DDD")</f>
        <v>Sat</v>
      </c>
      <c r="AB1988" s="133" t="str">
        <f>IF(OR(G1988="Doomben",G1988="Eagle Farm"),"Q",IF(AND(Q1988&gt;1,Q1988&lt;55,Table1[[#This Row],[Source]]="Nat"),"Nat OK",IF(AND(Table1[[#This Row],[Source]]&lt;&gt;"Nat",Q1988&lt;55),"Poor &lt;55",IF(OR(G1988="Randwick",G1988="Flemington",G1988="Caulfield",G1988="Sandown Lake",G1988="Sandown Hill"),"Best","ave"))))</f>
        <v>Best</v>
      </c>
      <c r="AC1988" s="133">
        <f>IF(Q1988="","",IF(AB1988="Poor &lt;55",$AC$2*0.2%,IF(AND(AB1988="Q",AA1988&lt;&gt;"Wed"),$AC$2*0.4%,IF(AND(AB1988="Q",AA1988="Wed"),$AC$2*0.5%,IF(AND(AB1988="Ave",U1988=100),$AC$2*0.5%,IF(AND(AB1988="ave",U1988="",N1988=1,AG1988="Bush"),$AC$2*1%,IF(AND(AB1988="ave",U1988="",Q1988&gt;100),$AC$2*1.3%,IF(AND(AB1988="ave",U1988=""),$AC$2*1.2%,IF(AND(AB1988="Ave",U1988=200),$AC$2*1%,IF(AND(AB1988="Best",U1988=200),$AC$2*1.5%,IF(AND(AB1988="Best",U1988="",K1988&lt;&gt;"Pro Syd"),$AC$2*0.5%,IF(AND(AB1988="Best",U1988=""),$AC$2*1%,IF(AND(AB1988="Best",U1988=100,Table1[[#This Row],[State]]="NSW"),$AC$2*0.4%,IF(AND(AB1988="Best",U1988=100),$AC$2*1%,IF(Table1[[#This Row],[Adj]]="Nat OK",$AC$2*0.5%,"xxx")))))))))))))))</f>
        <v>100</v>
      </c>
      <c r="AD1988" s="133" t="str">
        <f t="shared" si="401"/>
        <v/>
      </c>
      <c r="AE1988" s="133">
        <f t="shared" si="402"/>
        <v>-100</v>
      </c>
      <c r="AF1988" s="133" t="str">
        <f>VLOOKUP(Table1[[#This Row],[Track]],$F$2672:$H$2715,2,FALSE)</f>
        <v>Vic</v>
      </c>
      <c r="AG1988" s="133" t="str">
        <f>VLOOKUP(Table1[[#This Row],[Track]],$F$2672:$H$2715,3,FALSE)</f>
        <v>-</v>
      </c>
      <c r="AH1988" s="133" t="str">
        <f>IF(Table1[[#This Row],[Date]]&lt;$AH$2,"",IF(Table1[[#This Row],[Date]]&lt;$AH$3,"Edge","Elite Combo"))</f>
        <v/>
      </c>
      <c r="AI1988" s="218">
        <f>Table1[[#This Row],[Time]]</f>
        <v>0.60763888888888884</v>
      </c>
      <c r="AJ1988" s="219" t="str">
        <f>Table1[[#This Row],[Track]]</f>
        <v>Caulfield</v>
      </c>
      <c r="AK1988" s="216">
        <f>Table1[[#This Row],[Race ]]</f>
        <v>5</v>
      </c>
      <c r="AL1988" s="219">
        <f>Table1[[#This Row],[TAB]]</f>
        <v>2</v>
      </c>
      <c r="AM1988" s="219" t="str">
        <f>Table1[[#This Row],[Selection]]</f>
        <v>Lempicka</v>
      </c>
      <c r="AN1988" s="220" t="str">
        <f>Table1[[#This Row],[Sources]]</f>
        <v>Edge-10/Pro Mel-13</v>
      </c>
      <c r="AO1988" s="219">
        <f>Table1[[#This Row],[Scale Bet]]</f>
        <v>100</v>
      </c>
    </row>
    <row r="1989" spans="5:41" ht="16.5" customHeight="1" x14ac:dyDescent="0.25">
      <c r="E1989" s="185">
        <v>45612</v>
      </c>
      <c r="F1989" s="35">
        <v>0.60763888888888884</v>
      </c>
      <c r="G1989" s="36" t="s">
        <v>201</v>
      </c>
      <c r="H1989" s="36">
        <v>5</v>
      </c>
      <c r="I1989" s="36">
        <v>2</v>
      </c>
      <c r="J1989" s="36" t="s">
        <v>494</v>
      </c>
      <c r="K1989" s="36" t="s">
        <v>18</v>
      </c>
      <c r="L1989" s="165">
        <v>13</v>
      </c>
      <c r="M1989" s="134" t="str">
        <f t="shared" si="390"/>
        <v/>
      </c>
      <c r="N1989" s="36" t="str">
        <f t="shared" si="391"/>
        <v/>
      </c>
      <c r="O1989" s="135" t="str">
        <f t="shared" si="392"/>
        <v/>
      </c>
      <c r="P1989" s="186" t="str">
        <f t="shared" si="393"/>
        <v>OK</v>
      </c>
      <c r="Q1989" s="187" t="str">
        <f t="shared" si="394"/>
        <v/>
      </c>
      <c r="R1989" s="150"/>
      <c r="S1989" s="187" t="str">
        <f t="shared" si="395"/>
        <v/>
      </c>
      <c r="T1989" s="136" t="str">
        <f t="shared" si="396"/>
        <v>Lempicka</v>
      </c>
      <c r="U1989" s="137" t="str">
        <f>IF(P1989="","",IF(N1989=1,"",IF(Q1989="","",IF(Q1989&lt;=100,100,IF(Table1[[#This Row],[Day]]="Wed",100,200)))))</f>
        <v/>
      </c>
      <c r="V1989" s="137" t="str">
        <f t="shared" si="397"/>
        <v/>
      </c>
      <c r="W1989" s="137" t="str">
        <f t="shared" si="398"/>
        <v/>
      </c>
      <c r="X1989" s="133">
        <f>100</f>
        <v>100</v>
      </c>
      <c r="Y1989" s="133" t="str">
        <f t="shared" si="399"/>
        <v/>
      </c>
      <c r="Z1989" s="133">
        <f t="shared" si="400"/>
        <v>-100</v>
      </c>
      <c r="AA1989" s="134" t="str">
        <f>TEXT(Table1[[#This Row],[Date]],"DDD")</f>
        <v>Sat</v>
      </c>
      <c r="AB1989" s="133" t="str">
        <f>IF(OR(G1989="Doomben",G1989="Eagle Farm"),"Q",IF(AND(Q1989&gt;1,Q1989&lt;55,Table1[[#This Row],[Source]]="Nat"),"Nat OK",IF(AND(Table1[[#This Row],[Source]]&lt;&gt;"Nat",Q1989&lt;55),"Poor &lt;55",IF(OR(G1989="Randwick",G1989="Flemington",G1989="Caulfield",G1989="Sandown Lake",G1989="Sandown Hill"),"Best","ave"))))</f>
        <v>Best</v>
      </c>
      <c r="AC1989" s="133" t="str">
        <f>IF(Q1989="","",IF(AB1989="Poor &lt;55",$AC$2*0.2%,IF(AND(AB1989="Q",AA1989&lt;&gt;"Wed"),$AC$2*0.4%,IF(AND(AB1989="Q",AA1989="Wed"),$AC$2*0.5%,IF(AND(AB1989="Ave",U1989=100),$AC$2*0.5%,IF(AND(AB1989="ave",U1989="",N1989=1,AG1989="Bush"),$AC$2*1%,IF(AND(AB1989="ave",U1989="",Q1989&gt;100),$AC$2*1.3%,IF(AND(AB1989="ave",U1989=""),$AC$2*1.2%,IF(AND(AB1989="Ave",U1989=200),$AC$2*1%,IF(AND(AB1989="Best",U1989=200),$AC$2*1.5%,IF(AND(AB1989="Best",U1989="",K1989&lt;&gt;"Pro Syd"),$AC$2*0.5%,IF(AND(AB1989="Best",U1989=""),$AC$2*1%,IF(AND(AB1989="Best",U1989=100,Table1[[#This Row],[State]]="NSW"),$AC$2*0.4%,IF(AND(AB1989="Best",U1989=100),$AC$2*1%,IF(Table1[[#This Row],[Adj]]="Nat OK",$AC$2*0.5%,"xxx")))))))))))))))</f>
        <v/>
      </c>
      <c r="AD1989" s="133" t="str">
        <f t="shared" si="401"/>
        <v/>
      </c>
      <c r="AE1989" s="133" t="str">
        <f t="shared" si="402"/>
        <v/>
      </c>
      <c r="AF1989" s="133" t="str">
        <f>VLOOKUP(Table1[[#This Row],[Track]],$F$2672:$H$2715,2,FALSE)</f>
        <v>Vic</v>
      </c>
      <c r="AG1989" s="133" t="str">
        <f>VLOOKUP(Table1[[#This Row],[Track]],$F$2672:$H$2715,3,FALSE)</f>
        <v>-</v>
      </c>
      <c r="AH1989" s="133" t="str">
        <f>IF(Table1[[#This Row],[Date]]&lt;$AH$2,"",IF(Table1[[#This Row],[Date]]&lt;$AH$3,"Edge","Elite Combo"))</f>
        <v/>
      </c>
      <c r="AI1989" s="218">
        <f>Table1[[#This Row],[Time]]</f>
        <v>0.60763888888888884</v>
      </c>
      <c r="AJ1989" s="219" t="str">
        <f>Table1[[#This Row],[Track]]</f>
        <v>Caulfield</v>
      </c>
      <c r="AK1989" s="216">
        <f>Table1[[#This Row],[Race ]]</f>
        <v>5</v>
      </c>
      <c r="AL1989" s="219">
        <f>Table1[[#This Row],[TAB]]</f>
        <v>2</v>
      </c>
      <c r="AM1989" s="219" t="str">
        <f>Table1[[#This Row],[Selection]]</f>
        <v>Lempicka</v>
      </c>
      <c r="AN1989" s="220" t="str">
        <f>Table1[[#This Row],[Sources]]</f>
        <v/>
      </c>
      <c r="AO1989" s="219" t="str">
        <f>Table1[[#This Row],[Scale Bet]]</f>
        <v/>
      </c>
    </row>
    <row r="1990" spans="5:41" ht="16.5" customHeight="1" x14ac:dyDescent="0.25">
      <c r="E1990" s="185">
        <v>45612</v>
      </c>
      <c r="F1990" s="35">
        <v>0.60763888888888884</v>
      </c>
      <c r="G1990" s="36" t="s">
        <v>201</v>
      </c>
      <c r="H1990" s="36">
        <v>5</v>
      </c>
      <c r="I1990" s="36">
        <v>7</v>
      </c>
      <c r="J1990" s="36" t="s">
        <v>412</v>
      </c>
      <c r="K1990" s="36" t="s">
        <v>1</v>
      </c>
      <c r="L1990" s="165">
        <v>20</v>
      </c>
      <c r="M1990" s="134">
        <f t="shared" si="390"/>
        <v>70</v>
      </c>
      <c r="N1990" s="36">
        <f t="shared" si="391"/>
        <v>4</v>
      </c>
      <c r="O1990" s="135" t="str">
        <f t="shared" si="392"/>
        <v>E4-20/Edge-20/Nat-20/Pro Mel-10</v>
      </c>
      <c r="P1990" s="186" t="str">
        <f t="shared" si="393"/>
        <v>OK</v>
      </c>
      <c r="Q1990" s="187">
        <f t="shared" si="394"/>
        <v>280</v>
      </c>
      <c r="R1990" s="150"/>
      <c r="S1990" s="187" t="str">
        <f t="shared" si="395"/>
        <v/>
      </c>
      <c r="T1990" s="136" t="str">
        <f t="shared" si="396"/>
        <v>Pharari</v>
      </c>
      <c r="U1990" s="137">
        <f>IF(P1990="","",IF(N1990=1,"",IF(Q1990="","",IF(Q1990&lt;=100,100,IF(Table1[[#This Row],[Day]]="Wed",100,200)))))</f>
        <v>200</v>
      </c>
      <c r="V1990" s="137" t="str">
        <f t="shared" si="397"/>
        <v/>
      </c>
      <c r="W1990" s="137">
        <f t="shared" si="398"/>
        <v>-200</v>
      </c>
      <c r="X1990" s="133">
        <f>100</f>
        <v>100</v>
      </c>
      <c r="Y1990" s="133" t="str">
        <f t="shared" si="399"/>
        <v/>
      </c>
      <c r="Z1990" s="133">
        <f t="shared" si="400"/>
        <v>-100</v>
      </c>
      <c r="AA1990" s="134" t="str">
        <f>TEXT(Table1[[#This Row],[Date]],"DDD")</f>
        <v>Sat</v>
      </c>
      <c r="AB1990" s="133" t="str">
        <f>IF(OR(G1990="Doomben",G1990="Eagle Farm"),"Q",IF(AND(Q1990&gt;1,Q1990&lt;55,Table1[[#This Row],[Source]]="Nat"),"Nat OK",IF(AND(Table1[[#This Row],[Source]]&lt;&gt;"Nat",Q1990&lt;55),"Poor &lt;55",IF(OR(G1990="Randwick",G1990="Flemington",G1990="Caulfield",G1990="Sandown Lake",G1990="Sandown Hill"),"Best","ave"))))</f>
        <v>Best</v>
      </c>
      <c r="AC1990" s="133">
        <f>IF(Q1990="","",IF(AB1990="Poor &lt;55",$AC$2*0.2%,IF(AND(AB1990="Q",AA1990&lt;&gt;"Wed"),$AC$2*0.4%,IF(AND(AB1990="Q",AA1990="Wed"),$AC$2*0.5%,IF(AND(AB1990="Ave",U1990=100),$AC$2*0.5%,IF(AND(AB1990="ave",U1990="",N1990=1,AG1990="Bush"),$AC$2*1%,IF(AND(AB1990="ave",U1990="",Q1990&gt;100),$AC$2*1.3%,IF(AND(AB1990="ave",U1990=""),$AC$2*1.2%,IF(AND(AB1990="Ave",U1990=200),$AC$2*1%,IF(AND(AB1990="Best",U1990=200),$AC$2*1.5%,IF(AND(AB1990="Best",U1990="",K1990&lt;&gt;"Pro Syd"),$AC$2*0.5%,IF(AND(AB1990="Best",U1990=""),$AC$2*1%,IF(AND(AB1990="Best",U1990=100,Table1[[#This Row],[State]]="NSW"),$AC$2*0.4%,IF(AND(AB1990="Best",U1990=100),$AC$2*1%,IF(Table1[[#This Row],[Adj]]="Nat OK",$AC$2*0.5%,"xxx")))))))))))))))</f>
        <v>150</v>
      </c>
      <c r="AD1990" s="133" t="str">
        <f t="shared" si="401"/>
        <v/>
      </c>
      <c r="AE1990" s="133">
        <f t="shared" si="402"/>
        <v>-150</v>
      </c>
      <c r="AF1990" s="133" t="str">
        <f>VLOOKUP(Table1[[#This Row],[Track]],$F$2672:$H$2715,2,FALSE)</f>
        <v>Vic</v>
      </c>
      <c r="AG1990" s="133" t="str">
        <f>VLOOKUP(Table1[[#This Row],[Track]],$F$2672:$H$2715,3,FALSE)</f>
        <v>-</v>
      </c>
      <c r="AH1990" s="133" t="str">
        <f>IF(Table1[[#This Row],[Date]]&lt;$AH$2,"",IF(Table1[[#This Row],[Date]]&lt;$AH$3,"Edge","Elite Combo"))</f>
        <v/>
      </c>
      <c r="AI1990" s="218">
        <f>Table1[[#This Row],[Time]]</f>
        <v>0.60763888888888884</v>
      </c>
      <c r="AJ1990" s="219" t="str">
        <f>Table1[[#This Row],[Track]]</f>
        <v>Caulfield</v>
      </c>
      <c r="AK1990" s="216">
        <f>Table1[[#This Row],[Race ]]</f>
        <v>5</v>
      </c>
      <c r="AL1990" s="219">
        <f>Table1[[#This Row],[TAB]]</f>
        <v>7</v>
      </c>
      <c r="AM1990" s="219" t="str">
        <f>Table1[[#This Row],[Selection]]</f>
        <v>Pharari</v>
      </c>
      <c r="AN1990" s="220" t="str">
        <f>Table1[[#This Row],[Sources]]</f>
        <v>E4-20/Edge-20/Nat-20/Pro Mel-10</v>
      </c>
      <c r="AO1990" s="219">
        <f>Table1[[#This Row],[Scale Bet]]</f>
        <v>150</v>
      </c>
    </row>
    <row r="1991" spans="5:41" ht="16.5" customHeight="1" x14ac:dyDescent="0.25">
      <c r="E1991" s="185">
        <v>45612</v>
      </c>
      <c r="F1991" s="35">
        <v>0.60763888888888884</v>
      </c>
      <c r="G1991" s="36" t="s">
        <v>201</v>
      </c>
      <c r="H1991" s="36">
        <v>5</v>
      </c>
      <c r="I1991" s="36">
        <v>7</v>
      </c>
      <c r="J1991" s="36" t="s">
        <v>412</v>
      </c>
      <c r="K1991" s="36" t="s">
        <v>40</v>
      </c>
      <c r="L1991" s="165">
        <v>20</v>
      </c>
      <c r="M1991" s="134" t="str">
        <f t="shared" ref="M1991:M2054" si="403">IF(AND(J1991=J1990,E1991=E1990),"",IF(AND(E1991=E1994,J1991=J1994),L1991+L1992+L1993+L1994,IF(AND(E1991=E1993,J1991=J1993),L1991+L1992+L1993,IF(AND(E1991=E1992,J1991=J1992),L1991+L1992,L1991))))</f>
        <v/>
      </c>
      <c r="N1991" s="36" t="str">
        <f t="shared" ref="N1991:N2054" si="404">IF(M1991=L1991,1,IF(M1991="","",IF(AND(E1991=E1994,J1991=J1994),4,IF(AND(E1991=E1993,J1991=J1993),3,IF(AND(E1991=E1992,J1991=J1992),2,"XXX")))))</f>
        <v/>
      </c>
      <c r="O1991" s="135" t="str">
        <f t="shared" ref="O1991:O2054" si="405">IF(N1991="","",IF(N1991=4,K1991&amp;"-"&amp;L1991&amp;"/"&amp;K1992&amp;"-"&amp;L1992&amp;"/"&amp;K1993&amp;"-"&amp;L1993&amp;"/"&amp;K1994&amp;"-"&amp;L1994,IF(N1991=3,K1991&amp;"-"&amp;L1991&amp;"/"&amp;K1992&amp;"-"&amp;L1992&amp;"/"&amp;K1993&amp;"-"&amp;L1993,IF(N1991=2,K1991&amp;"-"&amp;L1991&amp;"/"&amp;K1992&amp;"-"&amp;L1992,IF(N1991=1,K1991&amp;"-"&amp;L1991,"""""xxx")))))</f>
        <v/>
      </c>
      <c r="P1991" s="186" t="str">
        <f t="shared" ref="P1991:P2054" si="406">IF(OR(G1991="Randwick",G1991="Rosehill",G1991="Flemington",G1991="Caulfield",G1991="Sandown Lake",G1991="Sandown Hill",G1991="Moonee Valley"),"OK","")</f>
        <v>OK</v>
      </c>
      <c r="Q1991" s="187" t="str">
        <f t="shared" ref="Q1991:Q2054" si="407">IF(M1991="","",(M1991*($Q$1/1000)/$R$1)*$Q$2)</f>
        <v/>
      </c>
      <c r="R1991" s="150"/>
      <c r="S1991" s="187" t="str">
        <f t="shared" ref="S1991:S2054" si="408">IF(Q1991="","",IF(R1991="","",R1991*Q1991))</f>
        <v/>
      </c>
      <c r="T1991" s="136" t="str">
        <f t="shared" ref="T1991:T2054" si="409">TRIM(PROPER(J1991))</f>
        <v>Pharari</v>
      </c>
      <c r="U1991" s="137" t="str">
        <f>IF(P1991="","",IF(N1991=1,"",IF(Q1991="","",IF(Q1991&lt;=100,100,IF(Table1[[#This Row],[Day]]="Wed",100,200)))))</f>
        <v/>
      </c>
      <c r="V1991" s="137" t="str">
        <f t="shared" ref="V1991:V2054" si="410">IF(U1991="","",IF(R1991="","",U1991*R1991))</f>
        <v/>
      </c>
      <c r="W1991" s="137" t="str">
        <f t="shared" ref="W1991:W2054" si="411">IF(U1991="","",IF(V1991="",U1991*-1,V1991-U1991))</f>
        <v/>
      </c>
      <c r="X1991" s="133">
        <f>100</f>
        <v>100</v>
      </c>
      <c r="Y1991" s="133" t="str">
        <f t="shared" ref="Y1991:Y2054" si="412">IF(R1991="","",X1991*R1991)</f>
        <v/>
      </c>
      <c r="Z1991" s="133">
        <f t="shared" ref="Z1991:Z2054" si="413">IF(Y1991="",X1991*-1,Y1991-X1990)</f>
        <v>-100</v>
      </c>
      <c r="AA1991" s="134" t="str">
        <f>TEXT(Table1[[#This Row],[Date]],"DDD")</f>
        <v>Sat</v>
      </c>
      <c r="AB1991" s="133" t="str">
        <f>IF(OR(G1991="Doomben",G1991="Eagle Farm"),"Q",IF(AND(Q1991&gt;1,Q1991&lt;55,Table1[[#This Row],[Source]]="Nat"),"Nat OK",IF(AND(Table1[[#This Row],[Source]]&lt;&gt;"Nat",Q1991&lt;55),"Poor &lt;55",IF(OR(G1991="Randwick",G1991="Flemington",G1991="Caulfield",G1991="Sandown Lake",G1991="Sandown Hill"),"Best","ave"))))</f>
        <v>Best</v>
      </c>
      <c r="AC1991" s="133" t="str">
        <f>IF(Q1991="","",IF(AB1991="Poor &lt;55",$AC$2*0.2%,IF(AND(AB1991="Q",AA1991&lt;&gt;"Wed"),$AC$2*0.4%,IF(AND(AB1991="Q",AA1991="Wed"),$AC$2*0.5%,IF(AND(AB1991="Ave",U1991=100),$AC$2*0.5%,IF(AND(AB1991="ave",U1991="",N1991=1,AG1991="Bush"),$AC$2*1%,IF(AND(AB1991="ave",U1991="",Q1991&gt;100),$AC$2*1.3%,IF(AND(AB1991="ave",U1991=""),$AC$2*1.2%,IF(AND(AB1991="Ave",U1991=200),$AC$2*1%,IF(AND(AB1991="Best",U1991=200),$AC$2*1.5%,IF(AND(AB1991="Best",U1991="",K1991&lt;&gt;"Pro Syd"),$AC$2*0.5%,IF(AND(AB1991="Best",U1991=""),$AC$2*1%,IF(AND(AB1991="Best",U1991=100,Table1[[#This Row],[State]]="NSW"),$AC$2*0.4%,IF(AND(AB1991="Best",U1991=100),$AC$2*1%,IF(Table1[[#This Row],[Adj]]="Nat OK",$AC$2*0.5%,"xxx")))))))))))))))</f>
        <v/>
      </c>
      <c r="AD1991" s="133" t="str">
        <f t="shared" ref="AD1991:AD2054" si="414">IF(AC1991="","",IF(R1991="","",AC1991*R1991))</f>
        <v/>
      </c>
      <c r="AE1991" s="133" t="str">
        <f t="shared" ref="AE1991:AE2054" si="415">IF(AC1991="","",IF(AD1991="",AC1991*-1,AD1991-AC1991))</f>
        <v/>
      </c>
      <c r="AF1991" s="133" t="str">
        <f>VLOOKUP(Table1[[#This Row],[Track]],$F$2672:$H$2715,2,FALSE)</f>
        <v>Vic</v>
      </c>
      <c r="AG1991" s="133" t="str">
        <f>VLOOKUP(Table1[[#This Row],[Track]],$F$2672:$H$2715,3,FALSE)</f>
        <v>-</v>
      </c>
      <c r="AH1991" s="133" t="str">
        <f>IF(Table1[[#This Row],[Date]]&lt;$AH$2,"",IF(Table1[[#This Row],[Date]]&lt;$AH$3,"Edge","Elite Combo"))</f>
        <v/>
      </c>
      <c r="AI1991" s="218">
        <f>Table1[[#This Row],[Time]]</f>
        <v>0.60763888888888884</v>
      </c>
      <c r="AJ1991" s="219" t="str">
        <f>Table1[[#This Row],[Track]]</f>
        <v>Caulfield</v>
      </c>
      <c r="AK1991" s="216">
        <f>Table1[[#This Row],[Race ]]</f>
        <v>5</v>
      </c>
      <c r="AL1991" s="219">
        <f>Table1[[#This Row],[TAB]]</f>
        <v>7</v>
      </c>
      <c r="AM1991" s="219" t="str">
        <f>Table1[[#This Row],[Selection]]</f>
        <v>Pharari</v>
      </c>
      <c r="AN1991" s="220" t="str">
        <f>Table1[[#This Row],[Sources]]</f>
        <v/>
      </c>
      <c r="AO1991" s="219" t="str">
        <f>Table1[[#This Row],[Scale Bet]]</f>
        <v/>
      </c>
    </row>
    <row r="1992" spans="5:41" ht="16.5" customHeight="1" x14ac:dyDescent="0.25">
      <c r="E1992" s="185">
        <v>45612</v>
      </c>
      <c r="F1992" s="35">
        <v>0.60763888888888884</v>
      </c>
      <c r="G1992" s="36" t="s">
        <v>201</v>
      </c>
      <c r="H1992" s="36">
        <v>5</v>
      </c>
      <c r="I1992" s="36">
        <v>7</v>
      </c>
      <c r="J1992" s="36" t="s">
        <v>412</v>
      </c>
      <c r="K1992" s="36" t="s">
        <v>13</v>
      </c>
      <c r="L1992" s="165">
        <v>20</v>
      </c>
      <c r="M1992" s="134" t="str">
        <f t="shared" si="403"/>
        <v/>
      </c>
      <c r="N1992" s="36" t="str">
        <f t="shared" si="404"/>
        <v/>
      </c>
      <c r="O1992" s="135" t="str">
        <f t="shared" si="405"/>
        <v/>
      </c>
      <c r="P1992" s="186" t="str">
        <f t="shared" si="406"/>
        <v>OK</v>
      </c>
      <c r="Q1992" s="187" t="str">
        <f t="shared" si="407"/>
        <v/>
      </c>
      <c r="R1992" s="150"/>
      <c r="S1992" s="187" t="str">
        <f t="shared" si="408"/>
        <v/>
      </c>
      <c r="T1992" s="136" t="str">
        <f t="shared" si="409"/>
        <v>Pharari</v>
      </c>
      <c r="U1992" s="137" t="str">
        <f>IF(P1992="","",IF(N1992=1,"",IF(Q1992="","",IF(Q1992&lt;=100,100,IF(Table1[[#This Row],[Day]]="Wed",100,200)))))</f>
        <v/>
      </c>
      <c r="V1992" s="137" t="str">
        <f t="shared" si="410"/>
        <v/>
      </c>
      <c r="W1992" s="137" t="str">
        <f t="shared" si="411"/>
        <v/>
      </c>
      <c r="X1992" s="133">
        <f>100</f>
        <v>100</v>
      </c>
      <c r="Y1992" s="133" t="str">
        <f t="shared" si="412"/>
        <v/>
      </c>
      <c r="Z1992" s="133">
        <f t="shared" si="413"/>
        <v>-100</v>
      </c>
      <c r="AA1992" s="134" t="str">
        <f>TEXT(Table1[[#This Row],[Date]],"DDD")</f>
        <v>Sat</v>
      </c>
      <c r="AB1992" s="133" t="str">
        <f>IF(OR(G1992="Doomben",G1992="Eagle Farm"),"Q",IF(AND(Q1992&gt;1,Q1992&lt;55,Table1[[#This Row],[Source]]="Nat"),"Nat OK",IF(AND(Table1[[#This Row],[Source]]&lt;&gt;"Nat",Q1992&lt;55),"Poor &lt;55",IF(OR(G1992="Randwick",G1992="Flemington",G1992="Caulfield",G1992="Sandown Lake",G1992="Sandown Hill"),"Best","ave"))))</f>
        <v>Best</v>
      </c>
      <c r="AC1992" s="133" t="str">
        <f>IF(Q1992="","",IF(AB1992="Poor &lt;55",$AC$2*0.2%,IF(AND(AB1992="Q",AA1992&lt;&gt;"Wed"),$AC$2*0.4%,IF(AND(AB1992="Q",AA1992="Wed"),$AC$2*0.5%,IF(AND(AB1992="Ave",U1992=100),$AC$2*0.5%,IF(AND(AB1992="ave",U1992="",N1992=1,AG1992="Bush"),$AC$2*1%,IF(AND(AB1992="ave",U1992="",Q1992&gt;100),$AC$2*1.3%,IF(AND(AB1992="ave",U1992=""),$AC$2*1.2%,IF(AND(AB1992="Ave",U1992=200),$AC$2*1%,IF(AND(AB1992="Best",U1992=200),$AC$2*1.5%,IF(AND(AB1992="Best",U1992="",K1992&lt;&gt;"Pro Syd"),$AC$2*0.5%,IF(AND(AB1992="Best",U1992=""),$AC$2*1%,IF(AND(AB1992="Best",U1992=100,Table1[[#This Row],[State]]="NSW"),$AC$2*0.4%,IF(AND(AB1992="Best",U1992=100),$AC$2*1%,IF(Table1[[#This Row],[Adj]]="Nat OK",$AC$2*0.5%,"xxx")))))))))))))))</f>
        <v/>
      </c>
      <c r="AD1992" s="133" t="str">
        <f t="shared" si="414"/>
        <v/>
      </c>
      <c r="AE1992" s="133" t="str">
        <f t="shared" si="415"/>
        <v/>
      </c>
      <c r="AF1992" s="133" t="str">
        <f>VLOOKUP(Table1[[#This Row],[Track]],$F$2672:$H$2715,2,FALSE)</f>
        <v>Vic</v>
      </c>
      <c r="AG1992" s="133" t="str">
        <f>VLOOKUP(Table1[[#This Row],[Track]],$F$2672:$H$2715,3,FALSE)</f>
        <v>-</v>
      </c>
      <c r="AH1992" s="133" t="str">
        <f>IF(Table1[[#This Row],[Date]]&lt;$AH$2,"",IF(Table1[[#This Row],[Date]]&lt;$AH$3,"Edge","Elite Combo"))</f>
        <v/>
      </c>
      <c r="AI1992" s="218">
        <f>Table1[[#This Row],[Time]]</f>
        <v>0.60763888888888884</v>
      </c>
      <c r="AJ1992" s="219" t="str">
        <f>Table1[[#This Row],[Track]]</f>
        <v>Caulfield</v>
      </c>
      <c r="AK1992" s="216">
        <f>Table1[[#This Row],[Race ]]</f>
        <v>5</v>
      </c>
      <c r="AL1992" s="219">
        <f>Table1[[#This Row],[TAB]]</f>
        <v>7</v>
      </c>
      <c r="AM1992" s="219" t="str">
        <f>Table1[[#This Row],[Selection]]</f>
        <v>Pharari</v>
      </c>
      <c r="AN1992" s="220" t="str">
        <f>Table1[[#This Row],[Sources]]</f>
        <v/>
      </c>
      <c r="AO1992" s="219" t="str">
        <f>Table1[[#This Row],[Scale Bet]]</f>
        <v/>
      </c>
    </row>
    <row r="1993" spans="5:41" ht="16.5" customHeight="1" x14ac:dyDescent="0.25">
      <c r="E1993" s="185">
        <v>45612</v>
      </c>
      <c r="F1993" s="35">
        <v>0.60763888888888884</v>
      </c>
      <c r="G1993" s="36" t="s">
        <v>201</v>
      </c>
      <c r="H1993" s="36">
        <v>5</v>
      </c>
      <c r="I1993" s="36">
        <v>7</v>
      </c>
      <c r="J1993" s="36" t="s">
        <v>412</v>
      </c>
      <c r="K1993" s="36" t="s">
        <v>18</v>
      </c>
      <c r="L1993" s="165">
        <v>10</v>
      </c>
      <c r="M1993" s="134" t="str">
        <f t="shared" si="403"/>
        <v/>
      </c>
      <c r="N1993" s="36" t="str">
        <f t="shared" si="404"/>
        <v/>
      </c>
      <c r="O1993" s="135" t="str">
        <f t="shared" si="405"/>
        <v/>
      </c>
      <c r="P1993" s="186" t="str">
        <f t="shared" si="406"/>
        <v>OK</v>
      </c>
      <c r="Q1993" s="187" t="str">
        <f t="shared" si="407"/>
        <v/>
      </c>
      <c r="R1993" s="150"/>
      <c r="S1993" s="187" t="str">
        <f t="shared" si="408"/>
        <v/>
      </c>
      <c r="T1993" s="136" t="str">
        <f t="shared" si="409"/>
        <v>Pharari</v>
      </c>
      <c r="U1993" s="137" t="str">
        <f>IF(P1993="","",IF(N1993=1,"",IF(Q1993="","",IF(Q1993&lt;=100,100,IF(Table1[[#This Row],[Day]]="Wed",100,200)))))</f>
        <v/>
      </c>
      <c r="V1993" s="137" t="str">
        <f t="shared" si="410"/>
        <v/>
      </c>
      <c r="W1993" s="137" t="str">
        <f t="shared" si="411"/>
        <v/>
      </c>
      <c r="X1993" s="133">
        <f>100</f>
        <v>100</v>
      </c>
      <c r="Y1993" s="133" t="str">
        <f t="shared" si="412"/>
        <v/>
      </c>
      <c r="Z1993" s="133">
        <f t="shared" si="413"/>
        <v>-100</v>
      </c>
      <c r="AA1993" s="134" t="str">
        <f>TEXT(Table1[[#This Row],[Date]],"DDD")</f>
        <v>Sat</v>
      </c>
      <c r="AB1993" s="133" t="str">
        <f>IF(OR(G1993="Doomben",G1993="Eagle Farm"),"Q",IF(AND(Q1993&gt;1,Q1993&lt;55,Table1[[#This Row],[Source]]="Nat"),"Nat OK",IF(AND(Table1[[#This Row],[Source]]&lt;&gt;"Nat",Q1993&lt;55),"Poor &lt;55",IF(OR(G1993="Randwick",G1993="Flemington",G1993="Caulfield",G1993="Sandown Lake",G1993="Sandown Hill"),"Best","ave"))))</f>
        <v>Best</v>
      </c>
      <c r="AC1993" s="133" t="str">
        <f>IF(Q1993="","",IF(AB1993="Poor &lt;55",$AC$2*0.2%,IF(AND(AB1993="Q",AA1993&lt;&gt;"Wed"),$AC$2*0.4%,IF(AND(AB1993="Q",AA1993="Wed"),$AC$2*0.5%,IF(AND(AB1993="Ave",U1993=100),$AC$2*0.5%,IF(AND(AB1993="ave",U1993="",N1993=1,AG1993="Bush"),$AC$2*1%,IF(AND(AB1993="ave",U1993="",Q1993&gt;100),$AC$2*1.3%,IF(AND(AB1993="ave",U1993=""),$AC$2*1.2%,IF(AND(AB1993="Ave",U1993=200),$AC$2*1%,IF(AND(AB1993="Best",U1993=200),$AC$2*1.5%,IF(AND(AB1993="Best",U1993="",K1993&lt;&gt;"Pro Syd"),$AC$2*0.5%,IF(AND(AB1993="Best",U1993=""),$AC$2*1%,IF(AND(AB1993="Best",U1993=100,Table1[[#This Row],[State]]="NSW"),$AC$2*0.4%,IF(AND(AB1993="Best",U1993=100),$AC$2*1%,IF(Table1[[#This Row],[Adj]]="Nat OK",$AC$2*0.5%,"xxx")))))))))))))))</f>
        <v/>
      </c>
      <c r="AD1993" s="133" t="str">
        <f t="shared" si="414"/>
        <v/>
      </c>
      <c r="AE1993" s="133" t="str">
        <f t="shared" si="415"/>
        <v/>
      </c>
      <c r="AF1993" s="133" t="str">
        <f>VLOOKUP(Table1[[#This Row],[Track]],$F$2672:$H$2715,2,FALSE)</f>
        <v>Vic</v>
      </c>
      <c r="AG1993" s="133" t="str">
        <f>VLOOKUP(Table1[[#This Row],[Track]],$F$2672:$H$2715,3,FALSE)</f>
        <v>-</v>
      </c>
      <c r="AH1993" s="133" t="str">
        <f>IF(Table1[[#This Row],[Date]]&lt;$AH$2,"",IF(Table1[[#This Row],[Date]]&lt;$AH$3,"Edge","Elite Combo"))</f>
        <v/>
      </c>
      <c r="AI1993" s="218">
        <f>Table1[[#This Row],[Time]]</f>
        <v>0.60763888888888884</v>
      </c>
      <c r="AJ1993" s="219" t="str">
        <f>Table1[[#This Row],[Track]]</f>
        <v>Caulfield</v>
      </c>
      <c r="AK1993" s="216">
        <f>Table1[[#This Row],[Race ]]</f>
        <v>5</v>
      </c>
      <c r="AL1993" s="219">
        <f>Table1[[#This Row],[TAB]]</f>
        <v>7</v>
      </c>
      <c r="AM1993" s="219" t="str">
        <f>Table1[[#This Row],[Selection]]</f>
        <v>Pharari</v>
      </c>
      <c r="AN1993" s="220" t="str">
        <f>Table1[[#This Row],[Sources]]</f>
        <v/>
      </c>
      <c r="AO1993" s="219" t="str">
        <f>Table1[[#This Row],[Scale Bet]]</f>
        <v/>
      </c>
    </row>
    <row r="1994" spans="5:41" ht="16.5" customHeight="1" x14ac:dyDescent="0.25">
      <c r="E1994" s="185">
        <v>45612</v>
      </c>
      <c r="F1994" s="35">
        <v>0.62152777777777779</v>
      </c>
      <c r="G1994" s="36" t="s">
        <v>489</v>
      </c>
      <c r="H1994" s="36">
        <v>5</v>
      </c>
      <c r="I1994" s="36">
        <v>5</v>
      </c>
      <c r="J1994" s="36" t="s">
        <v>464</v>
      </c>
      <c r="K1994" s="36" t="s">
        <v>60</v>
      </c>
      <c r="L1994" s="165">
        <v>15</v>
      </c>
      <c r="M1994" s="134">
        <f t="shared" si="403"/>
        <v>15</v>
      </c>
      <c r="N1994" s="36">
        <f t="shared" si="404"/>
        <v>1</v>
      </c>
      <c r="O1994" s="135" t="str">
        <f t="shared" si="405"/>
        <v>Pro Syd-15</v>
      </c>
      <c r="P1994" s="186" t="str">
        <f t="shared" si="406"/>
        <v/>
      </c>
      <c r="Q1994" s="187">
        <f t="shared" si="407"/>
        <v>60</v>
      </c>
      <c r="R1994" s="150"/>
      <c r="S1994" s="187" t="str">
        <f t="shared" si="408"/>
        <v/>
      </c>
      <c r="T1994" s="136" t="str">
        <f t="shared" si="409"/>
        <v>Pippie Beach</v>
      </c>
      <c r="U1994" s="137" t="str">
        <f>IF(P1994="","",IF(N1994=1,"",IF(Q1994="","",IF(Q1994&lt;=100,100,IF(Table1[[#This Row],[Day]]="Wed",100,200)))))</f>
        <v/>
      </c>
      <c r="V1994" s="137" t="str">
        <f t="shared" si="410"/>
        <v/>
      </c>
      <c r="W1994" s="137" t="str">
        <f t="shared" si="411"/>
        <v/>
      </c>
      <c r="X1994" s="133">
        <f>100</f>
        <v>100</v>
      </c>
      <c r="Y1994" s="133" t="str">
        <f t="shared" si="412"/>
        <v/>
      </c>
      <c r="Z1994" s="133">
        <f t="shared" si="413"/>
        <v>-100</v>
      </c>
      <c r="AA1994" s="134" t="str">
        <f>TEXT(Table1[[#This Row],[Date]],"DDD")</f>
        <v>Sat</v>
      </c>
      <c r="AB1994" s="133" t="str">
        <f>IF(OR(G1994="Doomben",G1994="Eagle Farm"),"Q",IF(AND(Q1994&gt;1,Q1994&lt;55,Table1[[#This Row],[Source]]="Nat"),"Nat OK",IF(AND(Table1[[#This Row],[Source]]&lt;&gt;"Nat",Q1994&lt;55),"Poor &lt;55",IF(OR(G1994="Randwick",G1994="Flemington",G1994="Caulfield",G1994="Sandown Lake",G1994="Sandown Hill"),"Best","ave"))))</f>
        <v>ave</v>
      </c>
      <c r="AC1994" s="133">
        <f>IF(Q1994="","",IF(AB1994="Poor &lt;55",$AC$2*0.2%,IF(AND(AB1994="Q",AA1994&lt;&gt;"Wed"),$AC$2*0.4%,IF(AND(AB1994="Q",AA1994="Wed"),$AC$2*0.5%,IF(AND(AB1994="Ave",U1994=100),$AC$2*0.5%,IF(AND(AB1994="ave",U1994="",N1994=1,AG1994="Bush"),$AC$2*1%,IF(AND(AB1994="ave",U1994="",Q1994&gt;100),$AC$2*1.3%,IF(AND(AB1994="ave",U1994=""),$AC$2*1.2%,IF(AND(AB1994="Ave",U1994=200),$AC$2*1%,IF(AND(AB1994="Best",U1994=200),$AC$2*1.5%,IF(AND(AB1994="Best",U1994="",K1994&lt;&gt;"Pro Syd"),$AC$2*0.5%,IF(AND(AB1994="Best",U1994=""),$AC$2*1%,IF(AND(AB1994="Best",U1994=100,Table1[[#This Row],[State]]="NSW"),$AC$2*0.4%,IF(AND(AB1994="Best",U1994=100),$AC$2*1%,IF(Table1[[#This Row],[Adj]]="Nat OK",$AC$2*0.5%,"xxx")))))))))))))))</f>
        <v>100</v>
      </c>
      <c r="AD1994" s="133" t="str">
        <f t="shared" si="414"/>
        <v/>
      </c>
      <c r="AE1994" s="133">
        <f t="shared" si="415"/>
        <v>-100</v>
      </c>
      <c r="AF1994" s="133" t="str">
        <f>VLOOKUP(Table1[[#This Row],[Track]],$F$2672:$H$2715,2,FALSE)</f>
        <v>NSW</v>
      </c>
      <c r="AG1994" s="133" t="str">
        <f>VLOOKUP(Table1[[#This Row],[Track]],$F$2672:$H$2715,3,FALSE)</f>
        <v>Bush</v>
      </c>
      <c r="AH1994" s="133" t="str">
        <f>IF(Table1[[#This Row],[Date]]&lt;$AH$2,"",IF(Table1[[#This Row],[Date]]&lt;$AH$3,"Edge","Elite Combo"))</f>
        <v/>
      </c>
      <c r="AI1994" s="218">
        <f>Table1[[#This Row],[Time]]</f>
        <v>0.62152777777777779</v>
      </c>
      <c r="AJ1994" s="219" t="str">
        <f>Table1[[#This Row],[Track]]</f>
        <v>Newcastle</v>
      </c>
      <c r="AK1994" s="216">
        <f>Table1[[#This Row],[Race ]]</f>
        <v>5</v>
      </c>
      <c r="AL1994" s="219">
        <f>Table1[[#This Row],[TAB]]</f>
        <v>5</v>
      </c>
      <c r="AM1994" s="219" t="str">
        <f>Table1[[#This Row],[Selection]]</f>
        <v>Pippie Beach</v>
      </c>
      <c r="AN1994" s="220" t="str">
        <f>Table1[[#This Row],[Sources]]</f>
        <v>Pro Syd-15</v>
      </c>
      <c r="AO1994" s="219">
        <f>Table1[[#This Row],[Scale Bet]]</f>
        <v>100</v>
      </c>
    </row>
    <row r="1995" spans="5:41" ht="16.5" customHeight="1" x14ac:dyDescent="0.25">
      <c r="E1995" s="185">
        <v>45612</v>
      </c>
      <c r="F1995" s="35">
        <v>0.65625</v>
      </c>
      <c r="G1995" s="36" t="s">
        <v>201</v>
      </c>
      <c r="H1995" s="36">
        <v>7</v>
      </c>
      <c r="I1995" s="36">
        <v>3</v>
      </c>
      <c r="J1995" s="36" t="s">
        <v>495</v>
      </c>
      <c r="K1995" s="36" t="s">
        <v>1</v>
      </c>
      <c r="L1995" s="165">
        <v>10</v>
      </c>
      <c r="M1995" s="134">
        <f t="shared" si="403"/>
        <v>23</v>
      </c>
      <c r="N1995" s="36">
        <f t="shared" si="404"/>
        <v>2</v>
      </c>
      <c r="O1995" s="135" t="str">
        <f t="shared" si="405"/>
        <v>E4-10/Nat-13</v>
      </c>
      <c r="P1995" s="186" t="str">
        <f t="shared" si="406"/>
        <v>OK</v>
      </c>
      <c r="Q1995" s="187">
        <f t="shared" si="407"/>
        <v>92</v>
      </c>
      <c r="R1995" s="150"/>
      <c r="S1995" s="187" t="str">
        <f t="shared" si="408"/>
        <v/>
      </c>
      <c r="T1995" s="136" t="str">
        <f t="shared" si="409"/>
        <v>Geegees Mistruth</v>
      </c>
      <c r="U1995" s="137">
        <f>IF(P1995="","",IF(N1995=1,"",IF(Q1995="","",IF(Q1995&lt;=100,100,IF(Table1[[#This Row],[Day]]="Wed",100,200)))))</f>
        <v>100</v>
      </c>
      <c r="V1995" s="137" t="str">
        <f t="shared" si="410"/>
        <v/>
      </c>
      <c r="W1995" s="137">
        <f t="shared" si="411"/>
        <v>-100</v>
      </c>
      <c r="X1995" s="133">
        <f>100</f>
        <v>100</v>
      </c>
      <c r="Y1995" s="133" t="str">
        <f t="shared" si="412"/>
        <v/>
      </c>
      <c r="Z1995" s="133">
        <f t="shared" si="413"/>
        <v>-100</v>
      </c>
      <c r="AA1995" s="134" t="str">
        <f>TEXT(Table1[[#This Row],[Date]],"DDD")</f>
        <v>Sat</v>
      </c>
      <c r="AB1995" s="133" t="str">
        <f>IF(OR(G1995="Doomben",G1995="Eagle Farm"),"Q",IF(AND(Q1995&gt;1,Q1995&lt;55,Table1[[#This Row],[Source]]="Nat"),"Nat OK",IF(AND(Table1[[#This Row],[Source]]&lt;&gt;"Nat",Q1995&lt;55),"Poor &lt;55",IF(OR(G1995="Randwick",G1995="Flemington",G1995="Caulfield",G1995="Sandown Lake",G1995="Sandown Hill"),"Best","ave"))))</f>
        <v>Best</v>
      </c>
      <c r="AC1995" s="133">
        <f>IF(Q1995="","",IF(AB1995="Poor &lt;55",$AC$2*0.2%,IF(AND(AB1995="Q",AA1995&lt;&gt;"Wed"),$AC$2*0.4%,IF(AND(AB1995="Q",AA1995="Wed"),$AC$2*0.5%,IF(AND(AB1995="Ave",U1995=100),$AC$2*0.5%,IF(AND(AB1995="ave",U1995="",N1995=1,AG1995="Bush"),$AC$2*1%,IF(AND(AB1995="ave",U1995="",Q1995&gt;100),$AC$2*1.3%,IF(AND(AB1995="ave",U1995=""),$AC$2*1.2%,IF(AND(AB1995="Ave",U1995=200),$AC$2*1%,IF(AND(AB1995="Best",U1995=200),$AC$2*1.5%,IF(AND(AB1995="Best",U1995="",K1995&lt;&gt;"Pro Syd"),$AC$2*0.5%,IF(AND(AB1995="Best",U1995=""),$AC$2*1%,IF(AND(AB1995="Best",U1995=100,Table1[[#This Row],[State]]="NSW"),$AC$2*0.4%,IF(AND(AB1995="Best",U1995=100),$AC$2*1%,IF(Table1[[#This Row],[Adj]]="Nat OK",$AC$2*0.5%,"xxx")))))))))))))))</f>
        <v>100</v>
      </c>
      <c r="AD1995" s="133" t="str">
        <f t="shared" si="414"/>
        <v/>
      </c>
      <c r="AE1995" s="133">
        <f t="shared" si="415"/>
        <v>-100</v>
      </c>
      <c r="AF1995" s="133" t="str">
        <f>VLOOKUP(Table1[[#This Row],[Track]],$F$2672:$H$2715,2,FALSE)</f>
        <v>Vic</v>
      </c>
      <c r="AG1995" s="133" t="str">
        <f>VLOOKUP(Table1[[#This Row],[Track]],$F$2672:$H$2715,3,FALSE)</f>
        <v>-</v>
      </c>
      <c r="AH1995" s="133" t="str">
        <f>IF(Table1[[#This Row],[Date]]&lt;$AH$2,"",IF(Table1[[#This Row],[Date]]&lt;$AH$3,"Edge","Elite Combo"))</f>
        <v/>
      </c>
      <c r="AI1995" s="218">
        <f>Table1[[#This Row],[Time]]</f>
        <v>0.65625</v>
      </c>
      <c r="AJ1995" s="219" t="str">
        <f>Table1[[#This Row],[Track]]</f>
        <v>Caulfield</v>
      </c>
      <c r="AK1995" s="216">
        <f>Table1[[#This Row],[Race ]]</f>
        <v>7</v>
      </c>
      <c r="AL1995" s="219">
        <f>Table1[[#This Row],[TAB]]</f>
        <v>3</v>
      </c>
      <c r="AM1995" s="219" t="str">
        <f>Table1[[#This Row],[Selection]]</f>
        <v>Geegees Mistruth</v>
      </c>
      <c r="AN1995" s="220" t="str">
        <f>Table1[[#This Row],[Sources]]</f>
        <v>E4-10/Nat-13</v>
      </c>
      <c r="AO1995" s="219">
        <f>Table1[[#This Row],[Scale Bet]]</f>
        <v>100</v>
      </c>
    </row>
    <row r="1996" spans="5:41" ht="16.5" customHeight="1" x14ac:dyDescent="0.25">
      <c r="E1996" s="185">
        <v>45612</v>
      </c>
      <c r="F1996" s="35">
        <v>0.65625</v>
      </c>
      <c r="G1996" s="36" t="s">
        <v>201</v>
      </c>
      <c r="H1996" s="36">
        <v>7</v>
      </c>
      <c r="I1996" s="36">
        <v>3</v>
      </c>
      <c r="J1996" s="36" t="s">
        <v>495</v>
      </c>
      <c r="K1996" s="36" t="s">
        <v>13</v>
      </c>
      <c r="L1996" s="165">
        <v>13</v>
      </c>
      <c r="M1996" s="134" t="str">
        <f t="shared" si="403"/>
        <v/>
      </c>
      <c r="N1996" s="36" t="str">
        <f t="shared" si="404"/>
        <v/>
      </c>
      <c r="O1996" s="135" t="str">
        <f t="shared" si="405"/>
        <v/>
      </c>
      <c r="P1996" s="186" t="str">
        <f t="shared" si="406"/>
        <v>OK</v>
      </c>
      <c r="Q1996" s="187" t="str">
        <f t="shared" si="407"/>
        <v/>
      </c>
      <c r="R1996" s="150"/>
      <c r="S1996" s="187" t="str">
        <f t="shared" si="408"/>
        <v/>
      </c>
      <c r="T1996" s="136" t="str">
        <f t="shared" si="409"/>
        <v>Geegees Mistruth</v>
      </c>
      <c r="U1996" s="137" t="str">
        <f>IF(P1996="","",IF(N1996=1,"",IF(Q1996="","",IF(Q1996&lt;=100,100,IF(Table1[[#This Row],[Day]]="Wed",100,200)))))</f>
        <v/>
      </c>
      <c r="V1996" s="137" t="str">
        <f t="shared" si="410"/>
        <v/>
      </c>
      <c r="W1996" s="137" t="str">
        <f t="shared" si="411"/>
        <v/>
      </c>
      <c r="X1996" s="133">
        <f>100</f>
        <v>100</v>
      </c>
      <c r="Y1996" s="133" t="str">
        <f t="shared" si="412"/>
        <v/>
      </c>
      <c r="Z1996" s="133">
        <f t="shared" si="413"/>
        <v>-100</v>
      </c>
      <c r="AA1996" s="134" t="str">
        <f>TEXT(Table1[[#This Row],[Date]],"DDD")</f>
        <v>Sat</v>
      </c>
      <c r="AB1996" s="133" t="str">
        <f>IF(OR(G1996="Doomben",G1996="Eagle Farm"),"Q",IF(AND(Q1996&gt;1,Q1996&lt;55,Table1[[#This Row],[Source]]="Nat"),"Nat OK",IF(AND(Table1[[#This Row],[Source]]&lt;&gt;"Nat",Q1996&lt;55),"Poor &lt;55",IF(OR(G1996="Randwick",G1996="Flemington",G1996="Caulfield",G1996="Sandown Lake",G1996="Sandown Hill"),"Best","ave"))))</f>
        <v>Best</v>
      </c>
      <c r="AC1996" s="133" t="str">
        <f>IF(Q1996="","",IF(AB1996="Poor &lt;55",$AC$2*0.2%,IF(AND(AB1996="Q",AA1996&lt;&gt;"Wed"),$AC$2*0.4%,IF(AND(AB1996="Q",AA1996="Wed"),$AC$2*0.5%,IF(AND(AB1996="Ave",U1996=100),$AC$2*0.5%,IF(AND(AB1996="ave",U1996="",N1996=1,AG1996="Bush"),$AC$2*1%,IF(AND(AB1996="ave",U1996="",Q1996&gt;100),$AC$2*1.3%,IF(AND(AB1996="ave",U1996=""),$AC$2*1.2%,IF(AND(AB1996="Ave",U1996=200),$AC$2*1%,IF(AND(AB1996="Best",U1996=200),$AC$2*1.5%,IF(AND(AB1996="Best",U1996="",K1996&lt;&gt;"Pro Syd"),$AC$2*0.5%,IF(AND(AB1996="Best",U1996=""),$AC$2*1%,IF(AND(AB1996="Best",U1996=100,Table1[[#This Row],[State]]="NSW"),$AC$2*0.4%,IF(AND(AB1996="Best",U1996=100),$AC$2*1%,IF(Table1[[#This Row],[Adj]]="Nat OK",$AC$2*0.5%,"xxx")))))))))))))))</f>
        <v/>
      </c>
      <c r="AD1996" s="133" t="str">
        <f t="shared" si="414"/>
        <v/>
      </c>
      <c r="AE1996" s="133" t="str">
        <f t="shared" si="415"/>
        <v/>
      </c>
      <c r="AF1996" s="133" t="str">
        <f>VLOOKUP(Table1[[#This Row],[Track]],$F$2672:$H$2715,2,FALSE)</f>
        <v>Vic</v>
      </c>
      <c r="AG1996" s="133" t="str">
        <f>VLOOKUP(Table1[[#This Row],[Track]],$F$2672:$H$2715,3,FALSE)</f>
        <v>-</v>
      </c>
      <c r="AH1996" s="133" t="str">
        <f>IF(Table1[[#This Row],[Date]]&lt;$AH$2,"",IF(Table1[[#This Row],[Date]]&lt;$AH$3,"Edge","Elite Combo"))</f>
        <v/>
      </c>
      <c r="AI1996" s="218">
        <f>Table1[[#This Row],[Time]]</f>
        <v>0.65625</v>
      </c>
      <c r="AJ1996" s="219" t="str">
        <f>Table1[[#This Row],[Track]]</f>
        <v>Caulfield</v>
      </c>
      <c r="AK1996" s="216">
        <f>Table1[[#This Row],[Race ]]</f>
        <v>7</v>
      </c>
      <c r="AL1996" s="219">
        <f>Table1[[#This Row],[TAB]]</f>
        <v>3</v>
      </c>
      <c r="AM1996" s="219" t="str">
        <f>Table1[[#This Row],[Selection]]</f>
        <v>Geegees Mistruth</v>
      </c>
      <c r="AN1996" s="220" t="str">
        <f>Table1[[#This Row],[Sources]]</f>
        <v/>
      </c>
      <c r="AO1996" s="219" t="str">
        <f>Table1[[#This Row],[Scale Bet]]</f>
        <v/>
      </c>
    </row>
    <row r="1997" spans="5:41" ht="16.5" customHeight="1" x14ac:dyDescent="0.25">
      <c r="E1997" s="185">
        <v>45612</v>
      </c>
      <c r="F1997" s="35">
        <v>0.68402777777777779</v>
      </c>
      <c r="G1997" s="36" t="s">
        <v>201</v>
      </c>
      <c r="H1997" s="36">
        <v>8</v>
      </c>
      <c r="I1997" s="36">
        <v>1</v>
      </c>
      <c r="J1997" s="36" t="s">
        <v>420</v>
      </c>
      <c r="K1997" s="36" t="s">
        <v>40</v>
      </c>
      <c r="L1997" s="165">
        <v>12</v>
      </c>
      <c r="M1997" s="134">
        <f t="shared" si="403"/>
        <v>22</v>
      </c>
      <c r="N1997" s="36">
        <f t="shared" si="404"/>
        <v>2</v>
      </c>
      <c r="O1997" s="135" t="str">
        <f t="shared" si="405"/>
        <v>Edge-12/Pro Mel-10</v>
      </c>
      <c r="P1997" s="186" t="str">
        <f t="shared" si="406"/>
        <v>OK</v>
      </c>
      <c r="Q1997" s="187">
        <f t="shared" si="407"/>
        <v>88</v>
      </c>
      <c r="R1997" s="150"/>
      <c r="S1997" s="187" t="str">
        <f t="shared" si="408"/>
        <v/>
      </c>
      <c r="T1997" s="136" t="str">
        <f t="shared" si="409"/>
        <v>Arran Bay</v>
      </c>
      <c r="U1997" s="137">
        <f>IF(P1997="","",IF(N1997=1,"",IF(Q1997="","",IF(Q1997&lt;=100,100,IF(Table1[[#This Row],[Day]]="Wed",100,200)))))</f>
        <v>100</v>
      </c>
      <c r="V1997" s="137" t="str">
        <f t="shared" si="410"/>
        <v/>
      </c>
      <c r="W1997" s="137">
        <f t="shared" si="411"/>
        <v>-100</v>
      </c>
      <c r="X1997" s="133">
        <f>100</f>
        <v>100</v>
      </c>
      <c r="Y1997" s="133" t="str">
        <f t="shared" si="412"/>
        <v/>
      </c>
      <c r="Z1997" s="133">
        <f t="shared" si="413"/>
        <v>-100</v>
      </c>
      <c r="AA1997" s="134" t="str">
        <f>TEXT(Table1[[#This Row],[Date]],"DDD")</f>
        <v>Sat</v>
      </c>
      <c r="AB1997" s="133" t="str">
        <f>IF(OR(G1997="Doomben",G1997="Eagle Farm"),"Q",IF(AND(Q1997&gt;1,Q1997&lt;55,Table1[[#This Row],[Source]]="Nat"),"Nat OK",IF(AND(Table1[[#This Row],[Source]]&lt;&gt;"Nat",Q1997&lt;55),"Poor &lt;55",IF(OR(G1997="Randwick",G1997="Flemington",G1997="Caulfield",G1997="Sandown Lake",G1997="Sandown Hill"),"Best","ave"))))</f>
        <v>Best</v>
      </c>
      <c r="AC1997" s="133">
        <f>IF(Q1997="","",IF(AB1997="Poor &lt;55",$AC$2*0.2%,IF(AND(AB1997="Q",AA1997&lt;&gt;"Wed"),$AC$2*0.4%,IF(AND(AB1997="Q",AA1997="Wed"),$AC$2*0.5%,IF(AND(AB1997="Ave",U1997=100),$AC$2*0.5%,IF(AND(AB1997="ave",U1997="",N1997=1,AG1997="Bush"),$AC$2*1%,IF(AND(AB1997="ave",U1997="",Q1997&gt;100),$AC$2*1.3%,IF(AND(AB1997="ave",U1997=""),$AC$2*1.2%,IF(AND(AB1997="Ave",U1997=200),$AC$2*1%,IF(AND(AB1997="Best",U1997=200),$AC$2*1.5%,IF(AND(AB1997="Best",U1997="",K1997&lt;&gt;"Pro Syd"),$AC$2*0.5%,IF(AND(AB1997="Best",U1997=""),$AC$2*1%,IF(AND(AB1997="Best",U1997=100,Table1[[#This Row],[State]]="NSW"),$AC$2*0.4%,IF(AND(AB1997="Best",U1997=100),$AC$2*1%,IF(Table1[[#This Row],[Adj]]="Nat OK",$AC$2*0.5%,"xxx")))))))))))))))</f>
        <v>100</v>
      </c>
      <c r="AD1997" s="133" t="str">
        <f t="shared" si="414"/>
        <v/>
      </c>
      <c r="AE1997" s="133">
        <f t="shared" si="415"/>
        <v>-100</v>
      </c>
      <c r="AF1997" s="133" t="str">
        <f>VLOOKUP(Table1[[#This Row],[Track]],$F$2672:$H$2715,2,FALSE)</f>
        <v>Vic</v>
      </c>
      <c r="AG1997" s="133" t="str">
        <f>VLOOKUP(Table1[[#This Row],[Track]],$F$2672:$H$2715,3,FALSE)</f>
        <v>-</v>
      </c>
      <c r="AH1997" s="133" t="str">
        <f>IF(Table1[[#This Row],[Date]]&lt;$AH$2,"",IF(Table1[[#This Row],[Date]]&lt;$AH$3,"Edge","Elite Combo"))</f>
        <v/>
      </c>
      <c r="AI1997" s="218">
        <f>Table1[[#This Row],[Time]]</f>
        <v>0.68402777777777779</v>
      </c>
      <c r="AJ1997" s="219" t="str">
        <f>Table1[[#This Row],[Track]]</f>
        <v>Caulfield</v>
      </c>
      <c r="AK1997" s="216">
        <f>Table1[[#This Row],[Race ]]</f>
        <v>8</v>
      </c>
      <c r="AL1997" s="219">
        <f>Table1[[#This Row],[TAB]]</f>
        <v>1</v>
      </c>
      <c r="AM1997" s="219" t="str">
        <f>Table1[[#This Row],[Selection]]</f>
        <v>Arran Bay</v>
      </c>
      <c r="AN1997" s="220" t="str">
        <f>Table1[[#This Row],[Sources]]</f>
        <v>Edge-12/Pro Mel-10</v>
      </c>
      <c r="AO1997" s="219">
        <f>Table1[[#This Row],[Scale Bet]]</f>
        <v>100</v>
      </c>
    </row>
    <row r="1998" spans="5:41" ht="16.5" customHeight="1" x14ac:dyDescent="0.25">
      <c r="E1998" s="185">
        <v>45612</v>
      </c>
      <c r="F1998" s="35">
        <v>0.68402777777777779</v>
      </c>
      <c r="G1998" s="36" t="s">
        <v>201</v>
      </c>
      <c r="H1998" s="36">
        <v>8</v>
      </c>
      <c r="I1998" s="36">
        <v>1</v>
      </c>
      <c r="J1998" s="36" t="s">
        <v>420</v>
      </c>
      <c r="K1998" s="36" t="s">
        <v>18</v>
      </c>
      <c r="L1998" s="165">
        <v>10</v>
      </c>
      <c r="M1998" s="134" t="str">
        <f t="shared" si="403"/>
        <v/>
      </c>
      <c r="N1998" s="36" t="str">
        <f t="shared" si="404"/>
        <v/>
      </c>
      <c r="O1998" s="135" t="str">
        <f t="shared" si="405"/>
        <v/>
      </c>
      <c r="P1998" s="186" t="str">
        <f t="shared" si="406"/>
        <v>OK</v>
      </c>
      <c r="Q1998" s="187" t="str">
        <f t="shared" si="407"/>
        <v/>
      </c>
      <c r="R1998" s="150"/>
      <c r="S1998" s="187" t="str">
        <f t="shared" si="408"/>
        <v/>
      </c>
      <c r="T1998" s="136" t="str">
        <f t="shared" si="409"/>
        <v>Arran Bay</v>
      </c>
      <c r="U1998" s="137" t="str">
        <f>IF(P1998="","",IF(N1998=1,"",IF(Q1998="","",IF(Q1998&lt;=100,100,IF(Table1[[#This Row],[Day]]="Wed",100,200)))))</f>
        <v/>
      </c>
      <c r="V1998" s="137" t="str">
        <f t="shared" si="410"/>
        <v/>
      </c>
      <c r="W1998" s="137" t="str">
        <f t="shared" si="411"/>
        <v/>
      </c>
      <c r="X1998" s="133">
        <f>100</f>
        <v>100</v>
      </c>
      <c r="Y1998" s="133" t="str">
        <f t="shared" si="412"/>
        <v/>
      </c>
      <c r="Z1998" s="133">
        <f t="shared" si="413"/>
        <v>-100</v>
      </c>
      <c r="AA1998" s="134" t="str">
        <f>TEXT(Table1[[#This Row],[Date]],"DDD")</f>
        <v>Sat</v>
      </c>
      <c r="AB1998" s="133" t="str">
        <f>IF(OR(G1998="Doomben",G1998="Eagle Farm"),"Q",IF(AND(Q1998&gt;1,Q1998&lt;55,Table1[[#This Row],[Source]]="Nat"),"Nat OK",IF(AND(Table1[[#This Row],[Source]]&lt;&gt;"Nat",Q1998&lt;55),"Poor &lt;55",IF(OR(G1998="Randwick",G1998="Flemington",G1998="Caulfield",G1998="Sandown Lake",G1998="Sandown Hill"),"Best","ave"))))</f>
        <v>Best</v>
      </c>
      <c r="AC1998" s="133" t="str">
        <f>IF(Q1998="","",IF(AB1998="Poor &lt;55",$AC$2*0.2%,IF(AND(AB1998="Q",AA1998&lt;&gt;"Wed"),$AC$2*0.4%,IF(AND(AB1998="Q",AA1998="Wed"),$AC$2*0.5%,IF(AND(AB1998="Ave",U1998=100),$AC$2*0.5%,IF(AND(AB1998="ave",U1998="",N1998=1,AG1998="Bush"),$AC$2*1%,IF(AND(AB1998="ave",U1998="",Q1998&gt;100),$AC$2*1.3%,IF(AND(AB1998="ave",U1998=""),$AC$2*1.2%,IF(AND(AB1998="Ave",U1998=200),$AC$2*1%,IF(AND(AB1998="Best",U1998=200),$AC$2*1.5%,IF(AND(AB1998="Best",U1998="",K1998&lt;&gt;"Pro Syd"),$AC$2*0.5%,IF(AND(AB1998="Best",U1998=""),$AC$2*1%,IF(AND(AB1998="Best",U1998=100,Table1[[#This Row],[State]]="NSW"),$AC$2*0.4%,IF(AND(AB1998="Best",U1998=100),$AC$2*1%,IF(Table1[[#This Row],[Adj]]="Nat OK",$AC$2*0.5%,"xxx")))))))))))))))</f>
        <v/>
      </c>
      <c r="AD1998" s="133" t="str">
        <f t="shared" si="414"/>
        <v/>
      </c>
      <c r="AE1998" s="133" t="str">
        <f t="shared" si="415"/>
        <v/>
      </c>
      <c r="AF1998" s="133" t="str">
        <f>VLOOKUP(Table1[[#This Row],[Track]],$F$2672:$H$2715,2,FALSE)</f>
        <v>Vic</v>
      </c>
      <c r="AG1998" s="133" t="str">
        <f>VLOOKUP(Table1[[#This Row],[Track]],$F$2672:$H$2715,3,FALSE)</f>
        <v>-</v>
      </c>
      <c r="AH1998" s="133" t="str">
        <f>IF(Table1[[#This Row],[Date]]&lt;$AH$2,"",IF(Table1[[#This Row],[Date]]&lt;$AH$3,"Edge","Elite Combo"))</f>
        <v/>
      </c>
      <c r="AI1998" s="218">
        <f>Table1[[#This Row],[Time]]</f>
        <v>0.68402777777777779</v>
      </c>
      <c r="AJ1998" s="219" t="str">
        <f>Table1[[#This Row],[Track]]</f>
        <v>Caulfield</v>
      </c>
      <c r="AK1998" s="216">
        <f>Table1[[#This Row],[Race ]]</f>
        <v>8</v>
      </c>
      <c r="AL1998" s="219">
        <f>Table1[[#This Row],[TAB]]</f>
        <v>1</v>
      </c>
      <c r="AM1998" s="219" t="str">
        <f>Table1[[#This Row],[Selection]]</f>
        <v>Arran Bay</v>
      </c>
      <c r="AN1998" s="220" t="str">
        <f>Table1[[#This Row],[Sources]]</f>
        <v/>
      </c>
      <c r="AO1998" s="219" t="str">
        <f>Table1[[#This Row],[Scale Bet]]</f>
        <v/>
      </c>
    </row>
    <row r="1999" spans="5:41" ht="16.5" customHeight="1" x14ac:dyDescent="0.25">
      <c r="E1999" s="185">
        <v>45612</v>
      </c>
      <c r="F1999" s="35">
        <v>0.69791666666666663</v>
      </c>
      <c r="G1999" s="36" t="s">
        <v>489</v>
      </c>
      <c r="H1999" s="36">
        <v>8</v>
      </c>
      <c r="I1999" s="36">
        <v>4</v>
      </c>
      <c r="J1999" s="36" t="s">
        <v>496</v>
      </c>
      <c r="K1999" s="36" t="s">
        <v>1</v>
      </c>
      <c r="L1999" s="165">
        <v>10</v>
      </c>
      <c r="M1999" s="134">
        <f t="shared" si="403"/>
        <v>10</v>
      </c>
      <c r="N1999" s="36">
        <f t="shared" si="404"/>
        <v>1</v>
      </c>
      <c r="O1999" s="135" t="str">
        <f t="shared" si="405"/>
        <v>E4-10</v>
      </c>
      <c r="P1999" s="186" t="str">
        <f t="shared" si="406"/>
        <v/>
      </c>
      <c r="Q1999" s="187">
        <f t="shared" si="407"/>
        <v>40</v>
      </c>
      <c r="R1999" s="150"/>
      <c r="S1999" s="187" t="str">
        <f t="shared" si="408"/>
        <v/>
      </c>
      <c r="T1999" s="136" t="str">
        <f t="shared" si="409"/>
        <v>Far Too Easy</v>
      </c>
      <c r="U1999" s="137" t="str">
        <f>IF(P1999="","",IF(N1999=1,"",IF(Q1999="","",IF(Q1999&lt;=100,100,IF(Table1[[#This Row],[Day]]="Wed",100,200)))))</f>
        <v/>
      </c>
      <c r="V1999" s="137" t="str">
        <f t="shared" si="410"/>
        <v/>
      </c>
      <c r="W1999" s="137" t="str">
        <f t="shared" si="411"/>
        <v/>
      </c>
      <c r="X1999" s="133">
        <f>100</f>
        <v>100</v>
      </c>
      <c r="Y1999" s="133" t="str">
        <f t="shared" si="412"/>
        <v/>
      </c>
      <c r="Z1999" s="133">
        <f t="shared" si="413"/>
        <v>-100</v>
      </c>
      <c r="AA1999" s="134" t="str">
        <f>TEXT(Table1[[#This Row],[Date]],"DDD")</f>
        <v>Sat</v>
      </c>
      <c r="AB1999" s="133" t="str">
        <f>IF(OR(G1999="Doomben",G1999="Eagle Farm"),"Q",IF(AND(Q1999&gt;1,Q1999&lt;55,Table1[[#This Row],[Source]]="Nat"),"Nat OK",IF(AND(Table1[[#This Row],[Source]]&lt;&gt;"Nat",Q1999&lt;55),"Poor &lt;55",IF(OR(G1999="Randwick",G1999="Flemington",G1999="Caulfield",G1999="Sandown Lake",G1999="Sandown Hill"),"Best","ave"))))</f>
        <v>Poor &lt;55</v>
      </c>
      <c r="AC1999" s="133">
        <f>IF(Q1999="","",IF(AB1999="Poor &lt;55",$AC$2*0.2%,IF(AND(AB1999="Q",AA1999&lt;&gt;"Wed"),$AC$2*0.4%,IF(AND(AB1999="Q",AA1999="Wed"),$AC$2*0.5%,IF(AND(AB1999="Ave",U1999=100),$AC$2*0.5%,IF(AND(AB1999="ave",U1999="",N1999=1,AG1999="Bush"),$AC$2*1%,IF(AND(AB1999="ave",U1999="",Q1999&gt;100),$AC$2*1.3%,IF(AND(AB1999="ave",U1999=""),$AC$2*1.2%,IF(AND(AB1999="Ave",U1999=200),$AC$2*1%,IF(AND(AB1999="Best",U1999=200),$AC$2*1.5%,IF(AND(AB1999="Best",U1999="",K1999&lt;&gt;"Pro Syd"),$AC$2*0.5%,IF(AND(AB1999="Best",U1999=""),$AC$2*1%,IF(AND(AB1999="Best",U1999=100,Table1[[#This Row],[State]]="NSW"),$AC$2*0.4%,IF(AND(AB1999="Best",U1999=100),$AC$2*1%,IF(Table1[[#This Row],[Adj]]="Nat OK",$AC$2*0.5%,"xxx")))))))))))))))</f>
        <v>20</v>
      </c>
      <c r="AD1999" s="133" t="str">
        <f t="shared" si="414"/>
        <v/>
      </c>
      <c r="AE1999" s="133">
        <f t="shared" si="415"/>
        <v>-20</v>
      </c>
      <c r="AF1999" s="133" t="str">
        <f>VLOOKUP(Table1[[#This Row],[Track]],$F$2672:$H$2715,2,FALSE)</f>
        <v>NSW</v>
      </c>
      <c r="AG1999" s="133" t="str">
        <f>VLOOKUP(Table1[[#This Row],[Track]],$F$2672:$H$2715,3,FALSE)</f>
        <v>Bush</v>
      </c>
      <c r="AH1999" s="133" t="str">
        <f>IF(Table1[[#This Row],[Date]]&lt;$AH$2,"",IF(Table1[[#This Row],[Date]]&lt;$AH$3,"Edge","Elite Combo"))</f>
        <v/>
      </c>
      <c r="AI1999" s="218">
        <f>Table1[[#This Row],[Time]]</f>
        <v>0.69791666666666663</v>
      </c>
      <c r="AJ1999" s="219" t="str">
        <f>Table1[[#This Row],[Track]]</f>
        <v>Newcastle</v>
      </c>
      <c r="AK1999" s="216">
        <f>Table1[[#This Row],[Race ]]</f>
        <v>8</v>
      </c>
      <c r="AL1999" s="219">
        <f>Table1[[#This Row],[TAB]]</f>
        <v>4</v>
      </c>
      <c r="AM1999" s="219" t="str">
        <f>Table1[[#This Row],[Selection]]</f>
        <v>Far Too Easy</v>
      </c>
      <c r="AN1999" s="220" t="str">
        <f>Table1[[#This Row],[Sources]]</f>
        <v>E4-10</v>
      </c>
      <c r="AO1999" s="219">
        <f>Table1[[#This Row],[Scale Bet]]</f>
        <v>20</v>
      </c>
    </row>
    <row r="2000" spans="5:41" ht="16.5" customHeight="1" x14ac:dyDescent="0.25">
      <c r="E2000" s="185">
        <v>45612</v>
      </c>
      <c r="F2000" s="35">
        <v>0.71180555555555558</v>
      </c>
      <c r="G2000" s="36" t="s">
        <v>201</v>
      </c>
      <c r="H2000" s="36">
        <v>9</v>
      </c>
      <c r="I2000" s="36">
        <v>4</v>
      </c>
      <c r="J2000" s="36" t="s">
        <v>368</v>
      </c>
      <c r="K2000" s="36" t="s">
        <v>1</v>
      </c>
      <c r="L2000" s="165">
        <v>12</v>
      </c>
      <c r="M2000" s="134">
        <f t="shared" si="403"/>
        <v>12</v>
      </c>
      <c r="N2000" s="36">
        <f t="shared" si="404"/>
        <v>1</v>
      </c>
      <c r="O2000" s="135" t="str">
        <f t="shared" si="405"/>
        <v>E4-12</v>
      </c>
      <c r="P2000" s="186" t="str">
        <f t="shared" si="406"/>
        <v>OK</v>
      </c>
      <c r="Q2000" s="187">
        <f t="shared" si="407"/>
        <v>48</v>
      </c>
      <c r="R2000" s="150"/>
      <c r="S2000" s="187" t="str">
        <f t="shared" si="408"/>
        <v/>
      </c>
      <c r="T2000" s="136" t="str">
        <f t="shared" si="409"/>
        <v>Another Wil</v>
      </c>
      <c r="U2000" s="137" t="str">
        <f>IF(P2000="","",IF(N2000=1,"",IF(Q2000="","",IF(Q2000&lt;=100,100,IF(Table1[[#This Row],[Day]]="Wed",100,200)))))</f>
        <v/>
      </c>
      <c r="V2000" s="137" t="str">
        <f t="shared" si="410"/>
        <v/>
      </c>
      <c r="W2000" s="137" t="str">
        <f t="shared" si="411"/>
        <v/>
      </c>
      <c r="X2000" s="133">
        <f>100</f>
        <v>100</v>
      </c>
      <c r="Y2000" s="133" t="str">
        <f t="shared" si="412"/>
        <v/>
      </c>
      <c r="Z2000" s="133">
        <f t="shared" si="413"/>
        <v>-100</v>
      </c>
      <c r="AA2000" s="134" t="str">
        <f>TEXT(Table1[[#This Row],[Date]],"DDD")</f>
        <v>Sat</v>
      </c>
      <c r="AB2000" s="133" t="str">
        <f>IF(OR(G2000="Doomben",G2000="Eagle Farm"),"Q",IF(AND(Q2000&gt;1,Q2000&lt;55,Table1[[#This Row],[Source]]="Nat"),"Nat OK",IF(AND(Table1[[#This Row],[Source]]&lt;&gt;"Nat",Q2000&lt;55),"Poor &lt;55",IF(OR(G2000="Randwick",G2000="Flemington",G2000="Caulfield",G2000="Sandown Lake",G2000="Sandown Hill"),"Best","ave"))))</f>
        <v>Poor &lt;55</v>
      </c>
      <c r="AC2000" s="133">
        <f>IF(Q2000="","",IF(AB2000="Poor &lt;55",$AC$2*0.2%,IF(AND(AB2000="Q",AA2000&lt;&gt;"Wed"),$AC$2*0.4%,IF(AND(AB2000="Q",AA2000="Wed"),$AC$2*0.5%,IF(AND(AB2000="Ave",U2000=100),$AC$2*0.5%,IF(AND(AB2000="ave",U2000="",N2000=1,AG2000="Bush"),$AC$2*1%,IF(AND(AB2000="ave",U2000="",Q2000&gt;100),$AC$2*1.3%,IF(AND(AB2000="ave",U2000=""),$AC$2*1.2%,IF(AND(AB2000="Ave",U2000=200),$AC$2*1%,IF(AND(AB2000="Best",U2000=200),$AC$2*1.5%,IF(AND(AB2000="Best",U2000="",K2000&lt;&gt;"Pro Syd"),$AC$2*0.5%,IF(AND(AB2000="Best",U2000=""),$AC$2*1%,IF(AND(AB2000="Best",U2000=100,Table1[[#This Row],[State]]="NSW"),$AC$2*0.4%,IF(AND(AB2000="Best",U2000=100),$AC$2*1%,IF(Table1[[#This Row],[Adj]]="Nat OK",$AC$2*0.5%,"xxx")))))))))))))))</f>
        <v>20</v>
      </c>
      <c r="AD2000" s="133" t="str">
        <f t="shared" si="414"/>
        <v/>
      </c>
      <c r="AE2000" s="133">
        <f t="shared" si="415"/>
        <v>-20</v>
      </c>
      <c r="AF2000" s="133" t="str">
        <f>VLOOKUP(Table1[[#This Row],[Track]],$F$2672:$H$2715,2,FALSE)</f>
        <v>Vic</v>
      </c>
      <c r="AG2000" s="133" t="str">
        <f>VLOOKUP(Table1[[#This Row],[Track]],$F$2672:$H$2715,3,FALSE)</f>
        <v>-</v>
      </c>
      <c r="AH2000" s="133" t="str">
        <f>IF(Table1[[#This Row],[Date]]&lt;$AH$2,"",IF(Table1[[#This Row],[Date]]&lt;$AH$3,"Edge","Elite Combo"))</f>
        <v/>
      </c>
      <c r="AI2000" s="218">
        <f>Table1[[#This Row],[Time]]</f>
        <v>0.71180555555555558</v>
      </c>
      <c r="AJ2000" s="219" t="str">
        <f>Table1[[#This Row],[Track]]</f>
        <v>Caulfield</v>
      </c>
      <c r="AK2000" s="216">
        <f>Table1[[#This Row],[Race ]]</f>
        <v>9</v>
      </c>
      <c r="AL2000" s="219">
        <f>Table1[[#This Row],[TAB]]</f>
        <v>4</v>
      </c>
      <c r="AM2000" s="219" t="str">
        <f>Table1[[#This Row],[Selection]]</f>
        <v>Another Wil</v>
      </c>
      <c r="AN2000" s="220" t="str">
        <f>Table1[[#This Row],[Sources]]</f>
        <v>E4-12</v>
      </c>
      <c r="AO2000" s="219">
        <f>Table1[[#This Row],[Scale Bet]]</f>
        <v>20</v>
      </c>
    </row>
    <row r="2001" spans="5:41" ht="16.5" customHeight="1" x14ac:dyDescent="0.25">
      <c r="E2001" s="185">
        <v>45612</v>
      </c>
      <c r="F2001" s="35">
        <v>0.71180555555555558</v>
      </c>
      <c r="G2001" s="36" t="s">
        <v>201</v>
      </c>
      <c r="H2001" s="36">
        <v>9</v>
      </c>
      <c r="I2001" s="36">
        <v>7</v>
      </c>
      <c r="J2001" s="36" t="s">
        <v>406</v>
      </c>
      <c r="K2001" s="36" t="s">
        <v>1</v>
      </c>
      <c r="L2001" s="165">
        <v>10</v>
      </c>
      <c r="M2001" s="134">
        <f t="shared" si="403"/>
        <v>45</v>
      </c>
      <c r="N2001" s="36">
        <f t="shared" si="404"/>
        <v>4</v>
      </c>
      <c r="O2001" s="135" t="str">
        <f t="shared" si="405"/>
        <v>E4-10/Edge-12/Nat-13/Pro Mel-10</v>
      </c>
      <c r="P2001" s="186" t="str">
        <f t="shared" si="406"/>
        <v>OK</v>
      </c>
      <c r="Q2001" s="187">
        <f t="shared" si="407"/>
        <v>180</v>
      </c>
      <c r="R2001" s="150"/>
      <c r="S2001" s="187" t="str">
        <f t="shared" si="408"/>
        <v/>
      </c>
      <c r="T2001" s="136" t="str">
        <f t="shared" si="409"/>
        <v>Jimmysstar</v>
      </c>
      <c r="U2001" s="137">
        <f>IF(P2001="","",IF(N2001=1,"",IF(Q2001="","",IF(Q2001&lt;=100,100,IF(Table1[[#This Row],[Day]]="Wed",100,200)))))</f>
        <v>200</v>
      </c>
      <c r="V2001" s="137" t="str">
        <f t="shared" si="410"/>
        <v/>
      </c>
      <c r="W2001" s="137">
        <f t="shared" si="411"/>
        <v>-200</v>
      </c>
      <c r="X2001" s="133">
        <f>100</f>
        <v>100</v>
      </c>
      <c r="Y2001" s="133" t="str">
        <f t="shared" si="412"/>
        <v/>
      </c>
      <c r="Z2001" s="133">
        <f t="shared" si="413"/>
        <v>-100</v>
      </c>
      <c r="AA2001" s="134" t="str">
        <f>TEXT(Table1[[#This Row],[Date]],"DDD")</f>
        <v>Sat</v>
      </c>
      <c r="AB2001" s="133" t="str">
        <f>IF(OR(G2001="Doomben",G2001="Eagle Farm"),"Q",IF(AND(Q2001&gt;1,Q2001&lt;55,Table1[[#This Row],[Source]]="Nat"),"Nat OK",IF(AND(Table1[[#This Row],[Source]]&lt;&gt;"Nat",Q2001&lt;55),"Poor &lt;55",IF(OR(G2001="Randwick",G2001="Flemington",G2001="Caulfield",G2001="Sandown Lake",G2001="Sandown Hill"),"Best","ave"))))</f>
        <v>Best</v>
      </c>
      <c r="AC2001" s="133">
        <f>IF(Q2001="","",IF(AB2001="Poor &lt;55",$AC$2*0.2%,IF(AND(AB2001="Q",AA2001&lt;&gt;"Wed"),$AC$2*0.4%,IF(AND(AB2001="Q",AA2001="Wed"),$AC$2*0.5%,IF(AND(AB2001="Ave",U2001=100),$AC$2*0.5%,IF(AND(AB2001="ave",U2001="",N2001=1,AG2001="Bush"),$AC$2*1%,IF(AND(AB2001="ave",U2001="",Q2001&gt;100),$AC$2*1.3%,IF(AND(AB2001="ave",U2001=""),$AC$2*1.2%,IF(AND(AB2001="Ave",U2001=200),$AC$2*1%,IF(AND(AB2001="Best",U2001=200),$AC$2*1.5%,IF(AND(AB2001="Best",U2001="",K2001&lt;&gt;"Pro Syd"),$AC$2*0.5%,IF(AND(AB2001="Best",U2001=""),$AC$2*1%,IF(AND(AB2001="Best",U2001=100,Table1[[#This Row],[State]]="NSW"),$AC$2*0.4%,IF(AND(AB2001="Best",U2001=100),$AC$2*1%,IF(Table1[[#This Row],[Adj]]="Nat OK",$AC$2*0.5%,"xxx")))))))))))))))</f>
        <v>150</v>
      </c>
      <c r="AD2001" s="133" t="str">
        <f t="shared" si="414"/>
        <v/>
      </c>
      <c r="AE2001" s="133">
        <f t="shared" si="415"/>
        <v>-150</v>
      </c>
      <c r="AF2001" s="133" t="str">
        <f>VLOOKUP(Table1[[#This Row],[Track]],$F$2672:$H$2715,2,FALSE)</f>
        <v>Vic</v>
      </c>
      <c r="AG2001" s="133" t="str">
        <f>VLOOKUP(Table1[[#This Row],[Track]],$F$2672:$H$2715,3,FALSE)</f>
        <v>-</v>
      </c>
      <c r="AH2001" s="133" t="str">
        <f>IF(Table1[[#This Row],[Date]]&lt;$AH$2,"",IF(Table1[[#This Row],[Date]]&lt;$AH$3,"Edge","Elite Combo"))</f>
        <v/>
      </c>
      <c r="AI2001" s="218">
        <f>Table1[[#This Row],[Time]]</f>
        <v>0.71180555555555558</v>
      </c>
      <c r="AJ2001" s="219" t="str">
        <f>Table1[[#This Row],[Track]]</f>
        <v>Caulfield</v>
      </c>
      <c r="AK2001" s="216">
        <f>Table1[[#This Row],[Race ]]</f>
        <v>9</v>
      </c>
      <c r="AL2001" s="219">
        <f>Table1[[#This Row],[TAB]]</f>
        <v>7</v>
      </c>
      <c r="AM2001" s="219" t="str">
        <f>Table1[[#This Row],[Selection]]</f>
        <v>Jimmysstar</v>
      </c>
      <c r="AN2001" s="220" t="str">
        <f>Table1[[#This Row],[Sources]]</f>
        <v>E4-10/Edge-12/Nat-13/Pro Mel-10</v>
      </c>
      <c r="AO2001" s="219">
        <f>Table1[[#This Row],[Scale Bet]]</f>
        <v>150</v>
      </c>
    </row>
    <row r="2002" spans="5:41" ht="16.5" customHeight="1" x14ac:dyDescent="0.25">
      <c r="E2002" s="185">
        <v>45612</v>
      </c>
      <c r="F2002" s="35">
        <v>0.71180555555555558</v>
      </c>
      <c r="G2002" s="36" t="s">
        <v>201</v>
      </c>
      <c r="H2002" s="36">
        <v>9</v>
      </c>
      <c r="I2002" s="36">
        <v>7</v>
      </c>
      <c r="J2002" s="36" t="s">
        <v>406</v>
      </c>
      <c r="K2002" s="36" t="s">
        <v>40</v>
      </c>
      <c r="L2002" s="165">
        <v>12</v>
      </c>
      <c r="M2002" s="134" t="str">
        <f t="shared" si="403"/>
        <v/>
      </c>
      <c r="N2002" s="36" t="str">
        <f t="shared" si="404"/>
        <v/>
      </c>
      <c r="O2002" s="135" t="str">
        <f t="shared" si="405"/>
        <v/>
      </c>
      <c r="P2002" s="186" t="str">
        <f t="shared" si="406"/>
        <v>OK</v>
      </c>
      <c r="Q2002" s="187" t="str">
        <f t="shared" si="407"/>
        <v/>
      </c>
      <c r="R2002" s="150"/>
      <c r="S2002" s="187" t="str">
        <f t="shared" si="408"/>
        <v/>
      </c>
      <c r="T2002" s="136" t="str">
        <f t="shared" si="409"/>
        <v>Jimmysstar</v>
      </c>
      <c r="U2002" s="137" t="str">
        <f>IF(P2002="","",IF(N2002=1,"",IF(Q2002="","",IF(Q2002&lt;=100,100,IF(Table1[[#This Row],[Day]]="Wed",100,200)))))</f>
        <v/>
      </c>
      <c r="V2002" s="137" t="str">
        <f t="shared" si="410"/>
        <v/>
      </c>
      <c r="W2002" s="137" t="str">
        <f t="shared" si="411"/>
        <v/>
      </c>
      <c r="X2002" s="133">
        <f>100</f>
        <v>100</v>
      </c>
      <c r="Y2002" s="133" t="str">
        <f t="shared" si="412"/>
        <v/>
      </c>
      <c r="Z2002" s="133">
        <f t="shared" si="413"/>
        <v>-100</v>
      </c>
      <c r="AA2002" s="134" t="str">
        <f>TEXT(Table1[[#This Row],[Date]],"DDD")</f>
        <v>Sat</v>
      </c>
      <c r="AB2002" s="133" t="str">
        <f>IF(OR(G2002="Doomben",G2002="Eagle Farm"),"Q",IF(AND(Q2002&gt;1,Q2002&lt;55,Table1[[#This Row],[Source]]="Nat"),"Nat OK",IF(AND(Table1[[#This Row],[Source]]&lt;&gt;"Nat",Q2002&lt;55),"Poor &lt;55",IF(OR(G2002="Randwick",G2002="Flemington",G2002="Caulfield",G2002="Sandown Lake",G2002="Sandown Hill"),"Best","ave"))))</f>
        <v>Best</v>
      </c>
      <c r="AC2002" s="133" t="str">
        <f>IF(Q2002="","",IF(AB2002="Poor &lt;55",$AC$2*0.2%,IF(AND(AB2002="Q",AA2002&lt;&gt;"Wed"),$AC$2*0.4%,IF(AND(AB2002="Q",AA2002="Wed"),$AC$2*0.5%,IF(AND(AB2002="Ave",U2002=100),$AC$2*0.5%,IF(AND(AB2002="ave",U2002="",N2002=1,AG2002="Bush"),$AC$2*1%,IF(AND(AB2002="ave",U2002="",Q2002&gt;100),$AC$2*1.3%,IF(AND(AB2002="ave",U2002=""),$AC$2*1.2%,IF(AND(AB2002="Ave",U2002=200),$AC$2*1%,IF(AND(AB2002="Best",U2002=200),$AC$2*1.5%,IF(AND(AB2002="Best",U2002="",K2002&lt;&gt;"Pro Syd"),$AC$2*0.5%,IF(AND(AB2002="Best",U2002=""),$AC$2*1%,IF(AND(AB2002="Best",U2002=100,Table1[[#This Row],[State]]="NSW"),$AC$2*0.4%,IF(AND(AB2002="Best",U2002=100),$AC$2*1%,IF(Table1[[#This Row],[Adj]]="Nat OK",$AC$2*0.5%,"xxx")))))))))))))))</f>
        <v/>
      </c>
      <c r="AD2002" s="133" t="str">
        <f t="shared" si="414"/>
        <v/>
      </c>
      <c r="AE2002" s="133" t="str">
        <f t="shared" si="415"/>
        <v/>
      </c>
      <c r="AF2002" s="133" t="str">
        <f>VLOOKUP(Table1[[#This Row],[Track]],$F$2672:$H$2715,2,FALSE)</f>
        <v>Vic</v>
      </c>
      <c r="AG2002" s="133" t="str">
        <f>VLOOKUP(Table1[[#This Row],[Track]],$F$2672:$H$2715,3,FALSE)</f>
        <v>-</v>
      </c>
      <c r="AH2002" s="133" t="str">
        <f>IF(Table1[[#This Row],[Date]]&lt;$AH$2,"",IF(Table1[[#This Row],[Date]]&lt;$AH$3,"Edge","Elite Combo"))</f>
        <v/>
      </c>
      <c r="AI2002" s="218">
        <f>Table1[[#This Row],[Time]]</f>
        <v>0.71180555555555558</v>
      </c>
      <c r="AJ2002" s="219" t="str">
        <f>Table1[[#This Row],[Track]]</f>
        <v>Caulfield</v>
      </c>
      <c r="AK2002" s="216">
        <f>Table1[[#This Row],[Race ]]</f>
        <v>9</v>
      </c>
      <c r="AL2002" s="219">
        <f>Table1[[#This Row],[TAB]]</f>
        <v>7</v>
      </c>
      <c r="AM2002" s="219" t="str">
        <f>Table1[[#This Row],[Selection]]</f>
        <v>Jimmysstar</v>
      </c>
      <c r="AN2002" s="220" t="str">
        <f>Table1[[#This Row],[Sources]]</f>
        <v/>
      </c>
      <c r="AO2002" s="219" t="str">
        <f>Table1[[#This Row],[Scale Bet]]</f>
        <v/>
      </c>
    </row>
    <row r="2003" spans="5:41" ht="16.5" customHeight="1" x14ac:dyDescent="0.25">
      <c r="E2003" s="185">
        <v>45612</v>
      </c>
      <c r="F2003" s="35">
        <v>0.71180555555555558</v>
      </c>
      <c r="G2003" s="36" t="s">
        <v>201</v>
      </c>
      <c r="H2003" s="36">
        <v>9</v>
      </c>
      <c r="I2003" s="36">
        <v>7</v>
      </c>
      <c r="J2003" s="36" t="s">
        <v>406</v>
      </c>
      <c r="K2003" s="36" t="s">
        <v>13</v>
      </c>
      <c r="L2003" s="165">
        <v>13</v>
      </c>
      <c r="M2003" s="134" t="str">
        <f t="shared" si="403"/>
        <v/>
      </c>
      <c r="N2003" s="36" t="str">
        <f t="shared" si="404"/>
        <v/>
      </c>
      <c r="O2003" s="135" t="str">
        <f t="shared" si="405"/>
        <v/>
      </c>
      <c r="P2003" s="186" t="str">
        <f t="shared" si="406"/>
        <v>OK</v>
      </c>
      <c r="Q2003" s="187" t="str">
        <f t="shared" si="407"/>
        <v/>
      </c>
      <c r="R2003" s="150"/>
      <c r="S2003" s="187" t="str">
        <f t="shared" si="408"/>
        <v/>
      </c>
      <c r="T2003" s="136" t="str">
        <f t="shared" si="409"/>
        <v>Jimmysstar</v>
      </c>
      <c r="U2003" s="137" t="str">
        <f>IF(P2003="","",IF(N2003=1,"",IF(Q2003="","",IF(Q2003&lt;=100,100,IF(Table1[[#This Row],[Day]]="Wed",100,200)))))</f>
        <v/>
      </c>
      <c r="V2003" s="137" t="str">
        <f t="shared" si="410"/>
        <v/>
      </c>
      <c r="W2003" s="137" t="str">
        <f t="shared" si="411"/>
        <v/>
      </c>
      <c r="X2003" s="133">
        <f>100</f>
        <v>100</v>
      </c>
      <c r="Y2003" s="133" t="str">
        <f t="shared" si="412"/>
        <v/>
      </c>
      <c r="Z2003" s="133">
        <f t="shared" si="413"/>
        <v>-100</v>
      </c>
      <c r="AA2003" s="134" t="str">
        <f>TEXT(Table1[[#This Row],[Date]],"DDD")</f>
        <v>Sat</v>
      </c>
      <c r="AB2003" s="133" t="str">
        <f>IF(OR(G2003="Doomben",G2003="Eagle Farm"),"Q",IF(AND(Q2003&gt;1,Q2003&lt;55,Table1[[#This Row],[Source]]="Nat"),"Nat OK",IF(AND(Table1[[#This Row],[Source]]&lt;&gt;"Nat",Q2003&lt;55),"Poor &lt;55",IF(OR(G2003="Randwick",G2003="Flemington",G2003="Caulfield",G2003="Sandown Lake",G2003="Sandown Hill"),"Best","ave"))))</f>
        <v>Best</v>
      </c>
      <c r="AC2003" s="133" t="str">
        <f>IF(Q2003="","",IF(AB2003="Poor &lt;55",$AC$2*0.2%,IF(AND(AB2003="Q",AA2003&lt;&gt;"Wed"),$AC$2*0.4%,IF(AND(AB2003="Q",AA2003="Wed"),$AC$2*0.5%,IF(AND(AB2003="Ave",U2003=100),$AC$2*0.5%,IF(AND(AB2003="ave",U2003="",N2003=1,AG2003="Bush"),$AC$2*1%,IF(AND(AB2003="ave",U2003="",Q2003&gt;100),$AC$2*1.3%,IF(AND(AB2003="ave",U2003=""),$AC$2*1.2%,IF(AND(AB2003="Ave",U2003=200),$AC$2*1%,IF(AND(AB2003="Best",U2003=200),$AC$2*1.5%,IF(AND(AB2003="Best",U2003="",K2003&lt;&gt;"Pro Syd"),$AC$2*0.5%,IF(AND(AB2003="Best",U2003=""),$AC$2*1%,IF(AND(AB2003="Best",U2003=100,Table1[[#This Row],[State]]="NSW"),$AC$2*0.4%,IF(AND(AB2003="Best",U2003=100),$AC$2*1%,IF(Table1[[#This Row],[Adj]]="Nat OK",$AC$2*0.5%,"xxx")))))))))))))))</f>
        <v/>
      </c>
      <c r="AD2003" s="133" t="str">
        <f t="shared" si="414"/>
        <v/>
      </c>
      <c r="AE2003" s="133" t="str">
        <f t="shared" si="415"/>
        <v/>
      </c>
      <c r="AF2003" s="133" t="str">
        <f>VLOOKUP(Table1[[#This Row],[Track]],$F$2672:$H$2715,2,FALSE)</f>
        <v>Vic</v>
      </c>
      <c r="AG2003" s="133" t="str">
        <f>VLOOKUP(Table1[[#This Row],[Track]],$F$2672:$H$2715,3,FALSE)</f>
        <v>-</v>
      </c>
      <c r="AH2003" s="133" t="str">
        <f>IF(Table1[[#This Row],[Date]]&lt;$AH$2,"",IF(Table1[[#This Row],[Date]]&lt;$AH$3,"Edge","Elite Combo"))</f>
        <v/>
      </c>
      <c r="AI2003" s="218">
        <f>Table1[[#This Row],[Time]]</f>
        <v>0.71180555555555558</v>
      </c>
      <c r="AJ2003" s="219" t="str">
        <f>Table1[[#This Row],[Track]]</f>
        <v>Caulfield</v>
      </c>
      <c r="AK2003" s="216">
        <f>Table1[[#This Row],[Race ]]</f>
        <v>9</v>
      </c>
      <c r="AL2003" s="219">
        <f>Table1[[#This Row],[TAB]]</f>
        <v>7</v>
      </c>
      <c r="AM2003" s="219" t="str">
        <f>Table1[[#This Row],[Selection]]</f>
        <v>Jimmysstar</v>
      </c>
      <c r="AN2003" s="220" t="str">
        <f>Table1[[#This Row],[Sources]]</f>
        <v/>
      </c>
      <c r="AO2003" s="219" t="str">
        <f>Table1[[#This Row],[Scale Bet]]</f>
        <v/>
      </c>
    </row>
    <row r="2004" spans="5:41" ht="16.5" customHeight="1" x14ac:dyDescent="0.25">
      <c r="E2004" s="185">
        <v>45612</v>
      </c>
      <c r="F2004" s="35">
        <v>0.71180555555555558</v>
      </c>
      <c r="G2004" s="36" t="s">
        <v>201</v>
      </c>
      <c r="H2004" s="36">
        <v>9</v>
      </c>
      <c r="I2004" s="36">
        <v>7</v>
      </c>
      <c r="J2004" s="36" t="s">
        <v>406</v>
      </c>
      <c r="K2004" s="36" t="s">
        <v>18</v>
      </c>
      <c r="L2004" s="165">
        <v>10</v>
      </c>
      <c r="M2004" s="134" t="str">
        <f t="shared" si="403"/>
        <v/>
      </c>
      <c r="N2004" s="36" t="str">
        <f t="shared" si="404"/>
        <v/>
      </c>
      <c r="O2004" s="135" t="str">
        <f t="shared" si="405"/>
        <v/>
      </c>
      <c r="P2004" s="186" t="str">
        <f t="shared" si="406"/>
        <v>OK</v>
      </c>
      <c r="Q2004" s="187" t="str">
        <f t="shared" si="407"/>
        <v/>
      </c>
      <c r="R2004" s="150"/>
      <c r="S2004" s="187" t="str">
        <f t="shared" si="408"/>
        <v/>
      </c>
      <c r="T2004" s="136" t="str">
        <f t="shared" si="409"/>
        <v>Jimmysstar</v>
      </c>
      <c r="U2004" s="137" t="str">
        <f>IF(P2004="","",IF(N2004=1,"",IF(Q2004="","",IF(Q2004&lt;=100,100,IF(Table1[[#This Row],[Day]]="Wed",100,200)))))</f>
        <v/>
      </c>
      <c r="V2004" s="137" t="str">
        <f t="shared" si="410"/>
        <v/>
      </c>
      <c r="W2004" s="137" t="str">
        <f t="shared" si="411"/>
        <v/>
      </c>
      <c r="X2004" s="133">
        <f>100</f>
        <v>100</v>
      </c>
      <c r="Y2004" s="133" t="str">
        <f t="shared" si="412"/>
        <v/>
      </c>
      <c r="Z2004" s="133">
        <f t="shared" si="413"/>
        <v>-100</v>
      </c>
      <c r="AA2004" s="134" t="str">
        <f>TEXT(Table1[[#This Row],[Date]],"DDD")</f>
        <v>Sat</v>
      </c>
      <c r="AB2004" s="133" t="str">
        <f>IF(OR(G2004="Doomben",G2004="Eagle Farm"),"Q",IF(AND(Q2004&gt;1,Q2004&lt;55,Table1[[#This Row],[Source]]="Nat"),"Nat OK",IF(AND(Table1[[#This Row],[Source]]&lt;&gt;"Nat",Q2004&lt;55),"Poor &lt;55",IF(OR(G2004="Randwick",G2004="Flemington",G2004="Caulfield",G2004="Sandown Lake",G2004="Sandown Hill"),"Best","ave"))))</f>
        <v>Best</v>
      </c>
      <c r="AC2004" s="133" t="str">
        <f>IF(Q2004="","",IF(AB2004="Poor &lt;55",$AC$2*0.2%,IF(AND(AB2004="Q",AA2004&lt;&gt;"Wed"),$AC$2*0.4%,IF(AND(AB2004="Q",AA2004="Wed"),$AC$2*0.5%,IF(AND(AB2004="Ave",U2004=100),$AC$2*0.5%,IF(AND(AB2004="ave",U2004="",N2004=1,AG2004="Bush"),$AC$2*1%,IF(AND(AB2004="ave",U2004="",Q2004&gt;100),$AC$2*1.3%,IF(AND(AB2004="ave",U2004=""),$AC$2*1.2%,IF(AND(AB2004="Ave",U2004=200),$AC$2*1%,IF(AND(AB2004="Best",U2004=200),$AC$2*1.5%,IF(AND(AB2004="Best",U2004="",K2004&lt;&gt;"Pro Syd"),$AC$2*0.5%,IF(AND(AB2004="Best",U2004=""),$AC$2*1%,IF(AND(AB2004="Best",U2004=100,Table1[[#This Row],[State]]="NSW"),$AC$2*0.4%,IF(AND(AB2004="Best",U2004=100),$AC$2*1%,IF(Table1[[#This Row],[Adj]]="Nat OK",$AC$2*0.5%,"xxx")))))))))))))))</f>
        <v/>
      </c>
      <c r="AD2004" s="133" t="str">
        <f t="shared" si="414"/>
        <v/>
      </c>
      <c r="AE2004" s="133" t="str">
        <f t="shared" si="415"/>
        <v/>
      </c>
      <c r="AF2004" s="133" t="str">
        <f>VLOOKUP(Table1[[#This Row],[Track]],$F$2672:$H$2715,2,FALSE)</f>
        <v>Vic</v>
      </c>
      <c r="AG2004" s="133" t="str">
        <f>VLOOKUP(Table1[[#This Row],[Track]],$F$2672:$H$2715,3,FALSE)</f>
        <v>-</v>
      </c>
      <c r="AH2004" s="133" t="str">
        <f>IF(Table1[[#This Row],[Date]]&lt;$AH$2,"",IF(Table1[[#This Row],[Date]]&lt;$AH$3,"Edge","Elite Combo"))</f>
        <v/>
      </c>
      <c r="AI2004" s="218">
        <f>Table1[[#This Row],[Time]]</f>
        <v>0.71180555555555558</v>
      </c>
      <c r="AJ2004" s="219" t="str">
        <f>Table1[[#This Row],[Track]]</f>
        <v>Caulfield</v>
      </c>
      <c r="AK2004" s="216">
        <f>Table1[[#This Row],[Race ]]</f>
        <v>9</v>
      </c>
      <c r="AL2004" s="219">
        <f>Table1[[#This Row],[TAB]]</f>
        <v>7</v>
      </c>
      <c r="AM2004" s="219" t="str">
        <f>Table1[[#This Row],[Selection]]</f>
        <v>Jimmysstar</v>
      </c>
      <c r="AN2004" s="220" t="str">
        <f>Table1[[#This Row],[Sources]]</f>
        <v/>
      </c>
      <c r="AO2004" s="219" t="str">
        <f>Table1[[#This Row],[Scale Bet]]</f>
        <v/>
      </c>
    </row>
    <row r="2005" spans="5:41" ht="16.5" customHeight="1" x14ac:dyDescent="0.25">
      <c r="E2005" s="185">
        <v>45612</v>
      </c>
      <c r="F2005" s="35">
        <v>0.72222222222222221</v>
      </c>
      <c r="G2005" s="36" t="s">
        <v>489</v>
      </c>
      <c r="H2005" s="36">
        <v>9</v>
      </c>
      <c r="I2005" s="36">
        <v>3</v>
      </c>
      <c r="J2005" s="36" t="s">
        <v>497</v>
      </c>
      <c r="K2005" s="36" t="s">
        <v>1</v>
      </c>
      <c r="L2005" s="165">
        <v>10</v>
      </c>
      <c r="M2005" s="134">
        <f t="shared" si="403"/>
        <v>10</v>
      </c>
      <c r="N2005" s="36">
        <f t="shared" si="404"/>
        <v>1</v>
      </c>
      <c r="O2005" s="135" t="str">
        <f t="shared" si="405"/>
        <v>E4-10</v>
      </c>
      <c r="P2005" s="186" t="str">
        <f t="shared" si="406"/>
        <v/>
      </c>
      <c r="Q2005" s="187">
        <f t="shared" si="407"/>
        <v>40</v>
      </c>
      <c r="R2005" s="150"/>
      <c r="S2005" s="187" t="str">
        <f t="shared" si="408"/>
        <v/>
      </c>
      <c r="T2005" s="136" t="str">
        <f t="shared" si="409"/>
        <v>Naval College</v>
      </c>
      <c r="U2005" s="137" t="str">
        <f>IF(P2005="","",IF(N2005=1,"",IF(Q2005="","",IF(Q2005&lt;=100,100,IF(Table1[[#This Row],[Day]]="Wed",100,200)))))</f>
        <v/>
      </c>
      <c r="V2005" s="137" t="str">
        <f t="shared" si="410"/>
        <v/>
      </c>
      <c r="W2005" s="137" t="str">
        <f t="shared" si="411"/>
        <v/>
      </c>
      <c r="X2005" s="133">
        <f>100</f>
        <v>100</v>
      </c>
      <c r="Y2005" s="133" t="str">
        <f t="shared" si="412"/>
        <v/>
      </c>
      <c r="Z2005" s="133">
        <f t="shared" si="413"/>
        <v>-100</v>
      </c>
      <c r="AA2005" s="134" t="str">
        <f>TEXT(Table1[[#This Row],[Date]],"DDD")</f>
        <v>Sat</v>
      </c>
      <c r="AB2005" s="133" t="str">
        <f>IF(OR(G2005="Doomben",G2005="Eagle Farm"),"Q",IF(AND(Q2005&gt;1,Q2005&lt;55,Table1[[#This Row],[Source]]="Nat"),"Nat OK",IF(AND(Table1[[#This Row],[Source]]&lt;&gt;"Nat",Q2005&lt;55),"Poor &lt;55",IF(OR(G2005="Randwick",G2005="Flemington",G2005="Caulfield",G2005="Sandown Lake",G2005="Sandown Hill"),"Best","ave"))))</f>
        <v>Poor &lt;55</v>
      </c>
      <c r="AC2005" s="133">
        <f>IF(Q2005="","",IF(AB2005="Poor &lt;55",$AC$2*0.2%,IF(AND(AB2005="Q",AA2005&lt;&gt;"Wed"),$AC$2*0.4%,IF(AND(AB2005="Q",AA2005="Wed"),$AC$2*0.5%,IF(AND(AB2005="Ave",U2005=100),$AC$2*0.5%,IF(AND(AB2005="ave",U2005="",N2005=1,AG2005="Bush"),$AC$2*1%,IF(AND(AB2005="ave",U2005="",Q2005&gt;100),$AC$2*1.3%,IF(AND(AB2005="ave",U2005=""),$AC$2*1.2%,IF(AND(AB2005="Ave",U2005=200),$AC$2*1%,IF(AND(AB2005="Best",U2005=200),$AC$2*1.5%,IF(AND(AB2005="Best",U2005="",K2005&lt;&gt;"Pro Syd"),$AC$2*0.5%,IF(AND(AB2005="Best",U2005=""),$AC$2*1%,IF(AND(AB2005="Best",U2005=100,Table1[[#This Row],[State]]="NSW"),$AC$2*0.4%,IF(AND(AB2005="Best",U2005=100),$AC$2*1%,IF(Table1[[#This Row],[Adj]]="Nat OK",$AC$2*0.5%,"xxx")))))))))))))))</f>
        <v>20</v>
      </c>
      <c r="AD2005" s="133" t="str">
        <f t="shared" si="414"/>
        <v/>
      </c>
      <c r="AE2005" s="133">
        <f t="shared" si="415"/>
        <v>-20</v>
      </c>
      <c r="AF2005" s="133" t="str">
        <f>VLOOKUP(Table1[[#This Row],[Track]],$F$2672:$H$2715,2,FALSE)</f>
        <v>NSW</v>
      </c>
      <c r="AG2005" s="133" t="str">
        <f>VLOOKUP(Table1[[#This Row],[Track]],$F$2672:$H$2715,3,FALSE)</f>
        <v>Bush</v>
      </c>
      <c r="AH2005" s="133" t="str">
        <f>IF(Table1[[#This Row],[Date]]&lt;$AH$2,"",IF(Table1[[#This Row],[Date]]&lt;$AH$3,"Edge","Elite Combo"))</f>
        <v/>
      </c>
      <c r="AI2005" s="218">
        <f>Table1[[#This Row],[Time]]</f>
        <v>0.72222222222222221</v>
      </c>
      <c r="AJ2005" s="219" t="str">
        <f>Table1[[#This Row],[Track]]</f>
        <v>Newcastle</v>
      </c>
      <c r="AK2005" s="216">
        <f>Table1[[#This Row],[Race ]]</f>
        <v>9</v>
      </c>
      <c r="AL2005" s="219">
        <f>Table1[[#This Row],[TAB]]</f>
        <v>3</v>
      </c>
      <c r="AM2005" s="219" t="str">
        <f>Table1[[#This Row],[Selection]]</f>
        <v>Naval College</v>
      </c>
      <c r="AN2005" s="220" t="str">
        <f>Table1[[#This Row],[Sources]]</f>
        <v>E4-10</v>
      </c>
      <c r="AO2005" s="219">
        <f>Table1[[#This Row],[Scale Bet]]</f>
        <v>20</v>
      </c>
    </row>
    <row r="2006" spans="5:41" ht="16.5" customHeight="1" x14ac:dyDescent="0.25">
      <c r="E2006" s="185">
        <v>45612</v>
      </c>
      <c r="F2006" s="35">
        <v>0.73611111111111116</v>
      </c>
      <c r="G2006" s="36" t="s">
        <v>201</v>
      </c>
      <c r="H2006" s="36">
        <v>10</v>
      </c>
      <c r="I2006" s="36">
        <v>7</v>
      </c>
      <c r="J2006" s="36" t="s">
        <v>498</v>
      </c>
      <c r="K2006" s="36" t="s">
        <v>40</v>
      </c>
      <c r="L2006" s="165">
        <v>10</v>
      </c>
      <c r="M2006" s="134">
        <f t="shared" si="403"/>
        <v>20</v>
      </c>
      <c r="N2006" s="36">
        <f t="shared" si="404"/>
        <v>2</v>
      </c>
      <c r="O2006" s="135" t="str">
        <f t="shared" si="405"/>
        <v>Edge-10/Pro Mel-10</v>
      </c>
      <c r="P2006" s="186" t="str">
        <f t="shared" si="406"/>
        <v>OK</v>
      </c>
      <c r="Q2006" s="187">
        <f t="shared" si="407"/>
        <v>80</v>
      </c>
      <c r="R2006" s="150"/>
      <c r="S2006" s="187" t="str">
        <f t="shared" si="408"/>
        <v/>
      </c>
      <c r="T2006" s="136" t="str">
        <f t="shared" si="409"/>
        <v>Danny'S St Darci</v>
      </c>
      <c r="U2006" s="137">
        <f>IF(P2006="","",IF(N2006=1,"",IF(Q2006="","",IF(Q2006&lt;=100,100,IF(Table1[[#This Row],[Day]]="Wed",100,200)))))</f>
        <v>100</v>
      </c>
      <c r="V2006" s="137" t="str">
        <f t="shared" si="410"/>
        <v/>
      </c>
      <c r="W2006" s="137">
        <f t="shared" si="411"/>
        <v>-100</v>
      </c>
      <c r="X2006" s="133">
        <f>100</f>
        <v>100</v>
      </c>
      <c r="Y2006" s="133" t="str">
        <f t="shared" si="412"/>
        <v/>
      </c>
      <c r="Z2006" s="133">
        <f t="shared" si="413"/>
        <v>-100</v>
      </c>
      <c r="AA2006" s="134" t="str">
        <f>TEXT(Table1[[#This Row],[Date]],"DDD")</f>
        <v>Sat</v>
      </c>
      <c r="AB2006" s="133" t="str">
        <f>IF(OR(G2006="Doomben",G2006="Eagle Farm"),"Q",IF(AND(Q2006&gt;1,Q2006&lt;55,Table1[[#This Row],[Source]]="Nat"),"Nat OK",IF(AND(Table1[[#This Row],[Source]]&lt;&gt;"Nat",Q2006&lt;55),"Poor &lt;55",IF(OR(G2006="Randwick",G2006="Flemington",G2006="Caulfield",G2006="Sandown Lake",G2006="Sandown Hill"),"Best","ave"))))</f>
        <v>Best</v>
      </c>
      <c r="AC2006" s="133">
        <f>IF(Q2006="","",IF(AB2006="Poor &lt;55",$AC$2*0.2%,IF(AND(AB2006="Q",AA2006&lt;&gt;"Wed"),$AC$2*0.4%,IF(AND(AB2006="Q",AA2006="Wed"),$AC$2*0.5%,IF(AND(AB2006="Ave",U2006=100),$AC$2*0.5%,IF(AND(AB2006="ave",U2006="",N2006=1,AG2006="Bush"),$AC$2*1%,IF(AND(AB2006="ave",U2006="",Q2006&gt;100),$AC$2*1.3%,IF(AND(AB2006="ave",U2006=""),$AC$2*1.2%,IF(AND(AB2006="Ave",U2006=200),$AC$2*1%,IF(AND(AB2006="Best",U2006=200),$AC$2*1.5%,IF(AND(AB2006="Best",U2006="",K2006&lt;&gt;"Pro Syd"),$AC$2*0.5%,IF(AND(AB2006="Best",U2006=""),$AC$2*1%,IF(AND(AB2006="Best",U2006=100,Table1[[#This Row],[State]]="NSW"),$AC$2*0.4%,IF(AND(AB2006="Best",U2006=100),$AC$2*1%,IF(Table1[[#This Row],[Adj]]="Nat OK",$AC$2*0.5%,"xxx")))))))))))))))</f>
        <v>100</v>
      </c>
      <c r="AD2006" s="133" t="str">
        <f t="shared" si="414"/>
        <v/>
      </c>
      <c r="AE2006" s="133">
        <f t="shared" si="415"/>
        <v>-100</v>
      </c>
      <c r="AF2006" s="133" t="str">
        <f>VLOOKUP(Table1[[#This Row],[Track]],$F$2672:$H$2715,2,FALSE)</f>
        <v>Vic</v>
      </c>
      <c r="AG2006" s="133" t="str">
        <f>VLOOKUP(Table1[[#This Row],[Track]],$F$2672:$H$2715,3,FALSE)</f>
        <v>-</v>
      </c>
      <c r="AH2006" s="133" t="str">
        <f>IF(Table1[[#This Row],[Date]]&lt;$AH$2,"",IF(Table1[[#This Row],[Date]]&lt;$AH$3,"Edge","Elite Combo"))</f>
        <v/>
      </c>
      <c r="AI2006" s="218">
        <f>Table1[[#This Row],[Time]]</f>
        <v>0.73611111111111116</v>
      </c>
      <c r="AJ2006" s="219" t="str">
        <f>Table1[[#This Row],[Track]]</f>
        <v>Caulfield</v>
      </c>
      <c r="AK2006" s="216">
        <f>Table1[[#This Row],[Race ]]</f>
        <v>10</v>
      </c>
      <c r="AL2006" s="219">
        <f>Table1[[#This Row],[TAB]]</f>
        <v>7</v>
      </c>
      <c r="AM2006" s="219" t="str">
        <f>Table1[[#This Row],[Selection]]</f>
        <v>Danny'S St Darci</v>
      </c>
      <c r="AN2006" s="220" t="str">
        <f>Table1[[#This Row],[Sources]]</f>
        <v>Edge-10/Pro Mel-10</v>
      </c>
      <c r="AO2006" s="219">
        <f>Table1[[#This Row],[Scale Bet]]</f>
        <v>100</v>
      </c>
    </row>
    <row r="2007" spans="5:41" ht="16.5" customHeight="1" x14ac:dyDescent="0.25">
      <c r="E2007" s="185">
        <v>45612</v>
      </c>
      <c r="F2007" s="35">
        <v>0.73611111111111116</v>
      </c>
      <c r="G2007" s="36" t="s">
        <v>201</v>
      </c>
      <c r="H2007" s="36">
        <v>10</v>
      </c>
      <c r="I2007" s="36">
        <v>7</v>
      </c>
      <c r="J2007" s="36" t="s">
        <v>498</v>
      </c>
      <c r="K2007" s="36" t="s">
        <v>18</v>
      </c>
      <c r="L2007" s="165">
        <v>10</v>
      </c>
      <c r="M2007" s="134" t="str">
        <f t="shared" si="403"/>
        <v/>
      </c>
      <c r="N2007" s="36" t="str">
        <f t="shared" si="404"/>
        <v/>
      </c>
      <c r="O2007" s="135" t="str">
        <f t="shared" si="405"/>
        <v/>
      </c>
      <c r="P2007" s="186" t="str">
        <f t="shared" si="406"/>
        <v>OK</v>
      </c>
      <c r="Q2007" s="187" t="str">
        <f t="shared" si="407"/>
        <v/>
      </c>
      <c r="R2007" s="150"/>
      <c r="S2007" s="187" t="str">
        <f t="shared" si="408"/>
        <v/>
      </c>
      <c r="T2007" s="136" t="str">
        <f t="shared" si="409"/>
        <v>Danny'S St Darci</v>
      </c>
      <c r="U2007" s="137" t="str">
        <f>IF(P2007="","",IF(N2007=1,"",IF(Q2007="","",IF(Q2007&lt;=100,100,IF(Table1[[#This Row],[Day]]="Wed",100,200)))))</f>
        <v/>
      </c>
      <c r="V2007" s="137" t="str">
        <f t="shared" si="410"/>
        <v/>
      </c>
      <c r="W2007" s="137" t="str">
        <f t="shared" si="411"/>
        <v/>
      </c>
      <c r="X2007" s="133">
        <f>100</f>
        <v>100</v>
      </c>
      <c r="Y2007" s="133" t="str">
        <f t="shared" si="412"/>
        <v/>
      </c>
      <c r="Z2007" s="133">
        <f t="shared" si="413"/>
        <v>-100</v>
      </c>
      <c r="AA2007" s="134" t="str">
        <f>TEXT(Table1[[#This Row],[Date]],"DDD")</f>
        <v>Sat</v>
      </c>
      <c r="AB2007" s="133" t="str">
        <f>IF(OR(G2007="Doomben",G2007="Eagle Farm"),"Q",IF(AND(Q2007&gt;1,Q2007&lt;55,Table1[[#This Row],[Source]]="Nat"),"Nat OK",IF(AND(Table1[[#This Row],[Source]]&lt;&gt;"Nat",Q2007&lt;55),"Poor &lt;55",IF(OR(G2007="Randwick",G2007="Flemington",G2007="Caulfield",G2007="Sandown Lake",G2007="Sandown Hill"),"Best","ave"))))</f>
        <v>Best</v>
      </c>
      <c r="AC2007" s="133" t="str">
        <f>IF(Q2007="","",IF(AB2007="Poor &lt;55",$AC$2*0.2%,IF(AND(AB2007="Q",AA2007&lt;&gt;"Wed"),$AC$2*0.4%,IF(AND(AB2007="Q",AA2007="Wed"),$AC$2*0.5%,IF(AND(AB2007="Ave",U2007=100),$AC$2*0.5%,IF(AND(AB2007="ave",U2007="",N2007=1,AG2007="Bush"),$AC$2*1%,IF(AND(AB2007="ave",U2007="",Q2007&gt;100),$AC$2*1.3%,IF(AND(AB2007="ave",U2007=""),$AC$2*1.2%,IF(AND(AB2007="Ave",U2007=200),$AC$2*1%,IF(AND(AB2007="Best",U2007=200),$AC$2*1.5%,IF(AND(AB2007="Best",U2007="",K2007&lt;&gt;"Pro Syd"),$AC$2*0.5%,IF(AND(AB2007="Best",U2007=""),$AC$2*1%,IF(AND(AB2007="Best",U2007=100,Table1[[#This Row],[State]]="NSW"),$AC$2*0.4%,IF(AND(AB2007="Best",U2007=100),$AC$2*1%,IF(Table1[[#This Row],[Adj]]="Nat OK",$AC$2*0.5%,"xxx")))))))))))))))</f>
        <v/>
      </c>
      <c r="AD2007" s="133" t="str">
        <f t="shared" si="414"/>
        <v/>
      </c>
      <c r="AE2007" s="133" t="str">
        <f t="shared" si="415"/>
        <v/>
      </c>
      <c r="AF2007" s="133" t="str">
        <f>VLOOKUP(Table1[[#This Row],[Track]],$F$2672:$H$2715,2,FALSE)</f>
        <v>Vic</v>
      </c>
      <c r="AG2007" s="133" t="str">
        <f>VLOOKUP(Table1[[#This Row],[Track]],$F$2672:$H$2715,3,FALSE)</f>
        <v>-</v>
      </c>
      <c r="AH2007" s="133" t="str">
        <f>IF(Table1[[#This Row],[Date]]&lt;$AH$2,"",IF(Table1[[#This Row],[Date]]&lt;$AH$3,"Edge","Elite Combo"))</f>
        <v/>
      </c>
      <c r="AI2007" s="218">
        <f>Table1[[#This Row],[Time]]</f>
        <v>0.73611111111111116</v>
      </c>
      <c r="AJ2007" s="219" t="str">
        <f>Table1[[#This Row],[Track]]</f>
        <v>Caulfield</v>
      </c>
      <c r="AK2007" s="216">
        <f>Table1[[#This Row],[Race ]]</f>
        <v>10</v>
      </c>
      <c r="AL2007" s="219">
        <f>Table1[[#This Row],[TAB]]</f>
        <v>7</v>
      </c>
      <c r="AM2007" s="219" t="str">
        <f>Table1[[#This Row],[Selection]]</f>
        <v>Danny'S St Darci</v>
      </c>
      <c r="AN2007" s="220" t="str">
        <f>Table1[[#This Row],[Sources]]</f>
        <v/>
      </c>
      <c r="AO2007" s="219" t="str">
        <f>Table1[[#This Row],[Scale Bet]]</f>
        <v/>
      </c>
    </row>
    <row r="2008" spans="5:41" ht="16.5" customHeight="1" x14ac:dyDescent="0.25">
      <c r="E2008" s="185">
        <v>45612</v>
      </c>
      <c r="F2008" s="35">
        <v>0.73611111111111116</v>
      </c>
      <c r="G2008" s="36" t="s">
        <v>201</v>
      </c>
      <c r="H2008" s="36">
        <v>10</v>
      </c>
      <c r="I2008" s="36">
        <v>10</v>
      </c>
      <c r="J2008" s="36" t="s">
        <v>499</v>
      </c>
      <c r="K2008" s="36" t="s">
        <v>1</v>
      </c>
      <c r="L2008" s="165">
        <v>10</v>
      </c>
      <c r="M2008" s="134">
        <f t="shared" si="403"/>
        <v>46</v>
      </c>
      <c r="N2008" s="36">
        <f t="shared" si="404"/>
        <v>4</v>
      </c>
      <c r="O2008" s="135" t="str">
        <f t="shared" si="405"/>
        <v>E4-10/Edge-10/Nat-13/Pro Mel-13</v>
      </c>
      <c r="P2008" s="186" t="str">
        <f t="shared" si="406"/>
        <v>OK</v>
      </c>
      <c r="Q2008" s="187">
        <f t="shared" si="407"/>
        <v>184</v>
      </c>
      <c r="R2008" s="150"/>
      <c r="S2008" s="187" t="str">
        <f t="shared" si="408"/>
        <v/>
      </c>
      <c r="T2008" s="136" t="str">
        <f t="shared" si="409"/>
        <v>Shes Bulletproof</v>
      </c>
      <c r="U2008" s="137">
        <f>IF(P2008="","",IF(N2008=1,"",IF(Q2008="","",IF(Q2008&lt;=100,100,IF(Table1[[#This Row],[Day]]="Wed",100,200)))))</f>
        <v>200</v>
      </c>
      <c r="V2008" s="137" t="str">
        <f t="shared" si="410"/>
        <v/>
      </c>
      <c r="W2008" s="137">
        <f t="shared" si="411"/>
        <v>-200</v>
      </c>
      <c r="X2008" s="133">
        <f>100</f>
        <v>100</v>
      </c>
      <c r="Y2008" s="133" t="str">
        <f t="shared" si="412"/>
        <v/>
      </c>
      <c r="Z2008" s="133">
        <f t="shared" si="413"/>
        <v>-100</v>
      </c>
      <c r="AA2008" s="134" t="str">
        <f>TEXT(Table1[[#This Row],[Date]],"DDD")</f>
        <v>Sat</v>
      </c>
      <c r="AB2008" s="133" t="str">
        <f>IF(OR(G2008="Doomben",G2008="Eagle Farm"),"Q",IF(AND(Q2008&gt;1,Q2008&lt;55,Table1[[#This Row],[Source]]="Nat"),"Nat OK",IF(AND(Table1[[#This Row],[Source]]&lt;&gt;"Nat",Q2008&lt;55),"Poor &lt;55",IF(OR(G2008="Randwick",G2008="Flemington",G2008="Caulfield",G2008="Sandown Lake",G2008="Sandown Hill"),"Best","ave"))))</f>
        <v>Best</v>
      </c>
      <c r="AC2008" s="133">
        <f>IF(Q2008="","",IF(AB2008="Poor &lt;55",$AC$2*0.2%,IF(AND(AB2008="Q",AA2008&lt;&gt;"Wed"),$AC$2*0.4%,IF(AND(AB2008="Q",AA2008="Wed"),$AC$2*0.5%,IF(AND(AB2008="Ave",U2008=100),$AC$2*0.5%,IF(AND(AB2008="ave",U2008="",N2008=1,AG2008="Bush"),$AC$2*1%,IF(AND(AB2008="ave",U2008="",Q2008&gt;100),$AC$2*1.3%,IF(AND(AB2008="ave",U2008=""),$AC$2*1.2%,IF(AND(AB2008="Ave",U2008=200),$AC$2*1%,IF(AND(AB2008="Best",U2008=200),$AC$2*1.5%,IF(AND(AB2008="Best",U2008="",K2008&lt;&gt;"Pro Syd"),$AC$2*0.5%,IF(AND(AB2008="Best",U2008=""),$AC$2*1%,IF(AND(AB2008="Best",U2008=100,Table1[[#This Row],[State]]="NSW"),$AC$2*0.4%,IF(AND(AB2008="Best",U2008=100),$AC$2*1%,IF(Table1[[#This Row],[Adj]]="Nat OK",$AC$2*0.5%,"xxx")))))))))))))))</f>
        <v>150</v>
      </c>
      <c r="AD2008" s="133" t="str">
        <f t="shared" si="414"/>
        <v/>
      </c>
      <c r="AE2008" s="133">
        <f t="shared" si="415"/>
        <v>-150</v>
      </c>
      <c r="AF2008" s="133" t="str">
        <f>VLOOKUP(Table1[[#This Row],[Track]],$F$2672:$H$2715,2,FALSE)</f>
        <v>Vic</v>
      </c>
      <c r="AG2008" s="133" t="str">
        <f>VLOOKUP(Table1[[#This Row],[Track]],$F$2672:$H$2715,3,FALSE)</f>
        <v>-</v>
      </c>
      <c r="AH2008" s="133" t="str">
        <f>IF(Table1[[#This Row],[Date]]&lt;$AH$2,"",IF(Table1[[#This Row],[Date]]&lt;$AH$3,"Edge","Elite Combo"))</f>
        <v/>
      </c>
      <c r="AI2008" s="218">
        <f>Table1[[#This Row],[Time]]</f>
        <v>0.73611111111111116</v>
      </c>
      <c r="AJ2008" s="219" t="str">
        <f>Table1[[#This Row],[Track]]</f>
        <v>Caulfield</v>
      </c>
      <c r="AK2008" s="216">
        <f>Table1[[#This Row],[Race ]]</f>
        <v>10</v>
      </c>
      <c r="AL2008" s="219">
        <f>Table1[[#This Row],[TAB]]</f>
        <v>10</v>
      </c>
      <c r="AM2008" s="219" t="str">
        <f>Table1[[#This Row],[Selection]]</f>
        <v>Shes Bulletproof</v>
      </c>
      <c r="AN2008" s="220" t="str">
        <f>Table1[[#This Row],[Sources]]</f>
        <v>E4-10/Edge-10/Nat-13/Pro Mel-13</v>
      </c>
      <c r="AO2008" s="219">
        <f>Table1[[#This Row],[Scale Bet]]</f>
        <v>150</v>
      </c>
    </row>
    <row r="2009" spans="5:41" ht="16.5" customHeight="1" x14ac:dyDescent="0.25">
      <c r="E2009" s="185">
        <v>45612</v>
      </c>
      <c r="F2009" s="35">
        <v>0.73611111111111116</v>
      </c>
      <c r="G2009" s="36" t="s">
        <v>201</v>
      </c>
      <c r="H2009" s="36">
        <v>10</v>
      </c>
      <c r="I2009" s="36">
        <v>10</v>
      </c>
      <c r="J2009" s="36" t="s">
        <v>499</v>
      </c>
      <c r="K2009" s="36" t="s">
        <v>40</v>
      </c>
      <c r="L2009" s="165">
        <v>10</v>
      </c>
      <c r="M2009" s="134" t="str">
        <f t="shared" si="403"/>
        <v/>
      </c>
      <c r="N2009" s="36" t="str">
        <f t="shared" si="404"/>
        <v/>
      </c>
      <c r="O2009" s="135" t="str">
        <f t="shared" si="405"/>
        <v/>
      </c>
      <c r="P2009" s="186" t="str">
        <f t="shared" si="406"/>
        <v>OK</v>
      </c>
      <c r="Q2009" s="187" t="str">
        <f t="shared" si="407"/>
        <v/>
      </c>
      <c r="R2009" s="150"/>
      <c r="S2009" s="187" t="str">
        <f t="shared" si="408"/>
        <v/>
      </c>
      <c r="T2009" s="136" t="str">
        <f t="shared" si="409"/>
        <v>Shes Bulletproof</v>
      </c>
      <c r="U2009" s="137" t="str">
        <f>IF(P2009="","",IF(N2009=1,"",IF(Q2009="","",IF(Q2009&lt;=100,100,IF(Table1[[#This Row],[Day]]="Wed",100,200)))))</f>
        <v/>
      </c>
      <c r="V2009" s="137" t="str">
        <f t="shared" si="410"/>
        <v/>
      </c>
      <c r="W2009" s="137" t="str">
        <f t="shared" si="411"/>
        <v/>
      </c>
      <c r="X2009" s="133">
        <f>100</f>
        <v>100</v>
      </c>
      <c r="Y2009" s="133" t="str">
        <f t="shared" si="412"/>
        <v/>
      </c>
      <c r="Z2009" s="133">
        <f t="shared" si="413"/>
        <v>-100</v>
      </c>
      <c r="AA2009" s="134" t="str">
        <f>TEXT(Table1[[#This Row],[Date]],"DDD")</f>
        <v>Sat</v>
      </c>
      <c r="AB2009" s="133" t="str">
        <f>IF(OR(G2009="Doomben",G2009="Eagle Farm"),"Q",IF(AND(Q2009&gt;1,Q2009&lt;55,Table1[[#This Row],[Source]]="Nat"),"Nat OK",IF(AND(Table1[[#This Row],[Source]]&lt;&gt;"Nat",Q2009&lt;55),"Poor &lt;55",IF(OR(G2009="Randwick",G2009="Flemington",G2009="Caulfield",G2009="Sandown Lake",G2009="Sandown Hill"),"Best","ave"))))</f>
        <v>Best</v>
      </c>
      <c r="AC2009" s="133" t="str">
        <f>IF(Q2009="","",IF(AB2009="Poor &lt;55",$AC$2*0.2%,IF(AND(AB2009="Q",AA2009&lt;&gt;"Wed"),$AC$2*0.4%,IF(AND(AB2009="Q",AA2009="Wed"),$AC$2*0.5%,IF(AND(AB2009="Ave",U2009=100),$AC$2*0.5%,IF(AND(AB2009="ave",U2009="",N2009=1,AG2009="Bush"),$AC$2*1%,IF(AND(AB2009="ave",U2009="",Q2009&gt;100),$AC$2*1.3%,IF(AND(AB2009="ave",U2009=""),$AC$2*1.2%,IF(AND(AB2009="Ave",U2009=200),$AC$2*1%,IF(AND(AB2009="Best",U2009=200),$AC$2*1.5%,IF(AND(AB2009="Best",U2009="",K2009&lt;&gt;"Pro Syd"),$AC$2*0.5%,IF(AND(AB2009="Best",U2009=""),$AC$2*1%,IF(AND(AB2009="Best",U2009=100,Table1[[#This Row],[State]]="NSW"),$AC$2*0.4%,IF(AND(AB2009="Best",U2009=100),$AC$2*1%,IF(Table1[[#This Row],[Adj]]="Nat OK",$AC$2*0.5%,"xxx")))))))))))))))</f>
        <v/>
      </c>
      <c r="AD2009" s="133" t="str">
        <f t="shared" si="414"/>
        <v/>
      </c>
      <c r="AE2009" s="133" t="str">
        <f t="shared" si="415"/>
        <v/>
      </c>
      <c r="AF2009" s="133" t="str">
        <f>VLOOKUP(Table1[[#This Row],[Track]],$F$2672:$H$2715,2,FALSE)</f>
        <v>Vic</v>
      </c>
      <c r="AG2009" s="133" t="str">
        <f>VLOOKUP(Table1[[#This Row],[Track]],$F$2672:$H$2715,3,FALSE)</f>
        <v>-</v>
      </c>
      <c r="AH2009" s="133" t="str">
        <f>IF(Table1[[#This Row],[Date]]&lt;$AH$2,"",IF(Table1[[#This Row],[Date]]&lt;$AH$3,"Edge","Elite Combo"))</f>
        <v/>
      </c>
      <c r="AI2009" s="218">
        <f>Table1[[#This Row],[Time]]</f>
        <v>0.73611111111111116</v>
      </c>
      <c r="AJ2009" s="219" t="str">
        <f>Table1[[#This Row],[Track]]</f>
        <v>Caulfield</v>
      </c>
      <c r="AK2009" s="216">
        <f>Table1[[#This Row],[Race ]]</f>
        <v>10</v>
      </c>
      <c r="AL2009" s="219">
        <f>Table1[[#This Row],[TAB]]</f>
        <v>10</v>
      </c>
      <c r="AM2009" s="219" t="str">
        <f>Table1[[#This Row],[Selection]]</f>
        <v>Shes Bulletproof</v>
      </c>
      <c r="AN2009" s="220" t="str">
        <f>Table1[[#This Row],[Sources]]</f>
        <v/>
      </c>
      <c r="AO2009" s="219" t="str">
        <f>Table1[[#This Row],[Scale Bet]]</f>
        <v/>
      </c>
    </row>
    <row r="2010" spans="5:41" ht="16.5" customHeight="1" x14ac:dyDescent="0.25">
      <c r="E2010" s="185">
        <v>45612</v>
      </c>
      <c r="F2010" s="35">
        <v>0.73611111111111116</v>
      </c>
      <c r="G2010" s="36" t="s">
        <v>201</v>
      </c>
      <c r="H2010" s="36">
        <v>10</v>
      </c>
      <c r="I2010" s="36">
        <v>10</v>
      </c>
      <c r="J2010" s="36" t="s">
        <v>499</v>
      </c>
      <c r="K2010" s="36" t="s">
        <v>13</v>
      </c>
      <c r="L2010" s="165">
        <v>13</v>
      </c>
      <c r="M2010" s="134" t="str">
        <f t="shared" si="403"/>
        <v/>
      </c>
      <c r="N2010" s="36" t="str">
        <f t="shared" si="404"/>
        <v/>
      </c>
      <c r="O2010" s="135" t="str">
        <f t="shared" si="405"/>
        <v/>
      </c>
      <c r="P2010" s="186" t="str">
        <f t="shared" si="406"/>
        <v>OK</v>
      </c>
      <c r="Q2010" s="187" t="str">
        <f t="shared" si="407"/>
        <v/>
      </c>
      <c r="R2010" s="150"/>
      <c r="S2010" s="187" t="str">
        <f t="shared" si="408"/>
        <v/>
      </c>
      <c r="T2010" s="136" t="str">
        <f t="shared" si="409"/>
        <v>Shes Bulletproof</v>
      </c>
      <c r="U2010" s="137" t="str">
        <f>IF(P2010="","",IF(N2010=1,"",IF(Q2010="","",IF(Q2010&lt;=100,100,IF(Table1[[#This Row],[Day]]="Wed",100,200)))))</f>
        <v/>
      </c>
      <c r="V2010" s="137" t="str">
        <f t="shared" si="410"/>
        <v/>
      </c>
      <c r="W2010" s="137" t="str">
        <f t="shared" si="411"/>
        <v/>
      </c>
      <c r="X2010" s="133">
        <f>100</f>
        <v>100</v>
      </c>
      <c r="Y2010" s="133" t="str">
        <f t="shared" si="412"/>
        <v/>
      </c>
      <c r="Z2010" s="133">
        <f t="shared" si="413"/>
        <v>-100</v>
      </c>
      <c r="AA2010" s="134" t="str">
        <f>TEXT(Table1[[#This Row],[Date]],"DDD")</f>
        <v>Sat</v>
      </c>
      <c r="AB2010" s="133" t="str">
        <f>IF(OR(G2010="Doomben",G2010="Eagle Farm"),"Q",IF(AND(Q2010&gt;1,Q2010&lt;55,Table1[[#This Row],[Source]]="Nat"),"Nat OK",IF(AND(Table1[[#This Row],[Source]]&lt;&gt;"Nat",Q2010&lt;55),"Poor &lt;55",IF(OR(G2010="Randwick",G2010="Flemington",G2010="Caulfield",G2010="Sandown Lake",G2010="Sandown Hill"),"Best","ave"))))</f>
        <v>Best</v>
      </c>
      <c r="AC2010" s="133" t="str">
        <f>IF(Q2010="","",IF(AB2010="Poor &lt;55",$AC$2*0.2%,IF(AND(AB2010="Q",AA2010&lt;&gt;"Wed"),$AC$2*0.4%,IF(AND(AB2010="Q",AA2010="Wed"),$AC$2*0.5%,IF(AND(AB2010="Ave",U2010=100),$AC$2*0.5%,IF(AND(AB2010="ave",U2010="",N2010=1,AG2010="Bush"),$AC$2*1%,IF(AND(AB2010="ave",U2010="",Q2010&gt;100),$AC$2*1.3%,IF(AND(AB2010="ave",U2010=""),$AC$2*1.2%,IF(AND(AB2010="Ave",U2010=200),$AC$2*1%,IF(AND(AB2010="Best",U2010=200),$AC$2*1.5%,IF(AND(AB2010="Best",U2010="",K2010&lt;&gt;"Pro Syd"),$AC$2*0.5%,IF(AND(AB2010="Best",U2010=""),$AC$2*1%,IF(AND(AB2010="Best",U2010=100,Table1[[#This Row],[State]]="NSW"),$AC$2*0.4%,IF(AND(AB2010="Best",U2010=100),$AC$2*1%,IF(Table1[[#This Row],[Adj]]="Nat OK",$AC$2*0.5%,"xxx")))))))))))))))</f>
        <v/>
      </c>
      <c r="AD2010" s="133" t="str">
        <f t="shared" si="414"/>
        <v/>
      </c>
      <c r="AE2010" s="133" t="str">
        <f t="shared" si="415"/>
        <v/>
      </c>
      <c r="AF2010" s="133" t="str">
        <f>VLOOKUP(Table1[[#This Row],[Track]],$F$2672:$H$2715,2,FALSE)</f>
        <v>Vic</v>
      </c>
      <c r="AG2010" s="133" t="str">
        <f>VLOOKUP(Table1[[#This Row],[Track]],$F$2672:$H$2715,3,FALSE)</f>
        <v>-</v>
      </c>
      <c r="AH2010" s="133" t="str">
        <f>IF(Table1[[#This Row],[Date]]&lt;$AH$2,"",IF(Table1[[#This Row],[Date]]&lt;$AH$3,"Edge","Elite Combo"))</f>
        <v/>
      </c>
      <c r="AI2010" s="218">
        <f>Table1[[#This Row],[Time]]</f>
        <v>0.73611111111111116</v>
      </c>
      <c r="AJ2010" s="219" t="str">
        <f>Table1[[#This Row],[Track]]</f>
        <v>Caulfield</v>
      </c>
      <c r="AK2010" s="216">
        <f>Table1[[#This Row],[Race ]]</f>
        <v>10</v>
      </c>
      <c r="AL2010" s="219">
        <f>Table1[[#This Row],[TAB]]</f>
        <v>10</v>
      </c>
      <c r="AM2010" s="219" t="str">
        <f>Table1[[#This Row],[Selection]]</f>
        <v>Shes Bulletproof</v>
      </c>
      <c r="AN2010" s="220" t="str">
        <f>Table1[[#This Row],[Sources]]</f>
        <v/>
      </c>
      <c r="AO2010" s="219" t="str">
        <f>Table1[[#This Row],[Scale Bet]]</f>
        <v/>
      </c>
    </row>
    <row r="2011" spans="5:41" ht="16.5" customHeight="1" x14ac:dyDescent="0.25">
      <c r="E2011" s="185">
        <v>45612</v>
      </c>
      <c r="F2011" s="35">
        <v>0.73611111111111116</v>
      </c>
      <c r="G2011" s="36" t="s">
        <v>201</v>
      </c>
      <c r="H2011" s="36">
        <v>10</v>
      </c>
      <c r="I2011" s="36">
        <v>10</v>
      </c>
      <c r="J2011" s="36" t="s">
        <v>499</v>
      </c>
      <c r="K2011" s="36" t="s">
        <v>18</v>
      </c>
      <c r="L2011" s="165">
        <v>13</v>
      </c>
      <c r="M2011" s="134" t="str">
        <f t="shared" si="403"/>
        <v/>
      </c>
      <c r="N2011" s="36" t="str">
        <f t="shared" si="404"/>
        <v/>
      </c>
      <c r="O2011" s="135" t="str">
        <f t="shared" si="405"/>
        <v/>
      </c>
      <c r="P2011" s="186" t="str">
        <f t="shared" si="406"/>
        <v>OK</v>
      </c>
      <c r="Q2011" s="187" t="str">
        <f t="shared" si="407"/>
        <v/>
      </c>
      <c r="R2011" s="150"/>
      <c r="S2011" s="187" t="str">
        <f t="shared" si="408"/>
        <v/>
      </c>
      <c r="T2011" s="136" t="str">
        <f t="shared" si="409"/>
        <v>Shes Bulletproof</v>
      </c>
      <c r="U2011" s="137" t="str">
        <f>IF(P2011="","",IF(N2011=1,"",IF(Q2011="","",IF(Q2011&lt;=100,100,IF(Table1[[#This Row],[Day]]="Wed",100,200)))))</f>
        <v/>
      </c>
      <c r="V2011" s="137" t="str">
        <f t="shared" si="410"/>
        <v/>
      </c>
      <c r="W2011" s="137" t="str">
        <f t="shared" si="411"/>
        <v/>
      </c>
      <c r="X2011" s="133">
        <f>100</f>
        <v>100</v>
      </c>
      <c r="Y2011" s="133" t="str">
        <f t="shared" si="412"/>
        <v/>
      </c>
      <c r="Z2011" s="133">
        <f t="shared" si="413"/>
        <v>-100</v>
      </c>
      <c r="AA2011" s="134" t="str">
        <f>TEXT(Table1[[#This Row],[Date]],"DDD")</f>
        <v>Sat</v>
      </c>
      <c r="AB2011" s="133" t="str">
        <f>IF(OR(G2011="Doomben",G2011="Eagle Farm"),"Q",IF(AND(Q2011&gt;1,Q2011&lt;55,Table1[[#This Row],[Source]]="Nat"),"Nat OK",IF(AND(Table1[[#This Row],[Source]]&lt;&gt;"Nat",Q2011&lt;55),"Poor &lt;55",IF(OR(G2011="Randwick",G2011="Flemington",G2011="Caulfield",G2011="Sandown Lake",G2011="Sandown Hill"),"Best","ave"))))</f>
        <v>Best</v>
      </c>
      <c r="AC2011" s="133" t="str">
        <f>IF(Q2011="","",IF(AB2011="Poor &lt;55",$AC$2*0.2%,IF(AND(AB2011="Q",AA2011&lt;&gt;"Wed"),$AC$2*0.4%,IF(AND(AB2011="Q",AA2011="Wed"),$AC$2*0.5%,IF(AND(AB2011="Ave",U2011=100),$AC$2*0.5%,IF(AND(AB2011="ave",U2011="",N2011=1,AG2011="Bush"),$AC$2*1%,IF(AND(AB2011="ave",U2011="",Q2011&gt;100),$AC$2*1.3%,IF(AND(AB2011="ave",U2011=""),$AC$2*1.2%,IF(AND(AB2011="Ave",U2011=200),$AC$2*1%,IF(AND(AB2011="Best",U2011=200),$AC$2*1.5%,IF(AND(AB2011="Best",U2011="",K2011&lt;&gt;"Pro Syd"),$AC$2*0.5%,IF(AND(AB2011="Best",U2011=""),$AC$2*1%,IF(AND(AB2011="Best",U2011=100,Table1[[#This Row],[State]]="NSW"),$AC$2*0.4%,IF(AND(AB2011="Best",U2011=100),$AC$2*1%,IF(Table1[[#This Row],[Adj]]="Nat OK",$AC$2*0.5%,"xxx")))))))))))))))</f>
        <v/>
      </c>
      <c r="AD2011" s="133" t="str">
        <f t="shared" si="414"/>
        <v/>
      </c>
      <c r="AE2011" s="133" t="str">
        <f t="shared" si="415"/>
        <v/>
      </c>
      <c r="AF2011" s="133" t="str">
        <f>VLOOKUP(Table1[[#This Row],[Track]],$F$2672:$H$2715,2,FALSE)</f>
        <v>Vic</v>
      </c>
      <c r="AG2011" s="133" t="str">
        <f>VLOOKUP(Table1[[#This Row],[Track]],$F$2672:$H$2715,3,FALSE)</f>
        <v>-</v>
      </c>
      <c r="AH2011" s="133" t="str">
        <f>IF(Table1[[#This Row],[Date]]&lt;$AH$2,"",IF(Table1[[#This Row],[Date]]&lt;$AH$3,"Edge","Elite Combo"))</f>
        <v/>
      </c>
      <c r="AI2011" s="218">
        <f>Table1[[#This Row],[Time]]</f>
        <v>0.73611111111111116</v>
      </c>
      <c r="AJ2011" s="219" t="str">
        <f>Table1[[#This Row],[Track]]</f>
        <v>Caulfield</v>
      </c>
      <c r="AK2011" s="216">
        <f>Table1[[#This Row],[Race ]]</f>
        <v>10</v>
      </c>
      <c r="AL2011" s="219">
        <f>Table1[[#This Row],[TAB]]</f>
        <v>10</v>
      </c>
      <c r="AM2011" s="219" t="str">
        <f>Table1[[#This Row],[Selection]]</f>
        <v>Shes Bulletproof</v>
      </c>
      <c r="AN2011" s="220" t="str">
        <f>Table1[[#This Row],[Sources]]</f>
        <v/>
      </c>
      <c r="AO2011" s="219" t="str">
        <f>Table1[[#This Row],[Scale Bet]]</f>
        <v/>
      </c>
    </row>
    <row r="2012" spans="5:41" ht="16.5" customHeight="1" x14ac:dyDescent="0.25">
      <c r="E2012" s="185">
        <v>45612</v>
      </c>
      <c r="F2012" s="35">
        <v>0.74652777777777779</v>
      </c>
      <c r="G2012" s="36" t="s">
        <v>489</v>
      </c>
      <c r="H2012" s="36">
        <v>10</v>
      </c>
      <c r="I2012" s="36">
        <v>17</v>
      </c>
      <c r="J2012" s="36" t="s">
        <v>500</v>
      </c>
      <c r="K2012" s="36" t="s">
        <v>60</v>
      </c>
      <c r="L2012" s="165">
        <v>15</v>
      </c>
      <c r="M2012" s="134">
        <f t="shared" si="403"/>
        <v>15</v>
      </c>
      <c r="N2012" s="36">
        <f t="shared" si="404"/>
        <v>1</v>
      </c>
      <c r="O2012" s="135" t="str">
        <f t="shared" si="405"/>
        <v>Pro Syd-15</v>
      </c>
      <c r="P2012" s="186" t="str">
        <f t="shared" si="406"/>
        <v/>
      </c>
      <c r="Q2012" s="187">
        <f t="shared" si="407"/>
        <v>60</v>
      </c>
      <c r="R2012" s="150">
        <v>3.6</v>
      </c>
      <c r="S2012" s="187">
        <f t="shared" si="408"/>
        <v>216</v>
      </c>
      <c r="T2012" s="136" t="str">
        <f t="shared" si="409"/>
        <v>Uzziah</v>
      </c>
      <c r="U2012" s="137" t="str">
        <f>IF(P2012="","",IF(N2012=1,"",IF(Q2012="","",IF(Q2012&lt;=100,100,IF(Table1[[#This Row],[Day]]="Wed",100,200)))))</f>
        <v/>
      </c>
      <c r="V2012" s="137" t="str">
        <f t="shared" si="410"/>
        <v/>
      </c>
      <c r="W2012" s="137" t="str">
        <f t="shared" si="411"/>
        <v/>
      </c>
      <c r="X2012" s="133">
        <f>100</f>
        <v>100</v>
      </c>
      <c r="Y2012" s="133">
        <f t="shared" si="412"/>
        <v>360</v>
      </c>
      <c r="Z2012" s="133">
        <f t="shared" si="413"/>
        <v>260</v>
      </c>
      <c r="AA2012" s="134" t="str">
        <f>TEXT(Table1[[#This Row],[Date]],"DDD")</f>
        <v>Sat</v>
      </c>
      <c r="AB2012" s="133" t="str">
        <f>IF(OR(G2012="Doomben",G2012="Eagle Farm"),"Q",IF(AND(Q2012&gt;1,Q2012&lt;55,Table1[[#This Row],[Source]]="Nat"),"Nat OK",IF(AND(Table1[[#This Row],[Source]]&lt;&gt;"Nat",Q2012&lt;55),"Poor &lt;55",IF(OR(G2012="Randwick",G2012="Flemington",G2012="Caulfield",G2012="Sandown Lake",G2012="Sandown Hill"),"Best","ave"))))</f>
        <v>ave</v>
      </c>
      <c r="AC2012" s="133">
        <f>IF(Q2012="","",IF(AB2012="Poor &lt;55",$AC$2*0.2%,IF(AND(AB2012="Q",AA2012&lt;&gt;"Wed"),$AC$2*0.4%,IF(AND(AB2012="Q",AA2012="Wed"),$AC$2*0.5%,IF(AND(AB2012="Ave",U2012=100),$AC$2*0.5%,IF(AND(AB2012="ave",U2012="",N2012=1,AG2012="Bush"),$AC$2*1%,IF(AND(AB2012="ave",U2012="",Q2012&gt;100),$AC$2*1.3%,IF(AND(AB2012="ave",U2012=""),$AC$2*1.2%,IF(AND(AB2012="Ave",U2012=200),$AC$2*1%,IF(AND(AB2012="Best",U2012=200),$AC$2*1.5%,IF(AND(AB2012="Best",U2012="",K2012&lt;&gt;"Pro Syd"),$AC$2*0.5%,IF(AND(AB2012="Best",U2012=""),$AC$2*1%,IF(AND(AB2012="Best",U2012=100,Table1[[#This Row],[State]]="NSW"),$AC$2*0.4%,IF(AND(AB2012="Best",U2012=100),$AC$2*1%,IF(Table1[[#This Row],[Adj]]="Nat OK",$AC$2*0.5%,"xxx")))))))))))))))</f>
        <v>100</v>
      </c>
      <c r="AD2012" s="133">
        <f t="shared" si="414"/>
        <v>360</v>
      </c>
      <c r="AE2012" s="133">
        <f t="shared" si="415"/>
        <v>260</v>
      </c>
      <c r="AF2012" s="133" t="str">
        <f>VLOOKUP(Table1[[#This Row],[Track]],$F$2672:$H$2715,2,FALSE)</f>
        <v>NSW</v>
      </c>
      <c r="AG2012" s="133" t="str">
        <f>VLOOKUP(Table1[[#This Row],[Track]],$F$2672:$H$2715,3,FALSE)</f>
        <v>Bush</v>
      </c>
      <c r="AH2012" s="133" t="str">
        <f>IF(Table1[[#This Row],[Date]]&lt;$AH$2,"",IF(Table1[[#This Row],[Date]]&lt;$AH$3,"Edge","Elite Combo"))</f>
        <v/>
      </c>
      <c r="AI2012" s="218">
        <f>Table1[[#This Row],[Time]]</f>
        <v>0.74652777777777779</v>
      </c>
      <c r="AJ2012" s="219" t="str">
        <f>Table1[[#This Row],[Track]]</f>
        <v>Newcastle</v>
      </c>
      <c r="AK2012" s="216">
        <f>Table1[[#This Row],[Race ]]</f>
        <v>10</v>
      </c>
      <c r="AL2012" s="219">
        <f>Table1[[#This Row],[TAB]]</f>
        <v>17</v>
      </c>
      <c r="AM2012" s="219" t="str">
        <f>Table1[[#This Row],[Selection]]</f>
        <v>Uzziah</v>
      </c>
      <c r="AN2012" s="220" t="str">
        <f>Table1[[#This Row],[Sources]]</f>
        <v>Pro Syd-15</v>
      </c>
      <c r="AO2012" s="219">
        <f>Table1[[#This Row],[Scale Bet]]</f>
        <v>100</v>
      </c>
    </row>
    <row r="2013" spans="5:41" ht="16.5" customHeight="1" x14ac:dyDescent="0.25">
      <c r="E2013" s="185">
        <v>45619</v>
      </c>
      <c r="F2013" s="35">
        <v>0.55902777777777779</v>
      </c>
      <c r="G2013" s="36" t="s">
        <v>501</v>
      </c>
      <c r="H2013" s="36">
        <v>3</v>
      </c>
      <c r="I2013" s="36">
        <v>2</v>
      </c>
      <c r="J2013" s="36" t="s">
        <v>502</v>
      </c>
      <c r="K2013" s="36" t="s">
        <v>1</v>
      </c>
      <c r="L2013" s="165">
        <v>12</v>
      </c>
      <c r="M2013" s="134">
        <f t="shared" si="403"/>
        <v>22</v>
      </c>
      <c r="N2013" s="36">
        <f t="shared" si="404"/>
        <v>2</v>
      </c>
      <c r="O2013" s="135" t="str">
        <f t="shared" si="405"/>
        <v>E4-12/Edge-10</v>
      </c>
      <c r="P2013" s="186" t="str">
        <f t="shared" si="406"/>
        <v/>
      </c>
      <c r="Q2013" s="187">
        <f t="shared" si="407"/>
        <v>88</v>
      </c>
      <c r="R2013" s="150"/>
      <c r="S2013" s="187" t="str">
        <f t="shared" si="408"/>
        <v/>
      </c>
      <c r="T2013" s="136" t="str">
        <f t="shared" si="409"/>
        <v>Staunch</v>
      </c>
      <c r="U2013" s="137" t="str">
        <f>IF(P2013="","",IF(N2013=1,"",IF(Q2013="","",IF(Q2013&lt;=100,100,IF(Table1[[#This Row],[Day]]="Wed",100,200)))))</f>
        <v/>
      </c>
      <c r="V2013" s="137" t="str">
        <f t="shared" si="410"/>
        <v/>
      </c>
      <c r="W2013" s="137" t="str">
        <f t="shared" si="411"/>
        <v/>
      </c>
      <c r="X2013" s="133">
        <f>100</f>
        <v>100</v>
      </c>
      <c r="Y2013" s="133" t="str">
        <f t="shared" si="412"/>
        <v/>
      </c>
      <c r="Z2013" s="133">
        <f t="shared" si="413"/>
        <v>-100</v>
      </c>
      <c r="AA2013" s="134" t="str">
        <f>TEXT(Table1[[#This Row],[Date]],"DDD")</f>
        <v>Sat</v>
      </c>
      <c r="AB2013" s="133" t="str">
        <f>IF(OR(G2013="Doomben",G2013="Eagle Farm"),"Q",IF(AND(Q2013&gt;1,Q2013&lt;55,Table1[[#This Row],[Source]]="Nat"),"Nat OK",IF(AND(Table1[[#This Row],[Source]]&lt;&gt;"Nat",Q2013&lt;55),"Poor &lt;55",IF(OR(G2013="Randwick",G2013="Flemington",G2013="Caulfield",G2013="Sandown Lake",G2013="Sandown Hill"),"Best","ave"))))</f>
        <v>ave</v>
      </c>
      <c r="AC2013" s="133">
        <f>IF(Q2013="","",IF(AB2013="Poor &lt;55",$AC$2*0.2%,IF(AND(AB2013="Q",AA2013&lt;&gt;"Wed"),$AC$2*0.4%,IF(AND(AB2013="Q",AA2013="Wed"),$AC$2*0.5%,IF(AND(AB2013="Ave",U2013=100),$AC$2*0.5%,IF(AND(AB2013="ave",U2013="",N2013=1,AG2013="Bush"),$AC$2*1%,IF(AND(AB2013="ave",U2013="",Q2013&gt;100),$AC$2*1.3%,IF(AND(AB2013="ave",U2013=""),$AC$2*1.2%,IF(AND(AB2013="Ave",U2013=200),$AC$2*1%,IF(AND(AB2013="Best",U2013=200),$AC$2*1.5%,IF(AND(AB2013="Best",U2013="",K2013&lt;&gt;"Pro Syd"),$AC$2*0.5%,IF(AND(AB2013="Best",U2013=""),$AC$2*1%,IF(AND(AB2013="Best",U2013=100,Table1[[#This Row],[State]]="NSW"),$AC$2*0.4%,IF(AND(AB2013="Best",U2013=100),$AC$2*1%,IF(Table1[[#This Row],[Adj]]="Nat OK",$AC$2*0.5%,"xxx")))))))))))))))</f>
        <v>120</v>
      </c>
      <c r="AD2013" s="133" t="str">
        <f t="shared" si="414"/>
        <v/>
      </c>
      <c r="AE2013" s="133">
        <f t="shared" si="415"/>
        <v>-120</v>
      </c>
      <c r="AF2013" s="133" t="str">
        <f>VLOOKUP(Table1[[#This Row],[Track]],$F$2672:$H$2715,2,FALSE)</f>
        <v>Vic</v>
      </c>
      <c r="AG2013" s="133" t="str">
        <f>VLOOKUP(Table1[[#This Row],[Track]],$F$2672:$H$2715,3,FALSE)</f>
        <v>Bush</v>
      </c>
      <c r="AH2013" s="133" t="str">
        <f>IF(Table1[[#This Row],[Date]]&lt;$AH$2,"",IF(Table1[[#This Row],[Date]]&lt;$AH$3,"Edge","Elite Combo"))</f>
        <v/>
      </c>
      <c r="AI2013" s="218">
        <f>Table1[[#This Row],[Time]]</f>
        <v>0.55902777777777779</v>
      </c>
      <c r="AJ2013" s="219" t="str">
        <f>Table1[[#This Row],[Track]]</f>
        <v>Cranbourne</v>
      </c>
      <c r="AK2013" s="216">
        <f>Table1[[#This Row],[Race ]]</f>
        <v>3</v>
      </c>
      <c r="AL2013" s="219">
        <f>Table1[[#This Row],[TAB]]</f>
        <v>2</v>
      </c>
      <c r="AM2013" s="219" t="str">
        <f>Table1[[#This Row],[Selection]]</f>
        <v>Staunch</v>
      </c>
      <c r="AN2013" s="220" t="str">
        <f>Table1[[#This Row],[Sources]]</f>
        <v>E4-12/Edge-10</v>
      </c>
      <c r="AO2013" s="219">
        <f>Table1[[#This Row],[Scale Bet]]</f>
        <v>120</v>
      </c>
    </row>
    <row r="2014" spans="5:41" ht="16.5" customHeight="1" x14ac:dyDescent="0.25">
      <c r="E2014" s="185">
        <v>45619</v>
      </c>
      <c r="F2014" s="35">
        <v>0.55902777777777779</v>
      </c>
      <c r="G2014" s="36" t="s">
        <v>501</v>
      </c>
      <c r="H2014" s="36">
        <v>3</v>
      </c>
      <c r="I2014" s="36">
        <v>2</v>
      </c>
      <c r="J2014" s="36" t="s">
        <v>502</v>
      </c>
      <c r="K2014" s="36" t="s">
        <v>40</v>
      </c>
      <c r="L2014" s="165">
        <v>10</v>
      </c>
      <c r="M2014" s="134" t="str">
        <f t="shared" si="403"/>
        <v/>
      </c>
      <c r="N2014" s="36" t="str">
        <f t="shared" si="404"/>
        <v/>
      </c>
      <c r="O2014" s="135" t="str">
        <f t="shared" si="405"/>
        <v/>
      </c>
      <c r="P2014" s="186" t="str">
        <f t="shared" si="406"/>
        <v/>
      </c>
      <c r="Q2014" s="187" t="str">
        <f t="shared" si="407"/>
        <v/>
      </c>
      <c r="R2014" s="150"/>
      <c r="S2014" s="187" t="str">
        <f t="shared" si="408"/>
        <v/>
      </c>
      <c r="T2014" s="136" t="str">
        <f t="shared" si="409"/>
        <v>Staunch</v>
      </c>
      <c r="U2014" s="137" t="str">
        <f>IF(P2014="","",IF(N2014=1,"",IF(Q2014="","",IF(Q2014&lt;=100,100,IF(Table1[[#This Row],[Day]]="Wed",100,200)))))</f>
        <v/>
      </c>
      <c r="V2014" s="137" t="str">
        <f t="shared" si="410"/>
        <v/>
      </c>
      <c r="W2014" s="137" t="str">
        <f t="shared" si="411"/>
        <v/>
      </c>
      <c r="X2014" s="133">
        <f>100</f>
        <v>100</v>
      </c>
      <c r="Y2014" s="133" t="str">
        <f t="shared" si="412"/>
        <v/>
      </c>
      <c r="Z2014" s="133">
        <f t="shared" si="413"/>
        <v>-100</v>
      </c>
      <c r="AA2014" s="134" t="str">
        <f>TEXT(Table1[[#This Row],[Date]],"DDD")</f>
        <v>Sat</v>
      </c>
      <c r="AB2014" s="133" t="str">
        <f>IF(OR(G2014="Doomben",G2014="Eagle Farm"),"Q",IF(AND(Q2014&gt;1,Q2014&lt;55,Table1[[#This Row],[Source]]="Nat"),"Nat OK",IF(AND(Table1[[#This Row],[Source]]&lt;&gt;"Nat",Q2014&lt;55),"Poor &lt;55",IF(OR(G2014="Randwick",G2014="Flemington",G2014="Caulfield",G2014="Sandown Lake",G2014="Sandown Hill"),"Best","ave"))))</f>
        <v>ave</v>
      </c>
      <c r="AC2014" s="133" t="str">
        <f>IF(Q2014="","",IF(AB2014="Poor &lt;55",$AC$2*0.2%,IF(AND(AB2014="Q",AA2014&lt;&gt;"Wed"),$AC$2*0.4%,IF(AND(AB2014="Q",AA2014="Wed"),$AC$2*0.5%,IF(AND(AB2014="Ave",U2014=100),$AC$2*0.5%,IF(AND(AB2014="ave",U2014="",N2014=1,AG2014="Bush"),$AC$2*1%,IF(AND(AB2014="ave",U2014="",Q2014&gt;100),$AC$2*1.3%,IF(AND(AB2014="ave",U2014=""),$AC$2*1.2%,IF(AND(AB2014="Ave",U2014=200),$AC$2*1%,IF(AND(AB2014="Best",U2014=200),$AC$2*1.5%,IF(AND(AB2014="Best",U2014="",K2014&lt;&gt;"Pro Syd"),$AC$2*0.5%,IF(AND(AB2014="Best",U2014=""),$AC$2*1%,IF(AND(AB2014="Best",U2014=100,Table1[[#This Row],[State]]="NSW"),$AC$2*0.4%,IF(AND(AB2014="Best",U2014=100),$AC$2*1%,IF(Table1[[#This Row],[Adj]]="Nat OK",$AC$2*0.5%,"xxx")))))))))))))))</f>
        <v/>
      </c>
      <c r="AD2014" s="133" t="str">
        <f t="shared" si="414"/>
        <v/>
      </c>
      <c r="AE2014" s="133" t="str">
        <f t="shared" si="415"/>
        <v/>
      </c>
      <c r="AF2014" s="133" t="str">
        <f>VLOOKUP(Table1[[#This Row],[Track]],$F$2672:$H$2715,2,FALSE)</f>
        <v>Vic</v>
      </c>
      <c r="AG2014" s="133" t="str">
        <f>VLOOKUP(Table1[[#This Row],[Track]],$F$2672:$H$2715,3,FALSE)</f>
        <v>Bush</v>
      </c>
      <c r="AH2014" s="133" t="str">
        <f>IF(Table1[[#This Row],[Date]]&lt;$AH$2,"",IF(Table1[[#This Row],[Date]]&lt;$AH$3,"Edge","Elite Combo"))</f>
        <v/>
      </c>
      <c r="AI2014" s="218">
        <f>Table1[[#This Row],[Time]]</f>
        <v>0.55902777777777779</v>
      </c>
      <c r="AJ2014" s="219" t="str">
        <f>Table1[[#This Row],[Track]]</f>
        <v>Cranbourne</v>
      </c>
      <c r="AK2014" s="216">
        <f>Table1[[#This Row],[Race ]]</f>
        <v>3</v>
      </c>
      <c r="AL2014" s="219">
        <f>Table1[[#This Row],[TAB]]</f>
        <v>2</v>
      </c>
      <c r="AM2014" s="219" t="str">
        <f>Table1[[#This Row],[Selection]]</f>
        <v>Staunch</v>
      </c>
      <c r="AN2014" s="220" t="str">
        <f>Table1[[#This Row],[Sources]]</f>
        <v/>
      </c>
      <c r="AO2014" s="219" t="str">
        <f>Table1[[#This Row],[Scale Bet]]</f>
        <v/>
      </c>
    </row>
    <row r="2015" spans="5:41" ht="16.5" customHeight="1" x14ac:dyDescent="0.25">
      <c r="E2015" s="185">
        <v>45619</v>
      </c>
      <c r="F2015" s="35">
        <v>0.59722222222222221</v>
      </c>
      <c r="G2015" s="36" t="s">
        <v>503</v>
      </c>
      <c r="H2015" s="36">
        <v>4</v>
      </c>
      <c r="I2015" s="36">
        <v>3</v>
      </c>
      <c r="J2015" s="36" t="s">
        <v>198</v>
      </c>
      <c r="K2015" s="36" t="s">
        <v>60</v>
      </c>
      <c r="L2015" s="165">
        <v>10</v>
      </c>
      <c r="M2015" s="134">
        <f t="shared" si="403"/>
        <v>10</v>
      </c>
      <c r="N2015" s="36">
        <f t="shared" si="404"/>
        <v>1</v>
      </c>
      <c r="O2015" s="135" t="str">
        <f t="shared" si="405"/>
        <v>Pro Syd-10</v>
      </c>
      <c r="P2015" s="186" t="str">
        <f t="shared" si="406"/>
        <v/>
      </c>
      <c r="Q2015" s="187">
        <f t="shared" si="407"/>
        <v>40</v>
      </c>
      <c r="R2015" s="150"/>
      <c r="S2015" s="187" t="str">
        <f t="shared" si="408"/>
        <v/>
      </c>
      <c r="T2015" s="136" t="str">
        <f t="shared" si="409"/>
        <v>Infatuation</v>
      </c>
      <c r="U2015" s="137" t="str">
        <f>IF(P2015="","",IF(N2015=1,"",IF(Q2015="","",IF(Q2015&lt;=100,100,IF(Table1[[#This Row],[Day]]="Wed",100,200)))))</f>
        <v/>
      </c>
      <c r="V2015" s="137" t="str">
        <f t="shared" si="410"/>
        <v/>
      </c>
      <c r="W2015" s="137" t="str">
        <f t="shared" si="411"/>
        <v/>
      </c>
      <c r="X2015" s="133">
        <f>100</f>
        <v>100</v>
      </c>
      <c r="Y2015" s="133" t="str">
        <f t="shared" si="412"/>
        <v/>
      </c>
      <c r="Z2015" s="133">
        <f t="shared" si="413"/>
        <v>-100</v>
      </c>
      <c r="AA2015" s="134" t="str">
        <f>TEXT(Table1[[#This Row],[Date]],"DDD")</f>
        <v>Sat</v>
      </c>
      <c r="AB2015" s="133" t="str">
        <f>IF(OR(G2015="Doomben",G2015="Eagle Farm"),"Q",IF(AND(Q2015&gt;1,Q2015&lt;55,Table1[[#This Row],[Source]]="Nat"),"Nat OK",IF(AND(Table1[[#This Row],[Source]]&lt;&gt;"Nat",Q2015&lt;55),"Poor &lt;55",IF(OR(G2015="Randwick",G2015="Flemington",G2015="Caulfield",G2015="Sandown Lake",G2015="Sandown Hill"),"Best","ave"))))</f>
        <v>Poor &lt;55</v>
      </c>
      <c r="AC2015" s="133">
        <f>IF(Q2015="","",IF(AB2015="Poor &lt;55",$AC$2*0.2%,IF(AND(AB2015="Q",AA2015&lt;&gt;"Wed"),$AC$2*0.4%,IF(AND(AB2015="Q",AA2015="Wed"),$AC$2*0.5%,IF(AND(AB2015="Ave",U2015=100),$AC$2*0.5%,IF(AND(AB2015="ave",U2015="",N2015=1,AG2015="Bush"),$AC$2*1%,IF(AND(AB2015="ave",U2015="",Q2015&gt;100),$AC$2*1.3%,IF(AND(AB2015="ave",U2015=""),$AC$2*1.2%,IF(AND(AB2015="Ave",U2015=200),$AC$2*1%,IF(AND(AB2015="Best",U2015=200),$AC$2*1.5%,IF(AND(AB2015="Best",U2015="",K2015&lt;&gt;"Pro Syd"),$AC$2*0.5%,IF(AND(AB2015="Best",U2015=""),$AC$2*1%,IF(AND(AB2015="Best",U2015=100,Table1[[#This Row],[State]]="NSW"),$AC$2*0.4%,IF(AND(AB2015="Best",U2015=100),$AC$2*1%,IF(Table1[[#This Row],[Adj]]="Nat OK",$AC$2*0.5%,"xxx")))))))))))))))</f>
        <v>20</v>
      </c>
      <c r="AD2015" s="133" t="str">
        <f t="shared" si="414"/>
        <v/>
      </c>
      <c r="AE2015" s="133">
        <f t="shared" si="415"/>
        <v>-20</v>
      </c>
      <c r="AF2015" s="133" t="str">
        <f>VLOOKUP(Table1[[#This Row],[Track]],$F$2672:$H$2715,2,FALSE)</f>
        <v>NSW</v>
      </c>
      <c r="AG2015" s="133" t="str">
        <f>VLOOKUP(Table1[[#This Row],[Track]],$F$2672:$H$2715,3,FALSE)</f>
        <v>Bush</v>
      </c>
      <c r="AH2015" s="133" t="str">
        <f>IF(Table1[[#This Row],[Date]]&lt;$AH$2,"",IF(Table1[[#This Row],[Date]]&lt;$AH$3,"Edge","Elite Combo"))</f>
        <v/>
      </c>
      <c r="AI2015" s="218">
        <f>Table1[[#This Row],[Time]]</f>
        <v>0.59722222222222221</v>
      </c>
      <c r="AJ2015" s="219" t="str">
        <f>Table1[[#This Row],[Track]]</f>
        <v>Kembla Grange</v>
      </c>
      <c r="AK2015" s="216">
        <f>Table1[[#This Row],[Race ]]</f>
        <v>4</v>
      </c>
      <c r="AL2015" s="219">
        <f>Table1[[#This Row],[TAB]]</f>
        <v>3</v>
      </c>
      <c r="AM2015" s="219" t="str">
        <f>Table1[[#This Row],[Selection]]</f>
        <v>Infatuation</v>
      </c>
      <c r="AN2015" s="220" t="str">
        <f>Table1[[#This Row],[Sources]]</f>
        <v>Pro Syd-10</v>
      </c>
      <c r="AO2015" s="219">
        <f>Table1[[#This Row],[Scale Bet]]</f>
        <v>20</v>
      </c>
    </row>
    <row r="2016" spans="5:41" ht="16.5" customHeight="1" x14ac:dyDescent="0.25">
      <c r="E2016" s="185">
        <v>45619</v>
      </c>
      <c r="F2016" s="35">
        <v>0.59722222222222221</v>
      </c>
      <c r="G2016" s="36" t="s">
        <v>503</v>
      </c>
      <c r="H2016" s="36">
        <v>4</v>
      </c>
      <c r="I2016" s="36">
        <v>9</v>
      </c>
      <c r="J2016" s="36" t="s">
        <v>75</v>
      </c>
      <c r="K2016" s="36" t="s">
        <v>60</v>
      </c>
      <c r="L2016" s="165">
        <v>10</v>
      </c>
      <c r="M2016" s="134">
        <f t="shared" si="403"/>
        <v>10</v>
      </c>
      <c r="N2016" s="36">
        <f t="shared" si="404"/>
        <v>1</v>
      </c>
      <c r="O2016" s="135" t="str">
        <f t="shared" si="405"/>
        <v>Pro Syd-10</v>
      </c>
      <c r="P2016" s="186" t="str">
        <f t="shared" si="406"/>
        <v/>
      </c>
      <c r="Q2016" s="187">
        <f t="shared" si="407"/>
        <v>40</v>
      </c>
      <c r="R2016" s="150"/>
      <c r="S2016" s="187" t="str">
        <f t="shared" si="408"/>
        <v/>
      </c>
      <c r="T2016" s="136" t="str">
        <f t="shared" si="409"/>
        <v>Lulumon</v>
      </c>
      <c r="U2016" s="137" t="str">
        <f>IF(P2016="","",IF(N2016=1,"",IF(Q2016="","",IF(Q2016&lt;=100,100,IF(Table1[[#This Row],[Day]]="Wed",100,200)))))</f>
        <v/>
      </c>
      <c r="V2016" s="137" t="str">
        <f t="shared" si="410"/>
        <v/>
      </c>
      <c r="W2016" s="137" t="str">
        <f t="shared" si="411"/>
        <v/>
      </c>
      <c r="X2016" s="133">
        <f>100</f>
        <v>100</v>
      </c>
      <c r="Y2016" s="133" t="str">
        <f t="shared" si="412"/>
        <v/>
      </c>
      <c r="Z2016" s="133">
        <f t="shared" si="413"/>
        <v>-100</v>
      </c>
      <c r="AA2016" s="134" t="str">
        <f>TEXT(Table1[[#This Row],[Date]],"DDD")</f>
        <v>Sat</v>
      </c>
      <c r="AB2016" s="133" t="str">
        <f>IF(OR(G2016="Doomben",G2016="Eagle Farm"),"Q",IF(AND(Q2016&gt;1,Q2016&lt;55,Table1[[#This Row],[Source]]="Nat"),"Nat OK",IF(AND(Table1[[#This Row],[Source]]&lt;&gt;"Nat",Q2016&lt;55),"Poor &lt;55",IF(OR(G2016="Randwick",G2016="Flemington",G2016="Caulfield",G2016="Sandown Lake",G2016="Sandown Hill"),"Best","ave"))))</f>
        <v>Poor &lt;55</v>
      </c>
      <c r="AC2016" s="133">
        <f>IF(Q2016="","",IF(AB2016="Poor &lt;55",$AC$2*0.2%,IF(AND(AB2016="Q",AA2016&lt;&gt;"Wed"),$AC$2*0.4%,IF(AND(AB2016="Q",AA2016="Wed"),$AC$2*0.5%,IF(AND(AB2016="Ave",U2016=100),$AC$2*0.5%,IF(AND(AB2016="ave",U2016="",N2016=1,AG2016="Bush"),$AC$2*1%,IF(AND(AB2016="ave",U2016="",Q2016&gt;100),$AC$2*1.3%,IF(AND(AB2016="ave",U2016=""),$AC$2*1.2%,IF(AND(AB2016="Ave",U2016=200),$AC$2*1%,IF(AND(AB2016="Best",U2016=200),$AC$2*1.5%,IF(AND(AB2016="Best",U2016="",K2016&lt;&gt;"Pro Syd"),$AC$2*0.5%,IF(AND(AB2016="Best",U2016=""),$AC$2*1%,IF(AND(AB2016="Best",U2016=100,Table1[[#This Row],[State]]="NSW"),$AC$2*0.4%,IF(AND(AB2016="Best",U2016=100),$AC$2*1%,IF(Table1[[#This Row],[Adj]]="Nat OK",$AC$2*0.5%,"xxx")))))))))))))))</f>
        <v>20</v>
      </c>
      <c r="AD2016" s="133" t="str">
        <f t="shared" si="414"/>
        <v/>
      </c>
      <c r="AE2016" s="133">
        <f t="shared" si="415"/>
        <v>-20</v>
      </c>
      <c r="AF2016" s="133" t="str">
        <f>VLOOKUP(Table1[[#This Row],[Track]],$F$2672:$H$2715,2,FALSE)</f>
        <v>NSW</v>
      </c>
      <c r="AG2016" s="133" t="str">
        <f>VLOOKUP(Table1[[#This Row],[Track]],$F$2672:$H$2715,3,FALSE)</f>
        <v>Bush</v>
      </c>
      <c r="AH2016" s="133" t="str">
        <f>IF(Table1[[#This Row],[Date]]&lt;$AH$2,"",IF(Table1[[#This Row],[Date]]&lt;$AH$3,"Edge","Elite Combo"))</f>
        <v/>
      </c>
      <c r="AI2016" s="218">
        <f>Table1[[#This Row],[Time]]</f>
        <v>0.59722222222222221</v>
      </c>
      <c r="AJ2016" s="219" t="str">
        <f>Table1[[#This Row],[Track]]</f>
        <v>Kembla Grange</v>
      </c>
      <c r="AK2016" s="216">
        <f>Table1[[#This Row],[Race ]]</f>
        <v>4</v>
      </c>
      <c r="AL2016" s="219">
        <f>Table1[[#This Row],[TAB]]</f>
        <v>9</v>
      </c>
      <c r="AM2016" s="219" t="str">
        <f>Table1[[#This Row],[Selection]]</f>
        <v>Lulumon</v>
      </c>
      <c r="AN2016" s="220" t="str">
        <f>Table1[[#This Row],[Sources]]</f>
        <v>Pro Syd-10</v>
      </c>
      <c r="AO2016" s="219">
        <f>Table1[[#This Row],[Scale Bet]]</f>
        <v>20</v>
      </c>
    </row>
    <row r="2017" spans="5:41" ht="16.5" customHeight="1" x14ac:dyDescent="0.25">
      <c r="E2017" s="185">
        <v>45619</v>
      </c>
      <c r="F2017" s="35">
        <v>0.59722222222222221</v>
      </c>
      <c r="G2017" s="36" t="s">
        <v>503</v>
      </c>
      <c r="H2017" s="36">
        <v>4</v>
      </c>
      <c r="I2017" s="36">
        <v>6</v>
      </c>
      <c r="J2017" s="36" t="s">
        <v>62</v>
      </c>
      <c r="K2017" s="36" t="s">
        <v>1</v>
      </c>
      <c r="L2017" s="165">
        <v>10</v>
      </c>
      <c r="M2017" s="134">
        <f t="shared" si="403"/>
        <v>10</v>
      </c>
      <c r="N2017" s="36">
        <f t="shared" si="404"/>
        <v>1</v>
      </c>
      <c r="O2017" s="135" t="str">
        <f t="shared" si="405"/>
        <v>E4-10</v>
      </c>
      <c r="P2017" s="186" t="str">
        <f t="shared" si="406"/>
        <v/>
      </c>
      <c r="Q2017" s="187">
        <f t="shared" si="407"/>
        <v>40</v>
      </c>
      <c r="R2017" s="150"/>
      <c r="S2017" s="187" t="str">
        <f t="shared" si="408"/>
        <v/>
      </c>
      <c r="T2017" s="136" t="str">
        <f t="shared" si="409"/>
        <v>Wooloowin</v>
      </c>
      <c r="U2017" s="137" t="str">
        <f>IF(P2017="","",IF(N2017=1,"",IF(Q2017="","",IF(Q2017&lt;=100,100,IF(Table1[[#This Row],[Day]]="Wed",100,200)))))</f>
        <v/>
      </c>
      <c r="V2017" s="137" t="str">
        <f t="shared" si="410"/>
        <v/>
      </c>
      <c r="W2017" s="137" t="str">
        <f t="shared" si="411"/>
        <v/>
      </c>
      <c r="X2017" s="133">
        <f>100</f>
        <v>100</v>
      </c>
      <c r="Y2017" s="133" t="str">
        <f t="shared" si="412"/>
        <v/>
      </c>
      <c r="Z2017" s="133">
        <f t="shared" si="413"/>
        <v>-100</v>
      </c>
      <c r="AA2017" s="134" t="str">
        <f>TEXT(Table1[[#This Row],[Date]],"DDD")</f>
        <v>Sat</v>
      </c>
      <c r="AB2017" s="133" t="str">
        <f>IF(OR(G2017="Doomben",G2017="Eagle Farm"),"Q",IF(AND(Q2017&gt;1,Q2017&lt;55,Table1[[#This Row],[Source]]="Nat"),"Nat OK",IF(AND(Table1[[#This Row],[Source]]&lt;&gt;"Nat",Q2017&lt;55),"Poor &lt;55",IF(OR(G2017="Randwick",G2017="Flemington",G2017="Caulfield",G2017="Sandown Lake",G2017="Sandown Hill"),"Best","ave"))))</f>
        <v>Poor &lt;55</v>
      </c>
      <c r="AC2017" s="133">
        <f>IF(Q2017="","",IF(AB2017="Poor &lt;55",$AC$2*0.2%,IF(AND(AB2017="Q",AA2017&lt;&gt;"Wed"),$AC$2*0.4%,IF(AND(AB2017="Q",AA2017="Wed"),$AC$2*0.5%,IF(AND(AB2017="Ave",U2017=100),$AC$2*0.5%,IF(AND(AB2017="ave",U2017="",N2017=1,AG2017="Bush"),$AC$2*1%,IF(AND(AB2017="ave",U2017="",Q2017&gt;100),$AC$2*1.3%,IF(AND(AB2017="ave",U2017=""),$AC$2*1.2%,IF(AND(AB2017="Ave",U2017=200),$AC$2*1%,IF(AND(AB2017="Best",U2017=200),$AC$2*1.5%,IF(AND(AB2017="Best",U2017="",K2017&lt;&gt;"Pro Syd"),$AC$2*0.5%,IF(AND(AB2017="Best",U2017=""),$AC$2*1%,IF(AND(AB2017="Best",U2017=100,Table1[[#This Row],[State]]="NSW"),$AC$2*0.4%,IF(AND(AB2017="Best",U2017=100),$AC$2*1%,IF(Table1[[#This Row],[Adj]]="Nat OK",$AC$2*0.5%,"xxx")))))))))))))))</f>
        <v>20</v>
      </c>
      <c r="AD2017" s="133" t="str">
        <f t="shared" si="414"/>
        <v/>
      </c>
      <c r="AE2017" s="133">
        <f t="shared" si="415"/>
        <v>-20</v>
      </c>
      <c r="AF2017" s="133" t="str">
        <f>VLOOKUP(Table1[[#This Row],[Track]],$F$2672:$H$2715,2,FALSE)</f>
        <v>NSW</v>
      </c>
      <c r="AG2017" s="133" t="str">
        <f>VLOOKUP(Table1[[#This Row],[Track]],$F$2672:$H$2715,3,FALSE)</f>
        <v>Bush</v>
      </c>
      <c r="AH2017" s="133" t="str">
        <f>IF(Table1[[#This Row],[Date]]&lt;$AH$2,"",IF(Table1[[#This Row],[Date]]&lt;$AH$3,"Edge","Elite Combo"))</f>
        <v/>
      </c>
      <c r="AI2017" s="218">
        <f>Table1[[#This Row],[Time]]</f>
        <v>0.59722222222222221</v>
      </c>
      <c r="AJ2017" s="219" t="str">
        <f>Table1[[#This Row],[Track]]</f>
        <v>Kembla Grange</v>
      </c>
      <c r="AK2017" s="216">
        <f>Table1[[#This Row],[Race ]]</f>
        <v>4</v>
      </c>
      <c r="AL2017" s="219">
        <f>Table1[[#This Row],[TAB]]</f>
        <v>6</v>
      </c>
      <c r="AM2017" s="219" t="str">
        <f>Table1[[#This Row],[Selection]]</f>
        <v>Wooloowin</v>
      </c>
      <c r="AN2017" s="220" t="str">
        <f>Table1[[#This Row],[Sources]]</f>
        <v>E4-10</v>
      </c>
      <c r="AO2017" s="219">
        <f>Table1[[#This Row],[Scale Bet]]</f>
        <v>20</v>
      </c>
    </row>
    <row r="2018" spans="5:41" ht="16.5" customHeight="1" x14ac:dyDescent="0.25">
      <c r="E2018" s="185">
        <v>45619</v>
      </c>
      <c r="F2018" s="35">
        <v>0.63194444444444442</v>
      </c>
      <c r="G2018" s="36" t="s">
        <v>501</v>
      </c>
      <c r="H2018" s="36">
        <v>6</v>
      </c>
      <c r="I2018" s="36">
        <v>10</v>
      </c>
      <c r="J2018" s="36" t="s">
        <v>504</v>
      </c>
      <c r="K2018" s="36" t="s">
        <v>1</v>
      </c>
      <c r="L2018" s="165">
        <v>20</v>
      </c>
      <c r="M2018" s="134">
        <f t="shared" si="403"/>
        <v>60</v>
      </c>
      <c r="N2018" s="36">
        <f t="shared" si="404"/>
        <v>3</v>
      </c>
      <c r="O2018" s="135" t="str">
        <f t="shared" si="405"/>
        <v>E4-20/Edge-20/Nat-20</v>
      </c>
      <c r="P2018" s="186" t="str">
        <f t="shared" si="406"/>
        <v/>
      </c>
      <c r="Q2018" s="187">
        <f t="shared" si="407"/>
        <v>240</v>
      </c>
      <c r="R2018" s="150"/>
      <c r="S2018" s="187" t="str">
        <f t="shared" si="408"/>
        <v/>
      </c>
      <c r="T2018" s="136" t="str">
        <f t="shared" si="409"/>
        <v>Ambassadorial</v>
      </c>
      <c r="U2018" s="137" t="str">
        <f>IF(P2018="","",IF(N2018=1,"",IF(Q2018="","",IF(Q2018&lt;=100,100,IF(Table1[[#This Row],[Day]]="Wed",100,200)))))</f>
        <v/>
      </c>
      <c r="V2018" s="137" t="str">
        <f t="shared" si="410"/>
        <v/>
      </c>
      <c r="W2018" s="137" t="str">
        <f t="shared" si="411"/>
        <v/>
      </c>
      <c r="X2018" s="133">
        <f>100</f>
        <v>100</v>
      </c>
      <c r="Y2018" s="133" t="str">
        <f t="shared" si="412"/>
        <v/>
      </c>
      <c r="Z2018" s="133">
        <f t="shared" si="413"/>
        <v>-100</v>
      </c>
      <c r="AA2018" s="134" t="str">
        <f>TEXT(Table1[[#This Row],[Date]],"DDD")</f>
        <v>Sat</v>
      </c>
      <c r="AB2018" s="133" t="str">
        <f>IF(OR(G2018="Doomben",G2018="Eagle Farm"),"Q",IF(AND(Q2018&gt;1,Q2018&lt;55,Table1[[#This Row],[Source]]="Nat"),"Nat OK",IF(AND(Table1[[#This Row],[Source]]&lt;&gt;"Nat",Q2018&lt;55),"Poor &lt;55",IF(OR(G2018="Randwick",G2018="Flemington",G2018="Caulfield",G2018="Sandown Lake",G2018="Sandown Hill"),"Best","ave"))))</f>
        <v>ave</v>
      </c>
      <c r="AC2018" s="133">
        <f>IF(Q2018="","",IF(AB2018="Poor &lt;55",$AC$2*0.2%,IF(AND(AB2018="Q",AA2018&lt;&gt;"Wed"),$AC$2*0.4%,IF(AND(AB2018="Q",AA2018="Wed"),$AC$2*0.5%,IF(AND(AB2018="Ave",U2018=100),$AC$2*0.5%,IF(AND(AB2018="ave",U2018="",N2018=1,AG2018="Bush"),$AC$2*1%,IF(AND(AB2018="ave",U2018="",Q2018&gt;100),$AC$2*1.3%,IF(AND(AB2018="ave",U2018=""),$AC$2*1.2%,IF(AND(AB2018="Ave",U2018=200),$AC$2*1%,IF(AND(AB2018="Best",U2018=200),$AC$2*1.5%,IF(AND(AB2018="Best",U2018="",K2018&lt;&gt;"Pro Syd"),$AC$2*0.5%,IF(AND(AB2018="Best",U2018=""),$AC$2*1%,IF(AND(AB2018="Best",U2018=100,Table1[[#This Row],[State]]="NSW"),$AC$2*0.4%,IF(AND(AB2018="Best",U2018=100),$AC$2*1%,IF(Table1[[#This Row],[Adj]]="Nat OK",$AC$2*0.5%,"xxx")))))))))))))))</f>
        <v>130</v>
      </c>
      <c r="AD2018" s="133" t="str">
        <f t="shared" si="414"/>
        <v/>
      </c>
      <c r="AE2018" s="133">
        <f t="shared" si="415"/>
        <v>-130</v>
      </c>
      <c r="AF2018" s="133" t="str">
        <f>VLOOKUP(Table1[[#This Row],[Track]],$F$2672:$H$2715,2,FALSE)</f>
        <v>Vic</v>
      </c>
      <c r="AG2018" s="133" t="str">
        <f>VLOOKUP(Table1[[#This Row],[Track]],$F$2672:$H$2715,3,FALSE)</f>
        <v>Bush</v>
      </c>
      <c r="AH2018" s="133" t="str">
        <f>IF(Table1[[#This Row],[Date]]&lt;$AH$2,"",IF(Table1[[#This Row],[Date]]&lt;$AH$3,"Edge","Elite Combo"))</f>
        <v/>
      </c>
      <c r="AI2018" s="218">
        <f>Table1[[#This Row],[Time]]</f>
        <v>0.63194444444444442</v>
      </c>
      <c r="AJ2018" s="219" t="str">
        <f>Table1[[#This Row],[Track]]</f>
        <v>Cranbourne</v>
      </c>
      <c r="AK2018" s="216">
        <f>Table1[[#This Row],[Race ]]</f>
        <v>6</v>
      </c>
      <c r="AL2018" s="219">
        <f>Table1[[#This Row],[TAB]]</f>
        <v>10</v>
      </c>
      <c r="AM2018" s="219" t="str">
        <f>Table1[[#This Row],[Selection]]</f>
        <v>Ambassadorial</v>
      </c>
      <c r="AN2018" s="220" t="str">
        <f>Table1[[#This Row],[Sources]]</f>
        <v>E4-20/Edge-20/Nat-20</v>
      </c>
      <c r="AO2018" s="219">
        <f>Table1[[#This Row],[Scale Bet]]</f>
        <v>130</v>
      </c>
    </row>
    <row r="2019" spans="5:41" ht="16.5" customHeight="1" x14ac:dyDescent="0.25">
      <c r="E2019" s="185">
        <v>45619</v>
      </c>
      <c r="F2019" s="35">
        <v>0.63194444444444442</v>
      </c>
      <c r="G2019" s="36" t="s">
        <v>501</v>
      </c>
      <c r="H2019" s="36">
        <v>6</v>
      </c>
      <c r="I2019" s="36">
        <v>10</v>
      </c>
      <c r="J2019" s="36" t="s">
        <v>504</v>
      </c>
      <c r="K2019" s="36" t="s">
        <v>40</v>
      </c>
      <c r="L2019" s="165">
        <v>20</v>
      </c>
      <c r="M2019" s="134" t="str">
        <f t="shared" si="403"/>
        <v/>
      </c>
      <c r="N2019" s="36" t="str">
        <f t="shared" si="404"/>
        <v/>
      </c>
      <c r="O2019" s="135" t="str">
        <f t="shared" si="405"/>
        <v/>
      </c>
      <c r="P2019" s="186" t="str">
        <f t="shared" si="406"/>
        <v/>
      </c>
      <c r="Q2019" s="187" t="str">
        <f t="shared" si="407"/>
        <v/>
      </c>
      <c r="R2019" s="150"/>
      <c r="S2019" s="187" t="str">
        <f t="shared" si="408"/>
        <v/>
      </c>
      <c r="T2019" s="136" t="str">
        <f t="shared" si="409"/>
        <v>Ambassadorial</v>
      </c>
      <c r="U2019" s="137" t="str">
        <f>IF(P2019="","",IF(N2019=1,"",IF(Q2019="","",IF(Q2019&lt;=100,100,IF(Table1[[#This Row],[Day]]="Wed",100,200)))))</f>
        <v/>
      </c>
      <c r="V2019" s="137" t="str">
        <f t="shared" si="410"/>
        <v/>
      </c>
      <c r="W2019" s="137" t="str">
        <f t="shared" si="411"/>
        <v/>
      </c>
      <c r="X2019" s="133">
        <f>100</f>
        <v>100</v>
      </c>
      <c r="Y2019" s="133" t="str">
        <f t="shared" si="412"/>
        <v/>
      </c>
      <c r="Z2019" s="133">
        <f t="shared" si="413"/>
        <v>-100</v>
      </c>
      <c r="AA2019" s="134" t="str">
        <f>TEXT(Table1[[#This Row],[Date]],"DDD")</f>
        <v>Sat</v>
      </c>
      <c r="AB2019" s="133" t="str">
        <f>IF(OR(G2019="Doomben",G2019="Eagle Farm"),"Q",IF(AND(Q2019&gt;1,Q2019&lt;55,Table1[[#This Row],[Source]]="Nat"),"Nat OK",IF(AND(Table1[[#This Row],[Source]]&lt;&gt;"Nat",Q2019&lt;55),"Poor &lt;55",IF(OR(G2019="Randwick",G2019="Flemington",G2019="Caulfield",G2019="Sandown Lake",G2019="Sandown Hill"),"Best","ave"))))</f>
        <v>ave</v>
      </c>
      <c r="AC2019" s="133" t="str">
        <f>IF(Q2019="","",IF(AB2019="Poor &lt;55",$AC$2*0.2%,IF(AND(AB2019="Q",AA2019&lt;&gt;"Wed"),$AC$2*0.4%,IF(AND(AB2019="Q",AA2019="Wed"),$AC$2*0.5%,IF(AND(AB2019="Ave",U2019=100),$AC$2*0.5%,IF(AND(AB2019="ave",U2019="",N2019=1,AG2019="Bush"),$AC$2*1%,IF(AND(AB2019="ave",U2019="",Q2019&gt;100),$AC$2*1.3%,IF(AND(AB2019="ave",U2019=""),$AC$2*1.2%,IF(AND(AB2019="Ave",U2019=200),$AC$2*1%,IF(AND(AB2019="Best",U2019=200),$AC$2*1.5%,IF(AND(AB2019="Best",U2019="",K2019&lt;&gt;"Pro Syd"),$AC$2*0.5%,IF(AND(AB2019="Best",U2019=""),$AC$2*1%,IF(AND(AB2019="Best",U2019=100,Table1[[#This Row],[State]]="NSW"),$AC$2*0.4%,IF(AND(AB2019="Best",U2019=100),$AC$2*1%,IF(Table1[[#This Row],[Adj]]="Nat OK",$AC$2*0.5%,"xxx")))))))))))))))</f>
        <v/>
      </c>
      <c r="AD2019" s="133" t="str">
        <f t="shared" si="414"/>
        <v/>
      </c>
      <c r="AE2019" s="133" t="str">
        <f t="shared" si="415"/>
        <v/>
      </c>
      <c r="AF2019" s="133" t="str">
        <f>VLOOKUP(Table1[[#This Row],[Track]],$F$2672:$H$2715,2,FALSE)</f>
        <v>Vic</v>
      </c>
      <c r="AG2019" s="133" t="str">
        <f>VLOOKUP(Table1[[#This Row],[Track]],$F$2672:$H$2715,3,FALSE)</f>
        <v>Bush</v>
      </c>
      <c r="AH2019" s="133" t="str">
        <f>IF(Table1[[#This Row],[Date]]&lt;$AH$2,"",IF(Table1[[#This Row],[Date]]&lt;$AH$3,"Edge","Elite Combo"))</f>
        <v/>
      </c>
      <c r="AI2019" s="218">
        <f>Table1[[#This Row],[Time]]</f>
        <v>0.63194444444444442</v>
      </c>
      <c r="AJ2019" s="219" t="str">
        <f>Table1[[#This Row],[Track]]</f>
        <v>Cranbourne</v>
      </c>
      <c r="AK2019" s="216">
        <f>Table1[[#This Row],[Race ]]</f>
        <v>6</v>
      </c>
      <c r="AL2019" s="219">
        <f>Table1[[#This Row],[TAB]]</f>
        <v>10</v>
      </c>
      <c r="AM2019" s="219" t="str">
        <f>Table1[[#This Row],[Selection]]</f>
        <v>Ambassadorial</v>
      </c>
      <c r="AN2019" s="220" t="str">
        <f>Table1[[#This Row],[Sources]]</f>
        <v/>
      </c>
      <c r="AO2019" s="219" t="str">
        <f>Table1[[#This Row],[Scale Bet]]</f>
        <v/>
      </c>
    </row>
    <row r="2020" spans="5:41" ht="16.5" customHeight="1" x14ac:dyDescent="0.25">
      <c r="E2020" s="185">
        <v>45619</v>
      </c>
      <c r="F2020" s="35">
        <v>0.63194444444444442</v>
      </c>
      <c r="G2020" s="36" t="s">
        <v>501</v>
      </c>
      <c r="H2020" s="36">
        <v>6</v>
      </c>
      <c r="I2020" s="36">
        <v>10</v>
      </c>
      <c r="J2020" s="36" t="s">
        <v>504</v>
      </c>
      <c r="K2020" s="36" t="s">
        <v>13</v>
      </c>
      <c r="L2020" s="165">
        <v>20</v>
      </c>
      <c r="M2020" s="134" t="str">
        <f t="shared" si="403"/>
        <v/>
      </c>
      <c r="N2020" s="36" t="str">
        <f t="shared" si="404"/>
        <v/>
      </c>
      <c r="O2020" s="135" t="str">
        <f t="shared" si="405"/>
        <v/>
      </c>
      <c r="P2020" s="186" t="str">
        <f t="shared" si="406"/>
        <v/>
      </c>
      <c r="Q2020" s="187" t="str">
        <f t="shared" si="407"/>
        <v/>
      </c>
      <c r="R2020" s="150"/>
      <c r="S2020" s="187" t="str">
        <f t="shared" si="408"/>
        <v/>
      </c>
      <c r="T2020" s="136" t="str">
        <f t="shared" si="409"/>
        <v>Ambassadorial</v>
      </c>
      <c r="U2020" s="137" t="str">
        <f>IF(P2020="","",IF(N2020=1,"",IF(Q2020="","",IF(Q2020&lt;=100,100,IF(Table1[[#This Row],[Day]]="Wed",100,200)))))</f>
        <v/>
      </c>
      <c r="V2020" s="137" t="str">
        <f t="shared" si="410"/>
        <v/>
      </c>
      <c r="W2020" s="137" t="str">
        <f t="shared" si="411"/>
        <v/>
      </c>
      <c r="X2020" s="133">
        <f>100</f>
        <v>100</v>
      </c>
      <c r="Y2020" s="133" t="str">
        <f t="shared" si="412"/>
        <v/>
      </c>
      <c r="Z2020" s="133">
        <f t="shared" si="413"/>
        <v>-100</v>
      </c>
      <c r="AA2020" s="134" t="str">
        <f>TEXT(Table1[[#This Row],[Date]],"DDD")</f>
        <v>Sat</v>
      </c>
      <c r="AB2020" s="133" t="str">
        <f>IF(OR(G2020="Doomben",G2020="Eagle Farm"),"Q",IF(AND(Q2020&gt;1,Q2020&lt;55,Table1[[#This Row],[Source]]="Nat"),"Nat OK",IF(AND(Table1[[#This Row],[Source]]&lt;&gt;"Nat",Q2020&lt;55),"Poor &lt;55",IF(OR(G2020="Randwick",G2020="Flemington",G2020="Caulfield",G2020="Sandown Lake",G2020="Sandown Hill"),"Best","ave"))))</f>
        <v>ave</v>
      </c>
      <c r="AC2020" s="133" t="str">
        <f>IF(Q2020="","",IF(AB2020="Poor &lt;55",$AC$2*0.2%,IF(AND(AB2020="Q",AA2020&lt;&gt;"Wed"),$AC$2*0.4%,IF(AND(AB2020="Q",AA2020="Wed"),$AC$2*0.5%,IF(AND(AB2020="Ave",U2020=100),$AC$2*0.5%,IF(AND(AB2020="ave",U2020="",N2020=1,AG2020="Bush"),$AC$2*1%,IF(AND(AB2020="ave",U2020="",Q2020&gt;100),$AC$2*1.3%,IF(AND(AB2020="ave",U2020=""),$AC$2*1.2%,IF(AND(AB2020="Ave",U2020=200),$AC$2*1%,IF(AND(AB2020="Best",U2020=200),$AC$2*1.5%,IF(AND(AB2020="Best",U2020="",K2020&lt;&gt;"Pro Syd"),$AC$2*0.5%,IF(AND(AB2020="Best",U2020=""),$AC$2*1%,IF(AND(AB2020="Best",U2020=100,Table1[[#This Row],[State]]="NSW"),$AC$2*0.4%,IF(AND(AB2020="Best",U2020=100),$AC$2*1%,IF(Table1[[#This Row],[Adj]]="Nat OK",$AC$2*0.5%,"xxx")))))))))))))))</f>
        <v/>
      </c>
      <c r="AD2020" s="133" t="str">
        <f t="shared" si="414"/>
        <v/>
      </c>
      <c r="AE2020" s="133" t="str">
        <f t="shared" si="415"/>
        <v/>
      </c>
      <c r="AF2020" s="133" t="str">
        <f>VLOOKUP(Table1[[#This Row],[Track]],$F$2672:$H$2715,2,FALSE)</f>
        <v>Vic</v>
      </c>
      <c r="AG2020" s="133" t="str">
        <f>VLOOKUP(Table1[[#This Row],[Track]],$F$2672:$H$2715,3,FALSE)</f>
        <v>Bush</v>
      </c>
      <c r="AH2020" s="133" t="str">
        <f>IF(Table1[[#This Row],[Date]]&lt;$AH$2,"",IF(Table1[[#This Row],[Date]]&lt;$AH$3,"Edge","Elite Combo"))</f>
        <v/>
      </c>
      <c r="AI2020" s="218">
        <f>Table1[[#This Row],[Time]]</f>
        <v>0.63194444444444442</v>
      </c>
      <c r="AJ2020" s="219" t="str">
        <f>Table1[[#This Row],[Track]]</f>
        <v>Cranbourne</v>
      </c>
      <c r="AK2020" s="216">
        <f>Table1[[#This Row],[Race ]]</f>
        <v>6</v>
      </c>
      <c r="AL2020" s="219">
        <f>Table1[[#This Row],[TAB]]</f>
        <v>10</v>
      </c>
      <c r="AM2020" s="219" t="str">
        <f>Table1[[#This Row],[Selection]]</f>
        <v>Ambassadorial</v>
      </c>
      <c r="AN2020" s="220" t="str">
        <f>Table1[[#This Row],[Sources]]</f>
        <v/>
      </c>
      <c r="AO2020" s="219" t="str">
        <f>Table1[[#This Row],[Scale Bet]]</f>
        <v/>
      </c>
    </row>
    <row r="2021" spans="5:41" ht="16.5" customHeight="1" x14ac:dyDescent="0.25">
      <c r="E2021" s="185">
        <v>45619</v>
      </c>
      <c r="F2021" s="35">
        <v>0.63194444444444442</v>
      </c>
      <c r="G2021" s="36" t="s">
        <v>501</v>
      </c>
      <c r="H2021" s="36">
        <v>6</v>
      </c>
      <c r="I2021" s="36">
        <v>4</v>
      </c>
      <c r="J2021" s="36" t="s">
        <v>505</v>
      </c>
      <c r="K2021" s="36" t="s">
        <v>1</v>
      </c>
      <c r="L2021" s="165">
        <v>12</v>
      </c>
      <c r="M2021" s="134">
        <f t="shared" si="403"/>
        <v>35</v>
      </c>
      <c r="N2021" s="36">
        <f t="shared" si="404"/>
        <v>3</v>
      </c>
      <c r="O2021" s="135" t="str">
        <f t="shared" si="405"/>
        <v>E4-12/Edge-10/Pro Mel-13</v>
      </c>
      <c r="P2021" s="186" t="str">
        <f t="shared" si="406"/>
        <v/>
      </c>
      <c r="Q2021" s="187">
        <f t="shared" si="407"/>
        <v>140</v>
      </c>
      <c r="R2021" s="150"/>
      <c r="S2021" s="187" t="str">
        <f t="shared" si="408"/>
        <v/>
      </c>
      <c r="T2021" s="136" t="str">
        <f t="shared" si="409"/>
        <v>Nation'S Call</v>
      </c>
      <c r="U2021" s="137" t="str">
        <f>IF(P2021="","",IF(N2021=1,"",IF(Q2021="","",IF(Q2021&lt;=100,100,IF(Table1[[#This Row],[Day]]="Wed",100,200)))))</f>
        <v/>
      </c>
      <c r="V2021" s="137" t="str">
        <f t="shared" si="410"/>
        <v/>
      </c>
      <c r="W2021" s="137" t="str">
        <f t="shared" si="411"/>
        <v/>
      </c>
      <c r="X2021" s="133">
        <f>100</f>
        <v>100</v>
      </c>
      <c r="Y2021" s="133" t="str">
        <f t="shared" si="412"/>
        <v/>
      </c>
      <c r="Z2021" s="133">
        <f t="shared" si="413"/>
        <v>-100</v>
      </c>
      <c r="AA2021" s="134" t="str">
        <f>TEXT(Table1[[#This Row],[Date]],"DDD")</f>
        <v>Sat</v>
      </c>
      <c r="AB2021" s="133" t="str">
        <f>IF(OR(G2021="Doomben",G2021="Eagle Farm"),"Q",IF(AND(Q2021&gt;1,Q2021&lt;55,Table1[[#This Row],[Source]]="Nat"),"Nat OK",IF(AND(Table1[[#This Row],[Source]]&lt;&gt;"Nat",Q2021&lt;55),"Poor &lt;55",IF(OR(G2021="Randwick",G2021="Flemington",G2021="Caulfield",G2021="Sandown Lake",G2021="Sandown Hill"),"Best","ave"))))</f>
        <v>ave</v>
      </c>
      <c r="AC2021" s="133">
        <f>IF(Q2021="","",IF(AB2021="Poor &lt;55",$AC$2*0.2%,IF(AND(AB2021="Q",AA2021&lt;&gt;"Wed"),$AC$2*0.4%,IF(AND(AB2021="Q",AA2021="Wed"),$AC$2*0.5%,IF(AND(AB2021="Ave",U2021=100),$AC$2*0.5%,IF(AND(AB2021="ave",U2021="",N2021=1,AG2021="Bush"),$AC$2*1%,IF(AND(AB2021="ave",U2021="",Q2021&gt;100),$AC$2*1.3%,IF(AND(AB2021="ave",U2021=""),$AC$2*1.2%,IF(AND(AB2021="Ave",U2021=200),$AC$2*1%,IF(AND(AB2021="Best",U2021=200),$AC$2*1.5%,IF(AND(AB2021="Best",U2021="",K2021&lt;&gt;"Pro Syd"),$AC$2*0.5%,IF(AND(AB2021="Best",U2021=""),$AC$2*1%,IF(AND(AB2021="Best",U2021=100,Table1[[#This Row],[State]]="NSW"),$AC$2*0.4%,IF(AND(AB2021="Best",U2021=100),$AC$2*1%,IF(Table1[[#This Row],[Adj]]="Nat OK",$AC$2*0.5%,"xxx")))))))))))))))</f>
        <v>130</v>
      </c>
      <c r="AD2021" s="133" t="str">
        <f t="shared" si="414"/>
        <v/>
      </c>
      <c r="AE2021" s="133">
        <f t="shared" si="415"/>
        <v>-130</v>
      </c>
      <c r="AF2021" s="133" t="str">
        <f>VLOOKUP(Table1[[#This Row],[Track]],$F$2672:$H$2715,2,FALSE)</f>
        <v>Vic</v>
      </c>
      <c r="AG2021" s="133" t="str">
        <f>VLOOKUP(Table1[[#This Row],[Track]],$F$2672:$H$2715,3,FALSE)</f>
        <v>Bush</v>
      </c>
      <c r="AH2021" s="133" t="str">
        <f>IF(Table1[[#This Row],[Date]]&lt;$AH$2,"",IF(Table1[[#This Row],[Date]]&lt;$AH$3,"Edge","Elite Combo"))</f>
        <v/>
      </c>
      <c r="AI2021" s="218">
        <f>Table1[[#This Row],[Time]]</f>
        <v>0.63194444444444442</v>
      </c>
      <c r="AJ2021" s="219" t="str">
        <f>Table1[[#This Row],[Track]]</f>
        <v>Cranbourne</v>
      </c>
      <c r="AK2021" s="216">
        <f>Table1[[#This Row],[Race ]]</f>
        <v>6</v>
      </c>
      <c r="AL2021" s="219">
        <f>Table1[[#This Row],[TAB]]</f>
        <v>4</v>
      </c>
      <c r="AM2021" s="219" t="str">
        <f>Table1[[#This Row],[Selection]]</f>
        <v>Nation'S Call</v>
      </c>
      <c r="AN2021" s="220" t="str">
        <f>Table1[[#This Row],[Sources]]</f>
        <v>E4-12/Edge-10/Pro Mel-13</v>
      </c>
      <c r="AO2021" s="219">
        <f>Table1[[#This Row],[Scale Bet]]</f>
        <v>130</v>
      </c>
    </row>
    <row r="2022" spans="5:41" ht="16.5" customHeight="1" x14ac:dyDescent="0.25">
      <c r="E2022" s="185">
        <v>45619</v>
      </c>
      <c r="F2022" s="35">
        <v>0.63194444444444442</v>
      </c>
      <c r="G2022" s="36" t="s">
        <v>501</v>
      </c>
      <c r="H2022" s="36">
        <v>6</v>
      </c>
      <c r="I2022" s="36">
        <v>4</v>
      </c>
      <c r="J2022" s="36" t="s">
        <v>505</v>
      </c>
      <c r="K2022" s="36" t="s">
        <v>40</v>
      </c>
      <c r="L2022" s="165">
        <v>10</v>
      </c>
      <c r="M2022" s="134" t="str">
        <f t="shared" si="403"/>
        <v/>
      </c>
      <c r="N2022" s="36" t="str">
        <f t="shared" si="404"/>
        <v/>
      </c>
      <c r="O2022" s="135" t="str">
        <f t="shared" si="405"/>
        <v/>
      </c>
      <c r="P2022" s="186" t="str">
        <f t="shared" si="406"/>
        <v/>
      </c>
      <c r="Q2022" s="187" t="str">
        <f t="shared" si="407"/>
        <v/>
      </c>
      <c r="R2022" s="150"/>
      <c r="S2022" s="187" t="str">
        <f t="shared" si="408"/>
        <v/>
      </c>
      <c r="T2022" s="136" t="str">
        <f t="shared" si="409"/>
        <v>Nation'S Call</v>
      </c>
      <c r="U2022" s="137" t="str">
        <f>IF(P2022="","",IF(N2022=1,"",IF(Q2022="","",IF(Q2022&lt;=100,100,IF(Table1[[#This Row],[Day]]="Wed",100,200)))))</f>
        <v/>
      </c>
      <c r="V2022" s="137" t="str">
        <f t="shared" si="410"/>
        <v/>
      </c>
      <c r="W2022" s="137" t="str">
        <f t="shared" si="411"/>
        <v/>
      </c>
      <c r="X2022" s="133">
        <f>100</f>
        <v>100</v>
      </c>
      <c r="Y2022" s="133" t="str">
        <f t="shared" si="412"/>
        <v/>
      </c>
      <c r="Z2022" s="133">
        <f t="shared" si="413"/>
        <v>-100</v>
      </c>
      <c r="AA2022" s="134" t="str">
        <f>TEXT(Table1[[#This Row],[Date]],"DDD")</f>
        <v>Sat</v>
      </c>
      <c r="AB2022" s="133" t="str">
        <f>IF(OR(G2022="Doomben",G2022="Eagle Farm"),"Q",IF(AND(Q2022&gt;1,Q2022&lt;55,Table1[[#This Row],[Source]]="Nat"),"Nat OK",IF(AND(Table1[[#This Row],[Source]]&lt;&gt;"Nat",Q2022&lt;55),"Poor &lt;55",IF(OR(G2022="Randwick",G2022="Flemington",G2022="Caulfield",G2022="Sandown Lake",G2022="Sandown Hill"),"Best","ave"))))</f>
        <v>ave</v>
      </c>
      <c r="AC2022" s="133" t="str">
        <f>IF(Q2022="","",IF(AB2022="Poor &lt;55",$AC$2*0.2%,IF(AND(AB2022="Q",AA2022&lt;&gt;"Wed"),$AC$2*0.4%,IF(AND(AB2022="Q",AA2022="Wed"),$AC$2*0.5%,IF(AND(AB2022="Ave",U2022=100),$AC$2*0.5%,IF(AND(AB2022="ave",U2022="",N2022=1,AG2022="Bush"),$AC$2*1%,IF(AND(AB2022="ave",U2022="",Q2022&gt;100),$AC$2*1.3%,IF(AND(AB2022="ave",U2022=""),$AC$2*1.2%,IF(AND(AB2022="Ave",U2022=200),$AC$2*1%,IF(AND(AB2022="Best",U2022=200),$AC$2*1.5%,IF(AND(AB2022="Best",U2022="",K2022&lt;&gt;"Pro Syd"),$AC$2*0.5%,IF(AND(AB2022="Best",U2022=""),$AC$2*1%,IF(AND(AB2022="Best",U2022=100,Table1[[#This Row],[State]]="NSW"),$AC$2*0.4%,IF(AND(AB2022="Best",U2022=100),$AC$2*1%,IF(Table1[[#This Row],[Adj]]="Nat OK",$AC$2*0.5%,"xxx")))))))))))))))</f>
        <v/>
      </c>
      <c r="AD2022" s="133" t="str">
        <f t="shared" si="414"/>
        <v/>
      </c>
      <c r="AE2022" s="133" t="str">
        <f t="shared" si="415"/>
        <v/>
      </c>
      <c r="AF2022" s="133" t="str">
        <f>VLOOKUP(Table1[[#This Row],[Track]],$F$2672:$H$2715,2,FALSE)</f>
        <v>Vic</v>
      </c>
      <c r="AG2022" s="133" t="str">
        <f>VLOOKUP(Table1[[#This Row],[Track]],$F$2672:$H$2715,3,FALSE)</f>
        <v>Bush</v>
      </c>
      <c r="AH2022" s="133" t="str">
        <f>IF(Table1[[#This Row],[Date]]&lt;$AH$2,"",IF(Table1[[#This Row],[Date]]&lt;$AH$3,"Edge","Elite Combo"))</f>
        <v/>
      </c>
      <c r="AI2022" s="218">
        <f>Table1[[#This Row],[Time]]</f>
        <v>0.63194444444444442</v>
      </c>
      <c r="AJ2022" s="219" t="str">
        <f>Table1[[#This Row],[Track]]</f>
        <v>Cranbourne</v>
      </c>
      <c r="AK2022" s="216">
        <f>Table1[[#This Row],[Race ]]</f>
        <v>6</v>
      </c>
      <c r="AL2022" s="219">
        <f>Table1[[#This Row],[TAB]]</f>
        <v>4</v>
      </c>
      <c r="AM2022" s="219" t="str">
        <f>Table1[[#This Row],[Selection]]</f>
        <v>Nation'S Call</v>
      </c>
      <c r="AN2022" s="220" t="str">
        <f>Table1[[#This Row],[Sources]]</f>
        <v/>
      </c>
      <c r="AO2022" s="219" t="str">
        <f>Table1[[#This Row],[Scale Bet]]</f>
        <v/>
      </c>
    </row>
    <row r="2023" spans="5:41" ht="16.5" customHeight="1" x14ac:dyDescent="0.25">
      <c r="E2023" s="185">
        <v>45619</v>
      </c>
      <c r="F2023" s="35">
        <v>0.63194444444444442</v>
      </c>
      <c r="G2023" s="36" t="s">
        <v>501</v>
      </c>
      <c r="H2023" s="36">
        <v>6</v>
      </c>
      <c r="I2023" s="36">
        <v>4</v>
      </c>
      <c r="J2023" s="36" t="s">
        <v>505</v>
      </c>
      <c r="K2023" s="36" t="s">
        <v>18</v>
      </c>
      <c r="L2023" s="165">
        <v>13</v>
      </c>
      <c r="M2023" s="134" t="str">
        <f t="shared" si="403"/>
        <v/>
      </c>
      <c r="N2023" s="36" t="str">
        <f t="shared" si="404"/>
        <v/>
      </c>
      <c r="O2023" s="135" t="str">
        <f t="shared" si="405"/>
        <v/>
      </c>
      <c r="P2023" s="186" t="str">
        <f t="shared" si="406"/>
        <v/>
      </c>
      <c r="Q2023" s="187" t="str">
        <f t="shared" si="407"/>
        <v/>
      </c>
      <c r="R2023" s="150"/>
      <c r="S2023" s="187" t="str">
        <f t="shared" si="408"/>
        <v/>
      </c>
      <c r="T2023" s="136" t="str">
        <f t="shared" si="409"/>
        <v>Nation'S Call</v>
      </c>
      <c r="U2023" s="137" t="str">
        <f>IF(P2023="","",IF(N2023=1,"",IF(Q2023="","",IF(Q2023&lt;=100,100,IF(Table1[[#This Row],[Day]]="Wed",100,200)))))</f>
        <v/>
      </c>
      <c r="V2023" s="137" t="str">
        <f t="shared" si="410"/>
        <v/>
      </c>
      <c r="W2023" s="137" t="str">
        <f t="shared" si="411"/>
        <v/>
      </c>
      <c r="X2023" s="133">
        <f>100</f>
        <v>100</v>
      </c>
      <c r="Y2023" s="133" t="str">
        <f t="shared" si="412"/>
        <v/>
      </c>
      <c r="Z2023" s="133">
        <f t="shared" si="413"/>
        <v>-100</v>
      </c>
      <c r="AA2023" s="134" t="str">
        <f>TEXT(Table1[[#This Row],[Date]],"DDD")</f>
        <v>Sat</v>
      </c>
      <c r="AB2023" s="133" t="str">
        <f>IF(OR(G2023="Doomben",G2023="Eagle Farm"),"Q",IF(AND(Q2023&gt;1,Q2023&lt;55,Table1[[#This Row],[Source]]="Nat"),"Nat OK",IF(AND(Table1[[#This Row],[Source]]&lt;&gt;"Nat",Q2023&lt;55),"Poor &lt;55",IF(OR(G2023="Randwick",G2023="Flemington",G2023="Caulfield",G2023="Sandown Lake",G2023="Sandown Hill"),"Best","ave"))))</f>
        <v>ave</v>
      </c>
      <c r="AC2023" s="133" t="str">
        <f>IF(Q2023="","",IF(AB2023="Poor &lt;55",$AC$2*0.2%,IF(AND(AB2023="Q",AA2023&lt;&gt;"Wed"),$AC$2*0.4%,IF(AND(AB2023="Q",AA2023="Wed"),$AC$2*0.5%,IF(AND(AB2023="Ave",U2023=100),$AC$2*0.5%,IF(AND(AB2023="ave",U2023="",N2023=1,AG2023="Bush"),$AC$2*1%,IF(AND(AB2023="ave",U2023="",Q2023&gt;100),$AC$2*1.3%,IF(AND(AB2023="ave",U2023=""),$AC$2*1.2%,IF(AND(AB2023="Ave",U2023=200),$AC$2*1%,IF(AND(AB2023="Best",U2023=200),$AC$2*1.5%,IF(AND(AB2023="Best",U2023="",K2023&lt;&gt;"Pro Syd"),$AC$2*0.5%,IF(AND(AB2023="Best",U2023=""),$AC$2*1%,IF(AND(AB2023="Best",U2023=100,Table1[[#This Row],[State]]="NSW"),$AC$2*0.4%,IF(AND(AB2023="Best",U2023=100),$AC$2*1%,IF(Table1[[#This Row],[Adj]]="Nat OK",$AC$2*0.5%,"xxx")))))))))))))))</f>
        <v/>
      </c>
      <c r="AD2023" s="133" t="str">
        <f t="shared" si="414"/>
        <v/>
      </c>
      <c r="AE2023" s="133" t="str">
        <f t="shared" si="415"/>
        <v/>
      </c>
      <c r="AF2023" s="133" t="str">
        <f>VLOOKUP(Table1[[#This Row],[Track]],$F$2672:$H$2715,2,FALSE)</f>
        <v>Vic</v>
      </c>
      <c r="AG2023" s="133" t="str">
        <f>VLOOKUP(Table1[[#This Row],[Track]],$F$2672:$H$2715,3,FALSE)</f>
        <v>Bush</v>
      </c>
      <c r="AH2023" s="133" t="str">
        <f>IF(Table1[[#This Row],[Date]]&lt;$AH$2,"",IF(Table1[[#This Row],[Date]]&lt;$AH$3,"Edge","Elite Combo"))</f>
        <v/>
      </c>
      <c r="AI2023" s="218">
        <f>Table1[[#This Row],[Time]]</f>
        <v>0.63194444444444442</v>
      </c>
      <c r="AJ2023" s="219" t="str">
        <f>Table1[[#This Row],[Track]]</f>
        <v>Cranbourne</v>
      </c>
      <c r="AK2023" s="216">
        <f>Table1[[#This Row],[Race ]]</f>
        <v>6</v>
      </c>
      <c r="AL2023" s="219">
        <f>Table1[[#This Row],[TAB]]</f>
        <v>4</v>
      </c>
      <c r="AM2023" s="219" t="str">
        <f>Table1[[#This Row],[Selection]]</f>
        <v>Nation'S Call</v>
      </c>
      <c r="AN2023" s="220" t="str">
        <f>Table1[[#This Row],[Sources]]</f>
        <v/>
      </c>
      <c r="AO2023" s="219" t="str">
        <f>Table1[[#This Row],[Scale Bet]]</f>
        <v/>
      </c>
    </row>
    <row r="2024" spans="5:41" ht="16.5" customHeight="1" x14ac:dyDescent="0.25">
      <c r="E2024" s="185">
        <v>45619</v>
      </c>
      <c r="F2024" s="35">
        <v>0.64583333333333337</v>
      </c>
      <c r="G2024" s="36" t="s">
        <v>503</v>
      </c>
      <c r="H2024" s="36">
        <v>6</v>
      </c>
      <c r="I2024" s="36">
        <v>13</v>
      </c>
      <c r="J2024" s="36" t="s">
        <v>506</v>
      </c>
      <c r="K2024" s="36" t="s">
        <v>1</v>
      </c>
      <c r="L2024" s="165">
        <v>10</v>
      </c>
      <c r="M2024" s="134">
        <f t="shared" si="403"/>
        <v>10</v>
      </c>
      <c r="N2024" s="36">
        <f t="shared" si="404"/>
        <v>1</v>
      </c>
      <c r="O2024" s="135" t="str">
        <f t="shared" si="405"/>
        <v>E4-10</v>
      </c>
      <c r="P2024" s="186" t="str">
        <f t="shared" si="406"/>
        <v/>
      </c>
      <c r="Q2024" s="187">
        <f t="shared" si="407"/>
        <v>40</v>
      </c>
      <c r="R2024" s="150"/>
      <c r="S2024" s="187" t="str">
        <f t="shared" si="408"/>
        <v/>
      </c>
      <c r="T2024" s="136" t="str">
        <f t="shared" si="409"/>
        <v>Blazing Harry</v>
      </c>
      <c r="U2024" s="137" t="str">
        <f>IF(P2024="","",IF(N2024=1,"",IF(Q2024="","",IF(Q2024&lt;=100,100,IF(Table1[[#This Row],[Day]]="Wed",100,200)))))</f>
        <v/>
      </c>
      <c r="V2024" s="137" t="str">
        <f t="shared" si="410"/>
        <v/>
      </c>
      <c r="W2024" s="137" t="str">
        <f t="shared" si="411"/>
        <v/>
      </c>
      <c r="X2024" s="133">
        <f>100</f>
        <v>100</v>
      </c>
      <c r="Y2024" s="133" t="str">
        <f t="shared" si="412"/>
        <v/>
      </c>
      <c r="Z2024" s="133">
        <f t="shared" si="413"/>
        <v>-100</v>
      </c>
      <c r="AA2024" s="134" t="str">
        <f>TEXT(Table1[[#This Row],[Date]],"DDD")</f>
        <v>Sat</v>
      </c>
      <c r="AB2024" s="133" t="str">
        <f>IF(OR(G2024="Doomben",G2024="Eagle Farm"),"Q",IF(AND(Q2024&gt;1,Q2024&lt;55,Table1[[#This Row],[Source]]="Nat"),"Nat OK",IF(AND(Table1[[#This Row],[Source]]&lt;&gt;"Nat",Q2024&lt;55),"Poor &lt;55",IF(OR(G2024="Randwick",G2024="Flemington",G2024="Caulfield",G2024="Sandown Lake",G2024="Sandown Hill"),"Best","ave"))))</f>
        <v>Poor &lt;55</v>
      </c>
      <c r="AC2024" s="133">
        <f>IF(Q2024="","",IF(AB2024="Poor &lt;55",$AC$2*0.2%,IF(AND(AB2024="Q",AA2024&lt;&gt;"Wed"),$AC$2*0.4%,IF(AND(AB2024="Q",AA2024="Wed"),$AC$2*0.5%,IF(AND(AB2024="Ave",U2024=100),$AC$2*0.5%,IF(AND(AB2024="ave",U2024="",N2024=1,AG2024="Bush"),$AC$2*1%,IF(AND(AB2024="ave",U2024="",Q2024&gt;100),$AC$2*1.3%,IF(AND(AB2024="ave",U2024=""),$AC$2*1.2%,IF(AND(AB2024="Ave",U2024=200),$AC$2*1%,IF(AND(AB2024="Best",U2024=200),$AC$2*1.5%,IF(AND(AB2024="Best",U2024="",K2024&lt;&gt;"Pro Syd"),$AC$2*0.5%,IF(AND(AB2024="Best",U2024=""),$AC$2*1%,IF(AND(AB2024="Best",U2024=100,Table1[[#This Row],[State]]="NSW"),$AC$2*0.4%,IF(AND(AB2024="Best",U2024=100),$AC$2*1%,IF(Table1[[#This Row],[Adj]]="Nat OK",$AC$2*0.5%,"xxx")))))))))))))))</f>
        <v>20</v>
      </c>
      <c r="AD2024" s="133" t="str">
        <f t="shared" si="414"/>
        <v/>
      </c>
      <c r="AE2024" s="133">
        <f t="shared" si="415"/>
        <v>-20</v>
      </c>
      <c r="AF2024" s="133" t="str">
        <f>VLOOKUP(Table1[[#This Row],[Track]],$F$2672:$H$2715,2,FALSE)</f>
        <v>NSW</v>
      </c>
      <c r="AG2024" s="133" t="str">
        <f>VLOOKUP(Table1[[#This Row],[Track]],$F$2672:$H$2715,3,FALSE)</f>
        <v>Bush</v>
      </c>
      <c r="AH2024" s="133" t="str">
        <f>IF(Table1[[#This Row],[Date]]&lt;$AH$2,"",IF(Table1[[#This Row],[Date]]&lt;$AH$3,"Edge","Elite Combo"))</f>
        <v/>
      </c>
      <c r="AI2024" s="218">
        <f>Table1[[#This Row],[Time]]</f>
        <v>0.64583333333333337</v>
      </c>
      <c r="AJ2024" s="219" t="str">
        <f>Table1[[#This Row],[Track]]</f>
        <v>Kembla Grange</v>
      </c>
      <c r="AK2024" s="216">
        <f>Table1[[#This Row],[Race ]]</f>
        <v>6</v>
      </c>
      <c r="AL2024" s="219">
        <f>Table1[[#This Row],[TAB]]</f>
        <v>13</v>
      </c>
      <c r="AM2024" s="219" t="str">
        <f>Table1[[#This Row],[Selection]]</f>
        <v>Blazing Harry</v>
      </c>
      <c r="AN2024" s="220" t="str">
        <f>Table1[[#This Row],[Sources]]</f>
        <v>E4-10</v>
      </c>
      <c r="AO2024" s="219">
        <f>Table1[[#This Row],[Scale Bet]]</f>
        <v>20</v>
      </c>
    </row>
    <row r="2025" spans="5:41" ht="16.5" customHeight="1" x14ac:dyDescent="0.25">
      <c r="E2025" s="185">
        <v>45619</v>
      </c>
      <c r="F2025" s="35">
        <v>0.64583333333333337</v>
      </c>
      <c r="G2025" s="36" t="s">
        <v>503</v>
      </c>
      <c r="H2025" s="36">
        <v>6</v>
      </c>
      <c r="I2025" s="36">
        <v>10</v>
      </c>
      <c r="J2025" s="36" t="s">
        <v>118</v>
      </c>
      <c r="K2025" s="36" t="s">
        <v>60</v>
      </c>
      <c r="L2025" s="165">
        <v>15</v>
      </c>
      <c r="M2025" s="134">
        <f t="shared" si="403"/>
        <v>15</v>
      </c>
      <c r="N2025" s="36">
        <f t="shared" si="404"/>
        <v>1</v>
      </c>
      <c r="O2025" s="135" t="str">
        <f t="shared" si="405"/>
        <v>Pro Syd-15</v>
      </c>
      <c r="P2025" s="186" t="str">
        <f t="shared" si="406"/>
        <v/>
      </c>
      <c r="Q2025" s="187">
        <f t="shared" si="407"/>
        <v>60</v>
      </c>
      <c r="R2025" s="150"/>
      <c r="S2025" s="187" t="str">
        <f t="shared" si="408"/>
        <v/>
      </c>
      <c r="T2025" s="136" t="str">
        <f t="shared" si="409"/>
        <v>Midnight Opal</v>
      </c>
      <c r="U2025" s="137" t="str">
        <f>IF(P2025="","",IF(N2025=1,"",IF(Q2025="","",IF(Q2025&lt;=100,100,IF(Table1[[#This Row],[Day]]="Wed",100,200)))))</f>
        <v/>
      </c>
      <c r="V2025" s="137" t="str">
        <f t="shared" si="410"/>
        <v/>
      </c>
      <c r="W2025" s="137" t="str">
        <f t="shared" si="411"/>
        <v/>
      </c>
      <c r="X2025" s="133">
        <f>100</f>
        <v>100</v>
      </c>
      <c r="Y2025" s="133" t="str">
        <f t="shared" si="412"/>
        <v/>
      </c>
      <c r="Z2025" s="133">
        <f t="shared" si="413"/>
        <v>-100</v>
      </c>
      <c r="AA2025" s="134" t="str">
        <f>TEXT(Table1[[#This Row],[Date]],"DDD")</f>
        <v>Sat</v>
      </c>
      <c r="AB2025" s="133" t="str">
        <f>IF(OR(G2025="Doomben",G2025="Eagle Farm"),"Q",IF(AND(Q2025&gt;1,Q2025&lt;55,Table1[[#This Row],[Source]]="Nat"),"Nat OK",IF(AND(Table1[[#This Row],[Source]]&lt;&gt;"Nat",Q2025&lt;55),"Poor &lt;55",IF(OR(G2025="Randwick",G2025="Flemington",G2025="Caulfield",G2025="Sandown Lake",G2025="Sandown Hill"),"Best","ave"))))</f>
        <v>ave</v>
      </c>
      <c r="AC2025" s="133">
        <f>IF(Q2025="","",IF(AB2025="Poor &lt;55",$AC$2*0.2%,IF(AND(AB2025="Q",AA2025&lt;&gt;"Wed"),$AC$2*0.4%,IF(AND(AB2025="Q",AA2025="Wed"),$AC$2*0.5%,IF(AND(AB2025="Ave",U2025=100),$AC$2*0.5%,IF(AND(AB2025="ave",U2025="",N2025=1,AG2025="Bush"),$AC$2*1%,IF(AND(AB2025="ave",U2025="",Q2025&gt;100),$AC$2*1.3%,IF(AND(AB2025="ave",U2025=""),$AC$2*1.2%,IF(AND(AB2025="Ave",U2025=200),$AC$2*1%,IF(AND(AB2025="Best",U2025=200),$AC$2*1.5%,IF(AND(AB2025="Best",U2025="",K2025&lt;&gt;"Pro Syd"),$AC$2*0.5%,IF(AND(AB2025="Best",U2025=""),$AC$2*1%,IF(AND(AB2025="Best",U2025=100,Table1[[#This Row],[State]]="NSW"),$AC$2*0.4%,IF(AND(AB2025="Best",U2025=100),$AC$2*1%,IF(Table1[[#This Row],[Adj]]="Nat OK",$AC$2*0.5%,"xxx")))))))))))))))</f>
        <v>100</v>
      </c>
      <c r="AD2025" s="133" t="str">
        <f t="shared" si="414"/>
        <v/>
      </c>
      <c r="AE2025" s="133">
        <f t="shared" si="415"/>
        <v>-100</v>
      </c>
      <c r="AF2025" s="133" t="str">
        <f>VLOOKUP(Table1[[#This Row],[Track]],$F$2672:$H$2715,2,FALSE)</f>
        <v>NSW</v>
      </c>
      <c r="AG2025" s="133" t="str">
        <f>VLOOKUP(Table1[[#This Row],[Track]],$F$2672:$H$2715,3,FALSE)</f>
        <v>Bush</v>
      </c>
      <c r="AH2025" s="133" t="str">
        <f>IF(Table1[[#This Row],[Date]]&lt;$AH$2,"",IF(Table1[[#This Row],[Date]]&lt;$AH$3,"Edge","Elite Combo"))</f>
        <v/>
      </c>
      <c r="AI2025" s="218">
        <f>Table1[[#This Row],[Time]]</f>
        <v>0.64583333333333337</v>
      </c>
      <c r="AJ2025" s="219" t="str">
        <f>Table1[[#This Row],[Track]]</f>
        <v>Kembla Grange</v>
      </c>
      <c r="AK2025" s="216">
        <f>Table1[[#This Row],[Race ]]</f>
        <v>6</v>
      </c>
      <c r="AL2025" s="219">
        <f>Table1[[#This Row],[TAB]]</f>
        <v>10</v>
      </c>
      <c r="AM2025" s="219" t="str">
        <f>Table1[[#This Row],[Selection]]</f>
        <v>Midnight Opal</v>
      </c>
      <c r="AN2025" s="220" t="str">
        <f>Table1[[#This Row],[Sources]]</f>
        <v>Pro Syd-15</v>
      </c>
      <c r="AO2025" s="219">
        <f>Table1[[#This Row],[Scale Bet]]</f>
        <v>100</v>
      </c>
    </row>
    <row r="2026" spans="5:41" ht="16.5" customHeight="1" x14ac:dyDescent="0.25">
      <c r="E2026" s="185">
        <v>45619</v>
      </c>
      <c r="F2026" s="35">
        <v>0.65625</v>
      </c>
      <c r="G2026" s="36" t="s">
        <v>501</v>
      </c>
      <c r="H2026" s="36">
        <v>7</v>
      </c>
      <c r="I2026" s="36">
        <v>3</v>
      </c>
      <c r="J2026" s="36" t="s">
        <v>76</v>
      </c>
      <c r="K2026" s="36" t="s">
        <v>40</v>
      </c>
      <c r="L2026" s="165">
        <v>12</v>
      </c>
      <c r="M2026" s="134">
        <f t="shared" si="403"/>
        <v>22</v>
      </c>
      <c r="N2026" s="36">
        <f t="shared" si="404"/>
        <v>2</v>
      </c>
      <c r="O2026" s="135" t="str">
        <f t="shared" si="405"/>
        <v>Edge-12/Pro Mel-10</v>
      </c>
      <c r="P2026" s="186" t="str">
        <f t="shared" si="406"/>
        <v/>
      </c>
      <c r="Q2026" s="187">
        <f t="shared" si="407"/>
        <v>88</v>
      </c>
      <c r="R2026" s="150"/>
      <c r="S2026" s="187" t="str">
        <f t="shared" si="408"/>
        <v/>
      </c>
      <c r="T2026" s="136" t="str">
        <f t="shared" si="409"/>
        <v>Konasana</v>
      </c>
      <c r="U2026" s="137" t="str">
        <f>IF(P2026="","",IF(N2026=1,"",IF(Q2026="","",IF(Q2026&lt;=100,100,IF(Table1[[#This Row],[Day]]="Wed",100,200)))))</f>
        <v/>
      </c>
      <c r="V2026" s="137" t="str">
        <f t="shared" si="410"/>
        <v/>
      </c>
      <c r="W2026" s="137" t="str">
        <f t="shared" si="411"/>
        <v/>
      </c>
      <c r="X2026" s="133">
        <f>100</f>
        <v>100</v>
      </c>
      <c r="Y2026" s="133" t="str">
        <f t="shared" si="412"/>
        <v/>
      </c>
      <c r="Z2026" s="133">
        <f t="shared" si="413"/>
        <v>-100</v>
      </c>
      <c r="AA2026" s="134" t="str">
        <f>TEXT(Table1[[#This Row],[Date]],"DDD")</f>
        <v>Sat</v>
      </c>
      <c r="AB2026" s="133" t="str">
        <f>IF(OR(G2026="Doomben",G2026="Eagle Farm"),"Q",IF(AND(Q2026&gt;1,Q2026&lt;55,Table1[[#This Row],[Source]]="Nat"),"Nat OK",IF(AND(Table1[[#This Row],[Source]]&lt;&gt;"Nat",Q2026&lt;55),"Poor &lt;55",IF(OR(G2026="Randwick",G2026="Flemington",G2026="Caulfield",G2026="Sandown Lake",G2026="Sandown Hill"),"Best","ave"))))</f>
        <v>ave</v>
      </c>
      <c r="AC2026" s="133">
        <f>IF(Q2026="","",IF(AB2026="Poor &lt;55",$AC$2*0.2%,IF(AND(AB2026="Q",AA2026&lt;&gt;"Wed"),$AC$2*0.4%,IF(AND(AB2026="Q",AA2026="Wed"),$AC$2*0.5%,IF(AND(AB2026="Ave",U2026=100),$AC$2*0.5%,IF(AND(AB2026="ave",U2026="",N2026=1,AG2026="Bush"),$AC$2*1%,IF(AND(AB2026="ave",U2026="",Q2026&gt;100),$AC$2*1.3%,IF(AND(AB2026="ave",U2026=""),$AC$2*1.2%,IF(AND(AB2026="Ave",U2026=200),$AC$2*1%,IF(AND(AB2026="Best",U2026=200),$AC$2*1.5%,IF(AND(AB2026="Best",U2026="",K2026&lt;&gt;"Pro Syd"),$AC$2*0.5%,IF(AND(AB2026="Best",U2026=""),$AC$2*1%,IF(AND(AB2026="Best",U2026=100,Table1[[#This Row],[State]]="NSW"),$AC$2*0.4%,IF(AND(AB2026="Best",U2026=100),$AC$2*1%,IF(Table1[[#This Row],[Adj]]="Nat OK",$AC$2*0.5%,"xxx")))))))))))))))</f>
        <v>120</v>
      </c>
      <c r="AD2026" s="133" t="str">
        <f t="shared" si="414"/>
        <v/>
      </c>
      <c r="AE2026" s="133">
        <f t="shared" si="415"/>
        <v>-120</v>
      </c>
      <c r="AF2026" s="133" t="str">
        <f>VLOOKUP(Table1[[#This Row],[Track]],$F$2672:$H$2715,2,FALSE)</f>
        <v>Vic</v>
      </c>
      <c r="AG2026" s="133" t="str">
        <f>VLOOKUP(Table1[[#This Row],[Track]],$F$2672:$H$2715,3,FALSE)</f>
        <v>Bush</v>
      </c>
      <c r="AH2026" s="133" t="str">
        <f>IF(Table1[[#This Row],[Date]]&lt;$AH$2,"",IF(Table1[[#This Row],[Date]]&lt;$AH$3,"Edge","Elite Combo"))</f>
        <v/>
      </c>
      <c r="AI2026" s="218">
        <f>Table1[[#This Row],[Time]]</f>
        <v>0.65625</v>
      </c>
      <c r="AJ2026" s="219" t="str">
        <f>Table1[[#This Row],[Track]]</f>
        <v>Cranbourne</v>
      </c>
      <c r="AK2026" s="216">
        <f>Table1[[#This Row],[Race ]]</f>
        <v>7</v>
      </c>
      <c r="AL2026" s="219">
        <f>Table1[[#This Row],[TAB]]</f>
        <v>3</v>
      </c>
      <c r="AM2026" s="219" t="str">
        <f>Table1[[#This Row],[Selection]]</f>
        <v>Konasana</v>
      </c>
      <c r="AN2026" s="220" t="str">
        <f>Table1[[#This Row],[Sources]]</f>
        <v>Edge-12/Pro Mel-10</v>
      </c>
      <c r="AO2026" s="219">
        <f>Table1[[#This Row],[Scale Bet]]</f>
        <v>120</v>
      </c>
    </row>
    <row r="2027" spans="5:41" ht="16.5" customHeight="1" x14ac:dyDescent="0.25">
      <c r="E2027" s="185">
        <v>45619</v>
      </c>
      <c r="F2027" s="35">
        <v>0.65625</v>
      </c>
      <c r="G2027" s="36" t="s">
        <v>501</v>
      </c>
      <c r="H2027" s="36">
        <v>7</v>
      </c>
      <c r="I2027" s="36">
        <v>3</v>
      </c>
      <c r="J2027" s="36" t="s">
        <v>76</v>
      </c>
      <c r="K2027" s="36" t="s">
        <v>18</v>
      </c>
      <c r="L2027" s="165">
        <v>10</v>
      </c>
      <c r="M2027" s="134" t="str">
        <f t="shared" si="403"/>
        <v/>
      </c>
      <c r="N2027" s="36" t="str">
        <f t="shared" si="404"/>
        <v/>
      </c>
      <c r="O2027" s="135" t="str">
        <f t="shared" si="405"/>
        <v/>
      </c>
      <c r="P2027" s="186" t="str">
        <f t="shared" si="406"/>
        <v/>
      </c>
      <c r="Q2027" s="187" t="str">
        <f t="shared" si="407"/>
        <v/>
      </c>
      <c r="R2027" s="150"/>
      <c r="S2027" s="187" t="str">
        <f t="shared" si="408"/>
        <v/>
      </c>
      <c r="T2027" s="136" t="str">
        <f t="shared" si="409"/>
        <v>Konasana</v>
      </c>
      <c r="U2027" s="137" t="str">
        <f>IF(P2027="","",IF(N2027=1,"",IF(Q2027="","",IF(Q2027&lt;=100,100,IF(Table1[[#This Row],[Day]]="Wed",100,200)))))</f>
        <v/>
      </c>
      <c r="V2027" s="137" t="str">
        <f t="shared" si="410"/>
        <v/>
      </c>
      <c r="W2027" s="137" t="str">
        <f t="shared" si="411"/>
        <v/>
      </c>
      <c r="X2027" s="133">
        <f>100</f>
        <v>100</v>
      </c>
      <c r="Y2027" s="133" t="str">
        <f t="shared" si="412"/>
        <v/>
      </c>
      <c r="Z2027" s="133">
        <f t="shared" si="413"/>
        <v>-100</v>
      </c>
      <c r="AA2027" s="134" t="str">
        <f>TEXT(Table1[[#This Row],[Date]],"DDD")</f>
        <v>Sat</v>
      </c>
      <c r="AB2027" s="133" t="str">
        <f>IF(OR(G2027="Doomben",G2027="Eagle Farm"),"Q",IF(AND(Q2027&gt;1,Q2027&lt;55,Table1[[#This Row],[Source]]="Nat"),"Nat OK",IF(AND(Table1[[#This Row],[Source]]&lt;&gt;"Nat",Q2027&lt;55),"Poor &lt;55",IF(OR(G2027="Randwick",G2027="Flemington",G2027="Caulfield",G2027="Sandown Lake",G2027="Sandown Hill"),"Best","ave"))))</f>
        <v>ave</v>
      </c>
      <c r="AC2027" s="133" t="str">
        <f>IF(Q2027="","",IF(AB2027="Poor &lt;55",$AC$2*0.2%,IF(AND(AB2027="Q",AA2027&lt;&gt;"Wed"),$AC$2*0.4%,IF(AND(AB2027="Q",AA2027="Wed"),$AC$2*0.5%,IF(AND(AB2027="Ave",U2027=100),$AC$2*0.5%,IF(AND(AB2027="ave",U2027="",N2027=1,AG2027="Bush"),$AC$2*1%,IF(AND(AB2027="ave",U2027="",Q2027&gt;100),$AC$2*1.3%,IF(AND(AB2027="ave",U2027=""),$AC$2*1.2%,IF(AND(AB2027="Ave",U2027=200),$AC$2*1%,IF(AND(AB2027="Best",U2027=200),$AC$2*1.5%,IF(AND(AB2027="Best",U2027="",K2027&lt;&gt;"Pro Syd"),$AC$2*0.5%,IF(AND(AB2027="Best",U2027=""),$AC$2*1%,IF(AND(AB2027="Best",U2027=100,Table1[[#This Row],[State]]="NSW"),$AC$2*0.4%,IF(AND(AB2027="Best",U2027=100),$AC$2*1%,IF(Table1[[#This Row],[Adj]]="Nat OK",$AC$2*0.5%,"xxx")))))))))))))))</f>
        <v/>
      </c>
      <c r="AD2027" s="133" t="str">
        <f t="shared" si="414"/>
        <v/>
      </c>
      <c r="AE2027" s="133" t="str">
        <f t="shared" si="415"/>
        <v/>
      </c>
      <c r="AF2027" s="133" t="str">
        <f>VLOOKUP(Table1[[#This Row],[Track]],$F$2672:$H$2715,2,FALSE)</f>
        <v>Vic</v>
      </c>
      <c r="AG2027" s="133" t="str">
        <f>VLOOKUP(Table1[[#This Row],[Track]],$F$2672:$H$2715,3,FALSE)</f>
        <v>Bush</v>
      </c>
      <c r="AH2027" s="133" t="str">
        <f>IF(Table1[[#This Row],[Date]]&lt;$AH$2,"",IF(Table1[[#This Row],[Date]]&lt;$AH$3,"Edge","Elite Combo"))</f>
        <v/>
      </c>
      <c r="AI2027" s="218">
        <f>Table1[[#This Row],[Time]]</f>
        <v>0.65625</v>
      </c>
      <c r="AJ2027" s="219" t="str">
        <f>Table1[[#This Row],[Track]]</f>
        <v>Cranbourne</v>
      </c>
      <c r="AK2027" s="216">
        <f>Table1[[#This Row],[Race ]]</f>
        <v>7</v>
      </c>
      <c r="AL2027" s="219">
        <f>Table1[[#This Row],[TAB]]</f>
        <v>3</v>
      </c>
      <c r="AM2027" s="219" t="str">
        <f>Table1[[#This Row],[Selection]]</f>
        <v>Konasana</v>
      </c>
      <c r="AN2027" s="220" t="str">
        <f>Table1[[#This Row],[Sources]]</f>
        <v/>
      </c>
      <c r="AO2027" s="219" t="str">
        <f>Table1[[#This Row],[Scale Bet]]</f>
        <v/>
      </c>
    </row>
    <row r="2028" spans="5:41" ht="16.5" customHeight="1" x14ac:dyDescent="0.25">
      <c r="E2028" s="185">
        <v>45619</v>
      </c>
      <c r="F2028" s="35">
        <v>0.67013888888888884</v>
      </c>
      <c r="G2028" s="36" t="s">
        <v>503</v>
      </c>
      <c r="H2028" s="36">
        <v>7</v>
      </c>
      <c r="I2028" s="36">
        <v>3</v>
      </c>
      <c r="J2028" s="36" t="s">
        <v>507</v>
      </c>
      <c r="K2028" s="36" t="s">
        <v>1</v>
      </c>
      <c r="L2028" s="165">
        <v>10</v>
      </c>
      <c r="M2028" s="134">
        <f t="shared" si="403"/>
        <v>10</v>
      </c>
      <c r="N2028" s="36">
        <f t="shared" si="404"/>
        <v>1</v>
      </c>
      <c r="O2028" s="135" t="str">
        <f t="shared" si="405"/>
        <v>E4-10</v>
      </c>
      <c r="P2028" s="186" t="str">
        <f t="shared" si="406"/>
        <v/>
      </c>
      <c r="Q2028" s="187">
        <f t="shared" si="407"/>
        <v>40</v>
      </c>
      <c r="R2028" s="150"/>
      <c r="S2028" s="187" t="str">
        <f t="shared" si="408"/>
        <v/>
      </c>
      <c r="T2028" s="136" t="str">
        <f t="shared" si="409"/>
        <v>Tavi Time</v>
      </c>
      <c r="U2028" s="137" t="str">
        <f>IF(P2028="","",IF(N2028=1,"",IF(Q2028="","",IF(Q2028&lt;=100,100,IF(Table1[[#This Row],[Day]]="Wed",100,200)))))</f>
        <v/>
      </c>
      <c r="V2028" s="137" t="str">
        <f t="shared" si="410"/>
        <v/>
      </c>
      <c r="W2028" s="137" t="str">
        <f t="shared" si="411"/>
        <v/>
      </c>
      <c r="X2028" s="133">
        <f>100</f>
        <v>100</v>
      </c>
      <c r="Y2028" s="133" t="str">
        <f t="shared" si="412"/>
        <v/>
      </c>
      <c r="Z2028" s="133">
        <f t="shared" si="413"/>
        <v>-100</v>
      </c>
      <c r="AA2028" s="134" t="str">
        <f>TEXT(Table1[[#This Row],[Date]],"DDD")</f>
        <v>Sat</v>
      </c>
      <c r="AB2028" s="133" t="str">
        <f>IF(OR(G2028="Doomben",G2028="Eagle Farm"),"Q",IF(AND(Q2028&gt;1,Q2028&lt;55,Table1[[#This Row],[Source]]="Nat"),"Nat OK",IF(AND(Table1[[#This Row],[Source]]&lt;&gt;"Nat",Q2028&lt;55),"Poor &lt;55",IF(OR(G2028="Randwick",G2028="Flemington",G2028="Caulfield",G2028="Sandown Lake",G2028="Sandown Hill"),"Best","ave"))))</f>
        <v>Poor &lt;55</v>
      </c>
      <c r="AC2028" s="133">
        <f>IF(Q2028="","",IF(AB2028="Poor &lt;55",$AC$2*0.2%,IF(AND(AB2028="Q",AA2028&lt;&gt;"Wed"),$AC$2*0.4%,IF(AND(AB2028="Q",AA2028="Wed"),$AC$2*0.5%,IF(AND(AB2028="Ave",U2028=100),$AC$2*0.5%,IF(AND(AB2028="ave",U2028="",N2028=1,AG2028="Bush"),$AC$2*1%,IF(AND(AB2028="ave",U2028="",Q2028&gt;100),$AC$2*1.3%,IF(AND(AB2028="ave",U2028=""),$AC$2*1.2%,IF(AND(AB2028="Ave",U2028=200),$AC$2*1%,IF(AND(AB2028="Best",U2028=200),$AC$2*1.5%,IF(AND(AB2028="Best",U2028="",K2028&lt;&gt;"Pro Syd"),$AC$2*0.5%,IF(AND(AB2028="Best",U2028=""),$AC$2*1%,IF(AND(AB2028="Best",U2028=100,Table1[[#This Row],[State]]="NSW"),$AC$2*0.4%,IF(AND(AB2028="Best",U2028=100),$AC$2*1%,IF(Table1[[#This Row],[Adj]]="Nat OK",$AC$2*0.5%,"xxx")))))))))))))))</f>
        <v>20</v>
      </c>
      <c r="AD2028" s="133" t="str">
        <f t="shared" si="414"/>
        <v/>
      </c>
      <c r="AE2028" s="133">
        <f t="shared" si="415"/>
        <v>-20</v>
      </c>
      <c r="AF2028" s="133" t="str">
        <f>VLOOKUP(Table1[[#This Row],[Track]],$F$2672:$H$2715,2,FALSE)</f>
        <v>NSW</v>
      </c>
      <c r="AG2028" s="133" t="str">
        <f>VLOOKUP(Table1[[#This Row],[Track]],$F$2672:$H$2715,3,FALSE)</f>
        <v>Bush</v>
      </c>
      <c r="AH2028" s="133" t="str">
        <f>IF(Table1[[#This Row],[Date]]&lt;$AH$2,"",IF(Table1[[#This Row],[Date]]&lt;$AH$3,"Edge","Elite Combo"))</f>
        <v/>
      </c>
      <c r="AI2028" s="218">
        <f>Table1[[#This Row],[Time]]</f>
        <v>0.67013888888888884</v>
      </c>
      <c r="AJ2028" s="219" t="str">
        <f>Table1[[#This Row],[Track]]</f>
        <v>Kembla Grange</v>
      </c>
      <c r="AK2028" s="216">
        <f>Table1[[#This Row],[Race ]]</f>
        <v>7</v>
      </c>
      <c r="AL2028" s="219">
        <f>Table1[[#This Row],[TAB]]</f>
        <v>3</v>
      </c>
      <c r="AM2028" s="219" t="str">
        <f>Table1[[#This Row],[Selection]]</f>
        <v>Tavi Time</v>
      </c>
      <c r="AN2028" s="220" t="str">
        <f>Table1[[#This Row],[Sources]]</f>
        <v>E4-10</v>
      </c>
      <c r="AO2028" s="219">
        <f>Table1[[#This Row],[Scale Bet]]</f>
        <v>20</v>
      </c>
    </row>
    <row r="2029" spans="5:41" ht="16.5" customHeight="1" x14ac:dyDescent="0.25">
      <c r="E2029" s="185">
        <v>45619</v>
      </c>
      <c r="F2029" s="35">
        <v>0.68402777777777779</v>
      </c>
      <c r="G2029" s="36" t="s">
        <v>501</v>
      </c>
      <c r="H2029" s="36">
        <v>8</v>
      </c>
      <c r="I2029" s="36">
        <v>6</v>
      </c>
      <c r="J2029" s="36" t="s">
        <v>204</v>
      </c>
      <c r="K2029" s="36" t="s">
        <v>40</v>
      </c>
      <c r="L2029" s="165">
        <v>12</v>
      </c>
      <c r="M2029" s="134">
        <f t="shared" si="403"/>
        <v>25</v>
      </c>
      <c r="N2029" s="36">
        <f t="shared" si="404"/>
        <v>2</v>
      </c>
      <c r="O2029" s="135" t="str">
        <f t="shared" si="405"/>
        <v>Edge-12/Pro Mel-13</v>
      </c>
      <c r="P2029" s="186" t="str">
        <f t="shared" si="406"/>
        <v/>
      </c>
      <c r="Q2029" s="187">
        <f t="shared" si="407"/>
        <v>100</v>
      </c>
      <c r="R2029" s="150"/>
      <c r="S2029" s="187" t="str">
        <f t="shared" si="408"/>
        <v/>
      </c>
      <c r="T2029" s="136" t="str">
        <f t="shared" si="409"/>
        <v>Rey Magnerio</v>
      </c>
      <c r="U2029" s="137" t="str">
        <f>IF(P2029="","",IF(N2029=1,"",IF(Q2029="","",IF(Q2029&lt;=100,100,IF(Table1[[#This Row],[Day]]="Wed",100,200)))))</f>
        <v/>
      </c>
      <c r="V2029" s="137" t="str">
        <f t="shared" si="410"/>
        <v/>
      </c>
      <c r="W2029" s="137" t="str">
        <f t="shared" si="411"/>
        <v/>
      </c>
      <c r="X2029" s="133">
        <f>100</f>
        <v>100</v>
      </c>
      <c r="Y2029" s="133" t="str">
        <f t="shared" si="412"/>
        <v/>
      </c>
      <c r="Z2029" s="133">
        <f t="shared" si="413"/>
        <v>-100</v>
      </c>
      <c r="AA2029" s="134" t="str">
        <f>TEXT(Table1[[#This Row],[Date]],"DDD")</f>
        <v>Sat</v>
      </c>
      <c r="AB2029" s="133" t="str">
        <f>IF(OR(G2029="Doomben",G2029="Eagle Farm"),"Q",IF(AND(Q2029&gt;1,Q2029&lt;55,Table1[[#This Row],[Source]]="Nat"),"Nat OK",IF(AND(Table1[[#This Row],[Source]]&lt;&gt;"Nat",Q2029&lt;55),"Poor &lt;55",IF(OR(G2029="Randwick",G2029="Flemington",G2029="Caulfield",G2029="Sandown Lake",G2029="Sandown Hill"),"Best","ave"))))</f>
        <v>ave</v>
      </c>
      <c r="AC2029" s="133">
        <f>IF(Q2029="","",IF(AB2029="Poor &lt;55",$AC$2*0.2%,IF(AND(AB2029="Q",AA2029&lt;&gt;"Wed"),$AC$2*0.4%,IF(AND(AB2029="Q",AA2029="Wed"),$AC$2*0.5%,IF(AND(AB2029="Ave",U2029=100),$AC$2*0.5%,IF(AND(AB2029="ave",U2029="",N2029=1,AG2029="Bush"),$AC$2*1%,IF(AND(AB2029="ave",U2029="",Q2029&gt;100),$AC$2*1.3%,IF(AND(AB2029="ave",U2029=""),$AC$2*1.2%,IF(AND(AB2029="Ave",U2029=200),$AC$2*1%,IF(AND(AB2029="Best",U2029=200),$AC$2*1.5%,IF(AND(AB2029="Best",U2029="",K2029&lt;&gt;"Pro Syd"),$AC$2*0.5%,IF(AND(AB2029="Best",U2029=""),$AC$2*1%,IF(AND(AB2029="Best",U2029=100,Table1[[#This Row],[State]]="NSW"),$AC$2*0.4%,IF(AND(AB2029="Best",U2029=100),$AC$2*1%,IF(Table1[[#This Row],[Adj]]="Nat OK",$AC$2*0.5%,"xxx")))))))))))))))</f>
        <v>120</v>
      </c>
      <c r="AD2029" s="133" t="str">
        <f t="shared" si="414"/>
        <v/>
      </c>
      <c r="AE2029" s="133">
        <f t="shared" si="415"/>
        <v>-120</v>
      </c>
      <c r="AF2029" s="133" t="str">
        <f>VLOOKUP(Table1[[#This Row],[Track]],$F$2672:$H$2715,2,FALSE)</f>
        <v>Vic</v>
      </c>
      <c r="AG2029" s="133" t="str">
        <f>VLOOKUP(Table1[[#This Row],[Track]],$F$2672:$H$2715,3,FALSE)</f>
        <v>Bush</v>
      </c>
      <c r="AH2029" s="133" t="str">
        <f>IF(Table1[[#This Row],[Date]]&lt;$AH$2,"",IF(Table1[[#This Row],[Date]]&lt;$AH$3,"Edge","Elite Combo"))</f>
        <v/>
      </c>
      <c r="AI2029" s="218">
        <f>Table1[[#This Row],[Time]]</f>
        <v>0.68402777777777779</v>
      </c>
      <c r="AJ2029" s="219" t="str">
        <f>Table1[[#This Row],[Track]]</f>
        <v>Cranbourne</v>
      </c>
      <c r="AK2029" s="216">
        <f>Table1[[#This Row],[Race ]]</f>
        <v>8</v>
      </c>
      <c r="AL2029" s="219">
        <f>Table1[[#This Row],[TAB]]</f>
        <v>6</v>
      </c>
      <c r="AM2029" s="219" t="str">
        <f>Table1[[#This Row],[Selection]]</f>
        <v>Rey Magnerio</v>
      </c>
      <c r="AN2029" s="220" t="str">
        <f>Table1[[#This Row],[Sources]]</f>
        <v>Edge-12/Pro Mel-13</v>
      </c>
      <c r="AO2029" s="219">
        <f>Table1[[#This Row],[Scale Bet]]</f>
        <v>120</v>
      </c>
    </row>
    <row r="2030" spans="5:41" ht="16.5" customHeight="1" x14ac:dyDescent="0.25">
      <c r="E2030" s="185">
        <v>45619</v>
      </c>
      <c r="F2030" s="35">
        <v>0.68402777777777779</v>
      </c>
      <c r="G2030" s="36" t="s">
        <v>501</v>
      </c>
      <c r="H2030" s="36">
        <v>8</v>
      </c>
      <c r="I2030" s="36">
        <v>6</v>
      </c>
      <c r="J2030" s="36" t="s">
        <v>204</v>
      </c>
      <c r="K2030" s="36" t="s">
        <v>18</v>
      </c>
      <c r="L2030" s="165">
        <v>13</v>
      </c>
      <c r="M2030" s="134" t="str">
        <f t="shared" si="403"/>
        <v/>
      </c>
      <c r="N2030" s="36" t="str">
        <f t="shared" si="404"/>
        <v/>
      </c>
      <c r="O2030" s="135" t="str">
        <f t="shared" si="405"/>
        <v/>
      </c>
      <c r="P2030" s="186" t="str">
        <f t="shared" si="406"/>
        <v/>
      </c>
      <c r="Q2030" s="187" t="str">
        <f t="shared" si="407"/>
        <v/>
      </c>
      <c r="R2030" s="150"/>
      <c r="S2030" s="187" t="str">
        <f t="shared" si="408"/>
        <v/>
      </c>
      <c r="T2030" s="136" t="str">
        <f t="shared" si="409"/>
        <v>Rey Magnerio</v>
      </c>
      <c r="U2030" s="137" t="str">
        <f>IF(P2030="","",IF(N2030=1,"",IF(Q2030="","",IF(Q2030&lt;=100,100,IF(Table1[[#This Row],[Day]]="Wed",100,200)))))</f>
        <v/>
      </c>
      <c r="V2030" s="137" t="str">
        <f t="shared" si="410"/>
        <v/>
      </c>
      <c r="W2030" s="137" t="str">
        <f t="shared" si="411"/>
        <v/>
      </c>
      <c r="X2030" s="133">
        <f>100</f>
        <v>100</v>
      </c>
      <c r="Y2030" s="133" t="str">
        <f t="shared" si="412"/>
        <v/>
      </c>
      <c r="Z2030" s="133">
        <f t="shared" si="413"/>
        <v>-100</v>
      </c>
      <c r="AA2030" s="134" t="str">
        <f>TEXT(Table1[[#This Row],[Date]],"DDD")</f>
        <v>Sat</v>
      </c>
      <c r="AB2030" s="133" t="str">
        <f>IF(OR(G2030="Doomben",G2030="Eagle Farm"),"Q",IF(AND(Q2030&gt;1,Q2030&lt;55,Table1[[#This Row],[Source]]="Nat"),"Nat OK",IF(AND(Table1[[#This Row],[Source]]&lt;&gt;"Nat",Q2030&lt;55),"Poor &lt;55",IF(OR(G2030="Randwick",G2030="Flemington",G2030="Caulfield",G2030="Sandown Lake",G2030="Sandown Hill"),"Best","ave"))))</f>
        <v>ave</v>
      </c>
      <c r="AC2030" s="133" t="str">
        <f>IF(Q2030="","",IF(AB2030="Poor &lt;55",$AC$2*0.2%,IF(AND(AB2030="Q",AA2030&lt;&gt;"Wed"),$AC$2*0.4%,IF(AND(AB2030="Q",AA2030="Wed"),$AC$2*0.5%,IF(AND(AB2030="Ave",U2030=100),$AC$2*0.5%,IF(AND(AB2030="ave",U2030="",N2030=1,AG2030="Bush"),$AC$2*1%,IF(AND(AB2030="ave",U2030="",Q2030&gt;100),$AC$2*1.3%,IF(AND(AB2030="ave",U2030=""),$AC$2*1.2%,IF(AND(AB2030="Ave",U2030=200),$AC$2*1%,IF(AND(AB2030="Best",U2030=200),$AC$2*1.5%,IF(AND(AB2030="Best",U2030="",K2030&lt;&gt;"Pro Syd"),$AC$2*0.5%,IF(AND(AB2030="Best",U2030=""),$AC$2*1%,IF(AND(AB2030="Best",U2030=100,Table1[[#This Row],[State]]="NSW"),$AC$2*0.4%,IF(AND(AB2030="Best",U2030=100),$AC$2*1%,IF(Table1[[#This Row],[Adj]]="Nat OK",$AC$2*0.5%,"xxx")))))))))))))))</f>
        <v/>
      </c>
      <c r="AD2030" s="133" t="str">
        <f t="shared" si="414"/>
        <v/>
      </c>
      <c r="AE2030" s="133" t="str">
        <f t="shared" si="415"/>
        <v/>
      </c>
      <c r="AF2030" s="133" t="str">
        <f>VLOOKUP(Table1[[#This Row],[Track]],$F$2672:$H$2715,2,FALSE)</f>
        <v>Vic</v>
      </c>
      <c r="AG2030" s="133" t="str">
        <f>VLOOKUP(Table1[[#This Row],[Track]],$F$2672:$H$2715,3,FALSE)</f>
        <v>Bush</v>
      </c>
      <c r="AH2030" s="133" t="str">
        <f>IF(Table1[[#This Row],[Date]]&lt;$AH$2,"",IF(Table1[[#This Row],[Date]]&lt;$AH$3,"Edge","Elite Combo"))</f>
        <v/>
      </c>
      <c r="AI2030" s="218">
        <f>Table1[[#This Row],[Time]]</f>
        <v>0.68402777777777779</v>
      </c>
      <c r="AJ2030" s="219" t="str">
        <f>Table1[[#This Row],[Track]]</f>
        <v>Cranbourne</v>
      </c>
      <c r="AK2030" s="216">
        <f>Table1[[#This Row],[Race ]]</f>
        <v>8</v>
      </c>
      <c r="AL2030" s="219">
        <f>Table1[[#This Row],[TAB]]</f>
        <v>6</v>
      </c>
      <c r="AM2030" s="219" t="str">
        <f>Table1[[#This Row],[Selection]]</f>
        <v>Rey Magnerio</v>
      </c>
      <c r="AN2030" s="220" t="str">
        <f>Table1[[#This Row],[Sources]]</f>
        <v/>
      </c>
      <c r="AO2030" s="219" t="str">
        <f>Table1[[#This Row],[Scale Bet]]</f>
        <v/>
      </c>
    </row>
    <row r="2031" spans="5:41" ht="16.5" customHeight="1" x14ac:dyDescent="0.25">
      <c r="E2031" s="185">
        <v>45619</v>
      </c>
      <c r="F2031" s="35">
        <v>0.70833333333333337</v>
      </c>
      <c r="G2031" s="36" t="s">
        <v>501</v>
      </c>
      <c r="H2031" s="36">
        <v>9</v>
      </c>
      <c r="I2031" s="36">
        <v>8</v>
      </c>
      <c r="J2031" s="36" t="s">
        <v>508</v>
      </c>
      <c r="K2031" s="36" t="s">
        <v>40</v>
      </c>
      <c r="L2031" s="165">
        <v>10</v>
      </c>
      <c r="M2031" s="134">
        <f t="shared" si="403"/>
        <v>23</v>
      </c>
      <c r="N2031" s="36">
        <f t="shared" si="404"/>
        <v>2</v>
      </c>
      <c r="O2031" s="135" t="str">
        <f t="shared" si="405"/>
        <v>Edge-10/Pro Mel-13</v>
      </c>
      <c r="P2031" s="186" t="str">
        <f t="shared" si="406"/>
        <v/>
      </c>
      <c r="Q2031" s="187">
        <f t="shared" si="407"/>
        <v>92</v>
      </c>
      <c r="R2031" s="150"/>
      <c r="S2031" s="187" t="str">
        <f t="shared" si="408"/>
        <v/>
      </c>
      <c r="T2031" s="136" t="str">
        <f t="shared" si="409"/>
        <v>Air Assault</v>
      </c>
      <c r="U2031" s="137" t="str">
        <f>IF(P2031="","",IF(N2031=1,"",IF(Q2031="","",IF(Q2031&lt;=100,100,IF(Table1[[#This Row],[Day]]="Wed",100,200)))))</f>
        <v/>
      </c>
      <c r="V2031" s="137" t="str">
        <f t="shared" si="410"/>
        <v/>
      </c>
      <c r="W2031" s="137" t="str">
        <f t="shared" si="411"/>
        <v/>
      </c>
      <c r="X2031" s="133">
        <f>100</f>
        <v>100</v>
      </c>
      <c r="Y2031" s="133" t="str">
        <f t="shared" si="412"/>
        <v/>
      </c>
      <c r="Z2031" s="133">
        <f t="shared" si="413"/>
        <v>-100</v>
      </c>
      <c r="AA2031" s="134" t="str">
        <f>TEXT(Table1[[#This Row],[Date]],"DDD")</f>
        <v>Sat</v>
      </c>
      <c r="AB2031" s="133" t="str">
        <f>IF(OR(G2031="Doomben",G2031="Eagle Farm"),"Q",IF(AND(Q2031&gt;1,Q2031&lt;55,Table1[[#This Row],[Source]]="Nat"),"Nat OK",IF(AND(Table1[[#This Row],[Source]]&lt;&gt;"Nat",Q2031&lt;55),"Poor &lt;55",IF(OR(G2031="Randwick",G2031="Flemington",G2031="Caulfield",G2031="Sandown Lake",G2031="Sandown Hill"),"Best","ave"))))</f>
        <v>ave</v>
      </c>
      <c r="AC2031" s="133">
        <f>IF(Q2031="","",IF(AB2031="Poor &lt;55",$AC$2*0.2%,IF(AND(AB2031="Q",AA2031&lt;&gt;"Wed"),$AC$2*0.4%,IF(AND(AB2031="Q",AA2031="Wed"),$AC$2*0.5%,IF(AND(AB2031="Ave",U2031=100),$AC$2*0.5%,IF(AND(AB2031="ave",U2031="",N2031=1,AG2031="Bush"),$AC$2*1%,IF(AND(AB2031="ave",U2031="",Q2031&gt;100),$AC$2*1.3%,IF(AND(AB2031="ave",U2031=""),$AC$2*1.2%,IF(AND(AB2031="Ave",U2031=200),$AC$2*1%,IF(AND(AB2031="Best",U2031=200),$AC$2*1.5%,IF(AND(AB2031="Best",U2031="",K2031&lt;&gt;"Pro Syd"),$AC$2*0.5%,IF(AND(AB2031="Best",U2031=""),$AC$2*1%,IF(AND(AB2031="Best",U2031=100,Table1[[#This Row],[State]]="NSW"),$AC$2*0.4%,IF(AND(AB2031="Best",U2031=100),$AC$2*1%,IF(Table1[[#This Row],[Adj]]="Nat OK",$AC$2*0.5%,"xxx")))))))))))))))</f>
        <v>120</v>
      </c>
      <c r="AD2031" s="133" t="str">
        <f t="shared" si="414"/>
        <v/>
      </c>
      <c r="AE2031" s="133">
        <f t="shared" si="415"/>
        <v>-120</v>
      </c>
      <c r="AF2031" s="133" t="str">
        <f>VLOOKUP(Table1[[#This Row],[Track]],$F$2672:$H$2715,2,FALSE)</f>
        <v>Vic</v>
      </c>
      <c r="AG2031" s="133" t="str">
        <f>VLOOKUP(Table1[[#This Row],[Track]],$F$2672:$H$2715,3,FALSE)</f>
        <v>Bush</v>
      </c>
      <c r="AH2031" s="133" t="str">
        <f>IF(Table1[[#This Row],[Date]]&lt;$AH$2,"",IF(Table1[[#This Row],[Date]]&lt;$AH$3,"Edge","Elite Combo"))</f>
        <v/>
      </c>
      <c r="AI2031" s="218">
        <f>Table1[[#This Row],[Time]]</f>
        <v>0.70833333333333337</v>
      </c>
      <c r="AJ2031" s="219" t="str">
        <f>Table1[[#This Row],[Track]]</f>
        <v>Cranbourne</v>
      </c>
      <c r="AK2031" s="216">
        <f>Table1[[#This Row],[Race ]]</f>
        <v>9</v>
      </c>
      <c r="AL2031" s="219">
        <f>Table1[[#This Row],[TAB]]</f>
        <v>8</v>
      </c>
      <c r="AM2031" s="219" t="str">
        <f>Table1[[#This Row],[Selection]]</f>
        <v>Air Assault</v>
      </c>
      <c r="AN2031" s="220" t="str">
        <f>Table1[[#This Row],[Sources]]</f>
        <v>Edge-10/Pro Mel-13</v>
      </c>
      <c r="AO2031" s="219">
        <f>Table1[[#This Row],[Scale Bet]]</f>
        <v>120</v>
      </c>
    </row>
    <row r="2032" spans="5:41" ht="16.5" customHeight="1" x14ac:dyDescent="0.25">
      <c r="E2032" s="185">
        <v>45619</v>
      </c>
      <c r="F2032" s="35">
        <v>0.70833333333333337</v>
      </c>
      <c r="G2032" s="36" t="s">
        <v>501</v>
      </c>
      <c r="H2032" s="36">
        <v>9</v>
      </c>
      <c r="I2032" s="36">
        <v>8</v>
      </c>
      <c r="J2032" s="36" t="s">
        <v>508</v>
      </c>
      <c r="K2032" s="36" t="s">
        <v>18</v>
      </c>
      <c r="L2032" s="165">
        <v>13</v>
      </c>
      <c r="M2032" s="134" t="str">
        <f t="shared" si="403"/>
        <v/>
      </c>
      <c r="N2032" s="36" t="str">
        <f t="shared" si="404"/>
        <v/>
      </c>
      <c r="O2032" s="135" t="str">
        <f t="shared" si="405"/>
        <v/>
      </c>
      <c r="P2032" s="186" t="str">
        <f t="shared" si="406"/>
        <v/>
      </c>
      <c r="Q2032" s="187" t="str">
        <f t="shared" si="407"/>
        <v/>
      </c>
      <c r="R2032" s="150"/>
      <c r="S2032" s="187" t="str">
        <f t="shared" si="408"/>
        <v/>
      </c>
      <c r="T2032" s="136" t="str">
        <f t="shared" si="409"/>
        <v>Air Assault</v>
      </c>
      <c r="U2032" s="137" t="str">
        <f>IF(P2032="","",IF(N2032=1,"",IF(Q2032="","",IF(Q2032&lt;=100,100,IF(Table1[[#This Row],[Day]]="Wed",100,200)))))</f>
        <v/>
      </c>
      <c r="V2032" s="137" t="str">
        <f t="shared" si="410"/>
        <v/>
      </c>
      <c r="W2032" s="137" t="str">
        <f t="shared" si="411"/>
        <v/>
      </c>
      <c r="X2032" s="133">
        <f>100</f>
        <v>100</v>
      </c>
      <c r="Y2032" s="133" t="str">
        <f t="shared" si="412"/>
        <v/>
      </c>
      <c r="Z2032" s="133">
        <f t="shared" si="413"/>
        <v>-100</v>
      </c>
      <c r="AA2032" s="134" t="str">
        <f>TEXT(Table1[[#This Row],[Date]],"DDD")</f>
        <v>Sat</v>
      </c>
      <c r="AB2032" s="133" t="str">
        <f>IF(OR(G2032="Doomben",G2032="Eagle Farm"),"Q",IF(AND(Q2032&gt;1,Q2032&lt;55,Table1[[#This Row],[Source]]="Nat"),"Nat OK",IF(AND(Table1[[#This Row],[Source]]&lt;&gt;"Nat",Q2032&lt;55),"Poor &lt;55",IF(OR(G2032="Randwick",G2032="Flemington",G2032="Caulfield",G2032="Sandown Lake",G2032="Sandown Hill"),"Best","ave"))))</f>
        <v>ave</v>
      </c>
      <c r="AC2032" s="133" t="str">
        <f>IF(Q2032="","",IF(AB2032="Poor &lt;55",$AC$2*0.2%,IF(AND(AB2032="Q",AA2032&lt;&gt;"Wed"),$AC$2*0.4%,IF(AND(AB2032="Q",AA2032="Wed"),$AC$2*0.5%,IF(AND(AB2032="Ave",U2032=100),$AC$2*0.5%,IF(AND(AB2032="ave",U2032="",N2032=1,AG2032="Bush"),$AC$2*1%,IF(AND(AB2032="ave",U2032="",Q2032&gt;100),$AC$2*1.3%,IF(AND(AB2032="ave",U2032=""),$AC$2*1.2%,IF(AND(AB2032="Ave",U2032=200),$AC$2*1%,IF(AND(AB2032="Best",U2032=200),$AC$2*1.5%,IF(AND(AB2032="Best",U2032="",K2032&lt;&gt;"Pro Syd"),$AC$2*0.5%,IF(AND(AB2032="Best",U2032=""),$AC$2*1%,IF(AND(AB2032="Best",U2032=100,Table1[[#This Row],[State]]="NSW"),$AC$2*0.4%,IF(AND(AB2032="Best",U2032=100),$AC$2*1%,IF(Table1[[#This Row],[Adj]]="Nat OK",$AC$2*0.5%,"xxx")))))))))))))))</f>
        <v/>
      </c>
      <c r="AD2032" s="133" t="str">
        <f t="shared" si="414"/>
        <v/>
      </c>
      <c r="AE2032" s="133" t="str">
        <f t="shared" si="415"/>
        <v/>
      </c>
      <c r="AF2032" s="133" t="str">
        <f>VLOOKUP(Table1[[#This Row],[Track]],$F$2672:$H$2715,2,FALSE)</f>
        <v>Vic</v>
      </c>
      <c r="AG2032" s="133" t="str">
        <f>VLOOKUP(Table1[[#This Row],[Track]],$F$2672:$H$2715,3,FALSE)</f>
        <v>Bush</v>
      </c>
      <c r="AH2032" s="133" t="str">
        <f>IF(Table1[[#This Row],[Date]]&lt;$AH$2,"",IF(Table1[[#This Row],[Date]]&lt;$AH$3,"Edge","Elite Combo"))</f>
        <v/>
      </c>
      <c r="AI2032" s="218">
        <f>Table1[[#This Row],[Time]]</f>
        <v>0.70833333333333337</v>
      </c>
      <c r="AJ2032" s="219" t="str">
        <f>Table1[[#This Row],[Track]]</f>
        <v>Cranbourne</v>
      </c>
      <c r="AK2032" s="216">
        <f>Table1[[#This Row],[Race ]]</f>
        <v>9</v>
      </c>
      <c r="AL2032" s="219">
        <f>Table1[[#This Row],[TAB]]</f>
        <v>8</v>
      </c>
      <c r="AM2032" s="219" t="str">
        <f>Table1[[#This Row],[Selection]]</f>
        <v>Air Assault</v>
      </c>
      <c r="AN2032" s="220" t="str">
        <f>Table1[[#This Row],[Sources]]</f>
        <v/>
      </c>
      <c r="AO2032" s="219" t="str">
        <f>Table1[[#This Row],[Scale Bet]]</f>
        <v/>
      </c>
    </row>
    <row r="2033" spans="5:41" ht="16.5" customHeight="1" x14ac:dyDescent="0.25">
      <c r="E2033" s="185">
        <v>45619</v>
      </c>
      <c r="F2033" s="35">
        <v>0.70833333333333337</v>
      </c>
      <c r="G2033" s="36" t="s">
        <v>501</v>
      </c>
      <c r="H2033" s="36">
        <v>9</v>
      </c>
      <c r="I2033" s="36">
        <v>1</v>
      </c>
      <c r="J2033" s="36" t="s">
        <v>509</v>
      </c>
      <c r="K2033" s="36" t="s">
        <v>40</v>
      </c>
      <c r="L2033" s="165">
        <v>10</v>
      </c>
      <c r="M2033" s="134">
        <f t="shared" si="403"/>
        <v>20</v>
      </c>
      <c r="N2033" s="36">
        <f t="shared" si="404"/>
        <v>2</v>
      </c>
      <c r="O2033" s="135" t="str">
        <f t="shared" si="405"/>
        <v>Edge-10/Pro Mel-10</v>
      </c>
      <c r="P2033" s="186" t="str">
        <f t="shared" si="406"/>
        <v/>
      </c>
      <c r="Q2033" s="187">
        <f t="shared" si="407"/>
        <v>80</v>
      </c>
      <c r="R2033" s="150"/>
      <c r="S2033" s="187" t="str">
        <f t="shared" si="408"/>
        <v/>
      </c>
      <c r="T2033" s="136" t="str">
        <f t="shared" si="409"/>
        <v>Pinstriped</v>
      </c>
      <c r="U2033" s="137" t="str">
        <f>IF(P2033="","",IF(N2033=1,"",IF(Q2033="","",IF(Q2033&lt;=100,100,IF(Table1[[#This Row],[Day]]="Wed",100,200)))))</f>
        <v/>
      </c>
      <c r="V2033" s="137" t="str">
        <f t="shared" si="410"/>
        <v/>
      </c>
      <c r="W2033" s="137" t="str">
        <f t="shared" si="411"/>
        <v/>
      </c>
      <c r="X2033" s="133">
        <f>100</f>
        <v>100</v>
      </c>
      <c r="Y2033" s="133" t="str">
        <f t="shared" si="412"/>
        <v/>
      </c>
      <c r="Z2033" s="133">
        <f t="shared" si="413"/>
        <v>-100</v>
      </c>
      <c r="AA2033" s="134" t="str">
        <f>TEXT(Table1[[#This Row],[Date]],"DDD")</f>
        <v>Sat</v>
      </c>
      <c r="AB2033" s="133" t="str">
        <f>IF(OR(G2033="Doomben",G2033="Eagle Farm"),"Q",IF(AND(Q2033&gt;1,Q2033&lt;55,Table1[[#This Row],[Source]]="Nat"),"Nat OK",IF(AND(Table1[[#This Row],[Source]]&lt;&gt;"Nat",Q2033&lt;55),"Poor &lt;55",IF(OR(G2033="Randwick",G2033="Flemington",G2033="Caulfield",G2033="Sandown Lake",G2033="Sandown Hill"),"Best","ave"))))</f>
        <v>ave</v>
      </c>
      <c r="AC2033" s="133">
        <f>IF(Q2033="","",IF(AB2033="Poor &lt;55",$AC$2*0.2%,IF(AND(AB2033="Q",AA2033&lt;&gt;"Wed"),$AC$2*0.4%,IF(AND(AB2033="Q",AA2033="Wed"),$AC$2*0.5%,IF(AND(AB2033="Ave",U2033=100),$AC$2*0.5%,IF(AND(AB2033="ave",U2033="",N2033=1,AG2033="Bush"),$AC$2*1%,IF(AND(AB2033="ave",U2033="",Q2033&gt;100),$AC$2*1.3%,IF(AND(AB2033="ave",U2033=""),$AC$2*1.2%,IF(AND(AB2033="Ave",U2033=200),$AC$2*1%,IF(AND(AB2033="Best",U2033=200),$AC$2*1.5%,IF(AND(AB2033="Best",U2033="",K2033&lt;&gt;"Pro Syd"),$AC$2*0.5%,IF(AND(AB2033="Best",U2033=""),$AC$2*1%,IF(AND(AB2033="Best",U2033=100,Table1[[#This Row],[State]]="NSW"),$AC$2*0.4%,IF(AND(AB2033="Best",U2033=100),$AC$2*1%,IF(Table1[[#This Row],[Adj]]="Nat OK",$AC$2*0.5%,"xxx")))))))))))))))</f>
        <v>120</v>
      </c>
      <c r="AD2033" s="133" t="str">
        <f t="shared" si="414"/>
        <v/>
      </c>
      <c r="AE2033" s="133">
        <f t="shared" si="415"/>
        <v>-120</v>
      </c>
      <c r="AF2033" s="133" t="str">
        <f>VLOOKUP(Table1[[#This Row],[Track]],$F$2672:$H$2715,2,FALSE)</f>
        <v>Vic</v>
      </c>
      <c r="AG2033" s="133" t="str">
        <f>VLOOKUP(Table1[[#This Row],[Track]],$F$2672:$H$2715,3,FALSE)</f>
        <v>Bush</v>
      </c>
      <c r="AH2033" s="133" t="str">
        <f>IF(Table1[[#This Row],[Date]]&lt;$AH$2,"",IF(Table1[[#This Row],[Date]]&lt;$AH$3,"Edge","Elite Combo"))</f>
        <v/>
      </c>
      <c r="AI2033" s="218">
        <f>Table1[[#This Row],[Time]]</f>
        <v>0.70833333333333337</v>
      </c>
      <c r="AJ2033" s="219" t="str">
        <f>Table1[[#This Row],[Track]]</f>
        <v>Cranbourne</v>
      </c>
      <c r="AK2033" s="216">
        <f>Table1[[#This Row],[Race ]]</f>
        <v>9</v>
      </c>
      <c r="AL2033" s="219">
        <f>Table1[[#This Row],[TAB]]</f>
        <v>1</v>
      </c>
      <c r="AM2033" s="219" t="str">
        <f>Table1[[#This Row],[Selection]]</f>
        <v>Pinstriped</v>
      </c>
      <c r="AN2033" s="220" t="str">
        <f>Table1[[#This Row],[Sources]]</f>
        <v>Edge-10/Pro Mel-10</v>
      </c>
      <c r="AO2033" s="219">
        <f>Table1[[#This Row],[Scale Bet]]</f>
        <v>120</v>
      </c>
    </row>
    <row r="2034" spans="5:41" ht="16.5" customHeight="1" x14ac:dyDescent="0.25">
      <c r="E2034" s="185">
        <v>45619</v>
      </c>
      <c r="F2034" s="35">
        <v>0.70833333333333337</v>
      </c>
      <c r="G2034" s="36" t="s">
        <v>501</v>
      </c>
      <c r="H2034" s="36">
        <v>9</v>
      </c>
      <c r="I2034" s="36">
        <v>1</v>
      </c>
      <c r="J2034" s="36" t="s">
        <v>509</v>
      </c>
      <c r="K2034" s="36" t="s">
        <v>18</v>
      </c>
      <c r="L2034" s="165">
        <v>10</v>
      </c>
      <c r="M2034" s="134" t="str">
        <f t="shared" si="403"/>
        <v/>
      </c>
      <c r="N2034" s="36" t="str">
        <f t="shared" si="404"/>
        <v/>
      </c>
      <c r="O2034" s="135" t="str">
        <f t="shared" si="405"/>
        <v/>
      </c>
      <c r="P2034" s="186" t="str">
        <f t="shared" si="406"/>
        <v/>
      </c>
      <c r="Q2034" s="187" t="str">
        <f t="shared" si="407"/>
        <v/>
      </c>
      <c r="R2034" s="150"/>
      <c r="S2034" s="187" t="str">
        <f t="shared" si="408"/>
        <v/>
      </c>
      <c r="T2034" s="136" t="str">
        <f t="shared" si="409"/>
        <v>Pinstriped</v>
      </c>
      <c r="U2034" s="137" t="str">
        <f>IF(P2034="","",IF(N2034=1,"",IF(Q2034="","",IF(Q2034&lt;=100,100,IF(Table1[[#This Row],[Day]]="Wed",100,200)))))</f>
        <v/>
      </c>
      <c r="V2034" s="137" t="str">
        <f t="shared" si="410"/>
        <v/>
      </c>
      <c r="W2034" s="137" t="str">
        <f t="shared" si="411"/>
        <v/>
      </c>
      <c r="X2034" s="133">
        <f>100</f>
        <v>100</v>
      </c>
      <c r="Y2034" s="133" t="str">
        <f t="shared" si="412"/>
        <v/>
      </c>
      <c r="Z2034" s="133">
        <f t="shared" si="413"/>
        <v>-100</v>
      </c>
      <c r="AA2034" s="134" t="str">
        <f>TEXT(Table1[[#This Row],[Date]],"DDD")</f>
        <v>Sat</v>
      </c>
      <c r="AB2034" s="133" t="str">
        <f>IF(OR(G2034="Doomben",G2034="Eagle Farm"),"Q",IF(AND(Q2034&gt;1,Q2034&lt;55,Table1[[#This Row],[Source]]="Nat"),"Nat OK",IF(AND(Table1[[#This Row],[Source]]&lt;&gt;"Nat",Q2034&lt;55),"Poor &lt;55",IF(OR(G2034="Randwick",G2034="Flemington",G2034="Caulfield",G2034="Sandown Lake",G2034="Sandown Hill"),"Best","ave"))))</f>
        <v>ave</v>
      </c>
      <c r="AC2034" s="133" t="str">
        <f>IF(Q2034="","",IF(AB2034="Poor &lt;55",$AC$2*0.2%,IF(AND(AB2034="Q",AA2034&lt;&gt;"Wed"),$AC$2*0.4%,IF(AND(AB2034="Q",AA2034="Wed"),$AC$2*0.5%,IF(AND(AB2034="Ave",U2034=100),$AC$2*0.5%,IF(AND(AB2034="ave",U2034="",N2034=1,AG2034="Bush"),$AC$2*1%,IF(AND(AB2034="ave",U2034="",Q2034&gt;100),$AC$2*1.3%,IF(AND(AB2034="ave",U2034=""),$AC$2*1.2%,IF(AND(AB2034="Ave",U2034=200),$AC$2*1%,IF(AND(AB2034="Best",U2034=200),$AC$2*1.5%,IF(AND(AB2034="Best",U2034="",K2034&lt;&gt;"Pro Syd"),$AC$2*0.5%,IF(AND(AB2034="Best",U2034=""),$AC$2*1%,IF(AND(AB2034="Best",U2034=100,Table1[[#This Row],[State]]="NSW"),$AC$2*0.4%,IF(AND(AB2034="Best",U2034=100),$AC$2*1%,IF(Table1[[#This Row],[Adj]]="Nat OK",$AC$2*0.5%,"xxx")))))))))))))))</f>
        <v/>
      </c>
      <c r="AD2034" s="133" t="str">
        <f t="shared" si="414"/>
        <v/>
      </c>
      <c r="AE2034" s="133" t="str">
        <f t="shared" si="415"/>
        <v/>
      </c>
      <c r="AF2034" s="133" t="str">
        <f>VLOOKUP(Table1[[#This Row],[Track]],$F$2672:$H$2715,2,FALSE)</f>
        <v>Vic</v>
      </c>
      <c r="AG2034" s="133" t="str">
        <f>VLOOKUP(Table1[[#This Row],[Track]],$F$2672:$H$2715,3,FALSE)</f>
        <v>Bush</v>
      </c>
      <c r="AH2034" s="133" t="str">
        <f>IF(Table1[[#This Row],[Date]]&lt;$AH$2,"",IF(Table1[[#This Row],[Date]]&lt;$AH$3,"Edge","Elite Combo"))</f>
        <v/>
      </c>
      <c r="AI2034" s="218">
        <f>Table1[[#This Row],[Time]]</f>
        <v>0.70833333333333337</v>
      </c>
      <c r="AJ2034" s="219" t="str">
        <f>Table1[[#This Row],[Track]]</f>
        <v>Cranbourne</v>
      </c>
      <c r="AK2034" s="216">
        <f>Table1[[#This Row],[Race ]]</f>
        <v>9</v>
      </c>
      <c r="AL2034" s="219">
        <f>Table1[[#This Row],[TAB]]</f>
        <v>1</v>
      </c>
      <c r="AM2034" s="219" t="str">
        <f>Table1[[#This Row],[Selection]]</f>
        <v>Pinstriped</v>
      </c>
      <c r="AN2034" s="220" t="str">
        <f>Table1[[#This Row],[Sources]]</f>
        <v/>
      </c>
      <c r="AO2034" s="219" t="str">
        <f>Table1[[#This Row],[Scale Bet]]</f>
        <v/>
      </c>
    </row>
    <row r="2035" spans="5:41" ht="16.5" customHeight="1" x14ac:dyDescent="0.25">
      <c r="E2035" s="185">
        <v>45619</v>
      </c>
      <c r="F2035" s="35">
        <v>0.73611111111111116</v>
      </c>
      <c r="G2035" s="36" t="s">
        <v>501</v>
      </c>
      <c r="H2035" s="36">
        <v>10</v>
      </c>
      <c r="I2035" s="36">
        <v>8</v>
      </c>
      <c r="J2035" s="36" t="s">
        <v>510</v>
      </c>
      <c r="K2035" s="36" t="s">
        <v>1</v>
      </c>
      <c r="L2035" s="165">
        <v>20</v>
      </c>
      <c r="M2035" s="134">
        <f t="shared" si="403"/>
        <v>60</v>
      </c>
      <c r="N2035" s="36">
        <f t="shared" si="404"/>
        <v>3</v>
      </c>
      <c r="O2035" s="135" t="str">
        <f t="shared" si="405"/>
        <v>E4-20/Edge-20/Nat-20</v>
      </c>
      <c r="P2035" s="186" t="str">
        <f t="shared" si="406"/>
        <v/>
      </c>
      <c r="Q2035" s="187">
        <f t="shared" si="407"/>
        <v>240</v>
      </c>
      <c r="R2035" s="150">
        <v>1.5</v>
      </c>
      <c r="S2035" s="187">
        <f t="shared" si="408"/>
        <v>360</v>
      </c>
      <c r="T2035" s="136" t="str">
        <f t="shared" si="409"/>
        <v>Oh Too Good</v>
      </c>
      <c r="U2035" s="137" t="str">
        <f>IF(P2035="","",IF(N2035=1,"",IF(Q2035="","",IF(Q2035&lt;=100,100,IF(Table1[[#This Row],[Day]]="Wed",100,200)))))</f>
        <v/>
      </c>
      <c r="V2035" s="137" t="str">
        <f t="shared" si="410"/>
        <v/>
      </c>
      <c r="W2035" s="137" t="str">
        <f t="shared" si="411"/>
        <v/>
      </c>
      <c r="X2035" s="133">
        <f>100</f>
        <v>100</v>
      </c>
      <c r="Y2035" s="133">
        <f t="shared" si="412"/>
        <v>150</v>
      </c>
      <c r="Z2035" s="133">
        <f t="shared" si="413"/>
        <v>50</v>
      </c>
      <c r="AA2035" s="134" t="str">
        <f>TEXT(Table1[[#This Row],[Date]],"DDD")</f>
        <v>Sat</v>
      </c>
      <c r="AB2035" s="133" t="str">
        <f>IF(OR(G2035="Doomben",G2035="Eagle Farm"),"Q",IF(AND(Q2035&gt;1,Q2035&lt;55,Table1[[#This Row],[Source]]="Nat"),"Nat OK",IF(AND(Table1[[#This Row],[Source]]&lt;&gt;"Nat",Q2035&lt;55),"Poor &lt;55",IF(OR(G2035="Randwick",G2035="Flemington",G2035="Caulfield",G2035="Sandown Lake",G2035="Sandown Hill"),"Best","ave"))))</f>
        <v>ave</v>
      </c>
      <c r="AC2035" s="133">
        <f>IF(Q2035="","",IF(AB2035="Poor &lt;55",$AC$2*0.2%,IF(AND(AB2035="Q",AA2035&lt;&gt;"Wed"),$AC$2*0.4%,IF(AND(AB2035="Q",AA2035="Wed"),$AC$2*0.5%,IF(AND(AB2035="Ave",U2035=100),$AC$2*0.5%,IF(AND(AB2035="ave",U2035="",N2035=1,AG2035="Bush"),$AC$2*1%,IF(AND(AB2035="ave",U2035="",Q2035&gt;100),$AC$2*1.3%,IF(AND(AB2035="ave",U2035=""),$AC$2*1.2%,IF(AND(AB2035="Ave",U2035=200),$AC$2*1%,IF(AND(AB2035="Best",U2035=200),$AC$2*1.5%,IF(AND(AB2035="Best",U2035="",K2035&lt;&gt;"Pro Syd"),$AC$2*0.5%,IF(AND(AB2035="Best",U2035=""),$AC$2*1%,IF(AND(AB2035="Best",U2035=100,Table1[[#This Row],[State]]="NSW"),$AC$2*0.4%,IF(AND(AB2035="Best",U2035=100),$AC$2*1%,IF(Table1[[#This Row],[Adj]]="Nat OK",$AC$2*0.5%,"xxx")))))))))))))))</f>
        <v>130</v>
      </c>
      <c r="AD2035" s="133">
        <f t="shared" si="414"/>
        <v>195</v>
      </c>
      <c r="AE2035" s="133">
        <f t="shared" si="415"/>
        <v>65</v>
      </c>
      <c r="AF2035" s="133" t="str">
        <f>VLOOKUP(Table1[[#This Row],[Track]],$F$2672:$H$2715,2,FALSE)</f>
        <v>Vic</v>
      </c>
      <c r="AG2035" s="133" t="str">
        <f>VLOOKUP(Table1[[#This Row],[Track]],$F$2672:$H$2715,3,FALSE)</f>
        <v>Bush</v>
      </c>
      <c r="AH2035" s="133" t="str">
        <f>IF(Table1[[#This Row],[Date]]&lt;$AH$2,"",IF(Table1[[#This Row],[Date]]&lt;$AH$3,"Edge","Elite Combo"))</f>
        <v/>
      </c>
      <c r="AI2035" s="218">
        <f>Table1[[#This Row],[Time]]</f>
        <v>0.73611111111111116</v>
      </c>
      <c r="AJ2035" s="219" t="str">
        <f>Table1[[#This Row],[Track]]</f>
        <v>Cranbourne</v>
      </c>
      <c r="AK2035" s="216">
        <f>Table1[[#This Row],[Race ]]</f>
        <v>10</v>
      </c>
      <c r="AL2035" s="219">
        <f>Table1[[#This Row],[TAB]]</f>
        <v>8</v>
      </c>
      <c r="AM2035" s="219" t="str">
        <f>Table1[[#This Row],[Selection]]</f>
        <v>Oh Too Good</v>
      </c>
      <c r="AN2035" s="220" t="str">
        <f>Table1[[#This Row],[Sources]]</f>
        <v>E4-20/Edge-20/Nat-20</v>
      </c>
      <c r="AO2035" s="219">
        <f>Table1[[#This Row],[Scale Bet]]</f>
        <v>130</v>
      </c>
    </row>
    <row r="2036" spans="5:41" ht="16.5" customHeight="1" x14ac:dyDescent="0.25">
      <c r="E2036" s="185">
        <v>45619</v>
      </c>
      <c r="F2036" s="35">
        <v>0.73611111111111116</v>
      </c>
      <c r="G2036" s="36" t="s">
        <v>501</v>
      </c>
      <c r="H2036" s="36">
        <v>10</v>
      </c>
      <c r="I2036" s="36">
        <v>8</v>
      </c>
      <c r="J2036" s="36" t="s">
        <v>510</v>
      </c>
      <c r="K2036" s="36" t="s">
        <v>40</v>
      </c>
      <c r="L2036" s="165">
        <v>20</v>
      </c>
      <c r="M2036" s="134" t="str">
        <f t="shared" si="403"/>
        <v/>
      </c>
      <c r="N2036" s="36" t="str">
        <f t="shared" si="404"/>
        <v/>
      </c>
      <c r="O2036" s="135" t="str">
        <f t="shared" si="405"/>
        <v/>
      </c>
      <c r="P2036" s="186" t="str">
        <f t="shared" si="406"/>
        <v/>
      </c>
      <c r="Q2036" s="187" t="str">
        <f t="shared" si="407"/>
        <v/>
      </c>
      <c r="R2036" s="150">
        <v>1.5</v>
      </c>
      <c r="S2036" s="187" t="str">
        <f t="shared" si="408"/>
        <v/>
      </c>
      <c r="T2036" s="136" t="str">
        <f t="shared" si="409"/>
        <v>Oh Too Good</v>
      </c>
      <c r="U2036" s="137" t="str">
        <f>IF(P2036="","",IF(N2036=1,"",IF(Q2036="","",IF(Q2036&lt;=100,100,IF(Table1[[#This Row],[Day]]="Wed",100,200)))))</f>
        <v/>
      </c>
      <c r="V2036" s="137" t="str">
        <f t="shared" si="410"/>
        <v/>
      </c>
      <c r="W2036" s="137" t="str">
        <f t="shared" si="411"/>
        <v/>
      </c>
      <c r="X2036" s="133">
        <f>100</f>
        <v>100</v>
      </c>
      <c r="Y2036" s="133">
        <f t="shared" si="412"/>
        <v>150</v>
      </c>
      <c r="Z2036" s="133">
        <f t="shared" si="413"/>
        <v>50</v>
      </c>
      <c r="AA2036" s="134" t="str">
        <f>TEXT(Table1[[#This Row],[Date]],"DDD")</f>
        <v>Sat</v>
      </c>
      <c r="AB2036" s="133" t="str">
        <f>IF(OR(G2036="Doomben",G2036="Eagle Farm"),"Q",IF(AND(Q2036&gt;1,Q2036&lt;55,Table1[[#This Row],[Source]]="Nat"),"Nat OK",IF(AND(Table1[[#This Row],[Source]]&lt;&gt;"Nat",Q2036&lt;55),"Poor &lt;55",IF(OR(G2036="Randwick",G2036="Flemington",G2036="Caulfield",G2036="Sandown Lake",G2036="Sandown Hill"),"Best","ave"))))</f>
        <v>ave</v>
      </c>
      <c r="AC2036" s="133" t="str">
        <f>IF(Q2036="","",IF(AB2036="Poor &lt;55",$AC$2*0.2%,IF(AND(AB2036="Q",AA2036&lt;&gt;"Wed"),$AC$2*0.4%,IF(AND(AB2036="Q",AA2036="Wed"),$AC$2*0.5%,IF(AND(AB2036="Ave",U2036=100),$AC$2*0.5%,IF(AND(AB2036="ave",U2036="",N2036=1,AG2036="Bush"),$AC$2*1%,IF(AND(AB2036="ave",U2036="",Q2036&gt;100),$AC$2*1.3%,IF(AND(AB2036="ave",U2036=""),$AC$2*1.2%,IF(AND(AB2036="Ave",U2036=200),$AC$2*1%,IF(AND(AB2036="Best",U2036=200),$AC$2*1.5%,IF(AND(AB2036="Best",U2036="",K2036&lt;&gt;"Pro Syd"),$AC$2*0.5%,IF(AND(AB2036="Best",U2036=""),$AC$2*1%,IF(AND(AB2036="Best",U2036=100,Table1[[#This Row],[State]]="NSW"),$AC$2*0.4%,IF(AND(AB2036="Best",U2036=100),$AC$2*1%,IF(Table1[[#This Row],[Adj]]="Nat OK",$AC$2*0.5%,"xxx")))))))))))))))</f>
        <v/>
      </c>
      <c r="AD2036" s="133" t="str">
        <f t="shared" si="414"/>
        <v/>
      </c>
      <c r="AE2036" s="133" t="str">
        <f t="shared" si="415"/>
        <v/>
      </c>
      <c r="AF2036" s="133" t="str">
        <f>VLOOKUP(Table1[[#This Row],[Track]],$F$2672:$H$2715,2,FALSE)</f>
        <v>Vic</v>
      </c>
      <c r="AG2036" s="133" t="str">
        <f>VLOOKUP(Table1[[#This Row],[Track]],$F$2672:$H$2715,3,FALSE)</f>
        <v>Bush</v>
      </c>
      <c r="AH2036" s="133" t="str">
        <f>IF(Table1[[#This Row],[Date]]&lt;$AH$2,"",IF(Table1[[#This Row],[Date]]&lt;$AH$3,"Edge","Elite Combo"))</f>
        <v/>
      </c>
      <c r="AI2036" s="218">
        <f>Table1[[#This Row],[Time]]</f>
        <v>0.73611111111111116</v>
      </c>
      <c r="AJ2036" s="219" t="str">
        <f>Table1[[#This Row],[Track]]</f>
        <v>Cranbourne</v>
      </c>
      <c r="AK2036" s="216">
        <f>Table1[[#This Row],[Race ]]</f>
        <v>10</v>
      </c>
      <c r="AL2036" s="219">
        <f>Table1[[#This Row],[TAB]]</f>
        <v>8</v>
      </c>
      <c r="AM2036" s="219" t="str">
        <f>Table1[[#This Row],[Selection]]</f>
        <v>Oh Too Good</v>
      </c>
      <c r="AN2036" s="220" t="str">
        <f>Table1[[#This Row],[Sources]]</f>
        <v/>
      </c>
      <c r="AO2036" s="219" t="str">
        <f>Table1[[#This Row],[Scale Bet]]</f>
        <v/>
      </c>
    </row>
    <row r="2037" spans="5:41" ht="16.5" customHeight="1" x14ac:dyDescent="0.25">
      <c r="E2037" s="185">
        <v>45619</v>
      </c>
      <c r="F2037" s="35">
        <v>0.73611111111111116</v>
      </c>
      <c r="G2037" s="36" t="s">
        <v>501</v>
      </c>
      <c r="H2037" s="36">
        <v>10</v>
      </c>
      <c r="I2037" s="36">
        <v>8</v>
      </c>
      <c r="J2037" s="36" t="s">
        <v>510</v>
      </c>
      <c r="K2037" s="36" t="s">
        <v>13</v>
      </c>
      <c r="L2037" s="165">
        <v>20</v>
      </c>
      <c r="M2037" s="134" t="str">
        <f t="shared" si="403"/>
        <v/>
      </c>
      <c r="N2037" s="36" t="str">
        <f t="shared" si="404"/>
        <v/>
      </c>
      <c r="O2037" s="135" t="str">
        <f t="shared" si="405"/>
        <v/>
      </c>
      <c r="P2037" s="186" t="str">
        <f t="shared" si="406"/>
        <v/>
      </c>
      <c r="Q2037" s="187" t="str">
        <f t="shared" si="407"/>
        <v/>
      </c>
      <c r="R2037" s="150">
        <v>1.5</v>
      </c>
      <c r="S2037" s="187" t="str">
        <f t="shared" si="408"/>
        <v/>
      </c>
      <c r="T2037" s="136" t="str">
        <f t="shared" si="409"/>
        <v>Oh Too Good</v>
      </c>
      <c r="U2037" s="137" t="str">
        <f>IF(P2037="","",IF(N2037=1,"",IF(Q2037="","",IF(Q2037&lt;=100,100,IF(Table1[[#This Row],[Day]]="Wed",100,200)))))</f>
        <v/>
      </c>
      <c r="V2037" s="137" t="str">
        <f t="shared" si="410"/>
        <v/>
      </c>
      <c r="W2037" s="137" t="str">
        <f t="shared" si="411"/>
        <v/>
      </c>
      <c r="X2037" s="133">
        <f>100</f>
        <v>100</v>
      </c>
      <c r="Y2037" s="133">
        <f t="shared" si="412"/>
        <v>150</v>
      </c>
      <c r="Z2037" s="133">
        <f t="shared" si="413"/>
        <v>50</v>
      </c>
      <c r="AA2037" s="134" t="str">
        <f>TEXT(Table1[[#This Row],[Date]],"DDD")</f>
        <v>Sat</v>
      </c>
      <c r="AB2037" s="133" t="str">
        <f>IF(OR(G2037="Doomben",G2037="Eagle Farm"),"Q",IF(AND(Q2037&gt;1,Q2037&lt;55,Table1[[#This Row],[Source]]="Nat"),"Nat OK",IF(AND(Table1[[#This Row],[Source]]&lt;&gt;"Nat",Q2037&lt;55),"Poor &lt;55",IF(OR(G2037="Randwick",G2037="Flemington",G2037="Caulfield",G2037="Sandown Lake",G2037="Sandown Hill"),"Best","ave"))))</f>
        <v>ave</v>
      </c>
      <c r="AC2037" s="133" t="str">
        <f>IF(Q2037="","",IF(AB2037="Poor &lt;55",$AC$2*0.2%,IF(AND(AB2037="Q",AA2037&lt;&gt;"Wed"),$AC$2*0.4%,IF(AND(AB2037="Q",AA2037="Wed"),$AC$2*0.5%,IF(AND(AB2037="Ave",U2037=100),$AC$2*0.5%,IF(AND(AB2037="ave",U2037="",N2037=1,AG2037="Bush"),$AC$2*1%,IF(AND(AB2037="ave",U2037="",Q2037&gt;100),$AC$2*1.3%,IF(AND(AB2037="ave",U2037=""),$AC$2*1.2%,IF(AND(AB2037="Ave",U2037=200),$AC$2*1%,IF(AND(AB2037="Best",U2037=200),$AC$2*1.5%,IF(AND(AB2037="Best",U2037="",K2037&lt;&gt;"Pro Syd"),$AC$2*0.5%,IF(AND(AB2037="Best",U2037=""),$AC$2*1%,IF(AND(AB2037="Best",U2037=100,Table1[[#This Row],[State]]="NSW"),$AC$2*0.4%,IF(AND(AB2037="Best",U2037=100),$AC$2*1%,IF(Table1[[#This Row],[Adj]]="Nat OK",$AC$2*0.5%,"xxx")))))))))))))))</f>
        <v/>
      </c>
      <c r="AD2037" s="133" t="str">
        <f t="shared" si="414"/>
        <v/>
      </c>
      <c r="AE2037" s="133" t="str">
        <f t="shared" si="415"/>
        <v/>
      </c>
      <c r="AF2037" s="133" t="str">
        <f>VLOOKUP(Table1[[#This Row],[Track]],$F$2672:$H$2715,2,FALSE)</f>
        <v>Vic</v>
      </c>
      <c r="AG2037" s="133" t="str">
        <f>VLOOKUP(Table1[[#This Row],[Track]],$F$2672:$H$2715,3,FALSE)</f>
        <v>Bush</v>
      </c>
      <c r="AH2037" s="133" t="str">
        <f>IF(Table1[[#This Row],[Date]]&lt;$AH$2,"",IF(Table1[[#This Row],[Date]]&lt;$AH$3,"Edge","Elite Combo"))</f>
        <v/>
      </c>
      <c r="AI2037" s="218">
        <f>Table1[[#This Row],[Time]]</f>
        <v>0.73611111111111116</v>
      </c>
      <c r="AJ2037" s="219" t="str">
        <f>Table1[[#This Row],[Track]]</f>
        <v>Cranbourne</v>
      </c>
      <c r="AK2037" s="216">
        <f>Table1[[#This Row],[Race ]]</f>
        <v>10</v>
      </c>
      <c r="AL2037" s="219">
        <f>Table1[[#This Row],[TAB]]</f>
        <v>8</v>
      </c>
      <c r="AM2037" s="219" t="str">
        <f>Table1[[#This Row],[Selection]]</f>
        <v>Oh Too Good</v>
      </c>
      <c r="AN2037" s="220" t="str">
        <f>Table1[[#This Row],[Sources]]</f>
        <v/>
      </c>
      <c r="AO2037" s="219" t="str">
        <f>Table1[[#This Row],[Scale Bet]]</f>
        <v/>
      </c>
    </row>
    <row r="2038" spans="5:41" ht="16.5" customHeight="1" x14ac:dyDescent="0.25">
      <c r="E2038" s="185">
        <v>45619</v>
      </c>
      <c r="F2038" s="35">
        <v>0.74652777777777779</v>
      </c>
      <c r="G2038" s="36" t="s">
        <v>503</v>
      </c>
      <c r="H2038" s="36">
        <v>10</v>
      </c>
      <c r="I2038" s="36">
        <v>4</v>
      </c>
      <c r="J2038" s="36" t="s">
        <v>467</v>
      </c>
      <c r="K2038" s="36" t="s">
        <v>60</v>
      </c>
      <c r="L2038" s="165">
        <v>15</v>
      </c>
      <c r="M2038" s="134">
        <f t="shared" si="403"/>
        <v>15</v>
      </c>
      <c r="N2038" s="36">
        <f t="shared" si="404"/>
        <v>1</v>
      </c>
      <c r="O2038" s="135" t="str">
        <f t="shared" si="405"/>
        <v>Pro Syd-15</v>
      </c>
      <c r="P2038" s="186" t="str">
        <f t="shared" si="406"/>
        <v/>
      </c>
      <c r="Q2038" s="187">
        <f t="shared" si="407"/>
        <v>60</v>
      </c>
      <c r="R2038" s="150"/>
      <c r="S2038" s="187" t="str">
        <f t="shared" si="408"/>
        <v/>
      </c>
      <c r="T2038" s="136" t="str">
        <f t="shared" si="409"/>
        <v>Iron Man</v>
      </c>
      <c r="U2038" s="137" t="str">
        <f>IF(P2038="","",IF(N2038=1,"",IF(Q2038="","",IF(Q2038&lt;=100,100,IF(Table1[[#This Row],[Day]]="Wed",100,200)))))</f>
        <v/>
      </c>
      <c r="V2038" s="137" t="str">
        <f t="shared" si="410"/>
        <v/>
      </c>
      <c r="W2038" s="137" t="str">
        <f t="shared" si="411"/>
        <v/>
      </c>
      <c r="X2038" s="133">
        <f>100</f>
        <v>100</v>
      </c>
      <c r="Y2038" s="133" t="str">
        <f t="shared" si="412"/>
        <v/>
      </c>
      <c r="Z2038" s="133">
        <f t="shared" si="413"/>
        <v>-100</v>
      </c>
      <c r="AA2038" s="134" t="str">
        <f>TEXT(Table1[[#This Row],[Date]],"DDD")</f>
        <v>Sat</v>
      </c>
      <c r="AB2038" s="133" t="str">
        <f>IF(OR(G2038="Doomben",G2038="Eagle Farm"),"Q",IF(AND(Q2038&gt;1,Q2038&lt;55,Table1[[#This Row],[Source]]="Nat"),"Nat OK",IF(AND(Table1[[#This Row],[Source]]&lt;&gt;"Nat",Q2038&lt;55),"Poor &lt;55",IF(OR(G2038="Randwick",G2038="Flemington",G2038="Caulfield",G2038="Sandown Lake",G2038="Sandown Hill"),"Best","ave"))))</f>
        <v>ave</v>
      </c>
      <c r="AC2038" s="133">
        <f>IF(Q2038="","",IF(AB2038="Poor &lt;55",$AC$2*0.2%,IF(AND(AB2038="Q",AA2038&lt;&gt;"Wed"),$AC$2*0.4%,IF(AND(AB2038="Q",AA2038="Wed"),$AC$2*0.5%,IF(AND(AB2038="Ave",U2038=100),$AC$2*0.5%,IF(AND(AB2038="ave",U2038="",N2038=1,AG2038="Bush"),$AC$2*1%,IF(AND(AB2038="ave",U2038="",Q2038&gt;100),$AC$2*1.3%,IF(AND(AB2038="ave",U2038=""),$AC$2*1.2%,IF(AND(AB2038="Ave",U2038=200),$AC$2*1%,IF(AND(AB2038="Best",U2038=200),$AC$2*1.5%,IF(AND(AB2038="Best",U2038="",K2038&lt;&gt;"Pro Syd"),$AC$2*0.5%,IF(AND(AB2038="Best",U2038=""),$AC$2*1%,IF(AND(AB2038="Best",U2038=100,Table1[[#This Row],[State]]="NSW"),$AC$2*0.4%,IF(AND(AB2038="Best",U2038=100),$AC$2*1%,IF(Table1[[#This Row],[Adj]]="Nat OK",$AC$2*0.5%,"xxx")))))))))))))))</f>
        <v>100</v>
      </c>
      <c r="AD2038" s="133" t="str">
        <f t="shared" si="414"/>
        <v/>
      </c>
      <c r="AE2038" s="133">
        <f t="shared" si="415"/>
        <v>-100</v>
      </c>
      <c r="AF2038" s="133" t="str">
        <f>VLOOKUP(Table1[[#This Row],[Track]],$F$2672:$H$2715,2,FALSE)</f>
        <v>NSW</v>
      </c>
      <c r="AG2038" s="133" t="str">
        <f>VLOOKUP(Table1[[#This Row],[Track]],$F$2672:$H$2715,3,FALSE)</f>
        <v>Bush</v>
      </c>
      <c r="AH2038" s="133" t="str">
        <f>IF(Table1[[#This Row],[Date]]&lt;$AH$2,"",IF(Table1[[#This Row],[Date]]&lt;$AH$3,"Edge","Elite Combo"))</f>
        <v/>
      </c>
      <c r="AI2038" s="218">
        <f>Table1[[#This Row],[Time]]</f>
        <v>0.74652777777777779</v>
      </c>
      <c r="AJ2038" s="219" t="str">
        <f>Table1[[#This Row],[Track]]</f>
        <v>Kembla Grange</v>
      </c>
      <c r="AK2038" s="216">
        <f>Table1[[#This Row],[Race ]]</f>
        <v>10</v>
      </c>
      <c r="AL2038" s="219">
        <f>Table1[[#This Row],[TAB]]</f>
        <v>4</v>
      </c>
      <c r="AM2038" s="219" t="str">
        <f>Table1[[#This Row],[Selection]]</f>
        <v>Iron Man</v>
      </c>
      <c r="AN2038" s="220" t="str">
        <f>Table1[[#This Row],[Sources]]</f>
        <v>Pro Syd-15</v>
      </c>
      <c r="AO2038" s="219">
        <f>Table1[[#This Row],[Scale Bet]]</f>
        <v>100</v>
      </c>
    </row>
    <row r="2039" spans="5:41" ht="16.5" customHeight="1" x14ac:dyDescent="0.25">
      <c r="E2039" s="185">
        <v>45626</v>
      </c>
      <c r="F2039" s="35">
        <v>0.57291666666666663</v>
      </c>
      <c r="G2039" s="36" t="s">
        <v>17</v>
      </c>
      <c r="H2039" s="36">
        <v>3</v>
      </c>
      <c r="I2039" s="36">
        <v>5</v>
      </c>
      <c r="J2039" s="36" t="s">
        <v>511</v>
      </c>
      <c r="K2039" s="36" t="s">
        <v>60</v>
      </c>
      <c r="L2039" s="165">
        <v>15</v>
      </c>
      <c r="M2039" s="134">
        <f t="shared" si="403"/>
        <v>15</v>
      </c>
      <c r="N2039" s="36">
        <f t="shared" si="404"/>
        <v>1</v>
      </c>
      <c r="O2039" s="135" t="str">
        <f t="shared" si="405"/>
        <v>Pro Syd-15</v>
      </c>
      <c r="P2039" s="186" t="str">
        <f t="shared" si="406"/>
        <v>OK</v>
      </c>
      <c r="Q2039" s="187">
        <f t="shared" si="407"/>
        <v>60</v>
      </c>
      <c r="R2039" s="150"/>
      <c r="S2039" s="187" t="str">
        <f t="shared" si="408"/>
        <v/>
      </c>
      <c r="T2039" s="136" t="str">
        <f t="shared" si="409"/>
        <v>Extreme Freedom</v>
      </c>
      <c r="U2039" s="137" t="str">
        <f>IF(P2039="","",IF(N2039=1,"",IF(Q2039="","",IF(Q2039&lt;=100,100,IF(Table1[[#This Row],[Day]]="Wed",100,200)))))</f>
        <v/>
      </c>
      <c r="V2039" s="137" t="str">
        <f t="shared" si="410"/>
        <v/>
      </c>
      <c r="W2039" s="137" t="str">
        <f t="shared" si="411"/>
        <v/>
      </c>
      <c r="X2039" s="133">
        <f>100</f>
        <v>100</v>
      </c>
      <c r="Y2039" s="133" t="str">
        <f t="shared" si="412"/>
        <v/>
      </c>
      <c r="Z2039" s="133">
        <f t="shared" si="413"/>
        <v>-100</v>
      </c>
      <c r="AA2039" s="134" t="str">
        <f>TEXT(Table1[[#This Row],[Date]],"DDD")</f>
        <v>Sat</v>
      </c>
      <c r="AB2039" s="133" t="str">
        <f>IF(OR(G2039="Doomben",G2039="Eagle Farm"),"Q",IF(AND(Q2039&gt;1,Q2039&lt;55,Table1[[#This Row],[Source]]="Nat"),"Nat OK",IF(AND(Table1[[#This Row],[Source]]&lt;&gt;"Nat",Q2039&lt;55),"Poor &lt;55",IF(OR(G2039="Randwick",G2039="Flemington",G2039="Caulfield",G2039="Sandown Lake",G2039="Sandown Hill"),"Best","ave"))))</f>
        <v>ave</v>
      </c>
      <c r="AC2039" s="133">
        <f>IF(Q2039="","",IF(AB2039="Poor &lt;55",$AC$2*0.2%,IF(AND(AB2039="Q",AA2039&lt;&gt;"Wed"),$AC$2*0.4%,IF(AND(AB2039="Q",AA2039="Wed"),$AC$2*0.5%,IF(AND(AB2039="Ave",U2039=100),$AC$2*0.5%,IF(AND(AB2039="ave",U2039="",N2039=1,AG2039="Bush"),$AC$2*1%,IF(AND(AB2039="ave",U2039="",Q2039&gt;100),$AC$2*1.3%,IF(AND(AB2039="ave",U2039=""),$AC$2*1.2%,IF(AND(AB2039="Ave",U2039=200),$AC$2*1%,IF(AND(AB2039="Best",U2039=200),$AC$2*1.5%,IF(AND(AB2039="Best",U2039="",K2039&lt;&gt;"Pro Syd"),$AC$2*0.5%,IF(AND(AB2039="Best",U2039=""),$AC$2*1%,IF(AND(AB2039="Best",U2039=100,Table1[[#This Row],[State]]="NSW"),$AC$2*0.4%,IF(AND(AB2039="Best",U2039=100),$AC$2*1%,IF(Table1[[#This Row],[Adj]]="Nat OK",$AC$2*0.5%,"xxx")))))))))))))))</f>
        <v>120</v>
      </c>
      <c r="AD2039" s="133" t="str">
        <f t="shared" si="414"/>
        <v/>
      </c>
      <c r="AE2039" s="133">
        <f t="shared" si="415"/>
        <v>-120</v>
      </c>
      <c r="AF2039" s="133" t="str">
        <f>VLOOKUP(Table1[[#This Row],[Track]],$F$2672:$H$2715,2,FALSE)</f>
        <v>NSW</v>
      </c>
      <c r="AG2039" s="133" t="str">
        <f>VLOOKUP(Table1[[#This Row],[Track]],$F$2672:$H$2715,3,FALSE)</f>
        <v>-</v>
      </c>
      <c r="AH2039" s="133" t="str">
        <f>IF(Table1[[#This Row],[Date]]&lt;$AH$2,"",IF(Table1[[#This Row],[Date]]&lt;$AH$3,"Edge","Elite Combo"))</f>
        <v/>
      </c>
      <c r="AI2039" s="218">
        <f>Table1[[#This Row],[Time]]</f>
        <v>0.57291666666666663</v>
      </c>
      <c r="AJ2039" s="219" t="str">
        <f>Table1[[#This Row],[Track]]</f>
        <v>Rosehill</v>
      </c>
      <c r="AK2039" s="216">
        <f>Table1[[#This Row],[Race ]]</f>
        <v>3</v>
      </c>
      <c r="AL2039" s="219">
        <f>Table1[[#This Row],[TAB]]</f>
        <v>5</v>
      </c>
      <c r="AM2039" s="219" t="str">
        <f>Table1[[#This Row],[Selection]]</f>
        <v>Extreme Freedom</v>
      </c>
      <c r="AN2039" s="220" t="str">
        <f>Table1[[#This Row],[Sources]]</f>
        <v>Pro Syd-15</v>
      </c>
      <c r="AO2039" s="219">
        <f>Table1[[#This Row],[Scale Bet]]</f>
        <v>120</v>
      </c>
    </row>
    <row r="2040" spans="5:41" ht="16.5" customHeight="1" x14ac:dyDescent="0.25">
      <c r="E2040" s="185">
        <v>45626</v>
      </c>
      <c r="F2040" s="35">
        <v>0.62152777777777779</v>
      </c>
      <c r="G2040" s="36" t="s">
        <v>17</v>
      </c>
      <c r="H2040" s="36">
        <v>5</v>
      </c>
      <c r="I2040" s="36">
        <v>1</v>
      </c>
      <c r="J2040" s="36" t="s">
        <v>512</v>
      </c>
      <c r="K2040" s="36" t="s">
        <v>60</v>
      </c>
      <c r="L2040" s="165">
        <v>15</v>
      </c>
      <c r="M2040" s="134">
        <f t="shared" si="403"/>
        <v>15</v>
      </c>
      <c r="N2040" s="36">
        <f t="shared" si="404"/>
        <v>1</v>
      </c>
      <c r="O2040" s="135" t="str">
        <f t="shared" si="405"/>
        <v>Pro Syd-15</v>
      </c>
      <c r="P2040" s="186" t="str">
        <f t="shared" si="406"/>
        <v>OK</v>
      </c>
      <c r="Q2040" s="187">
        <f t="shared" si="407"/>
        <v>60</v>
      </c>
      <c r="R2040" s="150"/>
      <c r="S2040" s="187" t="str">
        <f t="shared" si="408"/>
        <v/>
      </c>
      <c r="T2040" s="136" t="str">
        <f t="shared" si="409"/>
        <v>Morning Sun</v>
      </c>
      <c r="U2040" s="137" t="str">
        <f>IF(P2040="","",IF(N2040=1,"",IF(Q2040="","",IF(Q2040&lt;=100,100,IF(Table1[[#This Row],[Day]]="Wed",100,200)))))</f>
        <v/>
      </c>
      <c r="V2040" s="137" t="str">
        <f t="shared" si="410"/>
        <v/>
      </c>
      <c r="W2040" s="137" t="str">
        <f t="shared" si="411"/>
        <v/>
      </c>
      <c r="X2040" s="133">
        <f>100</f>
        <v>100</v>
      </c>
      <c r="Y2040" s="133" t="str">
        <f t="shared" si="412"/>
        <v/>
      </c>
      <c r="Z2040" s="133">
        <f t="shared" si="413"/>
        <v>-100</v>
      </c>
      <c r="AA2040" s="134" t="str">
        <f>TEXT(Table1[[#This Row],[Date]],"DDD")</f>
        <v>Sat</v>
      </c>
      <c r="AB2040" s="133" t="str">
        <f>IF(OR(G2040="Doomben",G2040="Eagle Farm"),"Q",IF(AND(Q2040&gt;1,Q2040&lt;55,Table1[[#This Row],[Source]]="Nat"),"Nat OK",IF(AND(Table1[[#This Row],[Source]]&lt;&gt;"Nat",Q2040&lt;55),"Poor &lt;55",IF(OR(G2040="Randwick",G2040="Flemington",G2040="Caulfield",G2040="Sandown Lake",G2040="Sandown Hill"),"Best","ave"))))</f>
        <v>ave</v>
      </c>
      <c r="AC2040" s="133">
        <f>IF(Q2040="","",IF(AB2040="Poor &lt;55",$AC$2*0.2%,IF(AND(AB2040="Q",AA2040&lt;&gt;"Wed"),$AC$2*0.4%,IF(AND(AB2040="Q",AA2040="Wed"),$AC$2*0.5%,IF(AND(AB2040="Ave",U2040=100),$AC$2*0.5%,IF(AND(AB2040="ave",U2040="",N2040=1,AG2040="Bush"),$AC$2*1%,IF(AND(AB2040="ave",U2040="",Q2040&gt;100),$AC$2*1.3%,IF(AND(AB2040="ave",U2040=""),$AC$2*1.2%,IF(AND(AB2040="Ave",U2040=200),$AC$2*1%,IF(AND(AB2040="Best",U2040=200),$AC$2*1.5%,IF(AND(AB2040="Best",U2040="",K2040&lt;&gt;"Pro Syd"),$AC$2*0.5%,IF(AND(AB2040="Best",U2040=""),$AC$2*1%,IF(AND(AB2040="Best",U2040=100,Table1[[#This Row],[State]]="NSW"),$AC$2*0.4%,IF(AND(AB2040="Best",U2040=100),$AC$2*1%,IF(Table1[[#This Row],[Adj]]="Nat OK",$AC$2*0.5%,"xxx")))))))))))))))</f>
        <v>120</v>
      </c>
      <c r="AD2040" s="133" t="str">
        <f t="shared" si="414"/>
        <v/>
      </c>
      <c r="AE2040" s="133">
        <f t="shared" si="415"/>
        <v>-120</v>
      </c>
      <c r="AF2040" s="133" t="str">
        <f>VLOOKUP(Table1[[#This Row],[Track]],$F$2672:$H$2715,2,FALSE)</f>
        <v>NSW</v>
      </c>
      <c r="AG2040" s="133" t="str">
        <f>VLOOKUP(Table1[[#This Row],[Track]],$F$2672:$H$2715,3,FALSE)</f>
        <v>-</v>
      </c>
      <c r="AH2040" s="133" t="str">
        <f>IF(Table1[[#This Row],[Date]]&lt;$AH$2,"",IF(Table1[[#This Row],[Date]]&lt;$AH$3,"Edge","Elite Combo"))</f>
        <v/>
      </c>
      <c r="AI2040" s="218">
        <f>Table1[[#This Row],[Time]]</f>
        <v>0.62152777777777779</v>
      </c>
      <c r="AJ2040" s="219" t="str">
        <f>Table1[[#This Row],[Track]]</f>
        <v>Rosehill</v>
      </c>
      <c r="AK2040" s="216">
        <f>Table1[[#This Row],[Race ]]</f>
        <v>5</v>
      </c>
      <c r="AL2040" s="219">
        <f>Table1[[#This Row],[TAB]]</f>
        <v>1</v>
      </c>
      <c r="AM2040" s="219" t="str">
        <f>Table1[[#This Row],[Selection]]</f>
        <v>Morning Sun</v>
      </c>
      <c r="AN2040" s="220" t="str">
        <f>Table1[[#This Row],[Sources]]</f>
        <v>Pro Syd-15</v>
      </c>
      <c r="AO2040" s="219">
        <f>Table1[[#This Row],[Scale Bet]]</f>
        <v>120</v>
      </c>
    </row>
    <row r="2041" spans="5:41" ht="16.5" customHeight="1" x14ac:dyDescent="0.25">
      <c r="E2041" s="185">
        <v>45626</v>
      </c>
      <c r="F2041" s="35">
        <v>0.65625</v>
      </c>
      <c r="G2041" s="36" t="s">
        <v>201</v>
      </c>
      <c r="H2041" s="36">
        <v>7</v>
      </c>
      <c r="I2041" s="36">
        <v>5</v>
      </c>
      <c r="J2041" s="36" t="s">
        <v>513</v>
      </c>
      <c r="K2041" s="36" t="s">
        <v>1</v>
      </c>
      <c r="L2041" s="165">
        <v>12</v>
      </c>
      <c r="M2041" s="134">
        <f t="shared" si="403"/>
        <v>12</v>
      </c>
      <c r="N2041" s="36">
        <f t="shared" si="404"/>
        <v>1</v>
      </c>
      <c r="O2041" s="135" t="str">
        <f t="shared" si="405"/>
        <v>E4-12</v>
      </c>
      <c r="P2041" s="186" t="str">
        <f t="shared" si="406"/>
        <v>OK</v>
      </c>
      <c r="Q2041" s="187">
        <f t="shared" si="407"/>
        <v>48</v>
      </c>
      <c r="R2041" s="150"/>
      <c r="S2041" s="187" t="str">
        <f t="shared" si="408"/>
        <v/>
      </c>
      <c r="T2041" s="136" t="str">
        <f t="shared" si="409"/>
        <v>Charterhouse</v>
      </c>
      <c r="U2041" s="137" t="str">
        <f>IF(P2041="","",IF(N2041=1,"",IF(Q2041="","",IF(Q2041&lt;=100,100,IF(Table1[[#This Row],[Day]]="Wed",100,200)))))</f>
        <v/>
      </c>
      <c r="V2041" s="137" t="str">
        <f t="shared" si="410"/>
        <v/>
      </c>
      <c r="W2041" s="137" t="str">
        <f t="shared" si="411"/>
        <v/>
      </c>
      <c r="X2041" s="133">
        <f>100</f>
        <v>100</v>
      </c>
      <c r="Y2041" s="133" t="str">
        <f t="shared" si="412"/>
        <v/>
      </c>
      <c r="Z2041" s="133">
        <f t="shared" si="413"/>
        <v>-100</v>
      </c>
      <c r="AA2041" s="134" t="str">
        <f>TEXT(Table1[[#This Row],[Date]],"DDD")</f>
        <v>Sat</v>
      </c>
      <c r="AB2041" s="133" t="str">
        <f>IF(OR(G2041="Doomben",G2041="Eagle Farm"),"Q",IF(AND(Q2041&gt;1,Q2041&lt;55,Table1[[#This Row],[Source]]="Nat"),"Nat OK",IF(AND(Table1[[#This Row],[Source]]&lt;&gt;"Nat",Q2041&lt;55),"Poor &lt;55",IF(OR(G2041="Randwick",G2041="Flemington",G2041="Caulfield",G2041="Sandown Lake",G2041="Sandown Hill"),"Best","ave"))))</f>
        <v>Poor &lt;55</v>
      </c>
      <c r="AC2041" s="133">
        <f>IF(Q2041="","",IF(AB2041="Poor &lt;55",$AC$2*0.2%,IF(AND(AB2041="Q",AA2041&lt;&gt;"Wed"),$AC$2*0.4%,IF(AND(AB2041="Q",AA2041="Wed"),$AC$2*0.5%,IF(AND(AB2041="Ave",U2041=100),$AC$2*0.5%,IF(AND(AB2041="ave",U2041="",N2041=1,AG2041="Bush"),$AC$2*1%,IF(AND(AB2041="ave",U2041="",Q2041&gt;100),$AC$2*1.3%,IF(AND(AB2041="ave",U2041=""),$AC$2*1.2%,IF(AND(AB2041="Ave",U2041=200),$AC$2*1%,IF(AND(AB2041="Best",U2041=200),$AC$2*1.5%,IF(AND(AB2041="Best",U2041="",K2041&lt;&gt;"Pro Syd"),$AC$2*0.5%,IF(AND(AB2041="Best",U2041=""),$AC$2*1%,IF(AND(AB2041="Best",U2041=100,Table1[[#This Row],[State]]="NSW"),$AC$2*0.4%,IF(AND(AB2041="Best",U2041=100),$AC$2*1%,IF(Table1[[#This Row],[Adj]]="Nat OK",$AC$2*0.5%,"xxx")))))))))))))))</f>
        <v>20</v>
      </c>
      <c r="AD2041" s="133" t="str">
        <f t="shared" si="414"/>
        <v/>
      </c>
      <c r="AE2041" s="133">
        <f t="shared" si="415"/>
        <v>-20</v>
      </c>
      <c r="AF2041" s="133" t="str">
        <f>VLOOKUP(Table1[[#This Row],[Track]],$F$2672:$H$2715,2,FALSE)</f>
        <v>Vic</v>
      </c>
      <c r="AG2041" s="133" t="str">
        <f>VLOOKUP(Table1[[#This Row],[Track]],$F$2672:$H$2715,3,FALSE)</f>
        <v>-</v>
      </c>
      <c r="AH2041" s="133" t="str">
        <f>IF(Table1[[#This Row],[Date]]&lt;$AH$2,"",IF(Table1[[#This Row],[Date]]&lt;$AH$3,"Edge","Elite Combo"))</f>
        <v/>
      </c>
      <c r="AI2041" s="218">
        <f>Table1[[#This Row],[Time]]</f>
        <v>0.65625</v>
      </c>
      <c r="AJ2041" s="219" t="str">
        <f>Table1[[#This Row],[Track]]</f>
        <v>Caulfield</v>
      </c>
      <c r="AK2041" s="216">
        <f>Table1[[#This Row],[Race ]]</f>
        <v>7</v>
      </c>
      <c r="AL2041" s="219">
        <f>Table1[[#This Row],[TAB]]</f>
        <v>5</v>
      </c>
      <c r="AM2041" s="219" t="str">
        <f>Table1[[#This Row],[Selection]]</f>
        <v>Charterhouse</v>
      </c>
      <c r="AN2041" s="220" t="str">
        <f>Table1[[#This Row],[Sources]]</f>
        <v>E4-12</v>
      </c>
      <c r="AO2041" s="219">
        <f>Table1[[#This Row],[Scale Bet]]</f>
        <v>20</v>
      </c>
    </row>
    <row r="2042" spans="5:41" ht="16.5" customHeight="1" x14ac:dyDescent="0.25">
      <c r="E2042" s="185">
        <v>45626</v>
      </c>
      <c r="F2042" s="35">
        <v>0.65625</v>
      </c>
      <c r="G2042" s="36" t="s">
        <v>201</v>
      </c>
      <c r="H2042" s="36">
        <v>7</v>
      </c>
      <c r="I2042" s="36">
        <v>12</v>
      </c>
      <c r="J2042" s="36" t="s">
        <v>514</v>
      </c>
      <c r="K2042" s="36" t="s">
        <v>1</v>
      </c>
      <c r="L2042" s="165">
        <v>10</v>
      </c>
      <c r="M2042" s="134">
        <f t="shared" si="403"/>
        <v>23</v>
      </c>
      <c r="N2042" s="36">
        <f t="shared" si="404"/>
        <v>2</v>
      </c>
      <c r="O2042" s="135" t="str">
        <f t="shared" si="405"/>
        <v>E4-10/Nat-13</v>
      </c>
      <c r="P2042" s="186" t="str">
        <f t="shared" si="406"/>
        <v>OK</v>
      </c>
      <c r="Q2042" s="187">
        <f t="shared" si="407"/>
        <v>92</v>
      </c>
      <c r="R2042" s="150"/>
      <c r="S2042" s="187" t="str">
        <f t="shared" si="408"/>
        <v/>
      </c>
      <c r="T2042" s="136" t="str">
        <f t="shared" si="409"/>
        <v>Poison Chalice</v>
      </c>
      <c r="U2042" s="137">
        <f>IF(P2042="","",IF(N2042=1,"",IF(Q2042="","",IF(Q2042&lt;=100,100,IF(Table1[[#This Row],[Day]]="Wed",100,200)))))</f>
        <v>100</v>
      </c>
      <c r="V2042" s="137" t="str">
        <f t="shared" si="410"/>
        <v/>
      </c>
      <c r="W2042" s="137">
        <f t="shared" si="411"/>
        <v>-100</v>
      </c>
      <c r="X2042" s="133">
        <f>100</f>
        <v>100</v>
      </c>
      <c r="Y2042" s="133" t="str">
        <f t="shared" si="412"/>
        <v/>
      </c>
      <c r="Z2042" s="133">
        <f t="shared" si="413"/>
        <v>-100</v>
      </c>
      <c r="AA2042" s="134" t="str">
        <f>TEXT(Table1[[#This Row],[Date]],"DDD")</f>
        <v>Sat</v>
      </c>
      <c r="AB2042" s="133" t="str">
        <f>IF(OR(G2042="Doomben",G2042="Eagle Farm"),"Q",IF(AND(Q2042&gt;1,Q2042&lt;55,Table1[[#This Row],[Source]]="Nat"),"Nat OK",IF(AND(Table1[[#This Row],[Source]]&lt;&gt;"Nat",Q2042&lt;55),"Poor &lt;55",IF(OR(G2042="Randwick",G2042="Flemington",G2042="Caulfield",G2042="Sandown Lake",G2042="Sandown Hill"),"Best","ave"))))</f>
        <v>Best</v>
      </c>
      <c r="AC2042" s="133">
        <f>IF(Q2042="","",IF(AB2042="Poor &lt;55",$AC$2*0.2%,IF(AND(AB2042="Q",AA2042&lt;&gt;"Wed"),$AC$2*0.4%,IF(AND(AB2042="Q",AA2042="Wed"),$AC$2*0.5%,IF(AND(AB2042="Ave",U2042=100),$AC$2*0.5%,IF(AND(AB2042="ave",U2042="",N2042=1,AG2042="Bush"),$AC$2*1%,IF(AND(AB2042="ave",U2042="",Q2042&gt;100),$AC$2*1.3%,IF(AND(AB2042="ave",U2042=""),$AC$2*1.2%,IF(AND(AB2042="Ave",U2042=200),$AC$2*1%,IF(AND(AB2042="Best",U2042=200),$AC$2*1.5%,IF(AND(AB2042="Best",U2042="",K2042&lt;&gt;"Pro Syd"),$AC$2*0.5%,IF(AND(AB2042="Best",U2042=""),$AC$2*1%,IF(AND(AB2042="Best",U2042=100,Table1[[#This Row],[State]]="NSW"),$AC$2*0.4%,IF(AND(AB2042="Best",U2042=100),$AC$2*1%,IF(Table1[[#This Row],[Adj]]="Nat OK",$AC$2*0.5%,"xxx")))))))))))))))</f>
        <v>100</v>
      </c>
      <c r="AD2042" s="133" t="str">
        <f t="shared" si="414"/>
        <v/>
      </c>
      <c r="AE2042" s="133">
        <f t="shared" si="415"/>
        <v>-100</v>
      </c>
      <c r="AF2042" s="133" t="str">
        <f>VLOOKUP(Table1[[#This Row],[Track]],$F$2672:$H$2715,2,FALSE)</f>
        <v>Vic</v>
      </c>
      <c r="AG2042" s="133" t="str">
        <f>VLOOKUP(Table1[[#This Row],[Track]],$F$2672:$H$2715,3,FALSE)</f>
        <v>-</v>
      </c>
      <c r="AH2042" s="133" t="str">
        <f>IF(Table1[[#This Row],[Date]]&lt;$AH$2,"",IF(Table1[[#This Row],[Date]]&lt;$AH$3,"Edge","Elite Combo"))</f>
        <v/>
      </c>
      <c r="AI2042" s="218">
        <f>Table1[[#This Row],[Time]]</f>
        <v>0.65625</v>
      </c>
      <c r="AJ2042" s="219" t="str">
        <f>Table1[[#This Row],[Track]]</f>
        <v>Caulfield</v>
      </c>
      <c r="AK2042" s="216">
        <f>Table1[[#This Row],[Race ]]</f>
        <v>7</v>
      </c>
      <c r="AL2042" s="219">
        <f>Table1[[#This Row],[TAB]]</f>
        <v>12</v>
      </c>
      <c r="AM2042" s="219" t="str">
        <f>Table1[[#This Row],[Selection]]</f>
        <v>Poison Chalice</v>
      </c>
      <c r="AN2042" s="220" t="str">
        <f>Table1[[#This Row],[Sources]]</f>
        <v>E4-10/Nat-13</v>
      </c>
      <c r="AO2042" s="219">
        <f>Table1[[#This Row],[Scale Bet]]</f>
        <v>100</v>
      </c>
    </row>
    <row r="2043" spans="5:41" ht="16.5" customHeight="1" x14ac:dyDescent="0.25">
      <c r="E2043" s="185">
        <v>45626</v>
      </c>
      <c r="F2043" s="35">
        <v>0.65625</v>
      </c>
      <c r="G2043" s="36" t="s">
        <v>201</v>
      </c>
      <c r="H2043" s="36">
        <v>7</v>
      </c>
      <c r="I2043" s="36">
        <v>12</v>
      </c>
      <c r="J2043" s="36" t="s">
        <v>514</v>
      </c>
      <c r="K2043" s="36" t="s">
        <v>13</v>
      </c>
      <c r="L2043" s="165">
        <v>13</v>
      </c>
      <c r="M2043" s="134" t="str">
        <f t="shared" si="403"/>
        <v/>
      </c>
      <c r="N2043" s="36" t="str">
        <f t="shared" si="404"/>
        <v/>
      </c>
      <c r="O2043" s="135" t="str">
        <f t="shared" si="405"/>
        <v/>
      </c>
      <c r="P2043" s="186" t="str">
        <f t="shared" si="406"/>
        <v>OK</v>
      </c>
      <c r="Q2043" s="187" t="str">
        <f t="shared" si="407"/>
        <v/>
      </c>
      <c r="R2043" s="150"/>
      <c r="S2043" s="187" t="str">
        <f t="shared" si="408"/>
        <v/>
      </c>
      <c r="T2043" s="136" t="str">
        <f t="shared" si="409"/>
        <v>Poison Chalice</v>
      </c>
      <c r="U2043" s="137" t="str">
        <f>IF(P2043="","",IF(N2043=1,"",IF(Q2043="","",IF(Q2043&lt;=100,100,IF(Table1[[#This Row],[Day]]="Wed",100,200)))))</f>
        <v/>
      </c>
      <c r="V2043" s="137" t="str">
        <f t="shared" si="410"/>
        <v/>
      </c>
      <c r="W2043" s="137" t="str">
        <f t="shared" si="411"/>
        <v/>
      </c>
      <c r="X2043" s="133">
        <f>100</f>
        <v>100</v>
      </c>
      <c r="Y2043" s="133" t="str">
        <f t="shared" si="412"/>
        <v/>
      </c>
      <c r="Z2043" s="133">
        <f t="shared" si="413"/>
        <v>-100</v>
      </c>
      <c r="AA2043" s="134" t="str">
        <f>TEXT(Table1[[#This Row],[Date]],"DDD")</f>
        <v>Sat</v>
      </c>
      <c r="AB2043" s="133" t="str">
        <f>IF(OR(G2043="Doomben",G2043="Eagle Farm"),"Q",IF(AND(Q2043&gt;1,Q2043&lt;55,Table1[[#This Row],[Source]]="Nat"),"Nat OK",IF(AND(Table1[[#This Row],[Source]]&lt;&gt;"Nat",Q2043&lt;55),"Poor &lt;55",IF(OR(G2043="Randwick",G2043="Flemington",G2043="Caulfield",G2043="Sandown Lake",G2043="Sandown Hill"),"Best","ave"))))</f>
        <v>Best</v>
      </c>
      <c r="AC2043" s="133" t="str">
        <f>IF(Q2043="","",IF(AB2043="Poor &lt;55",$AC$2*0.2%,IF(AND(AB2043="Q",AA2043&lt;&gt;"Wed"),$AC$2*0.4%,IF(AND(AB2043="Q",AA2043="Wed"),$AC$2*0.5%,IF(AND(AB2043="Ave",U2043=100),$AC$2*0.5%,IF(AND(AB2043="ave",U2043="",N2043=1,AG2043="Bush"),$AC$2*1%,IF(AND(AB2043="ave",U2043="",Q2043&gt;100),$AC$2*1.3%,IF(AND(AB2043="ave",U2043=""),$AC$2*1.2%,IF(AND(AB2043="Ave",U2043=200),$AC$2*1%,IF(AND(AB2043="Best",U2043=200),$AC$2*1.5%,IF(AND(AB2043="Best",U2043="",K2043&lt;&gt;"Pro Syd"),$AC$2*0.5%,IF(AND(AB2043="Best",U2043=""),$AC$2*1%,IF(AND(AB2043="Best",U2043=100,Table1[[#This Row],[State]]="NSW"),$AC$2*0.4%,IF(AND(AB2043="Best",U2043=100),$AC$2*1%,IF(Table1[[#This Row],[Adj]]="Nat OK",$AC$2*0.5%,"xxx")))))))))))))))</f>
        <v/>
      </c>
      <c r="AD2043" s="133" t="str">
        <f t="shared" si="414"/>
        <v/>
      </c>
      <c r="AE2043" s="133" t="str">
        <f t="shared" si="415"/>
        <v/>
      </c>
      <c r="AF2043" s="133" t="str">
        <f>VLOOKUP(Table1[[#This Row],[Track]],$F$2672:$H$2715,2,FALSE)</f>
        <v>Vic</v>
      </c>
      <c r="AG2043" s="133" t="str">
        <f>VLOOKUP(Table1[[#This Row],[Track]],$F$2672:$H$2715,3,FALSE)</f>
        <v>-</v>
      </c>
      <c r="AH2043" s="133" t="str">
        <f>IF(Table1[[#This Row],[Date]]&lt;$AH$2,"",IF(Table1[[#This Row],[Date]]&lt;$AH$3,"Edge","Elite Combo"))</f>
        <v/>
      </c>
      <c r="AI2043" s="218">
        <f>Table1[[#This Row],[Time]]</f>
        <v>0.65625</v>
      </c>
      <c r="AJ2043" s="219" t="str">
        <f>Table1[[#This Row],[Track]]</f>
        <v>Caulfield</v>
      </c>
      <c r="AK2043" s="216">
        <f>Table1[[#This Row],[Race ]]</f>
        <v>7</v>
      </c>
      <c r="AL2043" s="219">
        <f>Table1[[#This Row],[TAB]]</f>
        <v>12</v>
      </c>
      <c r="AM2043" s="219" t="str">
        <f>Table1[[#This Row],[Selection]]</f>
        <v>Poison Chalice</v>
      </c>
      <c r="AN2043" s="220" t="str">
        <f>Table1[[#This Row],[Sources]]</f>
        <v/>
      </c>
      <c r="AO2043" s="219" t="str">
        <f>Table1[[#This Row],[Scale Bet]]</f>
        <v/>
      </c>
    </row>
    <row r="2044" spans="5:41" ht="16.5" customHeight="1" x14ac:dyDescent="0.25">
      <c r="E2044" s="185">
        <v>45626</v>
      </c>
      <c r="F2044" s="35">
        <v>0.72222222222222221</v>
      </c>
      <c r="G2044" s="36" t="s">
        <v>17</v>
      </c>
      <c r="H2044" s="36">
        <v>9</v>
      </c>
      <c r="I2044" s="36">
        <v>18</v>
      </c>
      <c r="J2044" s="36" t="s">
        <v>515</v>
      </c>
      <c r="K2044" s="36" t="s">
        <v>60</v>
      </c>
      <c r="L2044" s="165">
        <v>15</v>
      </c>
      <c r="M2044" s="134">
        <f t="shared" si="403"/>
        <v>15</v>
      </c>
      <c r="N2044" s="36">
        <f t="shared" si="404"/>
        <v>1</v>
      </c>
      <c r="O2044" s="135" t="str">
        <f t="shared" si="405"/>
        <v>Pro Syd-15</v>
      </c>
      <c r="P2044" s="186" t="str">
        <f t="shared" si="406"/>
        <v>OK</v>
      </c>
      <c r="Q2044" s="187">
        <f t="shared" si="407"/>
        <v>60</v>
      </c>
      <c r="R2044" s="150"/>
      <c r="S2044" s="187" t="str">
        <f t="shared" si="408"/>
        <v/>
      </c>
      <c r="T2044" s="136" t="str">
        <f t="shared" si="409"/>
        <v>State Of America</v>
      </c>
      <c r="U2044" s="137" t="str">
        <f>IF(P2044="","",IF(N2044=1,"",IF(Q2044="","",IF(Q2044&lt;=100,100,IF(Table1[[#This Row],[Day]]="Wed",100,200)))))</f>
        <v/>
      </c>
      <c r="V2044" s="137" t="str">
        <f t="shared" si="410"/>
        <v/>
      </c>
      <c r="W2044" s="137" t="str">
        <f t="shared" si="411"/>
        <v/>
      </c>
      <c r="X2044" s="133">
        <f>100</f>
        <v>100</v>
      </c>
      <c r="Y2044" s="133" t="str">
        <f t="shared" si="412"/>
        <v/>
      </c>
      <c r="Z2044" s="133">
        <f t="shared" si="413"/>
        <v>-100</v>
      </c>
      <c r="AA2044" s="134" t="str">
        <f>TEXT(Table1[[#This Row],[Date]],"DDD")</f>
        <v>Sat</v>
      </c>
      <c r="AB2044" s="133" t="str">
        <f>IF(OR(G2044="Doomben",G2044="Eagle Farm"),"Q",IF(AND(Q2044&gt;1,Q2044&lt;55,Table1[[#This Row],[Source]]="Nat"),"Nat OK",IF(AND(Table1[[#This Row],[Source]]&lt;&gt;"Nat",Q2044&lt;55),"Poor &lt;55",IF(OR(G2044="Randwick",G2044="Flemington",G2044="Caulfield",G2044="Sandown Lake",G2044="Sandown Hill"),"Best","ave"))))</f>
        <v>ave</v>
      </c>
      <c r="AC2044" s="133">
        <f>IF(Q2044="","",IF(AB2044="Poor &lt;55",$AC$2*0.2%,IF(AND(AB2044="Q",AA2044&lt;&gt;"Wed"),$AC$2*0.4%,IF(AND(AB2044="Q",AA2044="Wed"),$AC$2*0.5%,IF(AND(AB2044="Ave",U2044=100),$AC$2*0.5%,IF(AND(AB2044="ave",U2044="",N2044=1,AG2044="Bush"),$AC$2*1%,IF(AND(AB2044="ave",U2044="",Q2044&gt;100),$AC$2*1.3%,IF(AND(AB2044="ave",U2044=""),$AC$2*1.2%,IF(AND(AB2044="Ave",U2044=200),$AC$2*1%,IF(AND(AB2044="Best",U2044=200),$AC$2*1.5%,IF(AND(AB2044="Best",U2044="",K2044&lt;&gt;"Pro Syd"),$AC$2*0.5%,IF(AND(AB2044="Best",U2044=""),$AC$2*1%,IF(AND(AB2044="Best",U2044=100,Table1[[#This Row],[State]]="NSW"),$AC$2*0.4%,IF(AND(AB2044="Best",U2044=100),$AC$2*1%,IF(Table1[[#This Row],[Adj]]="Nat OK",$AC$2*0.5%,"xxx")))))))))))))))</f>
        <v>120</v>
      </c>
      <c r="AD2044" s="133" t="str">
        <f t="shared" si="414"/>
        <v/>
      </c>
      <c r="AE2044" s="133">
        <f t="shared" si="415"/>
        <v>-120</v>
      </c>
      <c r="AF2044" s="133" t="str">
        <f>VLOOKUP(Table1[[#This Row],[Track]],$F$2672:$H$2715,2,FALSE)</f>
        <v>NSW</v>
      </c>
      <c r="AG2044" s="133" t="str">
        <f>VLOOKUP(Table1[[#This Row],[Track]],$F$2672:$H$2715,3,FALSE)</f>
        <v>-</v>
      </c>
      <c r="AH2044" s="133" t="str">
        <f>IF(Table1[[#This Row],[Date]]&lt;$AH$2,"",IF(Table1[[#This Row],[Date]]&lt;$AH$3,"Edge","Elite Combo"))</f>
        <v/>
      </c>
      <c r="AI2044" s="218">
        <f>Table1[[#This Row],[Time]]</f>
        <v>0.72222222222222221</v>
      </c>
      <c r="AJ2044" s="219" t="str">
        <f>Table1[[#This Row],[Track]]</f>
        <v>Rosehill</v>
      </c>
      <c r="AK2044" s="216">
        <f>Table1[[#This Row],[Race ]]</f>
        <v>9</v>
      </c>
      <c r="AL2044" s="219">
        <f>Table1[[#This Row],[TAB]]</f>
        <v>18</v>
      </c>
      <c r="AM2044" s="219" t="str">
        <f>Table1[[#This Row],[Selection]]</f>
        <v>State Of America</v>
      </c>
      <c r="AN2044" s="220" t="str">
        <f>Table1[[#This Row],[Sources]]</f>
        <v>Pro Syd-15</v>
      </c>
      <c r="AO2044" s="219">
        <f>Table1[[#This Row],[Scale Bet]]</f>
        <v>120</v>
      </c>
    </row>
    <row r="2045" spans="5:41" ht="16.5" customHeight="1" x14ac:dyDescent="0.25">
      <c r="E2045" s="185">
        <v>45626</v>
      </c>
      <c r="F2045" s="35">
        <v>0.73611111111111116</v>
      </c>
      <c r="G2045" s="36" t="s">
        <v>201</v>
      </c>
      <c r="H2045" s="36">
        <v>10</v>
      </c>
      <c r="I2045" s="36">
        <v>7</v>
      </c>
      <c r="J2045" s="36" t="s">
        <v>516</v>
      </c>
      <c r="K2045" s="36" t="s">
        <v>1</v>
      </c>
      <c r="L2045" s="165">
        <v>10</v>
      </c>
      <c r="M2045" s="134">
        <f t="shared" si="403"/>
        <v>23</v>
      </c>
      <c r="N2045" s="36">
        <f t="shared" si="404"/>
        <v>2</v>
      </c>
      <c r="O2045" s="135" t="str">
        <f t="shared" si="405"/>
        <v>E4-10/Nat-13</v>
      </c>
      <c r="P2045" s="186" t="str">
        <f t="shared" si="406"/>
        <v>OK</v>
      </c>
      <c r="Q2045" s="187">
        <f t="shared" si="407"/>
        <v>92</v>
      </c>
      <c r="R2045" s="150"/>
      <c r="S2045" s="187" t="str">
        <f t="shared" si="408"/>
        <v/>
      </c>
      <c r="T2045" s="136" t="str">
        <f t="shared" si="409"/>
        <v>Electric Impulse</v>
      </c>
      <c r="U2045" s="137">
        <f>IF(P2045="","",IF(N2045=1,"",IF(Q2045="","",IF(Q2045&lt;=100,100,IF(Table1[[#This Row],[Day]]="Wed",100,200)))))</f>
        <v>100</v>
      </c>
      <c r="V2045" s="137" t="str">
        <f t="shared" si="410"/>
        <v/>
      </c>
      <c r="W2045" s="137">
        <f t="shared" si="411"/>
        <v>-100</v>
      </c>
      <c r="X2045" s="133">
        <f>100</f>
        <v>100</v>
      </c>
      <c r="Y2045" s="133" t="str">
        <f t="shared" si="412"/>
        <v/>
      </c>
      <c r="Z2045" s="133">
        <f t="shared" si="413"/>
        <v>-100</v>
      </c>
      <c r="AA2045" s="134" t="str">
        <f>TEXT(Table1[[#This Row],[Date]],"DDD")</f>
        <v>Sat</v>
      </c>
      <c r="AB2045" s="133" t="str">
        <f>IF(OR(G2045="Doomben",G2045="Eagle Farm"),"Q",IF(AND(Q2045&gt;1,Q2045&lt;55,Table1[[#This Row],[Source]]="Nat"),"Nat OK",IF(AND(Table1[[#This Row],[Source]]&lt;&gt;"Nat",Q2045&lt;55),"Poor &lt;55",IF(OR(G2045="Randwick",G2045="Flemington",G2045="Caulfield",G2045="Sandown Lake",G2045="Sandown Hill"),"Best","ave"))))</f>
        <v>Best</v>
      </c>
      <c r="AC2045" s="133">
        <f>IF(Q2045="","",IF(AB2045="Poor &lt;55",$AC$2*0.2%,IF(AND(AB2045="Q",AA2045&lt;&gt;"Wed"),$AC$2*0.4%,IF(AND(AB2045="Q",AA2045="Wed"),$AC$2*0.5%,IF(AND(AB2045="Ave",U2045=100),$AC$2*0.5%,IF(AND(AB2045="ave",U2045="",N2045=1,AG2045="Bush"),$AC$2*1%,IF(AND(AB2045="ave",U2045="",Q2045&gt;100),$AC$2*1.3%,IF(AND(AB2045="ave",U2045=""),$AC$2*1.2%,IF(AND(AB2045="Ave",U2045=200),$AC$2*1%,IF(AND(AB2045="Best",U2045=200),$AC$2*1.5%,IF(AND(AB2045="Best",U2045="",K2045&lt;&gt;"Pro Syd"),$AC$2*0.5%,IF(AND(AB2045="Best",U2045=""),$AC$2*1%,IF(AND(AB2045="Best",U2045=100,Table1[[#This Row],[State]]="NSW"),$AC$2*0.4%,IF(AND(AB2045="Best",U2045=100),$AC$2*1%,IF(Table1[[#This Row],[Adj]]="Nat OK",$AC$2*0.5%,"xxx")))))))))))))))</f>
        <v>100</v>
      </c>
      <c r="AD2045" s="133" t="str">
        <f t="shared" si="414"/>
        <v/>
      </c>
      <c r="AE2045" s="133">
        <f t="shared" si="415"/>
        <v>-100</v>
      </c>
      <c r="AF2045" s="133" t="str">
        <f>VLOOKUP(Table1[[#This Row],[Track]],$F$2672:$H$2715,2,FALSE)</f>
        <v>Vic</v>
      </c>
      <c r="AG2045" s="133" t="str">
        <f>VLOOKUP(Table1[[#This Row],[Track]],$F$2672:$H$2715,3,FALSE)</f>
        <v>-</v>
      </c>
      <c r="AH2045" s="133" t="str">
        <f>IF(Table1[[#This Row],[Date]]&lt;$AH$2,"",IF(Table1[[#This Row],[Date]]&lt;$AH$3,"Edge","Elite Combo"))</f>
        <v/>
      </c>
      <c r="AI2045" s="218">
        <f>Table1[[#This Row],[Time]]</f>
        <v>0.73611111111111116</v>
      </c>
      <c r="AJ2045" s="219" t="str">
        <f>Table1[[#This Row],[Track]]</f>
        <v>Caulfield</v>
      </c>
      <c r="AK2045" s="216">
        <f>Table1[[#This Row],[Race ]]</f>
        <v>10</v>
      </c>
      <c r="AL2045" s="219">
        <f>Table1[[#This Row],[TAB]]</f>
        <v>7</v>
      </c>
      <c r="AM2045" s="219" t="str">
        <f>Table1[[#This Row],[Selection]]</f>
        <v>Electric Impulse</v>
      </c>
      <c r="AN2045" s="220" t="str">
        <f>Table1[[#This Row],[Sources]]</f>
        <v>E4-10/Nat-13</v>
      </c>
      <c r="AO2045" s="219">
        <f>Table1[[#This Row],[Scale Bet]]</f>
        <v>100</v>
      </c>
    </row>
    <row r="2046" spans="5:41" ht="16.5" customHeight="1" x14ac:dyDescent="0.25">
      <c r="E2046" s="185">
        <v>45626</v>
      </c>
      <c r="F2046" s="35">
        <v>0.73611111111111116</v>
      </c>
      <c r="G2046" s="36" t="s">
        <v>201</v>
      </c>
      <c r="H2046" s="36">
        <v>10</v>
      </c>
      <c r="I2046" s="36">
        <v>7</v>
      </c>
      <c r="J2046" s="36" t="s">
        <v>516</v>
      </c>
      <c r="K2046" s="36" t="s">
        <v>13</v>
      </c>
      <c r="L2046" s="165">
        <v>13</v>
      </c>
      <c r="M2046" s="134" t="str">
        <f t="shared" si="403"/>
        <v/>
      </c>
      <c r="N2046" s="36" t="str">
        <f t="shared" si="404"/>
        <v/>
      </c>
      <c r="O2046" s="135" t="str">
        <f t="shared" si="405"/>
        <v/>
      </c>
      <c r="P2046" s="186" t="str">
        <f t="shared" si="406"/>
        <v>OK</v>
      </c>
      <c r="Q2046" s="187" t="str">
        <f t="shared" si="407"/>
        <v/>
      </c>
      <c r="R2046" s="150"/>
      <c r="S2046" s="187" t="str">
        <f t="shared" si="408"/>
        <v/>
      </c>
      <c r="T2046" s="136" t="str">
        <f t="shared" si="409"/>
        <v>Electric Impulse</v>
      </c>
      <c r="U2046" s="137" t="str">
        <f>IF(P2046="","",IF(N2046=1,"",IF(Q2046="","",IF(Q2046&lt;=100,100,IF(Table1[[#This Row],[Day]]="Wed",100,200)))))</f>
        <v/>
      </c>
      <c r="V2046" s="137" t="str">
        <f t="shared" si="410"/>
        <v/>
      </c>
      <c r="W2046" s="137" t="str">
        <f t="shared" si="411"/>
        <v/>
      </c>
      <c r="X2046" s="133">
        <f>100</f>
        <v>100</v>
      </c>
      <c r="Y2046" s="133" t="str">
        <f t="shared" si="412"/>
        <v/>
      </c>
      <c r="Z2046" s="133">
        <f t="shared" si="413"/>
        <v>-100</v>
      </c>
      <c r="AA2046" s="134" t="str">
        <f>TEXT(Table1[[#This Row],[Date]],"DDD")</f>
        <v>Sat</v>
      </c>
      <c r="AB2046" s="133" t="str">
        <f>IF(OR(G2046="Doomben",G2046="Eagle Farm"),"Q",IF(AND(Q2046&gt;1,Q2046&lt;55,Table1[[#This Row],[Source]]="Nat"),"Nat OK",IF(AND(Table1[[#This Row],[Source]]&lt;&gt;"Nat",Q2046&lt;55),"Poor &lt;55",IF(OR(G2046="Randwick",G2046="Flemington",G2046="Caulfield",G2046="Sandown Lake",G2046="Sandown Hill"),"Best","ave"))))</f>
        <v>Best</v>
      </c>
      <c r="AC2046" s="133" t="str">
        <f>IF(Q2046="","",IF(AB2046="Poor &lt;55",$AC$2*0.2%,IF(AND(AB2046="Q",AA2046&lt;&gt;"Wed"),$AC$2*0.4%,IF(AND(AB2046="Q",AA2046="Wed"),$AC$2*0.5%,IF(AND(AB2046="Ave",U2046=100),$AC$2*0.5%,IF(AND(AB2046="ave",U2046="",N2046=1,AG2046="Bush"),$AC$2*1%,IF(AND(AB2046="ave",U2046="",Q2046&gt;100),$AC$2*1.3%,IF(AND(AB2046="ave",U2046=""),$AC$2*1.2%,IF(AND(AB2046="Ave",U2046=200),$AC$2*1%,IF(AND(AB2046="Best",U2046=200),$AC$2*1.5%,IF(AND(AB2046="Best",U2046="",K2046&lt;&gt;"Pro Syd"),$AC$2*0.5%,IF(AND(AB2046="Best",U2046=""),$AC$2*1%,IF(AND(AB2046="Best",U2046=100,Table1[[#This Row],[State]]="NSW"),$AC$2*0.4%,IF(AND(AB2046="Best",U2046=100),$AC$2*1%,IF(Table1[[#This Row],[Adj]]="Nat OK",$AC$2*0.5%,"xxx")))))))))))))))</f>
        <v/>
      </c>
      <c r="AD2046" s="133" t="str">
        <f t="shared" si="414"/>
        <v/>
      </c>
      <c r="AE2046" s="133" t="str">
        <f t="shared" si="415"/>
        <v/>
      </c>
      <c r="AF2046" s="133" t="str">
        <f>VLOOKUP(Table1[[#This Row],[Track]],$F$2672:$H$2715,2,FALSE)</f>
        <v>Vic</v>
      </c>
      <c r="AG2046" s="133" t="str">
        <f>VLOOKUP(Table1[[#This Row],[Track]],$F$2672:$H$2715,3,FALSE)</f>
        <v>-</v>
      </c>
      <c r="AH2046" s="133" t="str">
        <f>IF(Table1[[#This Row],[Date]]&lt;$AH$2,"",IF(Table1[[#This Row],[Date]]&lt;$AH$3,"Edge","Elite Combo"))</f>
        <v/>
      </c>
      <c r="AI2046" s="218">
        <f>Table1[[#This Row],[Time]]</f>
        <v>0.73611111111111116</v>
      </c>
      <c r="AJ2046" s="219" t="str">
        <f>Table1[[#This Row],[Track]]</f>
        <v>Caulfield</v>
      </c>
      <c r="AK2046" s="216">
        <f>Table1[[#This Row],[Race ]]</f>
        <v>10</v>
      </c>
      <c r="AL2046" s="219">
        <f>Table1[[#This Row],[TAB]]</f>
        <v>7</v>
      </c>
      <c r="AM2046" s="219" t="str">
        <f>Table1[[#This Row],[Selection]]</f>
        <v>Electric Impulse</v>
      </c>
      <c r="AN2046" s="220" t="str">
        <f>Table1[[#This Row],[Sources]]</f>
        <v/>
      </c>
      <c r="AO2046" s="219" t="str">
        <f>Table1[[#This Row],[Scale Bet]]</f>
        <v/>
      </c>
    </row>
    <row r="2047" spans="5:41" ht="16.5" customHeight="1" x14ac:dyDescent="0.25">
      <c r="E2047" s="185">
        <v>45626</v>
      </c>
      <c r="F2047" s="35">
        <v>0.74652777777777779</v>
      </c>
      <c r="G2047" s="36" t="s">
        <v>17</v>
      </c>
      <c r="H2047" s="36">
        <v>10</v>
      </c>
      <c r="I2047" s="36">
        <v>15</v>
      </c>
      <c r="J2047" s="36" t="s">
        <v>90</v>
      </c>
      <c r="K2047" s="36" t="s">
        <v>60</v>
      </c>
      <c r="L2047" s="165">
        <v>15</v>
      </c>
      <c r="M2047" s="134">
        <f t="shared" si="403"/>
        <v>15</v>
      </c>
      <c r="N2047" s="36">
        <f t="shared" si="404"/>
        <v>1</v>
      </c>
      <c r="O2047" s="135" t="str">
        <f t="shared" si="405"/>
        <v>Pro Syd-15</v>
      </c>
      <c r="P2047" s="186" t="str">
        <f t="shared" si="406"/>
        <v>OK</v>
      </c>
      <c r="Q2047" s="187">
        <f t="shared" si="407"/>
        <v>60</v>
      </c>
      <c r="R2047" s="150">
        <v>4.5999999999999996</v>
      </c>
      <c r="S2047" s="187">
        <f t="shared" si="408"/>
        <v>276</v>
      </c>
      <c r="T2047" s="136" t="str">
        <f t="shared" si="409"/>
        <v>Eye Of The Fire</v>
      </c>
      <c r="U2047" s="137" t="str">
        <f>IF(P2047="","",IF(N2047=1,"",IF(Q2047="","",IF(Q2047&lt;=100,100,IF(Table1[[#This Row],[Day]]="Wed",100,200)))))</f>
        <v/>
      </c>
      <c r="V2047" s="137" t="str">
        <f t="shared" si="410"/>
        <v/>
      </c>
      <c r="W2047" s="137" t="str">
        <f t="shared" si="411"/>
        <v/>
      </c>
      <c r="X2047" s="133">
        <f>100</f>
        <v>100</v>
      </c>
      <c r="Y2047" s="133">
        <f t="shared" si="412"/>
        <v>459.99999999999994</v>
      </c>
      <c r="Z2047" s="133">
        <f t="shared" si="413"/>
        <v>359.99999999999994</v>
      </c>
      <c r="AA2047" s="134" t="str">
        <f>TEXT(Table1[[#This Row],[Date]],"DDD")</f>
        <v>Sat</v>
      </c>
      <c r="AB2047" s="133" t="str">
        <f>IF(OR(G2047="Doomben",G2047="Eagle Farm"),"Q",IF(AND(Q2047&gt;1,Q2047&lt;55,Table1[[#This Row],[Source]]="Nat"),"Nat OK",IF(AND(Table1[[#This Row],[Source]]&lt;&gt;"Nat",Q2047&lt;55),"Poor &lt;55",IF(OR(G2047="Randwick",G2047="Flemington",G2047="Caulfield",G2047="Sandown Lake",G2047="Sandown Hill"),"Best","ave"))))</f>
        <v>ave</v>
      </c>
      <c r="AC2047" s="133">
        <f>IF(Q2047="","",IF(AB2047="Poor &lt;55",$AC$2*0.2%,IF(AND(AB2047="Q",AA2047&lt;&gt;"Wed"),$AC$2*0.4%,IF(AND(AB2047="Q",AA2047="Wed"),$AC$2*0.5%,IF(AND(AB2047="Ave",U2047=100),$AC$2*0.5%,IF(AND(AB2047="ave",U2047="",N2047=1,AG2047="Bush"),$AC$2*1%,IF(AND(AB2047="ave",U2047="",Q2047&gt;100),$AC$2*1.3%,IF(AND(AB2047="ave",U2047=""),$AC$2*1.2%,IF(AND(AB2047="Ave",U2047=200),$AC$2*1%,IF(AND(AB2047="Best",U2047=200),$AC$2*1.5%,IF(AND(AB2047="Best",U2047="",K2047&lt;&gt;"Pro Syd"),$AC$2*0.5%,IF(AND(AB2047="Best",U2047=""),$AC$2*1%,IF(AND(AB2047="Best",U2047=100,Table1[[#This Row],[State]]="NSW"),$AC$2*0.4%,IF(AND(AB2047="Best",U2047=100),$AC$2*1%,IF(Table1[[#This Row],[Adj]]="Nat OK",$AC$2*0.5%,"xxx")))))))))))))))</f>
        <v>120</v>
      </c>
      <c r="AD2047" s="133">
        <f t="shared" si="414"/>
        <v>552</v>
      </c>
      <c r="AE2047" s="133">
        <f t="shared" si="415"/>
        <v>432</v>
      </c>
      <c r="AF2047" s="133" t="str">
        <f>VLOOKUP(Table1[[#This Row],[Track]],$F$2672:$H$2715,2,FALSE)</f>
        <v>NSW</v>
      </c>
      <c r="AG2047" s="133" t="str">
        <f>VLOOKUP(Table1[[#This Row],[Track]],$F$2672:$H$2715,3,FALSE)</f>
        <v>-</v>
      </c>
      <c r="AH2047" s="133" t="str">
        <f>IF(Table1[[#This Row],[Date]]&lt;$AH$2,"",IF(Table1[[#This Row],[Date]]&lt;$AH$3,"Edge","Elite Combo"))</f>
        <v/>
      </c>
      <c r="AI2047" s="218">
        <f>Table1[[#This Row],[Time]]</f>
        <v>0.74652777777777779</v>
      </c>
      <c r="AJ2047" s="219" t="str">
        <f>Table1[[#This Row],[Track]]</f>
        <v>Rosehill</v>
      </c>
      <c r="AK2047" s="216">
        <f>Table1[[#This Row],[Race ]]</f>
        <v>10</v>
      </c>
      <c r="AL2047" s="219">
        <f>Table1[[#This Row],[TAB]]</f>
        <v>15</v>
      </c>
      <c r="AM2047" s="219" t="str">
        <f>Table1[[#This Row],[Selection]]</f>
        <v>Eye Of The Fire</v>
      </c>
      <c r="AN2047" s="220" t="str">
        <f>Table1[[#This Row],[Sources]]</f>
        <v>Pro Syd-15</v>
      </c>
      <c r="AO2047" s="219">
        <f>Table1[[#This Row],[Scale Bet]]</f>
        <v>120</v>
      </c>
    </row>
    <row r="2048" spans="5:41" ht="16.5" customHeight="1" x14ac:dyDescent="0.25">
      <c r="E2048" s="185">
        <v>45633</v>
      </c>
      <c r="F2048" s="35">
        <v>0.54513888888888884</v>
      </c>
      <c r="G2048" s="36" t="s">
        <v>17</v>
      </c>
      <c r="H2048" s="36">
        <v>2</v>
      </c>
      <c r="I2048" s="36">
        <v>6</v>
      </c>
      <c r="J2048" s="36" t="s">
        <v>73</v>
      </c>
      <c r="K2048" s="36" t="s">
        <v>60</v>
      </c>
      <c r="L2048" s="165">
        <v>15</v>
      </c>
      <c r="M2048" s="134">
        <f t="shared" si="403"/>
        <v>15</v>
      </c>
      <c r="N2048" s="36">
        <f t="shared" si="404"/>
        <v>1</v>
      </c>
      <c r="O2048" s="135" t="str">
        <f t="shared" si="405"/>
        <v>Pro Syd-15</v>
      </c>
      <c r="P2048" s="186" t="str">
        <f t="shared" si="406"/>
        <v>OK</v>
      </c>
      <c r="Q2048" s="187">
        <f t="shared" si="407"/>
        <v>60</v>
      </c>
      <c r="R2048" s="150">
        <v>7.2</v>
      </c>
      <c r="S2048" s="187">
        <f t="shared" si="408"/>
        <v>432</v>
      </c>
      <c r="T2048" s="136" t="str">
        <f t="shared" si="409"/>
        <v>Justela</v>
      </c>
      <c r="U2048" s="137" t="str">
        <f>IF(P2048="","",IF(N2048=1,"",IF(Q2048="","",IF(Q2048&lt;=100,100,IF(Table1[[#This Row],[Day]]="Wed",100,200)))))</f>
        <v/>
      </c>
      <c r="V2048" s="137" t="str">
        <f t="shared" si="410"/>
        <v/>
      </c>
      <c r="W2048" s="137" t="str">
        <f t="shared" si="411"/>
        <v/>
      </c>
      <c r="X2048" s="133">
        <f>100</f>
        <v>100</v>
      </c>
      <c r="Y2048" s="133">
        <f t="shared" si="412"/>
        <v>720</v>
      </c>
      <c r="Z2048" s="133">
        <f t="shared" si="413"/>
        <v>620</v>
      </c>
      <c r="AA2048" s="134" t="str">
        <f>TEXT(Table1[[#This Row],[Date]],"DDD")</f>
        <v>Sat</v>
      </c>
      <c r="AB2048" s="133" t="str">
        <f>IF(OR(G2048="Doomben",G2048="Eagle Farm"),"Q",IF(AND(Q2048&gt;1,Q2048&lt;55,Table1[[#This Row],[Source]]="Nat"),"Nat OK",IF(AND(Table1[[#This Row],[Source]]&lt;&gt;"Nat",Q2048&lt;55),"Poor &lt;55",IF(OR(G2048="Randwick",G2048="Flemington",G2048="Caulfield",G2048="Sandown Lake",G2048="Sandown Hill"),"Best","ave"))))</f>
        <v>ave</v>
      </c>
      <c r="AC2048" s="133">
        <f>IF(Q2048="","",IF(AB2048="Poor &lt;55",$AC$2*0.2%,IF(AND(AB2048="Q",AA2048&lt;&gt;"Wed"),$AC$2*0.4%,IF(AND(AB2048="Q",AA2048="Wed"),$AC$2*0.5%,IF(AND(AB2048="Ave",U2048=100),$AC$2*0.5%,IF(AND(AB2048="ave",U2048="",N2048=1,AG2048="Bush"),$AC$2*1%,IF(AND(AB2048="ave",U2048="",Q2048&gt;100),$AC$2*1.3%,IF(AND(AB2048="ave",U2048=""),$AC$2*1.2%,IF(AND(AB2048="Ave",U2048=200),$AC$2*1%,IF(AND(AB2048="Best",U2048=200),$AC$2*1.5%,IF(AND(AB2048="Best",U2048="",K2048&lt;&gt;"Pro Syd"),$AC$2*0.5%,IF(AND(AB2048="Best",U2048=""),$AC$2*1%,IF(AND(AB2048="Best",U2048=100,Table1[[#This Row],[State]]="NSW"),$AC$2*0.4%,IF(AND(AB2048="Best",U2048=100),$AC$2*1%,IF(Table1[[#This Row],[Adj]]="Nat OK",$AC$2*0.5%,"xxx")))))))))))))))</f>
        <v>120</v>
      </c>
      <c r="AD2048" s="133">
        <f t="shared" si="414"/>
        <v>864</v>
      </c>
      <c r="AE2048" s="133">
        <f t="shared" si="415"/>
        <v>744</v>
      </c>
      <c r="AF2048" s="133" t="str">
        <f>VLOOKUP(Table1[[#This Row],[Track]],$F$2672:$H$2715,2,FALSE)</f>
        <v>NSW</v>
      </c>
      <c r="AG2048" s="133" t="str">
        <f>VLOOKUP(Table1[[#This Row],[Track]],$F$2672:$H$2715,3,FALSE)</f>
        <v>-</v>
      </c>
      <c r="AH2048" s="133" t="str">
        <f>IF(Table1[[#This Row],[Date]]&lt;$AH$2,"",IF(Table1[[#This Row],[Date]]&lt;$AH$3,"Edge","Elite Combo"))</f>
        <v/>
      </c>
      <c r="AI2048" s="218">
        <f>Table1[[#This Row],[Time]]</f>
        <v>0.54513888888888884</v>
      </c>
      <c r="AJ2048" s="219" t="str">
        <f>Table1[[#This Row],[Track]]</f>
        <v>Rosehill</v>
      </c>
      <c r="AK2048" s="216">
        <f>Table1[[#This Row],[Race ]]</f>
        <v>2</v>
      </c>
      <c r="AL2048" s="219">
        <f>Table1[[#This Row],[TAB]]</f>
        <v>6</v>
      </c>
      <c r="AM2048" s="219" t="str">
        <f>Table1[[#This Row],[Selection]]</f>
        <v>Justela</v>
      </c>
      <c r="AN2048" s="220" t="str">
        <f>Table1[[#This Row],[Sources]]</f>
        <v>Pro Syd-15</v>
      </c>
      <c r="AO2048" s="219">
        <f>Table1[[#This Row],[Scale Bet]]</f>
        <v>120</v>
      </c>
    </row>
    <row r="2049" spans="5:41" ht="16.5" customHeight="1" x14ac:dyDescent="0.25">
      <c r="E2049" s="185">
        <v>45633</v>
      </c>
      <c r="F2049" s="35">
        <v>0.54513888888888884</v>
      </c>
      <c r="G2049" s="36" t="s">
        <v>17</v>
      </c>
      <c r="H2049" s="36">
        <v>2</v>
      </c>
      <c r="I2049" s="36">
        <v>3</v>
      </c>
      <c r="J2049" s="36" t="s">
        <v>517</v>
      </c>
      <c r="K2049" s="36" t="s">
        <v>1</v>
      </c>
      <c r="L2049" s="165">
        <v>10</v>
      </c>
      <c r="M2049" s="134">
        <f t="shared" si="403"/>
        <v>10</v>
      </c>
      <c r="N2049" s="36">
        <f t="shared" si="404"/>
        <v>1</v>
      </c>
      <c r="O2049" s="135" t="str">
        <f t="shared" si="405"/>
        <v>E4-10</v>
      </c>
      <c r="P2049" s="186" t="str">
        <f t="shared" si="406"/>
        <v>OK</v>
      </c>
      <c r="Q2049" s="187">
        <f t="shared" si="407"/>
        <v>40</v>
      </c>
      <c r="R2049" s="150"/>
      <c r="S2049" s="187" t="str">
        <f t="shared" si="408"/>
        <v/>
      </c>
      <c r="T2049" s="136" t="str">
        <f t="shared" si="409"/>
        <v>Miss Hades</v>
      </c>
      <c r="U2049" s="137" t="str">
        <f>IF(P2049="","",IF(N2049=1,"",IF(Q2049="","",IF(Q2049&lt;=100,100,IF(Table1[[#This Row],[Day]]="Wed",100,200)))))</f>
        <v/>
      </c>
      <c r="V2049" s="137" t="str">
        <f t="shared" si="410"/>
        <v/>
      </c>
      <c r="W2049" s="137" t="str">
        <f t="shared" si="411"/>
        <v/>
      </c>
      <c r="X2049" s="133">
        <f>100</f>
        <v>100</v>
      </c>
      <c r="Y2049" s="133" t="str">
        <f t="shared" si="412"/>
        <v/>
      </c>
      <c r="Z2049" s="133">
        <f t="shared" si="413"/>
        <v>-100</v>
      </c>
      <c r="AA2049" s="134" t="str">
        <f>TEXT(Table1[[#This Row],[Date]],"DDD")</f>
        <v>Sat</v>
      </c>
      <c r="AB2049" s="133" t="str">
        <f>IF(OR(G2049="Doomben",G2049="Eagle Farm"),"Q",IF(AND(Q2049&gt;1,Q2049&lt;55,Table1[[#This Row],[Source]]="Nat"),"Nat OK",IF(AND(Table1[[#This Row],[Source]]&lt;&gt;"Nat",Q2049&lt;55),"Poor &lt;55",IF(OR(G2049="Randwick",G2049="Flemington",G2049="Caulfield",G2049="Sandown Lake",G2049="Sandown Hill"),"Best","ave"))))</f>
        <v>Poor &lt;55</v>
      </c>
      <c r="AC2049" s="133">
        <f>IF(Q2049="","",IF(AB2049="Poor &lt;55",$AC$2*0.2%,IF(AND(AB2049="Q",AA2049&lt;&gt;"Wed"),$AC$2*0.4%,IF(AND(AB2049="Q",AA2049="Wed"),$AC$2*0.5%,IF(AND(AB2049="Ave",U2049=100),$AC$2*0.5%,IF(AND(AB2049="ave",U2049="",N2049=1,AG2049="Bush"),$AC$2*1%,IF(AND(AB2049="ave",U2049="",Q2049&gt;100),$AC$2*1.3%,IF(AND(AB2049="ave",U2049=""),$AC$2*1.2%,IF(AND(AB2049="Ave",U2049=200),$AC$2*1%,IF(AND(AB2049="Best",U2049=200),$AC$2*1.5%,IF(AND(AB2049="Best",U2049="",K2049&lt;&gt;"Pro Syd"),$AC$2*0.5%,IF(AND(AB2049="Best",U2049=""),$AC$2*1%,IF(AND(AB2049="Best",U2049=100,Table1[[#This Row],[State]]="NSW"),$AC$2*0.4%,IF(AND(AB2049="Best",U2049=100),$AC$2*1%,IF(Table1[[#This Row],[Adj]]="Nat OK",$AC$2*0.5%,"xxx")))))))))))))))</f>
        <v>20</v>
      </c>
      <c r="AD2049" s="133" t="str">
        <f t="shared" si="414"/>
        <v/>
      </c>
      <c r="AE2049" s="133">
        <f t="shared" si="415"/>
        <v>-20</v>
      </c>
      <c r="AF2049" s="133" t="str">
        <f>VLOOKUP(Table1[[#This Row],[Track]],$F$2672:$H$2715,2,FALSE)</f>
        <v>NSW</v>
      </c>
      <c r="AG2049" s="133" t="str">
        <f>VLOOKUP(Table1[[#This Row],[Track]],$F$2672:$H$2715,3,FALSE)</f>
        <v>-</v>
      </c>
      <c r="AH2049" s="133" t="str">
        <f>IF(Table1[[#This Row],[Date]]&lt;$AH$2,"",IF(Table1[[#This Row],[Date]]&lt;$AH$3,"Edge","Elite Combo"))</f>
        <v/>
      </c>
      <c r="AI2049" s="218">
        <f>Table1[[#This Row],[Time]]</f>
        <v>0.54513888888888884</v>
      </c>
      <c r="AJ2049" s="219" t="str">
        <f>Table1[[#This Row],[Track]]</f>
        <v>Rosehill</v>
      </c>
      <c r="AK2049" s="216">
        <f>Table1[[#This Row],[Race ]]</f>
        <v>2</v>
      </c>
      <c r="AL2049" s="219">
        <f>Table1[[#This Row],[TAB]]</f>
        <v>3</v>
      </c>
      <c r="AM2049" s="219" t="str">
        <f>Table1[[#This Row],[Selection]]</f>
        <v>Miss Hades</v>
      </c>
      <c r="AN2049" s="220" t="str">
        <f>Table1[[#This Row],[Sources]]</f>
        <v>E4-10</v>
      </c>
      <c r="AO2049" s="219">
        <f>Table1[[#This Row],[Scale Bet]]</f>
        <v>20</v>
      </c>
    </row>
    <row r="2050" spans="5:41" ht="16.5" customHeight="1" x14ac:dyDescent="0.25">
      <c r="E2050" s="185">
        <v>45633</v>
      </c>
      <c r="F2050" s="35">
        <v>0.55555555555555558</v>
      </c>
      <c r="G2050" s="36" t="s">
        <v>63</v>
      </c>
      <c r="H2050" s="36">
        <v>3</v>
      </c>
      <c r="I2050" s="36">
        <v>2</v>
      </c>
      <c r="J2050" s="36" t="s">
        <v>64</v>
      </c>
      <c r="K2050" s="36" t="s">
        <v>1</v>
      </c>
      <c r="L2050" s="165">
        <v>20</v>
      </c>
      <c r="M2050" s="134">
        <f t="shared" si="403"/>
        <v>73</v>
      </c>
      <c r="N2050" s="36">
        <f t="shared" si="404"/>
        <v>4</v>
      </c>
      <c r="O2050" s="135" t="str">
        <f t="shared" si="405"/>
        <v>E4-20/Edge-20/Nat-20/Pro Mel-13</v>
      </c>
      <c r="P2050" s="186" t="str">
        <f t="shared" si="406"/>
        <v/>
      </c>
      <c r="Q2050" s="187">
        <f t="shared" si="407"/>
        <v>292</v>
      </c>
      <c r="R2050" s="150">
        <v>3.4</v>
      </c>
      <c r="S2050" s="187">
        <f t="shared" si="408"/>
        <v>992.8</v>
      </c>
      <c r="T2050" s="136" t="str">
        <f t="shared" si="409"/>
        <v>Cleo Cat</v>
      </c>
      <c r="U2050" s="137" t="str">
        <f>IF(P2050="","",IF(N2050=1,"",IF(Q2050="","",IF(Q2050&lt;=100,100,IF(Table1[[#This Row],[Day]]="Wed",100,200)))))</f>
        <v/>
      </c>
      <c r="V2050" s="137" t="str">
        <f t="shared" si="410"/>
        <v/>
      </c>
      <c r="W2050" s="137" t="str">
        <f t="shared" si="411"/>
        <v/>
      </c>
      <c r="X2050" s="133">
        <f>100</f>
        <v>100</v>
      </c>
      <c r="Y2050" s="133">
        <f t="shared" si="412"/>
        <v>340</v>
      </c>
      <c r="Z2050" s="133">
        <f t="shared" si="413"/>
        <v>240</v>
      </c>
      <c r="AA2050" s="134" t="str">
        <f>TEXT(Table1[[#This Row],[Date]],"DDD")</f>
        <v>Sat</v>
      </c>
      <c r="AB2050" s="133" t="str">
        <f>IF(OR(G2050="Doomben",G2050="Eagle Farm"),"Q",IF(AND(Q2050&gt;1,Q2050&lt;55,Table1[[#This Row],[Source]]="Nat"),"Nat OK",IF(AND(Table1[[#This Row],[Source]]&lt;&gt;"Nat",Q2050&lt;55),"Poor &lt;55",IF(OR(G2050="Randwick",G2050="Flemington",G2050="Caulfield",G2050="Sandown Lake",G2050="Sandown Hill"),"Best","ave"))))</f>
        <v>ave</v>
      </c>
      <c r="AC2050" s="133">
        <f>IF(Q2050="","",IF(AB2050="Poor &lt;55",$AC$2*0.2%,IF(AND(AB2050="Q",AA2050&lt;&gt;"Wed"),$AC$2*0.4%,IF(AND(AB2050="Q",AA2050="Wed"),$AC$2*0.5%,IF(AND(AB2050="Ave",U2050=100),$AC$2*0.5%,IF(AND(AB2050="ave",U2050="",N2050=1,AG2050="Bush"),$AC$2*1%,IF(AND(AB2050="ave",U2050="",Q2050&gt;100),$AC$2*1.3%,IF(AND(AB2050="ave",U2050=""),$AC$2*1.2%,IF(AND(AB2050="Ave",U2050=200),$AC$2*1%,IF(AND(AB2050="Best",U2050=200),$AC$2*1.5%,IF(AND(AB2050="Best",U2050="",K2050&lt;&gt;"Pro Syd"),$AC$2*0.5%,IF(AND(AB2050="Best",U2050=""),$AC$2*1%,IF(AND(AB2050="Best",U2050=100,Table1[[#This Row],[State]]="NSW"),$AC$2*0.4%,IF(AND(AB2050="Best",U2050=100),$AC$2*1%,IF(Table1[[#This Row],[Adj]]="Nat OK",$AC$2*0.5%,"xxx")))))))))))))))</f>
        <v>130</v>
      </c>
      <c r="AD2050" s="133">
        <f t="shared" si="414"/>
        <v>442</v>
      </c>
      <c r="AE2050" s="133">
        <f t="shared" si="415"/>
        <v>312</v>
      </c>
      <c r="AF2050" s="133" t="str">
        <f>VLOOKUP(Table1[[#This Row],[Track]],$F$2672:$H$2715,2,FALSE)</f>
        <v>Vic</v>
      </c>
      <c r="AG2050" s="133" t="str">
        <f>VLOOKUP(Table1[[#This Row],[Track]],$F$2672:$H$2715,3,FALSE)</f>
        <v>Bush</v>
      </c>
      <c r="AH2050" s="133" t="str">
        <f>IF(Table1[[#This Row],[Date]]&lt;$AH$2,"",IF(Table1[[#This Row],[Date]]&lt;$AH$3,"Edge","Elite Combo"))</f>
        <v/>
      </c>
      <c r="AI2050" s="218">
        <f>Table1[[#This Row],[Time]]</f>
        <v>0.55555555555555558</v>
      </c>
      <c r="AJ2050" s="219" t="str">
        <f>Table1[[#This Row],[Track]]</f>
        <v>Ballarat</v>
      </c>
      <c r="AK2050" s="216">
        <f>Table1[[#This Row],[Race ]]</f>
        <v>3</v>
      </c>
      <c r="AL2050" s="219">
        <f>Table1[[#This Row],[TAB]]</f>
        <v>2</v>
      </c>
      <c r="AM2050" s="219" t="str">
        <f>Table1[[#This Row],[Selection]]</f>
        <v>Cleo Cat</v>
      </c>
      <c r="AN2050" s="220" t="str">
        <f>Table1[[#This Row],[Sources]]</f>
        <v>E4-20/Edge-20/Nat-20/Pro Mel-13</v>
      </c>
      <c r="AO2050" s="219">
        <f>Table1[[#This Row],[Scale Bet]]</f>
        <v>130</v>
      </c>
    </row>
    <row r="2051" spans="5:41" ht="16.5" customHeight="1" x14ac:dyDescent="0.25">
      <c r="E2051" s="185">
        <v>45633</v>
      </c>
      <c r="F2051" s="35">
        <v>0.55555555555555558</v>
      </c>
      <c r="G2051" s="36" t="s">
        <v>63</v>
      </c>
      <c r="H2051" s="36">
        <v>3</v>
      </c>
      <c r="I2051" s="36">
        <v>2</v>
      </c>
      <c r="J2051" s="36" t="s">
        <v>64</v>
      </c>
      <c r="K2051" s="36" t="s">
        <v>40</v>
      </c>
      <c r="L2051" s="165">
        <v>20</v>
      </c>
      <c r="M2051" s="134" t="str">
        <f t="shared" si="403"/>
        <v/>
      </c>
      <c r="N2051" s="36" t="str">
        <f t="shared" si="404"/>
        <v/>
      </c>
      <c r="O2051" s="135" t="str">
        <f t="shared" si="405"/>
        <v/>
      </c>
      <c r="P2051" s="186" t="str">
        <f t="shared" si="406"/>
        <v/>
      </c>
      <c r="Q2051" s="187" t="str">
        <f t="shared" si="407"/>
        <v/>
      </c>
      <c r="R2051" s="150">
        <v>3.4</v>
      </c>
      <c r="S2051" s="187" t="str">
        <f t="shared" si="408"/>
        <v/>
      </c>
      <c r="T2051" s="136" t="str">
        <f t="shared" si="409"/>
        <v>Cleo Cat</v>
      </c>
      <c r="U2051" s="137" t="str">
        <f>IF(P2051="","",IF(N2051=1,"",IF(Q2051="","",IF(Q2051&lt;=100,100,IF(Table1[[#This Row],[Day]]="Wed",100,200)))))</f>
        <v/>
      </c>
      <c r="V2051" s="137" t="str">
        <f t="shared" si="410"/>
        <v/>
      </c>
      <c r="W2051" s="137" t="str">
        <f t="shared" si="411"/>
        <v/>
      </c>
      <c r="X2051" s="133">
        <f>100</f>
        <v>100</v>
      </c>
      <c r="Y2051" s="133">
        <f t="shared" si="412"/>
        <v>340</v>
      </c>
      <c r="Z2051" s="133">
        <f t="shared" si="413"/>
        <v>240</v>
      </c>
      <c r="AA2051" s="134" t="str">
        <f>TEXT(Table1[[#This Row],[Date]],"DDD")</f>
        <v>Sat</v>
      </c>
      <c r="AB2051" s="133" t="str">
        <f>IF(OR(G2051="Doomben",G2051="Eagle Farm"),"Q",IF(AND(Q2051&gt;1,Q2051&lt;55,Table1[[#This Row],[Source]]="Nat"),"Nat OK",IF(AND(Table1[[#This Row],[Source]]&lt;&gt;"Nat",Q2051&lt;55),"Poor &lt;55",IF(OR(G2051="Randwick",G2051="Flemington",G2051="Caulfield",G2051="Sandown Lake",G2051="Sandown Hill"),"Best","ave"))))</f>
        <v>ave</v>
      </c>
      <c r="AC2051" s="133" t="str">
        <f>IF(Q2051="","",IF(AB2051="Poor &lt;55",$AC$2*0.2%,IF(AND(AB2051="Q",AA2051&lt;&gt;"Wed"),$AC$2*0.4%,IF(AND(AB2051="Q",AA2051="Wed"),$AC$2*0.5%,IF(AND(AB2051="Ave",U2051=100),$AC$2*0.5%,IF(AND(AB2051="ave",U2051="",N2051=1,AG2051="Bush"),$AC$2*1%,IF(AND(AB2051="ave",U2051="",Q2051&gt;100),$AC$2*1.3%,IF(AND(AB2051="ave",U2051=""),$AC$2*1.2%,IF(AND(AB2051="Ave",U2051=200),$AC$2*1%,IF(AND(AB2051="Best",U2051=200),$AC$2*1.5%,IF(AND(AB2051="Best",U2051="",K2051&lt;&gt;"Pro Syd"),$AC$2*0.5%,IF(AND(AB2051="Best",U2051=""),$AC$2*1%,IF(AND(AB2051="Best",U2051=100,Table1[[#This Row],[State]]="NSW"),$AC$2*0.4%,IF(AND(AB2051="Best",U2051=100),$AC$2*1%,IF(Table1[[#This Row],[Adj]]="Nat OK",$AC$2*0.5%,"xxx")))))))))))))))</f>
        <v/>
      </c>
      <c r="AD2051" s="133" t="str">
        <f t="shared" si="414"/>
        <v/>
      </c>
      <c r="AE2051" s="133" t="str">
        <f t="shared" si="415"/>
        <v/>
      </c>
      <c r="AF2051" s="133" t="str">
        <f>VLOOKUP(Table1[[#This Row],[Track]],$F$2672:$H$2715,2,FALSE)</f>
        <v>Vic</v>
      </c>
      <c r="AG2051" s="133" t="str">
        <f>VLOOKUP(Table1[[#This Row],[Track]],$F$2672:$H$2715,3,FALSE)</f>
        <v>Bush</v>
      </c>
      <c r="AH2051" s="133" t="str">
        <f>IF(Table1[[#This Row],[Date]]&lt;$AH$2,"",IF(Table1[[#This Row],[Date]]&lt;$AH$3,"Edge","Elite Combo"))</f>
        <v/>
      </c>
      <c r="AI2051" s="218">
        <f>Table1[[#This Row],[Time]]</f>
        <v>0.55555555555555558</v>
      </c>
      <c r="AJ2051" s="219" t="str">
        <f>Table1[[#This Row],[Track]]</f>
        <v>Ballarat</v>
      </c>
      <c r="AK2051" s="216">
        <f>Table1[[#This Row],[Race ]]</f>
        <v>3</v>
      </c>
      <c r="AL2051" s="219">
        <f>Table1[[#This Row],[TAB]]</f>
        <v>2</v>
      </c>
      <c r="AM2051" s="219" t="str">
        <f>Table1[[#This Row],[Selection]]</f>
        <v>Cleo Cat</v>
      </c>
      <c r="AN2051" s="220" t="str">
        <f>Table1[[#This Row],[Sources]]</f>
        <v/>
      </c>
      <c r="AO2051" s="219" t="str">
        <f>Table1[[#This Row],[Scale Bet]]</f>
        <v/>
      </c>
    </row>
    <row r="2052" spans="5:41" ht="16.5" customHeight="1" x14ac:dyDescent="0.25">
      <c r="E2052" s="185">
        <v>45633</v>
      </c>
      <c r="F2052" s="35">
        <v>0.55555555555555558</v>
      </c>
      <c r="G2052" s="36" t="s">
        <v>63</v>
      </c>
      <c r="H2052" s="36">
        <v>3</v>
      </c>
      <c r="I2052" s="36">
        <v>2</v>
      </c>
      <c r="J2052" s="36" t="s">
        <v>64</v>
      </c>
      <c r="K2052" s="36" t="s">
        <v>13</v>
      </c>
      <c r="L2052" s="165">
        <v>20</v>
      </c>
      <c r="M2052" s="134" t="str">
        <f t="shared" si="403"/>
        <v/>
      </c>
      <c r="N2052" s="36" t="str">
        <f t="shared" si="404"/>
        <v/>
      </c>
      <c r="O2052" s="135" t="str">
        <f t="shared" si="405"/>
        <v/>
      </c>
      <c r="P2052" s="186" t="str">
        <f t="shared" si="406"/>
        <v/>
      </c>
      <c r="Q2052" s="187" t="str">
        <f t="shared" si="407"/>
        <v/>
      </c>
      <c r="R2052" s="150">
        <v>3.4</v>
      </c>
      <c r="S2052" s="187" t="str">
        <f t="shared" si="408"/>
        <v/>
      </c>
      <c r="T2052" s="136" t="str">
        <f t="shared" si="409"/>
        <v>Cleo Cat</v>
      </c>
      <c r="U2052" s="137" t="str">
        <f>IF(P2052="","",IF(N2052=1,"",IF(Q2052="","",IF(Q2052&lt;=100,100,IF(Table1[[#This Row],[Day]]="Wed",100,200)))))</f>
        <v/>
      </c>
      <c r="V2052" s="137" t="str">
        <f t="shared" si="410"/>
        <v/>
      </c>
      <c r="W2052" s="137" t="str">
        <f t="shared" si="411"/>
        <v/>
      </c>
      <c r="X2052" s="133">
        <f>100</f>
        <v>100</v>
      </c>
      <c r="Y2052" s="133">
        <f t="shared" si="412"/>
        <v>340</v>
      </c>
      <c r="Z2052" s="133">
        <f t="shared" si="413"/>
        <v>240</v>
      </c>
      <c r="AA2052" s="134" t="str">
        <f>TEXT(Table1[[#This Row],[Date]],"DDD")</f>
        <v>Sat</v>
      </c>
      <c r="AB2052" s="133" t="str">
        <f>IF(OR(G2052="Doomben",G2052="Eagle Farm"),"Q",IF(AND(Q2052&gt;1,Q2052&lt;55,Table1[[#This Row],[Source]]="Nat"),"Nat OK",IF(AND(Table1[[#This Row],[Source]]&lt;&gt;"Nat",Q2052&lt;55),"Poor &lt;55",IF(OR(G2052="Randwick",G2052="Flemington",G2052="Caulfield",G2052="Sandown Lake",G2052="Sandown Hill"),"Best","ave"))))</f>
        <v>ave</v>
      </c>
      <c r="AC2052" s="133" t="str">
        <f>IF(Q2052="","",IF(AB2052="Poor &lt;55",$AC$2*0.2%,IF(AND(AB2052="Q",AA2052&lt;&gt;"Wed"),$AC$2*0.4%,IF(AND(AB2052="Q",AA2052="Wed"),$AC$2*0.5%,IF(AND(AB2052="Ave",U2052=100),$AC$2*0.5%,IF(AND(AB2052="ave",U2052="",N2052=1,AG2052="Bush"),$AC$2*1%,IF(AND(AB2052="ave",U2052="",Q2052&gt;100),$AC$2*1.3%,IF(AND(AB2052="ave",U2052=""),$AC$2*1.2%,IF(AND(AB2052="Ave",U2052=200),$AC$2*1%,IF(AND(AB2052="Best",U2052=200),$AC$2*1.5%,IF(AND(AB2052="Best",U2052="",K2052&lt;&gt;"Pro Syd"),$AC$2*0.5%,IF(AND(AB2052="Best",U2052=""),$AC$2*1%,IF(AND(AB2052="Best",U2052=100,Table1[[#This Row],[State]]="NSW"),$AC$2*0.4%,IF(AND(AB2052="Best",U2052=100),$AC$2*1%,IF(Table1[[#This Row],[Adj]]="Nat OK",$AC$2*0.5%,"xxx")))))))))))))))</f>
        <v/>
      </c>
      <c r="AD2052" s="133" t="str">
        <f t="shared" si="414"/>
        <v/>
      </c>
      <c r="AE2052" s="133" t="str">
        <f t="shared" si="415"/>
        <v/>
      </c>
      <c r="AF2052" s="133" t="str">
        <f>VLOOKUP(Table1[[#This Row],[Track]],$F$2672:$H$2715,2,FALSE)</f>
        <v>Vic</v>
      </c>
      <c r="AG2052" s="133" t="str">
        <f>VLOOKUP(Table1[[#This Row],[Track]],$F$2672:$H$2715,3,FALSE)</f>
        <v>Bush</v>
      </c>
      <c r="AH2052" s="133" t="str">
        <f>IF(Table1[[#This Row],[Date]]&lt;$AH$2,"",IF(Table1[[#This Row],[Date]]&lt;$AH$3,"Edge","Elite Combo"))</f>
        <v/>
      </c>
      <c r="AI2052" s="218">
        <f>Table1[[#This Row],[Time]]</f>
        <v>0.55555555555555558</v>
      </c>
      <c r="AJ2052" s="219" t="str">
        <f>Table1[[#This Row],[Track]]</f>
        <v>Ballarat</v>
      </c>
      <c r="AK2052" s="216">
        <f>Table1[[#This Row],[Race ]]</f>
        <v>3</v>
      </c>
      <c r="AL2052" s="219">
        <f>Table1[[#This Row],[TAB]]</f>
        <v>2</v>
      </c>
      <c r="AM2052" s="219" t="str">
        <f>Table1[[#This Row],[Selection]]</f>
        <v>Cleo Cat</v>
      </c>
      <c r="AN2052" s="220" t="str">
        <f>Table1[[#This Row],[Sources]]</f>
        <v/>
      </c>
      <c r="AO2052" s="219" t="str">
        <f>Table1[[#This Row],[Scale Bet]]</f>
        <v/>
      </c>
    </row>
    <row r="2053" spans="5:41" ht="16.5" customHeight="1" x14ac:dyDescent="0.25">
      <c r="E2053" s="185">
        <v>45633</v>
      </c>
      <c r="F2053" s="35">
        <v>0.55555555555555558</v>
      </c>
      <c r="G2053" s="36" t="s">
        <v>63</v>
      </c>
      <c r="H2053" s="36">
        <v>3</v>
      </c>
      <c r="I2053" s="36">
        <v>2</v>
      </c>
      <c r="J2053" s="36" t="s">
        <v>64</v>
      </c>
      <c r="K2053" s="36" t="s">
        <v>18</v>
      </c>
      <c r="L2053" s="165">
        <v>13</v>
      </c>
      <c r="M2053" s="134" t="str">
        <f t="shared" si="403"/>
        <v/>
      </c>
      <c r="N2053" s="36" t="str">
        <f t="shared" si="404"/>
        <v/>
      </c>
      <c r="O2053" s="135" t="str">
        <f t="shared" si="405"/>
        <v/>
      </c>
      <c r="P2053" s="186" t="str">
        <f t="shared" si="406"/>
        <v/>
      </c>
      <c r="Q2053" s="187" t="str">
        <f t="shared" si="407"/>
        <v/>
      </c>
      <c r="R2053" s="150">
        <v>3.4</v>
      </c>
      <c r="S2053" s="187" t="str">
        <f t="shared" si="408"/>
        <v/>
      </c>
      <c r="T2053" s="136" t="str">
        <f t="shared" si="409"/>
        <v>Cleo Cat</v>
      </c>
      <c r="U2053" s="137" t="str">
        <f>IF(P2053="","",IF(N2053=1,"",IF(Q2053="","",IF(Q2053&lt;=100,100,IF(Table1[[#This Row],[Day]]="Wed",100,200)))))</f>
        <v/>
      </c>
      <c r="V2053" s="137" t="str">
        <f t="shared" si="410"/>
        <v/>
      </c>
      <c r="W2053" s="137" t="str">
        <f t="shared" si="411"/>
        <v/>
      </c>
      <c r="X2053" s="133">
        <f>100</f>
        <v>100</v>
      </c>
      <c r="Y2053" s="133">
        <f t="shared" si="412"/>
        <v>340</v>
      </c>
      <c r="Z2053" s="133">
        <f t="shared" si="413"/>
        <v>240</v>
      </c>
      <c r="AA2053" s="134" t="str">
        <f>TEXT(Table1[[#This Row],[Date]],"DDD")</f>
        <v>Sat</v>
      </c>
      <c r="AB2053" s="133" t="str">
        <f>IF(OR(G2053="Doomben",G2053="Eagle Farm"),"Q",IF(AND(Q2053&gt;1,Q2053&lt;55,Table1[[#This Row],[Source]]="Nat"),"Nat OK",IF(AND(Table1[[#This Row],[Source]]&lt;&gt;"Nat",Q2053&lt;55),"Poor &lt;55",IF(OR(G2053="Randwick",G2053="Flemington",G2053="Caulfield",G2053="Sandown Lake",G2053="Sandown Hill"),"Best","ave"))))</f>
        <v>ave</v>
      </c>
      <c r="AC2053" s="133" t="str">
        <f>IF(Q2053="","",IF(AB2053="Poor &lt;55",$AC$2*0.2%,IF(AND(AB2053="Q",AA2053&lt;&gt;"Wed"),$AC$2*0.4%,IF(AND(AB2053="Q",AA2053="Wed"),$AC$2*0.5%,IF(AND(AB2053="Ave",U2053=100),$AC$2*0.5%,IF(AND(AB2053="ave",U2053="",N2053=1,AG2053="Bush"),$AC$2*1%,IF(AND(AB2053="ave",U2053="",Q2053&gt;100),$AC$2*1.3%,IF(AND(AB2053="ave",U2053=""),$AC$2*1.2%,IF(AND(AB2053="Ave",U2053=200),$AC$2*1%,IF(AND(AB2053="Best",U2053=200),$AC$2*1.5%,IF(AND(AB2053="Best",U2053="",K2053&lt;&gt;"Pro Syd"),$AC$2*0.5%,IF(AND(AB2053="Best",U2053=""),$AC$2*1%,IF(AND(AB2053="Best",U2053=100,Table1[[#This Row],[State]]="NSW"),$AC$2*0.4%,IF(AND(AB2053="Best",U2053=100),$AC$2*1%,IF(Table1[[#This Row],[Adj]]="Nat OK",$AC$2*0.5%,"xxx")))))))))))))))</f>
        <v/>
      </c>
      <c r="AD2053" s="133" t="str">
        <f t="shared" si="414"/>
        <v/>
      </c>
      <c r="AE2053" s="133" t="str">
        <f t="shared" si="415"/>
        <v/>
      </c>
      <c r="AF2053" s="133" t="str">
        <f>VLOOKUP(Table1[[#This Row],[Track]],$F$2672:$H$2715,2,FALSE)</f>
        <v>Vic</v>
      </c>
      <c r="AG2053" s="133" t="str">
        <f>VLOOKUP(Table1[[#This Row],[Track]],$F$2672:$H$2715,3,FALSE)</f>
        <v>Bush</v>
      </c>
      <c r="AH2053" s="133" t="str">
        <f>IF(Table1[[#This Row],[Date]]&lt;$AH$2,"",IF(Table1[[#This Row],[Date]]&lt;$AH$3,"Edge","Elite Combo"))</f>
        <v/>
      </c>
      <c r="AI2053" s="218">
        <f>Table1[[#This Row],[Time]]</f>
        <v>0.55555555555555558</v>
      </c>
      <c r="AJ2053" s="219" t="str">
        <f>Table1[[#This Row],[Track]]</f>
        <v>Ballarat</v>
      </c>
      <c r="AK2053" s="216">
        <f>Table1[[#This Row],[Race ]]</f>
        <v>3</v>
      </c>
      <c r="AL2053" s="219">
        <f>Table1[[#This Row],[TAB]]</f>
        <v>2</v>
      </c>
      <c r="AM2053" s="219" t="str">
        <f>Table1[[#This Row],[Selection]]</f>
        <v>Cleo Cat</v>
      </c>
      <c r="AN2053" s="220" t="str">
        <f>Table1[[#This Row],[Sources]]</f>
        <v/>
      </c>
      <c r="AO2053" s="219" t="str">
        <f>Table1[[#This Row],[Scale Bet]]</f>
        <v/>
      </c>
    </row>
    <row r="2054" spans="5:41" ht="16.5" customHeight="1" x14ac:dyDescent="0.25">
      <c r="E2054" s="185">
        <v>45633</v>
      </c>
      <c r="F2054" s="35">
        <v>0.57499999999999996</v>
      </c>
      <c r="G2054" s="36" t="s">
        <v>28</v>
      </c>
      <c r="H2054" s="36">
        <v>2</v>
      </c>
      <c r="I2054" s="36">
        <v>8</v>
      </c>
      <c r="J2054" s="36" t="s">
        <v>518</v>
      </c>
      <c r="K2054" s="36" t="s">
        <v>13</v>
      </c>
      <c r="L2054" s="165">
        <v>11</v>
      </c>
      <c r="M2054" s="134">
        <f t="shared" si="403"/>
        <v>11</v>
      </c>
      <c r="N2054" s="36">
        <f t="shared" si="404"/>
        <v>1</v>
      </c>
      <c r="O2054" s="135" t="str">
        <f t="shared" si="405"/>
        <v>Nat-11</v>
      </c>
      <c r="P2054" s="186" t="str">
        <f t="shared" si="406"/>
        <v/>
      </c>
      <c r="Q2054" s="187">
        <f t="shared" si="407"/>
        <v>44</v>
      </c>
      <c r="R2054" s="150"/>
      <c r="S2054" s="187" t="str">
        <f t="shared" si="408"/>
        <v/>
      </c>
      <c r="T2054" s="136" t="str">
        <f t="shared" si="409"/>
        <v>El Pensador</v>
      </c>
      <c r="U2054" s="137" t="str">
        <f>IF(P2054="","",IF(N2054=1,"",IF(Q2054="","",IF(Q2054&lt;=100,100,IF(Table1[[#This Row],[Day]]="Wed",100,200)))))</f>
        <v/>
      </c>
      <c r="V2054" s="137" t="str">
        <f t="shared" si="410"/>
        <v/>
      </c>
      <c r="W2054" s="137" t="str">
        <f t="shared" si="411"/>
        <v/>
      </c>
      <c r="X2054" s="133">
        <f>100</f>
        <v>100</v>
      </c>
      <c r="Y2054" s="133" t="str">
        <f t="shared" si="412"/>
        <v/>
      </c>
      <c r="Z2054" s="133">
        <f t="shared" si="413"/>
        <v>-100</v>
      </c>
      <c r="AA2054" s="134" t="str">
        <f>TEXT(Table1[[#This Row],[Date]],"DDD")</f>
        <v>Sat</v>
      </c>
      <c r="AB2054" s="133" t="str">
        <f>IF(OR(G2054="Doomben",G2054="Eagle Farm"),"Q",IF(AND(Q2054&gt;1,Q2054&lt;55,Table1[[#This Row],[Source]]="Nat"),"Nat OK",IF(AND(Table1[[#This Row],[Source]]&lt;&gt;"Nat",Q2054&lt;55),"Poor &lt;55",IF(OR(G2054="Randwick",G2054="Flemington",G2054="Caulfield",G2054="Sandown Lake",G2054="Sandown Hill"),"Best","ave"))))</f>
        <v>Q</v>
      </c>
      <c r="AC2054" s="133">
        <f>IF(Q2054="","",IF(AB2054="Poor &lt;55",$AC$2*0.2%,IF(AND(AB2054="Q",AA2054&lt;&gt;"Wed"),$AC$2*0.4%,IF(AND(AB2054="Q",AA2054="Wed"),$AC$2*0.5%,IF(AND(AB2054="Ave",U2054=100),$AC$2*0.5%,IF(AND(AB2054="ave",U2054="",N2054=1,AG2054="Bush"),$AC$2*1%,IF(AND(AB2054="ave",U2054="",Q2054&gt;100),$AC$2*1.3%,IF(AND(AB2054="ave",U2054=""),$AC$2*1.2%,IF(AND(AB2054="Ave",U2054=200),$AC$2*1%,IF(AND(AB2054="Best",U2054=200),$AC$2*1.5%,IF(AND(AB2054="Best",U2054="",K2054&lt;&gt;"Pro Syd"),$AC$2*0.5%,IF(AND(AB2054="Best",U2054=""),$AC$2*1%,IF(AND(AB2054="Best",U2054=100,Table1[[#This Row],[State]]="NSW"),$AC$2*0.4%,IF(AND(AB2054="Best",U2054=100),$AC$2*1%,IF(Table1[[#This Row],[Adj]]="Nat OK",$AC$2*0.5%,"xxx")))))))))))))))</f>
        <v>40</v>
      </c>
      <c r="AD2054" s="133" t="str">
        <f t="shared" si="414"/>
        <v/>
      </c>
      <c r="AE2054" s="133">
        <f t="shared" si="415"/>
        <v>-40</v>
      </c>
      <c r="AF2054" s="133" t="str">
        <f>VLOOKUP(Table1[[#This Row],[Track]],$F$2672:$H$2715,2,FALSE)</f>
        <v>Qld</v>
      </c>
      <c r="AG2054" s="133" t="str">
        <f>VLOOKUP(Table1[[#This Row],[Track]],$F$2672:$H$2715,3,FALSE)</f>
        <v>-</v>
      </c>
      <c r="AH2054" s="133" t="str">
        <f>IF(Table1[[#This Row],[Date]]&lt;$AH$2,"",IF(Table1[[#This Row],[Date]]&lt;$AH$3,"Edge","Elite Combo"))</f>
        <v/>
      </c>
      <c r="AI2054" s="218">
        <f>Table1[[#This Row],[Time]]</f>
        <v>0.57499999999999996</v>
      </c>
      <c r="AJ2054" s="219" t="str">
        <f>Table1[[#This Row],[Track]]</f>
        <v>Eagle Farm</v>
      </c>
      <c r="AK2054" s="216">
        <f>Table1[[#This Row],[Race ]]</f>
        <v>2</v>
      </c>
      <c r="AL2054" s="219">
        <f>Table1[[#This Row],[TAB]]</f>
        <v>8</v>
      </c>
      <c r="AM2054" s="219" t="str">
        <f>Table1[[#This Row],[Selection]]</f>
        <v>El Pensador</v>
      </c>
      <c r="AN2054" s="220" t="str">
        <f>Table1[[#This Row],[Sources]]</f>
        <v>Nat-11</v>
      </c>
      <c r="AO2054" s="219">
        <f>Table1[[#This Row],[Scale Bet]]</f>
        <v>40</v>
      </c>
    </row>
    <row r="2055" spans="5:41" ht="16.5" customHeight="1" x14ac:dyDescent="0.25">
      <c r="E2055" s="185">
        <v>45633</v>
      </c>
      <c r="F2055" s="35">
        <v>0.61805555555555558</v>
      </c>
      <c r="G2055" s="36" t="s">
        <v>17</v>
      </c>
      <c r="H2055" s="36">
        <v>5</v>
      </c>
      <c r="I2055" s="36">
        <v>3</v>
      </c>
      <c r="J2055" s="36" t="s">
        <v>71</v>
      </c>
      <c r="K2055" s="36" t="s">
        <v>1</v>
      </c>
      <c r="L2055" s="165">
        <v>11.000000000000002</v>
      </c>
      <c r="M2055" s="134">
        <f t="shared" ref="M2055:M2118" si="416">IF(AND(J2055=J2054,E2055=E2054),"",IF(AND(E2055=E2058,J2055=J2058),L2055+L2056+L2057+L2058,IF(AND(E2055=E2057,J2055=J2057),L2055+L2056+L2057,IF(AND(E2055=E2056,J2055=J2056),L2055+L2056,L2055))))</f>
        <v>40</v>
      </c>
      <c r="N2055" s="36">
        <f t="shared" ref="N2055:N2118" si="417">IF(M2055=L2055,1,IF(M2055="","",IF(AND(E2055=E2058,J2055=J2058),4,IF(AND(E2055=E2057,J2055=J2057),3,IF(AND(E2055=E2056,J2055=J2056),2,"XXX")))))</f>
        <v>3</v>
      </c>
      <c r="O2055" s="135" t="str">
        <f t="shared" ref="O2055:O2118" si="418">IF(N2055="","",IF(N2055=4,K2055&amp;"-"&amp;L2055&amp;"/"&amp;K2056&amp;"-"&amp;L2056&amp;"/"&amp;K2057&amp;"-"&amp;L2057&amp;"/"&amp;K2058&amp;"-"&amp;L2058,IF(N2055=3,K2055&amp;"-"&amp;L2055&amp;"/"&amp;K2056&amp;"-"&amp;L2056&amp;"/"&amp;K2057&amp;"-"&amp;L2057,IF(N2055=2,K2055&amp;"-"&amp;L2055&amp;"/"&amp;K2056&amp;"-"&amp;L2056,IF(N2055=1,K2055&amp;"-"&amp;L2055,"""""xxx")))))</f>
        <v>E4-11/Edge-14/Nat-15</v>
      </c>
      <c r="P2055" s="186" t="str">
        <f t="shared" ref="P2055:P2118" si="419">IF(OR(G2055="Randwick",G2055="Rosehill",G2055="Flemington",G2055="Caulfield",G2055="Sandown Lake",G2055="Sandown Hill",G2055="Moonee Valley"),"OK","")</f>
        <v>OK</v>
      </c>
      <c r="Q2055" s="187">
        <f t="shared" ref="Q2055:Q2118" si="420">IF(M2055="","",(M2055*($Q$1/1000)/$R$1)*$Q$2)</f>
        <v>160</v>
      </c>
      <c r="R2055" s="150"/>
      <c r="S2055" s="187" t="str">
        <f t="shared" ref="S2055:S2118" si="421">IF(Q2055="","",IF(R2055="","",R2055*Q2055))</f>
        <v/>
      </c>
      <c r="T2055" s="136" t="str">
        <f t="shared" ref="T2055:T2118" si="422">TRIM(PROPER(J2055))</f>
        <v>Fiddlers Green</v>
      </c>
      <c r="U2055" s="137">
        <f>IF(P2055="","",IF(N2055=1,"",IF(Q2055="","",IF(Q2055&lt;=100,100,IF(Table1[[#This Row],[Day]]="Wed",100,200)))))</f>
        <v>200</v>
      </c>
      <c r="V2055" s="137" t="str">
        <f t="shared" ref="V2055:V2118" si="423">IF(U2055="","",IF(R2055="","",U2055*R2055))</f>
        <v/>
      </c>
      <c r="W2055" s="137">
        <f t="shared" ref="W2055:W2118" si="424">IF(U2055="","",IF(V2055="",U2055*-1,V2055-U2055))</f>
        <v>-200</v>
      </c>
      <c r="X2055" s="133">
        <f>100</f>
        <v>100</v>
      </c>
      <c r="Y2055" s="133" t="str">
        <f t="shared" ref="Y2055:Y2118" si="425">IF(R2055="","",X2055*R2055)</f>
        <v/>
      </c>
      <c r="Z2055" s="133">
        <f t="shared" ref="Z2055:Z2118" si="426">IF(Y2055="",X2055*-1,Y2055-X2054)</f>
        <v>-100</v>
      </c>
      <c r="AA2055" s="134" t="str">
        <f>TEXT(Table1[[#This Row],[Date]],"DDD")</f>
        <v>Sat</v>
      </c>
      <c r="AB2055" s="133" t="str">
        <f>IF(OR(G2055="Doomben",G2055="Eagle Farm"),"Q",IF(AND(Q2055&gt;1,Q2055&lt;55,Table1[[#This Row],[Source]]="Nat"),"Nat OK",IF(AND(Table1[[#This Row],[Source]]&lt;&gt;"Nat",Q2055&lt;55),"Poor &lt;55",IF(OR(G2055="Randwick",G2055="Flemington",G2055="Caulfield",G2055="Sandown Lake",G2055="Sandown Hill"),"Best","ave"))))</f>
        <v>ave</v>
      </c>
      <c r="AC2055" s="133">
        <f>IF(Q2055="","",IF(AB2055="Poor &lt;55",$AC$2*0.2%,IF(AND(AB2055="Q",AA2055&lt;&gt;"Wed"),$AC$2*0.4%,IF(AND(AB2055="Q",AA2055="Wed"),$AC$2*0.5%,IF(AND(AB2055="Ave",U2055=100),$AC$2*0.5%,IF(AND(AB2055="ave",U2055="",N2055=1,AG2055="Bush"),$AC$2*1%,IF(AND(AB2055="ave",U2055="",Q2055&gt;100),$AC$2*1.3%,IF(AND(AB2055="ave",U2055=""),$AC$2*1.2%,IF(AND(AB2055="Ave",U2055=200),$AC$2*1%,IF(AND(AB2055="Best",U2055=200),$AC$2*1.5%,IF(AND(AB2055="Best",U2055="",K2055&lt;&gt;"Pro Syd"),$AC$2*0.5%,IF(AND(AB2055="Best",U2055=""),$AC$2*1%,IF(AND(AB2055="Best",U2055=100,Table1[[#This Row],[State]]="NSW"),$AC$2*0.4%,IF(AND(AB2055="Best",U2055=100),$AC$2*1%,IF(Table1[[#This Row],[Adj]]="Nat OK",$AC$2*0.5%,"xxx")))))))))))))))</f>
        <v>100</v>
      </c>
      <c r="AD2055" s="133" t="str">
        <f t="shared" ref="AD2055:AD2118" si="427">IF(AC2055="","",IF(R2055="","",AC2055*R2055))</f>
        <v/>
      </c>
      <c r="AE2055" s="133">
        <f t="shared" ref="AE2055:AE2118" si="428">IF(AC2055="","",IF(AD2055="",AC2055*-1,AD2055-AC2055))</f>
        <v>-100</v>
      </c>
      <c r="AF2055" s="133" t="str">
        <f>VLOOKUP(Table1[[#This Row],[Track]],$F$2672:$H$2715,2,FALSE)</f>
        <v>NSW</v>
      </c>
      <c r="AG2055" s="133" t="str">
        <f>VLOOKUP(Table1[[#This Row],[Track]],$F$2672:$H$2715,3,FALSE)</f>
        <v>-</v>
      </c>
      <c r="AH2055" s="133" t="str">
        <f>IF(Table1[[#This Row],[Date]]&lt;$AH$2,"",IF(Table1[[#This Row],[Date]]&lt;$AH$3,"Edge","Elite Combo"))</f>
        <v/>
      </c>
      <c r="AI2055" s="218">
        <f>Table1[[#This Row],[Time]]</f>
        <v>0.61805555555555558</v>
      </c>
      <c r="AJ2055" s="219" t="str">
        <f>Table1[[#This Row],[Track]]</f>
        <v>Rosehill</v>
      </c>
      <c r="AK2055" s="216">
        <f>Table1[[#This Row],[Race ]]</f>
        <v>5</v>
      </c>
      <c r="AL2055" s="219">
        <f>Table1[[#This Row],[TAB]]</f>
        <v>3</v>
      </c>
      <c r="AM2055" s="219" t="str">
        <f>Table1[[#This Row],[Selection]]</f>
        <v>Fiddlers Green</v>
      </c>
      <c r="AN2055" s="220" t="str">
        <f>Table1[[#This Row],[Sources]]</f>
        <v>E4-11/Edge-14/Nat-15</v>
      </c>
      <c r="AO2055" s="219">
        <f>Table1[[#This Row],[Scale Bet]]</f>
        <v>100</v>
      </c>
    </row>
    <row r="2056" spans="5:41" ht="16.5" customHeight="1" x14ac:dyDescent="0.25">
      <c r="E2056" s="185">
        <v>45633</v>
      </c>
      <c r="F2056" s="35">
        <v>0.61805555555555558</v>
      </c>
      <c r="G2056" s="36" t="s">
        <v>17</v>
      </c>
      <c r="H2056" s="36">
        <v>5</v>
      </c>
      <c r="I2056" s="36">
        <v>3</v>
      </c>
      <c r="J2056" s="36" t="s">
        <v>71</v>
      </c>
      <c r="K2056" s="36" t="s">
        <v>40</v>
      </c>
      <c r="L2056" s="165">
        <v>14</v>
      </c>
      <c r="M2056" s="134" t="str">
        <f t="shared" si="416"/>
        <v/>
      </c>
      <c r="N2056" s="36" t="str">
        <f t="shared" si="417"/>
        <v/>
      </c>
      <c r="O2056" s="135" t="str">
        <f t="shared" si="418"/>
        <v/>
      </c>
      <c r="P2056" s="186" t="str">
        <f t="shared" si="419"/>
        <v>OK</v>
      </c>
      <c r="Q2056" s="187" t="str">
        <f t="shared" si="420"/>
        <v/>
      </c>
      <c r="R2056" s="150"/>
      <c r="S2056" s="187" t="str">
        <f t="shared" si="421"/>
        <v/>
      </c>
      <c r="T2056" s="136" t="str">
        <f t="shared" si="422"/>
        <v>Fiddlers Green</v>
      </c>
      <c r="U2056" s="137" t="str">
        <f>IF(P2056="","",IF(N2056=1,"",IF(Q2056="","",IF(Q2056&lt;=100,100,IF(Table1[[#This Row],[Day]]="Wed",100,200)))))</f>
        <v/>
      </c>
      <c r="V2056" s="137" t="str">
        <f t="shared" si="423"/>
        <v/>
      </c>
      <c r="W2056" s="137" t="str">
        <f t="shared" si="424"/>
        <v/>
      </c>
      <c r="X2056" s="133">
        <f>100</f>
        <v>100</v>
      </c>
      <c r="Y2056" s="133" t="str">
        <f t="shared" si="425"/>
        <v/>
      </c>
      <c r="Z2056" s="133">
        <f t="shared" si="426"/>
        <v>-100</v>
      </c>
      <c r="AA2056" s="134" t="str">
        <f>TEXT(Table1[[#This Row],[Date]],"DDD")</f>
        <v>Sat</v>
      </c>
      <c r="AB2056" s="133" t="str">
        <f>IF(OR(G2056="Doomben",G2056="Eagle Farm"),"Q",IF(AND(Q2056&gt;1,Q2056&lt;55,Table1[[#This Row],[Source]]="Nat"),"Nat OK",IF(AND(Table1[[#This Row],[Source]]&lt;&gt;"Nat",Q2056&lt;55),"Poor &lt;55",IF(OR(G2056="Randwick",G2056="Flemington",G2056="Caulfield",G2056="Sandown Lake",G2056="Sandown Hill"),"Best","ave"))))</f>
        <v>ave</v>
      </c>
      <c r="AC2056" s="133" t="str">
        <f>IF(Q2056="","",IF(AB2056="Poor &lt;55",$AC$2*0.2%,IF(AND(AB2056="Q",AA2056&lt;&gt;"Wed"),$AC$2*0.4%,IF(AND(AB2056="Q",AA2056="Wed"),$AC$2*0.5%,IF(AND(AB2056="Ave",U2056=100),$AC$2*0.5%,IF(AND(AB2056="ave",U2056="",N2056=1,AG2056="Bush"),$AC$2*1%,IF(AND(AB2056="ave",U2056="",Q2056&gt;100),$AC$2*1.3%,IF(AND(AB2056="ave",U2056=""),$AC$2*1.2%,IF(AND(AB2056="Ave",U2056=200),$AC$2*1%,IF(AND(AB2056="Best",U2056=200),$AC$2*1.5%,IF(AND(AB2056="Best",U2056="",K2056&lt;&gt;"Pro Syd"),$AC$2*0.5%,IF(AND(AB2056="Best",U2056=""),$AC$2*1%,IF(AND(AB2056="Best",U2056=100,Table1[[#This Row],[State]]="NSW"),$AC$2*0.4%,IF(AND(AB2056="Best",U2056=100),$AC$2*1%,IF(Table1[[#This Row],[Adj]]="Nat OK",$AC$2*0.5%,"xxx")))))))))))))))</f>
        <v/>
      </c>
      <c r="AD2056" s="133" t="str">
        <f t="shared" si="427"/>
        <v/>
      </c>
      <c r="AE2056" s="133" t="str">
        <f t="shared" si="428"/>
        <v/>
      </c>
      <c r="AF2056" s="133" t="str">
        <f>VLOOKUP(Table1[[#This Row],[Track]],$F$2672:$H$2715,2,FALSE)</f>
        <v>NSW</v>
      </c>
      <c r="AG2056" s="133" t="str">
        <f>VLOOKUP(Table1[[#This Row],[Track]],$F$2672:$H$2715,3,FALSE)</f>
        <v>-</v>
      </c>
      <c r="AH2056" s="133" t="str">
        <f>IF(Table1[[#This Row],[Date]]&lt;$AH$2,"",IF(Table1[[#This Row],[Date]]&lt;$AH$3,"Edge","Elite Combo"))</f>
        <v/>
      </c>
      <c r="AI2056" s="218">
        <f>Table1[[#This Row],[Time]]</f>
        <v>0.61805555555555558</v>
      </c>
      <c r="AJ2056" s="219" t="str">
        <f>Table1[[#This Row],[Track]]</f>
        <v>Rosehill</v>
      </c>
      <c r="AK2056" s="216">
        <f>Table1[[#This Row],[Race ]]</f>
        <v>5</v>
      </c>
      <c r="AL2056" s="219">
        <f>Table1[[#This Row],[TAB]]</f>
        <v>3</v>
      </c>
      <c r="AM2056" s="219" t="str">
        <f>Table1[[#This Row],[Selection]]</f>
        <v>Fiddlers Green</v>
      </c>
      <c r="AN2056" s="220" t="str">
        <f>Table1[[#This Row],[Sources]]</f>
        <v/>
      </c>
      <c r="AO2056" s="219" t="str">
        <f>Table1[[#This Row],[Scale Bet]]</f>
        <v/>
      </c>
    </row>
    <row r="2057" spans="5:41" ht="16.5" customHeight="1" x14ac:dyDescent="0.25">
      <c r="E2057" s="185">
        <v>45633</v>
      </c>
      <c r="F2057" s="35">
        <v>0.61805555555555558</v>
      </c>
      <c r="G2057" s="36" t="s">
        <v>17</v>
      </c>
      <c r="H2057" s="36">
        <v>5</v>
      </c>
      <c r="I2057" s="36">
        <v>3</v>
      </c>
      <c r="J2057" s="36" t="s">
        <v>71</v>
      </c>
      <c r="K2057" s="36" t="s">
        <v>13</v>
      </c>
      <c r="L2057" s="165">
        <v>15</v>
      </c>
      <c r="M2057" s="134" t="str">
        <f t="shared" si="416"/>
        <v/>
      </c>
      <c r="N2057" s="36" t="str">
        <f t="shared" si="417"/>
        <v/>
      </c>
      <c r="O2057" s="135" t="str">
        <f t="shared" si="418"/>
        <v/>
      </c>
      <c r="P2057" s="186" t="str">
        <f t="shared" si="419"/>
        <v>OK</v>
      </c>
      <c r="Q2057" s="187" t="str">
        <f t="shared" si="420"/>
        <v/>
      </c>
      <c r="R2057" s="150"/>
      <c r="S2057" s="187" t="str">
        <f t="shared" si="421"/>
        <v/>
      </c>
      <c r="T2057" s="136" t="str">
        <f t="shared" si="422"/>
        <v>Fiddlers Green</v>
      </c>
      <c r="U2057" s="137" t="str">
        <f>IF(P2057="","",IF(N2057=1,"",IF(Q2057="","",IF(Q2057&lt;=100,100,IF(Table1[[#This Row],[Day]]="Wed",100,200)))))</f>
        <v/>
      </c>
      <c r="V2057" s="137" t="str">
        <f t="shared" si="423"/>
        <v/>
      </c>
      <c r="W2057" s="137" t="str">
        <f t="shared" si="424"/>
        <v/>
      </c>
      <c r="X2057" s="133">
        <f>100</f>
        <v>100</v>
      </c>
      <c r="Y2057" s="133" t="str">
        <f t="shared" si="425"/>
        <v/>
      </c>
      <c r="Z2057" s="133">
        <f t="shared" si="426"/>
        <v>-100</v>
      </c>
      <c r="AA2057" s="134" t="str">
        <f>TEXT(Table1[[#This Row],[Date]],"DDD")</f>
        <v>Sat</v>
      </c>
      <c r="AB2057" s="133" t="str">
        <f>IF(OR(G2057="Doomben",G2057="Eagle Farm"),"Q",IF(AND(Q2057&gt;1,Q2057&lt;55,Table1[[#This Row],[Source]]="Nat"),"Nat OK",IF(AND(Table1[[#This Row],[Source]]&lt;&gt;"Nat",Q2057&lt;55),"Poor &lt;55",IF(OR(G2057="Randwick",G2057="Flemington",G2057="Caulfield",G2057="Sandown Lake",G2057="Sandown Hill"),"Best","ave"))))</f>
        <v>ave</v>
      </c>
      <c r="AC2057" s="133" t="str">
        <f>IF(Q2057="","",IF(AB2057="Poor &lt;55",$AC$2*0.2%,IF(AND(AB2057="Q",AA2057&lt;&gt;"Wed"),$AC$2*0.4%,IF(AND(AB2057="Q",AA2057="Wed"),$AC$2*0.5%,IF(AND(AB2057="Ave",U2057=100),$AC$2*0.5%,IF(AND(AB2057="ave",U2057="",N2057=1,AG2057="Bush"),$AC$2*1%,IF(AND(AB2057="ave",U2057="",Q2057&gt;100),$AC$2*1.3%,IF(AND(AB2057="ave",U2057=""),$AC$2*1.2%,IF(AND(AB2057="Ave",U2057=200),$AC$2*1%,IF(AND(AB2057="Best",U2057=200),$AC$2*1.5%,IF(AND(AB2057="Best",U2057="",K2057&lt;&gt;"Pro Syd"),$AC$2*0.5%,IF(AND(AB2057="Best",U2057=""),$AC$2*1%,IF(AND(AB2057="Best",U2057=100,Table1[[#This Row],[State]]="NSW"),$AC$2*0.4%,IF(AND(AB2057="Best",U2057=100),$AC$2*1%,IF(Table1[[#This Row],[Adj]]="Nat OK",$AC$2*0.5%,"xxx")))))))))))))))</f>
        <v/>
      </c>
      <c r="AD2057" s="133" t="str">
        <f t="shared" si="427"/>
        <v/>
      </c>
      <c r="AE2057" s="133" t="str">
        <f t="shared" si="428"/>
        <v/>
      </c>
      <c r="AF2057" s="133" t="str">
        <f>VLOOKUP(Table1[[#This Row],[Track]],$F$2672:$H$2715,2,FALSE)</f>
        <v>NSW</v>
      </c>
      <c r="AG2057" s="133" t="str">
        <f>VLOOKUP(Table1[[#This Row],[Track]],$F$2672:$H$2715,3,FALSE)</f>
        <v>-</v>
      </c>
      <c r="AH2057" s="133" t="str">
        <f>IF(Table1[[#This Row],[Date]]&lt;$AH$2,"",IF(Table1[[#This Row],[Date]]&lt;$AH$3,"Edge","Elite Combo"))</f>
        <v/>
      </c>
      <c r="AI2057" s="218">
        <f>Table1[[#This Row],[Time]]</f>
        <v>0.61805555555555558</v>
      </c>
      <c r="AJ2057" s="219" t="str">
        <f>Table1[[#This Row],[Track]]</f>
        <v>Rosehill</v>
      </c>
      <c r="AK2057" s="216">
        <f>Table1[[#This Row],[Race ]]</f>
        <v>5</v>
      </c>
      <c r="AL2057" s="219">
        <f>Table1[[#This Row],[TAB]]</f>
        <v>3</v>
      </c>
      <c r="AM2057" s="219" t="str">
        <f>Table1[[#This Row],[Selection]]</f>
        <v>Fiddlers Green</v>
      </c>
      <c r="AN2057" s="220" t="str">
        <f>Table1[[#This Row],[Sources]]</f>
        <v/>
      </c>
      <c r="AO2057" s="219" t="str">
        <f>Table1[[#This Row],[Scale Bet]]</f>
        <v/>
      </c>
    </row>
    <row r="2058" spans="5:41" ht="16.5" customHeight="1" x14ac:dyDescent="0.25">
      <c r="E2058" s="185">
        <v>45633</v>
      </c>
      <c r="F2058" s="35">
        <v>0.62361111111111112</v>
      </c>
      <c r="G2058" s="36" t="s">
        <v>28</v>
      </c>
      <c r="H2058" s="36">
        <v>4</v>
      </c>
      <c r="I2058" s="36">
        <v>14</v>
      </c>
      <c r="J2058" s="36" t="s">
        <v>519</v>
      </c>
      <c r="K2058" s="36" t="s">
        <v>13</v>
      </c>
      <c r="L2058" s="165">
        <v>11</v>
      </c>
      <c r="M2058" s="134">
        <f t="shared" si="416"/>
        <v>11</v>
      </c>
      <c r="N2058" s="36">
        <f t="shared" si="417"/>
        <v>1</v>
      </c>
      <c r="O2058" s="135" t="str">
        <f t="shared" si="418"/>
        <v>Nat-11</v>
      </c>
      <c r="P2058" s="186" t="str">
        <f t="shared" si="419"/>
        <v/>
      </c>
      <c r="Q2058" s="187">
        <f t="shared" si="420"/>
        <v>44</v>
      </c>
      <c r="R2058" s="150"/>
      <c r="S2058" s="187" t="str">
        <f t="shared" si="421"/>
        <v/>
      </c>
      <c r="T2058" s="136" t="str">
        <f t="shared" si="422"/>
        <v>Ten Trinity Square</v>
      </c>
      <c r="U2058" s="137" t="str">
        <f>IF(P2058="","",IF(N2058=1,"",IF(Q2058="","",IF(Q2058&lt;=100,100,IF(Table1[[#This Row],[Day]]="Wed",100,200)))))</f>
        <v/>
      </c>
      <c r="V2058" s="137" t="str">
        <f t="shared" si="423"/>
        <v/>
      </c>
      <c r="W2058" s="137" t="str">
        <f t="shared" si="424"/>
        <v/>
      </c>
      <c r="X2058" s="133">
        <f>100</f>
        <v>100</v>
      </c>
      <c r="Y2058" s="133" t="str">
        <f t="shared" si="425"/>
        <v/>
      </c>
      <c r="Z2058" s="133">
        <f t="shared" si="426"/>
        <v>-100</v>
      </c>
      <c r="AA2058" s="134" t="str">
        <f>TEXT(Table1[[#This Row],[Date]],"DDD")</f>
        <v>Sat</v>
      </c>
      <c r="AB2058" s="133" t="str">
        <f>IF(OR(G2058="Doomben",G2058="Eagle Farm"),"Q",IF(AND(Q2058&gt;1,Q2058&lt;55,Table1[[#This Row],[Source]]="Nat"),"Nat OK",IF(AND(Table1[[#This Row],[Source]]&lt;&gt;"Nat",Q2058&lt;55),"Poor &lt;55",IF(OR(G2058="Randwick",G2058="Flemington",G2058="Caulfield",G2058="Sandown Lake",G2058="Sandown Hill"),"Best","ave"))))</f>
        <v>Q</v>
      </c>
      <c r="AC2058" s="133">
        <f>IF(Q2058="","",IF(AB2058="Poor &lt;55",$AC$2*0.2%,IF(AND(AB2058="Q",AA2058&lt;&gt;"Wed"),$AC$2*0.4%,IF(AND(AB2058="Q",AA2058="Wed"),$AC$2*0.5%,IF(AND(AB2058="Ave",U2058=100),$AC$2*0.5%,IF(AND(AB2058="ave",U2058="",N2058=1,AG2058="Bush"),$AC$2*1%,IF(AND(AB2058="ave",U2058="",Q2058&gt;100),$AC$2*1.3%,IF(AND(AB2058="ave",U2058=""),$AC$2*1.2%,IF(AND(AB2058="Ave",U2058=200),$AC$2*1%,IF(AND(AB2058="Best",U2058=200),$AC$2*1.5%,IF(AND(AB2058="Best",U2058="",K2058&lt;&gt;"Pro Syd"),$AC$2*0.5%,IF(AND(AB2058="Best",U2058=""),$AC$2*1%,IF(AND(AB2058="Best",U2058=100,Table1[[#This Row],[State]]="NSW"),$AC$2*0.4%,IF(AND(AB2058="Best",U2058=100),$AC$2*1%,IF(Table1[[#This Row],[Adj]]="Nat OK",$AC$2*0.5%,"xxx")))))))))))))))</f>
        <v>40</v>
      </c>
      <c r="AD2058" s="133" t="str">
        <f t="shared" si="427"/>
        <v/>
      </c>
      <c r="AE2058" s="133">
        <f t="shared" si="428"/>
        <v>-40</v>
      </c>
      <c r="AF2058" s="133" t="str">
        <f>VLOOKUP(Table1[[#This Row],[Track]],$F$2672:$H$2715,2,FALSE)</f>
        <v>Qld</v>
      </c>
      <c r="AG2058" s="133" t="str">
        <f>VLOOKUP(Table1[[#This Row],[Track]],$F$2672:$H$2715,3,FALSE)</f>
        <v>-</v>
      </c>
      <c r="AH2058" s="133" t="str">
        <f>IF(Table1[[#This Row],[Date]]&lt;$AH$2,"",IF(Table1[[#This Row],[Date]]&lt;$AH$3,"Edge","Elite Combo"))</f>
        <v/>
      </c>
      <c r="AI2058" s="218">
        <f>Table1[[#This Row],[Time]]</f>
        <v>0.62361111111111112</v>
      </c>
      <c r="AJ2058" s="219" t="str">
        <f>Table1[[#This Row],[Track]]</f>
        <v>Eagle Farm</v>
      </c>
      <c r="AK2058" s="216">
        <f>Table1[[#This Row],[Race ]]</f>
        <v>4</v>
      </c>
      <c r="AL2058" s="219">
        <f>Table1[[#This Row],[TAB]]</f>
        <v>14</v>
      </c>
      <c r="AM2058" s="219" t="str">
        <f>Table1[[#This Row],[Selection]]</f>
        <v>Ten Trinity Square</v>
      </c>
      <c r="AN2058" s="220" t="str">
        <f>Table1[[#This Row],[Sources]]</f>
        <v>Nat-11</v>
      </c>
      <c r="AO2058" s="219">
        <f>Table1[[#This Row],[Scale Bet]]</f>
        <v>40</v>
      </c>
    </row>
    <row r="2059" spans="5:41" ht="16.5" customHeight="1" x14ac:dyDescent="0.25">
      <c r="E2059" s="185">
        <v>45633</v>
      </c>
      <c r="F2059" s="35">
        <v>0.64236111111111116</v>
      </c>
      <c r="G2059" s="36" t="s">
        <v>17</v>
      </c>
      <c r="H2059" s="36">
        <v>6</v>
      </c>
      <c r="I2059" s="36">
        <v>1</v>
      </c>
      <c r="J2059" s="36" t="s">
        <v>74</v>
      </c>
      <c r="K2059" s="36" t="s">
        <v>60</v>
      </c>
      <c r="L2059" s="165">
        <v>10</v>
      </c>
      <c r="M2059" s="134">
        <f t="shared" si="416"/>
        <v>10</v>
      </c>
      <c r="N2059" s="36">
        <f t="shared" si="417"/>
        <v>1</v>
      </c>
      <c r="O2059" s="135" t="str">
        <f t="shared" si="418"/>
        <v>Pro Syd-10</v>
      </c>
      <c r="P2059" s="186" t="str">
        <f t="shared" si="419"/>
        <v>OK</v>
      </c>
      <c r="Q2059" s="187">
        <f t="shared" si="420"/>
        <v>40</v>
      </c>
      <c r="R2059" s="150"/>
      <c r="S2059" s="187" t="str">
        <f t="shared" si="421"/>
        <v/>
      </c>
      <c r="T2059" s="136" t="str">
        <f t="shared" si="422"/>
        <v>Bullets High</v>
      </c>
      <c r="U2059" s="137" t="str">
        <f>IF(P2059="","",IF(N2059=1,"",IF(Q2059="","",IF(Q2059&lt;=100,100,IF(Table1[[#This Row],[Day]]="Wed",100,200)))))</f>
        <v/>
      </c>
      <c r="V2059" s="137" t="str">
        <f t="shared" si="423"/>
        <v/>
      </c>
      <c r="W2059" s="137" t="str">
        <f t="shared" si="424"/>
        <v/>
      </c>
      <c r="X2059" s="133">
        <f>100</f>
        <v>100</v>
      </c>
      <c r="Y2059" s="133" t="str">
        <f t="shared" si="425"/>
        <v/>
      </c>
      <c r="Z2059" s="133">
        <f t="shared" si="426"/>
        <v>-100</v>
      </c>
      <c r="AA2059" s="134" t="str">
        <f>TEXT(Table1[[#This Row],[Date]],"DDD")</f>
        <v>Sat</v>
      </c>
      <c r="AB2059" s="133" t="str">
        <f>IF(OR(G2059="Doomben",G2059="Eagle Farm"),"Q",IF(AND(Q2059&gt;1,Q2059&lt;55,Table1[[#This Row],[Source]]="Nat"),"Nat OK",IF(AND(Table1[[#This Row],[Source]]&lt;&gt;"Nat",Q2059&lt;55),"Poor &lt;55",IF(OR(G2059="Randwick",G2059="Flemington",G2059="Caulfield",G2059="Sandown Lake",G2059="Sandown Hill"),"Best","ave"))))</f>
        <v>Poor &lt;55</v>
      </c>
      <c r="AC2059" s="133">
        <f>IF(Q2059="","",IF(AB2059="Poor &lt;55",$AC$2*0.2%,IF(AND(AB2059="Q",AA2059&lt;&gt;"Wed"),$AC$2*0.4%,IF(AND(AB2059="Q",AA2059="Wed"),$AC$2*0.5%,IF(AND(AB2059="Ave",U2059=100),$AC$2*0.5%,IF(AND(AB2059="ave",U2059="",N2059=1,AG2059="Bush"),$AC$2*1%,IF(AND(AB2059="ave",U2059="",Q2059&gt;100),$AC$2*1.3%,IF(AND(AB2059="ave",U2059=""),$AC$2*1.2%,IF(AND(AB2059="Ave",U2059=200),$AC$2*1%,IF(AND(AB2059="Best",U2059=200),$AC$2*1.5%,IF(AND(AB2059="Best",U2059="",K2059&lt;&gt;"Pro Syd"),$AC$2*0.5%,IF(AND(AB2059="Best",U2059=""),$AC$2*1%,IF(AND(AB2059="Best",U2059=100,Table1[[#This Row],[State]]="NSW"),$AC$2*0.4%,IF(AND(AB2059="Best",U2059=100),$AC$2*1%,IF(Table1[[#This Row],[Adj]]="Nat OK",$AC$2*0.5%,"xxx")))))))))))))))</f>
        <v>20</v>
      </c>
      <c r="AD2059" s="133" t="str">
        <f t="shared" si="427"/>
        <v/>
      </c>
      <c r="AE2059" s="133">
        <f t="shared" si="428"/>
        <v>-20</v>
      </c>
      <c r="AF2059" s="133" t="str">
        <f>VLOOKUP(Table1[[#This Row],[Track]],$F$2672:$H$2715,2,FALSE)</f>
        <v>NSW</v>
      </c>
      <c r="AG2059" s="133" t="str">
        <f>VLOOKUP(Table1[[#This Row],[Track]],$F$2672:$H$2715,3,FALSE)</f>
        <v>-</v>
      </c>
      <c r="AH2059" s="133" t="str">
        <f>IF(Table1[[#This Row],[Date]]&lt;$AH$2,"",IF(Table1[[#This Row],[Date]]&lt;$AH$3,"Edge","Elite Combo"))</f>
        <v/>
      </c>
      <c r="AI2059" s="218">
        <f>Table1[[#This Row],[Time]]</f>
        <v>0.64236111111111116</v>
      </c>
      <c r="AJ2059" s="219" t="str">
        <f>Table1[[#This Row],[Track]]</f>
        <v>Rosehill</v>
      </c>
      <c r="AK2059" s="216">
        <f>Table1[[#This Row],[Race ]]</f>
        <v>6</v>
      </c>
      <c r="AL2059" s="219">
        <f>Table1[[#This Row],[TAB]]</f>
        <v>1</v>
      </c>
      <c r="AM2059" s="219" t="str">
        <f>Table1[[#This Row],[Selection]]</f>
        <v>Bullets High</v>
      </c>
      <c r="AN2059" s="220" t="str">
        <f>Table1[[#This Row],[Sources]]</f>
        <v>Pro Syd-10</v>
      </c>
      <c r="AO2059" s="219">
        <f>Table1[[#This Row],[Scale Bet]]</f>
        <v>20</v>
      </c>
    </row>
    <row r="2060" spans="5:41" ht="16.5" customHeight="1" x14ac:dyDescent="0.25">
      <c r="E2060" s="185">
        <v>45633</v>
      </c>
      <c r="F2060" s="35">
        <v>0.65069444444444446</v>
      </c>
      <c r="G2060" s="36" t="s">
        <v>28</v>
      </c>
      <c r="H2060" s="36">
        <v>5</v>
      </c>
      <c r="I2060" s="36">
        <v>3</v>
      </c>
      <c r="J2060" s="36" t="s">
        <v>170</v>
      </c>
      <c r="K2060" s="36" t="s">
        <v>13</v>
      </c>
      <c r="L2060" s="165">
        <v>11</v>
      </c>
      <c r="M2060" s="134">
        <f t="shared" si="416"/>
        <v>11</v>
      </c>
      <c r="N2060" s="36">
        <f t="shared" si="417"/>
        <v>1</v>
      </c>
      <c r="O2060" s="135" t="str">
        <f t="shared" si="418"/>
        <v>Nat-11</v>
      </c>
      <c r="P2060" s="186" t="str">
        <f t="shared" si="419"/>
        <v/>
      </c>
      <c r="Q2060" s="187">
        <f t="shared" si="420"/>
        <v>44</v>
      </c>
      <c r="R2060" s="150"/>
      <c r="S2060" s="187" t="str">
        <f t="shared" si="421"/>
        <v/>
      </c>
      <c r="T2060" s="136" t="str">
        <f t="shared" si="422"/>
        <v>Cigar Flick</v>
      </c>
      <c r="U2060" s="137" t="str">
        <f>IF(P2060="","",IF(N2060=1,"",IF(Q2060="","",IF(Q2060&lt;=100,100,IF(Table1[[#This Row],[Day]]="Wed",100,200)))))</f>
        <v/>
      </c>
      <c r="V2060" s="137" t="str">
        <f t="shared" si="423"/>
        <v/>
      </c>
      <c r="W2060" s="137" t="str">
        <f t="shared" si="424"/>
        <v/>
      </c>
      <c r="X2060" s="133">
        <f>100</f>
        <v>100</v>
      </c>
      <c r="Y2060" s="133" t="str">
        <f t="shared" si="425"/>
        <v/>
      </c>
      <c r="Z2060" s="133">
        <f t="shared" si="426"/>
        <v>-100</v>
      </c>
      <c r="AA2060" s="134" t="str">
        <f>TEXT(Table1[[#This Row],[Date]],"DDD")</f>
        <v>Sat</v>
      </c>
      <c r="AB2060" s="133" t="str">
        <f>IF(OR(G2060="Doomben",G2060="Eagle Farm"),"Q",IF(AND(Q2060&gt;1,Q2060&lt;55,Table1[[#This Row],[Source]]="Nat"),"Nat OK",IF(AND(Table1[[#This Row],[Source]]&lt;&gt;"Nat",Q2060&lt;55),"Poor &lt;55",IF(OR(G2060="Randwick",G2060="Flemington",G2060="Caulfield",G2060="Sandown Lake",G2060="Sandown Hill"),"Best","ave"))))</f>
        <v>Q</v>
      </c>
      <c r="AC2060" s="133">
        <f>IF(Q2060="","",IF(AB2060="Poor &lt;55",$AC$2*0.2%,IF(AND(AB2060="Q",AA2060&lt;&gt;"Wed"),$AC$2*0.4%,IF(AND(AB2060="Q",AA2060="Wed"),$AC$2*0.5%,IF(AND(AB2060="Ave",U2060=100),$AC$2*0.5%,IF(AND(AB2060="ave",U2060="",N2060=1,AG2060="Bush"),$AC$2*1%,IF(AND(AB2060="ave",U2060="",Q2060&gt;100),$AC$2*1.3%,IF(AND(AB2060="ave",U2060=""),$AC$2*1.2%,IF(AND(AB2060="Ave",U2060=200),$AC$2*1%,IF(AND(AB2060="Best",U2060=200),$AC$2*1.5%,IF(AND(AB2060="Best",U2060="",K2060&lt;&gt;"Pro Syd"),$AC$2*0.5%,IF(AND(AB2060="Best",U2060=""),$AC$2*1%,IF(AND(AB2060="Best",U2060=100,Table1[[#This Row],[State]]="NSW"),$AC$2*0.4%,IF(AND(AB2060="Best",U2060=100),$AC$2*1%,IF(Table1[[#This Row],[Adj]]="Nat OK",$AC$2*0.5%,"xxx")))))))))))))))</f>
        <v>40</v>
      </c>
      <c r="AD2060" s="133" t="str">
        <f t="shared" si="427"/>
        <v/>
      </c>
      <c r="AE2060" s="133">
        <f t="shared" si="428"/>
        <v>-40</v>
      </c>
      <c r="AF2060" s="133" t="str">
        <f>VLOOKUP(Table1[[#This Row],[Track]],$F$2672:$H$2715,2,FALSE)</f>
        <v>Qld</v>
      </c>
      <c r="AG2060" s="133" t="str">
        <f>VLOOKUP(Table1[[#This Row],[Track]],$F$2672:$H$2715,3,FALSE)</f>
        <v>-</v>
      </c>
      <c r="AH2060" s="133" t="str">
        <f>IF(Table1[[#This Row],[Date]]&lt;$AH$2,"",IF(Table1[[#This Row],[Date]]&lt;$AH$3,"Edge","Elite Combo"))</f>
        <v/>
      </c>
      <c r="AI2060" s="218">
        <f>Table1[[#This Row],[Time]]</f>
        <v>0.65069444444444446</v>
      </c>
      <c r="AJ2060" s="219" t="str">
        <f>Table1[[#This Row],[Track]]</f>
        <v>Eagle Farm</v>
      </c>
      <c r="AK2060" s="216">
        <f>Table1[[#This Row],[Race ]]</f>
        <v>5</v>
      </c>
      <c r="AL2060" s="219">
        <f>Table1[[#This Row],[TAB]]</f>
        <v>3</v>
      </c>
      <c r="AM2060" s="219" t="str">
        <f>Table1[[#This Row],[Selection]]</f>
        <v>Cigar Flick</v>
      </c>
      <c r="AN2060" s="220" t="str">
        <f>Table1[[#This Row],[Sources]]</f>
        <v>Nat-11</v>
      </c>
      <c r="AO2060" s="219">
        <f>Table1[[#This Row],[Scale Bet]]</f>
        <v>40</v>
      </c>
    </row>
    <row r="2061" spans="5:41" ht="16.5" customHeight="1" x14ac:dyDescent="0.25">
      <c r="E2061" s="185">
        <v>45633</v>
      </c>
      <c r="F2061" s="35">
        <v>0.65625</v>
      </c>
      <c r="G2061" s="36" t="s">
        <v>63</v>
      </c>
      <c r="H2061" s="36">
        <v>7</v>
      </c>
      <c r="I2061" s="36">
        <v>4</v>
      </c>
      <c r="J2061" s="36" t="s">
        <v>65</v>
      </c>
      <c r="K2061" s="36" t="s">
        <v>1</v>
      </c>
      <c r="L2061" s="165">
        <v>12</v>
      </c>
      <c r="M2061" s="134">
        <f t="shared" si="416"/>
        <v>12</v>
      </c>
      <c r="N2061" s="36">
        <f t="shared" si="417"/>
        <v>1</v>
      </c>
      <c r="O2061" s="135" t="str">
        <f t="shared" si="418"/>
        <v>E4-12</v>
      </c>
      <c r="P2061" s="186" t="str">
        <f t="shared" si="419"/>
        <v/>
      </c>
      <c r="Q2061" s="187">
        <f t="shared" si="420"/>
        <v>48</v>
      </c>
      <c r="R2061" s="150"/>
      <c r="S2061" s="187" t="str">
        <f t="shared" si="421"/>
        <v/>
      </c>
      <c r="T2061" s="136" t="str">
        <f t="shared" si="422"/>
        <v>Katsu</v>
      </c>
      <c r="U2061" s="137" t="str">
        <f>IF(P2061="","",IF(N2061=1,"",IF(Q2061="","",IF(Q2061&lt;=100,100,IF(Table1[[#This Row],[Day]]="Wed",100,200)))))</f>
        <v/>
      </c>
      <c r="V2061" s="137" t="str">
        <f t="shared" si="423"/>
        <v/>
      </c>
      <c r="W2061" s="137" t="str">
        <f t="shared" si="424"/>
        <v/>
      </c>
      <c r="X2061" s="133">
        <f>100</f>
        <v>100</v>
      </c>
      <c r="Y2061" s="133" t="str">
        <f t="shared" si="425"/>
        <v/>
      </c>
      <c r="Z2061" s="133">
        <f t="shared" si="426"/>
        <v>-100</v>
      </c>
      <c r="AA2061" s="134" t="str">
        <f>TEXT(Table1[[#This Row],[Date]],"DDD")</f>
        <v>Sat</v>
      </c>
      <c r="AB2061" s="133" t="str">
        <f>IF(OR(G2061="Doomben",G2061="Eagle Farm"),"Q",IF(AND(Q2061&gt;1,Q2061&lt;55,Table1[[#This Row],[Source]]="Nat"),"Nat OK",IF(AND(Table1[[#This Row],[Source]]&lt;&gt;"Nat",Q2061&lt;55),"Poor &lt;55",IF(OR(G2061="Randwick",G2061="Flemington",G2061="Caulfield",G2061="Sandown Lake",G2061="Sandown Hill"),"Best","ave"))))</f>
        <v>Poor &lt;55</v>
      </c>
      <c r="AC2061" s="133">
        <f>IF(Q2061="","",IF(AB2061="Poor &lt;55",$AC$2*0.2%,IF(AND(AB2061="Q",AA2061&lt;&gt;"Wed"),$AC$2*0.4%,IF(AND(AB2061="Q",AA2061="Wed"),$AC$2*0.5%,IF(AND(AB2061="Ave",U2061=100),$AC$2*0.5%,IF(AND(AB2061="ave",U2061="",N2061=1,AG2061="Bush"),$AC$2*1%,IF(AND(AB2061="ave",U2061="",Q2061&gt;100),$AC$2*1.3%,IF(AND(AB2061="ave",U2061=""),$AC$2*1.2%,IF(AND(AB2061="Ave",U2061=200),$AC$2*1%,IF(AND(AB2061="Best",U2061=200),$AC$2*1.5%,IF(AND(AB2061="Best",U2061="",K2061&lt;&gt;"Pro Syd"),$AC$2*0.5%,IF(AND(AB2061="Best",U2061=""),$AC$2*1%,IF(AND(AB2061="Best",U2061=100,Table1[[#This Row],[State]]="NSW"),$AC$2*0.4%,IF(AND(AB2061="Best",U2061=100),$AC$2*1%,IF(Table1[[#This Row],[Adj]]="Nat OK",$AC$2*0.5%,"xxx")))))))))))))))</f>
        <v>20</v>
      </c>
      <c r="AD2061" s="133" t="str">
        <f t="shared" si="427"/>
        <v/>
      </c>
      <c r="AE2061" s="133">
        <f t="shared" si="428"/>
        <v>-20</v>
      </c>
      <c r="AF2061" s="133" t="str">
        <f>VLOOKUP(Table1[[#This Row],[Track]],$F$2672:$H$2715,2,FALSE)</f>
        <v>Vic</v>
      </c>
      <c r="AG2061" s="133" t="str">
        <f>VLOOKUP(Table1[[#This Row],[Track]],$F$2672:$H$2715,3,FALSE)</f>
        <v>Bush</v>
      </c>
      <c r="AH2061" s="133" t="str">
        <f>IF(Table1[[#This Row],[Date]]&lt;$AH$2,"",IF(Table1[[#This Row],[Date]]&lt;$AH$3,"Edge","Elite Combo"))</f>
        <v/>
      </c>
      <c r="AI2061" s="218">
        <f>Table1[[#This Row],[Time]]</f>
        <v>0.65625</v>
      </c>
      <c r="AJ2061" s="219" t="str">
        <f>Table1[[#This Row],[Track]]</f>
        <v>Ballarat</v>
      </c>
      <c r="AK2061" s="216">
        <f>Table1[[#This Row],[Race ]]</f>
        <v>7</v>
      </c>
      <c r="AL2061" s="219">
        <f>Table1[[#This Row],[TAB]]</f>
        <v>4</v>
      </c>
      <c r="AM2061" s="219" t="str">
        <f>Table1[[#This Row],[Selection]]</f>
        <v>Katsu</v>
      </c>
      <c r="AN2061" s="220" t="str">
        <f>Table1[[#This Row],[Sources]]</f>
        <v>E4-12</v>
      </c>
      <c r="AO2061" s="219">
        <f>Table1[[#This Row],[Scale Bet]]</f>
        <v>20</v>
      </c>
    </row>
    <row r="2062" spans="5:41" ht="16.5" customHeight="1" x14ac:dyDescent="0.25">
      <c r="E2062" s="185">
        <v>45633</v>
      </c>
      <c r="F2062" s="35">
        <v>0.65625</v>
      </c>
      <c r="G2062" s="36" t="s">
        <v>63</v>
      </c>
      <c r="H2062" s="36">
        <v>7</v>
      </c>
      <c r="I2062" s="36">
        <v>3</v>
      </c>
      <c r="J2062" s="36" t="s">
        <v>66</v>
      </c>
      <c r="K2062" s="36" t="s">
        <v>1</v>
      </c>
      <c r="L2062" s="165">
        <v>12</v>
      </c>
      <c r="M2062" s="134">
        <f t="shared" si="416"/>
        <v>12</v>
      </c>
      <c r="N2062" s="36">
        <f t="shared" si="417"/>
        <v>1</v>
      </c>
      <c r="O2062" s="135" t="str">
        <f t="shared" si="418"/>
        <v>E4-12</v>
      </c>
      <c r="P2062" s="186" t="str">
        <f t="shared" si="419"/>
        <v/>
      </c>
      <c r="Q2062" s="187">
        <f t="shared" si="420"/>
        <v>48</v>
      </c>
      <c r="R2062" s="150"/>
      <c r="S2062" s="187" t="str">
        <f t="shared" si="421"/>
        <v/>
      </c>
      <c r="T2062" s="136" t="str">
        <f t="shared" si="422"/>
        <v>She Dances</v>
      </c>
      <c r="U2062" s="137" t="str">
        <f>IF(P2062="","",IF(N2062=1,"",IF(Q2062="","",IF(Q2062&lt;=100,100,IF(Table1[[#This Row],[Day]]="Wed",100,200)))))</f>
        <v/>
      </c>
      <c r="V2062" s="137" t="str">
        <f t="shared" si="423"/>
        <v/>
      </c>
      <c r="W2062" s="137" t="str">
        <f t="shared" si="424"/>
        <v/>
      </c>
      <c r="X2062" s="133">
        <f>100</f>
        <v>100</v>
      </c>
      <c r="Y2062" s="133" t="str">
        <f t="shared" si="425"/>
        <v/>
      </c>
      <c r="Z2062" s="133">
        <f t="shared" si="426"/>
        <v>-100</v>
      </c>
      <c r="AA2062" s="134" t="str">
        <f>TEXT(Table1[[#This Row],[Date]],"DDD")</f>
        <v>Sat</v>
      </c>
      <c r="AB2062" s="133" t="str">
        <f>IF(OR(G2062="Doomben",G2062="Eagle Farm"),"Q",IF(AND(Q2062&gt;1,Q2062&lt;55,Table1[[#This Row],[Source]]="Nat"),"Nat OK",IF(AND(Table1[[#This Row],[Source]]&lt;&gt;"Nat",Q2062&lt;55),"Poor &lt;55",IF(OR(G2062="Randwick",G2062="Flemington",G2062="Caulfield",G2062="Sandown Lake",G2062="Sandown Hill"),"Best","ave"))))</f>
        <v>Poor &lt;55</v>
      </c>
      <c r="AC2062" s="133">
        <f>IF(Q2062="","",IF(AB2062="Poor &lt;55",$AC$2*0.2%,IF(AND(AB2062="Q",AA2062&lt;&gt;"Wed"),$AC$2*0.4%,IF(AND(AB2062="Q",AA2062="Wed"),$AC$2*0.5%,IF(AND(AB2062="Ave",U2062=100),$AC$2*0.5%,IF(AND(AB2062="ave",U2062="",N2062=1,AG2062="Bush"),$AC$2*1%,IF(AND(AB2062="ave",U2062="",Q2062&gt;100),$AC$2*1.3%,IF(AND(AB2062="ave",U2062=""),$AC$2*1.2%,IF(AND(AB2062="Ave",U2062=200),$AC$2*1%,IF(AND(AB2062="Best",U2062=200),$AC$2*1.5%,IF(AND(AB2062="Best",U2062="",K2062&lt;&gt;"Pro Syd"),$AC$2*0.5%,IF(AND(AB2062="Best",U2062=""),$AC$2*1%,IF(AND(AB2062="Best",U2062=100,Table1[[#This Row],[State]]="NSW"),$AC$2*0.4%,IF(AND(AB2062="Best",U2062=100),$AC$2*1%,IF(Table1[[#This Row],[Adj]]="Nat OK",$AC$2*0.5%,"xxx")))))))))))))))</f>
        <v>20</v>
      </c>
      <c r="AD2062" s="133" t="str">
        <f t="shared" si="427"/>
        <v/>
      </c>
      <c r="AE2062" s="133">
        <f t="shared" si="428"/>
        <v>-20</v>
      </c>
      <c r="AF2062" s="133" t="str">
        <f>VLOOKUP(Table1[[#This Row],[Track]],$F$2672:$H$2715,2,FALSE)</f>
        <v>Vic</v>
      </c>
      <c r="AG2062" s="133" t="str">
        <f>VLOOKUP(Table1[[#This Row],[Track]],$F$2672:$H$2715,3,FALSE)</f>
        <v>Bush</v>
      </c>
      <c r="AH2062" s="133" t="str">
        <f>IF(Table1[[#This Row],[Date]]&lt;$AH$2,"",IF(Table1[[#This Row],[Date]]&lt;$AH$3,"Edge","Elite Combo"))</f>
        <v/>
      </c>
      <c r="AI2062" s="218">
        <f>Table1[[#This Row],[Time]]</f>
        <v>0.65625</v>
      </c>
      <c r="AJ2062" s="219" t="str">
        <f>Table1[[#This Row],[Track]]</f>
        <v>Ballarat</v>
      </c>
      <c r="AK2062" s="216">
        <f>Table1[[#This Row],[Race ]]</f>
        <v>7</v>
      </c>
      <c r="AL2062" s="219">
        <f>Table1[[#This Row],[TAB]]</f>
        <v>3</v>
      </c>
      <c r="AM2062" s="219" t="str">
        <f>Table1[[#This Row],[Selection]]</f>
        <v>She Dances</v>
      </c>
      <c r="AN2062" s="220" t="str">
        <f>Table1[[#This Row],[Sources]]</f>
        <v>E4-12</v>
      </c>
      <c r="AO2062" s="219">
        <f>Table1[[#This Row],[Scale Bet]]</f>
        <v>20</v>
      </c>
    </row>
    <row r="2063" spans="5:41" ht="16.5" customHeight="1" x14ac:dyDescent="0.25">
      <c r="E2063" s="185">
        <v>45633</v>
      </c>
      <c r="F2063" s="35">
        <v>0.66666666666666663</v>
      </c>
      <c r="G2063" s="36" t="s">
        <v>17</v>
      </c>
      <c r="H2063" s="36">
        <v>7</v>
      </c>
      <c r="I2063" s="36">
        <v>7</v>
      </c>
      <c r="J2063" s="36" t="s">
        <v>72</v>
      </c>
      <c r="K2063" s="36" t="s">
        <v>1</v>
      </c>
      <c r="L2063" s="165">
        <v>15</v>
      </c>
      <c r="M2063" s="134">
        <f t="shared" si="416"/>
        <v>45</v>
      </c>
      <c r="N2063" s="36">
        <f t="shared" si="417"/>
        <v>3</v>
      </c>
      <c r="O2063" s="135" t="str">
        <f t="shared" si="418"/>
        <v>E4-15/Edge-15/Nat-15</v>
      </c>
      <c r="P2063" s="186" t="str">
        <f t="shared" si="419"/>
        <v>OK</v>
      </c>
      <c r="Q2063" s="187">
        <f t="shared" si="420"/>
        <v>180</v>
      </c>
      <c r="R2063" s="150"/>
      <c r="S2063" s="187" t="str">
        <f t="shared" si="421"/>
        <v/>
      </c>
      <c r="T2063" s="136" t="str">
        <f t="shared" si="422"/>
        <v>Drift Net</v>
      </c>
      <c r="U2063" s="137">
        <f>IF(P2063="","",IF(N2063=1,"",IF(Q2063="","",IF(Q2063&lt;=100,100,IF(Table1[[#This Row],[Day]]="Wed",100,200)))))</f>
        <v>200</v>
      </c>
      <c r="V2063" s="137" t="str">
        <f t="shared" si="423"/>
        <v/>
      </c>
      <c r="W2063" s="137">
        <f t="shared" si="424"/>
        <v>-200</v>
      </c>
      <c r="X2063" s="133">
        <f>100</f>
        <v>100</v>
      </c>
      <c r="Y2063" s="133" t="str">
        <f t="shared" si="425"/>
        <v/>
      </c>
      <c r="Z2063" s="133">
        <f t="shared" si="426"/>
        <v>-100</v>
      </c>
      <c r="AA2063" s="134" t="str">
        <f>TEXT(Table1[[#This Row],[Date]],"DDD")</f>
        <v>Sat</v>
      </c>
      <c r="AB2063" s="133" t="str">
        <f>IF(OR(G2063="Doomben",G2063="Eagle Farm"),"Q",IF(AND(Q2063&gt;1,Q2063&lt;55,Table1[[#This Row],[Source]]="Nat"),"Nat OK",IF(AND(Table1[[#This Row],[Source]]&lt;&gt;"Nat",Q2063&lt;55),"Poor &lt;55",IF(OR(G2063="Randwick",G2063="Flemington",G2063="Caulfield",G2063="Sandown Lake",G2063="Sandown Hill"),"Best","ave"))))</f>
        <v>ave</v>
      </c>
      <c r="AC2063" s="133">
        <f>IF(Q2063="","",IF(AB2063="Poor &lt;55",$AC$2*0.2%,IF(AND(AB2063="Q",AA2063&lt;&gt;"Wed"),$AC$2*0.4%,IF(AND(AB2063="Q",AA2063="Wed"),$AC$2*0.5%,IF(AND(AB2063="Ave",U2063=100),$AC$2*0.5%,IF(AND(AB2063="ave",U2063="",N2063=1,AG2063="Bush"),$AC$2*1%,IF(AND(AB2063="ave",U2063="",Q2063&gt;100),$AC$2*1.3%,IF(AND(AB2063="ave",U2063=""),$AC$2*1.2%,IF(AND(AB2063="Ave",U2063=200),$AC$2*1%,IF(AND(AB2063="Best",U2063=200),$AC$2*1.5%,IF(AND(AB2063="Best",U2063="",K2063&lt;&gt;"Pro Syd"),$AC$2*0.5%,IF(AND(AB2063="Best",U2063=""),$AC$2*1%,IF(AND(AB2063="Best",U2063=100,Table1[[#This Row],[State]]="NSW"),$AC$2*0.4%,IF(AND(AB2063="Best",U2063=100),$AC$2*1%,IF(Table1[[#This Row],[Adj]]="Nat OK",$AC$2*0.5%,"xxx")))))))))))))))</f>
        <v>100</v>
      </c>
      <c r="AD2063" s="133" t="str">
        <f t="shared" si="427"/>
        <v/>
      </c>
      <c r="AE2063" s="133">
        <f t="shared" si="428"/>
        <v>-100</v>
      </c>
      <c r="AF2063" s="133" t="str">
        <f>VLOOKUP(Table1[[#This Row],[Track]],$F$2672:$H$2715,2,FALSE)</f>
        <v>NSW</v>
      </c>
      <c r="AG2063" s="133" t="str">
        <f>VLOOKUP(Table1[[#This Row],[Track]],$F$2672:$H$2715,3,FALSE)</f>
        <v>-</v>
      </c>
      <c r="AH2063" s="133" t="str">
        <f>IF(Table1[[#This Row],[Date]]&lt;$AH$2,"",IF(Table1[[#This Row],[Date]]&lt;$AH$3,"Edge","Elite Combo"))</f>
        <v/>
      </c>
      <c r="AI2063" s="218">
        <f>Table1[[#This Row],[Time]]</f>
        <v>0.66666666666666663</v>
      </c>
      <c r="AJ2063" s="219" t="str">
        <f>Table1[[#This Row],[Track]]</f>
        <v>Rosehill</v>
      </c>
      <c r="AK2063" s="216">
        <f>Table1[[#This Row],[Race ]]</f>
        <v>7</v>
      </c>
      <c r="AL2063" s="219">
        <f>Table1[[#This Row],[TAB]]</f>
        <v>7</v>
      </c>
      <c r="AM2063" s="219" t="str">
        <f>Table1[[#This Row],[Selection]]</f>
        <v>Drift Net</v>
      </c>
      <c r="AN2063" s="220" t="str">
        <f>Table1[[#This Row],[Sources]]</f>
        <v>E4-15/Edge-15/Nat-15</v>
      </c>
      <c r="AO2063" s="219">
        <f>Table1[[#This Row],[Scale Bet]]</f>
        <v>100</v>
      </c>
    </row>
    <row r="2064" spans="5:41" ht="16.5" customHeight="1" x14ac:dyDescent="0.25">
      <c r="E2064" s="185">
        <v>45633</v>
      </c>
      <c r="F2064" s="35">
        <v>0.66666666666666663</v>
      </c>
      <c r="G2064" s="36" t="s">
        <v>17</v>
      </c>
      <c r="H2064" s="36">
        <v>7</v>
      </c>
      <c r="I2064" s="36">
        <v>7</v>
      </c>
      <c r="J2064" s="36" t="s">
        <v>72</v>
      </c>
      <c r="K2064" s="36" t="s">
        <v>40</v>
      </c>
      <c r="L2064" s="165">
        <v>15</v>
      </c>
      <c r="M2064" s="134" t="str">
        <f t="shared" si="416"/>
        <v/>
      </c>
      <c r="N2064" s="36" t="str">
        <f t="shared" si="417"/>
        <v/>
      </c>
      <c r="O2064" s="135" t="str">
        <f t="shared" si="418"/>
        <v/>
      </c>
      <c r="P2064" s="186" t="str">
        <f t="shared" si="419"/>
        <v>OK</v>
      </c>
      <c r="Q2064" s="187" t="str">
        <f t="shared" si="420"/>
        <v/>
      </c>
      <c r="R2064" s="150"/>
      <c r="S2064" s="187" t="str">
        <f t="shared" si="421"/>
        <v/>
      </c>
      <c r="T2064" s="136" t="str">
        <f t="shared" si="422"/>
        <v>Drift Net</v>
      </c>
      <c r="U2064" s="137" t="str">
        <f>IF(P2064="","",IF(N2064=1,"",IF(Q2064="","",IF(Q2064&lt;=100,100,IF(Table1[[#This Row],[Day]]="Wed",100,200)))))</f>
        <v/>
      </c>
      <c r="V2064" s="137" t="str">
        <f t="shared" si="423"/>
        <v/>
      </c>
      <c r="W2064" s="137" t="str">
        <f t="shared" si="424"/>
        <v/>
      </c>
      <c r="X2064" s="133">
        <f>100</f>
        <v>100</v>
      </c>
      <c r="Y2064" s="133" t="str">
        <f t="shared" si="425"/>
        <v/>
      </c>
      <c r="Z2064" s="133">
        <f t="shared" si="426"/>
        <v>-100</v>
      </c>
      <c r="AA2064" s="134" t="str">
        <f>TEXT(Table1[[#This Row],[Date]],"DDD")</f>
        <v>Sat</v>
      </c>
      <c r="AB2064" s="133" t="str">
        <f>IF(OR(G2064="Doomben",G2064="Eagle Farm"),"Q",IF(AND(Q2064&gt;1,Q2064&lt;55,Table1[[#This Row],[Source]]="Nat"),"Nat OK",IF(AND(Table1[[#This Row],[Source]]&lt;&gt;"Nat",Q2064&lt;55),"Poor &lt;55",IF(OR(G2064="Randwick",G2064="Flemington",G2064="Caulfield",G2064="Sandown Lake",G2064="Sandown Hill"),"Best","ave"))))</f>
        <v>ave</v>
      </c>
      <c r="AC2064" s="133" t="str">
        <f>IF(Q2064="","",IF(AB2064="Poor &lt;55",$AC$2*0.2%,IF(AND(AB2064="Q",AA2064&lt;&gt;"Wed"),$AC$2*0.4%,IF(AND(AB2064="Q",AA2064="Wed"),$AC$2*0.5%,IF(AND(AB2064="Ave",U2064=100),$AC$2*0.5%,IF(AND(AB2064="ave",U2064="",N2064=1,AG2064="Bush"),$AC$2*1%,IF(AND(AB2064="ave",U2064="",Q2064&gt;100),$AC$2*1.3%,IF(AND(AB2064="ave",U2064=""),$AC$2*1.2%,IF(AND(AB2064="Ave",U2064=200),$AC$2*1%,IF(AND(AB2064="Best",U2064=200),$AC$2*1.5%,IF(AND(AB2064="Best",U2064="",K2064&lt;&gt;"Pro Syd"),$AC$2*0.5%,IF(AND(AB2064="Best",U2064=""),$AC$2*1%,IF(AND(AB2064="Best",U2064=100,Table1[[#This Row],[State]]="NSW"),$AC$2*0.4%,IF(AND(AB2064="Best",U2064=100),$AC$2*1%,IF(Table1[[#This Row],[Adj]]="Nat OK",$AC$2*0.5%,"xxx")))))))))))))))</f>
        <v/>
      </c>
      <c r="AD2064" s="133" t="str">
        <f t="shared" si="427"/>
        <v/>
      </c>
      <c r="AE2064" s="133" t="str">
        <f t="shared" si="428"/>
        <v/>
      </c>
      <c r="AF2064" s="133" t="str">
        <f>VLOOKUP(Table1[[#This Row],[Track]],$F$2672:$H$2715,2,FALSE)</f>
        <v>NSW</v>
      </c>
      <c r="AG2064" s="133" t="str">
        <f>VLOOKUP(Table1[[#This Row],[Track]],$F$2672:$H$2715,3,FALSE)</f>
        <v>-</v>
      </c>
      <c r="AH2064" s="133" t="str">
        <f>IF(Table1[[#This Row],[Date]]&lt;$AH$2,"",IF(Table1[[#This Row],[Date]]&lt;$AH$3,"Edge","Elite Combo"))</f>
        <v/>
      </c>
      <c r="AI2064" s="218">
        <f>Table1[[#This Row],[Time]]</f>
        <v>0.66666666666666663</v>
      </c>
      <c r="AJ2064" s="219" t="str">
        <f>Table1[[#This Row],[Track]]</f>
        <v>Rosehill</v>
      </c>
      <c r="AK2064" s="216">
        <f>Table1[[#This Row],[Race ]]</f>
        <v>7</v>
      </c>
      <c r="AL2064" s="219">
        <f>Table1[[#This Row],[TAB]]</f>
        <v>7</v>
      </c>
      <c r="AM2064" s="219" t="str">
        <f>Table1[[#This Row],[Selection]]</f>
        <v>Drift Net</v>
      </c>
      <c r="AN2064" s="220" t="str">
        <f>Table1[[#This Row],[Sources]]</f>
        <v/>
      </c>
      <c r="AO2064" s="219" t="str">
        <f>Table1[[#This Row],[Scale Bet]]</f>
        <v/>
      </c>
    </row>
    <row r="2065" spans="5:41" ht="16.5" customHeight="1" x14ac:dyDescent="0.25">
      <c r="E2065" s="185">
        <v>45633</v>
      </c>
      <c r="F2065" s="35">
        <v>0.66666666666666663</v>
      </c>
      <c r="G2065" s="36" t="s">
        <v>17</v>
      </c>
      <c r="H2065" s="36">
        <v>7</v>
      </c>
      <c r="I2065" s="36">
        <v>7</v>
      </c>
      <c r="J2065" s="36" t="s">
        <v>72</v>
      </c>
      <c r="K2065" s="36" t="s">
        <v>13</v>
      </c>
      <c r="L2065" s="165">
        <v>15</v>
      </c>
      <c r="M2065" s="134" t="str">
        <f t="shared" si="416"/>
        <v/>
      </c>
      <c r="N2065" s="36" t="str">
        <f t="shared" si="417"/>
        <v/>
      </c>
      <c r="O2065" s="135" t="str">
        <f t="shared" si="418"/>
        <v/>
      </c>
      <c r="P2065" s="186" t="str">
        <f t="shared" si="419"/>
        <v>OK</v>
      </c>
      <c r="Q2065" s="187" t="str">
        <f t="shared" si="420"/>
        <v/>
      </c>
      <c r="R2065" s="150"/>
      <c r="S2065" s="187" t="str">
        <f t="shared" si="421"/>
        <v/>
      </c>
      <c r="T2065" s="136" t="str">
        <f t="shared" si="422"/>
        <v>Drift Net</v>
      </c>
      <c r="U2065" s="137" t="str">
        <f>IF(P2065="","",IF(N2065=1,"",IF(Q2065="","",IF(Q2065&lt;=100,100,IF(Table1[[#This Row],[Day]]="Wed",100,200)))))</f>
        <v/>
      </c>
      <c r="V2065" s="137" t="str">
        <f t="shared" si="423"/>
        <v/>
      </c>
      <c r="W2065" s="137" t="str">
        <f t="shared" si="424"/>
        <v/>
      </c>
      <c r="X2065" s="133">
        <f>100</f>
        <v>100</v>
      </c>
      <c r="Y2065" s="133" t="str">
        <f t="shared" si="425"/>
        <v/>
      </c>
      <c r="Z2065" s="133">
        <f t="shared" si="426"/>
        <v>-100</v>
      </c>
      <c r="AA2065" s="134" t="str">
        <f>TEXT(Table1[[#This Row],[Date]],"DDD")</f>
        <v>Sat</v>
      </c>
      <c r="AB2065" s="133" t="str">
        <f>IF(OR(G2065="Doomben",G2065="Eagle Farm"),"Q",IF(AND(Q2065&gt;1,Q2065&lt;55,Table1[[#This Row],[Source]]="Nat"),"Nat OK",IF(AND(Table1[[#This Row],[Source]]&lt;&gt;"Nat",Q2065&lt;55),"Poor &lt;55",IF(OR(G2065="Randwick",G2065="Flemington",G2065="Caulfield",G2065="Sandown Lake",G2065="Sandown Hill"),"Best","ave"))))</f>
        <v>ave</v>
      </c>
      <c r="AC2065" s="133" t="str">
        <f>IF(Q2065="","",IF(AB2065="Poor &lt;55",$AC$2*0.2%,IF(AND(AB2065="Q",AA2065&lt;&gt;"Wed"),$AC$2*0.4%,IF(AND(AB2065="Q",AA2065="Wed"),$AC$2*0.5%,IF(AND(AB2065="Ave",U2065=100),$AC$2*0.5%,IF(AND(AB2065="ave",U2065="",N2065=1,AG2065="Bush"),$AC$2*1%,IF(AND(AB2065="ave",U2065="",Q2065&gt;100),$AC$2*1.3%,IF(AND(AB2065="ave",U2065=""),$AC$2*1.2%,IF(AND(AB2065="Ave",U2065=200),$AC$2*1%,IF(AND(AB2065="Best",U2065=200),$AC$2*1.5%,IF(AND(AB2065="Best",U2065="",K2065&lt;&gt;"Pro Syd"),$AC$2*0.5%,IF(AND(AB2065="Best",U2065=""),$AC$2*1%,IF(AND(AB2065="Best",U2065=100,Table1[[#This Row],[State]]="NSW"),$AC$2*0.4%,IF(AND(AB2065="Best",U2065=100),$AC$2*1%,IF(Table1[[#This Row],[Adj]]="Nat OK",$AC$2*0.5%,"xxx")))))))))))))))</f>
        <v/>
      </c>
      <c r="AD2065" s="133" t="str">
        <f t="shared" si="427"/>
        <v/>
      </c>
      <c r="AE2065" s="133" t="str">
        <f t="shared" si="428"/>
        <v/>
      </c>
      <c r="AF2065" s="133" t="str">
        <f>VLOOKUP(Table1[[#This Row],[Track]],$F$2672:$H$2715,2,FALSE)</f>
        <v>NSW</v>
      </c>
      <c r="AG2065" s="133" t="str">
        <f>VLOOKUP(Table1[[#This Row],[Track]],$F$2672:$H$2715,3,FALSE)</f>
        <v>-</v>
      </c>
      <c r="AH2065" s="133" t="str">
        <f>IF(Table1[[#This Row],[Date]]&lt;$AH$2,"",IF(Table1[[#This Row],[Date]]&lt;$AH$3,"Edge","Elite Combo"))</f>
        <v/>
      </c>
      <c r="AI2065" s="218">
        <f>Table1[[#This Row],[Time]]</f>
        <v>0.66666666666666663</v>
      </c>
      <c r="AJ2065" s="219" t="str">
        <f>Table1[[#This Row],[Track]]</f>
        <v>Rosehill</v>
      </c>
      <c r="AK2065" s="216">
        <f>Table1[[#This Row],[Race ]]</f>
        <v>7</v>
      </c>
      <c r="AL2065" s="219">
        <f>Table1[[#This Row],[TAB]]</f>
        <v>7</v>
      </c>
      <c r="AM2065" s="219" t="str">
        <f>Table1[[#This Row],[Selection]]</f>
        <v>Drift Net</v>
      </c>
      <c r="AN2065" s="220" t="str">
        <f>Table1[[#This Row],[Sources]]</f>
        <v/>
      </c>
      <c r="AO2065" s="219" t="str">
        <f>Table1[[#This Row],[Scale Bet]]</f>
        <v/>
      </c>
    </row>
    <row r="2066" spans="5:41" ht="16.5" customHeight="1" x14ac:dyDescent="0.25">
      <c r="E2066" s="185">
        <v>45633</v>
      </c>
      <c r="F2066" s="35">
        <v>0.66666666666666663</v>
      </c>
      <c r="G2066" s="36" t="s">
        <v>17</v>
      </c>
      <c r="H2066" s="36">
        <v>7</v>
      </c>
      <c r="I2066" s="36">
        <v>10</v>
      </c>
      <c r="J2066" s="36" t="s">
        <v>75</v>
      </c>
      <c r="K2066" s="36" t="s">
        <v>60</v>
      </c>
      <c r="L2066" s="165">
        <v>10</v>
      </c>
      <c r="M2066" s="134">
        <f t="shared" si="416"/>
        <v>10</v>
      </c>
      <c r="N2066" s="36">
        <f t="shared" si="417"/>
        <v>1</v>
      </c>
      <c r="O2066" s="135" t="str">
        <f t="shared" si="418"/>
        <v>Pro Syd-10</v>
      </c>
      <c r="P2066" s="186" t="str">
        <f t="shared" si="419"/>
        <v>OK</v>
      </c>
      <c r="Q2066" s="187">
        <f t="shared" si="420"/>
        <v>40</v>
      </c>
      <c r="R2066" s="150">
        <v>6</v>
      </c>
      <c r="S2066" s="187">
        <f t="shared" si="421"/>
        <v>240</v>
      </c>
      <c r="T2066" s="136" t="str">
        <f t="shared" si="422"/>
        <v>Lulumon</v>
      </c>
      <c r="U2066" s="137" t="str">
        <f>IF(P2066="","",IF(N2066=1,"",IF(Q2066="","",IF(Q2066&lt;=100,100,IF(Table1[[#This Row],[Day]]="Wed",100,200)))))</f>
        <v/>
      </c>
      <c r="V2066" s="137" t="str">
        <f t="shared" si="423"/>
        <v/>
      </c>
      <c r="W2066" s="137" t="str">
        <f t="shared" si="424"/>
        <v/>
      </c>
      <c r="X2066" s="133">
        <f>100</f>
        <v>100</v>
      </c>
      <c r="Y2066" s="133">
        <f t="shared" si="425"/>
        <v>600</v>
      </c>
      <c r="Z2066" s="133">
        <f t="shared" si="426"/>
        <v>500</v>
      </c>
      <c r="AA2066" s="134" t="str">
        <f>TEXT(Table1[[#This Row],[Date]],"DDD")</f>
        <v>Sat</v>
      </c>
      <c r="AB2066" s="133" t="str">
        <f>IF(OR(G2066="Doomben",G2066="Eagle Farm"),"Q",IF(AND(Q2066&gt;1,Q2066&lt;55,Table1[[#This Row],[Source]]="Nat"),"Nat OK",IF(AND(Table1[[#This Row],[Source]]&lt;&gt;"Nat",Q2066&lt;55),"Poor &lt;55",IF(OR(G2066="Randwick",G2066="Flemington",G2066="Caulfield",G2066="Sandown Lake",G2066="Sandown Hill"),"Best","ave"))))</f>
        <v>Poor &lt;55</v>
      </c>
      <c r="AC2066" s="133">
        <f>IF(Q2066="","",IF(AB2066="Poor &lt;55",$AC$2*0.2%,IF(AND(AB2066="Q",AA2066&lt;&gt;"Wed"),$AC$2*0.4%,IF(AND(AB2066="Q",AA2066="Wed"),$AC$2*0.5%,IF(AND(AB2066="Ave",U2066=100),$AC$2*0.5%,IF(AND(AB2066="ave",U2066="",N2066=1,AG2066="Bush"),$AC$2*1%,IF(AND(AB2066="ave",U2066="",Q2066&gt;100),$AC$2*1.3%,IF(AND(AB2066="ave",U2066=""),$AC$2*1.2%,IF(AND(AB2066="Ave",U2066=200),$AC$2*1%,IF(AND(AB2066="Best",U2066=200),$AC$2*1.5%,IF(AND(AB2066="Best",U2066="",K2066&lt;&gt;"Pro Syd"),$AC$2*0.5%,IF(AND(AB2066="Best",U2066=""),$AC$2*1%,IF(AND(AB2066="Best",U2066=100,Table1[[#This Row],[State]]="NSW"),$AC$2*0.4%,IF(AND(AB2066="Best",U2066=100),$AC$2*1%,IF(Table1[[#This Row],[Adj]]="Nat OK",$AC$2*0.5%,"xxx")))))))))))))))</f>
        <v>20</v>
      </c>
      <c r="AD2066" s="133">
        <f t="shared" si="427"/>
        <v>120</v>
      </c>
      <c r="AE2066" s="133">
        <f t="shared" si="428"/>
        <v>100</v>
      </c>
      <c r="AF2066" s="133" t="str">
        <f>VLOOKUP(Table1[[#This Row],[Track]],$F$2672:$H$2715,2,FALSE)</f>
        <v>NSW</v>
      </c>
      <c r="AG2066" s="133" t="str">
        <f>VLOOKUP(Table1[[#This Row],[Track]],$F$2672:$H$2715,3,FALSE)</f>
        <v>-</v>
      </c>
      <c r="AH2066" s="133" t="str">
        <f>IF(Table1[[#This Row],[Date]]&lt;$AH$2,"",IF(Table1[[#This Row],[Date]]&lt;$AH$3,"Edge","Elite Combo"))</f>
        <v/>
      </c>
      <c r="AI2066" s="218">
        <f>Table1[[#This Row],[Time]]</f>
        <v>0.66666666666666663</v>
      </c>
      <c r="AJ2066" s="219" t="str">
        <f>Table1[[#This Row],[Track]]</f>
        <v>Rosehill</v>
      </c>
      <c r="AK2066" s="216">
        <f>Table1[[#This Row],[Race ]]</f>
        <v>7</v>
      </c>
      <c r="AL2066" s="219">
        <f>Table1[[#This Row],[TAB]]</f>
        <v>10</v>
      </c>
      <c r="AM2066" s="219" t="str">
        <f>Table1[[#This Row],[Selection]]</f>
        <v>Lulumon</v>
      </c>
      <c r="AN2066" s="220" t="str">
        <f>Table1[[#This Row],[Sources]]</f>
        <v>Pro Syd-10</v>
      </c>
      <c r="AO2066" s="219">
        <f>Table1[[#This Row],[Scale Bet]]</f>
        <v>20</v>
      </c>
    </row>
    <row r="2067" spans="5:41" ht="16.5" customHeight="1" x14ac:dyDescent="0.25">
      <c r="E2067" s="185">
        <v>45633</v>
      </c>
      <c r="F2067" s="35">
        <v>0.67500000000000004</v>
      </c>
      <c r="G2067" s="36" t="s">
        <v>28</v>
      </c>
      <c r="H2067" s="36">
        <v>6</v>
      </c>
      <c r="I2067" s="36">
        <v>5</v>
      </c>
      <c r="J2067" s="36" t="s">
        <v>462</v>
      </c>
      <c r="K2067" s="36" t="s">
        <v>13</v>
      </c>
      <c r="L2067" s="165">
        <v>11</v>
      </c>
      <c r="M2067" s="134">
        <f t="shared" si="416"/>
        <v>11</v>
      </c>
      <c r="N2067" s="36">
        <f t="shared" si="417"/>
        <v>1</v>
      </c>
      <c r="O2067" s="135" t="str">
        <f t="shared" si="418"/>
        <v>Nat-11</v>
      </c>
      <c r="P2067" s="186" t="str">
        <f t="shared" si="419"/>
        <v/>
      </c>
      <c r="Q2067" s="187">
        <f t="shared" si="420"/>
        <v>44</v>
      </c>
      <c r="R2067" s="150"/>
      <c r="S2067" s="187" t="str">
        <f t="shared" si="421"/>
        <v/>
      </c>
      <c r="T2067" s="136" t="str">
        <f t="shared" si="422"/>
        <v>I Am Artie</v>
      </c>
      <c r="U2067" s="137" t="str">
        <f>IF(P2067="","",IF(N2067=1,"",IF(Q2067="","",IF(Q2067&lt;=100,100,IF(Table1[[#This Row],[Day]]="Wed",100,200)))))</f>
        <v/>
      </c>
      <c r="V2067" s="137" t="str">
        <f t="shared" si="423"/>
        <v/>
      </c>
      <c r="W2067" s="137" t="str">
        <f t="shared" si="424"/>
        <v/>
      </c>
      <c r="X2067" s="133">
        <f>100</f>
        <v>100</v>
      </c>
      <c r="Y2067" s="133" t="str">
        <f t="shared" si="425"/>
        <v/>
      </c>
      <c r="Z2067" s="133">
        <f t="shared" si="426"/>
        <v>-100</v>
      </c>
      <c r="AA2067" s="134" t="str">
        <f>TEXT(Table1[[#This Row],[Date]],"DDD")</f>
        <v>Sat</v>
      </c>
      <c r="AB2067" s="133" t="str">
        <f>IF(OR(G2067="Doomben",G2067="Eagle Farm"),"Q",IF(AND(Q2067&gt;1,Q2067&lt;55,Table1[[#This Row],[Source]]="Nat"),"Nat OK",IF(AND(Table1[[#This Row],[Source]]&lt;&gt;"Nat",Q2067&lt;55),"Poor &lt;55",IF(OR(G2067="Randwick",G2067="Flemington",G2067="Caulfield",G2067="Sandown Lake",G2067="Sandown Hill"),"Best","ave"))))</f>
        <v>Q</v>
      </c>
      <c r="AC2067" s="133">
        <f>IF(Q2067="","",IF(AB2067="Poor &lt;55",$AC$2*0.2%,IF(AND(AB2067="Q",AA2067&lt;&gt;"Wed"),$AC$2*0.4%,IF(AND(AB2067="Q",AA2067="Wed"),$AC$2*0.5%,IF(AND(AB2067="Ave",U2067=100),$AC$2*0.5%,IF(AND(AB2067="ave",U2067="",N2067=1,AG2067="Bush"),$AC$2*1%,IF(AND(AB2067="ave",U2067="",Q2067&gt;100),$AC$2*1.3%,IF(AND(AB2067="ave",U2067=""),$AC$2*1.2%,IF(AND(AB2067="Ave",U2067=200),$AC$2*1%,IF(AND(AB2067="Best",U2067=200),$AC$2*1.5%,IF(AND(AB2067="Best",U2067="",K2067&lt;&gt;"Pro Syd"),$AC$2*0.5%,IF(AND(AB2067="Best",U2067=""),$AC$2*1%,IF(AND(AB2067="Best",U2067=100,Table1[[#This Row],[State]]="NSW"),$AC$2*0.4%,IF(AND(AB2067="Best",U2067=100),$AC$2*1%,IF(Table1[[#This Row],[Adj]]="Nat OK",$AC$2*0.5%,"xxx")))))))))))))))</f>
        <v>40</v>
      </c>
      <c r="AD2067" s="133" t="str">
        <f t="shared" si="427"/>
        <v/>
      </c>
      <c r="AE2067" s="133">
        <f t="shared" si="428"/>
        <v>-40</v>
      </c>
      <c r="AF2067" s="133" t="str">
        <f>VLOOKUP(Table1[[#This Row],[Track]],$F$2672:$H$2715,2,FALSE)</f>
        <v>Qld</v>
      </c>
      <c r="AG2067" s="133" t="str">
        <f>VLOOKUP(Table1[[#This Row],[Track]],$F$2672:$H$2715,3,FALSE)</f>
        <v>-</v>
      </c>
      <c r="AH2067" s="133" t="str">
        <f>IF(Table1[[#This Row],[Date]]&lt;$AH$2,"",IF(Table1[[#This Row],[Date]]&lt;$AH$3,"Edge","Elite Combo"))</f>
        <v/>
      </c>
      <c r="AI2067" s="218">
        <f>Table1[[#This Row],[Time]]</f>
        <v>0.67500000000000004</v>
      </c>
      <c r="AJ2067" s="219" t="str">
        <f>Table1[[#This Row],[Track]]</f>
        <v>Eagle Farm</v>
      </c>
      <c r="AK2067" s="216">
        <f>Table1[[#This Row],[Race ]]</f>
        <v>6</v>
      </c>
      <c r="AL2067" s="219">
        <f>Table1[[#This Row],[TAB]]</f>
        <v>5</v>
      </c>
      <c r="AM2067" s="219" t="str">
        <f>Table1[[#This Row],[Selection]]</f>
        <v>I Am Artie</v>
      </c>
      <c r="AN2067" s="220" t="str">
        <f>Table1[[#This Row],[Sources]]</f>
        <v>Nat-11</v>
      </c>
      <c r="AO2067" s="219">
        <f>Table1[[#This Row],[Scale Bet]]</f>
        <v>40</v>
      </c>
    </row>
    <row r="2068" spans="5:41" ht="16.5" customHeight="1" x14ac:dyDescent="0.25">
      <c r="E2068" s="185">
        <v>45633</v>
      </c>
      <c r="F2068" s="35">
        <v>0.69444444444444442</v>
      </c>
      <c r="G2068" s="36" t="s">
        <v>17</v>
      </c>
      <c r="H2068" s="36">
        <v>8</v>
      </c>
      <c r="I2068" s="36">
        <v>7</v>
      </c>
      <c r="J2068" s="36" t="s">
        <v>520</v>
      </c>
      <c r="K2068" s="36" t="s">
        <v>1</v>
      </c>
      <c r="L2068" s="165">
        <v>10</v>
      </c>
      <c r="M2068" s="134">
        <f t="shared" si="416"/>
        <v>10</v>
      </c>
      <c r="N2068" s="36">
        <f t="shared" si="417"/>
        <v>1</v>
      </c>
      <c r="O2068" s="135" t="str">
        <f t="shared" si="418"/>
        <v>E4-10</v>
      </c>
      <c r="P2068" s="186" t="str">
        <f t="shared" si="419"/>
        <v>OK</v>
      </c>
      <c r="Q2068" s="187">
        <f t="shared" si="420"/>
        <v>40</v>
      </c>
      <c r="R2068" s="150">
        <v>3.2</v>
      </c>
      <c r="S2068" s="187">
        <f t="shared" si="421"/>
        <v>128</v>
      </c>
      <c r="T2068" s="136" t="str">
        <f t="shared" si="422"/>
        <v>Imintowin</v>
      </c>
      <c r="U2068" s="137" t="str">
        <f>IF(P2068="","",IF(N2068=1,"",IF(Q2068="","",IF(Q2068&lt;=100,100,IF(Table1[[#This Row],[Day]]="Wed",100,200)))))</f>
        <v/>
      </c>
      <c r="V2068" s="137" t="str">
        <f t="shared" si="423"/>
        <v/>
      </c>
      <c r="W2068" s="137" t="str">
        <f t="shared" si="424"/>
        <v/>
      </c>
      <c r="X2068" s="133">
        <f>100</f>
        <v>100</v>
      </c>
      <c r="Y2068" s="133">
        <f t="shared" si="425"/>
        <v>320</v>
      </c>
      <c r="Z2068" s="133">
        <f t="shared" si="426"/>
        <v>220</v>
      </c>
      <c r="AA2068" s="134" t="str">
        <f>TEXT(Table1[[#This Row],[Date]],"DDD")</f>
        <v>Sat</v>
      </c>
      <c r="AB2068" s="133" t="str">
        <f>IF(OR(G2068="Doomben",G2068="Eagle Farm"),"Q",IF(AND(Q2068&gt;1,Q2068&lt;55,Table1[[#This Row],[Source]]="Nat"),"Nat OK",IF(AND(Table1[[#This Row],[Source]]&lt;&gt;"Nat",Q2068&lt;55),"Poor &lt;55",IF(OR(G2068="Randwick",G2068="Flemington",G2068="Caulfield",G2068="Sandown Lake",G2068="Sandown Hill"),"Best","ave"))))</f>
        <v>Poor &lt;55</v>
      </c>
      <c r="AC2068" s="133">
        <f>IF(Q2068="","",IF(AB2068="Poor &lt;55",$AC$2*0.2%,IF(AND(AB2068="Q",AA2068&lt;&gt;"Wed"),$AC$2*0.4%,IF(AND(AB2068="Q",AA2068="Wed"),$AC$2*0.5%,IF(AND(AB2068="Ave",U2068=100),$AC$2*0.5%,IF(AND(AB2068="ave",U2068="",N2068=1,AG2068="Bush"),$AC$2*1%,IF(AND(AB2068="ave",U2068="",Q2068&gt;100),$AC$2*1.3%,IF(AND(AB2068="ave",U2068=""),$AC$2*1.2%,IF(AND(AB2068="Ave",U2068=200),$AC$2*1%,IF(AND(AB2068="Best",U2068=200),$AC$2*1.5%,IF(AND(AB2068="Best",U2068="",K2068&lt;&gt;"Pro Syd"),$AC$2*0.5%,IF(AND(AB2068="Best",U2068=""),$AC$2*1%,IF(AND(AB2068="Best",U2068=100,Table1[[#This Row],[State]]="NSW"),$AC$2*0.4%,IF(AND(AB2068="Best",U2068=100),$AC$2*1%,IF(Table1[[#This Row],[Adj]]="Nat OK",$AC$2*0.5%,"xxx")))))))))))))))</f>
        <v>20</v>
      </c>
      <c r="AD2068" s="133">
        <f t="shared" si="427"/>
        <v>64</v>
      </c>
      <c r="AE2068" s="133">
        <f t="shared" si="428"/>
        <v>44</v>
      </c>
      <c r="AF2068" s="133" t="str">
        <f>VLOOKUP(Table1[[#This Row],[Track]],$F$2672:$H$2715,2,FALSE)</f>
        <v>NSW</v>
      </c>
      <c r="AG2068" s="133" t="str">
        <f>VLOOKUP(Table1[[#This Row],[Track]],$F$2672:$H$2715,3,FALSE)</f>
        <v>-</v>
      </c>
      <c r="AH2068" s="133" t="str">
        <f>IF(Table1[[#This Row],[Date]]&lt;$AH$2,"",IF(Table1[[#This Row],[Date]]&lt;$AH$3,"Edge","Elite Combo"))</f>
        <v/>
      </c>
      <c r="AI2068" s="218">
        <f>Table1[[#This Row],[Time]]</f>
        <v>0.69444444444444442</v>
      </c>
      <c r="AJ2068" s="219" t="str">
        <f>Table1[[#This Row],[Track]]</f>
        <v>Rosehill</v>
      </c>
      <c r="AK2068" s="216">
        <f>Table1[[#This Row],[Race ]]</f>
        <v>8</v>
      </c>
      <c r="AL2068" s="219">
        <f>Table1[[#This Row],[TAB]]</f>
        <v>7</v>
      </c>
      <c r="AM2068" s="219" t="str">
        <f>Table1[[#This Row],[Selection]]</f>
        <v>Imintowin</v>
      </c>
      <c r="AN2068" s="220" t="str">
        <f>Table1[[#This Row],[Sources]]</f>
        <v>E4-10</v>
      </c>
      <c r="AO2068" s="219">
        <f>Table1[[#This Row],[Scale Bet]]</f>
        <v>20</v>
      </c>
    </row>
    <row r="2069" spans="5:41" ht="16.5" customHeight="1" x14ac:dyDescent="0.25">
      <c r="E2069" s="185">
        <v>45633</v>
      </c>
      <c r="F2069" s="35">
        <v>0.69444444444444442</v>
      </c>
      <c r="G2069" s="36" t="s">
        <v>17</v>
      </c>
      <c r="H2069" s="36">
        <v>8</v>
      </c>
      <c r="I2069" s="36">
        <v>6</v>
      </c>
      <c r="J2069" s="36" t="s">
        <v>76</v>
      </c>
      <c r="K2069" s="36" t="s">
        <v>60</v>
      </c>
      <c r="L2069" s="165">
        <v>15</v>
      </c>
      <c r="M2069" s="134">
        <f t="shared" si="416"/>
        <v>15</v>
      </c>
      <c r="N2069" s="36">
        <f t="shared" si="417"/>
        <v>1</v>
      </c>
      <c r="O2069" s="135" t="str">
        <f t="shared" si="418"/>
        <v>Pro Syd-15</v>
      </c>
      <c r="P2069" s="186" t="str">
        <f t="shared" si="419"/>
        <v>OK</v>
      </c>
      <c r="Q2069" s="187">
        <f t="shared" si="420"/>
        <v>60</v>
      </c>
      <c r="R2069" s="150"/>
      <c r="S2069" s="187" t="str">
        <f t="shared" si="421"/>
        <v/>
      </c>
      <c r="T2069" s="136" t="str">
        <f t="shared" si="422"/>
        <v>Konasana</v>
      </c>
      <c r="U2069" s="137" t="str">
        <f>IF(P2069="","",IF(N2069=1,"",IF(Q2069="","",IF(Q2069&lt;=100,100,IF(Table1[[#This Row],[Day]]="Wed",100,200)))))</f>
        <v/>
      </c>
      <c r="V2069" s="137" t="str">
        <f t="shared" si="423"/>
        <v/>
      </c>
      <c r="W2069" s="137" t="str">
        <f t="shared" si="424"/>
        <v/>
      </c>
      <c r="X2069" s="133">
        <f>100</f>
        <v>100</v>
      </c>
      <c r="Y2069" s="133" t="str">
        <f t="shared" si="425"/>
        <v/>
      </c>
      <c r="Z2069" s="133">
        <f t="shared" si="426"/>
        <v>-100</v>
      </c>
      <c r="AA2069" s="134" t="str">
        <f>TEXT(Table1[[#This Row],[Date]],"DDD")</f>
        <v>Sat</v>
      </c>
      <c r="AB2069" s="133" t="str">
        <f>IF(OR(G2069="Doomben",G2069="Eagle Farm"),"Q",IF(AND(Q2069&gt;1,Q2069&lt;55,Table1[[#This Row],[Source]]="Nat"),"Nat OK",IF(AND(Table1[[#This Row],[Source]]&lt;&gt;"Nat",Q2069&lt;55),"Poor &lt;55",IF(OR(G2069="Randwick",G2069="Flemington",G2069="Caulfield",G2069="Sandown Lake",G2069="Sandown Hill"),"Best","ave"))))</f>
        <v>ave</v>
      </c>
      <c r="AC2069" s="133">
        <f>IF(Q2069="","",IF(AB2069="Poor &lt;55",$AC$2*0.2%,IF(AND(AB2069="Q",AA2069&lt;&gt;"Wed"),$AC$2*0.4%,IF(AND(AB2069="Q",AA2069="Wed"),$AC$2*0.5%,IF(AND(AB2069="Ave",U2069=100),$AC$2*0.5%,IF(AND(AB2069="ave",U2069="",N2069=1,AG2069="Bush"),$AC$2*1%,IF(AND(AB2069="ave",U2069="",Q2069&gt;100),$AC$2*1.3%,IF(AND(AB2069="ave",U2069=""),$AC$2*1.2%,IF(AND(AB2069="Ave",U2069=200),$AC$2*1%,IF(AND(AB2069="Best",U2069=200),$AC$2*1.5%,IF(AND(AB2069="Best",U2069="",K2069&lt;&gt;"Pro Syd"),$AC$2*0.5%,IF(AND(AB2069="Best",U2069=""),$AC$2*1%,IF(AND(AB2069="Best",U2069=100,Table1[[#This Row],[State]]="NSW"),$AC$2*0.4%,IF(AND(AB2069="Best",U2069=100),$AC$2*1%,IF(Table1[[#This Row],[Adj]]="Nat OK",$AC$2*0.5%,"xxx")))))))))))))))</f>
        <v>120</v>
      </c>
      <c r="AD2069" s="133" t="str">
        <f t="shared" si="427"/>
        <v/>
      </c>
      <c r="AE2069" s="133">
        <f t="shared" si="428"/>
        <v>-120</v>
      </c>
      <c r="AF2069" s="133" t="str">
        <f>VLOOKUP(Table1[[#This Row],[Track]],$F$2672:$H$2715,2,FALSE)</f>
        <v>NSW</v>
      </c>
      <c r="AG2069" s="133" t="str">
        <f>VLOOKUP(Table1[[#This Row],[Track]],$F$2672:$H$2715,3,FALSE)</f>
        <v>-</v>
      </c>
      <c r="AH2069" s="133" t="str">
        <f>IF(Table1[[#This Row],[Date]]&lt;$AH$2,"",IF(Table1[[#This Row],[Date]]&lt;$AH$3,"Edge","Elite Combo"))</f>
        <v/>
      </c>
      <c r="AI2069" s="218">
        <f>Table1[[#This Row],[Time]]</f>
        <v>0.69444444444444442</v>
      </c>
      <c r="AJ2069" s="219" t="str">
        <f>Table1[[#This Row],[Track]]</f>
        <v>Rosehill</v>
      </c>
      <c r="AK2069" s="216">
        <f>Table1[[#This Row],[Race ]]</f>
        <v>8</v>
      </c>
      <c r="AL2069" s="219">
        <f>Table1[[#This Row],[TAB]]</f>
        <v>6</v>
      </c>
      <c r="AM2069" s="219" t="str">
        <f>Table1[[#This Row],[Selection]]</f>
        <v>Konasana</v>
      </c>
      <c r="AN2069" s="220" t="str">
        <f>Table1[[#This Row],[Sources]]</f>
        <v>Pro Syd-15</v>
      </c>
      <c r="AO2069" s="219">
        <f>Table1[[#This Row],[Scale Bet]]</f>
        <v>120</v>
      </c>
    </row>
    <row r="2070" spans="5:41" ht="16.5" customHeight="1" x14ac:dyDescent="0.25">
      <c r="E2070" s="185">
        <v>45633</v>
      </c>
      <c r="F2070" s="35">
        <v>0.70277777777777772</v>
      </c>
      <c r="G2070" s="36" t="s">
        <v>28</v>
      </c>
      <c r="H2070" s="36">
        <v>7</v>
      </c>
      <c r="I2070" s="36">
        <v>2</v>
      </c>
      <c r="J2070" s="36" t="s">
        <v>521</v>
      </c>
      <c r="K2070" s="36" t="s">
        <v>13</v>
      </c>
      <c r="L2070" s="165">
        <v>11</v>
      </c>
      <c r="M2070" s="134">
        <f t="shared" si="416"/>
        <v>11</v>
      </c>
      <c r="N2070" s="36">
        <f t="shared" si="417"/>
        <v>1</v>
      </c>
      <c r="O2070" s="135" t="str">
        <f t="shared" si="418"/>
        <v>Nat-11</v>
      </c>
      <c r="P2070" s="186" t="str">
        <f t="shared" si="419"/>
        <v/>
      </c>
      <c r="Q2070" s="187">
        <f t="shared" si="420"/>
        <v>44</v>
      </c>
      <c r="R2070" s="150"/>
      <c r="S2070" s="187" t="str">
        <f t="shared" si="421"/>
        <v/>
      </c>
      <c r="T2070" s="136" t="str">
        <f t="shared" si="422"/>
        <v>Transatlantic</v>
      </c>
      <c r="U2070" s="137" t="str">
        <f>IF(P2070="","",IF(N2070=1,"",IF(Q2070="","",IF(Q2070&lt;=100,100,IF(Table1[[#This Row],[Day]]="Wed",100,200)))))</f>
        <v/>
      </c>
      <c r="V2070" s="137" t="str">
        <f t="shared" si="423"/>
        <v/>
      </c>
      <c r="W2070" s="137" t="str">
        <f t="shared" si="424"/>
        <v/>
      </c>
      <c r="X2070" s="133">
        <f>100</f>
        <v>100</v>
      </c>
      <c r="Y2070" s="133" t="str">
        <f t="shared" si="425"/>
        <v/>
      </c>
      <c r="Z2070" s="133">
        <f t="shared" si="426"/>
        <v>-100</v>
      </c>
      <c r="AA2070" s="134" t="str">
        <f>TEXT(Table1[[#This Row],[Date]],"DDD")</f>
        <v>Sat</v>
      </c>
      <c r="AB2070" s="133" t="str">
        <f>IF(OR(G2070="Doomben",G2070="Eagle Farm"),"Q",IF(AND(Q2070&gt;1,Q2070&lt;55,Table1[[#This Row],[Source]]="Nat"),"Nat OK",IF(AND(Table1[[#This Row],[Source]]&lt;&gt;"Nat",Q2070&lt;55),"Poor &lt;55",IF(OR(G2070="Randwick",G2070="Flemington",G2070="Caulfield",G2070="Sandown Lake",G2070="Sandown Hill"),"Best","ave"))))</f>
        <v>Q</v>
      </c>
      <c r="AC2070" s="133">
        <f>IF(Q2070="","",IF(AB2070="Poor &lt;55",$AC$2*0.2%,IF(AND(AB2070="Q",AA2070&lt;&gt;"Wed"),$AC$2*0.4%,IF(AND(AB2070="Q",AA2070="Wed"),$AC$2*0.5%,IF(AND(AB2070="Ave",U2070=100),$AC$2*0.5%,IF(AND(AB2070="ave",U2070="",N2070=1,AG2070="Bush"),$AC$2*1%,IF(AND(AB2070="ave",U2070="",Q2070&gt;100),$AC$2*1.3%,IF(AND(AB2070="ave",U2070=""),$AC$2*1.2%,IF(AND(AB2070="Ave",U2070=200),$AC$2*1%,IF(AND(AB2070="Best",U2070=200),$AC$2*1.5%,IF(AND(AB2070="Best",U2070="",K2070&lt;&gt;"Pro Syd"),$AC$2*0.5%,IF(AND(AB2070="Best",U2070=""),$AC$2*1%,IF(AND(AB2070="Best",U2070=100,Table1[[#This Row],[State]]="NSW"),$AC$2*0.4%,IF(AND(AB2070="Best",U2070=100),$AC$2*1%,IF(Table1[[#This Row],[Adj]]="Nat OK",$AC$2*0.5%,"xxx")))))))))))))))</f>
        <v>40</v>
      </c>
      <c r="AD2070" s="133" t="str">
        <f t="shared" si="427"/>
        <v/>
      </c>
      <c r="AE2070" s="133">
        <f t="shared" si="428"/>
        <v>-40</v>
      </c>
      <c r="AF2070" s="133" t="str">
        <f>VLOOKUP(Table1[[#This Row],[Track]],$F$2672:$H$2715,2,FALSE)</f>
        <v>Qld</v>
      </c>
      <c r="AG2070" s="133" t="str">
        <f>VLOOKUP(Table1[[#This Row],[Track]],$F$2672:$H$2715,3,FALSE)</f>
        <v>-</v>
      </c>
      <c r="AH2070" s="133" t="str">
        <f>IF(Table1[[#This Row],[Date]]&lt;$AH$2,"",IF(Table1[[#This Row],[Date]]&lt;$AH$3,"Edge","Elite Combo"))</f>
        <v/>
      </c>
      <c r="AI2070" s="218">
        <f>Table1[[#This Row],[Time]]</f>
        <v>0.70277777777777772</v>
      </c>
      <c r="AJ2070" s="219" t="str">
        <f>Table1[[#This Row],[Track]]</f>
        <v>Eagle Farm</v>
      </c>
      <c r="AK2070" s="216">
        <f>Table1[[#This Row],[Race ]]</f>
        <v>7</v>
      </c>
      <c r="AL2070" s="219">
        <f>Table1[[#This Row],[TAB]]</f>
        <v>2</v>
      </c>
      <c r="AM2070" s="219" t="str">
        <f>Table1[[#This Row],[Selection]]</f>
        <v>Transatlantic</v>
      </c>
      <c r="AN2070" s="220" t="str">
        <f>Table1[[#This Row],[Sources]]</f>
        <v>Nat-11</v>
      </c>
      <c r="AO2070" s="219">
        <f>Table1[[#This Row],[Scale Bet]]</f>
        <v>40</v>
      </c>
    </row>
    <row r="2071" spans="5:41" ht="16.5" customHeight="1" x14ac:dyDescent="0.25">
      <c r="E2071" s="185">
        <v>45633</v>
      </c>
      <c r="F2071" s="35">
        <v>0.73611111111111116</v>
      </c>
      <c r="G2071" s="36" t="s">
        <v>63</v>
      </c>
      <c r="H2071" s="36">
        <v>10</v>
      </c>
      <c r="I2071" s="36">
        <v>19</v>
      </c>
      <c r="J2071" s="36" t="s">
        <v>70</v>
      </c>
      <c r="K2071" s="36" t="s">
        <v>40</v>
      </c>
      <c r="L2071" s="165">
        <v>12</v>
      </c>
      <c r="M2071" s="134">
        <f t="shared" si="416"/>
        <v>22</v>
      </c>
      <c r="N2071" s="36">
        <f t="shared" si="417"/>
        <v>2</v>
      </c>
      <c r="O2071" s="135" t="str">
        <f t="shared" si="418"/>
        <v>Edge-12/Pro Mel-10</v>
      </c>
      <c r="P2071" s="186" t="str">
        <f t="shared" si="419"/>
        <v/>
      </c>
      <c r="Q2071" s="187">
        <f t="shared" si="420"/>
        <v>88</v>
      </c>
      <c r="R2071" s="150"/>
      <c r="S2071" s="187" t="str">
        <f t="shared" si="421"/>
        <v/>
      </c>
      <c r="T2071" s="136" t="str">
        <f t="shared" si="422"/>
        <v>Dual Pressure</v>
      </c>
      <c r="U2071" s="137" t="str">
        <f>IF(P2071="","",IF(N2071=1,"",IF(Q2071="","",IF(Q2071&lt;=100,100,IF(Table1[[#This Row],[Day]]="Wed",100,200)))))</f>
        <v/>
      </c>
      <c r="V2071" s="137" t="str">
        <f t="shared" si="423"/>
        <v/>
      </c>
      <c r="W2071" s="137" t="str">
        <f t="shared" si="424"/>
        <v/>
      </c>
      <c r="X2071" s="133">
        <f>100</f>
        <v>100</v>
      </c>
      <c r="Y2071" s="133" t="str">
        <f t="shared" si="425"/>
        <v/>
      </c>
      <c r="Z2071" s="133">
        <f t="shared" si="426"/>
        <v>-100</v>
      </c>
      <c r="AA2071" s="134" t="str">
        <f>TEXT(Table1[[#This Row],[Date]],"DDD")</f>
        <v>Sat</v>
      </c>
      <c r="AB2071" s="133" t="str">
        <f>IF(OR(G2071="Doomben",G2071="Eagle Farm"),"Q",IF(AND(Q2071&gt;1,Q2071&lt;55,Table1[[#This Row],[Source]]="Nat"),"Nat OK",IF(AND(Table1[[#This Row],[Source]]&lt;&gt;"Nat",Q2071&lt;55),"Poor &lt;55",IF(OR(G2071="Randwick",G2071="Flemington",G2071="Caulfield",G2071="Sandown Lake",G2071="Sandown Hill"),"Best","ave"))))</f>
        <v>ave</v>
      </c>
      <c r="AC2071" s="133">
        <f>IF(Q2071="","",IF(AB2071="Poor &lt;55",$AC$2*0.2%,IF(AND(AB2071="Q",AA2071&lt;&gt;"Wed"),$AC$2*0.4%,IF(AND(AB2071="Q",AA2071="Wed"),$AC$2*0.5%,IF(AND(AB2071="Ave",U2071=100),$AC$2*0.5%,IF(AND(AB2071="ave",U2071="",N2071=1,AG2071="Bush"),$AC$2*1%,IF(AND(AB2071="ave",U2071="",Q2071&gt;100),$AC$2*1.3%,IF(AND(AB2071="ave",U2071=""),$AC$2*1.2%,IF(AND(AB2071="Ave",U2071=200),$AC$2*1%,IF(AND(AB2071="Best",U2071=200),$AC$2*1.5%,IF(AND(AB2071="Best",U2071="",K2071&lt;&gt;"Pro Syd"),$AC$2*0.5%,IF(AND(AB2071="Best",U2071=""),$AC$2*1%,IF(AND(AB2071="Best",U2071=100,Table1[[#This Row],[State]]="NSW"),$AC$2*0.4%,IF(AND(AB2071="Best",U2071=100),$AC$2*1%,IF(Table1[[#This Row],[Adj]]="Nat OK",$AC$2*0.5%,"xxx")))))))))))))))</f>
        <v>120</v>
      </c>
      <c r="AD2071" s="133" t="str">
        <f t="shared" si="427"/>
        <v/>
      </c>
      <c r="AE2071" s="133">
        <f t="shared" si="428"/>
        <v>-120</v>
      </c>
      <c r="AF2071" s="133" t="str">
        <f>VLOOKUP(Table1[[#This Row],[Track]],$F$2672:$H$2715,2,FALSE)</f>
        <v>Vic</v>
      </c>
      <c r="AG2071" s="133" t="str">
        <f>VLOOKUP(Table1[[#This Row],[Track]],$F$2672:$H$2715,3,FALSE)</f>
        <v>Bush</v>
      </c>
      <c r="AH2071" s="133" t="str">
        <f>IF(Table1[[#This Row],[Date]]&lt;$AH$2,"",IF(Table1[[#This Row],[Date]]&lt;$AH$3,"Edge","Elite Combo"))</f>
        <v/>
      </c>
      <c r="AI2071" s="218">
        <f>Table1[[#This Row],[Time]]</f>
        <v>0.73611111111111116</v>
      </c>
      <c r="AJ2071" s="219" t="str">
        <f>Table1[[#This Row],[Track]]</f>
        <v>Ballarat</v>
      </c>
      <c r="AK2071" s="216">
        <f>Table1[[#This Row],[Race ]]</f>
        <v>10</v>
      </c>
      <c r="AL2071" s="219">
        <f>Table1[[#This Row],[TAB]]</f>
        <v>19</v>
      </c>
      <c r="AM2071" s="219" t="str">
        <f>Table1[[#This Row],[Selection]]</f>
        <v>Dual Pressure</v>
      </c>
      <c r="AN2071" s="220" t="str">
        <f>Table1[[#This Row],[Sources]]</f>
        <v>Edge-12/Pro Mel-10</v>
      </c>
      <c r="AO2071" s="219">
        <f>Table1[[#This Row],[Scale Bet]]</f>
        <v>120</v>
      </c>
    </row>
    <row r="2072" spans="5:41" ht="16.5" customHeight="1" x14ac:dyDescent="0.25">
      <c r="E2072" s="185">
        <v>45633</v>
      </c>
      <c r="F2072" s="35">
        <v>0.73611111111111116</v>
      </c>
      <c r="G2072" s="36" t="s">
        <v>63</v>
      </c>
      <c r="H2072" s="36">
        <v>10</v>
      </c>
      <c r="I2072" s="36">
        <v>19</v>
      </c>
      <c r="J2072" s="36" t="s">
        <v>70</v>
      </c>
      <c r="K2072" s="36" t="s">
        <v>18</v>
      </c>
      <c r="L2072" s="165">
        <v>10</v>
      </c>
      <c r="M2072" s="134" t="str">
        <f t="shared" si="416"/>
        <v/>
      </c>
      <c r="N2072" s="36" t="str">
        <f t="shared" si="417"/>
        <v/>
      </c>
      <c r="O2072" s="135" t="str">
        <f t="shared" si="418"/>
        <v/>
      </c>
      <c r="P2072" s="186" t="str">
        <f t="shared" si="419"/>
        <v/>
      </c>
      <c r="Q2072" s="187" t="str">
        <f t="shared" si="420"/>
        <v/>
      </c>
      <c r="R2072" s="150"/>
      <c r="S2072" s="187" t="str">
        <f t="shared" si="421"/>
        <v/>
      </c>
      <c r="T2072" s="136" t="str">
        <f t="shared" si="422"/>
        <v>Dual Pressure</v>
      </c>
      <c r="U2072" s="137" t="str">
        <f>IF(P2072="","",IF(N2072=1,"",IF(Q2072="","",IF(Q2072&lt;=100,100,IF(Table1[[#This Row],[Day]]="Wed",100,200)))))</f>
        <v/>
      </c>
      <c r="V2072" s="137" t="str">
        <f t="shared" si="423"/>
        <v/>
      </c>
      <c r="W2072" s="137" t="str">
        <f t="shared" si="424"/>
        <v/>
      </c>
      <c r="X2072" s="133">
        <f>100</f>
        <v>100</v>
      </c>
      <c r="Y2072" s="133" t="str">
        <f t="shared" si="425"/>
        <v/>
      </c>
      <c r="Z2072" s="133">
        <f t="shared" si="426"/>
        <v>-100</v>
      </c>
      <c r="AA2072" s="134" t="str">
        <f>TEXT(Table1[[#This Row],[Date]],"DDD")</f>
        <v>Sat</v>
      </c>
      <c r="AB2072" s="133" t="str">
        <f>IF(OR(G2072="Doomben",G2072="Eagle Farm"),"Q",IF(AND(Q2072&gt;1,Q2072&lt;55,Table1[[#This Row],[Source]]="Nat"),"Nat OK",IF(AND(Table1[[#This Row],[Source]]&lt;&gt;"Nat",Q2072&lt;55),"Poor &lt;55",IF(OR(G2072="Randwick",G2072="Flemington",G2072="Caulfield",G2072="Sandown Lake",G2072="Sandown Hill"),"Best","ave"))))</f>
        <v>ave</v>
      </c>
      <c r="AC2072" s="133" t="str">
        <f>IF(Q2072="","",IF(AB2072="Poor &lt;55",$AC$2*0.2%,IF(AND(AB2072="Q",AA2072&lt;&gt;"Wed"),$AC$2*0.4%,IF(AND(AB2072="Q",AA2072="Wed"),$AC$2*0.5%,IF(AND(AB2072="Ave",U2072=100),$AC$2*0.5%,IF(AND(AB2072="ave",U2072="",N2072=1,AG2072="Bush"),$AC$2*1%,IF(AND(AB2072="ave",U2072="",Q2072&gt;100),$AC$2*1.3%,IF(AND(AB2072="ave",U2072=""),$AC$2*1.2%,IF(AND(AB2072="Ave",U2072=200),$AC$2*1%,IF(AND(AB2072="Best",U2072=200),$AC$2*1.5%,IF(AND(AB2072="Best",U2072="",K2072&lt;&gt;"Pro Syd"),$AC$2*0.5%,IF(AND(AB2072="Best",U2072=""),$AC$2*1%,IF(AND(AB2072="Best",U2072=100,Table1[[#This Row],[State]]="NSW"),$AC$2*0.4%,IF(AND(AB2072="Best",U2072=100),$AC$2*1%,IF(Table1[[#This Row],[Adj]]="Nat OK",$AC$2*0.5%,"xxx")))))))))))))))</f>
        <v/>
      </c>
      <c r="AD2072" s="133" t="str">
        <f t="shared" si="427"/>
        <v/>
      </c>
      <c r="AE2072" s="133" t="str">
        <f t="shared" si="428"/>
        <v/>
      </c>
      <c r="AF2072" s="133" t="str">
        <f>VLOOKUP(Table1[[#This Row],[Track]],$F$2672:$H$2715,2,FALSE)</f>
        <v>Vic</v>
      </c>
      <c r="AG2072" s="133" t="str">
        <f>VLOOKUP(Table1[[#This Row],[Track]],$F$2672:$H$2715,3,FALSE)</f>
        <v>Bush</v>
      </c>
      <c r="AH2072" s="133" t="str">
        <f>IF(Table1[[#This Row],[Date]]&lt;$AH$2,"",IF(Table1[[#This Row],[Date]]&lt;$AH$3,"Edge","Elite Combo"))</f>
        <v/>
      </c>
      <c r="AI2072" s="218">
        <f>Table1[[#This Row],[Time]]</f>
        <v>0.73611111111111116</v>
      </c>
      <c r="AJ2072" s="219" t="str">
        <f>Table1[[#This Row],[Track]]</f>
        <v>Ballarat</v>
      </c>
      <c r="AK2072" s="216">
        <f>Table1[[#This Row],[Race ]]</f>
        <v>10</v>
      </c>
      <c r="AL2072" s="219">
        <f>Table1[[#This Row],[TAB]]</f>
        <v>19</v>
      </c>
      <c r="AM2072" s="219" t="str">
        <f>Table1[[#This Row],[Selection]]</f>
        <v>Dual Pressure</v>
      </c>
      <c r="AN2072" s="220" t="str">
        <f>Table1[[#This Row],[Sources]]</f>
        <v/>
      </c>
      <c r="AO2072" s="219" t="str">
        <f>Table1[[#This Row],[Scale Bet]]</f>
        <v/>
      </c>
    </row>
    <row r="2073" spans="5:41" ht="16.5" customHeight="1" x14ac:dyDescent="0.25">
      <c r="E2073" s="185">
        <v>45633</v>
      </c>
      <c r="F2073" s="35">
        <v>0.73611111111111116</v>
      </c>
      <c r="G2073" s="36" t="s">
        <v>63</v>
      </c>
      <c r="H2073" s="36">
        <v>10</v>
      </c>
      <c r="I2073" s="36">
        <v>5</v>
      </c>
      <c r="J2073" s="36" t="s">
        <v>24</v>
      </c>
      <c r="K2073" s="36" t="s">
        <v>1</v>
      </c>
      <c r="L2073" s="165">
        <v>12</v>
      </c>
      <c r="M2073" s="134">
        <f t="shared" si="416"/>
        <v>12</v>
      </c>
      <c r="N2073" s="36">
        <f t="shared" si="417"/>
        <v>1</v>
      </c>
      <c r="O2073" s="135" t="str">
        <f t="shared" si="418"/>
        <v>E4-12</v>
      </c>
      <c r="P2073" s="186" t="str">
        <f t="shared" si="419"/>
        <v/>
      </c>
      <c r="Q2073" s="187">
        <f t="shared" si="420"/>
        <v>48</v>
      </c>
      <c r="R2073" s="150">
        <v>5</v>
      </c>
      <c r="S2073" s="187">
        <f t="shared" si="421"/>
        <v>240</v>
      </c>
      <c r="T2073" s="136" t="str">
        <f t="shared" si="422"/>
        <v>The Open</v>
      </c>
      <c r="U2073" s="137" t="str">
        <f>IF(P2073="","",IF(N2073=1,"",IF(Q2073="","",IF(Q2073&lt;=100,100,IF(Table1[[#This Row],[Day]]="Wed",100,200)))))</f>
        <v/>
      </c>
      <c r="V2073" s="137" t="str">
        <f t="shared" si="423"/>
        <v/>
      </c>
      <c r="W2073" s="137" t="str">
        <f t="shared" si="424"/>
        <v/>
      </c>
      <c r="X2073" s="133">
        <f>100</f>
        <v>100</v>
      </c>
      <c r="Y2073" s="133">
        <f t="shared" si="425"/>
        <v>500</v>
      </c>
      <c r="Z2073" s="133">
        <f t="shared" si="426"/>
        <v>400</v>
      </c>
      <c r="AA2073" s="134" t="str">
        <f>TEXT(Table1[[#This Row],[Date]],"DDD")</f>
        <v>Sat</v>
      </c>
      <c r="AB2073" s="133" t="str">
        <f>IF(OR(G2073="Doomben",G2073="Eagle Farm"),"Q",IF(AND(Q2073&gt;1,Q2073&lt;55,Table1[[#This Row],[Source]]="Nat"),"Nat OK",IF(AND(Table1[[#This Row],[Source]]&lt;&gt;"Nat",Q2073&lt;55),"Poor &lt;55",IF(OR(G2073="Randwick",G2073="Flemington",G2073="Caulfield",G2073="Sandown Lake",G2073="Sandown Hill"),"Best","ave"))))</f>
        <v>Poor &lt;55</v>
      </c>
      <c r="AC2073" s="133">
        <f>IF(Q2073="","",IF(AB2073="Poor &lt;55",$AC$2*0.2%,IF(AND(AB2073="Q",AA2073&lt;&gt;"Wed"),$AC$2*0.4%,IF(AND(AB2073="Q",AA2073="Wed"),$AC$2*0.5%,IF(AND(AB2073="Ave",U2073=100),$AC$2*0.5%,IF(AND(AB2073="ave",U2073="",N2073=1,AG2073="Bush"),$AC$2*1%,IF(AND(AB2073="ave",U2073="",Q2073&gt;100),$AC$2*1.3%,IF(AND(AB2073="ave",U2073=""),$AC$2*1.2%,IF(AND(AB2073="Ave",U2073=200),$AC$2*1%,IF(AND(AB2073="Best",U2073=200),$AC$2*1.5%,IF(AND(AB2073="Best",U2073="",K2073&lt;&gt;"Pro Syd"),$AC$2*0.5%,IF(AND(AB2073="Best",U2073=""),$AC$2*1%,IF(AND(AB2073="Best",U2073=100,Table1[[#This Row],[State]]="NSW"),$AC$2*0.4%,IF(AND(AB2073="Best",U2073=100),$AC$2*1%,IF(Table1[[#This Row],[Adj]]="Nat OK",$AC$2*0.5%,"xxx")))))))))))))))</f>
        <v>20</v>
      </c>
      <c r="AD2073" s="133">
        <f t="shared" si="427"/>
        <v>100</v>
      </c>
      <c r="AE2073" s="133">
        <f t="shared" si="428"/>
        <v>80</v>
      </c>
      <c r="AF2073" s="133" t="str">
        <f>VLOOKUP(Table1[[#This Row],[Track]],$F$2672:$H$2715,2,FALSE)</f>
        <v>Vic</v>
      </c>
      <c r="AG2073" s="133" t="str">
        <f>VLOOKUP(Table1[[#This Row],[Track]],$F$2672:$H$2715,3,FALSE)</f>
        <v>Bush</v>
      </c>
      <c r="AH2073" s="133" t="str">
        <f>IF(Table1[[#This Row],[Date]]&lt;$AH$2,"",IF(Table1[[#This Row],[Date]]&lt;$AH$3,"Edge","Elite Combo"))</f>
        <v/>
      </c>
      <c r="AI2073" s="218">
        <f>Table1[[#This Row],[Time]]</f>
        <v>0.73611111111111116</v>
      </c>
      <c r="AJ2073" s="219" t="str">
        <f>Table1[[#This Row],[Track]]</f>
        <v>Ballarat</v>
      </c>
      <c r="AK2073" s="216">
        <f>Table1[[#This Row],[Race ]]</f>
        <v>10</v>
      </c>
      <c r="AL2073" s="219">
        <f>Table1[[#This Row],[TAB]]</f>
        <v>5</v>
      </c>
      <c r="AM2073" s="219" t="str">
        <f>Table1[[#This Row],[Selection]]</f>
        <v>The Open</v>
      </c>
      <c r="AN2073" s="220" t="str">
        <f>Table1[[#This Row],[Sources]]</f>
        <v>E4-12</v>
      </c>
      <c r="AO2073" s="219">
        <f>Table1[[#This Row],[Scale Bet]]</f>
        <v>20</v>
      </c>
    </row>
    <row r="2074" spans="5:41" ht="16.5" customHeight="1" x14ac:dyDescent="0.25">
      <c r="E2074" s="185">
        <v>45633</v>
      </c>
      <c r="F2074" s="35">
        <v>0.74652777777777779</v>
      </c>
      <c r="G2074" s="36" t="s">
        <v>17</v>
      </c>
      <c r="H2074" s="36">
        <v>10</v>
      </c>
      <c r="I2074" s="36">
        <v>3</v>
      </c>
      <c r="J2074" s="36" t="s">
        <v>77</v>
      </c>
      <c r="K2074" s="36" t="s">
        <v>60</v>
      </c>
      <c r="L2074" s="165">
        <v>15</v>
      </c>
      <c r="M2074" s="134">
        <f t="shared" si="416"/>
        <v>15</v>
      </c>
      <c r="N2074" s="36">
        <f t="shared" si="417"/>
        <v>1</v>
      </c>
      <c r="O2074" s="135" t="str">
        <f t="shared" si="418"/>
        <v>Pro Syd-15</v>
      </c>
      <c r="P2074" s="186" t="str">
        <f t="shared" si="419"/>
        <v>OK</v>
      </c>
      <c r="Q2074" s="187">
        <f t="shared" si="420"/>
        <v>60</v>
      </c>
      <c r="R2074" s="150"/>
      <c r="S2074" s="187" t="str">
        <f t="shared" si="421"/>
        <v/>
      </c>
      <c r="T2074" s="136" t="str">
        <f t="shared" si="422"/>
        <v>Little Beginnings</v>
      </c>
      <c r="U2074" s="137" t="str">
        <f>IF(P2074="","",IF(N2074=1,"",IF(Q2074="","",IF(Q2074&lt;=100,100,IF(Table1[[#This Row],[Day]]="Wed",100,200)))))</f>
        <v/>
      </c>
      <c r="V2074" s="137" t="str">
        <f t="shared" si="423"/>
        <v/>
      </c>
      <c r="W2074" s="137" t="str">
        <f t="shared" si="424"/>
        <v/>
      </c>
      <c r="X2074" s="133">
        <f>100</f>
        <v>100</v>
      </c>
      <c r="Y2074" s="133" t="str">
        <f t="shared" si="425"/>
        <v/>
      </c>
      <c r="Z2074" s="133">
        <f t="shared" si="426"/>
        <v>-100</v>
      </c>
      <c r="AA2074" s="134" t="str">
        <f>TEXT(Table1[[#This Row],[Date]],"DDD")</f>
        <v>Sat</v>
      </c>
      <c r="AB2074" s="133" t="str">
        <f>IF(OR(G2074="Doomben",G2074="Eagle Farm"),"Q",IF(AND(Q2074&gt;1,Q2074&lt;55,Table1[[#This Row],[Source]]="Nat"),"Nat OK",IF(AND(Table1[[#This Row],[Source]]&lt;&gt;"Nat",Q2074&lt;55),"Poor &lt;55",IF(OR(G2074="Randwick",G2074="Flemington",G2074="Caulfield",G2074="Sandown Lake",G2074="Sandown Hill"),"Best","ave"))))</f>
        <v>ave</v>
      </c>
      <c r="AC2074" s="133">
        <f>IF(Q2074="","",IF(AB2074="Poor &lt;55",$AC$2*0.2%,IF(AND(AB2074="Q",AA2074&lt;&gt;"Wed"),$AC$2*0.4%,IF(AND(AB2074="Q",AA2074="Wed"),$AC$2*0.5%,IF(AND(AB2074="Ave",U2074=100),$AC$2*0.5%,IF(AND(AB2074="ave",U2074="",N2074=1,AG2074="Bush"),$AC$2*1%,IF(AND(AB2074="ave",U2074="",Q2074&gt;100),$AC$2*1.3%,IF(AND(AB2074="ave",U2074=""),$AC$2*1.2%,IF(AND(AB2074="Ave",U2074=200),$AC$2*1%,IF(AND(AB2074="Best",U2074=200),$AC$2*1.5%,IF(AND(AB2074="Best",U2074="",K2074&lt;&gt;"Pro Syd"),$AC$2*0.5%,IF(AND(AB2074="Best",U2074=""),$AC$2*1%,IF(AND(AB2074="Best",U2074=100,Table1[[#This Row],[State]]="NSW"),$AC$2*0.4%,IF(AND(AB2074="Best",U2074=100),$AC$2*1%,IF(Table1[[#This Row],[Adj]]="Nat OK",$AC$2*0.5%,"xxx")))))))))))))))</f>
        <v>120</v>
      </c>
      <c r="AD2074" s="133" t="str">
        <f t="shared" si="427"/>
        <v/>
      </c>
      <c r="AE2074" s="133">
        <f t="shared" si="428"/>
        <v>-120</v>
      </c>
      <c r="AF2074" s="133" t="str">
        <f>VLOOKUP(Table1[[#This Row],[Track]],$F$2672:$H$2715,2,FALSE)</f>
        <v>NSW</v>
      </c>
      <c r="AG2074" s="133" t="str">
        <f>VLOOKUP(Table1[[#This Row],[Track]],$F$2672:$H$2715,3,FALSE)</f>
        <v>-</v>
      </c>
      <c r="AH2074" s="133" t="str">
        <f>IF(Table1[[#This Row],[Date]]&lt;$AH$2,"",IF(Table1[[#This Row],[Date]]&lt;$AH$3,"Edge","Elite Combo"))</f>
        <v/>
      </c>
      <c r="AI2074" s="218">
        <f>Table1[[#This Row],[Time]]</f>
        <v>0.74652777777777779</v>
      </c>
      <c r="AJ2074" s="219" t="str">
        <f>Table1[[#This Row],[Track]]</f>
        <v>Rosehill</v>
      </c>
      <c r="AK2074" s="216">
        <f>Table1[[#This Row],[Race ]]</f>
        <v>10</v>
      </c>
      <c r="AL2074" s="219">
        <f>Table1[[#This Row],[TAB]]</f>
        <v>3</v>
      </c>
      <c r="AM2074" s="219" t="str">
        <f>Table1[[#This Row],[Selection]]</f>
        <v>Little Beginnings</v>
      </c>
      <c r="AN2074" s="220" t="str">
        <f>Table1[[#This Row],[Sources]]</f>
        <v>Pro Syd-15</v>
      </c>
      <c r="AO2074" s="219">
        <f>Table1[[#This Row],[Scale Bet]]</f>
        <v>120</v>
      </c>
    </row>
    <row r="2075" spans="5:41" ht="16.5" customHeight="1" x14ac:dyDescent="0.25">
      <c r="E2075" s="185">
        <v>45633</v>
      </c>
      <c r="F2075" s="35">
        <v>0.74652777777777779</v>
      </c>
      <c r="G2075" s="36" t="s">
        <v>17</v>
      </c>
      <c r="H2075" s="36">
        <v>10</v>
      </c>
      <c r="I2075" s="36">
        <v>5</v>
      </c>
      <c r="J2075" s="36" t="s">
        <v>118</v>
      </c>
      <c r="K2075" s="36" t="s">
        <v>1</v>
      </c>
      <c r="L2075" s="165">
        <v>10</v>
      </c>
      <c r="M2075" s="134">
        <f t="shared" si="416"/>
        <v>10</v>
      </c>
      <c r="N2075" s="36">
        <f t="shared" si="417"/>
        <v>1</v>
      </c>
      <c r="O2075" s="135" t="str">
        <f t="shared" si="418"/>
        <v>E4-10</v>
      </c>
      <c r="P2075" s="186" t="str">
        <f t="shared" si="419"/>
        <v>OK</v>
      </c>
      <c r="Q2075" s="187">
        <f t="shared" si="420"/>
        <v>40</v>
      </c>
      <c r="R2075" s="150">
        <v>2.15</v>
      </c>
      <c r="S2075" s="187">
        <f t="shared" si="421"/>
        <v>86</v>
      </c>
      <c r="T2075" s="136" t="str">
        <f t="shared" si="422"/>
        <v>Midnight Opal</v>
      </c>
      <c r="U2075" s="137" t="str">
        <f>IF(P2075="","",IF(N2075=1,"",IF(Q2075="","",IF(Q2075&lt;=100,100,IF(Table1[[#This Row],[Day]]="Wed",100,200)))))</f>
        <v/>
      </c>
      <c r="V2075" s="137" t="str">
        <f t="shared" si="423"/>
        <v/>
      </c>
      <c r="W2075" s="137" t="str">
        <f t="shared" si="424"/>
        <v/>
      </c>
      <c r="X2075" s="133">
        <f>100</f>
        <v>100</v>
      </c>
      <c r="Y2075" s="133">
        <f t="shared" si="425"/>
        <v>215</v>
      </c>
      <c r="Z2075" s="133">
        <f t="shared" si="426"/>
        <v>115</v>
      </c>
      <c r="AA2075" s="134" t="str">
        <f>TEXT(Table1[[#This Row],[Date]],"DDD")</f>
        <v>Sat</v>
      </c>
      <c r="AB2075" s="133" t="str">
        <f>IF(OR(G2075="Doomben",G2075="Eagle Farm"),"Q",IF(AND(Q2075&gt;1,Q2075&lt;55,Table1[[#This Row],[Source]]="Nat"),"Nat OK",IF(AND(Table1[[#This Row],[Source]]&lt;&gt;"Nat",Q2075&lt;55),"Poor &lt;55",IF(OR(G2075="Randwick",G2075="Flemington",G2075="Caulfield",G2075="Sandown Lake",G2075="Sandown Hill"),"Best","ave"))))</f>
        <v>Poor &lt;55</v>
      </c>
      <c r="AC2075" s="133">
        <f>IF(Q2075="","",IF(AB2075="Poor &lt;55",$AC$2*0.2%,IF(AND(AB2075="Q",AA2075&lt;&gt;"Wed"),$AC$2*0.4%,IF(AND(AB2075="Q",AA2075="Wed"),$AC$2*0.5%,IF(AND(AB2075="Ave",U2075=100),$AC$2*0.5%,IF(AND(AB2075="ave",U2075="",N2075=1,AG2075="Bush"),$AC$2*1%,IF(AND(AB2075="ave",U2075="",Q2075&gt;100),$AC$2*1.3%,IF(AND(AB2075="ave",U2075=""),$AC$2*1.2%,IF(AND(AB2075="Ave",U2075=200),$AC$2*1%,IF(AND(AB2075="Best",U2075=200),$AC$2*1.5%,IF(AND(AB2075="Best",U2075="",K2075&lt;&gt;"Pro Syd"),$AC$2*0.5%,IF(AND(AB2075="Best",U2075=""),$AC$2*1%,IF(AND(AB2075="Best",U2075=100,Table1[[#This Row],[State]]="NSW"),$AC$2*0.4%,IF(AND(AB2075="Best",U2075=100),$AC$2*1%,IF(Table1[[#This Row],[Adj]]="Nat OK",$AC$2*0.5%,"xxx")))))))))))))))</f>
        <v>20</v>
      </c>
      <c r="AD2075" s="133">
        <f t="shared" si="427"/>
        <v>43</v>
      </c>
      <c r="AE2075" s="133">
        <f t="shared" si="428"/>
        <v>23</v>
      </c>
      <c r="AF2075" s="133" t="str">
        <f>VLOOKUP(Table1[[#This Row],[Track]],$F$2672:$H$2715,2,FALSE)</f>
        <v>NSW</v>
      </c>
      <c r="AG2075" s="133" t="str">
        <f>VLOOKUP(Table1[[#This Row],[Track]],$F$2672:$H$2715,3,FALSE)</f>
        <v>-</v>
      </c>
      <c r="AH2075" s="133" t="str">
        <f>IF(Table1[[#This Row],[Date]]&lt;$AH$2,"",IF(Table1[[#This Row],[Date]]&lt;$AH$3,"Edge","Elite Combo"))</f>
        <v/>
      </c>
      <c r="AI2075" s="218">
        <f>Table1[[#This Row],[Time]]</f>
        <v>0.74652777777777779</v>
      </c>
      <c r="AJ2075" s="219" t="str">
        <f>Table1[[#This Row],[Track]]</f>
        <v>Rosehill</v>
      </c>
      <c r="AK2075" s="216">
        <f>Table1[[#This Row],[Race ]]</f>
        <v>10</v>
      </c>
      <c r="AL2075" s="219">
        <f>Table1[[#This Row],[TAB]]</f>
        <v>5</v>
      </c>
      <c r="AM2075" s="219" t="str">
        <f>Table1[[#This Row],[Selection]]</f>
        <v>Midnight Opal</v>
      </c>
      <c r="AN2075" s="220" t="str">
        <f>Table1[[#This Row],[Sources]]</f>
        <v>E4-10</v>
      </c>
      <c r="AO2075" s="219">
        <f>Table1[[#This Row],[Scale Bet]]</f>
        <v>20</v>
      </c>
    </row>
    <row r="2076" spans="5:41" ht="16.5" customHeight="1" x14ac:dyDescent="0.25">
      <c r="E2076" s="185">
        <v>45640</v>
      </c>
      <c r="F2076" s="35">
        <v>0.52083333333333337</v>
      </c>
      <c r="G2076" s="36" t="s">
        <v>22</v>
      </c>
      <c r="H2076" s="36">
        <v>1</v>
      </c>
      <c r="I2076" s="36">
        <v>7</v>
      </c>
      <c r="J2076" s="36" t="s">
        <v>29</v>
      </c>
      <c r="K2076" s="36" t="s">
        <v>1</v>
      </c>
      <c r="L2076" s="165">
        <v>11.000000000000002</v>
      </c>
      <c r="M2076" s="134">
        <f t="shared" si="416"/>
        <v>24</v>
      </c>
      <c r="N2076" s="36">
        <f t="shared" si="417"/>
        <v>2</v>
      </c>
      <c r="O2076" s="135" t="str">
        <f t="shared" si="418"/>
        <v>E4-11/Nat-13</v>
      </c>
      <c r="P2076" s="186" t="str">
        <f t="shared" si="419"/>
        <v>OK</v>
      </c>
      <c r="Q2076" s="187">
        <f t="shared" si="420"/>
        <v>96</v>
      </c>
      <c r="R2076" s="150"/>
      <c r="S2076" s="187" t="str">
        <f t="shared" si="421"/>
        <v/>
      </c>
      <c r="T2076" s="136" t="str">
        <f t="shared" si="422"/>
        <v>Smashing Time</v>
      </c>
      <c r="U2076" s="137">
        <f>IF(P2076="","",IF(N2076=1,"",IF(Q2076="","",IF(Q2076&lt;=100,100,IF(Table1[[#This Row],[Day]]="Wed",100,200)))))</f>
        <v>100</v>
      </c>
      <c r="V2076" s="137" t="str">
        <f t="shared" si="423"/>
        <v/>
      </c>
      <c r="W2076" s="137">
        <f t="shared" si="424"/>
        <v>-100</v>
      </c>
      <c r="X2076" s="133">
        <f>100</f>
        <v>100</v>
      </c>
      <c r="Y2076" s="133" t="str">
        <f t="shared" si="425"/>
        <v/>
      </c>
      <c r="Z2076" s="133">
        <f t="shared" si="426"/>
        <v>-100</v>
      </c>
      <c r="AA2076" s="134" t="str">
        <f>TEXT(Table1[[#This Row],[Date]],"DDD")</f>
        <v>Sat</v>
      </c>
      <c r="AB2076" s="133" t="str">
        <f>IF(OR(G2076="Doomben",G2076="Eagle Farm"),"Q",IF(AND(Q2076&gt;1,Q2076&lt;55,Table1[[#This Row],[Source]]="Nat"),"Nat OK",IF(AND(Table1[[#This Row],[Source]]&lt;&gt;"Nat",Q2076&lt;55),"Poor &lt;55",IF(OR(G2076="Randwick",G2076="Flemington",G2076="Caulfield",G2076="Sandown Lake",G2076="Sandown Hill"),"Best","ave"))))</f>
        <v>Best</v>
      </c>
      <c r="AC2076" s="133">
        <f>IF(Q2076="","",IF(AB2076="Poor &lt;55",$AC$2*0.2%,IF(AND(AB2076="Q",AA2076&lt;&gt;"Wed"),$AC$2*0.4%,IF(AND(AB2076="Q",AA2076="Wed"),$AC$2*0.5%,IF(AND(AB2076="Ave",U2076=100),$AC$2*0.5%,IF(AND(AB2076="ave",U2076="",N2076=1,AG2076="Bush"),$AC$2*1%,IF(AND(AB2076="ave",U2076="",Q2076&gt;100),$AC$2*1.3%,IF(AND(AB2076="ave",U2076=""),$AC$2*1.2%,IF(AND(AB2076="Ave",U2076=200),$AC$2*1%,IF(AND(AB2076="Best",U2076=200),$AC$2*1.5%,IF(AND(AB2076="Best",U2076="",K2076&lt;&gt;"Pro Syd"),$AC$2*0.5%,IF(AND(AB2076="Best",U2076=""),$AC$2*1%,IF(AND(AB2076="Best",U2076=100,Table1[[#This Row],[State]]="NSW"),$AC$2*0.4%,IF(AND(AB2076="Best",U2076=100),$AC$2*1%,IF(Table1[[#This Row],[Adj]]="Nat OK",$AC$2*0.5%,"xxx")))))))))))))))</f>
        <v>40</v>
      </c>
      <c r="AD2076" s="133" t="str">
        <f t="shared" si="427"/>
        <v/>
      </c>
      <c r="AE2076" s="133">
        <f t="shared" si="428"/>
        <v>-40</v>
      </c>
      <c r="AF2076" s="133" t="str">
        <f>VLOOKUP(Table1[[#This Row],[Track]],$F$2672:$H$2715,2,FALSE)</f>
        <v>NSW</v>
      </c>
      <c r="AG2076" s="133" t="str">
        <f>VLOOKUP(Table1[[#This Row],[Track]],$F$2672:$H$2715,3,FALSE)</f>
        <v>-</v>
      </c>
      <c r="AH2076" s="133" t="str">
        <f>IF(Table1[[#This Row],[Date]]&lt;$AH$2,"",IF(Table1[[#This Row],[Date]]&lt;$AH$3,"Edge","Elite Combo"))</f>
        <v/>
      </c>
      <c r="AI2076" s="218">
        <f>Table1[[#This Row],[Time]]</f>
        <v>0.52083333333333337</v>
      </c>
      <c r="AJ2076" s="219" t="str">
        <f>Table1[[#This Row],[Track]]</f>
        <v>Randwick</v>
      </c>
      <c r="AK2076" s="216">
        <f>Table1[[#This Row],[Race ]]</f>
        <v>1</v>
      </c>
      <c r="AL2076" s="219">
        <f>Table1[[#This Row],[TAB]]</f>
        <v>7</v>
      </c>
      <c r="AM2076" s="219" t="str">
        <f>Table1[[#This Row],[Selection]]</f>
        <v>Smashing Time</v>
      </c>
      <c r="AN2076" s="220" t="str">
        <f>Table1[[#This Row],[Sources]]</f>
        <v>E4-11/Nat-13</v>
      </c>
      <c r="AO2076" s="219">
        <f>Table1[[#This Row],[Scale Bet]]</f>
        <v>40</v>
      </c>
    </row>
    <row r="2077" spans="5:41" ht="16.5" customHeight="1" x14ac:dyDescent="0.25">
      <c r="E2077" s="185">
        <v>45640</v>
      </c>
      <c r="F2077" s="35">
        <v>0.52083333333333337</v>
      </c>
      <c r="G2077" s="36" t="s">
        <v>22</v>
      </c>
      <c r="H2077" s="36">
        <v>1</v>
      </c>
      <c r="I2077" s="36">
        <v>7</v>
      </c>
      <c r="J2077" s="36" t="s">
        <v>29</v>
      </c>
      <c r="K2077" s="36" t="s">
        <v>13</v>
      </c>
      <c r="L2077" s="165">
        <v>13</v>
      </c>
      <c r="M2077" s="134" t="str">
        <f t="shared" si="416"/>
        <v/>
      </c>
      <c r="N2077" s="36" t="str">
        <f t="shared" si="417"/>
        <v/>
      </c>
      <c r="O2077" s="135" t="str">
        <f t="shared" si="418"/>
        <v/>
      </c>
      <c r="P2077" s="186" t="str">
        <f t="shared" si="419"/>
        <v>OK</v>
      </c>
      <c r="Q2077" s="187" t="str">
        <f t="shared" si="420"/>
        <v/>
      </c>
      <c r="R2077" s="150"/>
      <c r="S2077" s="187" t="str">
        <f t="shared" si="421"/>
        <v/>
      </c>
      <c r="T2077" s="136" t="str">
        <f t="shared" si="422"/>
        <v>Smashing Time</v>
      </c>
      <c r="U2077" s="137" t="str">
        <f>IF(P2077="","",IF(N2077=1,"",IF(Q2077="","",IF(Q2077&lt;=100,100,IF(Table1[[#This Row],[Day]]="Wed",100,200)))))</f>
        <v/>
      </c>
      <c r="V2077" s="137" t="str">
        <f t="shared" si="423"/>
        <v/>
      </c>
      <c r="W2077" s="137" t="str">
        <f t="shared" si="424"/>
        <v/>
      </c>
      <c r="X2077" s="133">
        <f>100</f>
        <v>100</v>
      </c>
      <c r="Y2077" s="133" t="str">
        <f t="shared" si="425"/>
        <v/>
      </c>
      <c r="Z2077" s="133">
        <f t="shared" si="426"/>
        <v>-100</v>
      </c>
      <c r="AA2077" s="134" t="str">
        <f>TEXT(Table1[[#This Row],[Date]],"DDD")</f>
        <v>Sat</v>
      </c>
      <c r="AB2077" s="133" t="str">
        <f>IF(OR(G2077="Doomben",G2077="Eagle Farm"),"Q",IF(AND(Q2077&gt;1,Q2077&lt;55,Table1[[#This Row],[Source]]="Nat"),"Nat OK",IF(AND(Table1[[#This Row],[Source]]&lt;&gt;"Nat",Q2077&lt;55),"Poor &lt;55",IF(OR(G2077="Randwick",G2077="Flemington",G2077="Caulfield",G2077="Sandown Lake",G2077="Sandown Hill"),"Best","ave"))))</f>
        <v>Best</v>
      </c>
      <c r="AC2077" s="133" t="str">
        <f>IF(Q2077="","",IF(AB2077="Poor &lt;55",$AC$2*0.2%,IF(AND(AB2077="Q",AA2077&lt;&gt;"Wed"),$AC$2*0.4%,IF(AND(AB2077="Q",AA2077="Wed"),$AC$2*0.5%,IF(AND(AB2077="Ave",U2077=100),$AC$2*0.5%,IF(AND(AB2077="ave",U2077="",N2077=1,AG2077="Bush"),$AC$2*1%,IF(AND(AB2077="ave",U2077="",Q2077&gt;100),$AC$2*1.3%,IF(AND(AB2077="ave",U2077=""),$AC$2*1.2%,IF(AND(AB2077="Ave",U2077=200),$AC$2*1%,IF(AND(AB2077="Best",U2077=200),$AC$2*1.5%,IF(AND(AB2077="Best",U2077="",K2077&lt;&gt;"Pro Syd"),$AC$2*0.5%,IF(AND(AB2077="Best",U2077=""),$AC$2*1%,IF(AND(AB2077="Best",U2077=100,Table1[[#This Row],[State]]="NSW"),$AC$2*0.4%,IF(AND(AB2077="Best",U2077=100),$AC$2*1%,IF(Table1[[#This Row],[Adj]]="Nat OK",$AC$2*0.5%,"xxx")))))))))))))))</f>
        <v/>
      </c>
      <c r="AD2077" s="133" t="str">
        <f t="shared" si="427"/>
        <v/>
      </c>
      <c r="AE2077" s="133" t="str">
        <f t="shared" si="428"/>
        <v/>
      </c>
      <c r="AF2077" s="133" t="str">
        <f>VLOOKUP(Table1[[#This Row],[Track]],$F$2672:$H$2715,2,FALSE)</f>
        <v>NSW</v>
      </c>
      <c r="AG2077" s="133" t="str">
        <f>VLOOKUP(Table1[[#This Row],[Track]],$F$2672:$H$2715,3,FALSE)</f>
        <v>-</v>
      </c>
      <c r="AH2077" s="133" t="str">
        <f>IF(Table1[[#This Row],[Date]]&lt;$AH$2,"",IF(Table1[[#This Row],[Date]]&lt;$AH$3,"Edge","Elite Combo"))</f>
        <v/>
      </c>
      <c r="AI2077" s="218">
        <f>Table1[[#This Row],[Time]]</f>
        <v>0.52083333333333337</v>
      </c>
      <c r="AJ2077" s="219" t="str">
        <f>Table1[[#This Row],[Track]]</f>
        <v>Randwick</v>
      </c>
      <c r="AK2077" s="216">
        <f>Table1[[#This Row],[Race ]]</f>
        <v>1</v>
      </c>
      <c r="AL2077" s="219">
        <f>Table1[[#This Row],[TAB]]</f>
        <v>7</v>
      </c>
      <c r="AM2077" s="219" t="str">
        <f>Table1[[#This Row],[Selection]]</f>
        <v>Smashing Time</v>
      </c>
      <c r="AN2077" s="220" t="str">
        <f>Table1[[#This Row],[Sources]]</f>
        <v/>
      </c>
      <c r="AO2077" s="219" t="str">
        <f>Table1[[#This Row],[Scale Bet]]</f>
        <v/>
      </c>
    </row>
    <row r="2078" spans="5:41" ht="16.5" customHeight="1" x14ac:dyDescent="0.25">
      <c r="E2078" s="185">
        <v>45640</v>
      </c>
      <c r="F2078" s="35">
        <v>0.52083333333333337</v>
      </c>
      <c r="G2078" s="36" t="s">
        <v>22</v>
      </c>
      <c r="H2078" s="36">
        <v>1</v>
      </c>
      <c r="I2078" s="36">
        <v>9</v>
      </c>
      <c r="J2078" s="36" t="s">
        <v>85</v>
      </c>
      <c r="K2078" s="36" t="s">
        <v>60</v>
      </c>
      <c r="L2078" s="165">
        <v>15</v>
      </c>
      <c r="M2078" s="134">
        <f t="shared" si="416"/>
        <v>15</v>
      </c>
      <c r="N2078" s="36">
        <f t="shared" si="417"/>
        <v>1</v>
      </c>
      <c r="O2078" s="135" t="str">
        <f t="shared" si="418"/>
        <v>Pro Syd-15</v>
      </c>
      <c r="P2078" s="186" t="str">
        <f t="shared" si="419"/>
        <v>OK</v>
      </c>
      <c r="Q2078" s="187">
        <f t="shared" si="420"/>
        <v>60</v>
      </c>
      <c r="R2078" s="150">
        <v>2.9</v>
      </c>
      <c r="S2078" s="187">
        <f t="shared" si="421"/>
        <v>174</v>
      </c>
      <c r="T2078" s="136" t="str">
        <f t="shared" si="422"/>
        <v>Zoubaby</v>
      </c>
      <c r="U2078" s="137" t="str">
        <f>IF(P2078="","",IF(N2078=1,"",IF(Q2078="","",IF(Q2078&lt;=100,100,IF(Table1[[#This Row],[Day]]="Wed",100,200)))))</f>
        <v/>
      </c>
      <c r="V2078" s="137" t="str">
        <f t="shared" si="423"/>
        <v/>
      </c>
      <c r="W2078" s="137" t="str">
        <f t="shared" si="424"/>
        <v/>
      </c>
      <c r="X2078" s="133">
        <f>100</f>
        <v>100</v>
      </c>
      <c r="Y2078" s="133">
        <f t="shared" si="425"/>
        <v>290</v>
      </c>
      <c r="Z2078" s="133">
        <f t="shared" si="426"/>
        <v>190</v>
      </c>
      <c r="AA2078" s="134" t="str">
        <f>TEXT(Table1[[#This Row],[Date]],"DDD")</f>
        <v>Sat</v>
      </c>
      <c r="AB2078" s="133" t="str">
        <f>IF(OR(G2078="Doomben",G2078="Eagle Farm"),"Q",IF(AND(Q2078&gt;1,Q2078&lt;55,Table1[[#This Row],[Source]]="Nat"),"Nat OK",IF(AND(Table1[[#This Row],[Source]]&lt;&gt;"Nat",Q2078&lt;55),"Poor &lt;55",IF(OR(G2078="Randwick",G2078="Flemington",G2078="Caulfield",G2078="Sandown Lake",G2078="Sandown Hill"),"Best","ave"))))</f>
        <v>Best</v>
      </c>
      <c r="AC2078" s="133">
        <f>IF(Q2078="","",IF(AB2078="Poor &lt;55",$AC$2*0.2%,IF(AND(AB2078="Q",AA2078&lt;&gt;"Wed"),$AC$2*0.4%,IF(AND(AB2078="Q",AA2078="Wed"),$AC$2*0.5%,IF(AND(AB2078="Ave",U2078=100),$AC$2*0.5%,IF(AND(AB2078="ave",U2078="",N2078=1,AG2078="Bush"),$AC$2*1%,IF(AND(AB2078="ave",U2078="",Q2078&gt;100),$AC$2*1.3%,IF(AND(AB2078="ave",U2078=""),$AC$2*1.2%,IF(AND(AB2078="Ave",U2078=200),$AC$2*1%,IF(AND(AB2078="Best",U2078=200),$AC$2*1.5%,IF(AND(AB2078="Best",U2078="",K2078&lt;&gt;"Pro Syd"),$AC$2*0.5%,IF(AND(AB2078="Best",U2078=""),$AC$2*1%,IF(AND(AB2078="Best",U2078=100,Table1[[#This Row],[State]]="NSW"),$AC$2*0.4%,IF(AND(AB2078="Best",U2078=100),$AC$2*1%,IF(Table1[[#This Row],[Adj]]="Nat OK",$AC$2*0.5%,"xxx")))))))))))))))</f>
        <v>100</v>
      </c>
      <c r="AD2078" s="133">
        <f t="shared" si="427"/>
        <v>290</v>
      </c>
      <c r="AE2078" s="133">
        <f t="shared" si="428"/>
        <v>190</v>
      </c>
      <c r="AF2078" s="133" t="str">
        <f>VLOOKUP(Table1[[#This Row],[Track]],$F$2672:$H$2715,2,FALSE)</f>
        <v>NSW</v>
      </c>
      <c r="AG2078" s="133" t="str">
        <f>VLOOKUP(Table1[[#This Row],[Track]],$F$2672:$H$2715,3,FALSE)</f>
        <v>-</v>
      </c>
      <c r="AH2078" s="133" t="str">
        <f>IF(Table1[[#This Row],[Date]]&lt;$AH$2,"",IF(Table1[[#This Row],[Date]]&lt;$AH$3,"Edge","Elite Combo"))</f>
        <v/>
      </c>
      <c r="AI2078" s="218">
        <f>Table1[[#This Row],[Time]]</f>
        <v>0.52083333333333337</v>
      </c>
      <c r="AJ2078" s="219" t="str">
        <f>Table1[[#This Row],[Track]]</f>
        <v>Randwick</v>
      </c>
      <c r="AK2078" s="216">
        <f>Table1[[#This Row],[Race ]]</f>
        <v>1</v>
      </c>
      <c r="AL2078" s="219">
        <f>Table1[[#This Row],[TAB]]</f>
        <v>9</v>
      </c>
      <c r="AM2078" s="219" t="str">
        <f>Table1[[#This Row],[Selection]]</f>
        <v>Zoubaby</v>
      </c>
      <c r="AN2078" s="220" t="str">
        <f>Table1[[#This Row],[Sources]]</f>
        <v>Pro Syd-15</v>
      </c>
      <c r="AO2078" s="219">
        <f>Table1[[#This Row],[Scale Bet]]</f>
        <v>100</v>
      </c>
    </row>
    <row r="2079" spans="5:41" ht="16.5" customHeight="1" x14ac:dyDescent="0.25">
      <c r="E2079" s="185">
        <v>45640</v>
      </c>
      <c r="F2079" s="35">
        <v>0.55555555555555558</v>
      </c>
      <c r="G2079" s="36" t="s">
        <v>55</v>
      </c>
      <c r="H2079" s="36">
        <v>3</v>
      </c>
      <c r="I2079" s="36">
        <v>10</v>
      </c>
      <c r="J2079" s="36" t="s">
        <v>522</v>
      </c>
      <c r="K2079" s="36" t="s">
        <v>1</v>
      </c>
      <c r="L2079" s="165">
        <v>10</v>
      </c>
      <c r="M2079" s="134">
        <f t="shared" si="416"/>
        <v>23</v>
      </c>
      <c r="N2079" s="36">
        <f t="shared" si="417"/>
        <v>2</v>
      </c>
      <c r="O2079" s="135" t="str">
        <f t="shared" si="418"/>
        <v>E4-10/Nat-13</v>
      </c>
      <c r="P2079" s="186" t="str">
        <f t="shared" si="419"/>
        <v/>
      </c>
      <c r="Q2079" s="187">
        <f t="shared" si="420"/>
        <v>92</v>
      </c>
      <c r="R2079" s="150"/>
      <c r="S2079" s="187" t="str">
        <f t="shared" si="421"/>
        <v/>
      </c>
      <c r="T2079" s="136" t="str">
        <f t="shared" si="422"/>
        <v>Indian Jewel</v>
      </c>
      <c r="U2079" s="137" t="str">
        <f>IF(P2079="","",IF(N2079=1,"",IF(Q2079="","",IF(Q2079&lt;=100,100,IF(Table1[[#This Row],[Day]]="Wed",100,200)))))</f>
        <v/>
      </c>
      <c r="V2079" s="137" t="str">
        <f t="shared" si="423"/>
        <v/>
      </c>
      <c r="W2079" s="137" t="str">
        <f t="shared" si="424"/>
        <v/>
      </c>
      <c r="X2079" s="133">
        <f>100</f>
        <v>100</v>
      </c>
      <c r="Y2079" s="133" t="str">
        <f t="shared" si="425"/>
        <v/>
      </c>
      <c r="Z2079" s="133">
        <f t="shared" si="426"/>
        <v>-100</v>
      </c>
      <c r="AA2079" s="134" t="str">
        <f>TEXT(Table1[[#This Row],[Date]],"DDD")</f>
        <v>Sat</v>
      </c>
      <c r="AB2079" s="133" t="str">
        <f>IF(OR(G2079="Doomben",G2079="Eagle Farm"),"Q",IF(AND(Q2079&gt;1,Q2079&lt;55,Table1[[#This Row],[Source]]="Nat"),"Nat OK",IF(AND(Table1[[#This Row],[Source]]&lt;&gt;"Nat",Q2079&lt;55),"Poor &lt;55",IF(OR(G2079="Randwick",G2079="Flemington",G2079="Caulfield",G2079="Sandown Lake",G2079="Sandown Hill"),"Best","ave"))))</f>
        <v>ave</v>
      </c>
      <c r="AC2079" s="133">
        <f>IF(Q2079="","",IF(AB2079="Poor &lt;55",$AC$2*0.2%,IF(AND(AB2079="Q",AA2079&lt;&gt;"Wed"),$AC$2*0.4%,IF(AND(AB2079="Q",AA2079="Wed"),$AC$2*0.5%,IF(AND(AB2079="Ave",U2079=100),$AC$2*0.5%,IF(AND(AB2079="ave",U2079="",N2079=1,AG2079="Bush"),$AC$2*1%,IF(AND(AB2079="ave",U2079="",Q2079&gt;100),$AC$2*1.3%,IF(AND(AB2079="ave",U2079=""),$AC$2*1.2%,IF(AND(AB2079="Ave",U2079=200),$AC$2*1%,IF(AND(AB2079="Best",U2079=200),$AC$2*1.5%,IF(AND(AB2079="Best",U2079="",K2079&lt;&gt;"Pro Syd"),$AC$2*0.5%,IF(AND(AB2079="Best",U2079=""),$AC$2*1%,IF(AND(AB2079="Best",U2079=100,Table1[[#This Row],[State]]="NSW"),$AC$2*0.4%,IF(AND(AB2079="Best",U2079=100),$AC$2*1%,IF(Table1[[#This Row],[Adj]]="Nat OK",$AC$2*0.5%,"xxx")))))))))))))))</f>
        <v>120</v>
      </c>
      <c r="AD2079" s="133" t="str">
        <f t="shared" si="427"/>
        <v/>
      </c>
      <c r="AE2079" s="133">
        <f t="shared" si="428"/>
        <v>-120</v>
      </c>
      <c r="AF2079" s="133" t="str">
        <f>VLOOKUP(Table1[[#This Row],[Track]],$F$2672:$H$2715,2,FALSE)</f>
        <v>Vic</v>
      </c>
      <c r="AG2079" s="133" t="str">
        <f>VLOOKUP(Table1[[#This Row],[Track]],$F$2672:$H$2715,3,FALSE)</f>
        <v>-</v>
      </c>
      <c r="AH2079" s="133" t="str">
        <f>IF(Table1[[#This Row],[Date]]&lt;$AH$2,"",IF(Table1[[#This Row],[Date]]&lt;$AH$3,"Edge","Elite Combo"))</f>
        <v/>
      </c>
      <c r="AI2079" s="218">
        <f>Table1[[#This Row],[Time]]</f>
        <v>0.55555555555555558</v>
      </c>
      <c r="AJ2079" s="219" t="str">
        <f>Table1[[#This Row],[Track]]</f>
        <v>Caulfield Heath</v>
      </c>
      <c r="AK2079" s="216">
        <f>Table1[[#This Row],[Race ]]</f>
        <v>3</v>
      </c>
      <c r="AL2079" s="219">
        <f>Table1[[#This Row],[TAB]]</f>
        <v>10</v>
      </c>
      <c r="AM2079" s="219" t="str">
        <f>Table1[[#This Row],[Selection]]</f>
        <v>Indian Jewel</v>
      </c>
      <c r="AN2079" s="220" t="str">
        <f>Table1[[#This Row],[Sources]]</f>
        <v>E4-10/Nat-13</v>
      </c>
      <c r="AO2079" s="219">
        <f>Table1[[#This Row],[Scale Bet]]</f>
        <v>120</v>
      </c>
    </row>
    <row r="2080" spans="5:41" ht="16.5" customHeight="1" x14ac:dyDescent="0.25">
      <c r="E2080" s="185">
        <v>45640</v>
      </c>
      <c r="F2080" s="35">
        <v>0.55555555555555558</v>
      </c>
      <c r="G2080" s="36" t="s">
        <v>55</v>
      </c>
      <c r="H2080" s="36">
        <v>3</v>
      </c>
      <c r="I2080" s="36">
        <v>10</v>
      </c>
      <c r="J2080" s="36" t="s">
        <v>522</v>
      </c>
      <c r="K2080" s="36" t="s">
        <v>13</v>
      </c>
      <c r="L2080" s="165">
        <v>13</v>
      </c>
      <c r="M2080" s="134" t="str">
        <f t="shared" si="416"/>
        <v/>
      </c>
      <c r="N2080" s="36" t="str">
        <f t="shared" si="417"/>
        <v/>
      </c>
      <c r="O2080" s="135" t="str">
        <f t="shared" si="418"/>
        <v/>
      </c>
      <c r="P2080" s="186" t="str">
        <f t="shared" si="419"/>
        <v/>
      </c>
      <c r="Q2080" s="187" t="str">
        <f t="shared" si="420"/>
        <v/>
      </c>
      <c r="R2080" s="150"/>
      <c r="S2080" s="187" t="str">
        <f t="shared" si="421"/>
        <v/>
      </c>
      <c r="T2080" s="136" t="str">
        <f t="shared" si="422"/>
        <v>Indian Jewel</v>
      </c>
      <c r="U2080" s="137" t="str">
        <f>IF(P2080="","",IF(N2080=1,"",IF(Q2080="","",IF(Q2080&lt;=100,100,IF(Table1[[#This Row],[Day]]="Wed",100,200)))))</f>
        <v/>
      </c>
      <c r="V2080" s="137" t="str">
        <f t="shared" si="423"/>
        <v/>
      </c>
      <c r="W2080" s="137" t="str">
        <f t="shared" si="424"/>
        <v/>
      </c>
      <c r="X2080" s="133">
        <f>100</f>
        <v>100</v>
      </c>
      <c r="Y2080" s="133" t="str">
        <f t="shared" si="425"/>
        <v/>
      </c>
      <c r="Z2080" s="133">
        <f t="shared" si="426"/>
        <v>-100</v>
      </c>
      <c r="AA2080" s="134" t="str">
        <f>TEXT(Table1[[#This Row],[Date]],"DDD")</f>
        <v>Sat</v>
      </c>
      <c r="AB2080" s="133" t="str">
        <f>IF(OR(G2080="Doomben",G2080="Eagle Farm"),"Q",IF(AND(Q2080&gt;1,Q2080&lt;55,Table1[[#This Row],[Source]]="Nat"),"Nat OK",IF(AND(Table1[[#This Row],[Source]]&lt;&gt;"Nat",Q2080&lt;55),"Poor &lt;55",IF(OR(G2080="Randwick",G2080="Flemington",G2080="Caulfield",G2080="Sandown Lake",G2080="Sandown Hill"),"Best","ave"))))</f>
        <v>ave</v>
      </c>
      <c r="AC2080" s="133" t="str">
        <f>IF(Q2080="","",IF(AB2080="Poor &lt;55",$AC$2*0.2%,IF(AND(AB2080="Q",AA2080&lt;&gt;"Wed"),$AC$2*0.4%,IF(AND(AB2080="Q",AA2080="Wed"),$AC$2*0.5%,IF(AND(AB2080="Ave",U2080=100),$AC$2*0.5%,IF(AND(AB2080="ave",U2080="",N2080=1,AG2080="Bush"),$AC$2*1%,IF(AND(AB2080="ave",U2080="",Q2080&gt;100),$AC$2*1.3%,IF(AND(AB2080="ave",U2080=""),$AC$2*1.2%,IF(AND(AB2080="Ave",U2080=200),$AC$2*1%,IF(AND(AB2080="Best",U2080=200),$AC$2*1.5%,IF(AND(AB2080="Best",U2080="",K2080&lt;&gt;"Pro Syd"),$AC$2*0.5%,IF(AND(AB2080="Best",U2080=""),$AC$2*1%,IF(AND(AB2080="Best",U2080=100,Table1[[#This Row],[State]]="NSW"),$AC$2*0.4%,IF(AND(AB2080="Best",U2080=100),$AC$2*1%,IF(Table1[[#This Row],[Adj]]="Nat OK",$AC$2*0.5%,"xxx")))))))))))))))</f>
        <v/>
      </c>
      <c r="AD2080" s="133" t="str">
        <f t="shared" si="427"/>
        <v/>
      </c>
      <c r="AE2080" s="133" t="str">
        <f t="shared" si="428"/>
        <v/>
      </c>
      <c r="AF2080" s="133" t="str">
        <f>VLOOKUP(Table1[[#This Row],[Track]],$F$2672:$H$2715,2,FALSE)</f>
        <v>Vic</v>
      </c>
      <c r="AG2080" s="133" t="str">
        <f>VLOOKUP(Table1[[#This Row],[Track]],$F$2672:$H$2715,3,FALSE)</f>
        <v>-</v>
      </c>
      <c r="AH2080" s="133" t="str">
        <f>IF(Table1[[#This Row],[Date]]&lt;$AH$2,"",IF(Table1[[#This Row],[Date]]&lt;$AH$3,"Edge","Elite Combo"))</f>
        <v/>
      </c>
      <c r="AI2080" s="218">
        <f>Table1[[#This Row],[Time]]</f>
        <v>0.55555555555555558</v>
      </c>
      <c r="AJ2080" s="219" t="str">
        <f>Table1[[#This Row],[Track]]</f>
        <v>Caulfield Heath</v>
      </c>
      <c r="AK2080" s="216">
        <f>Table1[[#This Row],[Race ]]</f>
        <v>3</v>
      </c>
      <c r="AL2080" s="219">
        <f>Table1[[#This Row],[TAB]]</f>
        <v>10</v>
      </c>
      <c r="AM2080" s="219" t="str">
        <f>Table1[[#This Row],[Selection]]</f>
        <v>Indian Jewel</v>
      </c>
      <c r="AN2080" s="220" t="str">
        <f>Table1[[#This Row],[Sources]]</f>
        <v/>
      </c>
      <c r="AO2080" s="219" t="str">
        <f>Table1[[#This Row],[Scale Bet]]</f>
        <v/>
      </c>
    </row>
    <row r="2081" spans="5:41" ht="16.5" customHeight="1" x14ac:dyDescent="0.25">
      <c r="E2081" s="185">
        <v>45640</v>
      </c>
      <c r="F2081" s="35">
        <v>0.57499999999999996</v>
      </c>
      <c r="G2081" s="36" t="s">
        <v>28</v>
      </c>
      <c r="H2081" s="36">
        <v>2</v>
      </c>
      <c r="I2081" s="36">
        <v>9</v>
      </c>
      <c r="J2081" s="36" t="s">
        <v>523</v>
      </c>
      <c r="K2081" s="36" t="s">
        <v>13</v>
      </c>
      <c r="L2081" s="165">
        <v>11</v>
      </c>
      <c r="M2081" s="134">
        <f t="shared" si="416"/>
        <v>11</v>
      </c>
      <c r="N2081" s="36">
        <f t="shared" si="417"/>
        <v>1</v>
      </c>
      <c r="O2081" s="135" t="str">
        <f t="shared" si="418"/>
        <v>Nat-11</v>
      </c>
      <c r="P2081" s="186" t="str">
        <f t="shared" si="419"/>
        <v/>
      </c>
      <c r="Q2081" s="187">
        <f t="shared" si="420"/>
        <v>44</v>
      </c>
      <c r="R2081" s="150"/>
      <c r="S2081" s="187" t="str">
        <f t="shared" si="421"/>
        <v/>
      </c>
      <c r="T2081" s="136" t="str">
        <f t="shared" si="422"/>
        <v>Naval Seal</v>
      </c>
      <c r="U2081" s="137" t="str">
        <f>IF(P2081="","",IF(N2081=1,"",IF(Q2081="","",IF(Q2081&lt;=100,100,IF(Table1[[#This Row],[Day]]="Wed",100,200)))))</f>
        <v/>
      </c>
      <c r="V2081" s="137" t="str">
        <f t="shared" si="423"/>
        <v/>
      </c>
      <c r="W2081" s="137" t="str">
        <f t="shared" si="424"/>
        <v/>
      </c>
      <c r="X2081" s="133">
        <f>100</f>
        <v>100</v>
      </c>
      <c r="Y2081" s="133" t="str">
        <f t="shared" si="425"/>
        <v/>
      </c>
      <c r="Z2081" s="133">
        <f t="shared" si="426"/>
        <v>-100</v>
      </c>
      <c r="AA2081" s="134" t="str">
        <f>TEXT(Table1[[#This Row],[Date]],"DDD")</f>
        <v>Sat</v>
      </c>
      <c r="AB2081" s="133" t="str">
        <f>IF(OR(G2081="Doomben",G2081="Eagle Farm"),"Q",IF(AND(Q2081&gt;1,Q2081&lt;55,Table1[[#This Row],[Source]]="Nat"),"Nat OK",IF(AND(Table1[[#This Row],[Source]]&lt;&gt;"Nat",Q2081&lt;55),"Poor &lt;55",IF(OR(G2081="Randwick",G2081="Flemington",G2081="Caulfield",G2081="Sandown Lake",G2081="Sandown Hill"),"Best","ave"))))</f>
        <v>Q</v>
      </c>
      <c r="AC2081" s="133">
        <f>IF(Q2081="","",IF(AB2081="Poor &lt;55",$AC$2*0.2%,IF(AND(AB2081="Q",AA2081&lt;&gt;"Wed"),$AC$2*0.4%,IF(AND(AB2081="Q",AA2081="Wed"),$AC$2*0.5%,IF(AND(AB2081="Ave",U2081=100),$AC$2*0.5%,IF(AND(AB2081="ave",U2081="",N2081=1,AG2081="Bush"),$AC$2*1%,IF(AND(AB2081="ave",U2081="",Q2081&gt;100),$AC$2*1.3%,IF(AND(AB2081="ave",U2081=""),$AC$2*1.2%,IF(AND(AB2081="Ave",U2081=200),$AC$2*1%,IF(AND(AB2081="Best",U2081=200),$AC$2*1.5%,IF(AND(AB2081="Best",U2081="",K2081&lt;&gt;"Pro Syd"),$AC$2*0.5%,IF(AND(AB2081="Best",U2081=""),$AC$2*1%,IF(AND(AB2081="Best",U2081=100,Table1[[#This Row],[State]]="NSW"),$AC$2*0.4%,IF(AND(AB2081="Best",U2081=100),$AC$2*1%,IF(Table1[[#This Row],[Adj]]="Nat OK",$AC$2*0.5%,"xxx")))))))))))))))</f>
        <v>40</v>
      </c>
      <c r="AD2081" s="133" t="str">
        <f t="shared" si="427"/>
        <v/>
      </c>
      <c r="AE2081" s="133">
        <f t="shared" si="428"/>
        <v>-40</v>
      </c>
      <c r="AF2081" s="133" t="str">
        <f>VLOOKUP(Table1[[#This Row],[Track]],$F$2672:$H$2715,2,FALSE)</f>
        <v>Qld</v>
      </c>
      <c r="AG2081" s="133" t="str">
        <f>VLOOKUP(Table1[[#This Row],[Track]],$F$2672:$H$2715,3,FALSE)</f>
        <v>-</v>
      </c>
      <c r="AH2081" s="133" t="str">
        <f>IF(Table1[[#This Row],[Date]]&lt;$AH$2,"",IF(Table1[[#This Row],[Date]]&lt;$AH$3,"Edge","Elite Combo"))</f>
        <v/>
      </c>
      <c r="AI2081" s="218">
        <f>Table1[[#This Row],[Time]]</f>
        <v>0.57499999999999996</v>
      </c>
      <c r="AJ2081" s="219" t="str">
        <f>Table1[[#This Row],[Track]]</f>
        <v>Eagle Farm</v>
      </c>
      <c r="AK2081" s="216">
        <f>Table1[[#This Row],[Race ]]</f>
        <v>2</v>
      </c>
      <c r="AL2081" s="219">
        <f>Table1[[#This Row],[TAB]]</f>
        <v>9</v>
      </c>
      <c r="AM2081" s="219" t="str">
        <f>Table1[[#This Row],[Selection]]</f>
        <v>Naval Seal</v>
      </c>
      <c r="AN2081" s="220" t="str">
        <f>Table1[[#This Row],[Sources]]</f>
        <v>Nat-11</v>
      </c>
      <c r="AO2081" s="219">
        <f>Table1[[#This Row],[Scale Bet]]</f>
        <v>40</v>
      </c>
    </row>
    <row r="2082" spans="5:41" ht="16.5" customHeight="1" x14ac:dyDescent="0.25">
      <c r="E2082" s="185">
        <v>45640</v>
      </c>
      <c r="F2082" s="35">
        <v>0.57986111111111116</v>
      </c>
      <c r="G2082" s="36" t="s">
        <v>55</v>
      </c>
      <c r="H2082" s="36">
        <v>4</v>
      </c>
      <c r="I2082" s="36">
        <v>5</v>
      </c>
      <c r="J2082" s="36" t="s">
        <v>49</v>
      </c>
      <c r="K2082" s="36" t="s">
        <v>40</v>
      </c>
      <c r="L2082" s="165">
        <v>12</v>
      </c>
      <c r="M2082" s="134">
        <f t="shared" si="416"/>
        <v>25</v>
      </c>
      <c r="N2082" s="36">
        <f t="shared" si="417"/>
        <v>2</v>
      </c>
      <c r="O2082" s="135" t="str">
        <f t="shared" si="418"/>
        <v>Edge-12/Pro Mel-13</v>
      </c>
      <c r="P2082" s="186" t="str">
        <f t="shared" si="419"/>
        <v/>
      </c>
      <c r="Q2082" s="187">
        <f t="shared" si="420"/>
        <v>100</v>
      </c>
      <c r="R2082" s="150"/>
      <c r="S2082" s="187" t="str">
        <f t="shared" si="421"/>
        <v/>
      </c>
      <c r="T2082" s="136" t="str">
        <f t="shared" si="422"/>
        <v>Flying Fizz</v>
      </c>
      <c r="U2082" s="137" t="str">
        <f>IF(P2082="","",IF(N2082=1,"",IF(Q2082="","",IF(Q2082&lt;=100,100,IF(Table1[[#This Row],[Day]]="Wed",100,200)))))</f>
        <v/>
      </c>
      <c r="V2082" s="137" t="str">
        <f t="shared" si="423"/>
        <v/>
      </c>
      <c r="W2082" s="137" t="str">
        <f t="shared" si="424"/>
        <v/>
      </c>
      <c r="X2082" s="133">
        <f>100</f>
        <v>100</v>
      </c>
      <c r="Y2082" s="133" t="str">
        <f t="shared" si="425"/>
        <v/>
      </c>
      <c r="Z2082" s="133">
        <f t="shared" si="426"/>
        <v>-100</v>
      </c>
      <c r="AA2082" s="134" t="str">
        <f>TEXT(Table1[[#This Row],[Date]],"DDD")</f>
        <v>Sat</v>
      </c>
      <c r="AB2082" s="133" t="str">
        <f>IF(OR(G2082="Doomben",G2082="Eagle Farm"),"Q",IF(AND(Q2082&gt;1,Q2082&lt;55,Table1[[#This Row],[Source]]="Nat"),"Nat OK",IF(AND(Table1[[#This Row],[Source]]&lt;&gt;"Nat",Q2082&lt;55),"Poor &lt;55",IF(OR(G2082="Randwick",G2082="Flemington",G2082="Caulfield",G2082="Sandown Lake",G2082="Sandown Hill"),"Best","ave"))))</f>
        <v>ave</v>
      </c>
      <c r="AC2082" s="133">
        <f>IF(Q2082="","",IF(AB2082="Poor &lt;55",$AC$2*0.2%,IF(AND(AB2082="Q",AA2082&lt;&gt;"Wed"),$AC$2*0.4%,IF(AND(AB2082="Q",AA2082="Wed"),$AC$2*0.5%,IF(AND(AB2082="Ave",U2082=100),$AC$2*0.5%,IF(AND(AB2082="ave",U2082="",N2082=1,AG2082="Bush"),$AC$2*1%,IF(AND(AB2082="ave",U2082="",Q2082&gt;100),$AC$2*1.3%,IF(AND(AB2082="ave",U2082=""),$AC$2*1.2%,IF(AND(AB2082="Ave",U2082=200),$AC$2*1%,IF(AND(AB2082="Best",U2082=200),$AC$2*1.5%,IF(AND(AB2082="Best",U2082="",K2082&lt;&gt;"Pro Syd"),$AC$2*0.5%,IF(AND(AB2082="Best",U2082=""),$AC$2*1%,IF(AND(AB2082="Best",U2082=100,Table1[[#This Row],[State]]="NSW"),$AC$2*0.4%,IF(AND(AB2082="Best",U2082=100),$AC$2*1%,IF(Table1[[#This Row],[Adj]]="Nat OK",$AC$2*0.5%,"xxx")))))))))))))))</f>
        <v>120</v>
      </c>
      <c r="AD2082" s="133" t="str">
        <f t="shared" si="427"/>
        <v/>
      </c>
      <c r="AE2082" s="133">
        <f t="shared" si="428"/>
        <v>-120</v>
      </c>
      <c r="AF2082" s="133" t="str">
        <f>VLOOKUP(Table1[[#This Row],[Track]],$F$2672:$H$2715,2,FALSE)</f>
        <v>Vic</v>
      </c>
      <c r="AG2082" s="133" t="str">
        <f>VLOOKUP(Table1[[#This Row],[Track]],$F$2672:$H$2715,3,FALSE)</f>
        <v>-</v>
      </c>
      <c r="AH2082" s="133" t="str">
        <f>IF(Table1[[#This Row],[Date]]&lt;$AH$2,"",IF(Table1[[#This Row],[Date]]&lt;$AH$3,"Edge","Elite Combo"))</f>
        <v/>
      </c>
      <c r="AI2082" s="218">
        <f>Table1[[#This Row],[Time]]</f>
        <v>0.57986111111111116</v>
      </c>
      <c r="AJ2082" s="219" t="str">
        <f>Table1[[#This Row],[Track]]</f>
        <v>Caulfield Heath</v>
      </c>
      <c r="AK2082" s="216">
        <f>Table1[[#This Row],[Race ]]</f>
        <v>4</v>
      </c>
      <c r="AL2082" s="219">
        <f>Table1[[#This Row],[TAB]]</f>
        <v>5</v>
      </c>
      <c r="AM2082" s="219" t="str">
        <f>Table1[[#This Row],[Selection]]</f>
        <v>Flying Fizz</v>
      </c>
      <c r="AN2082" s="220" t="str">
        <f>Table1[[#This Row],[Sources]]</f>
        <v>Edge-12/Pro Mel-13</v>
      </c>
      <c r="AO2082" s="219">
        <f>Table1[[#This Row],[Scale Bet]]</f>
        <v>120</v>
      </c>
    </row>
    <row r="2083" spans="5:41" ht="16.5" customHeight="1" x14ac:dyDescent="0.25">
      <c r="E2083" s="185">
        <v>45640</v>
      </c>
      <c r="F2083" s="35">
        <v>0.57986111111111116</v>
      </c>
      <c r="G2083" s="36" t="s">
        <v>55</v>
      </c>
      <c r="H2083" s="36">
        <v>4</v>
      </c>
      <c r="I2083" s="36">
        <v>5</v>
      </c>
      <c r="J2083" s="36" t="s">
        <v>49</v>
      </c>
      <c r="K2083" s="36" t="s">
        <v>18</v>
      </c>
      <c r="L2083" s="165">
        <v>13</v>
      </c>
      <c r="M2083" s="134" t="str">
        <f t="shared" si="416"/>
        <v/>
      </c>
      <c r="N2083" s="36" t="str">
        <f t="shared" si="417"/>
        <v/>
      </c>
      <c r="O2083" s="135" t="str">
        <f t="shared" si="418"/>
        <v/>
      </c>
      <c r="P2083" s="186" t="str">
        <f t="shared" si="419"/>
        <v/>
      </c>
      <c r="Q2083" s="187" t="str">
        <f t="shared" si="420"/>
        <v/>
      </c>
      <c r="R2083" s="150"/>
      <c r="S2083" s="187" t="str">
        <f t="shared" si="421"/>
        <v/>
      </c>
      <c r="T2083" s="136" t="str">
        <f t="shared" si="422"/>
        <v>Flying Fizz</v>
      </c>
      <c r="U2083" s="137" t="str">
        <f>IF(P2083="","",IF(N2083=1,"",IF(Q2083="","",IF(Q2083&lt;=100,100,IF(Table1[[#This Row],[Day]]="Wed",100,200)))))</f>
        <v/>
      </c>
      <c r="V2083" s="137" t="str">
        <f t="shared" si="423"/>
        <v/>
      </c>
      <c r="W2083" s="137" t="str">
        <f t="shared" si="424"/>
        <v/>
      </c>
      <c r="X2083" s="133">
        <f>100</f>
        <v>100</v>
      </c>
      <c r="Y2083" s="133" t="str">
        <f t="shared" si="425"/>
        <v/>
      </c>
      <c r="Z2083" s="133">
        <f t="shared" si="426"/>
        <v>-100</v>
      </c>
      <c r="AA2083" s="134" t="str">
        <f>TEXT(Table1[[#This Row],[Date]],"DDD")</f>
        <v>Sat</v>
      </c>
      <c r="AB2083" s="133" t="str">
        <f>IF(OR(G2083="Doomben",G2083="Eagle Farm"),"Q",IF(AND(Q2083&gt;1,Q2083&lt;55,Table1[[#This Row],[Source]]="Nat"),"Nat OK",IF(AND(Table1[[#This Row],[Source]]&lt;&gt;"Nat",Q2083&lt;55),"Poor &lt;55",IF(OR(G2083="Randwick",G2083="Flemington",G2083="Caulfield",G2083="Sandown Lake",G2083="Sandown Hill"),"Best","ave"))))</f>
        <v>ave</v>
      </c>
      <c r="AC2083" s="133" t="str">
        <f>IF(Q2083="","",IF(AB2083="Poor &lt;55",$AC$2*0.2%,IF(AND(AB2083="Q",AA2083&lt;&gt;"Wed"),$AC$2*0.4%,IF(AND(AB2083="Q",AA2083="Wed"),$AC$2*0.5%,IF(AND(AB2083="Ave",U2083=100),$AC$2*0.5%,IF(AND(AB2083="ave",U2083="",N2083=1,AG2083="Bush"),$AC$2*1%,IF(AND(AB2083="ave",U2083="",Q2083&gt;100),$AC$2*1.3%,IF(AND(AB2083="ave",U2083=""),$AC$2*1.2%,IF(AND(AB2083="Ave",U2083=200),$AC$2*1%,IF(AND(AB2083="Best",U2083=200),$AC$2*1.5%,IF(AND(AB2083="Best",U2083="",K2083&lt;&gt;"Pro Syd"),$AC$2*0.5%,IF(AND(AB2083="Best",U2083=""),$AC$2*1%,IF(AND(AB2083="Best",U2083=100,Table1[[#This Row],[State]]="NSW"),$AC$2*0.4%,IF(AND(AB2083="Best",U2083=100),$AC$2*1%,IF(Table1[[#This Row],[Adj]]="Nat OK",$AC$2*0.5%,"xxx")))))))))))))))</f>
        <v/>
      </c>
      <c r="AD2083" s="133" t="str">
        <f t="shared" si="427"/>
        <v/>
      </c>
      <c r="AE2083" s="133" t="str">
        <f t="shared" si="428"/>
        <v/>
      </c>
      <c r="AF2083" s="133" t="str">
        <f>VLOOKUP(Table1[[#This Row],[Track]],$F$2672:$H$2715,2,FALSE)</f>
        <v>Vic</v>
      </c>
      <c r="AG2083" s="133" t="str">
        <f>VLOOKUP(Table1[[#This Row],[Track]],$F$2672:$H$2715,3,FALSE)</f>
        <v>-</v>
      </c>
      <c r="AH2083" s="133" t="str">
        <f>IF(Table1[[#This Row],[Date]]&lt;$AH$2,"",IF(Table1[[#This Row],[Date]]&lt;$AH$3,"Edge","Elite Combo"))</f>
        <v/>
      </c>
      <c r="AI2083" s="218">
        <f>Table1[[#This Row],[Time]]</f>
        <v>0.57986111111111116</v>
      </c>
      <c r="AJ2083" s="219" t="str">
        <f>Table1[[#This Row],[Track]]</f>
        <v>Caulfield Heath</v>
      </c>
      <c r="AK2083" s="216">
        <f>Table1[[#This Row],[Race ]]</f>
        <v>4</v>
      </c>
      <c r="AL2083" s="219">
        <f>Table1[[#This Row],[TAB]]</f>
        <v>5</v>
      </c>
      <c r="AM2083" s="219" t="str">
        <f>Table1[[#This Row],[Selection]]</f>
        <v>Flying Fizz</v>
      </c>
      <c r="AN2083" s="220" t="str">
        <f>Table1[[#This Row],[Sources]]</f>
        <v/>
      </c>
      <c r="AO2083" s="219" t="str">
        <f>Table1[[#This Row],[Scale Bet]]</f>
        <v/>
      </c>
    </row>
    <row r="2084" spans="5:41" ht="16.5" customHeight="1" x14ac:dyDescent="0.25">
      <c r="E2084" s="185">
        <v>45640</v>
      </c>
      <c r="F2084" s="35">
        <v>0.59375</v>
      </c>
      <c r="G2084" s="36" t="s">
        <v>22</v>
      </c>
      <c r="H2084" s="36">
        <v>4</v>
      </c>
      <c r="I2084" s="36">
        <v>5</v>
      </c>
      <c r="J2084" s="36" t="s">
        <v>86</v>
      </c>
      <c r="K2084" s="36" t="s">
        <v>60</v>
      </c>
      <c r="L2084" s="165">
        <v>15</v>
      </c>
      <c r="M2084" s="134">
        <f t="shared" si="416"/>
        <v>15</v>
      </c>
      <c r="N2084" s="36">
        <f t="shared" si="417"/>
        <v>1</v>
      </c>
      <c r="O2084" s="135" t="str">
        <f t="shared" si="418"/>
        <v>Pro Syd-15</v>
      </c>
      <c r="P2084" s="186" t="str">
        <f t="shared" si="419"/>
        <v>OK</v>
      </c>
      <c r="Q2084" s="187">
        <f t="shared" si="420"/>
        <v>60</v>
      </c>
      <c r="R2084" s="150"/>
      <c r="S2084" s="187" t="str">
        <f t="shared" si="421"/>
        <v/>
      </c>
      <c r="T2084" s="136" t="str">
        <f t="shared" si="422"/>
        <v>Bunker Hut</v>
      </c>
      <c r="U2084" s="137" t="str">
        <f>IF(P2084="","",IF(N2084=1,"",IF(Q2084="","",IF(Q2084&lt;=100,100,IF(Table1[[#This Row],[Day]]="Wed",100,200)))))</f>
        <v/>
      </c>
      <c r="V2084" s="137" t="str">
        <f t="shared" si="423"/>
        <v/>
      </c>
      <c r="W2084" s="137" t="str">
        <f t="shared" si="424"/>
        <v/>
      </c>
      <c r="X2084" s="133">
        <f>100</f>
        <v>100</v>
      </c>
      <c r="Y2084" s="133" t="str">
        <f t="shared" si="425"/>
        <v/>
      </c>
      <c r="Z2084" s="133">
        <f t="shared" si="426"/>
        <v>-100</v>
      </c>
      <c r="AA2084" s="134" t="str">
        <f>TEXT(Table1[[#This Row],[Date]],"DDD")</f>
        <v>Sat</v>
      </c>
      <c r="AB2084" s="133" t="str">
        <f>IF(OR(G2084="Doomben",G2084="Eagle Farm"),"Q",IF(AND(Q2084&gt;1,Q2084&lt;55,Table1[[#This Row],[Source]]="Nat"),"Nat OK",IF(AND(Table1[[#This Row],[Source]]&lt;&gt;"Nat",Q2084&lt;55),"Poor &lt;55",IF(OR(G2084="Randwick",G2084="Flemington",G2084="Caulfield",G2084="Sandown Lake",G2084="Sandown Hill"),"Best","ave"))))</f>
        <v>Best</v>
      </c>
      <c r="AC2084" s="133">
        <f>IF(Q2084="","",IF(AB2084="Poor &lt;55",$AC$2*0.2%,IF(AND(AB2084="Q",AA2084&lt;&gt;"Wed"),$AC$2*0.4%,IF(AND(AB2084="Q",AA2084="Wed"),$AC$2*0.5%,IF(AND(AB2084="Ave",U2084=100),$AC$2*0.5%,IF(AND(AB2084="ave",U2084="",N2084=1,AG2084="Bush"),$AC$2*1%,IF(AND(AB2084="ave",U2084="",Q2084&gt;100),$AC$2*1.3%,IF(AND(AB2084="ave",U2084=""),$AC$2*1.2%,IF(AND(AB2084="Ave",U2084=200),$AC$2*1%,IF(AND(AB2084="Best",U2084=200),$AC$2*1.5%,IF(AND(AB2084="Best",U2084="",K2084&lt;&gt;"Pro Syd"),$AC$2*0.5%,IF(AND(AB2084="Best",U2084=""),$AC$2*1%,IF(AND(AB2084="Best",U2084=100,Table1[[#This Row],[State]]="NSW"),$AC$2*0.4%,IF(AND(AB2084="Best",U2084=100),$AC$2*1%,IF(Table1[[#This Row],[Adj]]="Nat OK",$AC$2*0.5%,"xxx")))))))))))))))</f>
        <v>100</v>
      </c>
      <c r="AD2084" s="133" t="str">
        <f t="shared" si="427"/>
        <v/>
      </c>
      <c r="AE2084" s="133">
        <f t="shared" si="428"/>
        <v>-100</v>
      </c>
      <c r="AF2084" s="133" t="str">
        <f>VLOOKUP(Table1[[#This Row],[Track]],$F$2672:$H$2715,2,FALSE)</f>
        <v>NSW</v>
      </c>
      <c r="AG2084" s="133" t="str">
        <f>VLOOKUP(Table1[[#This Row],[Track]],$F$2672:$H$2715,3,FALSE)</f>
        <v>-</v>
      </c>
      <c r="AH2084" s="133" t="str">
        <f>IF(Table1[[#This Row],[Date]]&lt;$AH$2,"",IF(Table1[[#This Row],[Date]]&lt;$AH$3,"Edge","Elite Combo"))</f>
        <v/>
      </c>
      <c r="AI2084" s="218">
        <f>Table1[[#This Row],[Time]]</f>
        <v>0.59375</v>
      </c>
      <c r="AJ2084" s="219" t="str">
        <f>Table1[[#This Row],[Track]]</f>
        <v>Randwick</v>
      </c>
      <c r="AK2084" s="216">
        <f>Table1[[#This Row],[Race ]]</f>
        <v>4</v>
      </c>
      <c r="AL2084" s="219">
        <f>Table1[[#This Row],[TAB]]</f>
        <v>5</v>
      </c>
      <c r="AM2084" s="219" t="str">
        <f>Table1[[#This Row],[Selection]]</f>
        <v>Bunker Hut</v>
      </c>
      <c r="AN2084" s="220" t="str">
        <f>Table1[[#This Row],[Sources]]</f>
        <v>Pro Syd-15</v>
      </c>
      <c r="AO2084" s="219">
        <f>Table1[[#This Row],[Scale Bet]]</f>
        <v>100</v>
      </c>
    </row>
    <row r="2085" spans="5:41" ht="16.5" customHeight="1" x14ac:dyDescent="0.25">
      <c r="E2085" s="185">
        <v>45640</v>
      </c>
      <c r="F2085" s="35">
        <v>0.59930555555555554</v>
      </c>
      <c r="G2085" s="36" t="s">
        <v>28</v>
      </c>
      <c r="H2085" s="36">
        <v>3</v>
      </c>
      <c r="I2085" s="36">
        <v>7</v>
      </c>
      <c r="J2085" s="36" t="s">
        <v>524</v>
      </c>
      <c r="K2085" s="36" t="s">
        <v>13</v>
      </c>
      <c r="L2085" s="165">
        <v>11</v>
      </c>
      <c r="M2085" s="134">
        <f t="shared" si="416"/>
        <v>11</v>
      </c>
      <c r="N2085" s="36">
        <f t="shared" si="417"/>
        <v>1</v>
      </c>
      <c r="O2085" s="135" t="str">
        <f t="shared" si="418"/>
        <v>Nat-11</v>
      </c>
      <c r="P2085" s="186" t="str">
        <f t="shared" si="419"/>
        <v/>
      </c>
      <c r="Q2085" s="187">
        <f t="shared" si="420"/>
        <v>44</v>
      </c>
      <c r="R2085" s="150"/>
      <c r="S2085" s="187" t="str">
        <f t="shared" si="421"/>
        <v/>
      </c>
      <c r="T2085" s="136" t="str">
        <f t="shared" si="422"/>
        <v>Cherry Rose</v>
      </c>
      <c r="U2085" s="137" t="str">
        <f>IF(P2085="","",IF(N2085=1,"",IF(Q2085="","",IF(Q2085&lt;=100,100,IF(Table1[[#This Row],[Day]]="Wed",100,200)))))</f>
        <v/>
      </c>
      <c r="V2085" s="137" t="str">
        <f t="shared" si="423"/>
        <v/>
      </c>
      <c r="W2085" s="137" t="str">
        <f t="shared" si="424"/>
        <v/>
      </c>
      <c r="X2085" s="133">
        <f>100</f>
        <v>100</v>
      </c>
      <c r="Y2085" s="133" t="str">
        <f t="shared" si="425"/>
        <v/>
      </c>
      <c r="Z2085" s="133">
        <f t="shared" si="426"/>
        <v>-100</v>
      </c>
      <c r="AA2085" s="134" t="str">
        <f>TEXT(Table1[[#This Row],[Date]],"DDD")</f>
        <v>Sat</v>
      </c>
      <c r="AB2085" s="133" t="str">
        <f>IF(OR(G2085="Doomben",G2085="Eagle Farm"),"Q",IF(AND(Q2085&gt;1,Q2085&lt;55,Table1[[#This Row],[Source]]="Nat"),"Nat OK",IF(AND(Table1[[#This Row],[Source]]&lt;&gt;"Nat",Q2085&lt;55),"Poor &lt;55",IF(OR(G2085="Randwick",G2085="Flemington",G2085="Caulfield",G2085="Sandown Lake",G2085="Sandown Hill"),"Best","ave"))))</f>
        <v>Q</v>
      </c>
      <c r="AC2085" s="133">
        <f>IF(Q2085="","",IF(AB2085="Poor &lt;55",$AC$2*0.2%,IF(AND(AB2085="Q",AA2085&lt;&gt;"Wed"),$AC$2*0.4%,IF(AND(AB2085="Q",AA2085="Wed"),$AC$2*0.5%,IF(AND(AB2085="Ave",U2085=100),$AC$2*0.5%,IF(AND(AB2085="ave",U2085="",N2085=1,AG2085="Bush"),$AC$2*1%,IF(AND(AB2085="ave",U2085="",Q2085&gt;100),$AC$2*1.3%,IF(AND(AB2085="ave",U2085=""),$AC$2*1.2%,IF(AND(AB2085="Ave",U2085=200),$AC$2*1%,IF(AND(AB2085="Best",U2085=200),$AC$2*1.5%,IF(AND(AB2085="Best",U2085="",K2085&lt;&gt;"Pro Syd"),$AC$2*0.5%,IF(AND(AB2085="Best",U2085=""),$AC$2*1%,IF(AND(AB2085="Best",U2085=100,Table1[[#This Row],[State]]="NSW"),$AC$2*0.4%,IF(AND(AB2085="Best",U2085=100),$AC$2*1%,IF(Table1[[#This Row],[Adj]]="Nat OK",$AC$2*0.5%,"xxx")))))))))))))))</f>
        <v>40</v>
      </c>
      <c r="AD2085" s="133" t="str">
        <f t="shared" si="427"/>
        <v/>
      </c>
      <c r="AE2085" s="133">
        <f t="shared" si="428"/>
        <v>-40</v>
      </c>
      <c r="AF2085" s="133" t="str">
        <f>VLOOKUP(Table1[[#This Row],[Track]],$F$2672:$H$2715,2,FALSE)</f>
        <v>Qld</v>
      </c>
      <c r="AG2085" s="133" t="str">
        <f>VLOOKUP(Table1[[#This Row],[Track]],$F$2672:$H$2715,3,FALSE)</f>
        <v>-</v>
      </c>
      <c r="AH2085" s="133" t="str">
        <f>IF(Table1[[#This Row],[Date]]&lt;$AH$2,"",IF(Table1[[#This Row],[Date]]&lt;$AH$3,"Edge","Elite Combo"))</f>
        <v/>
      </c>
      <c r="AI2085" s="218">
        <f>Table1[[#This Row],[Time]]</f>
        <v>0.59930555555555554</v>
      </c>
      <c r="AJ2085" s="219" t="str">
        <f>Table1[[#This Row],[Track]]</f>
        <v>Eagle Farm</v>
      </c>
      <c r="AK2085" s="216">
        <f>Table1[[#This Row],[Race ]]</f>
        <v>3</v>
      </c>
      <c r="AL2085" s="219">
        <f>Table1[[#This Row],[TAB]]</f>
        <v>7</v>
      </c>
      <c r="AM2085" s="219" t="str">
        <f>Table1[[#This Row],[Selection]]</f>
        <v>Cherry Rose</v>
      </c>
      <c r="AN2085" s="220" t="str">
        <f>Table1[[#This Row],[Sources]]</f>
        <v>Nat-11</v>
      </c>
      <c r="AO2085" s="219">
        <f>Table1[[#This Row],[Scale Bet]]</f>
        <v>40</v>
      </c>
    </row>
    <row r="2086" spans="5:41" ht="16.5" customHeight="1" x14ac:dyDescent="0.25">
      <c r="E2086" s="185">
        <v>45640</v>
      </c>
      <c r="F2086" s="35">
        <v>0.62847222222222221</v>
      </c>
      <c r="G2086" s="36" t="s">
        <v>55</v>
      </c>
      <c r="H2086" s="36">
        <v>6</v>
      </c>
      <c r="I2086" s="36">
        <v>2</v>
      </c>
      <c r="J2086" s="36" t="s">
        <v>51</v>
      </c>
      <c r="K2086" s="36" t="s">
        <v>1</v>
      </c>
      <c r="L2086" s="165">
        <v>10</v>
      </c>
      <c r="M2086" s="134">
        <f t="shared" si="416"/>
        <v>46</v>
      </c>
      <c r="N2086" s="36">
        <f t="shared" si="417"/>
        <v>4</v>
      </c>
      <c r="O2086" s="135" t="str">
        <f t="shared" si="418"/>
        <v>E4-10/Edge-10/Nat-13/Pro Mel-13</v>
      </c>
      <c r="P2086" s="186" t="str">
        <f t="shared" si="419"/>
        <v/>
      </c>
      <c r="Q2086" s="187">
        <f t="shared" si="420"/>
        <v>184</v>
      </c>
      <c r="R2086" s="150"/>
      <c r="S2086" s="187" t="str">
        <f t="shared" si="421"/>
        <v/>
      </c>
      <c r="T2086" s="136" t="str">
        <f t="shared" si="422"/>
        <v>Harry Got Styles</v>
      </c>
      <c r="U2086" s="137" t="str">
        <f>IF(P2086="","",IF(N2086=1,"",IF(Q2086="","",IF(Q2086&lt;=100,100,IF(Table1[[#This Row],[Day]]="Wed",100,200)))))</f>
        <v/>
      </c>
      <c r="V2086" s="137" t="str">
        <f t="shared" si="423"/>
        <v/>
      </c>
      <c r="W2086" s="137" t="str">
        <f t="shared" si="424"/>
        <v/>
      </c>
      <c r="X2086" s="133">
        <f>100</f>
        <v>100</v>
      </c>
      <c r="Y2086" s="133" t="str">
        <f t="shared" si="425"/>
        <v/>
      </c>
      <c r="Z2086" s="133">
        <f t="shared" si="426"/>
        <v>-100</v>
      </c>
      <c r="AA2086" s="134" t="str">
        <f>TEXT(Table1[[#This Row],[Date]],"DDD")</f>
        <v>Sat</v>
      </c>
      <c r="AB2086" s="133" t="str">
        <f>IF(OR(G2086="Doomben",G2086="Eagle Farm"),"Q",IF(AND(Q2086&gt;1,Q2086&lt;55,Table1[[#This Row],[Source]]="Nat"),"Nat OK",IF(AND(Table1[[#This Row],[Source]]&lt;&gt;"Nat",Q2086&lt;55),"Poor &lt;55",IF(OR(G2086="Randwick",G2086="Flemington",G2086="Caulfield",G2086="Sandown Lake",G2086="Sandown Hill"),"Best","ave"))))</f>
        <v>ave</v>
      </c>
      <c r="AC2086" s="133">
        <f>IF(Q2086="","",IF(AB2086="Poor &lt;55",$AC$2*0.2%,IF(AND(AB2086="Q",AA2086&lt;&gt;"Wed"),$AC$2*0.4%,IF(AND(AB2086="Q",AA2086="Wed"),$AC$2*0.5%,IF(AND(AB2086="Ave",U2086=100),$AC$2*0.5%,IF(AND(AB2086="ave",U2086="",N2086=1,AG2086="Bush"),$AC$2*1%,IF(AND(AB2086="ave",U2086="",Q2086&gt;100),$AC$2*1.3%,IF(AND(AB2086="ave",U2086=""),$AC$2*1.2%,IF(AND(AB2086="Ave",U2086=200),$AC$2*1%,IF(AND(AB2086="Best",U2086=200),$AC$2*1.5%,IF(AND(AB2086="Best",U2086="",K2086&lt;&gt;"Pro Syd"),$AC$2*0.5%,IF(AND(AB2086="Best",U2086=""),$AC$2*1%,IF(AND(AB2086="Best",U2086=100,Table1[[#This Row],[State]]="NSW"),$AC$2*0.4%,IF(AND(AB2086="Best",U2086=100),$AC$2*1%,IF(Table1[[#This Row],[Adj]]="Nat OK",$AC$2*0.5%,"xxx")))))))))))))))</f>
        <v>130</v>
      </c>
      <c r="AD2086" s="133" t="str">
        <f t="shared" si="427"/>
        <v/>
      </c>
      <c r="AE2086" s="133">
        <f t="shared" si="428"/>
        <v>-130</v>
      </c>
      <c r="AF2086" s="133" t="str">
        <f>VLOOKUP(Table1[[#This Row],[Track]],$F$2672:$H$2715,2,FALSE)</f>
        <v>Vic</v>
      </c>
      <c r="AG2086" s="133" t="str">
        <f>VLOOKUP(Table1[[#This Row],[Track]],$F$2672:$H$2715,3,FALSE)</f>
        <v>-</v>
      </c>
      <c r="AH2086" s="133" t="str">
        <f>IF(Table1[[#This Row],[Date]]&lt;$AH$2,"",IF(Table1[[#This Row],[Date]]&lt;$AH$3,"Edge","Elite Combo"))</f>
        <v/>
      </c>
      <c r="AI2086" s="218">
        <f>Table1[[#This Row],[Time]]</f>
        <v>0.62847222222222221</v>
      </c>
      <c r="AJ2086" s="219" t="str">
        <f>Table1[[#This Row],[Track]]</f>
        <v>Caulfield Heath</v>
      </c>
      <c r="AK2086" s="216">
        <f>Table1[[#This Row],[Race ]]</f>
        <v>6</v>
      </c>
      <c r="AL2086" s="219">
        <f>Table1[[#This Row],[TAB]]</f>
        <v>2</v>
      </c>
      <c r="AM2086" s="219" t="str">
        <f>Table1[[#This Row],[Selection]]</f>
        <v>Harry Got Styles</v>
      </c>
      <c r="AN2086" s="220" t="str">
        <f>Table1[[#This Row],[Sources]]</f>
        <v>E4-10/Edge-10/Nat-13/Pro Mel-13</v>
      </c>
      <c r="AO2086" s="219">
        <f>Table1[[#This Row],[Scale Bet]]</f>
        <v>130</v>
      </c>
    </row>
    <row r="2087" spans="5:41" ht="16.5" customHeight="1" x14ac:dyDescent="0.25">
      <c r="E2087" s="185">
        <v>45640</v>
      </c>
      <c r="F2087" s="35">
        <v>0.62847222222222221</v>
      </c>
      <c r="G2087" s="36" t="s">
        <v>55</v>
      </c>
      <c r="H2087" s="36">
        <v>6</v>
      </c>
      <c r="I2087" s="36">
        <v>2</v>
      </c>
      <c r="J2087" s="36" t="s">
        <v>51</v>
      </c>
      <c r="K2087" s="36" t="s">
        <v>40</v>
      </c>
      <c r="L2087" s="165">
        <v>10</v>
      </c>
      <c r="M2087" s="134" t="str">
        <f t="shared" si="416"/>
        <v/>
      </c>
      <c r="N2087" s="36" t="str">
        <f t="shared" si="417"/>
        <v/>
      </c>
      <c r="O2087" s="135" t="str">
        <f t="shared" si="418"/>
        <v/>
      </c>
      <c r="P2087" s="186" t="str">
        <f t="shared" si="419"/>
        <v/>
      </c>
      <c r="Q2087" s="187" t="str">
        <f t="shared" si="420"/>
        <v/>
      </c>
      <c r="R2087" s="150"/>
      <c r="S2087" s="187" t="str">
        <f t="shared" si="421"/>
        <v/>
      </c>
      <c r="T2087" s="136" t="str">
        <f t="shared" si="422"/>
        <v>Harry Got Styles</v>
      </c>
      <c r="U2087" s="137" t="str">
        <f>IF(P2087="","",IF(N2087=1,"",IF(Q2087="","",IF(Q2087&lt;=100,100,IF(Table1[[#This Row],[Day]]="Wed",100,200)))))</f>
        <v/>
      </c>
      <c r="V2087" s="137" t="str">
        <f t="shared" si="423"/>
        <v/>
      </c>
      <c r="W2087" s="137" t="str">
        <f t="shared" si="424"/>
        <v/>
      </c>
      <c r="X2087" s="133">
        <f>100</f>
        <v>100</v>
      </c>
      <c r="Y2087" s="133" t="str">
        <f t="shared" si="425"/>
        <v/>
      </c>
      <c r="Z2087" s="133">
        <f t="shared" si="426"/>
        <v>-100</v>
      </c>
      <c r="AA2087" s="134" t="str">
        <f>TEXT(Table1[[#This Row],[Date]],"DDD")</f>
        <v>Sat</v>
      </c>
      <c r="AB2087" s="133" t="str">
        <f>IF(OR(G2087="Doomben",G2087="Eagle Farm"),"Q",IF(AND(Q2087&gt;1,Q2087&lt;55,Table1[[#This Row],[Source]]="Nat"),"Nat OK",IF(AND(Table1[[#This Row],[Source]]&lt;&gt;"Nat",Q2087&lt;55),"Poor &lt;55",IF(OR(G2087="Randwick",G2087="Flemington",G2087="Caulfield",G2087="Sandown Lake",G2087="Sandown Hill"),"Best","ave"))))</f>
        <v>ave</v>
      </c>
      <c r="AC2087" s="133" t="str">
        <f>IF(Q2087="","",IF(AB2087="Poor &lt;55",$AC$2*0.2%,IF(AND(AB2087="Q",AA2087&lt;&gt;"Wed"),$AC$2*0.4%,IF(AND(AB2087="Q",AA2087="Wed"),$AC$2*0.5%,IF(AND(AB2087="Ave",U2087=100),$AC$2*0.5%,IF(AND(AB2087="ave",U2087="",N2087=1,AG2087="Bush"),$AC$2*1%,IF(AND(AB2087="ave",U2087="",Q2087&gt;100),$AC$2*1.3%,IF(AND(AB2087="ave",U2087=""),$AC$2*1.2%,IF(AND(AB2087="Ave",U2087=200),$AC$2*1%,IF(AND(AB2087="Best",U2087=200),$AC$2*1.5%,IF(AND(AB2087="Best",U2087="",K2087&lt;&gt;"Pro Syd"),$AC$2*0.5%,IF(AND(AB2087="Best",U2087=""),$AC$2*1%,IF(AND(AB2087="Best",U2087=100,Table1[[#This Row],[State]]="NSW"),$AC$2*0.4%,IF(AND(AB2087="Best",U2087=100),$AC$2*1%,IF(Table1[[#This Row],[Adj]]="Nat OK",$AC$2*0.5%,"xxx")))))))))))))))</f>
        <v/>
      </c>
      <c r="AD2087" s="133" t="str">
        <f t="shared" si="427"/>
        <v/>
      </c>
      <c r="AE2087" s="133" t="str">
        <f t="shared" si="428"/>
        <v/>
      </c>
      <c r="AF2087" s="133" t="str">
        <f>VLOOKUP(Table1[[#This Row],[Track]],$F$2672:$H$2715,2,FALSE)</f>
        <v>Vic</v>
      </c>
      <c r="AG2087" s="133" t="str">
        <f>VLOOKUP(Table1[[#This Row],[Track]],$F$2672:$H$2715,3,FALSE)</f>
        <v>-</v>
      </c>
      <c r="AH2087" s="133" t="str">
        <f>IF(Table1[[#This Row],[Date]]&lt;$AH$2,"",IF(Table1[[#This Row],[Date]]&lt;$AH$3,"Edge","Elite Combo"))</f>
        <v/>
      </c>
      <c r="AI2087" s="218">
        <f>Table1[[#This Row],[Time]]</f>
        <v>0.62847222222222221</v>
      </c>
      <c r="AJ2087" s="219" t="str">
        <f>Table1[[#This Row],[Track]]</f>
        <v>Caulfield Heath</v>
      </c>
      <c r="AK2087" s="216">
        <f>Table1[[#This Row],[Race ]]</f>
        <v>6</v>
      </c>
      <c r="AL2087" s="219">
        <f>Table1[[#This Row],[TAB]]</f>
        <v>2</v>
      </c>
      <c r="AM2087" s="219" t="str">
        <f>Table1[[#This Row],[Selection]]</f>
        <v>Harry Got Styles</v>
      </c>
      <c r="AN2087" s="220" t="str">
        <f>Table1[[#This Row],[Sources]]</f>
        <v/>
      </c>
      <c r="AO2087" s="219" t="str">
        <f>Table1[[#This Row],[Scale Bet]]</f>
        <v/>
      </c>
    </row>
    <row r="2088" spans="5:41" ht="16.5" customHeight="1" x14ac:dyDescent="0.25">
      <c r="E2088" s="185">
        <v>45640</v>
      </c>
      <c r="F2088" s="35">
        <v>0.62847222222222221</v>
      </c>
      <c r="G2088" s="36" t="s">
        <v>55</v>
      </c>
      <c r="H2088" s="36">
        <v>6</v>
      </c>
      <c r="I2088" s="36">
        <v>2</v>
      </c>
      <c r="J2088" s="36" t="s">
        <v>51</v>
      </c>
      <c r="K2088" s="36" t="s">
        <v>13</v>
      </c>
      <c r="L2088" s="165">
        <v>13</v>
      </c>
      <c r="M2088" s="134" t="str">
        <f t="shared" si="416"/>
        <v/>
      </c>
      <c r="N2088" s="36" t="str">
        <f t="shared" si="417"/>
        <v/>
      </c>
      <c r="O2088" s="135" t="str">
        <f t="shared" si="418"/>
        <v/>
      </c>
      <c r="P2088" s="186" t="str">
        <f t="shared" si="419"/>
        <v/>
      </c>
      <c r="Q2088" s="187" t="str">
        <f t="shared" si="420"/>
        <v/>
      </c>
      <c r="R2088" s="150"/>
      <c r="S2088" s="187" t="str">
        <f t="shared" si="421"/>
        <v/>
      </c>
      <c r="T2088" s="136" t="str">
        <f t="shared" si="422"/>
        <v>Harry Got Styles</v>
      </c>
      <c r="U2088" s="137" t="str">
        <f>IF(P2088="","",IF(N2088=1,"",IF(Q2088="","",IF(Q2088&lt;=100,100,IF(Table1[[#This Row],[Day]]="Wed",100,200)))))</f>
        <v/>
      </c>
      <c r="V2088" s="137" t="str">
        <f t="shared" si="423"/>
        <v/>
      </c>
      <c r="W2088" s="137" t="str">
        <f t="shared" si="424"/>
        <v/>
      </c>
      <c r="X2088" s="133">
        <f>100</f>
        <v>100</v>
      </c>
      <c r="Y2088" s="133" t="str">
        <f t="shared" si="425"/>
        <v/>
      </c>
      <c r="Z2088" s="133">
        <f t="shared" si="426"/>
        <v>-100</v>
      </c>
      <c r="AA2088" s="134" t="str">
        <f>TEXT(Table1[[#This Row],[Date]],"DDD")</f>
        <v>Sat</v>
      </c>
      <c r="AB2088" s="133" t="str">
        <f>IF(OR(G2088="Doomben",G2088="Eagle Farm"),"Q",IF(AND(Q2088&gt;1,Q2088&lt;55,Table1[[#This Row],[Source]]="Nat"),"Nat OK",IF(AND(Table1[[#This Row],[Source]]&lt;&gt;"Nat",Q2088&lt;55),"Poor &lt;55",IF(OR(G2088="Randwick",G2088="Flemington",G2088="Caulfield",G2088="Sandown Lake",G2088="Sandown Hill"),"Best","ave"))))</f>
        <v>ave</v>
      </c>
      <c r="AC2088" s="133" t="str">
        <f>IF(Q2088="","",IF(AB2088="Poor &lt;55",$AC$2*0.2%,IF(AND(AB2088="Q",AA2088&lt;&gt;"Wed"),$AC$2*0.4%,IF(AND(AB2088="Q",AA2088="Wed"),$AC$2*0.5%,IF(AND(AB2088="Ave",U2088=100),$AC$2*0.5%,IF(AND(AB2088="ave",U2088="",N2088=1,AG2088="Bush"),$AC$2*1%,IF(AND(AB2088="ave",U2088="",Q2088&gt;100),$AC$2*1.3%,IF(AND(AB2088="ave",U2088=""),$AC$2*1.2%,IF(AND(AB2088="Ave",U2088=200),$AC$2*1%,IF(AND(AB2088="Best",U2088=200),$AC$2*1.5%,IF(AND(AB2088="Best",U2088="",K2088&lt;&gt;"Pro Syd"),$AC$2*0.5%,IF(AND(AB2088="Best",U2088=""),$AC$2*1%,IF(AND(AB2088="Best",U2088=100,Table1[[#This Row],[State]]="NSW"),$AC$2*0.4%,IF(AND(AB2088="Best",U2088=100),$AC$2*1%,IF(Table1[[#This Row],[Adj]]="Nat OK",$AC$2*0.5%,"xxx")))))))))))))))</f>
        <v/>
      </c>
      <c r="AD2088" s="133" t="str">
        <f t="shared" si="427"/>
        <v/>
      </c>
      <c r="AE2088" s="133" t="str">
        <f t="shared" si="428"/>
        <v/>
      </c>
      <c r="AF2088" s="133" t="str">
        <f>VLOOKUP(Table1[[#This Row],[Track]],$F$2672:$H$2715,2,FALSE)</f>
        <v>Vic</v>
      </c>
      <c r="AG2088" s="133" t="str">
        <f>VLOOKUP(Table1[[#This Row],[Track]],$F$2672:$H$2715,3,FALSE)</f>
        <v>-</v>
      </c>
      <c r="AH2088" s="133" t="str">
        <f>IF(Table1[[#This Row],[Date]]&lt;$AH$2,"",IF(Table1[[#This Row],[Date]]&lt;$AH$3,"Edge","Elite Combo"))</f>
        <v/>
      </c>
      <c r="AI2088" s="218">
        <f>Table1[[#This Row],[Time]]</f>
        <v>0.62847222222222221</v>
      </c>
      <c r="AJ2088" s="219" t="str">
        <f>Table1[[#This Row],[Track]]</f>
        <v>Caulfield Heath</v>
      </c>
      <c r="AK2088" s="216">
        <f>Table1[[#This Row],[Race ]]</f>
        <v>6</v>
      </c>
      <c r="AL2088" s="219">
        <f>Table1[[#This Row],[TAB]]</f>
        <v>2</v>
      </c>
      <c r="AM2088" s="219" t="str">
        <f>Table1[[#This Row],[Selection]]</f>
        <v>Harry Got Styles</v>
      </c>
      <c r="AN2088" s="220" t="str">
        <f>Table1[[#This Row],[Sources]]</f>
        <v/>
      </c>
      <c r="AO2088" s="219" t="str">
        <f>Table1[[#This Row],[Scale Bet]]</f>
        <v/>
      </c>
    </row>
    <row r="2089" spans="5:41" ht="16.5" customHeight="1" x14ac:dyDescent="0.25">
      <c r="E2089" s="185">
        <v>45640</v>
      </c>
      <c r="F2089" s="35">
        <v>0.62847222222222221</v>
      </c>
      <c r="G2089" s="36" t="s">
        <v>55</v>
      </c>
      <c r="H2089" s="36">
        <v>6</v>
      </c>
      <c r="I2089" s="36">
        <v>2</v>
      </c>
      <c r="J2089" s="36" t="s">
        <v>51</v>
      </c>
      <c r="K2089" s="36" t="s">
        <v>18</v>
      </c>
      <c r="L2089" s="165">
        <v>13</v>
      </c>
      <c r="M2089" s="134" t="str">
        <f t="shared" si="416"/>
        <v/>
      </c>
      <c r="N2089" s="36" t="str">
        <f t="shared" si="417"/>
        <v/>
      </c>
      <c r="O2089" s="135" t="str">
        <f t="shared" si="418"/>
        <v/>
      </c>
      <c r="P2089" s="186" t="str">
        <f t="shared" si="419"/>
        <v/>
      </c>
      <c r="Q2089" s="187" t="str">
        <f t="shared" si="420"/>
        <v/>
      </c>
      <c r="R2089" s="150"/>
      <c r="S2089" s="187" t="str">
        <f t="shared" si="421"/>
        <v/>
      </c>
      <c r="T2089" s="136" t="str">
        <f t="shared" si="422"/>
        <v>Harry Got Styles</v>
      </c>
      <c r="U2089" s="137" t="str">
        <f>IF(P2089="","",IF(N2089=1,"",IF(Q2089="","",IF(Q2089&lt;=100,100,IF(Table1[[#This Row],[Day]]="Wed",100,200)))))</f>
        <v/>
      </c>
      <c r="V2089" s="137" t="str">
        <f t="shared" si="423"/>
        <v/>
      </c>
      <c r="W2089" s="137" t="str">
        <f t="shared" si="424"/>
        <v/>
      </c>
      <c r="X2089" s="133">
        <f>100</f>
        <v>100</v>
      </c>
      <c r="Y2089" s="133" t="str">
        <f t="shared" si="425"/>
        <v/>
      </c>
      <c r="Z2089" s="133">
        <f t="shared" si="426"/>
        <v>-100</v>
      </c>
      <c r="AA2089" s="134" t="str">
        <f>TEXT(Table1[[#This Row],[Date]],"DDD")</f>
        <v>Sat</v>
      </c>
      <c r="AB2089" s="133" t="str">
        <f>IF(OR(G2089="Doomben",G2089="Eagle Farm"),"Q",IF(AND(Q2089&gt;1,Q2089&lt;55,Table1[[#This Row],[Source]]="Nat"),"Nat OK",IF(AND(Table1[[#This Row],[Source]]&lt;&gt;"Nat",Q2089&lt;55),"Poor &lt;55",IF(OR(G2089="Randwick",G2089="Flemington",G2089="Caulfield",G2089="Sandown Lake",G2089="Sandown Hill"),"Best","ave"))))</f>
        <v>ave</v>
      </c>
      <c r="AC2089" s="133" t="str">
        <f>IF(Q2089="","",IF(AB2089="Poor &lt;55",$AC$2*0.2%,IF(AND(AB2089="Q",AA2089&lt;&gt;"Wed"),$AC$2*0.4%,IF(AND(AB2089="Q",AA2089="Wed"),$AC$2*0.5%,IF(AND(AB2089="Ave",U2089=100),$AC$2*0.5%,IF(AND(AB2089="ave",U2089="",N2089=1,AG2089="Bush"),$AC$2*1%,IF(AND(AB2089="ave",U2089="",Q2089&gt;100),$AC$2*1.3%,IF(AND(AB2089="ave",U2089=""),$AC$2*1.2%,IF(AND(AB2089="Ave",U2089=200),$AC$2*1%,IF(AND(AB2089="Best",U2089=200),$AC$2*1.5%,IF(AND(AB2089="Best",U2089="",K2089&lt;&gt;"Pro Syd"),$AC$2*0.5%,IF(AND(AB2089="Best",U2089=""),$AC$2*1%,IF(AND(AB2089="Best",U2089=100,Table1[[#This Row],[State]]="NSW"),$AC$2*0.4%,IF(AND(AB2089="Best",U2089=100),$AC$2*1%,IF(Table1[[#This Row],[Adj]]="Nat OK",$AC$2*0.5%,"xxx")))))))))))))))</f>
        <v/>
      </c>
      <c r="AD2089" s="133" t="str">
        <f t="shared" si="427"/>
        <v/>
      </c>
      <c r="AE2089" s="133" t="str">
        <f t="shared" si="428"/>
        <v/>
      </c>
      <c r="AF2089" s="133" t="str">
        <f>VLOOKUP(Table1[[#This Row],[Track]],$F$2672:$H$2715,2,FALSE)</f>
        <v>Vic</v>
      </c>
      <c r="AG2089" s="133" t="str">
        <f>VLOOKUP(Table1[[#This Row],[Track]],$F$2672:$H$2715,3,FALSE)</f>
        <v>-</v>
      </c>
      <c r="AH2089" s="133" t="str">
        <f>IF(Table1[[#This Row],[Date]]&lt;$AH$2,"",IF(Table1[[#This Row],[Date]]&lt;$AH$3,"Edge","Elite Combo"))</f>
        <v/>
      </c>
      <c r="AI2089" s="218">
        <f>Table1[[#This Row],[Time]]</f>
        <v>0.62847222222222221</v>
      </c>
      <c r="AJ2089" s="219" t="str">
        <f>Table1[[#This Row],[Track]]</f>
        <v>Caulfield Heath</v>
      </c>
      <c r="AK2089" s="216">
        <f>Table1[[#This Row],[Race ]]</f>
        <v>6</v>
      </c>
      <c r="AL2089" s="219">
        <f>Table1[[#This Row],[TAB]]</f>
        <v>2</v>
      </c>
      <c r="AM2089" s="219" t="str">
        <f>Table1[[#This Row],[Selection]]</f>
        <v>Harry Got Styles</v>
      </c>
      <c r="AN2089" s="220" t="str">
        <f>Table1[[#This Row],[Sources]]</f>
        <v/>
      </c>
      <c r="AO2089" s="219" t="str">
        <f>Table1[[#This Row],[Scale Bet]]</f>
        <v/>
      </c>
    </row>
    <row r="2090" spans="5:41" ht="16.5" customHeight="1" x14ac:dyDescent="0.25">
      <c r="E2090" s="185">
        <v>45640</v>
      </c>
      <c r="F2090" s="35">
        <v>0.62847222222222221</v>
      </c>
      <c r="G2090" s="36" t="s">
        <v>55</v>
      </c>
      <c r="H2090" s="36">
        <v>6</v>
      </c>
      <c r="I2090" s="36">
        <v>3</v>
      </c>
      <c r="J2090" s="36" t="s">
        <v>52</v>
      </c>
      <c r="K2090" s="36" t="s">
        <v>1</v>
      </c>
      <c r="L2090" s="165">
        <v>12</v>
      </c>
      <c r="M2090" s="134">
        <f t="shared" si="416"/>
        <v>32</v>
      </c>
      <c r="N2090" s="36">
        <f t="shared" si="417"/>
        <v>2</v>
      </c>
      <c r="O2090" s="135" t="str">
        <f t="shared" si="418"/>
        <v>E4-12/Edge-20</v>
      </c>
      <c r="P2090" s="186" t="str">
        <f t="shared" si="419"/>
        <v/>
      </c>
      <c r="Q2090" s="187">
        <f t="shared" si="420"/>
        <v>128</v>
      </c>
      <c r="R2090" s="150"/>
      <c r="S2090" s="187" t="str">
        <f t="shared" si="421"/>
        <v/>
      </c>
      <c r="T2090" s="136" t="str">
        <f t="shared" si="422"/>
        <v>Miraval Rose</v>
      </c>
      <c r="U2090" s="137" t="str">
        <f>IF(P2090="","",IF(N2090=1,"",IF(Q2090="","",IF(Q2090&lt;=100,100,IF(Table1[[#This Row],[Day]]="Wed",100,200)))))</f>
        <v/>
      </c>
      <c r="V2090" s="137" t="str">
        <f t="shared" si="423"/>
        <v/>
      </c>
      <c r="W2090" s="137" t="str">
        <f t="shared" si="424"/>
        <v/>
      </c>
      <c r="X2090" s="133">
        <f>100</f>
        <v>100</v>
      </c>
      <c r="Y2090" s="133" t="str">
        <f t="shared" si="425"/>
        <v/>
      </c>
      <c r="Z2090" s="133">
        <f t="shared" si="426"/>
        <v>-100</v>
      </c>
      <c r="AA2090" s="134" t="str">
        <f>TEXT(Table1[[#This Row],[Date]],"DDD")</f>
        <v>Sat</v>
      </c>
      <c r="AB2090" s="133" t="str">
        <f>IF(OR(G2090="Doomben",G2090="Eagle Farm"),"Q",IF(AND(Q2090&gt;1,Q2090&lt;55,Table1[[#This Row],[Source]]="Nat"),"Nat OK",IF(AND(Table1[[#This Row],[Source]]&lt;&gt;"Nat",Q2090&lt;55),"Poor &lt;55",IF(OR(G2090="Randwick",G2090="Flemington",G2090="Caulfield",G2090="Sandown Lake",G2090="Sandown Hill"),"Best","ave"))))</f>
        <v>ave</v>
      </c>
      <c r="AC2090" s="133">
        <f>IF(Q2090="","",IF(AB2090="Poor &lt;55",$AC$2*0.2%,IF(AND(AB2090="Q",AA2090&lt;&gt;"Wed"),$AC$2*0.4%,IF(AND(AB2090="Q",AA2090="Wed"),$AC$2*0.5%,IF(AND(AB2090="Ave",U2090=100),$AC$2*0.5%,IF(AND(AB2090="ave",U2090="",N2090=1,AG2090="Bush"),$AC$2*1%,IF(AND(AB2090="ave",U2090="",Q2090&gt;100),$AC$2*1.3%,IF(AND(AB2090="ave",U2090=""),$AC$2*1.2%,IF(AND(AB2090="Ave",U2090=200),$AC$2*1%,IF(AND(AB2090="Best",U2090=200),$AC$2*1.5%,IF(AND(AB2090="Best",U2090="",K2090&lt;&gt;"Pro Syd"),$AC$2*0.5%,IF(AND(AB2090="Best",U2090=""),$AC$2*1%,IF(AND(AB2090="Best",U2090=100,Table1[[#This Row],[State]]="NSW"),$AC$2*0.4%,IF(AND(AB2090="Best",U2090=100),$AC$2*1%,IF(Table1[[#This Row],[Adj]]="Nat OK",$AC$2*0.5%,"xxx")))))))))))))))</f>
        <v>130</v>
      </c>
      <c r="AD2090" s="133" t="str">
        <f t="shared" si="427"/>
        <v/>
      </c>
      <c r="AE2090" s="133">
        <f t="shared" si="428"/>
        <v>-130</v>
      </c>
      <c r="AF2090" s="133" t="str">
        <f>VLOOKUP(Table1[[#This Row],[Track]],$F$2672:$H$2715,2,FALSE)</f>
        <v>Vic</v>
      </c>
      <c r="AG2090" s="133" t="str">
        <f>VLOOKUP(Table1[[#This Row],[Track]],$F$2672:$H$2715,3,FALSE)</f>
        <v>-</v>
      </c>
      <c r="AH2090" s="133" t="str">
        <f>IF(Table1[[#This Row],[Date]]&lt;$AH$2,"",IF(Table1[[#This Row],[Date]]&lt;$AH$3,"Edge","Elite Combo"))</f>
        <v/>
      </c>
      <c r="AI2090" s="218">
        <f>Table1[[#This Row],[Time]]</f>
        <v>0.62847222222222221</v>
      </c>
      <c r="AJ2090" s="219" t="str">
        <f>Table1[[#This Row],[Track]]</f>
        <v>Caulfield Heath</v>
      </c>
      <c r="AK2090" s="216">
        <f>Table1[[#This Row],[Race ]]</f>
        <v>6</v>
      </c>
      <c r="AL2090" s="219">
        <f>Table1[[#This Row],[TAB]]</f>
        <v>3</v>
      </c>
      <c r="AM2090" s="219" t="str">
        <f>Table1[[#This Row],[Selection]]</f>
        <v>Miraval Rose</v>
      </c>
      <c r="AN2090" s="220" t="str">
        <f>Table1[[#This Row],[Sources]]</f>
        <v>E4-12/Edge-20</v>
      </c>
      <c r="AO2090" s="219">
        <f>Table1[[#This Row],[Scale Bet]]</f>
        <v>130</v>
      </c>
    </row>
    <row r="2091" spans="5:41" ht="16.5" customHeight="1" x14ac:dyDescent="0.25">
      <c r="E2091" s="185">
        <v>45640</v>
      </c>
      <c r="F2091" s="35">
        <v>0.62847222222222221</v>
      </c>
      <c r="G2091" s="36" t="s">
        <v>55</v>
      </c>
      <c r="H2091" s="36">
        <v>6</v>
      </c>
      <c r="I2091" s="36">
        <v>3</v>
      </c>
      <c r="J2091" s="36" t="s">
        <v>52</v>
      </c>
      <c r="K2091" s="36" t="s">
        <v>40</v>
      </c>
      <c r="L2091" s="165">
        <v>20</v>
      </c>
      <c r="M2091" s="134" t="str">
        <f t="shared" si="416"/>
        <v/>
      </c>
      <c r="N2091" s="36" t="str">
        <f t="shared" si="417"/>
        <v/>
      </c>
      <c r="O2091" s="135" t="str">
        <f t="shared" si="418"/>
        <v/>
      </c>
      <c r="P2091" s="186" t="str">
        <f t="shared" si="419"/>
        <v/>
      </c>
      <c r="Q2091" s="187" t="str">
        <f t="shared" si="420"/>
        <v/>
      </c>
      <c r="R2091" s="150"/>
      <c r="S2091" s="187" t="str">
        <f t="shared" si="421"/>
        <v/>
      </c>
      <c r="T2091" s="136" t="str">
        <f t="shared" si="422"/>
        <v>Miraval Rose</v>
      </c>
      <c r="U2091" s="137" t="str">
        <f>IF(P2091="","",IF(N2091=1,"",IF(Q2091="","",IF(Q2091&lt;=100,100,IF(Table1[[#This Row],[Day]]="Wed",100,200)))))</f>
        <v/>
      </c>
      <c r="V2091" s="137" t="str">
        <f t="shared" si="423"/>
        <v/>
      </c>
      <c r="W2091" s="137" t="str">
        <f t="shared" si="424"/>
        <v/>
      </c>
      <c r="X2091" s="133">
        <f>100</f>
        <v>100</v>
      </c>
      <c r="Y2091" s="133" t="str">
        <f t="shared" si="425"/>
        <v/>
      </c>
      <c r="Z2091" s="133">
        <f t="shared" si="426"/>
        <v>-100</v>
      </c>
      <c r="AA2091" s="134" t="str">
        <f>TEXT(Table1[[#This Row],[Date]],"DDD")</f>
        <v>Sat</v>
      </c>
      <c r="AB2091" s="133" t="str">
        <f>IF(OR(G2091="Doomben",G2091="Eagle Farm"),"Q",IF(AND(Q2091&gt;1,Q2091&lt;55,Table1[[#This Row],[Source]]="Nat"),"Nat OK",IF(AND(Table1[[#This Row],[Source]]&lt;&gt;"Nat",Q2091&lt;55),"Poor &lt;55",IF(OR(G2091="Randwick",G2091="Flemington",G2091="Caulfield",G2091="Sandown Lake",G2091="Sandown Hill"),"Best","ave"))))</f>
        <v>ave</v>
      </c>
      <c r="AC2091" s="133" t="str">
        <f>IF(Q2091="","",IF(AB2091="Poor &lt;55",$AC$2*0.2%,IF(AND(AB2091="Q",AA2091&lt;&gt;"Wed"),$AC$2*0.4%,IF(AND(AB2091="Q",AA2091="Wed"),$AC$2*0.5%,IF(AND(AB2091="Ave",U2091=100),$AC$2*0.5%,IF(AND(AB2091="ave",U2091="",N2091=1,AG2091="Bush"),$AC$2*1%,IF(AND(AB2091="ave",U2091="",Q2091&gt;100),$AC$2*1.3%,IF(AND(AB2091="ave",U2091=""),$AC$2*1.2%,IF(AND(AB2091="Ave",U2091=200),$AC$2*1%,IF(AND(AB2091="Best",U2091=200),$AC$2*1.5%,IF(AND(AB2091="Best",U2091="",K2091&lt;&gt;"Pro Syd"),$AC$2*0.5%,IF(AND(AB2091="Best",U2091=""),$AC$2*1%,IF(AND(AB2091="Best",U2091=100,Table1[[#This Row],[State]]="NSW"),$AC$2*0.4%,IF(AND(AB2091="Best",U2091=100),$AC$2*1%,IF(Table1[[#This Row],[Adj]]="Nat OK",$AC$2*0.5%,"xxx")))))))))))))))</f>
        <v/>
      </c>
      <c r="AD2091" s="133" t="str">
        <f t="shared" si="427"/>
        <v/>
      </c>
      <c r="AE2091" s="133" t="str">
        <f t="shared" si="428"/>
        <v/>
      </c>
      <c r="AF2091" s="133" t="str">
        <f>VLOOKUP(Table1[[#This Row],[Track]],$F$2672:$H$2715,2,FALSE)</f>
        <v>Vic</v>
      </c>
      <c r="AG2091" s="133" t="str">
        <f>VLOOKUP(Table1[[#This Row],[Track]],$F$2672:$H$2715,3,FALSE)</f>
        <v>-</v>
      </c>
      <c r="AH2091" s="133" t="str">
        <f>IF(Table1[[#This Row],[Date]]&lt;$AH$2,"",IF(Table1[[#This Row],[Date]]&lt;$AH$3,"Edge","Elite Combo"))</f>
        <v/>
      </c>
      <c r="AI2091" s="218">
        <f>Table1[[#This Row],[Time]]</f>
        <v>0.62847222222222221</v>
      </c>
      <c r="AJ2091" s="219" t="str">
        <f>Table1[[#This Row],[Track]]</f>
        <v>Caulfield Heath</v>
      </c>
      <c r="AK2091" s="216">
        <f>Table1[[#This Row],[Race ]]</f>
        <v>6</v>
      </c>
      <c r="AL2091" s="219">
        <f>Table1[[#This Row],[TAB]]</f>
        <v>3</v>
      </c>
      <c r="AM2091" s="219" t="str">
        <f>Table1[[#This Row],[Selection]]</f>
        <v>Miraval Rose</v>
      </c>
      <c r="AN2091" s="220" t="str">
        <f>Table1[[#This Row],[Sources]]</f>
        <v/>
      </c>
      <c r="AO2091" s="219" t="str">
        <f>Table1[[#This Row],[Scale Bet]]</f>
        <v/>
      </c>
    </row>
    <row r="2092" spans="5:41" ht="16.5" customHeight="1" x14ac:dyDescent="0.25">
      <c r="E2092" s="185">
        <v>45640</v>
      </c>
      <c r="F2092" s="35">
        <v>0.65069444444444446</v>
      </c>
      <c r="G2092" s="36" t="s">
        <v>28</v>
      </c>
      <c r="H2092" s="36">
        <v>5</v>
      </c>
      <c r="I2092" s="36">
        <v>2</v>
      </c>
      <c r="J2092" s="36" t="s">
        <v>487</v>
      </c>
      <c r="K2092" s="36" t="s">
        <v>13</v>
      </c>
      <c r="L2092" s="165">
        <v>11</v>
      </c>
      <c r="M2092" s="134">
        <f t="shared" si="416"/>
        <v>11</v>
      </c>
      <c r="N2092" s="36">
        <f t="shared" si="417"/>
        <v>1</v>
      </c>
      <c r="O2092" s="135" t="str">
        <f t="shared" si="418"/>
        <v>Nat-11</v>
      </c>
      <c r="P2092" s="186" t="str">
        <f t="shared" si="419"/>
        <v/>
      </c>
      <c r="Q2092" s="187">
        <f t="shared" si="420"/>
        <v>44</v>
      </c>
      <c r="R2092" s="150"/>
      <c r="S2092" s="187" t="str">
        <f t="shared" si="421"/>
        <v/>
      </c>
      <c r="T2092" s="136" t="str">
        <f t="shared" si="422"/>
        <v>Hell</v>
      </c>
      <c r="U2092" s="137" t="str">
        <f>IF(P2092="","",IF(N2092=1,"",IF(Q2092="","",IF(Q2092&lt;=100,100,IF(Table1[[#This Row],[Day]]="Wed",100,200)))))</f>
        <v/>
      </c>
      <c r="V2092" s="137" t="str">
        <f t="shared" si="423"/>
        <v/>
      </c>
      <c r="W2092" s="137" t="str">
        <f t="shared" si="424"/>
        <v/>
      </c>
      <c r="X2092" s="133">
        <f>100</f>
        <v>100</v>
      </c>
      <c r="Y2092" s="133" t="str">
        <f t="shared" si="425"/>
        <v/>
      </c>
      <c r="Z2092" s="133">
        <f t="shared" si="426"/>
        <v>-100</v>
      </c>
      <c r="AA2092" s="134" t="str">
        <f>TEXT(Table1[[#This Row],[Date]],"DDD")</f>
        <v>Sat</v>
      </c>
      <c r="AB2092" s="133" t="str">
        <f>IF(OR(G2092="Doomben",G2092="Eagle Farm"),"Q",IF(AND(Q2092&gt;1,Q2092&lt;55,Table1[[#This Row],[Source]]="Nat"),"Nat OK",IF(AND(Table1[[#This Row],[Source]]&lt;&gt;"Nat",Q2092&lt;55),"Poor &lt;55",IF(OR(G2092="Randwick",G2092="Flemington",G2092="Caulfield",G2092="Sandown Lake",G2092="Sandown Hill"),"Best","ave"))))</f>
        <v>Q</v>
      </c>
      <c r="AC2092" s="133">
        <f>IF(Q2092="","",IF(AB2092="Poor &lt;55",$AC$2*0.2%,IF(AND(AB2092="Q",AA2092&lt;&gt;"Wed"),$AC$2*0.4%,IF(AND(AB2092="Q",AA2092="Wed"),$AC$2*0.5%,IF(AND(AB2092="Ave",U2092=100),$AC$2*0.5%,IF(AND(AB2092="ave",U2092="",N2092=1,AG2092="Bush"),$AC$2*1%,IF(AND(AB2092="ave",U2092="",Q2092&gt;100),$AC$2*1.3%,IF(AND(AB2092="ave",U2092=""),$AC$2*1.2%,IF(AND(AB2092="Ave",U2092=200),$AC$2*1%,IF(AND(AB2092="Best",U2092=200),$AC$2*1.5%,IF(AND(AB2092="Best",U2092="",K2092&lt;&gt;"Pro Syd"),$AC$2*0.5%,IF(AND(AB2092="Best",U2092=""),$AC$2*1%,IF(AND(AB2092="Best",U2092=100,Table1[[#This Row],[State]]="NSW"),$AC$2*0.4%,IF(AND(AB2092="Best",U2092=100),$AC$2*1%,IF(Table1[[#This Row],[Adj]]="Nat OK",$AC$2*0.5%,"xxx")))))))))))))))</f>
        <v>40</v>
      </c>
      <c r="AD2092" s="133" t="str">
        <f t="shared" si="427"/>
        <v/>
      </c>
      <c r="AE2092" s="133">
        <f t="shared" si="428"/>
        <v>-40</v>
      </c>
      <c r="AF2092" s="133" t="str">
        <f>VLOOKUP(Table1[[#This Row],[Track]],$F$2672:$H$2715,2,FALSE)</f>
        <v>Qld</v>
      </c>
      <c r="AG2092" s="133" t="str">
        <f>VLOOKUP(Table1[[#This Row],[Track]],$F$2672:$H$2715,3,FALSE)</f>
        <v>-</v>
      </c>
      <c r="AH2092" s="133" t="str">
        <f>IF(Table1[[#This Row],[Date]]&lt;$AH$2,"",IF(Table1[[#This Row],[Date]]&lt;$AH$3,"Edge","Elite Combo"))</f>
        <v/>
      </c>
      <c r="AI2092" s="218">
        <f>Table1[[#This Row],[Time]]</f>
        <v>0.65069444444444446</v>
      </c>
      <c r="AJ2092" s="219" t="str">
        <f>Table1[[#This Row],[Track]]</f>
        <v>Eagle Farm</v>
      </c>
      <c r="AK2092" s="216">
        <f>Table1[[#This Row],[Race ]]</f>
        <v>5</v>
      </c>
      <c r="AL2092" s="219">
        <f>Table1[[#This Row],[TAB]]</f>
        <v>2</v>
      </c>
      <c r="AM2092" s="219" t="str">
        <f>Table1[[#This Row],[Selection]]</f>
        <v>Hell</v>
      </c>
      <c r="AN2092" s="220" t="str">
        <f>Table1[[#This Row],[Sources]]</f>
        <v>Nat-11</v>
      </c>
      <c r="AO2092" s="219">
        <f>Table1[[#This Row],[Scale Bet]]</f>
        <v>40</v>
      </c>
    </row>
    <row r="2093" spans="5:41" ht="16.5" customHeight="1" x14ac:dyDescent="0.25">
      <c r="E2093" s="185">
        <v>45640</v>
      </c>
      <c r="F2093" s="35">
        <v>0.65625</v>
      </c>
      <c r="G2093" s="36" t="s">
        <v>55</v>
      </c>
      <c r="H2093" s="36">
        <v>7</v>
      </c>
      <c r="I2093" s="36">
        <v>5</v>
      </c>
      <c r="J2093" s="36" t="s">
        <v>101</v>
      </c>
      <c r="K2093" s="36" t="s">
        <v>1</v>
      </c>
      <c r="L2093" s="165">
        <v>10</v>
      </c>
      <c r="M2093" s="134">
        <f t="shared" si="416"/>
        <v>23</v>
      </c>
      <c r="N2093" s="36">
        <f t="shared" si="417"/>
        <v>2</v>
      </c>
      <c r="O2093" s="135" t="str">
        <f t="shared" si="418"/>
        <v>E4-10/Nat-13</v>
      </c>
      <c r="P2093" s="186" t="str">
        <f t="shared" si="419"/>
        <v/>
      </c>
      <c r="Q2093" s="187">
        <f t="shared" si="420"/>
        <v>92</v>
      </c>
      <c r="R2093" s="150">
        <v>4.4000000000000004</v>
      </c>
      <c r="S2093" s="187">
        <f t="shared" si="421"/>
        <v>404.8</v>
      </c>
      <c r="T2093" s="136" t="str">
        <f t="shared" si="422"/>
        <v>Bon Mistress</v>
      </c>
      <c r="U2093" s="137" t="str">
        <f>IF(P2093="","",IF(N2093=1,"",IF(Q2093="","",IF(Q2093&lt;=100,100,IF(Table1[[#This Row],[Day]]="Wed",100,200)))))</f>
        <v/>
      </c>
      <c r="V2093" s="137" t="str">
        <f t="shared" si="423"/>
        <v/>
      </c>
      <c r="W2093" s="137" t="str">
        <f t="shared" si="424"/>
        <v/>
      </c>
      <c r="X2093" s="133">
        <f>100</f>
        <v>100</v>
      </c>
      <c r="Y2093" s="133">
        <f t="shared" si="425"/>
        <v>440.00000000000006</v>
      </c>
      <c r="Z2093" s="133">
        <f t="shared" si="426"/>
        <v>340.00000000000006</v>
      </c>
      <c r="AA2093" s="134" t="str">
        <f>TEXT(Table1[[#This Row],[Date]],"DDD")</f>
        <v>Sat</v>
      </c>
      <c r="AB2093" s="133" t="str">
        <f>IF(OR(G2093="Doomben",G2093="Eagle Farm"),"Q",IF(AND(Q2093&gt;1,Q2093&lt;55,Table1[[#This Row],[Source]]="Nat"),"Nat OK",IF(AND(Table1[[#This Row],[Source]]&lt;&gt;"Nat",Q2093&lt;55),"Poor &lt;55",IF(OR(G2093="Randwick",G2093="Flemington",G2093="Caulfield",G2093="Sandown Lake",G2093="Sandown Hill"),"Best","ave"))))</f>
        <v>ave</v>
      </c>
      <c r="AC2093" s="133">
        <f>IF(Q2093="","",IF(AB2093="Poor &lt;55",$AC$2*0.2%,IF(AND(AB2093="Q",AA2093&lt;&gt;"Wed"),$AC$2*0.4%,IF(AND(AB2093="Q",AA2093="Wed"),$AC$2*0.5%,IF(AND(AB2093="Ave",U2093=100),$AC$2*0.5%,IF(AND(AB2093="ave",U2093="",N2093=1,AG2093="Bush"),$AC$2*1%,IF(AND(AB2093="ave",U2093="",Q2093&gt;100),$AC$2*1.3%,IF(AND(AB2093="ave",U2093=""),$AC$2*1.2%,IF(AND(AB2093="Ave",U2093=200),$AC$2*1%,IF(AND(AB2093="Best",U2093=200),$AC$2*1.5%,IF(AND(AB2093="Best",U2093="",K2093&lt;&gt;"Pro Syd"),$AC$2*0.5%,IF(AND(AB2093="Best",U2093=""),$AC$2*1%,IF(AND(AB2093="Best",U2093=100,Table1[[#This Row],[State]]="NSW"),$AC$2*0.4%,IF(AND(AB2093="Best",U2093=100),$AC$2*1%,IF(Table1[[#This Row],[Adj]]="Nat OK",$AC$2*0.5%,"xxx")))))))))))))))</f>
        <v>120</v>
      </c>
      <c r="AD2093" s="133">
        <f t="shared" si="427"/>
        <v>528</v>
      </c>
      <c r="AE2093" s="133">
        <f t="shared" si="428"/>
        <v>408</v>
      </c>
      <c r="AF2093" s="133" t="str">
        <f>VLOOKUP(Table1[[#This Row],[Track]],$F$2672:$H$2715,2,FALSE)</f>
        <v>Vic</v>
      </c>
      <c r="AG2093" s="133" t="str">
        <f>VLOOKUP(Table1[[#This Row],[Track]],$F$2672:$H$2715,3,FALSE)</f>
        <v>-</v>
      </c>
      <c r="AH2093" s="133" t="str">
        <f>IF(Table1[[#This Row],[Date]]&lt;$AH$2,"",IF(Table1[[#This Row],[Date]]&lt;$AH$3,"Edge","Elite Combo"))</f>
        <v/>
      </c>
      <c r="AI2093" s="218">
        <f>Table1[[#This Row],[Time]]</f>
        <v>0.65625</v>
      </c>
      <c r="AJ2093" s="219" t="str">
        <f>Table1[[#This Row],[Track]]</f>
        <v>Caulfield Heath</v>
      </c>
      <c r="AK2093" s="216">
        <f>Table1[[#This Row],[Race ]]</f>
        <v>7</v>
      </c>
      <c r="AL2093" s="219">
        <f>Table1[[#This Row],[TAB]]</f>
        <v>5</v>
      </c>
      <c r="AM2093" s="219" t="str">
        <f>Table1[[#This Row],[Selection]]</f>
        <v>Bon Mistress</v>
      </c>
      <c r="AN2093" s="220" t="str">
        <f>Table1[[#This Row],[Sources]]</f>
        <v>E4-10/Nat-13</v>
      </c>
      <c r="AO2093" s="219">
        <f>Table1[[#This Row],[Scale Bet]]</f>
        <v>120</v>
      </c>
    </row>
    <row r="2094" spans="5:41" ht="16.5" customHeight="1" x14ac:dyDescent="0.25">
      <c r="E2094" s="185">
        <v>45640</v>
      </c>
      <c r="F2094" s="35">
        <v>0.65625</v>
      </c>
      <c r="G2094" s="36" t="s">
        <v>55</v>
      </c>
      <c r="H2094" s="36">
        <v>7</v>
      </c>
      <c r="I2094" s="36">
        <v>5</v>
      </c>
      <c r="J2094" s="36" t="s">
        <v>101</v>
      </c>
      <c r="K2094" s="36" t="s">
        <v>13</v>
      </c>
      <c r="L2094" s="165">
        <v>13</v>
      </c>
      <c r="M2094" s="134" t="str">
        <f t="shared" si="416"/>
        <v/>
      </c>
      <c r="N2094" s="36" t="str">
        <f t="shared" si="417"/>
        <v/>
      </c>
      <c r="O2094" s="135" t="str">
        <f t="shared" si="418"/>
        <v/>
      </c>
      <c r="P2094" s="186" t="str">
        <f t="shared" si="419"/>
        <v/>
      </c>
      <c r="Q2094" s="187" t="str">
        <f t="shared" si="420"/>
        <v/>
      </c>
      <c r="R2094" s="150">
        <v>4.4000000000000004</v>
      </c>
      <c r="S2094" s="187" t="str">
        <f t="shared" si="421"/>
        <v/>
      </c>
      <c r="T2094" s="136" t="str">
        <f t="shared" si="422"/>
        <v>Bon Mistress</v>
      </c>
      <c r="U2094" s="137" t="str">
        <f>IF(P2094="","",IF(N2094=1,"",IF(Q2094="","",IF(Q2094&lt;=100,100,IF(Table1[[#This Row],[Day]]="Wed",100,200)))))</f>
        <v/>
      </c>
      <c r="V2094" s="137" t="str">
        <f t="shared" si="423"/>
        <v/>
      </c>
      <c r="W2094" s="137" t="str">
        <f t="shared" si="424"/>
        <v/>
      </c>
      <c r="X2094" s="133">
        <f>100</f>
        <v>100</v>
      </c>
      <c r="Y2094" s="133">
        <f t="shared" si="425"/>
        <v>440.00000000000006</v>
      </c>
      <c r="Z2094" s="133">
        <f t="shared" si="426"/>
        <v>340.00000000000006</v>
      </c>
      <c r="AA2094" s="134" t="str">
        <f>TEXT(Table1[[#This Row],[Date]],"DDD")</f>
        <v>Sat</v>
      </c>
      <c r="AB2094" s="133" t="str">
        <f>IF(OR(G2094="Doomben",G2094="Eagle Farm"),"Q",IF(AND(Q2094&gt;1,Q2094&lt;55,Table1[[#This Row],[Source]]="Nat"),"Nat OK",IF(AND(Table1[[#This Row],[Source]]&lt;&gt;"Nat",Q2094&lt;55),"Poor &lt;55",IF(OR(G2094="Randwick",G2094="Flemington",G2094="Caulfield",G2094="Sandown Lake",G2094="Sandown Hill"),"Best","ave"))))</f>
        <v>ave</v>
      </c>
      <c r="AC2094" s="133" t="str">
        <f>IF(Q2094="","",IF(AB2094="Poor &lt;55",$AC$2*0.2%,IF(AND(AB2094="Q",AA2094&lt;&gt;"Wed"),$AC$2*0.4%,IF(AND(AB2094="Q",AA2094="Wed"),$AC$2*0.5%,IF(AND(AB2094="Ave",U2094=100),$AC$2*0.5%,IF(AND(AB2094="ave",U2094="",N2094=1,AG2094="Bush"),$AC$2*1%,IF(AND(AB2094="ave",U2094="",Q2094&gt;100),$AC$2*1.3%,IF(AND(AB2094="ave",U2094=""),$AC$2*1.2%,IF(AND(AB2094="Ave",U2094=200),$AC$2*1%,IF(AND(AB2094="Best",U2094=200),$AC$2*1.5%,IF(AND(AB2094="Best",U2094="",K2094&lt;&gt;"Pro Syd"),$AC$2*0.5%,IF(AND(AB2094="Best",U2094=""),$AC$2*1%,IF(AND(AB2094="Best",U2094=100,Table1[[#This Row],[State]]="NSW"),$AC$2*0.4%,IF(AND(AB2094="Best",U2094=100),$AC$2*1%,IF(Table1[[#This Row],[Adj]]="Nat OK",$AC$2*0.5%,"xxx")))))))))))))))</f>
        <v/>
      </c>
      <c r="AD2094" s="133" t="str">
        <f t="shared" si="427"/>
        <v/>
      </c>
      <c r="AE2094" s="133" t="str">
        <f t="shared" si="428"/>
        <v/>
      </c>
      <c r="AF2094" s="133" t="str">
        <f>VLOOKUP(Table1[[#This Row],[Track]],$F$2672:$H$2715,2,FALSE)</f>
        <v>Vic</v>
      </c>
      <c r="AG2094" s="133" t="str">
        <f>VLOOKUP(Table1[[#This Row],[Track]],$F$2672:$H$2715,3,FALSE)</f>
        <v>-</v>
      </c>
      <c r="AH2094" s="133" t="str">
        <f>IF(Table1[[#This Row],[Date]]&lt;$AH$2,"",IF(Table1[[#This Row],[Date]]&lt;$AH$3,"Edge","Elite Combo"))</f>
        <v/>
      </c>
      <c r="AI2094" s="218">
        <f>Table1[[#This Row],[Time]]</f>
        <v>0.65625</v>
      </c>
      <c r="AJ2094" s="219" t="str">
        <f>Table1[[#This Row],[Track]]</f>
        <v>Caulfield Heath</v>
      </c>
      <c r="AK2094" s="216">
        <f>Table1[[#This Row],[Race ]]</f>
        <v>7</v>
      </c>
      <c r="AL2094" s="219">
        <f>Table1[[#This Row],[TAB]]</f>
        <v>5</v>
      </c>
      <c r="AM2094" s="219" t="str">
        <f>Table1[[#This Row],[Selection]]</f>
        <v>Bon Mistress</v>
      </c>
      <c r="AN2094" s="220" t="str">
        <f>Table1[[#This Row],[Sources]]</f>
        <v/>
      </c>
      <c r="AO2094" s="219" t="str">
        <f>Table1[[#This Row],[Scale Bet]]</f>
        <v/>
      </c>
    </row>
    <row r="2095" spans="5:41" ht="16.5" customHeight="1" x14ac:dyDescent="0.25">
      <c r="E2095" s="185">
        <v>45640</v>
      </c>
      <c r="F2095" s="35">
        <v>0.66666666666666663</v>
      </c>
      <c r="G2095" s="36" t="s">
        <v>22</v>
      </c>
      <c r="H2095" s="36">
        <v>7</v>
      </c>
      <c r="I2095" s="36">
        <v>12</v>
      </c>
      <c r="J2095" s="36" t="s">
        <v>88</v>
      </c>
      <c r="K2095" s="36" t="s">
        <v>60</v>
      </c>
      <c r="L2095" s="165">
        <v>15</v>
      </c>
      <c r="M2095" s="134">
        <f t="shared" si="416"/>
        <v>15</v>
      </c>
      <c r="N2095" s="36">
        <f t="shared" si="417"/>
        <v>1</v>
      </c>
      <c r="O2095" s="135" t="str">
        <f t="shared" si="418"/>
        <v>Pro Syd-15</v>
      </c>
      <c r="P2095" s="186" t="str">
        <f t="shared" si="419"/>
        <v>OK</v>
      </c>
      <c r="Q2095" s="187">
        <f t="shared" si="420"/>
        <v>60</v>
      </c>
      <c r="R2095" s="150"/>
      <c r="S2095" s="187" t="str">
        <f t="shared" si="421"/>
        <v/>
      </c>
      <c r="T2095" s="136" t="str">
        <f t="shared" si="422"/>
        <v>Alalcance</v>
      </c>
      <c r="U2095" s="137" t="str">
        <f>IF(P2095="","",IF(N2095=1,"",IF(Q2095="","",IF(Q2095&lt;=100,100,IF(Table1[[#This Row],[Day]]="Wed",100,200)))))</f>
        <v/>
      </c>
      <c r="V2095" s="137" t="str">
        <f t="shared" si="423"/>
        <v/>
      </c>
      <c r="W2095" s="137" t="str">
        <f t="shared" si="424"/>
        <v/>
      </c>
      <c r="X2095" s="133">
        <f>100</f>
        <v>100</v>
      </c>
      <c r="Y2095" s="133" t="str">
        <f t="shared" si="425"/>
        <v/>
      </c>
      <c r="Z2095" s="133">
        <f t="shared" si="426"/>
        <v>-100</v>
      </c>
      <c r="AA2095" s="134" t="str">
        <f>TEXT(Table1[[#This Row],[Date]],"DDD")</f>
        <v>Sat</v>
      </c>
      <c r="AB2095" s="133" t="str">
        <f>IF(OR(G2095="Doomben",G2095="Eagle Farm"),"Q",IF(AND(Q2095&gt;1,Q2095&lt;55,Table1[[#This Row],[Source]]="Nat"),"Nat OK",IF(AND(Table1[[#This Row],[Source]]&lt;&gt;"Nat",Q2095&lt;55),"Poor &lt;55",IF(OR(G2095="Randwick",G2095="Flemington",G2095="Caulfield",G2095="Sandown Lake",G2095="Sandown Hill"),"Best","ave"))))</f>
        <v>Best</v>
      </c>
      <c r="AC2095" s="133">
        <f>IF(Q2095="","",IF(AB2095="Poor &lt;55",$AC$2*0.2%,IF(AND(AB2095="Q",AA2095&lt;&gt;"Wed"),$AC$2*0.4%,IF(AND(AB2095="Q",AA2095="Wed"),$AC$2*0.5%,IF(AND(AB2095="Ave",U2095=100),$AC$2*0.5%,IF(AND(AB2095="ave",U2095="",N2095=1,AG2095="Bush"),$AC$2*1%,IF(AND(AB2095="ave",U2095="",Q2095&gt;100),$AC$2*1.3%,IF(AND(AB2095="ave",U2095=""),$AC$2*1.2%,IF(AND(AB2095="Ave",U2095=200),$AC$2*1%,IF(AND(AB2095="Best",U2095=200),$AC$2*1.5%,IF(AND(AB2095="Best",U2095="",K2095&lt;&gt;"Pro Syd"),$AC$2*0.5%,IF(AND(AB2095="Best",U2095=""),$AC$2*1%,IF(AND(AB2095="Best",U2095=100,Table1[[#This Row],[State]]="NSW"),$AC$2*0.4%,IF(AND(AB2095="Best",U2095=100),$AC$2*1%,IF(Table1[[#This Row],[Adj]]="Nat OK",$AC$2*0.5%,"xxx")))))))))))))))</f>
        <v>100</v>
      </c>
      <c r="AD2095" s="133" t="str">
        <f t="shared" si="427"/>
        <v/>
      </c>
      <c r="AE2095" s="133">
        <f t="shared" si="428"/>
        <v>-100</v>
      </c>
      <c r="AF2095" s="133" t="str">
        <f>VLOOKUP(Table1[[#This Row],[Track]],$F$2672:$H$2715,2,FALSE)</f>
        <v>NSW</v>
      </c>
      <c r="AG2095" s="133" t="str">
        <f>VLOOKUP(Table1[[#This Row],[Track]],$F$2672:$H$2715,3,FALSE)</f>
        <v>-</v>
      </c>
      <c r="AH2095" s="133" t="str">
        <f>IF(Table1[[#This Row],[Date]]&lt;$AH$2,"",IF(Table1[[#This Row],[Date]]&lt;$AH$3,"Edge","Elite Combo"))</f>
        <v/>
      </c>
      <c r="AI2095" s="218">
        <f>Table1[[#This Row],[Time]]</f>
        <v>0.66666666666666663</v>
      </c>
      <c r="AJ2095" s="219" t="str">
        <f>Table1[[#This Row],[Track]]</f>
        <v>Randwick</v>
      </c>
      <c r="AK2095" s="216">
        <f>Table1[[#This Row],[Race ]]</f>
        <v>7</v>
      </c>
      <c r="AL2095" s="219">
        <f>Table1[[#This Row],[TAB]]</f>
        <v>12</v>
      </c>
      <c r="AM2095" s="219" t="str">
        <f>Table1[[#This Row],[Selection]]</f>
        <v>Alalcance</v>
      </c>
      <c r="AN2095" s="220" t="str">
        <f>Table1[[#This Row],[Sources]]</f>
        <v>Pro Syd-15</v>
      </c>
      <c r="AO2095" s="219">
        <f>Table1[[#This Row],[Scale Bet]]</f>
        <v>100</v>
      </c>
    </row>
    <row r="2096" spans="5:41" ht="16.5" customHeight="1" x14ac:dyDescent="0.25">
      <c r="E2096" s="185">
        <v>45640</v>
      </c>
      <c r="F2096" s="35">
        <v>0.66666666666666663</v>
      </c>
      <c r="G2096" s="36" t="s">
        <v>22</v>
      </c>
      <c r="H2096" s="36">
        <v>7</v>
      </c>
      <c r="I2096" s="36">
        <v>3</v>
      </c>
      <c r="J2096" s="36" t="s">
        <v>89</v>
      </c>
      <c r="K2096" s="36" t="s">
        <v>60</v>
      </c>
      <c r="L2096" s="165">
        <v>10</v>
      </c>
      <c r="M2096" s="134">
        <f t="shared" si="416"/>
        <v>10</v>
      </c>
      <c r="N2096" s="36">
        <f t="shared" si="417"/>
        <v>1</v>
      </c>
      <c r="O2096" s="135" t="str">
        <f t="shared" si="418"/>
        <v>Pro Syd-10</v>
      </c>
      <c r="P2096" s="186" t="str">
        <f t="shared" si="419"/>
        <v>OK</v>
      </c>
      <c r="Q2096" s="187">
        <f t="shared" si="420"/>
        <v>40</v>
      </c>
      <c r="R2096" s="150"/>
      <c r="S2096" s="187" t="str">
        <f t="shared" si="421"/>
        <v/>
      </c>
      <c r="T2096" s="136" t="str">
        <f t="shared" si="422"/>
        <v>Sea King</v>
      </c>
      <c r="U2096" s="137" t="str">
        <f>IF(P2096="","",IF(N2096=1,"",IF(Q2096="","",IF(Q2096&lt;=100,100,IF(Table1[[#This Row],[Day]]="Wed",100,200)))))</f>
        <v/>
      </c>
      <c r="V2096" s="137" t="str">
        <f t="shared" si="423"/>
        <v/>
      </c>
      <c r="W2096" s="137" t="str">
        <f t="shared" si="424"/>
        <v/>
      </c>
      <c r="X2096" s="133">
        <f>100</f>
        <v>100</v>
      </c>
      <c r="Y2096" s="133" t="str">
        <f t="shared" si="425"/>
        <v/>
      </c>
      <c r="Z2096" s="133">
        <f t="shared" si="426"/>
        <v>-100</v>
      </c>
      <c r="AA2096" s="134" t="str">
        <f>TEXT(Table1[[#This Row],[Date]],"DDD")</f>
        <v>Sat</v>
      </c>
      <c r="AB2096" s="133" t="str">
        <f>IF(OR(G2096="Doomben",G2096="Eagle Farm"),"Q",IF(AND(Q2096&gt;1,Q2096&lt;55,Table1[[#This Row],[Source]]="Nat"),"Nat OK",IF(AND(Table1[[#This Row],[Source]]&lt;&gt;"Nat",Q2096&lt;55),"Poor &lt;55",IF(OR(G2096="Randwick",G2096="Flemington",G2096="Caulfield",G2096="Sandown Lake",G2096="Sandown Hill"),"Best","ave"))))</f>
        <v>Poor &lt;55</v>
      </c>
      <c r="AC2096" s="133">
        <f>IF(Q2096="","",IF(AB2096="Poor &lt;55",$AC$2*0.2%,IF(AND(AB2096="Q",AA2096&lt;&gt;"Wed"),$AC$2*0.4%,IF(AND(AB2096="Q",AA2096="Wed"),$AC$2*0.5%,IF(AND(AB2096="Ave",U2096=100),$AC$2*0.5%,IF(AND(AB2096="ave",U2096="",N2096=1,AG2096="Bush"),$AC$2*1%,IF(AND(AB2096="ave",U2096="",Q2096&gt;100),$AC$2*1.3%,IF(AND(AB2096="ave",U2096=""),$AC$2*1.2%,IF(AND(AB2096="Ave",U2096=200),$AC$2*1%,IF(AND(AB2096="Best",U2096=200),$AC$2*1.5%,IF(AND(AB2096="Best",U2096="",K2096&lt;&gt;"Pro Syd"),$AC$2*0.5%,IF(AND(AB2096="Best",U2096=""),$AC$2*1%,IF(AND(AB2096="Best",U2096=100,Table1[[#This Row],[State]]="NSW"),$AC$2*0.4%,IF(AND(AB2096="Best",U2096=100),$AC$2*1%,IF(Table1[[#This Row],[Adj]]="Nat OK",$AC$2*0.5%,"xxx")))))))))))))))</f>
        <v>20</v>
      </c>
      <c r="AD2096" s="133" t="str">
        <f t="shared" si="427"/>
        <v/>
      </c>
      <c r="AE2096" s="133">
        <f t="shared" si="428"/>
        <v>-20</v>
      </c>
      <c r="AF2096" s="133" t="str">
        <f>VLOOKUP(Table1[[#This Row],[Track]],$F$2672:$H$2715,2,FALSE)</f>
        <v>NSW</v>
      </c>
      <c r="AG2096" s="133" t="str">
        <f>VLOOKUP(Table1[[#This Row],[Track]],$F$2672:$H$2715,3,FALSE)</f>
        <v>-</v>
      </c>
      <c r="AH2096" s="133" t="str">
        <f>IF(Table1[[#This Row],[Date]]&lt;$AH$2,"",IF(Table1[[#This Row],[Date]]&lt;$AH$3,"Edge","Elite Combo"))</f>
        <v/>
      </c>
      <c r="AI2096" s="218">
        <f>Table1[[#This Row],[Time]]</f>
        <v>0.66666666666666663</v>
      </c>
      <c r="AJ2096" s="219" t="str">
        <f>Table1[[#This Row],[Track]]</f>
        <v>Randwick</v>
      </c>
      <c r="AK2096" s="216">
        <f>Table1[[#This Row],[Race ]]</f>
        <v>7</v>
      </c>
      <c r="AL2096" s="219">
        <f>Table1[[#This Row],[TAB]]</f>
        <v>3</v>
      </c>
      <c r="AM2096" s="219" t="str">
        <f>Table1[[#This Row],[Selection]]</f>
        <v>Sea King</v>
      </c>
      <c r="AN2096" s="220" t="str">
        <f>Table1[[#This Row],[Sources]]</f>
        <v>Pro Syd-10</v>
      </c>
      <c r="AO2096" s="219">
        <f>Table1[[#This Row],[Scale Bet]]</f>
        <v>20</v>
      </c>
    </row>
    <row r="2097" spans="5:41" ht="16.5" customHeight="1" x14ac:dyDescent="0.25">
      <c r="E2097" s="185">
        <v>45640</v>
      </c>
      <c r="F2097" s="35">
        <v>0.68055555555555558</v>
      </c>
      <c r="G2097" s="36" t="s">
        <v>55</v>
      </c>
      <c r="H2097" s="36">
        <v>8</v>
      </c>
      <c r="I2097" s="36">
        <v>11</v>
      </c>
      <c r="J2097" s="36" t="s">
        <v>25</v>
      </c>
      <c r="K2097" s="36" t="s">
        <v>1</v>
      </c>
      <c r="L2097" s="165">
        <v>10</v>
      </c>
      <c r="M2097" s="134">
        <f t="shared" si="416"/>
        <v>30</v>
      </c>
      <c r="N2097" s="36">
        <f t="shared" si="417"/>
        <v>2</v>
      </c>
      <c r="O2097" s="135" t="str">
        <f t="shared" si="418"/>
        <v>E4-10/Nat-20</v>
      </c>
      <c r="P2097" s="186" t="str">
        <f t="shared" si="419"/>
        <v/>
      </c>
      <c r="Q2097" s="187">
        <f t="shared" si="420"/>
        <v>120</v>
      </c>
      <c r="R2097" s="150"/>
      <c r="S2097" s="187" t="str">
        <f t="shared" si="421"/>
        <v/>
      </c>
      <c r="T2097" s="136" t="str">
        <f t="shared" si="422"/>
        <v>Boston Rocks</v>
      </c>
      <c r="U2097" s="137" t="str">
        <f>IF(P2097="","",IF(N2097=1,"",IF(Q2097="","",IF(Q2097&lt;=100,100,IF(Table1[[#This Row],[Day]]="Wed",100,200)))))</f>
        <v/>
      </c>
      <c r="V2097" s="137" t="str">
        <f t="shared" si="423"/>
        <v/>
      </c>
      <c r="W2097" s="137" t="str">
        <f t="shared" si="424"/>
        <v/>
      </c>
      <c r="X2097" s="133">
        <f>100</f>
        <v>100</v>
      </c>
      <c r="Y2097" s="133" t="str">
        <f t="shared" si="425"/>
        <v/>
      </c>
      <c r="Z2097" s="133">
        <f t="shared" si="426"/>
        <v>-100</v>
      </c>
      <c r="AA2097" s="134" t="str">
        <f>TEXT(Table1[[#This Row],[Date]],"DDD")</f>
        <v>Sat</v>
      </c>
      <c r="AB2097" s="133" t="str">
        <f>IF(OR(G2097="Doomben",G2097="Eagle Farm"),"Q",IF(AND(Q2097&gt;1,Q2097&lt;55,Table1[[#This Row],[Source]]="Nat"),"Nat OK",IF(AND(Table1[[#This Row],[Source]]&lt;&gt;"Nat",Q2097&lt;55),"Poor &lt;55",IF(OR(G2097="Randwick",G2097="Flemington",G2097="Caulfield",G2097="Sandown Lake",G2097="Sandown Hill"),"Best","ave"))))</f>
        <v>ave</v>
      </c>
      <c r="AC2097" s="133">
        <f>IF(Q2097="","",IF(AB2097="Poor &lt;55",$AC$2*0.2%,IF(AND(AB2097="Q",AA2097&lt;&gt;"Wed"),$AC$2*0.4%,IF(AND(AB2097="Q",AA2097="Wed"),$AC$2*0.5%,IF(AND(AB2097="Ave",U2097=100),$AC$2*0.5%,IF(AND(AB2097="ave",U2097="",N2097=1,AG2097="Bush"),$AC$2*1%,IF(AND(AB2097="ave",U2097="",Q2097&gt;100),$AC$2*1.3%,IF(AND(AB2097="ave",U2097=""),$AC$2*1.2%,IF(AND(AB2097="Ave",U2097=200),$AC$2*1%,IF(AND(AB2097="Best",U2097=200),$AC$2*1.5%,IF(AND(AB2097="Best",U2097="",K2097&lt;&gt;"Pro Syd"),$AC$2*0.5%,IF(AND(AB2097="Best",U2097=""),$AC$2*1%,IF(AND(AB2097="Best",U2097=100,Table1[[#This Row],[State]]="NSW"),$AC$2*0.4%,IF(AND(AB2097="Best",U2097=100),$AC$2*1%,IF(Table1[[#This Row],[Adj]]="Nat OK",$AC$2*0.5%,"xxx")))))))))))))))</f>
        <v>130</v>
      </c>
      <c r="AD2097" s="133" t="str">
        <f t="shared" si="427"/>
        <v/>
      </c>
      <c r="AE2097" s="133">
        <f t="shared" si="428"/>
        <v>-130</v>
      </c>
      <c r="AF2097" s="133" t="str">
        <f>VLOOKUP(Table1[[#This Row],[Track]],$F$2672:$H$2715,2,FALSE)</f>
        <v>Vic</v>
      </c>
      <c r="AG2097" s="133" t="str">
        <f>VLOOKUP(Table1[[#This Row],[Track]],$F$2672:$H$2715,3,FALSE)</f>
        <v>-</v>
      </c>
      <c r="AH2097" s="133" t="str">
        <f>IF(Table1[[#This Row],[Date]]&lt;$AH$2,"",IF(Table1[[#This Row],[Date]]&lt;$AH$3,"Edge","Elite Combo"))</f>
        <v/>
      </c>
      <c r="AI2097" s="218">
        <f>Table1[[#This Row],[Time]]</f>
        <v>0.68055555555555558</v>
      </c>
      <c r="AJ2097" s="219" t="str">
        <f>Table1[[#This Row],[Track]]</f>
        <v>Caulfield Heath</v>
      </c>
      <c r="AK2097" s="216">
        <f>Table1[[#This Row],[Race ]]</f>
        <v>8</v>
      </c>
      <c r="AL2097" s="219">
        <f>Table1[[#This Row],[TAB]]</f>
        <v>11</v>
      </c>
      <c r="AM2097" s="219" t="str">
        <f>Table1[[#This Row],[Selection]]</f>
        <v>Boston Rocks</v>
      </c>
      <c r="AN2097" s="220" t="str">
        <f>Table1[[#This Row],[Sources]]</f>
        <v>E4-10/Nat-20</v>
      </c>
      <c r="AO2097" s="219">
        <f>Table1[[#This Row],[Scale Bet]]</f>
        <v>130</v>
      </c>
    </row>
    <row r="2098" spans="5:41" ht="16.5" customHeight="1" x14ac:dyDescent="0.25">
      <c r="E2098" s="185">
        <v>45640</v>
      </c>
      <c r="F2098" s="35">
        <v>0.68055555555555558</v>
      </c>
      <c r="G2098" s="36" t="s">
        <v>55</v>
      </c>
      <c r="H2098" s="36">
        <v>8</v>
      </c>
      <c r="I2098" s="36">
        <v>11</v>
      </c>
      <c r="J2098" s="36" t="s">
        <v>25</v>
      </c>
      <c r="K2098" s="36" t="s">
        <v>13</v>
      </c>
      <c r="L2098" s="165">
        <v>20</v>
      </c>
      <c r="M2098" s="134" t="str">
        <f t="shared" si="416"/>
        <v/>
      </c>
      <c r="N2098" s="36" t="str">
        <f t="shared" si="417"/>
        <v/>
      </c>
      <c r="O2098" s="135" t="str">
        <f t="shared" si="418"/>
        <v/>
      </c>
      <c r="P2098" s="186" t="str">
        <f t="shared" si="419"/>
        <v/>
      </c>
      <c r="Q2098" s="187" t="str">
        <f t="shared" si="420"/>
        <v/>
      </c>
      <c r="R2098" s="150"/>
      <c r="S2098" s="187" t="str">
        <f t="shared" si="421"/>
        <v/>
      </c>
      <c r="T2098" s="136" t="str">
        <f t="shared" si="422"/>
        <v>Boston Rocks</v>
      </c>
      <c r="U2098" s="137" t="str">
        <f>IF(P2098="","",IF(N2098=1,"",IF(Q2098="","",IF(Q2098&lt;=100,100,IF(Table1[[#This Row],[Day]]="Wed",100,200)))))</f>
        <v/>
      </c>
      <c r="V2098" s="137" t="str">
        <f t="shared" si="423"/>
        <v/>
      </c>
      <c r="W2098" s="137" t="str">
        <f t="shared" si="424"/>
        <v/>
      </c>
      <c r="X2098" s="133">
        <f>100</f>
        <v>100</v>
      </c>
      <c r="Y2098" s="133" t="str">
        <f t="shared" si="425"/>
        <v/>
      </c>
      <c r="Z2098" s="133">
        <f t="shared" si="426"/>
        <v>-100</v>
      </c>
      <c r="AA2098" s="134" t="str">
        <f>TEXT(Table1[[#This Row],[Date]],"DDD")</f>
        <v>Sat</v>
      </c>
      <c r="AB2098" s="133" t="str">
        <f>IF(OR(G2098="Doomben",G2098="Eagle Farm"),"Q",IF(AND(Q2098&gt;1,Q2098&lt;55,Table1[[#This Row],[Source]]="Nat"),"Nat OK",IF(AND(Table1[[#This Row],[Source]]&lt;&gt;"Nat",Q2098&lt;55),"Poor &lt;55",IF(OR(G2098="Randwick",G2098="Flemington",G2098="Caulfield",G2098="Sandown Lake",G2098="Sandown Hill"),"Best","ave"))))</f>
        <v>ave</v>
      </c>
      <c r="AC2098" s="133" t="str">
        <f>IF(Q2098="","",IF(AB2098="Poor &lt;55",$AC$2*0.2%,IF(AND(AB2098="Q",AA2098&lt;&gt;"Wed"),$AC$2*0.4%,IF(AND(AB2098="Q",AA2098="Wed"),$AC$2*0.5%,IF(AND(AB2098="Ave",U2098=100),$AC$2*0.5%,IF(AND(AB2098="ave",U2098="",N2098=1,AG2098="Bush"),$AC$2*1%,IF(AND(AB2098="ave",U2098="",Q2098&gt;100),$AC$2*1.3%,IF(AND(AB2098="ave",U2098=""),$AC$2*1.2%,IF(AND(AB2098="Ave",U2098=200),$AC$2*1%,IF(AND(AB2098="Best",U2098=200),$AC$2*1.5%,IF(AND(AB2098="Best",U2098="",K2098&lt;&gt;"Pro Syd"),$AC$2*0.5%,IF(AND(AB2098="Best",U2098=""),$AC$2*1%,IF(AND(AB2098="Best",U2098=100,Table1[[#This Row],[State]]="NSW"),$AC$2*0.4%,IF(AND(AB2098="Best",U2098=100),$AC$2*1%,IF(Table1[[#This Row],[Adj]]="Nat OK",$AC$2*0.5%,"xxx")))))))))))))))</f>
        <v/>
      </c>
      <c r="AD2098" s="133" t="str">
        <f t="shared" si="427"/>
        <v/>
      </c>
      <c r="AE2098" s="133" t="str">
        <f t="shared" si="428"/>
        <v/>
      </c>
      <c r="AF2098" s="133" t="str">
        <f>VLOOKUP(Table1[[#This Row],[Track]],$F$2672:$H$2715,2,FALSE)</f>
        <v>Vic</v>
      </c>
      <c r="AG2098" s="133" t="str">
        <f>VLOOKUP(Table1[[#This Row],[Track]],$F$2672:$H$2715,3,FALSE)</f>
        <v>-</v>
      </c>
      <c r="AH2098" s="133" t="str">
        <f>IF(Table1[[#This Row],[Date]]&lt;$AH$2,"",IF(Table1[[#This Row],[Date]]&lt;$AH$3,"Edge","Elite Combo"))</f>
        <v/>
      </c>
      <c r="AI2098" s="218">
        <f>Table1[[#This Row],[Time]]</f>
        <v>0.68055555555555558</v>
      </c>
      <c r="AJ2098" s="219" t="str">
        <f>Table1[[#This Row],[Track]]</f>
        <v>Caulfield Heath</v>
      </c>
      <c r="AK2098" s="216">
        <f>Table1[[#This Row],[Race ]]</f>
        <v>8</v>
      </c>
      <c r="AL2098" s="219">
        <f>Table1[[#This Row],[TAB]]</f>
        <v>11</v>
      </c>
      <c r="AM2098" s="219" t="str">
        <f>Table1[[#This Row],[Selection]]</f>
        <v>Boston Rocks</v>
      </c>
      <c r="AN2098" s="220" t="str">
        <f>Table1[[#This Row],[Sources]]</f>
        <v/>
      </c>
      <c r="AO2098" s="219" t="str">
        <f>Table1[[#This Row],[Scale Bet]]</f>
        <v/>
      </c>
    </row>
    <row r="2099" spans="5:41" ht="16.5" customHeight="1" x14ac:dyDescent="0.25">
      <c r="E2099" s="185">
        <v>45640</v>
      </c>
      <c r="F2099" s="35">
        <v>0.70833333333333337</v>
      </c>
      <c r="G2099" s="36" t="s">
        <v>55</v>
      </c>
      <c r="H2099" s="36">
        <v>9</v>
      </c>
      <c r="I2099" s="36">
        <v>3</v>
      </c>
      <c r="J2099" s="36" t="s">
        <v>30</v>
      </c>
      <c r="K2099" s="36" t="s">
        <v>1</v>
      </c>
      <c r="L2099" s="165">
        <v>20</v>
      </c>
      <c r="M2099" s="134">
        <f t="shared" si="416"/>
        <v>75</v>
      </c>
      <c r="N2099" s="36">
        <f t="shared" si="417"/>
        <v>4</v>
      </c>
      <c r="O2099" s="135" t="str">
        <f t="shared" si="418"/>
        <v>E4-20/Edge-20/Nat-20/Pro Mel-15</v>
      </c>
      <c r="P2099" s="186" t="str">
        <f t="shared" si="419"/>
        <v/>
      </c>
      <c r="Q2099" s="187">
        <f t="shared" si="420"/>
        <v>300</v>
      </c>
      <c r="R2099" s="150"/>
      <c r="S2099" s="187" t="str">
        <f t="shared" si="421"/>
        <v/>
      </c>
      <c r="T2099" s="136" t="str">
        <f t="shared" si="422"/>
        <v>Warnie</v>
      </c>
      <c r="U2099" s="137" t="str">
        <f>IF(P2099="","",IF(N2099=1,"",IF(Q2099="","",IF(Q2099&lt;=100,100,IF(Table1[[#This Row],[Day]]="Wed",100,200)))))</f>
        <v/>
      </c>
      <c r="V2099" s="137" t="str">
        <f t="shared" si="423"/>
        <v/>
      </c>
      <c r="W2099" s="137" t="str">
        <f t="shared" si="424"/>
        <v/>
      </c>
      <c r="X2099" s="133">
        <f>100</f>
        <v>100</v>
      </c>
      <c r="Y2099" s="133" t="str">
        <f t="shared" si="425"/>
        <v/>
      </c>
      <c r="Z2099" s="133">
        <f t="shared" si="426"/>
        <v>-100</v>
      </c>
      <c r="AA2099" s="134" t="str">
        <f>TEXT(Table1[[#This Row],[Date]],"DDD")</f>
        <v>Sat</v>
      </c>
      <c r="AB2099" s="133" t="str">
        <f>IF(OR(G2099="Doomben",G2099="Eagle Farm"),"Q",IF(AND(Q2099&gt;1,Q2099&lt;55,Table1[[#This Row],[Source]]="Nat"),"Nat OK",IF(AND(Table1[[#This Row],[Source]]&lt;&gt;"Nat",Q2099&lt;55),"Poor &lt;55",IF(OR(G2099="Randwick",G2099="Flemington",G2099="Caulfield",G2099="Sandown Lake",G2099="Sandown Hill"),"Best","ave"))))</f>
        <v>ave</v>
      </c>
      <c r="AC2099" s="133">
        <f>IF(Q2099="","",IF(AB2099="Poor &lt;55",$AC$2*0.2%,IF(AND(AB2099="Q",AA2099&lt;&gt;"Wed"),$AC$2*0.4%,IF(AND(AB2099="Q",AA2099="Wed"),$AC$2*0.5%,IF(AND(AB2099="Ave",U2099=100),$AC$2*0.5%,IF(AND(AB2099="ave",U2099="",N2099=1,AG2099="Bush"),$AC$2*1%,IF(AND(AB2099="ave",U2099="",Q2099&gt;100),$AC$2*1.3%,IF(AND(AB2099="ave",U2099=""),$AC$2*1.2%,IF(AND(AB2099="Ave",U2099=200),$AC$2*1%,IF(AND(AB2099="Best",U2099=200),$AC$2*1.5%,IF(AND(AB2099="Best",U2099="",K2099&lt;&gt;"Pro Syd"),$AC$2*0.5%,IF(AND(AB2099="Best",U2099=""),$AC$2*1%,IF(AND(AB2099="Best",U2099=100,Table1[[#This Row],[State]]="NSW"),$AC$2*0.4%,IF(AND(AB2099="Best",U2099=100),$AC$2*1%,IF(Table1[[#This Row],[Adj]]="Nat OK",$AC$2*0.5%,"xxx")))))))))))))))</f>
        <v>130</v>
      </c>
      <c r="AD2099" s="133" t="str">
        <f t="shared" si="427"/>
        <v/>
      </c>
      <c r="AE2099" s="133">
        <f t="shared" si="428"/>
        <v>-130</v>
      </c>
      <c r="AF2099" s="133" t="str">
        <f>VLOOKUP(Table1[[#This Row],[Track]],$F$2672:$H$2715,2,FALSE)</f>
        <v>Vic</v>
      </c>
      <c r="AG2099" s="133" t="str">
        <f>VLOOKUP(Table1[[#This Row],[Track]],$F$2672:$H$2715,3,FALSE)</f>
        <v>-</v>
      </c>
      <c r="AH2099" s="133" t="str">
        <f>IF(Table1[[#This Row],[Date]]&lt;$AH$2,"",IF(Table1[[#This Row],[Date]]&lt;$AH$3,"Edge","Elite Combo"))</f>
        <v/>
      </c>
      <c r="AI2099" s="218">
        <f>Table1[[#This Row],[Time]]</f>
        <v>0.70833333333333337</v>
      </c>
      <c r="AJ2099" s="219" t="str">
        <f>Table1[[#This Row],[Track]]</f>
        <v>Caulfield Heath</v>
      </c>
      <c r="AK2099" s="216">
        <f>Table1[[#This Row],[Race ]]</f>
        <v>9</v>
      </c>
      <c r="AL2099" s="219">
        <f>Table1[[#This Row],[TAB]]</f>
        <v>3</v>
      </c>
      <c r="AM2099" s="219" t="str">
        <f>Table1[[#This Row],[Selection]]</f>
        <v>Warnie</v>
      </c>
      <c r="AN2099" s="220" t="str">
        <f>Table1[[#This Row],[Sources]]</f>
        <v>E4-20/Edge-20/Nat-20/Pro Mel-15</v>
      </c>
      <c r="AO2099" s="219">
        <f>Table1[[#This Row],[Scale Bet]]</f>
        <v>130</v>
      </c>
    </row>
    <row r="2100" spans="5:41" ht="16.5" customHeight="1" x14ac:dyDescent="0.25">
      <c r="E2100" s="185">
        <v>45640</v>
      </c>
      <c r="F2100" s="35">
        <v>0.70833333333333337</v>
      </c>
      <c r="G2100" s="36" t="s">
        <v>55</v>
      </c>
      <c r="H2100" s="36">
        <v>9</v>
      </c>
      <c r="I2100" s="36">
        <v>3</v>
      </c>
      <c r="J2100" s="36" t="s">
        <v>30</v>
      </c>
      <c r="K2100" s="36" t="s">
        <v>40</v>
      </c>
      <c r="L2100" s="165">
        <v>20</v>
      </c>
      <c r="M2100" s="134" t="str">
        <f t="shared" si="416"/>
        <v/>
      </c>
      <c r="N2100" s="36" t="str">
        <f t="shared" si="417"/>
        <v/>
      </c>
      <c r="O2100" s="135" t="str">
        <f t="shared" si="418"/>
        <v/>
      </c>
      <c r="P2100" s="186" t="str">
        <f t="shared" si="419"/>
        <v/>
      </c>
      <c r="Q2100" s="187" t="str">
        <f t="shared" si="420"/>
        <v/>
      </c>
      <c r="R2100" s="150"/>
      <c r="S2100" s="187" t="str">
        <f t="shared" si="421"/>
        <v/>
      </c>
      <c r="T2100" s="136" t="str">
        <f t="shared" si="422"/>
        <v>Warnie</v>
      </c>
      <c r="U2100" s="137" t="str">
        <f>IF(P2100="","",IF(N2100=1,"",IF(Q2100="","",IF(Q2100&lt;=100,100,IF(Table1[[#This Row],[Day]]="Wed",100,200)))))</f>
        <v/>
      </c>
      <c r="V2100" s="137" t="str">
        <f t="shared" si="423"/>
        <v/>
      </c>
      <c r="W2100" s="137" t="str">
        <f t="shared" si="424"/>
        <v/>
      </c>
      <c r="X2100" s="133">
        <f>100</f>
        <v>100</v>
      </c>
      <c r="Y2100" s="133" t="str">
        <f t="shared" si="425"/>
        <v/>
      </c>
      <c r="Z2100" s="133">
        <f t="shared" si="426"/>
        <v>-100</v>
      </c>
      <c r="AA2100" s="134" t="str">
        <f>TEXT(Table1[[#This Row],[Date]],"DDD")</f>
        <v>Sat</v>
      </c>
      <c r="AB2100" s="133" t="str">
        <f>IF(OR(G2100="Doomben",G2100="Eagle Farm"),"Q",IF(AND(Q2100&gt;1,Q2100&lt;55,Table1[[#This Row],[Source]]="Nat"),"Nat OK",IF(AND(Table1[[#This Row],[Source]]&lt;&gt;"Nat",Q2100&lt;55),"Poor &lt;55",IF(OR(G2100="Randwick",G2100="Flemington",G2100="Caulfield",G2100="Sandown Lake",G2100="Sandown Hill"),"Best","ave"))))</f>
        <v>ave</v>
      </c>
      <c r="AC2100" s="133" t="str">
        <f>IF(Q2100="","",IF(AB2100="Poor &lt;55",$AC$2*0.2%,IF(AND(AB2100="Q",AA2100&lt;&gt;"Wed"),$AC$2*0.4%,IF(AND(AB2100="Q",AA2100="Wed"),$AC$2*0.5%,IF(AND(AB2100="Ave",U2100=100),$AC$2*0.5%,IF(AND(AB2100="ave",U2100="",N2100=1,AG2100="Bush"),$AC$2*1%,IF(AND(AB2100="ave",U2100="",Q2100&gt;100),$AC$2*1.3%,IF(AND(AB2100="ave",U2100=""),$AC$2*1.2%,IF(AND(AB2100="Ave",U2100=200),$AC$2*1%,IF(AND(AB2100="Best",U2100=200),$AC$2*1.5%,IF(AND(AB2100="Best",U2100="",K2100&lt;&gt;"Pro Syd"),$AC$2*0.5%,IF(AND(AB2100="Best",U2100=""),$AC$2*1%,IF(AND(AB2100="Best",U2100=100,Table1[[#This Row],[State]]="NSW"),$AC$2*0.4%,IF(AND(AB2100="Best",U2100=100),$AC$2*1%,IF(Table1[[#This Row],[Adj]]="Nat OK",$AC$2*0.5%,"xxx")))))))))))))))</f>
        <v/>
      </c>
      <c r="AD2100" s="133" t="str">
        <f t="shared" si="427"/>
        <v/>
      </c>
      <c r="AE2100" s="133" t="str">
        <f t="shared" si="428"/>
        <v/>
      </c>
      <c r="AF2100" s="133" t="str">
        <f>VLOOKUP(Table1[[#This Row],[Track]],$F$2672:$H$2715,2,FALSE)</f>
        <v>Vic</v>
      </c>
      <c r="AG2100" s="133" t="str">
        <f>VLOOKUP(Table1[[#This Row],[Track]],$F$2672:$H$2715,3,FALSE)</f>
        <v>-</v>
      </c>
      <c r="AH2100" s="133" t="str">
        <f>IF(Table1[[#This Row],[Date]]&lt;$AH$2,"",IF(Table1[[#This Row],[Date]]&lt;$AH$3,"Edge","Elite Combo"))</f>
        <v/>
      </c>
      <c r="AI2100" s="218">
        <f>Table1[[#This Row],[Time]]</f>
        <v>0.70833333333333337</v>
      </c>
      <c r="AJ2100" s="219" t="str">
        <f>Table1[[#This Row],[Track]]</f>
        <v>Caulfield Heath</v>
      </c>
      <c r="AK2100" s="216">
        <f>Table1[[#This Row],[Race ]]</f>
        <v>9</v>
      </c>
      <c r="AL2100" s="219">
        <f>Table1[[#This Row],[TAB]]</f>
        <v>3</v>
      </c>
      <c r="AM2100" s="219" t="str">
        <f>Table1[[#This Row],[Selection]]</f>
        <v>Warnie</v>
      </c>
      <c r="AN2100" s="220" t="str">
        <f>Table1[[#This Row],[Sources]]</f>
        <v/>
      </c>
      <c r="AO2100" s="219" t="str">
        <f>Table1[[#This Row],[Scale Bet]]</f>
        <v/>
      </c>
    </row>
    <row r="2101" spans="5:41" ht="16.5" customHeight="1" x14ac:dyDescent="0.25">
      <c r="E2101" s="185">
        <v>45640</v>
      </c>
      <c r="F2101" s="35">
        <v>0.70833333333333337</v>
      </c>
      <c r="G2101" s="36" t="s">
        <v>55</v>
      </c>
      <c r="H2101" s="36">
        <v>9</v>
      </c>
      <c r="I2101" s="36">
        <v>3</v>
      </c>
      <c r="J2101" s="36" t="s">
        <v>30</v>
      </c>
      <c r="K2101" s="36" t="s">
        <v>13</v>
      </c>
      <c r="L2101" s="165">
        <v>20</v>
      </c>
      <c r="M2101" s="134" t="str">
        <f t="shared" si="416"/>
        <v/>
      </c>
      <c r="N2101" s="36" t="str">
        <f t="shared" si="417"/>
        <v/>
      </c>
      <c r="O2101" s="135" t="str">
        <f t="shared" si="418"/>
        <v/>
      </c>
      <c r="P2101" s="186" t="str">
        <f t="shared" si="419"/>
        <v/>
      </c>
      <c r="Q2101" s="187" t="str">
        <f t="shared" si="420"/>
        <v/>
      </c>
      <c r="R2101" s="150"/>
      <c r="S2101" s="187" t="str">
        <f t="shared" si="421"/>
        <v/>
      </c>
      <c r="T2101" s="136" t="str">
        <f t="shared" si="422"/>
        <v>Warnie</v>
      </c>
      <c r="U2101" s="137" t="str">
        <f>IF(P2101="","",IF(N2101=1,"",IF(Q2101="","",IF(Q2101&lt;=100,100,IF(Table1[[#This Row],[Day]]="Wed",100,200)))))</f>
        <v/>
      </c>
      <c r="V2101" s="137" t="str">
        <f t="shared" si="423"/>
        <v/>
      </c>
      <c r="W2101" s="137" t="str">
        <f t="shared" si="424"/>
        <v/>
      </c>
      <c r="X2101" s="133">
        <f>100</f>
        <v>100</v>
      </c>
      <c r="Y2101" s="133" t="str">
        <f t="shared" si="425"/>
        <v/>
      </c>
      <c r="Z2101" s="133">
        <f t="shared" si="426"/>
        <v>-100</v>
      </c>
      <c r="AA2101" s="134" t="str">
        <f>TEXT(Table1[[#This Row],[Date]],"DDD")</f>
        <v>Sat</v>
      </c>
      <c r="AB2101" s="133" t="str">
        <f>IF(OR(G2101="Doomben",G2101="Eagle Farm"),"Q",IF(AND(Q2101&gt;1,Q2101&lt;55,Table1[[#This Row],[Source]]="Nat"),"Nat OK",IF(AND(Table1[[#This Row],[Source]]&lt;&gt;"Nat",Q2101&lt;55),"Poor &lt;55",IF(OR(G2101="Randwick",G2101="Flemington",G2101="Caulfield",G2101="Sandown Lake",G2101="Sandown Hill"),"Best","ave"))))</f>
        <v>ave</v>
      </c>
      <c r="AC2101" s="133" t="str">
        <f>IF(Q2101="","",IF(AB2101="Poor &lt;55",$AC$2*0.2%,IF(AND(AB2101="Q",AA2101&lt;&gt;"Wed"),$AC$2*0.4%,IF(AND(AB2101="Q",AA2101="Wed"),$AC$2*0.5%,IF(AND(AB2101="Ave",U2101=100),$AC$2*0.5%,IF(AND(AB2101="ave",U2101="",N2101=1,AG2101="Bush"),$AC$2*1%,IF(AND(AB2101="ave",U2101="",Q2101&gt;100),$AC$2*1.3%,IF(AND(AB2101="ave",U2101=""),$AC$2*1.2%,IF(AND(AB2101="Ave",U2101=200),$AC$2*1%,IF(AND(AB2101="Best",U2101=200),$AC$2*1.5%,IF(AND(AB2101="Best",U2101="",K2101&lt;&gt;"Pro Syd"),$AC$2*0.5%,IF(AND(AB2101="Best",U2101=""),$AC$2*1%,IF(AND(AB2101="Best",U2101=100,Table1[[#This Row],[State]]="NSW"),$AC$2*0.4%,IF(AND(AB2101="Best",U2101=100),$AC$2*1%,IF(Table1[[#This Row],[Adj]]="Nat OK",$AC$2*0.5%,"xxx")))))))))))))))</f>
        <v/>
      </c>
      <c r="AD2101" s="133" t="str">
        <f t="shared" si="427"/>
        <v/>
      </c>
      <c r="AE2101" s="133" t="str">
        <f t="shared" si="428"/>
        <v/>
      </c>
      <c r="AF2101" s="133" t="str">
        <f>VLOOKUP(Table1[[#This Row],[Track]],$F$2672:$H$2715,2,FALSE)</f>
        <v>Vic</v>
      </c>
      <c r="AG2101" s="133" t="str">
        <f>VLOOKUP(Table1[[#This Row],[Track]],$F$2672:$H$2715,3,FALSE)</f>
        <v>-</v>
      </c>
      <c r="AH2101" s="133" t="str">
        <f>IF(Table1[[#This Row],[Date]]&lt;$AH$2,"",IF(Table1[[#This Row],[Date]]&lt;$AH$3,"Edge","Elite Combo"))</f>
        <v/>
      </c>
      <c r="AI2101" s="218">
        <f>Table1[[#This Row],[Time]]</f>
        <v>0.70833333333333337</v>
      </c>
      <c r="AJ2101" s="219" t="str">
        <f>Table1[[#This Row],[Track]]</f>
        <v>Caulfield Heath</v>
      </c>
      <c r="AK2101" s="216">
        <f>Table1[[#This Row],[Race ]]</f>
        <v>9</v>
      </c>
      <c r="AL2101" s="219">
        <f>Table1[[#This Row],[TAB]]</f>
        <v>3</v>
      </c>
      <c r="AM2101" s="219" t="str">
        <f>Table1[[#This Row],[Selection]]</f>
        <v>Warnie</v>
      </c>
      <c r="AN2101" s="220" t="str">
        <f>Table1[[#This Row],[Sources]]</f>
        <v/>
      </c>
      <c r="AO2101" s="219" t="str">
        <f>Table1[[#This Row],[Scale Bet]]</f>
        <v/>
      </c>
    </row>
    <row r="2102" spans="5:41" ht="16.5" customHeight="1" x14ac:dyDescent="0.25">
      <c r="E2102" s="185">
        <v>45640</v>
      </c>
      <c r="F2102" s="35">
        <v>0.70833333333333337</v>
      </c>
      <c r="G2102" s="36" t="s">
        <v>55</v>
      </c>
      <c r="H2102" s="36">
        <v>9</v>
      </c>
      <c r="I2102" s="36">
        <v>3</v>
      </c>
      <c r="J2102" s="36" t="s">
        <v>30</v>
      </c>
      <c r="K2102" s="36" t="s">
        <v>18</v>
      </c>
      <c r="L2102" s="165">
        <v>15</v>
      </c>
      <c r="M2102" s="134" t="str">
        <f t="shared" si="416"/>
        <v/>
      </c>
      <c r="N2102" s="36" t="str">
        <f t="shared" si="417"/>
        <v/>
      </c>
      <c r="O2102" s="135" t="str">
        <f t="shared" si="418"/>
        <v/>
      </c>
      <c r="P2102" s="186" t="str">
        <f t="shared" si="419"/>
        <v/>
      </c>
      <c r="Q2102" s="187" t="str">
        <f t="shared" si="420"/>
        <v/>
      </c>
      <c r="R2102" s="150"/>
      <c r="S2102" s="187" t="str">
        <f t="shared" si="421"/>
        <v/>
      </c>
      <c r="T2102" s="136" t="str">
        <f t="shared" si="422"/>
        <v>Warnie</v>
      </c>
      <c r="U2102" s="137" t="str">
        <f>IF(P2102="","",IF(N2102=1,"",IF(Q2102="","",IF(Q2102&lt;=100,100,IF(Table1[[#This Row],[Day]]="Wed",100,200)))))</f>
        <v/>
      </c>
      <c r="V2102" s="137" t="str">
        <f t="shared" si="423"/>
        <v/>
      </c>
      <c r="W2102" s="137" t="str">
        <f t="shared" si="424"/>
        <v/>
      </c>
      <c r="X2102" s="133">
        <f>100</f>
        <v>100</v>
      </c>
      <c r="Y2102" s="133" t="str">
        <f t="shared" si="425"/>
        <v/>
      </c>
      <c r="Z2102" s="133">
        <f t="shared" si="426"/>
        <v>-100</v>
      </c>
      <c r="AA2102" s="134" t="str">
        <f>TEXT(Table1[[#This Row],[Date]],"DDD")</f>
        <v>Sat</v>
      </c>
      <c r="AB2102" s="133" t="str">
        <f>IF(OR(G2102="Doomben",G2102="Eagle Farm"),"Q",IF(AND(Q2102&gt;1,Q2102&lt;55,Table1[[#This Row],[Source]]="Nat"),"Nat OK",IF(AND(Table1[[#This Row],[Source]]&lt;&gt;"Nat",Q2102&lt;55),"Poor &lt;55",IF(OR(G2102="Randwick",G2102="Flemington",G2102="Caulfield",G2102="Sandown Lake",G2102="Sandown Hill"),"Best","ave"))))</f>
        <v>ave</v>
      </c>
      <c r="AC2102" s="133" t="str">
        <f>IF(Q2102="","",IF(AB2102="Poor &lt;55",$AC$2*0.2%,IF(AND(AB2102="Q",AA2102&lt;&gt;"Wed"),$AC$2*0.4%,IF(AND(AB2102="Q",AA2102="Wed"),$AC$2*0.5%,IF(AND(AB2102="Ave",U2102=100),$AC$2*0.5%,IF(AND(AB2102="ave",U2102="",N2102=1,AG2102="Bush"),$AC$2*1%,IF(AND(AB2102="ave",U2102="",Q2102&gt;100),$AC$2*1.3%,IF(AND(AB2102="ave",U2102=""),$AC$2*1.2%,IF(AND(AB2102="Ave",U2102=200),$AC$2*1%,IF(AND(AB2102="Best",U2102=200),$AC$2*1.5%,IF(AND(AB2102="Best",U2102="",K2102&lt;&gt;"Pro Syd"),$AC$2*0.5%,IF(AND(AB2102="Best",U2102=""),$AC$2*1%,IF(AND(AB2102="Best",U2102=100,Table1[[#This Row],[State]]="NSW"),$AC$2*0.4%,IF(AND(AB2102="Best",U2102=100),$AC$2*1%,IF(Table1[[#This Row],[Adj]]="Nat OK",$AC$2*0.5%,"xxx")))))))))))))))</f>
        <v/>
      </c>
      <c r="AD2102" s="133" t="str">
        <f t="shared" si="427"/>
        <v/>
      </c>
      <c r="AE2102" s="133" t="str">
        <f t="shared" si="428"/>
        <v/>
      </c>
      <c r="AF2102" s="133" t="str">
        <f>VLOOKUP(Table1[[#This Row],[Track]],$F$2672:$H$2715,2,FALSE)</f>
        <v>Vic</v>
      </c>
      <c r="AG2102" s="133" t="str">
        <f>VLOOKUP(Table1[[#This Row],[Track]],$F$2672:$H$2715,3,FALSE)</f>
        <v>-</v>
      </c>
      <c r="AH2102" s="133" t="str">
        <f>IF(Table1[[#This Row],[Date]]&lt;$AH$2,"",IF(Table1[[#This Row],[Date]]&lt;$AH$3,"Edge","Elite Combo"))</f>
        <v/>
      </c>
      <c r="AI2102" s="218">
        <f>Table1[[#This Row],[Time]]</f>
        <v>0.70833333333333337</v>
      </c>
      <c r="AJ2102" s="219" t="str">
        <f>Table1[[#This Row],[Track]]</f>
        <v>Caulfield Heath</v>
      </c>
      <c r="AK2102" s="216">
        <f>Table1[[#This Row],[Race ]]</f>
        <v>9</v>
      </c>
      <c r="AL2102" s="219">
        <f>Table1[[#This Row],[TAB]]</f>
        <v>3</v>
      </c>
      <c r="AM2102" s="219" t="str">
        <f>Table1[[#This Row],[Selection]]</f>
        <v>Warnie</v>
      </c>
      <c r="AN2102" s="220" t="str">
        <f>Table1[[#This Row],[Sources]]</f>
        <v/>
      </c>
      <c r="AO2102" s="219" t="str">
        <f>Table1[[#This Row],[Scale Bet]]</f>
        <v/>
      </c>
    </row>
    <row r="2103" spans="5:41" ht="16.5" customHeight="1" x14ac:dyDescent="0.25">
      <c r="E2103" s="185">
        <v>45640</v>
      </c>
      <c r="F2103" s="35">
        <v>0.70833333333333337</v>
      </c>
      <c r="G2103" s="36" t="s">
        <v>55</v>
      </c>
      <c r="H2103" s="36">
        <v>9</v>
      </c>
      <c r="I2103" s="36">
        <v>1</v>
      </c>
      <c r="J2103" s="36" t="s">
        <v>53</v>
      </c>
      <c r="K2103" s="36" t="s">
        <v>40</v>
      </c>
      <c r="L2103" s="165">
        <v>10</v>
      </c>
      <c r="M2103" s="134">
        <f t="shared" si="416"/>
        <v>23</v>
      </c>
      <c r="N2103" s="36">
        <f t="shared" si="417"/>
        <v>2</v>
      </c>
      <c r="O2103" s="135" t="str">
        <f t="shared" si="418"/>
        <v>Edge-10/Pro Mel-13</v>
      </c>
      <c r="P2103" s="186" t="str">
        <f t="shared" si="419"/>
        <v/>
      </c>
      <c r="Q2103" s="187">
        <f t="shared" si="420"/>
        <v>92</v>
      </c>
      <c r="R2103" s="150"/>
      <c r="S2103" s="187" t="str">
        <f t="shared" si="421"/>
        <v/>
      </c>
      <c r="T2103" s="136" t="str">
        <f t="shared" si="422"/>
        <v>Young Werther</v>
      </c>
      <c r="U2103" s="137" t="str">
        <f>IF(P2103="","",IF(N2103=1,"",IF(Q2103="","",IF(Q2103&lt;=100,100,IF(Table1[[#This Row],[Day]]="Wed",100,200)))))</f>
        <v/>
      </c>
      <c r="V2103" s="137" t="str">
        <f t="shared" si="423"/>
        <v/>
      </c>
      <c r="W2103" s="137" t="str">
        <f t="shared" si="424"/>
        <v/>
      </c>
      <c r="X2103" s="133">
        <f>100</f>
        <v>100</v>
      </c>
      <c r="Y2103" s="133" t="str">
        <f t="shared" si="425"/>
        <v/>
      </c>
      <c r="Z2103" s="133">
        <f t="shared" si="426"/>
        <v>-100</v>
      </c>
      <c r="AA2103" s="134" t="str">
        <f>TEXT(Table1[[#This Row],[Date]],"DDD")</f>
        <v>Sat</v>
      </c>
      <c r="AB2103" s="133" t="str">
        <f>IF(OR(G2103="Doomben",G2103="Eagle Farm"),"Q",IF(AND(Q2103&gt;1,Q2103&lt;55,Table1[[#This Row],[Source]]="Nat"),"Nat OK",IF(AND(Table1[[#This Row],[Source]]&lt;&gt;"Nat",Q2103&lt;55),"Poor &lt;55",IF(OR(G2103="Randwick",G2103="Flemington",G2103="Caulfield",G2103="Sandown Lake",G2103="Sandown Hill"),"Best","ave"))))</f>
        <v>ave</v>
      </c>
      <c r="AC2103" s="133">
        <f>IF(Q2103="","",IF(AB2103="Poor &lt;55",$AC$2*0.2%,IF(AND(AB2103="Q",AA2103&lt;&gt;"Wed"),$AC$2*0.4%,IF(AND(AB2103="Q",AA2103="Wed"),$AC$2*0.5%,IF(AND(AB2103="Ave",U2103=100),$AC$2*0.5%,IF(AND(AB2103="ave",U2103="",N2103=1,AG2103="Bush"),$AC$2*1%,IF(AND(AB2103="ave",U2103="",Q2103&gt;100),$AC$2*1.3%,IF(AND(AB2103="ave",U2103=""),$AC$2*1.2%,IF(AND(AB2103="Ave",U2103=200),$AC$2*1%,IF(AND(AB2103="Best",U2103=200),$AC$2*1.5%,IF(AND(AB2103="Best",U2103="",K2103&lt;&gt;"Pro Syd"),$AC$2*0.5%,IF(AND(AB2103="Best",U2103=""),$AC$2*1%,IF(AND(AB2103="Best",U2103=100,Table1[[#This Row],[State]]="NSW"),$AC$2*0.4%,IF(AND(AB2103="Best",U2103=100),$AC$2*1%,IF(Table1[[#This Row],[Adj]]="Nat OK",$AC$2*0.5%,"xxx")))))))))))))))</f>
        <v>120</v>
      </c>
      <c r="AD2103" s="133" t="str">
        <f t="shared" si="427"/>
        <v/>
      </c>
      <c r="AE2103" s="133">
        <f t="shared" si="428"/>
        <v>-120</v>
      </c>
      <c r="AF2103" s="133" t="str">
        <f>VLOOKUP(Table1[[#This Row],[Track]],$F$2672:$H$2715,2,FALSE)</f>
        <v>Vic</v>
      </c>
      <c r="AG2103" s="133" t="str">
        <f>VLOOKUP(Table1[[#This Row],[Track]],$F$2672:$H$2715,3,FALSE)</f>
        <v>-</v>
      </c>
      <c r="AH2103" s="133" t="str">
        <f>IF(Table1[[#This Row],[Date]]&lt;$AH$2,"",IF(Table1[[#This Row],[Date]]&lt;$AH$3,"Edge","Elite Combo"))</f>
        <v/>
      </c>
      <c r="AI2103" s="218">
        <f>Table1[[#This Row],[Time]]</f>
        <v>0.70833333333333337</v>
      </c>
      <c r="AJ2103" s="219" t="str">
        <f>Table1[[#This Row],[Track]]</f>
        <v>Caulfield Heath</v>
      </c>
      <c r="AK2103" s="216">
        <f>Table1[[#This Row],[Race ]]</f>
        <v>9</v>
      </c>
      <c r="AL2103" s="219">
        <f>Table1[[#This Row],[TAB]]</f>
        <v>1</v>
      </c>
      <c r="AM2103" s="219" t="str">
        <f>Table1[[#This Row],[Selection]]</f>
        <v>Young Werther</v>
      </c>
      <c r="AN2103" s="220" t="str">
        <f>Table1[[#This Row],[Sources]]</f>
        <v>Edge-10/Pro Mel-13</v>
      </c>
      <c r="AO2103" s="219">
        <f>Table1[[#This Row],[Scale Bet]]</f>
        <v>120</v>
      </c>
    </row>
    <row r="2104" spans="5:41" ht="16.5" customHeight="1" x14ac:dyDescent="0.25">
      <c r="E2104" s="185">
        <v>45640</v>
      </c>
      <c r="F2104" s="35">
        <v>0.70833333333333337</v>
      </c>
      <c r="G2104" s="36" t="s">
        <v>55</v>
      </c>
      <c r="H2104" s="36">
        <v>9</v>
      </c>
      <c r="I2104" s="36">
        <v>1</v>
      </c>
      <c r="J2104" s="36" t="s">
        <v>53</v>
      </c>
      <c r="K2104" s="36" t="s">
        <v>18</v>
      </c>
      <c r="L2104" s="165">
        <v>13</v>
      </c>
      <c r="M2104" s="134" t="str">
        <f t="shared" si="416"/>
        <v/>
      </c>
      <c r="N2104" s="36" t="str">
        <f t="shared" si="417"/>
        <v/>
      </c>
      <c r="O2104" s="135" t="str">
        <f t="shared" si="418"/>
        <v/>
      </c>
      <c r="P2104" s="186" t="str">
        <f t="shared" si="419"/>
        <v/>
      </c>
      <c r="Q2104" s="187" t="str">
        <f t="shared" si="420"/>
        <v/>
      </c>
      <c r="R2104" s="150"/>
      <c r="S2104" s="187" t="str">
        <f t="shared" si="421"/>
        <v/>
      </c>
      <c r="T2104" s="136" t="str">
        <f t="shared" si="422"/>
        <v>Young Werther</v>
      </c>
      <c r="U2104" s="137" t="str">
        <f>IF(P2104="","",IF(N2104=1,"",IF(Q2104="","",IF(Q2104&lt;=100,100,IF(Table1[[#This Row],[Day]]="Wed",100,200)))))</f>
        <v/>
      </c>
      <c r="V2104" s="137" t="str">
        <f t="shared" si="423"/>
        <v/>
      </c>
      <c r="W2104" s="137" t="str">
        <f t="shared" si="424"/>
        <v/>
      </c>
      <c r="X2104" s="133">
        <f>100</f>
        <v>100</v>
      </c>
      <c r="Y2104" s="133" t="str">
        <f t="shared" si="425"/>
        <v/>
      </c>
      <c r="Z2104" s="133">
        <f t="shared" si="426"/>
        <v>-100</v>
      </c>
      <c r="AA2104" s="134" t="str">
        <f>TEXT(Table1[[#This Row],[Date]],"DDD")</f>
        <v>Sat</v>
      </c>
      <c r="AB2104" s="133" t="str">
        <f>IF(OR(G2104="Doomben",G2104="Eagle Farm"),"Q",IF(AND(Q2104&gt;1,Q2104&lt;55,Table1[[#This Row],[Source]]="Nat"),"Nat OK",IF(AND(Table1[[#This Row],[Source]]&lt;&gt;"Nat",Q2104&lt;55),"Poor &lt;55",IF(OR(G2104="Randwick",G2104="Flemington",G2104="Caulfield",G2104="Sandown Lake",G2104="Sandown Hill"),"Best","ave"))))</f>
        <v>ave</v>
      </c>
      <c r="AC2104" s="133" t="str">
        <f>IF(Q2104="","",IF(AB2104="Poor &lt;55",$AC$2*0.2%,IF(AND(AB2104="Q",AA2104&lt;&gt;"Wed"),$AC$2*0.4%,IF(AND(AB2104="Q",AA2104="Wed"),$AC$2*0.5%,IF(AND(AB2104="Ave",U2104=100),$AC$2*0.5%,IF(AND(AB2104="ave",U2104="",N2104=1,AG2104="Bush"),$AC$2*1%,IF(AND(AB2104="ave",U2104="",Q2104&gt;100),$AC$2*1.3%,IF(AND(AB2104="ave",U2104=""),$AC$2*1.2%,IF(AND(AB2104="Ave",U2104=200),$AC$2*1%,IF(AND(AB2104="Best",U2104=200),$AC$2*1.5%,IF(AND(AB2104="Best",U2104="",K2104&lt;&gt;"Pro Syd"),$AC$2*0.5%,IF(AND(AB2104="Best",U2104=""),$AC$2*1%,IF(AND(AB2104="Best",U2104=100,Table1[[#This Row],[State]]="NSW"),$AC$2*0.4%,IF(AND(AB2104="Best",U2104=100),$AC$2*1%,IF(Table1[[#This Row],[Adj]]="Nat OK",$AC$2*0.5%,"xxx")))))))))))))))</f>
        <v/>
      </c>
      <c r="AD2104" s="133" t="str">
        <f t="shared" si="427"/>
        <v/>
      </c>
      <c r="AE2104" s="133" t="str">
        <f t="shared" si="428"/>
        <v/>
      </c>
      <c r="AF2104" s="133" t="str">
        <f>VLOOKUP(Table1[[#This Row],[Track]],$F$2672:$H$2715,2,FALSE)</f>
        <v>Vic</v>
      </c>
      <c r="AG2104" s="133" t="str">
        <f>VLOOKUP(Table1[[#This Row],[Track]],$F$2672:$H$2715,3,FALSE)</f>
        <v>-</v>
      </c>
      <c r="AH2104" s="133" t="str">
        <f>IF(Table1[[#This Row],[Date]]&lt;$AH$2,"",IF(Table1[[#This Row],[Date]]&lt;$AH$3,"Edge","Elite Combo"))</f>
        <v/>
      </c>
      <c r="AI2104" s="218">
        <f>Table1[[#This Row],[Time]]</f>
        <v>0.70833333333333337</v>
      </c>
      <c r="AJ2104" s="219" t="str">
        <f>Table1[[#This Row],[Track]]</f>
        <v>Caulfield Heath</v>
      </c>
      <c r="AK2104" s="216">
        <f>Table1[[#This Row],[Race ]]</f>
        <v>9</v>
      </c>
      <c r="AL2104" s="219">
        <f>Table1[[#This Row],[TAB]]</f>
        <v>1</v>
      </c>
      <c r="AM2104" s="219" t="str">
        <f>Table1[[#This Row],[Selection]]</f>
        <v>Young Werther</v>
      </c>
      <c r="AN2104" s="220" t="str">
        <f>Table1[[#This Row],[Sources]]</f>
        <v/>
      </c>
      <c r="AO2104" s="219" t="str">
        <f>Table1[[#This Row],[Scale Bet]]</f>
        <v/>
      </c>
    </row>
    <row r="2105" spans="5:41" ht="16.5" customHeight="1" x14ac:dyDescent="0.25">
      <c r="E2105" s="185">
        <v>45640</v>
      </c>
      <c r="F2105" s="35">
        <v>0.72222222222222221</v>
      </c>
      <c r="G2105" s="36" t="s">
        <v>22</v>
      </c>
      <c r="H2105" s="36">
        <v>9</v>
      </c>
      <c r="I2105" s="36">
        <v>5</v>
      </c>
      <c r="J2105" s="36" t="s">
        <v>61</v>
      </c>
      <c r="K2105" s="36" t="s">
        <v>1</v>
      </c>
      <c r="L2105" s="165">
        <v>11.000000000000002</v>
      </c>
      <c r="M2105" s="134">
        <f t="shared" si="416"/>
        <v>24</v>
      </c>
      <c r="N2105" s="36">
        <f t="shared" si="417"/>
        <v>2</v>
      </c>
      <c r="O2105" s="135" t="str">
        <f t="shared" si="418"/>
        <v>E4-11/Nat-13</v>
      </c>
      <c r="P2105" s="186" t="str">
        <f t="shared" si="419"/>
        <v>OK</v>
      </c>
      <c r="Q2105" s="187">
        <f t="shared" si="420"/>
        <v>96</v>
      </c>
      <c r="R2105" s="150"/>
      <c r="S2105" s="187" t="str">
        <f t="shared" si="421"/>
        <v/>
      </c>
      <c r="T2105" s="136" t="str">
        <f t="shared" si="422"/>
        <v>Hedged</v>
      </c>
      <c r="U2105" s="137">
        <f>IF(P2105="","",IF(N2105=1,"",IF(Q2105="","",IF(Q2105&lt;=100,100,IF(Table1[[#This Row],[Day]]="Wed",100,200)))))</f>
        <v>100</v>
      </c>
      <c r="V2105" s="137" t="str">
        <f t="shared" si="423"/>
        <v/>
      </c>
      <c r="W2105" s="137">
        <f t="shared" si="424"/>
        <v>-100</v>
      </c>
      <c r="X2105" s="133">
        <f>100</f>
        <v>100</v>
      </c>
      <c r="Y2105" s="133" t="str">
        <f t="shared" si="425"/>
        <v/>
      </c>
      <c r="Z2105" s="133">
        <f t="shared" si="426"/>
        <v>-100</v>
      </c>
      <c r="AA2105" s="134" t="str">
        <f>TEXT(Table1[[#This Row],[Date]],"DDD")</f>
        <v>Sat</v>
      </c>
      <c r="AB2105" s="133" t="str">
        <f>IF(OR(G2105="Doomben",G2105="Eagle Farm"),"Q",IF(AND(Q2105&gt;1,Q2105&lt;55,Table1[[#This Row],[Source]]="Nat"),"Nat OK",IF(AND(Table1[[#This Row],[Source]]&lt;&gt;"Nat",Q2105&lt;55),"Poor &lt;55",IF(OR(G2105="Randwick",G2105="Flemington",G2105="Caulfield",G2105="Sandown Lake",G2105="Sandown Hill"),"Best","ave"))))</f>
        <v>Best</v>
      </c>
      <c r="AC2105" s="133">
        <f>IF(Q2105="","",IF(AB2105="Poor &lt;55",$AC$2*0.2%,IF(AND(AB2105="Q",AA2105&lt;&gt;"Wed"),$AC$2*0.4%,IF(AND(AB2105="Q",AA2105="Wed"),$AC$2*0.5%,IF(AND(AB2105="Ave",U2105=100),$AC$2*0.5%,IF(AND(AB2105="ave",U2105="",N2105=1,AG2105="Bush"),$AC$2*1%,IF(AND(AB2105="ave",U2105="",Q2105&gt;100),$AC$2*1.3%,IF(AND(AB2105="ave",U2105=""),$AC$2*1.2%,IF(AND(AB2105="Ave",U2105=200),$AC$2*1%,IF(AND(AB2105="Best",U2105=200),$AC$2*1.5%,IF(AND(AB2105="Best",U2105="",K2105&lt;&gt;"Pro Syd"),$AC$2*0.5%,IF(AND(AB2105="Best",U2105=""),$AC$2*1%,IF(AND(AB2105="Best",U2105=100,Table1[[#This Row],[State]]="NSW"),$AC$2*0.4%,IF(AND(AB2105="Best",U2105=100),$AC$2*1%,IF(Table1[[#This Row],[Adj]]="Nat OK",$AC$2*0.5%,"xxx")))))))))))))))</f>
        <v>40</v>
      </c>
      <c r="AD2105" s="133" t="str">
        <f t="shared" si="427"/>
        <v/>
      </c>
      <c r="AE2105" s="133">
        <f t="shared" si="428"/>
        <v>-40</v>
      </c>
      <c r="AF2105" s="133" t="str">
        <f>VLOOKUP(Table1[[#This Row],[Track]],$F$2672:$H$2715,2,FALSE)</f>
        <v>NSW</v>
      </c>
      <c r="AG2105" s="133" t="str">
        <f>VLOOKUP(Table1[[#This Row],[Track]],$F$2672:$H$2715,3,FALSE)</f>
        <v>-</v>
      </c>
      <c r="AH2105" s="133" t="str">
        <f>IF(Table1[[#This Row],[Date]]&lt;$AH$2,"",IF(Table1[[#This Row],[Date]]&lt;$AH$3,"Edge","Elite Combo"))</f>
        <v/>
      </c>
      <c r="AI2105" s="218">
        <f>Table1[[#This Row],[Time]]</f>
        <v>0.72222222222222221</v>
      </c>
      <c r="AJ2105" s="219" t="str">
        <f>Table1[[#This Row],[Track]]</f>
        <v>Randwick</v>
      </c>
      <c r="AK2105" s="216">
        <f>Table1[[#This Row],[Race ]]</f>
        <v>9</v>
      </c>
      <c r="AL2105" s="219">
        <f>Table1[[#This Row],[TAB]]</f>
        <v>5</v>
      </c>
      <c r="AM2105" s="219" t="str">
        <f>Table1[[#This Row],[Selection]]</f>
        <v>Hedged</v>
      </c>
      <c r="AN2105" s="220" t="str">
        <f>Table1[[#This Row],[Sources]]</f>
        <v>E4-11/Nat-13</v>
      </c>
      <c r="AO2105" s="219">
        <f>Table1[[#This Row],[Scale Bet]]</f>
        <v>40</v>
      </c>
    </row>
    <row r="2106" spans="5:41" ht="16.5" customHeight="1" x14ac:dyDescent="0.25">
      <c r="E2106" s="185">
        <v>45640</v>
      </c>
      <c r="F2106" s="35">
        <v>0.72222222222222221</v>
      </c>
      <c r="G2106" s="36" t="s">
        <v>22</v>
      </c>
      <c r="H2106" s="36">
        <v>9</v>
      </c>
      <c r="I2106" s="36">
        <v>5</v>
      </c>
      <c r="J2106" s="36" t="s">
        <v>61</v>
      </c>
      <c r="K2106" s="36" t="s">
        <v>13</v>
      </c>
      <c r="L2106" s="165">
        <v>13</v>
      </c>
      <c r="M2106" s="134" t="str">
        <f t="shared" si="416"/>
        <v/>
      </c>
      <c r="N2106" s="36" t="str">
        <f t="shared" si="417"/>
        <v/>
      </c>
      <c r="O2106" s="135" t="str">
        <f t="shared" si="418"/>
        <v/>
      </c>
      <c r="P2106" s="186" t="str">
        <f t="shared" si="419"/>
        <v>OK</v>
      </c>
      <c r="Q2106" s="187" t="str">
        <f t="shared" si="420"/>
        <v/>
      </c>
      <c r="R2106" s="150"/>
      <c r="S2106" s="187" t="str">
        <f t="shared" si="421"/>
        <v/>
      </c>
      <c r="T2106" s="136" t="str">
        <f t="shared" si="422"/>
        <v>Hedged</v>
      </c>
      <c r="U2106" s="137" t="str">
        <f>IF(P2106="","",IF(N2106=1,"",IF(Q2106="","",IF(Q2106&lt;=100,100,IF(Table1[[#This Row],[Day]]="Wed",100,200)))))</f>
        <v/>
      </c>
      <c r="V2106" s="137" t="str">
        <f t="shared" si="423"/>
        <v/>
      </c>
      <c r="W2106" s="137" t="str">
        <f t="shared" si="424"/>
        <v/>
      </c>
      <c r="X2106" s="133">
        <f>100</f>
        <v>100</v>
      </c>
      <c r="Y2106" s="133" t="str">
        <f t="shared" si="425"/>
        <v/>
      </c>
      <c r="Z2106" s="133">
        <f t="shared" si="426"/>
        <v>-100</v>
      </c>
      <c r="AA2106" s="134" t="str">
        <f>TEXT(Table1[[#This Row],[Date]],"DDD")</f>
        <v>Sat</v>
      </c>
      <c r="AB2106" s="133" t="str">
        <f>IF(OR(G2106="Doomben",G2106="Eagle Farm"),"Q",IF(AND(Q2106&gt;1,Q2106&lt;55,Table1[[#This Row],[Source]]="Nat"),"Nat OK",IF(AND(Table1[[#This Row],[Source]]&lt;&gt;"Nat",Q2106&lt;55),"Poor &lt;55",IF(OR(G2106="Randwick",G2106="Flemington",G2106="Caulfield",G2106="Sandown Lake",G2106="Sandown Hill"),"Best","ave"))))</f>
        <v>Best</v>
      </c>
      <c r="AC2106" s="133" t="str">
        <f>IF(Q2106="","",IF(AB2106="Poor &lt;55",$AC$2*0.2%,IF(AND(AB2106="Q",AA2106&lt;&gt;"Wed"),$AC$2*0.4%,IF(AND(AB2106="Q",AA2106="Wed"),$AC$2*0.5%,IF(AND(AB2106="Ave",U2106=100),$AC$2*0.5%,IF(AND(AB2106="ave",U2106="",N2106=1,AG2106="Bush"),$AC$2*1%,IF(AND(AB2106="ave",U2106="",Q2106&gt;100),$AC$2*1.3%,IF(AND(AB2106="ave",U2106=""),$AC$2*1.2%,IF(AND(AB2106="Ave",U2106=200),$AC$2*1%,IF(AND(AB2106="Best",U2106=200),$AC$2*1.5%,IF(AND(AB2106="Best",U2106="",K2106&lt;&gt;"Pro Syd"),$AC$2*0.5%,IF(AND(AB2106="Best",U2106=""),$AC$2*1%,IF(AND(AB2106="Best",U2106=100,Table1[[#This Row],[State]]="NSW"),$AC$2*0.4%,IF(AND(AB2106="Best",U2106=100),$AC$2*1%,IF(Table1[[#This Row],[Adj]]="Nat OK",$AC$2*0.5%,"xxx")))))))))))))))</f>
        <v/>
      </c>
      <c r="AD2106" s="133" t="str">
        <f t="shared" si="427"/>
        <v/>
      </c>
      <c r="AE2106" s="133" t="str">
        <f t="shared" si="428"/>
        <v/>
      </c>
      <c r="AF2106" s="133" t="str">
        <f>VLOOKUP(Table1[[#This Row],[Track]],$F$2672:$H$2715,2,FALSE)</f>
        <v>NSW</v>
      </c>
      <c r="AG2106" s="133" t="str">
        <f>VLOOKUP(Table1[[#This Row],[Track]],$F$2672:$H$2715,3,FALSE)</f>
        <v>-</v>
      </c>
      <c r="AH2106" s="133" t="str">
        <f>IF(Table1[[#This Row],[Date]]&lt;$AH$2,"",IF(Table1[[#This Row],[Date]]&lt;$AH$3,"Edge","Elite Combo"))</f>
        <v/>
      </c>
      <c r="AI2106" s="218">
        <f>Table1[[#This Row],[Time]]</f>
        <v>0.72222222222222221</v>
      </c>
      <c r="AJ2106" s="219" t="str">
        <f>Table1[[#This Row],[Track]]</f>
        <v>Randwick</v>
      </c>
      <c r="AK2106" s="216">
        <f>Table1[[#This Row],[Race ]]</f>
        <v>9</v>
      </c>
      <c r="AL2106" s="219">
        <f>Table1[[#This Row],[TAB]]</f>
        <v>5</v>
      </c>
      <c r="AM2106" s="219" t="str">
        <f>Table1[[#This Row],[Selection]]</f>
        <v>Hedged</v>
      </c>
      <c r="AN2106" s="220" t="str">
        <f>Table1[[#This Row],[Sources]]</f>
        <v/>
      </c>
      <c r="AO2106" s="219" t="str">
        <f>Table1[[#This Row],[Scale Bet]]</f>
        <v/>
      </c>
    </row>
    <row r="2107" spans="5:41" ht="16.5" customHeight="1" x14ac:dyDescent="0.25">
      <c r="E2107" s="185">
        <v>45640</v>
      </c>
      <c r="F2107" s="35">
        <v>0.72222222222222221</v>
      </c>
      <c r="G2107" s="36" t="s">
        <v>22</v>
      </c>
      <c r="H2107" s="36">
        <v>9</v>
      </c>
      <c r="I2107" s="36">
        <v>8</v>
      </c>
      <c r="J2107" s="36" t="s">
        <v>16</v>
      </c>
      <c r="K2107" s="36" t="s">
        <v>60</v>
      </c>
      <c r="L2107" s="165">
        <v>15</v>
      </c>
      <c r="M2107" s="134">
        <f t="shared" si="416"/>
        <v>15</v>
      </c>
      <c r="N2107" s="36">
        <f t="shared" si="417"/>
        <v>1</v>
      </c>
      <c r="O2107" s="135" t="str">
        <f t="shared" si="418"/>
        <v>Pro Syd-15</v>
      </c>
      <c r="P2107" s="186" t="str">
        <f t="shared" si="419"/>
        <v>OK</v>
      </c>
      <c r="Q2107" s="187">
        <f t="shared" si="420"/>
        <v>60</v>
      </c>
      <c r="R2107" s="150">
        <v>6.5</v>
      </c>
      <c r="S2107" s="187">
        <f t="shared" si="421"/>
        <v>390</v>
      </c>
      <c r="T2107" s="136" t="str">
        <f t="shared" si="422"/>
        <v>Jedibeel</v>
      </c>
      <c r="U2107" s="137" t="str">
        <f>IF(P2107="","",IF(N2107=1,"",IF(Q2107="","",IF(Q2107&lt;=100,100,IF(Table1[[#This Row],[Day]]="Wed",100,200)))))</f>
        <v/>
      </c>
      <c r="V2107" s="137" t="str">
        <f t="shared" si="423"/>
        <v/>
      </c>
      <c r="W2107" s="137" t="str">
        <f t="shared" si="424"/>
        <v/>
      </c>
      <c r="X2107" s="133">
        <f>100</f>
        <v>100</v>
      </c>
      <c r="Y2107" s="133">
        <f t="shared" si="425"/>
        <v>650</v>
      </c>
      <c r="Z2107" s="133">
        <f t="shared" si="426"/>
        <v>550</v>
      </c>
      <c r="AA2107" s="134" t="str">
        <f>TEXT(Table1[[#This Row],[Date]],"DDD")</f>
        <v>Sat</v>
      </c>
      <c r="AB2107" s="133" t="str">
        <f>IF(OR(G2107="Doomben",G2107="Eagle Farm"),"Q",IF(AND(Q2107&gt;1,Q2107&lt;55,Table1[[#This Row],[Source]]="Nat"),"Nat OK",IF(AND(Table1[[#This Row],[Source]]&lt;&gt;"Nat",Q2107&lt;55),"Poor &lt;55",IF(OR(G2107="Randwick",G2107="Flemington",G2107="Caulfield",G2107="Sandown Lake",G2107="Sandown Hill"),"Best","ave"))))</f>
        <v>Best</v>
      </c>
      <c r="AC2107" s="133">
        <f>IF(Q2107="","",IF(AB2107="Poor &lt;55",$AC$2*0.2%,IF(AND(AB2107="Q",AA2107&lt;&gt;"Wed"),$AC$2*0.4%,IF(AND(AB2107="Q",AA2107="Wed"),$AC$2*0.5%,IF(AND(AB2107="Ave",U2107=100),$AC$2*0.5%,IF(AND(AB2107="ave",U2107="",N2107=1,AG2107="Bush"),$AC$2*1%,IF(AND(AB2107="ave",U2107="",Q2107&gt;100),$AC$2*1.3%,IF(AND(AB2107="ave",U2107=""),$AC$2*1.2%,IF(AND(AB2107="Ave",U2107=200),$AC$2*1%,IF(AND(AB2107="Best",U2107=200),$AC$2*1.5%,IF(AND(AB2107="Best",U2107="",K2107&lt;&gt;"Pro Syd"),$AC$2*0.5%,IF(AND(AB2107="Best",U2107=""),$AC$2*1%,IF(AND(AB2107="Best",U2107=100,Table1[[#This Row],[State]]="NSW"),$AC$2*0.4%,IF(AND(AB2107="Best",U2107=100),$AC$2*1%,IF(Table1[[#This Row],[Adj]]="Nat OK",$AC$2*0.5%,"xxx")))))))))))))))</f>
        <v>100</v>
      </c>
      <c r="AD2107" s="133">
        <f t="shared" si="427"/>
        <v>650</v>
      </c>
      <c r="AE2107" s="133">
        <f t="shared" si="428"/>
        <v>550</v>
      </c>
      <c r="AF2107" s="133" t="str">
        <f>VLOOKUP(Table1[[#This Row],[Track]],$F$2672:$H$2715,2,FALSE)</f>
        <v>NSW</v>
      </c>
      <c r="AG2107" s="133" t="str">
        <f>VLOOKUP(Table1[[#This Row],[Track]],$F$2672:$H$2715,3,FALSE)</f>
        <v>-</v>
      </c>
      <c r="AH2107" s="133" t="str">
        <f>IF(Table1[[#This Row],[Date]]&lt;$AH$2,"",IF(Table1[[#This Row],[Date]]&lt;$AH$3,"Edge","Elite Combo"))</f>
        <v/>
      </c>
      <c r="AI2107" s="218">
        <f>Table1[[#This Row],[Time]]</f>
        <v>0.72222222222222221</v>
      </c>
      <c r="AJ2107" s="219" t="str">
        <f>Table1[[#This Row],[Track]]</f>
        <v>Randwick</v>
      </c>
      <c r="AK2107" s="216">
        <f>Table1[[#This Row],[Race ]]</f>
        <v>9</v>
      </c>
      <c r="AL2107" s="219">
        <f>Table1[[#This Row],[TAB]]</f>
        <v>8</v>
      </c>
      <c r="AM2107" s="219" t="str">
        <f>Table1[[#This Row],[Selection]]</f>
        <v>Jedibeel</v>
      </c>
      <c r="AN2107" s="220" t="str">
        <f>Table1[[#This Row],[Sources]]</f>
        <v>Pro Syd-15</v>
      </c>
      <c r="AO2107" s="219">
        <f>Table1[[#This Row],[Scale Bet]]</f>
        <v>100</v>
      </c>
    </row>
    <row r="2108" spans="5:41" ht="16.5" customHeight="1" x14ac:dyDescent="0.25">
      <c r="E2108" s="185">
        <v>45640</v>
      </c>
      <c r="F2108" s="35">
        <v>0.73611111111111116</v>
      </c>
      <c r="G2108" s="36" t="s">
        <v>55</v>
      </c>
      <c r="H2108" s="36">
        <v>10</v>
      </c>
      <c r="I2108" s="36">
        <v>9</v>
      </c>
      <c r="J2108" s="36" t="s">
        <v>54</v>
      </c>
      <c r="K2108" s="36" t="s">
        <v>40</v>
      </c>
      <c r="L2108" s="165">
        <v>12</v>
      </c>
      <c r="M2108" s="134">
        <f t="shared" si="416"/>
        <v>25</v>
      </c>
      <c r="N2108" s="36">
        <f t="shared" si="417"/>
        <v>2</v>
      </c>
      <c r="O2108" s="135" t="str">
        <f t="shared" si="418"/>
        <v>Edge-12/Pro Mel-13</v>
      </c>
      <c r="P2108" s="186" t="str">
        <f t="shared" si="419"/>
        <v/>
      </c>
      <c r="Q2108" s="187">
        <f t="shared" si="420"/>
        <v>100</v>
      </c>
      <c r="R2108" s="150">
        <v>4.5999999999999996</v>
      </c>
      <c r="S2108" s="187">
        <f t="shared" si="421"/>
        <v>459.99999999999994</v>
      </c>
      <c r="T2108" s="136" t="str">
        <f t="shared" si="422"/>
        <v>Inhibitions</v>
      </c>
      <c r="U2108" s="137" t="str">
        <f>IF(P2108="","",IF(N2108=1,"",IF(Q2108="","",IF(Q2108&lt;=100,100,IF(Table1[[#This Row],[Day]]="Wed",100,200)))))</f>
        <v/>
      </c>
      <c r="V2108" s="137" t="str">
        <f t="shared" si="423"/>
        <v/>
      </c>
      <c r="W2108" s="137" t="str">
        <f t="shared" si="424"/>
        <v/>
      </c>
      <c r="X2108" s="133">
        <f>100</f>
        <v>100</v>
      </c>
      <c r="Y2108" s="133">
        <f t="shared" si="425"/>
        <v>459.99999999999994</v>
      </c>
      <c r="Z2108" s="133">
        <f t="shared" si="426"/>
        <v>359.99999999999994</v>
      </c>
      <c r="AA2108" s="134" t="str">
        <f>TEXT(Table1[[#This Row],[Date]],"DDD")</f>
        <v>Sat</v>
      </c>
      <c r="AB2108" s="133" t="str">
        <f>IF(OR(G2108="Doomben",G2108="Eagle Farm"),"Q",IF(AND(Q2108&gt;1,Q2108&lt;55,Table1[[#This Row],[Source]]="Nat"),"Nat OK",IF(AND(Table1[[#This Row],[Source]]&lt;&gt;"Nat",Q2108&lt;55),"Poor &lt;55",IF(OR(G2108="Randwick",G2108="Flemington",G2108="Caulfield",G2108="Sandown Lake",G2108="Sandown Hill"),"Best","ave"))))</f>
        <v>ave</v>
      </c>
      <c r="AC2108" s="133">
        <f>IF(Q2108="","",IF(AB2108="Poor &lt;55",$AC$2*0.2%,IF(AND(AB2108="Q",AA2108&lt;&gt;"Wed"),$AC$2*0.4%,IF(AND(AB2108="Q",AA2108="Wed"),$AC$2*0.5%,IF(AND(AB2108="Ave",U2108=100),$AC$2*0.5%,IF(AND(AB2108="ave",U2108="",N2108=1,AG2108="Bush"),$AC$2*1%,IF(AND(AB2108="ave",U2108="",Q2108&gt;100),$AC$2*1.3%,IF(AND(AB2108="ave",U2108=""),$AC$2*1.2%,IF(AND(AB2108="Ave",U2108=200),$AC$2*1%,IF(AND(AB2108="Best",U2108=200),$AC$2*1.5%,IF(AND(AB2108="Best",U2108="",K2108&lt;&gt;"Pro Syd"),$AC$2*0.5%,IF(AND(AB2108="Best",U2108=""),$AC$2*1%,IF(AND(AB2108="Best",U2108=100,Table1[[#This Row],[State]]="NSW"),$AC$2*0.4%,IF(AND(AB2108="Best",U2108=100),$AC$2*1%,IF(Table1[[#This Row],[Adj]]="Nat OK",$AC$2*0.5%,"xxx")))))))))))))))</f>
        <v>120</v>
      </c>
      <c r="AD2108" s="133">
        <f t="shared" si="427"/>
        <v>552</v>
      </c>
      <c r="AE2108" s="133">
        <f t="shared" si="428"/>
        <v>432</v>
      </c>
      <c r="AF2108" s="133" t="str">
        <f>VLOOKUP(Table1[[#This Row],[Track]],$F$2672:$H$2715,2,FALSE)</f>
        <v>Vic</v>
      </c>
      <c r="AG2108" s="133" t="str">
        <f>VLOOKUP(Table1[[#This Row],[Track]],$F$2672:$H$2715,3,FALSE)</f>
        <v>-</v>
      </c>
      <c r="AH2108" s="133" t="str">
        <f>IF(Table1[[#This Row],[Date]]&lt;$AH$2,"",IF(Table1[[#This Row],[Date]]&lt;$AH$3,"Edge","Elite Combo"))</f>
        <v/>
      </c>
      <c r="AI2108" s="218">
        <f>Table1[[#This Row],[Time]]</f>
        <v>0.73611111111111116</v>
      </c>
      <c r="AJ2108" s="219" t="str">
        <f>Table1[[#This Row],[Track]]</f>
        <v>Caulfield Heath</v>
      </c>
      <c r="AK2108" s="216">
        <f>Table1[[#This Row],[Race ]]</f>
        <v>10</v>
      </c>
      <c r="AL2108" s="219">
        <f>Table1[[#This Row],[TAB]]</f>
        <v>9</v>
      </c>
      <c r="AM2108" s="219" t="str">
        <f>Table1[[#This Row],[Selection]]</f>
        <v>Inhibitions</v>
      </c>
      <c r="AN2108" s="220" t="str">
        <f>Table1[[#This Row],[Sources]]</f>
        <v>Edge-12/Pro Mel-13</v>
      </c>
      <c r="AO2108" s="219">
        <f>Table1[[#This Row],[Scale Bet]]</f>
        <v>120</v>
      </c>
    </row>
    <row r="2109" spans="5:41" ht="16.5" customHeight="1" x14ac:dyDescent="0.25">
      <c r="E2109" s="185">
        <v>45640</v>
      </c>
      <c r="F2109" s="35">
        <v>0.73611111111111116</v>
      </c>
      <c r="G2109" s="36" t="s">
        <v>55</v>
      </c>
      <c r="H2109" s="36">
        <v>10</v>
      </c>
      <c r="I2109" s="36">
        <v>9</v>
      </c>
      <c r="J2109" s="36" t="s">
        <v>54</v>
      </c>
      <c r="K2109" s="36" t="s">
        <v>18</v>
      </c>
      <c r="L2109" s="165">
        <v>13</v>
      </c>
      <c r="M2109" s="134" t="str">
        <f t="shared" si="416"/>
        <v/>
      </c>
      <c r="N2109" s="36" t="str">
        <f t="shared" si="417"/>
        <v/>
      </c>
      <c r="O2109" s="135" t="str">
        <f t="shared" si="418"/>
        <v/>
      </c>
      <c r="P2109" s="186" t="str">
        <f t="shared" si="419"/>
        <v/>
      </c>
      <c r="Q2109" s="187" t="str">
        <f t="shared" si="420"/>
        <v/>
      </c>
      <c r="R2109" s="150"/>
      <c r="S2109" s="187" t="str">
        <f t="shared" si="421"/>
        <v/>
      </c>
      <c r="T2109" s="136" t="str">
        <f t="shared" si="422"/>
        <v>Inhibitions</v>
      </c>
      <c r="U2109" s="137" t="str">
        <f>IF(P2109="","",IF(N2109=1,"",IF(Q2109="","",IF(Q2109&lt;=100,100,IF(Table1[[#This Row],[Day]]="Wed",100,200)))))</f>
        <v/>
      </c>
      <c r="V2109" s="137" t="str">
        <f t="shared" si="423"/>
        <v/>
      </c>
      <c r="W2109" s="137" t="str">
        <f t="shared" si="424"/>
        <v/>
      </c>
      <c r="X2109" s="133">
        <f>100</f>
        <v>100</v>
      </c>
      <c r="Y2109" s="133" t="str">
        <f t="shared" si="425"/>
        <v/>
      </c>
      <c r="Z2109" s="133">
        <f t="shared" si="426"/>
        <v>-100</v>
      </c>
      <c r="AA2109" s="134" t="str">
        <f>TEXT(Table1[[#This Row],[Date]],"DDD")</f>
        <v>Sat</v>
      </c>
      <c r="AB2109" s="133" t="str">
        <f>IF(OR(G2109="Doomben",G2109="Eagle Farm"),"Q",IF(AND(Q2109&gt;1,Q2109&lt;55,Table1[[#This Row],[Source]]="Nat"),"Nat OK",IF(AND(Table1[[#This Row],[Source]]&lt;&gt;"Nat",Q2109&lt;55),"Poor &lt;55",IF(OR(G2109="Randwick",G2109="Flemington",G2109="Caulfield",G2109="Sandown Lake",G2109="Sandown Hill"),"Best","ave"))))</f>
        <v>ave</v>
      </c>
      <c r="AC2109" s="133" t="str">
        <f>IF(Q2109="","",IF(AB2109="Poor &lt;55",$AC$2*0.2%,IF(AND(AB2109="Q",AA2109&lt;&gt;"Wed"),$AC$2*0.4%,IF(AND(AB2109="Q",AA2109="Wed"),$AC$2*0.5%,IF(AND(AB2109="Ave",U2109=100),$AC$2*0.5%,IF(AND(AB2109="ave",U2109="",N2109=1,AG2109="Bush"),$AC$2*1%,IF(AND(AB2109="ave",U2109="",Q2109&gt;100),$AC$2*1.3%,IF(AND(AB2109="ave",U2109=""),$AC$2*1.2%,IF(AND(AB2109="Ave",U2109=200),$AC$2*1%,IF(AND(AB2109="Best",U2109=200),$AC$2*1.5%,IF(AND(AB2109="Best",U2109="",K2109&lt;&gt;"Pro Syd"),$AC$2*0.5%,IF(AND(AB2109="Best",U2109=""),$AC$2*1%,IF(AND(AB2109="Best",U2109=100,Table1[[#This Row],[State]]="NSW"),$AC$2*0.4%,IF(AND(AB2109="Best",U2109=100),$AC$2*1%,IF(Table1[[#This Row],[Adj]]="Nat OK",$AC$2*0.5%,"xxx")))))))))))))))</f>
        <v/>
      </c>
      <c r="AD2109" s="133" t="str">
        <f t="shared" si="427"/>
        <v/>
      </c>
      <c r="AE2109" s="133" t="str">
        <f t="shared" si="428"/>
        <v/>
      </c>
      <c r="AF2109" s="133" t="str">
        <f>VLOOKUP(Table1[[#This Row],[Track]],$F$2672:$H$2715,2,FALSE)</f>
        <v>Vic</v>
      </c>
      <c r="AG2109" s="133" t="str">
        <f>VLOOKUP(Table1[[#This Row],[Track]],$F$2672:$H$2715,3,FALSE)</f>
        <v>-</v>
      </c>
      <c r="AH2109" s="133" t="str">
        <f>IF(Table1[[#This Row],[Date]]&lt;$AH$2,"",IF(Table1[[#This Row],[Date]]&lt;$AH$3,"Edge","Elite Combo"))</f>
        <v/>
      </c>
      <c r="AI2109" s="218">
        <f>Table1[[#This Row],[Time]]</f>
        <v>0.73611111111111116</v>
      </c>
      <c r="AJ2109" s="219" t="str">
        <f>Table1[[#This Row],[Track]]</f>
        <v>Caulfield Heath</v>
      </c>
      <c r="AK2109" s="216">
        <f>Table1[[#This Row],[Race ]]</f>
        <v>10</v>
      </c>
      <c r="AL2109" s="219">
        <f>Table1[[#This Row],[TAB]]</f>
        <v>9</v>
      </c>
      <c r="AM2109" s="219" t="str">
        <f>Table1[[#This Row],[Selection]]</f>
        <v>Inhibitions</v>
      </c>
      <c r="AN2109" s="220" t="str">
        <f>Table1[[#This Row],[Sources]]</f>
        <v/>
      </c>
      <c r="AO2109" s="219" t="str">
        <f>Table1[[#This Row],[Scale Bet]]</f>
        <v/>
      </c>
    </row>
    <row r="2110" spans="5:41" ht="16.5" customHeight="1" x14ac:dyDescent="0.25">
      <c r="E2110" s="185">
        <v>45640</v>
      </c>
      <c r="F2110" s="35">
        <v>0.73611111111111116</v>
      </c>
      <c r="G2110" s="36" t="s">
        <v>55</v>
      </c>
      <c r="H2110" s="36">
        <v>10</v>
      </c>
      <c r="I2110" s="36">
        <v>7</v>
      </c>
      <c r="J2110" s="36" t="s">
        <v>58</v>
      </c>
      <c r="K2110" s="36" t="s">
        <v>1</v>
      </c>
      <c r="L2110" s="165">
        <v>20</v>
      </c>
      <c r="M2110" s="134">
        <f t="shared" si="416"/>
        <v>48</v>
      </c>
      <c r="N2110" s="36">
        <f t="shared" si="417"/>
        <v>3</v>
      </c>
      <c r="O2110" s="135" t="str">
        <f t="shared" si="418"/>
        <v>E4-20/Nat-13/Pro Mel-15</v>
      </c>
      <c r="P2110" s="186" t="str">
        <f t="shared" si="419"/>
        <v/>
      </c>
      <c r="Q2110" s="187">
        <f t="shared" si="420"/>
        <v>192</v>
      </c>
      <c r="R2110" s="150"/>
      <c r="S2110" s="187" t="str">
        <f t="shared" si="421"/>
        <v/>
      </c>
      <c r="T2110" s="136" t="str">
        <f t="shared" si="422"/>
        <v>Zou Sensation</v>
      </c>
      <c r="U2110" s="137" t="str">
        <f>IF(P2110="","",IF(N2110=1,"",IF(Q2110="","",IF(Q2110&lt;=100,100,IF(Table1[[#This Row],[Day]]="Wed",100,200)))))</f>
        <v/>
      </c>
      <c r="V2110" s="137" t="str">
        <f t="shared" si="423"/>
        <v/>
      </c>
      <c r="W2110" s="137" t="str">
        <f t="shared" si="424"/>
        <v/>
      </c>
      <c r="X2110" s="133">
        <f>100</f>
        <v>100</v>
      </c>
      <c r="Y2110" s="133" t="str">
        <f t="shared" si="425"/>
        <v/>
      </c>
      <c r="Z2110" s="133">
        <f t="shared" si="426"/>
        <v>-100</v>
      </c>
      <c r="AA2110" s="134" t="str">
        <f>TEXT(Table1[[#This Row],[Date]],"DDD")</f>
        <v>Sat</v>
      </c>
      <c r="AB2110" s="133" t="str">
        <f>IF(OR(G2110="Doomben",G2110="Eagle Farm"),"Q",IF(AND(Q2110&gt;1,Q2110&lt;55,Table1[[#This Row],[Source]]="Nat"),"Nat OK",IF(AND(Table1[[#This Row],[Source]]&lt;&gt;"Nat",Q2110&lt;55),"Poor &lt;55",IF(OR(G2110="Randwick",G2110="Flemington",G2110="Caulfield",G2110="Sandown Lake",G2110="Sandown Hill"),"Best","ave"))))</f>
        <v>ave</v>
      </c>
      <c r="AC2110" s="133">
        <f>IF(Q2110="","",IF(AB2110="Poor &lt;55",$AC$2*0.2%,IF(AND(AB2110="Q",AA2110&lt;&gt;"Wed"),$AC$2*0.4%,IF(AND(AB2110="Q",AA2110="Wed"),$AC$2*0.5%,IF(AND(AB2110="Ave",U2110=100),$AC$2*0.5%,IF(AND(AB2110="ave",U2110="",N2110=1,AG2110="Bush"),$AC$2*1%,IF(AND(AB2110="ave",U2110="",Q2110&gt;100),$AC$2*1.3%,IF(AND(AB2110="ave",U2110=""),$AC$2*1.2%,IF(AND(AB2110="Ave",U2110=200),$AC$2*1%,IF(AND(AB2110="Best",U2110=200),$AC$2*1.5%,IF(AND(AB2110="Best",U2110="",K2110&lt;&gt;"Pro Syd"),$AC$2*0.5%,IF(AND(AB2110="Best",U2110=""),$AC$2*1%,IF(AND(AB2110="Best",U2110=100,Table1[[#This Row],[State]]="NSW"),$AC$2*0.4%,IF(AND(AB2110="Best",U2110=100),$AC$2*1%,IF(Table1[[#This Row],[Adj]]="Nat OK",$AC$2*0.5%,"xxx")))))))))))))))</f>
        <v>130</v>
      </c>
      <c r="AD2110" s="133" t="str">
        <f t="shared" si="427"/>
        <v/>
      </c>
      <c r="AE2110" s="133">
        <f t="shared" si="428"/>
        <v>-130</v>
      </c>
      <c r="AF2110" s="133" t="str">
        <f>VLOOKUP(Table1[[#This Row],[Track]],$F$2672:$H$2715,2,FALSE)</f>
        <v>Vic</v>
      </c>
      <c r="AG2110" s="133" t="str">
        <f>VLOOKUP(Table1[[#This Row],[Track]],$F$2672:$H$2715,3,FALSE)</f>
        <v>-</v>
      </c>
      <c r="AH2110" s="133" t="str">
        <f>IF(Table1[[#This Row],[Date]]&lt;$AH$2,"",IF(Table1[[#This Row],[Date]]&lt;$AH$3,"Edge","Elite Combo"))</f>
        <v/>
      </c>
      <c r="AI2110" s="218">
        <f>Table1[[#This Row],[Time]]</f>
        <v>0.73611111111111116</v>
      </c>
      <c r="AJ2110" s="219" t="str">
        <f>Table1[[#This Row],[Track]]</f>
        <v>Caulfield Heath</v>
      </c>
      <c r="AK2110" s="216">
        <f>Table1[[#This Row],[Race ]]</f>
        <v>10</v>
      </c>
      <c r="AL2110" s="219">
        <f>Table1[[#This Row],[TAB]]</f>
        <v>7</v>
      </c>
      <c r="AM2110" s="219" t="str">
        <f>Table1[[#This Row],[Selection]]</f>
        <v>Zou Sensation</v>
      </c>
      <c r="AN2110" s="220" t="str">
        <f>Table1[[#This Row],[Sources]]</f>
        <v>E4-20/Nat-13/Pro Mel-15</v>
      </c>
      <c r="AO2110" s="219">
        <f>Table1[[#This Row],[Scale Bet]]</f>
        <v>130</v>
      </c>
    </row>
    <row r="2111" spans="5:41" ht="16.5" customHeight="1" x14ac:dyDescent="0.25">
      <c r="E2111" s="185">
        <v>45640</v>
      </c>
      <c r="F2111" s="35">
        <v>0.73611111111111116</v>
      </c>
      <c r="G2111" s="36" t="s">
        <v>55</v>
      </c>
      <c r="H2111" s="36">
        <v>10</v>
      </c>
      <c r="I2111" s="36">
        <v>7</v>
      </c>
      <c r="J2111" s="36" t="s">
        <v>58</v>
      </c>
      <c r="K2111" s="36" t="s">
        <v>13</v>
      </c>
      <c r="L2111" s="165">
        <v>13</v>
      </c>
      <c r="M2111" s="134" t="str">
        <f t="shared" si="416"/>
        <v/>
      </c>
      <c r="N2111" s="36" t="str">
        <f t="shared" si="417"/>
        <v/>
      </c>
      <c r="O2111" s="135" t="str">
        <f t="shared" si="418"/>
        <v/>
      </c>
      <c r="P2111" s="186" t="str">
        <f t="shared" si="419"/>
        <v/>
      </c>
      <c r="Q2111" s="187" t="str">
        <f t="shared" si="420"/>
        <v/>
      </c>
      <c r="R2111" s="150"/>
      <c r="S2111" s="187" t="str">
        <f t="shared" si="421"/>
        <v/>
      </c>
      <c r="T2111" s="136" t="str">
        <f t="shared" si="422"/>
        <v>Zou Sensation</v>
      </c>
      <c r="U2111" s="137" t="str">
        <f>IF(P2111="","",IF(N2111=1,"",IF(Q2111="","",IF(Q2111&lt;=100,100,IF(Table1[[#This Row],[Day]]="Wed",100,200)))))</f>
        <v/>
      </c>
      <c r="V2111" s="137" t="str">
        <f t="shared" si="423"/>
        <v/>
      </c>
      <c r="W2111" s="137" t="str">
        <f t="shared" si="424"/>
        <v/>
      </c>
      <c r="X2111" s="133">
        <f>100</f>
        <v>100</v>
      </c>
      <c r="Y2111" s="133" t="str">
        <f t="shared" si="425"/>
        <v/>
      </c>
      <c r="Z2111" s="133">
        <f t="shared" si="426"/>
        <v>-100</v>
      </c>
      <c r="AA2111" s="134" t="str">
        <f>TEXT(Table1[[#This Row],[Date]],"DDD")</f>
        <v>Sat</v>
      </c>
      <c r="AB2111" s="133" t="str">
        <f>IF(OR(G2111="Doomben",G2111="Eagle Farm"),"Q",IF(AND(Q2111&gt;1,Q2111&lt;55,Table1[[#This Row],[Source]]="Nat"),"Nat OK",IF(AND(Table1[[#This Row],[Source]]&lt;&gt;"Nat",Q2111&lt;55),"Poor &lt;55",IF(OR(G2111="Randwick",G2111="Flemington",G2111="Caulfield",G2111="Sandown Lake",G2111="Sandown Hill"),"Best","ave"))))</f>
        <v>ave</v>
      </c>
      <c r="AC2111" s="133" t="str">
        <f>IF(Q2111="","",IF(AB2111="Poor &lt;55",$AC$2*0.2%,IF(AND(AB2111="Q",AA2111&lt;&gt;"Wed"),$AC$2*0.4%,IF(AND(AB2111="Q",AA2111="Wed"),$AC$2*0.5%,IF(AND(AB2111="Ave",U2111=100),$AC$2*0.5%,IF(AND(AB2111="ave",U2111="",N2111=1,AG2111="Bush"),$AC$2*1%,IF(AND(AB2111="ave",U2111="",Q2111&gt;100),$AC$2*1.3%,IF(AND(AB2111="ave",U2111=""),$AC$2*1.2%,IF(AND(AB2111="Ave",U2111=200),$AC$2*1%,IF(AND(AB2111="Best",U2111=200),$AC$2*1.5%,IF(AND(AB2111="Best",U2111="",K2111&lt;&gt;"Pro Syd"),$AC$2*0.5%,IF(AND(AB2111="Best",U2111=""),$AC$2*1%,IF(AND(AB2111="Best",U2111=100,Table1[[#This Row],[State]]="NSW"),$AC$2*0.4%,IF(AND(AB2111="Best",U2111=100),$AC$2*1%,IF(Table1[[#This Row],[Adj]]="Nat OK",$AC$2*0.5%,"xxx")))))))))))))))</f>
        <v/>
      </c>
      <c r="AD2111" s="133" t="str">
        <f t="shared" si="427"/>
        <v/>
      </c>
      <c r="AE2111" s="133" t="str">
        <f t="shared" si="428"/>
        <v/>
      </c>
      <c r="AF2111" s="133" t="str">
        <f>VLOOKUP(Table1[[#This Row],[Track]],$F$2672:$H$2715,2,FALSE)</f>
        <v>Vic</v>
      </c>
      <c r="AG2111" s="133" t="str">
        <f>VLOOKUP(Table1[[#This Row],[Track]],$F$2672:$H$2715,3,FALSE)</f>
        <v>-</v>
      </c>
      <c r="AH2111" s="133" t="str">
        <f>IF(Table1[[#This Row],[Date]]&lt;$AH$2,"",IF(Table1[[#This Row],[Date]]&lt;$AH$3,"Edge","Elite Combo"))</f>
        <v/>
      </c>
      <c r="AI2111" s="218">
        <f>Table1[[#This Row],[Time]]</f>
        <v>0.73611111111111116</v>
      </c>
      <c r="AJ2111" s="219" t="str">
        <f>Table1[[#This Row],[Track]]</f>
        <v>Caulfield Heath</v>
      </c>
      <c r="AK2111" s="216">
        <f>Table1[[#This Row],[Race ]]</f>
        <v>10</v>
      </c>
      <c r="AL2111" s="219">
        <f>Table1[[#This Row],[TAB]]</f>
        <v>7</v>
      </c>
      <c r="AM2111" s="219" t="str">
        <f>Table1[[#This Row],[Selection]]</f>
        <v>Zou Sensation</v>
      </c>
      <c r="AN2111" s="220" t="str">
        <f>Table1[[#This Row],[Sources]]</f>
        <v/>
      </c>
      <c r="AO2111" s="219" t="str">
        <f>Table1[[#This Row],[Scale Bet]]</f>
        <v/>
      </c>
    </row>
    <row r="2112" spans="5:41" ht="16.5" customHeight="1" x14ac:dyDescent="0.25">
      <c r="E2112" s="185">
        <v>45640</v>
      </c>
      <c r="F2112" s="35">
        <v>0.73611111111111116</v>
      </c>
      <c r="G2112" s="36" t="s">
        <v>55</v>
      </c>
      <c r="H2112" s="36">
        <v>10</v>
      </c>
      <c r="I2112" s="36">
        <v>7</v>
      </c>
      <c r="J2112" s="36" t="s">
        <v>58</v>
      </c>
      <c r="K2112" s="36" t="s">
        <v>18</v>
      </c>
      <c r="L2112" s="165">
        <v>15</v>
      </c>
      <c r="M2112" s="134" t="str">
        <f t="shared" si="416"/>
        <v/>
      </c>
      <c r="N2112" s="36" t="str">
        <f t="shared" si="417"/>
        <v/>
      </c>
      <c r="O2112" s="135" t="str">
        <f t="shared" si="418"/>
        <v/>
      </c>
      <c r="P2112" s="186" t="str">
        <f t="shared" si="419"/>
        <v/>
      </c>
      <c r="Q2112" s="187" t="str">
        <f t="shared" si="420"/>
        <v/>
      </c>
      <c r="R2112" s="150">
        <v>4.5999999999999996</v>
      </c>
      <c r="S2112" s="187" t="str">
        <f t="shared" si="421"/>
        <v/>
      </c>
      <c r="T2112" s="136" t="str">
        <f t="shared" si="422"/>
        <v>Zou Sensation</v>
      </c>
      <c r="U2112" s="137" t="str">
        <f>IF(P2112="","",IF(N2112=1,"",IF(Q2112="","",IF(Q2112&lt;=100,100,IF(Table1[[#This Row],[Day]]="Wed",100,200)))))</f>
        <v/>
      </c>
      <c r="V2112" s="137" t="str">
        <f t="shared" si="423"/>
        <v/>
      </c>
      <c r="W2112" s="137" t="str">
        <f t="shared" si="424"/>
        <v/>
      </c>
      <c r="X2112" s="133">
        <f>100</f>
        <v>100</v>
      </c>
      <c r="Y2112" s="133">
        <f t="shared" si="425"/>
        <v>459.99999999999994</v>
      </c>
      <c r="Z2112" s="133">
        <f t="shared" si="426"/>
        <v>359.99999999999994</v>
      </c>
      <c r="AA2112" s="134" t="str">
        <f>TEXT(Table1[[#This Row],[Date]],"DDD")</f>
        <v>Sat</v>
      </c>
      <c r="AB2112" s="133" t="str">
        <f>IF(OR(G2112="Doomben",G2112="Eagle Farm"),"Q",IF(AND(Q2112&gt;1,Q2112&lt;55,Table1[[#This Row],[Source]]="Nat"),"Nat OK",IF(AND(Table1[[#This Row],[Source]]&lt;&gt;"Nat",Q2112&lt;55),"Poor &lt;55",IF(OR(G2112="Randwick",G2112="Flemington",G2112="Caulfield",G2112="Sandown Lake",G2112="Sandown Hill"),"Best","ave"))))</f>
        <v>ave</v>
      </c>
      <c r="AC2112" s="133" t="str">
        <f>IF(Q2112="","",IF(AB2112="Poor &lt;55",$AC$2*0.2%,IF(AND(AB2112="Q",AA2112&lt;&gt;"Wed"),$AC$2*0.4%,IF(AND(AB2112="Q",AA2112="Wed"),$AC$2*0.5%,IF(AND(AB2112="Ave",U2112=100),$AC$2*0.5%,IF(AND(AB2112="ave",U2112="",N2112=1,AG2112="Bush"),$AC$2*1%,IF(AND(AB2112="ave",U2112="",Q2112&gt;100),$AC$2*1.3%,IF(AND(AB2112="ave",U2112=""),$AC$2*1.2%,IF(AND(AB2112="Ave",U2112=200),$AC$2*1%,IF(AND(AB2112="Best",U2112=200),$AC$2*1.5%,IF(AND(AB2112="Best",U2112="",K2112&lt;&gt;"Pro Syd"),$AC$2*0.5%,IF(AND(AB2112="Best",U2112=""),$AC$2*1%,IF(AND(AB2112="Best",U2112=100,Table1[[#This Row],[State]]="NSW"),$AC$2*0.4%,IF(AND(AB2112="Best",U2112=100),$AC$2*1%,IF(Table1[[#This Row],[Adj]]="Nat OK",$AC$2*0.5%,"xxx")))))))))))))))</f>
        <v/>
      </c>
      <c r="AD2112" s="133" t="str">
        <f t="shared" si="427"/>
        <v/>
      </c>
      <c r="AE2112" s="133" t="str">
        <f t="shared" si="428"/>
        <v/>
      </c>
      <c r="AF2112" s="133" t="str">
        <f>VLOOKUP(Table1[[#This Row],[Track]],$F$2672:$H$2715,2,FALSE)</f>
        <v>Vic</v>
      </c>
      <c r="AG2112" s="133" t="str">
        <f>VLOOKUP(Table1[[#This Row],[Track]],$F$2672:$H$2715,3,FALSE)</f>
        <v>-</v>
      </c>
      <c r="AH2112" s="133" t="str">
        <f>IF(Table1[[#This Row],[Date]]&lt;$AH$2,"",IF(Table1[[#This Row],[Date]]&lt;$AH$3,"Edge","Elite Combo"))</f>
        <v/>
      </c>
      <c r="AI2112" s="218">
        <f>Table1[[#This Row],[Time]]</f>
        <v>0.73611111111111116</v>
      </c>
      <c r="AJ2112" s="219" t="str">
        <f>Table1[[#This Row],[Track]]</f>
        <v>Caulfield Heath</v>
      </c>
      <c r="AK2112" s="216">
        <f>Table1[[#This Row],[Race ]]</f>
        <v>10</v>
      </c>
      <c r="AL2112" s="219">
        <f>Table1[[#This Row],[TAB]]</f>
        <v>7</v>
      </c>
      <c r="AM2112" s="219" t="str">
        <f>Table1[[#This Row],[Selection]]</f>
        <v>Zou Sensation</v>
      </c>
      <c r="AN2112" s="220" t="str">
        <f>Table1[[#This Row],[Sources]]</f>
        <v/>
      </c>
      <c r="AO2112" s="219" t="str">
        <f>Table1[[#This Row],[Scale Bet]]</f>
        <v/>
      </c>
    </row>
    <row r="2113" spans="5:41" ht="16.5" customHeight="1" x14ac:dyDescent="0.25">
      <c r="E2113" s="185">
        <v>45640</v>
      </c>
      <c r="F2113" s="35">
        <v>0.74652777777777779</v>
      </c>
      <c r="G2113" s="36" t="s">
        <v>22</v>
      </c>
      <c r="H2113" s="36">
        <v>10</v>
      </c>
      <c r="I2113" s="36">
        <v>3</v>
      </c>
      <c r="J2113" s="36" t="s">
        <v>90</v>
      </c>
      <c r="K2113" s="36" t="s">
        <v>60</v>
      </c>
      <c r="L2113" s="165">
        <v>15</v>
      </c>
      <c r="M2113" s="134">
        <f t="shared" si="416"/>
        <v>15</v>
      </c>
      <c r="N2113" s="36">
        <f t="shared" si="417"/>
        <v>1</v>
      </c>
      <c r="O2113" s="135" t="str">
        <f t="shared" si="418"/>
        <v>Pro Syd-15</v>
      </c>
      <c r="P2113" s="186" t="str">
        <f t="shared" si="419"/>
        <v>OK</v>
      </c>
      <c r="Q2113" s="187">
        <f t="shared" si="420"/>
        <v>60</v>
      </c>
      <c r="R2113" s="150"/>
      <c r="S2113" s="187" t="str">
        <f t="shared" si="421"/>
        <v/>
      </c>
      <c r="T2113" s="136" t="str">
        <f t="shared" si="422"/>
        <v>Eye Of The Fire</v>
      </c>
      <c r="U2113" s="137" t="str">
        <f>IF(P2113="","",IF(N2113=1,"",IF(Q2113="","",IF(Q2113&lt;=100,100,IF(Table1[[#This Row],[Day]]="Wed",100,200)))))</f>
        <v/>
      </c>
      <c r="V2113" s="137" t="str">
        <f t="shared" si="423"/>
        <v/>
      </c>
      <c r="W2113" s="137" t="str">
        <f t="shared" si="424"/>
        <v/>
      </c>
      <c r="X2113" s="133">
        <f>100</f>
        <v>100</v>
      </c>
      <c r="Y2113" s="133" t="str">
        <f t="shared" si="425"/>
        <v/>
      </c>
      <c r="Z2113" s="133">
        <f t="shared" si="426"/>
        <v>-100</v>
      </c>
      <c r="AA2113" s="134" t="str">
        <f>TEXT(Table1[[#This Row],[Date]],"DDD")</f>
        <v>Sat</v>
      </c>
      <c r="AB2113" s="133" t="str">
        <f>IF(OR(G2113="Doomben",G2113="Eagle Farm"),"Q",IF(AND(Q2113&gt;1,Q2113&lt;55,Table1[[#This Row],[Source]]="Nat"),"Nat OK",IF(AND(Table1[[#This Row],[Source]]&lt;&gt;"Nat",Q2113&lt;55),"Poor &lt;55",IF(OR(G2113="Randwick",G2113="Flemington",G2113="Caulfield",G2113="Sandown Lake",G2113="Sandown Hill"),"Best","ave"))))</f>
        <v>Best</v>
      </c>
      <c r="AC2113" s="133">
        <f>IF(Q2113="","",IF(AB2113="Poor &lt;55",$AC$2*0.2%,IF(AND(AB2113="Q",AA2113&lt;&gt;"Wed"),$AC$2*0.4%,IF(AND(AB2113="Q",AA2113="Wed"),$AC$2*0.5%,IF(AND(AB2113="Ave",U2113=100),$AC$2*0.5%,IF(AND(AB2113="ave",U2113="",N2113=1,AG2113="Bush"),$AC$2*1%,IF(AND(AB2113="ave",U2113="",Q2113&gt;100),$AC$2*1.3%,IF(AND(AB2113="ave",U2113=""),$AC$2*1.2%,IF(AND(AB2113="Ave",U2113=200),$AC$2*1%,IF(AND(AB2113="Best",U2113=200),$AC$2*1.5%,IF(AND(AB2113="Best",U2113="",K2113&lt;&gt;"Pro Syd"),$AC$2*0.5%,IF(AND(AB2113="Best",U2113=""),$AC$2*1%,IF(AND(AB2113="Best",U2113=100,Table1[[#This Row],[State]]="NSW"),$AC$2*0.4%,IF(AND(AB2113="Best",U2113=100),$AC$2*1%,IF(Table1[[#This Row],[Adj]]="Nat OK",$AC$2*0.5%,"xxx")))))))))))))))</f>
        <v>100</v>
      </c>
      <c r="AD2113" s="133" t="str">
        <f t="shared" si="427"/>
        <v/>
      </c>
      <c r="AE2113" s="133">
        <f t="shared" si="428"/>
        <v>-100</v>
      </c>
      <c r="AF2113" s="133" t="str">
        <f>VLOOKUP(Table1[[#This Row],[Track]],$F$2672:$H$2715,2,FALSE)</f>
        <v>NSW</v>
      </c>
      <c r="AG2113" s="133" t="str">
        <f>VLOOKUP(Table1[[#This Row],[Track]],$F$2672:$H$2715,3,FALSE)</f>
        <v>-</v>
      </c>
      <c r="AH2113" s="133" t="str">
        <f>IF(Table1[[#This Row],[Date]]&lt;$AH$2,"",IF(Table1[[#This Row],[Date]]&lt;$AH$3,"Edge","Elite Combo"))</f>
        <v/>
      </c>
      <c r="AI2113" s="218">
        <f>Table1[[#This Row],[Time]]</f>
        <v>0.74652777777777779</v>
      </c>
      <c r="AJ2113" s="219" t="str">
        <f>Table1[[#This Row],[Track]]</f>
        <v>Randwick</v>
      </c>
      <c r="AK2113" s="216">
        <f>Table1[[#This Row],[Race ]]</f>
        <v>10</v>
      </c>
      <c r="AL2113" s="219">
        <f>Table1[[#This Row],[TAB]]</f>
        <v>3</v>
      </c>
      <c r="AM2113" s="219" t="str">
        <f>Table1[[#This Row],[Selection]]</f>
        <v>Eye Of The Fire</v>
      </c>
      <c r="AN2113" s="220" t="str">
        <f>Table1[[#This Row],[Sources]]</f>
        <v>Pro Syd-15</v>
      </c>
      <c r="AO2113" s="219">
        <f>Table1[[#This Row],[Scale Bet]]</f>
        <v>100</v>
      </c>
    </row>
    <row r="2114" spans="5:41" ht="16.5" customHeight="1" x14ac:dyDescent="0.25">
      <c r="E2114" s="185">
        <v>45640</v>
      </c>
      <c r="F2114" s="35">
        <v>0.74652777777777779</v>
      </c>
      <c r="G2114" s="36" t="s">
        <v>22</v>
      </c>
      <c r="H2114" s="36">
        <v>10</v>
      </c>
      <c r="I2114" s="36">
        <v>17</v>
      </c>
      <c r="J2114" s="36" t="s">
        <v>62</v>
      </c>
      <c r="K2114" s="36" t="s">
        <v>1</v>
      </c>
      <c r="L2114" s="165">
        <v>10</v>
      </c>
      <c r="M2114" s="134">
        <f t="shared" si="416"/>
        <v>10</v>
      </c>
      <c r="N2114" s="36">
        <f t="shared" si="417"/>
        <v>1</v>
      </c>
      <c r="O2114" s="135" t="str">
        <f t="shared" si="418"/>
        <v>E4-10</v>
      </c>
      <c r="P2114" s="186" t="str">
        <f t="shared" si="419"/>
        <v>OK</v>
      </c>
      <c r="Q2114" s="187">
        <f t="shared" si="420"/>
        <v>40</v>
      </c>
      <c r="R2114" s="150"/>
      <c r="S2114" s="187" t="str">
        <f t="shared" si="421"/>
        <v/>
      </c>
      <c r="T2114" s="136" t="str">
        <f t="shared" si="422"/>
        <v>Wooloowin</v>
      </c>
      <c r="U2114" s="137" t="str">
        <f>IF(P2114="","",IF(N2114=1,"",IF(Q2114="","",IF(Q2114&lt;=100,100,IF(Table1[[#This Row],[Day]]="Wed",100,200)))))</f>
        <v/>
      </c>
      <c r="V2114" s="137" t="str">
        <f t="shared" si="423"/>
        <v/>
      </c>
      <c r="W2114" s="137" t="str">
        <f t="shared" si="424"/>
        <v/>
      </c>
      <c r="X2114" s="133">
        <f>100</f>
        <v>100</v>
      </c>
      <c r="Y2114" s="133" t="str">
        <f t="shared" si="425"/>
        <v/>
      </c>
      <c r="Z2114" s="133">
        <f t="shared" si="426"/>
        <v>-100</v>
      </c>
      <c r="AA2114" s="134" t="str">
        <f>TEXT(Table1[[#This Row],[Date]],"DDD")</f>
        <v>Sat</v>
      </c>
      <c r="AB2114" s="133" t="str">
        <f>IF(OR(G2114="Doomben",G2114="Eagle Farm"),"Q",IF(AND(Q2114&gt;1,Q2114&lt;55,Table1[[#This Row],[Source]]="Nat"),"Nat OK",IF(AND(Table1[[#This Row],[Source]]&lt;&gt;"Nat",Q2114&lt;55),"Poor &lt;55",IF(OR(G2114="Randwick",G2114="Flemington",G2114="Caulfield",G2114="Sandown Lake",G2114="Sandown Hill"),"Best","ave"))))</f>
        <v>Poor &lt;55</v>
      </c>
      <c r="AC2114" s="133">
        <f>IF(Q2114="","",IF(AB2114="Poor &lt;55",$AC$2*0.2%,IF(AND(AB2114="Q",AA2114&lt;&gt;"Wed"),$AC$2*0.4%,IF(AND(AB2114="Q",AA2114="Wed"),$AC$2*0.5%,IF(AND(AB2114="Ave",U2114=100),$AC$2*0.5%,IF(AND(AB2114="ave",U2114="",N2114=1,AG2114="Bush"),$AC$2*1%,IF(AND(AB2114="ave",U2114="",Q2114&gt;100),$AC$2*1.3%,IF(AND(AB2114="ave",U2114=""),$AC$2*1.2%,IF(AND(AB2114="Ave",U2114=200),$AC$2*1%,IF(AND(AB2114="Best",U2114=200),$AC$2*1.5%,IF(AND(AB2114="Best",U2114="",K2114&lt;&gt;"Pro Syd"),$AC$2*0.5%,IF(AND(AB2114="Best",U2114=""),$AC$2*1%,IF(AND(AB2114="Best",U2114=100,Table1[[#This Row],[State]]="NSW"),$AC$2*0.4%,IF(AND(AB2114="Best",U2114=100),$AC$2*1%,IF(Table1[[#This Row],[Adj]]="Nat OK",$AC$2*0.5%,"xxx")))))))))))))))</f>
        <v>20</v>
      </c>
      <c r="AD2114" s="133" t="str">
        <f t="shared" si="427"/>
        <v/>
      </c>
      <c r="AE2114" s="133">
        <f t="shared" si="428"/>
        <v>-20</v>
      </c>
      <c r="AF2114" s="133" t="str">
        <f>VLOOKUP(Table1[[#This Row],[Track]],$F$2672:$H$2715,2,FALSE)</f>
        <v>NSW</v>
      </c>
      <c r="AG2114" s="133" t="str">
        <f>VLOOKUP(Table1[[#This Row],[Track]],$F$2672:$H$2715,3,FALSE)</f>
        <v>-</v>
      </c>
      <c r="AH2114" s="133" t="str">
        <f>IF(Table1[[#This Row],[Date]]&lt;$AH$2,"",IF(Table1[[#This Row],[Date]]&lt;$AH$3,"Edge","Elite Combo"))</f>
        <v/>
      </c>
      <c r="AI2114" s="218">
        <f>Table1[[#This Row],[Time]]</f>
        <v>0.74652777777777779</v>
      </c>
      <c r="AJ2114" s="219" t="str">
        <f>Table1[[#This Row],[Track]]</f>
        <v>Randwick</v>
      </c>
      <c r="AK2114" s="216">
        <f>Table1[[#This Row],[Race ]]</f>
        <v>10</v>
      </c>
      <c r="AL2114" s="219">
        <f>Table1[[#This Row],[TAB]]</f>
        <v>17</v>
      </c>
      <c r="AM2114" s="219" t="str">
        <f>Table1[[#This Row],[Selection]]</f>
        <v>Wooloowin</v>
      </c>
      <c r="AN2114" s="220" t="str">
        <f>Table1[[#This Row],[Sources]]</f>
        <v>E4-10</v>
      </c>
      <c r="AO2114" s="219">
        <f>Table1[[#This Row],[Scale Bet]]</f>
        <v>20</v>
      </c>
    </row>
    <row r="2115" spans="5:41" ht="16.5" customHeight="1" x14ac:dyDescent="0.25">
      <c r="E2115" s="185">
        <v>45647</v>
      </c>
      <c r="F2115" s="35">
        <v>0.53125</v>
      </c>
      <c r="G2115" s="36" t="s">
        <v>32</v>
      </c>
      <c r="H2115" s="36">
        <v>2</v>
      </c>
      <c r="I2115" s="36">
        <v>1</v>
      </c>
      <c r="J2115" s="36" t="s">
        <v>33</v>
      </c>
      <c r="K2115" s="36" t="s">
        <v>1</v>
      </c>
      <c r="L2115" s="165">
        <v>20</v>
      </c>
      <c r="M2115" s="134">
        <f t="shared" si="416"/>
        <v>60</v>
      </c>
      <c r="N2115" s="36">
        <f t="shared" si="417"/>
        <v>3</v>
      </c>
      <c r="O2115" s="135" t="str">
        <f t="shared" si="418"/>
        <v>E4-20/Edge-20/Nat-20</v>
      </c>
      <c r="P2115" s="186" t="str">
        <f t="shared" si="419"/>
        <v/>
      </c>
      <c r="Q2115" s="187">
        <f t="shared" si="420"/>
        <v>240</v>
      </c>
      <c r="R2115" s="150"/>
      <c r="S2115" s="187" t="str">
        <f t="shared" si="421"/>
        <v/>
      </c>
      <c r="T2115" s="136" t="str">
        <f t="shared" si="422"/>
        <v>Romani Ite Domum</v>
      </c>
      <c r="U2115" s="137" t="str">
        <f>IF(P2115="","",IF(N2115=1,"",IF(Q2115="","",IF(Q2115&lt;=100,100,IF(Table1[[#This Row],[Day]]="Wed",100,200)))))</f>
        <v/>
      </c>
      <c r="V2115" s="137" t="str">
        <f t="shared" si="423"/>
        <v/>
      </c>
      <c r="W2115" s="137" t="str">
        <f t="shared" si="424"/>
        <v/>
      </c>
      <c r="X2115" s="133">
        <f>100</f>
        <v>100</v>
      </c>
      <c r="Y2115" s="133" t="str">
        <f t="shared" si="425"/>
        <v/>
      </c>
      <c r="Z2115" s="133">
        <f t="shared" si="426"/>
        <v>-100</v>
      </c>
      <c r="AA2115" s="134" t="str">
        <f>TEXT(Table1[[#This Row],[Date]],"DDD")</f>
        <v>Sat</v>
      </c>
      <c r="AB2115" s="133" t="str">
        <f>IF(OR(G2115="Doomben",G2115="Eagle Farm"),"Q",IF(AND(Q2115&gt;1,Q2115&lt;55,Table1[[#This Row],[Source]]="Nat"),"Nat OK",IF(AND(Table1[[#This Row],[Source]]&lt;&gt;"Nat",Q2115&lt;55),"Poor &lt;55",IF(OR(G2115="Randwick",G2115="Flemington",G2115="Caulfield",G2115="Sandown Lake",G2115="Sandown Hill"),"Best","ave"))))</f>
        <v>ave</v>
      </c>
      <c r="AC2115" s="133">
        <f>IF(Q2115="","",IF(AB2115="Poor &lt;55",$AC$2*0.2%,IF(AND(AB2115="Q",AA2115&lt;&gt;"Wed"),$AC$2*0.4%,IF(AND(AB2115="Q",AA2115="Wed"),$AC$2*0.5%,IF(AND(AB2115="Ave",U2115=100),$AC$2*0.5%,IF(AND(AB2115="ave",U2115="",N2115=1,AG2115="Bush"),$AC$2*1%,IF(AND(AB2115="ave",U2115="",Q2115&gt;100),$AC$2*1.3%,IF(AND(AB2115="ave",U2115=""),$AC$2*1.2%,IF(AND(AB2115="Ave",U2115=200),$AC$2*1%,IF(AND(AB2115="Best",U2115=200),$AC$2*1.5%,IF(AND(AB2115="Best",U2115="",K2115&lt;&gt;"Pro Syd"),$AC$2*0.5%,IF(AND(AB2115="Best",U2115=""),$AC$2*1%,IF(AND(AB2115="Best",U2115=100,Table1[[#This Row],[State]]="NSW"),$AC$2*0.4%,IF(AND(AB2115="Best",U2115=100),$AC$2*1%,IF(Table1[[#This Row],[Adj]]="Nat OK",$AC$2*0.5%,"xxx")))))))))))))))</f>
        <v>130</v>
      </c>
      <c r="AD2115" s="133" t="str">
        <f t="shared" si="427"/>
        <v/>
      </c>
      <c r="AE2115" s="133">
        <f t="shared" si="428"/>
        <v>-130</v>
      </c>
      <c r="AF2115" s="133" t="str">
        <f>VLOOKUP(Table1[[#This Row],[Track]],$F$2672:$H$2715,2,FALSE)</f>
        <v>Vic</v>
      </c>
      <c r="AG2115" s="133" t="str">
        <f>VLOOKUP(Table1[[#This Row],[Track]],$F$2672:$H$2715,3,FALSE)</f>
        <v>Bush</v>
      </c>
      <c r="AH2115" s="133" t="str">
        <f>IF(Table1[[#This Row],[Date]]&lt;$AH$2,"",IF(Table1[[#This Row],[Date]]&lt;$AH$3,"Edge","Elite Combo"))</f>
        <v/>
      </c>
      <c r="AI2115" s="218">
        <f>Table1[[#This Row],[Time]]</f>
        <v>0.53125</v>
      </c>
      <c r="AJ2115" s="219" t="str">
        <f>Table1[[#This Row],[Track]]</f>
        <v>Pakenham</v>
      </c>
      <c r="AK2115" s="216">
        <f>Table1[[#This Row],[Race ]]</f>
        <v>2</v>
      </c>
      <c r="AL2115" s="219">
        <f>Table1[[#This Row],[TAB]]</f>
        <v>1</v>
      </c>
      <c r="AM2115" s="219" t="str">
        <f>Table1[[#This Row],[Selection]]</f>
        <v>Romani Ite Domum</v>
      </c>
      <c r="AN2115" s="220" t="str">
        <f>Table1[[#This Row],[Sources]]</f>
        <v>E4-20/Edge-20/Nat-20</v>
      </c>
      <c r="AO2115" s="219">
        <f>Table1[[#This Row],[Scale Bet]]</f>
        <v>130</v>
      </c>
    </row>
    <row r="2116" spans="5:41" ht="16.5" customHeight="1" x14ac:dyDescent="0.25">
      <c r="E2116" s="185">
        <v>45647</v>
      </c>
      <c r="F2116" s="35">
        <v>0.53125</v>
      </c>
      <c r="G2116" s="36" t="s">
        <v>32</v>
      </c>
      <c r="H2116" s="36">
        <v>2</v>
      </c>
      <c r="I2116" s="36">
        <v>1</v>
      </c>
      <c r="J2116" s="36" t="s">
        <v>33</v>
      </c>
      <c r="K2116" s="36" t="s">
        <v>40</v>
      </c>
      <c r="L2116" s="165">
        <v>20</v>
      </c>
      <c r="M2116" s="134" t="str">
        <f t="shared" si="416"/>
        <v/>
      </c>
      <c r="N2116" s="36" t="str">
        <f t="shared" si="417"/>
        <v/>
      </c>
      <c r="O2116" s="135" t="str">
        <f t="shared" si="418"/>
        <v/>
      </c>
      <c r="P2116" s="186" t="str">
        <f t="shared" si="419"/>
        <v/>
      </c>
      <c r="Q2116" s="187" t="str">
        <f t="shared" si="420"/>
        <v/>
      </c>
      <c r="R2116" s="150"/>
      <c r="S2116" s="187" t="str">
        <f t="shared" si="421"/>
        <v/>
      </c>
      <c r="T2116" s="136" t="str">
        <f t="shared" si="422"/>
        <v>Romani Ite Domum</v>
      </c>
      <c r="U2116" s="137" t="str">
        <f>IF(P2116="","",IF(N2116=1,"",IF(Q2116="","",IF(Q2116&lt;=100,100,IF(Table1[[#This Row],[Day]]="Wed",100,200)))))</f>
        <v/>
      </c>
      <c r="V2116" s="137" t="str">
        <f t="shared" si="423"/>
        <v/>
      </c>
      <c r="W2116" s="137" t="str">
        <f t="shared" si="424"/>
        <v/>
      </c>
      <c r="X2116" s="133">
        <f>100</f>
        <v>100</v>
      </c>
      <c r="Y2116" s="133" t="str">
        <f t="shared" si="425"/>
        <v/>
      </c>
      <c r="Z2116" s="133">
        <f t="shared" si="426"/>
        <v>-100</v>
      </c>
      <c r="AA2116" s="134" t="str">
        <f>TEXT(Table1[[#This Row],[Date]],"DDD")</f>
        <v>Sat</v>
      </c>
      <c r="AB2116" s="133" t="str">
        <f>IF(OR(G2116="Doomben",G2116="Eagle Farm"),"Q",IF(AND(Q2116&gt;1,Q2116&lt;55,Table1[[#This Row],[Source]]="Nat"),"Nat OK",IF(AND(Table1[[#This Row],[Source]]&lt;&gt;"Nat",Q2116&lt;55),"Poor &lt;55",IF(OR(G2116="Randwick",G2116="Flemington",G2116="Caulfield",G2116="Sandown Lake",G2116="Sandown Hill"),"Best","ave"))))</f>
        <v>ave</v>
      </c>
      <c r="AC2116" s="133" t="str">
        <f>IF(Q2116="","",IF(AB2116="Poor &lt;55",$AC$2*0.2%,IF(AND(AB2116="Q",AA2116&lt;&gt;"Wed"),$AC$2*0.4%,IF(AND(AB2116="Q",AA2116="Wed"),$AC$2*0.5%,IF(AND(AB2116="Ave",U2116=100),$AC$2*0.5%,IF(AND(AB2116="ave",U2116="",N2116=1,AG2116="Bush"),$AC$2*1%,IF(AND(AB2116="ave",U2116="",Q2116&gt;100),$AC$2*1.3%,IF(AND(AB2116="ave",U2116=""),$AC$2*1.2%,IF(AND(AB2116="Ave",U2116=200),$AC$2*1%,IF(AND(AB2116="Best",U2116=200),$AC$2*1.5%,IF(AND(AB2116="Best",U2116="",K2116&lt;&gt;"Pro Syd"),$AC$2*0.5%,IF(AND(AB2116="Best",U2116=""),$AC$2*1%,IF(AND(AB2116="Best",U2116=100,Table1[[#This Row],[State]]="NSW"),$AC$2*0.4%,IF(AND(AB2116="Best",U2116=100),$AC$2*1%,IF(Table1[[#This Row],[Adj]]="Nat OK",$AC$2*0.5%,"xxx")))))))))))))))</f>
        <v/>
      </c>
      <c r="AD2116" s="133" t="str">
        <f t="shared" si="427"/>
        <v/>
      </c>
      <c r="AE2116" s="133" t="str">
        <f t="shared" si="428"/>
        <v/>
      </c>
      <c r="AF2116" s="133" t="str">
        <f>VLOOKUP(Table1[[#This Row],[Track]],$F$2672:$H$2715,2,FALSE)</f>
        <v>Vic</v>
      </c>
      <c r="AG2116" s="133" t="str">
        <f>VLOOKUP(Table1[[#This Row],[Track]],$F$2672:$H$2715,3,FALSE)</f>
        <v>Bush</v>
      </c>
      <c r="AH2116" s="133" t="str">
        <f>IF(Table1[[#This Row],[Date]]&lt;$AH$2,"",IF(Table1[[#This Row],[Date]]&lt;$AH$3,"Edge","Elite Combo"))</f>
        <v/>
      </c>
      <c r="AI2116" s="218">
        <f>Table1[[#This Row],[Time]]</f>
        <v>0.53125</v>
      </c>
      <c r="AJ2116" s="219" t="str">
        <f>Table1[[#This Row],[Track]]</f>
        <v>Pakenham</v>
      </c>
      <c r="AK2116" s="216">
        <f>Table1[[#This Row],[Race ]]</f>
        <v>2</v>
      </c>
      <c r="AL2116" s="219">
        <f>Table1[[#This Row],[TAB]]</f>
        <v>1</v>
      </c>
      <c r="AM2116" s="219" t="str">
        <f>Table1[[#This Row],[Selection]]</f>
        <v>Romani Ite Domum</v>
      </c>
      <c r="AN2116" s="220" t="str">
        <f>Table1[[#This Row],[Sources]]</f>
        <v/>
      </c>
      <c r="AO2116" s="219" t="str">
        <f>Table1[[#This Row],[Scale Bet]]</f>
        <v/>
      </c>
    </row>
    <row r="2117" spans="5:41" ht="16.5" customHeight="1" x14ac:dyDescent="0.25">
      <c r="E2117" s="185">
        <v>45647</v>
      </c>
      <c r="F2117" s="35">
        <v>0.53125</v>
      </c>
      <c r="G2117" s="36" t="s">
        <v>32</v>
      </c>
      <c r="H2117" s="36">
        <v>2</v>
      </c>
      <c r="I2117" s="36">
        <v>1</v>
      </c>
      <c r="J2117" s="36" t="s">
        <v>33</v>
      </c>
      <c r="K2117" s="36" t="s">
        <v>13</v>
      </c>
      <c r="L2117" s="165">
        <v>20</v>
      </c>
      <c r="M2117" s="134" t="str">
        <f t="shared" si="416"/>
        <v/>
      </c>
      <c r="N2117" s="36" t="str">
        <f t="shared" si="417"/>
        <v/>
      </c>
      <c r="O2117" s="135" t="str">
        <f t="shared" si="418"/>
        <v/>
      </c>
      <c r="P2117" s="186" t="str">
        <f t="shared" si="419"/>
        <v/>
      </c>
      <c r="Q2117" s="187" t="str">
        <f t="shared" si="420"/>
        <v/>
      </c>
      <c r="R2117" s="150"/>
      <c r="S2117" s="187" t="str">
        <f t="shared" si="421"/>
        <v/>
      </c>
      <c r="T2117" s="136" t="str">
        <f t="shared" si="422"/>
        <v>Romani Ite Domum</v>
      </c>
      <c r="U2117" s="137" t="str">
        <f>IF(P2117="","",IF(N2117=1,"",IF(Q2117="","",IF(Q2117&lt;=100,100,IF(Table1[[#This Row],[Day]]="Wed",100,200)))))</f>
        <v/>
      </c>
      <c r="V2117" s="137" t="str">
        <f t="shared" si="423"/>
        <v/>
      </c>
      <c r="W2117" s="137" t="str">
        <f t="shared" si="424"/>
        <v/>
      </c>
      <c r="X2117" s="133">
        <f>100</f>
        <v>100</v>
      </c>
      <c r="Y2117" s="133" t="str">
        <f t="shared" si="425"/>
        <v/>
      </c>
      <c r="Z2117" s="133">
        <f t="shared" si="426"/>
        <v>-100</v>
      </c>
      <c r="AA2117" s="134" t="str">
        <f>TEXT(Table1[[#This Row],[Date]],"DDD")</f>
        <v>Sat</v>
      </c>
      <c r="AB2117" s="133" t="str">
        <f>IF(OR(G2117="Doomben",G2117="Eagle Farm"),"Q",IF(AND(Q2117&gt;1,Q2117&lt;55,Table1[[#This Row],[Source]]="Nat"),"Nat OK",IF(AND(Table1[[#This Row],[Source]]&lt;&gt;"Nat",Q2117&lt;55),"Poor &lt;55",IF(OR(G2117="Randwick",G2117="Flemington",G2117="Caulfield",G2117="Sandown Lake",G2117="Sandown Hill"),"Best","ave"))))</f>
        <v>ave</v>
      </c>
      <c r="AC2117" s="133" t="str">
        <f>IF(Q2117="","",IF(AB2117="Poor &lt;55",$AC$2*0.2%,IF(AND(AB2117="Q",AA2117&lt;&gt;"Wed"),$AC$2*0.4%,IF(AND(AB2117="Q",AA2117="Wed"),$AC$2*0.5%,IF(AND(AB2117="Ave",U2117=100),$AC$2*0.5%,IF(AND(AB2117="ave",U2117="",N2117=1,AG2117="Bush"),$AC$2*1%,IF(AND(AB2117="ave",U2117="",Q2117&gt;100),$AC$2*1.3%,IF(AND(AB2117="ave",U2117=""),$AC$2*1.2%,IF(AND(AB2117="Ave",U2117=200),$AC$2*1%,IF(AND(AB2117="Best",U2117=200),$AC$2*1.5%,IF(AND(AB2117="Best",U2117="",K2117&lt;&gt;"Pro Syd"),$AC$2*0.5%,IF(AND(AB2117="Best",U2117=""),$AC$2*1%,IF(AND(AB2117="Best",U2117=100,Table1[[#This Row],[State]]="NSW"),$AC$2*0.4%,IF(AND(AB2117="Best",U2117=100),$AC$2*1%,IF(Table1[[#This Row],[Adj]]="Nat OK",$AC$2*0.5%,"xxx")))))))))))))))</f>
        <v/>
      </c>
      <c r="AD2117" s="133" t="str">
        <f t="shared" si="427"/>
        <v/>
      </c>
      <c r="AE2117" s="133" t="str">
        <f t="shared" si="428"/>
        <v/>
      </c>
      <c r="AF2117" s="133" t="str">
        <f>VLOOKUP(Table1[[#This Row],[Track]],$F$2672:$H$2715,2,FALSE)</f>
        <v>Vic</v>
      </c>
      <c r="AG2117" s="133" t="str">
        <f>VLOOKUP(Table1[[#This Row],[Track]],$F$2672:$H$2715,3,FALSE)</f>
        <v>Bush</v>
      </c>
      <c r="AH2117" s="133" t="str">
        <f>IF(Table1[[#This Row],[Date]]&lt;$AH$2,"",IF(Table1[[#This Row],[Date]]&lt;$AH$3,"Edge","Elite Combo"))</f>
        <v/>
      </c>
      <c r="AI2117" s="218">
        <f>Table1[[#This Row],[Time]]</f>
        <v>0.53125</v>
      </c>
      <c r="AJ2117" s="219" t="str">
        <f>Table1[[#This Row],[Track]]</f>
        <v>Pakenham</v>
      </c>
      <c r="AK2117" s="216">
        <f>Table1[[#This Row],[Race ]]</f>
        <v>2</v>
      </c>
      <c r="AL2117" s="219">
        <f>Table1[[#This Row],[TAB]]</f>
        <v>1</v>
      </c>
      <c r="AM2117" s="219" t="str">
        <f>Table1[[#This Row],[Selection]]</f>
        <v>Romani Ite Domum</v>
      </c>
      <c r="AN2117" s="220" t="str">
        <f>Table1[[#This Row],[Sources]]</f>
        <v/>
      </c>
      <c r="AO2117" s="219" t="str">
        <f>Table1[[#This Row],[Scale Bet]]</f>
        <v/>
      </c>
    </row>
    <row r="2118" spans="5:41" ht="16.5" customHeight="1" x14ac:dyDescent="0.25">
      <c r="E2118" s="185">
        <v>45647</v>
      </c>
      <c r="F2118" s="35">
        <v>0.55555555555555558</v>
      </c>
      <c r="G2118" s="36" t="s">
        <v>32</v>
      </c>
      <c r="H2118" s="36">
        <v>3</v>
      </c>
      <c r="I2118" s="36">
        <v>10</v>
      </c>
      <c r="J2118" s="36" t="s">
        <v>42</v>
      </c>
      <c r="K2118" s="36" t="s">
        <v>1</v>
      </c>
      <c r="L2118" s="165">
        <v>10</v>
      </c>
      <c r="M2118" s="134">
        <f t="shared" si="416"/>
        <v>46</v>
      </c>
      <c r="N2118" s="36">
        <f t="shared" si="417"/>
        <v>3</v>
      </c>
      <c r="O2118" s="135" t="str">
        <f t="shared" si="418"/>
        <v>E4-10/Nat-20/Pro Mel-16</v>
      </c>
      <c r="P2118" s="186" t="str">
        <f t="shared" si="419"/>
        <v/>
      </c>
      <c r="Q2118" s="187">
        <f t="shared" si="420"/>
        <v>184</v>
      </c>
      <c r="R2118" s="150">
        <v>2.2000000000000002</v>
      </c>
      <c r="S2118" s="187">
        <f t="shared" si="421"/>
        <v>404.8</v>
      </c>
      <c r="T2118" s="136" t="str">
        <f t="shared" si="422"/>
        <v>Samangu</v>
      </c>
      <c r="U2118" s="137" t="str">
        <f>IF(P2118="","",IF(N2118=1,"",IF(Q2118="","",IF(Q2118&lt;=100,100,IF(Table1[[#This Row],[Day]]="Wed",100,200)))))</f>
        <v/>
      </c>
      <c r="V2118" s="137" t="str">
        <f t="shared" si="423"/>
        <v/>
      </c>
      <c r="W2118" s="137" t="str">
        <f t="shared" si="424"/>
        <v/>
      </c>
      <c r="X2118" s="133">
        <f>100</f>
        <v>100</v>
      </c>
      <c r="Y2118" s="133">
        <f t="shared" si="425"/>
        <v>220.00000000000003</v>
      </c>
      <c r="Z2118" s="133">
        <f t="shared" si="426"/>
        <v>120.00000000000003</v>
      </c>
      <c r="AA2118" s="134" t="str">
        <f>TEXT(Table1[[#This Row],[Date]],"DDD")</f>
        <v>Sat</v>
      </c>
      <c r="AB2118" s="133" t="str">
        <f>IF(OR(G2118="Doomben",G2118="Eagle Farm"),"Q",IF(AND(Q2118&gt;1,Q2118&lt;55,Table1[[#This Row],[Source]]="Nat"),"Nat OK",IF(AND(Table1[[#This Row],[Source]]&lt;&gt;"Nat",Q2118&lt;55),"Poor &lt;55",IF(OR(G2118="Randwick",G2118="Flemington",G2118="Caulfield",G2118="Sandown Lake",G2118="Sandown Hill"),"Best","ave"))))</f>
        <v>ave</v>
      </c>
      <c r="AC2118" s="133">
        <f>IF(Q2118="","",IF(AB2118="Poor &lt;55",$AC$2*0.2%,IF(AND(AB2118="Q",AA2118&lt;&gt;"Wed"),$AC$2*0.4%,IF(AND(AB2118="Q",AA2118="Wed"),$AC$2*0.5%,IF(AND(AB2118="Ave",U2118=100),$AC$2*0.5%,IF(AND(AB2118="ave",U2118="",N2118=1,AG2118="Bush"),$AC$2*1%,IF(AND(AB2118="ave",U2118="",Q2118&gt;100),$AC$2*1.3%,IF(AND(AB2118="ave",U2118=""),$AC$2*1.2%,IF(AND(AB2118="Ave",U2118=200),$AC$2*1%,IF(AND(AB2118="Best",U2118=200),$AC$2*1.5%,IF(AND(AB2118="Best",U2118="",K2118&lt;&gt;"Pro Syd"),$AC$2*0.5%,IF(AND(AB2118="Best",U2118=""),$AC$2*1%,IF(AND(AB2118="Best",U2118=100,Table1[[#This Row],[State]]="NSW"),$AC$2*0.4%,IF(AND(AB2118="Best",U2118=100),$AC$2*1%,IF(Table1[[#This Row],[Adj]]="Nat OK",$AC$2*0.5%,"xxx")))))))))))))))</f>
        <v>130</v>
      </c>
      <c r="AD2118" s="133">
        <f t="shared" si="427"/>
        <v>286</v>
      </c>
      <c r="AE2118" s="133">
        <f t="shared" si="428"/>
        <v>156</v>
      </c>
      <c r="AF2118" s="133" t="str">
        <f>VLOOKUP(Table1[[#This Row],[Track]],$F$2672:$H$2715,2,FALSE)</f>
        <v>Vic</v>
      </c>
      <c r="AG2118" s="133" t="str">
        <f>VLOOKUP(Table1[[#This Row],[Track]],$F$2672:$H$2715,3,FALSE)</f>
        <v>Bush</v>
      </c>
      <c r="AH2118" s="133" t="str">
        <f>IF(Table1[[#This Row],[Date]]&lt;$AH$2,"",IF(Table1[[#This Row],[Date]]&lt;$AH$3,"Edge","Elite Combo"))</f>
        <v/>
      </c>
      <c r="AI2118" s="218">
        <f>Table1[[#This Row],[Time]]</f>
        <v>0.55555555555555558</v>
      </c>
      <c r="AJ2118" s="219" t="str">
        <f>Table1[[#This Row],[Track]]</f>
        <v>Pakenham</v>
      </c>
      <c r="AK2118" s="216">
        <f>Table1[[#This Row],[Race ]]</f>
        <v>3</v>
      </c>
      <c r="AL2118" s="219">
        <f>Table1[[#This Row],[TAB]]</f>
        <v>10</v>
      </c>
      <c r="AM2118" s="219" t="str">
        <f>Table1[[#This Row],[Selection]]</f>
        <v>Samangu</v>
      </c>
      <c r="AN2118" s="220" t="str">
        <f>Table1[[#This Row],[Sources]]</f>
        <v>E4-10/Nat-20/Pro Mel-16</v>
      </c>
      <c r="AO2118" s="219">
        <f>Table1[[#This Row],[Scale Bet]]</f>
        <v>130</v>
      </c>
    </row>
    <row r="2119" spans="5:41" ht="16.5" customHeight="1" x14ac:dyDescent="0.25">
      <c r="E2119" s="185">
        <v>45647</v>
      </c>
      <c r="F2119" s="35">
        <v>0.55555555555555558</v>
      </c>
      <c r="G2119" s="36" t="s">
        <v>32</v>
      </c>
      <c r="H2119" s="36">
        <v>3</v>
      </c>
      <c r="I2119" s="36">
        <v>10</v>
      </c>
      <c r="J2119" s="36" t="s">
        <v>42</v>
      </c>
      <c r="K2119" s="36" t="s">
        <v>13</v>
      </c>
      <c r="L2119" s="165">
        <v>20</v>
      </c>
      <c r="M2119" s="134" t="str">
        <f t="shared" ref="M2119:M2182" si="429">IF(AND(J2119=J2118,E2119=E2118),"",IF(AND(E2119=E2122,J2119=J2122),L2119+L2120+L2121+L2122,IF(AND(E2119=E2121,J2119=J2121),L2119+L2120+L2121,IF(AND(E2119=E2120,J2119=J2120),L2119+L2120,L2119))))</f>
        <v/>
      </c>
      <c r="N2119" s="36" t="str">
        <f t="shared" ref="N2119:N2182" si="430">IF(M2119=L2119,1,IF(M2119="","",IF(AND(E2119=E2122,J2119=J2122),4,IF(AND(E2119=E2121,J2119=J2121),3,IF(AND(E2119=E2120,J2119=J2120),2,"XXX")))))</f>
        <v/>
      </c>
      <c r="O2119" s="135" t="str">
        <f t="shared" ref="O2119:O2182" si="431">IF(N2119="","",IF(N2119=4,K2119&amp;"-"&amp;L2119&amp;"/"&amp;K2120&amp;"-"&amp;L2120&amp;"/"&amp;K2121&amp;"-"&amp;L2121&amp;"/"&amp;K2122&amp;"-"&amp;L2122,IF(N2119=3,K2119&amp;"-"&amp;L2119&amp;"/"&amp;K2120&amp;"-"&amp;L2120&amp;"/"&amp;K2121&amp;"-"&amp;L2121,IF(N2119=2,K2119&amp;"-"&amp;L2119&amp;"/"&amp;K2120&amp;"-"&amp;L2120,IF(N2119=1,K2119&amp;"-"&amp;L2119,"""""xxx")))))</f>
        <v/>
      </c>
      <c r="P2119" s="186" t="str">
        <f t="shared" ref="P2119:P2182" si="432">IF(OR(G2119="Randwick",G2119="Rosehill",G2119="Flemington",G2119="Caulfield",G2119="Sandown Lake",G2119="Sandown Hill",G2119="Moonee Valley"),"OK","")</f>
        <v/>
      </c>
      <c r="Q2119" s="187" t="str">
        <f t="shared" ref="Q2119:Q2182" si="433">IF(M2119="","",(M2119*($Q$1/1000)/$R$1)*$Q$2)</f>
        <v/>
      </c>
      <c r="R2119" s="150">
        <v>2.2000000000000002</v>
      </c>
      <c r="S2119" s="187" t="str">
        <f t="shared" ref="S2119:S2182" si="434">IF(Q2119="","",IF(R2119="","",R2119*Q2119))</f>
        <v/>
      </c>
      <c r="T2119" s="136" t="str">
        <f t="shared" ref="T2119:T2182" si="435">TRIM(PROPER(J2119))</f>
        <v>Samangu</v>
      </c>
      <c r="U2119" s="137" t="str">
        <f>IF(P2119="","",IF(N2119=1,"",IF(Q2119="","",IF(Q2119&lt;=100,100,IF(Table1[[#This Row],[Day]]="Wed",100,200)))))</f>
        <v/>
      </c>
      <c r="V2119" s="137" t="str">
        <f t="shared" ref="V2119:V2182" si="436">IF(U2119="","",IF(R2119="","",U2119*R2119))</f>
        <v/>
      </c>
      <c r="W2119" s="137" t="str">
        <f t="shared" ref="W2119:W2182" si="437">IF(U2119="","",IF(V2119="",U2119*-1,V2119-U2119))</f>
        <v/>
      </c>
      <c r="X2119" s="133">
        <f>100</f>
        <v>100</v>
      </c>
      <c r="Y2119" s="133">
        <f t="shared" ref="Y2119:Y2182" si="438">IF(R2119="","",X2119*R2119)</f>
        <v>220.00000000000003</v>
      </c>
      <c r="Z2119" s="133">
        <f t="shared" ref="Z2119:Z2182" si="439">IF(Y2119="",X2119*-1,Y2119-X2118)</f>
        <v>120.00000000000003</v>
      </c>
      <c r="AA2119" s="134" t="str">
        <f>TEXT(Table1[[#This Row],[Date]],"DDD")</f>
        <v>Sat</v>
      </c>
      <c r="AB2119" s="133" t="str">
        <f>IF(OR(G2119="Doomben",G2119="Eagle Farm"),"Q",IF(AND(Q2119&gt;1,Q2119&lt;55,Table1[[#This Row],[Source]]="Nat"),"Nat OK",IF(AND(Table1[[#This Row],[Source]]&lt;&gt;"Nat",Q2119&lt;55),"Poor &lt;55",IF(OR(G2119="Randwick",G2119="Flemington",G2119="Caulfield",G2119="Sandown Lake",G2119="Sandown Hill"),"Best","ave"))))</f>
        <v>ave</v>
      </c>
      <c r="AC2119" s="133" t="str">
        <f>IF(Q2119="","",IF(AB2119="Poor &lt;55",$AC$2*0.2%,IF(AND(AB2119="Q",AA2119&lt;&gt;"Wed"),$AC$2*0.4%,IF(AND(AB2119="Q",AA2119="Wed"),$AC$2*0.5%,IF(AND(AB2119="Ave",U2119=100),$AC$2*0.5%,IF(AND(AB2119="ave",U2119="",N2119=1,AG2119="Bush"),$AC$2*1%,IF(AND(AB2119="ave",U2119="",Q2119&gt;100),$AC$2*1.3%,IF(AND(AB2119="ave",U2119=""),$AC$2*1.2%,IF(AND(AB2119="Ave",U2119=200),$AC$2*1%,IF(AND(AB2119="Best",U2119=200),$AC$2*1.5%,IF(AND(AB2119="Best",U2119="",K2119&lt;&gt;"Pro Syd"),$AC$2*0.5%,IF(AND(AB2119="Best",U2119=""),$AC$2*1%,IF(AND(AB2119="Best",U2119=100,Table1[[#This Row],[State]]="NSW"),$AC$2*0.4%,IF(AND(AB2119="Best",U2119=100),$AC$2*1%,IF(Table1[[#This Row],[Adj]]="Nat OK",$AC$2*0.5%,"xxx")))))))))))))))</f>
        <v/>
      </c>
      <c r="AD2119" s="133" t="str">
        <f t="shared" ref="AD2119:AD2182" si="440">IF(AC2119="","",IF(R2119="","",AC2119*R2119))</f>
        <v/>
      </c>
      <c r="AE2119" s="133" t="str">
        <f t="shared" ref="AE2119:AE2182" si="441">IF(AC2119="","",IF(AD2119="",AC2119*-1,AD2119-AC2119))</f>
        <v/>
      </c>
      <c r="AF2119" s="133" t="str">
        <f>VLOOKUP(Table1[[#This Row],[Track]],$F$2672:$H$2715,2,FALSE)</f>
        <v>Vic</v>
      </c>
      <c r="AG2119" s="133" t="str">
        <f>VLOOKUP(Table1[[#This Row],[Track]],$F$2672:$H$2715,3,FALSE)</f>
        <v>Bush</v>
      </c>
      <c r="AH2119" s="133" t="str">
        <f>IF(Table1[[#This Row],[Date]]&lt;$AH$2,"",IF(Table1[[#This Row],[Date]]&lt;$AH$3,"Edge","Elite Combo"))</f>
        <v/>
      </c>
      <c r="AI2119" s="218">
        <f>Table1[[#This Row],[Time]]</f>
        <v>0.55555555555555558</v>
      </c>
      <c r="AJ2119" s="219" t="str">
        <f>Table1[[#This Row],[Track]]</f>
        <v>Pakenham</v>
      </c>
      <c r="AK2119" s="216">
        <f>Table1[[#This Row],[Race ]]</f>
        <v>3</v>
      </c>
      <c r="AL2119" s="219">
        <f>Table1[[#This Row],[TAB]]</f>
        <v>10</v>
      </c>
      <c r="AM2119" s="219" t="str">
        <f>Table1[[#This Row],[Selection]]</f>
        <v>Samangu</v>
      </c>
      <c r="AN2119" s="220" t="str">
        <f>Table1[[#This Row],[Sources]]</f>
        <v/>
      </c>
      <c r="AO2119" s="219" t="str">
        <f>Table1[[#This Row],[Scale Bet]]</f>
        <v/>
      </c>
    </row>
    <row r="2120" spans="5:41" ht="16.5" customHeight="1" x14ac:dyDescent="0.25">
      <c r="E2120" s="185">
        <v>45647</v>
      </c>
      <c r="F2120" s="35">
        <v>0.55555555555555558</v>
      </c>
      <c r="G2120" s="36" t="s">
        <v>32</v>
      </c>
      <c r="H2120" s="36">
        <v>3</v>
      </c>
      <c r="I2120" s="36">
        <v>10</v>
      </c>
      <c r="J2120" s="36" t="s">
        <v>42</v>
      </c>
      <c r="K2120" s="36" t="s">
        <v>18</v>
      </c>
      <c r="L2120" s="165">
        <v>16</v>
      </c>
      <c r="M2120" s="134" t="str">
        <f t="shared" si="429"/>
        <v/>
      </c>
      <c r="N2120" s="36" t="str">
        <f t="shared" si="430"/>
        <v/>
      </c>
      <c r="O2120" s="135" t="str">
        <f t="shared" si="431"/>
        <v/>
      </c>
      <c r="P2120" s="186" t="str">
        <f t="shared" si="432"/>
        <v/>
      </c>
      <c r="Q2120" s="187" t="str">
        <f t="shared" si="433"/>
        <v/>
      </c>
      <c r="R2120" s="150">
        <v>2.2000000000000002</v>
      </c>
      <c r="S2120" s="187" t="str">
        <f t="shared" si="434"/>
        <v/>
      </c>
      <c r="T2120" s="136" t="str">
        <f t="shared" si="435"/>
        <v>Samangu</v>
      </c>
      <c r="U2120" s="137" t="str">
        <f>IF(P2120="","",IF(N2120=1,"",IF(Q2120="","",IF(Q2120&lt;=100,100,IF(Table1[[#This Row],[Day]]="Wed",100,200)))))</f>
        <v/>
      </c>
      <c r="V2120" s="137" t="str">
        <f t="shared" si="436"/>
        <v/>
      </c>
      <c r="W2120" s="137" t="str">
        <f t="shared" si="437"/>
        <v/>
      </c>
      <c r="X2120" s="133">
        <f>100</f>
        <v>100</v>
      </c>
      <c r="Y2120" s="133">
        <f t="shared" si="438"/>
        <v>220.00000000000003</v>
      </c>
      <c r="Z2120" s="133">
        <f t="shared" si="439"/>
        <v>120.00000000000003</v>
      </c>
      <c r="AA2120" s="134" t="str">
        <f>TEXT(Table1[[#This Row],[Date]],"DDD")</f>
        <v>Sat</v>
      </c>
      <c r="AB2120" s="133" t="str">
        <f>IF(OR(G2120="Doomben",G2120="Eagle Farm"),"Q",IF(AND(Q2120&gt;1,Q2120&lt;55,Table1[[#This Row],[Source]]="Nat"),"Nat OK",IF(AND(Table1[[#This Row],[Source]]&lt;&gt;"Nat",Q2120&lt;55),"Poor &lt;55",IF(OR(G2120="Randwick",G2120="Flemington",G2120="Caulfield",G2120="Sandown Lake",G2120="Sandown Hill"),"Best","ave"))))</f>
        <v>ave</v>
      </c>
      <c r="AC2120" s="133" t="str">
        <f>IF(Q2120="","",IF(AB2120="Poor &lt;55",$AC$2*0.2%,IF(AND(AB2120="Q",AA2120&lt;&gt;"Wed"),$AC$2*0.4%,IF(AND(AB2120="Q",AA2120="Wed"),$AC$2*0.5%,IF(AND(AB2120="Ave",U2120=100),$AC$2*0.5%,IF(AND(AB2120="ave",U2120="",N2120=1,AG2120="Bush"),$AC$2*1%,IF(AND(AB2120="ave",U2120="",Q2120&gt;100),$AC$2*1.3%,IF(AND(AB2120="ave",U2120=""),$AC$2*1.2%,IF(AND(AB2120="Ave",U2120=200),$AC$2*1%,IF(AND(AB2120="Best",U2120=200),$AC$2*1.5%,IF(AND(AB2120="Best",U2120="",K2120&lt;&gt;"Pro Syd"),$AC$2*0.5%,IF(AND(AB2120="Best",U2120=""),$AC$2*1%,IF(AND(AB2120="Best",U2120=100,Table1[[#This Row],[State]]="NSW"),$AC$2*0.4%,IF(AND(AB2120="Best",U2120=100),$AC$2*1%,IF(Table1[[#This Row],[Adj]]="Nat OK",$AC$2*0.5%,"xxx")))))))))))))))</f>
        <v/>
      </c>
      <c r="AD2120" s="133" t="str">
        <f t="shared" si="440"/>
        <v/>
      </c>
      <c r="AE2120" s="133" t="str">
        <f t="shared" si="441"/>
        <v/>
      </c>
      <c r="AF2120" s="133" t="str">
        <f>VLOOKUP(Table1[[#This Row],[Track]],$F$2672:$H$2715,2,FALSE)</f>
        <v>Vic</v>
      </c>
      <c r="AG2120" s="133" t="str">
        <f>VLOOKUP(Table1[[#This Row],[Track]],$F$2672:$H$2715,3,FALSE)</f>
        <v>Bush</v>
      </c>
      <c r="AH2120" s="133" t="str">
        <f>IF(Table1[[#This Row],[Date]]&lt;$AH$2,"",IF(Table1[[#This Row],[Date]]&lt;$AH$3,"Edge","Elite Combo"))</f>
        <v/>
      </c>
      <c r="AI2120" s="218">
        <f>Table1[[#This Row],[Time]]</f>
        <v>0.55555555555555558</v>
      </c>
      <c r="AJ2120" s="219" t="str">
        <f>Table1[[#This Row],[Track]]</f>
        <v>Pakenham</v>
      </c>
      <c r="AK2120" s="216">
        <f>Table1[[#This Row],[Race ]]</f>
        <v>3</v>
      </c>
      <c r="AL2120" s="219">
        <f>Table1[[#This Row],[TAB]]</f>
        <v>10</v>
      </c>
      <c r="AM2120" s="219" t="str">
        <f>Table1[[#This Row],[Selection]]</f>
        <v>Samangu</v>
      </c>
      <c r="AN2120" s="220" t="str">
        <f>Table1[[#This Row],[Sources]]</f>
        <v/>
      </c>
      <c r="AO2120" s="219" t="str">
        <f>Table1[[#This Row],[Scale Bet]]</f>
        <v/>
      </c>
    </row>
    <row r="2121" spans="5:41" ht="16.5" customHeight="1" x14ac:dyDescent="0.25">
      <c r="E2121" s="185">
        <v>45647</v>
      </c>
      <c r="F2121" s="35">
        <v>0.55555555555555558</v>
      </c>
      <c r="G2121" s="36" t="s">
        <v>32</v>
      </c>
      <c r="H2121" s="36">
        <v>3</v>
      </c>
      <c r="I2121" s="36">
        <v>7</v>
      </c>
      <c r="J2121" s="36" t="s">
        <v>34</v>
      </c>
      <c r="K2121" s="36" t="s">
        <v>40</v>
      </c>
      <c r="L2121" s="165">
        <v>12</v>
      </c>
      <c r="M2121" s="134">
        <f t="shared" si="429"/>
        <v>25</v>
      </c>
      <c r="N2121" s="36">
        <f t="shared" si="430"/>
        <v>2</v>
      </c>
      <c r="O2121" s="135" t="str">
        <f t="shared" si="431"/>
        <v>Edge-12/Pro Mel-13</v>
      </c>
      <c r="P2121" s="186" t="str">
        <f t="shared" si="432"/>
        <v/>
      </c>
      <c r="Q2121" s="187">
        <f t="shared" si="433"/>
        <v>100</v>
      </c>
      <c r="R2121" s="150"/>
      <c r="S2121" s="187" t="str">
        <f t="shared" si="434"/>
        <v/>
      </c>
      <c r="T2121" s="136" t="str">
        <f t="shared" si="435"/>
        <v>Sisterhood</v>
      </c>
      <c r="U2121" s="137" t="str">
        <f>IF(P2121="","",IF(N2121=1,"",IF(Q2121="","",IF(Q2121&lt;=100,100,IF(Table1[[#This Row],[Day]]="Wed",100,200)))))</f>
        <v/>
      </c>
      <c r="V2121" s="137" t="str">
        <f t="shared" si="436"/>
        <v/>
      </c>
      <c r="W2121" s="137" t="str">
        <f t="shared" si="437"/>
        <v/>
      </c>
      <c r="X2121" s="133">
        <f>100</f>
        <v>100</v>
      </c>
      <c r="Y2121" s="133" t="str">
        <f t="shared" si="438"/>
        <v/>
      </c>
      <c r="Z2121" s="133">
        <f t="shared" si="439"/>
        <v>-100</v>
      </c>
      <c r="AA2121" s="134" t="str">
        <f>TEXT(Table1[[#This Row],[Date]],"DDD")</f>
        <v>Sat</v>
      </c>
      <c r="AB2121" s="133" t="str">
        <f>IF(OR(G2121="Doomben",G2121="Eagle Farm"),"Q",IF(AND(Q2121&gt;1,Q2121&lt;55,Table1[[#This Row],[Source]]="Nat"),"Nat OK",IF(AND(Table1[[#This Row],[Source]]&lt;&gt;"Nat",Q2121&lt;55),"Poor &lt;55",IF(OR(G2121="Randwick",G2121="Flemington",G2121="Caulfield",G2121="Sandown Lake",G2121="Sandown Hill"),"Best","ave"))))</f>
        <v>ave</v>
      </c>
      <c r="AC2121" s="133">
        <f>IF(Q2121="","",IF(AB2121="Poor &lt;55",$AC$2*0.2%,IF(AND(AB2121="Q",AA2121&lt;&gt;"Wed"),$AC$2*0.4%,IF(AND(AB2121="Q",AA2121="Wed"),$AC$2*0.5%,IF(AND(AB2121="Ave",U2121=100),$AC$2*0.5%,IF(AND(AB2121="ave",U2121="",N2121=1,AG2121="Bush"),$AC$2*1%,IF(AND(AB2121="ave",U2121="",Q2121&gt;100),$AC$2*1.3%,IF(AND(AB2121="ave",U2121=""),$AC$2*1.2%,IF(AND(AB2121="Ave",U2121=200),$AC$2*1%,IF(AND(AB2121="Best",U2121=200),$AC$2*1.5%,IF(AND(AB2121="Best",U2121="",K2121&lt;&gt;"Pro Syd"),$AC$2*0.5%,IF(AND(AB2121="Best",U2121=""),$AC$2*1%,IF(AND(AB2121="Best",U2121=100,Table1[[#This Row],[State]]="NSW"),$AC$2*0.4%,IF(AND(AB2121="Best",U2121=100),$AC$2*1%,IF(Table1[[#This Row],[Adj]]="Nat OK",$AC$2*0.5%,"xxx")))))))))))))))</f>
        <v>120</v>
      </c>
      <c r="AD2121" s="133" t="str">
        <f t="shared" si="440"/>
        <v/>
      </c>
      <c r="AE2121" s="133">
        <f t="shared" si="441"/>
        <v>-120</v>
      </c>
      <c r="AF2121" s="133" t="str">
        <f>VLOOKUP(Table1[[#This Row],[Track]],$F$2672:$H$2715,2,FALSE)</f>
        <v>Vic</v>
      </c>
      <c r="AG2121" s="133" t="str">
        <f>VLOOKUP(Table1[[#This Row],[Track]],$F$2672:$H$2715,3,FALSE)</f>
        <v>Bush</v>
      </c>
      <c r="AH2121" s="133" t="str">
        <f>IF(Table1[[#This Row],[Date]]&lt;$AH$2,"",IF(Table1[[#This Row],[Date]]&lt;$AH$3,"Edge","Elite Combo"))</f>
        <v/>
      </c>
      <c r="AI2121" s="218">
        <f>Table1[[#This Row],[Time]]</f>
        <v>0.55555555555555558</v>
      </c>
      <c r="AJ2121" s="219" t="str">
        <f>Table1[[#This Row],[Track]]</f>
        <v>Pakenham</v>
      </c>
      <c r="AK2121" s="216">
        <f>Table1[[#This Row],[Race ]]</f>
        <v>3</v>
      </c>
      <c r="AL2121" s="219">
        <f>Table1[[#This Row],[TAB]]</f>
        <v>7</v>
      </c>
      <c r="AM2121" s="219" t="str">
        <f>Table1[[#This Row],[Selection]]</f>
        <v>Sisterhood</v>
      </c>
      <c r="AN2121" s="220" t="str">
        <f>Table1[[#This Row],[Sources]]</f>
        <v>Edge-12/Pro Mel-13</v>
      </c>
      <c r="AO2121" s="219">
        <f>Table1[[#This Row],[Scale Bet]]</f>
        <v>120</v>
      </c>
    </row>
    <row r="2122" spans="5:41" ht="16.5" customHeight="1" x14ac:dyDescent="0.25">
      <c r="E2122" s="185">
        <v>45647</v>
      </c>
      <c r="F2122" s="35">
        <v>0.55555555555555558</v>
      </c>
      <c r="G2122" s="36" t="s">
        <v>32</v>
      </c>
      <c r="H2122" s="36">
        <v>3</v>
      </c>
      <c r="I2122" s="36">
        <v>7</v>
      </c>
      <c r="J2122" s="36" t="s">
        <v>34</v>
      </c>
      <c r="K2122" s="36" t="s">
        <v>18</v>
      </c>
      <c r="L2122" s="165">
        <v>13</v>
      </c>
      <c r="M2122" s="134" t="str">
        <f t="shared" si="429"/>
        <v/>
      </c>
      <c r="N2122" s="36" t="str">
        <f t="shared" si="430"/>
        <v/>
      </c>
      <c r="O2122" s="135" t="str">
        <f t="shared" si="431"/>
        <v/>
      </c>
      <c r="P2122" s="186" t="str">
        <f t="shared" si="432"/>
        <v/>
      </c>
      <c r="Q2122" s="187" t="str">
        <f t="shared" si="433"/>
        <v/>
      </c>
      <c r="R2122" s="150"/>
      <c r="S2122" s="187" t="str">
        <f t="shared" si="434"/>
        <v/>
      </c>
      <c r="T2122" s="136" t="str">
        <f t="shared" si="435"/>
        <v>Sisterhood</v>
      </c>
      <c r="U2122" s="137" t="str">
        <f>IF(P2122="","",IF(N2122=1,"",IF(Q2122="","",IF(Q2122&lt;=100,100,IF(Table1[[#This Row],[Day]]="Wed",100,200)))))</f>
        <v/>
      </c>
      <c r="V2122" s="137" t="str">
        <f t="shared" si="436"/>
        <v/>
      </c>
      <c r="W2122" s="137" t="str">
        <f t="shared" si="437"/>
        <v/>
      </c>
      <c r="X2122" s="133">
        <f>100</f>
        <v>100</v>
      </c>
      <c r="Y2122" s="133" t="str">
        <f t="shared" si="438"/>
        <v/>
      </c>
      <c r="Z2122" s="133">
        <f t="shared" si="439"/>
        <v>-100</v>
      </c>
      <c r="AA2122" s="134" t="str">
        <f>TEXT(Table1[[#This Row],[Date]],"DDD")</f>
        <v>Sat</v>
      </c>
      <c r="AB2122" s="133" t="str">
        <f>IF(OR(G2122="Doomben",G2122="Eagle Farm"),"Q",IF(AND(Q2122&gt;1,Q2122&lt;55,Table1[[#This Row],[Source]]="Nat"),"Nat OK",IF(AND(Table1[[#This Row],[Source]]&lt;&gt;"Nat",Q2122&lt;55),"Poor &lt;55",IF(OR(G2122="Randwick",G2122="Flemington",G2122="Caulfield",G2122="Sandown Lake",G2122="Sandown Hill"),"Best","ave"))))</f>
        <v>ave</v>
      </c>
      <c r="AC2122" s="133" t="str">
        <f>IF(Q2122="","",IF(AB2122="Poor &lt;55",$AC$2*0.2%,IF(AND(AB2122="Q",AA2122&lt;&gt;"Wed"),$AC$2*0.4%,IF(AND(AB2122="Q",AA2122="Wed"),$AC$2*0.5%,IF(AND(AB2122="Ave",U2122=100),$AC$2*0.5%,IF(AND(AB2122="ave",U2122="",N2122=1,AG2122="Bush"),$AC$2*1%,IF(AND(AB2122="ave",U2122="",Q2122&gt;100),$AC$2*1.3%,IF(AND(AB2122="ave",U2122=""),$AC$2*1.2%,IF(AND(AB2122="Ave",U2122=200),$AC$2*1%,IF(AND(AB2122="Best",U2122=200),$AC$2*1.5%,IF(AND(AB2122="Best",U2122="",K2122&lt;&gt;"Pro Syd"),$AC$2*0.5%,IF(AND(AB2122="Best",U2122=""),$AC$2*1%,IF(AND(AB2122="Best",U2122=100,Table1[[#This Row],[State]]="NSW"),$AC$2*0.4%,IF(AND(AB2122="Best",U2122=100),$AC$2*1%,IF(Table1[[#This Row],[Adj]]="Nat OK",$AC$2*0.5%,"xxx")))))))))))))))</f>
        <v/>
      </c>
      <c r="AD2122" s="133" t="str">
        <f t="shared" si="440"/>
        <v/>
      </c>
      <c r="AE2122" s="133" t="str">
        <f t="shared" si="441"/>
        <v/>
      </c>
      <c r="AF2122" s="133" t="str">
        <f>VLOOKUP(Table1[[#This Row],[Track]],$F$2672:$H$2715,2,FALSE)</f>
        <v>Vic</v>
      </c>
      <c r="AG2122" s="133" t="str">
        <f>VLOOKUP(Table1[[#This Row],[Track]],$F$2672:$H$2715,3,FALSE)</f>
        <v>Bush</v>
      </c>
      <c r="AH2122" s="133" t="str">
        <f>IF(Table1[[#This Row],[Date]]&lt;$AH$2,"",IF(Table1[[#This Row],[Date]]&lt;$AH$3,"Edge","Elite Combo"))</f>
        <v/>
      </c>
      <c r="AI2122" s="218">
        <f>Table1[[#This Row],[Time]]</f>
        <v>0.55555555555555558</v>
      </c>
      <c r="AJ2122" s="219" t="str">
        <f>Table1[[#This Row],[Track]]</f>
        <v>Pakenham</v>
      </c>
      <c r="AK2122" s="216">
        <f>Table1[[#This Row],[Race ]]</f>
        <v>3</v>
      </c>
      <c r="AL2122" s="219">
        <f>Table1[[#This Row],[TAB]]</f>
        <v>7</v>
      </c>
      <c r="AM2122" s="219" t="str">
        <f>Table1[[#This Row],[Selection]]</f>
        <v>Sisterhood</v>
      </c>
      <c r="AN2122" s="220" t="str">
        <f>Table1[[#This Row],[Sources]]</f>
        <v/>
      </c>
      <c r="AO2122" s="219" t="str">
        <f>Table1[[#This Row],[Scale Bet]]</f>
        <v/>
      </c>
    </row>
    <row r="2123" spans="5:41" ht="16.5" customHeight="1" x14ac:dyDescent="0.25">
      <c r="E2123" s="185">
        <v>45647</v>
      </c>
      <c r="F2123" s="35">
        <v>0.56944444444444442</v>
      </c>
      <c r="G2123" s="36" t="s">
        <v>22</v>
      </c>
      <c r="H2123" s="36">
        <v>3</v>
      </c>
      <c r="I2123" s="36">
        <v>13</v>
      </c>
      <c r="J2123" s="36" t="s">
        <v>78</v>
      </c>
      <c r="K2123" s="36" t="s">
        <v>60</v>
      </c>
      <c r="L2123" s="165">
        <v>15</v>
      </c>
      <c r="M2123" s="134">
        <f t="shared" si="429"/>
        <v>15</v>
      </c>
      <c r="N2123" s="36">
        <f t="shared" si="430"/>
        <v>1</v>
      </c>
      <c r="O2123" s="135" t="str">
        <f t="shared" si="431"/>
        <v>Pro Syd-15</v>
      </c>
      <c r="P2123" s="186" t="str">
        <f t="shared" si="432"/>
        <v>OK</v>
      </c>
      <c r="Q2123" s="187">
        <f t="shared" si="433"/>
        <v>60</v>
      </c>
      <c r="R2123" s="150"/>
      <c r="S2123" s="187" t="str">
        <f t="shared" si="434"/>
        <v/>
      </c>
      <c r="T2123" s="136" t="str">
        <f t="shared" si="435"/>
        <v>Callistemon</v>
      </c>
      <c r="U2123" s="137" t="str">
        <f>IF(P2123="","",IF(N2123=1,"",IF(Q2123="","",IF(Q2123&lt;=100,100,IF(Table1[[#This Row],[Day]]="Wed",100,200)))))</f>
        <v/>
      </c>
      <c r="V2123" s="137" t="str">
        <f t="shared" si="436"/>
        <v/>
      </c>
      <c r="W2123" s="137" t="str">
        <f t="shared" si="437"/>
        <v/>
      </c>
      <c r="X2123" s="133">
        <f>100</f>
        <v>100</v>
      </c>
      <c r="Y2123" s="133" t="str">
        <f t="shared" si="438"/>
        <v/>
      </c>
      <c r="Z2123" s="133">
        <f t="shared" si="439"/>
        <v>-100</v>
      </c>
      <c r="AA2123" s="134" t="str">
        <f>TEXT(Table1[[#This Row],[Date]],"DDD")</f>
        <v>Sat</v>
      </c>
      <c r="AB2123" s="133" t="str">
        <f>IF(OR(G2123="Doomben",G2123="Eagle Farm"),"Q",IF(AND(Q2123&gt;1,Q2123&lt;55,Table1[[#This Row],[Source]]="Nat"),"Nat OK",IF(AND(Table1[[#This Row],[Source]]&lt;&gt;"Nat",Q2123&lt;55),"Poor &lt;55",IF(OR(G2123="Randwick",G2123="Flemington",G2123="Caulfield",G2123="Sandown Lake",G2123="Sandown Hill"),"Best","ave"))))</f>
        <v>Best</v>
      </c>
      <c r="AC2123" s="133">
        <f>IF(Q2123="","",IF(AB2123="Poor &lt;55",$AC$2*0.2%,IF(AND(AB2123="Q",AA2123&lt;&gt;"Wed"),$AC$2*0.4%,IF(AND(AB2123="Q",AA2123="Wed"),$AC$2*0.5%,IF(AND(AB2123="Ave",U2123=100),$AC$2*0.5%,IF(AND(AB2123="ave",U2123="",N2123=1,AG2123="Bush"),$AC$2*1%,IF(AND(AB2123="ave",U2123="",Q2123&gt;100),$AC$2*1.3%,IF(AND(AB2123="ave",U2123=""),$AC$2*1.2%,IF(AND(AB2123="Ave",U2123=200),$AC$2*1%,IF(AND(AB2123="Best",U2123=200),$AC$2*1.5%,IF(AND(AB2123="Best",U2123="",K2123&lt;&gt;"Pro Syd"),$AC$2*0.5%,IF(AND(AB2123="Best",U2123=""),$AC$2*1%,IF(AND(AB2123="Best",U2123=100,Table1[[#This Row],[State]]="NSW"),$AC$2*0.4%,IF(AND(AB2123="Best",U2123=100),$AC$2*1%,IF(Table1[[#This Row],[Adj]]="Nat OK",$AC$2*0.5%,"xxx")))))))))))))))</f>
        <v>100</v>
      </c>
      <c r="AD2123" s="133" t="str">
        <f t="shared" si="440"/>
        <v/>
      </c>
      <c r="AE2123" s="133">
        <f t="shared" si="441"/>
        <v>-100</v>
      </c>
      <c r="AF2123" s="133" t="str">
        <f>VLOOKUP(Table1[[#This Row],[Track]],$F$2672:$H$2715,2,FALSE)</f>
        <v>NSW</v>
      </c>
      <c r="AG2123" s="133" t="str">
        <f>VLOOKUP(Table1[[#This Row],[Track]],$F$2672:$H$2715,3,FALSE)</f>
        <v>-</v>
      </c>
      <c r="AH2123" s="133" t="str">
        <f>IF(Table1[[#This Row],[Date]]&lt;$AH$2,"",IF(Table1[[#This Row],[Date]]&lt;$AH$3,"Edge","Elite Combo"))</f>
        <v/>
      </c>
      <c r="AI2123" s="218">
        <f>Table1[[#This Row],[Time]]</f>
        <v>0.56944444444444442</v>
      </c>
      <c r="AJ2123" s="219" t="str">
        <f>Table1[[#This Row],[Track]]</f>
        <v>Randwick</v>
      </c>
      <c r="AK2123" s="216">
        <f>Table1[[#This Row],[Race ]]</f>
        <v>3</v>
      </c>
      <c r="AL2123" s="219">
        <f>Table1[[#This Row],[TAB]]</f>
        <v>13</v>
      </c>
      <c r="AM2123" s="219" t="str">
        <f>Table1[[#This Row],[Selection]]</f>
        <v>Callistemon</v>
      </c>
      <c r="AN2123" s="220" t="str">
        <f>Table1[[#This Row],[Sources]]</f>
        <v>Pro Syd-15</v>
      </c>
      <c r="AO2123" s="219">
        <f>Table1[[#This Row],[Scale Bet]]</f>
        <v>100</v>
      </c>
    </row>
    <row r="2124" spans="5:41" ht="16.5" customHeight="1" x14ac:dyDescent="0.25">
      <c r="E2124" s="185">
        <v>45647</v>
      </c>
      <c r="F2124" s="35">
        <v>0.56944444444444442</v>
      </c>
      <c r="G2124" s="36" t="s">
        <v>22</v>
      </c>
      <c r="H2124" s="36">
        <v>3</v>
      </c>
      <c r="I2124" s="36">
        <v>8</v>
      </c>
      <c r="J2124" s="36" t="s">
        <v>473</v>
      </c>
      <c r="K2124" s="36" t="s">
        <v>1</v>
      </c>
      <c r="L2124" s="165">
        <v>10</v>
      </c>
      <c r="M2124" s="134">
        <f t="shared" si="429"/>
        <v>23</v>
      </c>
      <c r="N2124" s="36">
        <f t="shared" si="430"/>
        <v>2</v>
      </c>
      <c r="O2124" s="135" t="str">
        <f t="shared" si="431"/>
        <v>E4-10/Nat-13</v>
      </c>
      <c r="P2124" s="186" t="str">
        <f t="shared" si="432"/>
        <v>OK</v>
      </c>
      <c r="Q2124" s="187">
        <f t="shared" si="433"/>
        <v>92</v>
      </c>
      <c r="R2124" s="150"/>
      <c r="S2124" s="187" t="str">
        <f t="shared" si="434"/>
        <v/>
      </c>
      <c r="T2124" s="136" t="str">
        <f t="shared" si="435"/>
        <v>Direct Fire</v>
      </c>
      <c r="U2124" s="137">
        <f>IF(P2124="","",IF(N2124=1,"",IF(Q2124="","",IF(Q2124&lt;=100,100,IF(Table1[[#This Row],[Day]]="Wed",100,200)))))</f>
        <v>100</v>
      </c>
      <c r="V2124" s="137" t="str">
        <f t="shared" si="436"/>
        <v/>
      </c>
      <c r="W2124" s="137">
        <f t="shared" si="437"/>
        <v>-100</v>
      </c>
      <c r="X2124" s="133">
        <f>100</f>
        <v>100</v>
      </c>
      <c r="Y2124" s="133" t="str">
        <f t="shared" si="438"/>
        <v/>
      </c>
      <c r="Z2124" s="133">
        <f t="shared" si="439"/>
        <v>-100</v>
      </c>
      <c r="AA2124" s="134" t="str">
        <f>TEXT(Table1[[#This Row],[Date]],"DDD")</f>
        <v>Sat</v>
      </c>
      <c r="AB2124" s="133" t="str">
        <f>IF(OR(G2124="Doomben",G2124="Eagle Farm"),"Q",IF(AND(Q2124&gt;1,Q2124&lt;55,Table1[[#This Row],[Source]]="Nat"),"Nat OK",IF(AND(Table1[[#This Row],[Source]]&lt;&gt;"Nat",Q2124&lt;55),"Poor &lt;55",IF(OR(G2124="Randwick",G2124="Flemington",G2124="Caulfield",G2124="Sandown Lake",G2124="Sandown Hill"),"Best","ave"))))</f>
        <v>Best</v>
      </c>
      <c r="AC2124" s="133">
        <f>IF(Q2124="","",IF(AB2124="Poor &lt;55",$AC$2*0.2%,IF(AND(AB2124="Q",AA2124&lt;&gt;"Wed"),$AC$2*0.4%,IF(AND(AB2124="Q",AA2124="Wed"),$AC$2*0.5%,IF(AND(AB2124="Ave",U2124=100),$AC$2*0.5%,IF(AND(AB2124="ave",U2124="",N2124=1,AG2124="Bush"),$AC$2*1%,IF(AND(AB2124="ave",U2124="",Q2124&gt;100),$AC$2*1.3%,IF(AND(AB2124="ave",U2124=""),$AC$2*1.2%,IF(AND(AB2124="Ave",U2124=200),$AC$2*1%,IF(AND(AB2124="Best",U2124=200),$AC$2*1.5%,IF(AND(AB2124="Best",U2124="",K2124&lt;&gt;"Pro Syd"),$AC$2*0.5%,IF(AND(AB2124="Best",U2124=""),$AC$2*1%,IF(AND(AB2124="Best",U2124=100,Table1[[#This Row],[State]]="NSW"),$AC$2*0.4%,IF(AND(AB2124="Best",U2124=100),$AC$2*1%,IF(Table1[[#This Row],[Adj]]="Nat OK",$AC$2*0.5%,"xxx")))))))))))))))</f>
        <v>40</v>
      </c>
      <c r="AD2124" s="133" t="str">
        <f t="shared" si="440"/>
        <v/>
      </c>
      <c r="AE2124" s="133">
        <f t="shared" si="441"/>
        <v>-40</v>
      </c>
      <c r="AF2124" s="133" t="str">
        <f>VLOOKUP(Table1[[#This Row],[Track]],$F$2672:$H$2715,2,FALSE)</f>
        <v>NSW</v>
      </c>
      <c r="AG2124" s="133" t="str">
        <f>VLOOKUP(Table1[[#This Row],[Track]],$F$2672:$H$2715,3,FALSE)</f>
        <v>-</v>
      </c>
      <c r="AH2124" s="133" t="str">
        <f>IF(Table1[[#This Row],[Date]]&lt;$AH$2,"",IF(Table1[[#This Row],[Date]]&lt;$AH$3,"Edge","Elite Combo"))</f>
        <v/>
      </c>
      <c r="AI2124" s="218">
        <f>Table1[[#This Row],[Time]]</f>
        <v>0.56944444444444442</v>
      </c>
      <c r="AJ2124" s="219" t="str">
        <f>Table1[[#This Row],[Track]]</f>
        <v>Randwick</v>
      </c>
      <c r="AK2124" s="216">
        <f>Table1[[#This Row],[Race ]]</f>
        <v>3</v>
      </c>
      <c r="AL2124" s="219">
        <f>Table1[[#This Row],[TAB]]</f>
        <v>8</v>
      </c>
      <c r="AM2124" s="219" t="str">
        <f>Table1[[#This Row],[Selection]]</f>
        <v>Direct Fire</v>
      </c>
      <c r="AN2124" s="220" t="str">
        <f>Table1[[#This Row],[Sources]]</f>
        <v>E4-10/Nat-13</v>
      </c>
      <c r="AO2124" s="219">
        <f>Table1[[#This Row],[Scale Bet]]</f>
        <v>40</v>
      </c>
    </row>
    <row r="2125" spans="5:41" ht="16.5" customHeight="1" x14ac:dyDescent="0.25">
      <c r="E2125" s="185">
        <v>45647</v>
      </c>
      <c r="F2125" s="35">
        <v>0.56944444444444442</v>
      </c>
      <c r="G2125" s="36" t="s">
        <v>22</v>
      </c>
      <c r="H2125" s="36">
        <v>3</v>
      </c>
      <c r="I2125" s="36">
        <v>8</v>
      </c>
      <c r="J2125" s="36" t="s">
        <v>473</v>
      </c>
      <c r="K2125" s="36" t="s">
        <v>13</v>
      </c>
      <c r="L2125" s="165">
        <v>13</v>
      </c>
      <c r="M2125" s="134" t="str">
        <f t="shared" si="429"/>
        <v/>
      </c>
      <c r="N2125" s="36" t="str">
        <f t="shared" si="430"/>
        <v/>
      </c>
      <c r="O2125" s="135" t="str">
        <f t="shared" si="431"/>
        <v/>
      </c>
      <c r="P2125" s="186" t="str">
        <f t="shared" si="432"/>
        <v>OK</v>
      </c>
      <c r="Q2125" s="187" t="str">
        <f t="shared" si="433"/>
        <v/>
      </c>
      <c r="R2125" s="150"/>
      <c r="S2125" s="187" t="str">
        <f t="shared" si="434"/>
        <v/>
      </c>
      <c r="T2125" s="136" t="str">
        <f t="shared" si="435"/>
        <v>Direct Fire</v>
      </c>
      <c r="U2125" s="137" t="str">
        <f>IF(P2125="","",IF(N2125=1,"",IF(Q2125="","",IF(Q2125&lt;=100,100,IF(Table1[[#This Row],[Day]]="Wed",100,200)))))</f>
        <v/>
      </c>
      <c r="V2125" s="137" t="str">
        <f t="shared" si="436"/>
        <v/>
      </c>
      <c r="W2125" s="137" t="str">
        <f t="shared" si="437"/>
        <v/>
      </c>
      <c r="X2125" s="133">
        <f>100</f>
        <v>100</v>
      </c>
      <c r="Y2125" s="133" t="str">
        <f t="shared" si="438"/>
        <v/>
      </c>
      <c r="Z2125" s="133">
        <f t="shared" si="439"/>
        <v>-100</v>
      </c>
      <c r="AA2125" s="134" t="str">
        <f>TEXT(Table1[[#This Row],[Date]],"DDD")</f>
        <v>Sat</v>
      </c>
      <c r="AB2125" s="133" t="str">
        <f>IF(OR(G2125="Doomben",G2125="Eagle Farm"),"Q",IF(AND(Q2125&gt;1,Q2125&lt;55,Table1[[#This Row],[Source]]="Nat"),"Nat OK",IF(AND(Table1[[#This Row],[Source]]&lt;&gt;"Nat",Q2125&lt;55),"Poor &lt;55",IF(OR(G2125="Randwick",G2125="Flemington",G2125="Caulfield",G2125="Sandown Lake",G2125="Sandown Hill"),"Best","ave"))))</f>
        <v>Best</v>
      </c>
      <c r="AC2125" s="133" t="str">
        <f>IF(Q2125="","",IF(AB2125="Poor &lt;55",$AC$2*0.2%,IF(AND(AB2125="Q",AA2125&lt;&gt;"Wed"),$AC$2*0.4%,IF(AND(AB2125="Q",AA2125="Wed"),$AC$2*0.5%,IF(AND(AB2125="Ave",U2125=100),$AC$2*0.5%,IF(AND(AB2125="ave",U2125="",N2125=1,AG2125="Bush"),$AC$2*1%,IF(AND(AB2125="ave",U2125="",Q2125&gt;100),$AC$2*1.3%,IF(AND(AB2125="ave",U2125=""),$AC$2*1.2%,IF(AND(AB2125="Ave",U2125=200),$AC$2*1%,IF(AND(AB2125="Best",U2125=200),$AC$2*1.5%,IF(AND(AB2125="Best",U2125="",K2125&lt;&gt;"Pro Syd"),$AC$2*0.5%,IF(AND(AB2125="Best",U2125=""),$AC$2*1%,IF(AND(AB2125="Best",U2125=100,Table1[[#This Row],[State]]="NSW"),$AC$2*0.4%,IF(AND(AB2125="Best",U2125=100),$AC$2*1%,IF(Table1[[#This Row],[Adj]]="Nat OK",$AC$2*0.5%,"xxx")))))))))))))))</f>
        <v/>
      </c>
      <c r="AD2125" s="133" t="str">
        <f t="shared" si="440"/>
        <v/>
      </c>
      <c r="AE2125" s="133" t="str">
        <f t="shared" si="441"/>
        <v/>
      </c>
      <c r="AF2125" s="133" t="str">
        <f>VLOOKUP(Table1[[#This Row],[Track]],$F$2672:$H$2715,2,FALSE)</f>
        <v>NSW</v>
      </c>
      <c r="AG2125" s="133" t="str">
        <f>VLOOKUP(Table1[[#This Row],[Track]],$F$2672:$H$2715,3,FALSE)</f>
        <v>-</v>
      </c>
      <c r="AH2125" s="133" t="str">
        <f>IF(Table1[[#This Row],[Date]]&lt;$AH$2,"",IF(Table1[[#This Row],[Date]]&lt;$AH$3,"Edge","Elite Combo"))</f>
        <v/>
      </c>
      <c r="AI2125" s="218">
        <f>Table1[[#This Row],[Time]]</f>
        <v>0.56944444444444442</v>
      </c>
      <c r="AJ2125" s="219" t="str">
        <f>Table1[[#This Row],[Track]]</f>
        <v>Randwick</v>
      </c>
      <c r="AK2125" s="216">
        <f>Table1[[#This Row],[Race ]]</f>
        <v>3</v>
      </c>
      <c r="AL2125" s="219">
        <f>Table1[[#This Row],[TAB]]</f>
        <v>8</v>
      </c>
      <c r="AM2125" s="219" t="str">
        <f>Table1[[#This Row],[Selection]]</f>
        <v>Direct Fire</v>
      </c>
      <c r="AN2125" s="220" t="str">
        <f>Table1[[#This Row],[Sources]]</f>
        <v/>
      </c>
      <c r="AO2125" s="219" t="str">
        <f>Table1[[#This Row],[Scale Bet]]</f>
        <v/>
      </c>
    </row>
    <row r="2126" spans="5:41" ht="16.5" customHeight="1" x14ac:dyDescent="0.25">
      <c r="E2126" s="185">
        <v>45647</v>
      </c>
      <c r="F2126" s="35">
        <v>0.56944444444444442</v>
      </c>
      <c r="G2126" s="36" t="s">
        <v>22</v>
      </c>
      <c r="H2126" s="36">
        <v>3</v>
      </c>
      <c r="I2126" s="36">
        <v>3</v>
      </c>
      <c r="J2126" s="36" t="s">
        <v>79</v>
      </c>
      <c r="K2126" s="36" t="s">
        <v>60</v>
      </c>
      <c r="L2126" s="165">
        <v>10</v>
      </c>
      <c r="M2126" s="134">
        <f t="shared" si="429"/>
        <v>10</v>
      </c>
      <c r="N2126" s="36">
        <f t="shared" si="430"/>
        <v>1</v>
      </c>
      <c r="O2126" s="135" t="str">
        <f t="shared" si="431"/>
        <v>Pro Syd-10</v>
      </c>
      <c r="P2126" s="186" t="str">
        <f t="shared" si="432"/>
        <v>OK</v>
      </c>
      <c r="Q2126" s="187">
        <f t="shared" si="433"/>
        <v>40</v>
      </c>
      <c r="R2126" s="150">
        <v>4</v>
      </c>
      <c r="S2126" s="187">
        <f t="shared" si="434"/>
        <v>160</v>
      </c>
      <c r="T2126" s="136" t="str">
        <f t="shared" si="435"/>
        <v>Rapt</v>
      </c>
      <c r="U2126" s="137" t="str">
        <f>IF(P2126="","",IF(N2126=1,"",IF(Q2126="","",IF(Q2126&lt;=100,100,IF(Table1[[#This Row],[Day]]="Wed",100,200)))))</f>
        <v/>
      </c>
      <c r="V2126" s="137" t="str">
        <f t="shared" si="436"/>
        <v/>
      </c>
      <c r="W2126" s="137" t="str">
        <f t="shared" si="437"/>
        <v/>
      </c>
      <c r="X2126" s="133">
        <f>100</f>
        <v>100</v>
      </c>
      <c r="Y2126" s="133">
        <f t="shared" si="438"/>
        <v>400</v>
      </c>
      <c r="Z2126" s="133">
        <f t="shared" si="439"/>
        <v>300</v>
      </c>
      <c r="AA2126" s="134" t="str">
        <f>TEXT(Table1[[#This Row],[Date]],"DDD")</f>
        <v>Sat</v>
      </c>
      <c r="AB2126" s="133" t="str">
        <f>IF(OR(G2126="Doomben",G2126="Eagle Farm"),"Q",IF(AND(Q2126&gt;1,Q2126&lt;55,Table1[[#This Row],[Source]]="Nat"),"Nat OK",IF(AND(Table1[[#This Row],[Source]]&lt;&gt;"Nat",Q2126&lt;55),"Poor &lt;55",IF(OR(G2126="Randwick",G2126="Flemington",G2126="Caulfield",G2126="Sandown Lake",G2126="Sandown Hill"),"Best","ave"))))</f>
        <v>Poor &lt;55</v>
      </c>
      <c r="AC2126" s="133">
        <f>IF(Q2126="","",IF(AB2126="Poor &lt;55",$AC$2*0.2%,IF(AND(AB2126="Q",AA2126&lt;&gt;"Wed"),$AC$2*0.4%,IF(AND(AB2126="Q",AA2126="Wed"),$AC$2*0.5%,IF(AND(AB2126="Ave",U2126=100),$AC$2*0.5%,IF(AND(AB2126="ave",U2126="",N2126=1,AG2126="Bush"),$AC$2*1%,IF(AND(AB2126="ave",U2126="",Q2126&gt;100),$AC$2*1.3%,IF(AND(AB2126="ave",U2126=""),$AC$2*1.2%,IF(AND(AB2126="Ave",U2126=200),$AC$2*1%,IF(AND(AB2126="Best",U2126=200),$AC$2*1.5%,IF(AND(AB2126="Best",U2126="",K2126&lt;&gt;"Pro Syd"),$AC$2*0.5%,IF(AND(AB2126="Best",U2126=""),$AC$2*1%,IF(AND(AB2126="Best",U2126=100,Table1[[#This Row],[State]]="NSW"),$AC$2*0.4%,IF(AND(AB2126="Best",U2126=100),$AC$2*1%,IF(Table1[[#This Row],[Adj]]="Nat OK",$AC$2*0.5%,"xxx")))))))))))))))</f>
        <v>20</v>
      </c>
      <c r="AD2126" s="133">
        <f t="shared" si="440"/>
        <v>80</v>
      </c>
      <c r="AE2126" s="133">
        <f t="shared" si="441"/>
        <v>60</v>
      </c>
      <c r="AF2126" s="133" t="str">
        <f>VLOOKUP(Table1[[#This Row],[Track]],$F$2672:$H$2715,2,FALSE)</f>
        <v>NSW</v>
      </c>
      <c r="AG2126" s="133" t="str">
        <f>VLOOKUP(Table1[[#This Row],[Track]],$F$2672:$H$2715,3,FALSE)</f>
        <v>-</v>
      </c>
      <c r="AH2126" s="133" t="str">
        <f>IF(Table1[[#This Row],[Date]]&lt;$AH$2,"",IF(Table1[[#This Row],[Date]]&lt;$AH$3,"Edge","Elite Combo"))</f>
        <v/>
      </c>
      <c r="AI2126" s="218">
        <f>Table1[[#This Row],[Time]]</f>
        <v>0.56944444444444442</v>
      </c>
      <c r="AJ2126" s="219" t="str">
        <f>Table1[[#This Row],[Track]]</f>
        <v>Randwick</v>
      </c>
      <c r="AK2126" s="216">
        <f>Table1[[#This Row],[Race ]]</f>
        <v>3</v>
      </c>
      <c r="AL2126" s="219">
        <f>Table1[[#This Row],[TAB]]</f>
        <v>3</v>
      </c>
      <c r="AM2126" s="219" t="str">
        <f>Table1[[#This Row],[Selection]]</f>
        <v>Rapt</v>
      </c>
      <c r="AN2126" s="220" t="str">
        <f>Table1[[#This Row],[Sources]]</f>
        <v>Pro Syd-10</v>
      </c>
      <c r="AO2126" s="219">
        <f>Table1[[#This Row],[Scale Bet]]</f>
        <v>20</v>
      </c>
    </row>
    <row r="2127" spans="5:41" ht="16.5" customHeight="1" x14ac:dyDescent="0.25">
      <c r="E2127" s="185">
        <v>45647</v>
      </c>
      <c r="F2127" s="35">
        <v>0.59375</v>
      </c>
      <c r="G2127" s="36" t="s">
        <v>22</v>
      </c>
      <c r="H2127" s="36">
        <v>4</v>
      </c>
      <c r="I2127" s="36">
        <v>5</v>
      </c>
      <c r="J2127" s="36" t="s">
        <v>75</v>
      </c>
      <c r="K2127" s="36" t="s">
        <v>60</v>
      </c>
      <c r="L2127" s="165">
        <v>15</v>
      </c>
      <c r="M2127" s="134">
        <f t="shared" si="429"/>
        <v>15</v>
      </c>
      <c r="N2127" s="36">
        <f t="shared" si="430"/>
        <v>1</v>
      </c>
      <c r="O2127" s="135" t="str">
        <f t="shared" si="431"/>
        <v>Pro Syd-15</v>
      </c>
      <c r="P2127" s="186" t="str">
        <f t="shared" si="432"/>
        <v>OK</v>
      </c>
      <c r="Q2127" s="187">
        <f t="shared" si="433"/>
        <v>60</v>
      </c>
      <c r="R2127" s="150"/>
      <c r="S2127" s="187" t="str">
        <f t="shared" si="434"/>
        <v/>
      </c>
      <c r="T2127" s="136" t="str">
        <f t="shared" si="435"/>
        <v>Lulumon</v>
      </c>
      <c r="U2127" s="137" t="str">
        <f>IF(P2127="","",IF(N2127=1,"",IF(Q2127="","",IF(Q2127&lt;=100,100,IF(Table1[[#This Row],[Day]]="Wed",100,200)))))</f>
        <v/>
      </c>
      <c r="V2127" s="137" t="str">
        <f t="shared" si="436"/>
        <v/>
      </c>
      <c r="W2127" s="137" t="str">
        <f t="shared" si="437"/>
        <v/>
      </c>
      <c r="X2127" s="133">
        <f>100</f>
        <v>100</v>
      </c>
      <c r="Y2127" s="133" t="str">
        <f t="shared" si="438"/>
        <v/>
      </c>
      <c r="Z2127" s="133">
        <f t="shared" si="439"/>
        <v>-100</v>
      </c>
      <c r="AA2127" s="134" t="str">
        <f>TEXT(Table1[[#This Row],[Date]],"DDD")</f>
        <v>Sat</v>
      </c>
      <c r="AB2127" s="133" t="str">
        <f>IF(OR(G2127="Doomben",G2127="Eagle Farm"),"Q",IF(AND(Q2127&gt;1,Q2127&lt;55,Table1[[#This Row],[Source]]="Nat"),"Nat OK",IF(AND(Table1[[#This Row],[Source]]&lt;&gt;"Nat",Q2127&lt;55),"Poor &lt;55",IF(OR(G2127="Randwick",G2127="Flemington",G2127="Caulfield",G2127="Sandown Lake",G2127="Sandown Hill"),"Best","ave"))))</f>
        <v>Best</v>
      </c>
      <c r="AC2127" s="133">
        <f>IF(Q2127="","",IF(AB2127="Poor &lt;55",$AC$2*0.2%,IF(AND(AB2127="Q",AA2127&lt;&gt;"Wed"),$AC$2*0.4%,IF(AND(AB2127="Q",AA2127="Wed"),$AC$2*0.5%,IF(AND(AB2127="Ave",U2127=100),$AC$2*0.5%,IF(AND(AB2127="ave",U2127="",N2127=1,AG2127="Bush"),$AC$2*1%,IF(AND(AB2127="ave",U2127="",Q2127&gt;100),$AC$2*1.3%,IF(AND(AB2127="ave",U2127=""),$AC$2*1.2%,IF(AND(AB2127="Ave",U2127=200),$AC$2*1%,IF(AND(AB2127="Best",U2127=200),$AC$2*1.5%,IF(AND(AB2127="Best",U2127="",K2127&lt;&gt;"Pro Syd"),$AC$2*0.5%,IF(AND(AB2127="Best",U2127=""),$AC$2*1%,IF(AND(AB2127="Best",U2127=100,Table1[[#This Row],[State]]="NSW"),$AC$2*0.4%,IF(AND(AB2127="Best",U2127=100),$AC$2*1%,IF(Table1[[#This Row],[Adj]]="Nat OK",$AC$2*0.5%,"xxx")))))))))))))))</f>
        <v>100</v>
      </c>
      <c r="AD2127" s="133" t="str">
        <f t="shared" si="440"/>
        <v/>
      </c>
      <c r="AE2127" s="133">
        <f t="shared" si="441"/>
        <v>-100</v>
      </c>
      <c r="AF2127" s="133" t="str">
        <f>VLOOKUP(Table1[[#This Row],[Track]],$F$2672:$H$2715,2,FALSE)</f>
        <v>NSW</v>
      </c>
      <c r="AG2127" s="133" t="str">
        <f>VLOOKUP(Table1[[#This Row],[Track]],$F$2672:$H$2715,3,FALSE)</f>
        <v>-</v>
      </c>
      <c r="AH2127" s="133" t="str">
        <f>IF(Table1[[#This Row],[Date]]&lt;$AH$2,"",IF(Table1[[#This Row],[Date]]&lt;$AH$3,"Edge","Elite Combo"))</f>
        <v/>
      </c>
      <c r="AI2127" s="218">
        <f>Table1[[#This Row],[Time]]</f>
        <v>0.59375</v>
      </c>
      <c r="AJ2127" s="219" t="str">
        <f>Table1[[#This Row],[Track]]</f>
        <v>Randwick</v>
      </c>
      <c r="AK2127" s="216">
        <f>Table1[[#This Row],[Race ]]</f>
        <v>4</v>
      </c>
      <c r="AL2127" s="219">
        <f>Table1[[#This Row],[TAB]]</f>
        <v>5</v>
      </c>
      <c r="AM2127" s="219" t="str">
        <f>Table1[[#This Row],[Selection]]</f>
        <v>Lulumon</v>
      </c>
      <c r="AN2127" s="220" t="str">
        <f>Table1[[#This Row],[Sources]]</f>
        <v>Pro Syd-15</v>
      </c>
      <c r="AO2127" s="219">
        <f>Table1[[#This Row],[Scale Bet]]</f>
        <v>100</v>
      </c>
    </row>
    <row r="2128" spans="5:41" ht="16.5" customHeight="1" x14ac:dyDescent="0.25">
      <c r="E2128" s="185">
        <v>45647</v>
      </c>
      <c r="F2128" s="35">
        <v>0.59930555555555554</v>
      </c>
      <c r="G2128" s="36" t="s">
        <v>28</v>
      </c>
      <c r="H2128" s="36">
        <v>3</v>
      </c>
      <c r="I2128" s="36">
        <v>2</v>
      </c>
      <c r="J2128" s="36" t="s">
        <v>525</v>
      </c>
      <c r="K2128" s="36" t="s">
        <v>13</v>
      </c>
      <c r="L2128" s="165">
        <v>11</v>
      </c>
      <c r="M2128" s="134">
        <f t="shared" si="429"/>
        <v>11</v>
      </c>
      <c r="N2128" s="36">
        <f t="shared" si="430"/>
        <v>1</v>
      </c>
      <c r="O2128" s="135" t="str">
        <f t="shared" si="431"/>
        <v>Nat-11</v>
      </c>
      <c r="P2128" s="186" t="str">
        <f t="shared" si="432"/>
        <v/>
      </c>
      <c r="Q2128" s="187">
        <f t="shared" si="433"/>
        <v>44</v>
      </c>
      <c r="R2128" s="150">
        <v>2.1</v>
      </c>
      <c r="S2128" s="187">
        <f t="shared" si="434"/>
        <v>92.4</v>
      </c>
      <c r="T2128" s="136" t="str">
        <f t="shared" si="435"/>
        <v>Bezique</v>
      </c>
      <c r="U2128" s="137" t="str">
        <f>IF(P2128="","",IF(N2128=1,"",IF(Q2128="","",IF(Q2128&lt;=100,100,IF(Table1[[#This Row],[Day]]="Wed",100,200)))))</f>
        <v/>
      </c>
      <c r="V2128" s="137" t="str">
        <f t="shared" si="436"/>
        <v/>
      </c>
      <c r="W2128" s="137" t="str">
        <f t="shared" si="437"/>
        <v/>
      </c>
      <c r="X2128" s="133">
        <f>100</f>
        <v>100</v>
      </c>
      <c r="Y2128" s="133">
        <f t="shared" si="438"/>
        <v>210</v>
      </c>
      <c r="Z2128" s="133">
        <f t="shared" si="439"/>
        <v>110</v>
      </c>
      <c r="AA2128" s="134" t="str">
        <f>TEXT(Table1[[#This Row],[Date]],"DDD")</f>
        <v>Sat</v>
      </c>
      <c r="AB2128" s="133" t="str">
        <f>IF(OR(G2128="Doomben",G2128="Eagle Farm"),"Q",IF(AND(Q2128&gt;1,Q2128&lt;55,Table1[[#This Row],[Source]]="Nat"),"Nat OK",IF(AND(Table1[[#This Row],[Source]]&lt;&gt;"Nat",Q2128&lt;55),"Poor &lt;55",IF(OR(G2128="Randwick",G2128="Flemington",G2128="Caulfield",G2128="Sandown Lake",G2128="Sandown Hill"),"Best","ave"))))</f>
        <v>Q</v>
      </c>
      <c r="AC2128" s="133">
        <f>IF(Q2128="","",IF(AB2128="Poor &lt;55",$AC$2*0.2%,IF(AND(AB2128="Q",AA2128&lt;&gt;"Wed"),$AC$2*0.4%,IF(AND(AB2128="Q",AA2128="Wed"),$AC$2*0.5%,IF(AND(AB2128="Ave",U2128=100),$AC$2*0.5%,IF(AND(AB2128="ave",U2128="",N2128=1,AG2128="Bush"),$AC$2*1%,IF(AND(AB2128="ave",U2128="",Q2128&gt;100),$AC$2*1.3%,IF(AND(AB2128="ave",U2128=""),$AC$2*1.2%,IF(AND(AB2128="Ave",U2128=200),$AC$2*1%,IF(AND(AB2128="Best",U2128=200),$AC$2*1.5%,IF(AND(AB2128="Best",U2128="",K2128&lt;&gt;"Pro Syd"),$AC$2*0.5%,IF(AND(AB2128="Best",U2128=""),$AC$2*1%,IF(AND(AB2128="Best",U2128=100,Table1[[#This Row],[State]]="NSW"),$AC$2*0.4%,IF(AND(AB2128="Best",U2128=100),$AC$2*1%,IF(Table1[[#This Row],[Adj]]="Nat OK",$AC$2*0.5%,"xxx")))))))))))))))</f>
        <v>40</v>
      </c>
      <c r="AD2128" s="133">
        <f t="shared" si="440"/>
        <v>84</v>
      </c>
      <c r="AE2128" s="133">
        <f t="shared" si="441"/>
        <v>44</v>
      </c>
      <c r="AF2128" s="133" t="str">
        <f>VLOOKUP(Table1[[#This Row],[Track]],$F$2672:$H$2715,2,FALSE)</f>
        <v>Qld</v>
      </c>
      <c r="AG2128" s="133" t="str">
        <f>VLOOKUP(Table1[[#This Row],[Track]],$F$2672:$H$2715,3,FALSE)</f>
        <v>-</v>
      </c>
      <c r="AH2128" s="133" t="str">
        <f>IF(Table1[[#This Row],[Date]]&lt;$AH$2,"",IF(Table1[[#This Row],[Date]]&lt;$AH$3,"Edge","Elite Combo"))</f>
        <v/>
      </c>
      <c r="AI2128" s="218">
        <f>Table1[[#This Row],[Time]]</f>
        <v>0.59930555555555554</v>
      </c>
      <c r="AJ2128" s="219" t="str">
        <f>Table1[[#This Row],[Track]]</f>
        <v>Eagle Farm</v>
      </c>
      <c r="AK2128" s="216">
        <f>Table1[[#This Row],[Race ]]</f>
        <v>3</v>
      </c>
      <c r="AL2128" s="219">
        <f>Table1[[#This Row],[TAB]]</f>
        <v>2</v>
      </c>
      <c r="AM2128" s="219" t="str">
        <f>Table1[[#This Row],[Selection]]</f>
        <v>Bezique</v>
      </c>
      <c r="AN2128" s="220" t="str">
        <f>Table1[[#This Row],[Sources]]</f>
        <v>Nat-11</v>
      </c>
      <c r="AO2128" s="219">
        <f>Table1[[#This Row],[Scale Bet]]</f>
        <v>40</v>
      </c>
    </row>
    <row r="2129" spans="5:41" ht="16.5" customHeight="1" x14ac:dyDescent="0.25">
      <c r="E2129" s="185">
        <v>45647</v>
      </c>
      <c r="F2129" s="35">
        <v>0.60416666666666663</v>
      </c>
      <c r="G2129" s="36" t="s">
        <v>32</v>
      </c>
      <c r="H2129" s="36">
        <v>5</v>
      </c>
      <c r="I2129" s="36">
        <v>7</v>
      </c>
      <c r="J2129" s="36" t="s">
        <v>35</v>
      </c>
      <c r="K2129" s="36" t="s">
        <v>40</v>
      </c>
      <c r="L2129" s="165">
        <v>10</v>
      </c>
      <c r="M2129" s="134">
        <f t="shared" si="429"/>
        <v>10</v>
      </c>
      <c r="N2129" s="36">
        <f t="shared" si="430"/>
        <v>1</v>
      </c>
      <c r="O2129" s="135" t="str">
        <f t="shared" si="431"/>
        <v>Edge-10</v>
      </c>
      <c r="P2129" s="186" t="str">
        <f t="shared" si="432"/>
        <v/>
      </c>
      <c r="Q2129" s="187">
        <f t="shared" si="433"/>
        <v>40</v>
      </c>
      <c r="R2129" s="150"/>
      <c r="S2129" s="187" t="str">
        <f t="shared" si="434"/>
        <v/>
      </c>
      <c r="T2129" s="136" t="str">
        <f t="shared" si="435"/>
        <v>Saban</v>
      </c>
      <c r="U2129" s="137" t="str">
        <f>IF(P2129="","",IF(N2129=1,"",IF(Q2129="","",IF(Q2129&lt;=100,100,IF(Table1[[#This Row],[Day]]="Wed",100,200)))))</f>
        <v/>
      </c>
      <c r="V2129" s="137" t="str">
        <f t="shared" si="436"/>
        <v/>
      </c>
      <c r="W2129" s="137" t="str">
        <f t="shared" si="437"/>
        <v/>
      </c>
      <c r="X2129" s="133">
        <f>100</f>
        <v>100</v>
      </c>
      <c r="Y2129" s="133" t="str">
        <f t="shared" si="438"/>
        <v/>
      </c>
      <c r="Z2129" s="133">
        <f t="shared" si="439"/>
        <v>-100</v>
      </c>
      <c r="AA2129" s="134" t="str">
        <f>TEXT(Table1[[#This Row],[Date]],"DDD")</f>
        <v>Sat</v>
      </c>
      <c r="AB2129" s="133" t="str">
        <f>IF(OR(G2129="Doomben",G2129="Eagle Farm"),"Q",IF(AND(Q2129&gt;1,Q2129&lt;55,Table1[[#This Row],[Source]]="Nat"),"Nat OK",IF(AND(Table1[[#This Row],[Source]]&lt;&gt;"Nat",Q2129&lt;55),"Poor &lt;55",IF(OR(G2129="Randwick",G2129="Flemington",G2129="Caulfield",G2129="Sandown Lake",G2129="Sandown Hill"),"Best","ave"))))</f>
        <v>Poor &lt;55</v>
      </c>
      <c r="AC2129" s="133">
        <f>IF(Q2129="","",IF(AB2129="Poor &lt;55",$AC$2*0.2%,IF(AND(AB2129="Q",AA2129&lt;&gt;"Wed"),$AC$2*0.4%,IF(AND(AB2129="Q",AA2129="Wed"),$AC$2*0.5%,IF(AND(AB2129="Ave",U2129=100),$AC$2*0.5%,IF(AND(AB2129="ave",U2129="",N2129=1,AG2129="Bush"),$AC$2*1%,IF(AND(AB2129="ave",U2129="",Q2129&gt;100),$AC$2*1.3%,IF(AND(AB2129="ave",U2129=""),$AC$2*1.2%,IF(AND(AB2129="Ave",U2129=200),$AC$2*1%,IF(AND(AB2129="Best",U2129=200),$AC$2*1.5%,IF(AND(AB2129="Best",U2129="",K2129&lt;&gt;"Pro Syd"),$AC$2*0.5%,IF(AND(AB2129="Best",U2129=""),$AC$2*1%,IF(AND(AB2129="Best",U2129=100,Table1[[#This Row],[State]]="NSW"),$AC$2*0.4%,IF(AND(AB2129="Best",U2129=100),$AC$2*1%,IF(Table1[[#This Row],[Adj]]="Nat OK",$AC$2*0.5%,"xxx")))))))))))))))</f>
        <v>20</v>
      </c>
      <c r="AD2129" s="133" t="str">
        <f t="shared" si="440"/>
        <v/>
      </c>
      <c r="AE2129" s="133">
        <f t="shared" si="441"/>
        <v>-20</v>
      </c>
      <c r="AF2129" s="133" t="str">
        <f>VLOOKUP(Table1[[#This Row],[Track]],$F$2672:$H$2715,2,FALSE)</f>
        <v>Vic</v>
      </c>
      <c r="AG2129" s="133" t="str">
        <f>VLOOKUP(Table1[[#This Row],[Track]],$F$2672:$H$2715,3,FALSE)</f>
        <v>Bush</v>
      </c>
      <c r="AH2129" s="133" t="str">
        <f>IF(Table1[[#This Row],[Date]]&lt;$AH$2,"",IF(Table1[[#This Row],[Date]]&lt;$AH$3,"Edge","Elite Combo"))</f>
        <v/>
      </c>
      <c r="AI2129" s="218">
        <f>Table1[[#This Row],[Time]]</f>
        <v>0.60416666666666663</v>
      </c>
      <c r="AJ2129" s="219" t="str">
        <f>Table1[[#This Row],[Track]]</f>
        <v>Pakenham</v>
      </c>
      <c r="AK2129" s="216">
        <f>Table1[[#This Row],[Race ]]</f>
        <v>5</v>
      </c>
      <c r="AL2129" s="219">
        <f>Table1[[#This Row],[TAB]]</f>
        <v>7</v>
      </c>
      <c r="AM2129" s="219" t="str">
        <f>Table1[[#This Row],[Selection]]</f>
        <v>Saban</v>
      </c>
      <c r="AN2129" s="220" t="str">
        <f>Table1[[#This Row],[Sources]]</f>
        <v>Edge-10</v>
      </c>
      <c r="AO2129" s="219">
        <f>Table1[[#This Row],[Scale Bet]]</f>
        <v>20</v>
      </c>
    </row>
    <row r="2130" spans="5:41" ht="16.5" customHeight="1" x14ac:dyDescent="0.25">
      <c r="E2130" s="185">
        <v>45647</v>
      </c>
      <c r="F2130" s="35">
        <v>0.60416666666666663</v>
      </c>
      <c r="G2130" s="36" t="s">
        <v>32</v>
      </c>
      <c r="H2130" s="36">
        <v>5</v>
      </c>
      <c r="I2130" s="36">
        <v>3</v>
      </c>
      <c r="J2130" s="36" t="s">
        <v>36</v>
      </c>
      <c r="K2130" s="36" t="s">
        <v>40</v>
      </c>
      <c r="L2130" s="165">
        <v>10</v>
      </c>
      <c r="M2130" s="134">
        <f t="shared" si="429"/>
        <v>10</v>
      </c>
      <c r="N2130" s="36">
        <f t="shared" si="430"/>
        <v>1</v>
      </c>
      <c r="O2130" s="135" t="str">
        <f t="shared" si="431"/>
        <v>Edge-10</v>
      </c>
      <c r="P2130" s="186" t="str">
        <f t="shared" si="432"/>
        <v/>
      </c>
      <c r="Q2130" s="187">
        <f t="shared" si="433"/>
        <v>40</v>
      </c>
      <c r="R2130" s="150"/>
      <c r="S2130" s="187" t="str">
        <f t="shared" si="434"/>
        <v/>
      </c>
      <c r="T2130" s="136" t="str">
        <f t="shared" si="435"/>
        <v>Samuel Langhorne</v>
      </c>
      <c r="U2130" s="137" t="str">
        <f>IF(P2130="","",IF(N2130=1,"",IF(Q2130="","",IF(Q2130&lt;=100,100,IF(Table1[[#This Row],[Day]]="Wed",100,200)))))</f>
        <v/>
      </c>
      <c r="V2130" s="137" t="str">
        <f t="shared" si="436"/>
        <v/>
      </c>
      <c r="W2130" s="137" t="str">
        <f t="shared" si="437"/>
        <v/>
      </c>
      <c r="X2130" s="133">
        <f>100</f>
        <v>100</v>
      </c>
      <c r="Y2130" s="133" t="str">
        <f t="shared" si="438"/>
        <v/>
      </c>
      <c r="Z2130" s="133">
        <f t="shared" si="439"/>
        <v>-100</v>
      </c>
      <c r="AA2130" s="134" t="str">
        <f>TEXT(Table1[[#This Row],[Date]],"DDD")</f>
        <v>Sat</v>
      </c>
      <c r="AB2130" s="133" t="str">
        <f>IF(OR(G2130="Doomben",G2130="Eagle Farm"),"Q",IF(AND(Q2130&gt;1,Q2130&lt;55,Table1[[#This Row],[Source]]="Nat"),"Nat OK",IF(AND(Table1[[#This Row],[Source]]&lt;&gt;"Nat",Q2130&lt;55),"Poor &lt;55",IF(OR(G2130="Randwick",G2130="Flemington",G2130="Caulfield",G2130="Sandown Lake",G2130="Sandown Hill"),"Best","ave"))))</f>
        <v>Poor &lt;55</v>
      </c>
      <c r="AC2130" s="133">
        <f>IF(Q2130="","",IF(AB2130="Poor &lt;55",$AC$2*0.2%,IF(AND(AB2130="Q",AA2130&lt;&gt;"Wed"),$AC$2*0.4%,IF(AND(AB2130="Q",AA2130="Wed"),$AC$2*0.5%,IF(AND(AB2130="Ave",U2130=100),$AC$2*0.5%,IF(AND(AB2130="ave",U2130="",N2130=1,AG2130="Bush"),$AC$2*1%,IF(AND(AB2130="ave",U2130="",Q2130&gt;100),$AC$2*1.3%,IF(AND(AB2130="ave",U2130=""),$AC$2*1.2%,IF(AND(AB2130="Ave",U2130=200),$AC$2*1%,IF(AND(AB2130="Best",U2130=200),$AC$2*1.5%,IF(AND(AB2130="Best",U2130="",K2130&lt;&gt;"Pro Syd"),$AC$2*0.5%,IF(AND(AB2130="Best",U2130=""),$AC$2*1%,IF(AND(AB2130="Best",U2130=100,Table1[[#This Row],[State]]="NSW"),$AC$2*0.4%,IF(AND(AB2130="Best",U2130=100),$AC$2*1%,IF(Table1[[#This Row],[Adj]]="Nat OK",$AC$2*0.5%,"xxx")))))))))))))))</f>
        <v>20</v>
      </c>
      <c r="AD2130" s="133" t="str">
        <f t="shared" si="440"/>
        <v/>
      </c>
      <c r="AE2130" s="133">
        <f t="shared" si="441"/>
        <v>-20</v>
      </c>
      <c r="AF2130" s="133" t="str">
        <f>VLOOKUP(Table1[[#This Row],[Track]],$F$2672:$H$2715,2,FALSE)</f>
        <v>Vic</v>
      </c>
      <c r="AG2130" s="133" t="str">
        <f>VLOOKUP(Table1[[#This Row],[Track]],$F$2672:$H$2715,3,FALSE)</f>
        <v>Bush</v>
      </c>
      <c r="AH2130" s="133" t="str">
        <f>IF(Table1[[#This Row],[Date]]&lt;$AH$2,"",IF(Table1[[#This Row],[Date]]&lt;$AH$3,"Edge","Elite Combo"))</f>
        <v/>
      </c>
      <c r="AI2130" s="218">
        <f>Table1[[#This Row],[Time]]</f>
        <v>0.60416666666666663</v>
      </c>
      <c r="AJ2130" s="219" t="str">
        <f>Table1[[#This Row],[Track]]</f>
        <v>Pakenham</v>
      </c>
      <c r="AK2130" s="216">
        <f>Table1[[#This Row],[Race ]]</f>
        <v>5</v>
      </c>
      <c r="AL2130" s="219">
        <f>Table1[[#This Row],[TAB]]</f>
        <v>3</v>
      </c>
      <c r="AM2130" s="219" t="str">
        <f>Table1[[#This Row],[Selection]]</f>
        <v>Samuel Langhorne</v>
      </c>
      <c r="AN2130" s="220" t="str">
        <f>Table1[[#This Row],[Sources]]</f>
        <v>Edge-10</v>
      </c>
      <c r="AO2130" s="219">
        <f>Table1[[#This Row],[Scale Bet]]</f>
        <v>20</v>
      </c>
    </row>
    <row r="2131" spans="5:41" ht="16.5" customHeight="1" x14ac:dyDescent="0.25">
      <c r="E2131" s="185">
        <v>45647</v>
      </c>
      <c r="F2131" s="35">
        <v>0.62847222222222221</v>
      </c>
      <c r="G2131" s="36" t="s">
        <v>32</v>
      </c>
      <c r="H2131" s="36">
        <v>6</v>
      </c>
      <c r="I2131" s="36">
        <v>7</v>
      </c>
      <c r="J2131" s="36" t="s">
        <v>510</v>
      </c>
      <c r="K2131" s="36" t="s">
        <v>1</v>
      </c>
      <c r="L2131" s="165">
        <v>10</v>
      </c>
      <c r="M2131" s="134">
        <f t="shared" si="429"/>
        <v>30</v>
      </c>
      <c r="N2131" s="36">
        <f t="shared" si="430"/>
        <v>2</v>
      </c>
      <c r="O2131" s="135" t="str">
        <f t="shared" si="431"/>
        <v>E4-10/Nat-20</v>
      </c>
      <c r="P2131" s="186" t="str">
        <f t="shared" si="432"/>
        <v/>
      </c>
      <c r="Q2131" s="187">
        <f t="shared" si="433"/>
        <v>120</v>
      </c>
      <c r="R2131" s="150"/>
      <c r="S2131" s="187" t="str">
        <f t="shared" si="434"/>
        <v/>
      </c>
      <c r="T2131" s="136" t="str">
        <f t="shared" si="435"/>
        <v>Oh Too Good</v>
      </c>
      <c r="U2131" s="137" t="str">
        <f>IF(P2131="","",IF(N2131=1,"",IF(Q2131="","",IF(Q2131&lt;=100,100,IF(Table1[[#This Row],[Day]]="Wed",100,200)))))</f>
        <v/>
      </c>
      <c r="V2131" s="137" t="str">
        <f t="shared" si="436"/>
        <v/>
      </c>
      <c r="W2131" s="137" t="str">
        <f t="shared" si="437"/>
        <v/>
      </c>
      <c r="X2131" s="133">
        <f>100</f>
        <v>100</v>
      </c>
      <c r="Y2131" s="133" t="str">
        <f t="shared" si="438"/>
        <v/>
      </c>
      <c r="Z2131" s="133">
        <f t="shared" si="439"/>
        <v>-100</v>
      </c>
      <c r="AA2131" s="134" t="str">
        <f>TEXT(Table1[[#This Row],[Date]],"DDD")</f>
        <v>Sat</v>
      </c>
      <c r="AB2131" s="133" t="str">
        <f>IF(OR(G2131="Doomben",G2131="Eagle Farm"),"Q",IF(AND(Q2131&gt;1,Q2131&lt;55,Table1[[#This Row],[Source]]="Nat"),"Nat OK",IF(AND(Table1[[#This Row],[Source]]&lt;&gt;"Nat",Q2131&lt;55),"Poor &lt;55",IF(OR(G2131="Randwick",G2131="Flemington",G2131="Caulfield",G2131="Sandown Lake",G2131="Sandown Hill"),"Best","ave"))))</f>
        <v>ave</v>
      </c>
      <c r="AC2131" s="133">
        <f>IF(Q2131="","",IF(AB2131="Poor &lt;55",$AC$2*0.2%,IF(AND(AB2131="Q",AA2131&lt;&gt;"Wed"),$AC$2*0.4%,IF(AND(AB2131="Q",AA2131="Wed"),$AC$2*0.5%,IF(AND(AB2131="Ave",U2131=100),$AC$2*0.5%,IF(AND(AB2131="ave",U2131="",N2131=1,AG2131="Bush"),$AC$2*1%,IF(AND(AB2131="ave",U2131="",Q2131&gt;100),$AC$2*1.3%,IF(AND(AB2131="ave",U2131=""),$AC$2*1.2%,IF(AND(AB2131="Ave",U2131=200),$AC$2*1%,IF(AND(AB2131="Best",U2131=200),$AC$2*1.5%,IF(AND(AB2131="Best",U2131="",K2131&lt;&gt;"Pro Syd"),$AC$2*0.5%,IF(AND(AB2131="Best",U2131=""),$AC$2*1%,IF(AND(AB2131="Best",U2131=100,Table1[[#This Row],[State]]="NSW"),$AC$2*0.4%,IF(AND(AB2131="Best",U2131=100),$AC$2*1%,IF(Table1[[#This Row],[Adj]]="Nat OK",$AC$2*0.5%,"xxx")))))))))))))))</f>
        <v>130</v>
      </c>
      <c r="AD2131" s="133" t="str">
        <f t="shared" si="440"/>
        <v/>
      </c>
      <c r="AE2131" s="133">
        <f t="shared" si="441"/>
        <v>-130</v>
      </c>
      <c r="AF2131" s="133" t="str">
        <f>VLOOKUP(Table1[[#This Row],[Track]],$F$2672:$H$2715,2,FALSE)</f>
        <v>Vic</v>
      </c>
      <c r="AG2131" s="133" t="str">
        <f>VLOOKUP(Table1[[#This Row],[Track]],$F$2672:$H$2715,3,FALSE)</f>
        <v>Bush</v>
      </c>
      <c r="AH2131" s="133" t="str">
        <f>IF(Table1[[#This Row],[Date]]&lt;$AH$2,"",IF(Table1[[#This Row],[Date]]&lt;$AH$3,"Edge","Elite Combo"))</f>
        <v/>
      </c>
      <c r="AI2131" s="218">
        <f>Table1[[#This Row],[Time]]</f>
        <v>0.62847222222222221</v>
      </c>
      <c r="AJ2131" s="219" t="str">
        <f>Table1[[#This Row],[Track]]</f>
        <v>Pakenham</v>
      </c>
      <c r="AK2131" s="216">
        <f>Table1[[#This Row],[Race ]]</f>
        <v>6</v>
      </c>
      <c r="AL2131" s="219">
        <f>Table1[[#This Row],[TAB]]</f>
        <v>7</v>
      </c>
      <c r="AM2131" s="219" t="str">
        <f>Table1[[#This Row],[Selection]]</f>
        <v>Oh Too Good</v>
      </c>
      <c r="AN2131" s="220" t="str">
        <f>Table1[[#This Row],[Sources]]</f>
        <v>E4-10/Nat-20</v>
      </c>
      <c r="AO2131" s="219">
        <f>Table1[[#This Row],[Scale Bet]]</f>
        <v>130</v>
      </c>
    </row>
    <row r="2132" spans="5:41" ht="16.5" customHeight="1" x14ac:dyDescent="0.25">
      <c r="E2132" s="185">
        <v>45647</v>
      </c>
      <c r="F2132" s="35">
        <v>0.62847222222222221</v>
      </c>
      <c r="G2132" s="36" t="s">
        <v>32</v>
      </c>
      <c r="H2132" s="36">
        <v>6</v>
      </c>
      <c r="I2132" s="36">
        <v>7</v>
      </c>
      <c r="J2132" s="36" t="s">
        <v>510</v>
      </c>
      <c r="K2132" s="36" t="s">
        <v>13</v>
      </c>
      <c r="L2132" s="165">
        <v>20</v>
      </c>
      <c r="M2132" s="134" t="str">
        <f t="shared" si="429"/>
        <v/>
      </c>
      <c r="N2132" s="36" t="str">
        <f t="shared" si="430"/>
        <v/>
      </c>
      <c r="O2132" s="135" t="str">
        <f t="shared" si="431"/>
        <v/>
      </c>
      <c r="P2132" s="186" t="str">
        <f t="shared" si="432"/>
        <v/>
      </c>
      <c r="Q2132" s="187" t="str">
        <f t="shared" si="433"/>
        <v/>
      </c>
      <c r="R2132" s="150"/>
      <c r="S2132" s="187" t="str">
        <f t="shared" si="434"/>
        <v/>
      </c>
      <c r="T2132" s="136" t="str">
        <f t="shared" si="435"/>
        <v>Oh Too Good</v>
      </c>
      <c r="U2132" s="137" t="str">
        <f>IF(P2132="","",IF(N2132=1,"",IF(Q2132="","",IF(Q2132&lt;=100,100,IF(Table1[[#This Row],[Day]]="Wed",100,200)))))</f>
        <v/>
      </c>
      <c r="V2132" s="137" t="str">
        <f t="shared" si="436"/>
        <v/>
      </c>
      <c r="W2132" s="137" t="str">
        <f t="shared" si="437"/>
        <v/>
      </c>
      <c r="X2132" s="133">
        <f>100</f>
        <v>100</v>
      </c>
      <c r="Y2132" s="133" t="str">
        <f t="shared" si="438"/>
        <v/>
      </c>
      <c r="Z2132" s="133">
        <f t="shared" si="439"/>
        <v>-100</v>
      </c>
      <c r="AA2132" s="134" t="str">
        <f>TEXT(Table1[[#This Row],[Date]],"DDD")</f>
        <v>Sat</v>
      </c>
      <c r="AB2132" s="133" t="str">
        <f>IF(OR(G2132="Doomben",G2132="Eagle Farm"),"Q",IF(AND(Q2132&gt;1,Q2132&lt;55,Table1[[#This Row],[Source]]="Nat"),"Nat OK",IF(AND(Table1[[#This Row],[Source]]&lt;&gt;"Nat",Q2132&lt;55),"Poor &lt;55",IF(OR(G2132="Randwick",G2132="Flemington",G2132="Caulfield",G2132="Sandown Lake",G2132="Sandown Hill"),"Best","ave"))))</f>
        <v>ave</v>
      </c>
      <c r="AC2132" s="133" t="str">
        <f>IF(Q2132="","",IF(AB2132="Poor &lt;55",$AC$2*0.2%,IF(AND(AB2132="Q",AA2132&lt;&gt;"Wed"),$AC$2*0.4%,IF(AND(AB2132="Q",AA2132="Wed"),$AC$2*0.5%,IF(AND(AB2132="Ave",U2132=100),$AC$2*0.5%,IF(AND(AB2132="ave",U2132="",N2132=1,AG2132="Bush"),$AC$2*1%,IF(AND(AB2132="ave",U2132="",Q2132&gt;100),$AC$2*1.3%,IF(AND(AB2132="ave",U2132=""),$AC$2*1.2%,IF(AND(AB2132="Ave",U2132=200),$AC$2*1%,IF(AND(AB2132="Best",U2132=200),$AC$2*1.5%,IF(AND(AB2132="Best",U2132="",K2132&lt;&gt;"Pro Syd"),$AC$2*0.5%,IF(AND(AB2132="Best",U2132=""),$AC$2*1%,IF(AND(AB2132="Best",U2132=100,Table1[[#This Row],[State]]="NSW"),$AC$2*0.4%,IF(AND(AB2132="Best",U2132=100),$AC$2*1%,IF(Table1[[#This Row],[Adj]]="Nat OK",$AC$2*0.5%,"xxx")))))))))))))))</f>
        <v/>
      </c>
      <c r="AD2132" s="133" t="str">
        <f t="shared" si="440"/>
        <v/>
      </c>
      <c r="AE2132" s="133" t="str">
        <f t="shared" si="441"/>
        <v/>
      </c>
      <c r="AF2132" s="133" t="str">
        <f>VLOOKUP(Table1[[#This Row],[Track]],$F$2672:$H$2715,2,FALSE)</f>
        <v>Vic</v>
      </c>
      <c r="AG2132" s="133" t="str">
        <f>VLOOKUP(Table1[[#This Row],[Track]],$F$2672:$H$2715,3,FALSE)</f>
        <v>Bush</v>
      </c>
      <c r="AH2132" s="133" t="str">
        <f>IF(Table1[[#This Row],[Date]]&lt;$AH$2,"",IF(Table1[[#This Row],[Date]]&lt;$AH$3,"Edge","Elite Combo"))</f>
        <v/>
      </c>
      <c r="AI2132" s="218">
        <f>Table1[[#This Row],[Time]]</f>
        <v>0.62847222222222221</v>
      </c>
      <c r="AJ2132" s="219" t="str">
        <f>Table1[[#This Row],[Track]]</f>
        <v>Pakenham</v>
      </c>
      <c r="AK2132" s="216">
        <f>Table1[[#This Row],[Race ]]</f>
        <v>6</v>
      </c>
      <c r="AL2132" s="219">
        <f>Table1[[#This Row],[TAB]]</f>
        <v>7</v>
      </c>
      <c r="AM2132" s="219" t="str">
        <f>Table1[[#This Row],[Selection]]</f>
        <v>Oh Too Good</v>
      </c>
      <c r="AN2132" s="220" t="str">
        <f>Table1[[#This Row],[Sources]]</f>
        <v/>
      </c>
      <c r="AO2132" s="219" t="str">
        <f>Table1[[#This Row],[Scale Bet]]</f>
        <v/>
      </c>
    </row>
    <row r="2133" spans="5:41" ht="16.5" customHeight="1" x14ac:dyDescent="0.25">
      <c r="E2133" s="185">
        <v>45647</v>
      </c>
      <c r="F2133" s="35">
        <v>0.62847222222222221</v>
      </c>
      <c r="G2133" s="36" t="s">
        <v>32</v>
      </c>
      <c r="H2133" s="36">
        <v>6</v>
      </c>
      <c r="I2133" s="36">
        <v>6</v>
      </c>
      <c r="J2133" s="36" t="s">
        <v>27</v>
      </c>
      <c r="K2133" s="36" t="s">
        <v>1</v>
      </c>
      <c r="L2133" s="165">
        <v>12</v>
      </c>
      <c r="M2133" s="134">
        <f t="shared" si="429"/>
        <v>43</v>
      </c>
      <c r="N2133" s="36">
        <f t="shared" si="430"/>
        <v>3</v>
      </c>
      <c r="O2133" s="135" t="str">
        <f t="shared" si="431"/>
        <v>E4-12/Edge-11/Pro Mel-20</v>
      </c>
      <c r="P2133" s="186" t="str">
        <f t="shared" si="432"/>
        <v/>
      </c>
      <c r="Q2133" s="187">
        <f t="shared" si="433"/>
        <v>172</v>
      </c>
      <c r="R2133" s="150"/>
      <c r="S2133" s="187" t="str">
        <f t="shared" si="434"/>
        <v/>
      </c>
      <c r="T2133" s="136" t="str">
        <f t="shared" si="435"/>
        <v>Running By</v>
      </c>
      <c r="U2133" s="137" t="str">
        <f>IF(P2133="","",IF(N2133=1,"",IF(Q2133="","",IF(Q2133&lt;=100,100,IF(Table1[[#This Row],[Day]]="Wed",100,200)))))</f>
        <v/>
      </c>
      <c r="V2133" s="137" t="str">
        <f t="shared" si="436"/>
        <v/>
      </c>
      <c r="W2133" s="137" t="str">
        <f t="shared" si="437"/>
        <v/>
      </c>
      <c r="X2133" s="133">
        <f>100</f>
        <v>100</v>
      </c>
      <c r="Y2133" s="133" t="str">
        <f t="shared" si="438"/>
        <v/>
      </c>
      <c r="Z2133" s="133">
        <f t="shared" si="439"/>
        <v>-100</v>
      </c>
      <c r="AA2133" s="134" t="str">
        <f>TEXT(Table1[[#This Row],[Date]],"DDD")</f>
        <v>Sat</v>
      </c>
      <c r="AB2133" s="133" t="str">
        <f>IF(OR(G2133="Doomben",G2133="Eagle Farm"),"Q",IF(AND(Q2133&gt;1,Q2133&lt;55,Table1[[#This Row],[Source]]="Nat"),"Nat OK",IF(AND(Table1[[#This Row],[Source]]&lt;&gt;"Nat",Q2133&lt;55),"Poor &lt;55",IF(OR(G2133="Randwick",G2133="Flemington",G2133="Caulfield",G2133="Sandown Lake",G2133="Sandown Hill"),"Best","ave"))))</f>
        <v>ave</v>
      </c>
      <c r="AC2133" s="133">
        <f>IF(Q2133="","",IF(AB2133="Poor &lt;55",$AC$2*0.2%,IF(AND(AB2133="Q",AA2133&lt;&gt;"Wed"),$AC$2*0.4%,IF(AND(AB2133="Q",AA2133="Wed"),$AC$2*0.5%,IF(AND(AB2133="Ave",U2133=100),$AC$2*0.5%,IF(AND(AB2133="ave",U2133="",N2133=1,AG2133="Bush"),$AC$2*1%,IF(AND(AB2133="ave",U2133="",Q2133&gt;100),$AC$2*1.3%,IF(AND(AB2133="ave",U2133=""),$AC$2*1.2%,IF(AND(AB2133="Ave",U2133=200),$AC$2*1%,IF(AND(AB2133="Best",U2133=200),$AC$2*1.5%,IF(AND(AB2133="Best",U2133="",K2133&lt;&gt;"Pro Syd"),$AC$2*0.5%,IF(AND(AB2133="Best",U2133=""),$AC$2*1%,IF(AND(AB2133="Best",U2133=100,Table1[[#This Row],[State]]="NSW"),$AC$2*0.4%,IF(AND(AB2133="Best",U2133=100),$AC$2*1%,IF(Table1[[#This Row],[Adj]]="Nat OK",$AC$2*0.5%,"xxx")))))))))))))))</f>
        <v>130</v>
      </c>
      <c r="AD2133" s="133" t="str">
        <f t="shared" si="440"/>
        <v/>
      </c>
      <c r="AE2133" s="133">
        <f t="shared" si="441"/>
        <v>-130</v>
      </c>
      <c r="AF2133" s="133" t="str">
        <f>VLOOKUP(Table1[[#This Row],[Track]],$F$2672:$H$2715,2,FALSE)</f>
        <v>Vic</v>
      </c>
      <c r="AG2133" s="133" t="str">
        <f>VLOOKUP(Table1[[#This Row],[Track]],$F$2672:$H$2715,3,FALSE)</f>
        <v>Bush</v>
      </c>
      <c r="AH2133" s="133" t="str">
        <f>IF(Table1[[#This Row],[Date]]&lt;$AH$2,"",IF(Table1[[#This Row],[Date]]&lt;$AH$3,"Edge","Elite Combo"))</f>
        <v/>
      </c>
      <c r="AI2133" s="218">
        <f>Table1[[#This Row],[Time]]</f>
        <v>0.62847222222222221</v>
      </c>
      <c r="AJ2133" s="219" t="str">
        <f>Table1[[#This Row],[Track]]</f>
        <v>Pakenham</v>
      </c>
      <c r="AK2133" s="216">
        <f>Table1[[#This Row],[Race ]]</f>
        <v>6</v>
      </c>
      <c r="AL2133" s="219">
        <f>Table1[[#This Row],[TAB]]</f>
        <v>6</v>
      </c>
      <c r="AM2133" s="219" t="str">
        <f>Table1[[#This Row],[Selection]]</f>
        <v>Running By</v>
      </c>
      <c r="AN2133" s="220" t="str">
        <f>Table1[[#This Row],[Sources]]</f>
        <v>E4-12/Edge-11/Pro Mel-20</v>
      </c>
      <c r="AO2133" s="219">
        <f>Table1[[#This Row],[Scale Bet]]</f>
        <v>130</v>
      </c>
    </row>
    <row r="2134" spans="5:41" ht="16.5" customHeight="1" x14ac:dyDescent="0.25">
      <c r="E2134" s="185">
        <v>45647</v>
      </c>
      <c r="F2134" s="35">
        <v>0.62847222222222221</v>
      </c>
      <c r="G2134" s="36" t="s">
        <v>32</v>
      </c>
      <c r="H2134" s="36">
        <v>6</v>
      </c>
      <c r="I2134" s="36">
        <v>6</v>
      </c>
      <c r="J2134" s="36" t="s">
        <v>27</v>
      </c>
      <c r="K2134" s="36" t="s">
        <v>40</v>
      </c>
      <c r="L2134" s="165">
        <v>11</v>
      </c>
      <c r="M2134" s="134" t="str">
        <f t="shared" si="429"/>
        <v/>
      </c>
      <c r="N2134" s="36" t="str">
        <f t="shared" si="430"/>
        <v/>
      </c>
      <c r="O2134" s="135" t="str">
        <f t="shared" si="431"/>
        <v/>
      </c>
      <c r="P2134" s="186" t="str">
        <f t="shared" si="432"/>
        <v/>
      </c>
      <c r="Q2134" s="187" t="str">
        <f t="shared" si="433"/>
        <v/>
      </c>
      <c r="R2134" s="150"/>
      <c r="S2134" s="187" t="str">
        <f t="shared" si="434"/>
        <v/>
      </c>
      <c r="T2134" s="136" t="str">
        <f t="shared" si="435"/>
        <v>Running By</v>
      </c>
      <c r="U2134" s="137" t="str">
        <f>IF(P2134="","",IF(N2134=1,"",IF(Q2134="","",IF(Q2134&lt;=100,100,IF(Table1[[#This Row],[Day]]="Wed",100,200)))))</f>
        <v/>
      </c>
      <c r="V2134" s="137" t="str">
        <f t="shared" si="436"/>
        <v/>
      </c>
      <c r="W2134" s="137" t="str">
        <f t="shared" si="437"/>
        <v/>
      </c>
      <c r="X2134" s="133">
        <f>100</f>
        <v>100</v>
      </c>
      <c r="Y2134" s="133" t="str">
        <f t="shared" si="438"/>
        <v/>
      </c>
      <c r="Z2134" s="133">
        <f t="shared" si="439"/>
        <v>-100</v>
      </c>
      <c r="AA2134" s="134" t="str">
        <f>TEXT(Table1[[#This Row],[Date]],"DDD")</f>
        <v>Sat</v>
      </c>
      <c r="AB2134" s="133" t="str">
        <f>IF(OR(G2134="Doomben",G2134="Eagle Farm"),"Q",IF(AND(Q2134&gt;1,Q2134&lt;55,Table1[[#This Row],[Source]]="Nat"),"Nat OK",IF(AND(Table1[[#This Row],[Source]]&lt;&gt;"Nat",Q2134&lt;55),"Poor &lt;55",IF(OR(G2134="Randwick",G2134="Flemington",G2134="Caulfield",G2134="Sandown Lake",G2134="Sandown Hill"),"Best","ave"))))</f>
        <v>ave</v>
      </c>
      <c r="AC2134" s="133" t="str">
        <f>IF(Q2134="","",IF(AB2134="Poor &lt;55",$AC$2*0.2%,IF(AND(AB2134="Q",AA2134&lt;&gt;"Wed"),$AC$2*0.4%,IF(AND(AB2134="Q",AA2134="Wed"),$AC$2*0.5%,IF(AND(AB2134="Ave",U2134=100),$AC$2*0.5%,IF(AND(AB2134="ave",U2134="",N2134=1,AG2134="Bush"),$AC$2*1%,IF(AND(AB2134="ave",U2134="",Q2134&gt;100),$AC$2*1.3%,IF(AND(AB2134="ave",U2134=""),$AC$2*1.2%,IF(AND(AB2134="Ave",U2134=200),$AC$2*1%,IF(AND(AB2134="Best",U2134=200),$AC$2*1.5%,IF(AND(AB2134="Best",U2134="",K2134&lt;&gt;"Pro Syd"),$AC$2*0.5%,IF(AND(AB2134="Best",U2134=""),$AC$2*1%,IF(AND(AB2134="Best",U2134=100,Table1[[#This Row],[State]]="NSW"),$AC$2*0.4%,IF(AND(AB2134="Best",U2134=100),$AC$2*1%,IF(Table1[[#This Row],[Adj]]="Nat OK",$AC$2*0.5%,"xxx")))))))))))))))</f>
        <v/>
      </c>
      <c r="AD2134" s="133" t="str">
        <f t="shared" si="440"/>
        <v/>
      </c>
      <c r="AE2134" s="133" t="str">
        <f t="shared" si="441"/>
        <v/>
      </c>
      <c r="AF2134" s="133" t="str">
        <f>VLOOKUP(Table1[[#This Row],[Track]],$F$2672:$H$2715,2,FALSE)</f>
        <v>Vic</v>
      </c>
      <c r="AG2134" s="133" t="str">
        <f>VLOOKUP(Table1[[#This Row],[Track]],$F$2672:$H$2715,3,FALSE)</f>
        <v>Bush</v>
      </c>
      <c r="AH2134" s="133" t="str">
        <f>IF(Table1[[#This Row],[Date]]&lt;$AH$2,"",IF(Table1[[#This Row],[Date]]&lt;$AH$3,"Edge","Elite Combo"))</f>
        <v/>
      </c>
      <c r="AI2134" s="218">
        <f>Table1[[#This Row],[Time]]</f>
        <v>0.62847222222222221</v>
      </c>
      <c r="AJ2134" s="219" t="str">
        <f>Table1[[#This Row],[Track]]</f>
        <v>Pakenham</v>
      </c>
      <c r="AK2134" s="216">
        <f>Table1[[#This Row],[Race ]]</f>
        <v>6</v>
      </c>
      <c r="AL2134" s="219">
        <f>Table1[[#This Row],[TAB]]</f>
        <v>6</v>
      </c>
      <c r="AM2134" s="219" t="str">
        <f>Table1[[#This Row],[Selection]]</f>
        <v>Running By</v>
      </c>
      <c r="AN2134" s="220" t="str">
        <f>Table1[[#This Row],[Sources]]</f>
        <v/>
      </c>
      <c r="AO2134" s="219" t="str">
        <f>Table1[[#This Row],[Scale Bet]]</f>
        <v/>
      </c>
    </row>
    <row r="2135" spans="5:41" ht="16.5" customHeight="1" x14ac:dyDescent="0.25">
      <c r="E2135" s="185">
        <v>45647</v>
      </c>
      <c r="F2135" s="35">
        <v>0.62847222222222221</v>
      </c>
      <c r="G2135" s="36" t="s">
        <v>32</v>
      </c>
      <c r="H2135" s="36">
        <v>6</v>
      </c>
      <c r="I2135" s="36">
        <v>6</v>
      </c>
      <c r="J2135" s="36" t="s">
        <v>27</v>
      </c>
      <c r="K2135" s="36" t="s">
        <v>18</v>
      </c>
      <c r="L2135" s="165">
        <v>20</v>
      </c>
      <c r="M2135" s="134" t="str">
        <f t="shared" si="429"/>
        <v/>
      </c>
      <c r="N2135" s="36" t="str">
        <f t="shared" si="430"/>
        <v/>
      </c>
      <c r="O2135" s="135" t="str">
        <f t="shared" si="431"/>
        <v/>
      </c>
      <c r="P2135" s="186" t="str">
        <f t="shared" si="432"/>
        <v/>
      </c>
      <c r="Q2135" s="187" t="str">
        <f t="shared" si="433"/>
        <v/>
      </c>
      <c r="R2135" s="150"/>
      <c r="S2135" s="187" t="str">
        <f t="shared" si="434"/>
        <v/>
      </c>
      <c r="T2135" s="136" t="str">
        <f t="shared" si="435"/>
        <v>Running By</v>
      </c>
      <c r="U2135" s="137" t="str">
        <f>IF(P2135="","",IF(N2135=1,"",IF(Q2135="","",IF(Q2135&lt;=100,100,IF(Table1[[#This Row],[Day]]="Wed",100,200)))))</f>
        <v/>
      </c>
      <c r="V2135" s="137" t="str">
        <f t="shared" si="436"/>
        <v/>
      </c>
      <c r="W2135" s="137" t="str">
        <f t="shared" si="437"/>
        <v/>
      </c>
      <c r="X2135" s="133">
        <f>100</f>
        <v>100</v>
      </c>
      <c r="Y2135" s="133" t="str">
        <f t="shared" si="438"/>
        <v/>
      </c>
      <c r="Z2135" s="133">
        <f t="shared" si="439"/>
        <v>-100</v>
      </c>
      <c r="AA2135" s="134" t="str">
        <f>TEXT(Table1[[#This Row],[Date]],"DDD")</f>
        <v>Sat</v>
      </c>
      <c r="AB2135" s="133" t="str">
        <f>IF(OR(G2135="Doomben",G2135="Eagle Farm"),"Q",IF(AND(Q2135&gt;1,Q2135&lt;55,Table1[[#This Row],[Source]]="Nat"),"Nat OK",IF(AND(Table1[[#This Row],[Source]]&lt;&gt;"Nat",Q2135&lt;55),"Poor &lt;55",IF(OR(G2135="Randwick",G2135="Flemington",G2135="Caulfield",G2135="Sandown Lake",G2135="Sandown Hill"),"Best","ave"))))</f>
        <v>ave</v>
      </c>
      <c r="AC2135" s="133" t="str">
        <f>IF(Q2135="","",IF(AB2135="Poor &lt;55",$AC$2*0.2%,IF(AND(AB2135="Q",AA2135&lt;&gt;"Wed"),$AC$2*0.4%,IF(AND(AB2135="Q",AA2135="Wed"),$AC$2*0.5%,IF(AND(AB2135="Ave",U2135=100),$AC$2*0.5%,IF(AND(AB2135="ave",U2135="",N2135=1,AG2135="Bush"),$AC$2*1%,IF(AND(AB2135="ave",U2135="",Q2135&gt;100),$AC$2*1.3%,IF(AND(AB2135="ave",U2135=""),$AC$2*1.2%,IF(AND(AB2135="Ave",U2135=200),$AC$2*1%,IF(AND(AB2135="Best",U2135=200),$AC$2*1.5%,IF(AND(AB2135="Best",U2135="",K2135&lt;&gt;"Pro Syd"),$AC$2*0.5%,IF(AND(AB2135="Best",U2135=""),$AC$2*1%,IF(AND(AB2135="Best",U2135=100,Table1[[#This Row],[State]]="NSW"),$AC$2*0.4%,IF(AND(AB2135="Best",U2135=100),$AC$2*1%,IF(Table1[[#This Row],[Adj]]="Nat OK",$AC$2*0.5%,"xxx")))))))))))))))</f>
        <v/>
      </c>
      <c r="AD2135" s="133" t="str">
        <f t="shared" si="440"/>
        <v/>
      </c>
      <c r="AE2135" s="133" t="str">
        <f t="shared" si="441"/>
        <v/>
      </c>
      <c r="AF2135" s="133" t="str">
        <f>VLOOKUP(Table1[[#This Row],[Track]],$F$2672:$H$2715,2,FALSE)</f>
        <v>Vic</v>
      </c>
      <c r="AG2135" s="133" t="str">
        <f>VLOOKUP(Table1[[#This Row],[Track]],$F$2672:$H$2715,3,FALSE)</f>
        <v>Bush</v>
      </c>
      <c r="AH2135" s="133" t="str">
        <f>IF(Table1[[#This Row],[Date]]&lt;$AH$2,"",IF(Table1[[#This Row],[Date]]&lt;$AH$3,"Edge","Elite Combo"))</f>
        <v/>
      </c>
      <c r="AI2135" s="218">
        <f>Table1[[#This Row],[Time]]</f>
        <v>0.62847222222222221</v>
      </c>
      <c r="AJ2135" s="219" t="str">
        <f>Table1[[#This Row],[Track]]</f>
        <v>Pakenham</v>
      </c>
      <c r="AK2135" s="216">
        <f>Table1[[#This Row],[Race ]]</f>
        <v>6</v>
      </c>
      <c r="AL2135" s="219">
        <f>Table1[[#This Row],[TAB]]</f>
        <v>6</v>
      </c>
      <c r="AM2135" s="219" t="str">
        <f>Table1[[#This Row],[Selection]]</f>
        <v>Running By</v>
      </c>
      <c r="AN2135" s="220" t="str">
        <f>Table1[[#This Row],[Sources]]</f>
        <v/>
      </c>
      <c r="AO2135" s="219" t="str">
        <f>Table1[[#This Row],[Scale Bet]]</f>
        <v/>
      </c>
    </row>
    <row r="2136" spans="5:41" ht="16.5" customHeight="1" x14ac:dyDescent="0.25">
      <c r="E2136" s="185">
        <v>45647</v>
      </c>
      <c r="F2136" s="35">
        <v>0.64236111111111116</v>
      </c>
      <c r="G2136" s="36" t="s">
        <v>22</v>
      </c>
      <c r="H2136" s="36">
        <v>6</v>
      </c>
      <c r="I2136" s="36">
        <v>3</v>
      </c>
      <c r="J2136" s="36" t="s">
        <v>80</v>
      </c>
      <c r="K2136" s="36" t="s">
        <v>60</v>
      </c>
      <c r="L2136" s="165">
        <v>15</v>
      </c>
      <c r="M2136" s="134">
        <f t="shared" si="429"/>
        <v>15</v>
      </c>
      <c r="N2136" s="36">
        <f t="shared" si="430"/>
        <v>1</v>
      </c>
      <c r="O2136" s="135" t="str">
        <f t="shared" si="431"/>
        <v>Pro Syd-15</v>
      </c>
      <c r="P2136" s="186" t="str">
        <f t="shared" si="432"/>
        <v>OK</v>
      </c>
      <c r="Q2136" s="187">
        <f t="shared" si="433"/>
        <v>60</v>
      </c>
      <c r="R2136" s="150">
        <v>2.5</v>
      </c>
      <c r="S2136" s="187">
        <f t="shared" si="434"/>
        <v>150</v>
      </c>
      <c r="T2136" s="136" t="str">
        <f t="shared" si="435"/>
        <v>Gilded Water</v>
      </c>
      <c r="U2136" s="137" t="str">
        <f>IF(P2136="","",IF(N2136=1,"",IF(Q2136="","",IF(Q2136&lt;=100,100,IF(Table1[[#This Row],[Day]]="Wed",100,200)))))</f>
        <v/>
      </c>
      <c r="V2136" s="137" t="str">
        <f t="shared" si="436"/>
        <v/>
      </c>
      <c r="W2136" s="137" t="str">
        <f t="shared" si="437"/>
        <v/>
      </c>
      <c r="X2136" s="133">
        <f>100</f>
        <v>100</v>
      </c>
      <c r="Y2136" s="133">
        <f t="shared" si="438"/>
        <v>250</v>
      </c>
      <c r="Z2136" s="133">
        <f t="shared" si="439"/>
        <v>150</v>
      </c>
      <c r="AA2136" s="134" t="str">
        <f>TEXT(Table1[[#This Row],[Date]],"DDD")</f>
        <v>Sat</v>
      </c>
      <c r="AB2136" s="133" t="str">
        <f>IF(OR(G2136="Doomben",G2136="Eagle Farm"),"Q",IF(AND(Q2136&gt;1,Q2136&lt;55,Table1[[#This Row],[Source]]="Nat"),"Nat OK",IF(AND(Table1[[#This Row],[Source]]&lt;&gt;"Nat",Q2136&lt;55),"Poor &lt;55",IF(OR(G2136="Randwick",G2136="Flemington",G2136="Caulfield",G2136="Sandown Lake",G2136="Sandown Hill"),"Best","ave"))))</f>
        <v>Best</v>
      </c>
      <c r="AC2136" s="133">
        <f>IF(Q2136="","",IF(AB2136="Poor &lt;55",$AC$2*0.2%,IF(AND(AB2136="Q",AA2136&lt;&gt;"Wed"),$AC$2*0.4%,IF(AND(AB2136="Q",AA2136="Wed"),$AC$2*0.5%,IF(AND(AB2136="Ave",U2136=100),$AC$2*0.5%,IF(AND(AB2136="ave",U2136="",N2136=1,AG2136="Bush"),$AC$2*1%,IF(AND(AB2136="ave",U2136="",Q2136&gt;100),$AC$2*1.3%,IF(AND(AB2136="ave",U2136=""),$AC$2*1.2%,IF(AND(AB2136="Ave",U2136=200),$AC$2*1%,IF(AND(AB2136="Best",U2136=200),$AC$2*1.5%,IF(AND(AB2136="Best",U2136="",K2136&lt;&gt;"Pro Syd"),$AC$2*0.5%,IF(AND(AB2136="Best",U2136=""),$AC$2*1%,IF(AND(AB2136="Best",U2136=100,Table1[[#This Row],[State]]="NSW"),$AC$2*0.4%,IF(AND(AB2136="Best",U2136=100),$AC$2*1%,IF(Table1[[#This Row],[Adj]]="Nat OK",$AC$2*0.5%,"xxx")))))))))))))))</f>
        <v>100</v>
      </c>
      <c r="AD2136" s="133">
        <f t="shared" si="440"/>
        <v>250</v>
      </c>
      <c r="AE2136" s="133">
        <f t="shared" si="441"/>
        <v>150</v>
      </c>
      <c r="AF2136" s="133" t="str">
        <f>VLOOKUP(Table1[[#This Row],[Track]],$F$2672:$H$2715,2,FALSE)</f>
        <v>NSW</v>
      </c>
      <c r="AG2136" s="133" t="str">
        <f>VLOOKUP(Table1[[#This Row],[Track]],$F$2672:$H$2715,3,FALSE)</f>
        <v>-</v>
      </c>
      <c r="AH2136" s="133" t="str">
        <f>IF(Table1[[#This Row],[Date]]&lt;$AH$2,"",IF(Table1[[#This Row],[Date]]&lt;$AH$3,"Edge","Elite Combo"))</f>
        <v/>
      </c>
      <c r="AI2136" s="218">
        <f>Table1[[#This Row],[Time]]</f>
        <v>0.64236111111111116</v>
      </c>
      <c r="AJ2136" s="219" t="str">
        <f>Table1[[#This Row],[Track]]</f>
        <v>Randwick</v>
      </c>
      <c r="AK2136" s="216">
        <f>Table1[[#This Row],[Race ]]</f>
        <v>6</v>
      </c>
      <c r="AL2136" s="219">
        <f>Table1[[#This Row],[TAB]]</f>
        <v>3</v>
      </c>
      <c r="AM2136" s="219" t="str">
        <f>Table1[[#This Row],[Selection]]</f>
        <v>Gilded Water</v>
      </c>
      <c r="AN2136" s="220" t="str">
        <f>Table1[[#This Row],[Sources]]</f>
        <v>Pro Syd-15</v>
      </c>
      <c r="AO2136" s="219">
        <f>Table1[[#This Row],[Scale Bet]]</f>
        <v>100</v>
      </c>
    </row>
    <row r="2137" spans="5:41" ht="16.5" customHeight="1" x14ac:dyDescent="0.25">
      <c r="E2137" s="185">
        <v>45647</v>
      </c>
      <c r="F2137" s="35">
        <v>0.67500000000000004</v>
      </c>
      <c r="G2137" s="36" t="s">
        <v>28</v>
      </c>
      <c r="H2137" s="36">
        <v>6</v>
      </c>
      <c r="I2137" s="36">
        <v>10</v>
      </c>
      <c r="J2137" s="36" t="s">
        <v>526</v>
      </c>
      <c r="K2137" s="36" t="s">
        <v>13</v>
      </c>
      <c r="L2137" s="165">
        <v>11</v>
      </c>
      <c r="M2137" s="134">
        <f t="shared" si="429"/>
        <v>11</v>
      </c>
      <c r="N2137" s="36">
        <f t="shared" si="430"/>
        <v>1</v>
      </c>
      <c r="O2137" s="135" t="str">
        <f t="shared" si="431"/>
        <v>Nat-11</v>
      </c>
      <c r="P2137" s="186" t="str">
        <f t="shared" si="432"/>
        <v/>
      </c>
      <c r="Q2137" s="187">
        <f t="shared" si="433"/>
        <v>44</v>
      </c>
      <c r="R2137" s="150"/>
      <c r="S2137" s="187" t="str">
        <f t="shared" si="434"/>
        <v/>
      </c>
      <c r="T2137" s="136" t="str">
        <f t="shared" si="435"/>
        <v>Arts Object</v>
      </c>
      <c r="U2137" s="137" t="str">
        <f>IF(P2137="","",IF(N2137=1,"",IF(Q2137="","",IF(Q2137&lt;=100,100,IF(Table1[[#This Row],[Day]]="Wed",100,200)))))</f>
        <v/>
      </c>
      <c r="V2137" s="137" t="str">
        <f t="shared" si="436"/>
        <v/>
      </c>
      <c r="W2137" s="137" t="str">
        <f t="shared" si="437"/>
        <v/>
      </c>
      <c r="X2137" s="133">
        <f>100</f>
        <v>100</v>
      </c>
      <c r="Y2137" s="133" t="str">
        <f t="shared" si="438"/>
        <v/>
      </c>
      <c r="Z2137" s="133">
        <f t="shared" si="439"/>
        <v>-100</v>
      </c>
      <c r="AA2137" s="134" t="str">
        <f>TEXT(Table1[[#This Row],[Date]],"DDD")</f>
        <v>Sat</v>
      </c>
      <c r="AB2137" s="133" t="str">
        <f>IF(OR(G2137="Doomben",G2137="Eagle Farm"),"Q",IF(AND(Q2137&gt;1,Q2137&lt;55,Table1[[#This Row],[Source]]="Nat"),"Nat OK",IF(AND(Table1[[#This Row],[Source]]&lt;&gt;"Nat",Q2137&lt;55),"Poor &lt;55",IF(OR(G2137="Randwick",G2137="Flemington",G2137="Caulfield",G2137="Sandown Lake",G2137="Sandown Hill"),"Best","ave"))))</f>
        <v>Q</v>
      </c>
      <c r="AC2137" s="133">
        <f>IF(Q2137="","",IF(AB2137="Poor &lt;55",$AC$2*0.2%,IF(AND(AB2137="Q",AA2137&lt;&gt;"Wed"),$AC$2*0.4%,IF(AND(AB2137="Q",AA2137="Wed"),$AC$2*0.5%,IF(AND(AB2137="Ave",U2137=100),$AC$2*0.5%,IF(AND(AB2137="ave",U2137="",N2137=1,AG2137="Bush"),$AC$2*1%,IF(AND(AB2137="ave",U2137="",Q2137&gt;100),$AC$2*1.3%,IF(AND(AB2137="ave",U2137=""),$AC$2*1.2%,IF(AND(AB2137="Ave",U2137=200),$AC$2*1%,IF(AND(AB2137="Best",U2137=200),$AC$2*1.5%,IF(AND(AB2137="Best",U2137="",K2137&lt;&gt;"Pro Syd"),$AC$2*0.5%,IF(AND(AB2137="Best",U2137=""),$AC$2*1%,IF(AND(AB2137="Best",U2137=100,Table1[[#This Row],[State]]="NSW"),$AC$2*0.4%,IF(AND(AB2137="Best",U2137=100),$AC$2*1%,IF(Table1[[#This Row],[Adj]]="Nat OK",$AC$2*0.5%,"xxx")))))))))))))))</f>
        <v>40</v>
      </c>
      <c r="AD2137" s="133" t="str">
        <f t="shared" si="440"/>
        <v/>
      </c>
      <c r="AE2137" s="133">
        <f t="shared" si="441"/>
        <v>-40</v>
      </c>
      <c r="AF2137" s="133" t="str">
        <f>VLOOKUP(Table1[[#This Row],[Track]],$F$2672:$H$2715,2,FALSE)</f>
        <v>Qld</v>
      </c>
      <c r="AG2137" s="133" t="str">
        <f>VLOOKUP(Table1[[#This Row],[Track]],$F$2672:$H$2715,3,FALSE)</f>
        <v>-</v>
      </c>
      <c r="AH2137" s="133" t="str">
        <f>IF(Table1[[#This Row],[Date]]&lt;$AH$2,"",IF(Table1[[#This Row],[Date]]&lt;$AH$3,"Edge","Elite Combo"))</f>
        <v/>
      </c>
      <c r="AI2137" s="218">
        <f>Table1[[#This Row],[Time]]</f>
        <v>0.67500000000000004</v>
      </c>
      <c r="AJ2137" s="219" t="str">
        <f>Table1[[#This Row],[Track]]</f>
        <v>Eagle Farm</v>
      </c>
      <c r="AK2137" s="216">
        <f>Table1[[#This Row],[Race ]]</f>
        <v>6</v>
      </c>
      <c r="AL2137" s="219">
        <f>Table1[[#This Row],[TAB]]</f>
        <v>10</v>
      </c>
      <c r="AM2137" s="219" t="str">
        <f>Table1[[#This Row],[Selection]]</f>
        <v>Arts Object</v>
      </c>
      <c r="AN2137" s="220" t="str">
        <f>Table1[[#This Row],[Sources]]</f>
        <v>Nat-11</v>
      </c>
      <c r="AO2137" s="219">
        <f>Table1[[#This Row],[Scale Bet]]</f>
        <v>40</v>
      </c>
    </row>
    <row r="2138" spans="5:41" ht="16.5" customHeight="1" x14ac:dyDescent="0.25">
      <c r="E2138" s="185">
        <v>45647</v>
      </c>
      <c r="F2138" s="35">
        <v>0.68055555555555558</v>
      </c>
      <c r="G2138" s="36" t="s">
        <v>32</v>
      </c>
      <c r="H2138" s="36">
        <v>8</v>
      </c>
      <c r="I2138" s="36">
        <v>3</v>
      </c>
      <c r="J2138" s="36" t="s">
        <v>37</v>
      </c>
      <c r="K2138" s="36" t="s">
        <v>1</v>
      </c>
      <c r="L2138" s="165">
        <v>12</v>
      </c>
      <c r="M2138" s="134">
        <f t="shared" si="429"/>
        <v>35</v>
      </c>
      <c r="N2138" s="36">
        <f t="shared" si="430"/>
        <v>3</v>
      </c>
      <c r="O2138" s="135" t="str">
        <f t="shared" si="431"/>
        <v>E4-12/Edge-10/Pro Mel-13</v>
      </c>
      <c r="P2138" s="186" t="str">
        <f t="shared" si="432"/>
        <v/>
      </c>
      <c r="Q2138" s="187">
        <f t="shared" si="433"/>
        <v>140</v>
      </c>
      <c r="R2138" s="150">
        <v>5.0999999999999996</v>
      </c>
      <c r="S2138" s="187">
        <f t="shared" si="434"/>
        <v>714</v>
      </c>
      <c r="T2138" s="136" t="str">
        <f t="shared" si="435"/>
        <v>Here To Shock</v>
      </c>
      <c r="U2138" s="137" t="str">
        <f>IF(P2138="","",IF(N2138=1,"",IF(Q2138="","",IF(Q2138&lt;=100,100,IF(Table1[[#This Row],[Day]]="Wed",100,200)))))</f>
        <v/>
      </c>
      <c r="V2138" s="137" t="str">
        <f t="shared" si="436"/>
        <v/>
      </c>
      <c r="W2138" s="137" t="str">
        <f t="shared" si="437"/>
        <v/>
      </c>
      <c r="X2138" s="133">
        <f>100</f>
        <v>100</v>
      </c>
      <c r="Y2138" s="133">
        <f t="shared" si="438"/>
        <v>509.99999999999994</v>
      </c>
      <c r="Z2138" s="133">
        <f t="shared" si="439"/>
        <v>409.99999999999994</v>
      </c>
      <c r="AA2138" s="134" t="str">
        <f>TEXT(Table1[[#This Row],[Date]],"DDD")</f>
        <v>Sat</v>
      </c>
      <c r="AB2138" s="133" t="str">
        <f>IF(OR(G2138="Doomben",G2138="Eagle Farm"),"Q",IF(AND(Q2138&gt;1,Q2138&lt;55,Table1[[#This Row],[Source]]="Nat"),"Nat OK",IF(AND(Table1[[#This Row],[Source]]&lt;&gt;"Nat",Q2138&lt;55),"Poor &lt;55",IF(OR(G2138="Randwick",G2138="Flemington",G2138="Caulfield",G2138="Sandown Lake",G2138="Sandown Hill"),"Best","ave"))))</f>
        <v>ave</v>
      </c>
      <c r="AC2138" s="133">
        <f>IF(Q2138="","",IF(AB2138="Poor &lt;55",$AC$2*0.2%,IF(AND(AB2138="Q",AA2138&lt;&gt;"Wed"),$AC$2*0.4%,IF(AND(AB2138="Q",AA2138="Wed"),$AC$2*0.5%,IF(AND(AB2138="Ave",U2138=100),$AC$2*0.5%,IF(AND(AB2138="ave",U2138="",N2138=1,AG2138="Bush"),$AC$2*1%,IF(AND(AB2138="ave",U2138="",Q2138&gt;100),$AC$2*1.3%,IF(AND(AB2138="ave",U2138=""),$AC$2*1.2%,IF(AND(AB2138="Ave",U2138=200),$AC$2*1%,IF(AND(AB2138="Best",U2138=200),$AC$2*1.5%,IF(AND(AB2138="Best",U2138="",K2138&lt;&gt;"Pro Syd"),$AC$2*0.5%,IF(AND(AB2138="Best",U2138=""),$AC$2*1%,IF(AND(AB2138="Best",U2138=100,Table1[[#This Row],[State]]="NSW"),$AC$2*0.4%,IF(AND(AB2138="Best",U2138=100),$AC$2*1%,IF(Table1[[#This Row],[Adj]]="Nat OK",$AC$2*0.5%,"xxx")))))))))))))))</f>
        <v>130</v>
      </c>
      <c r="AD2138" s="133">
        <f t="shared" si="440"/>
        <v>663</v>
      </c>
      <c r="AE2138" s="133">
        <f t="shared" si="441"/>
        <v>533</v>
      </c>
      <c r="AF2138" s="133" t="str">
        <f>VLOOKUP(Table1[[#This Row],[Track]],$F$2672:$H$2715,2,FALSE)</f>
        <v>Vic</v>
      </c>
      <c r="AG2138" s="133" t="str">
        <f>VLOOKUP(Table1[[#This Row],[Track]],$F$2672:$H$2715,3,FALSE)</f>
        <v>Bush</v>
      </c>
      <c r="AH2138" s="133" t="str">
        <f>IF(Table1[[#This Row],[Date]]&lt;$AH$2,"",IF(Table1[[#This Row],[Date]]&lt;$AH$3,"Edge","Elite Combo"))</f>
        <v/>
      </c>
      <c r="AI2138" s="218">
        <f>Table1[[#This Row],[Time]]</f>
        <v>0.68055555555555558</v>
      </c>
      <c r="AJ2138" s="219" t="str">
        <f>Table1[[#This Row],[Track]]</f>
        <v>Pakenham</v>
      </c>
      <c r="AK2138" s="216">
        <f>Table1[[#This Row],[Race ]]</f>
        <v>8</v>
      </c>
      <c r="AL2138" s="219">
        <f>Table1[[#This Row],[TAB]]</f>
        <v>3</v>
      </c>
      <c r="AM2138" s="219" t="str">
        <f>Table1[[#This Row],[Selection]]</f>
        <v>Here To Shock</v>
      </c>
      <c r="AN2138" s="220" t="str">
        <f>Table1[[#This Row],[Sources]]</f>
        <v>E4-12/Edge-10/Pro Mel-13</v>
      </c>
      <c r="AO2138" s="219">
        <f>Table1[[#This Row],[Scale Bet]]</f>
        <v>130</v>
      </c>
    </row>
    <row r="2139" spans="5:41" ht="16.5" customHeight="1" x14ac:dyDescent="0.25">
      <c r="E2139" s="185">
        <v>45647</v>
      </c>
      <c r="F2139" s="35">
        <v>0.68055555555555558</v>
      </c>
      <c r="G2139" s="36" t="s">
        <v>32</v>
      </c>
      <c r="H2139" s="36">
        <v>8</v>
      </c>
      <c r="I2139" s="36">
        <v>3</v>
      </c>
      <c r="J2139" s="36" t="s">
        <v>37</v>
      </c>
      <c r="K2139" s="36" t="s">
        <v>40</v>
      </c>
      <c r="L2139" s="165">
        <v>10</v>
      </c>
      <c r="M2139" s="134" t="str">
        <f t="shared" si="429"/>
        <v/>
      </c>
      <c r="N2139" s="36" t="str">
        <f t="shared" si="430"/>
        <v/>
      </c>
      <c r="O2139" s="135" t="str">
        <f t="shared" si="431"/>
        <v/>
      </c>
      <c r="P2139" s="186" t="str">
        <f t="shared" si="432"/>
        <v/>
      </c>
      <c r="Q2139" s="187" t="str">
        <f t="shared" si="433"/>
        <v/>
      </c>
      <c r="R2139" s="150">
        <v>5.0999999999999996</v>
      </c>
      <c r="S2139" s="187" t="str">
        <f t="shared" si="434"/>
        <v/>
      </c>
      <c r="T2139" s="136" t="str">
        <f t="shared" si="435"/>
        <v>Here To Shock</v>
      </c>
      <c r="U2139" s="137" t="str">
        <f>IF(P2139="","",IF(N2139=1,"",IF(Q2139="","",IF(Q2139&lt;=100,100,IF(Table1[[#This Row],[Day]]="Wed",100,200)))))</f>
        <v/>
      </c>
      <c r="V2139" s="137" t="str">
        <f t="shared" si="436"/>
        <v/>
      </c>
      <c r="W2139" s="137" t="str">
        <f t="shared" si="437"/>
        <v/>
      </c>
      <c r="X2139" s="133">
        <f>100</f>
        <v>100</v>
      </c>
      <c r="Y2139" s="133">
        <f t="shared" si="438"/>
        <v>509.99999999999994</v>
      </c>
      <c r="Z2139" s="133">
        <f t="shared" si="439"/>
        <v>409.99999999999994</v>
      </c>
      <c r="AA2139" s="134" t="str">
        <f>TEXT(Table1[[#This Row],[Date]],"DDD")</f>
        <v>Sat</v>
      </c>
      <c r="AB2139" s="133" t="str">
        <f>IF(OR(G2139="Doomben",G2139="Eagle Farm"),"Q",IF(AND(Q2139&gt;1,Q2139&lt;55,Table1[[#This Row],[Source]]="Nat"),"Nat OK",IF(AND(Table1[[#This Row],[Source]]&lt;&gt;"Nat",Q2139&lt;55),"Poor &lt;55",IF(OR(G2139="Randwick",G2139="Flemington",G2139="Caulfield",G2139="Sandown Lake",G2139="Sandown Hill"),"Best","ave"))))</f>
        <v>ave</v>
      </c>
      <c r="AC2139" s="133" t="str">
        <f>IF(Q2139="","",IF(AB2139="Poor &lt;55",$AC$2*0.2%,IF(AND(AB2139="Q",AA2139&lt;&gt;"Wed"),$AC$2*0.4%,IF(AND(AB2139="Q",AA2139="Wed"),$AC$2*0.5%,IF(AND(AB2139="Ave",U2139=100),$AC$2*0.5%,IF(AND(AB2139="ave",U2139="",N2139=1,AG2139="Bush"),$AC$2*1%,IF(AND(AB2139="ave",U2139="",Q2139&gt;100),$AC$2*1.3%,IF(AND(AB2139="ave",U2139=""),$AC$2*1.2%,IF(AND(AB2139="Ave",U2139=200),$AC$2*1%,IF(AND(AB2139="Best",U2139=200),$AC$2*1.5%,IF(AND(AB2139="Best",U2139="",K2139&lt;&gt;"Pro Syd"),$AC$2*0.5%,IF(AND(AB2139="Best",U2139=""),$AC$2*1%,IF(AND(AB2139="Best",U2139=100,Table1[[#This Row],[State]]="NSW"),$AC$2*0.4%,IF(AND(AB2139="Best",U2139=100),$AC$2*1%,IF(Table1[[#This Row],[Adj]]="Nat OK",$AC$2*0.5%,"xxx")))))))))))))))</f>
        <v/>
      </c>
      <c r="AD2139" s="133" t="str">
        <f t="shared" si="440"/>
        <v/>
      </c>
      <c r="AE2139" s="133" t="str">
        <f t="shared" si="441"/>
        <v/>
      </c>
      <c r="AF2139" s="133" t="str">
        <f>VLOOKUP(Table1[[#This Row],[Track]],$F$2672:$H$2715,2,FALSE)</f>
        <v>Vic</v>
      </c>
      <c r="AG2139" s="133" t="str">
        <f>VLOOKUP(Table1[[#This Row],[Track]],$F$2672:$H$2715,3,FALSE)</f>
        <v>Bush</v>
      </c>
      <c r="AH2139" s="133" t="str">
        <f>IF(Table1[[#This Row],[Date]]&lt;$AH$2,"",IF(Table1[[#This Row],[Date]]&lt;$AH$3,"Edge","Elite Combo"))</f>
        <v/>
      </c>
      <c r="AI2139" s="218">
        <f>Table1[[#This Row],[Time]]</f>
        <v>0.68055555555555558</v>
      </c>
      <c r="AJ2139" s="219" t="str">
        <f>Table1[[#This Row],[Track]]</f>
        <v>Pakenham</v>
      </c>
      <c r="AK2139" s="216">
        <f>Table1[[#This Row],[Race ]]</f>
        <v>8</v>
      </c>
      <c r="AL2139" s="219">
        <f>Table1[[#This Row],[TAB]]</f>
        <v>3</v>
      </c>
      <c r="AM2139" s="219" t="str">
        <f>Table1[[#This Row],[Selection]]</f>
        <v>Here To Shock</v>
      </c>
      <c r="AN2139" s="220" t="str">
        <f>Table1[[#This Row],[Sources]]</f>
        <v/>
      </c>
      <c r="AO2139" s="219" t="str">
        <f>Table1[[#This Row],[Scale Bet]]</f>
        <v/>
      </c>
    </row>
    <row r="2140" spans="5:41" ht="16.5" customHeight="1" x14ac:dyDescent="0.25">
      <c r="E2140" s="185">
        <v>45647</v>
      </c>
      <c r="F2140" s="35">
        <v>0.68055555555555558</v>
      </c>
      <c r="G2140" s="36" t="s">
        <v>32</v>
      </c>
      <c r="H2140" s="36">
        <v>8</v>
      </c>
      <c r="I2140" s="36">
        <v>3</v>
      </c>
      <c r="J2140" s="36" t="s">
        <v>37</v>
      </c>
      <c r="K2140" s="36" t="s">
        <v>18</v>
      </c>
      <c r="L2140" s="165">
        <v>13</v>
      </c>
      <c r="M2140" s="134" t="str">
        <f t="shared" si="429"/>
        <v/>
      </c>
      <c r="N2140" s="36" t="str">
        <f t="shared" si="430"/>
        <v/>
      </c>
      <c r="O2140" s="135" t="str">
        <f t="shared" si="431"/>
        <v/>
      </c>
      <c r="P2140" s="186" t="str">
        <f t="shared" si="432"/>
        <v/>
      </c>
      <c r="Q2140" s="187" t="str">
        <f t="shared" si="433"/>
        <v/>
      </c>
      <c r="R2140" s="150"/>
      <c r="S2140" s="187" t="str">
        <f t="shared" si="434"/>
        <v/>
      </c>
      <c r="T2140" s="136" t="str">
        <f t="shared" si="435"/>
        <v>Here To Shock</v>
      </c>
      <c r="U2140" s="137" t="str">
        <f>IF(P2140="","",IF(N2140=1,"",IF(Q2140="","",IF(Q2140&lt;=100,100,IF(Table1[[#This Row],[Day]]="Wed",100,200)))))</f>
        <v/>
      </c>
      <c r="V2140" s="137" t="str">
        <f t="shared" si="436"/>
        <v/>
      </c>
      <c r="W2140" s="137" t="str">
        <f t="shared" si="437"/>
        <v/>
      </c>
      <c r="X2140" s="133">
        <f>100</f>
        <v>100</v>
      </c>
      <c r="Y2140" s="133" t="str">
        <f t="shared" si="438"/>
        <v/>
      </c>
      <c r="Z2140" s="133">
        <f t="shared" si="439"/>
        <v>-100</v>
      </c>
      <c r="AA2140" s="134" t="str">
        <f>TEXT(Table1[[#This Row],[Date]],"DDD")</f>
        <v>Sat</v>
      </c>
      <c r="AB2140" s="133" t="str">
        <f>IF(OR(G2140="Doomben",G2140="Eagle Farm"),"Q",IF(AND(Q2140&gt;1,Q2140&lt;55,Table1[[#This Row],[Source]]="Nat"),"Nat OK",IF(AND(Table1[[#This Row],[Source]]&lt;&gt;"Nat",Q2140&lt;55),"Poor &lt;55",IF(OR(G2140="Randwick",G2140="Flemington",G2140="Caulfield",G2140="Sandown Lake",G2140="Sandown Hill"),"Best","ave"))))</f>
        <v>ave</v>
      </c>
      <c r="AC2140" s="133" t="str">
        <f>IF(Q2140="","",IF(AB2140="Poor &lt;55",$AC$2*0.2%,IF(AND(AB2140="Q",AA2140&lt;&gt;"Wed"),$AC$2*0.4%,IF(AND(AB2140="Q",AA2140="Wed"),$AC$2*0.5%,IF(AND(AB2140="Ave",U2140=100),$AC$2*0.5%,IF(AND(AB2140="ave",U2140="",N2140=1,AG2140="Bush"),$AC$2*1%,IF(AND(AB2140="ave",U2140="",Q2140&gt;100),$AC$2*1.3%,IF(AND(AB2140="ave",U2140=""),$AC$2*1.2%,IF(AND(AB2140="Ave",U2140=200),$AC$2*1%,IF(AND(AB2140="Best",U2140=200),$AC$2*1.5%,IF(AND(AB2140="Best",U2140="",K2140&lt;&gt;"Pro Syd"),$AC$2*0.5%,IF(AND(AB2140="Best",U2140=""),$AC$2*1%,IF(AND(AB2140="Best",U2140=100,Table1[[#This Row],[State]]="NSW"),$AC$2*0.4%,IF(AND(AB2140="Best",U2140=100),$AC$2*1%,IF(Table1[[#This Row],[Adj]]="Nat OK",$AC$2*0.5%,"xxx")))))))))))))))</f>
        <v/>
      </c>
      <c r="AD2140" s="133" t="str">
        <f t="shared" si="440"/>
        <v/>
      </c>
      <c r="AE2140" s="133" t="str">
        <f t="shared" si="441"/>
        <v/>
      </c>
      <c r="AF2140" s="133" t="str">
        <f>VLOOKUP(Table1[[#This Row],[Track]],$F$2672:$H$2715,2,FALSE)</f>
        <v>Vic</v>
      </c>
      <c r="AG2140" s="133" t="str">
        <f>VLOOKUP(Table1[[#This Row],[Track]],$F$2672:$H$2715,3,FALSE)</f>
        <v>Bush</v>
      </c>
      <c r="AH2140" s="133" t="str">
        <f>IF(Table1[[#This Row],[Date]]&lt;$AH$2,"",IF(Table1[[#This Row],[Date]]&lt;$AH$3,"Edge","Elite Combo"))</f>
        <v/>
      </c>
      <c r="AI2140" s="218">
        <f>Table1[[#This Row],[Time]]</f>
        <v>0.68055555555555558</v>
      </c>
      <c r="AJ2140" s="219" t="str">
        <f>Table1[[#This Row],[Track]]</f>
        <v>Pakenham</v>
      </c>
      <c r="AK2140" s="216">
        <f>Table1[[#This Row],[Race ]]</f>
        <v>8</v>
      </c>
      <c r="AL2140" s="219">
        <f>Table1[[#This Row],[TAB]]</f>
        <v>3</v>
      </c>
      <c r="AM2140" s="219" t="str">
        <f>Table1[[#This Row],[Selection]]</f>
        <v>Here To Shock</v>
      </c>
      <c r="AN2140" s="220" t="str">
        <f>Table1[[#This Row],[Sources]]</f>
        <v/>
      </c>
      <c r="AO2140" s="219" t="str">
        <f>Table1[[#This Row],[Scale Bet]]</f>
        <v/>
      </c>
    </row>
    <row r="2141" spans="5:41" ht="16.5" customHeight="1" x14ac:dyDescent="0.25">
      <c r="E2141" s="185">
        <v>45647</v>
      </c>
      <c r="F2141" s="35">
        <v>0.68055555555555558</v>
      </c>
      <c r="G2141" s="36" t="s">
        <v>32</v>
      </c>
      <c r="H2141" s="36">
        <v>8</v>
      </c>
      <c r="I2141" s="36">
        <v>6</v>
      </c>
      <c r="J2141" s="36" t="s">
        <v>38</v>
      </c>
      <c r="K2141" s="36" t="s">
        <v>1</v>
      </c>
      <c r="L2141" s="165">
        <v>12</v>
      </c>
      <c r="M2141" s="134">
        <f t="shared" si="429"/>
        <v>38</v>
      </c>
      <c r="N2141" s="36">
        <f t="shared" si="430"/>
        <v>3</v>
      </c>
      <c r="O2141" s="135" t="str">
        <f t="shared" si="431"/>
        <v>E4-12/Edge-11/Pro Mel-15</v>
      </c>
      <c r="P2141" s="186" t="str">
        <f t="shared" si="432"/>
        <v/>
      </c>
      <c r="Q2141" s="187">
        <f t="shared" si="433"/>
        <v>152</v>
      </c>
      <c r="R2141" s="150"/>
      <c r="S2141" s="187" t="str">
        <f t="shared" si="434"/>
        <v/>
      </c>
      <c r="T2141" s="136" t="str">
        <f t="shared" si="435"/>
        <v>Nadal</v>
      </c>
      <c r="U2141" s="137" t="str">
        <f>IF(P2141="","",IF(N2141=1,"",IF(Q2141="","",IF(Q2141&lt;=100,100,IF(Table1[[#This Row],[Day]]="Wed",100,200)))))</f>
        <v/>
      </c>
      <c r="V2141" s="137" t="str">
        <f t="shared" si="436"/>
        <v/>
      </c>
      <c r="W2141" s="137" t="str">
        <f t="shared" si="437"/>
        <v/>
      </c>
      <c r="X2141" s="133">
        <f>100</f>
        <v>100</v>
      </c>
      <c r="Y2141" s="133" t="str">
        <f t="shared" si="438"/>
        <v/>
      </c>
      <c r="Z2141" s="133">
        <f t="shared" si="439"/>
        <v>-100</v>
      </c>
      <c r="AA2141" s="134" t="str">
        <f>TEXT(Table1[[#This Row],[Date]],"DDD")</f>
        <v>Sat</v>
      </c>
      <c r="AB2141" s="133" t="str">
        <f>IF(OR(G2141="Doomben",G2141="Eagle Farm"),"Q",IF(AND(Q2141&gt;1,Q2141&lt;55,Table1[[#This Row],[Source]]="Nat"),"Nat OK",IF(AND(Table1[[#This Row],[Source]]&lt;&gt;"Nat",Q2141&lt;55),"Poor &lt;55",IF(OR(G2141="Randwick",G2141="Flemington",G2141="Caulfield",G2141="Sandown Lake",G2141="Sandown Hill"),"Best","ave"))))</f>
        <v>ave</v>
      </c>
      <c r="AC2141" s="133">
        <f>IF(Q2141="","",IF(AB2141="Poor &lt;55",$AC$2*0.2%,IF(AND(AB2141="Q",AA2141&lt;&gt;"Wed"),$AC$2*0.4%,IF(AND(AB2141="Q",AA2141="Wed"),$AC$2*0.5%,IF(AND(AB2141="Ave",U2141=100),$AC$2*0.5%,IF(AND(AB2141="ave",U2141="",N2141=1,AG2141="Bush"),$AC$2*1%,IF(AND(AB2141="ave",U2141="",Q2141&gt;100),$AC$2*1.3%,IF(AND(AB2141="ave",U2141=""),$AC$2*1.2%,IF(AND(AB2141="Ave",U2141=200),$AC$2*1%,IF(AND(AB2141="Best",U2141=200),$AC$2*1.5%,IF(AND(AB2141="Best",U2141="",K2141&lt;&gt;"Pro Syd"),$AC$2*0.5%,IF(AND(AB2141="Best",U2141=""),$AC$2*1%,IF(AND(AB2141="Best",U2141=100,Table1[[#This Row],[State]]="NSW"),$AC$2*0.4%,IF(AND(AB2141="Best",U2141=100),$AC$2*1%,IF(Table1[[#This Row],[Adj]]="Nat OK",$AC$2*0.5%,"xxx")))))))))))))))</f>
        <v>130</v>
      </c>
      <c r="AD2141" s="133" t="str">
        <f t="shared" si="440"/>
        <v/>
      </c>
      <c r="AE2141" s="133">
        <f t="shared" si="441"/>
        <v>-130</v>
      </c>
      <c r="AF2141" s="133" t="str">
        <f>VLOOKUP(Table1[[#This Row],[Track]],$F$2672:$H$2715,2,FALSE)</f>
        <v>Vic</v>
      </c>
      <c r="AG2141" s="133" t="str">
        <f>VLOOKUP(Table1[[#This Row],[Track]],$F$2672:$H$2715,3,FALSE)</f>
        <v>Bush</v>
      </c>
      <c r="AH2141" s="133" t="str">
        <f>IF(Table1[[#This Row],[Date]]&lt;$AH$2,"",IF(Table1[[#This Row],[Date]]&lt;$AH$3,"Edge","Elite Combo"))</f>
        <v/>
      </c>
      <c r="AI2141" s="218">
        <f>Table1[[#This Row],[Time]]</f>
        <v>0.68055555555555558</v>
      </c>
      <c r="AJ2141" s="219" t="str">
        <f>Table1[[#This Row],[Track]]</f>
        <v>Pakenham</v>
      </c>
      <c r="AK2141" s="216">
        <f>Table1[[#This Row],[Race ]]</f>
        <v>8</v>
      </c>
      <c r="AL2141" s="219">
        <f>Table1[[#This Row],[TAB]]</f>
        <v>6</v>
      </c>
      <c r="AM2141" s="219" t="str">
        <f>Table1[[#This Row],[Selection]]</f>
        <v>Nadal</v>
      </c>
      <c r="AN2141" s="220" t="str">
        <f>Table1[[#This Row],[Sources]]</f>
        <v>E4-12/Edge-11/Pro Mel-15</v>
      </c>
      <c r="AO2141" s="219">
        <f>Table1[[#This Row],[Scale Bet]]</f>
        <v>130</v>
      </c>
    </row>
    <row r="2142" spans="5:41" ht="16.5" customHeight="1" x14ac:dyDescent="0.25">
      <c r="E2142" s="185">
        <v>45647</v>
      </c>
      <c r="F2142" s="35">
        <v>0.68055555555555558</v>
      </c>
      <c r="G2142" s="36" t="s">
        <v>32</v>
      </c>
      <c r="H2142" s="36">
        <v>8</v>
      </c>
      <c r="I2142" s="36">
        <v>6</v>
      </c>
      <c r="J2142" s="36" t="s">
        <v>38</v>
      </c>
      <c r="K2142" s="36" t="s">
        <v>40</v>
      </c>
      <c r="L2142" s="165">
        <v>11</v>
      </c>
      <c r="M2142" s="134" t="str">
        <f t="shared" si="429"/>
        <v/>
      </c>
      <c r="N2142" s="36" t="str">
        <f t="shared" si="430"/>
        <v/>
      </c>
      <c r="O2142" s="135" t="str">
        <f t="shared" si="431"/>
        <v/>
      </c>
      <c r="P2142" s="186" t="str">
        <f t="shared" si="432"/>
        <v/>
      </c>
      <c r="Q2142" s="187" t="str">
        <f t="shared" si="433"/>
        <v/>
      </c>
      <c r="R2142" s="150"/>
      <c r="S2142" s="187" t="str">
        <f t="shared" si="434"/>
        <v/>
      </c>
      <c r="T2142" s="136" t="str">
        <f t="shared" si="435"/>
        <v>Nadal</v>
      </c>
      <c r="U2142" s="137" t="str">
        <f>IF(P2142="","",IF(N2142=1,"",IF(Q2142="","",IF(Q2142&lt;=100,100,IF(Table1[[#This Row],[Day]]="Wed",100,200)))))</f>
        <v/>
      </c>
      <c r="V2142" s="137" t="str">
        <f t="shared" si="436"/>
        <v/>
      </c>
      <c r="W2142" s="137" t="str">
        <f t="shared" si="437"/>
        <v/>
      </c>
      <c r="X2142" s="133">
        <f>100</f>
        <v>100</v>
      </c>
      <c r="Y2142" s="133" t="str">
        <f t="shared" si="438"/>
        <v/>
      </c>
      <c r="Z2142" s="133">
        <f t="shared" si="439"/>
        <v>-100</v>
      </c>
      <c r="AA2142" s="134" t="str">
        <f>TEXT(Table1[[#This Row],[Date]],"DDD")</f>
        <v>Sat</v>
      </c>
      <c r="AB2142" s="133" t="str">
        <f>IF(OR(G2142="Doomben",G2142="Eagle Farm"),"Q",IF(AND(Q2142&gt;1,Q2142&lt;55,Table1[[#This Row],[Source]]="Nat"),"Nat OK",IF(AND(Table1[[#This Row],[Source]]&lt;&gt;"Nat",Q2142&lt;55),"Poor &lt;55",IF(OR(G2142="Randwick",G2142="Flemington",G2142="Caulfield",G2142="Sandown Lake",G2142="Sandown Hill"),"Best","ave"))))</f>
        <v>ave</v>
      </c>
      <c r="AC2142" s="133" t="str">
        <f>IF(Q2142="","",IF(AB2142="Poor &lt;55",$AC$2*0.2%,IF(AND(AB2142="Q",AA2142&lt;&gt;"Wed"),$AC$2*0.4%,IF(AND(AB2142="Q",AA2142="Wed"),$AC$2*0.5%,IF(AND(AB2142="Ave",U2142=100),$AC$2*0.5%,IF(AND(AB2142="ave",U2142="",N2142=1,AG2142="Bush"),$AC$2*1%,IF(AND(AB2142="ave",U2142="",Q2142&gt;100),$AC$2*1.3%,IF(AND(AB2142="ave",U2142=""),$AC$2*1.2%,IF(AND(AB2142="Ave",U2142=200),$AC$2*1%,IF(AND(AB2142="Best",U2142=200),$AC$2*1.5%,IF(AND(AB2142="Best",U2142="",K2142&lt;&gt;"Pro Syd"),$AC$2*0.5%,IF(AND(AB2142="Best",U2142=""),$AC$2*1%,IF(AND(AB2142="Best",U2142=100,Table1[[#This Row],[State]]="NSW"),$AC$2*0.4%,IF(AND(AB2142="Best",U2142=100),$AC$2*1%,IF(Table1[[#This Row],[Adj]]="Nat OK",$AC$2*0.5%,"xxx")))))))))))))))</f>
        <v/>
      </c>
      <c r="AD2142" s="133" t="str">
        <f t="shared" si="440"/>
        <v/>
      </c>
      <c r="AE2142" s="133" t="str">
        <f t="shared" si="441"/>
        <v/>
      </c>
      <c r="AF2142" s="133" t="str">
        <f>VLOOKUP(Table1[[#This Row],[Track]],$F$2672:$H$2715,2,FALSE)</f>
        <v>Vic</v>
      </c>
      <c r="AG2142" s="133" t="str">
        <f>VLOOKUP(Table1[[#This Row],[Track]],$F$2672:$H$2715,3,FALSE)</f>
        <v>Bush</v>
      </c>
      <c r="AH2142" s="133" t="str">
        <f>IF(Table1[[#This Row],[Date]]&lt;$AH$2,"",IF(Table1[[#This Row],[Date]]&lt;$AH$3,"Edge","Elite Combo"))</f>
        <v/>
      </c>
      <c r="AI2142" s="218">
        <f>Table1[[#This Row],[Time]]</f>
        <v>0.68055555555555558</v>
      </c>
      <c r="AJ2142" s="219" t="str">
        <f>Table1[[#This Row],[Track]]</f>
        <v>Pakenham</v>
      </c>
      <c r="AK2142" s="216">
        <f>Table1[[#This Row],[Race ]]</f>
        <v>8</v>
      </c>
      <c r="AL2142" s="219">
        <f>Table1[[#This Row],[TAB]]</f>
        <v>6</v>
      </c>
      <c r="AM2142" s="219" t="str">
        <f>Table1[[#This Row],[Selection]]</f>
        <v>Nadal</v>
      </c>
      <c r="AN2142" s="220" t="str">
        <f>Table1[[#This Row],[Sources]]</f>
        <v/>
      </c>
      <c r="AO2142" s="219" t="str">
        <f>Table1[[#This Row],[Scale Bet]]</f>
        <v/>
      </c>
    </row>
    <row r="2143" spans="5:41" ht="16.5" customHeight="1" x14ac:dyDescent="0.25">
      <c r="E2143" s="185">
        <v>45647</v>
      </c>
      <c r="F2143" s="35">
        <v>0.68055555555555558</v>
      </c>
      <c r="G2143" s="36" t="s">
        <v>32</v>
      </c>
      <c r="H2143" s="36">
        <v>8</v>
      </c>
      <c r="I2143" s="36">
        <v>6</v>
      </c>
      <c r="J2143" s="36" t="s">
        <v>38</v>
      </c>
      <c r="K2143" s="36" t="s">
        <v>18</v>
      </c>
      <c r="L2143" s="165">
        <v>15</v>
      </c>
      <c r="M2143" s="134" t="str">
        <f t="shared" si="429"/>
        <v/>
      </c>
      <c r="N2143" s="36" t="str">
        <f t="shared" si="430"/>
        <v/>
      </c>
      <c r="O2143" s="135" t="str">
        <f t="shared" si="431"/>
        <v/>
      </c>
      <c r="P2143" s="186" t="str">
        <f t="shared" si="432"/>
        <v/>
      </c>
      <c r="Q2143" s="187" t="str">
        <f t="shared" si="433"/>
        <v/>
      </c>
      <c r="R2143" s="150">
        <v>5.0999999999999996</v>
      </c>
      <c r="S2143" s="187" t="str">
        <f t="shared" si="434"/>
        <v/>
      </c>
      <c r="T2143" s="136" t="str">
        <f t="shared" si="435"/>
        <v>Nadal</v>
      </c>
      <c r="U2143" s="137" t="str">
        <f>IF(P2143="","",IF(N2143=1,"",IF(Q2143="","",IF(Q2143&lt;=100,100,IF(Table1[[#This Row],[Day]]="Wed",100,200)))))</f>
        <v/>
      </c>
      <c r="V2143" s="137" t="str">
        <f t="shared" si="436"/>
        <v/>
      </c>
      <c r="W2143" s="137" t="str">
        <f t="shared" si="437"/>
        <v/>
      </c>
      <c r="X2143" s="133">
        <f>100</f>
        <v>100</v>
      </c>
      <c r="Y2143" s="133">
        <f t="shared" si="438"/>
        <v>509.99999999999994</v>
      </c>
      <c r="Z2143" s="133">
        <f t="shared" si="439"/>
        <v>409.99999999999994</v>
      </c>
      <c r="AA2143" s="134" t="str">
        <f>TEXT(Table1[[#This Row],[Date]],"DDD")</f>
        <v>Sat</v>
      </c>
      <c r="AB2143" s="133" t="str">
        <f>IF(OR(G2143="Doomben",G2143="Eagle Farm"),"Q",IF(AND(Q2143&gt;1,Q2143&lt;55,Table1[[#This Row],[Source]]="Nat"),"Nat OK",IF(AND(Table1[[#This Row],[Source]]&lt;&gt;"Nat",Q2143&lt;55),"Poor &lt;55",IF(OR(G2143="Randwick",G2143="Flemington",G2143="Caulfield",G2143="Sandown Lake",G2143="Sandown Hill"),"Best","ave"))))</f>
        <v>ave</v>
      </c>
      <c r="AC2143" s="133" t="str">
        <f>IF(Q2143="","",IF(AB2143="Poor &lt;55",$AC$2*0.2%,IF(AND(AB2143="Q",AA2143&lt;&gt;"Wed"),$AC$2*0.4%,IF(AND(AB2143="Q",AA2143="Wed"),$AC$2*0.5%,IF(AND(AB2143="Ave",U2143=100),$AC$2*0.5%,IF(AND(AB2143="ave",U2143="",N2143=1,AG2143="Bush"),$AC$2*1%,IF(AND(AB2143="ave",U2143="",Q2143&gt;100),$AC$2*1.3%,IF(AND(AB2143="ave",U2143=""),$AC$2*1.2%,IF(AND(AB2143="Ave",U2143=200),$AC$2*1%,IF(AND(AB2143="Best",U2143=200),$AC$2*1.5%,IF(AND(AB2143="Best",U2143="",K2143&lt;&gt;"Pro Syd"),$AC$2*0.5%,IF(AND(AB2143="Best",U2143=""),$AC$2*1%,IF(AND(AB2143="Best",U2143=100,Table1[[#This Row],[State]]="NSW"),$AC$2*0.4%,IF(AND(AB2143="Best",U2143=100),$AC$2*1%,IF(Table1[[#This Row],[Adj]]="Nat OK",$AC$2*0.5%,"xxx")))))))))))))))</f>
        <v/>
      </c>
      <c r="AD2143" s="133" t="str">
        <f t="shared" si="440"/>
        <v/>
      </c>
      <c r="AE2143" s="133" t="str">
        <f t="shared" si="441"/>
        <v/>
      </c>
      <c r="AF2143" s="133" t="str">
        <f>VLOOKUP(Table1[[#This Row],[Track]],$F$2672:$H$2715,2,FALSE)</f>
        <v>Vic</v>
      </c>
      <c r="AG2143" s="133" t="str">
        <f>VLOOKUP(Table1[[#This Row],[Track]],$F$2672:$H$2715,3,FALSE)</f>
        <v>Bush</v>
      </c>
      <c r="AH2143" s="133" t="str">
        <f>IF(Table1[[#This Row],[Date]]&lt;$AH$2,"",IF(Table1[[#This Row],[Date]]&lt;$AH$3,"Edge","Elite Combo"))</f>
        <v/>
      </c>
      <c r="AI2143" s="218">
        <f>Table1[[#This Row],[Time]]</f>
        <v>0.68055555555555558</v>
      </c>
      <c r="AJ2143" s="219" t="str">
        <f>Table1[[#This Row],[Track]]</f>
        <v>Pakenham</v>
      </c>
      <c r="AK2143" s="216">
        <f>Table1[[#This Row],[Race ]]</f>
        <v>8</v>
      </c>
      <c r="AL2143" s="219">
        <f>Table1[[#This Row],[TAB]]</f>
        <v>6</v>
      </c>
      <c r="AM2143" s="219" t="str">
        <f>Table1[[#This Row],[Selection]]</f>
        <v>Nadal</v>
      </c>
      <c r="AN2143" s="220" t="str">
        <f>Table1[[#This Row],[Sources]]</f>
        <v/>
      </c>
      <c r="AO2143" s="219" t="str">
        <f>Table1[[#This Row],[Scale Bet]]</f>
        <v/>
      </c>
    </row>
    <row r="2144" spans="5:41" ht="16.5" customHeight="1" x14ac:dyDescent="0.25">
      <c r="E2144" s="185">
        <v>45647</v>
      </c>
      <c r="F2144" s="35">
        <v>0.69444444444444442</v>
      </c>
      <c r="G2144" s="36" t="s">
        <v>22</v>
      </c>
      <c r="H2144" s="36">
        <v>8</v>
      </c>
      <c r="I2144" s="36">
        <v>9</v>
      </c>
      <c r="J2144" s="36" t="s">
        <v>81</v>
      </c>
      <c r="K2144" s="36" t="s">
        <v>60</v>
      </c>
      <c r="L2144" s="165">
        <v>15</v>
      </c>
      <c r="M2144" s="134">
        <f t="shared" si="429"/>
        <v>15</v>
      </c>
      <c r="N2144" s="36">
        <f t="shared" si="430"/>
        <v>1</v>
      </c>
      <c r="O2144" s="135" t="str">
        <f t="shared" si="431"/>
        <v>Pro Syd-15</v>
      </c>
      <c r="P2144" s="186" t="str">
        <f t="shared" si="432"/>
        <v>OK</v>
      </c>
      <c r="Q2144" s="187">
        <f t="shared" si="433"/>
        <v>60</v>
      </c>
      <c r="R2144" s="150">
        <v>9</v>
      </c>
      <c r="S2144" s="187">
        <f t="shared" si="434"/>
        <v>540</v>
      </c>
      <c r="T2144" s="136" t="str">
        <f t="shared" si="435"/>
        <v>Ang Pow</v>
      </c>
      <c r="U2144" s="137" t="str">
        <f>IF(P2144="","",IF(N2144=1,"",IF(Q2144="","",IF(Q2144&lt;=100,100,IF(Table1[[#This Row],[Day]]="Wed",100,200)))))</f>
        <v/>
      </c>
      <c r="V2144" s="137" t="str">
        <f t="shared" si="436"/>
        <v/>
      </c>
      <c r="W2144" s="137" t="str">
        <f t="shared" si="437"/>
        <v/>
      </c>
      <c r="X2144" s="133">
        <f>100</f>
        <v>100</v>
      </c>
      <c r="Y2144" s="133">
        <f t="shared" si="438"/>
        <v>900</v>
      </c>
      <c r="Z2144" s="133">
        <f t="shared" si="439"/>
        <v>800</v>
      </c>
      <c r="AA2144" s="134" t="str">
        <f>TEXT(Table1[[#This Row],[Date]],"DDD")</f>
        <v>Sat</v>
      </c>
      <c r="AB2144" s="133" t="str">
        <f>IF(OR(G2144="Doomben",G2144="Eagle Farm"),"Q",IF(AND(Q2144&gt;1,Q2144&lt;55,Table1[[#This Row],[Source]]="Nat"),"Nat OK",IF(AND(Table1[[#This Row],[Source]]&lt;&gt;"Nat",Q2144&lt;55),"Poor &lt;55",IF(OR(G2144="Randwick",G2144="Flemington",G2144="Caulfield",G2144="Sandown Lake",G2144="Sandown Hill"),"Best","ave"))))</f>
        <v>Best</v>
      </c>
      <c r="AC2144" s="133">
        <f>IF(Q2144="","",IF(AB2144="Poor &lt;55",$AC$2*0.2%,IF(AND(AB2144="Q",AA2144&lt;&gt;"Wed"),$AC$2*0.4%,IF(AND(AB2144="Q",AA2144="Wed"),$AC$2*0.5%,IF(AND(AB2144="Ave",U2144=100),$AC$2*0.5%,IF(AND(AB2144="ave",U2144="",N2144=1,AG2144="Bush"),$AC$2*1%,IF(AND(AB2144="ave",U2144="",Q2144&gt;100),$AC$2*1.3%,IF(AND(AB2144="ave",U2144=""),$AC$2*1.2%,IF(AND(AB2144="Ave",U2144=200),$AC$2*1%,IF(AND(AB2144="Best",U2144=200),$AC$2*1.5%,IF(AND(AB2144="Best",U2144="",K2144&lt;&gt;"Pro Syd"),$AC$2*0.5%,IF(AND(AB2144="Best",U2144=""),$AC$2*1%,IF(AND(AB2144="Best",U2144=100,Table1[[#This Row],[State]]="NSW"),$AC$2*0.4%,IF(AND(AB2144="Best",U2144=100),$AC$2*1%,IF(Table1[[#This Row],[Adj]]="Nat OK",$AC$2*0.5%,"xxx")))))))))))))))</f>
        <v>100</v>
      </c>
      <c r="AD2144" s="133">
        <f t="shared" si="440"/>
        <v>900</v>
      </c>
      <c r="AE2144" s="133">
        <f t="shared" si="441"/>
        <v>800</v>
      </c>
      <c r="AF2144" s="133" t="str">
        <f>VLOOKUP(Table1[[#This Row],[Track]],$F$2672:$H$2715,2,FALSE)</f>
        <v>NSW</v>
      </c>
      <c r="AG2144" s="133" t="str">
        <f>VLOOKUP(Table1[[#This Row],[Track]],$F$2672:$H$2715,3,FALSE)</f>
        <v>-</v>
      </c>
      <c r="AH2144" s="133" t="str">
        <f>IF(Table1[[#This Row],[Date]]&lt;$AH$2,"",IF(Table1[[#This Row],[Date]]&lt;$AH$3,"Edge","Elite Combo"))</f>
        <v/>
      </c>
      <c r="AI2144" s="218">
        <f>Table1[[#This Row],[Time]]</f>
        <v>0.69444444444444442</v>
      </c>
      <c r="AJ2144" s="219" t="str">
        <f>Table1[[#This Row],[Track]]</f>
        <v>Randwick</v>
      </c>
      <c r="AK2144" s="216">
        <f>Table1[[#This Row],[Race ]]</f>
        <v>8</v>
      </c>
      <c r="AL2144" s="219">
        <f>Table1[[#This Row],[TAB]]</f>
        <v>9</v>
      </c>
      <c r="AM2144" s="219" t="str">
        <f>Table1[[#This Row],[Selection]]</f>
        <v>Ang Pow</v>
      </c>
      <c r="AN2144" s="220" t="str">
        <f>Table1[[#This Row],[Sources]]</f>
        <v>Pro Syd-15</v>
      </c>
      <c r="AO2144" s="219">
        <f>Table1[[#This Row],[Scale Bet]]</f>
        <v>100</v>
      </c>
    </row>
    <row r="2145" spans="5:41" ht="16.5" customHeight="1" x14ac:dyDescent="0.25">
      <c r="E2145" s="185">
        <v>45647</v>
      </c>
      <c r="F2145" s="35">
        <v>0.69444444444444442</v>
      </c>
      <c r="G2145" s="36" t="s">
        <v>22</v>
      </c>
      <c r="H2145" s="36">
        <v>8</v>
      </c>
      <c r="I2145" s="36">
        <v>10</v>
      </c>
      <c r="J2145" s="36" t="s">
        <v>82</v>
      </c>
      <c r="K2145" s="36" t="s">
        <v>60</v>
      </c>
      <c r="L2145" s="165">
        <v>10</v>
      </c>
      <c r="M2145" s="134">
        <f t="shared" si="429"/>
        <v>10</v>
      </c>
      <c r="N2145" s="36">
        <f t="shared" si="430"/>
        <v>1</v>
      </c>
      <c r="O2145" s="135" t="str">
        <f t="shared" si="431"/>
        <v>Pro Syd-10</v>
      </c>
      <c r="P2145" s="186" t="str">
        <f t="shared" si="432"/>
        <v>OK</v>
      </c>
      <c r="Q2145" s="187">
        <f t="shared" si="433"/>
        <v>40</v>
      </c>
      <c r="R2145" s="150"/>
      <c r="S2145" s="187" t="str">
        <f t="shared" si="434"/>
        <v/>
      </c>
      <c r="T2145" s="136" t="str">
        <f t="shared" si="435"/>
        <v>Elettrica</v>
      </c>
      <c r="U2145" s="137" t="str">
        <f>IF(P2145="","",IF(N2145=1,"",IF(Q2145="","",IF(Q2145&lt;=100,100,IF(Table1[[#This Row],[Day]]="Wed",100,200)))))</f>
        <v/>
      </c>
      <c r="V2145" s="137" t="str">
        <f t="shared" si="436"/>
        <v/>
      </c>
      <c r="W2145" s="137" t="str">
        <f t="shared" si="437"/>
        <v/>
      </c>
      <c r="X2145" s="133">
        <f>100</f>
        <v>100</v>
      </c>
      <c r="Y2145" s="133" t="str">
        <f t="shared" si="438"/>
        <v/>
      </c>
      <c r="Z2145" s="133">
        <f t="shared" si="439"/>
        <v>-100</v>
      </c>
      <c r="AA2145" s="134" t="str">
        <f>TEXT(Table1[[#This Row],[Date]],"DDD")</f>
        <v>Sat</v>
      </c>
      <c r="AB2145" s="133" t="str">
        <f>IF(OR(G2145="Doomben",G2145="Eagle Farm"),"Q",IF(AND(Q2145&gt;1,Q2145&lt;55,Table1[[#This Row],[Source]]="Nat"),"Nat OK",IF(AND(Table1[[#This Row],[Source]]&lt;&gt;"Nat",Q2145&lt;55),"Poor &lt;55",IF(OR(G2145="Randwick",G2145="Flemington",G2145="Caulfield",G2145="Sandown Lake",G2145="Sandown Hill"),"Best","ave"))))</f>
        <v>Poor &lt;55</v>
      </c>
      <c r="AC2145" s="133">
        <f>IF(Q2145="","",IF(AB2145="Poor &lt;55",$AC$2*0.2%,IF(AND(AB2145="Q",AA2145&lt;&gt;"Wed"),$AC$2*0.4%,IF(AND(AB2145="Q",AA2145="Wed"),$AC$2*0.5%,IF(AND(AB2145="Ave",U2145=100),$AC$2*0.5%,IF(AND(AB2145="ave",U2145="",N2145=1,AG2145="Bush"),$AC$2*1%,IF(AND(AB2145="ave",U2145="",Q2145&gt;100),$AC$2*1.3%,IF(AND(AB2145="ave",U2145=""),$AC$2*1.2%,IF(AND(AB2145="Ave",U2145=200),$AC$2*1%,IF(AND(AB2145="Best",U2145=200),$AC$2*1.5%,IF(AND(AB2145="Best",U2145="",K2145&lt;&gt;"Pro Syd"),$AC$2*0.5%,IF(AND(AB2145="Best",U2145=""),$AC$2*1%,IF(AND(AB2145="Best",U2145=100,Table1[[#This Row],[State]]="NSW"),$AC$2*0.4%,IF(AND(AB2145="Best",U2145=100),$AC$2*1%,IF(Table1[[#This Row],[Adj]]="Nat OK",$AC$2*0.5%,"xxx")))))))))))))))</f>
        <v>20</v>
      </c>
      <c r="AD2145" s="133" t="str">
        <f t="shared" si="440"/>
        <v/>
      </c>
      <c r="AE2145" s="133">
        <f t="shared" si="441"/>
        <v>-20</v>
      </c>
      <c r="AF2145" s="133" t="str">
        <f>VLOOKUP(Table1[[#This Row],[Track]],$F$2672:$H$2715,2,FALSE)</f>
        <v>NSW</v>
      </c>
      <c r="AG2145" s="133" t="str">
        <f>VLOOKUP(Table1[[#This Row],[Track]],$F$2672:$H$2715,3,FALSE)</f>
        <v>-</v>
      </c>
      <c r="AH2145" s="133" t="str">
        <f>IF(Table1[[#This Row],[Date]]&lt;$AH$2,"",IF(Table1[[#This Row],[Date]]&lt;$AH$3,"Edge","Elite Combo"))</f>
        <v/>
      </c>
      <c r="AI2145" s="218">
        <f>Table1[[#This Row],[Time]]</f>
        <v>0.69444444444444442</v>
      </c>
      <c r="AJ2145" s="219" t="str">
        <f>Table1[[#This Row],[Track]]</f>
        <v>Randwick</v>
      </c>
      <c r="AK2145" s="216">
        <f>Table1[[#This Row],[Race ]]</f>
        <v>8</v>
      </c>
      <c r="AL2145" s="219">
        <f>Table1[[#This Row],[TAB]]</f>
        <v>10</v>
      </c>
      <c r="AM2145" s="219" t="str">
        <f>Table1[[#This Row],[Selection]]</f>
        <v>Elettrica</v>
      </c>
      <c r="AN2145" s="220" t="str">
        <f>Table1[[#This Row],[Sources]]</f>
        <v>Pro Syd-10</v>
      </c>
      <c r="AO2145" s="219">
        <f>Table1[[#This Row],[Scale Bet]]</f>
        <v>20</v>
      </c>
    </row>
    <row r="2146" spans="5:41" ht="16.5" customHeight="1" x14ac:dyDescent="0.25">
      <c r="E2146" s="185">
        <v>45647</v>
      </c>
      <c r="F2146" s="35">
        <v>0.70486111111111116</v>
      </c>
      <c r="G2146" s="36" t="s">
        <v>32</v>
      </c>
      <c r="H2146" s="36">
        <v>9</v>
      </c>
      <c r="I2146" s="36">
        <v>1</v>
      </c>
      <c r="J2146" s="36" t="s">
        <v>39</v>
      </c>
      <c r="K2146" s="36" t="s">
        <v>1</v>
      </c>
      <c r="L2146" s="165">
        <v>12</v>
      </c>
      <c r="M2146" s="134">
        <f t="shared" si="429"/>
        <v>26</v>
      </c>
      <c r="N2146" s="36">
        <f t="shared" si="430"/>
        <v>2</v>
      </c>
      <c r="O2146" s="135" t="str">
        <f t="shared" si="431"/>
        <v>E4-12/Edge-14</v>
      </c>
      <c r="P2146" s="186" t="str">
        <f t="shared" si="432"/>
        <v/>
      </c>
      <c r="Q2146" s="187">
        <f t="shared" si="433"/>
        <v>104</v>
      </c>
      <c r="R2146" s="150"/>
      <c r="S2146" s="187" t="str">
        <f t="shared" si="434"/>
        <v/>
      </c>
      <c r="T2146" s="136" t="str">
        <f t="shared" si="435"/>
        <v>Smokin' Romans</v>
      </c>
      <c r="U2146" s="137" t="str">
        <f>IF(P2146="","",IF(N2146=1,"",IF(Q2146="","",IF(Q2146&lt;=100,100,IF(Table1[[#This Row],[Day]]="Wed",100,200)))))</f>
        <v/>
      </c>
      <c r="V2146" s="137" t="str">
        <f t="shared" si="436"/>
        <v/>
      </c>
      <c r="W2146" s="137" t="str">
        <f t="shared" si="437"/>
        <v/>
      </c>
      <c r="X2146" s="133">
        <f>100</f>
        <v>100</v>
      </c>
      <c r="Y2146" s="133" t="str">
        <f t="shared" si="438"/>
        <v/>
      </c>
      <c r="Z2146" s="133">
        <f t="shared" si="439"/>
        <v>-100</v>
      </c>
      <c r="AA2146" s="134" t="str">
        <f>TEXT(Table1[[#This Row],[Date]],"DDD")</f>
        <v>Sat</v>
      </c>
      <c r="AB2146" s="133" t="str">
        <f>IF(OR(G2146="Doomben",G2146="Eagle Farm"),"Q",IF(AND(Q2146&gt;1,Q2146&lt;55,Table1[[#This Row],[Source]]="Nat"),"Nat OK",IF(AND(Table1[[#This Row],[Source]]&lt;&gt;"Nat",Q2146&lt;55),"Poor &lt;55",IF(OR(G2146="Randwick",G2146="Flemington",G2146="Caulfield",G2146="Sandown Lake",G2146="Sandown Hill"),"Best","ave"))))</f>
        <v>ave</v>
      </c>
      <c r="AC2146" s="133">
        <f>IF(Q2146="","",IF(AB2146="Poor &lt;55",$AC$2*0.2%,IF(AND(AB2146="Q",AA2146&lt;&gt;"Wed"),$AC$2*0.4%,IF(AND(AB2146="Q",AA2146="Wed"),$AC$2*0.5%,IF(AND(AB2146="Ave",U2146=100),$AC$2*0.5%,IF(AND(AB2146="ave",U2146="",N2146=1,AG2146="Bush"),$AC$2*1%,IF(AND(AB2146="ave",U2146="",Q2146&gt;100),$AC$2*1.3%,IF(AND(AB2146="ave",U2146=""),$AC$2*1.2%,IF(AND(AB2146="Ave",U2146=200),$AC$2*1%,IF(AND(AB2146="Best",U2146=200),$AC$2*1.5%,IF(AND(AB2146="Best",U2146="",K2146&lt;&gt;"Pro Syd"),$AC$2*0.5%,IF(AND(AB2146="Best",U2146=""),$AC$2*1%,IF(AND(AB2146="Best",U2146=100,Table1[[#This Row],[State]]="NSW"),$AC$2*0.4%,IF(AND(AB2146="Best",U2146=100),$AC$2*1%,IF(Table1[[#This Row],[Adj]]="Nat OK",$AC$2*0.5%,"xxx")))))))))))))))</f>
        <v>130</v>
      </c>
      <c r="AD2146" s="133" t="str">
        <f t="shared" si="440"/>
        <v/>
      </c>
      <c r="AE2146" s="133">
        <f t="shared" si="441"/>
        <v>-130</v>
      </c>
      <c r="AF2146" s="133" t="str">
        <f>VLOOKUP(Table1[[#This Row],[Track]],$F$2672:$H$2715,2,FALSE)</f>
        <v>Vic</v>
      </c>
      <c r="AG2146" s="133" t="str">
        <f>VLOOKUP(Table1[[#This Row],[Track]],$F$2672:$H$2715,3,FALSE)</f>
        <v>Bush</v>
      </c>
      <c r="AH2146" s="133" t="str">
        <f>IF(Table1[[#This Row],[Date]]&lt;$AH$2,"",IF(Table1[[#This Row],[Date]]&lt;$AH$3,"Edge","Elite Combo"))</f>
        <v/>
      </c>
      <c r="AI2146" s="218">
        <f>Table1[[#This Row],[Time]]</f>
        <v>0.70486111111111116</v>
      </c>
      <c r="AJ2146" s="219" t="str">
        <f>Table1[[#This Row],[Track]]</f>
        <v>Pakenham</v>
      </c>
      <c r="AK2146" s="216">
        <f>Table1[[#This Row],[Race ]]</f>
        <v>9</v>
      </c>
      <c r="AL2146" s="219">
        <f>Table1[[#This Row],[TAB]]</f>
        <v>1</v>
      </c>
      <c r="AM2146" s="219" t="str">
        <f>Table1[[#This Row],[Selection]]</f>
        <v>Smokin' Romans</v>
      </c>
      <c r="AN2146" s="220" t="str">
        <f>Table1[[#This Row],[Sources]]</f>
        <v>E4-12/Edge-14</v>
      </c>
      <c r="AO2146" s="219">
        <f>Table1[[#This Row],[Scale Bet]]</f>
        <v>130</v>
      </c>
    </row>
    <row r="2147" spans="5:41" ht="16.5" customHeight="1" x14ac:dyDescent="0.25">
      <c r="E2147" s="185">
        <v>45647</v>
      </c>
      <c r="F2147" s="35">
        <v>0.70486111111111116</v>
      </c>
      <c r="G2147" s="36" t="s">
        <v>32</v>
      </c>
      <c r="H2147" s="36">
        <v>9</v>
      </c>
      <c r="I2147" s="36">
        <v>1</v>
      </c>
      <c r="J2147" s="36" t="s">
        <v>39</v>
      </c>
      <c r="K2147" s="36" t="s">
        <v>40</v>
      </c>
      <c r="L2147" s="165">
        <v>14</v>
      </c>
      <c r="M2147" s="134" t="str">
        <f t="shared" si="429"/>
        <v/>
      </c>
      <c r="N2147" s="36" t="str">
        <f t="shared" si="430"/>
        <v/>
      </c>
      <c r="O2147" s="135" t="str">
        <f t="shared" si="431"/>
        <v/>
      </c>
      <c r="P2147" s="186" t="str">
        <f t="shared" si="432"/>
        <v/>
      </c>
      <c r="Q2147" s="187" t="str">
        <f t="shared" si="433"/>
        <v/>
      </c>
      <c r="R2147" s="150"/>
      <c r="S2147" s="187" t="str">
        <f t="shared" si="434"/>
        <v/>
      </c>
      <c r="T2147" s="136" t="str">
        <f t="shared" si="435"/>
        <v>Smokin' Romans</v>
      </c>
      <c r="U2147" s="137" t="str">
        <f>IF(P2147="","",IF(N2147=1,"",IF(Q2147="","",IF(Q2147&lt;=100,100,IF(Table1[[#This Row],[Day]]="Wed",100,200)))))</f>
        <v/>
      </c>
      <c r="V2147" s="137" t="str">
        <f t="shared" si="436"/>
        <v/>
      </c>
      <c r="W2147" s="137" t="str">
        <f t="shared" si="437"/>
        <v/>
      </c>
      <c r="X2147" s="133">
        <f>100</f>
        <v>100</v>
      </c>
      <c r="Y2147" s="133" t="str">
        <f t="shared" si="438"/>
        <v/>
      </c>
      <c r="Z2147" s="133">
        <f t="shared" si="439"/>
        <v>-100</v>
      </c>
      <c r="AA2147" s="134" t="str">
        <f>TEXT(Table1[[#This Row],[Date]],"DDD")</f>
        <v>Sat</v>
      </c>
      <c r="AB2147" s="133" t="str">
        <f>IF(OR(G2147="Doomben",G2147="Eagle Farm"),"Q",IF(AND(Q2147&gt;1,Q2147&lt;55,Table1[[#This Row],[Source]]="Nat"),"Nat OK",IF(AND(Table1[[#This Row],[Source]]&lt;&gt;"Nat",Q2147&lt;55),"Poor &lt;55",IF(OR(G2147="Randwick",G2147="Flemington",G2147="Caulfield",G2147="Sandown Lake",G2147="Sandown Hill"),"Best","ave"))))</f>
        <v>ave</v>
      </c>
      <c r="AC2147" s="133" t="str">
        <f>IF(Q2147="","",IF(AB2147="Poor &lt;55",$AC$2*0.2%,IF(AND(AB2147="Q",AA2147&lt;&gt;"Wed"),$AC$2*0.4%,IF(AND(AB2147="Q",AA2147="Wed"),$AC$2*0.5%,IF(AND(AB2147="Ave",U2147=100),$AC$2*0.5%,IF(AND(AB2147="ave",U2147="",N2147=1,AG2147="Bush"),$AC$2*1%,IF(AND(AB2147="ave",U2147="",Q2147&gt;100),$AC$2*1.3%,IF(AND(AB2147="ave",U2147=""),$AC$2*1.2%,IF(AND(AB2147="Ave",U2147=200),$AC$2*1%,IF(AND(AB2147="Best",U2147=200),$AC$2*1.5%,IF(AND(AB2147="Best",U2147="",K2147&lt;&gt;"Pro Syd"),$AC$2*0.5%,IF(AND(AB2147="Best",U2147=""),$AC$2*1%,IF(AND(AB2147="Best",U2147=100,Table1[[#This Row],[State]]="NSW"),$AC$2*0.4%,IF(AND(AB2147="Best",U2147=100),$AC$2*1%,IF(Table1[[#This Row],[Adj]]="Nat OK",$AC$2*0.5%,"xxx")))))))))))))))</f>
        <v/>
      </c>
      <c r="AD2147" s="133" t="str">
        <f t="shared" si="440"/>
        <v/>
      </c>
      <c r="AE2147" s="133" t="str">
        <f t="shared" si="441"/>
        <v/>
      </c>
      <c r="AF2147" s="133" t="str">
        <f>VLOOKUP(Table1[[#This Row],[Track]],$F$2672:$H$2715,2,FALSE)</f>
        <v>Vic</v>
      </c>
      <c r="AG2147" s="133" t="str">
        <f>VLOOKUP(Table1[[#This Row],[Track]],$F$2672:$H$2715,3,FALSE)</f>
        <v>Bush</v>
      </c>
      <c r="AH2147" s="133" t="str">
        <f>IF(Table1[[#This Row],[Date]]&lt;$AH$2,"",IF(Table1[[#This Row],[Date]]&lt;$AH$3,"Edge","Elite Combo"))</f>
        <v/>
      </c>
      <c r="AI2147" s="218">
        <f>Table1[[#This Row],[Time]]</f>
        <v>0.70486111111111116</v>
      </c>
      <c r="AJ2147" s="219" t="str">
        <f>Table1[[#This Row],[Track]]</f>
        <v>Pakenham</v>
      </c>
      <c r="AK2147" s="216">
        <f>Table1[[#This Row],[Race ]]</f>
        <v>9</v>
      </c>
      <c r="AL2147" s="219">
        <f>Table1[[#This Row],[TAB]]</f>
        <v>1</v>
      </c>
      <c r="AM2147" s="219" t="str">
        <f>Table1[[#This Row],[Selection]]</f>
        <v>Smokin' Romans</v>
      </c>
      <c r="AN2147" s="220" t="str">
        <f>Table1[[#This Row],[Sources]]</f>
        <v/>
      </c>
      <c r="AO2147" s="219" t="str">
        <f>Table1[[#This Row],[Scale Bet]]</f>
        <v/>
      </c>
    </row>
    <row r="2148" spans="5:41" ht="16.5" customHeight="1" x14ac:dyDescent="0.25">
      <c r="E2148" s="185">
        <v>45647</v>
      </c>
      <c r="F2148" s="35">
        <v>0.72222222222222221</v>
      </c>
      <c r="G2148" s="36" t="s">
        <v>22</v>
      </c>
      <c r="H2148" s="36">
        <v>9</v>
      </c>
      <c r="I2148" s="36">
        <v>7</v>
      </c>
      <c r="J2148" s="36" t="s">
        <v>527</v>
      </c>
      <c r="K2148" s="36" t="s">
        <v>1</v>
      </c>
      <c r="L2148" s="165">
        <v>10</v>
      </c>
      <c r="M2148" s="134">
        <f t="shared" si="429"/>
        <v>23</v>
      </c>
      <c r="N2148" s="36">
        <f t="shared" si="430"/>
        <v>2</v>
      </c>
      <c r="O2148" s="135" t="str">
        <f t="shared" si="431"/>
        <v>E4-10/Nat-13</v>
      </c>
      <c r="P2148" s="186" t="str">
        <f t="shared" si="432"/>
        <v>OK</v>
      </c>
      <c r="Q2148" s="187">
        <f t="shared" si="433"/>
        <v>92</v>
      </c>
      <c r="R2148" s="150"/>
      <c r="S2148" s="187" t="str">
        <f t="shared" si="434"/>
        <v/>
      </c>
      <c r="T2148" s="136" t="str">
        <f t="shared" si="435"/>
        <v>In Flight</v>
      </c>
      <c r="U2148" s="137">
        <f>IF(P2148="","",IF(N2148=1,"",IF(Q2148="","",IF(Q2148&lt;=100,100,IF(Table1[[#This Row],[Day]]="Wed",100,200)))))</f>
        <v>100</v>
      </c>
      <c r="V2148" s="137" t="str">
        <f t="shared" si="436"/>
        <v/>
      </c>
      <c r="W2148" s="137">
        <f t="shared" si="437"/>
        <v>-100</v>
      </c>
      <c r="X2148" s="133">
        <f>100</f>
        <v>100</v>
      </c>
      <c r="Y2148" s="133" t="str">
        <f t="shared" si="438"/>
        <v/>
      </c>
      <c r="Z2148" s="133">
        <f t="shared" si="439"/>
        <v>-100</v>
      </c>
      <c r="AA2148" s="134" t="str">
        <f>TEXT(Table1[[#This Row],[Date]],"DDD")</f>
        <v>Sat</v>
      </c>
      <c r="AB2148" s="133" t="str">
        <f>IF(OR(G2148="Doomben",G2148="Eagle Farm"),"Q",IF(AND(Q2148&gt;1,Q2148&lt;55,Table1[[#This Row],[Source]]="Nat"),"Nat OK",IF(AND(Table1[[#This Row],[Source]]&lt;&gt;"Nat",Q2148&lt;55),"Poor &lt;55",IF(OR(G2148="Randwick",G2148="Flemington",G2148="Caulfield",G2148="Sandown Lake",G2148="Sandown Hill"),"Best","ave"))))</f>
        <v>Best</v>
      </c>
      <c r="AC2148" s="133">
        <f>IF(Q2148="","",IF(AB2148="Poor &lt;55",$AC$2*0.2%,IF(AND(AB2148="Q",AA2148&lt;&gt;"Wed"),$AC$2*0.4%,IF(AND(AB2148="Q",AA2148="Wed"),$AC$2*0.5%,IF(AND(AB2148="Ave",U2148=100),$AC$2*0.5%,IF(AND(AB2148="ave",U2148="",N2148=1,AG2148="Bush"),$AC$2*1%,IF(AND(AB2148="ave",U2148="",Q2148&gt;100),$AC$2*1.3%,IF(AND(AB2148="ave",U2148=""),$AC$2*1.2%,IF(AND(AB2148="Ave",U2148=200),$AC$2*1%,IF(AND(AB2148="Best",U2148=200),$AC$2*1.5%,IF(AND(AB2148="Best",U2148="",K2148&lt;&gt;"Pro Syd"),$AC$2*0.5%,IF(AND(AB2148="Best",U2148=""),$AC$2*1%,IF(AND(AB2148="Best",U2148=100,Table1[[#This Row],[State]]="NSW"),$AC$2*0.4%,IF(AND(AB2148="Best",U2148=100),$AC$2*1%,IF(Table1[[#This Row],[Adj]]="Nat OK",$AC$2*0.5%,"xxx")))))))))))))))</f>
        <v>40</v>
      </c>
      <c r="AD2148" s="133" t="str">
        <f t="shared" si="440"/>
        <v/>
      </c>
      <c r="AE2148" s="133">
        <f t="shared" si="441"/>
        <v>-40</v>
      </c>
      <c r="AF2148" s="133" t="str">
        <f>VLOOKUP(Table1[[#This Row],[Track]],$F$2672:$H$2715,2,FALSE)</f>
        <v>NSW</v>
      </c>
      <c r="AG2148" s="133" t="str">
        <f>VLOOKUP(Table1[[#This Row],[Track]],$F$2672:$H$2715,3,FALSE)</f>
        <v>-</v>
      </c>
      <c r="AH2148" s="133" t="str">
        <f>IF(Table1[[#This Row],[Date]]&lt;$AH$2,"",IF(Table1[[#This Row],[Date]]&lt;$AH$3,"Edge","Elite Combo"))</f>
        <v/>
      </c>
      <c r="AI2148" s="218">
        <f>Table1[[#This Row],[Time]]</f>
        <v>0.72222222222222221</v>
      </c>
      <c r="AJ2148" s="219" t="str">
        <f>Table1[[#This Row],[Track]]</f>
        <v>Randwick</v>
      </c>
      <c r="AK2148" s="216">
        <f>Table1[[#This Row],[Race ]]</f>
        <v>9</v>
      </c>
      <c r="AL2148" s="219">
        <f>Table1[[#This Row],[TAB]]</f>
        <v>7</v>
      </c>
      <c r="AM2148" s="219" t="str">
        <f>Table1[[#This Row],[Selection]]</f>
        <v>In Flight</v>
      </c>
      <c r="AN2148" s="220" t="str">
        <f>Table1[[#This Row],[Sources]]</f>
        <v>E4-10/Nat-13</v>
      </c>
      <c r="AO2148" s="219">
        <f>Table1[[#This Row],[Scale Bet]]</f>
        <v>40</v>
      </c>
    </row>
    <row r="2149" spans="5:41" ht="16.5" customHeight="1" x14ac:dyDescent="0.25">
      <c r="E2149" s="185">
        <v>45647</v>
      </c>
      <c r="F2149" s="35">
        <v>0.72222222222222221</v>
      </c>
      <c r="G2149" s="36" t="s">
        <v>22</v>
      </c>
      <c r="H2149" s="36">
        <v>9</v>
      </c>
      <c r="I2149" s="36">
        <v>7</v>
      </c>
      <c r="J2149" s="36" t="s">
        <v>527</v>
      </c>
      <c r="K2149" s="36" t="s">
        <v>13</v>
      </c>
      <c r="L2149" s="165">
        <v>13</v>
      </c>
      <c r="M2149" s="134" t="str">
        <f t="shared" si="429"/>
        <v/>
      </c>
      <c r="N2149" s="36" t="str">
        <f t="shared" si="430"/>
        <v/>
      </c>
      <c r="O2149" s="135" t="str">
        <f t="shared" si="431"/>
        <v/>
      </c>
      <c r="P2149" s="186" t="str">
        <f t="shared" si="432"/>
        <v>OK</v>
      </c>
      <c r="Q2149" s="187" t="str">
        <f t="shared" si="433"/>
        <v/>
      </c>
      <c r="R2149" s="150"/>
      <c r="S2149" s="187" t="str">
        <f t="shared" si="434"/>
        <v/>
      </c>
      <c r="T2149" s="136" t="str">
        <f t="shared" si="435"/>
        <v>In Flight</v>
      </c>
      <c r="U2149" s="137" t="str">
        <f>IF(P2149="","",IF(N2149=1,"",IF(Q2149="","",IF(Q2149&lt;=100,100,IF(Table1[[#This Row],[Day]]="Wed",100,200)))))</f>
        <v/>
      </c>
      <c r="V2149" s="137" t="str">
        <f t="shared" si="436"/>
        <v/>
      </c>
      <c r="W2149" s="137" t="str">
        <f t="shared" si="437"/>
        <v/>
      </c>
      <c r="X2149" s="133">
        <f>100</f>
        <v>100</v>
      </c>
      <c r="Y2149" s="133" t="str">
        <f t="shared" si="438"/>
        <v/>
      </c>
      <c r="Z2149" s="133">
        <f t="shared" si="439"/>
        <v>-100</v>
      </c>
      <c r="AA2149" s="134" t="str">
        <f>TEXT(Table1[[#This Row],[Date]],"DDD")</f>
        <v>Sat</v>
      </c>
      <c r="AB2149" s="133" t="str">
        <f>IF(OR(G2149="Doomben",G2149="Eagle Farm"),"Q",IF(AND(Q2149&gt;1,Q2149&lt;55,Table1[[#This Row],[Source]]="Nat"),"Nat OK",IF(AND(Table1[[#This Row],[Source]]&lt;&gt;"Nat",Q2149&lt;55),"Poor &lt;55",IF(OR(G2149="Randwick",G2149="Flemington",G2149="Caulfield",G2149="Sandown Lake",G2149="Sandown Hill"),"Best","ave"))))</f>
        <v>Best</v>
      </c>
      <c r="AC2149" s="133" t="str">
        <f>IF(Q2149="","",IF(AB2149="Poor &lt;55",$AC$2*0.2%,IF(AND(AB2149="Q",AA2149&lt;&gt;"Wed"),$AC$2*0.4%,IF(AND(AB2149="Q",AA2149="Wed"),$AC$2*0.5%,IF(AND(AB2149="Ave",U2149=100),$AC$2*0.5%,IF(AND(AB2149="ave",U2149="",N2149=1,AG2149="Bush"),$AC$2*1%,IF(AND(AB2149="ave",U2149="",Q2149&gt;100),$AC$2*1.3%,IF(AND(AB2149="ave",U2149=""),$AC$2*1.2%,IF(AND(AB2149="Ave",U2149=200),$AC$2*1%,IF(AND(AB2149="Best",U2149=200),$AC$2*1.5%,IF(AND(AB2149="Best",U2149="",K2149&lt;&gt;"Pro Syd"),$AC$2*0.5%,IF(AND(AB2149="Best",U2149=""),$AC$2*1%,IF(AND(AB2149="Best",U2149=100,Table1[[#This Row],[State]]="NSW"),$AC$2*0.4%,IF(AND(AB2149="Best",U2149=100),$AC$2*1%,IF(Table1[[#This Row],[Adj]]="Nat OK",$AC$2*0.5%,"xxx")))))))))))))))</f>
        <v/>
      </c>
      <c r="AD2149" s="133" t="str">
        <f t="shared" si="440"/>
        <v/>
      </c>
      <c r="AE2149" s="133" t="str">
        <f t="shared" si="441"/>
        <v/>
      </c>
      <c r="AF2149" s="133" t="str">
        <f>VLOOKUP(Table1[[#This Row],[Track]],$F$2672:$H$2715,2,FALSE)</f>
        <v>NSW</v>
      </c>
      <c r="AG2149" s="133" t="str">
        <f>VLOOKUP(Table1[[#This Row],[Track]],$F$2672:$H$2715,3,FALSE)</f>
        <v>-</v>
      </c>
      <c r="AH2149" s="133" t="str">
        <f>IF(Table1[[#This Row],[Date]]&lt;$AH$2,"",IF(Table1[[#This Row],[Date]]&lt;$AH$3,"Edge","Elite Combo"))</f>
        <v/>
      </c>
      <c r="AI2149" s="218">
        <f>Table1[[#This Row],[Time]]</f>
        <v>0.72222222222222221</v>
      </c>
      <c r="AJ2149" s="219" t="str">
        <f>Table1[[#This Row],[Track]]</f>
        <v>Randwick</v>
      </c>
      <c r="AK2149" s="216">
        <f>Table1[[#This Row],[Race ]]</f>
        <v>9</v>
      </c>
      <c r="AL2149" s="219">
        <f>Table1[[#This Row],[TAB]]</f>
        <v>7</v>
      </c>
      <c r="AM2149" s="219" t="str">
        <f>Table1[[#This Row],[Selection]]</f>
        <v>In Flight</v>
      </c>
      <c r="AN2149" s="220" t="str">
        <f>Table1[[#This Row],[Sources]]</f>
        <v/>
      </c>
      <c r="AO2149" s="219" t="str">
        <f>Table1[[#This Row],[Scale Bet]]</f>
        <v/>
      </c>
    </row>
    <row r="2150" spans="5:41" ht="16.5" customHeight="1" x14ac:dyDescent="0.25">
      <c r="E2150" s="185">
        <v>45647</v>
      </c>
      <c r="F2150" s="35">
        <v>0.72222222222222221</v>
      </c>
      <c r="G2150" s="36" t="s">
        <v>22</v>
      </c>
      <c r="H2150" s="36">
        <v>9</v>
      </c>
      <c r="I2150" s="36">
        <v>1</v>
      </c>
      <c r="J2150" s="36" t="s">
        <v>83</v>
      </c>
      <c r="K2150" s="36" t="s">
        <v>60</v>
      </c>
      <c r="L2150" s="165">
        <v>15</v>
      </c>
      <c r="M2150" s="134">
        <f t="shared" si="429"/>
        <v>15</v>
      </c>
      <c r="N2150" s="36">
        <f t="shared" si="430"/>
        <v>1</v>
      </c>
      <c r="O2150" s="135" t="str">
        <f t="shared" si="431"/>
        <v>Pro Syd-15</v>
      </c>
      <c r="P2150" s="186" t="str">
        <f t="shared" si="432"/>
        <v>OK</v>
      </c>
      <c r="Q2150" s="187">
        <f t="shared" si="433"/>
        <v>60</v>
      </c>
      <c r="R2150" s="150"/>
      <c r="S2150" s="187" t="str">
        <f t="shared" si="434"/>
        <v/>
      </c>
      <c r="T2150" s="136" t="str">
        <f t="shared" si="435"/>
        <v>Our Kobison</v>
      </c>
      <c r="U2150" s="137" t="str">
        <f>IF(P2150="","",IF(N2150=1,"",IF(Q2150="","",IF(Q2150&lt;=100,100,IF(Table1[[#This Row],[Day]]="Wed",100,200)))))</f>
        <v/>
      </c>
      <c r="V2150" s="137" t="str">
        <f t="shared" si="436"/>
        <v/>
      </c>
      <c r="W2150" s="137" t="str">
        <f t="shared" si="437"/>
        <v/>
      </c>
      <c r="X2150" s="133">
        <f>100</f>
        <v>100</v>
      </c>
      <c r="Y2150" s="133" t="str">
        <f t="shared" si="438"/>
        <v/>
      </c>
      <c r="Z2150" s="133">
        <f t="shared" si="439"/>
        <v>-100</v>
      </c>
      <c r="AA2150" s="134" t="str">
        <f>TEXT(Table1[[#This Row],[Date]],"DDD")</f>
        <v>Sat</v>
      </c>
      <c r="AB2150" s="133" t="str">
        <f>IF(OR(G2150="Doomben",G2150="Eagle Farm"),"Q",IF(AND(Q2150&gt;1,Q2150&lt;55,Table1[[#This Row],[Source]]="Nat"),"Nat OK",IF(AND(Table1[[#This Row],[Source]]&lt;&gt;"Nat",Q2150&lt;55),"Poor &lt;55",IF(OR(G2150="Randwick",G2150="Flemington",G2150="Caulfield",G2150="Sandown Lake",G2150="Sandown Hill"),"Best","ave"))))</f>
        <v>Best</v>
      </c>
      <c r="AC2150" s="133">
        <f>IF(Q2150="","",IF(AB2150="Poor &lt;55",$AC$2*0.2%,IF(AND(AB2150="Q",AA2150&lt;&gt;"Wed"),$AC$2*0.4%,IF(AND(AB2150="Q",AA2150="Wed"),$AC$2*0.5%,IF(AND(AB2150="Ave",U2150=100),$AC$2*0.5%,IF(AND(AB2150="ave",U2150="",N2150=1,AG2150="Bush"),$AC$2*1%,IF(AND(AB2150="ave",U2150="",Q2150&gt;100),$AC$2*1.3%,IF(AND(AB2150="ave",U2150=""),$AC$2*1.2%,IF(AND(AB2150="Ave",U2150=200),$AC$2*1%,IF(AND(AB2150="Best",U2150=200),$AC$2*1.5%,IF(AND(AB2150="Best",U2150="",K2150&lt;&gt;"Pro Syd"),$AC$2*0.5%,IF(AND(AB2150="Best",U2150=""),$AC$2*1%,IF(AND(AB2150="Best",U2150=100,Table1[[#This Row],[State]]="NSW"),$AC$2*0.4%,IF(AND(AB2150="Best",U2150=100),$AC$2*1%,IF(Table1[[#This Row],[Adj]]="Nat OK",$AC$2*0.5%,"xxx")))))))))))))))</f>
        <v>100</v>
      </c>
      <c r="AD2150" s="133" t="str">
        <f t="shared" si="440"/>
        <v/>
      </c>
      <c r="AE2150" s="133">
        <f t="shared" si="441"/>
        <v>-100</v>
      </c>
      <c r="AF2150" s="133" t="str">
        <f>VLOOKUP(Table1[[#This Row],[Track]],$F$2672:$H$2715,2,FALSE)</f>
        <v>NSW</v>
      </c>
      <c r="AG2150" s="133" t="str">
        <f>VLOOKUP(Table1[[#This Row],[Track]],$F$2672:$H$2715,3,FALSE)</f>
        <v>-</v>
      </c>
      <c r="AH2150" s="133" t="str">
        <f>IF(Table1[[#This Row],[Date]]&lt;$AH$2,"",IF(Table1[[#This Row],[Date]]&lt;$AH$3,"Edge","Elite Combo"))</f>
        <v/>
      </c>
      <c r="AI2150" s="218">
        <f>Table1[[#This Row],[Time]]</f>
        <v>0.72222222222222221</v>
      </c>
      <c r="AJ2150" s="219" t="str">
        <f>Table1[[#This Row],[Track]]</f>
        <v>Randwick</v>
      </c>
      <c r="AK2150" s="216">
        <f>Table1[[#This Row],[Race ]]</f>
        <v>9</v>
      </c>
      <c r="AL2150" s="219">
        <f>Table1[[#This Row],[TAB]]</f>
        <v>1</v>
      </c>
      <c r="AM2150" s="219" t="str">
        <f>Table1[[#This Row],[Selection]]</f>
        <v>Our Kobison</v>
      </c>
      <c r="AN2150" s="220" t="str">
        <f>Table1[[#This Row],[Sources]]</f>
        <v>Pro Syd-15</v>
      </c>
      <c r="AO2150" s="219">
        <f>Table1[[#This Row],[Scale Bet]]</f>
        <v>100</v>
      </c>
    </row>
    <row r="2151" spans="5:41" ht="16.5" customHeight="1" x14ac:dyDescent="0.25">
      <c r="E2151" s="185">
        <v>45647</v>
      </c>
      <c r="F2151" s="35">
        <v>0.73055555555555551</v>
      </c>
      <c r="G2151" s="36" t="s">
        <v>28</v>
      </c>
      <c r="H2151" s="36">
        <v>8</v>
      </c>
      <c r="I2151" s="36">
        <v>3</v>
      </c>
      <c r="J2151" s="36" t="s">
        <v>397</v>
      </c>
      <c r="K2151" s="36" t="s">
        <v>13</v>
      </c>
      <c r="L2151" s="165">
        <v>11</v>
      </c>
      <c r="M2151" s="134">
        <f t="shared" si="429"/>
        <v>11</v>
      </c>
      <c r="N2151" s="36">
        <f t="shared" si="430"/>
        <v>1</v>
      </c>
      <c r="O2151" s="135" t="str">
        <f t="shared" si="431"/>
        <v>Nat-11</v>
      </c>
      <c r="P2151" s="186" t="str">
        <f t="shared" si="432"/>
        <v/>
      </c>
      <c r="Q2151" s="187">
        <f t="shared" si="433"/>
        <v>44</v>
      </c>
      <c r="R2151" s="150"/>
      <c r="S2151" s="187" t="str">
        <f t="shared" si="434"/>
        <v/>
      </c>
      <c r="T2151" s="136" t="str">
        <f t="shared" si="435"/>
        <v>Hidden Wealth</v>
      </c>
      <c r="U2151" s="137" t="str">
        <f>IF(P2151="","",IF(N2151=1,"",IF(Q2151="","",IF(Q2151&lt;=100,100,IF(Table1[[#This Row],[Day]]="Wed",100,200)))))</f>
        <v/>
      </c>
      <c r="V2151" s="137" t="str">
        <f t="shared" si="436"/>
        <v/>
      </c>
      <c r="W2151" s="137" t="str">
        <f t="shared" si="437"/>
        <v/>
      </c>
      <c r="X2151" s="133">
        <f>100</f>
        <v>100</v>
      </c>
      <c r="Y2151" s="133" t="str">
        <f t="shared" si="438"/>
        <v/>
      </c>
      <c r="Z2151" s="133">
        <f t="shared" si="439"/>
        <v>-100</v>
      </c>
      <c r="AA2151" s="134" t="str">
        <f>TEXT(Table1[[#This Row],[Date]],"DDD")</f>
        <v>Sat</v>
      </c>
      <c r="AB2151" s="133" t="str">
        <f>IF(OR(G2151="Doomben",G2151="Eagle Farm"),"Q",IF(AND(Q2151&gt;1,Q2151&lt;55,Table1[[#This Row],[Source]]="Nat"),"Nat OK",IF(AND(Table1[[#This Row],[Source]]&lt;&gt;"Nat",Q2151&lt;55),"Poor &lt;55",IF(OR(G2151="Randwick",G2151="Flemington",G2151="Caulfield",G2151="Sandown Lake",G2151="Sandown Hill"),"Best","ave"))))</f>
        <v>Q</v>
      </c>
      <c r="AC2151" s="133">
        <f>IF(Q2151="","",IF(AB2151="Poor &lt;55",$AC$2*0.2%,IF(AND(AB2151="Q",AA2151&lt;&gt;"Wed"),$AC$2*0.4%,IF(AND(AB2151="Q",AA2151="Wed"),$AC$2*0.5%,IF(AND(AB2151="Ave",U2151=100),$AC$2*0.5%,IF(AND(AB2151="ave",U2151="",N2151=1,AG2151="Bush"),$AC$2*1%,IF(AND(AB2151="ave",U2151="",Q2151&gt;100),$AC$2*1.3%,IF(AND(AB2151="ave",U2151=""),$AC$2*1.2%,IF(AND(AB2151="Ave",U2151=200),$AC$2*1%,IF(AND(AB2151="Best",U2151=200),$AC$2*1.5%,IF(AND(AB2151="Best",U2151="",K2151&lt;&gt;"Pro Syd"),$AC$2*0.5%,IF(AND(AB2151="Best",U2151=""),$AC$2*1%,IF(AND(AB2151="Best",U2151=100,Table1[[#This Row],[State]]="NSW"),$AC$2*0.4%,IF(AND(AB2151="Best",U2151=100),$AC$2*1%,IF(Table1[[#This Row],[Adj]]="Nat OK",$AC$2*0.5%,"xxx")))))))))))))))</f>
        <v>40</v>
      </c>
      <c r="AD2151" s="133" t="str">
        <f t="shared" si="440"/>
        <v/>
      </c>
      <c r="AE2151" s="133">
        <f t="shared" si="441"/>
        <v>-40</v>
      </c>
      <c r="AF2151" s="133" t="str">
        <f>VLOOKUP(Table1[[#This Row],[Track]],$F$2672:$H$2715,2,FALSE)</f>
        <v>Qld</v>
      </c>
      <c r="AG2151" s="133" t="str">
        <f>VLOOKUP(Table1[[#This Row],[Track]],$F$2672:$H$2715,3,FALSE)</f>
        <v>-</v>
      </c>
      <c r="AH2151" s="133" t="str">
        <f>IF(Table1[[#This Row],[Date]]&lt;$AH$2,"",IF(Table1[[#This Row],[Date]]&lt;$AH$3,"Edge","Elite Combo"))</f>
        <v/>
      </c>
      <c r="AI2151" s="218">
        <f>Table1[[#This Row],[Time]]</f>
        <v>0.73055555555555551</v>
      </c>
      <c r="AJ2151" s="219" t="str">
        <f>Table1[[#This Row],[Track]]</f>
        <v>Eagle Farm</v>
      </c>
      <c r="AK2151" s="216">
        <f>Table1[[#This Row],[Race ]]</f>
        <v>8</v>
      </c>
      <c r="AL2151" s="219">
        <f>Table1[[#This Row],[TAB]]</f>
        <v>3</v>
      </c>
      <c r="AM2151" s="219" t="str">
        <f>Table1[[#This Row],[Selection]]</f>
        <v>Hidden Wealth</v>
      </c>
      <c r="AN2151" s="220" t="str">
        <f>Table1[[#This Row],[Sources]]</f>
        <v>Nat-11</v>
      </c>
      <c r="AO2151" s="219">
        <f>Table1[[#This Row],[Scale Bet]]</f>
        <v>40</v>
      </c>
    </row>
    <row r="2152" spans="5:41" ht="16.5" customHeight="1" x14ac:dyDescent="0.25">
      <c r="E2152" s="185">
        <v>45647</v>
      </c>
      <c r="F2152" s="35">
        <v>0.73611111111111116</v>
      </c>
      <c r="G2152" s="36" t="s">
        <v>32</v>
      </c>
      <c r="H2152" s="36">
        <v>10</v>
      </c>
      <c r="I2152" s="36">
        <v>3</v>
      </c>
      <c r="J2152" s="36" t="s">
        <v>24</v>
      </c>
      <c r="K2152" s="36" t="s">
        <v>40</v>
      </c>
      <c r="L2152" s="165">
        <v>12</v>
      </c>
      <c r="M2152" s="134">
        <f t="shared" si="429"/>
        <v>22</v>
      </c>
      <c r="N2152" s="36">
        <f t="shared" si="430"/>
        <v>2</v>
      </c>
      <c r="O2152" s="135" t="str">
        <f t="shared" si="431"/>
        <v>Edge-12/Pro Mel-10</v>
      </c>
      <c r="P2152" s="186" t="str">
        <f t="shared" si="432"/>
        <v/>
      </c>
      <c r="Q2152" s="187">
        <f t="shared" si="433"/>
        <v>88</v>
      </c>
      <c r="R2152" s="150">
        <v>7.4</v>
      </c>
      <c r="S2152" s="187">
        <f t="shared" si="434"/>
        <v>651.20000000000005</v>
      </c>
      <c r="T2152" s="136" t="str">
        <f t="shared" si="435"/>
        <v>The Open</v>
      </c>
      <c r="U2152" s="137" t="str">
        <f>IF(P2152="","",IF(N2152=1,"",IF(Q2152="","",IF(Q2152&lt;=100,100,IF(Table1[[#This Row],[Day]]="Wed",100,200)))))</f>
        <v/>
      </c>
      <c r="V2152" s="137" t="str">
        <f t="shared" si="436"/>
        <v/>
      </c>
      <c r="W2152" s="137" t="str">
        <f t="shared" si="437"/>
        <v/>
      </c>
      <c r="X2152" s="133">
        <f>100</f>
        <v>100</v>
      </c>
      <c r="Y2152" s="133">
        <f t="shared" si="438"/>
        <v>740</v>
      </c>
      <c r="Z2152" s="133">
        <f t="shared" si="439"/>
        <v>640</v>
      </c>
      <c r="AA2152" s="134" t="str">
        <f>TEXT(Table1[[#This Row],[Date]],"DDD")</f>
        <v>Sat</v>
      </c>
      <c r="AB2152" s="133" t="str">
        <f>IF(OR(G2152="Doomben",G2152="Eagle Farm"),"Q",IF(AND(Q2152&gt;1,Q2152&lt;55,Table1[[#This Row],[Source]]="Nat"),"Nat OK",IF(AND(Table1[[#This Row],[Source]]&lt;&gt;"Nat",Q2152&lt;55),"Poor &lt;55",IF(OR(G2152="Randwick",G2152="Flemington",G2152="Caulfield",G2152="Sandown Lake",G2152="Sandown Hill"),"Best","ave"))))</f>
        <v>ave</v>
      </c>
      <c r="AC2152" s="133">
        <f>IF(Q2152="","",IF(AB2152="Poor &lt;55",$AC$2*0.2%,IF(AND(AB2152="Q",AA2152&lt;&gt;"Wed"),$AC$2*0.4%,IF(AND(AB2152="Q",AA2152="Wed"),$AC$2*0.5%,IF(AND(AB2152="Ave",U2152=100),$AC$2*0.5%,IF(AND(AB2152="ave",U2152="",N2152=1,AG2152="Bush"),$AC$2*1%,IF(AND(AB2152="ave",U2152="",Q2152&gt;100),$AC$2*1.3%,IF(AND(AB2152="ave",U2152=""),$AC$2*1.2%,IF(AND(AB2152="Ave",U2152=200),$AC$2*1%,IF(AND(AB2152="Best",U2152=200),$AC$2*1.5%,IF(AND(AB2152="Best",U2152="",K2152&lt;&gt;"Pro Syd"),$AC$2*0.5%,IF(AND(AB2152="Best",U2152=""),$AC$2*1%,IF(AND(AB2152="Best",U2152=100,Table1[[#This Row],[State]]="NSW"),$AC$2*0.4%,IF(AND(AB2152="Best",U2152=100),$AC$2*1%,IF(Table1[[#This Row],[Adj]]="Nat OK",$AC$2*0.5%,"xxx")))))))))))))))</f>
        <v>120</v>
      </c>
      <c r="AD2152" s="133">
        <f t="shared" si="440"/>
        <v>888</v>
      </c>
      <c r="AE2152" s="133">
        <f t="shared" si="441"/>
        <v>768</v>
      </c>
      <c r="AF2152" s="133" t="str">
        <f>VLOOKUP(Table1[[#This Row],[Track]],$F$2672:$H$2715,2,FALSE)</f>
        <v>Vic</v>
      </c>
      <c r="AG2152" s="133" t="str">
        <f>VLOOKUP(Table1[[#This Row],[Track]],$F$2672:$H$2715,3,FALSE)</f>
        <v>Bush</v>
      </c>
      <c r="AH2152" s="133" t="str">
        <f>IF(Table1[[#This Row],[Date]]&lt;$AH$2,"",IF(Table1[[#This Row],[Date]]&lt;$AH$3,"Edge","Elite Combo"))</f>
        <v/>
      </c>
      <c r="AI2152" s="218">
        <f>Table1[[#This Row],[Time]]</f>
        <v>0.73611111111111116</v>
      </c>
      <c r="AJ2152" s="219" t="str">
        <f>Table1[[#This Row],[Track]]</f>
        <v>Pakenham</v>
      </c>
      <c r="AK2152" s="216">
        <f>Table1[[#This Row],[Race ]]</f>
        <v>10</v>
      </c>
      <c r="AL2152" s="219">
        <f>Table1[[#This Row],[TAB]]</f>
        <v>3</v>
      </c>
      <c r="AM2152" s="219" t="str">
        <f>Table1[[#This Row],[Selection]]</f>
        <v>The Open</v>
      </c>
      <c r="AN2152" s="220" t="str">
        <f>Table1[[#This Row],[Sources]]</f>
        <v>Edge-12/Pro Mel-10</v>
      </c>
      <c r="AO2152" s="219">
        <f>Table1[[#This Row],[Scale Bet]]</f>
        <v>120</v>
      </c>
    </row>
    <row r="2153" spans="5:41" ht="16.5" customHeight="1" x14ac:dyDescent="0.25">
      <c r="E2153" s="185">
        <v>45647</v>
      </c>
      <c r="F2153" s="35">
        <v>0.73611111111111116</v>
      </c>
      <c r="G2153" s="36" t="s">
        <v>32</v>
      </c>
      <c r="H2153" s="36">
        <v>10</v>
      </c>
      <c r="I2153" s="36">
        <v>3</v>
      </c>
      <c r="J2153" s="36" t="s">
        <v>24</v>
      </c>
      <c r="K2153" s="36" t="s">
        <v>18</v>
      </c>
      <c r="L2153" s="165">
        <v>10</v>
      </c>
      <c r="M2153" s="134" t="str">
        <f t="shared" si="429"/>
        <v/>
      </c>
      <c r="N2153" s="36" t="str">
        <f t="shared" si="430"/>
        <v/>
      </c>
      <c r="O2153" s="135" t="str">
        <f t="shared" si="431"/>
        <v/>
      </c>
      <c r="P2153" s="186" t="str">
        <f t="shared" si="432"/>
        <v/>
      </c>
      <c r="Q2153" s="187" t="str">
        <f t="shared" si="433"/>
        <v/>
      </c>
      <c r="R2153" s="150">
        <v>7.4</v>
      </c>
      <c r="S2153" s="187" t="str">
        <f t="shared" si="434"/>
        <v/>
      </c>
      <c r="T2153" s="136" t="str">
        <f t="shared" si="435"/>
        <v>The Open</v>
      </c>
      <c r="U2153" s="137" t="str">
        <f>IF(P2153="","",IF(N2153=1,"",IF(Q2153="","",IF(Q2153&lt;=100,100,IF(Table1[[#This Row],[Day]]="Wed",100,200)))))</f>
        <v/>
      </c>
      <c r="V2153" s="137" t="str">
        <f t="shared" si="436"/>
        <v/>
      </c>
      <c r="W2153" s="137" t="str">
        <f t="shared" si="437"/>
        <v/>
      </c>
      <c r="X2153" s="133">
        <f>100</f>
        <v>100</v>
      </c>
      <c r="Y2153" s="133">
        <f t="shared" si="438"/>
        <v>740</v>
      </c>
      <c r="Z2153" s="133">
        <f t="shared" si="439"/>
        <v>640</v>
      </c>
      <c r="AA2153" s="134" t="str">
        <f>TEXT(Table1[[#This Row],[Date]],"DDD")</f>
        <v>Sat</v>
      </c>
      <c r="AB2153" s="133" t="str">
        <f>IF(OR(G2153="Doomben",G2153="Eagle Farm"),"Q",IF(AND(Q2153&gt;1,Q2153&lt;55,Table1[[#This Row],[Source]]="Nat"),"Nat OK",IF(AND(Table1[[#This Row],[Source]]&lt;&gt;"Nat",Q2153&lt;55),"Poor &lt;55",IF(OR(G2153="Randwick",G2153="Flemington",G2153="Caulfield",G2153="Sandown Lake",G2153="Sandown Hill"),"Best","ave"))))</f>
        <v>ave</v>
      </c>
      <c r="AC2153" s="133" t="str">
        <f>IF(Q2153="","",IF(AB2153="Poor &lt;55",$AC$2*0.2%,IF(AND(AB2153="Q",AA2153&lt;&gt;"Wed"),$AC$2*0.4%,IF(AND(AB2153="Q",AA2153="Wed"),$AC$2*0.5%,IF(AND(AB2153="Ave",U2153=100),$AC$2*0.5%,IF(AND(AB2153="ave",U2153="",N2153=1,AG2153="Bush"),$AC$2*1%,IF(AND(AB2153="ave",U2153="",Q2153&gt;100),$AC$2*1.3%,IF(AND(AB2153="ave",U2153=""),$AC$2*1.2%,IF(AND(AB2153="Ave",U2153=200),$AC$2*1%,IF(AND(AB2153="Best",U2153=200),$AC$2*1.5%,IF(AND(AB2153="Best",U2153="",K2153&lt;&gt;"Pro Syd"),$AC$2*0.5%,IF(AND(AB2153="Best",U2153=""),$AC$2*1%,IF(AND(AB2153="Best",U2153=100,Table1[[#This Row],[State]]="NSW"),$AC$2*0.4%,IF(AND(AB2153="Best",U2153=100),$AC$2*1%,IF(Table1[[#This Row],[Adj]]="Nat OK",$AC$2*0.5%,"xxx")))))))))))))))</f>
        <v/>
      </c>
      <c r="AD2153" s="133" t="str">
        <f t="shared" si="440"/>
        <v/>
      </c>
      <c r="AE2153" s="133" t="str">
        <f t="shared" si="441"/>
        <v/>
      </c>
      <c r="AF2153" s="133" t="str">
        <f>VLOOKUP(Table1[[#This Row],[Track]],$F$2672:$H$2715,2,FALSE)</f>
        <v>Vic</v>
      </c>
      <c r="AG2153" s="133" t="str">
        <f>VLOOKUP(Table1[[#This Row],[Track]],$F$2672:$H$2715,3,FALSE)</f>
        <v>Bush</v>
      </c>
      <c r="AH2153" s="133" t="str">
        <f>IF(Table1[[#This Row],[Date]]&lt;$AH$2,"",IF(Table1[[#This Row],[Date]]&lt;$AH$3,"Edge","Elite Combo"))</f>
        <v/>
      </c>
      <c r="AI2153" s="218">
        <f>Table1[[#This Row],[Time]]</f>
        <v>0.73611111111111116</v>
      </c>
      <c r="AJ2153" s="219" t="str">
        <f>Table1[[#This Row],[Track]]</f>
        <v>Pakenham</v>
      </c>
      <c r="AK2153" s="216">
        <f>Table1[[#This Row],[Race ]]</f>
        <v>10</v>
      </c>
      <c r="AL2153" s="219">
        <f>Table1[[#This Row],[TAB]]</f>
        <v>3</v>
      </c>
      <c r="AM2153" s="219" t="str">
        <f>Table1[[#This Row],[Selection]]</f>
        <v>The Open</v>
      </c>
      <c r="AN2153" s="220" t="str">
        <f>Table1[[#This Row],[Sources]]</f>
        <v/>
      </c>
      <c r="AO2153" s="219" t="str">
        <f>Table1[[#This Row],[Scale Bet]]</f>
        <v/>
      </c>
    </row>
    <row r="2154" spans="5:41" ht="16.5" customHeight="1" x14ac:dyDescent="0.25">
      <c r="E2154" s="185">
        <v>45647</v>
      </c>
      <c r="F2154" s="35">
        <v>0.74652777777777779</v>
      </c>
      <c r="G2154" s="36" t="s">
        <v>22</v>
      </c>
      <c r="H2154" s="36">
        <v>10</v>
      </c>
      <c r="I2154" s="36">
        <v>9</v>
      </c>
      <c r="J2154" s="36" t="s">
        <v>84</v>
      </c>
      <c r="K2154" s="36" t="s">
        <v>60</v>
      </c>
      <c r="L2154" s="165">
        <v>15</v>
      </c>
      <c r="M2154" s="134">
        <f t="shared" si="429"/>
        <v>15</v>
      </c>
      <c r="N2154" s="36">
        <f t="shared" si="430"/>
        <v>1</v>
      </c>
      <c r="O2154" s="135" t="str">
        <f t="shared" si="431"/>
        <v>Pro Syd-15</v>
      </c>
      <c r="P2154" s="186" t="str">
        <f t="shared" si="432"/>
        <v>OK</v>
      </c>
      <c r="Q2154" s="187">
        <f t="shared" si="433"/>
        <v>60</v>
      </c>
      <c r="R2154" s="150">
        <v>3.1</v>
      </c>
      <c r="S2154" s="187">
        <f t="shared" si="434"/>
        <v>186</v>
      </c>
      <c r="T2154" s="136" t="str">
        <f t="shared" si="435"/>
        <v>Accredited</v>
      </c>
      <c r="U2154" s="137" t="str">
        <f>IF(P2154="","",IF(N2154=1,"",IF(Q2154="","",IF(Q2154&lt;=100,100,IF(Table1[[#This Row],[Day]]="Wed",100,200)))))</f>
        <v/>
      </c>
      <c r="V2154" s="137" t="str">
        <f t="shared" si="436"/>
        <v/>
      </c>
      <c r="W2154" s="137" t="str">
        <f t="shared" si="437"/>
        <v/>
      </c>
      <c r="X2154" s="133">
        <f>100</f>
        <v>100</v>
      </c>
      <c r="Y2154" s="133">
        <f t="shared" si="438"/>
        <v>310</v>
      </c>
      <c r="Z2154" s="133">
        <f t="shared" si="439"/>
        <v>210</v>
      </c>
      <c r="AA2154" s="134" t="str">
        <f>TEXT(Table1[[#This Row],[Date]],"DDD")</f>
        <v>Sat</v>
      </c>
      <c r="AB2154" s="133" t="str">
        <f>IF(OR(G2154="Doomben",G2154="Eagle Farm"),"Q",IF(AND(Q2154&gt;1,Q2154&lt;55,Table1[[#This Row],[Source]]="Nat"),"Nat OK",IF(AND(Table1[[#This Row],[Source]]&lt;&gt;"Nat",Q2154&lt;55),"Poor &lt;55",IF(OR(G2154="Randwick",G2154="Flemington",G2154="Caulfield",G2154="Sandown Lake",G2154="Sandown Hill"),"Best","ave"))))</f>
        <v>Best</v>
      </c>
      <c r="AC2154" s="133">
        <f>IF(Q2154="","",IF(AB2154="Poor &lt;55",$AC$2*0.2%,IF(AND(AB2154="Q",AA2154&lt;&gt;"Wed"),$AC$2*0.4%,IF(AND(AB2154="Q",AA2154="Wed"),$AC$2*0.5%,IF(AND(AB2154="Ave",U2154=100),$AC$2*0.5%,IF(AND(AB2154="ave",U2154="",N2154=1,AG2154="Bush"),$AC$2*1%,IF(AND(AB2154="ave",U2154="",Q2154&gt;100),$AC$2*1.3%,IF(AND(AB2154="ave",U2154=""),$AC$2*1.2%,IF(AND(AB2154="Ave",U2154=200),$AC$2*1%,IF(AND(AB2154="Best",U2154=200),$AC$2*1.5%,IF(AND(AB2154="Best",U2154="",K2154&lt;&gt;"Pro Syd"),$AC$2*0.5%,IF(AND(AB2154="Best",U2154=""),$AC$2*1%,IF(AND(AB2154="Best",U2154=100,Table1[[#This Row],[State]]="NSW"),$AC$2*0.4%,IF(AND(AB2154="Best",U2154=100),$AC$2*1%,IF(Table1[[#This Row],[Adj]]="Nat OK",$AC$2*0.5%,"xxx")))))))))))))))</f>
        <v>100</v>
      </c>
      <c r="AD2154" s="133">
        <f t="shared" si="440"/>
        <v>310</v>
      </c>
      <c r="AE2154" s="133">
        <f t="shared" si="441"/>
        <v>210</v>
      </c>
      <c r="AF2154" s="133" t="str">
        <f>VLOOKUP(Table1[[#This Row],[Track]],$F$2672:$H$2715,2,FALSE)</f>
        <v>NSW</v>
      </c>
      <c r="AG2154" s="133" t="str">
        <f>VLOOKUP(Table1[[#This Row],[Track]],$F$2672:$H$2715,3,FALSE)</f>
        <v>-</v>
      </c>
      <c r="AH2154" s="133" t="str">
        <f>IF(Table1[[#This Row],[Date]]&lt;$AH$2,"",IF(Table1[[#This Row],[Date]]&lt;$AH$3,"Edge","Elite Combo"))</f>
        <v/>
      </c>
      <c r="AI2154" s="218">
        <f>Table1[[#This Row],[Time]]</f>
        <v>0.74652777777777779</v>
      </c>
      <c r="AJ2154" s="219" t="str">
        <f>Table1[[#This Row],[Track]]</f>
        <v>Randwick</v>
      </c>
      <c r="AK2154" s="216">
        <f>Table1[[#This Row],[Race ]]</f>
        <v>10</v>
      </c>
      <c r="AL2154" s="219">
        <f>Table1[[#This Row],[TAB]]</f>
        <v>9</v>
      </c>
      <c r="AM2154" s="219" t="str">
        <f>Table1[[#This Row],[Selection]]</f>
        <v>Accredited</v>
      </c>
      <c r="AN2154" s="220" t="str">
        <f>Table1[[#This Row],[Sources]]</f>
        <v>Pro Syd-15</v>
      </c>
      <c r="AO2154" s="219">
        <f>Table1[[#This Row],[Scale Bet]]</f>
        <v>100</v>
      </c>
    </row>
    <row r="2155" spans="5:41" ht="16.5" customHeight="1" x14ac:dyDescent="0.25">
      <c r="E2155" s="185">
        <v>45647</v>
      </c>
      <c r="F2155" s="35">
        <v>0.74652777777777779</v>
      </c>
      <c r="G2155" s="36" t="s">
        <v>22</v>
      </c>
      <c r="H2155" s="36">
        <v>10</v>
      </c>
      <c r="I2155" s="36">
        <v>13</v>
      </c>
      <c r="J2155" s="36" t="s">
        <v>26</v>
      </c>
      <c r="K2155" s="36" t="s">
        <v>1</v>
      </c>
      <c r="L2155" s="165">
        <v>10</v>
      </c>
      <c r="M2155" s="134">
        <f t="shared" si="429"/>
        <v>10</v>
      </c>
      <c r="N2155" s="36">
        <f t="shared" si="430"/>
        <v>1</v>
      </c>
      <c r="O2155" s="135" t="str">
        <f t="shared" si="431"/>
        <v>E4-10</v>
      </c>
      <c r="P2155" s="186" t="str">
        <f t="shared" si="432"/>
        <v>OK</v>
      </c>
      <c r="Q2155" s="187">
        <f t="shared" si="433"/>
        <v>40</v>
      </c>
      <c r="R2155" s="150"/>
      <c r="S2155" s="187" t="str">
        <f t="shared" si="434"/>
        <v/>
      </c>
      <c r="T2155" s="136" t="str">
        <f t="shared" si="435"/>
        <v>Yorkshire</v>
      </c>
      <c r="U2155" s="137" t="str">
        <f>IF(P2155="","",IF(N2155=1,"",IF(Q2155="","",IF(Q2155&lt;=100,100,IF(Table1[[#This Row],[Day]]="Wed",100,200)))))</f>
        <v/>
      </c>
      <c r="V2155" s="137" t="str">
        <f t="shared" si="436"/>
        <v/>
      </c>
      <c r="W2155" s="137" t="str">
        <f t="shared" si="437"/>
        <v/>
      </c>
      <c r="X2155" s="133">
        <f>100</f>
        <v>100</v>
      </c>
      <c r="Y2155" s="133" t="str">
        <f t="shared" si="438"/>
        <v/>
      </c>
      <c r="Z2155" s="133">
        <f t="shared" si="439"/>
        <v>-100</v>
      </c>
      <c r="AA2155" s="134" t="str">
        <f>TEXT(Table1[[#This Row],[Date]],"DDD")</f>
        <v>Sat</v>
      </c>
      <c r="AB2155" s="133" t="str">
        <f>IF(OR(G2155="Doomben",G2155="Eagle Farm"),"Q",IF(AND(Q2155&gt;1,Q2155&lt;55,Table1[[#This Row],[Source]]="Nat"),"Nat OK",IF(AND(Table1[[#This Row],[Source]]&lt;&gt;"Nat",Q2155&lt;55),"Poor &lt;55",IF(OR(G2155="Randwick",G2155="Flemington",G2155="Caulfield",G2155="Sandown Lake",G2155="Sandown Hill"),"Best","ave"))))</f>
        <v>Poor &lt;55</v>
      </c>
      <c r="AC2155" s="133">
        <f>IF(Q2155="","",IF(AB2155="Poor &lt;55",$AC$2*0.2%,IF(AND(AB2155="Q",AA2155&lt;&gt;"Wed"),$AC$2*0.4%,IF(AND(AB2155="Q",AA2155="Wed"),$AC$2*0.5%,IF(AND(AB2155="Ave",U2155=100),$AC$2*0.5%,IF(AND(AB2155="ave",U2155="",N2155=1,AG2155="Bush"),$AC$2*1%,IF(AND(AB2155="ave",U2155="",Q2155&gt;100),$AC$2*1.3%,IF(AND(AB2155="ave",U2155=""),$AC$2*1.2%,IF(AND(AB2155="Ave",U2155=200),$AC$2*1%,IF(AND(AB2155="Best",U2155=200),$AC$2*1.5%,IF(AND(AB2155="Best",U2155="",K2155&lt;&gt;"Pro Syd"),$AC$2*0.5%,IF(AND(AB2155="Best",U2155=""),$AC$2*1%,IF(AND(AB2155="Best",U2155=100,Table1[[#This Row],[State]]="NSW"),$AC$2*0.4%,IF(AND(AB2155="Best",U2155=100),$AC$2*1%,IF(Table1[[#This Row],[Adj]]="Nat OK",$AC$2*0.5%,"xxx")))))))))))))))</f>
        <v>20</v>
      </c>
      <c r="AD2155" s="133" t="str">
        <f t="shared" si="440"/>
        <v/>
      </c>
      <c r="AE2155" s="133">
        <f t="shared" si="441"/>
        <v>-20</v>
      </c>
      <c r="AF2155" s="133" t="str">
        <f>VLOOKUP(Table1[[#This Row],[Track]],$F$2672:$H$2715,2,FALSE)</f>
        <v>NSW</v>
      </c>
      <c r="AG2155" s="133" t="str">
        <f>VLOOKUP(Table1[[#This Row],[Track]],$F$2672:$H$2715,3,FALSE)</f>
        <v>-</v>
      </c>
      <c r="AH2155" s="133" t="str">
        <f>IF(Table1[[#This Row],[Date]]&lt;$AH$2,"",IF(Table1[[#This Row],[Date]]&lt;$AH$3,"Edge","Elite Combo"))</f>
        <v/>
      </c>
      <c r="AI2155" s="218">
        <f>Table1[[#This Row],[Time]]</f>
        <v>0.74652777777777779</v>
      </c>
      <c r="AJ2155" s="219" t="str">
        <f>Table1[[#This Row],[Track]]</f>
        <v>Randwick</v>
      </c>
      <c r="AK2155" s="216">
        <f>Table1[[#This Row],[Race ]]</f>
        <v>10</v>
      </c>
      <c r="AL2155" s="219">
        <f>Table1[[#This Row],[TAB]]</f>
        <v>13</v>
      </c>
      <c r="AM2155" s="219" t="str">
        <f>Table1[[#This Row],[Selection]]</f>
        <v>Yorkshire</v>
      </c>
      <c r="AN2155" s="220" t="str">
        <f>Table1[[#This Row],[Sources]]</f>
        <v>E4-10</v>
      </c>
      <c r="AO2155" s="219">
        <f>Table1[[#This Row],[Scale Bet]]</f>
        <v>20</v>
      </c>
    </row>
    <row r="2156" spans="5:41" ht="16.5" customHeight="1" x14ac:dyDescent="0.25">
      <c r="E2156" s="185">
        <v>45647</v>
      </c>
      <c r="F2156" s="35">
        <v>0.7583333333333333</v>
      </c>
      <c r="G2156" s="36" t="s">
        <v>28</v>
      </c>
      <c r="H2156" s="36">
        <v>9</v>
      </c>
      <c r="I2156" s="36">
        <v>8</v>
      </c>
      <c r="J2156" s="36" t="s">
        <v>41</v>
      </c>
      <c r="K2156" s="36" t="s">
        <v>13</v>
      </c>
      <c r="L2156" s="165">
        <v>11</v>
      </c>
      <c r="M2156" s="134">
        <f t="shared" si="429"/>
        <v>11</v>
      </c>
      <c r="N2156" s="36">
        <f t="shared" si="430"/>
        <v>1</v>
      </c>
      <c r="O2156" s="135" t="str">
        <f t="shared" si="431"/>
        <v>Nat-11</v>
      </c>
      <c r="P2156" s="186" t="str">
        <f t="shared" si="432"/>
        <v/>
      </c>
      <c r="Q2156" s="187">
        <f t="shared" si="433"/>
        <v>44</v>
      </c>
      <c r="R2156" s="150"/>
      <c r="S2156" s="187" t="str">
        <f t="shared" si="434"/>
        <v/>
      </c>
      <c r="T2156" s="136" t="str">
        <f t="shared" si="435"/>
        <v>Weigall Tiger</v>
      </c>
      <c r="U2156" s="137" t="str">
        <f>IF(P2156="","",IF(N2156=1,"",IF(Q2156="","",IF(Q2156&lt;=100,100,IF(Table1[[#This Row],[Day]]="Wed",100,200)))))</f>
        <v/>
      </c>
      <c r="V2156" s="137" t="str">
        <f t="shared" si="436"/>
        <v/>
      </c>
      <c r="W2156" s="137" t="str">
        <f t="shared" si="437"/>
        <v/>
      </c>
      <c r="X2156" s="133">
        <f>100</f>
        <v>100</v>
      </c>
      <c r="Y2156" s="133" t="str">
        <f t="shared" si="438"/>
        <v/>
      </c>
      <c r="Z2156" s="133">
        <f t="shared" si="439"/>
        <v>-100</v>
      </c>
      <c r="AA2156" s="134" t="str">
        <f>TEXT(Table1[[#This Row],[Date]],"DDD")</f>
        <v>Sat</v>
      </c>
      <c r="AB2156" s="133" t="str">
        <f>IF(OR(G2156="Doomben",G2156="Eagle Farm"),"Q",IF(AND(Q2156&gt;1,Q2156&lt;55,Table1[[#This Row],[Source]]="Nat"),"Nat OK",IF(AND(Table1[[#This Row],[Source]]&lt;&gt;"Nat",Q2156&lt;55),"Poor &lt;55",IF(OR(G2156="Randwick",G2156="Flemington",G2156="Caulfield",G2156="Sandown Lake",G2156="Sandown Hill"),"Best","ave"))))</f>
        <v>Q</v>
      </c>
      <c r="AC2156" s="133">
        <f>IF(Q2156="","",IF(AB2156="Poor &lt;55",$AC$2*0.2%,IF(AND(AB2156="Q",AA2156&lt;&gt;"Wed"),$AC$2*0.4%,IF(AND(AB2156="Q",AA2156="Wed"),$AC$2*0.5%,IF(AND(AB2156="Ave",U2156=100),$AC$2*0.5%,IF(AND(AB2156="ave",U2156="",N2156=1,AG2156="Bush"),$AC$2*1%,IF(AND(AB2156="ave",U2156="",Q2156&gt;100),$AC$2*1.3%,IF(AND(AB2156="ave",U2156=""),$AC$2*1.2%,IF(AND(AB2156="Ave",U2156=200),$AC$2*1%,IF(AND(AB2156="Best",U2156=200),$AC$2*1.5%,IF(AND(AB2156="Best",U2156="",K2156&lt;&gt;"Pro Syd"),$AC$2*0.5%,IF(AND(AB2156="Best",U2156=""),$AC$2*1%,IF(AND(AB2156="Best",U2156=100,Table1[[#This Row],[State]]="NSW"),$AC$2*0.4%,IF(AND(AB2156="Best",U2156=100),$AC$2*1%,IF(Table1[[#This Row],[Adj]]="Nat OK",$AC$2*0.5%,"xxx")))))))))))))))</f>
        <v>40</v>
      </c>
      <c r="AD2156" s="133" t="str">
        <f t="shared" si="440"/>
        <v/>
      </c>
      <c r="AE2156" s="133">
        <f t="shared" si="441"/>
        <v>-40</v>
      </c>
      <c r="AF2156" s="133" t="str">
        <f>VLOOKUP(Table1[[#This Row],[Track]],$F$2672:$H$2715,2,FALSE)</f>
        <v>Qld</v>
      </c>
      <c r="AG2156" s="133" t="str">
        <f>VLOOKUP(Table1[[#This Row],[Track]],$F$2672:$H$2715,3,FALSE)</f>
        <v>-</v>
      </c>
      <c r="AH2156" s="133" t="str">
        <f>IF(Table1[[#This Row],[Date]]&lt;$AH$2,"",IF(Table1[[#This Row],[Date]]&lt;$AH$3,"Edge","Elite Combo"))</f>
        <v/>
      </c>
      <c r="AI2156" s="218">
        <f>Table1[[#This Row],[Time]]</f>
        <v>0.7583333333333333</v>
      </c>
      <c r="AJ2156" s="219" t="str">
        <f>Table1[[#This Row],[Track]]</f>
        <v>Eagle Farm</v>
      </c>
      <c r="AK2156" s="216">
        <f>Table1[[#This Row],[Race ]]</f>
        <v>9</v>
      </c>
      <c r="AL2156" s="219">
        <f>Table1[[#This Row],[TAB]]</f>
        <v>8</v>
      </c>
      <c r="AM2156" s="219" t="str">
        <f>Table1[[#This Row],[Selection]]</f>
        <v>Weigall Tiger</v>
      </c>
      <c r="AN2156" s="220" t="str">
        <f>Table1[[#This Row],[Sources]]</f>
        <v>Nat-11</v>
      </c>
      <c r="AO2156" s="219">
        <f>Table1[[#This Row],[Scale Bet]]</f>
        <v>40</v>
      </c>
    </row>
    <row r="2157" spans="5:41" ht="16.5" customHeight="1" x14ac:dyDescent="0.25">
      <c r="E2157" s="185">
        <v>45654</v>
      </c>
      <c r="F2157" s="35">
        <v>0.51041666666666663</v>
      </c>
      <c r="G2157" s="36" t="s">
        <v>100</v>
      </c>
      <c r="H2157" s="36">
        <v>1</v>
      </c>
      <c r="I2157" s="36">
        <v>6</v>
      </c>
      <c r="J2157" s="36" t="s">
        <v>528</v>
      </c>
      <c r="K2157" s="36" t="s">
        <v>1</v>
      </c>
      <c r="L2157" s="165">
        <v>10</v>
      </c>
      <c r="M2157" s="134">
        <f t="shared" si="429"/>
        <v>23</v>
      </c>
      <c r="N2157" s="36">
        <f t="shared" si="430"/>
        <v>2</v>
      </c>
      <c r="O2157" s="135" t="str">
        <f t="shared" si="431"/>
        <v>E4-10/Nat-13</v>
      </c>
      <c r="P2157" s="186" t="str">
        <f t="shared" si="432"/>
        <v>OK</v>
      </c>
      <c r="Q2157" s="187">
        <f t="shared" si="433"/>
        <v>92</v>
      </c>
      <c r="R2157" s="150"/>
      <c r="S2157" s="187" t="str">
        <f t="shared" si="434"/>
        <v/>
      </c>
      <c r="T2157" s="136" t="str">
        <f t="shared" si="435"/>
        <v>Galilaeus</v>
      </c>
      <c r="U2157" s="137">
        <f>IF(P2157="","",IF(N2157=1,"",IF(Q2157="","",IF(Q2157&lt;=100,100,IF(Table1[[#This Row],[Day]]="Wed",100,200)))))</f>
        <v>100</v>
      </c>
      <c r="V2157" s="137" t="str">
        <f t="shared" si="436"/>
        <v/>
      </c>
      <c r="W2157" s="137">
        <f t="shared" si="437"/>
        <v>-100</v>
      </c>
      <c r="X2157" s="133">
        <f>100</f>
        <v>100</v>
      </c>
      <c r="Y2157" s="133" t="str">
        <f t="shared" si="438"/>
        <v/>
      </c>
      <c r="Z2157" s="133">
        <f t="shared" si="439"/>
        <v>-100</v>
      </c>
      <c r="AA2157" s="134" t="str">
        <f>TEXT(Table1[[#This Row],[Date]],"DDD")</f>
        <v>Sat</v>
      </c>
      <c r="AB2157" s="133" t="str">
        <f>IF(OR(G2157="Doomben",G2157="Eagle Farm"),"Q",IF(AND(Q2157&gt;1,Q2157&lt;55,Table1[[#This Row],[Source]]="Nat"),"Nat OK",IF(AND(Table1[[#This Row],[Source]]&lt;&gt;"Nat",Q2157&lt;55),"Poor &lt;55",IF(OR(G2157="Randwick",G2157="Flemington",G2157="Caulfield",G2157="Sandown Lake",G2157="Sandown Hill"),"Best","ave"))))</f>
        <v>ave</v>
      </c>
      <c r="AC2157" s="133">
        <f>IF(Q2157="","",IF(AB2157="Poor &lt;55",$AC$2*0.2%,IF(AND(AB2157="Q",AA2157&lt;&gt;"Wed"),$AC$2*0.4%,IF(AND(AB2157="Q",AA2157="Wed"),$AC$2*0.5%,IF(AND(AB2157="Ave",U2157=100),$AC$2*0.5%,IF(AND(AB2157="ave",U2157="",N2157=1,AG2157="Bush"),$AC$2*1%,IF(AND(AB2157="ave",U2157="",Q2157&gt;100),$AC$2*1.3%,IF(AND(AB2157="ave",U2157=""),$AC$2*1.2%,IF(AND(AB2157="Ave",U2157=200),$AC$2*1%,IF(AND(AB2157="Best",U2157=200),$AC$2*1.5%,IF(AND(AB2157="Best",U2157="",K2157&lt;&gt;"Pro Syd"),$AC$2*0.5%,IF(AND(AB2157="Best",U2157=""),$AC$2*1%,IF(AND(AB2157="Best",U2157=100,Table1[[#This Row],[State]]="NSW"),$AC$2*0.4%,IF(AND(AB2157="Best",U2157=100),$AC$2*1%,IF(Table1[[#This Row],[Adj]]="Nat OK",$AC$2*0.5%,"xxx")))))))))))))))</f>
        <v>50</v>
      </c>
      <c r="AD2157" s="133" t="str">
        <f t="shared" si="440"/>
        <v/>
      </c>
      <c r="AE2157" s="133">
        <f t="shared" si="441"/>
        <v>-50</v>
      </c>
      <c r="AF2157" s="133" t="str">
        <f>VLOOKUP(Table1[[#This Row],[Track]],$F$2672:$H$2715,2,FALSE)</f>
        <v>Vic</v>
      </c>
      <c r="AG2157" s="133" t="str">
        <f>VLOOKUP(Table1[[#This Row],[Track]],$F$2672:$H$2715,3,FALSE)</f>
        <v>-</v>
      </c>
      <c r="AH2157" s="133" t="str">
        <f>IF(Table1[[#This Row],[Date]]&lt;$AH$2,"",IF(Table1[[#This Row],[Date]]&lt;$AH$3,"Edge","Elite Combo"))</f>
        <v/>
      </c>
      <c r="AI2157" s="218">
        <f>Table1[[#This Row],[Time]]</f>
        <v>0.51041666666666663</v>
      </c>
      <c r="AJ2157" s="219" t="str">
        <f>Table1[[#This Row],[Track]]</f>
        <v>Moonee Valley</v>
      </c>
      <c r="AK2157" s="216">
        <f>Table1[[#This Row],[Race ]]</f>
        <v>1</v>
      </c>
      <c r="AL2157" s="219">
        <f>Table1[[#This Row],[TAB]]</f>
        <v>6</v>
      </c>
      <c r="AM2157" s="219" t="str">
        <f>Table1[[#This Row],[Selection]]</f>
        <v>Galilaeus</v>
      </c>
      <c r="AN2157" s="220" t="str">
        <f>Table1[[#This Row],[Sources]]</f>
        <v>E4-10/Nat-13</v>
      </c>
      <c r="AO2157" s="219">
        <f>Table1[[#This Row],[Scale Bet]]</f>
        <v>50</v>
      </c>
    </row>
    <row r="2158" spans="5:41" ht="16.5" customHeight="1" x14ac:dyDescent="0.25">
      <c r="E2158" s="185">
        <v>45654</v>
      </c>
      <c r="F2158" s="35">
        <v>0.51041666666666663</v>
      </c>
      <c r="G2158" s="36" t="s">
        <v>100</v>
      </c>
      <c r="H2158" s="36">
        <v>1</v>
      </c>
      <c r="I2158" s="36">
        <v>6</v>
      </c>
      <c r="J2158" s="36" t="s">
        <v>528</v>
      </c>
      <c r="K2158" s="36" t="s">
        <v>13</v>
      </c>
      <c r="L2158" s="165">
        <v>13</v>
      </c>
      <c r="M2158" s="134" t="str">
        <f t="shared" si="429"/>
        <v/>
      </c>
      <c r="N2158" s="36" t="str">
        <f t="shared" si="430"/>
        <v/>
      </c>
      <c r="O2158" s="135" t="str">
        <f t="shared" si="431"/>
        <v/>
      </c>
      <c r="P2158" s="186" t="str">
        <f t="shared" si="432"/>
        <v>OK</v>
      </c>
      <c r="Q2158" s="187" t="str">
        <f t="shared" si="433"/>
        <v/>
      </c>
      <c r="R2158" s="150"/>
      <c r="S2158" s="187" t="str">
        <f t="shared" si="434"/>
        <v/>
      </c>
      <c r="T2158" s="136" t="str">
        <f t="shared" si="435"/>
        <v>Galilaeus</v>
      </c>
      <c r="U2158" s="137" t="str">
        <f>IF(P2158="","",IF(N2158=1,"",IF(Q2158="","",IF(Q2158&lt;=100,100,IF(Table1[[#This Row],[Day]]="Wed",100,200)))))</f>
        <v/>
      </c>
      <c r="V2158" s="137" t="str">
        <f t="shared" si="436"/>
        <v/>
      </c>
      <c r="W2158" s="137" t="str">
        <f t="shared" si="437"/>
        <v/>
      </c>
      <c r="X2158" s="133">
        <f>100</f>
        <v>100</v>
      </c>
      <c r="Y2158" s="133" t="str">
        <f t="shared" si="438"/>
        <v/>
      </c>
      <c r="Z2158" s="133">
        <f t="shared" si="439"/>
        <v>-100</v>
      </c>
      <c r="AA2158" s="134" t="str">
        <f>TEXT(Table1[[#This Row],[Date]],"DDD")</f>
        <v>Sat</v>
      </c>
      <c r="AB2158" s="133" t="str">
        <f>IF(OR(G2158="Doomben",G2158="Eagle Farm"),"Q",IF(AND(Q2158&gt;1,Q2158&lt;55,Table1[[#This Row],[Source]]="Nat"),"Nat OK",IF(AND(Table1[[#This Row],[Source]]&lt;&gt;"Nat",Q2158&lt;55),"Poor &lt;55",IF(OR(G2158="Randwick",G2158="Flemington",G2158="Caulfield",G2158="Sandown Lake",G2158="Sandown Hill"),"Best","ave"))))</f>
        <v>ave</v>
      </c>
      <c r="AC2158" s="133" t="str">
        <f>IF(Q2158="","",IF(AB2158="Poor &lt;55",$AC$2*0.2%,IF(AND(AB2158="Q",AA2158&lt;&gt;"Wed"),$AC$2*0.4%,IF(AND(AB2158="Q",AA2158="Wed"),$AC$2*0.5%,IF(AND(AB2158="Ave",U2158=100),$AC$2*0.5%,IF(AND(AB2158="ave",U2158="",N2158=1,AG2158="Bush"),$AC$2*1%,IF(AND(AB2158="ave",U2158="",Q2158&gt;100),$AC$2*1.3%,IF(AND(AB2158="ave",U2158=""),$AC$2*1.2%,IF(AND(AB2158="Ave",U2158=200),$AC$2*1%,IF(AND(AB2158="Best",U2158=200),$AC$2*1.5%,IF(AND(AB2158="Best",U2158="",K2158&lt;&gt;"Pro Syd"),$AC$2*0.5%,IF(AND(AB2158="Best",U2158=""),$AC$2*1%,IF(AND(AB2158="Best",U2158=100,Table1[[#This Row],[State]]="NSW"),$AC$2*0.4%,IF(AND(AB2158="Best",U2158=100),$AC$2*1%,IF(Table1[[#This Row],[Adj]]="Nat OK",$AC$2*0.5%,"xxx")))))))))))))))</f>
        <v/>
      </c>
      <c r="AD2158" s="133" t="str">
        <f t="shared" si="440"/>
        <v/>
      </c>
      <c r="AE2158" s="133" t="str">
        <f t="shared" si="441"/>
        <v/>
      </c>
      <c r="AF2158" s="133" t="str">
        <f>VLOOKUP(Table1[[#This Row],[Track]],$F$2672:$H$2715,2,FALSE)</f>
        <v>Vic</v>
      </c>
      <c r="AG2158" s="133" t="str">
        <f>VLOOKUP(Table1[[#This Row],[Track]],$F$2672:$H$2715,3,FALSE)</f>
        <v>-</v>
      </c>
      <c r="AH2158" s="133" t="str">
        <f>IF(Table1[[#This Row],[Date]]&lt;$AH$2,"",IF(Table1[[#This Row],[Date]]&lt;$AH$3,"Edge","Elite Combo"))</f>
        <v/>
      </c>
      <c r="AI2158" s="218">
        <f>Table1[[#This Row],[Time]]</f>
        <v>0.51041666666666663</v>
      </c>
      <c r="AJ2158" s="219" t="str">
        <f>Table1[[#This Row],[Track]]</f>
        <v>Moonee Valley</v>
      </c>
      <c r="AK2158" s="216">
        <f>Table1[[#This Row],[Race ]]</f>
        <v>1</v>
      </c>
      <c r="AL2158" s="219">
        <f>Table1[[#This Row],[TAB]]</f>
        <v>6</v>
      </c>
      <c r="AM2158" s="219" t="str">
        <f>Table1[[#This Row],[Selection]]</f>
        <v>Galilaeus</v>
      </c>
      <c r="AN2158" s="220" t="str">
        <f>Table1[[#This Row],[Sources]]</f>
        <v/>
      </c>
      <c r="AO2158" s="219" t="str">
        <f>Table1[[#This Row],[Scale Bet]]</f>
        <v/>
      </c>
    </row>
    <row r="2159" spans="5:41" ht="16.5" customHeight="1" x14ac:dyDescent="0.25">
      <c r="E2159" s="185">
        <v>45654</v>
      </c>
      <c r="F2159" s="35">
        <v>0.55555555555555558</v>
      </c>
      <c r="G2159" s="36" t="s">
        <v>100</v>
      </c>
      <c r="H2159" s="36">
        <v>3</v>
      </c>
      <c r="I2159" s="36">
        <v>3</v>
      </c>
      <c r="J2159" s="36" t="s">
        <v>529</v>
      </c>
      <c r="K2159" s="36" t="s">
        <v>1</v>
      </c>
      <c r="L2159" s="165">
        <v>10</v>
      </c>
      <c r="M2159" s="134">
        <f t="shared" si="429"/>
        <v>23</v>
      </c>
      <c r="N2159" s="36">
        <f t="shared" si="430"/>
        <v>2</v>
      </c>
      <c r="O2159" s="135" t="str">
        <f t="shared" si="431"/>
        <v>E4-10/Nat-13</v>
      </c>
      <c r="P2159" s="186" t="str">
        <f t="shared" si="432"/>
        <v>OK</v>
      </c>
      <c r="Q2159" s="187">
        <f t="shared" si="433"/>
        <v>92</v>
      </c>
      <c r="R2159" s="150"/>
      <c r="S2159" s="187" t="str">
        <f t="shared" si="434"/>
        <v/>
      </c>
      <c r="T2159" s="136" t="str">
        <f t="shared" si="435"/>
        <v>Belthil</v>
      </c>
      <c r="U2159" s="137">
        <f>IF(P2159="","",IF(N2159=1,"",IF(Q2159="","",IF(Q2159&lt;=100,100,IF(Table1[[#This Row],[Day]]="Wed",100,200)))))</f>
        <v>100</v>
      </c>
      <c r="V2159" s="137" t="str">
        <f t="shared" si="436"/>
        <v/>
      </c>
      <c r="W2159" s="137">
        <f t="shared" si="437"/>
        <v>-100</v>
      </c>
      <c r="X2159" s="133">
        <f>100</f>
        <v>100</v>
      </c>
      <c r="Y2159" s="133" t="str">
        <f t="shared" si="438"/>
        <v/>
      </c>
      <c r="Z2159" s="133">
        <f t="shared" si="439"/>
        <v>-100</v>
      </c>
      <c r="AA2159" s="134" t="str">
        <f>TEXT(Table1[[#This Row],[Date]],"DDD")</f>
        <v>Sat</v>
      </c>
      <c r="AB2159" s="133" t="str">
        <f>IF(OR(G2159="Doomben",G2159="Eagle Farm"),"Q",IF(AND(Q2159&gt;1,Q2159&lt;55,Table1[[#This Row],[Source]]="Nat"),"Nat OK",IF(AND(Table1[[#This Row],[Source]]&lt;&gt;"Nat",Q2159&lt;55),"Poor &lt;55",IF(OR(G2159="Randwick",G2159="Flemington",G2159="Caulfield",G2159="Sandown Lake",G2159="Sandown Hill"),"Best","ave"))))</f>
        <v>ave</v>
      </c>
      <c r="AC2159" s="133">
        <f>IF(Q2159="","",IF(AB2159="Poor &lt;55",$AC$2*0.2%,IF(AND(AB2159="Q",AA2159&lt;&gt;"Wed"),$AC$2*0.4%,IF(AND(AB2159="Q",AA2159="Wed"),$AC$2*0.5%,IF(AND(AB2159="Ave",U2159=100),$AC$2*0.5%,IF(AND(AB2159="ave",U2159="",N2159=1,AG2159="Bush"),$AC$2*1%,IF(AND(AB2159="ave",U2159="",Q2159&gt;100),$AC$2*1.3%,IF(AND(AB2159="ave",U2159=""),$AC$2*1.2%,IF(AND(AB2159="Ave",U2159=200),$AC$2*1%,IF(AND(AB2159="Best",U2159=200),$AC$2*1.5%,IF(AND(AB2159="Best",U2159="",K2159&lt;&gt;"Pro Syd"),$AC$2*0.5%,IF(AND(AB2159="Best",U2159=""),$AC$2*1%,IF(AND(AB2159="Best",U2159=100,Table1[[#This Row],[State]]="NSW"),$AC$2*0.4%,IF(AND(AB2159="Best",U2159=100),$AC$2*1%,IF(Table1[[#This Row],[Adj]]="Nat OK",$AC$2*0.5%,"xxx")))))))))))))))</f>
        <v>50</v>
      </c>
      <c r="AD2159" s="133" t="str">
        <f t="shared" si="440"/>
        <v/>
      </c>
      <c r="AE2159" s="133">
        <f t="shared" si="441"/>
        <v>-50</v>
      </c>
      <c r="AF2159" s="133" t="str">
        <f>VLOOKUP(Table1[[#This Row],[Track]],$F$2672:$H$2715,2,FALSE)</f>
        <v>Vic</v>
      </c>
      <c r="AG2159" s="133" t="str">
        <f>VLOOKUP(Table1[[#This Row],[Track]],$F$2672:$H$2715,3,FALSE)</f>
        <v>-</v>
      </c>
      <c r="AH2159" s="133" t="str">
        <f>IF(Table1[[#This Row],[Date]]&lt;$AH$2,"",IF(Table1[[#This Row],[Date]]&lt;$AH$3,"Edge","Elite Combo"))</f>
        <v/>
      </c>
      <c r="AI2159" s="218">
        <f>Table1[[#This Row],[Time]]</f>
        <v>0.55555555555555558</v>
      </c>
      <c r="AJ2159" s="219" t="str">
        <f>Table1[[#This Row],[Track]]</f>
        <v>Moonee Valley</v>
      </c>
      <c r="AK2159" s="216">
        <f>Table1[[#This Row],[Race ]]</f>
        <v>3</v>
      </c>
      <c r="AL2159" s="219">
        <f>Table1[[#This Row],[TAB]]</f>
        <v>3</v>
      </c>
      <c r="AM2159" s="219" t="str">
        <f>Table1[[#This Row],[Selection]]</f>
        <v>Belthil</v>
      </c>
      <c r="AN2159" s="220" t="str">
        <f>Table1[[#This Row],[Sources]]</f>
        <v>E4-10/Nat-13</v>
      </c>
      <c r="AO2159" s="219">
        <f>Table1[[#This Row],[Scale Bet]]</f>
        <v>50</v>
      </c>
    </row>
    <row r="2160" spans="5:41" ht="16.5" customHeight="1" x14ac:dyDescent="0.25">
      <c r="E2160" s="185">
        <v>45654</v>
      </c>
      <c r="F2160" s="35">
        <v>0.55555555555555558</v>
      </c>
      <c r="G2160" s="36" t="s">
        <v>100</v>
      </c>
      <c r="H2160" s="36">
        <v>3</v>
      </c>
      <c r="I2160" s="36">
        <v>3</v>
      </c>
      <c r="J2160" s="36" t="s">
        <v>529</v>
      </c>
      <c r="K2160" s="36" t="s">
        <v>13</v>
      </c>
      <c r="L2160" s="165">
        <v>13</v>
      </c>
      <c r="M2160" s="134" t="str">
        <f t="shared" si="429"/>
        <v/>
      </c>
      <c r="N2160" s="36" t="str">
        <f t="shared" si="430"/>
        <v/>
      </c>
      <c r="O2160" s="135" t="str">
        <f t="shared" si="431"/>
        <v/>
      </c>
      <c r="P2160" s="186" t="str">
        <f t="shared" si="432"/>
        <v>OK</v>
      </c>
      <c r="Q2160" s="187" t="str">
        <f t="shared" si="433"/>
        <v/>
      </c>
      <c r="R2160" s="150"/>
      <c r="S2160" s="187" t="str">
        <f t="shared" si="434"/>
        <v/>
      </c>
      <c r="T2160" s="136" t="str">
        <f t="shared" si="435"/>
        <v>Belthil</v>
      </c>
      <c r="U2160" s="137" t="str">
        <f>IF(P2160="","",IF(N2160=1,"",IF(Q2160="","",IF(Q2160&lt;=100,100,IF(Table1[[#This Row],[Day]]="Wed",100,200)))))</f>
        <v/>
      </c>
      <c r="V2160" s="137" t="str">
        <f t="shared" si="436"/>
        <v/>
      </c>
      <c r="W2160" s="137" t="str">
        <f t="shared" si="437"/>
        <v/>
      </c>
      <c r="X2160" s="133">
        <f>100</f>
        <v>100</v>
      </c>
      <c r="Y2160" s="133" t="str">
        <f t="shared" si="438"/>
        <v/>
      </c>
      <c r="Z2160" s="133">
        <f t="shared" si="439"/>
        <v>-100</v>
      </c>
      <c r="AA2160" s="134" t="str">
        <f>TEXT(Table1[[#This Row],[Date]],"DDD")</f>
        <v>Sat</v>
      </c>
      <c r="AB2160" s="133" t="str">
        <f>IF(OR(G2160="Doomben",G2160="Eagle Farm"),"Q",IF(AND(Q2160&gt;1,Q2160&lt;55,Table1[[#This Row],[Source]]="Nat"),"Nat OK",IF(AND(Table1[[#This Row],[Source]]&lt;&gt;"Nat",Q2160&lt;55),"Poor &lt;55",IF(OR(G2160="Randwick",G2160="Flemington",G2160="Caulfield",G2160="Sandown Lake",G2160="Sandown Hill"),"Best","ave"))))</f>
        <v>ave</v>
      </c>
      <c r="AC2160" s="133" t="str">
        <f>IF(Q2160="","",IF(AB2160="Poor &lt;55",$AC$2*0.2%,IF(AND(AB2160="Q",AA2160&lt;&gt;"Wed"),$AC$2*0.4%,IF(AND(AB2160="Q",AA2160="Wed"),$AC$2*0.5%,IF(AND(AB2160="Ave",U2160=100),$AC$2*0.5%,IF(AND(AB2160="ave",U2160="",N2160=1,AG2160="Bush"),$AC$2*1%,IF(AND(AB2160="ave",U2160="",Q2160&gt;100),$AC$2*1.3%,IF(AND(AB2160="ave",U2160=""),$AC$2*1.2%,IF(AND(AB2160="Ave",U2160=200),$AC$2*1%,IF(AND(AB2160="Best",U2160=200),$AC$2*1.5%,IF(AND(AB2160="Best",U2160="",K2160&lt;&gt;"Pro Syd"),$AC$2*0.5%,IF(AND(AB2160="Best",U2160=""),$AC$2*1%,IF(AND(AB2160="Best",U2160=100,Table1[[#This Row],[State]]="NSW"),$AC$2*0.4%,IF(AND(AB2160="Best",U2160=100),$AC$2*1%,IF(Table1[[#This Row],[Adj]]="Nat OK",$AC$2*0.5%,"xxx")))))))))))))))</f>
        <v/>
      </c>
      <c r="AD2160" s="133" t="str">
        <f t="shared" si="440"/>
        <v/>
      </c>
      <c r="AE2160" s="133" t="str">
        <f t="shared" si="441"/>
        <v/>
      </c>
      <c r="AF2160" s="133" t="str">
        <f>VLOOKUP(Table1[[#This Row],[Track]],$F$2672:$H$2715,2,FALSE)</f>
        <v>Vic</v>
      </c>
      <c r="AG2160" s="133" t="str">
        <f>VLOOKUP(Table1[[#This Row],[Track]],$F$2672:$H$2715,3,FALSE)</f>
        <v>-</v>
      </c>
      <c r="AH2160" s="133" t="str">
        <f>IF(Table1[[#This Row],[Date]]&lt;$AH$2,"",IF(Table1[[#This Row],[Date]]&lt;$AH$3,"Edge","Elite Combo"))</f>
        <v/>
      </c>
      <c r="AI2160" s="218">
        <f>Table1[[#This Row],[Time]]</f>
        <v>0.55555555555555558</v>
      </c>
      <c r="AJ2160" s="219" t="str">
        <f>Table1[[#This Row],[Track]]</f>
        <v>Moonee Valley</v>
      </c>
      <c r="AK2160" s="216">
        <f>Table1[[#This Row],[Race ]]</f>
        <v>3</v>
      </c>
      <c r="AL2160" s="219">
        <f>Table1[[#This Row],[TAB]]</f>
        <v>3</v>
      </c>
      <c r="AM2160" s="219" t="str">
        <f>Table1[[#This Row],[Selection]]</f>
        <v>Belthil</v>
      </c>
      <c r="AN2160" s="220" t="str">
        <f>Table1[[#This Row],[Sources]]</f>
        <v/>
      </c>
      <c r="AO2160" s="219" t="str">
        <f>Table1[[#This Row],[Scale Bet]]</f>
        <v/>
      </c>
    </row>
    <row r="2161" spans="5:41" ht="16.5" customHeight="1" x14ac:dyDescent="0.25">
      <c r="E2161" s="185">
        <v>45654</v>
      </c>
      <c r="F2161" s="35">
        <v>0.57986111111111116</v>
      </c>
      <c r="G2161" s="36" t="s">
        <v>100</v>
      </c>
      <c r="H2161" s="36">
        <v>4</v>
      </c>
      <c r="I2161" s="36">
        <v>2</v>
      </c>
      <c r="J2161" s="36" t="s">
        <v>530</v>
      </c>
      <c r="K2161" s="36" t="s">
        <v>1</v>
      </c>
      <c r="L2161" s="165">
        <v>10</v>
      </c>
      <c r="M2161" s="134">
        <f t="shared" si="429"/>
        <v>23</v>
      </c>
      <c r="N2161" s="36">
        <f t="shared" si="430"/>
        <v>2</v>
      </c>
      <c r="O2161" s="135" t="str">
        <f t="shared" si="431"/>
        <v>E4-10/Nat-13</v>
      </c>
      <c r="P2161" s="186" t="str">
        <f t="shared" si="432"/>
        <v>OK</v>
      </c>
      <c r="Q2161" s="187">
        <f t="shared" si="433"/>
        <v>92</v>
      </c>
      <c r="R2161" s="150"/>
      <c r="S2161" s="187" t="str">
        <f t="shared" si="434"/>
        <v/>
      </c>
      <c r="T2161" s="136" t="str">
        <f t="shared" si="435"/>
        <v>Stormbourg</v>
      </c>
      <c r="U2161" s="137">
        <f>IF(P2161="","",IF(N2161=1,"",IF(Q2161="","",IF(Q2161&lt;=100,100,IF(Table1[[#This Row],[Day]]="Wed",100,200)))))</f>
        <v>100</v>
      </c>
      <c r="V2161" s="137" t="str">
        <f t="shared" si="436"/>
        <v/>
      </c>
      <c r="W2161" s="137">
        <f t="shared" si="437"/>
        <v>-100</v>
      </c>
      <c r="X2161" s="133">
        <f>100</f>
        <v>100</v>
      </c>
      <c r="Y2161" s="133" t="str">
        <f t="shared" si="438"/>
        <v/>
      </c>
      <c r="Z2161" s="133">
        <f t="shared" si="439"/>
        <v>-100</v>
      </c>
      <c r="AA2161" s="134" t="str">
        <f>TEXT(Table1[[#This Row],[Date]],"DDD")</f>
        <v>Sat</v>
      </c>
      <c r="AB2161" s="133" t="str">
        <f>IF(OR(G2161="Doomben",G2161="Eagle Farm"),"Q",IF(AND(Q2161&gt;1,Q2161&lt;55,Table1[[#This Row],[Source]]="Nat"),"Nat OK",IF(AND(Table1[[#This Row],[Source]]&lt;&gt;"Nat",Q2161&lt;55),"Poor &lt;55",IF(OR(G2161="Randwick",G2161="Flemington",G2161="Caulfield",G2161="Sandown Lake",G2161="Sandown Hill"),"Best","ave"))))</f>
        <v>ave</v>
      </c>
      <c r="AC2161" s="133">
        <f>IF(Q2161="","",IF(AB2161="Poor &lt;55",$AC$2*0.2%,IF(AND(AB2161="Q",AA2161&lt;&gt;"Wed"),$AC$2*0.4%,IF(AND(AB2161="Q",AA2161="Wed"),$AC$2*0.5%,IF(AND(AB2161="Ave",U2161=100),$AC$2*0.5%,IF(AND(AB2161="ave",U2161="",N2161=1,AG2161="Bush"),$AC$2*1%,IF(AND(AB2161="ave",U2161="",Q2161&gt;100),$AC$2*1.3%,IF(AND(AB2161="ave",U2161=""),$AC$2*1.2%,IF(AND(AB2161="Ave",U2161=200),$AC$2*1%,IF(AND(AB2161="Best",U2161=200),$AC$2*1.5%,IF(AND(AB2161="Best",U2161="",K2161&lt;&gt;"Pro Syd"),$AC$2*0.5%,IF(AND(AB2161="Best",U2161=""),$AC$2*1%,IF(AND(AB2161="Best",U2161=100,Table1[[#This Row],[State]]="NSW"),$AC$2*0.4%,IF(AND(AB2161="Best",U2161=100),$AC$2*1%,IF(Table1[[#This Row],[Adj]]="Nat OK",$AC$2*0.5%,"xxx")))))))))))))))</f>
        <v>50</v>
      </c>
      <c r="AD2161" s="133" t="str">
        <f t="shared" si="440"/>
        <v/>
      </c>
      <c r="AE2161" s="133">
        <f t="shared" si="441"/>
        <v>-50</v>
      </c>
      <c r="AF2161" s="133" t="str">
        <f>VLOOKUP(Table1[[#This Row],[Track]],$F$2672:$H$2715,2,FALSE)</f>
        <v>Vic</v>
      </c>
      <c r="AG2161" s="133" t="str">
        <f>VLOOKUP(Table1[[#This Row],[Track]],$F$2672:$H$2715,3,FALSE)</f>
        <v>-</v>
      </c>
      <c r="AH2161" s="133" t="str">
        <f>IF(Table1[[#This Row],[Date]]&lt;$AH$2,"",IF(Table1[[#This Row],[Date]]&lt;$AH$3,"Edge","Elite Combo"))</f>
        <v/>
      </c>
      <c r="AI2161" s="218">
        <f>Table1[[#This Row],[Time]]</f>
        <v>0.57986111111111116</v>
      </c>
      <c r="AJ2161" s="219" t="str">
        <f>Table1[[#This Row],[Track]]</f>
        <v>Moonee Valley</v>
      </c>
      <c r="AK2161" s="216">
        <f>Table1[[#This Row],[Race ]]</f>
        <v>4</v>
      </c>
      <c r="AL2161" s="219">
        <f>Table1[[#This Row],[TAB]]</f>
        <v>2</v>
      </c>
      <c r="AM2161" s="219" t="str">
        <f>Table1[[#This Row],[Selection]]</f>
        <v>Stormbourg</v>
      </c>
      <c r="AN2161" s="220" t="str">
        <f>Table1[[#This Row],[Sources]]</f>
        <v>E4-10/Nat-13</v>
      </c>
      <c r="AO2161" s="219">
        <f>Table1[[#This Row],[Scale Bet]]</f>
        <v>50</v>
      </c>
    </row>
    <row r="2162" spans="5:41" ht="16.5" customHeight="1" x14ac:dyDescent="0.25">
      <c r="E2162" s="185">
        <v>45654</v>
      </c>
      <c r="F2162" s="35">
        <v>0.57986111111111116</v>
      </c>
      <c r="G2162" s="36" t="s">
        <v>100</v>
      </c>
      <c r="H2162" s="36">
        <v>4</v>
      </c>
      <c r="I2162" s="36">
        <v>2</v>
      </c>
      <c r="J2162" s="36" t="s">
        <v>530</v>
      </c>
      <c r="K2162" s="36" t="s">
        <v>13</v>
      </c>
      <c r="L2162" s="165">
        <v>13</v>
      </c>
      <c r="M2162" s="134" t="str">
        <f t="shared" si="429"/>
        <v/>
      </c>
      <c r="N2162" s="36" t="str">
        <f t="shared" si="430"/>
        <v/>
      </c>
      <c r="O2162" s="135" t="str">
        <f t="shared" si="431"/>
        <v/>
      </c>
      <c r="P2162" s="186" t="str">
        <f t="shared" si="432"/>
        <v>OK</v>
      </c>
      <c r="Q2162" s="187" t="str">
        <f t="shared" si="433"/>
        <v/>
      </c>
      <c r="R2162" s="150"/>
      <c r="S2162" s="187" t="str">
        <f t="shared" si="434"/>
        <v/>
      </c>
      <c r="T2162" s="136" t="str">
        <f t="shared" si="435"/>
        <v>Stormbourg</v>
      </c>
      <c r="U2162" s="137" t="str">
        <f>IF(P2162="","",IF(N2162=1,"",IF(Q2162="","",IF(Q2162&lt;=100,100,IF(Table1[[#This Row],[Day]]="Wed",100,200)))))</f>
        <v/>
      </c>
      <c r="V2162" s="137" t="str">
        <f t="shared" si="436"/>
        <v/>
      </c>
      <c r="W2162" s="137" t="str">
        <f t="shared" si="437"/>
        <v/>
      </c>
      <c r="X2162" s="133">
        <f>100</f>
        <v>100</v>
      </c>
      <c r="Y2162" s="133" t="str">
        <f t="shared" si="438"/>
        <v/>
      </c>
      <c r="Z2162" s="133">
        <f t="shared" si="439"/>
        <v>-100</v>
      </c>
      <c r="AA2162" s="134" t="str">
        <f>TEXT(Table1[[#This Row],[Date]],"DDD")</f>
        <v>Sat</v>
      </c>
      <c r="AB2162" s="133" t="str">
        <f>IF(OR(G2162="Doomben",G2162="Eagle Farm"),"Q",IF(AND(Q2162&gt;1,Q2162&lt;55,Table1[[#This Row],[Source]]="Nat"),"Nat OK",IF(AND(Table1[[#This Row],[Source]]&lt;&gt;"Nat",Q2162&lt;55),"Poor &lt;55",IF(OR(G2162="Randwick",G2162="Flemington",G2162="Caulfield",G2162="Sandown Lake",G2162="Sandown Hill"),"Best","ave"))))</f>
        <v>ave</v>
      </c>
      <c r="AC2162" s="133" t="str">
        <f>IF(Q2162="","",IF(AB2162="Poor &lt;55",$AC$2*0.2%,IF(AND(AB2162="Q",AA2162&lt;&gt;"Wed"),$AC$2*0.4%,IF(AND(AB2162="Q",AA2162="Wed"),$AC$2*0.5%,IF(AND(AB2162="Ave",U2162=100),$AC$2*0.5%,IF(AND(AB2162="ave",U2162="",N2162=1,AG2162="Bush"),$AC$2*1%,IF(AND(AB2162="ave",U2162="",Q2162&gt;100),$AC$2*1.3%,IF(AND(AB2162="ave",U2162=""),$AC$2*1.2%,IF(AND(AB2162="Ave",U2162=200),$AC$2*1%,IF(AND(AB2162="Best",U2162=200),$AC$2*1.5%,IF(AND(AB2162="Best",U2162="",K2162&lt;&gt;"Pro Syd"),$AC$2*0.5%,IF(AND(AB2162="Best",U2162=""),$AC$2*1%,IF(AND(AB2162="Best",U2162=100,Table1[[#This Row],[State]]="NSW"),$AC$2*0.4%,IF(AND(AB2162="Best",U2162=100),$AC$2*1%,IF(Table1[[#This Row],[Adj]]="Nat OK",$AC$2*0.5%,"xxx")))))))))))))))</f>
        <v/>
      </c>
      <c r="AD2162" s="133" t="str">
        <f t="shared" si="440"/>
        <v/>
      </c>
      <c r="AE2162" s="133" t="str">
        <f t="shared" si="441"/>
        <v/>
      </c>
      <c r="AF2162" s="133" t="str">
        <f>VLOOKUP(Table1[[#This Row],[Track]],$F$2672:$H$2715,2,FALSE)</f>
        <v>Vic</v>
      </c>
      <c r="AG2162" s="133" t="str">
        <f>VLOOKUP(Table1[[#This Row],[Track]],$F$2672:$H$2715,3,FALSE)</f>
        <v>-</v>
      </c>
      <c r="AH2162" s="133" t="str">
        <f>IF(Table1[[#This Row],[Date]]&lt;$AH$2,"",IF(Table1[[#This Row],[Date]]&lt;$AH$3,"Edge","Elite Combo"))</f>
        <v/>
      </c>
      <c r="AI2162" s="218">
        <f>Table1[[#This Row],[Time]]</f>
        <v>0.57986111111111116</v>
      </c>
      <c r="AJ2162" s="219" t="str">
        <f>Table1[[#This Row],[Track]]</f>
        <v>Moonee Valley</v>
      </c>
      <c r="AK2162" s="216">
        <f>Table1[[#This Row],[Race ]]</f>
        <v>4</v>
      </c>
      <c r="AL2162" s="219">
        <f>Table1[[#This Row],[TAB]]</f>
        <v>2</v>
      </c>
      <c r="AM2162" s="219" t="str">
        <f>Table1[[#This Row],[Selection]]</f>
        <v>Stormbourg</v>
      </c>
      <c r="AN2162" s="220" t="str">
        <f>Table1[[#This Row],[Sources]]</f>
        <v/>
      </c>
      <c r="AO2162" s="219" t="str">
        <f>Table1[[#This Row],[Scale Bet]]</f>
        <v/>
      </c>
    </row>
    <row r="2163" spans="5:41" ht="16.5" customHeight="1" x14ac:dyDescent="0.25">
      <c r="E2163" s="185">
        <v>45654</v>
      </c>
      <c r="F2163" s="35">
        <v>0.59375</v>
      </c>
      <c r="G2163" s="36" t="s">
        <v>22</v>
      </c>
      <c r="H2163" s="36">
        <v>3</v>
      </c>
      <c r="I2163" s="36">
        <v>2</v>
      </c>
      <c r="J2163" s="36" t="s">
        <v>115</v>
      </c>
      <c r="K2163" s="36" t="s">
        <v>1</v>
      </c>
      <c r="L2163" s="165">
        <v>10</v>
      </c>
      <c r="M2163" s="134">
        <f t="shared" si="429"/>
        <v>10</v>
      </c>
      <c r="N2163" s="36">
        <f t="shared" si="430"/>
        <v>1</v>
      </c>
      <c r="O2163" s="135" t="str">
        <f t="shared" si="431"/>
        <v>E4-10</v>
      </c>
      <c r="P2163" s="186" t="str">
        <f t="shared" si="432"/>
        <v>OK</v>
      </c>
      <c r="Q2163" s="187">
        <f t="shared" si="433"/>
        <v>40</v>
      </c>
      <c r="R2163" s="150">
        <v>2.5</v>
      </c>
      <c r="S2163" s="187">
        <f t="shared" si="434"/>
        <v>100</v>
      </c>
      <c r="T2163" s="136" t="str">
        <f t="shared" si="435"/>
        <v>Emmadella</v>
      </c>
      <c r="U2163" s="137" t="str">
        <f>IF(P2163="","",IF(N2163=1,"",IF(Q2163="","",IF(Q2163&lt;=100,100,IF(Table1[[#This Row],[Day]]="Wed",100,200)))))</f>
        <v/>
      </c>
      <c r="V2163" s="137" t="str">
        <f t="shared" si="436"/>
        <v/>
      </c>
      <c r="W2163" s="137" t="str">
        <f t="shared" si="437"/>
        <v/>
      </c>
      <c r="X2163" s="133">
        <f>100</f>
        <v>100</v>
      </c>
      <c r="Y2163" s="133">
        <f t="shared" si="438"/>
        <v>250</v>
      </c>
      <c r="Z2163" s="133">
        <f t="shared" si="439"/>
        <v>150</v>
      </c>
      <c r="AA2163" s="134" t="str">
        <f>TEXT(Table1[[#This Row],[Date]],"DDD")</f>
        <v>Sat</v>
      </c>
      <c r="AB2163" s="133" t="str">
        <f>IF(OR(G2163="Doomben",G2163="Eagle Farm"),"Q",IF(AND(Q2163&gt;1,Q2163&lt;55,Table1[[#This Row],[Source]]="Nat"),"Nat OK",IF(AND(Table1[[#This Row],[Source]]&lt;&gt;"Nat",Q2163&lt;55),"Poor &lt;55",IF(OR(G2163="Randwick",G2163="Flemington",G2163="Caulfield",G2163="Sandown Lake",G2163="Sandown Hill"),"Best","ave"))))</f>
        <v>Poor &lt;55</v>
      </c>
      <c r="AC2163" s="133">
        <f>IF(Q2163="","",IF(AB2163="Poor &lt;55",$AC$2*0.2%,IF(AND(AB2163="Q",AA2163&lt;&gt;"Wed"),$AC$2*0.4%,IF(AND(AB2163="Q",AA2163="Wed"),$AC$2*0.5%,IF(AND(AB2163="Ave",U2163=100),$AC$2*0.5%,IF(AND(AB2163="ave",U2163="",N2163=1,AG2163="Bush"),$AC$2*1%,IF(AND(AB2163="ave",U2163="",Q2163&gt;100),$AC$2*1.3%,IF(AND(AB2163="ave",U2163=""),$AC$2*1.2%,IF(AND(AB2163="Ave",U2163=200),$AC$2*1%,IF(AND(AB2163="Best",U2163=200),$AC$2*1.5%,IF(AND(AB2163="Best",U2163="",K2163&lt;&gt;"Pro Syd"),$AC$2*0.5%,IF(AND(AB2163="Best",U2163=""),$AC$2*1%,IF(AND(AB2163="Best",U2163=100,Table1[[#This Row],[State]]="NSW"),$AC$2*0.4%,IF(AND(AB2163="Best",U2163=100),$AC$2*1%,IF(Table1[[#This Row],[Adj]]="Nat OK",$AC$2*0.5%,"xxx")))))))))))))))</f>
        <v>20</v>
      </c>
      <c r="AD2163" s="133">
        <f t="shared" si="440"/>
        <v>50</v>
      </c>
      <c r="AE2163" s="133">
        <f t="shared" si="441"/>
        <v>30</v>
      </c>
      <c r="AF2163" s="133" t="str">
        <f>VLOOKUP(Table1[[#This Row],[Track]],$F$2672:$H$2715,2,FALSE)</f>
        <v>NSW</v>
      </c>
      <c r="AG2163" s="133" t="str">
        <f>VLOOKUP(Table1[[#This Row],[Track]],$F$2672:$H$2715,3,FALSE)</f>
        <v>-</v>
      </c>
      <c r="AH2163" s="133" t="str">
        <f>IF(Table1[[#This Row],[Date]]&lt;$AH$2,"",IF(Table1[[#This Row],[Date]]&lt;$AH$3,"Edge","Elite Combo"))</f>
        <v/>
      </c>
      <c r="AI2163" s="218">
        <f>Table1[[#This Row],[Time]]</f>
        <v>0.59375</v>
      </c>
      <c r="AJ2163" s="219" t="str">
        <f>Table1[[#This Row],[Track]]</f>
        <v>Randwick</v>
      </c>
      <c r="AK2163" s="216">
        <f>Table1[[#This Row],[Race ]]</f>
        <v>3</v>
      </c>
      <c r="AL2163" s="219">
        <f>Table1[[#This Row],[TAB]]</f>
        <v>2</v>
      </c>
      <c r="AM2163" s="219" t="str">
        <f>Table1[[#This Row],[Selection]]</f>
        <v>Emmadella</v>
      </c>
      <c r="AN2163" s="220" t="str">
        <f>Table1[[#This Row],[Sources]]</f>
        <v>E4-10</v>
      </c>
      <c r="AO2163" s="219">
        <f>Table1[[#This Row],[Scale Bet]]</f>
        <v>20</v>
      </c>
    </row>
    <row r="2164" spans="5:41" ht="16.5" customHeight="1" x14ac:dyDescent="0.25">
      <c r="E2164" s="185">
        <v>45654</v>
      </c>
      <c r="F2164" s="35">
        <v>0.62361111111111112</v>
      </c>
      <c r="G2164" s="36" t="s">
        <v>28</v>
      </c>
      <c r="H2164" s="36">
        <v>4</v>
      </c>
      <c r="I2164" s="36">
        <v>13</v>
      </c>
      <c r="J2164" s="36" t="s">
        <v>107</v>
      </c>
      <c r="K2164" s="36" t="s">
        <v>13</v>
      </c>
      <c r="L2164" s="165">
        <v>11</v>
      </c>
      <c r="M2164" s="134">
        <f t="shared" si="429"/>
        <v>11</v>
      </c>
      <c r="N2164" s="36">
        <f t="shared" si="430"/>
        <v>1</v>
      </c>
      <c r="O2164" s="135" t="str">
        <f t="shared" si="431"/>
        <v>Nat-11</v>
      </c>
      <c r="P2164" s="186" t="str">
        <f t="shared" si="432"/>
        <v/>
      </c>
      <c r="Q2164" s="187">
        <f t="shared" si="433"/>
        <v>44</v>
      </c>
      <c r="R2164" s="150"/>
      <c r="S2164" s="187" t="str">
        <f t="shared" si="434"/>
        <v/>
      </c>
      <c r="T2164" s="136" t="str">
        <f t="shared" si="435"/>
        <v>Twigman</v>
      </c>
      <c r="U2164" s="137" t="str">
        <f>IF(P2164="","",IF(N2164=1,"",IF(Q2164="","",IF(Q2164&lt;=100,100,IF(Table1[[#This Row],[Day]]="Wed",100,200)))))</f>
        <v/>
      </c>
      <c r="V2164" s="137" t="str">
        <f t="shared" si="436"/>
        <v/>
      </c>
      <c r="W2164" s="137" t="str">
        <f t="shared" si="437"/>
        <v/>
      </c>
      <c r="X2164" s="133">
        <f>100</f>
        <v>100</v>
      </c>
      <c r="Y2164" s="133" t="str">
        <f t="shared" si="438"/>
        <v/>
      </c>
      <c r="Z2164" s="133">
        <f t="shared" si="439"/>
        <v>-100</v>
      </c>
      <c r="AA2164" s="134" t="str">
        <f>TEXT(Table1[[#This Row],[Date]],"DDD")</f>
        <v>Sat</v>
      </c>
      <c r="AB2164" s="133" t="str">
        <f>IF(OR(G2164="Doomben",G2164="Eagle Farm"),"Q",IF(AND(Q2164&gt;1,Q2164&lt;55,Table1[[#This Row],[Source]]="Nat"),"Nat OK",IF(AND(Table1[[#This Row],[Source]]&lt;&gt;"Nat",Q2164&lt;55),"Poor &lt;55",IF(OR(G2164="Randwick",G2164="Flemington",G2164="Caulfield",G2164="Sandown Lake",G2164="Sandown Hill"),"Best","ave"))))</f>
        <v>Q</v>
      </c>
      <c r="AC2164" s="133">
        <f>IF(Q2164="","",IF(AB2164="Poor &lt;55",$AC$2*0.2%,IF(AND(AB2164="Q",AA2164&lt;&gt;"Wed"),$AC$2*0.4%,IF(AND(AB2164="Q",AA2164="Wed"),$AC$2*0.5%,IF(AND(AB2164="Ave",U2164=100),$AC$2*0.5%,IF(AND(AB2164="ave",U2164="",N2164=1,AG2164="Bush"),$AC$2*1%,IF(AND(AB2164="ave",U2164="",Q2164&gt;100),$AC$2*1.3%,IF(AND(AB2164="ave",U2164=""),$AC$2*1.2%,IF(AND(AB2164="Ave",U2164=200),$AC$2*1%,IF(AND(AB2164="Best",U2164=200),$AC$2*1.5%,IF(AND(AB2164="Best",U2164="",K2164&lt;&gt;"Pro Syd"),$AC$2*0.5%,IF(AND(AB2164="Best",U2164=""),$AC$2*1%,IF(AND(AB2164="Best",U2164=100,Table1[[#This Row],[State]]="NSW"),$AC$2*0.4%,IF(AND(AB2164="Best",U2164=100),$AC$2*1%,IF(Table1[[#This Row],[Adj]]="Nat OK",$AC$2*0.5%,"xxx")))))))))))))))</f>
        <v>40</v>
      </c>
      <c r="AD2164" s="133" t="str">
        <f t="shared" si="440"/>
        <v/>
      </c>
      <c r="AE2164" s="133">
        <f t="shared" si="441"/>
        <v>-40</v>
      </c>
      <c r="AF2164" s="133" t="str">
        <f>VLOOKUP(Table1[[#This Row],[Track]],$F$2672:$H$2715,2,FALSE)</f>
        <v>Qld</v>
      </c>
      <c r="AG2164" s="133" t="str">
        <f>VLOOKUP(Table1[[#This Row],[Track]],$F$2672:$H$2715,3,FALSE)</f>
        <v>-</v>
      </c>
      <c r="AH2164" s="133" t="str">
        <f>IF(Table1[[#This Row],[Date]]&lt;$AH$2,"",IF(Table1[[#This Row],[Date]]&lt;$AH$3,"Edge","Elite Combo"))</f>
        <v/>
      </c>
      <c r="AI2164" s="218">
        <f>Table1[[#This Row],[Time]]</f>
        <v>0.62361111111111112</v>
      </c>
      <c r="AJ2164" s="219" t="str">
        <f>Table1[[#This Row],[Track]]</f>
        <v>Eagle Farm</v>
      </c>
      <c r="AK2164" s="216">
        <f>Table1[[#This Row],[Race ]]</f>
        <v>4</v>
      </c>
      <c r="AL2164" s="219">
        <f>Table1[[#This Row],[TAB]]</f>
        <v>13</v>
      </c>
      <c r="AM2164" s="219" t="str">
        <f>Table1[[#This Row],[Selection]]</f>
        <v>Twigman</v>
      </c>
      <c r="AN2164" s="220" t="str">
        <f>Table1[[#This Row],[Sources]]</f>
        <v>Nat-11</v>
      </c>
      <c r="AO2164" s="219">
        <f>Table1[[#This Row],[Scale Bet]]</f>
        <v>40</v>
      </c>
    </row>
    <row r="2165" spans="5:41" ht="16.5" customHeight="1" x14ac:dyDescent="0.25">
      <c r="E2165" s="185">
        <v>45654</v>
      </c>
      <c r="F2165" s="35">
        <v>0.62847222222222221</v>
      </c>
      <c r="G2165" s="36" t="s">
        <v>100</v>
      </c>
      <c r="H2165" s="36">
        <v>6</v>
      </c>
      <c r="I2165" s="36">
        <v>1</v>
      </c>
      <c r="J2165" s="36" t="s">
        <v>106</v>
      </c>
      <c r="K2165" s="36" t="s">
        <v>1</v>
      </c>
      <c r="L2165" s="165">
        <v>20</v>
      </c>
      <c r="M2165" s="134">
        <f t="shared" si="429"/>
        <v>55</v>
      </c>
      <c r="N2165" s="36">
        <f t="shared" si="430"/>
        <v>3</v>
      </c>
      <c r="O2165" s="135" t="str">
        <f t="shared" si="431"/>
        <v>E4-20/Edge-15/Nat-20</v>
      </c>
      <c r="P2165" s="186" t="str">
        <f t="shared" si="432"/>
        <v>OK</v>
      </c>
      <c r="Q2165" s="187">
        <f t="shared" si="433"/>
        <v>220</v>
      </c>
      <c r="R2165" s="150">
        <v>1.9</v>
      </c>
      <c r="S2165" s="187">
        <f t="shared" si="434"/>
        <v>418</v>
      </c>
      <c r="T2165" s="136" t="str">
        <f t="shared" si="435"/>
        <v>Fickle</v>
      </c>
      <c r="U2165" s="137">
        <f>IF(P2165="","",IF(N2165=1,"",IF(Q2165="","",IF(Q2165&lt;=100,100,IF(Table1[[#This Row],[Day]]="Wed",100,200)))))</f>
        <v>200</v>
      </c>
      <c r="V2165" s="137">
        <f t="shared" si="436"/>
        <v>380</v>
      </c>
      <c r="W2165" s="137">
        <f t="shared" si="437"/>
        <v>180</v>
      </c>
      <c r="X2165" s="133">
        <f>100</f>
        <v>100</v>
      </c>
      <c r="Y2165" s="133">
        <f t="shared" si="438"/>
        <v>190</v>
      </c>
      <c r="Z2165" s="133">
        <f t="shared" si="439"/>
        <v>90</v>
      </c>
      <c r="AA2165" s="134" t="str">
        <f>TEXT(Table1[[#This Row],[Date]],"DDD")</f>
        <v>Sat</v>
      </c>
      <c r="AB2165" s="133" t="str">
        <f>IF(OR(G2165="Doomben",G2165="Eagle Farm"),"Q",IF(AND(Q2165&gt;1,Q2165&lt;55,Table1[[#This Row],[Source]]="Nat"),"Nat OK",IF(AND(Table1[[#This Row],[Source]]&lt;&gt;"Nat",Q2165&lt;55),"Poor &lt;55",IF(OR(G2165="Randwick",G2165="Flemington",G2165="Caulfield",G2165="Sandown Lake",G2165="Sandown Hill"),"Best","ave"))))</f>
        <v>ave</v>
      </c>
      <c r="AC2165" s="133">
        <f>IF(Q2165="","",IF(AB2165="Poor &lt;55",$AC$2*0.2%,IF(AND(AB2165="Q",AA2165&lt;&gt;"Wed"),$AC$2*0.4%,IF(AND(AB2165="Q",AA2165="Wed"),$AC$2*0.5%,IF(AND(AB2165="Ave",U2165=100),$AC$2*0.5%,IF(AND(AB2165="ave",U2165="",N2165=1,AG2165="Bush"),$AC$2*1%,IF(AND(AB2165="ave",U2165="",Q2165&gt;100),$AC$2*1.3%,IF(AND(AB2165="ave",U2165=""),$AC$2*1.2%,IF(AND(AB2165="Ave",U2165=200),$AC$2*1%,IF(AND(AB2165="Best",U2165=200),$AC$2*1.5%,IF(AND(AB2165="Best",U2165="",K2165&lt;&gt;"Pro Syd"),$AC$2*0.5%,IF(AND(AB2165="Best",U2165=""),$AC$2*1%,IF(AND(AB2165="Best",U2165=100,Table1[[#This Row],[State]]="NSW"),$AC$2*0.4%,IF(AND(AB2165="Best",U2165=100),$AC$2*1%,IF(Table1[[#This Row],[Adj]]="Nat OK",$AC$2*0.5%,"xxx")))))))))))))))</f>
        <v>100</v>
      </c>
      <c r="AD2165" s="133">
        <f t="shared" si="440"/>
        <v>190</v>
      </c>
      <c r="AE2165" s="133">
        <f t="shared" si="441"/>
        <v>90</v>
      </c>
      <c r="AF2165" s="133" t="str">
        <f>VLOOKUP(Table1[[#This Row],[Track]],$F$2672:$H$2715,2,FALSE)</f>
        <v>Vic</v>
      </c>
      <c r="AG2165" s="133" t="str">
        <f>VLOOKUP(Table1[[#This Row],[Track]],$F$2672:$H$2715,3,FALSE)</f>
        <v>-</v>
      </c>
      <c r="AH2165" s="133" t="str">
        <f>IF(Table1[[#This Row],[Date]]&lt;$AH$2,"",IF(Table1[[#This Row],[Date]]&lt;$AH$3,"Edge","Elite Combo"))</f>
        <v/>
      </c>
      <c r="AI2165" s="218">
        <f>Table1[[#This Row],[Time]]</f>
        <v>0.62847222222222221</v>
      </c>
      <c r="AJ2165" s="219" t="str">
        <f>Table1[[#This Row],[Track]]</f>
        <v>Moonee Valley</v>
      </c>
      <c r="AK2165" s="216">
        <f>Table1[[#This Row],[Race ]]</f>
        <v>6</v>
      </c>
      <c r="AL2165" s="219">
        <f>Table1[[#This Row],[TAB]]</f>
        <v>1</v>
      </c>
      <c r="AM2165" s="219" t="str">
        <f>Table1[[#This Row],[Selection]]</f>
        <v>Fickle</v>
      </c>
      <c r="AN2165" s="220" t="str">
        <f>Table1[[#This Row],[Sources]]</f>
        <v>E4-20/Edge-15/Nat-20</v>
      </c>
      <c r="AO2165" s="219">
        <f>Table1[[#This Row],[Scale Bet]]</f>
        <v>100</v>
      </c>
    </row>
    <row r="2166" spans="5:41" ht="16.5" customHeight="1" x14ac:dyDescent="0.25">
      <c r="E2166" s="185">
        <v>45654</v>
      </c>
      <c r="F2166" s="35">
        <v>0.62847222222222221</v>
      </c>
      <c r="G2166" s="36" t="s">
        <v>100</v>
      </c>
      <c r="H2166" s="36">
        <v>6</v>
      </c>
      <c r="I2166" s="36">
        <v>1</v>
      </c>
      <c r="J2166" s="36" t="s">
        <v>106</v>
      </c>
      <c r="K2166" s="36" t="s">
        <v>40</v>
      </c>
      <c r="L2166" s="165">
        <v>15</v>
      </c>
      <c r="M2166" s="134" t="str">
        <f t="shared" si="429"/>
        <v/>
      </c>
      <c r="N2166" s="36" t="str">
        <f t="shared" si="430"/>
        <v/>
      </c>
      <c r="O2166" s="135" t="str">
        <f t="shared" si="431"/>
        <v/>
      </c>
      <c r="P2166" s="186" t="str">
        <f t="shared" si="432"/>
        <v>OK</v>
      </c>
      <c r="Q2166" s="187" t="str">
        <f t="shared" si="433"/>
        <v/>
      </c>
      <c r="R2166" s="150">
        <v>1.9</v>
      </c>
      <c r="S2166" s="187" t="str">
        <f t="shared" si="434"/>
        <v/>
      </c>
      <c r="T2166" s="136" t="str">
        <f t="shared" si="435"/>
        <v>Fickle</v>
      </c>
      <c r="U2166" s="137" t="str">
        <f>IF(P2166="","",IF(N2166=1,"",IF(Q2166="","",IF(Q2166&lt;=100,100,IF(Table1[[#This Row],[Day]]="Wed",100,200)))))</f>
        <v/>
      </c>
      <c r="V2166" s="137" t="str">
        <f t="shared" si="436"/>
        <v/>
      </c>
      <c r="W2166" s="137" t="str">
        <f t="shared" si="437"/>
        <v/>
      </c>
      <c r="X2166" s="133">
        <f>100</f>
        <v>100</v>
      </c>
      <c r="Y2166" s="133">
        <f t="shared" si="438"/>
        <v>190</v>
      </c>
      <c r="Z2166" s="133">
        <f t="shared" si="439"/>
        <v>90</v>
      </c>
      <c r="AA2166" s="134" t="str">
        <f>TEXT(Table1[[#This Row],[Date]],"DDD")</f>
        <v>Sat</v>
      </c>
      <c r="AB2166" s="133" t="str">
        <f>IF(OR(G2166="Doomben",G2166="Eagle Farm"),"Q",IF(AND(Q2166&gt;1,Q2166&lt;55,Table1[[#This Row],[Source]]="Nat"),"Nat OK",IF(AND(Table1[[#This Row],[Source]]&lt;&gt;"Nat",Q2166&lt;55),"Poor &lt;55",IF(OR(G2166="Randwick",G2166="Flemington",G2166="Caulfield",G2166="Sandown Lake",G2166="Sandown Hill"),"Best","ave"))))</f>
        <v>ave</v>
      </c>
      <c r="AC2166" s="133" t="str">
        <f>IF(Q2166="","",IF(AB2166="Poor &lt;55",$AC$2*0.2%,IF(AND(AB2166="Q",AA2166&lt;&gt;"Wed"),$AC$2*0.4%,IF(AND(AB2166="Q",AA2166="Wed"),$AC$2*0.5%,IF(AND(AB2166="Ave",U2166=100),$AC$2*0.5%,IF(AND(AB2166="ave",U2166="",N2166=1,AG2166="Bush"),$AC$2*1%,IF(AND(AB2166="ave",U2166="",Q2166&gt;100),$AC$2*1.3%,IF(AND(AB2166="ave",U2166=""),$AC$2*1.2%,IF(AND(AB2166="Ave",U2166=200),$AC$2*1%,IF(AND(AB2166="Best",U2166=200),$AC$2*1.5%,IF(AND(AB2166="Best",U2166="",K2166&lt;&gt;"Pro Syd"),$AC$2*0.5%,IF(AND(AB2166="Best",U2166=""),$AC$2*1%,IF(AND(AB2166="Best",U2166=100,Table1[[#This Row],[State]]="NSW"),$AC$2*0.4%,IF(AND(AB2166="Best",U2166=100),$AC$2*1%,IF(Table1[[#This Row],[Adj]]="Nat OK",$AC$2*0.5%,"xxx")))))))))))))))</f>
        <v/>
      </c>
      <c r="AD2166" s="133" t="str">
        <f t="shared" si="440"/>
        <v/>
      </c>
      <c r="AE2166" s="133" t="str">
        <f t="shared" si="441"/>
        <v/>
      </c>
      <c r="AF2166" s="133" t="str">
        <f>VLOOKUP(Table1[[#This Row],[Track]],$F$2672:$H$2715,2,FALSE)</f>
        <v>Vic</v>
      </c>
      <c r="AG2166" s="133" t="str">
        <f>VLOOKUP(Table1[[#This Row],[Track]],$F$2672:$H$2715,3,FALSE)</f>
        <v>-</v>
      </c>
      <c r="AH2166" s="133" t="str">
        <f>IF(Table1[[#This Row],[Date]]&lt;$AH$2,"",IF(Table1[[#This Row],[Date]]&lt;$AH$3,"Edge","Elite Combo"))</f>
        <v/>
      </c>
      <c r="AI2166" s="218">
        <f>Table1[[#This Row],[Time]]</f>
        <v>0.62847222222222221</v>
      </c>
      <c r="AJ2166" s="219" t="str">
        <f>Table1[[#This Row],[Track]]</f>
        <v>Moonee Valley</v>
      </c>
      <c r="AK2166" s="216">
        <f>Table1[[#This Row],[Race ]]</f>
        <v>6</v>
      </c>
      <c r="AL2166" s="219">
        <f>Table1[[#This Row],[TAB]]</f>
        <v>1</v>
      </c>
      <c r="AM2166" s="219" t="str">
        <f>Table1[[#This Row],[Selection]]</f>
        <v>Fickle</v>
      </c>
      <c r="AN2166" s="220" t="str">
        <f>Table1[[#This Row],[Sources]]</f>
        <v/>
      </c>
      <c r="AO2166" s="219" t="str">
        <f>Table1[[#This Row],[Scale Bet]]</f>
        <v/>
      </c>
    </row>
    <row r="2167" spans="5:41" ht="16.5" customHeight="1" x14ac:dyDescent="0.25">
      <c r="E2167" s="185">
        <v>45654</v>
      </c>
      <c r="F2167" s="35">
        <v>0.62847222222222221</v>
      </c>
      <c r="G2167" s="36" t="s">
        <v>100</v>
      </c>
      <c r="H2167" s="36">
        <v>6</v>
      </c>
      <c r="I2167" s="36">
        <v>1</v>
      </c>
      <c r="J2167" s="36" t="s">
        <v>106</v>
      </c>
      <c r="K2167" s="36" t="s">
        <v>13</v>
      </c>
      <c r="L2167" s="165">
        <v>20</v>
      </c>
      <c r="M2167" s="134" t="str">
        <f t="shared" si="429"/>
        <v/>
      </c>
      <c r="N2167" s="36" t="str">
        <f t="shared" si="430"/>
        <v/>
      </c>
      <c r="O2167" s="135" t="str">
        <f t="shared" si="431"/>
        <v/>
      </c>
      <c r="P2167" s="186" t="str">
        <f t="shared" si="432"/>
        <v>OK</v>
      </c>
      <c r="Q2167" s="187" t="str">
        <f t="shared" si="433"/>
        <v/>
      </c>
      <c r="R2167" s="150">
        <v>1.9</v>
      </c>
      <c r="S2167" s="187" t="str">
        <f t="shared" si="434"/>
        <v/>
      </c>
      <c r="T2167" s="136" t="str">
        <f t="shared" si="435"/>
        <v>Fickle</v>
      </c>
      <c r="U2167" s="137" t="str">
        <f>IF(P2167="","",IF(N2167=1,"",IF(Q2167="","",IF(Q2167&lt;=100,100,IF(Table1[[#This Row],[Day]]="Wed",100,200)))))</f>
        <v/>
      </c>
      <c r="V2167" s="137" t="str">
        <f t="shared" si="436"/>
        <v/>
      </c>
      <c r="W2167" s="137" t="str">
        <f t="shared" si="437"/>
        <v/>
      </c>
      <c r="X2167" s="133">
        <f>100</f>
        <v>100</v>
      </c>
      <c r="Y2167" s="133">
        <f t="shared" si="438"/>
        <v>190</v>
      </c>
      <c r="Z2167" s="133">
        <f t="shared" si="439"/>
        <v>90</v>
      </c>
      <c r="AA2167" s="134" t="str">
        <f>TEXT(Table1[[#This Row],[Date]],"DDD")</f>
        <v>Sat</v>
      </c>
      <c r="AB2167" s="133" t="str">
        <f>IF(OR(G2167="Doomben",G2167="Eagle Farm"),"Q",IF(AND(Q2167&gt;1,Q2167&lt;55,Table1[[#This Row],[Source]]="Nat"),"Nat OK",IF(AND(Table1[[#This Row],[Source]]&lt;&gt;"Nat",Q2167&lt;55),"Poor &lt;55",IF(OR(G2167="Randwick",G2167="Flemington",G2167="Caulfield",G2167="Sandown Lake",G2167="Sandown Hill"),"Best","ave"))))</f>
        <v>ave</v>
      </c>
      <c r="AC2167" s="133" t="str">
        <f>IF(Q2167="","",IF(AB2167="Poor &lt;55",$AC$2*0.2%,IF(AND(AB2167="Q",AA2167&lt;&gt;"Wed"),$AC$2*0.4%,IF(AND(AB2167="Q",AA2167="Wed"),$AC$2*0.5%,IF(AND(AB2167="Ave",U2167=100),$AC$2*0.5%,IF(AND(AB2167="ave",U2167="",N2167=1,AG2167="Bush"),$AC$2*1%,IF(AND(AB2167="ave",U2167="",Q2167&gt;100),$AC$2*1.3%,IF(AND(AB2167="ave",U2167=""),$AC$2*1.2%,IF(AND(AB2167="Ave",U2167=200),$AC$2*1%,IF(AND(AB2167="Best",U2167=200),$AC$2*1.5%,IF(AND(AB2167="Best",U2167="",K2167&lt;&gt;"Pro Syd"),$AC$2*0.5%,IF(AND(AB2167="Best",U2167=""),$AC$2*1%,IF(AND(AB2167="Best",U2167=100,Table1[[#This Row],[State]]="NSW"),$AC$2*0.4%,IF(AND(AB2167="Best",U2167=100),$AC$2*1%,IF(Table1[[#This Row],[Adj]]="Nat OK",$AC$2*0.5%,"xxx")))))))))))))))</f>
        <v/>
      </c>
      <c r="AD2167" s="133" t="str">
        <f t="shared" si="440"/>
        <v/>
      </c>
      <c r="AE2167" s="133" t="str">
        <f t="shared" si="441"/>
        <v/>
      </c>
      <c r="AF2167" s="133" t="str">
        <f>VLOOKUP(Table1[[#This Row],[Track]],$F$2672:$H$2715,2,FALSE)</f>
        <v>Vic</v>
      </c>
      <c r="AG2167" s="133" t="str">
        <f>VLOOKUP(Table1[[#This Row],[Track]],$F$2672:$H$2715,3,FALSE)</f>
        <v>-</v>
      </c>
      <c r="AH2167" s="133" t="str">
        <f>IF(Table1[[#This Row],[Date]]&lt;$AH$2,"",IF(Table1[[#This Row],[Date]]&lt;$AH$3,"Edge","Elite Combo"))</f>
        <v/>
      </c>
      <c r="AI2167" s="218">
        <f>Table1[[#This Row],[Time]]</f>
        <v>0.62847222222222221</v>
      </c>
      <c r="AJ2167" s="219" t="str">
        <f>Table1[[#This Row],[Track]]</f>
        <v>Moonee Valley</v>
      </c>
      <c r="AK2167" s="216">
        <f>Table1[[#This Row],[Race ]]</f>
        <v>6</v>
      </c>
      <c r="AL2167" s="219">
        <f>Table1[[#This Row],[TAB]]</f>
        <v>1</v>
      </c>
      <c r="AM2167" s="219" t="str">
        <f>Table1[[#This Row],[Selection]]</f>
        <v>Fickle</v>
      </c>
      <c r="AN2167" s="220" t="str">
        <f>Table1[[#This Row],[Sources]]</f>
        <v/>
      </c>
      <c r="AO2167" s="219" t="str">
        <f>Table1[[#This Row],[Scale Bet]]</f>
        <v/>
      </c>
    </row>
    <row r="2168" spans="5:41" ht="16.5" customHeight="1" x14ac:dyDescent="0.25">
      <c r="E2168" s="185">
        <v>45654</v>
      </c>
      <c r="F2168" s="35">
        <v>0.64236111111111116</v>
      </c>
      <c r="G2168" s="36" t="s">
        <v>22</v>
      </c>
      <c r="H2168" s="36">
        <v>5</v>
      </c>
      <c r="I2168" s="36">
        <v>3</v>
      </c>
      <c r="J2168" s="36" t="s">
        <v>138</v>
      </c>
      <c r="K2168" s="36" t="s">
        <v>60</v>
      </c>
      <c r="L2168" s="165">
        <v>10</v>
      </c>
      <c r="M2168" s="134">
        <f t="shared" si="429"/>
        <v>10</v>
      </c>
      <c r="N2168" s="36">
        <f t="shared" si="430"/>
        <v>1</v>
      </c>
      <c r="O2168" s="135" t="str">
        <f t="shared" si="431"/>
        <v>Pro Syd-10</v>
      </c>
      <c r="P2168" s="186" t="str">
        <f t="shared" si="432"/>
        <v>OK</v>
      </c>
      <c r="Q2168" s="187">
        <f t="shared" si="433"/>
        <v>40</v>
      </c>
      <c r="R2168" s="150"/>
      <c r="S2168" s="187" t="str">
        <f t="shared" si="434"/>
        <v/>
      </c>
      <c r="T2168" s="136" t="str">
        <f t="shared" si="435"/>
        <v>Jewellery</v>
      </c>
      <c r="U2168" s="137" t="str">
        <f>IF(P2168="","",IF(N2168=1,"",IF(Q2168="","",IF(Q2168&lt;=100,100,IF(Table1[[#This Row],[Day]]="Wed",100,200)))))</f>
        <v/>
      </c>
      <c r="V2168" s="137" t="str">
        <f t="shared" si="436"/>
        <v/>
      </c>
      <c r="W2168" s="137" t="str">
        <f t="shared" si="437"/>
        <v/>
      </c>
      <c r="X2168" s="133">
        <f>100</f>
        <v>100</v>
      </c>
      <c r="Y2168" s="133" t="str">
        <f t="shared" si="438"/>
        <v/>
      </c>
      <c r="Z2168" s="133">
        <f t="shared" si="439"/>
        <v>-100</v>
      </c>
      <c r="AA2168" s="134" t="str">
        <f>TEXT(Table1[[#This Row],[Date]],"DDD")</f>
        <v>Sat</v>
      </c>
      <c r="AB2168" s="133" t="str">
        <f>IF(OR(G2168="Doomben",G2168="Eagle Farm"),"Q",IF(AND(Q2168&gt;1,Q2168&lt;55,Table1[[#This Row],[Source]]="Nat"),"Nat OK",IF(AND(Table1[[#This Row],[Source]]&lt;&gt;"Nat",Q2168&lt;55),"Poor &lt;55",IF(OR(G2168="Randwick",G2168="Flemington",G2168="Caulfield",G2168="Sandown Lake",G2168="Sandown Hill"),"Best","ave"))))</f>
        <v>Poor &lt;55</v>
      </c>
      <c r="AC2168" s="133">
        <f>IF(Q2168="","",IF(AB2168="Poor &lt;55",$AC$2*0.2%,IF(AND(AB2168="Q",AA2168&lt;&gt;"Wed"),$AC$2*0.4%,IF(AND(AB2168="Q",AA2168="Wed"),$AC$2*0.5%,IF(AND(AB2168="Ave",U2168=100),$AC$2*0.5%,IF(AND(AB2168="ave",U2168="",N2168=1,AG2168="Bush"),$AC$2*1%,IF(AND(AB2168="ave",U2168="",Q2168&gt;100),$AC$2*1.3%,IF(AND(AB2168="ave",U2168=""),$AC$2*1.2%,IF(AND(AB2168="Ave",U2168=200),$AC$2*1%,IF(AND(AB2168="Best",U2168=200),$AC$2*1.5%,IF(AND(AB2168="Best",U2168="",K2168&lt;&gt;"Pro Syd"),$AC$2*0.5%,IF(AND(AB2168="Best",U2168=""),$AC$2*1%,IF(AND(AB2168="Best",U2168=100,Table1[[#This Row],[State]]="NSW"),$AC$2*0.4%,IF(AND(AB2168="Best",U2168=100),$AC$2*1%,IF(Table1[[#This Row],[Adj]]="Nat OK",$AC$2*0.5%,"xxx")))))))))))))))</f>
        <v>20</v>
      </c>
      <c r="AD2168" s="133" t="str">
        <f t="shared" si="440"/>
        <v/>
      </c>
      <c r="AE2168" s="133">
        <f t="shared" si="441"/>
        <v>-20</v>
      </c>
      <c r="AF2168" s="133" t="str">
        <f>VLOOKUP(Table1[[#This Row],[Track]],$F$2672:$H$2715,2,FALSE)</f>
        <v>NSW</v>
      </c>
      <c r="AG2168" s="133" t="str">
        <f>VLOOKUP(Table1[[#This Row],[Track]],$F$2672:$H$2715,3,FALSE)</f>
        <v>-</v>
      </c>
      <c r="AH2168" s="133" t="str">
        <f>IF(Table1[[#This Row],[Date]]&lt;$AH$2,"",IF(Table1[[#This Row],[Date]]&lt;$AH$3,"Edge","Elite Combo"))</f>
        <v/>
      </c>
      <c r="AI2168" s="218">
        <f>Table1[[#This Row],[Time]]</f>
        <v>0.64236111111111116</v>
      </c>
      <c r="AJ2168" s="219" t="str">
        <f>Table1[[#This Row],[Track]]</f>
        <v>Randwick</v>
      </c>
      <c r="AK2168" s="216">
        <f>Table1[[#This Row],[Race ]]</f>
        <v>5</v>
      </c>
      <c r="AL2168" s="219">
        <f>Table1[[#This Row],[TAB]]</f>
        <v>3</v>
      </c>
      <c r="AM2168" s="219" t="str">
        <f>Table1[[#This Row],[Selection]]</f>
        <v>Jewellery</v>
      </c>
      <c r="AN2168" s="220" t="str">
        <f>Table1[[#This Row],[Sources]]</f>
        <v>Pro Syd-10</v>
      </c>
      <c r="AO2168" s="219">
        <f>Table1[[#This Row],[Scale Bet]]</f>
        <v>20</v>
      </c>
    </row>
    <row r="2169" spans="5:41" ht="16.5" customHeight="1" x14ac:dyDescent="0.25">
      <c r="E2169" s="185">
        <v>45654</v>
      </c>
      <c r="F2169" s="35">
        <v>0.64236111111111116</v>
      </c>
      <c r="G2169" s="36" t="s">
        <v>22</v>
      </c>
      <c r="H2169" s="36">
        <v>5</v>
      </c>
      <c r="I2169" s="36">
        <v>4</v>
      </c>
      <c r="J2169" s="36" t="s">
        <v>116</v>
      </c>
      <c r="K2169" s="36" t="s">
        <v>1</v>
      </c>
      <c r="L2169" s="165">
        <v>10</v>
      </c>
      <c r="M2169" s="134">
        <f t="shared" si="429"/>
        <v>10</v>
      </c>
      <c r="N2169" s="36">
        <f t="shared" si="430"/>
        <v>1</v>
      </c>
      <c r="O2169" s="135" t="str">
        <f t="shared" si="431"/>
        <v>E4-10</v>
      </c>
      <c r="P2169" s="186" t="str">
        <f t="shared" si="432"/>
        <v>OK</v>
      </c>
      <c r="Q2169" s="187">
        <f t="shared" si="433"/>
        <v>40</v>
      </c>
      <c r="R2169" s="150"/>
      <c r="S2169" s="187" t="str">
        <f t="shared" si="434"/>
        <v/>
      </c>
      <c r="T2169" s="136" t="str">
        <f t="shared" si="435"/>
        <v>Queen Of The Mile</v>
      </c>
      <c r="U2169" s="137" t="str">
        <f>IF(P2169="","",IF(N2169=1,"",IF(Q2169="","",IF(Q2169&lt;=100,100,IF(Table1[[#This Row],[Day]]="Wed",100,200)))))</f>
        <v/>
      </c>
      <c r="V2169" s="137" t="str">
        <f t="shared" si="436"/>
        <v/>
      </c>
      <c r="W2169" s="137" t="str">
        <f t="shared" si="437"/>
        <v/>
      </c>
      <c r="X2169" s="133">
        <f>100</f>
        <v>100</v>
      </c>
      <c r="Y2169" s="133" t="str">
        <f t="shared" si="438"/>
        <v/>
      </c>
      <c r="Z2169" s="133">
        <f t="shared" si="439"/>
        <v>-100</v>
      </c>
      <c r="AA2169" s="134" t="str">
        <f>TEXT(Table1[[#This Row],[Date]],"DDD")</f>
        <v>Sat</v>
      </c>
      <c r="AB2169" s="133" t="str">
        <f>IF(OR(G2169="Doomben",G2169="Eagle Farm"),"Q",IF(AND(Q2169&gt;1,Q2169&lt;55,Table1[[#This Row],[Source]]="Nat"),"Nat OK",IF(AND(Table1[[#This Row],[Source]]&lt;&gt;"Nat",Q2169&lt;55),"Poor &lt;55",IF(OR(G2169="Randwick",G2169="Flemington",G2169="Caulfield",G2169="Sandown Lake",G2169="Sandown Hill"),"Best","ave"))))</f>
        <v>Poor &lt;55</v>
      </c>
      <c r="AC2169" s="133">
        <f>IF(Q2169="","",IF(AB2169="Poor &lt;55",$AC$2*0.2%,IF(AND(AB2169="Q",AA2169&lt;&gt;"Wed"),$AC$2*0.4%,IF(AND(AB2169="Q",AA2169="Wed"),$AC$2*0.5%,IF(AND(AB2169="Ave",U2169=100),$AC$2*0.5%,IF(AND(AB2169="ave",U2169="",N2169=1,AG2169="Bush"),$AC$2*1%,IF(AND(AB2169="ave",U2169="",Q2169&gt;100),$AC$2*1.3%,IF(AND(AB2169="ave",U2169=""),$AC$2*1.2%,IF(AND(AB2169="Ave",U2169=200),$AC$2*1%,IF(AND(AB2169="Best",U2169=200),$AC$2*1.5%,IF(AND(AB2169="Best",U2169="",K2169&lt;&gt;"Pro Syd"),$AC$2*0.5%,IF(AND(AB2169="Best",U2169=""),$AC$2*1%,IF(AND(AB2169="Best",U2169=100,Table1[[#This Row],[State]]="NSW"),$AC$2*0.4%,IF(AND(AB2169="Best",U2169=100),$AC$2*1%,IF(Table1[[#This Row],[Adj]]="Nat OK",$AC$2*0.5%,"xxx")))))))))))))))</f>
        <v>20</v>
      </c>
      <c r="AD2169" s="133" t="str">
        <f t="shared" si="440"/>
        <v/>
      </c>
      <c r="AE2169" s="133">
        <f t="shared" si="441"/>
        <v>-20</v>
      </c>
      <c r="AF2169" s="133" t="str">
        <f>VLOOKUP(Table1[[#This Row],[Track]],$F$2672:$H$2715,2,FALSE)</f>
        <v>NSW</v>
      </c>
      <c r="AG2169" s="133" t="str">
        <f>VLOOKUP(Table1[[#This Row],[Track]],$F$2672:$H$2715,3,FALSE)</f>
        <v>-</v>
      </c>
      <c r="AH2169" s="133" t="str">
        <f>IF(Table1[[#This Row],[Date]]&lt;$AH$2,"",IF(Table1[[#This Row],[Date]]&lt;$AH$3,"Edge","Elite Combo"))</f>
        <v/>
      </c>
      <c r="AI2169" s="218">
        <f>Table1[[#This Row],[Time]]</f>
        <v>0.64236111111111116</v>
      </c>
      <c r="AJ2169" s="219" t="str">
        <f>Table1[[#This Row],[Track]]</f>
        <v>Randwick</v>
      </c>
      <c r="AK2169" s="216">
        <f>Table1[[#This Row],[Race ]]</f>
        <v>5</v>
      </c>
      <c r="AL2169" s="219">
        <f>Table1[[#This Row],[TAB]]</f>
        <v>4</v>
      </c>
      <c r="AM2169" s="219" t="str">
        <f>Table1[[#This Row],[Selection]]</f>
        <v>Queen Of The Mile</v>
      </c>
      <c r="AN2169" s="220" t="str">
        <f>Table1[[#This Row],[Sources]]</f>
        <v>E4-10</v>
      </c>
      <c r="AO2169" s="219">
        <f>Table1[[#This Row],[Scale Bet]]</f>
        <v>20</v>
      </c>
    </row>
    <row r="2170" spans="5:41" ht="16.5" customHeight="1" x14ac:dyDescent="0.25">
      <c r="E2170" s="185">
        <v>45654</v>
      </c>
      <c r="F2170" s="35">
        <v>0.65069444444444446</v>
      </c>
      <c r="G2170" s="36" t="s">
        <v>28</v>
      </c>
      <c r="H2170" s="36">
        <v>5</v>
      </c>
      <c r="I2170" s="36">
        <v>4</v>
      </c>
      <c r="J2170" s="36" t="s">
        <v>457</v>
      </c>
      <c r="K2170" s="36" t="s">
        <v>13</v>
      </c>
      <c r="L2170" s="165">
        <v>11</v>
      </c>
      <c r="M2170" s="134">
        <f t="shared" si="429"/>
        <v>11</v>
      </c>
      <c r="N2170" s="36">
        <f t="shared" si="430"/>
        <v>1</v>
      </c>
      <c r="O2170" s="135" t="str">
        <f t="shared" si="431"/>
        <v>Nat-11</v>
      </c>
      <c r="P2170" s="186" t="str">
        <f t="shared" si="432"/>
        <v/>
      </c>
      <c r="Q2170" s="187">
        <f t="shared" si="433"/>
        <v>44</v>
      </c>
      <c r="R2170" s="150">
        <v>2.4500000000000002</v>
      </c>
      <c r="S2170" s="187">
        <f t="shared" si="434"/>
        <v>107.80000000000001</v>
      </c>
      <c r="T2170" s="136" t="str">
        <f t="shared" si="435"/>
        <v>Metalart</v>
      </c>
      <c r="U2170" s="137" t="str">
        <f>IF(P2170="","",IF(N2170=1,"",IF(Q2170="","",IF(Q2170&lt;=100,100,IF(Table1[[#This Row],[Day]]="Wed",100,200)))))</f>
        <v/>
      </c>
      <c r="V2170" s="137" t="str">
        <f t="shared" si="436"/>
        <v/>
      </c>
      <c r="W2170" s="137" t="str">
        <f t="shared" si="437"/>
        <v/>
      </c>
      <c r="X2170" s="133">
        <f>100</f>
        <v>100</v>
      </c>
      <c r="Y2170" s="133">
        <f t="shared" si="438"/>
        <v>245.00000000000003</v>
      </c>
      <c r="Z2170" s="133">
        <f t="shared" si="439"/>
        <v>145.00000000000003</v>
      </c>
      <c r="AA2170" s="134" t="str">
        <f>TEXT(Table1[[#This Row],[Date]],"DDD")</f>
        <v>Sat</v>
      </c>
      <c r="AB2170" s="133" t="str">
        <f>IF(OR(G2170="Doomben",G2170="Eagle Farm"),"Q",IF(AND(Q2170&gt;1,Q2170&lt;55,Table1[[#This Row],[Source]]="Nat"),"Nat OK",IF(AND(Table1[[#This Row],[Source]]&lt;&gt;"Nat",Q2170&lt;55),"Poor &lt;55",IF(OR(G2170="Randwick",G2170="Flemington",G2170="Caulfield",G2170="Sandown Lake",G2170="Sandown Hill"),"Best","ave"))))</f>
        <v>Q</v>
      </c>
      <c r="AC2170" s="133">
        <f>IF(Q2170="","",IF(AB2170="Poor &lt;55",$AC$2*0.2%,IF(AND(AB2170="Q",AA2170&lt;&gt;"Wed"),$AC$2*0.4%,IF(AND(AB2170="Q",AA2170="Wed"),$AC$2*0.5%,IF(AND(AB2170="Ave",U2170=100),$AC$2*0.5%,IF(AND(AB2170="ave",U2170="",N2170=1,AG2170="Bush"),$AC$2*1%,IF(AND(AB2170="ave",U2170="",Q2170&gt;100),$AC$2*1.3%,IF(AND(AB2170="ave",U2170=""),$AC$2*1.2%,IF(AND(AB2170="Ave",U2170=200),$AC$2*1%,IF(AND(AB2170="Best",U2170=200),$AC$2*1.5%,IF(AND(AB2170="Best",U2170="",K2170&lt;&gt;"Pro Syd"),$AC$2*0.5%,IF(AND(AB2170="Best",U2170=""),$AC$2*1%,IF(AND(AB2170="Best",U2170=100,Table1[[#This Row],[State]]="NSW"),$AC$2*0.4%,IF(AND(AB2170="Best",U2170=100),$AC$2*1%,IF(Table1[[#This Row],[Adj]]="Nat OK",$AC$2*0.5%,"xxx")))))))))))))))</f>
        <v>40</v>
      </c>
      <c r="AD2170" s="133">
        <f t="shared" si="440"/>
        <v>98</v>
      </c>
      <c r="AE2170" s="133">
        <f t="shared" si="441"/>
        <v>58</v>
      </c>
      <c r="AF2170" s="133" t="str">
        <f>VLOOKUP(Table1[[#This Row],[Track]],$F$2672:$H$2715,2,FALSE)</f>
        <v>Qld</v>
      </c>
      <c r="AG2170" s="133" t="str">
        <f>VLOOKUP(Table1[[#This Row],[Track]],$F$2672:$H$2715,3,FALSE)</f>
        <v>-</v>
      </c>
      <c r="AH2170" s="133" t="str">
        <f>IF(Table1[[#This Row],[Date]]&lt;$AH$2,"",IF(Table1[[#This Row],[Date]]&lt;$AH$3,"Edge","Elite Combo"))</f>
        <v/>
      </c>
      <c r="AI2170" s="218">
        <f>Table1[[#This Row],[Time]]</f>
        <v>0.65069444444444446</v>
      </c>
      <c r="AJ2170" s="219" t="str">
        <f>Table1[[#This Row],[Track]]</f>
        <v>Eagle Farm</v>
      </c>
      <c r="AK2170" s="216">
        <f>Table1[[#This Row],[Race ]]</f>
        <v>5</v>
      </c>
      <c r="AL2170" s="219">
        <f>Table1[[#This Row],[TAB]]</f>
        <v>4</v>
      </c>
      <c r="AM2170" s="219" t="str">
        <f>Table1[[#This Row],[Selection]]</f>
        <v>Metalart</v>
      </c>
      <c r="AN2170" s="220" t="str">
        <f>Table1[[#This Row],[Sources]]</f>
        <v>Nat-11</v>
      </c>
      <c r="AO2170" s="219">
        <f>Table1[[#This Row],[Scale Bet]]</f>
        <v>40</v>
      </c>
    </row>
    <row r="2171" spans="5:41" ht="16.5" customHeight="1" x14ac:dyDescent="0.25">
      <c r="E2171" s="185">
        <v>45654</v>
      </c>
      <c r="F2171" s="35">
        <v>0.65625</v>
      </c>
      <c r="G2171" s="36" t="s">
        <v>100</v>
      </c>
      <c r="H2171" s="36">
        <v>7</v>
      </c>
      <c r="I2171" s="36">
        <v>7</v>
      </c>
      <c r="J2171" s="36" t="s">
        <v>102</v>
      </c>
      <c r="K2171" s="36" t="s">
        <v>40</v>
      </c>
      <c r="L2171" s="165">
        <v>12</v>
      </c>
      <c r="M2171" s="134">
        <f t="shared" si="429"/>
        <v>38</v>
      </c>
      <c r="N2171" s="36">
        <f t="shared" si="430"/>
        <v>3</v>
      </c>
      <c r="O2171" s="135" t="str">
        <f t="shared" si="431"/>
        <v>Edge-12/Nat-13/Pro Mel-13</v>
      </c>
      <c r="P2171" s="186" t="str">
        <f t="shared" si="432"/>
        <v>OK</v>
      </c>
      <c r="Q2171" s="187">
        <f t="shared" si="433"/>
        <v>152</v>
      </c>
      <c r="R2171" s="150"/>
      <c r="S2171" s="187" t="str">
        <f t="shared" si="434"/>
        <v/>
      </c>
      <c r="T2171" s="136" t="str">
        <f t="shared" si="435"/>
        <v>Prince Eric</v>
      </c>
      <c r="U2171" s="137">
        <f>IF(P2171="","",IF(N2171=1,"",IF(Q2171="","",IF(Q2171&lt;=100,100,IF(Table1[[#This Row],[Day]]="Wed",100,200)))))</f>
        <v>200</v>
      </c>
      <c r="V2171" s="137" t="str">
        <f t="shared" si="436"/>
        <v/>
      </c>
      <c r="W2171" s="137">
        <f t="shared" si="437"/>
        <v>-200</v>
      </c>
      <c r="X2171" s="133">
        <f>100</f>
        <v>100</v>
      </c>
      <c r="Y2171" s="133" t="str">
        <f t="shared" si="438"/>
        <v/>
      </c>
      <c r="Z2171" s="133">
        <f t="shared" si="439"/>
        <v>-100</v>
      </c>
      <c r="AA2171" s="134" t="str">
        <f>TEXT(Table1[[#This Row],[Date]],"DDD")</f>
        <v>Sat</v>
      </c>
      <c r="AB2171" s="133" t="str">
        <f>IF(OR(G2171="Doomben",G2171="Eagle Farm"),"Q",IF(AND(Q2171&gt;1,Q2171&lt;55,Table1[[#This Row],[Source]]="Nat"),"Nat OK",IF(AND(Table1[[#This Row],[Source]]&lt;&gt;"Nat",Q2171&lt;55),"Poor &lt;55",IF(OR(G2171="Randwick",G2171="Flemington",G2171="Caulfield",G2171="Sandown Lake",G2171="Sandown Hill"),"Best","ave"))))</f>
        <v>ave</v>
      </c>
      <c r="AC2171" s="133">
        <f>IF(Q2171="","",IF(AB2171="Poor &lt;55",$AC$2*0.2%,IF(AND(AB2171="Q",AA2171&lt;&gt;"Wed"),$AC$2*0.4%,IF(AND(AB2171="Q",AA2171="Wed"),$AC$2*0.5%,IF(AND(AB2171="Ave",U2171=100),$AC$2*0.5%,IF(AND(AB2171="ave",U2171="",N2171=1,AG2171="Bush"),$AC$2*1%,IF(AND(AB2171="ave",U2171="",Q2171&gt;100),$AC$2*1.3%,IF(AND(AB2171="ave",U2171=""),$AC$2*1.2%,IF(AND(AB2171="Ave",U2171=200),$AC$2*1%,IF(AND(AB2171="Best",U2171=200),$AC$2*1.5%,IF(AND(AB2171="Best",U2171="",K2171&lt;&gt;"Pro Syd"),$AC$2*0.5%,IF(AND(AB2171="Best",U2171=""),$AC$2*1%,IF(AND(AB2171="Best",U2171=100,Table1[[#This Row],[State]]="NSW"),$AC$2*0.4%,IF(AND(AB2171="Best",U2171=100),$AC$2*1%,IF(Table1[[#This Row],[Adj]]="Nat OK",$AC$2*0.5%,"xxx")))))))))))))))</f>
        <v>100</v>
      </c>
      <c r="AD2171" s="133" t="str">
        <f t="shared" si="440"/>
        <v/>
      </c>
      <c r="AE2171" s="133">
        <f t="shared" si="441"/>
        <v>-100</v>
      </c>
      <c r="AF2171" s="133" t="str">
        <f>VLOOKUP(Table1[[#This Row],[Track]],$F$2672:$H$2715,2,FALSE)</f>
        <v>Vic</v>
      </c>
      <c r="AG2171" s="133" t="str">
        <f>VLOOKUP(Table1[[#This Row],[Track]],$F$2672:$H$2715,3,FALSE)</f>
        <v>-</v>
      </c>
      <c r="AH2171" s="133" t="str">
        <f>IF(Table1[[#This Row],[Date]]&lt;$AH$2,"",IF(Table1[[#This Row],[Date]]&lt;$AH$3,"Edge","Elite Combo"))</f>
        <v/>
      </c>
      <c r="AI2171" s="218">
        <f>Table1[[#This Row],[Time]]</f>
        <v>0.65625</v>
      </c>
      <c r="AJ2171" s="219" t="str">
        <f>Table1[[#This Row],[Track]]</f>
        <v>Moonee Valley</v>
      </c>
      <c r="AK2171" s="216">
        <f>Table1[[#This Row],[Race ]]</f>
        <v>7</v>
      </c>
      <c r="AL2171" s="219">
        <f>Table1[[#This Row],[TAB]]</f>
        <v>7</v>
      </c>
      <c r="AM2171" s="219" t="str">
        <f>Table1[[#This Row],[Selection]]</f>
        <v>Prince Eric</v>
      </c>
      <c r="AN2171" s="220" t="str">
        <f>Table1[[#This Row],[Sources]]</f>
        <v>Edge-12/Nat-13/Pro Mel-13</v>
      </c>
      <c r="AO2171" s="219">
        <f>Table1[[#This Row],[Scale Bet]]</f>
        <v>100</v>
      </c>
    </row>
    <row r="2172" spans="5:41" ht="16.5" customHeight="1" x14ac:dyDescent="0.25">
      <c r="E2172" s="185">
        <v>45654</v>
      </c>
      <c r="F2172" s="35">
        <v>0.65625</v>
      </c>
      <c r="G2172" s="36" t="s">
        <v>100</v>
      </c>
      <c r="H2172" s="36">
        <v>7</v>
      </c>
      <c r="I2172" s="36">
        <v>7</v>
      </c>
      <c r="J2172" s="36" t="s">
        <v>102</v>
      </c>
      <c r="K2172" s="36" t="s">
        <v>13</v>
      </c>
      <c r="L2172" s="165">
        <v>13</v>
      </c>
      <c r="M2172" s="134" t="str">
        <f t="shared" si="429"/>
        <v/>
      </c>
      <c r="N2172" s="36" t="str">
        <f t="shared" si="430"/>
        <v/>
      </c>
      <c r="O2172" s="135" t="str">
        <f t="shared" si="431"/>
        <v/>
      </c>
      <c r="P2172" s="186" t="str">
        <f t="shared" si="432"/>
        <v>OK</v>
      </c>
      <c r="Q2172" s="187" t="str">
        <f t="shared" si="433"/>
        <v/>
      </c>
      <c r="R2172" s="150"/>
      <c r="S2172" s="187" t="str">
        <f t="shared" si="434"/>
        <v/>
      </c>
      <c r="T2172" s="136" t="str">
        <f t="shared" si="435"/>
        <v>Prince Eric</v>
      </c>
      <c r="U2172" s="137" t="str">
        <f>IF(P2172="","",IF(N2172=1,"",IF(Q2172="","",IF(Q2172&lt;=100,100,IF(Table1[[#This Row],[Day]]="Wed",100,200)))))</f>
        <v/>
      </c>
      <c r="V2172" s="137" t="str">
        <f t="shared" si="436"/>
        <v/>
      </c>
      <c r="W2172" s="137" t="str">
        <f t="shared" si="437"/>
        <v/>
      </c>
      <c r="X2172" s="133">
        <f>100</f>
        <v>100</v>
      </c>
      <c r="Y2172" s="133" t="str">
        <f t="shared" si="438"/>
        <v/>
      </c>
      <c r="Z2172" s="133">
        <f t="shared" si="439"/>
        <v>-100</v>
      </c>
      <c r="AA2172" s="134" t="str">
        <f>TEXT(Table1[[#This Row],[Date]],"DDD")</f>
        <v>Sat</v>
      </c>
      <c r="AB2172" s="133" t="str">
        <f>IF(OR(G2172="Doomben",G2172="Eagle Farm"),"Q",IF(AND(Q2172&gt;1,Q2172&lt;55,Table1[[#This Row],[Source]]="Nat"),"Nat OK",IF(AND(Table1[[#This Row],[Source]]&lt;&gt;"Nat",Q2172&lt;55),"Poor &lt;55",IF(OR(G2172="Randwick",G2172="Flemington",G2172="Caulfield",G2172="Sandown Lake",G2172="Sandown Hill"),"Best","ave"))))</f>
        <v>ave</v>
      </c>
      <c r="AC2172" s="133" t="str">
        <f>IF(Q2172="","",IF(AB2172="Poor &lt;55",$AC$2*0.2%,IF(AND(AB2172="Q",AA2172&lt;&gt;"Wed"),$AC$2*0.4%,IF(AND(AB2172="Q",AA2172="Wed"),$AC$2*0.5%,IF(AND(AB2172="Ave",U2172=100),$AC$2*0.5%,IF(AND(AB2172="ave",U2172="",N2172=1,AG2172="Bush"),$AC$2*1%,IF(AND(AB2172="ave",U2172="",Q2172&gt;100),$AC$2*1.3%,IF(AND(AB2172="ave",U2172=""),$AC$2*1.2%,IF(AND(AB2172="Ave",U2172=200),$AC$2*1%,IF(AND(AB2172="Best",U2172=200),$AC$2*1.5%,IF(AND(AB2172="Best",U2172="",K2172&lt;&gt;"Pro Syd"),$AC$2*0.5%,IF(AND(AB2172="Best",U2172=""),$AC$2*1%,IF(AND(AB2172="Best",U2172=100,Table1[[#This Row],[State]]="NSW"),$AC$2*0.4%,IF(AND(AB2172="Best",U2172=100),$AC$2*1%,IF(Table1[[#This Row],[Adj]]="Nat OK",$AC$2*0.5%,"xxx")))))))))))))))</f>
        <v/>
      </c>
      <c r="AD2172" s="133" t="str">
        <f t="shared" si="440"/>
        <v/>
      </c>
      <c r="AE2172" s="133" t="str">
        <f t="shared" si="441"/>
        <v/>
      </c>
      <c r="AF2172" s="133" t="str">
        <f>VLOOKUP(Table1[[#This Row],[Track]],$F$2672:$H$2715,2,FALSE)</f>
        <v>Vic</v>
      </c>
      <c r="AG2172" s="133" t="str">
        <f>VLOOKUP(Table1[[#This Row],[Track]],$F$2672:$H$2715,3,FALSE)</f>
        <v>-</v>
      </c>
      <c r="AH2172" s="133" t="str">
        <f>IF(Table1[[#This Row],[Date]]&lt;$AH$2,"",IF(Table1[[#This Row],[Date]]&lt;$AH$3,"Edge","Elite Combo"))</f>
        <v/>
      </c>
      <c r="AI2172" s="218">
        <f>Table1[[#This Row],[Time]]</f>
        <v>0.65625</v>
      </c>
      <c r="AJ2172" s="219" t="str">
        <f>Table1[[#This Row],[Track]]</f>
        <v>Moonee Valley</v>
      </c>
      <c r="AK2172" s="216">
        <f>Table1[[#This Row],[Race ]]</f>
        <v>7</v>
      </c>
      <c r="AL2172" s="219">
        <f>Table1[[#This Row],[TAB]]</f>
        <v>7</v>
      </c>
      <c r="AM2172" s="219" t="str">
        <f>Table1[[#This Row],[Selection]]</f>
        <v>Prince Eric</v>
      </c>
      <c r="AN2172" s="220" t="str">
        <f>Table1[[#This Row],[Sources]]</f>
        <v/>
      </c>
      <c r="AO2172" s="219" t="str">
        <f>Table1[[#This Row],[Scale Bet]]</f>
        <v/>
      </c>
    </row>
    <row r="2173" spans="5:41" ht="16.5" customHeight="1" x14ac:dyDescent="0.25">
      <c r="E2173" s="185">
        <v>45654</v>
      </c>
      <c r="F2173" s="35">
        <v>0.65625</v>
      </c>
      <c r="G2173" s="36" t="s">
        <v>100</v>
      </c>
      <c r="H2173" s="36">
        <v>7</v>
      </c>
      <c r="I2173" s="36">
        <v>7</v>
      </c>
      <c r="J2173" s="36" t="s">
        <v>102</v>
      </c>
      <c r="K2173" s="36" t="s">
        <v>18</v>
      </c>
      <c r="L2173" s="165">
        <v>13</v>
      </c>
      <c r="M2173" s="134" t="str">
        <f t="shared" si="429"/>
        <v/>
      </c>
      <c r="N2173" s="36" t="str">
        <f t="shared" si="430"/>
        <v/>
      </c>
      <c r="O2173" s="135" t="str">
        <f t="shared" si="431"/>
        <v/>
      </c>
      <c r="P2173" s="186" t="str">
        <f t="shared" si="432"/>
        <v>OK</v>
      </c>
      <c r="Q2173" s="187" t="str">
        <f t="shared" si="433"/>
        <v/>
      </c>
      <c r="R2173" s="150"/>
      <c r="S2173" s="187" t="str">
        <f t="shared" si="434"/>
        <v/>
      </c>
      <c r="T2173" s="136" t="str">
        <f t="shared" si="435"/>
        <v>Prince Eric</v>
      </c>
      <c r="U2173" s="137" t="str">
        <f>IF(P2173="","",IF(N2173=1,"",IF(Q2173="","",IF(Q2173&lt;=100,100,IF(Table1[[#This Row],[Day]]="Wed",100,200)))))</f>
        <v/>
      </c>
      <c r="V2173" s="137" t="str">
        <f t="shared" si="436"/>
        <v/>
      </c>
      <c r="W2173" s="137" t="str">
        <f t="shared" si="437"/>
        <v/>
      </c>
      <c r="X2173" s="133">
        <f>100</f>
        <v>100</v>
      </c>
      <c r="Y2173" s="133" t="str">
        <f t="shared" si="438"/>
        <v/>
      </c>
      <c r="Z2173" s="133">
        <f t="shared" si="439"/>
        <v>-100</v>
      </c>
      <c r="AA2173" s="134" t="str">
        <f>TEXT(Table1[[#This Row],[Date]],"DDD")</f>
        <v>Sat</v>
      </c>
      <c r="AB2173" s="133" t="str">
        <f>IF(OR(G2173="Doomben",G2173="Eagle Farm"),"Q",IF(AND(Q2173&gt;1,Q2173&lt;55,Table1[[#This Row],[Source]]="Nat"),"Nat OK",IF(AND(Table1[[#This Row],[Source]]&lt;&gt;"Nat",Q2173&lt;55),"Poor &lt;55",IF(OR(G2173="Randwick",G2173="Flemington",G2173="Caulfield",G2173="Sandown Lake",G2173="Sandown Hill"),"Best","ave"))))</f>
        <v>ave</v>
      </c>
      <c r="AC2173" s="133" t="str">
        <f>IF(Q2173="","",IF(AB2173="Poor &lt;55",$AC$2*0.2%,IF(AND(AB2173="Q",AA2173&lt;&gt;"Wed"),$AC$2*0.4%,IF(AND(AB2173="Q",AA2173="Wed"),$AC$2*0.5%,IF(AND(AB2173="Ave",U2173=100),$AC$2*0.5%,IF(AND(AB2173="ave",U2173="",N2173=1,AG2173="Bush"),$AC$2*1%,IF(AND(AB2173="ave",U2173="",Q2173&gt;100),$AC$2*1.3%,IF(AND(AB2173="ave",U2173=""),$AC$2*1.2%,IF(AND(AB2173="Ave",U2173=200),$AC$2*1%,IF(AND(AB2173="Best",U2173=200),$AC$2*1.5%,IF(AND(AB2173="Best",U2173="",K2173&lt;&gt;"Pro Syd"),$AC$2*0.5%,IF(AND(AB2173="Best",U2173=""),$AC$2*1%,IF(AND(AB2173="Best",U2173=100,Table1[[#This Row],[State]]="NSW"),$AC$2*0.4%,IF(AND(AB2173="Best",U2173=100),$AC$2*1%,IF(Table1[[#This Row],[Adj]]="Nat OK",$AC$2*0.5%,"xxx")))))))))))))))</f>
        <v/>
      </c>
      <c r="AD2173" s="133" t="str">
        <f t="shared" si="440"/>
        <v/>
      </c>
      <c r="AE2173" s="133" t="str">
        <f t="shared" si="441"/>
        <v/>
      </c>
      <c r="AF2173" s="133" t="str">
        <f>VLOOKUP(Table1[[#This Row],[Track]],$F$2672:$H$2715,2,FALSE)</f>
        <v>Vic</v>
      </c>
      <c r="AG2173" s="133" t="str">
        <f>VLOOKUP(Table1[[#This Row],[Track]],$F$2672:$H$2715,3,FALSE)</f>
        <v>-</v>
      </c>
      <c r="AH2173" s="133" t="str">
        <f>IF(Table1[[#This Row],[Date]]&lt;$AH$2,"",IF(Table1[[#This Row],[Date]]&lt;$AH$3,"Edge","Elite Combo"))</f>
        <v/>
      </c>
      <c r="AI2173" s="218">
        <f>Table1[[#This Row],[Time]]</f>
        <v>0.65625</v>
      </c>
      <c r="AJ2173" s="219" t="str">
        <f>Table1[[#This Row],[Track]]</f>
        <v>Moonee Valley</v>
      </c>
      <c r="AK2173" s="216">
        <f>Table1[[#This Row],[Race ]]</f>
        <v>7</v>
      </c>
      <c r="AL2173" s="219">
        <f>Table1[[#This Row],[TAB]]</f>
        <v>7</v>
      </c>
      <c r="AM2173" s="219" t="str">
        <f>Table1[[#This Row],[Selection]]</f>
        <v>Prince Eric</v>
      </c>
      <c r="AN2173" s="220" t="str">
        <f>Table1[[#This Row],[Sources]]</f>
        <v/>
      </c>
      <c r="AO2173" s="219" t="str">
        <f>Table1[[#This Row],[Scale Bet]]</f>
        <v/>
      </c>
    </row>
    <row r="2174" spans="5:41" ht="16.5" customHeight="1" x14ac:dyDescent="0.25">
      <c r="E2174" s="185">
        <v>45654</v>
      </c>
      <c r="F2174" s="35">
        <v>0.66666666666666663</v>
      </c>
      <c r="G2174" s="36" t="s">
        <v>22</v>
      </c>
      <c r="H2174" s="36">
        <v>6</v>
      </c>
      <c r="I2174" s="36">
        <v>2</v>
      </c>
      <c r="J2174" s="36" t="s">
        <v>90</v>
      </c>
      <c r="K2174" s="36" t="s">
        <v>1</v>
      </c>
      <c r="L2174" s="165">
        <v>10</v>
      </c>
      <c r="M2174" s="134">
        <f t="shared" si="429"/>
        <v>10</v>
      </c>
      <c r="N2174" s="36">
        <f t="shared" si="430"/>
        <v>1</v>
      </c>
      <c r="O2174" s="135" t="str">
        <f t="shared" si="431"/>
        <v>E4-10</v>
      </c>
      <c r="P2174" s="186" t="str">
        <f t="shared" si="432"/>
        <v>OK</v>
      </c>
      <c r="Q2174" s="187">
        <f t="shared" si="433"/>
        <v>40</v>
      </c>
      <c r="R2174" s="150"/>
      <c r="S2174" s="187" t="str">
        <f t="shared" si="434"/>
        <v/>
      </c>
      <c r="T2174" s="136" t="str">
        <f t="shared" si="435"/>
        <v>Eye Of The Fire</v>
      </c>
      <c r="U2174" s="137" t="str">
        <f>IF(P2174="","",IF(N2174=1,"",IF(Q2174="","",IF(Q2174&lt;=100,100,IF(Table1[[#This Row],[Day]]="Wed",100,200)))))</f>
        <v/>
      </c>
      <c r="V2174" s="137" t="str">
        <f t="shared" si="436"/>
        <v/>
      </c>
      <c r="W2174" s="137" t="str">
        <f t="shared" si="437"/>
        <v/>
      </c>
      <c r="X2174" s="133">
        <f>100</f>
        <v>100</v>
      </c>
      <c r="Y2174" s="133" t="str">
        <f t="shared" si="438"/>
        <v/>
      </c>
      <c r="Z2174" s="133">
        <f t="shared" si="439"/>
        <v>-100</v>
      </c>
      <c r="AA2174" s="134" t="str">
        <f>TEXT(Table1[[#This Row],[Date]],"DDD")</f>
        <v>Sat</v>
      </c>
      <c r="AB2174" s="133" t="str">
        <f>IF(OR(G2174="Doomben",G2174="Eagle Farm"),"Q",IF(AND(Q2174&gt;1,Q2174&lt;55,Table1[[#This Row],[Source]]="Nat"),"Nat OK",IF(AND(Table1[[#This Row],[Source]]&lt;&gt;"Nat",Q2174&lt;55),"Poor &lt;55",IF(OR(G2174="Randwick",G2174="Flemington",G2174="Caulfield",G2174="Sandown Lake",G2174="Sandown Hill"),"Best","ave"))))</f>
        <v>Poor &lt;55</v>
      </c>
      <c r="AC2174" s="133">
        <f>IF(Q2174="","",IF(AB2174="Poor &lt;55",$AC$2*0.2%,IF(AND(AB2174="Q",AA2174&lt;&gt;"Wed"),$AC$2*0.4%,IF(AND(AB2174="Q",AA2174="Wed"),$AC$2*0.5%,IF(AND(AB2174="Ave",U2174=100),$AC$2*0.5%,IF(AND(AB2174="ave",U2174="",N2174=1,AG2174="Bush"),$AC$2*1%,IF(AND(AB2174="ave",U2174="",Q2174&gt;100),$AC$2*1.3%,IF(AND(AB2174="ave",U2174=""),$AC$2*1.2%,IF(AND(AB2174="Ave",U2174=200),$AC$2*1%,IF(AND(AB2174="Best",U2174=200),$AC$2*1.5%,IF(AND(AB2174="Best",U2174="",K2174&lt;&gt;"Pro Syd"),$AC$2*0.5%,IF(AND(AB2174="Best",U2174=""),$AC$2*1%,IF(AND(AB2174="Best",U2174=100,Table1[[#This Row],[State]]="NSW"),$AC$2*0.4%,IF(AND(AB2174="Best",U2174=100),$AC$2*1%,IF(Table1[[#This Row],[Adj]]="Nat OK",$AC$2*0.5%,"xxx")))))))))))))))</f>
        <v>20</v>
      </c>
      <c r="AD2174" s="133" t="str">
        <f t="shared" si="440"/>
        <v/>
      </c>
      <c r="AE2174" s="133">
        <f t="shared" si="441"/>
        <v>-20</v>
      </c>
      <c r="AF2174" s="133" t="str">
        <f>VLOOKUP(Table1[[#This Row],[Track]],$F$2672:$H$2715,2,FALSE)</f>
        <v>NSW</v>
      </c>
      <c r="AG2174" s="133" t="str">
        <f>VLOOKUP(Table1[[#This Row],[Track]],$F$2672:$H$2715,3,FALSE)</f>
        <v>-</v>
      </c>
      <c r="AH2174" s="133" t="str">
        <f>IF(Table1[[#This Row],[Date]]&lt;$AH$2,"",IF(Table1[[#This Row],[Date]]&lt;$AH$3,"Edge","Elite Combo"))</f>
        <v/>
      </c>
      <c r="AI2174" s="218">
        <f>Table1[[#This Row],[Time]]</f>
        <v>0.66666666666666663</v>
      </c>
      <c r="AJ2174" s="219" t="str">
        <f>Table1[[#This Row],[Track]]</f>
        <v>Randwick</v>
      </c>
      <c r="AK2174" s="216">
        <f>Table1[[#This Row],[Race ]]</f>
        <v>6</v>
      </c>
      <c r="AL2174" s="219">
        <f>Table1[[#This Row],[TAB]]</f>
        <v>2</v>
      </c>
      <c r="AM2174" s="219" t="str">
        <f>Table1[[#This Row],[Selection]]</f>
        <v>Eye Of The Fire</v>
      </c>
      <c r="AN2174" s="220" t="str">
        <f>Table1[[#This Row],[Sources]]</f>
        <v>E4-10</v>
      </c>
      <c r="AO2174" s="219">
        <f>Table1[[#This Row],[Scale Bet]]</f>
        <v>20</v>
      </c>
    </row>
    <row r="2175" spans="5:41" ht="16.5" customHeight="1" x14ac:dyDescent="0.25">
      <c r="E2175" s="185">
        <v>45654</v>
      </c>
      <c r="F2175" s="35">
        <v>0.66666666666666663</v>
      </c>
      <c r="G2175" s="36" t="s">
        <v>22</v>
      </c>
      <c r="H2175" s="36">
        <v>6</v>
      </c>
      <c r="I2175" s="36">
        <v>10</v>
      </c>
      <c r="J2175" s="36" t="s">
        <v>139</v>
      </c>
      <c r="K2175" s="36" t="s">
        <v>60</v>
      </c>
      <c r="L2175" s="165">
        <v>15</v>
      </c>
      <c r="M2175" s="134">
        <f t="shared" si="429"/>
        <v>15</v>
      </c>
      <c r="N2175" s="36">
        <f t="shared" si="430"/>
        <v>1</v>
      </c>
      <c r="O2175" s="135" t="str">
        <f t="shared" si="431"/>
        <v>Pro Syd-15</v>
      </c>
      <c r="P2175" s="186" t="str">
        <f t="shared" si="432"/>
        <v>OK</v>
      </c>
      <c r="Q2175" s="187">
        <f t="shared" si="433"/>
        <v>60</v>
      </c>
      <c r="R2175" s="150"/>
      <c r="S2175" s="187" t="str">
        <f t="shared" si="434"/>
        <v/>
      </c>
      <c r="T2175" s="136" t="str">
        <f t="shared" si="435"/>
        <v>Invader Zim</v>
      </c>
      <c r="U2175" s="137" t="str">
        <f>IF(P2175="","",IF(N2175=1,"",IF(Q2175="","",IF(Q2175&lt;=100,100,IF(Table1[[#This Row],[Day]]="Wed",100,200)))))</f>
        <v/>
      </c>
      <c r="V2175" s="137" t="str">
        <f t="shared" si="436"/>
        <v/>
      </c>
      <c r="W2175" s="137" t="str">
        <f t="shared" si="437"/>
        <v/>
      </c>
      <c r="X2175" s="133">
        <f>100</f>
        <v>100</v>
      </c>
      <c r="Y2175" s="133" t="str">
        <f t="shared" si="438"/>
        <v/>
      </c>
      <c r="Z2175" s="133">
        <f t="shared" si="439"/>
        <v>-100</v>
      </c>
      <c r="AA2175" s="134" t="str">
        <f>TEXT(Table1[[#This Row],[Date]],"DDD")</f>
        <v>Sat</v>
      </c>
      <c r="AB2175" s="133" t="str">
        <f>IF(OR(G2175="Doomben",G2175="Eagle Farm"),"Q",IF(AND(Q2175&gt;1,Q2175&lt;55,Table1[[#This Row],[Source]]="Nat"),"Nat OK",IF(AND(Table1[[#This Row],[Source]]&lt;&gt;"Nat",Q2175&lt;55),"Poor &lt;55",IF(OR(G2175="Randwick",G2175="Flemington",G2175="Caulfield",G2175="Sandown Lake",G2175="Sandown Hill"),"Best","ave"))))</f>
        <v>Best</v>
      </c>
      <c r="AC2175" s="133">
        <f>IF(Q2175="","",IF(AB2175="Poor &lt;55",$AC$2*0.2%,IF(AND(AB2175="Q",AA2175&lt;&gt;"Wed"),$AC$2*0.4%,IF(AND(AB2175="Q",AA2175="Wed"),$AC$2*0.5%,IF(AND(AB2175="Ave",U2175=100),$AC$2*0.5%,IF(AND(AB2175="ave",U2175="",N2175=1,AG2175="Bush"),$AC$2*1%,IF(AND(AB2175="ave",U2175="",Q2175&gt;100),$AC$2*1.3%,IF(AND(AB2175="ave",U2175=""),$AC$2*1.2%,IF(AND(AB2175="Ave",U2175=200),$AC$2*1%,IF(AND(AB2175="Best",U2175=200),$AC$2*1.5%,IF(AND(AB2175="Best",U2175="",K2175&lt;&gt;"Pro Syd"),$AC$2*0.5%,IF(AND(AB2175="Best",U2175=""),$AC$2*1%,IF(AND(AB2175="Best",U2175=100,Table1[[#This Row],[State]]="NSW"),$AC$2*0.4%,IF(AND(AB2175="Best",U2175=100),$AC$2*1%,IF(Table1[[#This Row],[Adj]]="Nat OK",$AC$2*0.5%,"xxx")))))))))))))))</f>
        <v>100</v>
      </c>
      <c r="AD2175" s="133" t="str">
        <f t="shared" si="440"/>
        <v/>
      </c>
      <c r="AE2175" s="133">
        <f t="shared" si="441"/>
        <v>-100</v>
      </c>
      <c r="AF2175" s="133" t="str">
        <f>VLOOKUP(Table1[[#This Row],[Track]],$F$2672:$H$2715,2,FALSE)</f>
        <v>NSW</v>
      </c>
      <c r="AG2175" s="133" t="str">
        <f>VLOOKUP(Table1[[#This Row],[Track]],$F$2672:$H$2715,3,FALSE)</f>
        <v>-</v>
      </c>
      <c r="AH2175" s="133" t="str">
        <f>IF(Table1[[#This Row],[Date]]&lt;$AH$2,"",IF(Table1[[#This Row],[Date]]&lt;$AH$3,"Edge","Elite Combo"))</f>
        <v/>
      </c>
      <c r="AI2175" s="218">
        <f>Table1[[#This Row],[Time]]</f>
        <v>0.66666666666666663</v>
      </c>
      <c r="AJ2175" s="219" t="str">
        <f>Table1[[#This Row],[Track]]</f>
        <v>Randwick</v>
      </c>
      <c r="AK2175" s="216">
        <f>Table1[[#This Row],[Race ]]</f>
        <v>6</v>
      </c>
      <c r="AL2175" s="219">
        <f>Table1[[#This Row],[TAB]]</f>
        <v>10</v>
      </c>
      <c r="AM2175" s="219" t="str">
        <f>Table1[[#This Row],[Selection]]</f>
        <v>Invader Zim</v>
      </c>
      <c r="AN2175" s="220" t="str">
        <f>Table1[[#This Row],[Sources]]</f>
        <v>Pro Syd-15</v>
      </c>
      <c r="AO2175" s="219">
        <f>Table1[[#This Row],[Scale Bet]]</f>
        <v>100</v>
      </c>
    </row>
    <row r="2176" spans="5:41" ht="16.5" customHeight="1" x14ac:dyDescent="0.25">
      <c r="E2176" s="185">
        <v>45654</v>
      </c>
      <c r="F2176" s="35">
        <v>0.68055555555555558</v>
      </c>
      <c r="G2176" s="36" t="s">
        <v>100</v>
      </c>
      <c r="H2176" s="36">
        <v>8</v>
      </c>
      <c r="I2176" s="36">
        <v>3</v>
      </c>
      <c r="J2176" s="36" t="s">
        <v>531</v>
      </c>
      <c r="K2176" s="36" t="s">
        <v>1</v>
      </c>
      <c r="L2176" s="165">
        <v>20</v>
      </c>
      <c r="M2176" s="134">
        <f t="shared" si="429"/>
        <v>33</v>
      </c>
      <c r="N2176" s="36">
        <f t="shared" si="430"/>
        <v>2</v>
      </c>
      <c r="O2176" s="135" t="str">
        <f t="shared" si="431"/>
        <v>E4-20/Nat-13</v>
      </c>
      <c r="P2176" s="186" t="str">
        <f t="shared" si="432"/>
        <v>OK</v>
      </c>
      <c r="Q2176" s="187">
        <f t="shared" si="433"/>
        <v>132</v>
      </c>
      <c r="R2176" s="150">
        <v>4.2</v>
      </c>
      <c r="S2176" s="187">
        <f t="shared" si="434"/>
        <v>554.4</v>
      </c>
      <c r="T2176" s="136" t="str">
        <f t="shared" si="435"/>
        <v>Howlin Rain</v>
      </c>
      <c r="U2176" s="137">
        <f>IF(P2176="","",IF(N2176=1,"",IF(Q2176="","",IF(Q2176&lt;=100,100,IF(Table1[[#This Row],[Day]]="Wed",100,200)))))</f>
        <v>200</v>
      </c>
      <c r="V2176" s="137">
        <f t="shared" si="436"/>
        <v>840</v>
      </c>
      <c r="W2176" s="137">
        <f t="shared" si="437"/>
        <v>640</v>
      </c>
      <c r="X2176" s="133">
        <f>100</f>
        <v>100</v>
      </c>
      <c r="Y2176" s="133">
        <f t="shared" si="438"/>
        <v>420</v>
      </c>
      <c r="Z2176" s="133">
        <f t="shared" si="439"/>
        <v>320</v>
      </c>
      <c r="AA2176" s="134" t="str">
        <f>TEXT(Table1[[#This Row],[Date]],"DDD")</f>
        <v>Sat</v>
      </c>
      <c r="AB2176" s="133" t="str">
        <f>IF(OR(G2176="Doomben",G2176="Eagle Farm"),"Q",IF(AND(Q2176&gt;1,Q2176&lt;55,Table1[[#This Row],[Source]]="Nat"),"Nat OK",IF(AND(Table1[[#This Row],[Source]]&lt;&gt;"Nat",Q2176&lt;55),"Poor &lt;55",IF(OR(G2176="Randwick",G2176="Flemington",G2176="Caulfield",G2176="Sandown Lake",G2176="Sandown Hill"),"Best","ave"))))</f>
        <v>ave</v>
      </c>
      <c r="AC2176" s="133">
        <f>IF(Q2176="","",IF(AB2176="Poor &lt;55",$AC$2*0.2%,IF(AND(AB2176="Q",AA2176&lt;&gt;"Wed"),$AC$2*0.4%,IF(AND(AB2176="Q",AA2176="Wed"),$AC$2*0.5%,IF(AND(AB2176="Ave",U2176=100),$AC$2*0.5%,IF(AND(AB2176="ave",U2176="",N2176=1,AG2176="Bush"),$AC$2*1%,IF(AND(AB2176="ave",U2176="",Q2176&gt;100),$AC$2*1.3%,IF(AND(AB2176="ave",U2176=""),$AC$2*1.2%,IF(AND(AB2176="Ave",U2176=200),$AC$2*1%,IF(AND(AB2176="Best",U2176=200),$AC$2*1.5%,IF(AND(AB2176="Best",U2176="",K2176&lt;&gt;"Pro Syd"),$AC$2*0.5%,IF(AND(AB2176="Best",U2176=""),$AC$2*1%,IF(AND(AB2176="Best",U2176=100,Table1[[#This Row],[State]]="NSW"),$AC$2*0.4%,IF(AND(AB2176="Best",U2176=100),$AC$2*1%,IF(Table1[[#This Row],[Adj]]="Nat OK",$AC$2*0.5%,"xxx")))))))))))))))</f>
        <v>100</v>
      </c>
      <c r="AD2176" s="133">
        <f t="shared" si="440"/>
        <v>420</v>
      </c>
      <c r="AE2176" s="133">
        <f t="shared" si="441"/>
        <v>320</v>
      </c>
      <c r="AF2176" s="133" t="str">
        <f>VLOOKUP(Table1[[#This Row],[Track]],$F$2672:$H$2715,2,FALSE)</f>
        <v>Vic</v>
      </c>
      <c r="AG2176" s="133" t="str">
        <f>VLOOKUP(Table1[[#This Row],[Track]],$F$2672:$H$2715,3,FALSE)</f>
        <v>-</v>
      </c>
      <c r="AH2176" s="133" t="str">
        <f>IF(Table1[[#This Row],[Date]]&lt;$AH$2,"",IF(Table1[[#This Row],[Date]]&lt;$AH$3,"Edge","Elite Combo"))</f>
        <v/>
      </c>
      <c r="AI2176" s="218">
        <f>Table1[[#This Row],[Time]]</f>
        <v>0.68055555555555558</v>
      </c>
      <c r="AJ2176" s="219" t="str">
        <f>Table1[[#This Row],[Track]]</f>
        <v>Moonee Valley</v>
      </c>
      <c r="AK2176" s="216">
        <f>Table1[[#This Row],[Race ]]</f>
        <v>8</v>
      </c>
      <c r="AL2176" s="219">
        <f>Table1[[#This Row],[TAB]]</f>
        <v>3</v>
      </c>
      <c r="AM2176" s="219" t="str">
        <f>Table1[[#This Row],[Selection]]</f>
        <v>Howlin Rain</v>
      </c>
      <c r="AN2176" s="220" t="str">
        <f>Table1[[#This Row],[Sources]]</f>
        <v>E4-20/Nat-13</v>
      </c>
      <c r="AO2176" s="219">
        <f>Table1[[#This Row],[Scale Bet]]</f>
        <v>100</v>
      </c>
    </row>
    <row r="2177" spans="5:41" ht="16.5" customHeight="1" x14ac:dyDescent="0.25">
      <c r="E2177" s="185">
        <v>45654</v>
      </c>
      <c r="F2177" s="35">
        <v>0.68055555555555558</v>
      </c>
      <c r="G2177" s="36" t="s">
        <v>100</v>
      </c>
      <c r="H2177" s="36">
        <v>8</v>
      </c>
      <c r="I2177" s="36">
        <v>3</v>
      </c>
      <c r="J2177" s="36" t="s">
        <v>531</v>
      </c>
      <c r="K2177" s="36" t="s">
        <v>13</v>
      </c>
      <c r="L2177" s="165">
        <v>13</v>
      </c>
      <c r="M2177" s="134" t="str">
        <f t="shared" si="429"/>
        <v/>
      </c>
      <c r="N2177" s="36" t="str">
        <f t="shared" si="430"/>
        <v/>
      </c>
      <c r="O2177" s="135" t="str">
        <f t="shared" si="431"/>
        <v/>
      </c>
      <c r="P2177" s="186" t="str">
        <f t="shared" si="432"/>
        <v>OK</v>
      </c>
      <c r="Q2177" s="187" t="str">
        <f t="shared" si="433"/>
        <v/>
      </c>
      <c r="R2177" s="150">
        <v>4.2</v>
      </c>
      <c r="S2177" s="187" t="str">
        <f t="shared" si="434"/>
        <v/>
      </c>
      <c r="T2177" s="136" t="str">
        <f t="shared" si="435"/>
        <v>Howlin Rain</v>
      </c>
      <c r="U2177" s="137" t="str">
        <f>IF(P2177="","",IF(N2177=1,"",IF(Q2177="","",IF(Q2177&lt;=100,100,IF(Table1[[#This Row],[Day]]="Wed",100,200)))))</f>
        <v/>
      </c>
      <c r="V2177" s="137" t="str">
        <f t="shared" si="436"/>
        <v/>
      </c>
      <c r="W2177" s="137" t="str">
        <f t="shared" si="437"/>
        <v/>
      </c>
      <c r="X2177" s="133">
        <f>100</f>
        <v>100</v>
      </c>
      <c r="Y2177" s="133">
        <f t="shared" si="438"/>
        <v>420</v>
      </c>
      <c r="Z2177" s="133">
        <f t="shared" si="439"/>
        <v>320</v>
      </c>
      <c r="AA2177" s="134" t="str">
        <f>TEXT(Table1[[#This Row],[Date]],"DDD")</f>
        <v>Sat</v>
      </c>
      <c r="AB2177" s="133" t="str">
        <f>IF(OR(G2177="Doomben",G2177="Eagle Farm"),"Q",IF(AND(Q2177&gt;1,Q2177&lt;55,Table1[[#This Row],[Source]]="Nat"),"Nat OK",IF(AND(Table1[[#This Row],[Source]]&lt;&gt;"Nat",Q2177&lt;55),"Poor &lt;55",IF(OR(G2177="Randwick",G2177="Flemington",G2177="Caulfield",G2177="Sandown Lake",G2177="Sandown Hill"),"Best","ave"))))</f>
        <v>ave</v>
      </c>
      <c r="AC2177" s="133" t="str">
        <f>IF(Q2177="","",IF(AB2177="Poor &lt;55",$AC$2*0.2%,IF(AND(AB2177="Q",AA2177&lt;&gt;"Wed"),$AC$2*0.4%,IF(AND(AB2177="Q",AA2177="Wed"),$AC$2*0.5%,IF(AND(AB2177="Ave",U2177=100),$AC$2*0.5%,IF(AND(AB2177="ave",U2177="",N2177=1,AG2177="Bush"),$AC$2*1%,IF(AND(AB2177="ave",U2177="",Q2177&gt;100),$AC$2*1.3%,IF(AND(AB2177="ave",U2177=""),$AC$2*1.2%,IF(AND(AB2177="Ave",U2177=200),$AC$2*1%,IF(AND(AB2177="Best",U2177=200),$AC$2*1.5%,IF(AND(AB2177="Best",U2177="",K2177&lt;&gt;"Pro Syd"),$AC$2*0.5%,IF(AND(AB2177="Best",U2177=""),$AC$2*1%,IF(AND(AB2177="Best",U2177=100,Table1[[#This Row],[State]]="NSW"),$AC$2*0.4%,IF(AND(AB2177="Best",U2177=100),$AC$2*1%,IF(Table1[[#This Row],[Adj]]="Nat OK",$AC$2*0.5%,"xxx")))))))))))))))</f>
        <v/>
      </c>
      <c r="AD2177" s="133" t="str">
        <f t="shared" si="440"/>
        <v/>
      </c>
      <c r="AE2177" s="133" t="str">
        <f t="shared" si="441"/>
        <v/>
      </c>
      <c r="AF2177" s="133" t="str">
        <f>VLOOKUP(Table1[[#This Row],[Track]],$F$2672:$H$2715,2,FALSE)</f>
        <v>Vic</v>
      </c>
      <c r="AG2177" s="133" t="str">
        <f>VLOOKUP(Table1[[#This Row],[Track]],$F$2672:$H$2715,3,FALSE)</f>
        <v>-</v>
      </c>
      <c r="AH2177" s="133" t="str">
        <f>IF(Table1[[#This Row],[Date]]&lt;$AH$2,"",IF(Table1[[#This Row],[Date]]&lt;$AH$3,"Edge","Elite Combo"))</f>
        <v/>
      </c>
      <c r="AI2177" s="218">
        <f>Table1[[#This Row],[Time]]</f>
        <v>0.68055555555555558</v>
      </c>
      <c r="AJ2177" s="219" t="str">
        <f>Table1[[#This Row],[Track]]</f>
        <v>Moonee Valley</v>
      </c>
      <c r="AK2177" s="216">
        <f>Table1[[#This Row],[Race ]]</f>
        <v>8</v>
      </c>
      <c r="AL2177" s="219">
        <f>Table1[[#This Row],[TAB]]</f>
        <v>3</v>
      </c>
      <c r="AM2177" s="219" t="str">
        <f>Table1[[#This Row],[Selection]]</f>
        <v>Howlin Rain</v>
      </c>
      <c r="AN2177" s="220" t="str">
        <f>Table1[[#This Row],[Sources]]</f>
        <v/>
      </c>
      <c r="AO2177" s="219" t="str">
        <f>Table1[[#This Row],[Scale Bet]]</f>
        <v/>
      </c>
    </row>
    <row r="2178" spans="5:41" ht="16.5" customHeight="1" x14ac:dyDescent="0.25">
      <c r="E2178" s="185">
        <v>45654</v>
      </c>
      <c r="F2178" s="35">
        <v>0.68055555555555558</v>
      </c>
      <c r="G2178" s="36" t="s">
        <v>100</v>
      </c>
      <c r="H2178" s="36">
        <v>8</v>
      </c>
      <c r="I2178" s="36">
        <v>3</v>
      </c>
      <c r="J2178" s="36" t="s">
        <v>117</v>
      </c>
      <c r="K2178" s="36" t="s">
        <v>40</v>
      </c>
      <c r="L2178" s="165">
        <v>15</v>
      </c>
      <c r="M2178" s="134">
        <f t="shared" si="429"/>
        <v>15</v>
      </c>
      <c r="N2178" s="36">
        <f t="shared" si="430"/>
        <v>1</v>
      </c>
      <c r="O2178" s="135" t="str">
        <f t="shared" si="431"/>
        <v>Edge-15</v>
      </c>
      <c r="P2178" s="186" t="str">
        <f t="shared" si="432"/>
        <v>OK</v>
      </c>
      <c r="Q2178" s="187">
        <f t="shared" si="433"/>
        <v>60</v>
      </c>
      <c r="R2178" s="150">
        <v>4.2</v>
      </c>
      <c r="S2178" s="187">
        <f t="shared" si="434"/>
        <v>252</v>
      </c>
      <c r="T2178" s="136" t="str">
        <f t="shared" si="435"/>
        <v>Howlin' Rain</v>
      </c>
      <c r="U2178" s="137" t="str">
        <f>IF(P2178="","",IF(N2178=1,"",IF(Q2178="","",IF(Q2178&lt;=100,100,IF(Table1[[#This Row],[Day]]="Wed",100,200)))))</f>
        <v/>
      </c>
      <c r="V2178" s="137" t="str">
        <f t="shared" si="436"/>
        <v/>
      </c>
      <c r="W2178" s="137" t="str">
        <f t="shared" si="437"/>
        <v/>
      </c>
      <c r="X2178" s="133">
        <f>100</f>
        <v>100</v>
      </c>
      <c r="Y2178" s="133">
        <f t="shared" si="438"/>
        <v>420</v>
      </c>
      <c r="Z2178" s="133">
        <f t="shared" si="439"/>
        <v>320</v>
      </c>
      <c r="AA2178" s="134" t="str">
        <f>TEXT(Table1[[#This Row],[Date]],"DDD")</f>
        <v>Sat</v>
      </c>
      <c r="AB2178" s="133" t="str">
        <f>IF(OR(G2178="Doomben",G2178="Eagle Farm"),"Q",IF(AND(Q2178&gt;1,Q2178&lt;55,Table1[[#This Row],[Source]]="Nat"),"Nat OK",IF(AND(Table1[[#This Row],[Source]]&lt;&gt;"Nat",Q2178&lt;55),"Poor &lt;55",IF(OR(G2178="Randwick",G2178="Flemington",G2178="Caulfield",G2178="Sandown Lake",G2178="Sandown Hill"),"Best","ave"))))</f>
        <v>ave</v>
      </c>
      <c r="AC2178" s="133">
        <f>IF(Q2178="","",IF(AB2178="Poor &lt;55",$AC$2*0.2%,IF(AND(AB2178="Q",AA2178&lt;&gt;"Wed"),$AC$2*0.4%,IF(AND(AB2178="Q",AA2178="Wed"),$AC$2*0.5%,IF(AND(AB2178="Ave",U2178=100),$AC$2*0.5%,IF(AND(AB2178="ave",U2178="",N2178=1,AG2178="Bush"),$AC$2*1%,IF(AND(AB2178="ave",U2178="",Q2178&gt;100),$AC$2*1.3%,IF(AND(AB2178="ave",U2178=""),$AC$2*1.2%,IF(AND(AB2178="Ave",U2178=200),$AC$2*1%,IF(AND(AB2178="Best",U2178=200),$AC$2*1.5%,IF(AND(AB2178="Best",U2178="",K2178&lt;&gt;"Pro Syd"),$AC$2*0.5%,IF(AND(AB2178="Best",U2178=""),$AC$2*1%,IF(AND(AB2178="Best",U2178=100,Table1[[#This Row],[State]]="NSW"),$AC$2*0.4%,IF(AND(AB2178="Best",U2178=100),$AC$2*1%,IF(Table1[[#This Row],[Adj]]="Nat OK",$AC$2*0.5%,"xxx")))))))))))))))</f>
        <v>120</v>
      </c>
      <c r="AD2178" s="133">
        <f t="shared" si="440"/>
        <v>504</v>
      </c>
      <c r="AE2178" s="133">
        <f t="shared" si="441"/>
        <v>384</v>
      </c>
      <c r="AF2178" s="133" t="str">
        <f>VLOOKUP(Table1[[#This Row],[Track]],$F$2672:$H$2715,2,FALSE)</f>
        <v>Vic</v>
      </c>
      <c r="AG2178" s="133" t="str">
        <f>VLOOKUP(Table1[[#This Row],[Track]],$F$2672:$H$2715,3,FALSE)</f>
        <v>-</v>
      </c>
      <c r="AH2178" s="133" t="str">
        <f>IF(Table1[[#This Row],[Date]]&lt;$AH$2,"",IF(Table1[[#This Row],[Date]]&lt;$AH$3,"Edge","Elite Combo"))</f>
        <v/>
      </c>
      <c r="AI2178" s="218">
        <f>Table1[[#This Row],[Time]]</f>
        <v>0.68055555555555558</v>
      </c>
      <c r="AJ2178" s="219" t="str">
        <f>Table1[[#This Row],[Track]]</f>
        <v>Moonee Valley</v>
      </c>
      <c r="AK2178" s="216">
        <f>Table1[[#This Row],[Race ]]</f>
        <v>8</v>
      </c>
      <c r="AL2178" s="219">
        <f>Table1[[#This Row],[TAB]]</f>
        <v>3</v>
      </c>
      <c r="AM2178" s="219" t="str">
        <f>Table1[[#This Row],[Selection]]</f>
        <v>Howlin' Rain</v>
      </c>
      <c r="AN2178" s="220" t="str">
        <f>Table1[[#This Row],[Sources]]</f>
        <v>Edge-15</v>
      </c>
      <c r="AO2178" s="219">
        <f>Table1[[#This Row],[Scale Bet]]</f>
        <v>120</v>
      </c>
    </row>
    <row r="2179" spans="5:41" ht="16.5" customHeight="1" x14ac:dyDescent="0.25">
      <c r="E2179" s="185">
        <v>45654</v>
      </c>
      <c r="F2179" s="35">
        <v>0.69444444444444442</v>
      </c>
      <c r="G2179" s="36" t="s">
        <v>22</v>
      </c>
      <c r="H2179" s="36">
        <v>7</v>
      </c>
      <c r="I2179" s="36">
        <v>3</v>
      </c>
      <c r="J2179" s="36" t="s">
        <v>118</v>
      </c>
      <c r="K2179" s="36" t="s">
        <v>1</v>
      </c>
      <c r="L2179" s="165">
        <v>10</v>
      </c>
      <c r="M2179" s="134">
        <f t="shared" si="429"/>
        <v>10</v>
      </c>
      <c r="N2179" s="36">
        <f t="shared" si="430"/>
        <v>1</v>
      </c>
      <c r="O2179" s="135" t="str">
        <f t="shared" si="431"/>
        <v>E4-10</v>
      </c>
      <c r="P2179" s="186" t="str">
        <f t="shared" si="432"/>
        <v>OK</v>
      </c>
      <c r="Q2179" s="187">
        <f t="shared" si="433"/>
        <v>40</v>
      </c>
      <c r="R2179" s="150"/>
      <c r="S2179" s="187" t="str">
        <f t="shared" si="434"/>
        <v/>
      </c>
      <c r="T2179" s="136" t="str">
        <f t="shared" si="435"/>
        <v>Midnight Opal</v>
      </c>
      <c r="U2179" s="137" t="str">
        <f>IF(P2179="","",IF(N2179=1,"",IF(Q2179="","",IF(Q2179&lt;=100,100,IF(Table1[[#This Row],[Day]]="Wed",100,200)))))</f>
        <v/>
      </c>
      <c r="V2179" s="137" t="str">
        <f t="shared" si="436"/>
        <v/>
      </c>
      <c r="W2179" s="137" t="str">
        <f t="shared" si="437"/>
        <v/>
      </c>
      <c r="X2179" s="133">
        <f>100</f>
        <v>100</v>
      </c>
      <c r="Y2179" s="133" t="str">
        <f t="shared" si="438"/>
        <v/>
      </c>
      <c r="Z2179" s="133">
        <f t="shared" si="439"/>
        <v>-100</v>
      </c>
      <c r="AA2179" s="134" t="str">
        <f>TEXT(Table1[[#This Row],[Date]],"DDD")</f>
        <v>Sat</v>
      </c>
      <c r="AB2179" s="133" t="str">
        <f>IF(OR(G2179="Doomben",G2179="Eagle Farm"),"Q",IF(AND(Q2179&gt;1,Q2179&lt;55,Table1[[#This Row],[Source]]="Nat"),"Nat OK",IF(AND(Table1[[#This Row],[Source]]&lt;&gt;"Nat",Q2179&lt;55),"Poor &lt;55",IF(OR(G2179="Randwick",G2179="Flemington",G2179="Caulfield",G2179="Sandown Lake",G2179="Sandown Hill"),"Best","ave"))))</f>
        <v>Poor &lt;55</v>
      </c>
      <c r="AC2179" s="133">
        <f>IF(Q2179="","",IF(AB2179="Poor &lt;55",$AC$2*0.2%,IF(AND(AB2179="Q",AA2179&lt;&gt;"Wed"),$AC$2*0.4%,IF(AND(AB2179="Q",AA2179="Wed"),$AC$2*0.5%,IF(AND(AB2179="Ave",U2179=100),$AC$2*0.5%,IF(AND(AB2179="ave",U2179="",N2179=1,AG2179="Bush"),$AC$2*1%,IF(AND(AB2179="ave",U2179="",Q2179&gt;100),$AC$2*1.3%,IF(AND(AB2179="ave",U2179=""),$AC$2*1.2%,IF(AND(AB2179="Ave",U2179=200),$AC$2*1%,IF(AND(AB2179="Best",U2179=200),$AC$2*1.5%,IF(AND(AB2179="Best",U2179="",K2179&lt;&gt;"Pro Syd"),$AC$2*0.5%,IF(AND(AB2179="Best",U2179=""),$AC$2*1%,IF(AND(AB2179="Best",U2179=100,Table1[[#This Row],[State]]="NSW"),$AC$2*0.4%,IF(AND(AB2179="Best",U2179=100),$AC$2*1%,IF(Table1[[#This Row],[Adj]]="Nat OK",$AC$2*0.5%,"xxx")))))))))))))))</f>
        <v>20</v>
      </c>
      <c r="AD2179" s="133" t="str">
        <f t="shared" si="440"/>
        <v/>
      </c>
      <c r="AE2179" s="133">
        <f t="shared" si="441"/>
        <v>-20</v>
      </c>
      <c r="AF2179" s="133" t="str">
        <f>VLOOKUP(Table1[[#This Row],[Track]],$F$2672:$H$2715,2,FALSE)</f>
        <v>NSW</v>
      </c>
      <c r="AG2179" s="133" t="str">
        <f>VLOOKUP(Table1[[#This Row],[Track]],$F$2672:$H$2715,3,FALSE)</f>
        <v>-</v>
      </c>
      <c r="AH2179" s="133" t="str">
        <f>IF(Table1[[#This Row],[Date]]&lt;$AH$2,"",IF(Table1[[#This Row],[Date]]&lt;$AH$3,"Edge","Elite Combo"))</f>
        <v/>
      </c>
      <c r="AI2179" s="218">
        <f>Table1[[#This Row],[Time]]</f>
        <v>0.69444444444444442</v>
      </c>
      <c r="AJ2179" s="219" t="str">
        <f>Table1[[#This Row],[Track]]</f>
        <v>Randwick</v>
      </c>
      <c r="AK2179" s="216">
        <f>Table1[[#This Row],[Race ]]</f>
        <v>7</v>
      </c>
      <c r="AL2179" s="219">
        <f>Table1[[#This Row],[TAB]]</f>
        <v>3</v>
      </c>
      <c r="AM2179" s="219" t="str">
        <f>Table1[[#This Row],[Selection]]</f>
        <v>Midnight Opal</v>
      </c>
      <c r="AN2179" s="220" t="str">
        <f>Table1[[#This Row],[Sources]]</f>
        <v>E4-10</v>
      </c>
      <c r="AO2179" s="219">
        <f>Table1[[#This Row],[Scale Bet]]</f>
        <v>20</v>
      </c>
    </row>
    <row r="2180" spans="5:41" ht="16.5" customHeight="1" x14ac:dyDescent="0.25">
      <c r="E2180" s="185">
        <v>45654</v>
      </c>
      <c r="F2180" s="35">
        <v>0.70833333333333337</v>
      </c>
      <c r="G2180" s="36" t="s">
        <v>100</v>
      </c>
      <c r="H2180" s="36">
        <v>9</v>
      </c>
      <c r="I2180" s="36">
        <v>10</v>
      </c>
      <c r="J2180" s="36" t="s">
        <v>532</v>
      </c>
      <c r="K2180" s="36" t="s">
        <v>1</v>
      </c>
      <c r="L2180" s="165">
        <v>10</v>
      </c>
      <c r="M2180" s="134">
        <f t="shared" si="429"/>
        <v>23</v>
      </c>
      <c r="N2180" s="36">
        <f t="shared" si="430"/>
        <v>2</v>
      </c>
      <c r="O2180" s="135" t="str">
        <f t="shared" si="431"/>
        <v>E4-10/Nat-13</v>
      </c>
      <c r="P2180" s="186" t="str">
        <f t="shared" si="432"/>
        <v>OK</v>
      </c>
      <c r="Q2180" s="187">
        <f t="shared" si="433"/>
        <v>92</v>
      </c>
      <c r="R2180" s="150"/>
      <c r="S2180" s="187" t="str">
        <f t="shared" si="434"/>
        <v/>
      </c>
      <c r="T2180" s="136" t="str">
        <f t="shared" si="435"/>
        <v>Bold Soul</v>
      </c>
      <c r="U2180" s="137">
        <f>IF(P2180="","",IF(N2180=1,"",IF(Q2180="","",IF(Q2180&lt;=100,100,IF(Table1[[#This Row],[Day]]="Wed",100,200)))))</f>
        <v>100</v>
      </c>
      <c r="V2180" s="137" t="str">
        <f t="shared" si="436"/>
        <v/>
      </c>
      <c r="W2180" s="137">
        <f t="shared" si="437"/>
        <v>-100</v>
      </c>
      <c r="X2180" s="133">
        <f>100</f>
        <v>100</v>
      </c>
      <c r="Y2180" s="133" t="str">
        <f t="shared" si="438"/>
        <v/>
      </c>
      <c r="Z2180" s="133">
        <f t="shared" si="439"/>
        <v>-100</v>
      </c>
      <c r="AA2180" s="134" t="str">
        <f>TEXT(Table1[[#This Row],[Date]],"DDD")</f>
        <v>Sat</v>
      </c>
      <c r="AB2180" s="133" t="str">
        <f>IF(OR(G2180="Doomben",G2180="Eagle Farm"),"Q",IF(AND(Q2180&gt;1,Q2180&lt;55,Table1[[#This Row],[Source]]="Nat"),"Nat OK",IF(AND(Table1[[#This Row],[Source]]&lt;&gt;"Nat",Q2180&lt;55),"Poor &lt;55",IF(OR(G2180="Randwick",G2180="Flemington",G2180="Caulfield",G2180="Sandown Lake",G2180="Sandown Hill"),"Best","ave"))))</f>
        <v>ave</v>
      </c>
      <c r="AC2180" s="133">
        <f>IF(Q2180="","",IF(AB2180="Poor &lt;55",$AC$2*0.2%,IF(AND(AB2180="Q",AA2180&lt;&gt;"Wed"),$AC$2*0.4%,IF(AND(AB2180="Q",AA2180="Wed"),$AC$2*0.5%,IF(AND(AB2180="Ave",U2180=100),$AC$2*0.5%,IF(AND(AB2180="ave",U2180="",N2180=1,AG2180="Bush"),$AC$2*1%,IF(AND(AB2180="ave",U2180="",Q2180&gt;100),$AC$2*1.3%,IF(AND(AB2180="ave",U2180=""),$AC$2*1.2%,IF(AND(AB2180="Ave",U2180=200),$AC$2*1%,IF(AND(AB2180="Best",U2180=200),$AC$2*1.5%,IF(AND(AB2180="Best",U2180="",K2180&lt;&gt;"Pro Syd"),$AC$2*0.5%,IF(AND(AB2180="Best",U2180=""),$AC$2*1%,IF(AND(AB2180="Best",U2180=100,Table1[[#This Row],[State]]="NSW"),$AC$2*0.4%,IF(AND(AB2180="Best",U2180=100),$AC$2*1%,IF(Table1[[#This Row],[Adj]]="Nat OK",$AC$2*0.5%,"xxx")))))))))))))))</f>
        <v>50</v>
      </c>
      <c r="AD2180" s="133" t="str">
        <f t="shared" si="440"/>
        <v/>
      </c>
      <c r="AE2180" s="133">
        <f t="shared" si="441"/>
        <v>-50</v>
      </c>
      <c r="AF2180" s="133" t="str">
        <f>VLOOKUP(Table1[[#This Row],[Track]],$F$2672:$H$2715,2,FALSE)</f>
        <v>Vic</v>
      </c>
      <c r="AG2180" s="133" t="str">
        <f>VLOOKUP(Table1[[#This Row],[Track]],$F$2672:$H$2715,3,FALSE)</f>
        <v>-</v>
      </c>
      <c r="AH2180" s="133" t="str">
        <f>IF(Table1[[#This Row],[Date]]&lt;$AH$2,"",IF(Table1[[#This Row],[Date]]&lt;$AH$3,"Edge","Elite Combo"))</f>
        <v/>
      </c>
      <c r="AI2180" s="218">
        <f>Table1[[#This Row],[Time]]</f>
        <v>0.70833333333333337</v>
      </c>
      <c r="AJ2180" s="219" t="str">
        <f>Table1[[#This Row],[Track]]</f>
        <v>Moonee Valley</v>
      </c>
      <c r="AK2180" s="216">
        <f>Table1[[#This Row],[Race ]]</f>
        <v>9</v>
      </c>
      <c r="AL2180" s="219">
        <f>Table1[[#This Row],[TAB]]</f>
        <v>10</v>
      </c>
      <c r="AM2180" s="219" t="str">
        <f>Table1[[#This Row],[Selection]]</f>
        <v>Bold Soul</v>
      </c>
      <c r="AN2180" s="220" t="str">
        <f>Table1[[#This Row],[Sources]]</f>
        <v>E4-10/Nat-13</v>
      </c>
      <c r="AO2180" s="219">
        <f>Table1[[#This Row],[Scale Bet]]</f>
        <v>50</v>
      </c>
    </row>
    <row r="2181" spans="5:41" ht="16.5" customHeight="1" x14ac:dyDescent="0.25">
      <c r="E2181" s="185">
        <v>45654</v>
      </c>
      <c r="F2181" s="35">
        <v>0.70833333333333337</v>
      </c>
      <c r="G2181" s="36" t="s">
        <v>100</v>
      </c>
      <c r="H2181" s="36">
        <v>9</v>
      </c>
      <c r="I2181" s="36">
        <v>10</v>
      </c>
      <c r="J2181" s="36" t="s">
        <v>532</v>
      </c>
      <c r="K2181" s="36" t="s">
        <v>13</v>
      </c>
      <c r="L2181" s="165">
        <v>13</v>
      </c>
      <c r="M2181" s="134" t="str">
        <f t="shared" si="429"/>
        <v/>
      </c>
      <c r="N2181" s="36" t="str">
        <f t="shared" si="430"/>
        <v/>
      </c>
      <c r="O2181" s="135" t="str">
        <f t="shared" si="431"/>
        <v/>
      </c>
      <c r="P2181" s="186" t="str">
        <f t="shared" si="432"/>
        <v>OK</v>
      </c>
      <c r="Q2181" s="187" t="str">
        <f t="shared" si="433"/>
        <v/>
      </c>
      <c r="R2181" s="150"/>
      <c r="S2181" s="187" t="str">
        <f t="shared" si="434"/>
        <v/>
      </c>
      <c r="T2181" s="136" t="str">
        <f t="shared" si="435"/>
        <v>Bold Soul</v>
      </c>
      <c r="U2181" s="137" t="str">
        <f>IF(P2181="","",IF(N2181=1,"",IF(Q2181="","",IF(Q2181&lt;=100,100,IF(Table1[[#This Row],[Day]]="Wed",100,200)))))</f>
        <v/>
      </c>
      <c r="V2181" s="137" t="str">
        <f t="shared" si="436"/>
        <v/>
      </c>
      <c r="W2181" s="137" t="str">
        <f t="shared" si="437"/>
        <v/>
      </c>
      <c r="X2181" s="133">
        <f>100</f>
        <v>100</v>
      </c>
      <c r="Y2181" s="133" t="str">
        <f t="shared" si="438"/>
        <v/>
      </c>
      <c r="Z2181" s="133">
        <f t="shared" si="439"/>
        <v>-100</v>
      </c>
      <c r="AA2181" s="134" t="str">
        <f>TEXT(Table1[[#This Row],[Date]],"DDD")</f>
        <v>Sat</v>
      </c>
      <c r="AB2181" s="133" t="str">
        <f>IF(OR(G2181="Doomben",G2181="Eagle Farm"),"Q",IF(AND(Q2181&gt;1,Q2181&lt;55,Table1[[#This Row],[Source]]="Nat"),"Nat OK",IF(AND(Table1[[#This Row],[Source]]&lt;&gt;"Nat",Q2181&lt;55),"Poor &lt;55",IF(OR(G2181="Randwick",G2181="Flemington",G2181="Caulfield",G2181="Sandown Lake",G2181="Sandown Hill"),"Best","ave"))))</f>
        <v>ave</v>
      </c>
      <c r="AC2181" s="133" t="str">
        <f>IF(Q2181="","",IF(AB2181="Poor &lt;55",$AC$2*0.2%,IF(AND(AB2181="Q",AA2181&lt;&gt;"Wed"),$AC$2*0.4%,IF(AND(AB2181="Q",AA2181="Wed"),$AC$2*0.5%,IF(AND(AB2181="Ave",U2181=100),$AC$2*0.5%,IF(AND(AB2181="ave",U2181="",N2181=1,AG2181="Bush"),$AC$2*1%,IF(AND(AB2181="ave",U2181="",Q2181&gt;100),$AC$2*1.3%,IF(AND(AB2181="ave",U2181=""),$AC$2*1.2%,IF(AND(AB2181="Ave",U2181=200),$AC$2*1%,IF(AND(AB2181="Best",U2181=200),$AC$2*1.5%,IF(AND(AB2181="Best",U2181="",K2181&lt;&gt;"Pro Syd"),$AC$2*0.5%,IF(AND(AB2181="Best",U2181=""),$AC$2*1%,IF(AND(AB2181="Best",U2181=100,Table1[[#This Row],[State]]="NSW"),$AC$2*0.4%,IF(AND(AB2181="Best",U2181=100),$AC$2*1%,IF(Table1[[#This Row],[Adj]]="Nat OK",$AC$2*0.5%,"xxx")))))))))))))))</f>
        <v/>
      </c>
      <c r="AD2181" s="133" t="str">
        <f t="shared" si="440"/>
        <v/>
      </c>
      <c r="AE2181" s="133" t="str">
        <f t="shared" si="441"/>
        <v/>
      </c>
      <c r="AF2181" s="133" t="str">
        <f>VLOOKUP(Table1[[#This Row],[Track]],$F$2672:$H$2715,2,FALSE)</f>
        <v>Vic</v>
      </c>
      <c r="AG2181" s="133" t="str">
        <f>VLOOKUP(Table1[[#This Row],[Track]],$F$2672:$H$2715,3,FALSE)</f>
        <v>-</v>
      </c>
      <c r="AH2181" s="133" t="str">
        <f>IF(Table1[[#This Row],[Date]]&lt;$AH$2,"",IF(Table1[[#This Row],[Date]]&lt;$AH$3,"Edge","Elite Combo"))</f>
        <v/>
      </c>
      <c r="AI2181" s="218">
        <f>Table1[[#This Row],[Time]]</f>
        <v>0.70833333333333337</v>
      </c>
      <c r="AJ2181" s="219" t="str">
        <f>Table1[[#This Row],[Track]]</f>
        <v>Moonee Valley</v>
      </c>
      <c r="AK2181" s="216">
        <f>Table1[[#This Row],[Race ]]</f>
        <v>9</v>
      </c>
      <c r="AL2181" s="219">
        <f>Table1[[#This Row],[TAB]]</f>
        <v>10</v>
      </c>
      <c r="AM2181" s="219" t="str">
        <f>Table1[[#This Row],[Selection]]</f>
        <v>Bold Soul</v>
      </c>
      <c r="AN2181" s="220" t="str">
        <f>Table1[[#This Row],[Sources]]</f>
        <v/>
      </c>
      <c r="AO2181" s="219" t="str">
        <f>Table1[[#This Row],[Scale Bet]]</f>
        <v/>
      </c>
    </row>
    <row r="2182" spans="5:41" ht="16.5" customHeight="1" x14ac:dyDescent="0.25">
      <c r="E2182" s="185">
        <v>45654</v>
      </c>
      <c r="F2182" s="35">
        <v>0.70833333333333337</v>
      </c>
      <c r="G2182" s="36" t="s">
        <v>100</v>
      </c>
      <c r="H2182" s="36">
        <v>9</v>
      </c>
      <c r="I2182" s="36">
        <v>12</v>
      </c>
      <c r="J2182" s="36" t="s">
        <v>104</v>
      </c>
      <c r="K2182" s="36" t="s">
        <v>40</v>
      </c>
      <c r="L2182" s="165">
        <v>10</v>
      </c>
      <c r="M2182" s="134">
        <f t="shared" si="429"/>
        <v>20</v>
      </c>
      <c r="N2182" s="36">
        <f t="shared" si="430"/>
        <v>2</v>
      </c>
      <c r="O2182" s="135" t="str">
        <f t="shared" si="431"/>
        <v>Edge-10/Pro Mel-10</v>
      </c>
      <c r="P2182" s="186" t="str">
        <f t="shared" si="432"/>
        <v>OK</v>
      </c>
      <c r="Q2182" s="187">
        <f t="shared" si="433"/>
        <v>80</v>
      </c>
      <c r="R2182" s="150"/>
      <c r="S2182" s="187" t="str">
        <f t="shared" si="434"/>
        <v/>
      </c>
      <c r="T2182" s="136" t="str">
        <f t="shared" si="435"/>
        <v>Independent Road</v>
      </c>
      <c r="U2182" s="137">
        <f>IF(P2182="","",IF(N2182=1,"",IF(Q2182="","",IF(Q2182&lt;=100,100,IF(Table1[[#This Row],[Day]]="Wed",100,200)))))</f>
        <v>100</v>
      </c>
      <c r="V2182" s="137" t="str">
        <f t="shared" si="436"/>
        <v/>
      </c>
      <c r="W2182" s="137">
        <f t="shared" si="437"/>
        <v>-100</v>
      </c>
      <c r="X2182" s="133">
        <f>100</f>
        <v>100</v>
      </c>
      <c r="Y2182" s="133" t="str">
        <f t="shared" si="438"/>
        <v/>
      </c>
      <c r="Z2182" s="133">
        <f t="shared" si="439"/>
        <v>-100</v>
      </c>
      <c r="AA2182" s="134" t="str">
        <f>TEXT(Table1[[#This Row],[Date]],"DDD")</f>
        <v>Sat</v>
      </c>
      <c r="AB2182" s="133" t="str">
        <f>IF(OR(G2182="Doomben",G2182="Eagle Farm"),"Q",IF(AND(Q2182&gt;1,Q2182&lt;55,Table1[[#This Row],[Source]]="Nat"),"Nat OK",IF(AND(Table1[[#This Row],[Source]]&lt;&gt;"Nat",Q2182&lt;55),"Poor &lt;55",IF(OR(G2182="Randwick",G2182="Flemington",G2182="Caulfield",G2182="Sandown Lake",G2182="Sandown Hill"),"Best","ave"))))</f>
        <v>ave</v>
      </c>
      <c r="AC2182" s="133">
        <f>IF(Q2182="","",IF(AB2182="Poor &lt;55",$AC$2*0.2%,IF(AND(AB2182="Q",AA2182&lt;&gt;"Wed"),$AC$2*0.4%,IF(AND(AB2182="Q",AA2182="Wed"),$AC$2*0.5%,IF(AND(AB2182="Ave",U2182=100),$AC$2*0.5%,IF(AND(AB2182="ave",U2182="",N2182=1,AG2182="Bush"),$AC$2*1%,IF(AND(AB2182="ave",U2182="",Q2182&gt;100),$AC$2*1.3%,IF(AND(AB2182="ave",U2182=""),$AC$2*1.2%,IF(AND(AB2182="Ave",U2182=200),$AC$2*1%,IF(AND(AB2182="Best",U2182=200),$AC$2*1.5%,IF(AND(AB2182="Best",U2182="",K2182&lt;&gt;"Pro Syd"),$AC$2*0.5%,IF(AND(AB2182="Best",U2182=""),$AC$2*1%,IF(AND(AB2182="Best",U2182=100,Table1[[#This Row],[State]]="NSW"),$AC$2*0.4%,IF(AND(AB2182="Best",U2182=100),$AC$2*1%,IF(Table1[[#This Row],[Adj]]="Nat OK",$AC$2*0.5%,"xxx")))))))))))))))</f>
        <v>50</v>
      </c>
      <c r="AD2182" s="133" t="str">
        <f t="shared" si="440"/>
        <v/>
      </c>
      <c r="AE2182" s="133">
        <f t="shared" si="441"/>
        <v>-50</v>
      </c>
      <c r="AF2182" s="133" t="str">
        <f>VLOOKUP(Table1[[#This Row],[Track]],$F$2672:$H$2715,2,FALSE)</f>
        <v>Vic</v>
      </c>
      <c r="AG2182" s="133" t="str">
        <f>VLOOKUP(Table1[[#This Row],[Track]],$F$2672:$H$2715,3,FALSE)</f>
        <v>-</v>
      </c>
      <c r="AH2182" s="133" t="str">
        <f>IF(Table1[[#This Row],[Date]]&lt;$AH$2,"",IF(Table1[[#This Row],[Date]]&lt;$AH$3,"Edge","Elite Combo"))</f>
        <v/>
      </c>
      <c r="AI2182" s="218">
        <f>Table1[[#This Row],[Time]]</f>
        <v>0.70833333333333337</v>
      </c>
      <c r="AJ2182" s="219" t="str">
        <f>Table1[[#This Row],[Track]]</f>
        <v>Moonee Valley</v>
      </c>
      <c r="AK2182" s="216">
        <f>Table1[[#This Row],[Race ]]</f>
        <v>9</v>
      </c>
      <c r="AL2182" s="219">
        <f>Table1[[#This Row],[TAB]]</f>
        <v>12</v>
      </c>
      <c r="AM2182" s="219" t="str">
        <f>Table1[[#This Row],[Selection]]</f>
        <v>Independent Road</v>
      </c>
      <c r="AN2182" s="220" t="str">
        <f>Table1[[#This Row],[Sources]]</f>
        <v>Edge-10/Pro Mel-10</v>
      </c>
      <c r="AO2182" s="219">
        <f>Table1[[#This Row],[Scale Bet]]</f>
        <v>50</v>
      </c>
    </row>
    <row r="2183" spans="5:41" ht="16.5" customHeight="1" x14ac:dyDescent="0.25">
      <c r="E2183" s="185">
        <v>45654</v>
      </c>
      <c r="F2183" s="35">
        <v>0.70833333333333337</v>
      </c>
      <c r="G2183" s="36" t="s">
        <v>100</v>
      </c>
      <c r="H2183" s="36">
        <v>9</v>
      </c>
      <c r="I2183" s="36">
        <v>12</v>
      </c>
      <c r="J2183" s="36" t="s">
        <v>104</v>
      </c>
      <c r="K2183" s="36" t="s">
        <v>18</v>
      </c>
      <c r="L2183" s="165">
        <v>10</v>
      </c>
      <c r="M2183" s="134" t="str">
        <f t="shared" ref="M2183:M2246" si="442">IF(AND(J2183=J2182,E2183=E2182),"",IF(AND(E2183=E2186,J2183=J2186),L2183+L2184+L2185+L2186,IF(AND(E2183=E2185,J2183=J2185),L2183+L2184+L2185,IF(AND(E2183=E2184,J2183=J2184),L2183+L2184,L2183))))</f>
        <v/>
      </c>
      <c r="N2183" s="36" t="str">
        <f t="shared" ref="N2183:N2246" si="443">IF(M2183=L2183,1,IF(M2183="","",IF(AND(E2183=E2186,J2183=J2186),4,IF(AND(E2183=E2185,J2183=J2185),3,IF(AND(E2183=E2184,J2183=J2184),2,"XXX")))))</f>
        <v/>
      </c>
      <c r="O2183" s="135" t="str">
        <f t="shared" ref="O2183:O2246" si="444">IF(N2183="","",IF(N2183=4,K2183&amp;"-"&amp;L2183&amp;"/"&amp;K2184&amp;"-"&amp;L2184&amp;"/"&amp;K2185&amp;"-"&amp;L2185&amp;"/"&amp;K2186&amp;"-"&amp;L2186,IF(N2183=3,K2183&amp;"-"&amp;L2183&amp;"/"&amp;K2184&amp;"-"&amp;L2184&amp;"/"&amp;K2185&amp;"-"&amp;L2185,IF(N2183=2,K2183&amp;"-"&amp;L2183&amp;"/"&amp;K2184&amp;"-"&amp;L2184,IF(N2183=1,K2183&amp;"-"&amp;L2183,"""""xxx")))))</f>
        <v/>
      </c>
      <c r="P2183" s="186" t="str">
        <f t="shared" ref="P2183:P2246" si="445">IF(OR(G2183="Randwick",G2183="Rosehill",G2183="Flemington",G2183="Caulfield",G2183="Sandown Lake",G2183="Sandown Hill",G2183="Moonee Valley"),"OK","")</f>
        <v>OK</v>
      </c>
      <c r="Q2183" s="187" t="str">
        <f t="shared" ref="Q2183:Q2246" si="446">IF(M2183="","",(M2183*($Q$1/1000)/$R$1)*$Q$2)</f>
        <v/>
      </c>
      <c r="R2183" s="150"/>
      <c r="S2183" s="187" t="str">
        <f t="shared" ref="S2183:S2246" si="447">IF(Q2183="","",IF(R2183="","",R2183*Q2183))</f>
        <v/>
      </c>
      <c r="T2183" s="136" t="str">
        <f t="shared" ref="T2183:T2246" si="448">TRIM(PROPER(J2183))</f>
        <v>Independent Road</v>
      </c>
      <c r="U2183" s="137" t="str">
        <f>IF(P2183="","",IF(N2183=1,"",IF(Q2183="","",IF(Q2183&lt;=100,100,IF(Table1[[#This Row],[Day]]="Wed",100,200)))))</f>
        <v/>
      </c>
      <c r="V2183" s="137" t="str">
        <f t="shared" ref="V2183:V2246" si="449">IF(U2183="","",IF(R2183="","",U2183*R2183))</f>
        <v/>
      </c>
      <c r="W2183" s="137" t="str">
        <f t="shared" ref="W2183:W2246" si="450">IF(U2183="","",IF(V2183="",U2183*-1,V2183-U2183))</f>
        <v/>
      </c>
      <c r="X2183" s="133">
        <f>100</f>
        <v>100</v>
      </c>
      <c r="Y2183" s="133" t="str">
        <f t="shared" ref="Y2183:Y2246" si="451">IF(R2183="","",X2183*R2183)</f>
        <v/>
      </c>
      <c r="Z2183" s="133">
        <f t="shared" ref="Z2183:Z2246" si="452">IF(Y2183="",X2183*-1,Y2183-X2182)</f>
        <v>-100</v>
      </c>
      <c r="AA2183" s="134" t="str">
        <f>TEXT(Table1[[#This Row],[Date]],"DDD")</f>
        <v>Sat</v>
      </c>
      <c r="AB2183" s="133" t="str">
        <f>IF(OR(G2183="Doomben",G2183="Eagle Farm"),"Q",IF(AND(Q2183&gt;1,Q2183&lt;55,Table1[[#This Row],[Source]]="Nat"),"Nat OK",IF(AND(Table1[[#This Row],[Source]]&lt;&gt;"Nat",Q2183&lt;55),"Poor &lt;55",IF(OR(G2183="Randwick",G2183="Flemington",G2183="Caulfield",G2183="Sandown Lake",G2183="Sandown Hill"),"Best","ave"))))</f>
        <v>ave</v>
      </c>
      <c r="AC2183" s="133" t="str">
        <f>IF(Q2183="","",IF(AB2183="Poor &lt;55",$AC$2*0.2%,IF(AND(AB2183="Q",AA2183&lt;&gt;"Wed"),$AC$2*0.4%,IF(AND(AB2183="Q",AA2183="Wed"),$AC$2*0.5%,IF(AND(AB2183="Ave",U2183=100),$AC$2*0.5%,IF(AND(AB2183="ave",U2183="",N2183=1,AG2183="Bush"),$AC$2*1%,IF(AND(AB2183="ave",U2183="",Q2183&gt;100),$AC$2*1.3%,IF(AND(AB2183="ave",U2183=""),$AC$2*1.2%,IF(AND(AB2183="Ave",U2183=200),$AC$2*1%,IF(AND(AB2183="Best",U2183=200),$AC$2*1.5%,IF(AND(AB2183="Best",U2183="",K2183&lt;&gt;"Pro Syd"),$AC$2*0.5%,IF(AND(AB2183="Best",U2183=""),$AC$2*1%,IF(AND(AB2183="Best",U2183=100,Table1[[#This Row],[State]]="NSW"),$AC$2*0.4%,IF(AND(AB2183="Best",U2183=100),$AC$2*1%,IF(Table1[[#This Row],[Adj]]="Nat OK",$AC$2*0.5%,"xxx")))))))))))))))</f>
        <v/>
      </c>
      <c r="AD2183" s="133" t="str">
        <f t="shared" ref="AD2183:AD2246" si="453">IF(AC2183="","",IF(R2183="","",AC2183*R2183))</f>
        <v/>
      </c>
      <c r="AE2183" s="133" t="str">
        <f t="shared" ref="AE2183:AE2246" si="454">IF(AC2183="","",IF(AD2183="",AC2183*-1,AD2183-AC2183))</f>
        <v/>
      </c>
      <c r="AF2183" s="133" t="str">
        <f>VLOOKUP(Table1[[#This Row],[Track]],$F$2672:$H$2715,2,FALSE)</f>
        <v>Vic</v>
      </c>
      <c r="AG2183" s="133" t="str">
        <f>VLOOKUP(Table1[[#This Row],[Track]],$F$2672:$H$2715,3,FALSE)</f>
        <v>-</v>
      </c>
      <c r="AH2183" s="133" t="str">
        <f>IF(Table1[[#This Row],[Date]]&lt;$AH$2,"",IF(Table1[[#This Row],[Date]]&lt;$AH$3,"Edge","Elite Combo"))</f>
        <v/>
      </c>
      <c r="AI2183" s="218">
        <f>Table1[[#This Row],[Time]]</f>
        <v>0.70833333333333337</v>
      </c>
      <c r="AJ2183" s="219" t="str">
        <f>Table1[[#This Row],[Track]]</f>
        <v>Moonee Valley</v>
      </c>
      <c r="AK2183" s="216">
        <f>Table1[[#This Row],[Race ]]</f>
        <v>9</v>
      </c>
      <c r="AL2183" s="219">
        <f>Table1[[#This Row],[TAB]]</f>
        <v>12</v>
      </c>
      <c r="AM2183" s="219" t="str">
        <f>Table1[[#This Row],[Selection]]</f>
        <v>Independent Road</v>
      </c>
      <c r="AN2183" s="220" t="str">
        <f>Table1[[#This Row],[Sources]]</f>
        <v/>
      </c>
      <c r="AO2183" s="219" t="str">
        <f>Table1[[#This Row],[Scale Bet]]</f>
        <v/>
      </c>
    </row>
    <row r="2184" spans="5:41" ht="16.5" customHeight="1" x14ac:dyDescent="0.25">
      <c r="E2184" s="185">
        <v>45654</v>
      </c>
      <c r="F2184" s="35">
        <v>0.70833333333333337</v>
      </c>
      <c r="G2184" s="36" t="s">
        <v>100</v>
      </c>
      <c r="H2184" s="36">
        <v>9</v>
      </c>
      <c r="I2184" s="36">
        <v>11</v>
      </c>
      <c r="J2184" s="36" t="s">
        <v>103</v>
      </c>
      <c r="K2184" s="36" t="s">
        <v>1</v>
      </c>
      <c r="L2184" s="165">
        <v>12</v>
      </c>
      <c r="M2184" s="134">
        <f t="shared" si="442"/>
        <v>35</v>
      </c>
      <c r="N2184" s="36">
        <f t="shared" si="443"/>
        <v>3</v>
      </c>
      <c r="O2184" s="135" t="str">
        <f t="shared" si="444"/>
        <v>E4-12/Edge-10/Pro Mel-13</v>
      </c>
      <c r="P2184" s="186" t="str">
        <f t="shared" si="445"/>
        <v>OK</v>
      </c>
      <c r="Q2184" s="187">
        <f t="shared" si="446"/>
        <v>140</v>
      </c>
      <c r="R2184" s="150"/>
      <c r="S2184" s="187" t="str">
        <f t="shared" si="447"/>
        <v/>
      </c>
      <c r="T2184" s="136" t="str">
        <f t="shared" si="448"/>
        <v>Promises Kept</v>
      </c>
      <c r="U2184" s="137">
        <f>IF(P2184="","",IF(N2184=1,"",IF(Q2184="","",IF(Q2184&lt;=100,100,IF(Table1[[#This Row],[Day]]="Wed",100,200)))))</f>
        <v>200</v>
      </c>
      <c r="V2184" s="137" t="str">
        <f t="shared" si="449"/>
        <v/>
      </c>
      <c r="W2184" s="137">
        <f t="shared" si="450"/>
        <v>-200</v>
      </c>
      <c r="X2184" s="133">
        <f>100</f>
        <v>100</v>
      </c>
      <c r="Y2184" s="133" t="str">
        <f t="shared" si="451"/>
        <v/>
      </c>
      <c r="Z2184" s="133">
        <f t="shared" si="452"/>
        <v>-100</v>
      </c>
      <c r="AA2184" s="134" t="str">
        <f>TEXT(Table1[[#This Row],[Date]],"DDD")</f>
        <v>Sat</v>
      </c>
      <c r="AB2184" s="133" t="str">
        <f>IF(OR(G2184="Doomben",G2184="Eagle Farm"),"Q",IF(AND(Q2184&gt;1,Q2184&lt;55,Table1[[#This Row],[Source]]="Nat"),"Nat OK",IF(AND(Table1[[#This Row],[Source]]&lt;&gt;"Nat",Q2184&lt;55),"Poor &lt;55",IF(OR(G2184="Randwick",G2184="Flemington",G2184="Caulfield",G2184="Sandown Lake",G2184="Sandown Hill"),"Best","ave"))))</f>
        <v>ave</v>
      </c>
      <c r="AC2184" s="133">
        <f>IF(Q2184="","",IF(AB2184="Poor &lt;55",$AC$2*0.2%,IF(AND(AB2184="Q",AA2184&lt;&gt;"Wed"),$AC$2*0.4%,IF(AND(AB2184="Q",AA2184="Wed"),$AC$2*0.5%,IF(AND(AB2184="Ave",U2184=100),$AC$2*0.5%,IF(AND(AB2184="ave",U2184="",N2184=1,AG2184="Bush"),$AC$2*1%,IF(AND(AB2184="ave",U2184="",Q2184&gt;100),$AC$2*1.3%,IF(AND(AB2184="ave",U2184=""),$AC$2*1.2%,IF(AND(AB2184="Ave",U2184=200),$AC$2*1%,IF(AND(AB2184="Best",U2184=200),$AC$2*1.5%,IF(AND(AB2184="Best",U2184="",K2184&lt;&gt;"Pro Syd"),$AC$2*0.5%,IF(AND(AB2184="Best",U2184=""),$AC$2*1%,IF(AND(AB2184="Best",U2184=100,Table1[[#This Row],[State]]="NSW"),$AC$2*0.4%,IF(AND(AB2184="Best",U2184=100),$AC$2*1%,IF(Table1[[#This Row],[Adj]]="Nat OK",$AC$2*0.5%,"xxx")))))))))))))))</f>
        <v>100</v>
      </c>
      <c r="AD2184" s="133" t="str">
        <f t="shared" si="453"/>
        <v/>
      </c>
      <c r="AE2184" s="133">
        <f t="shared" si="454"/>
        <v>-100</v>
      </c>
      <c r="AF2184" s="133" t="str">
        <f>VLOOKUP(Table1[[#This Row],[Track]],$F$2672:$H$2715,2,FALSE)</f>
        <v>Vic</v>
      </c>
      <c r="AG2184" s="133" t="str">
        <f>VLOOKUP(Table1[[#This Row],[Track]],$F$2672:$H$2715,3,FALSE)</f>
        <v>-</v>
      </c>
      <c r="AH2184" s="133" t="str">
        <f>IF(Table1[[#This Row],[Date]]&lt;$AH$2,"",IF(Table1[[#This Row],[Date]]&lt;$AH$3,"Edge","Elite Combo"))</f>
        <v/>
      </c>
      <c r="AI2184" s="218">
        <f>Table1[[#This Row],[Time]]</f>
        <v>0.70833333333333337</v>
      </c>
      <c r="AJ2184" s="219" t="str">
        <f>Table1[[#This Row],[Track]]</f>
        <v>Moonee Valley</v>
      </c>
      <c r="AK2184" s="216">
        <f>Table1[[#This Row],[Race ]]</f>
        <v>9</v>
      </c>
      <c r="AL2184" s="219">
        <f>Table1[[#This Row],[TAB]]</f>
        <v>11</v>
      </c>
      <c r="AM2184" s="219" t="str">
        <f>Table1[[#This Row],[Selection]]</f>
        <v>Promises Kept</v>
      </c>
      <c r="AN2184" s="220" t="str">
        <f>Table1[[#This Row],[Sources]]</f>
        <v>E4-12/Edge-10/Pro Mel-13</v>
      </c>
      <c r="AO2184" s="219">
        <f>Table1[[#This Row],[Scale Bet]]</f>
        <v>100</v>
      </c>
    </row>
    <row r="2185" spans="5:41" ht="16.5" customHeight="1" x14ac:dyDescent="0.25">
      <c r="E2185" s="185">
        <v>45654</v>
      </c>
      <c r="F2185" s="35">
        <v>0.70833333333333337</v>
      </c>
      <c r="G2185" s="36" t="s">
        <v>100</v>
      </c>
      <c r="H2185" s="36">
        <v>9</v>
      </c>
      <c r="I2185" s="36">
        <v>11</v>
      </c>
      <c r="J2185" s="36" t="s">
        <v>103</v>
      </c>
      <c r="K2185" s="36" t="s">
        <v>40</v>
      </c>
      <c r="L2185" s="165">
        <v>10</v>
      </c>
      <c r="M2185" s="134" t="str">
        <f t="shared" si="442"/>
        <v/>
      </c>
      <c r="N2185" s="36" t="str">
        <f t="shared" si="443"/>
        <v/>
      </c>
      <c r="O2185" s="135" t="str">
        <f t="shared" si="444"/>
        <v/>
      </c>
      <c r="P2185" s="186" t="str">
        <f t="shared" si="445"/>
        <v>OK</v>
      </c>
      <c r="Q2185" s="187" t="str">
        <f t="shared" si="446"/>
        <v/>
      </c>
      <c r="R2185" s="150"/>
      <c r="S2185" s="187" t="str">
        <f t="shared" si="447"/>
        <v/>
      </c>
      <c r="T2185" s="136" t="str">
        <f t="shared" si="448"/>
        <v>Promises Kept</v>
      </c>
      <c r="U2185" s="137" t="str">
        <f>IF(P2185="","",IF(N2185=1,"",IF(Q2185="","",IF(Q2185&lt;=100,100,IF(Table1[[#This Row],[Day]]="Wed",100,200)))))</f>
        <v/>
      </c>
      <c r="V2185" s="137" t="str">
        <f t="shared" si="449"/>
        <v/>
      </c>
      <c r="W2185" s="137" t="str">
        <f t="shared" si="450"/>
        <v/>
      </c>
      <c r="X2185" s="133">
        <f>100</f>
        <v>100</v>
      </c>
      <c r="Y2185" s="133" t="str">
        <f t="shared" si="451"/>
        <v/>
      </c>
      <c r="Z2185" s="133">
        <f t="shared" si="452"/>
        <v>-100</v>
      </c>
      <c r="AA2185" s="134" t="str">
        <f>TEXT(Table1[[#This Row],[Date]],"DDD")</f>
        <v>Sat</v>
      </c>
      <c r="AB2185" s="133" t="str">
        <f>IF(OR(G2185="Doomben",G2185="Eagle Farm"),"Q",IF(AND(Q2185&gt;1,Q2185&lt;55,Table1[[#This Row],[Source]]="Nat"),"Nat OK",IF(AND(Table1[[#This Row],[Source]]&lt;&gt;"Nat",Q2185&lt;55),"Poor &lt;55",IF(OR(G2185="Randwick",G2185="Flemington",G2185="Caulfield",G2185="Sandown Lake",G2185="Sandown Hill"),"Best","ave"))))</f>
        <v>ave</v>
      </c>
      <c r="AC2185" s="133" t="str">
        <f>IF(Q2185="","",IF(AB2185="Poor &lt;55",$AC$2*0.2%,IF(AND(AB2185="Q",AA2185&lt;&gt;"Wed"),$AC$2*0.4%,IF(AND(AB2185="Q",AA2185="Wed"),$AC$2*0.5%,IF(AND(AB2185="Ave",U2185=100),$AC$2*0.5%,IF(AND(AB2185="ave",U2185="",N2185=1,AG2185="Bush"),$AC$2*1%,IF(AND(AB2185="ave",U2185="",Q2185&gt;100),$AC$2*1.3%,IF(AND(AB2185="ave",U2185=""),$AC$2*1.2%,IF(AND(AB2185="Ave",U2185=200),$AC$2*1%,IF(AND(AB2185="Best",U2185=200),$AC$2*1.5%,IF(AND(AB2185="Best",U2185="",K2185&lt;&gt;"Pro Syd"),$AC$2*0.5%,IF(AND(AB2185="Best",U2185=""),$AC$2*1%,IF(AND(AB2185="Best",U2185=100,Table1[[#This Row],[State]]="NSW"),$AC$2*0.4%,IF(AND(AB2185="Best",U2185=100),$AC$2*1%,IF(Table1[[#This Row],[Adj]]="Nat OK",$AC$2*0.5%,"xxx")))))))))))))))</f>
        <v/>
      </c>
      <c r="AD2185" s="133" t="str">
        <f t="shared" si="453"/>
        <v/>
      </c>
      <c r="AE2185" s="133" t="str">
        <f t="shared" si="454"/>
        <v/>
      </c>
      <c r="AF2185" s="133" t="str">
        <f>VLOOKUP(Table1[[#This Row],[Track]],$F$2672:$H$2715,2,FALSE)</f>
        <v>Vic</v>
      </c>
      <c r="AG2185" s="133" t="str">
        <f>VLOOKUP(Table1[[#This Row],[Track]],$F$2672:$H$2715,3,FALSE)</f>
        <v>-</v>
      </c>
      <c r="AH2185" s="133" t="str">
        <f>IF(Table1[[#This Row],[Date]]&lt;$AH$2,"",IF(Table1[[#This Row],[Date]]&lt;$AH$3,"Edge","Elite Combo"))</f>
        <v/>
      </c>
      <c r="AI2185" s="218">
        <f>Table1[[#This Row],[Time]]</f>
        <v>0.70833333333333337</v>
      </c>
      <c r="AJ2185" s="219" t="str">
        <f>Table1[[#This Row],[Track]]</f>
        <v>Moonee Valley</v>
      </c>
      <c r="AK2185" s="216">
        <f>Table1[[#This Row],[Race ]]</f>
        <v>9</v>
      </c>
      <c r="AL2185" s="219">
        <f>Table1[[#This Row],[TAB]]</f>
        <v>11</v>
      </c>
      <c r="AM2185" s="219" t="str">
        <f>Table1[[#This Row],[Selection]]</f>
        <v>Promises Kept</v>
      </c>
      <c r="AN2185" s="220" t="str">
        <f>Table1[[#This Row],[Sources]]</f>
        <v/>
      </c>
      <c r="AO2185" s="219" t="str">
        <f>Table1[[#This Row],[Scale Bet]]</f>
        <v/>
      </c>
    </row>
    <row r="2186" spans="5:41" ht="16.5" customHeight="1" x14ac:dyDescent="0.25">
      <c r="E2186" s="185">
        <v>45654</v>
      </c>
      <c r="F2186" s="35">
        <v>0.70833333333333337</v>
      </c>
      <c r="G2186" s="36" t="s">
        <v>100</v>
      </c>
      <c r="H2186" s="36">
        <v>9</v>
      </c>
      <c r="I2186" s="36">
        <v>11</v>
      </c>
      <c r="J2186" s="36" t="s">
        <v>103</v>
      </c>
      <c r="K2186" s="36" t="s">
        <v>18</v>
      </c>
      <c r="L2186" s="165">
        <v>13</v>
      </c>
      <c r="M2186" s="134" t="str">
        <f t="shared" si="442"/>
        <v/>
      </c>
      <c r="N2186" s="36" t="str">
        <f t="shared" si="443"/>
        <v/>
      </c>
      <c r="O2186" s="135" t="str">
        <f t="shared" si="444"/>
        <v/>
      </c>
      <c r="P2186" s="186" t="str">
        <f t="shared" si="445"/>
        <v>OK</v>
      </c>
      <c r="Q2186" s="187" t="str">
        <f t="shared" si="446"/>
        <v/>
      </c>
      <c r="R2186" s="150"/>
      <c r="S2186" s="187" t="str">
        <f t="shared" si="447"/>
        <v/>
      </c>
      <c r="T2186" s="136" t="str">
        <f t="shared" si="448"/>
        <v>Promises Kept</v>
      </c>
      <c r="U2186" s="137" t="str">
        <f>IF(P2186="","",IF(N2186=1,"",IF(Q2186="","",IF(Q2186&lt;=100,100,IF(Table1[[#This Row],[Day]]="Wed",100,200)))))</f>
        <v/>
      </c>
      <c r="V2186" s="137" t="str">
        <f t="shared" si="449"/>
        <v/>
      </c>
      <c r="W2186" s="137" t="str">
        <f t="shared" si="450"/>
        <v/>
      </c>
      <c r="X2186" s="133">
        <f>100</f>
        <v>100</v>
      </c>
      <c r="Y2186" s="133" t="str">
        <f t="shared" si="451"/>
        <v/>
      </c>
      <c r="Z2186" s="133">
        <f t="shared" si="452"/>
        <v>-100</v>
      </c>
      <c r="AA2186" s="134" t="str">
        <f>TEXT(Table1[[#This Row],[Date]],"DDD")</f>
        <v>Sat</v>
      </c>
      <c r="AB2186" s="133" t="str">
        <f>IF(OR(G2186="Doomben",G2186="Eagle Farm"),"Q",IF(AND(Q2186&gt;1,Q2186&lt;55,Table1[[#This Row],[Source]]="Nat"),"Nat OK",IF(AND(Table1[[#This Row],[Source]]&lt;&gt;"Nat",Q2186&lt;55),"Poor &lt;55",IF(OR(G2186="Randwick",G2186="Flemington",G2186="Caulfield",G2186="Sandown Lake",G2186="Sandown Hill"),"Best","ave"))))</f>
        <v>ave</v>
      </c>
      <c r="AC2186" s="133" t="str">
        <f>IF(Q2186="","",IF(AB2186="Poor &lt;55",$AC$2*0.2%,IF(AND(AB2186="Q",AA2186&lt;&gt;"Wed"),$AC$2*0.4%,IF(AND(AB2186="Q",AA2186="Wed"),$AC$2*0.5%,IF(AND(AB2186="Ave",U2186=100),$AC$2*0.5%,IF(AND(AB2186="ave",U2186="",N2186=1,AG2186="Bush"),$AC$2*1%,IF(AND(AB2186="ave",U2186="",Q2186&gt;100),$AC$2*1.3%,IF(AND(AB2186="ave",U2186=""),$AC$2*1.2%,IF(AND(AB2186="Ave",U2186=200),$AC$2*1%,IF(AND(AB2186="Best",U2186=200),$AC$2*1.5%,IF(AND(AB2186="Best",U2186="",K2186&lt;&gt;"Pro Syd"),$AC$2*0.5%,IF(AND(AB2186="Best",U2186=""),$AC$2*1%,IF(AND(AB2186="Best",U2186=100,Table1[[#This Row],[State]]="NSW"),$AC$2*0.4%,IF(AND(AB2186="Best",U2186=100),$AC$2*1%,IF(Table1[[#This Row],[Adj]]="Nat OK",$AC$2*0.5%,"xxx")))))))))))))))</f>
        <v/>
      </c>
      <c r="AD2186" s="133" t="str">
        <f t="shared" si="453"/>
        <v/>
      </c>
      <c r="AE2186" s="133" t="str">
        <f t="shared" si="454"/>
        <v/>
      </c>
      <c r="AF2186" s="133" t="str">
        <f>VLOOKUP(Table1[[#This Row],[Track]],$F$2672:$H$2715,2,FALSE)</f>
        <v>Vic</v>
      </c>
      <c r="AG2186" s="133" t="str">
        <f>VLOOKUP(Table1[[#This Row],[Track]],$F$2672:$H$2715,3,FALSE)</f>
        <v>-</v>
      </c>
      <c r="AH2186" s="133" t="str">
        <f>IF(Table1[[#This Row],[Date]]&lt;$AH$2,"",IF(Table1[[#This Row],[Date]]&lt;$AH$3,"Edge","Elite Combo"))</f>
        <v/>
      </c>
      <c r="AI2186" s="218">
        <f>Table1[[#This Row],[Time]]</f>
        <v>0.70833333333333337</v>
      </c>
      <c r="AJ2186" s="219" t="str">
        <f>Table1[[#This Row],[Track]]</f>
        <v>Moonee Valley</v>
      </c>
      <c r="AK2186" s="216">
        <f>Table1[[#This Row],[Race ]]</f>
        <v>9</v>
      </c>
      <c r="AL2186" s="219">
        <f>Table1[[#This Row],[TAB]]</f>
        <v>11</v>
      </c>
      <c r="AM2186" s="219" t="str">
        <f>Table1[[#This Row],[Selection]]</f>
        <v>Promises Kept</v>
      </c>
      <c r="AN2186" s="220" t="str">
        <f>Table1[[#This Row],[Sources]]</f>
        <v/>
      </c>
      <c r="AO2186" s="219" t="str">
        <f>Table1[[#This Row],[Scale Bet]]</f>
        <v/>
      </c>
    </row>
    <row r="2187" spans="5:41" ht="16.5" customHeight="1" x14ac:dyDescent="0.25">
      <c r="E2187" s="185">
        <v>45654</v>
      </c>
      <c r="F2187" s="35">
        <v>0.72222222222222221</v>
      </c>
      <c r="G2187" s="36" t="s">
        <v>22</v>
      </c>
      <c r="H2187" s="36">
        <v>8</v>
      </c>
      <c r="I2187" s="36">
        <v>8</v>
      </c>
      <c r="J2187" s="36" t="s">
        <v>74</v>
      </c>
      <c r="K2187" s="36" t="s">
        <v>1</v>
      </c>
      <c r="L2187" s="165">
        <v>10</v>
      </c>
      <c r="M2187" s="134">
        <f t="shared" si="442"/>
        <v>23</v>
      </c>
      <c r="N2187" s="36">
        <f t="shared" si="443"/>
        <v>2</v>
      </c>
      <c r="O2187" s="135" t="str">
        <f t="shared" si="444"/>
        <v>E4-10/Nat-13</v>
      </c>
      <c r="P2187" s="186" t="str">
        <f t="shared" si="445"/>
        <v>OK</v>
      </c>
      <c r="Q2187" s="187">
        <f t="shared" si="446"/>
        <v>92</v>
      </c>
      <c r="R2187" s="150"/>
      <c r="S2187" s="187" t="str">
        <f t="shared" si="447"/>
        <v/>
      </c>
      <c r="T2187" s="136" t="str">
        <f t="shared" si="448"/>
        <v>Bullets High</v>
      </c>
      <c r="U2187" s="137">
        <f>IF(P2187="","",IF(N2187=1,"",IF(Q2187="","",IF(Q2187&lt;=100,100,IF(Table1[[#This Row],[Day]]="Wed",100,200)))))</f>
        <v>100</v>
      </c>
      <c r="V2187" s="137" t="str">
        <f t="shared" si="449"/>
        <v/>
      </c>
      <c r="W2187" s="137">
        <f t="shared" si="450"/>
        <v>-100</v>
      </c>
      <c r="X2187" s="133">
        <f>100</f>
        <v>100</v>
      </c>
      <c r="Y2187" s="133" t="str">
        <f t="shared" si="451"/>
        <v/>
      </c>
      <c r="Z2187" s="133">
        <f t="shared" si="452"/>
        <v>-100</v>
      </c>
      <c r="AA2187" s="134" t="str">
        <f>TEXT(Table1[[#This Row],[Date]],"DDD")</f>
        <v>Sat</v>
      </c>
      <c r="AB2187" s="133" t="str">
        <f>IF(OR(G2187="Doomben",G2187="Eagle Farm"),"Q",IF(AND(Q2187&gt;1,Q2187&lt;55,Table1[[#This Row],[Source]]="Nat"),"Nat OK",IF(AND(Table1[[#This Row],[Source]]&lt;&gt;"Nat",Q2187&lt;55),"Poor &lt;55",IF(OR(G2187="Randwick",G2187="Flemington",G2187="Caulfield",G2187="Sandown Lake",G2187="Sandown Hill"),"Best","ave"))))</f>
        <v>Best</v>
      </c>
      <c r="AC2187" s="133">
        <f>IF(Q2187="","",IF(AB2187="Poor &lt;55",$AC$2*0.2%,IF(AND(AB2187="Q",AA2187&lt;&gt;"Wed"),$AC$2*0.4%,IF(AND(AB2187="Q",AA2187="Wed"),$AC$2*0.5%,IF(AND(AB2187="Ave",U2187=100),$AC$2*0.5%,IF(AND(AB2187="ave",U2187="",N2187=1,AG2187="Bush"),$AC$2*1%,IF(AND(AB2187="ave",U2187="",Q2187&gt;100),$AC$2*1.3%,IF(AND(AB2187="ave",U2187=""),$AC$2*1.2%,IF(AND(AB2187="Ave",U2187=200),$AC$2*1%,IF(AND(AB2187="Best",U2187=200),$AC$2*1.5%,IF(AND(AB2187="Best",U2187="",K2187&lt;&gt;"Pro Syd"),$AC$2*0.5%,IF(AND(AB2187="Best",U2187=""),$AC$2*1%,IF(AND(AB2187="Best",U2187=100,Table1[[#This Row],[State]]="NSW"),$AC$2*0.4%,IF(AND(AB2187="Best",U2187=100),$AC$2*1%,IF(Table1[[#This Row],[Adj]]="Nat OK",$AC$2*0.5%,"xxx")))))))))))))))</f>
        <v>40</v>
      </c>
      <c r="AD2187" s="133" t="str">
        <f t="shared" si="453"/>
        <v/>
      </c>
      <c r="AE2187" s="133">
        <f t="shared" si="454"/>
        <v>-40</v>
      </c>
      <c r="AF2187" s="133" t="str">
        <f>VLOOKUP(Table1[[#This Row],[Track]],$F$2672:$H$2715,2,FALSE)</f>
        <v>NSW</v>
      </c>
      <c r="AG2187" s="133" t="str">
        <f>VLOOKUP(Table1[[#This Row],[Track]],$F$2672:$H$2715,3,FALSE)</f>
        <v>-</v>
      </c>
      <c r="AH2187" s="133" t="str">
        <f>IF(Table1[[#This Row],[Date]]&lt;$AH$2,"",IF(Table1[[#This Row],[Date]]&lt;$AH$3,"Edge","Elite Combo"))</f>
        <v/>
      </c>
      <c r="AI2187" s="218">
        <f>Table1[[#This Row],[Time]]</f>
        <v>0.72222222222222221</v>
      </c>
      <c r="AJ2187" s="219" t="str">
        <f>Table1[[#This Row],[Track]]</f>
        <v>Randwick</v>
      </c>
      <c r="AK2187" s="216">
        <f>Table1[[#This Row],[Race ]]</f>
        <v>8</v>
      </c>
      <c r="AL2187" s="219">
        <f>Table1[[#This Row],[TAB]]</f>
        <v>8</v>
      </c>
      <c r="AM2187" s="219" t="str">
        <f>Table1[[#This Row],[Selection]]</f>
        <v>Bullets High</v>
      </c>
      <c r="AN2187" s="220" t="str">
        <f>Table1[[#This Row],[Sources]]</f>
        <v>E4-10/Nat-13</v>
      </c>
      <c r="AO2187" s="219">
        <f>Table1[[#This Row],[Scale Bet]]</f>
        <v>40</v>
      </c>
    </row>
    <row r="2188" spans="5:41" ht="16.5" customHeight="1" x14ac:dyDescent="0.25">
      <c r="E2188" s="185">
        <v>45654</v>
      </c>
      <c r="F2188" s="35">
        <v>0.72222222222222221</v>
      </c>
      <c r="G2188" s="36" t="s">
        <v>22</v>
      </c>
      <c r="H2188" s="36">
        <v>8</v>
      </c>
      <c r="I2188" s="36">
        <v>8</v>
      </c>
      <c r="J2188" s="36" t="s">
        <v>74</v>
      </c>
      <c r="K2188" s="36" t="s">
        <v>13</v>
      </c>
      <c r="L2188" s="165">
        <v>13</v>
      </c>
      <c r="M2188" s="134" t="str">
        <f t="shared" si="442"/>
        <v/>
      </c>
      <c r="N2188" s="36" t="str">
        <f t="shared" si="443"/>
        <v/>
      </c>
      <c r="O2188" s="135" t="str">
        <f t="shared" si="444"/>
        <v/>
      </c>
      <c r="P2188" s="186" t="str">
        <f t="shared" si="445"/>
        <v>OK</v>
      </c>
      <c r="Q2188" s="187" t="str">
        <f t="shared" si="446"/>
        <v/>
      </c>
      <c r="R2188" s="150"/>
      <c r="S2188" s="187" t="str">
        <f t="shared" si="447"/>
        <v/>
      </c>
      <c r="T2188" s="136" t="str">
        <f t="shared" si="448"/>
        <v>Bullets High</v>
      </c>
      <c r="U2188" s="137" t="str">
        <f>IF(P2188="","",IF(N2188=1,"",IF(Q2188="","",IF(Q2188&lt;=100,100,IF(Table1[[#This Row],[Day]]="Wed",100,200)))))</f>
        <v/>
      </c>
      <c r="V2188" s="137" t="str">
        <f t="shared" si="449"/>
        <v/>
      </c>
      <c r="W2188" s="137" t="str">
        <f t="shared" si="450"/>
        <v/>
      </c>
      <c r="X2188" s="133">
        <f>100</f>
        <v>100</v>
      </c>
      <c r="Y2188" s="133" t="str">
        <f t="shared" si="451"/>
        <v/>
      </c>
      <c r="Z2188" s="133">
        <f t="shared" si="452"/>
        <v>-100</v>
      </c>
      <c r="AA2188" s="134" t="str">
        <f>TEXT(Table1[[#This Row],[Date]],"DDD")</f>
        <v>Sat</v>
      </c>
      <c r="AB2188" s="133" t="str">
        <f>IF(OR(G2188="Doomben",G2188="Eagle Farm"),"Q",IF(AND(Q2188&gt;1,Q2188&lt;55,Table1[[#This Row],[Source]]="Nat"),"Nat OK",IF(AND(Table1[[#This Row],[Source]]&lt;&gt;"Nat",Q2188&lt;55),"Poor &lt;55",IF(OR(G2188="Randwick",G2188="Flemington",G2188="Caulfield",G2188="Sandown Lake",G2188="Sandown Hill"),"Best","ave"))))</f>
        <v>Best</v>
      </c>
      <c r="AC2188" s="133" t="str">
        <f>IF(Q2188="","",IF(AB2188="Poor &lt;55",$AC$2*0.2%,IF(AND(AB2188="Q",AA2188&lt;&gt;"Wed"),$AC$2*0.4%,IF(AND(AB2188="Q",AA2188="Wed"),$AC$2*0.5%,IF(AND(AB2188="Ave",U2188=100),$AC$2*0.5%,IF(AND(AB2188="ave",U2188="",N2188=1,AG2188="Bush"),$AC$2*1%,IF(AND(AB2188="ave",U2188="",Q2188&gt;100),$AC$2*1.3%,IF(AND(AB2188="ave",U2188=""),$AC$2*1.2%,IF(AND(AB2188="Ave",U2188=200),$AC$2*1%,IF(AND(AB2188="Best",U2188=200),$AC$2*1.5%,IF(AND(AB2188="Best",U2188="",K2188&lt;&gt;"Pro Syd"),$AC$2*0.5%,IF(AND(AB2188="Best",U2188=""),$AC$2*1%,IF(AND(AB2188="Best",U2188=100,Table1[[#This Row],[State]]="NSW"),$AC$2*0.4%,IF(AND(AB2188="Best",U2188=100),$AC$2*1%,IF(Table1[[#This Row],[Adj]]="Nat OK",$AC$2*0.5%,"xxx")))))))))))))))</f>
        <v/>
      </c>
      <c r="AD2188" s="133" t="str">
        <f t="shared" si="453"/>
        <v/>
      </c>
      <c r="AE2188" s="133" t="str">
        <f t="shared" si="454"/>
        <v/>
      </c>
      <c r="AF2188" s="133" t="str">
        <f>VLOOKUP(Table1[[#This Row],[Track]],$F$2672:$H$2715,2,FALSE)</f>
        <v>NSW</v>
      </c>
      <c r="AG2188" s="133" t="str">
        <f>VLOOKUP(Table1[[#This Row],[Track]],$F$2672:$H$2715,3,FALSE)</f>
        <v>-</v>
      </c>
      <c r="AH2188" s="133" t="str">
        <f>IF(Table1[[#This Row],[Date]]&lt;$AH$2,"",IF(Table1[[#This Row],[Date]]&lt;$AH$3,"Edge","Elite Combo"))</f>
        <v/>
      </c>
      <c r="AI2188" s="218">
        <f>Table1[[#This Row],[Time]]</f>
        <v>0.72222222222222221</v>
      </c>
      <c r="AJ2188" s="219" t="str">
        <f>Table1[[#This Row],[Track]]</f>
        <v>Randwick</v>
      </c>
      <c r="AK2188" s="216">
        <f>Table1[[#This Row],[Race ]]</f>
        <v>8</v>
      </c>
      <c r="AL2188" s="219">
        <f>Table1[[#This Row],[TAB]]</f>
        <v>8</v>
      </c>
      <c r="AM2188" s="219" t="str">
        <f>Table1[[#This Row],[Selection]]</f>
        <v>Bullets High</v>
      </c>
      <c r="AN2188" s="220" t="str">
        <f>Table1[[#This Row],[Sources]]</f>
        <v/>
      </c>
      <c r="AO2188" s="219" t="str">
        <f>Table1[[#This Row],[Scale Bet]]</f>
        <v/>
      </c>
    </row>
    <row r="2189" spans="5:41" ht="16.5" customHeight="1" x14ac:dyDescent="0.25">
      <c r="E2189" s="185">
        <v>45654</v>
      </c>
      <c r="F2189" s="35">
        <v>0.72222222222222221</v>
      </c>
      <c r="G2189" s="36" t="s">
        <v>22</v>
      </c>
      <c r="H2189" s="36">
        <v>8</v>
      </c>
      <c r="I2189" s="36">
        <v>16</v>
      </c>
      <c r="J2189" s="36" t="s">
        <v>140</v>
      </c>
      <c r="K2189" s="36" t="s">
        <v>60</v>
      </c>
      <c r="L2189" s="165">
        <v>15</v>
      </c>
      <c r="M2189" s="134">
        <f t="shared" si="442"/>
        <v>15</v>
      </c>
      <c r="N2189" s="36">
        <f t="shared" si="443"/>
        <v>1</v>
      </c>
      <c r="O2189" s="135" t="str">
        <f t="shared" si="444"/>
        <v>Pro Syd-15</v>
      </c>
      <c r="P2189" s="186" t="str">
        <f t="shared" si="445"/>
        <v>OK</v>
      </c>
      <c r="Q2189" s="187">
        <f t="shared" si="446"/>
        <v>60</v>
      </c>
      <c r="R2189" s="150"/>
      <c r="S2189" s="187" t="str">
        <f t="shared" si="447"/>
        <v/>
      </c>
      <c r="T2189" s="136" t="str">
        <f t="shared" si="448"/>
        <v>Ring Me Up</v>
      </c>
      <c r="U2189" s="137" t="str">
        <f>IF(P2189="","",IF(N2189=1,"",IF(Q2189="","",IF(Q2189&lt;=100,100,IF(Table1[[#This Row],[Day]]="Wed",100,200)))))</f>
        <v/>
      </c>
      <c r="V2189" s="137" t="str">
        <f t="shared" si="449"/>
        <v/>
      </c>
      <c r="W2189" s="137" t="str">
        <f t="shared" si="450"/>
        <v/>
      </c>
      <c r="X2189" s="133">
        <f>100</f>
        <v>100</v>
      </c>
      <c r="Y2189" s="133" t="str">
        <f t="shared" si="451"/>
        <v/>
      </c>
      <c r="Z2189" s="133">
        <f t="shared" si="452"/>
        <v>-100</v>
      </c>
      <c r="AA2189" s="134" t="str">
        <f>TEXT(Table1[[#This Row],[Date]],"DDD")</f>
        <v>Sat</v>
      </c>
      <c r="AB2189" s="133" t="str">
        <f>IF(OR(G2189="Doomben",G2189="Eagle Farm"),"Q",IF(AND(Q2189&gt;1,Q2189&lt;55,Table1[[#This Row],[Source]]="Nat"),"Nat OK",IF(AND(Table1[[#This Row],[Source]]&lt;&gt;"Nat",Q2189&lt;55),"Poor &lt;55",IF(OR(G2189="Randwick",G2189="Flemington",G2189="Caulfield",G2189="Sandown Lake",G2189="Sandown Hill"),"Best","ave"))))</f>
        <v>Best</v>
      </c>
      <c r="AC2189" s="133">
        <f>IF(Q2189="","",IF(AB2189="Poor &lt;55",$AC$2*0.2%,IF(AND(AB2189="Q",AA2189&lt;&gt;"Wed"),$AC$2*0.4%,IF(AND(AB2189="Q",AA2189="Wed"),$AC$2*0.5%,IF(AND(AB2189="Ave",U2189=100),$AC$2*0.5%,IF(AND(AB2189="ave",U2189="",N2189=1,AG2189="Bush"),$AC$2*1%,IF(AND(AB2189="ave",U2189="",Q2189&gt;100),$AC$2*1.3%,IF(AND(AB2189="ave",U2189=""),$AC$2*1.2%,IF(AND(AB2189="Ave",U2189=200),$AC$2*1%,IF(AND(AB2189="Best",U2189=200),$AC$2*1.5%,IF(AND(AB2189="Best",U2189="",K2189&lt;&gt;"Pro Syd"),$AC$2*0.5%,IF(AND(AB2189="Best",U2189=""),$AC$2*1%,IF(AND(AB2189="Best",U2189=100,Table1[[#This Row],[State]]="NSW"),$AC$2*0.4%,IF(AND(AB2189="Best",U2189=100),$AC$2*1%,IF(Table1[[#This Row],[Adj]]="Nat OK",$AC$2*0.5%,"xxx")))))))))))))))</f>
        <v>100</v>
      </c>
      <c r="AD2189" s="133" t="str">
        <f t="shared" si="453"/>
        <v/>
      </c>
      <c r="AE2189" s="133">
        <f t="shared" si="454"/>
        <v>-100</v>
      </c>
      <c r="AF2189" s="133" t="str">
        <f>VLOOKUP(Table1[[#This Row],[Track]],$F$2672:$H$2715,2,FALSE)</f>
        <v>NSW</v>
      </c>
      <c r="AG2189" s="133" t="str">
        <f>VLOOKUP(Table1[[#This Row],[Track]],$F$2672:$H$2715,3,FALSE)</f>
        <v>-</v>
      </c>
      <c r="AH2189" s="133" t="str">
        <f>IF(Table1[[#This Row],[Date]]&lt;$AH$2,"",IF(Table1[[#This Row],[Date]]&lt;$AH$3,"Edge","Elite Combo"))</f>
        <v/>
      </c>
      <c r="AI2189" s="218">
        <f>Table1[[#This Row],[Time]]</f>
        <v>0.72222222222222221</v>
      </c>
      <c r="AJ2189" s="219" t="str">
        <f>Table1[[#This Row],[Track]]</f>
        <v>Randwick</v>
      </c>
      <c r="AK2189" s="216">
        <f>Table1[[#This Row],[Race ]]</f>
        <v>8</v>
      </c>
      <c r="AL2189" s="219">
        <f>Table1[[#This Row],[TAB]]</f>
        <v>16</v>
      </c>
      <c r="AM2189" s="219" t="str">
        <f>Table1[[#This Row],[Selection]]</f>
        <v>Ring Me Up</v>
      </c>
      <c r="AN2189" s="220" t="str">
        <f>Table1[[#This Row],[Sources]]</f>
        <v>Pro Syd-15</v>
      </c>
      <c r="AO2189" s="219">
        <f>Table1[[#This Row],[Scale Bet]]</f>
        <v>100</v>
      </c>
    </row>
    <row r="2190" spans="5:41" ht="16.5" customHeight="1" x14ac:dyDescent="0.25">
      <c r="E2190" s="185">
        <v>45654</v>
      </c>
      <c r="F2190" s="35">
        <v>0.72222222222222221</v>
      </c>
      <c r="G2190" s="36" t="s">
        <v>22</v>
      </c>
      <c r="H2190" s="36">
        <v>8</v>
      </c>
      <c r="I2190" s="36">
        <v>5</v>
      </c>
      <c r="J2190" s="36" t="s">
        <v>141</v>
      </c>
      <c r="K2190" s="36" t="s">
        <v>60</v>
      </c>
      <c r="L2190" s="165">
        <v>10</v>
      </c>
      <c r="M2190" s="134">
        <f t="shared" si="442"/>
        <v>10</v>
      </c>
      <c r="N2190" s="36">
        <f t="shared" si="443"/>
        <v>1</v>
      </c>
      <c r="O2190" s="135" t="str">
        <f t="shared" si="444"/>
        <v>Pro Syd-10</v>
      </c>
      <c r="P2190" s="186" t="str">
        <f t="shared" si="445"/>
        <v>OK</v>
      </c>
      <c r="Q2190" s="187">
        <f t="shared" si="446"/>
        <v>40</v>
      </c>
      <c r="R2190" s="150">
        <v>3.1</v>
      </c>
      <c r="S2190" s="187">
        <f t="shared" si="447"/>
        <v>124</v>
      </c>
      <c r="T2190" s="136" t="str">
        <f t="shared" si="448"/>
        <v>Saltcoats</v>
      </c>
      <c r="U2190" s="137" t="str">
        <f>IF(P2190="","",IF(N2190=1,"",IF(Q2190="","",IF(Q2190&lt;=100,100,IF(Table1[[#This Row],[Day]]="Wed",100,200)))))</f>
        <v/>
      </c>
      <c r="V2190" s="137" t="str">
        <f t="shared" si="449"/>
        <v/>
      </c>
      <c r="W2190" s="137" t="str">
        <f t="shared" si="450"/>
        <v/>
      </c>
      <c r="X2190" s="133">
        <f>100</f>
        <v>100</v>
      </c>
      <c r="Y2190" s="133">
        <f t="shared" si="451"/>
        <v>310</v>
      </c>
      <c r="Z2190" s="133">
        <f t="shared" si="452"/>
        <v>210</v>
      </c>
      <c r="AA2190" s="134" t="str">
        <f>TEXT(Table1[[#This Row],[Date]],"DDD")</f>
        <v>Sat</v>
      </c>
      <c r="AB2190" s="133" t="str">
        <f>IF(OR(G2190="Doomben",G2190="Eagle Farm"),"Q",IF(AND(Q2190&gt;1,Q2190&lt;55,Table1[[#This Row],[Source]]="Nat"),"Nat OK",IF(AND(Table1[[#This Row],[Source]]&lt;&gt;"Nat",Q2190&lt;55),"Poor &lt;55",IF(OR(G2190="Randwick",G2190="Flemington",G2190="Caulfield",G2190="Sandown Lake",G2190="Sandown Hill"),"Best","ave"))))</f>
        <v>Poor &lt;55</v>
      </c>
      <c r="AC2190" s="133">
        <f>IF(Q2190="","",IF(AB2190="Poor &lt;55",$AC$2*0.2%,IF(AND(AB2190="Q",AA2190&lt;&gt;"Wed"),$AC$2*0.4%,IF(AND(AB2190="Q",AA2190="Wed"),$AC$2*0.5%,IF(AND(AB2190="Ave",U2190=100),$AC$2*0.5%,IF(AND(AB2190="ave",U2190="",N2190=1,AG2190="Bush"),$AC$2*1%,IF(AND(AB2190="ave",U2190="",Q2190&gt;100),$AC$2*1.3%,IF(AND(AB2190="ave",U2190=""),$AC$2*1.2%,IF(AND(AB2190="Ave",U2190=200),$AC$2*1%,IF(AND(AB2190="Best",U2190=200),$AC$2*1.5%,IF(AND(AB2190="Best",U2190="",K2190&lt;&gt;"Pro Syd"),$AC$2*0.5%,IF(AND(AB2190="Best",U2190=""),$AC$2*1%,IF(AND(AB2190="Best",U2190=100,Table1[[#This Row],[State]]="NSW"),$AC$2*0.4%,IF(AND(AB2190="Best",U2190=100),$AC$2*1%,IF(Table1[[#This Row],[Adj]]="Nat OK",$AC$2*0.5%,"xxx")))))))))))))))</f>
        <v>20</v>
      </c>
      <c r="AD2190" s="133">
        <f t="shared" si="453"/>
        <v>62</v>
      </c>
      <c r="AE2190" s="133">
        <f t="shared" si="454"/>
        <v>42</v>
      </c>
      <c r="AF2190" s="133" t="str">
        <f>VLOOKUP(Table1[[#This Row],[Track]],$F$2672:$H$2715,2,FALSE)</f>
        <v>NSW</v>
      </c>
      <c r="AG2190" s="133" t="str">
        <f>VLOOKUP(Table1[[#This Row],[Track]],$F$2672:$H$2715,3,FALSE)</f>
        <v>-</v>
      </c>
      <c r="AH2190" s="133" t="str">
        <f>IF(Table1[[#This Row],[Date]]&lt;$AH$2,"",IF(Table1[[#This Row],[Date]]&lt;$AH$3,"Edge","Elite Combo"))</f>
        <v/>
      </c>
      <c r="AI2190" s="218">
        <f>Table1[[#This Row],[Time]]</f>
        <v>0.72222222222222221</v>
      </c>
      <c r="AJ2190" s="219" t="str">
        <f>Table1[[#This Row],[Track]]</f>
        <v>Randwick</v>
      </c>
      <c r="AK2190" s="216">
        <f>Table1[[#This Row],[Race ]]</f>
        <v>8</v>
      </c>
      <c r="AL2190" s="219">
        <f>Table1[[#This Row],[TAB]]</f>
        <v>5</v>
      </c>
      <c r="AM2190" s="219" t="str">
        <f>Table1[[#This Row],[Selection]]</f>
        <v>Saltcoats</v>
      </c>
      <c r="AN2190" s="220" t="str">
        <f>Table1[[#This Row],[Sources]]</f>
        <v>Pro Syd-10</v>
      </c>
      <c r="AO2190" s="219">
        <f>Table1[[#This Row],[Scale Bet]]</f>
        <v>20</v>
      </c>
    </row>
    <row r="2191" spans="5:41" ht="16.5" customHeight="1" x14ac:dyDescent="0.25">
      <c r="E2191" s="185">
        <v>45654</v>
      </c>
      <c r="F2191" s="35">
        <v>0.73611111111111116</v>
      </c>
      <c r="G2191" s="36" t="s">
        <v>100</v>
      </c>
      <c r="H2191" s="36">
        <v>10</v>
      </c>
      <c r="I2191" s="36">
        <v>14</v>
      </c>
      <c r="J2191" s="36" t="s">
        <v>105</v>
      </c>
      <c r="K2191" s="36" t="s">
        <v>1</v>
      </c>
      <c r="L2191" s="165">
        <v>12</v>
      </c>
      <c r="M2191" s="134">
        <f t="shared" si="442"/>
        <v>52</v>
      </c>
      <c r="N2191" s="36">
        <f t="shared" si="443"/>
        <v>3</v>
      </c>
      <c r="O2191" s="135" t="str">
        <f t="shared" si="444"/>
        <v>E4-12/Edge-20/Pro Mel-20</v>
      </c>
      <c r="P2191" s="186" t="str">
        <f t="shared" si="445"/>
        <v>OK</v>
      </c>
      <c r="Q2191" s="187">
        <f t="shared" si="446"/>
        <v>208</v>
      </c>
      <c r="R2191" s="150">
        <v>2.7</v>
      </c>
      <c r="S2191" s="187">
        <f t="shared" si="447"/>
        <v>561.6</v>
      </c>
      <c r="T2191" s="136" t="str">
        <f t="shared" si="448"/>
        <v>Apache Song</v>
      </c>
      <c r="U2191" s="137">
        <f>IF(P2191="","",IF(N2191=1,"",IF(Q2191="","",IF(Q2191&lt;=100,100,IF(Table1[[#This Row],[Day]]="Wed",100,200)))))</f>
        <v>200</v>
      </c>
      <c r="V2191" s="137">
        <f t="shared" si="449"/>
        <v>540</v>
      </c>
      <c r="W2191" s="137">
        <f t="shared" si="450"/>
        <v>340</v>
      </c>
      <c r="X2191" s="133">
        <f>100</f>
        <v>100</v>
      </c>
      <c r="Y2191" s="133">
        <f t="shared" si="451"/>
        <v>270</v>
      </c>
      <c r="Z2191" s="133">
        <f t="shared" si="452"/>
        <v>170</v>
      </c>
      <c r="AA2191" s="134" t="str">
        <f>TEXT(Table1[[#This Row],[Date]],"DDD")</f>
        <v>Sat</v>
      </c>
      <c r="AB2191" s="133" t="str">
        <f>IF(OR(G2191="Doomben",G2191="Eagle Farm"),"Q",IF(AND(Q2191&gt;1,Q2191&lt;55,Table1[[#This Row],[Source]]="Nat"),"Nat OK",IF(AND(Table1[[#This Row],[Source]]&lt;&gt;"Nat",Q2191&lt;55),"Poor &lt;55",IF(OR(G2191="Randwick",G2191="Flemington",G2191="Caulfield",G2191="Sandown Lake",G2191="Sandown Hill"),"Best","ave"))))</f>
        <v>ave</v>
      </c>
      <c r="AC2191" s="133">
        <f>IF(Q2191="","",IF(AB2191="Poor &lt;55",$AC$2*0.2%,IF(AND(AB2191="Q",AA2191&lt;&gt;"Wed"),$AC$2*0.4%,IF(AND(AB2191="Q",AA2191="Wed"),$AC$2*0.5%,IF(AND(AB2191="Ave",U2191=100),$AC$2*0.5%,IF(AND(AB2191="ave",U2191="",N2191=1,AG2191="Bush"),$AC$2*1%,IF(AND(AB2191="ave",U2191="",Q2191&gt;100),$AC$2*1.3%,IF(AND(AB2191="ave",U2191=""),$AC$2*1.2%,IF(AND(AB2191="Ave",U2191=200),$AC$2*1%,IF(AND(AB2191="Best",U2191=200),$AC$2*1.5%,IF(AND(AB2191="Best",U2191="",K2191&lt;&gt;"Pro Syd"),$AC$2*0.5%,IF(AND(AB2191="Best",U2191=""),$AC$2*1%,IF(AND(AB2191="Best",U2191=100,Table1[[#This Row],[State]]="NSW"),$AC$2*0.4%,IF(AND(AB2191="Best",U2191=100),$AC$2*1%,IF(Table1[[#This Row],[Adj]]="Nat OK",$AC$2*0.5%,"xxx")))))))))))))))</f>
        <v>100</v>
      </c>
      <c r="AD2191" s="133">
        <f t="shared" si="453"/>
        <v>270</v>
      </c>
      <c r="AE2191" s="133">
        <f t="shared" si="454"/>
        <v>170</v>
      </c>
      <c r="AF2191" s="133" t="str">
        <f>VLOOKUP(Table1[[#This Row],[Track]],$F$2672:$H$2715,2,FALSE)</f>
        <v>Vic</v>
      </c>
      <c r="AG2191" s="133" t="str">
        <f>VLOOKUP(Table1[[#This Row],[Track]],$F$2672:$H$2715,3,FALSE)</f>
        <v>-</v>
      </c>
      <c r="AH2191" s="133" t="str">
        <f>IF(Table1[[#This Row],[Date]]&lt;$AH$2,"",IF(Table1[[#This Row],[Date]]&lt;$AH$3,"Edge","Elite Combo"))</f>
        <v/>
      </c>
      <c r="AI2191" s="218">
        <f>Table1[[#This Row],[Time]]</f>
        <v>0.73611111111111116</v>
      </c>
      <c r="AJ2191" s="219" t="str">
        <f>Table1[[#This Row],[Track]]</f>
        <v>Moonee Valley</v>
      </c>
      <c r="AK2191" s="216">
        <f>Table1[[#This Row],[Race ]]</f>
        <v>10</v>
      </c>
      <c r="AL2191" s="219">
        <f>Table1[[#This Row],[TAB]]</f>
        <v>14</v>
      </c>
      <c r="AM2191" s="219" t="str">
        <f>Table1[[#This Row],[Selection]]</f>
        <v>Apache Song</v>
      </c>
      <c r="AN2191" s="220" t="str">
        <f>Table1[[#This Row],[Sources]]</f>
        <v>E4-12/Edge-20/Pro Mel-20</v>
      </c>
      <c r="AO2191" s="219">
        <f>Table1[[#This Row],[Scale Bet]]</f>
        <v>100</v>
      </c>
    </row>
    <row r="2192" spans="5:41" ht="16.5" customHeight="1" x14ac:dyDescent="0.25">
      <c r="E2192" s="185">
        <v>45654</v>
      </c>
      <c r="F2192" s="35">
        <v>0.73611111111111116</v>
      </c>
      <c r="G2192" s="36" t="s">
        <v>100</v>
      </c>
      <c r="H2192" s="36">
        <v>10</v>
      </c>
      <c r="I2192" s="36">
        <v>14</v>
      </c>
      <c r="J2192" s="36" t="s">
        <v>105</v>
      </c>
      <c r="K2192" s="36" t="s">
        <v>40</v>
      </c>
      <c r="L2192" s="165">
        <v>20</v>
      </c>
      <c r="M2192" s="134" t="str">
        <f t="shared" si="442"/>
        <v/>
      </c>
      <c r="N2192" s="36" t="str">
        <f t="shared" si="443"/>
        <v/>
      </c>
      <c r="O2192" s="135" t="str">
        <f t="shared" si="444"/>
        <v/>
      </c>
      <c r="P2192" s="186" t="str">
        <f t="shared" si="445"/>
        <v>OK</v>
      </c>
      <c r="Q2192" s="187" t="str">
        <f t="shared" si="446"/>
        <v/>
      </c>
      <c r="R2192" s="150">
        <v>2.7</v>
      </c>
      <c r="S2192" s="187" t="str">
        <f t="shared" si="447"/>
        <v/>
      </c>
      <c r="T2192" s="136" t="str">
        <f t="shared" si="448"/>
        <v>Apache Song</v>
      </c>
      <c r="U2192" s="137" t="str">
        <f>IF(P2192="","",IF(N2192=1,"",IF(Q2192="","",IF(Q2192&lt;=100,100,IF(Table1[[#This Row],[Day]]="Wed",100,200)))))</f>
        <v/>
      </c>
      <c r="V2192" s="137" t="str">
        <f t="shared" si="449"/>
        <v/>
      </c>
      <c r="W2192" s="137" t="str">
        <f t="shared" si="450"/>
        <v/>
      </c>
      <c r="X2192" s="133">
        <f>100</f>
        <v>100</v>
      </c>
      <c r="Y2192" s="133">
        <f t="shared" si="451"/>
        <v>270</v>
      </c>
      <c r="Z2192" s="133">
        <f t="shared" si="452"/>
        <v>170</v>
      </c>
      <c r="AA2192" s="134" t="str">
        <f>TEXT(Table1[[#This Row],[Date]],"DDD")</f>
        <v>Sat</v>
      </c>
      <c r="AB2192" s="133" t="str">
        <f>IF(OR(G2192="Doomben",G2192="Eagle Farm"),"Q",IF(AND(Q2192&gt;1,Q2192&lt;55,Table1[[#This Row],[Source]]="Nat"),"Nat OK",IF(AND(Table1[[#This Row],[Source]]&lt;&gt;"Nat",Q2192&lt;55),"Poor &lt;55",IF(OR(G2192="Randwick",G2192="Flemington",G2192="Caulfield",G2192="Sandown Lake",G2192="Sandown Hill"),"Best","ave"))))</f>
        <v>ave</v>
      </c>
      <c r="AC2192" s="133" t="str">
        <f>IF(Q2192="","",IF(AB2192="Poor &lt;55",$AC$2*0.2%,IF(AND(AB2192="Q",AA2192&lt;&gt;"Wed"),$AC$2*0.4%,IF(AND(AB2192="Q",AA2192="Wed"),$AC$2*0.5%,IF(AND(AB2192="Ave",U2192=100),$AC$2*0.5%,IF(AND(AB2192="ave",U2192="",N2192=1,AG2192="Bush"),$AC$2*1%,IF(AND(AB2192="ave",U2192="",Q2192&gt;100),$AC$2*1.3%,IF(AND(AB2192="ave",U2192=""),$AC$2*1.2%,IF(AND(AB2192="Ave",U2192=200),$AC$2*1%,IF(AND(AB2192="Best",U2192=200),$AC$2*1.5%,IF(AND(AB2192="Best",U2192="",K2192&lt;&gt;"Pro Syd"),$AC$2*0.5%,IF(AND(AB2192="Best",U2192=""),$AC$2*1%,IF(AND(AB2192="Best",U2192=100,Table1[[#This Row],[State]]="NSW"),$AC$2*0.4%,IF(AND(AB2192="Best",U2192=100),$AC$2*1%,IF(Table1[[#This Row],[Adj]]="Nat OK",$AC$2*0.5%,"xxx")))))))))))))))</f>
        <v/>
      </c>
      <c r="AD2192" s="133" t="str">
        <f t="shared" si="453"/>
        <v/>
      </c>
      <c r="AE2192" s="133" t="str">
        <f t="shared" si="454"/>
        <v/>
      </c>
      <c r="AF2192" s="133" t="str">
        <f>VLOOKUP(Table1[[#This Row],[Track]],$F$2672:$H$2715,2,FALSE)</f>
        <v>Vic</v>
      </c>
      <c r="AG2192" s="133" t="str">
        <f>VLOOKUP(Table1[[#This Row],[Track]],$F$2672:$H$2715,3,FALSE)</f>
        <v>-</v>
      </c>
      <c r="AH2192" s="133" t="str">
        <f>IF(Table1[[#This Row],[Date]]&lt;$AH$2,"",IF(Table1[[#This Row],[Date]]&lt;$AH$3,"Edge","Elite Combo"))</f>
        <v/>
      </c>
      <c r="AI2192" s="218">
        <f>Table1[[#This Row],[Time]]</f>
        <v>0.73611111111111116</v>
      </c>
      <c r="AJ2192" s="219" t="str">
        <f>Table1[[#This Row],[Track]]</f>
        <v>Moonee Valley</v>
      </c>
      <c r="AK2192" s="216">
        <f>Table1[[#This Row],[Race ]]</f>
        <v>10</v>
      </c>
      <c r="AL2192" s="219">
        <f>Table1[[#This Row],[TAB]]</f>
        <v>14</v>
      </c>
      <c r="AM2192" s="219" t="str">
        <f>Table1[[#This Row],[Selection]]</f>
        <v>Apache Song</v>
      </c>
      <c r="AN2192" s="220" t="str">
        <f>Table1[[#This Row],[Sources]]</f>
        <v/>
      </c>
      <c r="AO2192" s="219" t="str">
        <f>Table1[[#This Row],[Scale Bet]]</f>
        <v/>
      </c>
    </row>
    <row r="2193" spans="5:41" ht="16.5" customHeight="1" x14ac:dyDescent="0.25">
      <c r="E2193" s="185">
        <v>45654</v>
      </c>
      <c r="F2193" s="35">
        <v>0.73611111111111116</v>
      </c>
      <c r="G2193" s="36" t="s">
        <v>100</v>
      </c>
      <c r="H2193" s="36">
        <v>10</v>
      </c>
      <c r="I2193" s="36">
        <v>14</v>
      </c>
      <c r="J2193" s="36" t="s">
        <v>105</v>
      </c>
      <c r="K2193" s="36" t="s">
        <v>18</v>
      </c>
      <c r="L2193" s="165">
        <v>20</v>
      </c>
      <c r="M2193" s="134" t="str">
        <f t="shared" si="442"/>
        <v/>
      </c>
      <c r="N2193" s="36" t="str">
        <f t="shared" si="443"/>
        <v/>
      </c>
      <c r="O2193" s="135" t="str">
        <f t="shared" si="444"/>
        <v/>
      </c>
      <c r="P2193" s="186" t="str">
        <f t="shared" si="445"/>
        <v>OK</v>
      </c>
      <c r="Q2193" s="187" t="str">
        <f t="shared" si="446"/>
        <v/>
      </c>
      <c r="R2193" s="150">
        <v>2.7</v>
      </c>
      <c r="S2193" s="187" t="str">
        <f t="shared" si="447"/>
        <v/>
      </c>
      <c r="T2193" s="136" t="str">
        <f t="shared" si="448"/>
        <v>Apache Song</v>
      </c>
      <c r="U2193" s="137" t="str">
        <f>IF(P2193="","",IF(N2193=1,"",IF(Q2193="","",IF(Q2193&lt;=100,100,IF(Table1[[#This Row],[Day]]="Wed",100,200)))))</f>
        <v/>
      </c>
      <c r="V2193" s="137" t="str">
        <f t="shared" si="449"/>
        <v/>
      </c>
      <c r="W2193" s="137" t="str">
        <f t="shared" si="450"/>
        <v/>
      </c>
      <c r="X2193" s="133">
        <f>100</f>
        <v>100</v>
      </c>
      <c r="Y2193" s="133">
        <f t="shared" si="451"/>
        <v>270</v>
      </c>
      <c r="Z2193" s="133">
        <f t="shared" si="452"/>
        <v>170</v>
      </c>
      <c r="AA2193" s="134" t="str">
        <f>TEXT(Table1[[#This Row],[Date]],"DDD")</f>
        <v>Sat</v>
      </c>
      <c r="AB2193" s="133" t="str">
        <f>IF(OR(G2193="Doomben",G2193="Eagle Farm"),"Q",IF(AND(Q2193&gt;1,Q2193&lt;55,Table1[[#This Row],[Source]]="Nat"),"Nat OK",IF(AND(Table1[[#This Row],[Source]]&lt;&gt;"Nat",Q2193&lt;55),"Poor &lt;55",IF(OR(G2193="Randwick",G2193="Flemington",G2193="Caulfield",G2193="Sandown Lake",G2193="Sandown Hill"),"Best","ave"))))</f>
        <v>ave</v>
      </c>
      <c r="AC2193" s="133" t="str">
        <f>IF(Q2193="","",IF(AB2193="Poor &lt;55",$AC$2*0.2%,IF(AND(AB2193="Q",AA2193&lt;&gt;"Wed"),$AC$2*0.4%,IF(AND(AB2193="Q",AA2193="Wed"),$AC$2*0.5%,IF(AND(AB2193="Ave",U2193=100),$AC$2*0.5%,IF(AND(AB2193="ave",U2193="",N2193=1,AG2193="Bush"),$AC$2*1%,IF(AND(AB2193="ave",U2193="",Q2193&gt;100),$AC$2*1.3%,IF(AND(AB2193="ave",U2193=""),$AC$2*1.2%,IF(AND(AB2193="Ave",U2193=200),$AC$2*1%,IF(AND(AB2193="Best",U2193=200),$AC$2*1.5%,IF(AND(AB2193="Best",U2193="",K2193&lt;&gt;"Pro Syd"),$AC$2*0.5%,IF(AND(AB2193="Best",U2193=""),$AC$2*1%,IF(AND(AB2193="Best",U2193=100,Table1[[#This Row],[State]]="NSW"),$AC$2*0.4%,IF(AND(AB2193="Best",U2193=100),$AC$2*1%,IF(Table1[[#This Row],[Adj]]="Nat OK",$AC$2*0.5%,"xxx")))))))))))))))</f>
        <v/>
      </c>
      <c r="AD2193" s="133" t="str">
        <f t="shared" si="453"/>
        <v/>
      </c>
      <c r="AE2193" s="133" t="str">
        <f t="shared" si="454"/>
        <v/>
      </c>
      <c r="AF2193" s="133" t="str">
        <f>VLOOKUP(Table1[[#This Row],[Track]],$F$2672:$H$2715,2,FALSE)</f>
        <v>Vic</v>
      </c>
      <c r="AG2193" s="133" t="str">
        <f>VLOOKUP(Table1[[#This Row],[Track]],$F$2672:$H$2715,3,FALSE)</f>
        <v>-</v>
      </c>
      <c r="AH2193" s="133" t="str">
        <f>IF(Table1[[#This Row],[Date]]&lt;$AH$2,"",IF(Table1[[#This Row],[Date]]&lt;$AH$3,"Edge","Elite Combo"))</f>
        <v/>
      </c>
      <c r="AI2193" s="218">
        <f>Table1[[#This Row],[Time]]</f>
        <v>0.73611111111111116</v>
      </c>
      <c r="AJ2193" s="219" t="str">
        <f>Table1[[#This Row],[Track]]</f>
        <v>Moonee Valley</v>
      </c>
      <c r="AK2193" s="216">
        <f>Table1[[#This Row],[Race ]]</f>
        <v>10</v>
      </c>
      <c r="AL2193" s="219">
        <f>Table1[[#This Row],[TAB]]</f>
        <v>14</v>
      </c>
      <c r="AM2193" s="219" t="str">
        <f>Table1[[#This Row],[Selection]]</f>
        <v>Apache Song</v>
      </c>
      <c r="AN2193" s="220" t="str">
        <f>Table1[[#This Row],[Sources]]</f>
        <v/>
      </c>
      <c r="AO2193" s="219" t="str">
        <f>Table1[[#This Row],[Scale Bet]]</f>
        <v/>
      </c>
    </row>
    <row r="2194" spans="5:41" ht="16.5" customHeight="1" x14ac:dyDescent="0.25">
      <c r="E2194" s="185">
        <v>45654</v>
      </c>
      <c r="F2194" s="35">
        <v>0.73611111111111116</v>
      </c>
      <c r="G2194" s="36" t="s">
        <v>100</v>
      </c>
      <c r="H2194" s="36">
        <v>10</v>
      </c>
      <c r="I2194" s="36">
        <v>11</v>
      </c>
      <c r="J2194" s="36" t="s">
        <v>533</v>
      </c>
      <c r="K2194" s="36" t="s">
        <v>1</v>
      </c>
      <c r="L2194" s="165">
        <v>10</v>
      </c>
      <c r="M2194" s="134">
        <f t="shared" si="442"/>
        <v>23</v>
      </c>
      <c r="N2194" s="36">
        <f t="shared" si="443"/>
        <v>2</v>
      </c>
      <c r="O2194" s="135" t="str">
        <f t="shared" si="444"/>
        <v>E4-10/Nat-13</v>
      </c>
      <c r="P2194" s="186" t="str">
        <f t="shared" si="445"/>
        <v>OK</v>
      </c>
      <c r="Q2194" s="187">
        <f t="shared" si="446"/>
        <v>92</v>
      </c>
      <c r="R2194" s="150"/>
      <c r="S2194" s="187" t="str">
        <f t="shared" si="447"/>
        <v/>
      </c>
      <c r="T2194" s="136" t="str">
        <f t="shared" si="448"/>
        <v>Flying Mikki</v>
      </c>
      <c r="U2194" s="137">
        <f>IF(P2194="","",IF(N2194=1,"",IF(Q2194="","",IF(Q2194&lt;=100,100,IF(Table1[[#This Row],[Day]]="Wed",100,200)))))</f>
        <v>100</v>
      </c>
      <c r="V2194" s="137" t="str">
        <f t="shared" si="449"/>
        <v/>
      </c>
      <c r="W2194" s="137">
        <f t="shared" si="450"/>
        <v>-100</v>
      </c>
      <c r="X2194" s="133">
        <f>100</f>
        <v>100</v>
      </c>
      <c r="Y2194" s="133" t="str">
        <f t="shared" si="451"/>
        <v/>
      </c>
      <c r="Z2194" s="133">
        <f t="shared" si="452"/>
        <v>-100</v>
      </c>
      <c r="AA2194" s="134" t="str">
        <f>TEXT(Table1[[#This Row],[Date]],"DDD")</f>
        <v>Sat</v>
      </c>
      <c r="AB2194" s="133" t="str">
        <f>IF(OR(G2194="Doomben",G2194="Eagle Farm"),"Q",IF(AND(Q2194&gt;1,Q2194&lt;55,Table1[[#This Row],[Source]]="Nat"),"Nat OK",IF(AND(Table1[[#This Row],[Source]]&lt;&gt;"Nat",Q2194&lt;55),"Poor &lt;55",IF(OR(G2194="Randwick",G2194="Flemington",G2194="Caulfield",G2194="Sandown Lake",G2194="Sandown Hill"),"Best","ave"))))</f>
        <v>ave</v>
      </c>
      <c r="AC2194" s="133">
        <f>IF(Q2194="","",IF(AB2194="Poor &lt;55",$AC$2*0.2%,IF(AND(AB2194="Q",AA2194&lt;&gt;"Wed"),$AC$2*0.4%,IF(AND(AB2194="Q",AA2194="Wed"),$AC$2*0.5%,IF(AND(AB2194="Ave",U2194=100),$AC$2*0.5%,IF(AND(AB2194="ave",U2194="",N2194=1,AG2194="Bush"),$AC$2*1%,IF(AND(AB2194="ave",U2194="",Q2194&gt;100),$AC$2*1.3%,IF(AND(AB2194="ave",U2194=""),$AC$2*1.2%,IF(AND(AB2194="Ave",U2194=200),$AC$2*1%,IF(AND(AB2194="Best",U2194=200),$AC$2*1.5%,IF(AND(AB2194="Best",U2194="",K2194&lt;&gt;"Pro Syd"),$AC$2*0.5%,IF(AND(AB2194="Best",U2194=""),$AC$2*1%,IF(AND(AB2194="Best",U2194=100,Table1[[#This Row],[State]]="NSW"),$AC$2*0.4%,IF(AND(AB2194="Best",U2194=100),$AC$2*1%,IF(Table1[[#This Row],[Adj]]="Nat OK",$AC$2*0.5%,"xxx")))))))))))))))</f>
        <v>50</v>
      </c>
      <c r="AD2194" s="133" t="str">
        <f t="shared" si="453"/>
        <v/>
      </c>
      <c r="AE2194" s="133">
        <f t="shared" si="454"/>
        <v>-50</v>
      </c>
      <c r="AF2194" s="133" t="str">
        <f>VLOOKUP(Table1[[#This Row],[Track]],$F$2672:$H$2715,2,FALSE)</f>
        <v>Vic</v>
      </c>
      <c r="AG2194" s="133" t="str">
        <f>VLOOKUP(Table1[[#This Row],[Track]],$F$2672:$H$2715,3,FALSE)</f>
        <v>-</v>
      </c>
      <c r="AH2194" s="133" t="str">
        <f>IF(Table1[[#This Row],[Date]]&lt;$AH$2,"",IF(Table1[[#This Row],[Date]]&lt;$AH$3,"Edge","Elite Combo"))</f>
        <v/>
      </c>
      <c r="AI2194" s="218">
        <f>Table1[[#This Row],[Time]]</f>
        <v>0.73611111111111116</v>
      </c>
      <c r="AJ2194" s="219" t="str">
        <f>Table1[[#This Row],[Track]]</f>
        <v>Moonee Valley</v>
      </c>
      <c r="AK2194" s="216">
        <f>Table1[[#This Row],[Race ]]</f>
        <v>10</v>
      </c>
      <c r="AL2194" s="219">
        <f>Table1[[#This Row],[TAB]]</f>
        <v>11</v>
      </c>
      <c r="AM2194" s="219" t="str">
        <f>Table1[[#This Row],[Selection]]</f>
        <v>Flying Mikki</v>
      </c>
      <c r="AN2194" s="220" t="str">
        <f>Table1[[#This Row],[Sources]]</f>
        <v>E4-10/Nat-13</v>
      </c>
      <c r="AO2194" s="219">
        <f>Table1[[#This Row],[Scale Bet]]</f>
        <v>50</v>
      </c>
    </row>
    <row r="2195" spans="5:41" ht="16.5" customHeight="1" x14ac:dyDescent="0.25">
      <c r="E2195" s="185">
        <v>45654</v>
      </c>
      <c r="F2195" s="35">
        <v>0.73611111111111116</v>
      </c>
      <c r="G2195" s="36" t="s">
        <v>100</v>
      </c>
      <c r="H2195" s="36">
        <v>10</v>
      </c>
      <c r="I2195" s="36">
        <v>11</v>
      </c>
      <c r="J2195" s="36" t="s">
        <v>533</v>
      </c>
      <c r="K2195" s="36" t="s">
        <v>13</v>
      </c>
      <c r="L2195" s="165">
        <v>13</v>
      </c>
      <c r="M2195" s="134" t="str">
        <f t="shared" si="442"/>
        <v/>
      </c>
      <c r="N2195" s="36" t="str">
        <f t="shared" si="443"/>
        <v/>
      </c>
      <c r="O2195" s="135" t="str">
        <f t="shared" si="444"/>
        <v/>
      </c>
      <c r="P2195" s="186" t="str">
        <f t="shared" si="445"/>
        <v>OK</v>
      </c>
      <c r="Q2195" s="187" t="str">
        <f t="shared" si="446"/>
        <v/>
      </c>
      <c r="R2195" s="150"/>
      <c r="S2195" s="187" t="str">
        <f t="shared" si="447"/>
        <v/>
      </c>
      <c r="T2195" s="136" t="str">
        <f t="shared" si="448"/>
        <v>Flying Mikki</v>
      </c>
      <c r="U2195" s="137" t="str">
        <f>IF(P2195="","",IF(N2195=1,"",IF(Q2195="","",IF(Q2195&lt;=100,100,IF(Table1[[#This Row],[Day]]="Wed",100,200)))))</f>
        <v/>
      </c>
      <c r="V2195" s="137" t="str">
        <f t="shared" si="449"/>
        <v/>
      </c>
      <c r="W2195" s="137" t="str">
        <f t="shared" si="450"/>
        <v/>
      </c>
      <c r="X2195" s="133">
        <f>100</f>
        <v>100</v>
      </c>
      <c r="Y2195" s="133" t="str">
        <f t="shared" si="451"/>
        <v/>
      </c>
      <c r="Z2195" s="133">
        <f t="shared" si="452"/>
        <v>-100</v>
      </c>
      <c r="AA2195" s="134" t="str">
        <f>TEXT(Table1[[#This Row],[Date]],"DDD")</f>
        <v>Sat</v>
      </c>
      <c r="AB2195" s="133" t="str">
        <f>IF(OR(G2195="Doomben",G2195="Eagle Farm"),"Q",IF(AND(Q2195&gt;1,Q2195&lt;55,Table1[[#This Row],[Source]]="Nat"),"Nat OK",IF(AND(Table1[[#This Row],[Source]]&lt;&gt;"Nat",Q2195&lt;55),"Poor &lt;55",IF(OR(G2195="Randwick",G2195="Flemington",G2195="Caulfield",G2195="Sandown Lake",G2195="Sandown Hill"),"Best","ave"))))</f>
        <v>ave</v>
      </c>
      <c r="AC2195" s="133" t="str">
        <f>IF(Q2195="","",IF(AB2195="Poor &lt;55",$AC$2*0.2%,IF(AND(AB2195="Q",AA2195&lt;&gt;"Wed"),$AC$2*0.4%,IF(AND(AB2195="Q",AA2195="Wed"),$AC$2*0.5%,IF(AND(AB2195="Ave",U2195=100),$AC$2*0.5%,IF(AND(AB2195="ave",U2195="",N2195=1,AG2195="Bush"),$AC$2*1%,IF(AND(AB2195="ave",U2195="",Q2195&gt;100),$AC$2*1.3%,IF(AND(AB2195="ave",U2195=""),$AC$2*1.2%,IF(AND(AB2195="Ave",U2195=200),$AC$2*1%,IF(AND(AB2195="Best",U2195=200),$AC$2*1.5%,IF(AND(AB2195="Best",U2195="",K2195&lt;&gt;"Pro Syd"),$AC$2*0.5%,IF(AND(AB2195="Best",U2195=""),$AC$2*1%,IF(AND(AB2195="Best",U2195=100,Table1[[#This Row],[State]]="NSW"),$AC$2*0.4%,IF(AND(AB2195="Best",U2195=100),$AC$2*1%,IF(Table1[[#This Row],[Adj]]="Nat OK",$AC$2*0.5%,"xxx")))))))))))))))</f>
        <v/>
      </c>
      <c r="AD2195" s="133" t="str">
        <f t="shared" si="453"/>
        <v/>
      </c>
      <c r="AE2195" s="133" t="str">
        <f t="shared" si="454"/>
        <v/>
      </c>
      <c r="AF2195" s="133" t="str">
        <f>VLOOKUP(Table1[[#This Row],[Track]],$F$2672:$H$2715,2,FALSE)</f>
        <v>Vic</v>
      </c>
      <c r="AG2195" s="133" t="str">
        <f>VLOOKUP(Table1[[#This Row],[Track]],$F$2672:$H$2715,3,FALSE)</f>
        <v>-</v>
      </c>
      <c r="AH2195" s="133" t="str">
        <f>IF(Table1[[#This Row],[Date]]&lt;$AH$2,"",IF(Table1[[#This Row],[Date]]&lt;$AH$3,"Edge","Elite Combo"))</f>
        <v/>
      </c>
      <c r="AI2195" s="218">
        <f>Table1[[#This Row],[Time]]</f>
        <v>0.73611111111111116</v>
      </c>
      <c r="AJ2195" s="219" t="str">
        <f>Table1[[#This Row],[Track]]</f>
        <v>Moonee Valley</v>
      </c>
      <c r="AK2195" s="216">
        <f>Table1[[#This Row],[Race ]]</f>
        <v>10</v>
      </c>
      <c r="AL2195" s="219">
        <f>Table1[[#This Row],[TAB]]</f>
        <v>11</v>
      </c>
      <c r="AM2195" s="219" t="str">
        <f>Table1[[#This Row],[Selection]]</f>
        <v>Flying Mikki</v>
      </c>
      <c r="AN2195" s="220" t="str">
        <f>Table1[[#This Row],[Sources]]</f>
        <v/>
      </c>
      <c r="AO2195" s="219" t="str">
        <f>Table1[[#This Row],[Scale Bet]]</f>
        <v/>
      </c>
    </row>
    <row r="2196" spans="5:41" ht="16.5" customHeight="1" x14ac:dyDescent="0.25">
      <c r="E2196" s="185">
        <v>45654</v>
      </c>
      <c r="F2196" s="35">
        <v>0.74652777777777779</v>
      </c>
      <c r="G2196" s="36" t="s">
        <v>22</v>
      </c>
      <c r="H2196" s="36">
        <v>9</v>
      </c>
      <c r="I2196" s="36">
        <v>6</v>
      </c>
      <c r="J2196" s="36" t="s">
        <v>119</v>
      </c>
      <c r="K2196" s="36" t="s">
        <v>1</v>
      </c>
      <c r="L2196" s="165">
        <v>11.000000000000002</v>
      </c>
      <c r="M2196" s="134">
        <f t="shared" si="442"/>
        <v>24</v>
      </c>
      <c r="N2196" s="36">
        <f t="shared" si="443"/>
        <v>2</v>
      </c>
      <c r="O2196" s="135" t="str">
        <f t="shared" si="444"/>
        <v>E4-11/Nat-13</v>
      </c>
      <c r="P2196" s="186" t="str">
        <f t="shared" si="445"/>
        <v>OK</v>
      </c>
      <c r="Q2196" s="187">
        <f t="shared" si="446"/>
        <v>96</v>
      </c>
      <c r="R2196" s="150">
        <v>5.5</v>
      </c>
      <c r="S2196" s="187">
        <f t="shared" si="447"/>
        <v>528</v>
      </c>
      <c r="T2196" s="136" t="str">
        <f t="shared" si="448"/>
        <v>Inquiring Minds</v>
      </c>
      <c r="U2196" s="137">
        <f>IF(P2196="","",IF(N2196=1,"",IF(Q2196="","",IF(Q2196&lt;=100,100,IF(Table1[[#This Row],[Day]]="Wed",100,200)))))</f>
        <v>100</v>
      </c>
      <c r="V2196" s="137">
        <f t="shared" si="449"/>
        <v>550</v>
      </c>
      <c r="W2196" s="137">
        <f t="shared" si="450"/>
        <v>450</v>
      </c>
      <c r="X2196" s="133">
        <f>100</f>
        <v>100</v>
      </c>
      <c r="Y2196" s="133">
        <f t="shared" si="451"/>
        <v>550</v>
      </c>
      <c r="Z2196" s="133">
        <f t="shared" si="452"/>
        <v>450</v>
      </c>
      <c r="AA2196" s="134" t="str">
        <f>TEXT(Table1[[#This Row],[Date]],"DDD")</f>
        <v>Sat</v>
      </c>
      <c r="AB2196" s="133" t="str">
        <f>IF(OR(G2196="Doomben",G2196="Eagle Farm"),"Q",IF(AND(Q2196&gt;1,Q2196&lt;55,Table1[[#This Row],[Source]]="Nat"),"Nat OK",IF(AND(Table1[[#This Row],[Source]]&lt;&gt;"Nat",Q2196&lt;55),"Poor &lt;55",IF(OR(G2196="Randwick",G2196="Flemington",G2196="Caulfield",G2196="Sandown Lake",G2196="Sandown Hill"),"Best","ave"))))</f>
        <v>Best</v>
      </c>
      <c r="AC2196" s="133">
        <f>IF(Q2196="","",IF(AB2196="Poor &lt;55",$AC$2*0.2%,IF(AND(AB2196="Q",AA2196&lt;&gt;"Wed"),$AC$2*0.4%,IF(AND(AB2196="Q",AA2196="Wed"),$AC$2*0.5%,IF(AND(AB2196="Ave",U2196=100),$AC$2*0.5%,IF(AND(AB2196="ave",U2196="",N2196=1,AG2196="Bush"),$AC$2*1%,IF(AND(AB2196="ave",U2196="",Q2196&gt;100),$AC$2*1.3%,IF(AND(AB2196="ave",U2196=""),$AC$2*1.2%,IF(AND(AB2196="Ave",U2196=200),$AC$2*1%,IF(AND(AB2196="Best",U2196=200),$AC$2*1.5%,IF(AND(AB2196="Best",U2196="",K2196&lt;&gt;"Pro Syd"),$AC$2*0.5%,IF(AND(AB2196="Best",U2196=""),$AC$2*1%,IF(AND(AB2196="Best",U2196=100,Table1[[#This Row],[State]]="NSW"),$AC$2*0.4%,IF(AND(AB2196="Best",U2196=100),$AC$2*1%,IF(Table1[[#This Row],[Adj]]="Nat OK",$AC$2*0.5%,"xxx")))))))))))))))</f>
        <v>40</v>
      </c>
      <c r="AD2196" s="133">
        <f t="shared" si="453"/>
        <v>220</v>
      </c>
      <c r="AE2196" s="133">
        <f t="shared" si="454"/>
        <v>180</v>
      </c>
      <c r="AF2196" s="133" t="str">
        <f>VLOOKUP(Table1[[#This Row],[Track]],$F$2672:$H$2715,2,FALSE)</f>
        <v>NSW</v>
      </c>
      <c r="AG2196" s="133" t="str">
        <f>VLOOKUP(Table1[[#This Row],[Track]],$F$2672:$H$2715,3,FALSE)</f>
        <v>-</v>
      </c>
      <c r="AH2196" s="133" t="str">
        <f>IF(Table1[[#This Row],[Date]]&lt;$AH$2,"",IF(Table1[[#This Row],[Date]]&lt;$AH$3,"Edge","Elite Combo"))</f>
        <v/>
      </c>
      <c r="AI2196" s="218">
        <f>Table1[[#This Row],[Time]]</f>
        <v>0.74652777777777779</v>
      </c>
      <c r="AJ2196" s="219" t="str">
        <f>Table1[[#This Row],[Track]]</f>
        <v>Randwick</v>
      </c>
      <c r="AK2196" s="216">
        <f>Table1[[#This Row],[Race ]]</f>
        <v>9</v>
      </c>
      <c r="AL2196" s="219">
        <f>Table1[[#This Row],[TAB]]</f>
        <v>6</v>
      </c>
      <c r="AM2196" s="219" t="str">
        <f>Table1[[#This Row],[Selection]]</f>
        <v>Inquiring Minds</v>
      </c>
      <c r="AN2196" s="220" t="str">
        <f>Table1[[#This Row],[Sources]]</f>
        <v>E4-11/Nat-13</v>
      </c>
      <c r="AO2196" s="219">
        <f>Table1[[#This Row],[Scale Bet]]</f>
        <v>40</v>
      </c>
    </row>
    <row r="2197" spans="5:41" ht="16.5" customHeight="1" x14ac:dyDescent="0.25">
      <c r="E2197" s="185">
        <v>45654</v>
      </c>
      <c r="F2197" s="35">
        <v>0.74652777777777779</v>
      </c>
      <c r="G2197" s="36" t="s">
        <v>22</v>
      </c>
      <c r="H2197" s="36">
        <v>9</v>
      </c>
      <c r="I2197" s="36">
        <v>6</v>
      </c>
      <c r="J2197" s="36" t="s">
        <v>119</v>
      </c>
      <c r="K2197" s="36" t="s">
        <v>13</v>
      </c>
      <c r="L2197" s="165">
        <v>13</v>
      </c>
      <c r="M2197" s="134" t="str">
        <f t="shared" si="442"/>
        <v/>
      </c>
      <c r="N2197" s="36" t="str">
        <f t="shared" si="443"/>
        <v/>
      </c>
      <c r="O2197" s="135" t="str">
        <f t="shared" si="444"/>
        <v/>
      </c>
      <c r="P2197" s="186" t="str">
        <f t="shared" si="445"/>
        <v>OK</v>
      </c>
      <c r="Q2197" s="187" t="str">
        <f t="shared" si="446"/>
        <v/>
      </c>
      <c r="R2197" s="150">
        <v>5.5</v>
      </c>
      <c r="S2197" s="187" t="str">
        <f t="shared" si="447"/>
        <v/>
      </c>
      <c r="T2197" s="136" t="str">
        <f t="shared" si="448"/>
        <v>Inquiring Minds</v>
      </c>
      <c r="U2197" s="137" t="str">
        <f>IF(P2197="","",IF(N2197=1,"",IF(Q2197="","",IF(Q2197&lt;=100,100,IF(Table1[[#This Row],[Day]]="Wed",100,200)))))</f>
        <v/>
      </c>
      <c r="V2197" s="137" t="str">
        <f t="shared" si="449"/>
        <v/>
      </c>
      <c r="W2197" s="137" t="str">
        <f t="shared" si="450"/>
        <v/>
      </c>
      <c r="X2197" s="133">
        <f>100</f>
        <v>100</v>
      </c>
      <c r="Y2197" s="133">
        <f t="shared" si="451"/>
        <v>550</v>
      </c>
      <c r="Z2197" s="133">
        <f t="shared" si="452"/>
        <v>450</v>
      </c>
      <c r="AA2197" s="134" t="str">
        <f>TEXT(Table1[[#This Row],[Date]],"DDD")</f>
        <v>Sat</v>
      </c>
      <c r="AB2197" s="133" t="str">
        <f>IF(OR(G2197="Doomben",G2197="Eagle Farm"),"Q",IF(AND(Q2197&gt;1,Q2197&lt;55,Table1[[#This Row],[Source]]="Nat"),"Nat OK",IF(AND(Table1[[#This Row],[Source]]&lt;&gt;"Nat",Q2197&lt;55),"Poor &lt;55",IF(OR(G2197="Randwick",G2197="Flemington",G2197="Caulfield",G2197="Sandown Lake",G2197="Sandown Hill"),"Best","ave"))))</f>
        <v>Best</v>
      </c>
      <c r="AC2197" s="133" t="str">
        <f>IF(Q2197="","",IF(AB2197="Poor &lt;55",$AC$2*0.2%,IF(AND(AB2197="Q",AA2197&lt;&gt;"Wed"),$AC$2*0.4%,IF(AND(AB2197="Q",AA2197="Wed"),$AC$2*0.5%,IF(AND(AB2197="Ave",U2197=100),$AC$2*0.5%,IF(AND(AB2197="ave",U2197="",N2197=1,AG2197="Bush"),$AC$2*1%,IF(AND(AB2197="ave",U2197="",Q2197&gt;100),$AC$2*1.3%,IF(AND(AB2197="ave",U2197=""),$AC$2*1.2%,IF(AND(AB2197="Ave",U2197=200),$AC$2*1%,IF(AND(AB2197="Best",U2197=200),$AC$2*1.5%,IF(AND(AB2197="Best",U2197="",K2197&lt;&gt;"Pro Syd"),$AC$2*0.5%,IF(AND(AB2197="Best",U2197=""),$AC$2*1%,IF(AND(AB2197="Best",U2197=100,Table1[[#This Row],[State]]="NSW"),$AC$2*0.4%,IF(AND(AB2197="Best",U2197=100),$AC$2*1%,IF(Table1[[#This Row],[Adj]]="Nat OK",$AC$2*0.5%,"xxx")))))))))))))))</f>
        <v/>
      </c>
      <c r="AD2197" s="133" t="str">
        <f t="shared" si="453"/>
        <v/>
      </c>
      <c r="AE2197" s="133" t="str">
        <f t="shared" si="454"/>
        <v/>
      </c>
      <c r="AF2197" s="133" t="str">
        <f>VLOOKUP(Table1[[#This Row],[Track]],$F$2672:$H$2715,2,FALSE)</f>
        <v>NSW</v>
      </c>
      <c r="AG2197" s="133" t="str">
        <f>VLOOKUP(Table1[[#This Row],[Track]],$F$2672:$H$2715,3,FALSE)</f>
        <v>-</v>
      </c>
      <c r="AH2197" s="133" t="str">
        <f>IF(Table1[[#This Row],[Date]]&lt;$AH$2,"",IF(Table1[[#This Row],[Date]]&lt;$AH$3,"Edge","Elite Combo"))</f>
        <v/>
      </c>
      <c r="AI2197" s="218">
        <f>Table1[[#This Row],[Time]]</f>
        <v>0.74652777777777779</v>
      </c>
      <c r="AJ2197" s="219" t="str">
        <f>Table1[[#This Row],[Track]]</f>
        <v>Randwick</v>
      </c>
      <c r="AK2197" s="216">
        <f>Table1[[#This Row],[Race ]]</f>
        <v>9</v>
      </c>
      <c r="AL2197" s="219">
        <f>Table1[[#This Row],[TAB]]</f>
        <v>6</v>
      </c>
      <c r="AM2197" s="219" t="str">
        <f>Table1[[#This Row],[Selection]]</f>
        <v>Inquiring Minds</v>
      </c>
      <c r="AN2197" s="220" t="str">
        <f>Table1[[#This Row],[Sources]]</f>
        <v/>
      </c>
      <c r="AO2197" s="219" t="str">
        <f>Table1[[#This Row],[Scale Bet]]</f>
        <v/>
      </c>
    </row>
    <row r="2198" spans="5:41" ht="16.5" customHeight="1" x14ac:dyDescent="0.25">
      <c r="E2198" s="185">
        <v>45654</v>
      </c>
      <c r="F2198" s="35">
        <v>0.78055555555555556</v>
      </c>
      <c r="G2198" s="36" t="s">
        <v>28</v>
      </c>
      <c r="H2198" s="36">
        <v>10</v>
      </c>
      <c r="I2198" s="36">
        <v>12</v>
      </c>
      <c r="J2198" s="36" t="s">
        <v>340</v>
      </c>
      <c r="K2198" s="36" t="s">
        <v>13</v>
      </c>
      <c r="L2198" s="165">
        <v>11</v>
      </c>
      <c r="M2198" s="134">
        <f t="shared" si="442"/>
        <v>11</v>
      </c>
      <c r="N2198" s="36">
        <f t="shared" si="443"/>
        <v>1</v>
      </c>
      <c r="O2198" s="135" t="str">
        <f t="shared" si="444"/>
        <v>Nat-11</v>
      </c>
      <c r="P2198" s="186" t="str">
        <f t="shared" si="445"/>
        <v/>
      </c>
      <c r="Q2198" s="187">
        <f t="shared" si="446"/>
        <v>44</v>
      </c>
      <c r="R2198" s="150"/>
      <c r="S2198" s="187" t="str">
        <f t="shared" si="447"/>
        <v/>
      </c>
      <c r="T2198" s="136" t="str">
        <f t="shared" si="448"/>
        <v>Queen Assassin</v>
      </c>
      <c r="U2198" s="137" t="str">
        <f>IF(P2198="","",IF(N2198=1,"",IF(Q2198="","",IF(Q2198&lt;=100,100,IF(Table1[[#This Row],[Day]]="Wed",100,200)))))</f>
        <v/>
      </c>
      <c r="V2198" s="137" t="str">
        <f t="shared" si="449"/>
        <v/>
      </c>
      <c r="W2198" s="137" t="str">
        <f t="shared" si="450"/>
        <v/>
      </c>
      <c r="X2198" s="133">
        <f>100</f>
        <v>100</v>
      </c>
      <c r="Y2198" s="133" t="str">
        <f t="shared" si="451"/>
        <v/>
      </c>
      <c r="Z2198" s="133">
        <f t="shared" si="452"/>
        <v>-100</v>
      </c>
      <c r="AA2198" s="134" t="str">
        <f>TEXT(Table1[[#This Row],[Date]],"DDD")</f>
        <v>Sat</v>
      </c>
      <c r="AB2198" s="133" t="str">
        <f>IF(OR(G2198="Doomben",G2198="Eagle Farm"),"Q",IF(AND(Q2198&gt;1,Q2198&lt;55,Table1[[#This Row],[Source]]="Nat"),"Nat OK",IF(AND(Table1[[#This Row],[Source]]&lt;&gt;"Nat",Q2198&lt;55),"Poor &lt;55",IF(OR(G2198="Randwick",G2198="Flemington",G2198="Caulfield",G2198="Sandown Lake",G2198="Sandown Hill"),"Best","ave"))))</f>
        <v>Q</v>
      </c>
      <c r="AC2198" s="133">
        <f>IF(Q2198="","",IF(AB2198="Poor &lt;55",$AC$2*0.2%,IF(AND(AB2198="Q",AA2198&lt;&gt;"Wed"),$AC$2*0.4%,IF(AND(AB2198="Q",AA2198="Wed"),$AC$2*0.5%,IF(AND(AB2198="Ave",U2198=100),$AC$2*0.5%,IF(AND(AB2198="ave",U2198="",N2198=1,AG2198="Bush"),$AC$2*1%,IF(AND(AB2198="ave",U2198="",Q2198&gt;100),$AC$2*1.3%,IF(AND(AB2198="ave",U2198=""),$AC$2*1.2%,IF(AND(AB2198="Ave",U2198=200),$AC$2*1%,IF(AND(AB2198="Best",U2198=200),$AC$2*1.5%,IF(AND(AB2198="Best",U2198="",K2198&lt;&gt;"Pro Syd"),$AC$2*0.5%,IF(AND(AB2198="Best",U2198=""),$AC$2*1%,IF(AND(AB2198="Best",U2198=100,Table1[[#This Row],[State]]="NSW"),$AC$2*0.4%,IF(AND(AB2198="Best",U2198=100),$AC$2*1%,IF(Table1[[#This Row],[Adj]]="Nat OK",$AC$2*0.5%,"xxx")))))))))))))))</f>
        <v>40</v>
      </c>
      <c r="AD2198" s="133" t="str">
        <f t="shared" si="453"/>
        <v/>
      </c>
      <c r="AE2198" s="133">
        <f t="shared" si="454"/>
        <v>-40</v>
      </c>
      <c r="AF2198" s="133" t="str">
        <f>VLOOKUP(Table1[[#This Row],[Track]],$F$2672:$H$2715,2,FALSE)</f>
        <v>Qld</v>
      </c>
      <c r="AG2198" s="133" t="str">
        <f>VLOOKUP(Table1[[#This Row],[Track]],$F$2672:$H$2715,3,FALSE)</f>
        <v>-</v>
      </c>
      <c r="AH2198" s="133" t="str">
        <f>IF(Table1[[#This Row],[Date]]&lt;$AH$2,"",IF(Table1[[#This Row],[Date]]&lt;$AH$3,"Edge","Elite Combo"))</f>
        <v/>
      </c>
      <c r="AI2198" s="218">
        <f>Table1[[#This Row],[Time]]</f>
        <v>0.78055555555555556</v>
      </c>
      <c r="AJ2198" s="219" t="str">
        <f>Table1[[#This Row],[Track]]</f>
        <v>Eagle Farm</v>
      </c>
      <c r="AK2198" s="216">
        <f>Table1[[#This Row],[Race ]]</f>
        <v>10</v>
      </c>
      <c r="AL2198" s="219">
        <f>Table1[[#This Row],[TAB]]</f>
        <v>12</v>
      </c>
      <c r="AM2198" s="219" t="str">
        <f>Table1[[#This Row],[Selection]]</f>
        <v>Queen Assassin</v>
      </c>
      <c r="AN2198" s="220" t="str">
        <f>Table1[[#This Row],[Sources]]</f>
        <v>Nat-11</v>
      </c>
      <c r="AO2198" s="219">
        <f>Table1[[#This Row],[Scale Bet]]</f>
        <v>40</v>
      </c>
    </row>
    <row r="2199" spans="5:41" ht="16.5" customHeight="1" x14ac:dyDescent="0.25">
      <c r="E2199" s="185">
        <v>45661</v>
      </c>
      <c r="F2199" s="35">
        <v>0.54861111111111116</v>
      </c>
      <c r="G2199" s="36" t="s">
        <v>22</v>
      </c>
      <c r="H2199" s="36">
        <v>2</v>
      </c>
      <c r="I2199" s="36">
        <v>11</v>
      </c>
      <c r="J2199" s="36" t="s">
        <v>545</v>
      </c>
      <c r="K2199" s="36" t="s">
        <v>1</v>
      </c>
      <c r="L2199" s="165">
        <v>10</v>
      </c>
      <c r="M2199" s="134">
        <f t="shared" si="442"/>
        <v>23</v>
      </c>
      <c r="N2199" s="36">
        <f t="shared" si="443"/>
        <v>2</v>
      </c>
      <c r="O2199" s="135" t="str">
        <f t="shared" si="444"/>
        <v>E4-10/Nat-13</v>
      </c>
      <c r="P2199" s="186" t="str">
        <f t="shared" si="445"/>
        <v>OK</v>
      </c>
      <c r="Q2199" s="187">
        <f t="shared" si="446"/>
        <v>92</v>
      </c>
      <c r="R2199" s="150">
        <v>12.7</v>
      </c>
      <c r="S2199" s="187">
        <f t="shared" si="447"/>
        <v>1168.3999999999999</v>
      </c>
      <c r="T2199" s="136" t="str">
        <f t="shared" si="448"/>
        <v>Angel Fund</v>
      </c>
      <c r="U2199" s="137">
        <f>IF(P2199="","",IF(N2199=1,"",IF(Q2199="","",IF(Q2199&lt;=100,100,IF(Table1[[#This Row],[Day]]="Wed",100,200)))))</f>
        <v>100</v>
      </c>
      <c r="V2199" s="137">
        <f t="shared" si="449"/>
        <v>1270</v>
      </c>
      <c r="W2199" s="137">
        <f t="shared" si="450"/>
        <v>1170</v>
      </c>
      <c r="X2199" s="133">
        <f>100</f>
        <v>100</v>
      </c>
      <c r="Y2199" s="133">
        <f t="shared" si="451"/>
        <v>1270</v>
      </c>
      <c r="Z2199" s="133">
        <f t="shared" si="452"/>
        <v>1170</v>
      </c>
      <c r="AA2199" s="134" t="str">
        <f>TEXT(Table1[[#This Row],[Date]],"DDD")</f>
        <v>Sat</v>
      </c>
      <c r="AB2199" s="133" t="str">
        <f>IF(OR(G2199="Doomben",G2199="Eagle Farm"),"Q",IF(AND(Q2199&gt;1,Q2199&lt;55,Table1[[#This Row],[Source]]="Nat"),"Nat OK",IF(AND(Table1[[#This Row],[Source]]&lt;&gt;"Nat",Q2199&lt;55),"Poor &lt;55",IF(OR(G2199="Randwick",G2199="Flemington",G2199="Caulfield",G2199="Sandown Lake",G2199="Sandown Hill"),"Best","ave"))))</f>
        <v>Best</v>
      </c>
      <c r="AC2199" s="133">
        <f>IF(Q2199="","",IF(AB2199="Poor &lt;55",$AC$2*0.2%,IF(AND(AB2199="Q",AA2199&lt;&gt;"Wed"),$AC$2*0.4%,IF(AND(AB2199="Q",AA2199="Wed"),$AC$2*0.5%,IF(AND(AB2199="Ave",U2199=100),$AC$2*0.5%,IF(AND(AB2199="ave",U2199="",N2199=1,AG2199="Bush"),$AC$2*1%,IF(AND(AB2199="ave",U2199="",Q2199&gt;100),$AC$2*1.3%,IF(AND(AB2199="ave",U2199=""),$AC$2*1.2%,IF(AND(AB2199="Ave",U2199=200),$AC$2*1%,IF(AND(AB2199="Best",U2199=200),$AC$2*1.5%,IF(AND(AB2199="Best",U2199="",K2199&lt;&gt;"Pro Syd"),$AC$2*0.5%,IF(AND(AB2199="Best",U2199=""),$AC$2*1%,IF(AND(AB2199="Best",U2199=100,Table1[[#This Row],[State]]="NSW"),$AC$2*0.4%,IF(AND(AB2199="Best",U2199=100),$AC$2*1%,IF(Table1[[#This Row],[Adj]]="Nat OK",$AC$2*0.5%,"xxx")))))))))))))))</f>
        <v>40</v>
      </c>
      <c r="AD2199" s="133">
        <f t="shared" si="453"/>
        <v>508</v>
      </c>
      <c r="AE2199" s="133">
        <f t="shared" si="454"/>
        <v>468</v>
      </c>
      <c r="AF2199" s="133" t="str">
        <f>VLOOKUP(Table1[[#This Row],[Track]],$F$2672:$H$2715,2,FALSE)</f>
        <v>NSW</v>
      </c>
      <c r="AG2199" s="133" t="str">
        <f>VLOOKUP(Table1[[#This Row],[Track]],$F$2672:$H$2715,3,FALSE)</f>
        <v>-</v>
      </c>
      <c r="AH2199" s="133" t="str">
        <f>IF(Table1[[#This Row],[Date]]&lt;$AH$2,"",IF(Table1[[#This Row],[Date]]&lt;$AH$3,"Edge","Elite Combo"))</f>
        <v/>
      </c>
      <c r="AI2199" s="218">
        <f>Table1[[#This Row],[Time]]</f>
        <v>0.54861111111111116</v>
      </c>
      <c r="AJ2199" s="219" t="str">
        <f>Table1[[#This Row],[Track]]</f>
        <v>Randwick</v>
      </c>
      <c r="AK2199" s="216">
        <f>Table1[[#This Row],[Race ]]</f>
        <v>2</v>
      </c>
      <c r="AL2199" s="219">
        <f>Table1[[#This Row],[TAB]]</f>
        <v>11</v>
      </c>
      <c r="AM2199" s="219" t="str">
        <f>Table1[[#This Row],[Selection]]</f>
        <v>Angel Fund</v>
      </c>
      <c r="AN2199" s="220" t="str">
        <f>Table1[[#This Row],[Sources]]</f>
        <v>E4-10/Nat-13</v>
      </c>
      <c r="AO2199" s="219">
        <f>Table1[[#This Row],[Scale Bet]]</f>
        <v>40</v>
      </c>
    </row>
    <row r="2200" spans="5:41" ht="16.5" customHeight="1" x14ac:dyDescent="0.25">
      <c r="E2200" s="185">
        <v>45661</v>
      </c>
      <c r="F2200" s="35">
        <v>0.54861111111111116</v>
      </c>
      <c r="G2200" s="36" t="s">
        <v>22</v>
      </c>
      <c r="H2200" s="36">
        <v>2</v>
      </c>
      <c r="I2200" s="36">
        <v>11</v>
      </c>
      <c r="J2200" s="36" t="s">
        <v>545</v>
      </c>
      <c r="K2200" s="36" t="s">
        <v>13</v>
      </c>
      <c r="L2200" s="165">
        <v>13</v>
      </c>
      <c r="M2200" s="134" t="str">
        <f t="shared" si="442"/>
        <v/>
      </c>
      <c r="N2200" s="36" t="str">
        <f t="shared" si="443"/>
        <v/>
      </c>
      <c r="O2200" s="135" t="str">
        <f t="shared" si="444"/>
        <v/>
      </c>
      <c r="P2200" s="186" t="str">
        <f t="shared" si="445"/>
        <v>OK</v>
      </c>
      <c r="Q2200" s="187" t="str">
        <f t="shared" si="446"/>
        <v/>
      </c>
      <c r="R2200" s="150">
        <v>12.7</v>
      </c>
      <c r="S2200" s="187" t="str">
        <f t="shared" si="447"/>
        <v/>
      </c>
      <c r="T2200" s="136" t="str">
        <f t="shared" si="448"/>
        <v>Angel Fund</v>
      </c>
      <c r="U2200" s="137" t="str">
        <f>IF(P2200="","",IF(N2200=1,"",IF(Q2200="","",IF(Q2200&lt;=100,100,IF(Table1[[#This Row],[Day]]="Wed",100,200)))))</f>
        <v/>
      </c>
      <c r="V2200" s="137" t="str">
        <f t="shared" si="449"/>
        <v/>
      </c>
      <c r="W2200" s="137" t="str">
        <f t="shared" si="450"/>
        <v/>
      </c>
      <c r="X2200" s="133">
        <f>100</f>
        <v>100</v>
      </c>
      <c r="Y2200" s="133">
        <f t="shared" si="451"/>
        <v>1270</v>
      </c>
      <c r="Z2200" s="133">
        <f t="shared" si="452"/>
        <v>1170</v>
      </c>
      <c r="AA2200" s="134" t="str">
        <f>TEXT(Table1[[#This Row],[Date]],"DDD")</f>
        <v>Sat</v>
      </c>
      <c r="AB2200" s="133" t="str">
        <f>IF(OR(G2200="Doomben",G2200="Eagle Farm"),"Q",IF(AND(Q2200&gt;1,Q2200&lt;55,Table1[[#This Row],[Source]]="Nat"),"Nat OK",IF(AND(Table1[[#This Row],[Source]]&lt;&gt;"Nat",Q2200&lt;55),"Poor &lt;55",IF(OR(G2200="Randwick",G2200="Flemington",G2200="Caulfield",G2200="Sandown Lake",G2200="Sandown Hill"),"Best","ave"))))</f>
        <v>Best</v>
      </c>
      <c r="AC2200" s="133" t="str">
        <f>IF(Q2200="","",IF(AB2200="Poor &lt;55",$AC$2*0.2%,IF(AND(AB2200="Q",AA2200&lt;&gt;"Wed"),$AC$2*0.4%,IF(AND(AB2200="Q",AA2200="Wed"),$AC$2*0.5%,IF(AND(AB2200="Ave",U2200=100),$AC$2*0.5%,IF(AND(AB2200="ave",U2200="",N2200=1,AG2200="Bush"),$AC$2*1%,IF(AND(AB2200="ave",U2200="",Q2200&gt;100),$AC$2*1.3%,IF(AND(AB2200="ave",U2200=""),$AC$2*1.2%,IF(AND(AB2200="Ave",U2200=200),$AC$2*1%,IF(AND(AB2200="Best",U2200=200),$AC$2*1.5%,IF(AND(AB2200="Best",U2200="",K2200&lt;&gt;"Pro Syd"),$AC$2*0.5%,IF(AND(AB2200="Best",U2200=""),$AC$2*1%,IF(AND(AB2200="Best",U2200=100,Table1[[#This Row],[State]]="NSW"),$AC$2*0.4%,IF(AND(AB2200="Best",U2200=100),$AC$2*1%,IF(Table1[[#This Row],[Adj]]="Nat OK",$AC$2*0.5%,"xxx")))))))))))))))</f>
        <v/>
      </c>
      <c r="AD2200" s="133" t="str">
        <f t="shared" si="453"/>
        <v/>
      </c>
      <c r="AE2200" s="133" t="str">
        <f t="shared" si="454"/>
        <v/>
      </c>
      <c r="AF2200" s="133" t="str">
        <f>VLOOKUP(Table1[[#This Row],[Track]],$F$2672:$H$2715,2,FALSE)</f>
        <v>NSW</v>
      </c>
      <c r="AG2200" s="133" t="str">
        <f>VLOOKUP(Table1[[#This Row],[Track]],$F$2672:$H$2715,3,FALSE)</f>
        <v>-</v>
      </c>
      <c r="AH2200" s="133" t="str">
        <f>IF(Table1[[#This Row],[Date]]&lt;$AH$2,"",IF(Table1[[#This Row],[Date]]&lt;$AH$3,"Edge","Elite Combo"))</f>
        <v/>
      </c>
      <c r="AI2200" s="218">
        <f>Table1[[#This Row],[Time]]</f>
        <v>0.54861111111111116</v>
      </c>
      <c r="AJ2200" s="219" t="str">
        <f>Table1[[#This Row],[Track]]</f>
        <v>Randwick</v>
      </c>
      <c r="AK2200" s="216">
        <f>Table1[[#This Row],[Race ]]</f>
        <v>2</v>
      </c>
      <c r="AL2200" s="219">
        <f>Table1[[#This Row],[TAB]]</f>
        <v>11</v>
      </c>
      <c r="AM2200" s="219" t="str">
        <f>Table1[[#This Row],[Selection]]</f>
        <v>Angel Fund</v>
      </c>
      <c r="AN2200" s="220" t="str">
        <f>Table1[[#This Row],[Sources]]</f>
        <v/>
      </c>
      <c r="AO2200" s="219" t="str">
        <f>Table1[[#This Row],[Scale Bet]]</f>
        <v/>
      </c>
    </row>
    <row r="2201" spans="5:41" ht="16.5" customHeight="1" x14ac:dyDescent="0.25">
      <c r="E2201" s="185">
        <v>45661</v>
      </c>
      <c r="F2201" s="35">
        <v>0.54861111111111116</v>
      </c>
      <c r="G2201" s="36" t="s">
        <v>22</v>
      </c>
      <c r="H2201" s="36">
        <v>2</v>
      </c>
      <c r="I2201" s="36">
        <v>10</v>
      </c>
      <c r="J2201" s="36" t="s">
        <v>142</v>
      </c>
      <c r="K2201" s="36" t="s">
        <v>60</v>
      </c>
      <c r="L2201" s="165">
        <v>15</v>
      </c>
      <c r="M2201" s="134">
        <f t="shared" si="442"/>
        <v>15</v>
      </c>
      <c r="N2201" s="36">
        <f t="shared" si="443"/>
        <v>1</v>
      </c>
      <c r="O2201" s="135" t="str">
        <f t="shared" si="444"/>
        <v>Pro Syd-15</v>
      </c>
      <c r="P2201" s="186" t="str">
        <f t="shared" si="445"/>
        <v>OK</v>
      </c>
      <c r="Q2201" s="187">
        <f t="shared" si="446"/>
        <v>60</v>
      </c>
      <c r="R2201" s="150"/>
      <c r="S2201" s="187" t="str">
        <f t="shared" si="447"/>
        <v/>
      </c>
      <c r="T2201" s="136" t="str">
        <f t="shared" si="448"/>
        <v>Zoukerino</v>
      </c>
      <c r="U2201" s="137" t="str">
        <f>IF(P2201="","",IF(N2201=1,"",IF(Q2201="","",IF(Q2201&lt;=100,100,IF(Table1[[#This Row],[Day]]="Wed",100,200)))))</f>
        <v/>
      </c>
      <c r="V2201" s="137" t="str">
        <f t="shared" si="449"/>
        <v/>
      </c>
      <c r="W2201" s="137" t="str">
        <f t="shared" si="450"/>
        <v/>
      </c>
      <c r="X2201" s="133">
        <f>100</f>
        <v>100</v>
      </c>
      <c r="Y2201" s="133" t="str">
        <f t="shared" si="451"/>
        <v/>
      </c>
      <c r="Z2201" s="133">
        <f t="shared" si="452"/>
        <v>-100</v>
      </c>
      <c r="AA2201" s="134" t="str">
        <f>TEXT(Table1[[#This Row],[Date]],"DDD")</f>
        <v>Sat</v>
      </c>
      <c r="AB2201" s="133" t="str">
        <f>IF(OR(G2201="Doomben",G2201="Eagle Farm"),"Q",IF(AND(Q2201&gt;1,Q2201&lt;55,Table1[[#This Row],[Source]]="Nat"),"Nat OK",IF(AND(Table1[[#This Row],[Source]]&lt;&gt;"Nat",Q2201&lt;55),"Poor &lt;55",IF(OR(G2201="Randwick",G2201="Flemington",G2201="Caulfield",G2201="Sandown Lake",G2201="Sandown Hill"),"Best","ave"))))</f>
        <v>Best</v>
      </c>
      <c r="AC2201" s="133">
        <f>IF(Q2201="","",IF(AB2201="Poor &lt;55",$AC$2*0.2%,IF(AND(AB2201="Q",AA2201&lt;&gt;"Wed"),$AC$2*0.4%,IF(AND(AB2201="Q",AA2201="Wed"),$AC$2*0.5%,IF(AND(AB2201="Ave",U2201=100),$AC$2*0.5%,IF(AND(AB2201="ave",U2201="",N2201=1,AG2201="Bush"),$AC$2*1%,IF(AND(AB2201="ave",U2201="",Q2201&gt;100),$AC$2*1.3%,IF(AND(AB2201="ave",U2201=""),$AC$2*1.2%,IF(AND(AB2201="Ave",U2201=200),$AC$2*1%,IF(AND(AB2201="Best",U2201=200),$AC$2*1.5%,IF(AND(AB2201="Best",U2201="",K2201&lt;&gt;"Pro Syd"),$AC$2*0.5%,IF(AND(AB2201="Best",U2201=""),$AC$2*1%,IF(AND(AB2201="Best",U2201=100,Table1[[#This Row],[State]]="NSW"),$AC$2*0.4%,IF(AND(AB2201="Best",U2201=100),$AC$2*1%,IF(Table1[[#This Row],[Adj]]="Nat OK",$AC$2*0.5%,"xxx")))))))))))))))</f>
        <v>100</v>
      </c>
      <c r="AD2201" s="133" t="str">
        <f t="shared" si="453"/>
        <v/>
      </c>
      <c r="AE2201" s="133">
        <f t="shared" si="454"/>
        <v>-100</v>
      </c>
      <c r="AF2201" s="133" t="str">
        <f>VLOOKUP(Table1[[#This Row],[Track]],$F$2672:$H$2715,2,FALSE)</f>
        <v>NSW</v>
      </c>
      <c r="AG2201" s="133" t="str">
        <f>VLOOKUP(Table1[[#This Row],[Track]],$F$2672:$H$2715,3,FALSE)</f>
        <v>-</v>
      </c>
      <c r="AH2201" s="133" t="str">
        <f>IF(Table1[[#This Row],[Date]]&lt;$AH$2,"",IF(Table1[[#This Row],[Date]]&lt;$AH$3,"Edge","Elite Combo"))</f>
        <v/>
      </c>
      <c r="AI2201" s="218">
        <f>Table1[[#This Row],[Time]]</f>
        <v>0.54861111111111116</v>
      </c>
      <c r="AJ2201" s="219" t="str">
        <f>Table1[[#This Row],[Track]]</f>
        <v>Randwick</v>
      </c>
      <c r="AK2201" s="216">
        <f>Table1[[#This Row],[Race ]]</f>
        <v>2</v>
      </c>
      <c r="AL2201" s="219">
        <f>Table1[[#This Row],[TAB]]</f>
        <v>10</v>
      </c>
      <c r="AM2201" s="219" t="str">
        <f>Table1[[#This Row],[Selection]]</f>
        <v>Zoukerino</v>
      </c>
      <c r="AN2201" s="220" t="str">
        <f>Table1[[#This Row],[Sources]]</f>
        <v>Pro Syd-15</v>
      </c>
      <c r="AO2201" s="219">
        <f>Table1[[#This Row],[Scale Bet]]</f>
        <v>100</v>
      </c>
    </row>
    <row r="2202" spans="5:41" ht="16.5" customHeight="1" x14ac:dyDescent="0.25">
      <c r="E2202" s="185">
        <v>45661</v>
      </c>
      <c r="F2202" s="35">
        <v>0.60763888888888884</v>
      </c>
      <c r="G2202" s="36" t="s">
        <v>121</v>
      </c>
      <c r="H2202" s="36">
        <v>5</v>
      </c>
      <c r="I2202" s="36">
        <v>1</v>
      </c>
      <c r="J2202" s="36" t="s">
        <v>123</v>
      </c>
      <c r="K2202" s="36" t="s">
        <v>40</v>
      </c>
      <c r="L2202" s="165">
        <v>12</v>
      </c>
      <c r="M2202" s="134">
        <f t="shared" si="442"/>
        <v>22</v>
      </c>
      <c r="N2202" s="36">
        <f t="shared" si="443"/>
        <v>2</v>
      </c>
      <c r="O2202" s="135" t="str">
        <f t="shared" si="444"/>
        <v>Edge-12/Pro Mel-10</v>
      </c>
      <c r="P2202" s="186" t="str">
        <f t="shared" si="445"/>
        <v/>
      </c>
      <c r="Q2202" s="187">
        <f t="shared" si="446"/>
        <v>88</v>
      </c>
      <c r="R2202" s="150"/>
      <c r="S2202" s="187" t="str">
        <f t="shared" si="447"/>
        <v/>
      </c>
      <c r="T2202" s="136" t="str">
        <f t="shared" si="448"/>
        <v>Bellinger</v>
      </c>
      <c r="U2202" s="137" t="str">
        <f>IF(P2202="","",IF(N2202=1,"",IF(Q2202="","",IF(Q2202&lt;=100,100,IF(Table1[[#This Row],[Day]]="Wed",100,200)))))</f>
        <v/>
      </c>
      <c r="V2202" s="137" t="str">
        <f t="shared" si="449"/>
        <v/>
      </c>
      <c r="W2202" s="137" t="str">
        <f t="shared" si="450"/>
        <v/>
      </c>
      <c r="X2202" s="133">
        <f>100</f>
        <v>100</v>
      </c>
      <c r="Y2202" s="133" t="str">
        <f t="shared" si="451"/>
        <v/>
      </c>
      <c r="Z2202" s="133">
        <f t="shared" si="452"/>
        <v>-100</v>
      </c>
      <c r="AA2202" s="134" t="str">
        <f>TEXT(Table1[[#This Row],[Date]],"DDD")</f>
        <v>Sat</v>
      </c>
      <c r="AB2202" s="133" t="str">
        <f>IF(OR(G2202="Doomben",G2202="Eagle Farm"),"Q",IF(AND(Q2202&gt;1,Q2202&lt;55,Table1[[#This Row],[Source]]="Nat"),"Nat OK",IF(AND(Table1[[#This Row],[Source]]&lt;&gt;"Nat",Q2202&lt;55),"Poor &lt;55",IF(OR(G2202="Randwick",G2202="Flemington",G2202="Caulfield",G2202="Sandown Lake",G2202="Sandown Hill"),"Best","ave"))))</f>
        <v>ave</v>
      </c>
      <c r="AC2202" s="133">
        <f>IF(Q2202="","",IF(AB2202="Poor &lt;55",$AC$2*0.2%,IF(AND(AB2202="Q",AA2202&lt;&gt;"Wed"),$AC$2*0.4%,IF(AND(AB2202="Q",AA2202="Wed"),$AC$2*0.5%,IF(AND(AB2202="Ave",U2202=100),$AC$2*0.5%,IF(AND(AB2202="ave",U2202="",N2202=1,AG2202="Bush"),$AC$2*1%,IF(AND(AB2202="ave",U2202="",Q2202&gt;100),$AC$2*1.3%,IF(AND(AB2202="ave",U2202=""),$AC$2*1.2%,IF(AND(AB2202="Ave",U2202=200),$AC$2*1%,IF(AND(AB2202="Best",U2202=200),$AC$2*1.5%,IF(AND(AB2202="Best",U2202="",K2202&lt;&gt;"Pro Syd"),$AC$2*0.5%,IF(AND(AB2202="Best",U2202=""),$AC$2*1%,IF(AND(AB2202="Best",U2202=100,Table1[[#This Row],[State]]="NSW"),$AC$2*0.4%,IF(AND(AB2202="Best",U2202=100),$AC$2*1%,IF(Table1[[#This Row],[Adj]]="Nat OK",$AC$2*0.5%,"xxx")))))))))))))))</f>
        <v>120</v>
      </c>
      <c r="AD2202" s="133" t="str">
        <f t="shared" si="453"/>
        <v/>
      </c>
      <c r="AE2202" s="133">
        <f t="shared" si="454"/>
        <v>-120</v>
      </c>
      <c r="AF2202" s="133" t="str">
        <f>VLOOKUP(Table1[[#This Row],[Track]],$F$2672:$H$2715,2,FALSE)</f>
        <v>Vic</v>
      </c>
      <c r="AG2202" s="133" t="str">
        <f>VLOOKUP(Table1[[#This Row],[Track]],$F$2672:$H$2715,3,FALSE)</f>
        <v>Bush</v>
      </c>
      <c r="AH2202" s="133" t="str">
        <f>IF(Table1[[#This Row],[Date]]&lt;$AH$2,"",IF(Table1[[#This Row],[Date]]&lt;$AH$3,"Edge","Elite Combo"))</f>
        <v/>
      </c>
      <c r="AI2202" s="218">
        <f>Table1[[#This Row],[Time]]</f>
        <v>0.60763888888888884</v>
      </c>
      <c r="AJ2202" s="219" t="str">
        <f>Table1[[#This Row],[Track]]</f>
        <v>Geelong</v>
      </c>
      <c r="AK2202" s="216">
        <f>Table1[[#This Row],[Race ]]</f>
        <v>5</v>
      </c>
      <c r="AL2202" s="219">
        <f>Table1[[#This Row],[TAB]]</f>
        <v>1</v>
      </c>
      <c r="AM2202" s="219" t="str">
        <f>Table1[[#This Row],[Selection]]</f>
        <v>Bellinger</v>
      </c>
      <c r="AN2202" s="220" t="str">
        <f>Table1[[#This Row],[Sources]]</f>
        <v>Edge-12/Pro Mel-10</v>
      </c>
      <c r="AO2202" s="219">
        <f>Table1[[#This Row],[Scale Bet]]</f>
        <v>120</v>
      </c>
    </row>
    <row r="2203" spans="5:41" ht="16.5" customHeight="1" x14ac:dyDescent="0.25">
      <c r="E2203" s="185">
        <v>45661</v>
      </c>
      <c r="F2203" s="35">
        <v>0.60763888888888884</v>
      </c>
      <c r="G2203" s="36" t="s">
        <v>121</v>
      </c>
      <c r="H2203" s="36">
        <v>5</v>
      </c>
      <c r="I2203" s="36">
        <v>1</v>
      </c>
      <c r="J2203" s="36" t="s">
        <v>123</v>
      </c>
      <c r="K2203" s="36" t="s">
        <v>18</v>
      </c>
      <c r="L2203" s="165">
        <v>10</v>
      </c>
      <c r="M2203" s="134" t="str">
        <f t="shared" si="442"/>
        <v/>
      </c>
      <c r="N2203" s="36" t="str">
        <f t="shared" si="443"/>
        <v/>
      </c>
      <c r="O2203" s="135" t="str">
        <f t="shared" si="444"/>
        <v/>
      </c>
      <c r="P2203" s="186" t="str">
        <f t="shared" si="445"/>
        <v/>
      </c>
      <c r="Q2203" s="187" t="str">
        <f t="shared" si="446"/>
        <v/>
      </c>
      <c r="R2203" s="150"/>
      <c r="S2203" s="187" t="str">
        <f t="shared" si="447"/>
        <v/>
      </c>
      <c r="T2203" s="136" t="str">
        <f t="shared" si="448"/>
        <v>Bellinger</v>
      </c>
      <c r="U2203" s="137" t="str">
        <f>IF(P2203="","",IF(N2203=1,"",IF(Q2203="","",IF(Q2203&lt;=100,100,IF(Table1[[#This Row],[Day]]="Wed",100,200)))))</f>
        <v/>
      </c>
      <c r="V2203" s="137" t="str">
        <f t="shared" si="449"/>
        <v/>
      </c>
      <c r="W2203" s="137" t="str">
        <f t="shared" si="450"/>
        <v/>
      </c>
      <c r="X2203" s="133">
        <f>100</f>
        <v>100</v>
      </c>
      <c r="Y2203" s="133" t="str">
        <f t="shared" si="451"/>
        <v/>
      </c>
      <c r="Z2203" s="133">
        <f t="shared" si="452"/>
        <v>-100</v>
      </c>
      <c r="AA2203" s="134" t="str">
        <f>TEXT(Table1[[#This Row],[Date]],"DDD")</f>
        <v>Sat</v>
      </c>
      <c r="AB2203" s="133" t="str">
        <f>IF(OR(G2203="Doomben",G2203="Eagle Farm"),"Q",IF(AND(Q2203&gt;1,Q2203&lt;55,Table1[[#This Row],[Source]]="Nat"),"Nat OK",IF(AND(Table1[[#This Row],[Source]]&lt;&gt;"Nat",Q2203&lt;55),"Poor &lt;55",IF(OR(G2203="Randwick",G2203="Flemington",G2203="Caulfield",G2203="Sandown Lake",G2203="Sandown Hill"),"Best","ave"))))</f>
        <v>ave</v>
      </c>
      <c r="AC2203" s="133" t="str">
        <f>IF(Q2203="","",IF(AB2203="Poor &lt;55",$AC$2*0.2%,IF(AND(AB2203="Q",AA2203&lt;&gt;"Wed"),$AC$2*0.4%,IF(AND(AB2203="Q",AA2203="Wed"),$AC$2*0.5%,IF(AND(AB2203="Ave",U2203=100),$AC$2*0.5%,IF(AND(AB2203="ave",U2203="",N2203=1,AG2203="Bush"),$AC$2*1%,IF(AND(AB2203="ave",U2203="",Q2203&gt;100),$AC$2*1.3%,IF(AND(AB2203="ave",U2203=""),$AC$2*1.2%,IF(AND(AB2203="Ave",U2203=200),$AC$2*1%,IF(AND(AB2203="Best",U2203=200),$AC$2*1.5%,IF(AND(AB2203="Best",U2203="",K2203&lt;&gt;"Pro Syd"),$AC$2*0.5%,IF(AND(AB2203="Best",U2203=""),$AC$2*1%,IF(AND(AB2203="Best",U2203=100,Table1[[#This Row],[State]]="NSW"),$AC$2*0.4%,IF(AND(AB2203="Best",U2203=100),$AC$2*1%,IF(Table1[[#This Row],[Adj]]="Nat OK",$AC$2*0.5%,"xxx")))))))))))))))</f>
        <v/>
      </c>
      <c r="AD2203" s="133" t="str">
        <f t="shared" si="453"/>
        <v/>
      </c>
      <c r="AE2203" s="133" t="str">
        <f t="shared" si="454"/>
        <v/>
      </c>
      <c r="AF2203" s="133" t="str">
        <f>VLOOKUP(Table1[[#This Row],[Track]],$F$2672:$H$2715,2,FALSE)</f>
        <v>Vic</v>
      </c>
      <c r="AG2203" s="133" t="str">
        <f>VLOOKUP(Table1[[#This Row],[Track]],$F$2672:$H$2715,3,FALSE)</f>
        <v>Bush</v>
      </c>
      <c r="AH2203" s="133" t="str">
        <f>IF(Table1[[#This Row],[Date]]&lt;$AH$2,"",IF(Table1[[#This Row],[Date]]&lt;$AH$3,"Edge","Elite Combo"))</f>
        <v/>
      </c>
      <c r="AI2203" s="218">
        <f>Table1[[#This Row],[Time]]</f>
        <v>0.60763888888888884</v>
      </c>
      <c r="AJ2203" s="219" t="str">
        <f>Table1[[#This Row],[Track]]</f>
        <v>Geelong</v>
      </c>
      <c r="AK2203" s="216">
        <f>Table1[[#This Row],[Race ]]</f>
        <v>5</v>
      </c>
      <c r="AL2203" s="219">
        <f>Table1[[#This Row],[TAB]]</f>
        <v>1</v>
      </c>
      <c r="AM2203" s="219" t="str">
        <f>Table1[[#This Row],[Selection]]</f>
        <v>Bellinger</v>
      </c>
      <c r="AN2203" s="220" t="str">
        <f>Table1[[#This Row],[Sources]]</f>
        <v/>
      </c>
      <c r="AO2203" s="219" t="str">
        <f>Table1[[#This Row],[Scale Bet]]</f>
        <v/>
      </c>
    </row>
    <row r="2204" spans="5:41" ht="16.5" customHeight="1" x14ac:dyDescent="0.25">
      <c r="E2204" s="185">
        <v>45661</v>
      </c>
      <c r="F2204" s="35">
        <v>0.60763888888888884</v>
      </c>
      <c r="G2204" s="36" t="s">
        <v>121</v>
      </c>
      <c r="H2204" s="36">
        <v>5</v>
      </c>
      <c r="I2204" s="36">
        <v>2</v>
      </c>
      <c r="J2204" s="36" t="s">
        <v>124</v>
      </c>
      <c r="K2204" s="36" t="s">
        <v>1</v>
      </c>
      <c r="L2204" s="165">
        <v>20</v>
      </c>
      <c r="M2204" s="134">
        <f t="shared" si="442"/>
        <v>40</v>
      </c>
      <c r="N2204" s="36">
        <f t="shared" si="443"/>
        <v>2</v>
      </c>
      <c r="O2204" s="135" t="str">
        <f t="shared" si="444"/>
        <v>E4-20/Nat-20</v>
      </c>
      <c r="P2204" s="186" t="str">
        <f t="shared" si="445"/>
        <v/>
      </c>
      <c r="Q2204" s="187">
        <f t="shared" si="446"/>
        <v>160</v>
      </c>
      <c r="R2204" s="150"/>
      <c r="S2204" s="187" t="str">
        <f t="shared" si="447"/>
        <v/>
      </c>
      <c r="T2204" s="136" t="str">
        <f t="shared" si="448"/>
        <v>Philosopher</v>
      </c>
      <c r="U2204" s="137" t="str">
        <f>IF(P2204="","",IF(N2204=1,"",IF(Q2204="","",IF(Q2204&lt;=100,100,IF(Table1[[#This Row],[Day]]="Wed",100,200)))))</f>
        <v/>
      </c>
      <c r="V2204" s="137" t="str">
        <f t="shared" si="449"/>
        <v/>
      </c>
      <c r="W2204" s="137" t="str">
        <f t="shared" si="450"/>
        <v/>
      </c>
      <c r="X2204" s="133">
        <f>100</f>
        <v>100</v>
      </c>
      <c r="Y2204" s="133" t="str">
        <f t="shared" si="451"/>
        <v/>
      </c>
      <c r="Z2204" s="133">
        <f t="shared" si="452"/>
        <v>-100</v>
      </c>
      <c r="AA2204" s="134" t="str">
        <f>TEXT(Table1[[#This Row],[Date]],"DDD")</f>
        <v>Sat</v>
      </c>
      <c r="AB2204" s="133" t="str">
        <f>IF(OR(G2204="Doomben",G2204="Eagle Farm"),"Q",IF(AND(Q2204&gt;1,Q2204&lt;55,Table1[[#This Row],[Source]]="Nat"),"Nat OK",IF(AND(Table1[[#This Row],[Source]]&lt;&gt;"Nat",Q2204&lt;55),"Poor &lt;55",IF(OR(G2204="Randwick",G2204="Flemington",G2204="Caulfield",G2204="Sandown Lake",G2204="Sandown Hill"),"Best","ave"))))</f>
        <v>ave</v>
      </c>
      <c r="AC2204" s="133">
        <f>IF(Q2204="","",IF(AB2204="Poor &lt;55",$AC$2*0.2%,IF(AND(AB2204="Q",AA2204&lt;&gt;"Wed"),$AC$2*0.4%,IF(AND(AB2204="Q",AA2204="Wed"),$AC$2*0.5%,IF(AND(AB2204="Ave",U2204=100),$AC$2*0.5%,IF(AND(AB2204="ave",U2204="",N2204=1,AG2204="Bush"),$AC$2*1%,IF(AND(AB2204="ave",U2204="",Q2204&gt;100),$AC$2*1.3%,IF(AND(AB2204="ave",U2204=""),$AC$2*1.2%,IF(AND(AB2204="Ave",U2204=200),$AC$2*1%,IF(AND(AB2204="Best",U2204=200),$AC$2*1.5%,IF(AND(AB2204="Best",U2204="",K2204&lt;&gt;"Pro Syd"),$AC$2*0.5%,IF(AND(AB2204="Best",U2204=""),$AC$2*1%,IF(AND(AB2204="Best",U2204=100,Table1[[#This Row],[State]]="NSW"),$AC$2*0.4%,IF(AND(AB2204="Best",U2204=100),$AC$2*1%,IF(Table1[[#This Row],[Adj]]="Nat OK",$AC$2*0.5%,"xxx")))))))))))))))</f>
        <v>130</v>
      </c>
      <c r="AD2204" s="133" t="str">
        <f t="shared" si="453"/>
        <v/>
      </c>
      <c r="AE2204" s="133">
        <f t="shared" si="454"/>
        <v>-130</v>
      </c>
      <c r="AF2204" s="133" t="str">
        <f>VLOOKUP(Table1[[#This Row],[Track]],$F$2672:$H$2715,2,FALSE)</f>
        <v>Vic</v>
      </c>
      <c r="AG2204" s="133" t="str">
        <f>VLOOKUP(Table1[[#This Row],[Track]],$F$2672:$H$2715,3,FALSE)</f>
        <v>Bush</v>
      </c>
      <c r="AH2204" s="133" t="str">
        <f>IF(Table1[[#This Row],[Date]]&lt;$AH$2,"",IF(Table1[[#This Row],[Date]]&lt;$AH$3,"Edge","Elite Combo"))</f>
        <v/>
      </c>
      <c r="AI2204" s="218">
        <f>Table1[[#This Row],[Time]]</f>
        <v>0.60763888888888884</v>
      </c>
      <c r="AJ2204" s="219" t="str">
        <f>Table1[[#This Row],[Track]]</f>
        <v>Geelong</v>
      </c>
      <c r="AK2204" s="216">
        <f>Table1[[#This Row],[Race ]]</f>
        <v>5</v>
      </c>
      <c r="AL2204" s="219">
        <f>Table1[[#This Row],[TAB]]</f>
        <v>2</v>
      </c>
      <c r="AM2204" s="219" t="str">
        <f>Table1[[#This Row],[Selection]]</f>
        <v>Philosopher</v>
      </c>
      <c r="AN2204" s="220" t="str">
        <f>Table1[[#This Row],[Sources]]</f>
        <v>E4-20/Nat-20</v>
      </c>
      <c r="AO2204" s="219">
        <f>Table1[[#This Row],[Scale Bet]]</f>
        <v>130</v>
      </c>
    </row>
    <row r="2205" spans="5:41" ht="16.5" customHeight="1" x14ac:dyDescent="0.25">
      <c r="E2205" s="185">
        <v>45661</v>
      </c>
      <c r="F2205" s="35">
        <v>0.60763888888888884</v>
      </c>
      <c r="G2205" s="36" t="s">
        <v>121</v>
      </c>
      <c r="H2205" s="36">
        <v>5</v>
      </c>
      <c r="I2205" s="36">
        <v>2</v>
      </c>
      <c r="J2205" s="36" t="s">
        <v>124</v>
      </c>
      <c r="K2205" s="36" t="s">
        <v>13</v>
      </c>
      <c r="L2205" s="165">
        <v>20</v>
      </c>
      <c r="M2205" s="134" t="str">
        <f t="shared" si="442"/>
        <v/>
      </c>
      <c r="N2205" s="36" t="str">
        <f t="shared" si="443"/>
        <v/>
      </c>
      <c r="O2205" s="135" t="str">
        <f t="shared" si="444"/>
        <v/>
      </c>
      <c r="P2205" s="186" t="str">
        <f t="shared" si="445"/>
        <v/>
      </c>
      <c r="Q2205" s="187" t="str">
        <f t="shared" si="446"/>
        <v/>
      </c>
      <c r="R2205" s="150"/>
      <c r="S2205" s="187" t="str">
        <f t="shared" si="447"/>
        <v/>
      </c>
      <c r="T2205" s="136" t="str">
        <f t="shared" si="448"/>
        <v>Philosopher</v>
      </c>
      <c r="U2205" s="137" t="str">
        <f>IF(P2205="","",IF(N2205=1,"",IF(Q2205="","",IF(Q2205&lt;=100,100,IF(Table1[[#This Row],[Day]]="Wed",100,200)))))</f>
        <v/>
      </c>
      <c r="V2205" s="137" t="str">
        <f t="shared" si="449"/>
        <v/>
      </c>
      <c r="W2205" s="137" t="str">
        <f t="shared" si="450"/>
        <v/>
      </c>
      <c r="X2205" s="133">
        <f>100</f>
        <v>100</v>
      </c>
      <c r="Y2205" s="133" t="str">
        <f t="shared" si="451"/>
        <v/>
      </c>
      <c r="Z2205" s="133">
        <f t="shared" si="452"/>
        <v>-100</v>
      </c>
      <c r="AA2205" s="134" t="str">
        <f>TEXT(Table1[[#This Row],[Date]],"DDD")</f>
        <v>Sat</v>
      </c>
      <c r="AB2205" s="133" t="str">
        <f>IF(OR(G2205="Doomben",G2205="Eagle Farm"),"Q",IF(AND(Q2205&gt;1,Q2205&lt;55,Table1[[#This Row],[Source]]="Nat"),"Nat OK",IF(AND(Table1[[#This Row],[Source]]&lt;&gt;"Nat",Q2205&lt;55),"Poor &lt;55",IF(OR(G2205="Randwick",G2205="Flemington",G2205="Caulfield",G2205="Sandown Lake",G2205="Sandown Hill"),"Best","ave"))))</f>
        <v>ave</v>
      </c>
      <c r="AC2205" s="133" t="str">
        <f>IF(Q2205="","",IF(AB2205="Poor &lt;55",$AC$2*0.2%,IF(AND(AB2205="Q",AA2205&lt;&gt;"Wed"),$AC$2*0.4%,IF(AND(AB2205="Q",AA2205="Wed"),$AC$2*0.5%,IF(AND(AB2205="Ave",U2205=100),$AC$2*0.5%,IF(AND(AB2205="ave",U2205="",N2205=1,AG2205="Bush"),$AC$2*1%,IF(AND(AB2205="ave",U2205="",Q2205&gt;100),$AC$2*1.3%,IF(AND(AB2205="ave",U2205=""),$AC$2*1.2%,IF(AND(AB2205="Ave",U2205=200),$AC$2*1%,IF(AND(AB2205="Best",U2205=200),$AC$2*1.5%,IF(AND(AB2205="Best",U2205="",K2205&lt;&gt;"Pro Syd"),$AC$2*0.5%,IF(AND(AB2205="Best",U2205=""),$AC$2*1%,IF(AND(AB2205="Best",U2205=100,Table1[[#This Row],[State]]="NSW"),$AC$2*0.4%,IF(AND(AB2205="Best",U2205=100),$AC$2*1%,IF(Table1[[#This Row],[Adj]]="Nat OK",$AC$2*0.5%,"xxx")))))))))))))))</f>
        <v/>
      </c>
      <c r="AD2205" s="133" t="str">
        <f t="shared" si="453"/>
        <v/>
      </c>
      <c r="AE2205" s="133" t="str">
        <f t="shared" si="454"/>
        <v/>
      </c>
      <c r="AF2205" s="133" t="str">
        <f>VLOOKUP(Table1[[#This Row],[Track]],$F$2672:$H$2715,2,FALSE)</f>
        <v>Vic</v>
      </c>
      <c r="AG2205" s="133" t="str">
        <f>VLOOKUP(Table1[[#This Row],[Track]],$F$2672:$H$2715,3,FALSE)</f>
        <v>Bush</v>
      </c>
      <c r="AH2205" s="133" t="str">
        <f>IF(Table1[[#This Row],[Date]]&lt;$AH$2,"",IF(Table1[[#This Row],[Date]]&lt;$AH$3,"Edge","Elite Combo"))</f>
        <v/>
      </c>
      <c r="AI2205" s="218">
        <f>Table1[[#This Row],[Time]]</f>
        <v>0.60763888888888884</v>
      </c>
      <c r="AJ2205" s="219" t="str">
        <f>Table1[[#This Row],[Track]]</f>
        <v>Geelong</v>
      </c>
      <c r="AK2205" s="216">
        <f>Table1[[#This Row],[Race ]]</f>
        <v>5</v>
      </c>
      <c r="AL2205" s="219">
        <f>Table1[[#This Row],[TAB]]</f>
        <v>2</v>
      </c>
      <c r="AM2205" s="219" t="str">
        <f>Table1[[#This Row],[Selection]]</f>
        <v>Philosopher</v>
      </c>
      <c r="AN2205" s="220" t="str">
        <f>Table1[[#This Row],[Sources]]</f>
        <v/>
      </c>
      <c r="AO2205" s="219" t="str">
        <f>Table1[[#This Row],[Scale Bet]]</f>
        <v/>
      </c>
    </row>
    <row r="2206" spans="5:41" ht="16.5" customHeight="1" x14ac:dyDescent="0.25">
      <c r="E2206" s="185">
        <v>45661</v>
      </c>
      <c r="F2206" s="35">
        <v>0.62152777777777779</v>
      </c>
      <c r="G2206" s="36" t="s">
        <v>22</v>
      </c>
      <c r="H2206" s="36">
        <v>5</v>
      </c>
      <c r="I2206" s="36">
        <v>13</v>
      </c>
      <c r="J2206" s="36" t="s">
        <v>143</v>
      </c>
      <c r="K2206" s="36" t="s">
        <v>60</v>
      </c>
      <c r="L2206" s="165">
        <v>15</v>
      </c>
      <c r="M2206" s="134">
        <f t="shared" si="442"/>
        <v>15</v>
      </c>
      <c r="N2206" s="36">
        <f t="shared" si="443"/>
        <v>1</v>
      </c>
      <c r="O2206" s="135" t="str">
        <f t="shared" si="444"/>
        <v>Pro Syd-15</v>
      </c>
      <c r="P2206" s="186" t="str">
        <f t="shared" si="445"/>
        <v>OK</v>
      </c>
      <c r="Q2206" s="187">
        <f t="shared" si="446"/>
        <v>60</v>
      </c>
      <c r="R2206" s="150">
        <v>3.7</v>
      </c>
      <c r="S2206" s="187">
        <f t="shared" si="447"/>
        <v>222</v>
      </c>
      <c r="T2206" s="136" t="str">
        <f t="shared" si="448"/>
        <v>Perfumist</v>
      </c>
      <c r="U2206" s="137" t="str">
        <f>IF(P2206="","",IF(N2206=1,"",IF(Q2206="","",IF(Q2206&lt;=100,100,IF(Table1[[#This Row],[Day]]="Wed",100,200)))))</f>
        <v/>
      </c>
      <c r="V2206" s="137" t="str">
        <f t="shared" si="449"/>
        <v/>
      </c>
      <c r="W2206" s="137" t="str">
        <f t="shared" si="450"/>
        <v/>
      </c>
      <c r="X2206" s="133">
        <f>100</f>
        <v>100</v>
      </c>
      <c r="Y2206" s="133">
        <f t="shared" si="451"/>
        <v>370</v>
      </c>
      <c r="Z2206" s="133">
        <f t="shared" si="452"/>
        <v>270</v>
      </c>
      <c r="AA2206" s="134" t="str">
        <f>TEXT(Table1[[#This Row],[Date]],"DDD")</f>
        <v>Sat</v>
      </c>
      <c r="AB2206" s="133" t="str">
        <f>IF(OR(G2206="Doomben",G2206="Eagle Farm"),"Q",IF(AND(Q2206&gt;1,Q2206&lt;55,Table1[[#This Row],[Source]]="Nat"),"Nat OK",IF(AND(Table1[[#This Row],[Source]]&lt;&gt;"Nat",Q2206&lt;55),"Poor &lt;55",IF(OR(G2206="Randwick",G2206="Flemington",G2206="Caulfield",G2206="Sandown Lake",G2206="Sandown Hill"),"Best","ave"))))</f>
        <v>Best</v>
      </c>
      <c r="AC2206" s="133">
        <f>IF(Q2206="","",IF(AB2206="Poor &lt;55",$AC$2*0.2%,IF(AND(AB2206="Q",AA2206&lt;&gt;"Wed"),$AC$2*0.4%,IF(AND(AB2206="Q",AA2206="Wed"),$AC$2*0.5%,IF(AND(AB2206="Ave",U2206=100),$AC$2*0.5%,IF(AND(AB2206="ave",U2206="",N2206=1,AG2206="Bush"),$AC$2*1%,IF(AND(AB2206="ave",U2206="",Q2206&gt;100),$AC$2*1.3%,IF(AND(AB2206="ave",U2206=""),$AC$2*1.2%,IF(AND(AB2206="Ave",U2206=200),$AC$2*1%,IF(AND(AB2206="Best",U2206=200),$AC$2*1.5%,IF(AND(AB2206="Best",U2206="",K2206&lt;&gt;"Pro Syd"),$AC$2*0.5%,IF(AND(AB2206="Best",U2206=""),$AC$2*1%,IF(AND(AB2206="Best",U2206=100,Table1[[#This Row],[State]]="NSW"),$AC$2*0.4%,IF(AND(AB2206="Best",U2206=100),$AC$2*1%,IF(Table1[[#This Row],[Adj]]="Nat OK",$AC$2*0.5%,"xxx")))))))))))))))</f>
        <v>100</v>
      </c>
      <c r="AD2206" s="133">
        <f t="shared" si="453"/>
        <v>370</v>
      </c>
      <c r="AE2206" s="133">
        <f t="shared" si="454"/>
        <v>270</v>
      </c>
      <c r="AF2206" s="133" t="str">
        <f>VLOOKUP(Table1[[#This Row],[Track]],$F$2672:$H$2715,2,FALSE)</f>
        <v>NSW</v>
      </c>
      <c r="AG2206" s="133" t="str">
        <f>VLOOKUP(Table1[[#This Row],[Track]],$F$2672:$H$2715,3,FALSE)</f>
        <v>-</v>
      </c>
      <c r="AH2206" s="133" t="str">
        <f>IF(Table1[[#This Row],[Date]]&lt;$AH$2,"",IF(Table1[[#This Row],[Date]]&lt;$AH$3,"Edge","Elite Combo"))</f>
        <v/>
      </c>
      <c r="AI2206" s="218">
        <f>Table1[[#This Row],[Time]]</f>
        <v>0.62152777777777779</v>
      </c>
      <c r="AJ2206" s="219" t="str">
        <f>Table1[[#This Row],[Track]]</f>
        <v>Randwick</v>
      </c>
      <c r="AK2206" s="216">
        <f>Table1[[#This Row],[Race ]]</f>
        <v>5</v>
      </c>
      <c r="AL2206" s="219">
        <f>Table1[[#This Row],[TAB]]</f>
        <v>13</v>
      </c>
      <c r="AM2206" s="219" t="str">
        <f>Table1[[#This Row],[Selection]]</f>
        <v>Perfumist</v>
      </c>
      <c r="AN2206" s="220" t="str">
        <f>Table1[[#This Row],[Sources]]</f>
        <v>Pro Syd-15</v>
      </c>
      <c r="AO2206" s="219">
        <f>Table1[[#This Row],[Scale Bet]]</f>
        <v>100</v>
      </c>
    </row>
    <row r="2207" spans="5:41" ht="16.5" customHeight="1" x14ac:dyDescent="0.25">
      <c r="E2207" s="185">
        <v>45661</v>
      </c>
      <c r="F2207" s="35">
        <v>0.63541666666666663</v>
      </c>
      <c r="G2207" s="36" t="s">
        <v>121</v>
      </c>
      <c r="H2207" s="36">
        <v>6</v>
      </c>
      <c r="I2207" s="36">
        <v>10</v>
      </c>
      <c r="J2207" s="36" t="s">
        <v>125</v>
      </c>
      <c r="K2207" s="36" t="s">
        <v>1</v>
      </c>
      <c r="L2207" s="165">
        <v>20</v>
      </c>
      <c r="M2207" s="134">
        <f t="shared" si="442"/>
        <v>40</v>
      </c>
      <c r="N2207" s="36">
        <f t="shared" si="443"/>
        <v>2</v>
      </c>
      <c r="O2207" s="135" t="str">
        <f t="shared" si="444"/>
        <v>E4-20/Nat-20</v>
      </c>
      <c r="P2207" s="186" t="str">
        <f t="shared" si="445"/>
        <v/>
      </c>
      <c r="Q2207" s="187">
        <f t="shared" si="446"/>
        <v>160</v>
      </c>
      <c r="R2207" s="150"/>
      <c r="S2207" s="187" t="str">
        <f t="shared" si="447"/>
        <v/>
      </c>
      <c r="T2207" s="136" t="str">
        <f t="shared" si="448"/>
        <v>Haraldus</v>
      </c>
      <c r="U2207" s="137" t="str">
        <f>IF(P2207="","",IF(N2207=1,"",IF(Q2207="","",IF(Q2207&lt;=100,100,IF(Table1[[#This Row],[Day]]="Wed",100,200)))))</f>
        <v/>
      </c>
      <c r="V2207" s="137" t="str">
        <f t="shared" si="449"/>
        <v/>
      </c>
      <c r="W2207" s="137" t="str">
        <f t="shared" si="450"/>
        <v/>
      </c>
      <c r="X2207" s="133">
        <f>100</f>
        <v>100</v>
      </c>
      <c r="Y2207" s="133" t="str">
        <f t="shared" si="451"/>
        <v/>
      </c>
      <c r="Z2207" s="133">
        <f t="shared" si="452"/>
        <v>-100</v>
      </c>
      <c r="AA2207" s="134" t="str">
        <f>TEXT(Table1[[#This Row],[Date]],"DDD")</f>
        <v>Sat</v>
      </c>
      <c r="AB2207" s="133" t="str">
        <f>IF(OR(G2207="Doomben",G2207="Eagle Farm"),"Q",IF(AND(Q2207&gt;1,Q2207&lt;55,Table1[[#This Row],[Source]]="Nat"),"Nat OK",IF(AND(Table1[[#This Row],[Source]]&lt;&gt;"Nat",Q2207&lt;55),"Poor &lt;55",IF(OR(G2207="Randwick",G2207="Flemington",G2207="Caulfield",G2207="Sandown Lake",G2207="Sandown Hill"),"Best","ave"))))</f>
        <v>ave</v>
      </c>
      <c r="AC2207" s="133">
        <f>IF(Q2207="","",IF(AB2207="Poor &lt;55",$AC$2*0.2%,IF(AND(AB2207="Q",AA2207&lt;&gt;"Wed"),$AC$2*0.4%,IF(AND(AB2207="Q",AA2207="Wed"),$AC$2*0.5%,IF(AND(AB2207="Ave",U2207=100),$AC$2*0.5%,IF(AND(AB2207="ave",U2207="",N2207=1,AG2207="Bush"),$AC$2*1%,IF(AND(AB2207="ave",U2207="",Q2207&gt;100),$AC$2*1.3%,IF(AND(AB2207="ave",U2207=""),$AC$2*1.2%,IF(AND(AB2207="Ave",U2207=200),$AC$2*1%,IF(AND(AB2207="Best",U2207=200),$AC$2*1.5%,IF(AND(AB2207="Best",U2207="",K2207&lt;&gt;"Pro Syd"),$AC$2*0.5%,IF(AND(AB2207="Best",U2207=""),$AC$2*1%,IF(AND(AB2207="Best",U2207=100,Table1[[#This Row],[State]]="NSW"),$AC$2*0.4%,IF(AND(AB2207="Best",U2207=100),$AC$2*1%,IF(Table1[[#This Row],[Adj]]="Nat OK",$AC$2*0.5%,"xxx")))))))))))))))</f>
        <v>130</v>
      </c>
      <c r="AD2207" s="133" t="str">
        <f t="shared" si="453"/>
        <v/>
      </c>
      <c r="AE2207" s="133">
        <f t="shared" si="454"/>
        <v>-130</v>
      </c>
      <c r="AF2207" s="133" t="str">
        <f>VLOOKUP(Table1[[#This Row],[Track]],$F$2672:$H$2715,2,FALSE)</f>
        <v>Vic</v>
      </c>
      <c r="AG2207" s="133" t="str">
        <f>VLOOKUP(Table1[[#This Row],[Track]],$F$2672:$H$2715,3,FALSE)</f>
        <v>Bush</v>
      </c>
      <c r="AH2207" s="133" t="str">
        <f>IF(Table1[[#This Row],[Date]]&lt;$AH$2,"",IF(Table1[[#This Row],[Date]]&lt;$AH$3,"Edge","Elite Combo"))</f>
        <v/>
      </c>
      <c r="AI2207" s="218">
        <f>Table1[[#This Row],[Time]]</f>
        <v>0.63541666666666663</v>
      </c>
      <c r="AJ2207" s="219" t="str">
        <f>Table1[[#This Row],[Track]]</f>
        <v>Geelong</v>
      </c>
      <c r="AK2207" s="216">
        <f>Table1[[#This Row],[Race ]]</f>
        <v>6</v>
      </c>
      <c r="AL2207" s="219">
        <f>Table1[[#This Row],[TAB]]</f>
        <v>10</v>
      </c>
      <c r="AM2207" s="219" t="str">
        <f>Table1[[#This Row],[Selection]]</f>
        <v>Haraldus</v>
      </c>
      <c r="AN2207" s="220" t="str">
        <f>Table1[[#This Row],[Sources]]</f>
        <v>E4-20/Nat-20</v>
      </c>
      <c r="AO2207" s="219">
        <f>Table1[[#This Row],[Scale Bet]]</f>
        <v>130</v>
      </c>
    </row>
    <row r="2208" spans="5:41" ht="16.5" customHeight="1" x14ac:dyDescent="0.25">
      <c r="E2208" s="185">
        <v>45661</v>
      </c>
      <c r="F2208" s="35">
        <v>0.63541666666666663</v>
      </c>
      <c r="G2208" s="36" t="s">
        <v>121</v>
      </c>
      <c r="H2208" s="36">
        <v>6</v>
      </c>
      <c r="I2208" s="36">
        <v>10</v>
      </c>
      <c r="J2208" s="36" t="s">
        <v>125</v>
      </c>
      <c r="K2208" s="36" t="s">
        <v>13</v>
      </c>
      <c r="L2208" s="165">
        <v>20</v>
      </c>
      <c r="M2208" s="134" t="str">
        <f t="shared" si="442"/>
        <v/>
      </c>
      <c r="N2208" s="36" t="str">
        <f t="shared" si="443"/>
        <v/>
      </c>
      <c r="O2208" s="135" t="str">
        <f t="shared" si="444"/>
        <v/>
      </c>
      <c r="P2208" s="186" t="str">
        <f t="shared" si="445"/>
        <v/>
      </c>
      <c r="Q2208" s="187" t="str">
        <f t="shared" si="446"/>
        <v/>
      </c>
      <c r="R2208" s="150"/>
      <c r="S2208" s="187" t="str">
        <f t="shared" si="447"/>
        <v/>
      </c>
      <c r="T2208" s="136" t="str">
        <f t="shared" si="448"/>
        <v>Haraldus</v>
      </c>
      <c r="U2208" s="137" t="str">
        <f>IF(P2208="","",IF(N2208=1,"",IF(Q2208="","",IF(Q2208&lt;=100,100,IF(Table1[[#This Row],[Day]]="Wed",100,200)))))</f>
        <v/>
      </c>
      <c r="V2208" s="137" t="str">
        <f t="shared" si="449"/>
        <v/>
      </c>
      <c r="W2208" s="137" t="str">
        <f t="shared" si="450"/>
        <v/>
      </c>
      <c r="X2208" s="133">
        <f>100</f>
        <v>100</v>
      </c>
      <c r="Y2208" s="133" t="str">
        <f t="shared" si="451"/>
        <v/>
      </c>
      <c r="Z2208" s="133">
        <f t="shared" si="452"/>
        <v>-100</v>
      </c>
      <c r="AA2208" s="134" t="str">
        <f>TEXT(Table1[[#This Row],[Date]],"DDD")</f>
        <v>Sat</v>
      </c>
      <c r="AB2208" s="133" t="str">
        <f>IF(OR(G2208="Doomben",G2208="Eagle Farm"),"Q",IF(AND(Q2208&gt;1,Q2208&lt;55,Table1[[#This Row],[Source]]="Nat"),"Nat OK",IF(AND(Table1[[#This Row],[Source]]&lt;&gt;"Nat",Q2208&lt;55),"Poor &lt;55",IF(OR(G2208="Randwick",G2208="Flemington",G2208="Caulfield",G2208="Sandown Lake",G2208="Sandown Hill"),"Best","ave"))))</f>
        <v>ave</v>
      </c>
      <c r="AC2208" s="133" t="str">
        <f>IF(Q2208="","",IF(AB2208="Poor &lt;55",$AC$2*0.2%,IF(AND(AB2208="Q",AA2208&lt;&gt;"Wed"),$AC$2*0.4%,IF(AND(AB2208="Q",AA2208="Wed"),$AC$2*0.5%,IF(AND(AB2208="Ave",U2208=100),$AC$2*0.5%,IF(AND(AB2208="ave",U2208="",N2208=1,AG2208="Bush"),$AC$2*1%,IF(AND(AB2208="ave",U2208="",Q2208&gt;100),$AC$2*1.3%,IF(AND(AB2208="ave",U2208=""),$AC$2*1.2%,IF(AND(AB2208="Ave",U2208=200),$AC$2*1%,IF(AND(AB2208="Best",U2208=200),$AC$2*1.5%,IF(AND(AB2208="Best",U2208="",K2208&lt;&gt;"Pro Syd"),$AC$2*0.5%,IF(AND(AB2208="Best",U2208=""),$AC$2*1%,IF(AND(AB2208="Best",U2208=100,Table1[[#This Row],[State]]="NSW"),$AC$2*0.4%,IF(AND(AB2208="Best",U2208=100),$AC$2*1%,IF(Table1[[#This Row],[Adj]]="Nat OK",$AC$2*0.5%,"xxx")))))))))))))))</f>
        <v/>
      </c>
      <c r="AD2208" s="133" t="str">
        <f t="shared" si="453"/>
        <v/>
      </c>
      <c r="AE2208" s="133" t="str">
        <f t="shared" si="454"/>
        <v/>
      </c>
      <c r="AF2208" s="133" t="str">
        <f>VLOOKUP(Table1[[#This Row],[Track]],$F$2672:$H$2715,2,FALSE)</f>
        <v>Vic</v>
      </c>
      <c r="AG2208" s="133" t="str">
        <f>VLOOKUP(Table1[[#This Row],[Track]],$F$2672:$H$2715,3,FALSE)</f>
        <v>Bush</v>
      </c>
      <c r="AH2208" s="133" t="str">
        <f>IF(Table1[[#This Row],[Date]]&lt;$AH$2,"",IF(Table1[[#This Row],[Date]]&lt;$AH$3,"Edge","Elite Combo"))</f>
        <v/>
      </c>
      <c r="AI2208" s="218">
        <f>Table1[[#This Row],[Time]]</f>
        <v>0.63541666666666663</v>
      </c>
      <c r="AJ2208" s="219" t="str">
        <f>Table1[[#This Row],[Track]]</f>
        <v>Geelong</v>
      </c>
      <c r="AK2208" s="216">
        <f>Table1[[#This Row],[Race ]]</f>
        <v>6</v>
      </c>
      <c r="AL2208" s="219">
        <f>Table1[[#This Row],[TAB]]</f>
        <v>10</v>
      </c>
      <c r="AM2208" s="219" t="str">
        <f>Table1[[#This Row],[Selection]]</f>
        <v>Haraldus</v>
      </c>
      <c r="AN2208" s="220" t="str">
        <f>Table1[[#This Row],[Sources]]</f>
        <v/>
      </c>
      <c r="AO2208" s="219" t="str">
        <f>Table1[[#This Row],[Scale Bet]]</f>
        <v/>
      </c>
    </row>
    <row r="2209" spans="5:41" ht="16.5" customHeight="1" x14ac:dyDescent="0.25">
      <c r="E2209" s="185">
        <v>45661</v>
      </c>
      <c r="F2209" s="35">
        <v>0.64930555555555558</v>
      </c>
      <c r="G2209" s="36" t="s">
        <v>22</v>
      </c>
      <c r="H2209" s="36">
        <v>6</v>
      </c>
      <c r="I2209" s="36">
        <v>16</v>
      </c>
      <c r="J2209" s="36" t="s">
        <v>546</v>
      </c>
      <c r="K2209" s="36" t="s">
        <v>1</v>
      </c>
      <c r="L2209" s="165">
        <v>10</v>
      </c>
      <c r="M2209" s="134">
        <f t="shared" si="442"/>
        <v>23</v>
      </c>
      <c r="N2209" s="36">
        <f t="shared" si="443"/>
        <v>2</v>
      </c>
      <c r="O2209" s="135" t="str">
        <f t="shared" si="444"/>
        <v>E4-10/Nat-13</v>
      </c>
      <c r="P2209" s="186" t="str">
        <f t="shared" si="445"/>
        <v>OK</v>
      </c>
      <c r="Q2209" s="187">
        <f t="shared" si="446"/>
        <v>92</v>
      </c>
      <c r="R2209" s="150"/>
      <c r="S2209" s="187" t="str">
        <f t="shared" si="447"/>
        <v/>
      </c>
      <c r="T2209" s="136" t="str">
        <f t="shared" si="448"/>
        <v>Inside Man</v>
      </c>
      <c r="U2209" s="137">
        <f>IF(P2209="","",IF(N2209=1,"",IF(Q2209="","",IF(Q2209&lt;=100,100,IF(Table1[[#This Row],[Day]]="Wed",100,200)))))</f>
        <v>100</v>
      </c>
      <c r="V2209" s="137" t="str">
        <f t="shared" si="449"/>
        <v/>
      </c>
      <c r="W2209" s="137">
        <f t="shared" si="450"/>
        <v>-100</v>
      </c>
      <c r="X2209" s="133">
        <f>100</f>
        <v>100</v>
      </c>
      <c r="Y2209" s="133" t="str">
        <f t="shared" si="451"/>
        <v/>
      </c>
      <c r="Z2209" s="133">
        <f t="shared" si="452"/>
        <v>-100</v>
      </c>
      <c r="AA2209" s="134" t="str">
        <f>TEXT(Table1[[#This Row],[Date]],"DDD")</f>
        <v>Sat</v>
      </c>
      <c r="AB2209" s="133" t="str">
        <f>IF(OR(G2209="Doomben",G2209="Eagle Farm"),"Q",IF(AND(Q2209&gt;1,Q2209&lt;55,Table1[[#This Row],[Source]]="Nat"),"Nat OK",IF(AND(Table1[[#This Row],[Source]]&lt;&gt;"Nat",Q2209&lt;55),"Poor &lt;55",IF(OR(G2209="Randwick",G2209="Flemington",G2209="Caulfield",G2209="Sandown Lake",G2209="Sandown Hill"),"Best","ave"))))</f>
        <v>Best</v>
      </c>
      <c r="AC2209" s="133">
        <f>IF(Q2209="","",IF(AB2209="Poor &lt;55",$AC$2*0.2%,IF(AND(AB2209="Q",AA2209&lt;&gt;"Wed"),$AC$2*0.4%,IF(AND(AB2209="Q",AA2209="Wed"),$AC$2*0.5%,IF(AND(AB2209="Ave",U2209=100),$AC$2*0.5%,IF(AND(AB2209="ave",U2209="",N2209=1,AG2209="Bush"),$AC$2*1%,IF(AND(AB2209="ave",U2209="",Q2209&gt;100),$AC$2*1.3%,IF(AND(AB2209="ave",U2209=""),$AC$2*1.2%,IF(AND(AB2209="Ave",U2209=200),$AC$2*1%,IF(AND(AB2209="Best",U2209=200),$AC$2*1.5%,IF(AND(AB2209="Best",U2209="",K2209&lt;&gt;"Pro Syd"),$AC$2*0.5%,IF(AND(AB2209="Best",U2209=""),$AC$2*1%,IF(AND(AB2209="Best",U2209=100,Table1[[#This Row],[State]]="NSW"),$AC$2*0.4%,IF(AND(AB2209="Best",U2209=100),$AC$2*1%,IF(Table1[[#This Row],[Adj]]="Nat OK",$AC$2*0.5%,"xxx")))))))))))))))</f>
        <v>40</v>
      </c>
      <c r="AD2209" s="133" t="str">
        <f t="shared" si="453"/>
        <v/>
      </c>
      <c r="AE2209" s="133">
        <f t="shared" si="454"/>
        <v>-40</v>
      </c>
      <c r="AF2209" s="133" t="str">
        <f>VLOOKUP(Table1[[#This Row],[Track]],$F$2672:$H$2715,2,FALSE)</f>
        <v>NSW</v>
      </c>
      <c r="AG2209" s="133" t="str">
        <f>VLOOKUP(Table1[[#This Row],[Track]],$F$2672:$H$2715,3,FALSE)</f>
        <v>-</v>
      </c>
      <c r="AH2209" s="133" t="str">
        <f>IF(Table1[[#This Row],[Date]]&lt;$AH$2,"",IF(Table1[[#This Row],[Date]]&lt;$AH$3,"Edge","Elite Combo"))</f>
        <v/>
      </c>
      <c r="AI2209" s="218">
        <f>Table1[[#This Row],[Time]]</f>
        <v>0.64930555555555558</v>
      </c>
      <c r="AJ2209" s="219" t="str">
        <f>Table1[[#This Row],[Track]]</f>
        <v>Randwick</v>
      </c>
      <c r="AK2209" s="216">
        <f>Table1[[#This Row],[Race ]]</f>
        <v>6</v>
      </c>
      <c r="AL2209" s="219">
        <f>Table1[[#This Row],[TAB]]</f>
        <v>16</v>
      </c>
      <c r="AM2209" s="219" t="str">
        <f>Table1[[#This Row],[Selection]]</f>
        <v>Inside Man</v>
      </c>
      <c r="AN2209" s="220" t="str">
        <f>Table1[[#This Row],[Sources]]</f>
        <v>E4-10/Nat-13</v>
      </c>
      <c r="AO2209" s="219">
        <f>Table1[[#This Row],[Scale Bet]]</f>
        <v>40</v>
      </c>
    </row>
    <row r="2210" spans="5:41" ht="16.5" customHeight="1" x14ac:dyDescent="0.25">
      <c r="E2210" s="185">
        <v>45661</v>
      </c>
      <c r="F2210" s="35">
        <v>0.64930555555555558</v>
      </c>
      <c r="G2210" s="36" t="s">
        <v>22</v>
      </c>
      <c r="H2210" s="36">
        <v>6</v>
      </c>
      <c r="I2210" s="36">
        <v>16</v>
      </c>
      <c r="J2210" s="36" t="s">
        <v>546</v>
      </c>
      <c r="K2210" s="36" t="s">
        <v>13</v>
      </c>
      <c r="L2210" s="165">
        <v>13</v>
      </c>
      <c r="M2210" s="134" t="str">
        <f t="shared" si="442"/>
        <v/>
      </c>
      <c r="N2210" s="36" t="str">
        <f t="shared" si="443"/>
        <v/>
      </c>
      <c r="O2210" s="135" t="str">
        <f t="shared" si="444"/>
        <v/>
      </c>
      <c r="P2210" s="186" t="str">
        <f t="shared" si="445"/>
        <v>OK</v>
      </c>
      <c r="Q2210" s="187" t="str">
        <f t="shared" si="446"/>
        <v/>
      </c>
      <c r="R2210" s="150"/>
      <c r="S2210" s="187" t="str">
        <f t="shared" si="447"/>
        <v/>
      </c>
      <c r="T2210" s="136" t="str">
        <f t="shared" si="448"/>
        <v>Inside Man</v>
      </c>
      <c r="U2210" s="137" t="str">
        <f>IF(P2210="","",IF(N2210=1,"",IF(Q2210="","",IF(Q2210&lt;=100,100,IF(Table1[[#This Row],[Day]]="Wed",100,200)))))</f>
        <v/>
      </c>
      <c r="V2210" s="137" t="str">
        <f t="shared" si="449"/>
        <v/>
      </c>
      <c r="W2210" s="137" t="str">
        <f t="shared" si="450"/>
        <v/>
      </c>
      <c r="X2210" s="133">
        <f>100</f>
        <v>100</v>
      </c>
      <c r="Y2210" s="133" t="str">
        <f t="shared" si="451"/>
        <v/>
      </c>
      <c r="Z2210" s="133">
        <f t="shared" si="452"/>
        <v>-100</v>
      </c>
      <c r="AA2210" s="134" t="str">
        <f>TEXT(Table1[[#This Row],[Date]],"DDD")</f>
        <v>Sat</v>
      </c>
      <c r="AB2210" s="133" t="str">
        <f>IF(OR(G2210="Doomben",G2210="Eagle Farm"),"Q",IF(AND(Q2210&gt;1,Q2210&lt;55,Table1[[#This Row],[Source]]="Nat"),"Nat OK",IF(AND(Table1[[#This Row],[Source]]&lt;&gt;"Nat",Q2210&lt;55),"Poor &lt;55",IF(OR(G2210="Randwick",G2210="Flemington",G2210="Caulfield",G2210="Sandown Lake",G2210="Sandown Hill"),"Best","ave"))))</f>
        <v>Best</v>
      </c>
      <c r="AC2210" s="133" t="str">
        <f>IF(Q2210="","",IF(AB2210="Poor &lt;55",$AC$2*0.2%,IF(AND(AB2210="Q",AA2210&lt;&gt;"Wed"),$AC$2*0.4%,IF(AND(AB2210="Q",AA2210="Wed"),$AC$2*0.5%,IF(AND(AB2210="Ave",U2210=100),$AC$2*0.5%,IF(AND(AB2210="ave",U2210="",N2210=1,AG2210="Bush"),$AC$2*1%,IF(AND(AB2210="ave",U2210="",Q2210&gt;100),$AC$2*1.3%,IF(AND(AB2210="ave",U2210=""),$AC$2*1.2%,IF(AND(AB2210="Ave",U2210=200),$AC$2*1%,IF(AND(AB2210="Best",U2210=200),$AC$2*1.5%,IF(AND(AB2210="Best",U2210="",K2210&lt;&gt;"Pro Syd"),$AC$2*0.5%,IF(AND(AB2210="Best",U2210=""),$AC$2*1%,IF(AND(AB2210="Best",U2210=100,Table1[[#This Row],[State]]="NSW"),$AC$2*0.4%,IF(AND(AB2210="Best",U2210=100),$AC$2*1%,IF(Table1[[#This Row],[Adj]]="Nat OK",$AC$2*0.5%,"xxx")))))))))))))))</f>
        <v/>
      </c>
      <c r="AD2210" s="133" t="str">
        <f t="shared" si="453"/>
        <v/>
      </c>
      <c r="AE2210" s="133" t="str">
        <f t="shared" si="454"/>
        <v/>
      </c>
      <c r="AF2210" s="133" t="str">
        <f>VLOOKUP(Table1[[#This Row],[Track]],$F$2672:$H$2715,2,FALSE)</f>
        <v>NSW</v>
      </c>
      <c r="AG2210" s="133" t="str">
        <f>VLOOKUP(Table1[[#This Row],[Track]],$F$2672:$H$2715,3,FALSE)</f>
        <v>-</v>
      </c>
      <c r="AH2210" s="133" t="str">
        <f>IF(Table1[[#This Row],[Date]]&lt;$AH$2,"",IF(Table1[[#This Row],[Date]]&lt;$AH$3,"Edge","Elite Combo"))</f>
        <v/>
      </c>
      <c r="AI2210" s="218">
        <f>Table1[[#This Row],[Time]]</f>
        <v>0.64930555555555558</v>
      </c>
      <c r="AJ2210" s="219" t="str">
        <f>Table1[[#This Row],[Track]]</f>
        <v>Randwick</v>
      </c>
      <c r="AK2210" s="216">
        <f>Table1[[#This Row],[Race ]]</f>
        <v>6</v>
      </c>
      <c r="AL2210" s="219">
        <f>Table1[[#This Row],[TAB]]</f>
        <v>16</v>
      </c>
      <c r="AM2210" s="219" t="str">
        <f>Table1[[#This Row],[Selection]]</f>
        <v>Inside Man</v>
      </c>
      <c r="AN2210" s="220" t="str">
        <f>Table1[[#This Row],[Sources]]</f>
        <v/>
      </c>
      <c r="AO2210" s="219" t="str">
        <f>Table1[[#This Row],[Scale Bet]]</f>
        <v/>
      </c>
    </row>
    <row r="2211" spans="5:41" ht="16.5" customHeight="1" x14ac:dyDescent="0.25">
      <c r="E2211" s="185">
        <v>45661</v>
      </c>
      <c r="F2211" s="35">
        <v>0.67708333333333337</v>
      </c>
      <c r="G2211" s="36" t="s">
        <v>22</v>
      </c>
      <c r="H2211" s="36">
        <v>7</v>
      </c>
      <c r="I2211" s="36">
        <v>7</v>
      </c>
      <c r="J2211" s="36" t="s">
        <v>144</v>
      </c>
      <c r="K2211" s="36" t="s">
        <v>60</v>
      </c>
      <c r="L2211" s="165">
        <v>15</v>
      </c>
      <c r="M2211" s="134">
        <f t="shared" si="442"/>
        <v>15</v>
      </c>
      <c r="N2211" s="36">
        <f t="shared" si="443"/>
        <v>1</v>
      </c>
      <c r="O2211" s="135" t="str">
        <f t="shared" si="444"/>
        <v>Pro Syd-15</v>
      </c>
      <c r="P2211" s="186" t="str">
        <f t="shared" si="445"/>
        <v>OK</v>
      </c>
      <c r="Q2211" s="187">
        <f t="shared" si="446"/>
        <v>60</v>
      </c>
      <c r="R2211" s="150">
        <v>2.2000000000000002</v>
      </c>
      <c r="S2211" s="187">
        <f t="shared" si="447"/>
        <v>132</v>
      </c>
      <c r="T2211" s="136" t="str">
        <f t="shared" si="448"/>
        <v>Disneck</v>
      </c>
      <c r="U2211" s="137" t="str">
        <f>IF(P2211="","",IF(N2211=1,"",IF(Q2211="","",IF(Q2211&lt;=100,100,IF(Table1[[#This Row],[Day]]="Wed",100,200)))))</f>
        <v/>
      </c>
      <c r="V2211" s="137" t="str">
        <f t="shared" si="449"/>
        <v/>
      </c>
      <c r="W2211" s="137" t="str">
        <f t="shared" si="450"/>
        <v/>
      </c>
      <c r="X2211" s="133">
        <f>100</f>
        <v>100</v>
      </c>
      <c r="Y2211" s="133">
        <f t="shared" si="451"/>
        <v>220.00000000000003</v>
      </c>
      <c r="Z2211" s="133">
        <f t="shared" si="452"/>
        <v>120.00000000000003</v>
      </c>
      <c r="AA2211" s="134" t="str">
        <f>TEXT(Table1[[#This Row],[Date]],"DDD")</f>
        <v>Sat</v>
      </c>
      <c r="AB2211" s="133" t="str">
        <f>IF(OR(G2211="Doomben",G2211="Eagle Farm"),"Q",IF(AND(Q2211&gt;1,Q2211&lt;55,Table1[[#This Row],[Source]]="Nat"),"Nat OK",IF(AND(Table1[[#This Row],[Source]]&lt;&gt;"Nat",Q2211&lt;55),"Poor &lt;55",IF(OR(G2211="Randwick",G2211="Flemington",G2211="Caulfield",G2211="Sandown Lake",G2211="Sandown Hill"),"Best","ave"))))</f>
        <v>Best</v>
      </c>
      <c r="AC2211" s="133">
        <f>IF(Q2211="","",IF(AB2211="Poor &lt;55",$AC$2*0.2%,IF(AND(AB2211="Q",AA2211&lt;&gt;"Wed"),$AC$2*0.4%,IF(AND(AB2211="Q",AA2211="Wed"),$AC$2*0.5%,IF(AND(AB2211="Ave",U2211=100),$AC$2*0.5%,IF(AND(AB2211="ave",U2211="",N2211=1,AG2211="Bush"),$AC$2*1%,IF(AND(AB2211="ave",U2211="",Q2211&gt;100),$AC$2*1.3%,IF(AND(AB2211="ave",U2211=""),$AC$2*1.2%,IF(AND(AB2211="Ave",U2211=200),$AC$2*1%,IF(AND(AB2211="Best",U2211=200),$AC$2*1.5%,IF(AND(AB2211="Best",U2211="",K2211&lt;&gt;"Pro Syd"),$AC$2*0.5%,IF(AND(AB2211="Best",U2211=""),$AC$2*1%,IF(AND(AB2211="Best",U2211=100,Table1[[#This Row],[State]]="NSW"),$AC$2*0.4%,IF(AND(AB2211="Best",U2211=100),$AC$2*1%,IF(Table1[[#This Row],[Adj]]="Nat OK",$AC$2*0.5%,"xxx")))))))))))))))</f>
        <v>100</v>
      </c>
      <c r="AD2211" s="133">
        <f t="shared" si="453"/>
        <v>220.00000000000003</v>
      </c>
      <c r="AE2211" s="133">
        <f t="shared" si="454"/>
        <v>120.00000000000003</v>
      </c>
      <c r="AF2211" s="133" t="str">
        <f>VLOOKUP(Table1[[#This Row],[Track]],$F$2672:$H$2715,2,FALSE)</f>
        <v>NSW</v>
      </c>
      <c r="AG2211" s="133" t="str">
        <f>VLOOKUP(Table1[[#This Row],[Track]],$F$2672:$H$2715,3,FALSE)</f>
        <v>-</v>
      </c>
      <c r="AH2211" s="133" t="str">
        <f>IF(Table1[[#This Row],[Date]]&lt;$AH$2,"",IF(Table1[[#This Row],[Date]]&lt;$AH$3,"Edge","Elite Combo"))</f>
        <v/>
      </c>
      <c r="AI2211" s="218">
        <f>Table1[[#This Row],[Time]]</f>
        <v>0.67708333333333337</v>
      </c>
      <c r="AJ2211" s="219" t="str">
        <f>Table1[[#This Row],[Track]]</f>
        <v>Randwick</v>
      </c>
      <c r="AK2211" s="216">
        <f>Table1[[#This Row],[Race ]]</f>
        <v>7</v>
      </c>
      <c r="AL2211" s="219">
        <f>Table1[[#This Row],[TAB]]</f>
        <v>7</v>
      </c>
      <c r="AM2211" s="219" t="str">
        <f>Table1[[#This Row],[Selection]]</f>
        <v>Disneck</v>
      </c>
      <c r="AN2211" s="220" t="str">
        <f>Table1[[#This Row],[Sources]]</f>
        <v>Pro Syd-15</v>
      </c>
      <c r="AO2211" s="219">
        <f>Table1[[#This Row],[Scale Bet]]</f>
        <v>100</v>
      </c>
    </row>
    <row r="2212" spans="5:41" ht="16.5" customHeight="1" x14ac:dyDescent="0.25">
      <c r="E2212" s="185">
        <v>45661</v>
      </c>
      <c r="F2212" s="35">
        <v>0.69097222222222221</v>
      </c>
      <c r="G2212" s="36" t="s">
        <v>121</v>
      </c>
      <c r="H2212" s="36">
        <v>8</v>
      </c>
      <c r="I2212" s="36">
        <v>3</v>
      </c>
      <c r="J2212" s="36" t="s">
        <v>126</v>
      </c>
      <c r="K2212" s="36" t="s">
        <v>1</v>
      </c>
      <c r="L2212" s="165">
        <v>12</v>
      </c>
      <c r="M2212" s="134">
        <f t="shared" si="442"/>
        <v>32</v>
      </c>
      <c r="N2212" s="36">
        <f t="shared" si="443"/>
        <v>2</v>
      </c>
      <c r="O2212" s="135" t="str">
        <f t="shared" si="444"/>
        <v>E4-12/Edge-20</v>
      </c>
      <c r="P2212" s="186" t="str">
        <f t="shared" si="445"/>
        <v/>
      </c>
      <c r="Q2212" s="187">
        <f t="shared" si="446"/>
        <v>128</v>
      </c>
      <c r="R2212" s="150"/>
      <c r="S2212" s="187" t="str">
        <f t="shared" si="447"/>
        <v/>
      </c>
      <c r="T2212" s="136" t="str">
        <f t="shared" si="448"/>
        <v>Dashing</v>
      </c>
      <c r="U2212" s="137" t="str">
        <f>IF(P2212="","",IF(N2212=1,"",IF(Q2212="","",IF(Q2212&lt;=100,100,IF(Table1[[#This Row],[Day]]="Wed",100,200)))))</f>
        <v/>
      </c>
      <c r="V2212" s="137" t="str">
        <f t="shared" si="449"/>
        <v/>
      </c>
      <c r="W2212" s="137" t="str">
        <f t="shared" si="450"/>
        <v/>
      </c>
      <c r="X2212" s="133">
        <f>100</f>
        <v>100</v>
      </c>
      <c r="Y2212" s="133" t="str">
        <f t="shared" si="451"/>
        <v/>
      </c>
      <c r="Z2212" s="133">
        <f t="shared" si="452"/>
        <v>-100</v>
      </c>
      <c r="AA2212" s="134" t="str">
        <f>TEXT(Table1[[#This Row],[Date]],"DDD")</f>
        <v>Sat</v>
      </c>
      <c r="AB2212" s="133" t="str">
        <f>IF(OR(G2212="Doomben",G2212="Eagle Farm"),"Q",IF(AND(Q2212&gt;1,Q2212&lt;55,Table1[[#This Row],[Source]]="Nat"),"Nat OK",IF(AND(Table1[[#This Row],[Source]]&lt;&gt;"Nat",Q2212&lt;55),"Poor &lt;55",IF(OR(G2212="Randwick",G2212="Flemington",G2212="Caulfield",G2212="Sandown Lake",G2212="Sandown Hill"),"Best","ave"))))</f>
        <v>ave</v>
      </c>
      <c r="AC2212" s="133">
        <f>IF(Q2212="","",IF(AB2212="Poor &lt;55",$AC$2*0.2%,IF(AND(AB2212="Q",AA2212&lt;&gt;"Wed"),$AC$2*0.4%,IF(AND(AB2212="Q",AA2212="Wed"),$AC$2*0.5%,IF(AND(AB2212="Ave",U2212=100),$AC$2*0.5%,IF(AND(AB2212="ave",U2212="",N2212=1,AG2212="Bush"),$AC$2*1%,IF(AND(AB2212="ave",U2212="",Q2212&gt;100),$AC$2*1.3%,IF(AND(AB2212="ave",U2212=""),$AC$2*1.2%,IF(AND(AB2212="Ave",U2212=200),$AC$2*1%,IF(AND(AB2212="Best",U2212=200),$AC$2*1.5%,IF(AND(AB2212="Best",U2212="",K2212&lt;&gt;"Pro Syd"),$AC$2*0.5%,IF(AND(AB2212="Best",U2212=""),$AC$2*1%,IF(AND(AB2212="Best",U2212=100,Table1[[#This Row],[State]]="NSW"),$AC$2*0.4%,IF(AND(AB2212="Best",U2212=100),$AC$2*1%,IF(Table1[[#This Row],[Adj]]="Nat OK",$AC$2*0.5%,"xxx")))))))))))))))</f>
        <v>130</v>
      </c>
      <c r="AD2212" s="133" t="str">
        <f t="shared" si="453"/>
        <v/>
      </c>
      <c r="AE2212" s="133">
        <f t="shared" si="454"/>
        <v>-130</v>
      </c>
      <c r="AF2212" s="133" t="str">
        <f>VLOOKUP(Table1[[#This Row],[Track]],$F$2672:$H$2715,2,FALSE)</f>
        <v>Vic</v>
      </c>
      <c r="AG2212" s="133" t="str">
        <f>VLOOKUP(Table1[[#This Row],[Track]],$F$2672:$H$2715,3,FALSE)</f>
        <v>Bush</v>
      </c>
      <c r="AH2212" s="133" t="str">
        <f>IF(Table1[[#This Row],[Date]]&lt;$AH$2,"",IF(Table1[[#This Row],[Date]]&lt;$AH$3,"Edge","Elite Combo"))</f>
        <v/>
      </c>
      <c r="AI2212" s="218">
        <f>Table1[[#This Row],[Time]]</f>
        <v>0.69097222222222221</v>
      </c>
      <c r="AJ2212" s="219" t="str">
        <f>Table1[[#This Row],[Track]]</f>
        <v>Geelong</v>
      </c>
      <c r="AK2212" s="216">
        <f>Table1[[#This Row],[Race ]]</f>
        <v>8</v>
      </c>
      <c r="AL2212" s="219">
        <f>Table1[[#This Row],[TAB]]</f>
        <v>3</v>
      </c>
      <c r="AM2212" s="219" t="str">
        <f>Table1[[#This Row],[Selection]]</f>
        <v>Dashing</v>
      </c>
      <c r="AN2212" s="220" t="str">
        <f>Table1[[#This Row],[Sources]]</f>
        <v>E4-12/Edge-20</v>
      </c>
      <c r="AO2212" s="219">
        <f>Table1[[#This Row],[Scale Bet]]</f>
        <v>130</v>
      </c>
    </row>
    <row r="2213" spans="5:41" ht="16.5" customHeight="1" x14ac:dyDescent="0.25">
      <c r="E2213" s="185">
        <v>45661</v>
      </c>
      <c r="F2213" s="35">
        <v>0.69097222222222221</v>
      </c>
      <c r="G2213" s="36" t="s">
        <v>121</v>
      </c>
      <c r="H2213" s="36">
        <v>8</v>
      </c>
      <c r="I2213" s="36">
        <v>3</v>
      </c>
      <c r="J2213" s="36" t="s">
        <v>126</v>
      </c>
      <c r="K2213" s="36" t="s">
        <v>40</v>
      </c>
      <c r="L2213" s="165">
        <v>20</v>
      </c>
      <c r="M2213" s="134" t="str">
        <f t="shared" si="442"/>
        <v/>
      </c>
      <c r="N2213" s="36" t="str">
        <f t="shared" si="443"/>
        <v/>
      </c>
      <c r="O2213" s="135" t="str">
        <f t="shared" si="444"/>
        <v/>
      </c>
      <c r="P2213" s="186" t="str">
        <f t="shared" si="445"/>
        <v/>
      </c>
      <c r="Q2213" s="187" t="str">
        <f t="shared" si="446"/>
        <v/>
      </c>
      <c r="R2213" s="150"/>
      <c r="S2213" s="187" t="str">
        <f t="shared" si="447"/>
        <v/>
      </c>
      <c r="T2213" s="136" t="str">
        <f t="shared" si="448"/>
        <v>Dashing</v>
      </c>
      <c r="U2213" s="137" t="str">
        <f>IF(P2213="","",IF(N2213=1,"",IF(Q2213="","",IF(Q2213&lt;=100,100,IF(Table1[[#This Row],[Day]]="Wed",100,200)))))</f>
        <v/>
      </c>
      <c r="V2213" s="137" t="str">
        <f t="shared" si="449"/>
        <v/>
      </c>
      <c r="W2213" s="137" t="str">
        <f t="shared" si="450"/>
        <v/>
      </c>
      <c r="X2213" s="133">
        <f>100</f>
        <v>100</v>
      </c>
      <c r="Y2213" s="133" t="str">
        <f t="shared" si="451"/>
        <v/>
      </c>
      <c r="Z2213" s="133">
        <f t="shared" si="452"/>
        <v>-100</v>
      </c>
      <c r="AA2213" s="134" t="str">
        <f>TEXT(Table1[[#This Row],[Date]],"DDD")</f>
        <v>Sat</v>
      </c>
      <c r="AB2213" s="133" t="str">
        <f>IF(OR(G2213="Doomben",G2213="Eagle Farm"),"Q",IF(AND(Q2213&gt;1,Q2213&lt;55,Table1[[#This Row],[Source]]="Nat"),"Nat OK",IF(AND(Table1[[#This Row],[Source]]&lt;&gt;"Nat",Q2213&lt;55),"Poor &lt;55",IF(OR(G2213="Randwick",G2213="Flemington",G2213="Caulfield",G2213="Sandown Lake",G2213="Sandown Hill"),"Best","ave"))))</f>
        <v>ave</v>
      </c>
      <c r="AC2213" s="133" t="str">
        <f>IF(Q2213="","",IF(AB2213="Poor &lt;55",$AC$2*0.2%,IF(AND(AB2213="Q",AA2213&lt;&gt;"Wed"),$AC$2*0.4%,IF(AND(AB2213="Q",AA2213="Wed"),$AC$2*0.5%,IF(AND(AB2213="Ave",U2213=100),$AC$2*0.5%,IF(AND(AB2213="ave",U2213="",N2213=1,AG2213="Bush"),$AC$2*1%,IF(AND(AB2213="ave",U2213="",Q2213&gt;100),$AC$2*1.3%,IF(AND(AB2213="ave",U2213=""),$AC$2*1.2%,IF(AND(AB2213="Ave",U2213=200),$AC$2*1%,IF(AND(AB2213="Best",U2213=200),$AC$2*1.5%,IF(AND(AB2213="Best",U2213="",K2213&lt;&gt;"Pro Syd"),$AC$2*0.5%,IF(AND(AB2213="Best",U2213=""),$AC$2*1%,IF(AND(AB2213="Best",U2213=100,Table1[[#This Row],[State]]="NSW"),$AC$2*0.4%,IF(AND(AB2213="Best",U2213=100),$AC$2*1%,IF(Table1[[#This Row],[Adj]]="Nat OK",$AC$2*0.5%,"xxx")))))))))))))))</f>
        <v/>
      </c>
      <c r="AD2213" s="133" t="str">
        <f t="shared" si="453"/>
        <v/>
      </c>
      <c r="AE2213" s="133" t="str">
        <f t="shared" si="454"/>
        <v/>
      </c>
      <c r="AF2213" s="133" t="str">
        <f>VLOOKUP(Table1[[#This Row],[Track]],$F$2672:$H$2715,2,FALSE)</f>
        <v>Vic</v>
      </c>
      <c r="AG2213" s="133" t="str">
        <f>VLOOKUP(Table1[[#This Row],[Track]],$F$2672:$H$2715,3,FALSE)</f>
        <v>Bush</v>
      </c>
      <c r="AH2213" s="133" t="str">
        <f>IF(Table1[[#This Row],[Date]]&lt;$AH$2,"",IF(Table1[[#This Row],[Date]]&lt;$AH$3,"Edge","Elite Combo"))</f>
        <v/>
      </c>
      <c r="AI2213" s="218">
        <f>Table1[[#This Row],[Time]]</f>
        <v>0.69097222222222221</v>
      </c>
      <c r="AJ2213" s="219" t="str">
        <f>Table1[[#This Row],[Track]]</f>
        <v>Geelong</v>
      </c>
      <c r="AK2213" s="216">
        <f>Table1[[#This Row],[Race ]]</f>
        <v>8</v>
      </c>
      <c r="AL2213" s="219">
        <f>Table1[[#This Row],[TAB]]</f>
        <v>3</v>
      </c>
      <c r="AM2213" s="219" t="str">
        <f>Table1[[#This Row],[Selection]]</f>
        <v>Dashing</v>
      </c>
      <c r="AN2213" s="220" t="str">
        <f>Table1[[#This Row],[Sources]]</f>
        <v/>
      </c>
      <c r="AO2213" s="219" t="str">
        <f>Table1[[#This Row],[Scale Bet]]</f>
        <v/>
      </c>
    </row>
    <row r="2214" spans="5:41" ht="16.5" customHeight="1" x14ac:dyDescent="0.25">
      <c r="E2214" s="185">
        <v>45661</v>
      </c>
      <c r="F2214" s="35">
        <v>0.70486111111111116</v>
      </c>
      <c r="G2214" s="36" t="s">
        <v>22</v>
      </c>
      <c r="H2214" s="36">
        <v>8</v>
      </c>
      <c r="I2214" s="36">
        <v>17</v>
      </c>
      <c r="J2214" s="36" t="s">
        <v>145</v>
      </c>
      <c r="K2214" s="36" t="s">
        <v>60</v>
      </c>
      <c r="L2214" s="165">
        <v>10</v>
      </c>
      <c r="M2214" s="134">
        <f t="shared" si="442"/>
        <v>10</v>
      </c>
      <c r="N2214" s="36">
        <f t="shared" si="443"/>
        <v>1</v>
      </c>
      <c r="O2214" s="135" t="str">
        <f t="shared" si="444"/>
        <v>Pro Syd-10</v>
      </c>
      <c r="P2214" s="186" t="str">
        <f t="shared" si="445"/>
        <v>OK</v>
      </c>
      <c r="Q2214" s="187">
        <f t="shared" si="446"/>
        <v>40</v>
      </c>
      <c r="R2214" s="150"/>
      <c r="S2214" s="187" t="str">
        <f t="shared" si="447"/>
        <v/>
      </c>
      <c r="T2214" s="136" t="str">
        <f t="shared" si="448"/>
        <v>Akkadian Emperor</v>
      </c>
      <c r="U2214" s="137" t="str">
        <f>IF(P2214="","",IF(N2214=1,"",IF(Q2214="","",IF(Q2214&lt;=100,100,IF(Table1[[#This Row],[Day]]="Wed",100,200)))))</f>
        <v/>
      </c>
      <c r="V2214" s="137" t="str">
        <f t="shared" si="449"/>
        <v/>
      </c>
      <c r="W2214" s="137" t="str">
        <f t="shared" si="450"/>
        <v/>
      </c>
      <c r="X2214" s="133">
        <f>100</f>
        <v>100</v>
      </c>
      <c r="Y2214" s="133" t="str">
        <f t="shared" si="451"/>
        <v/>
      </c>
      <c r="Z2214" s="133">
        <f t="shared" si="452"/>
        <v>-100</v>
      </c>
      <c r="AA2214" s="134" t="str">
        <f>TEXT(Table1[[#This Row],[Date]],"DDD")</f>
        <v>Sat</v>
      </c>
      <c r="AB2214" s="133" t="str">
        <f>IF(OR(G2214="Doomben",G2214="Eagle Farm"),"Q",IF(AND(Q2214&gt;1,Q2214&lt;55,Table1[[#This Row],[Source]]="Nat"),"Nat OK",IF(AND(Table1[[#This Row],[Source]]&lt;&gt;"Nat",Q2214&lt;55),"Poor &lt;55",IF(OR(G2214="Randwick",G2214="Flemington",G2214="Caulfield",G2214="Sandown Lake",G2214="Sandown Hill"),"Best","ave"))))</f>
        <v>Poor &lt;55</v>
      </c>
      <c r="AC2214" s="133">
        <f>IF(Q2214="","",IF(AB2214="Poor &lt;55",$AC$2*0.2%,IF(AND(AB2214="Q",AA2214&lt;&gt;"Wed"),$AC$2*0.4%,IF(AND(AB2214="Q",AA2214="Wed"),$AC$2*0.5%,IF(AND(AB2214="Ave",U2214=100),$AC$2*0.5%,IF(AND(AB2214="ave",U2214="",N2214=1,AG2214="Bush"),$AC$2*1%,IF(AND(AB2214="ave",U2214="",Q2214&gt;100),$AC$2*1.3%,IF(AND(AB2214="ave",U2214=""),$AC$2*1.2%,IF(AND(AB2214="Ave",U2214=200),$AC$2*1%,IF(AND(AB2214="Best",U2214=200),$AC$2*1.5%,IF(AND(AB2214="Best",U2214="",K2214&lt;&gt;"Pro Syd"),$AC$2*0.5%,IF(AND(AB2214="Best",U2214=""),$AC$2*1%,IF(AND(AB2214="Best",U2214=100,Table1[[#This Row],[State]]="NSW"),$AC$2*0.4%,IF(AND(AB2214="Best",U2214=100),$AC$2*1%,IF(Table1[[#This Row],[Adj]]="Nat OK",$AC$2*0.5%,"xxx")))))))))))))))</f>
        <v>20</v>
      </c>
      <c r="AD2214" s="133" t="str">
        <f t="shared" si="453"/>
        <v/>
      </c>
      <c r="AE2214" s="133">
        <f t="shared" si="454"/>
        <v>-20</v>
      </c>
      <c r="AF2214" s="133" t="str">
        <f>VLOOKUP(Table1[[#This Row],[Track]],$F$2672:$H$2715,2,FALSE)</f>
        <v>NSW</v>
      </c>
      <c r="AG2214" s="133" t="str">
        <f>VLOOKUP(Table1[[#This Row],[Track]],$F$2672:$H$2715,3,FALSE)</f>
        <v>-</v>
      </c>
      <c r="AH2214" s="133" t="str">
        <f>IF(Table1[[#This Row],[Date]]&lt;$AH$2,"",IF(Table1[[#This Row],[Date]]&lt;$AH$3,"Edge","Elite Combo"))</f>
        <v/>
      </c>
      <c r="AI2214" s="218">
        <f>Table1[[#This Row],[Time]]</f>
        <v>0.70486111111111116</v>
      </c>
      <c r="AJ2214" s="219" t="str">
        <f>Table1[[#This Row],[Track]]</f>
        <v>Randwick</v>
      </c>
      <c r="AK2214" s="216">
        <f>Table1[[#This Row],[Race ]]</f>
        <v>8</v>
      </c>
      <c r="AL2214" s="219">
        <f>Table1[[#This Row],[TAB]]</f>
        <v>17</v>
      </c>
      <c r="AM2214" s="219" t="str">
        <f>Table1[[#This Row],[Selection]]</f>
        <v>Akkadian Emperor</v>
      </c>
      <c r="AN2214" s="220" t="str">
        <f>Table1[[#This Row],[Sources]]</f>
        <v>Pro Syd-10</v>
      </c>
      <c r="AO2214" s="219">
        <f>Table1[[#This Row],[Scale Bet]]</f>
        <v>20</v>
      </c>
    </row>
    <row r="2215" spans="5:41" ht="16.5" customHeight="1" x14ac:dyDescent="0.25">
      <c r="E2215" s="185">
        <v>45661</v>
      </c>
      <c r="F2215" s="35">
        <v>0.70486111111111116</v>
      </c>
      <c r="G2215" s="36" t="s">
        <v>22</v>
      </c>
      <c r="H2215" s="36">
        <v>8</v>
      </c>
      <c r="I2215" s="36">
        <v>1</v>
      </c>
      <c r="J2215" s="36" t="s">
        <v>512</v>
      </c>
      <c r="K2215" s="36" t="s">
        <v>1</v>
      </c>
      <c r="L2215" s="165">
        <v>10</v>
      </c>
      <c r="M2215" s="134">
        <f t="shared" si="442"/>
        <v>23</v>
      </c>
      <c r="N2215" s="36">
        <f t="shared" si="443"/>
        <v>2</v>
      </c>
      <c r="O2215" s="135" t="str">
        <f t="shared" si="444"/>
        <v>E4-10/Nat-13</v>
      </c>
      <c r="P2215" s="186" t="str">
        <f t="shared" si="445"/>
        <v>OK</v>
      </c>
      <c r="Q2215" s="187">
        <f t="shared" si="446"/>
        <v>92</v>
      </c>
      <c r="R2215" s="150"/>
      <c r="S2215" s="187" t="str">
        <f t="shared" si="447"/>
        <v/>
      </c>
      <c r="T2215" s="136" t="str">
        <f t="shared" si="448"/>
        <v>Morning Sun</v>
      </c>
      <c r="U2215" s="137">
        <f>IF(P2215="","",IF(N2215=1,"",IF(Q2215="","",IF(Q2215&lt;=100,100,IF(Table1[[#This Row],[Day]]="Wed",100,200)))))</f>
        <v>100</v>
      </c>
      <c r="V2215" s="137" t="str">
        <f t="shared" si="449"/>
        <v/>
      </c>
      <c r="W2215" s="137">
        <f t="shared" si="450"/>
        <v>-100</v>
      </c>
      <c r="X2215" s="133">
        <f>100</f>
        <v>100</v>
      </c>
      <c r="Y2215" s="133" t="str">
        <f t="shared" si="451"/>
        <v/>
      </c>
      <c r="Z2215" s="133">
        <f t="shared" si="452"/>
        <v>-100</v>
      </c>
      <c r="AA2215" s="134" t="str">
        <f>TEXT(Table1[[#This Row],[Date]],"DDD")</f>
        <v>Sat</v>
      </c>
      <c r="AB2215" s="133" t="str">
        <f>IF(OR(G2215="Doomben",G2215="Eagle Farm"),"Q",IF(AND(Q2215&gt;1,Q2215&lt;55,Table1[[#This Row],[Source]]="Nat"),"Nat OK",IF(AND(Table1[[#This Row],[Source]]&lt;&gt;"Nat",Q2215&lt;55),"Poor &lt;55",IF(OR(G2215="Randwick",G2215="Flemington",G2215="Caulfield",G2215="Sandown Lake",G2215="Sandown Hill"),"Best","ave"))))</f>
        <v>Best</v>
      </c>
      <c r="AC2215" s="133">
        <f>IF(Q2215="","",IF(AB2215="Poor &lt;55",$AC$2*0.2%,IF(AND(AB2215="Q",AA2215&lt;&gt;"Wed"),$AC$2*0.4%,IF(AND(AB2215="Q",AA2215="Wed"),$AC$2*0.5%,IF(AND(AB2215="Ave",U2215=100),$AC$2*0.5%,IF(AND(AB2215="ave",U2215="",N2215=1,AG2215="Bush"),$AC$2*1%,IF(AND(AB2215="ave",U2215="",Q2215&gt;100),$AC$2*1.3%,IF(AND(AB2215="ave",U2215=""),$AC$2*1.2%,IF(AND(AB2215="Ave",U2215=200),$AC$2*1%,IF(AND(AB2215="Best",U2215=200),$AC$2*1.5%,IF(AND(AB2215="Best",U2215="",K2215&lt;&gt;"Pro Syd"),$AC$2*0.5%,IF(AND(AB2215="Best",U2215=""),$AC$2*1%,IF(AND(AB2215="Best",U2215=100,Table1[[#This Row],[State]]="NSW"),$AC$2*0.4%,IF(AND(AB2215="Best",U2215=100),$AC$2*1%,IF(Table1[[#This Row],[Adj]]="Nat OK",$AC$2*0.5%,"xxx")))))))))))))))</f>
        <v>40</v>
      </c>
      <c r="AD2215" s="133" t="str">
        <f t="shared" si="453"/>
        <v/>
      </c>
      <c r="AE2215" s="133">
        <f t="shared" si="454"/>
        <v>-40</v>
      </c>
      <c r="AF2215" s="133" t="str">
        <f>VLOOKUP(Table1[[#This Row],[Track]],$F$2672:$H$2715,2,FALSE)</f>
        <v>NSW</v>
      </c>
      <c r="AG2215" s="133" t="str">
        <f>VLOOKUP(Table1[[#This Row],[Track]],$F$2672:$H$2715,3,FALSE)</f>
        <v>-</v>
      </c>
      <c r="AH2215" s="133" t="str">
        <f>IF(Table1[[#This Row],[Date]]&lt;$AH$2,"",IF(Table1[[#This Row],[Date]]&lt;$AH$3,"Edge","Elite Combo"))</f>
        <v/>
      </c>
      <c r="AI2215" s="218">
        <f>Table1[[#This Row],[Time]]</f>
        <v>0.70486111111111116</v>
      </c>
      <c r="AJ2215" s="219" t="str">
        <f>Table1[[#This Row],[Track]]</f>
        <v>Randwick</v>
      </c>
      <c r="AK2215" s="216">
        <f>Table1[[#This Row],[Race ]]</f>
        <v>8</v>
      </c>
      <c r="AL2215" s="219">
        <f>Table1[[#This Row],[TAB]]</f>
        <v>1</v>
      </c>
      <c r="AM2215" s="219" t="str">
        <f>Table1[[#This Row],[Selection]]</f>
        <v>Morning Sun</v>
      </c>
      <c r="AN2215" s="220" t="str">
        <f>Table1[[#This Row],[Sources]]</f>
        <v>E4-10/Nat-13</v>
      </c>
      <c r="AO2215" s="219">
        <f>Table1[[#This Row],[Scale Bet]]</f>
        <v>40</v>
      </c>
    </row>
    <row r="2216" spans="5:41" ht="16.5" customHeight="1" x14ac:dyDescent="0.25">
      <c r="E2216" s="185">
        <v>45661</v>
      </c>
      <c r="F2216" s="35">
        <v>0.70486111111111116</v>
      </c>
      <c r="G2216" s="36" t="s">
        <v>22</v>
      </c>
      <c r="H2216" s="36">
        <v>8</v>
      </c>
      <c r="I2216" s="36">
        <v>1</v>
      </c>
      <c r="J2216" s="36" t="s">
        <v>512</v>
      </c>
      <c r="K2216" s="36" t="s">
        <v>13</v>
      </c>
      <c r="L2216" s="165">
        <v>13</v>
      </c>
      <c r="M2216" s="134" t="str">
        <f t="shared" si="442"/>
        <v/>
      </c>
      <c r="N2216" s="36" t="str">
        <f t="shared" si="443"/>
        <v/>
      </c>
      <c r="O2216" s="135" t="str">
        <f t="shared" si="444"/>
        <v/>
      </c>
      <c r="P2216" s="186" t="str">
        <f t="shared" si="445"/>
        <v>OK</v>
      </c>
      <c r="Q2216" s="187" t="str">
        <f t="shared" si="446"/>
        <v/>
      </c>
      <c r="R2216" s="150"/>
      <c r="S2216" s="187" t="str">
        <f t="shared" si="447"/>
        <v/>
      </c>
      <c r="T2216" s="136" t="str">
        <f t="shared" si="448"/>
        <v>Morning Sun</v>
      </c>
      <c r="U2216" s="137" t="str">
        <f>IF(P2216="","",IF(N2216=1,"",IF(Q2216="","",IF(Q2216&lt;=100,100,IF(Table1[[#This Row],[Day]]="Wed",100,200)))))</f>
        <v/>
      </c>
      <c r="V2216" s="137" t="str">
        <f t="shared" si="449"/>
        <v/>
      </c>
      <c r="W2216" s="137" t="str">
        <f t="shared" si="450"/>
        <v/>
      </c>
      <c r="X2216" s="133">
        <f>100</f>
        <v>100</v>
      </c>
      <c r="Y2216" s="133" t="str">
        <f t="shared" si="451"/>
        <v/>
      </c>
      <c r="Z2216" s="133">
        <f t="shared" si="452"/>
        <v>-100</v>
      </c>
      <c r="AA2216" s="134" t="str">
        <f>TEXT(Table1[[#This Row],[Date]],"DDD")</f>
        <v>Sat</v>
      </c>
      <c r="AB2216" s="133" t="str">
        <f>IF(OR(G2216="Doomben",G2216="Eagle Farm"),"Q",IF(AND(Q2216&gt;1,Q2216&lt;55,Table1[[#This Row],[Source]]="Nat"),"Nat OK",IF(AND(Table1[[#This Row],[Source]]&lt;&gt;"Nat",Q2216&lt;55),"Poor &lt;55",IF(OR(G2216="Randwick",G2216="Flemington",G2216="Caulfield",G2216="Sandown Lake",G2216="Sandown Hill"),"Best","ave"))))</f>
        <v>Best</v>
      </c>
      <c r="AC2216" s="133" t="str">
        <f>IF(Q2216="","",IF(AB2216="Poor &lt;55",$AC$2*0.2%,IF(AND(AB2216="Q",AA2216&lt;&gt;"Wed"),$AC$2*0.4%,IF(AND(AB2216="Q",AA2216="Wed"),$AC$2*0.5%,IF(AND(AB2216="Ave",U2216=100),$AC$2*0.5%,IF(AND(AB2216="ave",U2216="",N2216=1,AG2216="Bush"),$AC$2*1%,IF(AND(AB2216="ave",U2216="",Q2216&gt;100),$AC$2*1.3%,IF(AND(AB2216="ave",U2216=""),$AC$2*1.2%,IF(AND(AB2216="Ave",U2216=200),$AC$2*1%,IF(AND(AB2216="Best",U2216=200),$AC$2*1.5%,IF(AND(AB2216="Best",U2216="",K2216&lt;&gt;"Pro Syd"),$AC$2*0.5%,IF(AND(AB2216="Best",U2216=""),$AC$2*1%,IF(AND(AB2216="Best",U2216=100,Table1[[#This Row],[State]]="NSW"),$AC$2*0.4%,IF(AND(AB2216="Best",U2216=100),$AC$2*1%,IF(Table1[[#This Row],[Adj]]="Nat OK",$AC$2*0.5%,"xxx")))))))))))))))</f>
        <v/>
      </c>
      <c r="AD2216" s="133" t="str">
        <f t="shared" si="453"/>
        <v/>
      </c>
      <c r="AE2216" s="133" t="str">
        <f t="shared" si="454"/>
        <v/>
      </c>
      <c r="AF2216" s="133" t="str">
        <f>VLOOKUP(Table1[[#This Row],[Track]],$F$2672:$H$2715,2,FALSE)</f>
        <v>NSW</v>
      </c>
      <c r="AG2216" s="133" t="str">
        <f>VLOOKUP(Table1[[#This Row],[Track]],$F$2672:$H$2715,3,FALSE)</f>
        <v>-</v>
      </c>
      <c r="AH2216" s="133" t="str">
        <f>IF(Table1[[#This Row],[Date]]&lt;$AH$2,"",IF(Table1[[#This Row],[Date]]&lt;$AH$3,"Edge","Elite Combo"))</f>
        <v/>
      </c>
      <c r="AI2216" s="218">
        <f>Table1[[#This Row],[Time]]</f>
        <v>0.70486111111111116</v>
      </c>
      <c r="AJ2216" s="219" t="str">
        <f>Table1[[#This Row],[Track]]</f>
        <v>Randwick</v>
      </c>
      <c r="AK2216" s="216">
        <f>Table1[[#This Row],[Race ]]</f>
        <v>8</v>
      </c>
      <c r="AL2216" s="219">
        <f>Table1[[#This Row],[TAB]]</f>
        <v>1</v>
      </c>
      <c r="AM2216" s="219" t="str">
        <f>Table1[[#This Row],[Selection]]</f>
        <v>Morning Sun</v>
      </c>
      <c r="AN2216" s="220" t="str">
        <f>Table1[[#This Row],[Sources]]</f>
        <v/>
      </c>
      <c r="AO2216" s="219" t="str">
        <f>Table1[[#This Row],[Scale Bet]]</f>
        <v/>
      </c>
    </row>
    <row r="2217" spans="5:41" ht="16.5" customHeight="1" x14ac:dyDescent="0.25">
      <c r="E2217" s="185">
        <v>45661</v>
      </c>
      <c r="F2217" s="35">
        <v>0.70486111111111116</v>
      </c>
      <c r="G2217" s="36" t="s">
        <v>22</v>
      </c>
      <c r="H2217" s="36">
        <v>8</v>
      </c>
      <c r="I2217" s="36">
        <v>2</v>
      </c>
      <c r="J2217" s="36" t="s">
        <v>146</v>
      </c>
      <c r="K2217" s="36" t="s">
        <v>60</v>
      </c>
      <c r="L2217" s="165">
        <v>15</v>
      </c>
      <c r="M2217" s="134">
        <f t="shared" si="442"/>
        <v>15</v>
      </c>
      <c r="N2217" s="36">
        <f t="shared" si="443"/>
        <v>1</v>
      </c>
      <c r="O2217" s="135" t="str">
        <f t="shared" si="444"/>
        <v>Pro Syd-15</v>
      </c>
      <c r="P2217" s="186" t="str">
        <f t="shared" si="445"/>
        <v>OK</v>
      </c>
      <c r="Q2217" s="187">
        <f t="shared" si="446"/>
        <v>60</v>
      </c>
      <c r="R2217" s="150">
        <v>8.9</v>
      </c>
      <c r="S2217" s="187">
        <f t="shared" si="447"/>
        <v>534</v>
      </c>
      <c r="T2217" s="136" t="str">
        <f t="shared" si="448"/>
        <v>Unlimited</v>
      </c>
      <c r="U2217" s="137" t="str">
        <f>IF(P2217="","",IF(N2217=1,"",IF(Q2217="","",IF(Q2217&lt;=100,100,IF(Table1[[#This Row],[Day]]="Wed",100,200)))))</f>
        <v/>
      </c>
      <c r="V2217" s="137" t="str">
        <f t="shared" si="449"/>
        <v/>
      </c>
      <c r="W2217" s="137" t="str">
        <f t="shared" si="450"/>
        <v/>
      </c>
      <c r="X2217" s="133">
        <f>100</f>
        <v>100</v>
      </c>
      <c r="Y2217" s="133">
        <f t="shared" si="451"/>
        <v>890</v>
      </c>
      <c r="Z2217" s="133">
        <f t="shared" si="452"/>
        <v>790</v>
      </c>
      <c r="AA2217" s="134" t="str">
        <f>TEXT(Table1[[#This Row],[Date]],"DDD")</f>
        <v>Sat</v>
      </c>
      <c r="AB2217" s="133" t="str">
        <f>IF(OR(G2217="Doomben",G2217="Eagle Farm"),"Q",IF(AND(Q2217&gt;1,Q2217&lt;55,Table1[[#This Row],[Source]]="Nat"),"Nat OK",IF(AND(Table1[[#This Row],[Source]]&lt;&gt;"Nat",Q2217&lt;55),"Poor &lt;55",IF(OR(G2217="Randwick",G2217="Flemington",G2217="Caulfield",G2217="Sandown Lake",G2217="Sandown Hill"),"Best","ave"))))</f>
        <v>Best</v>
      </c>
      <c r="AC2217" s="133">
        <f>IF(Q2217="","",IF(AB2217="Poor &lt;55",$AC$2*0.2%,IF(AND(AB2217="Q",AA2217&lt;&gt;"Wed"),$AC$2*0.4%,IF(AND(AB2217="Q",AA2217="Wed"),$AC$2*0.5%,IF(AND(AB2217="Ave",U2217=100),$AC$2*0.5%,IF(AND(AB2217="ave",U2217="",N2217=1,AG2217="Bush"),$AC$2*1%,IF(AND(AB2217="ave",U2217="",Q2217&gt;100),$AC$2*1.3%,IF(AND(AB2217="ave",U2217=""),$AC$2*1.2%,IF(AND(AB2217="Ave",U2217=200),$AC$2*1%,IF(AND(AB2217="Best",U2217=200),$AC$2*1.5%,IF(AND(AB2217="Best",U2217="",K2217&lt;&gt;"Pro Syd"),$AC$2*0.5%,IF(AND(AB2217="Best",U2217=""),$AC$2*1%,IF(AND(AB2217="Best",U2217=100,Table1[[#This Row],[State]]="NSW"),$AC$2*0.4%,IF(AND(AB2217="Best",U2217=100),$AC$2*1%,IF(Table1[[#This Row],[Adj]]="Nat OK",$AC$2*0.5%,"xxx")))))))))))))))</f>
        <v>100</v>
      </c>
      <c r="AD2217" s="133">
        <f t="shared" si="453"/>
        <v>890</v>
      </c>
      <c r="AE2217" s="133">
        <f t="shared" si="454"/>
        <v>790</v>
      </c>
      <c r="AF2217" s="133" t="str">
        <f>VLOOKUP(Table1[[#This Row],[Track]],$F$2672:$H$2715,2,FALSE)</f>
        <v>NSW</v>
      </c>
      <c r="AG2217" s="133" t="str">
        <f>VLOOKUP(Table1[[#This Row],[Track]],$F$2672:$H$2715,3,FALSE)</f>
        <v>-</v>
      </c>
      <c r="AH2217" s="133" t="str">
        <f>IF(Table1[[#This Row],[Date]]&lt;$AH$2,"",IF(Table1[[#This Row],[Date]]&lt;$AH$3,"Edge","Elite Combo"))</f>
        <v/>
      </c>
      <c r="AI2217" s="218">
        <f>Table1[[#This Row],[Time]]</f>
        <v>0.70486111111111116</v>
      </c>
      <c r="AJ2217" s="219" t="str">
        <f>Table1[[#This Row],[Track]]</f>
        <v>Randwick</v>
      </c>
      <c r="AK2217" s="216">
        <f>Table1[[#This Row],[Race ]]</f>
        <v>8</v>
      </c>
      <c r="AL2217" s="219">
        <f>Table1[[#This Row],[TAB]]</f>
        <v>2</v>
      </c>
      <c r="AM2217" s="219" t="str">
        <f>Table1[[#This Row],[Selection]]</f>
        <v>Unlimited</v>
      </c>
      <c r="AN2217" s="220" t="str">
        <f>Table1[[#This Row],[Sources]]</f>
        <v>Pro Syd-15</v>
      </c>
      <c r="AO2217" s="219">
        <f>Table1[[#This Row],[Scale Bet]]</f>
        <v>100</v>
      </c>
    </row>
    <row r="2218" spans="5:41" ht="16.5" customHeight="1" x14ac:dyDescent="0.25">
      <c r="E2218" s="185">
        <v>45661</v>
      </c>
      <c r="F2218" s="35">
        <v>0.71875</v>
      </c>
      <c r="G2218" s="36" t="s">
        <v>121</v>
      </c>
      <c r="H2218" s="36">
        <v>9</v>
      </c>
      <c r="I2218" s="36">
        <v>8</v>
      </c>
      <c r="J2218" s="36" t="s">
        <v>127</v>
      </c>
      <c r="K2218" s="36" t="s">
        <v>1</v>
      </c>
      <c r="L2218" s="165">
        <v>12</v>
      </c>
      <c r="M2218" s="134">
        <f t="shared" si="442"/>
        <v>12</v>
      </c>
      <c r="N2218" s="36">
        <f t="shared" si="443"/>
        <v>1</v>
      </c>
      <c r="O2218" s="135" t="str">
        <f t="shared" si="444"/>
        <v>E4-12</v>
      </c>
      <c r="P2218" s="186" t="str">
        <f t="shared" si="445"/>
        <v/>
      </c>
      <c r="Q2218" s="187">
        <f t="shared" si="446"/>
        <v>48</v>
      </c>
      <c r="R2218" s="150"/>
      <c r="S2218" s="187" t="str">
        <f t="shared" si="447"/>
        <v/>
      </c>
      <c r="T2218" s="136" t="str">
        <f t="shared" si="448"/>
        <v>She'S Bulletproof</v>
      </c>
      <c r="U2218" s="137" t="str">
        <f>IF(P2218="","",IF(N2218=1,"",IF(Q2218="","",IF(Q2218&lt;=100,100,IF(Table1[[#This Row],[Day]]="Wed",100,200)))))</f>
        <v/>
      </c>
      <c r="V2218" s="137" t="str">
        <f t="shared" si="449"/>
        <v/>
      </c>
      <c r="W2218" s="137" t="str">
        <f t="shared" si="450"/>
        <v/>
      </c>
      <c r="X2218" s="133">
        <f>100</f>
        <v>100</v>
      </c>
      <c r="Y2218" s="133" t="str">
        <f t="shared" si="451"/>
        <v/>
      </c>
      <c r="Z2218" s="133">
        <f t="shared" si="452"/>
        <v>-100</v>
      </c>
      <c r="AA2218" s="134" t="str">
        <f>TEXT(Table1[[#This Row],[Date]],"DDD")</f>
        <v>Sat</v>
      </c>
      <c r="AB2218" s="133" t="str">
        <f>IF(OR(G2218="Doomben",G2218="Eagle Farm"),"Q",IF(AND(Q2218&gt;1,Q2218&lt;55,Table1[[#This Row],[Source]]="Nat"),"Nat OK",IF(AND(Table1[[#This Row],[Source]]&lt;&gt;"Nat",Q2218&lt;55),"Poor &lt;55",IF(OR(G2218="Randwick",G2218="Flemington",G2218="Caulfield",G2218="Sandown Lake",G2218="Sandown Hill"),"Best","ave"))))</f>
        <v>Poor &lt;55</v>
      </c>
      <c r="AC2218" s="133">
        <f>IF(Q2218="","",IF(AB2218="Poor &lt;55",$AC$2*0.2%,IF(AND(AB2218="Q",AA2218&lt;&gt;"Wed"),$AC$2*0.4%,IF(AND(AB2218="Q",AA2218="Wed"),$AC$2*0.5%,IF(AND(AB2218="Ave",U2218=100),$AC$2*0.5%,IF(AND(AB2218="ave",U2218="",N2218=1,AG2218="Bush"),$AC$2*1%,IF(AND(AB2218="ave",U2218="",Q2218&gt;100),$AC$2*1.3%,IF(AND(AB2218="ave",U2218=""),$AC$2*1.2%,IF(AND(AB2218="Ave",U2218=200),$AC$2*1%,IF(AND(AB2218="Best",U2218=200),$AC$2*1.5%,IF(AND(AB2218="Best",U2218="",K2218&lt;&gt;"Pro Syd"),$AC$2*0.5%,IF(AND(AB2218="Best",U2218=""),$AC$2*1%,IF(AND(AB2218="Best",U2218=100,Table1[[#This Row],[State]]="NSW"),$AC$2*0.4%,IF(AND(AB2218="Best",U2218=100),$AC$2*1%,IF(Table1[[#This Row],[Adj]]="Nat OK",$AC$2*0.5%,"xxx")))))))))))))))</f>
        <v>20</v>
      </c>
      <c r="AD2218" s="133" t="str">
        <f t="shared" si="453"/>
        <v/>
      </c>
      <c r="AE2218" s="133">
        <f t="shared" si="454"/>
        <v>-20</v>
      </c>
      <c r="AF2218" s="133" t="str">
        <f>VLOOKUP(Table1[[#This Row],[Track]],$F$2672:$H$2715,2,FALSE)</f>
        <v>Vic</v>
      </c>
      <c r="AG2218" s="133" t="str">
        <f>VLOOKUP(Table1[[#This Row],[Track]],$F$2672:$H$2715,3,FALSE)</f>
        <v>Bush</v>
      </c>
      <c r="AH2218" s="133" t="str">
        <f>IF(Table1[[#This Row],[Date]]&lt;$AH$2,"",IF(Table1[[#This Row],[Date]]&lt;$AH$3,"Edge","Elite Combo"))</f>
        <v/>
      </c>
      <c r="AI2218" s="218">
        <f>Table1[[#This Row],[Time]]</f>
        <v>0.71875</v>
      </c>
      <c r="AJ2218" s="219" t="str">
        <f>Table1[[#This Row],[Track]]</f>
        <v>Geelong</v>
      </c>
      <c r="AK2218" s="216">
        <f>Table1[[#This Row],[Race ]]</f>
        <v>9</v>
      </c>
      <c r="AL2218" s="219">
        <f>Table1[[#This Row],[TAB]]</f>
        <v>8</v>
      </c>
      <c r="AM2218" s="219" t="str">
        <f>Table1[[#This Row],[Selection]]</f>
        <v>She'S Bulletproof</v>
      </c>
      <c r="AN2218" s="220" t="str">
        <f>Table1[[#This Row],[Sources]]</f>
        <v>E4-12</v>
      </c>
      <c r="AO2218" s="219">
        <f>Table1[[#This Row],[Scale Bet]]</f>
        <v>20</v>
      </c>
    </row>
    <row r="2219" spans="5:41" ht="16.5" customHeight="1" x14ac:dyDescent="0.25">
      <c r="E2219" s="185">
        <v>45661</v>
      </c>
      <c r="F2219" s="35">
        <v>0.73263888888888884</v>
      </c>
      <c r="G2219" s="36" t="s">
        <v>22</v>
      </c>
      <c r="H2219" s="36">
        <v>9</v>
      </c>
      <c r="I2219" s="36">
        <v>4</v>
      </c>
      <c r="J2219" s="36" t="s">
        <v>25</v>
      </c>
      <c r="K2219" s="36" t="s">
        <v>60</v>
      </c>
      <c r="L2219" s="165">
        <v>15</v>
      </c>
      <c r="M2219" s="134">
        <f t="shared" si="442"/>
        <v>15</v>
      </c>
      <c r="N2219" s="36">
        <f t="shared" si="443"/>
        <v>1</v>
      </c>
      <c r="O2219" s="135" t="str">
        <f t="shared" si="444"/>
        <v>Pro Syd-15</v>
      </c>
      <c r="P2219" s="186" t="str">
        <f t="shared" si="445"/>
        <v>OK</v>
      </c>
      <c r="Q2219" s="187">
        <f t="shared" si="446"/>
        <v>60</v>
      </c>
      <c r="R2219" s="150"/>
      <c r="S2219" s="187" t="str">
        <f t="shared" si="447"/>
        <v/>
      </c>
      <c r="T2219" s="136" t="str">
        <f t="shared" si="448"/>
        <v>Boston Rocks</v>
      </c>
      <c r="U2219" s="137" t="str">
        <f>IF(P2219="","",IF(N2219=1,"",IF(Q2219="","",IF(Q2219&lt;=100,100,IF(Table1[[#This Row],[Day]]="Wed",100,200)))))</f>
        <v/>
      </c>
      <c r="V2219" s="137" t="str">
        <f t="shared" si="449"/>
        <v/>
      </c>
      <c r="W2219" s="137" t="str">
        <f t="shared" si="450"/>
        <v/>
      </c>
      <c r="X2219" s="133">
        <f>100</f>
        <v>100</v>
      </c>
      <c r="Y2219" s="133" t="str">
        <f t="shared" si="451"/>
        <v/>
      </c>
      <c r="Z2219" s="133">
        <f t="shared" si="452"/>
        <v>-100</v>
      </c>
      <c r="AA2219" s="134" t="str">
        <f>TEXT(Table1[[#This Row],[Date]],"DDD")</f>
        <v>Sat</v>
      </c>
      <c r="AB2219" s="133" t="str">
        <f>IF(OR(G2219="Doomben",G2219="Eagle Farm"),"Q",IF(AND(Q2219&gt;1,Q2219&lt;55,Table1[[#This Row],[Source]]="Nat"),"Nat OK",IF(AND(Table1[[#This Row],[Source]]&lt;&gt;"Nat",Q2219&lt;55),"Poor &lt;55",IF(OR(G2219="Randwick",G2219="Flemington",G2219="Caulfield",G2219="Sandown Lake",G2219="Sandown Hill"),"Best","ave"))))</f>
        <v>Best</v>
      </c>
      <c r="AC2219" s="133">
        <f>IF(Q2219="","",IF(AB2219="Poor &lt;55",$AC$2*0.2%,IF(AND(AB2219="Q",AA2219&lt;&gt;"Wed"),$AC$2*0.4%,IF(AND(AB2219="Q",AA2219="Wed"),$AC$2*0.5%,IF(AND(AB2219="Ave",U2219=100),$AC$2*0.5%,IF(AND(AB2219="ave",U2219="",N2219=1,AG2219="Bush"),$AC$2*1%,IF(AND(AB2219="ave",U2219="",Q2219&gt;100),$AC$2*1.3%,IF(AND(AB2219="ave",U2219=""),$AC$2*1.2%,IF(AND(AB2219="Ave",U2219=200),$AC$2*1%,IF(AND(AB2219="Best",U2219=200),$AC$2*1.5%,IF(AND(AB2219="Best",U2219="",K2219&lt;&gt;"Pro Syd"),$AC$2*0.5%,IF(AND(AB2219="Best",U2219=""),$AC$2*1%,IF(AND(AB2219="Best",U2219=100,Table1[[#This Row],[State]]="NSW"),$AC$2*0.4%,IF(AND(AB2219="Best",U2219=100),$AC$2*1%,IF(Table1[[#This Row],[Adj]]="Nat OK",$AC$2*0.5%,"xxx")))))))))))))))</f>
        <v>100</v>
      </c>
      <c r="AD2219" s="133" t="str">
        <f t="shared" si="453"/>
        <v/>
      </c>
      <c r="AE2219" s="133">
        <f t="shared" si="454"/>
        <v>-100</v>
      </c>
      <c r="AF2219" s="133" t="str">
        <f>VLOOKUP(Table1[[#This Row],[Track]],$F$2672:$H$2715,2,FALSE)</f>
        <v>NSW</v>
      </c>
      <c r="AG2219" s="133" t="str">
        <f>VLOOKUP(Table1[[#This Row],[Track]],$F$2672:$H$2715,3,FALSE)</f>
        <v>-</v>
      </c>
      <c r="AH2219" s="133" t="str">
        <f>IF(Table1[[#This Row],[Date]]&lt;$AH$2,"",IF(Table1[[#This Row],[Date]]&lt;$AH$3,"Edge","Elite Combo"))</f>
        <v/>
      </c>
      <c r="AI2219" s="218">
        <f>Table1[[#This Row],[Time]]</f>
        <v>0.73263888888888884</v>
      </c>
      <c r="AJ2219" s="219" t="str">
        <f>Table1[[#This Row],[Track]]</f>
        <v>Randwick</v>
      </c>
      <c r="AK2219" s="216">
        <f>Table1[[#This Row],[Race ]]</f>
        <v>9</v>
      </c>
      <c r="AL2219" s="219">
        <f>Table1[[#This Row],[TAB]]</f>
        <v>4</v>
      </c>
      <c r="AM2219" s="219" t="str">
        <f>Table1[[#This Row],[Selection]]</f>
        <v>Boston Rocks</v>
      </c>
      <c r="AN2219" s="220" t="str">
        <f>Table1[[#This Row],[Sources]]</f>
        <v>Pro Syd-15</v>
      </c>
      <c r="AO2219" s="219">
        <f>Table1[[#This Row],[Scale Bet]]</f>
        <v>100</v>
      </c>
    </row>
    <row r="2220" spans="5:41" ht="16.5" customHeight="1" x14ac:dyDescent="0.25">
      <c r="E2220" s="185">
        <v>45661</v>
      </c>
      <c r="F2220" s="35">
        <v>0.75694444444444442</v>
      </c>
      <c r="G2220" s="36" t="s">
        <v>22</v>
      </c>
      <c r="H2220" s="36">
        <v>10</v>
      </c>
      <c r="I2220" s="36">
        <v>6</v>
      </c>
      <c r="J2220" s="36" t="s">
        <v>128</v>
      </c>
      <c r="K2220" s="36" t="s">
        <v>1</v>
      </c>
      <c r="L2220" s="165">
        <v>10</v>
      </c>
      <c r="M2220" s="134">
        <f t="shared" si="442"/>
        <v>10</v>
      </c>
      <c r="N2220" s="36">
        <f t="shared" si="443"/>
        <v>1</v>
      </c>
      <c r="O2220" s="135" t="str">
        <f t="shared" si="444"/>
        <v>E4-10</v>
      </c>
      <c r="P2220" s="186" t="str">
        <f t="shared" si="445"/>
        <v>OK</v>
      </c>
      <c r="Q2220" s="187">
        <f t="shared" si="446"/>
        <v>40</v>
      </c>
      <c r="R2220" s="150"/>
      <c r="S2220" s="187" t="str">
        <f t="shared" si="447"/>
        <v/>
      </c>
      <c r="T2220" s="136" t="str">
        <f t="shared" si="448"/>
        <v>Monarchs Brae</v>
      </c>
      <c r="U2220" s="137" t="str">
        <f>IF(P2220="","",IF(N2220=1,"",IF(Q2220="","",IF(Q2220&lt;=100,100,IF(Table1[[#This Row],[Day]]="Wed",100,200)))))</f>
        <v/>
      </c>
      <c r="V2220" s="137" t="str">
        <f t="shared" si="449"/>
        <v/>
      </c>
      <c r="W2220" s="137" t="str">
        <f t="shared" si="450"/>
        <v/>
      </c>
      <c r="X2220" s="133">
        <f>100</f>
        <v>100</v>
      </c>
      <c r="Y2220" s="133" t="str">
        <f t="shared" si="451"/>
        <v/>
      </c>
      <c r="Z2220" s="133">
        <f t="shared" si="452"/>
        <v>-100</v>
      </c>
      <c r="AA2220" s="134" t="str">
        <f>TEXT(Table1[[#This Row],[Date]],"DDD")</f>
        <v>Sat</v>
      </c>
      <c r="AB2220" s="133" t="str">
        <f>IF(OR(G2220="Doomben",G2220="Eagle Farm"),"Q",IF(AND(Q2220&gt;1,Q2220&lt;55,Table1[[#This Row],[Source]]="Nat"),"Nat OK",IF(AND(Table1[[#This Row],[Source]]&lt;&gt;"Nat",Q2220&lt;55),"Poor &lt;55",IF(OR(G2220="Randwick",G2220="Flemington",G2220="Caulfield",G2220="Sandown Lake",G2220="Sandown Hill"),"Best","ave"))))</f>
        <v>Poor &lt;55</v>
      </c>
      <c r="AC2220" s="133">
        <f>IF(Q2220="","",IF(AB2220="Poor &lt;55",$AC$2*0.2%,IF(AND(AB2220="Q",AA2220&lt;&gt;"Wed"),$AC$2*0.4%,IF(AND(AB2220="Q",AA2220="Wed"),$AC$2*0.5%,IF(AND(AB2220="Ave",U2220=100),$AC$2*0.5%,IF(AND(AB2220="ave",U2220="",N2220=1,AG2220="Bush"),$AC$2*1%,IF(AND(AB2220="ave",U2220="",Q2220&gt;100),$AC$2*1.3%,IF(AND(AB2220="ave",U2220=""),$AC$2*1.2%,IF(AND(AB2220="Ave",U2220=200),$AC$2*1%,IF(AND(AB2220="Best",U2220=200),$AC$2*1.5%,IF(AND(AB2220="Best",U2220="",K2220&lt;&gt;"Pro Syd"),$AC$2*0.5%,IF(AND(AB2220="Best",U2220=""),$AC$2*1%,IF(AND(AB2220="Best",U2220=100,Table1[[#This Row],[State]]="NSW"),$AC$2*0.4%,IF(AND(AB2220="Best",U2220=100),$AC$2*1%,IF(Table1[[#This Row],[Adj]]="Nat OK",$AC$2*0.5%,"xxx")))))))))))))))</f>
        <v>20</v>
      </c>
      <c r="AD2220" s="133" t="str">
        <f t="shared" si="453"/>
        <v/>
      </c>
      <c r="AE2220" s="133">
        <f t="shared" si="454"/>
        <v>-20</v>
      </c>
      <c r="AF2220" s="133" t="str">
        <f>VLOOKUP(Table1[[#This Row],[Track]],$F$2672:$H$2715,2,FALSE)</f>
        <v>NSW</v>
      </c>
      <c r="AG2220" s="133" t="str">
        <f>VLOOKUP(Table1[[#This Row],[Track]],$F$2672:$H$2715,3,FALSE)</f>
        <v>-</v>
      </c>
      <c r="AH2220" s="133" t="str">
        <f>IF(Table1[[#This Row],[Date]]&lt;$AH$2,"",IF(Table1[[#This Row],[Date]]&lt;$AH$3,"Edge","Elite Combo"))</f>
        <v/>
      </c>
      <c r="AI2220" s="218">
        <f>Table1[[#This Row],[Time]]</f>
        <v>0.75694444444444442</v>
      </c>
      <c r="AJ2220" s="219" t="str">
        <f>Table1[[#This Row],[Track]]</f>
        <v>Randwick</v>
      </c>
      <c r="AK2220" s="216">
        <f>Table1[[#This Row],[Race ]]</f>
        <v>10</v>
      </c>
      <c r="AL2220" s="219">
        <f>Table1[[#This Row],[TAB]]</f>
        <v>6</v>
      </c>
      <c r="AM2220" s="219" t="str">
        <f>Table1[[#This Row],[Selection]]</f>
        <v>Monarchs Brae</v>
      </c>
      <c r="AN2220" s="220" t="str">
        <f>Table1[[#This Row],[Sources]]</f>
        <v>E4-10</v>
      </c>
      <c r="AO2220" s="219">
        <f>Table1[[#This Row],[Scale Bet]]</f>
        <v>20</v>
      </c>
    </row>
    <row r="2221" spans="5:41" ht="16.5" customHeight="1" x14ac:dyDescent="0.25">
      <c r="E2221" s="185">
        <v>45668</v>
      </c>
      <c r="F2221" s="35">
        <v>0.51388888888888884</v>
      </c>
      <c r="G2221" s="36" t="s">
        <v>157</v>
      </c>
      <c r="H2221" s="36">
        <v>1</v>
      </c>
      <c r="I2221" s="36">
        <v>3</v>
      </c>
      <c r="J2221" s="36" t="s">
        <v>547</v>
      </c>
      <c r="K2221" s="36" t="s">
        <v>1</v>
      </c>
      <c r="L2221" s="165">
        <v>10</v>
      </c>
      <c r="M2221" s="134">
        <f t="shared" si="442"/>
        <v>23</v>
      </c>
      <c r="N2221" s="36">
        <f t="shared" si="443"/>
        <v>2</v>
      </c>
      <c r="O2221" s="135" t="str">
        <f t="shared" si="444"/>
        <v>E4-10/Nat-13</v>
      </c>
      <c r="P2221" s="186" t="str">
        <f t="shared" si="445"/>
        <v>OK</v>
      </c>
      <c r="Q2221" s="187">
        <f t="shared" si="446"/>
        <v>92</v>
      </c>
      <c r="R2221" s="150"/>
      <c r="S2221" s="187" t="str">
        <f t="shared" si="447"/>
        <v/>
      </c>
      <c r="T2221" s="136" t="str">
        <f t="shared" si="448"/>
        <v>Xarpo</v>
      </c>
      <c r="U2221" s="137">
        <f>IF(P2221="","",IF(N2221=1,"",IF(Q2221="","",IF(Q2221&lt;=100,100,IF(Table1[[#This Row],[Day]]="Wed",100,200)))))</f>
        <v>100</v>
      </c>
      <c r="V2221" s="137" t="str">
        <f t="shared" si="449"/>
        <v/>
      </c>
      <c r="W2221" s="137">
        <f t="shared" si="450"/>
        <v>-100</v>
      </c>
      <c r="X2221" s="133">
        <f>100</f>
        <v>100</v>
      </c>
      <c r="Y2221" s="133" t="str">
        <f t="shared" si="451"/>
        <v/>
      </c>
      <c r="Z2221" s="133">
        <f t="shared" si="452"/>
        <v>-100</v>
      </c>
      <c r="AA2221" s="134" t="str">
        <f>TEXT(Table1[[#This Row],[Date]],"DDD")</f>
        <v>Sat</v>
      </c>
      <c r="AB2221" s="133" t="str">
        <f>IF(OR(G2221="Doomben",G2221="Eagle Farm"),"Q",IF(AND(Q2221&gt;1,Q2221&lt;55,Table1[[#This Row],[Source]]="Nat"),"Nat OK",IF(AND(Table1[[#This Row],[Source]]&lt;&gt;"Nat",Q2221&lt;55),"Poor &lt;55",IF(OR(G2221="Randwick",G2221="Flemington",G2221="Caulfield",G2221="Sandown Lake",G2221="Sandown Hill"),"Best","ave"))))</f>
        <v>Best</v>
      </c>
      <c r="AC2221" s="133">
        <f>IF(Q2221="","",IF(AB2221="Poor &lt;55",$AC$2*0.2%,IF(AND(AB2221="Q",AA2221&lt;&gt;"Wed"),$AC$2*0.4%,IF(AND(AB2221="Q",AA2221="Wed"),$AC$2*0.5%,IF(AND(AB2221="Ave",U2221=100),$AC$2*0.5%,IF(AND(AB2221="ave",U2221="",N2221=1,AG2221="Bush"),$AC$2*1%,IF(AND(AB2221="ave",U2221="",Q2221&gt;100),$AC$2*1.3%,IF(AND(AB2221="ave",U2221=""),$AC$2*1.2%,IF(AND(AB2221="Ave",U2221=200),$AC$2*1%,IF(AND(AB2221="Best",U2221=200),$AC$2*1.5%,IF(AND(AB2221="Best",U2221="",K2221&lt;&gt;"Pro Syd"),$AC$2*0.5%,IF(AND(AB2221="Best",U2221=""),$AC$2*1%,IF(AND(AB2221="Best",U2221=100,Table1[[#This Row],[State]]="NSW"),$AC$2*0.4%,IF(AND(AB2221="Best",U2221=100),$AC$2*1%,IF(Table1[[#This Row],[Adj]]="Nat OK",$AC$2*0.5%,"xxx")))))))))))))))</f>
        <v>100</v>
      </c>
      <c r="AD2221" s="133" t="str">
        <f t="shared" si="453"/>
        <v/>
      </c>
      <c r="AE2221" s="133">
        <f t="shared" si="454"/>
        <v>-100</v>
      </c>
      <c r="AF2221" s="133" t="str">
        <f>VLOOKUP(Table1[[#This Row],[Track]],$F$2672:$H$2715,2,FALSE)</f>
        <v>Vic</v>
      </c>
      <c r="AG2221" s="133" t="str">
        <f>VLOOKUP(Table1[[#This Row],[Track]],$F$2672:$H$2715,3,FALSE)</f>
        <v>-</v>
      </c>
      <c r="AH2221" s="133" t="str">
        <f>IF(Table1[[#This Row],[Date]]&lt;$AH$2,"",IF(Table1[[#This Row],[Date]]&lt;$AH$3,"Edge","Elite Combo"))</f>
        <v/>
      </c>
      <c r="AI2221" s="218">
        <f>Table1[[#This Row],[Time]]</f>
        <v>0.51388888888888884</v>
      </c>
      <c r="AJ2221" s="219" t="str">
        <f>Table1[[#This Row],[Track]]</f>
        <v>Flemington</v>
      </c>
      <c r="AK2221" s="216">
        <f>Table1[[#This Row],[Race ]]</f>
        <v>1</v>
      </c>
      <c r="AL2221" s="219">
        <f>Table1[[#This Row],[TAB]]</f>
        <v>3</v>
      </c>
      <c r="AM2221" s="219" t="str">
        <f>Table1[[#This Row],[Selection]]</f>
        <v>Xarpo</v>
      </c>
      <c r="AN2221" s="220" t="str">
        <f>Table1[[#This Row],[Sources]]</f>
        <v>E4-10/Nat-13</v>
      </c>
      <c r="AO2221" s="219">
        <f>Table1[[#This Row],[Scale Bet]]</f>
        <v>100</v>
      </c>
    </row>
    <row r="2222" spans="5:41" ht="16.5" customHeight="1" x14ac:dyDescent="0.25">
      <c r="E2222" s="185">
        <v>45668</v>
      </c>
      <c r="F2222" s="35">
        <v>0.51388888888888884</v>
      </c>
      <c r="G2222" s="36" t="s">
        <v>157</v>
      </c>
      <c r="H2222" s="36">
        <v>1</v>
      </c>
      <c r="I2222" s="36">
        <v>3</v>
      </c>
      <c r="J2222" s="36" t="s">
        <v>547</v>
      </c>
      <c r="K2222" s="36" t="s">
        <v>13</v>
      </c>
      <c r="L2222" s="165">
        <v>13</v>
      </c>
      <c r="M2222" s="134" t="str">
        <f t="shared" si="442"/>
        <v/>
      </c>
      <c r="N2222" s="36" t="str">
        <f t="shared" si="443"/>
        <v/>
      </c>
      <c r="O2222" s="135" t="str">
        <f t="shared" si="444"/>
        <v/>
      </c>
      <c r="P2222" s="186" t="str">
        <f t="shared" si="445"/>
        <v>OK</v>
      </c>
      <c r="Q2222" s="187" t="str">
        <f t="shared" si="446"/>
        <v/>
      </c>
      <c r="R2222" s="150"/>
      <c r="S2222" s="187" t="str">
        <f t="shared" si="447"/>
        <v/>
      </c>
      <c r="T2222" s="136" t="str">
        <f t="shared" si="448"/>
        <v>Xarpo</v>
      </c>
      <c r="U2222" s="137" t="str">
        <f>IF(P2222="","",IF(N2222=1,"",IF(Q2222="","",IF(Q2222&lt;=100,100,IF(Table1[[#This Row],[Day]]="Wed",100,200)))))</f>
        <v/>
      </c>
      <c r="V2222" s="137" t="str">
        <f t="shared" si="449"/>
        <v/>
      </c>
      <c r="W2222" s="137" t="str">
        <f t="shared" si="450"/>
        <v/>
      </c>
      <c r="X2222" s="133">
        <f>100</f>
        <v>100</v>
      </c>
      <c r="Y2222" s="133" t="str">
        <f t="shared" si="451"/>
        <v/>
      </c>
      <c r="Z2222" s="133">
        <f t="shared" si="452"/>
        <v>-100</v>
      </c>
      <c r="AA2222" s="134" t="str">
        <f>TEXT(Table1[[#This Row],[Date]],"DDD")</f>
        <v>Sat</v>
      </c>
      <c r="AB2222" s="133" t="str">
        <f>IF(OR(G2222="Doomben",G2222="Eagle Farm"),"Q",IF(AND(Q2222&gt;1,Q2222&lt;55,Table1[[#This Row],[Source]]="Nat"),"Nat OK",IF(AND(Table1[[#This Row],[Source]]&lt;&gt;"Nat",Q2222&lt;55),"Poor &lt;55",IF(OR(G2222="Randwick",G2222="Flemington",G2222="Caulfield",G2222="Sandown Lake",G2222="Sandown Hill"),"Best","ave"))))</f>
        <v>Best</v>
      </c>
      <c r="AC2222" s="133" t="str">
        <f>IF(Q2222="","",IF(AB2222="Poor &lt;55",$AC$2*0.2%,IF(AND(AB2222="Q",AA2222&lt;&gt;"Wed"),$AC$2*0.4%,IF(AND(AB2222="Q",AA2222="Wed"),$AC$2*0.5%,IF(AND(AB2222="Ave",U2222=100),$AC$2*0.5%,IF(AND(AB2222="ave",U2222="",N2222=1,AG2222="Bush"),$AC$2*1%,IF(AND(AB2222="ave",U2222="",Q2222&gt;100),$AC$2*1.3%,IF(AND(AB2222="ave",U2222=""),$AC$2*1.2%,IF(AND(AB2222="Ave",U2222=200),$AC$2*1%,IF(AND(AB2222="Best",U2222=200),$AC$2*1.5%,IF(AND(AB2222="Best",U2222="",K2222&lt;&gt;"Pro Syd"),$AC$2*0.5%,IF(AND(AB2222="Best",U2222=""),$AC$2*1%,IF(AND(AB2222="Best",U2222=100,Table1[[#This Row],[State]]="NSW"),$AC$2*0.4%,IF(AND(AB2222="Best",U2222=100),$AC$2*1%,IF(Table1[[#This Row],[Adj]]="Nat OK",$AC$2*0.5%,"xxx")))))))))))))))</f>
        <v/>
      </c>
      <c r="AD2222" s="133" t="str">
        <f t="shared" si="453"/>
        <v/>
      </c>
      <c r="AE2222" s="133" t="str">
        <f t="shared" si="454"/>
        <v/>
      </c>
      <c r="AF2222" s="133" t="str">
        <f>VLOOKUP(Table1[[#This Row],[Track]],$F$2672:$H$2715,2,FALSE)</f>
        <v>Vic</v>
      </c>
      <c r="AG2222" s="133" t="str">
        <f>VLOOKUP(Table1[[#This Row],[Track]],$F$2672:$H$2715,3,FALSE)</f>
        <v>-</v>
      </c>
      <c r="AH2222" s="133" t="str">
        <f>IF(Table1[[#This Row],[Date]]&lt;$AH$2,"",IF(Table1[[#This Row],[Date]]&lt;$AH$3,"Edge","Elite Combo"))</f>
        <v/>
      </c>
      <c r="AI2222" s="218">
        <f>Table1[[#This Row],[Time]]</f>
        <v>0.51388888888888884</v>
      </c>
      <c r="AJ2222" s="219" t="str">
        <f>Table1[[#This Row],[Track]]</f>
        <v>Flemington</v>
      </c>
      <c r="AK2222" s="216">
        <f>Table1[[#This Row],[Race ]]</f>
        <v>1</v>
      </c>
      <c r="AL2222" s="219">
        <f>Table1[[#This Row],[TAB]]</f>
        <v>3</v>
      </c>
      <c r="AM2222" s="219" t="str">
        <f>Table1[[#This Row],[Selection]]</f>
        <v>Xarpo</v>
      </c>
      <c r="AN2222" s="220" t="str">
        <f>Table1[[#This Row],[Sources]]</f>
        <v/>
      </c>
      <c r="AO2222" s="219" t="str">
        <f>Table1[[#This Row],[Scale Bet]]</f>
        <v/>
      </c>
    </row>
    <row r="2223" spans="5:41" ht="16.5" customHeight="1" x14ac:dyDescent="0.25">
      <c r="E2223" s="185">
        <v>45668</v>
      </c>
      <c r="F2223" s="35">
        <v>0.55763888888888891</v>
      </c>
      <c r="G2223" s="36" t="s">
        <v>157</v>
      </c>
      <c r="H2223" s="36">
        <v>3</v>
      </c>
      <c r="I2223" s="36">
        <v>2</v>
      </c>
      <c r="J2223" s="36" t="s">
        <v>151</v>
      </c>
      <c r="K2223" s="36" t="s">
        <v>1</v>
      </c>
      <c r="L2223" s="165">
        <v>12</v>
      </c>
      <c r="M2223" s="134">
        <f t="shared" si="442"/>
        <v>35</v>
      </c>
      <c r="N2223" s="36">
        <f t="shared" si="443"/>
        <v>3</v>
      </c>
      <c r="O2223" s="135" t="str">
        <f t="shared" si="444"/>
        <v>E4-12/Edge-10/Pro Mel-13</v>
      </c>
      <c r="P2223" s="186" t="str">
        <f t="shared" si="445"/>
        <v>OK</v>
      </c>
      <c r="Q2223" s="187">
        <f t="shared" si="446"/>
        <v>140</v>
      </c>
      <c r="R2223" s="150"/>
      <c r="S2223" s="187" t="str">
        <f t="shared" si="447"/>
        <v/>
      </c>
      <c r="T2223" s="136" t="str">
        <f t="shared" si="448"/>
        <v>Keep Your Cool</v>
      </c>
      <c r="U2223" s="137">
        <f>IF(P2223="","",IF(N2223=1,"",IF(Q2223="","",IF(Q2223&lt;=100,100,IF(Table1[[#This Row],[Day]]="Wed",100,200)))))</f>
        <v>200</v>
      </c>
      <c r="V2223" s="137" t="str">
        <f t="shared" si="449"/>
        <v/>
      </c>
      <c r="W2223" s="137">
        <f t="shared" si="450"/>
        <v>-200</v>
      </c>
      <c r="X2223" s="133">
        <f>100</f>
        <v>100</v>
      </c>
      <c r="Y2223" s="133" t="str">
        <f t="shared" si="451"/>
        <v/>
      </c>
      <c r="Z2223" s="133">
        <f t="shared" si="452"/>
        <v>-100</v>
      </c>
      <c r="AA2223" s="134" t="str">
        <f>TEXT(Table1[[#This Row],[Date]],"DDD")</f>
        <v>Sat</v>
      </c>
      <c r="AB2223" s="133" t="str">
        <f>IF(OR(G2223="Doomben",G2223="Eagle Farm"),"Q",IF(AND(Q2223&gt;1,Q2223&lt;55,Table1[[#This Row],[Source]]="Nat"),"Nat OK",IF(AND(Table1[[#This Row],[Source]]&lt;&gt;"Nat",Q2223&lt;55),"Poor &lt;55",IF(OR(G2223="Randwick",G2223="Flemington",G2223="Caulfield",G2223="Sandown Lake",G2223="Sandown Hill"),"Best","ave"))))</f>
        <v>Best</v>
      </c>
      <c r="AC2223" s="133">
        <f>IF(Q2223="","",IF(AB2223="Poor &lt;55",$AC$2*0.2%,IF(AND(AB2223="Q",AA2223&lt;&gt;"Wed"),$AC$2*0.4%,IF(AND(AB2223="Q",AA2223="Wed"),$AC$2*0.5%,IF(AND(AB2223="Ave",U2223=100),$AC$2*0.5%,IF(AND(AB2223="ave",U2223="",N2223=1,AG2223="Bush"),$AC$2*1%,IF(AND(AB2223="ave",U2223="",Q2223&gt;100),$AC$2*1.3%,IF(AND(AB2223="ave",U2223=""),$AC$2*1.2%,IF(AND(AB2223="Ave",U2223=200),$AC$2*1%,IF(AND(AB2223="Best",U2223=200),$AC$2*1.5%,IF(AND(AB2223="Best",U2223="",K2223&lt;&gt;"Pro Syd"),$AC$2*0.5%,IF(AND(AB2223="Best",U2223=""),$AC$2*1%,IF(AND(AB2223="Best",U2223=100,Table1[[#This Row],[State]]="NSW"),$AC$2*0.4%,IF(AND(AB2223="Best",U2223=100),$AC$2*1%,IF(Table1[[#This Row],[Adj]]="Nat OK",$AC$2*0.5%,"xxx")))))))))))))))</f>
        <v>150</v>
      </c>
      <c r="AD2223" s="133" t="str">
        <f t="shared" si="453"/>
        <v/>
      </c>
      <c r="AE2223" s="133">
        <f t="shared" si="454"/>
        <v>-150</v>
      </c>
      <c r="AF2223" s="133" t="str">
        <f>VLOOKUP(Table1[[#This Row],[Track]],$F$2672:$H$2715,2,FALSE)</f>
        <v>Vic</v>
      </c>
      <c r="AG2223" s="133" t="str">
        <f>VLOOKUP(Table1[[#This Row],[Track]],$F$2672:$H$2715,3,FALSE)</f>
        <v>-</v>
      </c>
      <c r="AH2223" s="133" t="str">
        <f>IF(Table1[[#This Row],[Date]]&lt;$AH$2,"",IF(Table1[[#This Row],[Date]]&lt;$AH$3,"Edge","Elite Combo"))</f>
        <v/>
      </c>
      <c r="AI2223" s="218">
        <f>Table1[[#This Row],[Time]]</f>
        <v>0.55763888888888891</v>
      </c>
      <c r="AJ2223" s="219" t="str">
        <f>Table1[[#This Row],[Track]]</f>
        <v>Flemington</v>
      </c>
      <c r="AK2223" s="216">
        <f>Table1[[#This Row],[Race ]]</f>
        <v>3</v>
      </c>
      <c r="AL2223" s="219">
        <f>Table1[[#This Row],[TAB]]</f>
        <v>2</v>
      </c>
      <c r="AM2223" s="219" t="str">
        <f>Table1[[#This Row],[Selection]]</f>
        <v>Keep Your Cool</v>
      </c>
      <c r="AN2223" s="220" t="str">
        <f>Table1[[#This Row],[Sources]]</f>
        <v>E4-12/Edge-10/Pro Mel-13</v>
      </c>
      <c r="AO2223" s="219">
        <f>Table1[[#This Row],[Scale Bet]]</f>
        <v>150</v>
      </c>
    </row>
    <row r="2224" spans="5:41" ht="16.5" customHeight="1" x14ac:dyDescent="0.25">
      <c r="E2224" s="185">
        <v>45668</v>
      </c>
      <c r="F2224" s="35">
        <v>0.55763888888888891</v>
      </c>
      <c r="G2224" s="36" t="s">
        <v>157</v>
      </c>
      <c r="H2224" s="36">
        <v>3</v>
      </c>
      <c r="I2224" s="36">
        <v>2</v>
      </c>
      <c r="J2224" s="36" t="s">
        <v>151</v>
      </c>
      <c r="K2224" s="36" t="s">
        <v>40</v>
      </c>
      <c r="L2224" s="165">
        <v>10</v>
      </c>
      <c r="M2224" s="134" t="str">
        <f t="shared" si="442"/>
        <v/>
      </c>
      <c r="N2224" s="36" t="str">
        <f t="shared" si="443"/>
        <v/>
      </c>
      <c r="O2224" s="135" t="str">
        <f t="shared" si="444"/>
        <v/>
      </c>
      <c r="P2224" s="186" t="str">
        <f t="shared" si="445"/>
        <v>OK</v>
      </c>
      <c r="Q2224" s="187" t="str">
        <f t="shared" si="446"/>
        <v/>
      </c>
      <c r="R2224" s="150"/>
      <c r="S2224" s="187" t="str">
        <f t="shared" si="447"/>
        <v/>
      </c>
      <c r="T2224" s="136" t="str">
        <f t="shared" si="448"/>
        <v>Keep Your Cool</v>
      </c>
      <c r="U2224" s="137" t="str">
        <f>IF(P2224="","",IF(N2224=1,"",IF(Q2224="","",IF(Q2224&lt;=100,100,IF(Table1[[#This Row],[Day]]="Wed",100,200)))))</f>
        <v/>
      </c>
      <c r="V2224" s="137" t="str">
        <f t="shared" si="449"/>
        <v/>
      </c>
      <c r="W2224" s="137" t="str">
        <f t="shared" si="450"/>
        <v/>
      </c>
      <c r="X2224" s="133">
        <f>100</f>
        <v>100</v>
      </c>
      <c r="Y2224" s="133" t="str">
        <f t="shared" si="451"/>
        <v/>
      </c>
      <c r="Z2224" s="133">
        <f t="shared" si="452"/>
        <v>-100</v>
      </c>
      <c r="AA2224" s="134" t="str">
        <f>TEXT(Table1[[#This Row],[Date]],"DDD")</f>
        <v>Sat</v>
      </c>
      <c r="AB2224" s="133" t="str">
        <f>IF(OR(G2224="Doomben",G2224="Eagle Farm"),"Q",IF(AND(Q2224&gt;1,Q2224&lt;55,Table1[[#This Row],[Source]]="Nat"),"Nat OK",IF(AND(Table1[[#This Row],[Source]]&lt;&gt;"Nat",Q2224&lt;55),"Poor &lt;55",IF(OR(G2224="Randwick",G2224="Flemington",G2224="Caulfield",G2224="Sandown Lake",G2224="Sandown Hill"),"Best","ave"))))</f>
        <v>Best</v>
      </c>
      <c r="AC2224" s="133" t="str">
        <f>IF(Q2224="","",IF(AB2224="Poor &lt;55",$AC$2*0.2%,IF(AND(AB2224="Q",AA2224&lt;&gt;"Wed"),$AC$2*0.4%,IF(AND(AB2224="Q",AA2224="Wed"),$AC$2*0.5%,IF(AND(AB2224="Ave",U2224=100),$AC$2*0.5%,IF(AND(AB2224="ave",U2224="",N2224=1,AG2224="Bush"),$AC$2*1%,IF(AND(AB2224="ave",U2224="",Q2224&gt;100),$AC$2*1.3%,IF(AND(AB2224="ave",U2224=""),$AC$2*1.2%,IF(AND(AB2224="Ave",U2224=200),$AC$2*1%,IF(AND(AB2224="Best",U2224=200),$AC$2*1.5%,IF(AND(AB2224="Best",U2224="",K2224&lt;&gt;"Pro Syd"),$AC$2*0.5%,IF(AND(AB2224="Best",U2224=""),$AC$2*1%,IF(AND(AB2224="Best",U2224=100,Table1[[#This Row],[State]]="NSW"),$AC$2*0.4%,IF(AND(AB2224="Best",U2224=100),$AC$2*1%,IF(Table1[[#This Row],[Adj]]="Nat OK",$AC$2*0.5%,"xxx")))))))))))))))</f>
        <v/>
      </c>
      <c r="AD2224" s="133" t="str">
        <f t="shared" si="453"/>
        <v/>
      </c>
      <c r="AE2224" s="133" t="str">
        <f t="shared" si="454"/>
        <v/>
      </c>
      <c r="AF2224" s="133" t="str">
        <f>VLOOKUP(Table1[[#This Row],[Track]],$F$2672:$H$2715,2,FALSE)</f>
        <v>Vic</v>
      </c>
      <c r="AG2224" s="133" t="str">
        <f>VLOOKUP(Table1[[#This Row],[Track]],$F$2672:$H$2715,3,FALSE)</f>
        <v>-</v>
      </c>
      <c r="AH2224" s="133" t="str">
        <f>IF(Table1[[#This Row],[Date]]&lt;$AH$2,"",IF(Table1[[#This Row],[Date]]&lt;$AH$3,"Edge","Elite Combo"))</f>
        <v/>
      </c>
      <c r="AI2224" s="218">
        <f>Table1[[#This Row],[Time]]</f>
        <v>0.55763888888888891</v>
      </c>
      <c r="AJ2224" s="219" t="str">
        <f>Table1[[#This Row],[Track]]</f>
        <v>Flemington</v>
      </c>
      <c r="AK2224" s="216">
        <f>Table1[[#This Row],[Race ]]</f>
        <v>3</v>
      </c>
      <c r="AL2224" s="219">
        <f>Table1[[#This Row],[TAB]]</f>
        <v>2</v>
      </c>
      <c r="AM2224" s="219" t="str">
        <f>Table1[[#This Row],[Selection]]</f>
        <v>Keep Your Cool</v>
      </c>
      <c r="AN2224" s="220" t="str">
        <f>Table1[[#This Row],[Sources]]</f>
        <v/>
      </c>
      <c r="AO2224" s="219" t="str">
        <f>Table1[[#This Row],[Scale Bet]]</f>
        <v/>
      </c>
    </row>
    <row r="2225" spans="5:41" ht="16.5" customHeight="1" x14ac:dyDescent="0.25">
      <c r="E2225" s="185">
        <v>45668</v>
      </c>
      <c r="F2225" s="35">
        <v>0.55763888888888891</v>
      </c>
      <c r="G2225" s="36" t="s">
        <v>157</v>
      </c>
      <c r="H2225" s="36">
        <v>3</v>
      </c>
      <c r="I2225" s="36">
        <v>2</v>
      </c>
      <c r="J2225" s="36" t="s">
        <v>151</v>
      </c>
      <c r="K2225" s="36" t="s">
        <v>18</v>
      </c>
      <c r="L2225" s="165">
        <v>13</v>
      </c>
      <c r="M2225" s="134" t="str">
        <f t="shared" si="442"/>
        <v/>
      </c>
      <c r="N2225" s="36" t="str">
        <f t="shared" si="443"/>
        <v/>
      </c>
      <c r="O2225" s="135" t="str">
        <f t="shared" si="444"/>
        <v/>
      </c>
      <c r="P2225" s="186" t="str">
        <f t="shared" si="445"/>
        <v>OK</v>
      </c>
      <c r="Q2225" s="187" t="str">
        <f t="shared" si="446"/>
        <v/>
      </c>
      <c r="R2225" s="150">
        <v>3.2</v>
      </c>
      <c r="S2225" s="187" t="str">
        <f t="shared" si="447"/>
        <v/>
      </c>
      <c r="T2225" s="136" t="str">
        <f t="shared" si="448"/>
        <v>Keep Your Cool</v>
      </c>
      <c r="U2225" s="137" t="str">
        <f>IF(P2225="","",IF(N2225=1,"",IF(Q2225="","",IF(Q2225&lt;=100,100,IF(Table1[[#This Row],[Day]]="Wed",100,200)))))</f>
        <v/>
      </c>
      <c r="V2225" s="137" t="str">
        <f t="shared" si="449"/>
        <v/>
      </c>
      <c r="W2225" s="137" t="str">
        <f t="shared" si="450"/>
        <v/>
      </c>
      <c r="X2225" s="133">
        <f>100</f>
        <v>100</v>
      </c>
      <c r="Y2225" s="133">
        <f t="shared" si="451"/>
        <v>320</v>
      </c>
      <c r="Z2225" s="133">
        <f t="shared" si="452"/>
        <v>220</v>
      </c>
      <c r="AA2225" s="134" t="str">
        <f>TEXT(Table1[[#This Row],[Date]],"DDD")</f>
        <v>Sat</v>
      </c>
      <c r="AB2225" s="133" t="str">
        <f>IF(OR(G2225="Doomben",G2225="Eagle Farm"),"Q",IF(AND(Q2225&gt;1,Q2225&lt;55,Table1[[#This Row],[Source]]="Nat"),"Nat OK",IF(AND(Table1[[#This Row],[Source]]&lt;&gt;"Nat",Q2225&lt;55),"Poor &lt;55",IF(OR(G2225="Randwick",G2225="Flemington",G2225="Caulfield",G2225="Sandown Lake",G2225="Sandown Hill"),"Best","ave"))))</f>
        <v>Best</v>
      </c>
      <c r="AC2225" s="133" t="str">
        <f>IF(Q2225="","",IF(AB2225="Poor &lt;55",$AC$2*0.2%,IF(AND(AB2225="Q",AA2225&lt;&gt;"Wed"),$AC$2*0.4%,IF(AND(AB2225="Q",AA2225="Wed"),$AC$2*0.5%,IF(AND(AB2225="Ave",U2225=100),$AC$2*0.5%,IF(AND(AB2225="ave",U2225="",N2225=1,AG2225="Bush"),$AC$2*1%,IF(AND(AB2225="ave",U2225="",Q2225&gt;100),$AC$2*1.3%,IF(AND(AB2225="ave",U2225=""),$AC$2*1.2%,IF(AND(AB2225="Ave",U2225=200),$AC$2*1%,IF(AND(AB2225="Best",U2225=200),$AC$2*1.5%,IF(AND(AB2225="Best",U2225="",K2225&lt;&gt;"Pro Syd"),$AC$2*0.5%,IF(AND(AB2225="Best",U2225=""),$AC$2*1%,IF(AND(AB2225="Best",U2225=100,Table1[[#This Row],[State]]="NSW"),$AC$2*0.4%,IF(AND(AB2225="Best",U2225=100),$AC$2*1%,IF(Table1[[#This Row],[Adj]]="Nat OK",$AC$2*0.5%,"xxx")))))))))))))))</f>
        <v/>
      </c>
      <c r="AD2225" s="133" t="str">
        <f t="shared" si="453"/>
        <v/>
      </c>
      <c r="AE2225" s="133" t="str">
        <f t="shared" si="454"/>
        <v/>
      </c>
      <c r="AF2225" s="133" t="str">
        <f>VLOOKUP(Table1[[#This Row],[Track]],$F$2672:$H$2715,2,FALSE)</f>
        <v>Vic</v>
      </c>
      <c r="AG2225" s="133" t="str">
        <f>VLOOKUP(Table1[[#This Row],[Track]],$F$2672:$H$2715,3,FALSE)</f>
        <v>-</v>
      </c>
      <c r="AH2225" s="133" t="str">
        <f>IF(Table1[[#This Row],[Date]]&lt;$AH$2,"",IF(Table1[[#This Row],[Date]]&lt;$AH$3,"Edge","Elite Combo"))</f>
        <v/>
      </c>
      <c r="AI2225" s="218">
        <f>Table1[[#This Row],[Time]]</f>
        <v>0.55763888888888891</v>
      </c>
      <c r="AJ2225" s="219" t="str">
        <f>Table1[[#This Row],[Track]]</f>
        <v>Flemington</v>
      </c>
      <c r="AK2225" s="216">
        <f>Table1[[#This Row],[Race ]]</f>
        <v>3</v>
      </c>
      <c r="AL2225" s="219">
        <f>Table1[[#This Row],[TAB]]</f>
        <v>2</v>
      </c>
      <c r="AM2225" s="219" t="str">
        <f>Table1[[#This Row],[Selection]]</f>
        <v>Keep Your Cool</v>
      </c>
      <c r="AN2225" s="220" t="str">
        <f>Table1[[#This Row],[Sources]]</f>
        <v/>
      </c>
      <c r="AO2225" s="219" t="str">
        <f>Table1[[#This Row],[Scale Bet]]</f>
        <v/>
      </c>
    </row>
    <row r="2226" spans="5:41" ht="16.5" customHeight="1" x14ac:dyDescent="0.25">
      <c r="E2226" s="185">
        <v>45668</v>
      </c>
      <c r="F2226" s="35">
        <v>0.55763888888888891</v>
      </c>
      <c r="G2226" s="36" t="s">
        <v>157</v>
      </c>
      <c r="H2226" s="36">
        <v>3</v>
      </c>
      <c r="I2226" s="36">
        <v>1</v>
      </c>
      <c r="J2226" s="36" t="s">
        <v>156</v>
      </c>
      <c r="K2226" s="36" t="s">
        <v>1</v>
      </c>
      <c r="L2226" s="165">
        <v>12</v>
      </c>
      <c r="M2226" s="134">
        <f t="shared" si="442"/>
        <v>42</v>
      </c>
      <c r="N2226" s="36">
        <f t="shared" si="443"/>
        <v>3</v>
      </c>
      <c r="O2226" s="135" t="str">
        <f t="shared" si="444"/>
        <v>E4-12/Edge-15/Pro Mel-15</v>
      </c>
      <c r="P2226" s="186" t="str">
        <f t="shared" si="445"/>
        <v>OK</v>
      </c>
      <c r="Q2226" s="187">
        <f t="shared" si="446"/>
        <v>168</v>
      </c>
      <c r="R2226" s="150">
        <v>3.2</v>
      </c>
      <c r="S2226" s="187">
        <f t="shared" si="447"/>
        <v>537.6</v>
      </c>
      <c r="T2226" s="136" t="str">
        <f t="shared" si="448"/>
        <v>Smokin' Princess</v>
      </c>
      <c r="U2226" s="137">
        <f>IF(P2226="","",IF(N2226=1,"",IF(Q2226="","",IF(Q2226&lt;=100,100,IF(Table1[[#This Row],[Day]]="Wed",100,200)))))</f>
        <v>200</v>
      </c>
      <c r="V2226" s="137">
        <f t="shared" si="449"/>
        <v>640</v>
      </c>
      <c r="W2226" s="137">
        <f t="shared" si="450"/>
        <v>440</v>
      </c>
      <c r="X2226" s="133">
        <f>100</f>
        <v>100</v>
      </c>
      <c r="Y2226" s="133">
        <f t="shared" si="451"/>
        <v>320</v>
      </c>
      <c r="Z2226" s="133">
        <f t="shared" si="452"/>
        <v>220</v>
      </c>
      <c r="AA2226" s="134" t="str">
        <f>TEXT(Table1[[#This Row],[Date]],"DDD")</f>
        <v>Sat</v>
      </c>
      <c r="AB2226" s="133" t="str">
        <f>IF(OR(G2226="Doomben",G2226="Eagle Farm"),"Q",IF(AND(Q2226&gt;1,Q2226&lt;55,Table1[[#This Row],[Source]]="Nat"),"Nat OK",IF(AND(Table1[[#This Row],[Source]]&lt;&gt;"Nat",Q2226&lt;55),"Poor &lt;55",IF(OR(G2226="Randwick",G2226="Flemington",G2226="Caulfield",G2226="Sandown Lake",G2226="Sandown Hill"),"Best","ave"))))</f>
        <v>Best</v>
      </c>
      <c r="AC2226" s="133">
        <f>IF(Q2226="","",IF(AB2226="Poor &lt;55",$AC$2*0.2%,IF(AND(AB2226="Q",AA2226&lt;&gt;"Wed"),$AC$2*0.4%,IF(AND(AB2226="Q",AA2226="Wed"),$AC$2*0.5%,IF(AND(AB2226="Ave",U2226=100),$AC$2*0.5%,IF(AND(AB2226="ave",U2226="",N2226=1,AG2226="Bush"),$AC$2*1%,IF(AND(AB2226="ave",U2226="",Q2226&gt;100),$AC$2*1.3%,IF(AND(AB2226="ave",U2226=""),$AC$2*1.2%,IF(AND(AB2226="Ave",U2226=200),$AC$2*1%,IF(AND(AB2226="Best",U2226=200),$AC$2*1.5%,IF(AND(AB2226="Best",U2226="",K2226&lt;&gt;"Pro Syd"),$AC$2*0.5%,IF(AND(AB2226="Best",U2226=""),$AC$2*1%,IF(AND(AB2226="Best",U2226=100,Table1[[#This Row],[State]]="NSW"),$AC$2*0.4%,IF(AND(AB2226="Best",U2226=100),$AC$2*1%,IF(Table1[[#This Row],[Adj]]="Nat OK",$AC$2*0.5%,"xxx")))))))))))))))</f>
        <v>150</v>
      </c>
      <c r="AD2226" s="133">
        <f t="shared" si="453"/>
        <v>480</v>
      </c>
      <c r="AE2226" s="133">
        <f t="shared" si="454"/>
        <v>330</v>
      </c>
      <c r="AF2226" s="133" t="str">
        <f>VLOOKUP(Table1[[#This Row],[Track]],$F$2672:$H$2715,2,FALSE)</f>
        <v>Vic</v>
      </c>
      <c r="AG2226" s="133" t="str">
        <f>VLOOKUP(Table1[[#This Row],[Track]],$F$2672:$H$2715,3,FALSE)</f>
        <v>-</v>
      </c>
      <c r="AH2226" s="133" t="str">
        <f>IF(Table1[[#This Row],[Date]]&lt;$AH$2,"",IF(Table1[[#This Row],[Date]]&lt;$AH$3,"Edge","Elite Combo"))</f>
        <v/>
      </c>
      <c r="AI2226" s="218">
        <f>Table1[[#This Row],[Time]]</f>
        <v>0.55763888888888891</v>
      </c>
      <c r="AJ2226" s="219" t="str">
        <f>Table1[[#This Row],[Track]]</f>
        <v>Flemington</v>
      </c>
      <c r="AK2226" s="216">
        <f>Table1[[#This Row],[Race ]]</f>
        <v>3</v>
      </c>
      <c r="AL2226" s="219">
        <f>Table1[[#This Row],[TAB]]</f>
        <v>1</v>
      </c>
      <c r="AM2226" s="219" t="str">
        <f>Table1[[#This Row],[Selection]]</f>
        <v>Smokin' Princess</v>
      </c>
      <c r="AN2226" s="220" t="str">
        <f>Table1[[#This Row],[Sources]]</f>
        <v>E4-12/Edge-15/Pro Mel-15</v>
      </c>
      <c r="AO2226" s="219">
        <f>Table1[[#This Row],[Scale Bet]]</f>
        <v>150</v>
      </c>
    </row>
    <row r="2227" spans="5:41" ht="16.5" customHeight="1" x14ac:dyDescent="0.25">
      <c r="E2227" s="185">
        <v>45668</v>
      </c>
      <c r="F2227" s="35">
        <v>0.55763888888888891</v>
      </c>
      <c r="G2227" s="36" t="s">
        <v>157</v>
      </c>
      <c r="H2227" s="36">
        <v>3</v>
      </c>
      <c r="I2227" s="36">
        <v>1</v>
      </c>
      <c r="J2227" s="36" t="s">
        <v>156</v>
      </c>
      <c r="K2227" s="36" t="s">
        <v>40</v>
      </c>
      <c r="L2227" s="165">
        <v>15</v>
      </c>
      <c r="M2227" s="134" t="str">
        <f t="shared" si="442"/>
        <v/>
      </c>
      <c r="N2227" s="36" t="str">
        <f t="shared" si="443"/>
        <v/>
      </c>
      <c r="O2227" s="135" t="str">
        <f t="shared" si="444"/>
        <v/>
      </c>
      <c r="P2227" s="186" t="str">
        <f t="shared" si="445"/>
        <v>OK</v>
      </c>
      <c r="Q2227" s="187" t="str">
        <f t="shared" si="446"/>
        <v/>
      </c>
      <c r="R2227" s="150">
        <v>3.2</v>
      </c>
      <c r="S2227" s="187" t="str">
        <f t="shared" si="447"/>
        <v/>
      </c>
      <c r="T2227" s="136" t="str">
        <f t="shared" si="448"/>
        <v>Smokin' Princess</v>
      </c>
      <c r="U2227" s="137" t="str">
        <f>IF(P2227="","",IF(N2227=1,"",IF(Q2227="","",IF(Q2227&lt;=100,100,IF(Table1[[#This Row],[Day]]="Wed",100,200)))))</f>
        <v/>
      </c>
      <c r="V2227" s="137" t="str">
        <f t="shared" si="449"/>
        <v/>
      </c>
      <c r="W2227" s="137" t="str">
        <f t="shared" si="450"/>
        <v/>
      </c>
      <c r="X2227" s="133">
        <f>100</f>
        <v>100</v>
      </c>
      <c r="Y2227" s="133">
        <f t="shared" si="451"/>
        <v>320</v>
      </c>
      <c r="Z2227" s="133">
        <f t="shared" si="452"/>
        <v>220</v>
      </c>
      <c r="AA2227" s="134" t="str">
        <f>TEXT(Table1[[#This Row],[Date]],"DDD")</f>
        <v>Sat</v>
      </c>
      <c r="AB2227" s="133" t="str">
        <f>IF(OR(G2227="Doomben",G2227="Eagle Farm"),"Q",IF(AND(Q2227&gt;1,Q2227&lt;55,Table1[[#This Row],[Source]]="Nat"),"Nat OK",IF(AND(Table1[[#This Row],[Source]]&lt;&gt;"Nat",Q2227&lt;55),"Poor &lt;55",IF(OR(G2227="Randwick",G2227="Flemington",G2227="Caulfield",G2227="Sandown Lake",G2227="Sandown Hill"),"Best","ave"))))</f>
        <v>Best</v>
      </c>
      <c r="AC2227" s="133" t="str">
        <f>IF(Q2227="","",IF(AB2227="Poor &lt;55",$AC$2*0.2%,IF(AND(AB2227="Q",AA2227&lt;&gt;"Wed"),$AC$2*0.4%,IF(AND(AB2227="Q",AA2227="Wed"),$AC$2*0.5%,IF(AND(AB2227="Ave",U2227=100),$AC$2*0.5%,IF(AND(AB2227="ave",U2227="",N2227=1,AG2227="Bush"),$AC$2*1%,IF(AND(AB2227="ave",U2227="",Q2227&gt;100),$AC$2*1.3%,IF(AND(AB2227="ave",U2227=""),$AC$2*1.2%,IF(AND(AB2227="Ave",U2227=200),$AC$2*1%,IF(AND(AB2227="Best",U2227=200),$AC$2*1.5%,IF(AND(AB2227="Best",U2227="",K2227&lt;&gt;"Pro Syd"),$AC$2*0.5%,IF(AND(AB2227="Best",U2227=""),$AC$2*1%,IF(AND(AB2227="Best",U2227=100,Table1[[#This Row],[State]]="NSW"),$AC$2*0.4%,IF(AND(AB2227="Best",U2227=100),$AC$2*1%,IF(Table1[[#This Row],[Adj]]="Nat OK",$AC$2*0.5%,"xxx")))))))))))))))</f>
        <v/>
      </c>
      <c r="AD2227" s="133" t="str">
        <f t="shared" si="453"/>
        <v/>
      </c>
      <c r="AE2227" s="133" t="str">
        <f t="shared" si="454"/>
        <v/>
      </c>
      <c r="AF2227" s="133" t="str">
        <f>VLOOKUP(Table1[[#This Row],[Track]],$F$2672:$H$2715,2,FALSE)</f>
        <v>Vic</v>
      </c>
      <c r="AG2227" s="133" t="str">
        <f>VLOOKUP(Table1[[#This Row],[Track]],$F$2672:$H$2715,3,FALSE)</f>
        <v>-</v>
      </c>
      <c r="AH2227" s="133" t="str">
        <f>IF(Table1[[#This Row],[Date]]&lt;$AH$2,"",IF(Table1[[#This Row],[Date]]&lt;$AH$3,"Edge","Elite Combo"))</f>
        <v/>
      </c>
      <c r="AI2227" s="218">
        <f>Table1[[#This Row],[Time]]</f>
        <v>0.55763888888888891</v>
      </c>
      <c r="AJ2227" s="219" t="str">
        <f>Table1[[#This Row],[Track]]</f>
        <v>Flemington</v>
      </c>
      <c r="AK2227" s="216">
        <f>Table1[[#This Row],[Race ]]</f>
        <v>3</v>
      </c>
      <c r="AL2227" s="219">
        <f>Table1[[#This Row],[TAB]]</f>
        <v>1</v>
      </c>
      <c r="AM2227" s="219" t="str">
        <f>Table1[[#This Row],[Selection]]</f>
        <v>Smokin' Princess</v>
      </c>
      <c r="AN2227" s="220" t="str">
        <f>Table1[[#This Row],[Sources]]</f>
        <v/>
      </c>
      <c r="AO2227" s="219" t="str">
        <f>Table1[[#This Row],[Scale Bet]]</f>
        <v/>
      </c>
    </row>
    <row r="2228" spans="5:41" ht="16.5" customHeight="1" x14ac:dyDescent="0.25">
      <c r="E2228" s="185">
        <v>45668</v>
      </c>
      <c r="F2228" s="35">
        <v>0.55763888888888891</v>
      </c>
      <c r="G2228" s="36" t="s">
        <v>157</v>
      </c>
      <c r="H2228" s="36">
        <v>3</v>
      </c>
      <c r="I2228" s="36">
        <v>1</v>
      </c>
      <c r="J2228" s="36" t="s">
        <v>156</v>
      </c>
      <c r="K2228" s="36" t="s">
        <v>18</v>
      </c>
      <c r="L2228" s="165">
        <v>15</v>
      </c>
      <c r="M2228" s="134" t="str">
        <f t="shared" si="442"/>
        <v/>
      </c>
      <c r="N2228" s="36" t="str">
        <f t="shared" si="443"/>
        <v/>
      </c>
      <c r="O2228" s="135" t="str">
        <f t="shared" si="444"/>
        <v/>
      </c>
      <c r="P2228" s="186" t="str">
        <f t="shared" si="445"/>
        <v>OK</v>
      </c>
      <c r="Q2228" s="187" t="str">
        <f t="shared" si="446"/>
        <v/>
      </c>
      <c r="R2228" s="150"/>
      <c r="S2228" s="187" t="str">
        <f t="shared" si="447"/>
        <v/>
      </c>
      <c r="T2228" s="136" t="str">
        <f t="shared" si="448"/>
        <v>Smokin' Princess</v>
      </c>
      <c r="U2228" s="137" t="str">
        <f>IF(P2228="","",IF(N2228=1,"",IF(Q2228="","",IF(Q2228&lt;=100,100,IF(Table1[[#This Row],[Day]]="Wed",100,200)))))</f>
        <v/>
      </c>
      <c r="V2228" s="137" t="str">
        <f t="shared" si="449"/>
        <v/>
      </c>
      <c r="W2228" s="137" t="str">
        <f t="shared" si="450"/>
        <v/>
      </c>
      <c r="X2228" s="133">
        <f>100</f>
        <v>100</v>
      </c>
      <c r="Y2228" s="133" t="str">
        <f t="shared" si="451"/>
        <v/>
      </c>
      <c r="Z2228" s="133">
        <f t="shared" si="452"/>
        <v>-100</v>
      </c>
      <c r="AA2228" s="134" t="str">
        <f>TEXT(Table1[[#This Row],[Date]],"DDD")</f>
        <v>Sat</v>
      </c>
      <c r="AB2228" s="133" t="str">
        <f>IF(OR(G2228="Doomben",G2228="Eagle Farm"),"Q",IF(AND(Q2228&gt;1,Q2228&lt;55,Table1[[#This Row],[Source]]="Nat"),"Nat OK",IF(AND(Table1[[#This Row],[Source]]&lt;&gt;"Nat",Q2228&lt;55),"Poor &lt;55",IF(OR(G2228="Randwick",G2228="Flemington",G2228="Caulfield",G2228="Sandown Lake",G2228="Sandown Hill"),"Best","ave"))))</f>
        <v>Best</v>
      </c>
      <c r="AC2228" s="133" t="str">
        <f>IF(Q2228="","",IF(AB2228="Poor &lt;55",$AC$2*0.2%,IF(AND(AB2228="Q",AA2228&lt;&gt;"Wed"),$AC$2*0.4%,IF(AND(AB2228="Q",AA2228="Wed"),$AC$2*0.5%,IF(AND(AB2228="Ave",U2228=100),$AC$2*0.5%,IF(AND(AB2228="ave",U2228="",N2228=1,AG2228="Bush"),$AC$2*1%,IF(AND(AB2228="ave",U2228="",Q2228&gt;100),$AC$2*1.3%,IF(AND(AB2228="ave",U2228=""),$AC$2*1.2%,IF(AND(AB2228="Ave",U2228=200),$AC$2*1%,IF(AND(AB2228="Best",U2228=200),$AC$2*1.5%,IF(AND(AB2228="Best",U2228="",K2228&lt;&gt;"Pro Syd"),$AC$2*0.5%,IF(AND(AB2228="Best",U2228=""),$AC$2*1%,IF(AND(AB2228="Best",U2228=100,Table1[[#This Row],[State]]="NSW"),$AC$2*0.4%,IF(AND(AB2228="Best",U2228=100),$AC$2*1%,IF(Table1[[#This Row],[Adj]]="Nat OK",$AC$2*0.5%,"xxx")))))))))))))))</f>
        <v/>
      </c>
      <c r="AD2228" s="133" t="str">
        <f t="shared" si="453"/>
        <v/>
      </c>
      <c r="AE2228" s="133" t="str">
        <f t="shared" si="454"/>
        <v/>
      </c>
      <c r="AF2228" s="133" t="str">
        <f>VLOOKUP(Table1[[#This Row],[Track]],$F$2672:$H$2715,2,FALSE)</f>
        <v>Vic</v>
      </c>
      <c r="AG2228" s="133" t="str">
        <f>VLOOKUP(Table1[[#This Row],[Track]],$F$2672:$H$2715,3,FALSE)</f>
        <v>-</v>
      </c>
      <c r="AH2228" s="133" t="str">
        <f>IF(Table1[[#This Row],[Date]]&lt;$AH$2,"",IF(Table1[[#This Row],[Date]]&lt;$AH$3,"Edge","Elite Combo"))</f>
        <v/>
      </c>
      <c r="AI2228" s="218">
        <f>Table1[[#This Row],[Time]]</f>
        <v>0.55763888888888891</v>
      </c>
      <c r="AJ2228" s="219" t="str">
        <f>Table1[[#This Row],[Track]]</f>
        <v>Flemington</v>
      </c>
      <c r="AK2228" s="216">
        <f>Table1[[#This Row],[Race ]]</f>
        <v>3</v>
      </c>
      <c r="AL2228" s="219">
        <f>Table1[[#This Row],[TAB]]</f>
        <v>1</v>
      </c>
      <c r="AM2228" s="219" t="str">
        <f>Table1[[#This Row],[Selection]]</f>
        <v>Smokin' Princess</v>
      </c>
      <c r="AN2228" s="220" t="str">
        <f>Table1[[#This Row],[Sources]]</f>
        <v/>
      </c>
      <c r="AO2228" s="219" t="str">
        <f>Table1[[#This Row],[Scale Bet]]</f>
        <v/>
      </c>
    </row>
    <row r="2229" spans="5:41" ht="16.5" customHeight="1" x14ac:dyDescent="0.25">
      <c r="E2229" s="185">
        <v>45668</v>
      </c>
      <c r="F2229" s="35">
        <v>0.58194444444444449</v>
      </c>
      <c r="G2229" s="36" t="s">
        <v>157</v>
      </c>
      <c r="H2229" s="36">
        <v>4</v>
      </c>
      <c r="I2229" s="36">
        <v>5</v>
      </c>
      <c r="J2229" s="36" t="s">
        <v>158</v>
      </c>
      <c r="K2229" s="36" t="s">
        <v>1</v>
      </c>
      <c r="L2229" s="165">
        <v>20</v>
      </c>
      <c r="M2229" s="134">
        <f t="shared" si="442"/>
        <v>60</v>
      </c>
      <c r="N2229" s="36">
        <f t="shared" si="443"/>
        <v>3</v>
      </c>
      <c r="O2229" s="135" t="str">
        <f t="shared" si="444"/>
        <v>E4-20/Edge-20/Nat-20</v>
      </c>
      <c r="P2229" s="186" t="str">
        <f t="shared" si="445"/>
        <v>OK</v>
      </c>
      <c r="Q2229" s="187">
        <f t="shared" si="446"/>
        <v>240</v>
      </c>
      <c r="R2229" s="150"/>
      <c r="S2229" s="187" t="str">
        <f t="shared" si="447"/>
        <v/>
      </c>
      <c r="T2229" s="136" t="str">
        <f t="shared" si="448"/>
        <v>Flamin Romans</v>
      </c>
      <c r="U2229" s="137">
        <f>IF(P2229="","",IF(N2229=1,"",IF(Q2229="","",IF(Q2229&lt;=100,100,IF(Table1[[#This Row],[Day]]="Wed",100,200)))))</f>
        <v>200</v>
      </c>
      <c r="V2229" s="137" t="str">
        <f t="shared" si="449"/>
        <v/>
      </c>
      <c r="W2229" s="137">
        <f t="shared" si="450"/>
        <v>-200</v>
      </c>
      <c r="X2229" s="133">
        <f>100</f>
        <v>100</v>
      </c>
      <c r="Y2229" s="133" t="str">
        <f t="shared" si="451"/>
        <v/>
      </c>
      <c r="Z2229" s="133">
        <f t="shared" si="452"/>
        <v>-100</v>
      </c>
      <c r="AA2229" s="134" t="str">
        <f>TEXT(Table1[[#This Row],[Date]],"DDD")</f>
        <v>Sat</v>
      </c>
      <c r="AB2229" s="133" t="str">
        <f>IF(OR(G2229="Doomben",G2229="Eagle Farm"),"Q",IF(AND(Q2229&gt;1,Q2229&lt;55,Table1[[#This Row],[Source]]="Nat"),"Nat OK",IF(AND(Table1[[#This Row],[Source]]&lt;&gt;"Nat",Q2229&lt;55),"Poor &lt;55",IF(OR(G2229="Randwick",G2229="Flemington",G2229="Caulfield",G2229="Sandown Lake",G2229="Sandown Hill"),"Best","ave"))))</f>
        <v>Best</v>
      </c>
      <c r="AC2229" s="133">
        <f>IF(Q2229="","",IF(AB2229="Poor &lt;55",$AC$2*0.2%,IF(AND(AB2229="Q",AA2229&lt;&gt;"Wed"),$AC$2*0.4%,IF(AND(AB2229="Q",AA2229="Wed"),$AC$2*0.5%,IF(AND(AB2229="Ave",U2229=100),$AC$2*0.5%,IF(AND(AB2229="ave",U2229="",N2229=1,AG2229="Bush"),$AC$2*1%,IF(AND(AB2229="ave",U2229="",Q2229&gt;100),$AC$2*1.3%,IF(AND(AB2229="ave",U2229=""),$AC$2*1.2%,IF(AND(AB2229="Ave",U2229=200),$AC$2*1%,IF(AND(AB2229="Best",U2229=200),$AC$2*1.5%,IF(AND(AB2229="Best",U2229="",K2229&lt;&gt;"Pro Syd"),$AC$2*0.5%,IF(AND(AB2229="Best",U2229=""),$AC$2*1%,IF(AND(AB2229="Best",U2229=100,Table1[[#This Row],[State]]="NSW"),$AC$2*0.4%,IF(AND(AB2229="Best",U2229=100),$AC$2*1%,IF(Table1[[#This Row],[Adj]]="Nat OK",$AC$2*0.5%,"xxx")))))))))))))))</f>
        <v>150</v>
      </c>
      <c r="AD2229" s="133" t="str">
        <f t="shared" si="453"/>
        <v/>
      </c>
      <c r="AE2229" s="133">
        <f t="shared" si="454"/>
        <v>-150</v>
      </c>
      <c r="AF2229" s="133" t="str">
        <f>VLOOKUP(Table1[[#This Row],[Track]],$F$2672:$H$2715,2,FALSE)</f>
        <v>Vic</v>
      </c>
      <c r="AG2229" s="133" t="str">
        <f>VLOOKUP(Table1[[#This Row],[Track]],$F$2672:$H$2715,3,FALSE)</f>
        <v>-</v>
      </c>
      <c r="AH2229" s="133" t="str">
        <f>IF(Table1[[#This Row],[Date]]&lt;$AH$2,"",IF(Table1[[#This Row],[Date]]&lt;$AH$3,"Edge","Elite Combo"))</f>
        <v/>
      </c>
      <c r="AI2229" s="218">
        <f>Table1[[#This Row],[Time]]</f>
        <v>0.58194444444444449</v>
      </c>
      <c r="AJ2229" s="219" t="str">
        <f>Table1[[#This Row],[Track]]</f>
        <v>Flemington</v>
      </c>
      <c r="AK2229" s="216">
        <f>Table1[[#This Row],[Race ]]</f>
        <v>4</v>
      </c>
      <c r="AL2229" s="219">
        <f>Table1[[#This Row],[TAB]]</f>
        <v>5</v>
      </c>
      <c r="AM2229" s="219" t="str">
        <f>Table1[[#This Row],[Selection]]</f>
        <v>Flamin Romans</v>
      </c>
      <c r="AN2229" s="220" t="str">
        <f>Table1[[#This Row],[Sources]]</f>
        <v>E4-20/Edge-20/Nat-20</v>
      </c>
      <c r="AO2229" s="219">
        <f>Table1[[#This Row],[Scale Bet]]</f>
        <v>150</v>
      </c>
    </row>
    <row r="2230" spans="5:41" ht="16.5" customHeight="1" x14ac:dyDescent="0.25">
      <c r="E2230" s="185">
        <v>45668</v>
      </c>
      <c r="F2230" s="35">
        <v>0.58194444444444449</v>
      </c>
      <c r="G2230" s="36" t="s">
        <v>157</v>
      </c>
      <c r="H2230" s="36">
        <v>4</v>
      </c>
      <c r="I2230" s="36">
        <v>5</v>
      </c>
      <c r="J2230" s="36" t="s">
        <v>158</v>
      </c>
      <c r="K2230" s="36" t="s">
        <v>40</v>
      </c>
      <c r="L2230" s="165">
        <v>20</v>
      </c>
      <c r="M2230" s="134" t="str">
        <f t="shared" si="442"/>
        <v/>
      </c>
      <c r="N2230" s="36" t="str">
        <f t="shared" si="443"/>
        <v/>
      </c>
      <c r="O2230" s="135" t="str">
        <f t="shared" si="444"/>
        <v/>
      </c>
      <c r="P2230" s="186" t="str">
        <f t="shared" si="445"/>
        <v>OK</v>
      </c>
      <c r="Q2230" s="187" t="str">
        <f t="shared" si="446"/>
        <v/>
      </c>
      <c r="R2230" s="150"/>
      <c r="S2230" s="187" t="str">
        <f t="shared" si="447"/>
        <v/>
      </c>
      <c r="T2230" s="136" t="str">
        <f t="shared" si="448"/>
        <v>Flamin Romans</v>
      </c>
      <c r="U2230" s="137" t="str">
        <f>IF(P2230="","",IF(N2230=1,"",IF(Q2230="","",IF(Q2230&lt;=100,100,IF(Table1[[#This Row],[Day]]="Wed",100,200)))))</f>
        <v/>
      </c>
      <c r="V2230" s="137" t="str">
        <f t="shared" si="449"/>
        <v/>
      </c>
      <c r="W2230" s="137" t="str">
        <f t="shared" si="450"/>
        <v/>
      </c>
      <c r="X2230" s="133">
        <f>100</f>
        <v>100</v>
      </c>
      <c r="Y2230" s="133" t="str">
        <f t="shared" si="451"/>
        <v/>
      </c>
      <c r="Z2230" s="133">
        <f t="shared" si="452"/>
        <v>-100</v>
      </c>
      <c r="AA2230" s="134" t="str">
        <f>TEXT(Table1[[#This Row],[Date]],"DDD")</f>
        <v>Sat</v>
      </c>
      <c r="AB2230" s="133" t="str">
        <f>IF(OR(G2230="Doomben",G2230="Eagle Farm"),"Q",IF(AND(Q2230&gt;1,Q2230&lt;55,Table1[[#This Row],[Source]]="Nat"),"Nat OK",IF(AND(Table1[[#This Row],[Source]]&lt;&gt;"Nat",Q2230&lt;55),"Poor &lt;55",IF(OR(G2230="Randwick",G2230="Flemington",G2230="Caulfield",G2230="Sandown Lake",G2230="Sandown Hill"),"Best","ave"))))</f>
        <v>Best</v>
      </c>
      <c r="AC2230" s="133" t="str">
        <f>IF(Q2230="","",IF(AB2230="Poor &lt;55",$AC$2*0.2%,IF(AND(AB2230="Q",AA2230&lt;&gt;"Wed"),$AC$2*0.4%,IF(AND(AB2230="Q",AA2230="Wed"),$AC$2*0.5%,IF(AND(AB2230="Ave",U2230=100),$AC$2*0.5%,IF(AND(AB2230="ave",U2230="",N2230=1,AG2230="Bush"),$AC$2*1%,IF(AND(AB2230="ave",U2230="",Q2230&gt;100),$AC$2*1.3%,IF(AND(AB2230="ave",U2230=""),$AC$2*1.2%,IF(AND(AB2230="Ave",U2230=200),$AC$2*1%,IF(AND(AB2230="Best",U2230=200),$AC$2*1.5%,IF(AND(AB2230="Best",U2230="",K2230&lt;&gt;"Pro Syd"),$AC$2*0.5%,IF(AND(AB2230="Best",U2230=""),$AC$2*1%,IF(AND(AB2230="Best",U2230=100,Table1[[#This Row],[State]]="NSW"),$AC$2*0.4%,IF(AND(AB2230="Best",U2230=100),$AC$2*1%,IF(Table1[[#This Row],[Adj]]="Nat OK",$AC$2*0.5%,"xxx")))))))))))))))</f>
        <v/>
      </c>
      <c r="AD2230" s="133" t="str">
        <f t="shared" si="453"/>
        <v/>
      </c>
      <c r="AE2230" s="133" t="str">
        <f t="shared" si="454"/>
        <v/>
      </c>
      <c r="AF2230" s="133" t="str">
        <f>VLOOKUP(Table1[[#This Row],[Track]],$F$2672:$H$2715,2,FALSE)</f>
        <v>Vic</v>
      </c>
      <c r="AG2230" s="133" t="str">
        <f>VLOOKUP(Table1[[#This Row],[Track]],$F$2672:$H$2715,3,FALSE)</f>
        <v>-</v>
      </c>
      <c r="AH2230" s="133" t="str">
        <f>IF(Table1[[#This Row],[Date]]&lt;$AH$2,"",IF(Table1[[#This Row],[Date]]&lt;$AH$3,"Edge","Elite Combo"))</f>
        <v/>
      </c>
      <c r="AI2230" s="218">
        <f>Table1[[#This Row],[Time]]</f>
        <v>0.58194444444444449</v>
      </c>
      <c r="AJ2230" s="219" t="str">
        <f>Table1[[#This Row],[Track]]</f>
        <v>Flemington</v>
      </c>
      <c r="AK2230" s="216">
        <f>Table1[[#This Row],[Race ]]</f>
        <v>4</v>
      </c>
      <c r="AL2230" s="219">
        <f>Table1[[#This Row],[TAB]]</f>
        <v>5</v>
      </c>
      <c r="AM2230" s="219" t="str">
        <f>Table1[[#This Row],[Selection]]</f>
        <v>Flamin Romans</v>
      </c>
      <c r="AN2230" s="220" t="str">
        <f>Table1[[#This Row],[Sources]]</f>
        <v/>
      </c>
      <c r="AO2230" s="219" t="str">
        <f>Table1[[#This Row],[Scale Bet]]</f>
        <v/>
      </c>
    </row>
    <row r="2231" spans="5:41" ht="16.5" customHeight="1" x14ac:dyDescent="0.25">
      <c r="E2231" s="185">
        <v>45668</v>
      </c>
      <c r="F2231" s="35">
        <v>0.58194444444444449</v>
      </c>
      <c r="G2231" s="36" t="s">
        <v>157</v>
      </c>
      <c r="H2231" s="36">
        <v>4</v>
      </c>
      <c r="I2231" s="36">
        <v>5</v>
      </c>
      <c r="J2231" s="36" t="s">
        <v>158</v>
      </c>
      <c r="K2231" s="36" t="s">
        <v>13</v>
      </c>
      <c r="L2231" s="165">
        <v>20</v>
      </c>
      <c r="M2231" s="134" t="str">
        <f t="shared" si="442"/>
        <v/>
      </c>
      <c r="N2231" s="36" t="str">
        <f t="shared" si="443"/>
        <v/>
      </c>
      <c r="O2231" s="135" t="str">
        <f t="shared" si="444"/>
        <v/>
      </c>
      <c r="P2231" s="186" t="str">
        <f t="shared" si="445"/>
        <v>OK</v>
      </c>
      <c r="Q2231" s="187" t="str">
        <f t="shared" si="446"/>
        <v/>
      </c>
      <c r="R2231" s="150"/>
      <c r="S2231" s="187" t="str">
        <f t="shared" si="447"/>
        <v/>
      </c>
      <c r="T2231" s="136" t="str">
        <f t="shared" si="448"/>
        <v>Flamin Romans</v>
      </c>
      <c r="U2231" s="137" t="str">
        <f>IF(P2231="","",IF(N2231=1,"",IF(Q2231="","",IF(Q2231&lt;=100,100,IF(Table1[[#This Row],[Day]]="Wed",100,200)))))</f>
        <v/>
      </c>
      <c r="V2231" s="137" t="str">
        <f t="shared" si="449"/>
        <v/>
      </c>
      <c r="W2231" s="137" t="str">
        <f t="shared" si="450"/>
        <v/>
      </c>
      <c r="X2231" s="133">
        <f>100</f>
        <v>100</v>
      </c>
      <c r="Y2231" s="133" t="str">
        <f t="shared" si="451"/>
        <v/>
      </c>
      <c r="Z2231" s="133">
        <f t="shared" si="452"/>
        <v>-100</v>
      </c>
      <c r="AA2231" s="134" t="str">
        <f>TEXT(Table1[[#This Row],[Date]],"DDD")</f>
        <v>Sat</v>
      </c>
      <c r="AB2231" s="133" t="str">
        <f>IF(OR(G2231="Doomben",G2231="Eagle Farm"),"Q",IF(AND(Q2231&gt;1,Q2231&lt;55,Table1[[#This Row],[Source]]="Nat"),"Nat OK",IF(AND(Table1[[#This Row],[Source]]&lt;&gt;"Nat",Q2231&lt;55),"Poor &lt;55",IF(OR(G2231="Randwick",G2231="Flemington",G2231="Caulfield",G2231="Sandown Lake",G2231="Sandown Hill"),"Best","ave"))))</f>
        <v>Best</v>
      </c>
      <c r="AC2231" s="133" t="str">
        <f>IF(Q2231="","",IF(AB2231="Poor &lt;55",$AC$2*0.2%,IF(AND(AB2231="Q",AA2231&lt;&gt;"Wed"),$AC$2*0.4%,IF(AND(AB2231="Q",AA2231="Wed"),$AC$2*0.5%,IF(AND(AB2231="Ave",U2231=100),$AC$2*0.5%,IF(AND(AB2231="ave",U2231="",N2231=1,AG2231="Bush"),$AC$2*1%,IF(AND(AB2231="ave",U2231="",Q2231&gt;100),$AC$2*1.3%,IF(AND(AB2231="ave",U2231=""),$AC$2*1.2%,IF(AND(AB2231="Ave",U2231=200),$AC$2*1%,IF(AND(AB2231="Best",U2231=200),$AC$2*1.5%,IF(AND(AB2231="Best",U2231="",K2231&lt;&gt;"Pro Syd"),$AC$2*0.5%,IF(AND(AB2231="Best",U2231=""),$AC$2*1%,IF(AND(AB2231="Best",U2231=100,Table1[[#This Row],[State]]="NSW"),$AC$2*0.4%,IF(AND(AB2231="Best",U2231=100),$AC$2*1%,IF(Table1[[#This Row],[Adj]]="Nat OK",$AC$2*0.5%,"xxx")))))))))))))))</f>
        <v/>
      </c>
      <c r="AD2231" s="133" t="str">
        <f t="shared" si="453"/>
        <v/>
      </c>
      <c r="AE2231" s="133" t="str">
        <f t="shared" si="454"/>
        <v/>
      </c>
      <c r="AF2231" s="133" t="str">
        <f>VLOOKUP(Table1[[#This Row],[Track]],$F$2672:$H$2715,2,FALSE)</f>
        <v>Vic</v>
      </c>
      <c r="AG2231" s="133" t="str">
        <f>VLOOKUP(Table1[[#This Row],[Track]],$F$2672:$H$2715,3,FALSE)</f>
        <v>-</v>
      </c>
      <c r="AH2231" s="133" t="str">
        <f>IF(Table1[[#This Row],[Date]]&lt;$AH$2,"",IF(Table1[[#This Row],[Date]]&lt;$AH$3,"Edge","Elite Combo"))</f>
        <v/>
      </c>
      <c r="AI2231" s="218">
        <f>Table1[[#This Row],[Time]]</f>
        <v>0.58194444444444449</v>
      </c>
      <c r="AJ2231" s="219" t="str">
        <f>Table1[[#This Row],[Track]]</f>
        <v>Flemington</v>
      </c>
      <c r="AK2231" s="216">
        <f>Table1[[#This Row],[Race ]]</f>
        <v>4</v>
      </c>
      <c r="AL2231" s="219">
        <f>Table1[[#This Row],[TAB]]</f>
        <v>5</v>
      </c>
      <c r="AM2231" s="219" t="str">
        <f>Table1[[#This Row],[Selection]]</f>
        <v>Flamin Romans</v>
      </c>
      <c r="AN2231" s="220" t="str">
        <f>Table1[[#This Row],[Sources]]</f>
        <v/>
      </c>
      <c r="AO2231" s="219" t="str">
        <f>Table1[[#This Row],[Scale Bet]]</f>
        <v/>
      </c>
    </row>
    <row r="2232" spans="5:41" ht="16.5" customHeight="1" x14ac:dyDescent="0.25">
      <c r="E2232" s="185">
        <v>45668</v>
      </c>
      <c r="F2232" s="35">
        <v>0.58194444444444449</v>
      </c>
      <c r="G2232" s="36" t="s">
        <v>157</v>
      </c>
      <c r="H2232" s="36">
        <v>4</v>
      </c>
      <c r="I2232" s="36">
        <v>5</v>
      </c>
      <c r="J2232" s="36" t="s">
        <v>578</v>
      </c>
      <c r="K2232" s="36" t="s">
        <v>18</v>
      </c>
      <c r="L2232" s="165">
        <v>10</v>
      </c>
      <c r="M2232" s="134">
        <f t="shared" si="442"/>
        <v>10</v>
      </c>
      <c r="N2232" s="36">
        <f t="shared" si="443"/>
        <v>1</v>
      </c>
      <c r="O2232" s="135" t="str">
        <f t="shared" si="444"/>
        <v>Pro Mel-10</v>
      </c>
      <c r="P2232" s="186" t="str">
        <f t="shared" si="445"/>
        <v>OK</v>
      </c>
      <c r="Q2232" s="187">
        <f t="shared" si="446"/>
        <v>40</v>
      </c>
      <c r="R2232" s="150">
        <v>5.5</v>
      </c>
      <c r="S2232" s="187">
        <f t="shared" si="447"/>
        <v>220</v>
      </c>
      <c r="T2232" s="136" t="str">
        <f t="shared" si="448"/>
        <v>Flamin' Romans</v>
      </c>
      <c r="U2232" s="137" t="str">
        <f>IF(P2232="","",IF(N2232=1,"",IF(Q2232="","",IF(Q2232&lt;=100,100,IF(Table1[[#This Row],[Day]]="Wed",100,200)))))</f>
        <v/>
      </c>
      <c r="V2232" s="137" t="str">
        <f t="shared" si="449"/>
        <v/>
      </c>
      <c r="W2232" s="137" t="str">
        <f t="shared" si="450"/>
        <v/>
      </c>
      <c r="X2232" s="133">
        <f>100</f>
        <v>100</v>
      </c>
      <c r="Y2232" s="133">
        <f t="shared" si="451"/>
        <v>550</v>
      </c>
      <c r="Z2232" s="133">
        <f t="shared" si="452"/>
        <v>450</v>
      </c>
      <c r="AA2232" s="134" t="str">
        <f>TEXT(Table1[[#This Row],[Date]],"DDD")</f>
        <v>Sat</v>
      </c>
      <c r="AB2232" s="133" t="str">
        <f>IF(OR(G2232="Doomben",G2232="Eagle Farm"),"Q",IF(AND(Q2232&gt;1,Q2232&lt;55,Table1[[#This Row],[Source]]="Nat"),"Nat OK",IF(AND(Table1[[#This Row],[Source]]&lt;&gt;"Nat",Q2232&lt;55),"Poor &lt;55",IF(OR(G2232="Randwick",G2232="Flemington",G2232="Caulfield",G2232="Sandown Lake",G2232="Sandown Hill"),"Best","ave"))))</f>
        <v>Poor &lt;55</v>
      </c>
      <c r="AC2232" s="133">
        <f>IF(Q2232="","",IF(AB2232="Poor &lt;55",$AC$2*0.2%,IF(AND(AB2232="Q",AA2232&lt;&gt;"Wed"),$AC$2*0.4%,IF(AND(AB2232="Q",AA2232="Wed"),$AC$2*0.5%,IF(AND(AB2232="Ave",U2232=100),$AC$2*0.5%,IF(AND(AB2232="ave",U2232="",N2232=1,AG2232="Bush"),$AC$2*1%,IF(AND(AB2232="ave",U2232="",Q2232&gt;100),$AC$2*1.3%,IF(AND(AB2232="ave",U2232=""),$AC$2*1.2%,IF(AND(AB2232="Ave",U2232=200),$AC$2*1%,IF(AND(AB2232="Best",U2232=200),$AC$2*1.5%,IF(AND(AB2232="Best",U2232="",K2232&lt;&gt;"Pro Syd"),$AC$2*0.5%,IF(AND(AB2232="Best",U2232=""),$AC$2*1%,IF(AND(AB2232="Best",U2232=100,Table1[[#This Row],[State]]="NSW"),$AC$2*0.4%,IF(AND(AB2232="Best",U2232=100),$AC$2*1%,IF(Table1[[#This Row],[Adj]]="Nat OK",$AC$2*0.5%,"xxx")))))))))))))))</f>
        <v>20</v>
      </c>
      <c r="AD2232" s="133">
        <f t="shared" si="453"/>
        <v>110</v>
      </c>
      <c r="AE2232" s="133">
        <f t="shared" si="454"/>
        <v>90</v>
      </c>
      <c r="AF2232" s="133" t="str">
        <f>VLOOKUP(Table1[[#This Row],[Track]],$F$2672:$H$2715,2,FALSE)</f>
        <v>Vic</v>
      </c>
      <c r="AG2232" s="133" t="str">
        <f>VLOOKUP(Table1[[#This Row],[Track]],$F$2672:$H$2715,3,FALSE)</f>
        <v>-</v>
      </c>
      <c r="AH2232" s="133" t="str">
        <f>IF(Table1[[#This Row],[Date]]&lt;$AH$2,"",IF(Table1[[#This Row],[Date]]&lt;$AH$3,"Edge","Elite Combo"))</f>
        <v/>
      </c>
      <c r="AI2232" s="218">
        <f>Table1[[#This Row],[Time]]</f>
        <v>0.58194444444444449</v>
      </c>
      <c r="AJ2232" s="219" t="str">
        <f>Table1[[#This Row],[Track]]</f>
        <v>Flemington</v>
      </c>
      <c r="AK2232" s="216">
        <f>Table1[[#This Row],[Race ]]</f>
        <v>4</v>
      </c>
      <c r="AL2232" s="219">
        <f>Table1[[#This Row],[TAB]]</f>
        <v>5</v>
      </c>
      <c r="AM2232" s="219" t="str">
        <f>Table1[[#This Row],[Selection]]</f>
        <v>Flamin' Romans</v>
      </c>
      <c r="AN2232" s="220" t="str">
        <f>Table1[[#This Row],[Sources]]</f>
        <v>Pro Mel-10</v>
      </c>
      <c r="AO2232" s="219">
        <f>Table1[[#This Row],[Scale Bet]]</f>
        <v>20</v>
      </c>
    </row>
    <row r="2233" spans="5:41" ht="16.5" customHeight="1" x14ac:dyDescent="0.25">
      <c r="E2233" s="185">
        <v>45668</v>
      </c>
      <c r="F2233" s="35">
        <v>0.58194444444444449</v>
      </c>
      <c r="G2233" s="36" t="s">
        <v>157</v>
      </c>
      <c r="H2233" s="36">
        <v>4</v>
      </c>
      <c r="I2233" s="36">
        <v>1</v>
      </c>
      <c r="J2233" s="36" t="s">
        <v>152</v>
      </c>
      <c r="K2233" s="36" t="s">
        <v>1</v>
      </c>
      <c r="L2233" s="165">
        <v>12</v>
      </c>
      <c r="M2233" s="134">
        <f t="shared" si="442"/>
        <v>42</v>
      </c>
      <c r="N2233" s="36">
        <f t="shared" si="443"/>
        <v>3</v>
      </c>
      <c r="O2233" s="135" t="str">
        <f t="shared" si="444"/>
        <v>E4-12/Edge-15/Pro Mel-15</v>
      </c>
      <c r="P2233" s="186" t="str">
        <f t="shared" si="445"/>
        <v>OK</v>
      </c>
      <c r="Q2233" s="187">
        <f t="shared" si="446"/>
        <v>168</v>
      </c>
      <c r="R2233" s="150">
        <v>5.5</v>
      </c>
      <c r="S2233" s="187">
        <f t="shared" si="447"/>
        <v>924</v>
      </c>
      <c r="T2233" s="136" t="str">
        <f t="shared" si="448"/>
        <v>Taramansour</v>
      </c>
      <c r="U2233" s="137">
        <f>IF(P2233="","",IF(N2233=1,"",IF(Q2233="","",IF(Q2233&lt;=100,100,IF(Table1[[#This Row],[Day]]="Wed",100,200)))))</f>
        <v>200</v>
      </c>
      <c r="V2233" s="137">
        <f t="shared" si="449"/>
        <v>1100</v>
      </c>
      <c r="W2233" s="137">
        <f t="shared" si="450"/>
        <v>900</v>
      </c>
      <c r="X2233" s="133">
        <f>100</f>
        <v>100</v>
      </c>
      <c r="Y2233" s="133">
        <f t="shared" si="451"/>
        <v>550</v>
      </c>
      <c r="Z2233" s="133">
        <f t="shared" si="452"/>
        <v>450</v>
      </c>
      <c r="AA2233" s="134" t="str">
        <f>TEXT(Table1[[#This Row],[Date]],"DDD")</f>
        <v>Sat</v>
      </c>
      <c r="AB2233" s="133" t="str">
        <f>IF(OR(G2233="Doomben",G2233="Eagle Farm"),"Q",IF(AND(Q2233&gt;1,Q2233&lt;55,Table1[[#This Row],[Source]]="Nat"),"Nat OK",IF(AND(Table1[[#This Row],[Source]]&lt;&gt;"Nat",Q2233&lt;55),"Poor &lt;55",IF(OR(G2233="Randwick",G2233="Flemington",G2233="Caulfield",G2233="Sandown Lake",G2233="Sandown Hill"),"Best","ave"))))</f>
        <v>Best</v>
      </c>
      <c r="AC2233" s="133">
        <f>IF(Q2233="","",IF(AB2233="Poor &lt;55",$AC$2*0.2%,IF(AND(AB2233="Q",AA2233&lt;&gt;"Wed"),$AC$2*0.4%,IF(AND(AB2233="Q",AA2233="Wed"),$AC$2*0.5%,IF(AND(AB2233="Ave",U2233=100),$AC$2*0.5%,IF(AND(AB2233="ave",U2233="",N2233=1,AG2233="Bush"),$AC$2*1%,IF(AND(AB2233="ave",U2233="",Q2233&gt;100),$AC$2*1.3%,IF(AND(AB2233="ave",U2233=""),$AC$2*1.2%,IF(AND(AB2233="Ave",U2233=200),$AC$2*1%,IF(AND(AB2233="Best",U2233=200),$AC$2*1.5%,IF(AND(AB2233="Best",U2233="",K2233&lt;&gt;"Pro Syd"),$AC$2*0.5%,IF(AND(AB2233="Best",U2233=""),$AC$2*1%,IF(AND(AB2233="Best",U2233=100,Table1[[#This Row],[State]]="NSW"),$AC$2*0.4%,IF(AND(AB2233="Best",U2233=100),$AC$2*1%,IF(Table1[[#This Row],[Adj]]="Nat OK",$AC$2*0.5%,"xxx")))))))))))))))</f>
        <v>150</v>
      </c>
      <c r="AD2233" s="133">
        <f t="shared" si="453"/>
        <v>825</v>
      </c>
      <c r="AE2233" s="133">
        <f t="shared" si="454"/>
        <v>675</v>
      </c>
      <c r="AF2233" s="133" t="str">
        <f>VLOOKUP(Table1[[#This Row],[Track]],$F$2672:$H$2715,2,FALSE)</f>
        <v>Vic</v>
      </c>
      <c r="AG2233" s="133" t="str">
        <f>VLOOKUP(Table1[[#This Row],[Track]],$F$2672:$H$2715,3,FALSE)</f>
        <v>-</v>
      </c>
      <c r="AH2233" s="133" t="str">
        <f>IF(Table1[[#This Row],[Date]]&lt;$AH$2,"",IF(Table1[[#This Row],[Date]]&lt;$AH$3,"Edge","Elite Combo"))</f>
        <v/>
      </c>
      <c r="AI2233" s="218">
        <f>Table1[[#This Row],[Time]]</f>
        <v>0.58194444444444449</v>
      </c>
      <c r="AJ2233" s="219" t="str">
        <f>Table1[[#This Row],[Track]]</f>
        <v>Flemington</v>
      </c>
      <c r="AK2233" s="216">
        <f>Table1[[#This Row],[Race ]]</f>
        <v>4</v>
      </c>
      <c r="AL2233" s="219">
        <f>Table1[[#This Row],[TAB]]</f>
        <v>1</v>
      </c>
      <c r="AM2233" s="219" t="str">
        <f>Table1[[#This Row],[Selection]]</f>
        <v>Taramansour</v>
      </c>
      <c r="AN2233" s="220" t="str">
        <f>Table1[[#This Row],[Sources]]</f>
        <v>E4-12/Edge-15/Pro Mel-15</v>
      </c>
      <c r="AO2233" s="219">
        <f>Table1[[#This Row],[Scale Bet]]</f>
        <v>150</v>
      </c>
    </row>
    <row r="2234" spans="5:41" ht="16.5" customHeight="1" x14ac:dyDescent="0.25">
      <c r="E2234" s="185">
        <v>45668</v>
      </c>
      <c r="F2234" s="35">
        <v>0.58194444444444449</v>
      </c>
      <c r="G2234" s="36" t="s">
        <v>157</v>
      </c>
      <c r="H2234" s="36">
        <v>4</v>
      </c>
      <c r="I2234" s="36">
        <v>1</v>
      </c>
      <c r="J2234" s="36" t="s">
        <v>152</v>
      </c>
      <c r="K2234" s="36" t="s">
        <v>40</v>
      </c>
      <c r="L2234" s="165">
        <v>15</v>
      </c>
      <c r="M2234" s="134" t="str">
        <f t="shared" si="442"/>
        <v/>
      </c>
      <c r="N2234" s="36" t="str">
        <f t="shared" si="443"/>
        <v/>
      </c>
      <c r="O2234" s="135" t="str">
        <f t="shared" si="444"/>
        <v/>
      </c>
      <c r="P2234" s="186" t="str">
        <f t="shared" si="445"/>
        <v>OK</v>
      </c>
      <c r="Q2234" s="187" t="str">
        <f t="shared" si="446"/>
        <v/>
      </c>
      <c r="R2234" s="150">
        <v>5.5</v>
      </c>
      <c r="S2234" s="187" t="str">
        <f t="shared" si="447"/>
        <v/>
      </c>
      <c r="T2234" s="136" t="str">
        <f t="shared" si="448"/>
        <v>Taramansour</v>
      </c>
      <c r="U2234" s="137" t="str">
        <f>IF(P2234="","",IF(N2234=1,"",IF(Q2234="","",IF(Q2234&lt;=100,100,IF(Table1[[#This Row],[Day]]="Wed",100,200)))))</f>
        <v/>
      </c>
      <c r="V2234" s="137" t="str">
        <f t="shared" si="449"/>
        <v/>
      </c>
      <c r="W2234" s="137" t="str">
        <f t="shared" si="450"/>
        <v/>
      </c>
      <c r="X2234" s="133">
        <f>100</f>
        <v>100</v>
      </c>
      <c r="Y2234" s="133">
        <f t="shared" si="451"/>
        <v>550</v>
      </c>
      <c r="Z2234" s="133">
        <f t="shared" si="452"/>
        <v>450</v>
      </c>
      <c r="AA2234" s="134" t="str">
        <f>TEXT(Table1[[#This Row],[Date]],"DDD")</f>
        <v>Sat</v>
      </c>
      <c r="AB2234" s="133" t="str">
        <f>IF(OR(G2234="Doomben",G2234="Eagle Farm"),"Q",IF(AND(Q2234&gt;1,Q2234&lt;55,Table1[[#This Row],[Source]]="Nat"),"Nat OK",IF(AND(Table1[[#This Row],[Source]]&lt;&gt;"Nat",Q2234&lt;55),"Poor &lt;55",IF(OR(G2234="Randwick",G2234="Flemington",G2234="Caulfield",G2234="Sandown Lake",G2234="Sandown Hill"),"Best","ave"))))</f>
        <v>Best</v>
      </c>
      <c r="AC2234" s="133" t="str">
        <f>IF(Q2234="","",IF(AB2234="Poor &lt;55",$AC$2*0.2%,IF(AND(AB2234="Q",AA2234&lt;&gt;"Wed"),$AC$2*0.4%,IF(AND(AB2234="Q",AA2234="Wed"),$AC$2*0.5%,IF(AND(AB2234="Ave",U2234=100),$AC$2*0.5%,IF(AND(AB2234="ave",U2234="",N2234=1,AG2234="Bush"),$AC$2*1%,IF(AND(AB2234="ave",U2234="",Q2234&gt;100),$AC$2*1.3%,IF(AND(AB2234="ave",U2234=""),$AC$2*1.2%,IF(AND(AB2234="Ave",U2234=200),$AC$2*1%,IF(AND(AB2234="Best",U2234=200),$AC$2*1.5%,IF(AND(AB2234="Best",U2234="",K2234&lt;&gt;"Pro Syd"),$AC$2*0.5%,IF(AND(AB2234="Best",U2234=""),$AC$2*1%,IF(AND(AB2234="Best",U2234=100,Table1[[#This Row],[State]]="NSW"),$AC$2*0.4%,IF(AND(AB2234="Best",U2234=100),$AC$2*1%,IF(Table1[[#This Row],[Adj]]="Nat OK",$AC$2*0.5%,"xxx")))))))))))))))</f>
        <v/>
      </c>
      <c r="AD2234" s="133" t="str">
        <f t="shared" si="453"/>
        <v/>
      </c>
      <c r="AE2234" s="133" t="str">
        <f t="shared" si="454"/>
        <v/>
      </c>
      <c r="AF2234" s="133" t="str">
        <f>VLOOKUP(Table1[[#This Row],[Track]],$F$2672:$H$2715,2,FALSE)</f>
        <v>Vic</v>
      </c>
      <c r="AG2234" s="133" t="str">
        <f>VLOOKUP(Table1[[#This Row],[Track]],$F$2672:$H$2715,3,FALSE)</f>
        <v>-</v>
      </c>
      <c r="AH2234" s="133" t="str">
        <f>IF(Table1[[#This Row],[Date]]&lt;$AH$2,"",IF(Table1[[#This Row],[Date]]&lt;$AH$3,"Edge","Elite Combo"))</f>
        <v/>
      </c>
      <c r="AI2234" s="218">
        <f>Table1[[#This Row],[Time]]</f>
        <v>0.58194444444444449</v>
      </c>
      <c r="AJ2234" s="219" t="str">
        <f>Table1[[#This Row],[Track]]</f>
        <v>Flemington</v>
      </c>
      <c r="AK2234" s="216">
        <f>Table1[[#This Row],[Race ]]</f>
        <v>4</v>
      </c>
      <c r="AL2234" s="219">
        <f>Table1[[#This Row],[TAB]]</f>
        <v>1</v>
      </c>
      <c r="AM2234" s="219" t="str">
        <f>Table1[[#This Row],[Selection]]</f>
        <v>Taramansour</v>
      </c>
      <c r="AN2234" s="220" t="str">
        <f>Table1[[#This Row],[Sources]]</f>
        <v/>
      </c>
      <c r="AO2234" s="219" t="str">
        <f>Table1[[#This Row],[Scale Bet]]</f>
        <v/>
      </c>
    </row>
    <row r="2235" spans="5:41" ht="16.5" customHeight="1" x14ac:dyDescent="0.25">
      <c r="E2235" s="185">
        <v>45668</v>
      </c>
      <c r="F2235" s="35">
        <v>0.58194444444444449</v>
      </c>
      <c r="G2235" s="36" t="s">
        <v>157</v>
      </c>
      <c r="H2235" s="36">
        <v>4</v>
      </c>
      <c r="I2235" s="36">
        <v>1</v>
      </c>
      <c r="J2235" s="36" t="s">
        <v>152</v>
      </c>
      <c r="K2235" s="36" t="s">
        <v>18</v>
      </c>
      <c r="L2235" s="165">
        <v>15</v>
      </c>
      <c r="M2235" s="134" t="str">
        <f t="shared" si="442"/>
        <v/>
      </c>
      <c r="N2235" s="36" t="str">
        <f t="shared" si="443"/>
        <v/>
      </c>
      <c r="O2235" s="135" t="str">
        <f t="shared" si="444"/>
        <v/>
      </c>
      <c r="P2235" s="186" t="str">
        <f t="shared" si="445"/>
        <v>OK</v>
      </c>
      <c r="Q2235" s="187" t="str">
        <f t="shared" si="446"/>
        <v/>
      </c>
      <c r="R2235" s="150"/>
      <c r="S2235" s="187" t="str">
        <f t="shared" si="447"/>
        <v/>
      </c>
      <c r="T2235" s="136" t="str">
        <f t="shared" si="448"/>
        <v>Taramansour</v>
      </c>
      <c r="U2235" s="137" t="str">
        <f>IF(P2235="","",IF(N2235=1,"",IF(Q2235="","",IF(Q2235&lt;=100,100,IF(Table1[[#This Row],[Day]]="Wed",100,200)))))</f>
        <v/>
      </c>
      <c r="V2235" s="137" t="str">
        <f t="shared" si="449"/>
        <v/>
      </c>
      <c r="W2235" s="137" t="str">
        <f t="shared" si="450"/>
        <v/>
      </c>
      <c r="X2235" s="133">
        <f>100</f>
        <v>100</v>
      </c>
      <c r="Y2235" s="133" t="str">
        <f t="shared" si="451"/>
        <v/>
      </c>
      <c r="Z2235" s="133">
        <f t="shared" si="452"/>
        <v>-100</v>
      </c>
      <c r="AA2235" s="134" t="str">
        <f>TEXT(Table1[[#This Row],[Date]],"DDD")</f>
        <v>Sat</v>
      </c>
      <c r="AB2235" s="133" t="str">
        <f>IF(OR(G2235="Doomben",G2235="Eagle Farm"),"Q",IF(AND(Q2235&gt;1,Q2235&lt;55,Table1[[#This Row],[Source]]="Nat"),"Nat OK",IF(AND(Table1[[#This Row],[Source]]&lt;&gt;"Nat",Q2235&lt;55),"Poor &lt;55",IF(OR(G2235="Randwick",G2235="Flemington",G2235="Caulfield",G2235="Sandown Lake",G2235="Sandown Hill"),"Best","ave"))))</f>
        <v>Best</v>
      </c>
      <c r="AC2235" s="133" t="str">
        <f>IF(Q2235="","",IF(AB2235="Poor &lt;55",$AC$2*0.2%,IF(AND(AB2235="Q",AA2235&lt;&gt;"Wed"),$AC$2*0.4%,IF(AND(AB2235="Q",AA2235="Wed"),$AC$2*0.5%,IF(AND(AB2235="Ave",U2235=100),$AC$2*0.5%,IF(AND(AB2235="ave",U2235="",N2235=1,AG2235="Bush"),$AC$2*1%,IF(AND(AB2235="ave",U2235="",Q2235&gt;100),$AC$2*1.3%,IF(AND(AB2235="ave",U2235=""),$AC$2*1.2%,IF(AND(AB2235="Ave",U2235=200),$AC$2*1%,IF(AND(AB2235="Best",U2235=200),$AC$2*1.5%,IF(AND(AB2235="Best",U2235="",K2235&lt;&gt;"Pro Syd"),$AC$2*0.5%,IF(AND(AB2235="Best",U2235=""),$AC$2*1%,IF(AND(AB2235="Best",U2235=100,Table1[[#This Row],[State]]="NSW"),$AC$2*0.4%,IF(AND(AB2235="Best",U2235=100),$AC$2*1%,IF(Table1[[#This Row],[Adj]]="Nat OK",$AC$2*0.5%,"xxx")))))))))))))))</f>
        <v/>
      </c>
      <c r="AD2235" s="133" t="str">
        <f t="shared" si="453"/>
        <v/>
      </c>
      <c r="AE2235" s="133" t="str">
        <f t="shared" si="454"/>
        <v/>
      </c>
      <c r="AF2235" s="133" t="str">
        <f>VLOOKUP(Table1[[#This Row],[Track]],$F$2672:$H$2715,2,FALSE)</f>
        <v>Vic</v>
      </c>
      <c r="AG2235" s="133" t="str">
        <f>VLOOKUP(Table1[[#This Row],[Track]],$F$2672:$H$2715,3,FALSE)</f>
        <v>-</v>
      </c>
      <c r="AH2235" s="133" t="str">
        <f>IF(Table1[[#This Row],[Date]]&lt;$AH$2,"",IF(Table1[[#This Row],[Date]]&lt;$AH$3,"Edge","Elite Combo"))</f>
        <v/>
      </c>
      <c r="AI2235" s="218">
        <f>Table1[[#This Row],[Time]]</f>
        <v>0.58194444444444449</v>
      </c>
      <c r="AJ2235" s="219" t="str">
        <f>Table1[[#This Row],[Track]]</f>
        <v>Flemington</v>
      </c>
      <c r="AK2235" s="216">
        <f>Table1[[#This Row],[Race ]]</f>
        <v>4</v>
      </c>
      <c r="AL2235" s="219">
        <f>Table1[[#This Row],[TAB]]</f>
        <v>1</v>
      </c>
      <c r="AM2235" s="219" t="str">
        <f>Table1[[#This Row],[Selection]]</f>
        <v>Taramansour</v>
      </c>
      <c r="AN2235" s="220" t="str">
        <f>Table1[[#This Row],[Sources]]</f>
        <v/>
      </c>
      <c r="AO2235" s="219" t="str">
        <f>Table1[[#This Row],[Scale Bet]]</f>
        <v/>
      </c>
    </row>
    <row r="2236" spans="5:41" ht="16.5" customHeight="1" x14ac:dyDescent="0.25">
      <c r="E2236" s="185">
        <v>45668</v>
      </c>
      <c r="F2236" s="35">
        <v>0.59722222222222221</v>
      </c>
      <c r="G2236" s="36" t="s">
        <v>153</v>
      </c>
      <c r="H2236" s="36">
        <v>4</v>
      </c>
      <c r="I2236" s="36">
        <v>8</v>
      </c>
      <c r="J2236" s="36" t="s">
        <v>159</v>
      </c>
      <c r="K2236" s="36" t="s">
        <v>1</v>
      </c>
      <c r="L2236" s="165">
        <v>10</v>
      </c>
      <c r="M2236" s="134">
        <f t="shared" si="442"/>
        <v>40</v>
      </c>
      <c r="N2236" s="36">
        <f t="shared" si="443"/>
        <v>3</v>
      </c>
      <c r="O2236" s="135" t="str">
        <f t="shared" si="444"/>
        <v>E4-10/Edge-15/Pro Syd-15</v>
      </c>
      <c r="P2236" s="186" t="str">
        <f t="shared" si="445"/>
        <v/>
      </c>
      <c r="Q2236" s="187">
        <f t="shared" si="446"/>
        <v>160</v>
      </c>
      <c r="R2236" s="150">
        <v>4.5999999999999996</v>
      </c>
      <c r="S2236" s="187">
        <f t="shared" si="447"/>
        <v>736</v>
      </c>
      <c r="T2236" s="136" t="str">
        <f t="shared" si="448"/>
        <v>Grand Impact</v>
      </c>
      <c r="U2236" s="137" t="str">
        <f>IF(P2236="","",IF(N2236=1,"",IF(Q2236="","",IF(Q2236&lt;=100,100,IF(Table1[[#This Row],[Day]]="Wed",100,200)))))</f>
        <v/>
      </c>
      <c r="V2236" s="137" t="str">
        <f t="shared" si="449"/>
        <v/>
      </c>
      <c r="W2236" s="137" t="str">
        <f t="shared" si="450"/>
        <v/>
      </c>
      <c r="X2236" s="133">
        <f>100</f>
        <v>100</v>
      </c>
      <c r="Y2236" s="133">
        <f t="shared" si="451"/>
        <v>459.99999999999994</v>
      </c>
      <c r="Z2236" s="133">
        <f t="shared" si="452"/>
        <v>359.99999999999994</v>
      </c>
      <c r="AA2236" s="134" t="str">
        <f>TEXT(Table1[[#This Row],[Date]],"DDD")</f>
        <v>Sat</v>
      </c>
      <c r="AB2236" s="133" t="str">
        <f>IF(OR(G2236="Doomben",G2236="Eagle Farm"),"Q",IF(AND(Q2236&gt;1,Q2236&lt;55,Table1[[#This Row],[Source]]="Nat"),"Nat OK",IF(AND(Table1[[#This Row],[Source]]&lt;&gt;"Nat",Q2236&lt;55),"Poor &lt;55",IF(OR(G2236="Randwick",G2236="Flemington",G2236="Caulfield",G2236="Sandown Lake",G2236="Sandown Hill"),"Best","ave"))))</f>
        <v>ave</v>
      </c>
      <c r="AC2236" s="133">
        <f>IF(Q2236="","",IF(AB2236="Poor &lt;55",$AC$2*0.2%,IF(AND(AB2236="Q",AA2236&lt;&gt;"Wed"),$AC$2*0.4%,IF(AND(AB2236="Q",AA2236="Wed"),$AC$2*0.5%,IF(AND(AB2236="Ave",U2236=100),$AC$2*0.5%,IF(AND(AB2236="ave",U2236="",N2236=1,AG2236="Bush"),$AC$2*1%,IF(AND(AB2236="ave",U2236="",Q2236&gt;100),$AC$2*1.3%,IF(AND(AB2236="ave",U2236=""),$AC$2*1.2%,IF(AND(AB2236="Ave",U2236=200),$AC$2*1%,IF(AND(AB2236="Best",U2236=200),$AC$2*1.5%,IF(AND(AB2236="Best",U2236="",K2236&lt;&gt;"Pro Syd"),$AC$2*0.5%,IF(AND(AB2236="Best",U2236=""),$AC$2*1%,IF(AND(AB2236="Best",U2236=100,Table1[[#This Row],[State]]="NSW"),$AC$2*0.4%,IF(AND(AB2236="Best",U2236=100),$AC$2*1%,IF(Table1[[#This Row],[Adj]]="Nat OK",$AC$2*0.5%,"xxx")))))))))))))))</f>
        <v>130</v>
      </c>
      <c r="AD2236" s="133">
        <f t="shared" si="453"/>
        <v>598</v>
      </c>
      <c r="AE2236" s="133">
        <f t="shared" si="454"/>
        <v>468</v>
      </c>
      <c r="AF2236" s="133" t="str">
        <f>VLOOKUP(Table1[[#This Row],[Track]],$F$2672:$H$2715,2,FALSE)</f>
        <v>NSW</v>
      </c>
      <c r="AG2236" s="133" t="str">
        <f>VLOOKUP(Table1[[#This Row],[Track]],$F$2672:$H$2715,3,FALSE)</f>
        <v>Bush</v>
      </c>
      <c r="AH2236" s="133" t="str">
        <f>IF(Table1[[#This Row],[Date]]&lt;$AH$2,"",IF(Table1[[#This Row],[Date]]&lt;$AH$3,"Edge","Elite Combo"))</f>
        <v/>
      </c>
      <c r="AI2236" s="218">
        <f>Table1[[#This Row],[Time]]</f>
        <v>0.59722222222222221</v>
      </c>
      <c r="AJ2236" s="219" t="str">
        <f>Table1[[#This Row],[Track]]</f>
        <v>Wyong</v>
      </c>
      <c r="AK2236" s="216">
        <f>Table1[[#This Row],[Race ]]</f>
        <v>4</v>
      </c>
      <c r="AL2236" s="219">
        <f>Table1[[#This Row],[TAB]]</f>
        <v>8</v>
      </c>
      <c r="AM2236" s="219" t="str">
        <f>Table1[[#This Row],[Selection]]</f>
        <v>Grand Impact</v>
      </c>
      <c r="AN2236" s="220" t="str">
        <f>Table1[[#This Row],[Sources]]</f>
        <v>E4-10/Edge-15/Pro Syd-15</v>
      </c>
      <c r="AO2236" s="219">
        <f>Table1[[#This Row],[Scale Bet]]</f>
        <v>130</v>
      </c>
    </row>
    <row r="2237" spans="5:41" ht="16.5" customHeight="1" x14ac:dyDescent="0.25">
      <c r="E2237" s="185">
        <v>45668</v>
      </c>
      <c r="F2237" s="35">
        <v>0.59722222222222221</v>
      </c>
      <c r="G2237" s="36" t="s">
        <v>153</v>
      </c>
      <c r="H2237" s="36">
        <v>4</v>
      </c>
      <c r="I2237" s="36">
        <v>8</v>
      </c>
      <c r="J2237" s="36" t="s">
        <v>159</v>
      </c>
      <c r="K2237" s="36" t="s">
        <v>40</v>
      </c>
      <c r="L2237" s="165">
        <v>15</v>
      </c>
      <c r="M2237" s="134" t="str">
        <f t="shared" si="442"/>
        <v/>
      </c>
      <c r="N2237" s="36" t="str">
        <f t="shared" si="443"/>
        <v/>
      </c>
      <c r="O2237" s="135" t="str">
        <f t="shared" si="444"/>
        <v/>
      </c>
      <c r="P2237" s="186" t="str">
        <f t="shared" si="445"/>
        <v/>
      </c>
      <c r="Q2237" s="187" t="str">
        <f t="shared" si="446"/>
        <v/>
      </c>
      <c r="R2237" s="150">
        <v>4.5999999999999996</v>
      </c>
      <c r="S2237" s="187" t="str">
        <f t="shared" si="447"/>
        <v/>
      </c>
      <c r="T2237" s="136" t="str">
        <f t="shared" si="448"/>
        <v>Grand Impact</v>
      </c>
      <c r="U2237" s="137" t="str">
        <f>IF(P2237="","",IF(N2237=1,"",IF(Q2237="","",IF(Q2237&lt;=100,100,IF(Table1[[#This Row],[Day]]="Wed",100,200)))))</f>
        <v/>
      </c>
      <c r="V2237" s="137" t="str">
        <f t="shared" si="449"/>
        <v/>
      </c>
      <c r="W2237" s="137" t="str">
        <f t="shared" si="450"/>
        <v/>
      </c>
      <c r="X2237" s="133">
        <f>100</f>
        <v>100</v>
      </c>
      <c r="Y2237" s="133">
        <f t="shared" si="451"/>
        <v>459.99999999999994</v>
      </c>
      <c r="Z2237" s="133">
        <f t="shared" si="452"/>
        <v>359.99999999999994</v>
      </c>
      <c r="AA2237" s="134" t="str">
        <f>TEXT(Table1[[#This Row],[Date]],"DDD")</f>
        <v>Sat</v>
      </c>
      <c r="AB2237" s="133" t="str">
        <f>IF(OR(G2237="Doomben",G2237="Eagle Farm"),"Q",IF(AND(Q2237&gt;1,Q2237&lt;55,Table1[[#This Row],[Source]]="Nat"),"Nat OK",IF(AND(Table1[[#This Row],[Source]]&lt;&gt;"Nat",Q2237&lt;55),"Poor &lt;55",IF(OR(G2237="Randwick",G2237="Flemington",G2237="Caulfield",G2237="Sandown Lake",G2237="Sandown Hill"),"Best","ave"))))</f>
        <v>ave</v>
      </c>
      <c r="AC2237" s="133" t="str">
        <f>IF(Q2237="","",IF(AB2237="Poor &lt;55",$AC$2*0.2%,IF(AND(AB2237="Q",AA2237&lt;&gt;"Wed"),$AC$2*0.4%,IF(AND(AB2237="Q",AA2237="Wed"),$AC$2*0.5%,IF(AND(AB2237="Ave",U2237=100),$AC$2*0.5%,IF(AND(AB2237="ave",U2237="",N2237=1,AG2237="Bush"),$AC$2*1%,IF(AND(AB2237="ave",U2237="",Q2237&gt;100),$AC$2*1.3%,IF(AND(AB2237="ave",U2237=""),$AC$2*1.2%,IF(AND(AB2237="Ave",U2237=200),$AC$2*1%,IF(AND(AB2237="Best",U2237=200),$AC$2*1.5%,IF(AND(AB2237="Best",U2237="",K2237&lt;&gt;"Pro Syd"),$AC$2*0.5%,IF(AND(AB2237="Best",U2237=""),$AC$2*1%,IF(AND(AB2237="Best",U2237=100,Table1[[#This Row],[State]]="NSW"),$AC$2*0.4%,IF(AND(AB2237="Best",U2237=100),$AC$2*1%,IF(Table1[[#This Row],[Adj]]="Nat OK",$AC$2*0.5%,"xxx")))))))))))))))</f>
        <v/>
      </c>
      <c r="AD2237" s="133" t="str">
        <f t="shared" si="453"/>
        <v/>
      </c>
      <c r="AE2237" s="133" t="str">
        <f t="shared" si="454"/>
        <v/>
      </c>
      <c r="AF2237" s="133" t="str">
        <f>VLOOKUP(Table1[[#This Row],[Track]],$F$2672:$H$2715,2,FALSE)</f>
        <v>NSW</v>
      </c>
      <c r="AG2237" s="133" t="str">
        <f>VLOOKUP(Table1[[#This Row],[Track]],$F$2672:$H$2715,3,FALSE)</f>
        <v>Bush</v>
      </c>
      <c r="AH2237" s="133" t="str">
        <f>IF(Table1[[#This Row],[Date]]&lt;$AH$2,"",IF(Table1[[#This Row],[Date]]&lt;$AH$3,"Edge","Elite Combo"))</f>
        <v/>
      </c>
      <c r="AI2237" s="218">
        <f>Table1[[#This Row],[Time]]</f>
        <v>0.59722222222222221</v>
      </c>
      <c r="AJ2237" s="219" t="str">
        <f>Table1[[#This Row],[Track]]</f>
        <v>Wyong</v>
      </c>
      <c r="AK2237" s="216">
        <f>Table1[[#This Row],[Race ]]</f>
        <v>4</v>
      </c>
      <c r="AL2237" s="219">
        <f>Table1[[#This Row],[TAB]]</f>
        <v>8</v>
      </c>
      <c r="AM2237" s="219" t="str">
        <f>Table1[[#This Row],[Selection]]</f>
        <v>Grand Impact</v>
      </c>
      <c r="AN2237" s="220" t="str">
        <f>Table1[[#This Row],[Sources]]</f>
        <v/>
      </c>
      <c r="AO2237" s="219" t="str">
        <f>Table1[[#This Row],[Scale Bet]]</f>
        <v/>
      </c>
    </row>
    <row r="2238" spans="5:41" ht="16.5" customHeight="1" x14ac:dyDescent="0.25">
      <c r="E2238" s="185">
        <v>45668</v>
      </c>
      <c r="F2238" s="35">
        <v>0.59722222222222221</v>
      </c>
      <c r="G2238" s="36" t="s">
        <v>153</v>
      </c>
      <c r="H2238" s="36">
        <v>4</v>
      </c>
      <c r="I2238" s="36">
        <v>8</v>
      </c>
      <c r="J2238" s="36" t="s">
        <v>159</v>
      </c>
      <c r="K2238" s="36" t="s">
        <v>60</v>
      </c>
      <c r="L2238" s="165">
        <v>15</v>
      </c>
      <c r="M2238" s="134" t="str">
        <f t="shared" si="442"/>
        <v/>
      </c>
      <c r="N2238" s="36" t="str">
        <f t="shared" si="443"/>
        <v/>
      </c>
      <c r="O2238" s="135" t="str">
        <f t="shared" si="444"/>
        <v/>
      </c>
      <c r="P2238" s="186" t="str">
        <f t="shared" si="445"/>
        <v/>
      </c>
      <c r="Q2238" s="187" t="str">
        <f t="shared" si="446"/>
        <v/>
      </c>
      <c r="R2238" s="150">
        <v>4.5999999999999996</v>
      </c>
      <c r="S2238" s="187" t="str">
        <f t="shared" si="447"/>
        <v/>
      </c>
      <c r="T2238" s="136" t="str">
        <f t="shared" si="448"/>
        <v>Grand Impact</v>
      </c>
      <c r="U2238" s="137" t="str">
        <f>IF(P2238="","",IF(N2238=1,"",IF(Q2238="","",IF(Q2238&lt;=100,100,IF(Table1[[#This Row],[Day]]="Wed",100,200)))))</f>
        <v/>
      </c>
      <c r="V2238" s="137" t="str">
        <f t="shared" si="449"/>
        <v/>
      </c>
      <c r="W2238" s="137" t="str">
        <f t="shared" si="450"/>
        <v/>
      </c>
      <c r="X2238" s="133">
        <f>100</f>
        <v>100</v>
      </c>
      <c r="Y2238" s="133">
        <f t="shared" si="451"/>
        <v>459.99999999999994</v>
      </c>
      <c r="Z2238" s="133">
        <f t="shared" si="452"/>
        <v>359.99999999999994</v>
      </c>
      <c r="AA2238" s="134" t="str">
        <f>TEXT(Table1[[#This Row],[Date]],"DDD")</f>
        <v>Sat</v>
      </c>
      <c r="AB2238" s="133" t="str">
        <f>IF(OR(G2238="Doomben",G2238="Eagle Farm"),"Q",IF(AND(Q2238&gt;1,Q2238&lt;55,Table1[[#This Row],[Source]]="Nat"),"Nat OK",IF(AND(Table1[[#This Row],[Source]]&lt;&gt;"Nat",Q2238&lt;55),"Poor &lt;55",IF(OR(G2238="Randwick",G2238="Flemington",G2238="Caulfield",G2238="Sandown Lake",G2238="Sandown Hill"),"Best","ave"))))</f>
        <v>ave</v>
      </c>
      <c r="AC2238" s="133" t="str">
        <f>IF(Q2238="","",IF(AB2238="Poor &lt;55",$AC$2*0.2%,IF(AND(AB2238="Q",AA2238&lt;&gt;"Wed"),$AC$2*0.4%,IF(AND(AB2238="Q",AA2238="Wed"),$AC$2*0.5%,IF(AND(AB2238="Ave",U2238=100),$AC$2*0.5%,IF(AND(AB2238="ave",U2238="",N2238=1,AG2238="Bush"),$AC$2*1%,IF(AND(AB2238="ave",U2238="",Q2238&gt;100),$AC$2*1.3%,IF(AND(AB2238="ave",U2238=""),$AC$2*1.2%,IF(AND(AB2238="Ave",U2238=200),$AC$2*1%,IF(AND(AB2238="Best",U2238=200),$AC$2*1.5%,IF(AND(AB2238="Best",U2238="",K2238&lt;&gt;"Pro Syd"),$AC$2*0.5%,IF(AND(AB2238="Best",U2238=""),$AC$2*1%,IF(AND(AB2238="Best",U2238=100,Table1[[#This Row],[State]]="NSW"),$AC$2*0.4%,IF(AND(AB2238="Best",U2238=100),$AC$2*1%,IF(Table1[[#This Row],[Adj]]="Nat OK",$AC$2*0.5%,"xxx")))))))))))))))</f>
        <v/>
      </c>
      <c r="AD2238" s="133" t="str">
        <f t="shared" si="453"/>
        <v/>
      </c>
      <c r="AE2238" s="133" t="str">
        <f t="shared" si="454"/>
        <v/>
      </c>
      <c r="AF2238" s="133" t="str">
        <f>VLOOKUP(Table1[[#This Row],[Track]],$F$2672:$H$2715,2,FALSE)</f>
        <v>NSW</v>
      </c>
      <c r="AG2238" s="133" t="str">
        <f>VLOOKUP(Table1[[#This Row],[Track]],$F$2672:$H$2715,3,FALSE)</f>
        <v>Bush</v>
      </c>
      <c r="AH2238" s="133" t="str">
        <f>IF(Table1[[#This Row],[Date]]&lt;$AH$2,"",IF(Table1[[#This Row],[Date]]&lt;$AH$3,"Edge","Elite Combo"))</f>
        <v/>
      </c>
      <c r="AI2238" s="218">
        <f>Table1[[#This Row],[Time]]</f>
        <v>0.59722222222222221</v>
      </c>
      <c r="AJ2238" s="219" t="str">
        <f>Table1[[#This Row],[Track]]</f>
        <v>Wyong</v>
      </c>
      <c r="AK2238" s="216">
        <f>Table1[[#This Row],[Race ]]</f>
        <v>4</v>
      </c>
      <c r="AL2238" s="219">
        <f>Table1[[#This Row],[TAB]]</f>
        <v>8</v>
      </c>
      <c r="AM2238" s="219" t="str">
        <f>Table1[[#This Row],[Selection]]</f>
        <v>Grand Impact</v>
      </c>
      <c r="AN2238" s="220" t="str">
        <f>Table1[[#This Row],[Sources]]</f>
        <v/>
      </c>
      <c r="AO2238" s="219" t="str">
        <f>Table1[[#This Row],[Scale Bet]]</f>
        <v/>
      </c>
    </row>
    <row r="2239" spans="5:41" ht="16.5" customHeight="1" x14ac:dyDescent="0.25">
      <c r="E2239" s="185">
        <v>45668</v>
      </c>
      <c r="F2239" s="35">
        <v>0.59722222222222221</v>
      </c>
      <c r="G2239" s="36" t="s">
        <v>153</v>
      </c>
      <c r="H2239" s="36">
        <v>4</v>
      </c>
      <c r="I2239" s="36">
        <v>1</v>
      </c>
      <c r="J2239" s="36" t="s">
        <v>160</v>
      </c>
      <c r="K2239" s="36" t="s">
        <v>60</v>
      </c>
      <c r="L2239" s="165">
        <v>10</v>
      </c>
      <c r="M2239" s="134">
        <f t="shared" si="442"/>
        <v>10</v>
      </c>
      <c r="N2239" s="36">
        <f t="shared" si="443"/>
        <v>1</v>
      </c>
      <c r="O2239" s="135" t="str">
        <f t="shared" si="444"/>
        <v>Pro Syd-10</v>
      </c>
      <c r="P2239" s="186" t="str">
        <f t="shared" si="445"/>
        <v/>
      </c>
      <c r="Q2239" s="187">
        <f t="shared" si="446"/>
        <v>40</v>
      </c>
      <c r="R2239" s="150"/>
      <c r="S2239" s="187" t="str">
        <f t="shared" si="447"/>
        <v/>
      </c>
      <c r="T2239" s="136" t="str">
        <f t="shared" si="448"/>
        <v>Iowna Merc</v>
      </c>
      <c r="U2239" s="137" t="str">
        <f>IF(P2239="","",IF(N2239=1,"",IF(Q2239="","",IF(Q2239&lt;=100,100,IF(Table1[[#This Row],[Day]]="Wed",100,200)))))</f>
        <v/>
      </c>
      <c r="V2239" s="137" t="str">
        <f t="shared" si="449"/>
        <v/>
      </c>
      <c r="W2239" s="137" t="str">
        <f t="shared" si="450"/>
        <v/>
      </c>
      <c r="X2239" s="133">
        <f>100</f>
        <v>100</v>
      </c>
      <c r="Y2239" s="133" t="str">
        <f t="shared" si="451"/>
        <v/>
      </c>
      <c r="Z2239" s="133">
        <f t="shared" si="452"/>
        <v>-100</v>
      </c>
      <c r="AA2239" s="134" t="str">
        <f>TEXT(Table1[[#This Row],[Date]],"DDD")</f>
        <v>Sat</v>
      </c>
      <c r="AB2239" s="133" t="str">
        <f>IF(OR(G2239="Doomben",G2239="Eagle Farm"),"Q",IF(AND(Q2239&gt;1,Q2239&lt;55,Table1[[#This Row],[Source]]="Nat"),"Nat OK",IF(AND(Table1[[#This Row],[Source]]&lt;&gt;"Nat",Q2239&lt;55),"Poor &lt;55",IF(OR(G2239="Randwick",G2239="Flemington",G2239="Caulfield",G2239="Sandown Lake",G2239="Sandown Hill"),"Best","ave"))))</f>
        <v>Poor &lt;55</v>
      </c>
      <c r="AC2239" s="133">
        <f>IF(Q2239="","",IF(AB2239="Poor &lt;55",$AC$2*0.2%,IF(AND(AB2239="Q",AA2239&lt;&gt;"Wed"),$AC$2*0.4%,IF(AND(AB2239="Q",AA2239="Wed"),$AC$2*0.5%,IF(AND(AB2239="Ave",U2239=100),$AC$2*0.5%,IF(AND(AB2239="ave",U2239="",N2239=1,AG2239="Bush"),$AC$2*1%,IF(AND(AB2239="ave",U2239="",Q2239&gt;100),$AC$2*1.3%,IF(AND(AB2239="ave",U2239=""),$AC$2*1.2%,IF(AND(AB2239="Ave",U2239=200),$AC$2*1%,IF(AND(AB2239="Best",U2239=200),$AC$2*1.5%,IF(AND(AB2239="Best",U2239="",K2239&lt;&gt;"Pro Syd"),$AC$2*0.5%,IF(AND(AB2239="Best",U2239=""),$AC$2*1%,IF(AND(AB2239="Best",U2239=100,Table1[[#This Row],[State]]="NSW"),$AC$2*0.4%,IF(AND(AB2239="Best",U2239=100),$AC$2*1%,IF(Table1[[#This Row],[Adj]]="Nat OK",$AC$2*0.5%,"xxx")))))))))))))))</f>
        <v>20</v>
      </c>
      <c r="AD2239" s="133" t="str">
        <f t="shared" si="453"/>
        <v/>
      </c>
      <c r="AE2239" s="133">
        <f t="shared" si="454"/>
        <v>-20</v>
      </c>
      <c r="AF2239" s="133" t="str">
        <f>VLOOKUP(Table1[[#This Row],[Track]],$F$2672:$H$2715,2,FALSE)</f>
        <v>NSW</v>
      </c>
      <c r="AG2239" s="133" t="str">
        <f>VLOOKUP(Table1[[#This Row],[Track]],$F$2672:$H$2715,3,FALSE)</f>
        <v>Bush</v>
      </c>
      <c r="AH2239" s="133" t="str">
        <f>IF(Table1[[#This Row],[Date]]&lt;$AH$2,"",IF(Table1[[#This Row],[Date]]&lt;$AH$3,"Edge","Elite Combo"))</f>
        <v/>
      </c>
      <c r="AI2239" s="218">
        <f>Table1[[#This Row],[Time]]</f>
        <v>0.59722222222222221</v>
      </c>
      <c r="AJ2239" s="219" t="str">
        <f>Table1[[#This Row],[Track]]</f>
        <v>Wyong</v>
      </c>
      <c r="AK2239" s="216">
        <f>Table1[[#This Row],[Race ]]</f>
        <v>4</v>
      </c>
      <c r="AL2239" s="219">
        <f>Table1[[#This Row],[TAB]]</f>
        <v>1</v>
      </c>
      <c r="AM2239" s="219" t="str">
        <f>Table1[[#This Row],[Selection]]</f>
        <v>Iowna Merc</v>
      </c>
      <c r="AN2239" s="220" t="str">
        <f>Table1[[#This Row],[Sources]]</f>
        <v>Pro Syd-10</v>
      </c>
      <c r="AO2239" s="219">
        <f>Table1[[#This Row],[Scale Bet]]</f>
        <v>20</v>
      </c>
    </row>
    <row r="2240" spans="5:41" ht="16.5" customHeight="1" x14ac:dyDescent="0.25">
      <c r="E2240" s="185">
        <v>45668</v>
      </c>
      <c r="F2240" s="35">
        <v>0.63055555555555554</v>
      </c>
      <c r="G2240" s="36" t="s">
        <v>157</v>
      </c>
      <c r="H2240" s="36">
        <v>6</v>
      </c>
      <c r="I2240" s="36">
        <v>7</v>
      </c>
      <c r="J2240" s="36" t="s">
        <v>548</v>
      </c>
      <c r="K2240" s="36" t="s">
        <v>1</v>
      </c>
      <c r="L2240" s="165">
        <v>10</v>
      </c>
      <c r="M2240" s="134">
        <f t="shared" si="442"/>
        <v>23</v>
      </c>
      <c r="N2240" s="36">
        <f t="shared" si="443"/>
        <v>2</v>
      </c>
      <c r="O2240" s="135" t="str">
        <f t="shared" si="444"/>
        <v>E4-10/Nat-13</v>
      </c>
      <c r="P2240" s="186" t="str">
        <f t="shared" si="445"/>
        <v>OK</v>
      </c>
      <c r="Q2240" s="187">
        <f t="shared" si="446"/>
        <v>92</v>
      </c>
      <c r="R2240" s="150"/>
      <c r="S2240" s="187" t="str">
        <f t="shared" si="447"/>
        <v/>
      </c>
      <c r="T2240" s="136" t="str">
        <f t="shared" si="448"/>
        <v>La Fracas</v>
      </c>
      <c r="U2240" s="137">
        <f>IF(P2240="","",IF(N2240=1,"",IF(Q2240="","",IF(Q2240&lt;=100,100,IF(Table1[[#This Row],[Day]]="Wed",100,200)))))</f>
        <v>100</v>
      </c>
      <c r="V2240" s="137" t="str">
        <f t="shared" si="449"/>
        <v/>
      </c>
      <c r="W2240" s="137">
        <f t="shared" si="450"/>
        <v>-100</v>
      </c>
      <c r="X2240" s="133">
        <f>100</f>
        <v>100</v>
      </c>
      <c r="Y2240" s="133" t="str">
        <f t="shared" si="451"/>
        <v/>
      </c>
      <c r="Z2240" s="133">
        <f t="shared" si="452"/>
        <v>-100</v>
      </c>
      <c r="AA2240" s="134" t="str">
        <f>TEXT(Table1[[#This Row],[Date]],"DDD")</f>
        <v>Sat</v>
      </c>
      <c r="AB2240" s="133" t="str">
        <f>IF(OR(G2240="Doomben",G2240="Eagle Farm"),"Q",IF(AND(Q2240&gt;1,Q2240&lt;55,Table1[[#This Row],[Source]]="Nat"),"Nat OK",IF(AND(Table1[[#This Row],[Source]]&lt;&gt;"Nat",Q2240&lt;55),"Poor &lt;55",IF(OR(G2240="Randwick",G2240="Flemington",G2240="Caulfield",G2240="Sandown Lake",G2240="Sandown Hill"),"Best","ave"))))</f>
        <v>Best</v>
      </c>
      <c r="AC2240" s="133">
        <f>IF(Q2240="","",IF(AB2240="Poor &lt;55",$AC$2*0.2%,IF(AND(AB2240="Q",AA2240&lt;&gt;"Wed"),$AC$2*0.4%,IF(AND(AB2240="Q",AA2240="Wed"),$AC$2*0.5%,IF(AND(AB2240="Ave",U2240=100),$AC$2*0.5%,IF(AND(AB2240="ave",U2240="",N2240=1,AG2240="Bush"),$AC$2*1%,IF(AND(AB2240="ave",U2240="",Q2240&gt;100),$AC$2*1.3%,IF(AND(AB2240="ave",U2240=""),$AC$2*1.2%,IF(AND(AB2240="Ave",U2240=200),$AC$2*1%,IF(AND(AB2240="Best",U2240=200),$AC$2*1.5%,IF(AND(AB2240="Best",U2240="",K2240&lt;&gt;"Pro Syd"),$AC$2*0.5%,IF(AND(AB2240="Best",U2240=""),$AC$2*1%,IF(AND(AB2240="Best",U2240=100,Table1[[#This Row],[State]]="NSW"),$AC$2*0.4%,IF(AND(AB2240="Best",U2240=100),$AC$2*1%,IF(Table1[[#This Row],[Adj]]="Nat OK",$AC$2*0.5%,"xxx")))))))))))))))</f>
        <v>100</v>
      </c>
      <c r="AD2240" s="133" t="str">
        <f t="shared" si="453"/>
        <v/>
      </c>
      <c r="AE2240" s="133">
        <f t="shared" si="454"/>
        <v>-100</v>
      </c>
      <c r="AF2240" s="133" t="str">
        <f>VLOOKUP(Table1[[#This Row],[Track]],$F$2672:$H$2715,2,FALSE)</f>
        <v>Vic</v>
      </c>
      <c r="AG2240" s="133" t="str">
        <f>VLOOKUP(Table1[[#This Row],[Track]],$F$2672:$H$2715,3,FALSE)</f>
        <v>-</v>
      </c>
      <c r="AH2240" s="133" t="str">
        <f>IF(Table1[[#This Row],[Date]]&lt;$AH$2,"",IF(Table1[[#This Row],[Date]]&lt;$AH$3,"Edge","Elite Combo"))</f>
        <v/>
      </c>
      <c r="AI2240" s="218">
        <f>Table1[[#This Row],[Time]]</f>
        <v>0.63055555555555554</v>
      </c>
      <c r="AJ2240" s="219" t="str">
        <f>Table1[[#This Row],[Track]]</f>
        <v>Flemington</v>
      </c>
      <c r="AK2240" s="216">
        <f>Table1[[#This Row],[Race ]]</f>
        <v>6</v>
      </c>
      <c r="AL2240" s="219">
        <f>Table1[[#This Row],[TAB]]</f>
        <v>7</v>
      </c>
      <c r="AM2240" s="219" t="str">
        <f>Table1[[#This Row],[Selection]]</f>
        <v>La Fracas</v>
      </c>
      <c r="AN2240" s="220" t="str">
        <f>Table1[[#This Row],[Sources]]</f>
        <v>E4-10/Nat-13</v>
      </c>
      <c r="AO2240" s="219">
        <f>Table1[[#This Row],[Scale Bet]]</f>
        <v>100</v>
      </c>
    </row>
    <row r="2241" spans="5:41" ht="16.5" customHeight="1" x14ac:dyDescent="0.25">
      <c r="E2241" s="185">
        <v>45668</v>
      </c>
      <c r="F2241" s="35">
        <v>0.63055555555555554</v>
      </c>
      <c r="G2241" s="36" t="s">
        <v>157</v>
      </c>
      <c r="H2241" s="36">
        <v>6</v>
      </c>
      <c r="I2241" s="36">
        <v>7</v>
      </c>
      <c r="J2241" s="36" t="s">
        <v>548</v>
      </c>
      <c r="K2241" s="36" t="s">
        <v>13</v>
      </c>
      <c r="L2241" s="165">
        <v>13</v>
      </c>
      <c r="M2241" s="134" t="str">
        <f t="shared" si="442"/>
        <v/>
      </c>
      <c r="N2241" s="36" t="str">
        <f t="shared" si="443"/>
        <v/>
      </c>
      <c r="O2241" s="135" t="str">
        <f t="shared" si="444"/>
        <v/>
      </c>
      <c r="P2241" s="186" t="str">
        <f t="shared" si="445"/>
        <v>OK</v>
      </c>
      <c r="Q2241" s="187" t="str">
        <f t="shared" si="446"/>
        <v/>
      </c>
      <c r="R2241" s="150"/>
      <c r="S2241" s="187" t="str">
        <f t="shared" si="447"/>
        <v/>
      </c>
      <c r="T2241" s="136" t="str">
        <f t="shared" si="448"/>
        <v>La Fracas</v>
      </c>
      <c r="U2241" s="137" t="str">
        <f>IF(P2241="","",IF(N2241=1,"",IF(Q2241="","",IF(Q2241&lt;=100,100,IF(Table1[[#This Row],[Day]]="Wed",100,200)))))</f>
        <v/>
      </c>
      <c r="V2241" s="137" t="str">
        <f t="shared" si="449"/>
        <v/>
      </c>
      <c r="W2241" s="137" t="str">
        <f t="shared" si="450"/>
        <v/>
      </c>
      <c r="X2241" s="133">
        <f>100</f>
        <v>100</v>
      </c>
      <c r="Y2241" s="133" t="str">
        <f t="shared" si="451"/>
        <v/>
      </c>
      <c r="Z2241" s="133">
        <f t="shared" si="452"/>
        <v>-100</v>
      </c>
      <c r="AA2241" s="134" t="str">
        <f>TEXT(Table1[[#This Row],[Date]],"DDD")</f>
        <v>Sat</v>
      </c>
      <c r="AB2241" s="133" t="str">
        <f>IF(OR(G2241="Doomben",G2241="Eagle Farm"),"Q",IF(AND(Q2241&gt;1,Q2241&lt;55,Table1[[#This Row],[Source]]="Nat"),"Nat OK",IF(AND(Table1[[#This Row],[Source]]&lt;&gt;"Nat",Q2241&lt;55),"Poor &lt;55",IF(OR(G2241="Randwick",G2241="Flemington",G2241="Caulfield",G2241="Sandown Lake",G2241="Sandown Hill"),"Best","ave"))))</f>
        <v>Best</v>
      </c>
      <c r="AC2241" s="133" t="str">
        <f>IF(Q2241="","",IF(AB2241="Poor &lt;55",$AC$2*0.2%,IF(AND(AB2241="Q",AA2241&lt;&gt;"Wed"),$AC$2*0.4%,IF(AND(AB2241="Q",AA2241="Wed"),$AC$2*0.5%,IF(AND(AB2241="Ave",U2241=100),$AC$2*0.5%,IF(AND(AB2241="ave",U2241="",N2241=1,AG2241="Bush"),$AC$2*1%,IF(AND(AB2241="ave",U2241="",Q2241&gt;100),$AC$2*1.3%,IF(AND(AB2241="ave",U2241=""),$AC$2*1.2%,IF(AND(AB2241="Ave",U2241=200),$AC$2*1%,IF(AND(AB2241="Best",U2241=200),$AC$2*1.5%,IF(AND(AB2241="Best",U2241="",K2241&lt;&gt;"Pro Syd"),$AC$2*0.5%,IF(AND(AB2241="Best",U2241=""),$AC$2*1%,IF(AND(AB2241="Best",U2241=100,Table1[[#This Row],[State]]="NSW"),$AC$2*0.4%,IF(AND(AB2241="Best",U2241=100),$AC$2*1%,IF(Table1[[#This Row],[Adj]]="Nat OK",$AC$2*0.5%,"xxx")))))))))))))))</f>
        <v/>
      </c>
      <c r="AD2241" s="133" t="str">
        <f t="shared" si="453"/>
        <v/>
      </c>
      <c r="AE2241" s="133" t="str">
        <f t="shared" si="454"/>
        <v/>
      </c>
      <c r="AF2241" s="133" t="str">
        <f>VLOOKUP(Table1[[#This Row],[Track]],$F$2672:$H$2715,2,FALSE)</f>
        <v>Vic</v>
      </c>
      <c r="AG2241" s="133" t="str">
        <f>VLOOKUP(Table1[[#This Row],[Track]],$F$2672:$H$2715,3,FALSE)</f>
        <v>-</v>
      </c>
      <c r="AH2241" s="133" t="str">
        <f>IF(Table1[[#This Row],[Date]]&lt;$AH$2,"",IF(Table1[[#This Row],[Date]]&lt;$AH$3,"Edge","Elite Combo"))</f>
        <v/>
      </c>
      <c r="AI2241" s="218">
        <f>Table1[[#This Row],[Time]]</f>
        <v>0.63055555555555554</v>
      </c>
      <c r="AJ2241" s="219" t="str">
        <f>Table1[[#This Row],[Track]]</f>
        <v>Flemington</v>
      </c>
      <c r="AK2241" s="216">
        <f>Table1[[#This Row],[Race ]]</f>
        <v>6</v>
      </c>
      <c r="AL2241" s="219">
        <f>Table1[[#This Row],[TAB]]</f>
        <v>7</v>
      </c>
      <c r="AM2241" s="219" t="str">
        <f>Table1[[#This Row],[Selection]]</f>
        <v>La Fracas</v>
      </c>
      <c r="AN2241" s="220" t="str">
        <f>Table1[[#This Row],[Sources]]</f>
        <v/>
      </c>
      <c r="AO2241" s="219" t="str">
        <f>Table1[[#This Row],[Scale Bet]]</f>
        <v/>
      </c>
    </row>
    <row r="2242" spans="5:41" ht="16.5" customHeight="1" x14ac:dyDescent="0.25">
      <c r="E2242" s="185">
        <v>45668</v>
      </c>
      <c r="F2242" s="35">
        <v>0.65486111111111112</v>
      </c>
      <c r="G2242" s="36" t="s">
        <v>157</v>
      </c>
      <c r="H2242" s="36">
        <v>7</v>
      </c>
      <c r="I2242" s="36">
        <v>19</v>
      </c>
      <c r="J2242" s="36" t="s">
        <v>162</v>
      </c>
      <c r="K2242" s="36" t="s">
        <v>1</v>
      </c>
      <c r="L2242" s="165">
        <v>20</v>
      </c>
      <c r="M2242" s="134">
        <f t="shared" si="442"/>
        <v>40</v>
      </c>
      <c r="N2242" s="36">
        <f t="shared" si="443"/>
        <v>2</v>
      </c>
      <c r="O2242" s="135" t="str">
        <f t="shared" si="444"/>
        <v>E4-20/Nat-20</v>
      </c>
      <c r="P2242" s="186" t="str">
        <f t="shared" si="445"/>
        <v>OK</v>
      </c>
      <c r="Q2242" s="187">
        <f t="shared" si="446"/>
        <v>160</v>
      </c>
      <c r="R2242" s="150"/>
      <c r="S2242" s="187" t="str">
        <f t="shared" si="447"/>
        <v/>
      </c>
      <c r="T2242" s="136" t="str">
        <f t="shared" si="448"/>
        <v>New Sovereign</v>
      </c>
      <c r="U2242" s="137">
        <f>IF(P2242="","",IF(N2242=1,"",IF(Q2242="","",IF(Q2242&lt;=100,100,IF(Table1[[#This Row],[Day]]="Wed",100,200)))))</f>
        <v>200</v>
      </c>
      <c r="V2242" s="137" t="str">
        <f t="shared" si="449"/>
        <v/>
      </c>
      <c r="W2242" s="137">
        <f t="shared" si="450"/>
        <v>-200</v>
      </c>
      <c r="X2242" s="133">
        <f>100</f>
        <v>100</v>
      </c>
      <c r="Y2242" s="133" t="str">
        <f t="shared" si="451"/>
        <v/>
      </c>
      <c r="Z2242" s="133">
        <f t="shared" si="452"/>
        <v>-100</v>
      </c>
      <c r="AA2242" s="134" t="str">
        <f>TEXT(Table1[[#This Row],[Date]],"DDD")</f>
        <v>Sat</v>
      </c>
      <c r="AB2242" s="133" t="str">
        <f>IF(OR(G2242="Doomben",G2242="Eagle Farm"),"Q",IF(AND(Q2242&gt;1,Q2242&lt;55,Table1[[#This Row],[Source]]="Nat"),"Nat OK",IF(AND(Table1[[#This Row],[Source]]&lt;&gt;"Nat",Q2242&lt;55),"Poor &lt;55",IF(OR(G2242="Randwick",G2242="Flemington",G2242="Caulfield",G2242="Sandown Lake",G2242="Sandown Hill"),"Best","ave"))))</f>
        <v>Best</v>
      </c>
      <c r="AC2242" s="133">
        <f>IF(Q2242="","",IF(AB2242="Poor &lt;55",$AC$2*0.2%,IF(AND(AB2242="Q",AA2242&lt;&gt;"Wed"),$AC$2*0.4%,IF(AND(AB2242="Q",AA2242="Wed"),$AC$2*0.5%,IF(AND(AB2242="Ave",U2242=100),$AC$2*0.5%,IF(AND(AB2242="ave",U2242="",N2242=1,AG2242="Bush"),$AC$2*1%,IF(AND(AB2242="ave",U2242="",Q2242&gt;100),$AC$2*1.3%,IF(AND(AB2242="ave",U2242=""),$AC$2*1.2%,IF(AND(AB2242="Ave",U2242=200),$AC$2*1%,IF(AND(AB2242="Best",U2242=200),$AC$2*1.5%,IF(AND(AB2242="Best",U2242="",K2242&lt;&gt;"Pro Syd"),$AC$2*0.5%,IF(AND(AB2242="Best",U2242=""),$AC$2*1%,IF(AND(AB2242="Best",U2242=100,Table1[[#This Row],[State]]="NSW"),$AC$2*0.4%,IF(AND(AB2242="Best",U2242=100),$AC$2*1%,IF(Table1[[#This Row],[Adj]]="Nat OK",$AC$2*0.5%,"xxx")))))))))))))))</f>
        <v>150</v>
      </c>
      <c r="AD2242" s="133" t="str">
        <f t="shared" si="453"/>
        <v/>
      </c>
      <c r="AE2242" s="133">
        <f t="shared" si="454"/>
        <v>-150</v>
      </c>
      <c r="AF2242" s="133" t="str">
        <f>VLOOKUP(Table1[[#This Row],[Track]],$F$2672:$H$2715,2,FALSE)</f>
        <v>Vic</v>
      </c>
      <c r="AG2242" s="133" t="str">
        <f>VLOOKUP(Table1[[#This Row],[Track]],$F$2672:$H$2715,3,FALSE)</f>
        <v>-</v>
      </c>
      <c r="AH2242" s="133" t="str">
        <f>IF(Table1[[#This Row],[Date]]&lt;$AH$2,"",IF(Table1[[#This Row],[Date]]&lt;$AH$3,"Edge","Elite Combo"))</f>
        <v/>
      </c>
      <c r="AI2242" s="218">
        <f>Table1[[#This Row],[Time]]</f>
        <v>0.65486111111111112</v>
      </c>
      <c r="AJ2242" s="219" t="str">
        <f>Table1[[#This Row],[Track]]</f>
        <v>Flemington</v>
      </c>
      <c r="AK2242" s="216">
        <f>Table1[[#This Row],[Race ]]</f>
        <v>7</v>
      </c>
      <c r="AL2242" s="219">
        <f>Table1[[#This Row],[TAB]]</f>
        <v>19</v>
      </c>
      <c r="AM2242" s="219" t="str">
        <f>Table1[[#This Row],[Selection]]</f>
        <v>New Sovereign</v>
      </c>
      <c r="AN2242" s="220" t="str">
        <f>Table1[[#This Row],[Sources]]</f>
        <v>E4-20/Nat-20</v>
      </c>
      <c r="AO2242" s="219">
        <f>Table1[[#This Row],[Scale Bet]]</f>
        <v>150</v>
      </c>
    </row>
    <row r="2243" spans="5:41" ht="16.5" customHeight="1" x14ac:dyDescent="0.25">
      <c r="E2243" s="185">
        <v>45668</v>
      </c>
      <c r="F2243" s="35">
        <v>0.65486111111111112</v>
      </c>
      <c r="G2243" s="36" t="s">
        <v>157</v>
      </c>
      <c r="H2243" s="36">
        <v>7</v>
      </c>
      <c r="I2243" s="36">
        <v>19</v>
      </c>
      <c r="J2243" s="36" t="s">
        <v>162</v>
      </c>
      <c r="K2243" s="36" t="s">
        <v>13</v>
      </c>
      <c r="L2243" s="165">
        <v>20</v>
      </c>
      <c r="M2243" s="134" t="str">
        <f t="shared" si="442"/>
        <v/>
      </c>
      <c r="N2243" s="36" t="str">
        <f t="shared" si="443"/>
        <v/>
      </c>
      <c r="O2243" s="135" t="str">
        <f t="shared" si="444"/>
        <v/>
      </c>
      <c r="P2243" s="186" t="str">
        <f t="shared" si="445"/>
        <v>OK</v>
      </c>
      <c r="Q2243" s="187" t="str">
        <f t="shared" si="446"/>
        <v/>
      </c>
      <c r="R2243" s="150"/>
      <c r="S2243" s="187" t="str">
        <f t="shared" si="447"/>
        <v/>
      </c>
      <c r="T2243" s="136" t="str">
        <f t="shared" si="448"/>
        <v>New Sovereign</v>
      </c>
      <c r="U2243" s="137" t="str">
        <f>IF(P2243="","",IF(N2243=1,"",IF(Q2243="","",IF(Q2243&lt;=100,100,IF(Table1[[#This Row],[Day]]="Wed",100,200)))))</f>
        <v/>
      </c>
      <c r="V2243" s="137" t="str">
        <f t="shared" si="449"/>
        <v/>
      </c>
      <c r="W2243" s="137" t="str">
        <f t="shared" si="450"/>
        <v/>
      </c>
      <c r="X2243" s="133">
        <f>100</f>
        <v>100</v>
      </c>
      <c r="Y2243" s="133" t="str">
        <f t="shared" si="451"/>
        <v/>
      </c>
      <c r="Z2243" s="133">
        <f t="shared" si="452"/>
        <v>-100</v>
      </c>
      <c r="AA2243" s="134" t="str">
        <f>TEXT(Table1[[#This Row],[Date]],"DDD")</f>
        <v>Sat</v>
      </c>
      <c r="AB2243" s="133" t="str">
        <f>IF(OR(G2243="Doomben",G2243="Eagle Farm"),"Q",IF(AND(Q2243&gt;1,Q2243&lt;55,Table1[[#This Row],[Source]]="Nat"),"Nat OK",IF(AND(Table1[[#This Row],[Source]]&lt;&gt;"Nat",Q2243&lt;55),"Poor &lt;55",IF(OR(G2243="Randwick",G2243="Flemington",G2243="Caulfield",G2243="Sandown Lake",G2243="Sandown Hill"),"Best","ave"))))</f>
        <v>Best</v>
      </c>
      <c r="AC2243" s="133" t="str">
        <f>IF(Q2243="","",IF(AB2243="Poor &lt;55",$AC$2*0.2%,IF(AND(AB2243="Q",AA2243&lt;&gt;"Wed"),$AC$2*0.4%,IF(AND(AB2243="Q",AA2243="Wed"),$AC$2*0.5%,IF(AND(AB2243="Ave",U2243=100),$AC$2*0.5%,IF(AND(AB2243="ave",U2243="",N2243=1,AG2243="Bush"),$AC$2*1%,IF(AND(AB2243="ave",U2243="",Q2243&gt;100),$AC$2*1.3%,IF(AND(AB2243="ave",U2243=""),$AC$2*1.2%,IF(AND(AB2243="Ave",U2243=200),$AC$2*1%,IF(AND(AB2243="Best",U2243=200),$AC$2*1.5%,IF(AND(AB2243="Best",U2243="",K2243&lt;&gt;"Pro Syd"),$AC$2*0.5%,IF(AND(AB2243="Best",U2243=""),$AC$2*1%,IF(AND(AB2243="Best",U2243=100,Table1[[#This Row],[State]]="NSW"),$AC$2*0.4%,IF(AND(AB2243="Best",U2243=100),$AC$2*1%,IF(Table1[[#This Row],[Adj]]="Nat OK",$AC$2*0.5%,"xxx")))))))))))))))</f>
        <v/>
      </c>
      <c r="AD2243" s="133" t="str">
        <f t="shared" si="453"/>
        <v/>
      </c>
      <c r="AE2243" s="133" t="str">
        <f t="shared" si="454"/>
        <v/>
      </c>
      <c r="AF2243" s="133" t="str">
        <f>VLOOKUP(Table1[[#This Row],[Track]],$F$2672:$H$2715,2,FALSE)</f>
        <v>Vic</v>
      </c>
      <c r="AG2243" s="133" t="str">
        <f>VLOOKUP(Table1[[#This Row],[Track]],$F$2672:$H$2715,3,FALSE)</f>
        <v>-</v>
      </c>
      <c r="AH2243" s="133" t="str">
        <f>IF(Table1[[#This Row],[Date]]&lt;$AH$2,"",IF(Table1[[#This Row],[Date]]&lt;$AH$3,"Edge","Elite Combo"))</f>
        <v/>
      </c>
      <c r="AI2243" s="218">
        <f>Table1[[#This Row],[Time]]</f>
        <v>0.65486111111111112</v>
      </c>
      <c r="AJ2243" s="219" t="str">
        <f>Table1[[#This Row],[Track]]</f>
        <v>Flemington</v>
      </c>
      <c r="AK2243" s="216">
        <f>Table1[[#This Row],[Race ]]</f>
        <v>7</v>
      </c>
      <c r="AL2243" s="219">
        <f>Table1[[#This Row],[TAB]]</f>
        <v>19</v>
      </c>
      <c r="AM2243" s="219" t="str">
        <f>Table1[[#This Row],[Selection]]</f>
        <v>New Sovereign</v>
      </c>
      <c r="AN2243" s="220" t="str">
        <f>Table1[[#This Row],[Sources]]</f>
        <v/>
      </c>
      <c r="AO2243" s="219" t="str">
        <f>Table1[[#This Row],[Scale Bet]]</f>
        <v/>
      </c>
    </row>
    <row r="2244" spans="5:41" ht="16.5" customHeight="1" x14ac:dyDescent="0.25">
      <c r="E2244" s="185">
        <v>45668</v>
      </c>
      <c r="F2244" s="35">
        <v>0.67013888888888884</v>
      </c>
      <c r="G2244" s="36" t="s">
        <v>153</v>
      </c>
      <c r="H2244" s="36">
        <v>7</v>
      </c>
      <c r="I2244" s="36">
        <v>8</v>
      </c>
      <c r="J2244" s="36" t="s">
        <v>146</v>
      </c>
      <c r="K2244" s="36" t="s">
        <v>1</v>
      </c>
      <c r="L2244" s="165">
        <v>10</v>
      </c>
      <c r="M2244" s="134">
        <f t="shared" si="442"/>
        <v>40</v>
      </c>
      <c r="N2244" s="36">
        <f t="shared" si="443"/>
        <v>3</v>
      </c>
      <c r="O2244" s="135" t="str">
        <f t="shared" si="444"/>
        <v>E4-10/Edge-15/Pro Syd-15</v>
      </c>
      <c r="P2244" s="186" t="str">
        <f t="shared" si="445"/>
        <v/>
      </c>
      <c r="Q2244" s="187">
        <f t="shared" si="446"/>
        <v>160</v>
      </c>
      <c r="R2244" s="150"/>
      <c r="S2244" s="187" t="str">
        <f t="shared" si="447"/>
        <v/>
      </c>
      <c r="T2244" s="136" t="str">
        <f t="shared" si="448"/>
        <v>Unlimited</v>
      </c>
      <c r="U2244" s="137" t="str">
        <f>IF(P2244="","",IF(N2244=1,"",IF(Q2244="","",IF(Q2244&lt;=100,100,IF(Table1[[#This Row],[Day]]="Wed",100,200)))))</f>
        <v/>
      </c>
      <c r="V2244" s="137" t="str">
        <f t="shared" si="449"/>
        <v/>
      </c>
      <c r="W2244" s="137" t="str">
        <f t="shared" si="450"/>
        <v/>
      </c>
      <c r="X2244" s="133">
        <f>100</f>
        <v>100</v>
      </c>
      <c r="Y2244" s="133" t="str">
        <f t="shared" si="451"/>
        <v/>
      </c>
      <c r="Z2244" s="133">
        <f t="shared" si="452"/>
        <v>-100</v>
      </c>
      <c r="AA2244" s="134" t="str">
        <f>TEXT(Table1[[#This Row],[Date]],"DDD")</f>
        <v>Sat</v>
      </c>
      <c r="AB2244" s="133" t="str">
        <f>IF(OR(G2244="Doomben",G2244="Eagle Farm"),"Q",IF(AND(Q2244&gt;1,Q2244&lt;55,Table1[[#This Row],[Source]]="Nat"),"Nat OK",IF(AND(Table1[[#This Row],[Source]]&lt;&gt;"Nat",Q2244&lt;55),"Poor &lt;55",IF(OR(G2244="Randwick",G2244="Flemington",G2244="Caulfield",G2244="Sandown Lake",G2244="Sandown Hill"),"Best","ave"))))</f>
        <v>ave</v>
      </c>
      <c r="AC2244" s="133">
        <f>IF(Q2244="","",IF(AB2244="Poor &lt;55",$AC$2*0.2%,IF(AND(AB2244="Q",AA2244&lt;&gt;"Wed"),$AC$2*0.4%,IF(AND(AB2244="Q",AA2244="Wed"),$AC$2*0.5%,IF(AND(AB2244="Ave",U2244=100),$AC$2*0.5%,IF(AND(AB2244="ave",U2244="",N2244=1,AG2244="Bush"),$AC$2*1%,IF(AND(AB2244="ave",U2244="",Q2244&gt;100),$AC$2*1.3%,IF(AND(AB2244="ave",U2244=""),$AC$2*1.2%,IF(AND(AB2244="Ave",U2244=200),$AC$2*1%,IF(AND(AB2244="Best",U2244=200),$AC$2*1.5%,IF(AND(AB2244="Best",U2244="",K2244&lt;&gt;"Pro Syd"),$AC$2*0.5%,IF(AND(AB2244="Best",U2244=""),$AC$2*1%,IF(AND(AB2244="Best",U2244=100,Table1[[#This Row],[State]]="NSW"),$AC$2*0.4%,IF(AND(AB2244="Best",U2244=100),$AC$2*1%,IF(Table1[[#This Row],[Adj]]="Nat OK",$AC$2*0.5%,"xxx")))))))))))))))</f>
        <v>130</v>
      </c>
      <c r="AD2244" s="133" t="str">
        <f t="shared" si="453"/>
        <v/>
      </c>
      <c r="AE2244" s="133">
        <f t="shared" si="454"/>
        <v>-130</v>
      </c>
      <c r="AF2244" s="133" t="str">
        <f>VLOOKUP(Table1[[#This Row],[Track]],$F$2672:$H$2715,2,FALSE)</f>
        <v>NSW</v>
      </c>
      <c r="AG2244" s="133" t="str">
        <f>VLOOKUP(Table1[[#This Row],[Track]],$F$2672:$H$2715,3,FALSE)</f>
        <v>Bush</v>
      </c>
      <c r="AH2244" s="133" t="str">
        <f>IF(Table1[[#This Row],[Date]]&lt;$AH$2,"",IF(Table1[[#This Row],[Date]]&lt;$AH$3,"Edge","Elite Combo"))</f>
        <v/>
      </c>
      <c r="AI2244" s="218">
        <f>Table1[[#This Row],[Time]]</f>
        <v>0.67013888888888884</v>
      </c>
      <c r="AJ2244" s="219" t="str">
        <f>Table1[[#This Row],[Track]]</f>
        <v>Wyong</v>
      </c>
      <c r="AK2244" s="216">
        <f>Table1[[#This Row],[Race ]]</f>
        <v>7</v>
      </c>
      <c r="AL2244" s="219">
        <f>Table1[[#This Row],[TAB]]</f>
        <v>8</v>
      </c>
      <c r="AM2244" s="219" t="str">
        <f>Table1[[#This Row],[Selection]]</f>
        <v>Unlimited</v>
      </c>
      <c r="AN2244" s="220" t="str">
        <f>Table1[[#This Row],[Sources]]</f>
        <v>E4-10/Edge-15/Pro Syd-15</v>
      </c>
      <c r="AO2244" s="219">
        <f>Table1[[#This Row],[Scale Bet]]</f>
        <v>130</v>
      </c>
    </row>
    <row r="2245" spans="5:41" ht="16.5" customHeight="1" x14ac:dyDescent="0.25">
      <c r="E2245" s="185">
        <v>45668</v>
      </c>
      <c r="F2245" s="35">
        <v>0.67013888888888884</v>
      </c>
      <c r="G2245" s="36" t="s">
        <v>153</v>
      </c>
      <c r="H2245" s="36">
        <v>7</v>
      </c>
      <c r="I2245" s="36">
        <v>8</v>
      </c>
      <c r="J2245" s="36" t="s">
        <v>146</v>
      </c>
      <c r="K2245" s="36" t="s">
        <v>40</v>
      </c>
      <c r="L2245" s="165">
        <v>15</v>
      </c>
      <c r="M2245" s="134" t="str">
        <f t="shared" si="442"/>
        <v/>
      </c>
      <c r="N2245" s="36" t="str">
        <f t="shared" si="443"/>
        <v/>
      </c>
      <c r="O2245" s="135" t="str">
        <f t="shared" si="444"/>
        <v/>
      </c>
      <c r="P2245" s="186" t="str">
        <f t="shared" si="445"/>
        <v/>
      </c>
      <c r="Q2245" s="187" t="str">
        <f t="shared" si="446"/>
        <v/>
      </c>
      <c r="R2245" s="150"/>
      <c r="S2245" s="187" t="str">
        <f t="shared" si="447"/>
        <v/>
      </c>
      <c r="T2245" s="136" t="str">
        <f t="shared" si="448"/>
        <v>Unlimited</v>
      </c>
      <c r="U2245" s="137" t="str">
        <f>IF(P2245="","",IF(N2245=1,"",IF(Q2245="","",IF(Q2245&lt;=100,100,IF(Table1[[#This Row],[Day]]="Wed",100,200)))))</f>
        <v/>
      </c>
      <c r="V2245" s="137" t="str">
        <f t="shared" si="449"/>
        <v/>
      </c>
      <c r="W2245" s="137" t="str">
        <f t="shared" si="450"/>
        <v/>
      </c>
      <c r="X2245" s="133">
        <f>100</f>
        <v>100</v>
      </c>
      <c r="Y2245" s="133" t="str">
        <f t="shared" si="451"/>
        <v/>
      </c>
      <c r="Z2245" s="133">
        <f t="shared" si="452"/>
        <v>-100</v>
      </c>
      <c r="AA2245" s="134" t="str">
        <f>TEXT(Table1[[#This Row],[Date]],"DDD")</f>
        <v>Sat</v>
      </c>
      <c r="AB2245" s="133" t="str">
        <f>IF(OR(G2245="Doomben",G2245="Eagle Farm"),"Q",IF(AND(Q2245&gt;1,Q2245&lt;55,Table1[[#This Row],[Source]]="Nat"),"Nat OK",IF(AND(Table1[[#This Row],[Source]]&lt;&gt;"Nat",Q2245&lt;55),"Poor &lt;55",IF(OR(G2245="Randwick",G2245="Flemington",G2245="Caulfield",G2245="Sandown Lake",G2245="Sandown Hill"),"Best","ave"))))</f>
        <v>ave</v>
      </c>
      <c r="AC2245" s="133" t="str">
        <f>IF(Q2245="","",IF(AB2245="Poor &lt;55",$AC$2*0.2%,IF(AND(AB2245="Q",AA2245&lt;&gt;"Wed"),$AC$2*0.4%,IF(AND(AB2245="Q",AA2245="Wed"),$AC$2*0.5%,IF(AND(AB2245="Ave",U2245=100),$AC$2*0.5%,IF(AND(AB2245="ave",U2245="",N2245=1,AG2245="Bush"),$AC$2*1%,IF(AND(AB2245="ave",U2245="",Q2245&gt;100),$AC$2*1.3%,IF(AND(AB2245="ave",U2245=""),$AC$2*1.2%,IF(AND(AB2245="Ave",U2245=200),$AC$2*1%,IF(AND(AB2245="Best",U2245=200),$AC$2*1.5%,IF(AND(AB2245="Best",U2245="",K2245&lt;&gt;"Pro Syd"),$AC$2*0.5%,IF(AND(AB2245="Best",U2245=""),$AC$2*1%,IF(AND(AB2245="Best",U2245=100,Table1[[#This Row],[State]]="NSW"),$AC$2*0.4%,IF(AND(AB2245="Best",U2245=100),$AC$2*1%,IF(Table1[[#This Row],[Adj]]="Nat OK",$AC$2*0.5%,"xxx")))))))))))))))</f>
        <v/>
      </c>
      <c r="AD2245" s="133" t="str">
        <f t="shared" si="453"/>
        <v/>
      </c>
      <c r="AE2245" s="133" t="str">
        <f t="shared" si="454"/>
        <v/>
      </c>
      <c r="AF2245" s="133" t="str">
        <f>VLOOKUP(Table1[[#This Row],[Track]],$F$2672:$H$2715,2,FALSE)</f>
        <v>NSW</v>
      </c>
      <c r="AG2245" s="133" t="str">
        <f>VLOOKUP(Table1[[#This Row],[Track]],$F$2672:$H$2715,3,FALSE)</f>
        <v>Bush</v>
      </c>
      <c r="AH2245" s="133" t="str">
        <f>IF(Table1[[#This Row],[Date]]&lt;$AH$2,"",IF(Table1[[#This Row],[Date]]&lt;$AH$3,"Edge","Elite Combo"))</f>
        <v/>
      </c>
      <c r="AI2245" s="218">
        <f>Table1[[#This Row],[Time]]</f>
        <v>0.67013888888888884</v>
      </c>
      <c r="AJ2245" s="219" t="str">
        <f>Table1[[#This Row],[Track]]</f>
        <v>Wyong</v>
      </c>
      <c r="AK2245" s="216">
        <f>Table1[[#This Row],[Race ]]</f>
        <v>7</v>
      </c>
      <c r="AL2245" s="219">
        <f>Table1[[#This Row],[TAB]]</f>
        <v>8</v>
      </c>
      <c r="AM2245" s="219" t="str">
        <f>Table1[[#This Row],[Selection]]</f>
        <v>Unlimited</v>
      </c>
      <c r="AN2245" s="220" t="str">
        <f>Table1[[#This Row],[Sources]]</f>
        <v/>
      </c>
      <c r="AO2245" s="219" t="str">
        <f>Table1[[#This Row],[Scale Bet]]</f>
        <v/>
      </c>
    </row>
    <row r="2246" spans="5:41" ht="16.5" customHeight="1" x14ac:dyDescent="0.25">
      <c r="E2246" s="185">
        <v>45668</v>
      </c>
      <c r="F2246" s="35">
        <v>0.67013888888888884</v>
      </c>
      <c r="G2246" s="36" t="s">
        <v>153</v>
      </c>
      <c r="H2246" s="36">
        <v>7</v>
      </c>
      <c r="I2246" s="36">
        <v>8</v>
      </c>
      <c r="J2246" s="36" t="s">
        <v>146</v>
      </c>
      <c r="K2246" s="36" t="s">
        <v>60</v>
      </c>
      <c r="L2246" s="165">
        <v>15</v>
      </c>
      <c r="M2246" s="134" t="str">
        <f t="shared" si="442"/>
        <v/>
      </c>
      <c r="N2246" s="36" t="str">
        <f t="shared" si="443"/>
        <v/>
      </c>
      <c r="O2246" s="135" t="str">
        <f t="shared" si="444"/>
        <v/>
      </c>
      <c r="P2246" s="186" t="str">
        <f t="shared" si="445"/>
        <v/>
      </c>
      <c r="Q2246" s="187" t="str">
        <f t="shared" si="446"/>
        <v/>
      </c>
      <c r="R2246" s="150"/>
      <c r="S2246" s="187" t="str">
        <f t="shared" si="447"/>
        <v/>
      </c>
      <c r="T2246" s="136" t="str">
        <f t="shared" si="448"/>
        <v>Unlimited</v>
      </c>
      <c r="U2246" s="137" t="str">
        <f>IF(P2246="","",IF(N2246=1,"",IF(Q2246="","",IF(Q2246&lt;=100,100,IF(Table1[[#This Row],[Day]]="Wed",100,200)))))</f>
        <v/>
      </c>
      <c r="V2246" s="137" t="str">
        <f t="shared" si="449"/>
        <v/>
      </c>
      <c r="W2246" s="137" t="str">
        <f t="shared" si="450"/>
        <v/>
      </c>
      <c r="X2246" s="133">
        <f>100</f>
        <v>100</v>
      </c>
      <c r="Y2246" s="133" t="str">
        <f t="shared" si="451"/>
        <v/>
      </c>
      <c r="Z2246" s="133">
        <f t="shared" si="452"/>
        <v>-100</v>
      </c>
      <c r="AA2246" s="134" t="str">
        <f>TEXT(Table1[[#This Row],[Date]],"DDD")</f>
        <v>Sat</v>
      </c>
      <c r="AB2246" s="133" t="str">
        <f>IF(OR(G2246="Doomben",G2246="Eagle Farm"),"Q",IF(AND(Q2246&gt;1,Q2246&lt;55,Table1[[#This Row],[Source]]="Nat"),"Nat OK",IF(AND(Table1[[#This Row],[Source]]&lt;&gt;"Nat",Q2246&lt;55),"Poor &lt;55",IF(OR(G2246="Randwick",G2246="Flemington",G2246="Caulfield",G2246="Sandown Lake",G2246="Sandown Hill"),"Best","ave"))))</f>
        <v>ave</v>
      </c>
      <c r="AC2246" s="133" t="str">
        <f>IF(Q2246="","",IF(AB2246="Poor &lt;55",$AC$2*0.2%,IF(AND(AB2246="Q",AA2246&lt;&gt;"Wed"),$AC$2*0.4%,IF(AND(AB2246="Q",AA2246="Wed"),$AC$2*0.5%,IF(AND(AB2246="Ave",U2246=100),$AC$2*0.5%,IF(AND(AB2246="ave",U2246="",N2246=1,AG2246="Bush"),$AC$2*1%,IF(AND(AB2246="ave",U2246="",Q2246&gt;100),$AC$2*1.3%,IF(AND(AB2246="ave",U2246=""),$AC$2*1.2%,IF(AND(AB2246="Ave",U2246=200),$AC$2*1%,IF(AND(AB2246="Best",U2246=200),$AC$2*1.5%,IF(AND(AB2246="Best",U2246="",K2246&lt;&gt;"Pro Syd"),$AC$2*0.5%,IF(AND(AB2246="Best",U2246=""),$AC$2*1%,IF(AND(AB2246="Best",U2246=100,Table1[[#This Row],[State]]="NSW"),$AC$2*0.4%,IF(AND(AB2246="Best",U2246=100),$AC$2*1%,IF(Table1[[#This Row],[Adj]]="Nat OK",$AC$2*0.5%,"xxx")))))))))))))))</f>
        <v/>
      </c>
      <c r="AD2246" s="133" t="str">
        <f t="shared" si="453"/>
        <v/>
      </c>
      <c r="AE2246" s="133" t="str">
        <f t="shared" si="454"/>
        <v/>
      </c>
      <c r="AF2246" s="133" t="str">
        <f>VLOOKUP(Table1[[#This Row],[Track]],$F$2672:$H$2715,2,FALSE)</f>
        <v>NSW</v>
      </c>
      <c r="AG2246" s="133" t="str">
        <f>VLOOKUP(Table1[[#This Row],[Track]],$F$2672:$H$2715,3,FALSE)</f>
        <v>Bush</v>
      </c>
      <c r="AH2246" s="133" t="str">
        <f>IF(Table1[[#This Row],[Date]]&lt;$AH$2,"",IF(Table1[[#This Row],[Date]]&lt;$AH$3,"Edge","Elite Combo"))</f>
        <v/>
      </c>
      <c r="AI2246" s="218">
        <f>Table1[[#This Row],[Time]]</f>
        <v>0.67013888888888884</v>
      </c>
      <c r="AJ2246" s="219" t="str">
        <f>Table1[[#This Row],[Track]]</f>
        <v>Wyong</v>
      </c>
      <c r="AK2246" s="216">
        <f>Table1[[#This Row],[Race ]]</f>
        <v>7</v>
      </c>
      <c r="AL2246" s="219">
        <f>Table1[[#This Row],[TAB]]</f>
        <v>8</v>
      </c>
      <c r="AM2246" s="219" t="str">
        <f>Table1[[#This Row],[Selection]]</f>
        <v>Unlimited</v>
      </c>
      <c r="AN2246" s="220" t="str">
        <f>Table1[[#This Row],[Sources]]</f>
        <v/>
      </c>
      <c r="AO2246" s="219" t="str">
        <f>Table1[[#This Row],[Scale Bet]]</f>
        <v/>
      </c>
    </row>
    <row r="2247" spans="5:41" ht="16.5" customHeight="1" x14ac:dyDescent="0.25">
      <c r="E2247" s="185">
        <v>45668</v>
      </c>
      <c r="F2247" s="35">
        <v>0.67013888888888884</v>
      </c>
      <c r="G2247" s="36" t="s">
        <v>153</v>
      </c>
      <c r="H2247" s="36">
        <v>7</v>
      </c>
      <c r="I2247" s="36">
        <v>4</v>
      </c>
      <c r="J2247" s="36" t="s">
        <v>161</v>
      </c>
      <c r="K2247" s="36" t="s">
        <v>60</v>
      </c>
      <c r="L2247" s="165">
        <v>10</v>
      </c>
      <c r="M2247" s="134">
        <f t="shared" ref="M2247:M2310" si="455">IF(AND(J2247=J2246,E2247=E2246),"",IF(AND(E2247=E2250,J2247=J2250),L2247+L2248+L2249+L2250,IF(AND(E2247=E2249,J2247=J2249),L2247+L2248+L2249,IF(AND(E2247=E2248,J2247=J2248),L2247+L2248,L2247))))</f>
        <v>10</v>
      </c>
      <c r="N2247" s="36">
        <f t="shared" ref="N2247:N2310" si="456">IF(M2247=L2247,1,IF(M2247="","",IF(AND(E2247=E2250,J2247=J2250),4,IF(AND(E2247=E2249,J2247=J2249),3,IF(AND(E2247=E2248,J2247=J2248),2,"XXX")))))</f>
        <v>1</v>
      </c>
      <c r="O2247" s="135" t="str">
        <f t="shared" ref="O2247:O2310" si="457">IF(N2247="","",IF(N2247=4,K2247&amp;"-"&amp;L2247&amp;"/"&amp;K2248&amp;"-"&amp;L2248&amp;"/"&amp;K2249&amp;"-"&amp;L2249&amp;"/"&amp;K2250&amp;"-"&amp;L2250,IF(N2247=3,K2247&amp;"-"&amp;L2247&amp;"/"&amp;K2248&amp;"-"&amp;L2248&amp;"/"&amp;K2249&amp;"-"&amp;L2249,IF(N2247=2,K2247&amp;"-"&amp;L2247&amp;"/"&amp;K2248&amp;"-"&amp;L2248,IF(N2247=1,K2247&amp;"-"&amp;L2247,"""""xxx")))))</f>
        <v>Pro Syd-10</v>
      </c>
      <c r="P2247" s="186" t="str">
        <f t="shared" ref="P2247:P2310" si="458">IF(OR(G2247="Randwick",G2247="Rosehill",G2247="Flemington",G2247="Caulfield",G2247="Sandown Lake",G2247="Sandown Hill",G2247="Moonee Valley"),"OK","")</f>
        <v/>
      </c>
      <c r="Q2247" s="187">
        <f t="shared" ref="Q2247:Q2310" si="459">IF(M2247="","",(M2247*($Q$1/1000)/$R$1)*$Q$2)</f>
        <v>40</v>
      </c>
      <c r="R2247" s="150"/>
      <c r="S2247" s="187" t="str">
        <f t="shared" ref="S2247:S2310" si="460">IF(Q2247="","",IF(R2247="","",R2247*Q2247))</f>
        <v/>
      </c>
      <c r="T2247" s="136" t="str">
        <f t="shared" ref="T2247:T2310" si="461">TRIM(PROPER(J2247))</f>
        <v>Zaphod</v>
      </c>
      <c r="U2247" s="137" t="str">
        <f>IF(P2247="","",IF(N2247=1,"",IF(Q2247="","",IF(Q2247&lt;=100,100,IF(Table1[[#This Row],[Day]]="Wed",100,200)))))</f>
        <v/>
      </c>
      <c r="V2247" s="137" t="str">
        <f t="shared" ref="V2247:V2310" si="462">IF(U2247="","",IF(R2247="","",U2247*R2247))</f>
        <v/>
      </c>
      <c r="W2247" s="137" t="str">
        <f t="shared" ref="W2247:W2310" si="463">IF(U2247="","",IF(V2247="",U2247*-1,V2247-U2247))</f>
        <v/>
      </c>
      <c r="X2247" s="133">
        <f>100</f>
        <v>100</v>
      </c>
      <c r="Y2247" s="133" t="str">
        <f t="shared" ref="Y2247:Y2310" si="464">IF(R2247="","",X2247*R2247)</f>
        <v/>
      </c>
      <c r="Z2247" s="133">
        <f t="shared" ref="Z2247:Z2310" si="465">IF(Y2247="",X2247*-1,Y2247-X2246)</f>
        <v>-100</v>
      </c>
      <c r="AA2247" s="134" t="str">
        <f>TEXT(Table1[[#This Row],[Date]],"DDD")</f>
        <v>Sat</v>
      </c>
      <c r="AB2247" s="133" t="str">
        <f>IF(OR(G2247="Doomben",G2247="Eagle Farm"),"Q",IF(AND(Q2247&gt;1,Q2247&lt;55,Table1[[#This Row],[Source]]="Nat"),"Nat OK",IF(AND(Table1[[#This Row],[Source]]&lt;&gt;"Nat",Q2247&lt;55),"Poor &lt;55",IF(OR(G2247="Randwick",G2247="Flemington",G2247="Caulfield",G2247="Sandown Lake",G2247="Sandown Hill"),"Best","ave"))))</f>
        <v>Poor &lt;55</v>
      </c>
      <c r="AC2247" s="133">
        <f>IF(Q2247="","",IF(AB2247="Poor &lt;55",$AC$2*0.2%,IF(AND(AB2247="Q",AA2247&lt;&gt;"Wed"),$AC$2*0.4%,IF(AND(AB2247="Q",AA2247="Wed"),$AC$2*0.5%,IF(AND(AB2247="Ave",U2247=100),$AC$2*0.5%,IF(AND(AB2247="ave",U2247="",N2247=1,AG2247="Bush"),$AC$2*1%,IF(AND(AB2247="ave",U2247="",Q2247&gt;100),$AC$2*1.3%,IF(AND(AB2247="ave",U2247=""),$AC$2*1.2%,IF(AND(AB2247="Ave",U2247=200),$AC$2*1%,IF(AND(AB2247="Best",U2247=200),$AC$2*1.5%,IF(AND(AB2247="Best",U2247="",K2247&lt;&gt;"Pro Syd"),$AC$2*0.5%,IF(AND(AB2247="Best",U2247=""),$AC$2*1%,IF(AND(AB2247="Best",U2247=100,Table1[[#This Row],[State]]="NSW"),$AC$2*0.4%,IF(AND(AB2247="Best",U2247=100),$AC$2*1%,IF(Table1[[#This Row],[Adj]]="Nat OK",$AC$2*0.5%,"xxx")))))))))))))))</f>
        <v>20</v>
      </c>
      <c r="AD2247" s="133" t="str">
        <f t="shared" ref="AD2247:AD2310" si="466">IF(AC2247="","",IF(R2247="","",AC2247*R2247))</f>
        <v/>
      </c>
      <c r="AE2247" s="133">
        <f t="shared" ref="AE2247:AE2310" si="467">IF(AC2247="","",IF(AD2247="",AC2247*-1,AD2247-AC2247))</f>
        <v>-20</v>
      </c>
      <c r="AF2247" s="133" t="str">
        <f>VLOOKUP(Table1[[#This Row],[Track]],$F$2672:$H$2715,2,FALSE)</f>
        <v>NSW</v>
      </c>
      <c r="AG2247" s="133" t="str">
        <f>VLOOKUP(Table1[[#This Row],[Track]],$F$2672:$H$2715,3,FALSE)</f>
        <v>Bush</v>
      </c>
      <c r="AH2247" s="133" t="str">
        <f>IF(Table1[[#This Row],[Date]]&lt;$AH$2,"",IF(Table1[[#This Row],[Date]]&lt;$AH$3,"Edge","Elite Combo"))</f>
        <v/>
      </c>
      <c r="AI2247" s="218">
        <f>Table1[[#This Row],[Time]]</f>
        <v>0.67013888888888884</v>
      </c>
      <c r="AJ2247" s="219" t="str">
        <f>Table1[[#This Row],[Track]]</f>
        <v>Wyong</v>
      </c>
      <c r="AK2247" s="216">
        <f>Table1[[#This Row],[Race ]]</f>
        <v>7</v>
      </c>
      <c r="AL2247" s="219">
        <f>Table1[[#This Row],[TAB]]</f>
        <v>4</v>
      </c>
      <c r="AM2247" s="219" t="str">
        <f>Table1[[#This Row],[Selection]]</f>
        <v>Zaphod</v>
      </c>
      <c r="AN2247" s="220" t="str">
        <f>Table1[[#This Row],[Sources]]</f>
        <v>Pro Syd-10</v>
      </c>
      <c r="AO2247" s="219">
        <f>Table1[[#This Row],[Scale Bet]]</f>
        <v>20</v>
      </c>
    </row>
    <row r="2248" spans="5:41" ht="16.5" customHeight="1" x14ac:dyDescent="0.25">
      <c r="E2248" s="185">
        <v>45668</v>
      </c>
      <c r="F2248" s="35">
        <v>0.69444444444444442</v>
      </c>
      <c r="G2248" s="36" t="s">
        <v>153</v>
      </c>
      <c r="H2248" s="36">
        <v>8</v>
      </c>
      <c r="I2248" s="36">
        <v>12</v>
      </c>
      <c r="J2248" s="36" t="s">
        <v>154</v>
      </c>
      <c r="K2248" s="36" t="s">
        <v>1</v>
      </c>
      <c r="L2248" s="165">
        <v>11.000000000000002</v>
      </c>
      <c r="M2248" s="134">
        <f t="shared" si="455"/>
        <v>41</v>
      </c>
      <c r="N2248" s="36">
        <f t="shared" si="456"/>
        <v>3</v>
      </c>
      <c r="O2248" s="135" t="str">
        <f t="shared" si="457"/>
        <v>E4-11/Edge-15/Nat-15</v>
      </c>
      <c r="P2248" s="186" t="str">
        <f t="shared" si="458"/>
        <v/>
      </c>
      <c r="Q2248" s="187">
        <f t="shared" si="459"/>
        <v>164</v>
      </c>
      <c r="R2248" s="150"/>
      <c r="S2248" s="187" t="str">
        <f t="shared" si="460"/>
        <v/>
      </c>
      <c r="T2248" s="136" t="str">
        <f t="shared" si="461"/>
        <v>Redbreast</v>
      </c>
      <c r="U2248" s="137" t="str">
        <f>IF(P2248="","",IF(N2248=1,"",IF(Q2248="","",IF(Q2248&lt;=100,100,IF(Table1[[#This Row],[Day]]="Wed",100,200)))))</f>
        <v/>
      </c>
      <c r="V2248" s="137" t="str">
        <f t="shared" si="462"/>
        <v/>
      </c>
      <c r="W2248" s="137" t="str">
        <f t="shared" si="463"/>
        <v/>
      </c>
      <c r="X2248" s="133">
        <f>100</f>
        <v>100</v>
      </c>
      <c r="Y2248" s="133" t="str">
        <f t="shared" si="464"/>
        <v/>
      </c>
      <c r="Z2248" s="133">
        <f t="shared" si="465"/>
        <v>-100</v>
      </c>
      <c r="AA2248" s="134" t="str">
        <f>TEXT(Table1[[#This Row],[Date]],"DDD")</f>
        <v>Sat</v>
      </c>
      <c r="AB2248" s="133" t="str">
        <f>IF(OR(G2248="Doomben",G2248="Eagle Farm"),"Q",IF(AND(Q2248&gt;1,Q2248&lt;55,Table1[[#This Row],[Source]]="Nat"),"Nat OK",IF(AND(Table1[[#This Row],[Source]]&lt;&gt;"Nat",Q2248&lt;55),"Poor &lt;55",IF(OR(G2248="Randwick",G2248="Flemington",G2248="Caulfield",G2248="Sandown Lake",G2248="Sandown Hill"),"Best","ave"))))</f>
        <v>ave</v>
      </c>
      <c r="AC2248" s="133">
        <f>IF(Q2248="","",IF(AB2248="Poor &lt;55",$AC$2*0.2%,IF(AND(AB2248="Q",AA2248&lt;&gt;"Wed"),$AC$2*0.4%,IF(AND(AB2248="Q",AA2248="Wed"),$AC$2*0.5%,IF(AND(AB2248="Ave",U2248=100),$AC$2*0.5%,IF(AND(AB2248="ave",U2248="",N2248=1,AG2248="Bush"),$AC$2*1%,IF(AND(AB2248="ave",U2248="",Q2248&gt;100),$AC$2*1.3%,IF(AND(AB2248="ave",U2248=""),$AC$2*1.2%,IF(AND(AB2248="Ave",U2248=200),$AC$2*1%,IF(AND(AB2248="Best",U2248=200),$AC$2*1.5%,IF(AND(AB2248="Best",U2248="",K2248&lt;&gt;"Pro Syd"),$AC$2*0.5%,IF(AND(AB2248="Best",U2248=""),$AC$2*1%,IF(AND(AB2248="Best",U2248=100,Table1[[#This Row],[State]]="NSW"),$AC$2*0.4%,IF(AND(AB2248="Best",U2248=100),$AC$2*1%,IF(Table1[[#This Row],[Adj]]="Nat OK",$AC$2*0.5%,"xxx")))))))))))))))</f>
        <v>130</v>
      </c>
      <c r="AD2248" s="133" t="str">
        <f t="shared" si="466"/>
        <v/>
      </c>
      <c r="AE2248" s="133">
        <f t="shared" si="467"/>
        <v>-130</v>
      </c>
      <c r="AF2248" s="133" t="str">
        <f>VLOOKUP(Table1[[#This Row],[Track]],$F$2672:$H$2715,2,FALSE)</f>
        <v>NSW</v>
      </c>
      <c r="AG2248" s="133" t="str">
        <f>VLOOKUP(Table1[[#This Row],[Track]],$F$2672:$H$2715,3,FALSE)</f>
        <v>Bush</v>
      </c>
      <c r="AH2248" s="133" t="str">
        <f>IF(Table1[[#This Row],[Date]]&lt;$AH$2,"",IF(Table1[[#This Row],[Date]]&lt;$AH$3,"Edge","Elite Combo"))</f>
        <v/>
      </c>
      <c r="AI2248" s="218">
        <f>Table1[[#This Row],[Time]]</f>
        <v>0.69444444444444442</v>
      </c>
      <c r="AJ2248" s="219" t="str">
        <f>Table1[[#This Row],[Track]]</f>
        <v>Wyong</v>
      </c>
      <c r="AK2248" s="216">
        <f>Table1[[#This Row],[Race ]]</f>
        <v>8</v>
      </c>
      <c r="AL2248" s="219">
        <f>Table1[[#This Row],[TAB]]</f>
        <v>12</v>
      </c>
      <c r="AM2248" s="219" t="str">
        <f>Table1[[#This Row],[Selection]]</f>
        <v>Redbreast</v>
      </c>
      <c r="AN2248" s="220" t="str">
        <f>Table1[[#This Row],[Sources]]</f>
        <v>E4-11/Edge-15/Nat-15</v>
      </c>
      <c r="AO2248" s="219">
        <f>Table1[[#This Row],[Scale Bet]]</f>
        <v>130</v>
      </c>
    </row>
    <row r="2249" spans="5:41" ht="16.5" customHeight="1" x14ac:dyDescent="0.25">
      <c r="E2249" s="185">
        <v>45668</v>
      </c>
      <c r="F2249" s="35">
        <v>0.69444444444444442</v>
      </c>
      <c r="G2249" s="36" t="s">
        <v>153</v>
      </c>
      <c r="H2249" s="36">
        <v>8</v>
      </c>
      <c r="I2249" s="36">
        <v>12</v>
      </c>
      <c r="J2249" s="36" t="s">
        <v>154</v>
      </c>
      <c r="K2249" s="36" t="s">
        <v>40</v>
      </c>
      <c r="L2249" s="165">
        <v>15</v>
      </c>
      <c r="M2249" s="134" t="str">
        <f t="shared" si="455"/>
        <v/>
      </c>
      <c r="N2249" s="36" t="str">
        <f t="shared" si="456"/>
        <v/>
      </c>
      <c r="O2249" s="135" t="str">
        <f t="shared" si="457"/>
        <v/>
      </c>
      <c r="P2249" s="186" t="str">
        <f t="shared" si="458"/>
        <v/>
      </c>
      <c r="Q2249" s="187" t="str">
        <f t="shared" si="459"/>
        <v/>
      </c>
      <c r="R2249" s="150"/>
      <c r="S2249" s="187" t="str">
        <f t="shared" si="460"/>
        <v/>
      </c>
      <c r="T2249" s="136" t="str">
        <f t="shared" si="461"/>
        <v>Redbreast</v>
      </c>
      <c r="U2249" s="137" t="str">
        <f>IF(P2249="","",IF(N2249=1,"",IF(Q2249="","",IF(Q2249&lt;=100,100,IF(Table1[[#This Row],[Day]]="Wed",100,200)))))</f>
        <v/>
      </c>
      <c r="V2249" s="137" t="str">
        <f t="shared" si="462"/>
        <v/>
      </c>
      <c r="W2249" s="137" t="str">
        <f t="shared" si="463"/>
        <v/>
      </c>
      <c r="X2249" s="133">
        <f>100</f>
        <v>100</v>
      </c>
      <c r="Y2249" s="133" t="str">
        <f t="shared" si="464"/>
        <v/>
      </c>
      <c r="Z2249" s="133">
        <f t="shared" si="465"/>
        <v>-100</v>
      </c>
      <c r="AA2249" s="134" t="str">
        <f>TEXT(Table1[[#This Row],[Date]],"DDD")</f>
        <v>Sat</v>
      </c>
      <c r="AB2249" s="133" t="str">
        <f>IF(OR(G2249="Doomben",G2249="Eagle Farm"),"Q",IF(AND(Q2249&gt;1,Q2249&lt;55,Table1[[#This Row],[Source]]="Nat"),"Nat OK",IF(AND(Table1[[#This Row],[Source]]&lt;&gt;"Nat",Q2249&lt;55),"Poor &lt;55",IF(OR(G2249="Randwick",G2249="Flemington",G2249="Caulfield",G2249="Sandown Lake",G2249="Sandown Hill"),"Best","ave"))))</f>
        <v>ave</v>
      </c>
      <c r="AC2249" s="133" t="str">
        <f>IF(Q2249="","",IF(AB2249="Poor &lt;55",$AC$2*0.2%,IF(AND(AB2249="Q",AA2249&lt;&gt;"Wed"),$AC$2*0.4%,IF(AND(AB2249="Q",AA2249="Wed"),$AC$2*0.5%,IF(AND(AB2249="Ave",U2249=100),$AC$2*0.5%,IF(AND(AB2249="ave",U2249="",N2249=1,AG2249="Bush"),$AC$2*1%,IF(AND(AB2249="ave",U2249="",Q2249&gt;100),$AC$2*1.3%,IF(AND(AB2249="ave",U2249=""),$AC$2*1.2%,IF(AND(AB2249="Ave",U2249=200),$AC$2*1%,IF(AND(AB2249="Best",U2249=200),$AC$2*1.5%,IF(AND(AB2249="Best",U2249="",K2249&lt;&gt;"Pro Syd"),$AC$2*0.5%,IF(AND(AB2249="Best",U2249=""),$AC$2*1%,IF(AND(AB2249="Best",U2249=100,Table1[[#This Row],[State]]="NSW"),$AC$2*0.4%,IF(AND(AB2249="Best",U2249=100),$AC$2*1%,IF(Table1[[#This Row],[Adj]]="Nat OK",$AC$2*0.5%,"xxx")))))))))))))))</f>
        <v/>
      </c>
      <c r="AD2249" s="133" t="str">
        <f t="shared" si="466"/>
        <v/>
      </c>
      <c r="AE2249" s="133" t="str">
        <f t="shared" si="467"/>
        <v/>
      </c>
      <c r="AF2249" s="133" t="str">
        <f>VLOOKUP(Table1[[#This Row],[Track]],$F$2672:$H$2715,2,FALSE)</f>
        <v>NSW</v>
      </c>
      <c r="AG2249" s="133" t="str">
        <f>VLOOKUP(Table1[[#This Row],[Track]],$F$2672:$H$2715,3,FALSE)</f>
        <v>Bush</v>
      </c>
      <c r="AH2249" s="133" t="str">
        <f>IF(Table1[[#This Row],[Date]]&lt;$AH$2,"",IF(Table1[[#This Row],[Date]]&lt;$AH$3,"Edge","Elite Combo"))</f>
        <v/>
      </c>
      <c r="AI2249" s="218">
        <f>Table1[[#This Row],[Time]]</f>
        <v>0.69444444444444442</v>
      </c>
      <c r="AJ2249" s="219" t="str">
        <f>Table1[[#This Row],[Track]]</f>
        <v>Wyong</v>
      </c>
      <c r="AK2249" s="216">
        <f>Table1[[#This Row],[Race ]]</f>
        <v>8</v>
      </c>
      <c r="AL2249" s="219">
        <f>Table1[[#This Row],[TAB]]</f>
        <v>12</v>
      </c>
      <c r="AM2249" s="219" t="str">
        <f>Table1[[#This Row],[Selection]]</f>
        <v>Redbreast</v>
      </c>
      <c r="AN2249" s="220" t="str">
        <f>Table1[[#This Row],[Sources]]</f>
        <v/>
      </c>
      <c r="AO2249" s="219" t="str">
        <f>Table1[[#This Row],[Scale Bet]]</f>
        <v/>
      </c>
    </row>
    <row r="2250" spans="5:41" ht="16.5" customHeight="1" x14ac:dyDescent="0.25">
      <c r="E2250" s="185">
        <v>45668</v>
      </c>
      <c r="F2250" s="35">
        <v>0.69444444444444442</v>
      </c>
      <c r="G2250" s="36" t="s">
        <v>153</v>
      </c>
      <c r="H2250" s="36">
        <v>8</v>
      </c>
      <c r="I2250" s="36">
        <v>12</v>
      </c>
      <c r="J2250" s="36" t="s">
        <v>154</v>
      </c>
      <c r="K2250" s="36" t="s">
        <v>13</v>
      </c>
      <c r="L2250" s="165">
        <v>15</v>
      </c>
      <c r="M2250" s="134" t="str">
        <f t="shared" si="455"/>
        <v/>
      </c>
      <c r="N2250" s="36" t="str">
        <f t="shared" si="456"/>
        <v/>
      </c>
      <c r="O2250" s="135" t="str">
        <f t="shared" si="457"/>
        <v/>
      </c>
      <c r="P2250" s="186" t="str">
        <f t="shared" si="458"/>
        <v/>
      </c>
      <c r="Q2250" s="187" t="str">
        <f t="shared" si="459"/>
        <v/>
      </c>
      <c r="R2250" s="150"/>
      <c r="S2250" s="187" t="str">
        <f t="shared" si="460"/>
        <v/>
      </c>
      <c r="T2250" s="136" t="str">
        <f t="shared" si="461"/>
        <v>Redbreast</v>
      </c>
      <c r="U2250" s="137" t="str">
        <f>IF(P2250="","",IF(N2250=1,"",IF(Q2250="","",IF(Q2250&lt;=100,100,IF(Table1[[#This Row],[Day]]="Wed",100,200)))))</f>
        <v/>
      </c>
      <c r="V2250" s="137" t="str">
        <f t="shared" si="462"/>
        <v/>
      </c>
      <c r="W2250" s="137" t="str">
        <f t="shared" si="463"/>
        <v/>
      </c>
      <c r="X2250" s="133">
        <f>100</f>
        <v>100</v>
      </c>
      <c r="Y2250" s="133" t="str">
        <f t="shared" si="464"/>
        <v/>
      </c>
      <c r="Z2250" s="133">
        <f t="shared" si="465"/>
        <v>-100</v>
      </c>
      <c r="AA2250" s="134" t="str">
        <f>TEXT(Table1[[#This Row],[Date]],"DDD")</f>
        <v>Sat</v>
      </c>
      <c r="AB2250" s="133" t="str">
        <f>IF(OR(G2250="Doomben",G2250="Eagle Farm"),"Q",IF(AND(Q2250&gt;1,Q2250&lt;55,Table1[[#This Row],[Source]]="Nat"),"Nat OK",IF(AND(Table1[[#This Row],[Source]]&lt;&gt;"Nat",Q2250&lt;55),"Poor &lt;55",IF(OR(G2250="Randwick",G2250="Flemington",G2250="Caulfield",G2250="Sandown Lake",G2250="Sandown Hill"),"Best","ave"))))</f>
        <v>ave</v>
      </c>
      <c r="AC2250" s="133" t="str">
        <f>IF(Q2250="","",IF(AB2250="Poor &lt;55",$AC$2*0.2%,IF(AND(AB2250="Q",AA2250&lt;&gt;"Wed"),$AC$2*0.4%,IF(AND(AB2250="Q",AA2250="Wed"),$AC$2*0.5%,IF(AND(AB2250="Ave",U2250=100),$AC$2*0.5%,IF(AND(AB2250="ave",U2250="",N2250=1,AG2250="Bush"),$AC$2*1%,IF(AND(AB2250="ave",U2250="",Q2250&gt;100),$AC$2*1.3%,IF(AND(AB2250="ave",U2250=""),$AC$2*1.2%,IF(AND(AB2250="Ave",U2250=200),$AC$2*1%,IF(AND(AB2250="Best",U2250=200),$AC$2*1.5%,IF(AND(AB2250="Best",U2250="",K2250&lt;&gt;"Pro Syd"),$AC$2*0.5%,IF(AND(AB2250="Best",U2250=""),$AC$2*1%,IF(AND(AB2250="Best",U2250=100,Table1[[#This Row],[State]]="NSW"),$AC$2*0.4%,IF(AND(AB2250="Best",U2250=100),$AC$2*1%,IF(Table1[[#This Row],[Adj]]="Nat OK",$AC$2*0.5%,"xxx")))))))))))))))</f>
        <v/>
      </c>
      <c r="AD2250" s="133" t="str">
        <f t="shared" si="466"/>
        <v/>
      </c>
      <c r="AE2250" s="133" t="str">
        <f t="shared" si="467"/>
        <v/>
      </c>
      <c r="AF2250" s="133" t="str">
        <f>VLOOKUP(Table1[[#This Row],[Track]],$F$2672:$H$2715,2,FALSE)</f>
        <v>NSW</v>
      </c>
      <c r="AG2250" s="133" t="str">
        <f>VLOOKUP(Table1[[#This Row],[Track]],$F$2672:$H$2715,3,FALSE)</f>
        <v>Bush</v>
      </c>
      <c r="AH2250" s="133" t="str">
        <f>IF(Table1[[#This Row],[Date]]&lt;$AH$2,"",IF(Table1[[#This Row],[Date]]&lt;$AH$3,"Edge","Elite Combo"))</f>
        <v/>
      </c>
      <c r="AI2250" s="218">
        <f>Table1[[#This Row],[Time]]</f>
        <v>0.69444444444444442</v>
      </c>
      <c r="AJ2250" s="219" t="str">
        <f>Table1[[#This Row],[Track]]</f>
        <v>Wyong</v>
      </c>
      <c r="AK2250" s="216">
        <f>Table1[[#This Row],[Race ]]</f>
        <v>8</v>
      </c>
      <c r="AL2250" s="219">
        <f>Table1[[#This Row],[TAB]]</f>
        <v>12</v>
      </c>
      <c r="AM2250" s="219" t="str">
        <f>Table1[[#This Row],[Selection]]</f>
        <v>Redbreast</v>
      </c>
      <c r="AN2250" s="220" t="str">
        <f>Table1[[#This Row],[Sources]]</f>
        <v/>
      </c>
      <c r="AO2250" s="219" t="str">
        <f>Table1[[#This Row],[Scale Bet]]</f>
        <v/>
      </c>
    </row>
    <row r="2251" spans="5:41" ht="16.5" customHeight="1" x14ac:dyDescent="0.25">
      <c r="E2251" s="185">
        <v>45668</v>
      </c>
      <c r="F2251" s="35">
        <v>0.70694444444444449</v>
      </c>
      <c r="G2251" s="36" t="s">
        <v>157</v>
      </c>
      <c r="H2251" s="36">
        <v>9</v>
      </c>
      <c r="I2251" s="36">
        <v>11</v>
      </c>
      <c r="J2251" s="36" t="s">
        <v>155</v>
      </c>
      <c r="K2251" s="36" t="s">
        <v>40</v>
      </c>
      <c r="L2251" s="165">
        <v>13</v>
      </c>
      <c r="M2251" s="134">
        <f t="shared" si="455"/>
        <v>26</v>
      </c>
      <c r="N2251" s="36">
        <f t="shared" si="456"/>
        <v>2</v>
      </c>
      <c r="O2251" s="135" t="str">
        <f t="shared" si="457"/>
        <v>Edge-13/Pro Mel-13</v>
      </c>
      <c r="P2251" s="186" t="str">
        <f t="shared" si="458"/>
        <v>OK</v>
      </c>
      <c r="Q2251" s="187">
        <f t="shared" si="459"/>
        <v>104</v>
      </c>
      <c r="R2251" s="150">
        <v>5</v>
      </c>
      <c r="S2251" s="187">
        <f t="shared" si="460"/>
        <v>520</v>
      </c>
      <c r="T2251" s="136" t="str">
        <f t="shared" si="461"/>
        <v>Elphinstone</v>
      </c>
      <c r="U2251" s="137">
        <f>IF(P2251="","",IF(N2251=1,"",IF(Q2251="","",IF(Q2251&lt;=100,100,IF(Table1[[#This Row],[Day]]="Wed",100,200)))))</f>
        <v>200</v>
      </c>
      <c r="V2251" s="137">
        <f t="shared" si="462"/>
        <v>1000</v>
      </c>
      <c r="W2251" s="137">
        <f t="shared" si="463"/>
        <v>800</v>
      </c>
      <c r="X2251" s="133">
        <f>100</f>
        <v>100</v>
      </c>
      <c r="Y2251" s="133">
        <f t="shared" si="464"/>
        <v>500</v>
      </c>
      <c r="Z2251" s="133">
        <f t="shared" si="465"/>
        <v>400</v>
      </c>
      <c r="AA2251" s="134" t="str">
        <f>TEXT(Table1[[#This Row],[Date]],"DDD")</f>
        <v>Sat</v>
      </c>
      <c r="AB2251" s="133" t="str">
        <f>IF(OR(G2251="Doomben",G2251="Eagle Farm"),"Q",IF(AND(Q2251&gt;1,Q2251&lt;55,Table1[[#This Row],[Source]]="Nat"),"Nat OK",IF(AND(Table1[[#This Row],[Source]]&lt;&gt;"Nat",Q2251&lt;55),"Poor &lt;55",IF(OR(G2251="Randwick",G2251="Flemington",G2251="Caulfield",G2251="Sandown Lake",G2251="Sandown Hill"),"Best","ave"))))</f>
        <v>Best</v>
      </c>
      <c r="AC2251" s="133">
        <f>IF(Q2251="","",IF(AB2251="Poor &lt;55",$AC$2*0.2%,IF(AND(AB2251="Q",AA2251&lt;&gt;"Wed"),$AC$2*0.4%,IF(AND(AB2251="Q",AA2251="Wed"),$AC$2*0.5%,IF(AND(AB2251="Ave",U2251=100),$AC$2*0.5%,IF(AND(AB2251="ave",U2251="",N2251=1,AG2251="Bush"),$AC$2*1%,IF(AND(AB2251="ave",U2251="",Q2251&gt;100),$AC$2*1.3%,IF(AND(AB2251="ave",U2251=""),$AC$2*1.2%,IF(AND(AB2251="Ave",U2251=200),$AC$2*1%,IF(AND(AB2251="Best",U2251=200),$AC$2*1.5%,IF(AND(AB2251="Best",U2251="",K2251&lt;&gt;"Pro Syd"),$AC$2*0.5%,IF(AND(AB2251="Best",U2251=""),$AC$2*1%,IF(AND(AB2251="Best",U2251=100,Table1[[#This Row],[State]]="NSW"),$AC$2*0.4%,IF(AND(AB2251="Best",U2251=100),$AC$2*1%,IF(Table1[[#This Row],[Adj]]="Nat OK",$AC$2*0.5%,"xxx")))))))))))))))</f>
        <v>150</v>
      </c>
      <c r="AD2251" s="133">
        <f t="shared" si="466"/>
        <v>750</v>
      </c>
      <c r="AE2251" s="133">
        <f t="shared" si="467"/>
        <v>600</v>
      </c>
      <c r="AF2251" s="133" t="str">
        <f>VLOOKUP(Table1[[#This Row],[Track]],$F$2672:$H$2715,2,FALSE)</f>
        <v>Vic</v>
      </c>
      <c r="AG2251" s="133" t="str">
        <f>VLOOKUP(Table1[[#This Row],[Track]],$F$2672:$H$2715,3,FALSE)</f>
        <v>-</v>
      </c>
      <c r="AH2251" s="133" t="str">
        <f>IF(Table1[[#This Row],[Date]]&lt;$AH$2,"",IF(Table1[[#This Row],[Date]]&lt;$AH$3,"Edge","Elite Combo"))</f>
        <v/>
      </c>
      <c r="AI2251" s="218">
        <f>Table1[[#This Row],[Time]]</f>
        <v>0.70694444444444449</v>
      </c>
      <c r="AJ2251" s="219" t="str">
        <f>Table1[[#This Row],[Track]]</f>
        <v>Flemington</v>
      </c>
      <c r="AK2251" s="216">
        <f>Table1[[#This Row],[Race ]]</f>
        <v>9</v>
      </c>
      <c r="AL2251" s="219">
        <f>Table1[[#This Row],[TAB]]</f>
        <v>11</v>
      </c>
      <c r="AM2251" s="219" t="str">
        <f>Table1[[#This Row],[Selection]]</f>
        <v>Elphinstone</v>
      </c>
      <c r="AN2251" s="220" t="str">
        <f>Table1[[#This Row],[Sources]]</f>
        <v>Edge-13/Pro Mel-13</v>
      </c>
      <c r="AO2251" s="219">
        <f>Table1[[#This Row],[Scale Bet]]</f>
        <v>150</v>
      </c>
    </row>
    <row r="2252" spans="5:41" ht="16.5" customHeight="1" x14ac:dyDescent="0.25">
      <c r="E2252" s="185">
        <v>45668</v>
      </c>
      <c r="F2252" s="35">
        <v>0.70694444444444449</v>
      </c>
      <c r="G2252" s="36" t="s">
        <v>157</v>
      </c>
      <c r="H2252" s="36">
        <v>9</v>
      </c>
      <c r="I2252" s="36">
        <v>11</v>
      </c>
      <c r="J2252" s="36" t="s">
        <v>155</v>
      </c>
      <c r="K2252" s="36" t="s">
        <v>18</v>
      </c>
      <c r="L2252" s="165">
        <v>13</v>
      </c>
      <c r="M2252" s="134" t="str">
        <f t="shared" si="455"/>
        <v/>
      </c>
      <c r="N2252" s="36" t="str">
        <f t="shared" si="456"/>
        <v/>
      </c>
      <c r="O2252" s="135" t="str">
        <f t="shared" si="457"/>
        <v/>
      </c>
      <c r="P2252" s="186" t="str">
        <f t="shared" si="458"/>
        <v>OK</v>
      </c>
      <c r="Q2252" s="187" t="str">
        <f t="shared" si="459"/>
        <v/>
      </c>
      <c r="R2252" s="150">
        <v>5</v>
      </c>
      <c r="S2252" s="187" t="str">
        <f t="shared" si="460"/>
        <v/>
      </c>
      <c r="T2252" s="136" t="str">
        <f t="shared" si="461"/>
        <v>Elphinstone</v>
      </c>
      <c r="U2252" s="137" t="str">
        <f>IF(P2252="","",IF(N2252=1,"",IF(Q2252="","",IF(Q2252&lt;=100,100,IF(Table1[[#This Row],[Day]]="Wed",100,200)))))</f>
        <v/>
      </c>
      <c r="V2252" s="137" t="str">
        <f t="shared" si="462"/>
        <v/>
      </c>
      <c r="W2252" s="137" t="str">
        <f t="shared" si="463"/>
        <v/>
      </c>
      <c r="X2252" s="133">
        <f>100</f>
        <v>100</v>
      </c>
      <c r="Y2252" s="133">
        <f t="shared" si="464"/>
        <v>500</v>
      </c>
      <c r="Z2252" s="133">
        <f t="shared" si="465"/>
        <v>400</v>
      </c>
      <c r="AA2252" s="134" t="str">
        <f>TEXT(Table1[[#This Row],[Date]],"DDD")</f>
        <v>Sat</v>
      </c>
      <c r="AB2252" s="133" t="str">
        <f>IF(OR(G2252="Doomben",G2252="Eagle Farm"),"Q",IF(AND(Q2252&gt;1,Q2252&lt;55,Table1[[#This Row],[Source]]="Nat"),"Nat OK",IF(AND(Table1[[#This Row],[Source]]&lt;&gt;"Nat",Q2252&lt;55),"Poor &lt;55",IF(OR(G2252="Randwick",G2252="Flemington",G2252="Caulfield",G2252="Sandown Lake",G2252="Sandown Hill"),"Best","ave"))))</f>
        <v>Best</v>
      </c>
      <c r="AC2252" s="133" t="str">
        <f>IF(Q2252="","",IF(AB2252="Poor &lt;55",$AC$2*0.2%,IF(AND(AB2252="Q",AA2252&lt;&gt;"Wed"),$AC$2*0.4%,IF(AND(AB2252="Q",AA2252="Wed"),$AC$2*0.5%,IF(AND(AB2252="Ave",U2252=100),$AC$2*0.5%,IF(AND(AB2252="ave",U2252="",N2252=1,AG2252="Bush"),$AC$2*1%,IF(AND(AB2252="ave",U2252="",Q2252&gt;100),$AC$2*1.3%,IF(AND(AB2252="ave",U2252=""),$AC$2*1.2%,IF(AND(AB2252="Ave",U2252=200),$AC$2*1%,IF(AND(AB2252="Best",U2252=200),$AC$2*1.5%,IF(AND(AB2252="Best",U2252="",K2252&lt;&gt;"Pro Syd"),$AC$2*0.5%,IF(AND(AB2252="Best",U2252=""),$AC$2*1%,IF(AND(AB2252="Best",U2252=100,Table1[[#This Row],[State]]="NSW"),$AC$2*0.4%,IF(AND(AB2252="Best",U2252=100),$AC$2*1%,IF(Table1[[#This Row],[Adj]]="Nat OK",$AC$2*0.5%,"xxx")))))))))))))))</f>
        <v/>
      </c>
      <c r="AD2252" s="133" t="str">
        <f t="shared" si="466"/>
        <v/>
      </c>
      <c r="AE2252" s="133" t="str">
        <f t="shared" si="467"/>
        <v/>
      </c>
      <c r="AF2252" s="133" t="str">
        <f>VLOOKUP(Table1[[#This Row],[Track]],$F$2672:$H$2715,2,FALSE)</f>
        <v>Vic</v>
      </c>
      <c r="AG2252" s="133" t="str">
        <f>VLOOKUP(Table1[[#This Row],[Track]],$F$2672:$H$2715,3,FALSE)</f>
        <v>-</v>
      </c>
      <c r="AH2252" s="133" t="str">
        <f>IF(Table1[[#This Row],[Date]]&lt;$AH$2,"",IF(Table1[[#This Row],[Date]]&lt;$AH$3,"Edge","Elite Combo"))</f>
        <v/>
      </c>
      <c r="AI2252" s="218">
        <f>Table1[[#This Row],[Time]]</f>
        <v>0.70694444444444449</v>
      </c>
      <c r="AJ2252" s="219" t="str">
        <f>Table1[[#This Row],[Track]]</f>
        <v>Flemington</v>
      </c>
      <c r="AK2252" s="216">
        <f>Table1[[#This Row],[Race ]]</f>
        <v>9</v>
      </c>
      <c r="AL2252" s="219">
        <f>Table1[[#This Row],[TAB]]</f>
        <v>11</v>
      </c>
      <c r="AM2252" s="219" t="str">
        <f>Table1[[#This Row],[Selection]]</f>
        <v>Elphinstone</v>
      </c>
      <c r="AN2252" s="220" t="str">
        <f>Table1[[#This Row],[Sources]]</f>
        <v/>
      </c>
      <c r="AO2252" s="219" t="str">
        <f>Table1[[#This Row],[Scale Bet]]</f>
        <v/>
      </c>
    </row>
    <row r="2253" spans="5:41" ht="16.5" customHeight="1" x14ac:dyDescent="0.25">
      <c r="E2253" s="185">
        <v>45675</v>
      </c>
      <c r="F2253" s="35">
        <v>0.51041666666666663</v>
      </c>
      <c r="G2253" s="36" t="s">
        <v>157</v>
      </c>
      <c r="H2253" s="36">
        <v>1</v>
      </c>
      <c r="I2253" s="36">
        <v>5</v>
      </c>
      <c r="J2253" s="36" t="s">
        <v>164</v>
      </c>
      <c r="K2253" s="36" t="s">
        <v>40</v>
      </c>
      <c r="L2253" s="165">
        <v>10</v>
      </c>
      <c r="M2253" s="134">
        <f t="shared" si="455"/>
        <v>20</v>
      </c>
      <c r="N2253" s="36">
        <f t="shared" si="456"/>
        <v>2</v>
      </c>
      <c r="O2253" s="135" t="str">
        <f t="shared" si="457"/>
        <v>Edge-10/Pro Mel-10</v>
      </c>
      <c r="P2253" s="186" t="str">
        <f t="shared" si="458"/>
        <v>OK</v>
      </c>
      <c r="Q2253" s="187">
        <f t="shared" si="459"/>
        <v>80</v>
      </c>
      <c r="R2253" s="150"/>
      <c r="S2253" s="187" t="str">
        <f t="shared" si="460"/>
        <v/>
      </c>
      <c r="T2253" s="136" t="str">
        <f t="shared" si="461"/>
        <v>Mollynickers</v>
      </c>
      <c r="U2253" s="137">
        <f>IF(P2253="","",IF(N2253=1,"",IF(Q2253="","",IF(Q2253&lt;=100,100,IF(Table1[[#This Row],[Day]]="Wed",100,200)))))</f>
        <v>100</v>
      </c>
      <c r="V2253" s="137" t="str">
        <f t="shared" si="462"/>
        <v/>
      </c>
      <c r="W2253" s="137">
        <f t="shared" si="463"/>
        <v>-100</v>
      </c>
      <c r="X2253" s="133">
        <f>100</f>
        <v>100</v>
      </c>
      <c r="Y2253" s="133" t="str">
        <f t="shared" si="464"/>
        <v/>
      </c>
      <c r="Z2253" s="133">
        <f t="shared" si="465"/>
        <v>-100</v>
      </c>
      <c r="AA2253" s="134" t="str">
        <f>TEXT(Table1[[#This Row],[Date]],"DDD")</f>
        <v>Sat</v>
      </c>
      <c r="AB2253" s="133" t="str">
        <f>IF(OR(G2253="Doomben",G2253="Eagle Farm"),"Q",IF(AND(Q2253&gt;1,Q2253&lt;55,Table1[[#This Row],[Source]]="Nat"),"Nat OK",IF(AND(Table1[[#This Row],[Source]]&lt;&gt;"Nat",Q2253&lt;55),"Poor &lt;55",IF(OR(G2253="Randwick",G2253="Flemington",G2253="Caulfield",G2253="Sandown Lake",G2253="Sandown Hill"),"Best","ave"))))</f>
        <v>Best</v>
      </c>
      <c r="AC2253" s="133">
        <f>IF(Q2253="","",IF(AB2253="Poor &lt;55",$AC$2*0.2%,IF(AND(AB2253="Q",AA2253&lt;&gt;"Wed"),$AC$2*0.4%,IF(AND(AB2253="Q",AA2253="Wed"),$AC$2*0.5%,IF(AND(AB2253="Ave",U2253=100),$AC$2*0.5%,IF(AND(AB2253="ave",U2253="",N2253=1,AG2253="Bush"),$AC$2*1%,IF(AND(AB2253="ave",U2253="",Q2253&gt;100),$AC$2*1.3%,IF(AND(AB2253="ave",U2253=""),$AC$2*1.2%,IF(AND(AB2253="Ave",U2253=200),$AC$2*1%,IF(AND(AB2253="Best",U2253=200),$AC$2*1.5%,IF(AND(AB2253="Best",U2253="",K2253&lt;&gt;"Pro Syd"),$AC$2*0.5%,IF(AND(AB2253="Best",U2253=""),$AC$2*1%,IF(AND(AB2253="Best",U2253=100,Table1[[#This Row],[State]]="NSW"),$AC$2*0.4%,IF(AND(AB2253="Best",U2253=100),$AC$2*1%,IF(Table1[[#This Row],[Adj]]="Nat OK",$AC$2*0.5%,"xxx")))))))))))))))</f>
        <v>100</v>
      </c>
      <c r="AD2253" s="133" t="str">
        <f t="shared" si="466"/>
        <v/>
      </c>
      <c r="AE2253" s="133">
        <f t="shared" si="467"/>
        <v>-100</v>
      </c>
      <c r="AF2253" s="133" t="str">
        <f>VLOOKUP(Table1[[#This Row],[Track]],$F$2672:$H$2715,2,FALSE)</f>
        <v>Vic</v>
      </c>
      <c r="AG2253" s="133" t="str">
        <f>VLOOKUP(Table1[[#This Row],[Track]],$F$2672:$H$2715,3,FALSE)</f>
        <v>-</v>
      </c>
      <c r="AH2253" s="133" t="str">
        <f>IF(Table1[[#This Row],[Date]]&lt;$AH$2,"",IF(Table1[[#This Row],[Date]]&lt;$AH$3,"Edge","Elite Combo"))</f>
        <v/>
      </c>
      <c r="AI2253" s="218">
        <f>Table1[[#This Row],[Time]]</f>
        <v>0.51041666666666663</v>
      </c>
      <c r="AJ2253" s="219" t="str">
        <f>Table1[[#This Row],[Track]]</f>
        <v>Flemington</v>
      </c>
      <c r="AK2253" s="216">
        <f>Table1[[#This Row],[Race ]]</f>
        <v>1</v>
      </c>
      <c r="AL2253" s="219">
        <f>Table1[[#This Row],[TAB]]</f>
        <v>5</v>
      </c>
      <c r="AM2253" s="219" t="str">
        <f>Table1[[#This Row],[Selection]]</f>
        <v>Mollynickers</v>
      </c>
      <c r="AN2253" s="220" t="str">
        <f>Table1[[#This Row],[Sources]]</f>
        <v>Edge-10/Pro Mel-10</v>
      </c>
      <c r="AO2253" s="219">
        <f>Table1[[#This Row],[Scale Bet]]</f>
        <v>100</v>
      </c>
    </row>
    <row r="2254" spans="5:41" ht="16.5" customHeight="1" x14ac:dyDescent="0.25">
      <c r="E2254" s="185">
        <v>45675</v>
      </c>
      <c r="F2254" s="35">
        <v>0.51041666666666663</v>
      </c>
      <c r="G2254" s="36" t="s">
        <v>157</v>
      </c>
      <c r="H2254" s="36">
        <v>1</v>
      </c>
      <c r="I2254" s="36">
        <v>5</v>
      </c>
      <c r="J2254" s="36" t="s">
        <v>164</v>
      </c>
      <c r="K2254" s="36" t="s">
        <v>18</v>
      </c>
      <c r="L2254" s="165">
        <v>10</v>
      </c>
      <c r="M2254" s="134" t="str">
        <f t="shared" si="455"/>
        <v/>
      </c>
      <c r="N2254" s="36" t="str">
        <f t="shared" si="456"/>
        <v/>
      </c>
      <c r="O2254" s="135" t="str">
        <f t="shared" si="457"/>
        <v/>
      </c>
      <c r="P2254" s="186" t="str">
        <f t="shared" si="458"/>
        <v>OK</v>
      </c>
      <c r="Q2254" s="187" t="str">
        <f t="shared" si="459"/>
        <v/>
      </c>
      <c r="R2254" s="150"/>
      <c r="S2254" s="187" t="str">
        <f t="shared" si="460"/>
        <v/>
      </c>
      <c r="T2254" s="136" t="str">
        <f t="shared" si="461"/>
        <v>Mollynickers</v>
      </c>
      <c r="U2254" s="137" t="str">
        <f>IF(P2254="","",IF(N2254=1,"",IF(Q2254="","",IF(Q2254&lt;=100,100,IF(Table1[[#This Row],[Day]]="Wed",100,200)))))</f>
        <v/>
      </c>
      <c r="V2254" s="137" t="str">
        <f t="shared" si="462"/>
        <v/>
      </c>
      <c r="W2254" s="137" t="str">
        <f t="shared" si="463"/>
        <v/>
      </c>
      <c r="X2254" s="133">
        <f>100</f>
        <v>100</v>
      </c>
      <c r="Y2254" s="133" t="str">
        <f t="shared" si="464"/>
        <v/>
      </c>
      <c r="Z2254" s="133">
        <f t="shared" si="465"/>
        <v>-100</v>
      </c>
      <c r="AA2254" s="134" t="str">
        <f>TEXT(Table1[[#This Row],[Date]],"DDD")</f>
        <v>Sat</v>
      </c>
      <c r="AB2254" s="133" t="str">
        <f>IF(OR(G2254="Doomben",G2254="Eagle Farm"),"Q",IF(AND(Q2254&gt;1,Q2254&lt;55,Table1[[#This Row],[Source]]="Nat"),"Nat OK",IF(AND(Table1[[#This Row],[Source]]&lt;&gt;"Nat",Q2254&lt;55),"Poor &lt;55",IF(OR(G2254="Randwick",G2254="Flemington",G2254="Caulfield",G2254="Sandown Lake",G2254="Sandown Hill"),"Best","ave"))))</f>
        <v>Best</v>
      </c>
      <c r="AC2254" s="133" t="str">
        <f>IF(Q2254="","",IF(AB2254="Poor &lt;55",$AC$2*0.2%,IF(AND(AB2254="Q",AA2254&lt;&gt;"Wed"),$AC$2*0.4%,IF(AND(AB2254="Q",AA2254="Wed"),$AC$2*0.5%,IF(AND(AB2254="Ave",U2254=100),$AC$2*0.5%,IF(AND(AB2254="ave",U2254="",N2254=1,AG2254="Bush"),$AC$2*1%,IF(AND(AB2254="ave",U2254="",Q2254&gt;100),$AC$2*1.3%,IF(AND(AB2254="ave",U2254=""),$AC$2*1.2%,IF(AND(AB2254="Ave",U2254=200),$AC$2*1%,IF(AND(AB2254="Best",U2254=200),$AC$2*1.5%,IF(AND(AB2254="Best",U2254="",K2254&lt;&gt;"Pro Syd"),$AC$2*0.5%,IF(AND(AB2254="Best",U2254=""),$AC$2*1%,IF(AND(AB2254="Best",U2254=100,Table1[[#This Row],[State]]="NSW"),$AC$2*0.4%,IF(AND(AB2254="Best",U2254=100),$AC$2*1%,IF(Table1[[#This Row],[Adj]]="Nat OK",$AC$2*0.5%,"xxx")))))))))))))))</f>
        <v/>
      </c>
      <c r="AD2254" s="133" t="str">
        <f t="shared" si="466"/>
        <v/>
      </c>
      <c r="AE2254" s="133" t="str">
        <f t="shared" si="467"/>
        <v/>
      </c>
      <c r="AF2254" s="133" t="str">
        <f>VLOOKUP(Table1[[#This Row],[Track]],$F$2672:$H$2715,2,FALSE)</f>
        <v>Vic</v>
      </c>
      <c r="AG2254" s="133" t="str">
        <f>VLOOKUP(Table1[[#This Row],[Track]],$F$2672:$H$2715,3,FALSE)</f>
        <v>-</v>
      </c>
      <c r="AH2254" s="133" t="str">
        <f>IF(Table1[[#This Row],[Date]]&lt;$AH$2,"",IF(Table1[[#This Row],[Date]]&lt;$AH$3,"Edge","Elite Combo"))</f>
        <v/>
      </c>
      <c r="AI2254" s="218">
        <f>Table1[[#This Row],[Time]]</f>
        <v>0.51041666666666663</v>
      </c>
      <c r="AJ2254" s="219" t="str">
        <f>Table1[[#This Row],[Track]]</f>
        <v>Flemington</v>
      </c>
      <c r="AK2254" s="216">
        <f>Table1[[#This Row],[Race ]]</f>
        <v>1</v>
      </c>
      <c r="AL2254" s="219">
        <f>Table1[[#This Row],[TAB]]</f>
        <v>5</v>
      </c>
      <c r="AM2254" s="219" t="str">
        <f>Table1[[#This Row],[Selection]]</f>
        <v>Mollynickers</v>
      </c>
      <c r="AN2254" s="220" t="str">
        <f>Table1[[#This Row],[Sources]]</f>
        <v/>
      </c>
      <c r="AO2254" s="219" t="str">
        <f>Table1[[#This Row],[Scale Bet]]</f>
        <v/>
      </c>
    </row>
    <row r="2255" spans="5:41" ht="16.5" customHeight="1" x14ac:dyDescent="0.25">
      <c r="E2255" s="185">
        <v>45675</v>
      </c>
      <c r="F2255" s="35">
        <v>0.51041666666666663</v>
      </c>
      <c r="G2255" s="36" t="s">
        <v>157</v>
      </c>
      <c r="H2255" s="36">
        <v>1</v>
      </c>
      <c r="I2255" s="36">
        <v>4</v>
      </c>
      <c r="J2255" s="36" t="s">
        <v>163</v>
      </c>
      <c r="K2255" s="36" t="s">
        <v>40</v>
      </c>
      <c r="L2255" s="165">
        <v>10</v>
      </c>
      <c r="M2255" s="134">
        <f t="shared" si="455"/>
        <v>23</v>
      </c>
      <c r="N2255" s="36">
        <f t="shared" si="456"/>
        <v>2</v>
      </c>
      <c r="O2255" s="135" t="str">
        <f t="shared" si="457"/>
        <v>Edge-10/Pro Mel-13</v>
      </c>
      <c r="P2255" s="186" t="str">
        <f t="shared" si="458"/>
        <v>OK</v>
      </c>
      <c r="Q2255" s="187">
        <f t="shared" si="459"/>
        <v>92</v>
      </c>
      <c r="R2255" s="150"/>
      <c r="S2255" s="187" t="str">
        <f t="shared" si="460"/>
        <v/>
      </c>
      <c r="T2255" s="136" t="str">
        <f t="shared" si="461"/>
        <v>Wings Of Song</v>
      </c>
      <c r="U2255" s="137">
        <f>IF(P2255="","",IF(N2255=1,"",IF(Q2255="","",IF(Q2255&lt;=100,100,IF(Table1[[#This Row],[Day]]="Wed",100,200)))))</f>
        <v>100</v>
      </c>
      <c r="V2255" s="137" t="str">
        <f t="shared" si="462"/>
        <v/>
      </c>
      <c r="W2255" s="137">
        <f t="shared" si="463"/>
        <v>-100</v>
      </c>
      <c r="X2255" s="133">
        <f>100</f>
        <v>100</v>
      </c>
      <c r="Y2255" s="133" t="str">
        <f t="shared" si="464"/>
        <v/>
      </c>
      <c r="Z2255" s="133">
        <f t="shared" si="465"/>
        <v>-100</v>
      </c>
      <c r="AA2255" s="134" t="str">
        <f>TEXT(Table1[[#This Row],[Date]],"DDD")</f>
        <v>Sat</v>
      </c>
      <c r="AB2255" s="133" t="str">
        <f>IF(OR(G2255="Doomben",G2255="Eagle Farm"),"Q",IF(AND(Q2255&gt;1,Q2255&lt;55,Table1[[#This Row],[Source]]="Nat"),"Nat OK",IF(AND(Table1[[#This Row],[Source]]&lt;&gt;"Nat",Q2255&lt;55),"Poor &lt;55",IF(OR(G2255="Randwick",G2255="Flemington",G2255="Caulfield",G2255="Sandown Lake",G2255="Sandown Hill"),"Best","ave"))))</f>
        <v>Best</v>
      </c>
      <c r="AC2255" s="133">
        <f>IF(Q2255="","",IF(AB2255="Poor &lt;55",$AC$2*0.2%,IF(AND(AB2255="Q",AA2255&lt;&gt;"Wed"),$AC$2*0.4%,IF(AND(AB2255="Q",AA2255="Wed"),$AC$2*0.5%,IF(AND(AB2255="Ave",U2255=100),$AC$2*0.5%,IF(AND(AB2255="ave",U2255="",N2255=1,AG2255="Bush"),$AC$2*1%,IF(AND(AB2255="ave",U2255="",Q2255&gt;100),$AC$2*1.3%,IF(AND(AB2255="ave",U2255=""),$AC$2*1.2%,IF(AND(AB2255="Ave",U2255=200),$AC$2*1%,IF(AND(AB2255="Best",U2255=200),$AC$2*1.5%,IF(AND(AB2255="Best",U2255="",K2255&lt;&gt;"Pro Syd"),$AC$2*0.5%,IF(AND(AB2255="Best",U2255=""),$AC$2*1%,IF(AND(AB2255="Best",U2255=100,Table1[[#This Row],[State]]="NSW"),$AC$2*0.4%,IF(AND(AB2255="Best",U2255=100),$AC$2*1%,IF(Table1[[#This Row],[Adj]]="Nat OK",$AC$2*0.5%,"xxx")))))))))))))))</f>
        <v>100</v>
      </c>
      <c r="AD2255" s="133" t="str">
        <f t="shared" si="466"/>
        <v/>
      </c>
      <c r="AE2255" s="133">
        <f t="shared" si="467"/>
        <v>-100</v>
      </c>
      <c r="AF2255" s="133" t="str">
        <f>VLOOKUP(Table1[[#This Row],[Track]],$F$2672:$H$2715,2,FALSE)</f>
        <v>Vic</v>
      </c>
      <c r="AG2255" s="133" t="str">
        <f>VLOOKUP(Table1[[#This Row],[Track]],$F$2672:$H$2715,3,FALSE)</f>
        <v>-</v>
      </c>
      <c r="AH2255" s="133" t="str">
        <f>IF(Table1[[#This Row],[Date]]&lt;$AH$2,"",IF(Table1[[#This Row],[Date]]&lt;$AH$3,"Edge","Elite Combo"))</f>
        <v/>
      </c>
      <c r="AI2255" s="218">
        <f>Table1[[#This Row],[Time]]</f>
        <v>0.51041666666666663</v>
      </c>
      <c r="AJ2255" s="219" t="str">
        <f>Table1[[#This Row],[Track]]</f>
        <v>Flemington</v>
      </c>
      <c r="AK2255" s="216">
        <f>Table1[[#This Row],[Race ]]</f>
        <v>1</v>
      </c>
      <c r="AL2255" s="219">
        <f>Table1[[#This Row],[TAB]]</f>
        <v>4</v>
      </c>
      <c r="AM2255" s="219" t="str">
        <f>Table1[[#This Row],[Selection]]</f>
        <v>Wings Of Song</v>
      </c>
      <c r="AN2255" s="220" t="str">
        <f>Table1[[#This Row],[Sources]]</f>
        <v>Edge-10/Pro Mel-13</v>
      </c>
      <c r="AO2255" s="219">
        <f>Table1[[#This Row],[Scale Bet]]</f>
        <v>100</v>
      </c>
    </row>
    <row r="2256" spans="5:41" ht="16.5" customHeight="1" x14ac:dyDescent="0.25">
      <c r="E2256" s="185">
        <v>45675</v>
      </c>
      <c r="F2256" s="35">
        <v>0.51041666666666663</v>
      </c>
      <c r="G2256" s="36" t="s">
        <v>157</v>
      </c>
      <c r="H2256" s="36">
        <v>1</v>
      </c>
      <c r="I2256" s="36">
        <v>4</v>
      </c>
      <c r="J2256" s="36" t="s">
        <v>163</v>
      </c>
      <c r="K2256" s="36" t="s">
        <v>18</v>
      </c>
      <c r="L2256" s="165">
        <v>13</v>
      </c>
      <c r="M2256" s="134" t="str">
        <f t="shared" si="455"/>
        <v/>
      </c>
      <c r="N2256" s="36" t="str">
        <f t="shared" si="456"/>
        <v/>
      </c>
      <c r="O2256" s="135" t="str">
        <f t="shared" si="457"/>
        <v/>
      </c>
      <c r="P2256" s="186" t="str">
        <f t="shared" si="458"/>
        <v>OK</v>
      </c>
      <c r="Q2256" s="187" t="str">
        <f t="shared" si="459"/>
        <v/>
      </c>
      <c r="R2256" s="150"/>
      <c r="S2256" s="187" t="str">
        <f t="shared" si="460"/>
        <v/>
      </c>
      <c r="T2256" s="136" t="str">
        <f t="shared" si="461"/>
        <v>Wings Of Song</v>
      </c>
      <c r="U2256" s="137" t="str">
        <f>IF(P2256="","",IF(N2256=1,"",IF(Q2256="","",IF(Q2256&lt;=100,100,IF(Table1[[#This Row],[Day]]="Wed",100,200)))))</f>
        <v/>
      </c>
      <c r="V2256" s="137" t="str">
        <f t="shared" si="462"/>
        <v/>
      </c>
      <c r="W2256" s="137" t="str">
        <f t="shared" si="463"/>
        <v/>
      </c>
      <c r="X2256" s="133">
        <f>100</f>
        <v>100</v>
      </c>
      <c r="Y2256" s="133" t="str">
        <f t="shared" si="464"/>
        <v/>
      </c>
      <c r="Z2256" s="133">
        <f t="shared" si="465"/>
        <v>-100</v>
      </c>
      <c r="AA2256" s="134" t="str">
        <f>TEXT(Table1[[#This Row],[Date]],"DDD")</f>
        <v>Sat</v>
      </c>
      <c r="AB2256" s="133" t="str">
        <f>IF(OR(G2256="Doomben",G2256="Eagle Farm"),"Q",IF(AND(Q2256&gt;1,Q2256&lt;55,Table1[[#This Row],[Source]]="Nat"),"Nat OK",IF(AND(Table1[[#This Row],[Source]]&lt;&gt;"Nat",Q2256&lt;55),"Poor &lt;55",IF(OR(G2256="Randwick",G2256="Flemington",G2256="Caulfield",G2256="Sandown Lake",G2256="Sandown Hill"),"Best","ave"))))</f>
        <v>Best</v>
      </c>
      <c r="AC2256" s="133" t="str">
        <f>IF(Q2256="","",IF(AB2256="Poor &lt;55",$AC$2*0.2%,IF(AND(AB2256="Q",AA2256&lt;&gt;"Wed"),$AC$2*0.4%,IF(AND(AB2256="Q",AA2256="Wed"),$AC$2*0.5%,IF(AND(AB2256="Ave",U2256=100),$AC$2*0.5%,IF(AND(AB2256="ave",U2256="",N2256=1,AG2256="Bush"),$AC$2*1%,IF(AND(AB2256="ave",U2256="",Q2256&gt;100),$AC$2*1.3%,IF(AND(AB2256="ave",U2256=""),$AC$2*1.2%,IF(AND(AB2256="Ave",U2256=200),$AC$2*1%,IF(AND(AB2256="Best",U2256=200),$AC$2*1.5%,IF(AND(AB2256="Best",U2256="",K2256&lt;&gt;"Pro Syd"),$AC$2*0.5%,IF(AND(AB2256="Best",U2256=""),$AC$2*1%,IF(AND(AB2256="Best",U2256=100,Table1[[#This Row],[State]]="NSW"),$AC$2*0.4%,IF(AND(AB2256="Best",U2256=100),$AC$2*1%,IF(Table1[[#This Row],[Adj]]="Nat OK",$AC$2*0.5%,"xxx")))))))))))))))</f>
        <v/>
      </c>
      <c r="AD2256" s="133" t="str">
        <f t="shared" si="466"/>
        <v/>
      </c>
      <c r="AE2256" s="133" t="str">
        <f t="shared" si="467"/>
        <v/>
      </c>
      <c r="AF2256" s="133" t="str">
        <f>VLOOKUP(Table1[[#This Row],[Track]],$F$2672:$H$2715,2,FALSE)</f>
        <v>Vic</v>
      </c>
      <c r="AG2256" s="133" t="str">
        <f>VLOOKUP(Table1[[#This Row],[Track]],$F$2672:$H$2715,3,FALSE)</f>
        <v>-</v>
      </c>
      <c r="AH2256" s="133" t="str">
        <f>IF(Table1[[#This Row],[Date]]&lt;$AH$2,"",IF(Table1[[#This Row],[Date]]&lt;$AH$3,"Edge","Elite Combo"))</f>
        <v/>
      </c>
      <c r="AI2256" s="218">
        <f>Table1[[#This Row],[Time]]</f>
        <v>0.51041666666666663</v>
      </c>
      <c r="AJ2256" s="219" t="str">
        <f>Table1[[#This Row],[Track]]</f>
        <v>Flemington</v>
      </c>
      <c r="AK2256" s="216">
        <f>Table1[[#This Row],[Race ]]</f>
        <v>1</v>
      </c>
      <c r="AL2256" s="219">
        <f>Table1[[#This Row],[TAB]]</f>
        <v>4</v>
      </c>
      <c r="AM2256" s="219" t="str">
        <f>Table1[[#This Row],[Selection]]</f>
        <v>Wings Of Song</v>
      </c>
      <c r="AN2256" s="220" t="str">
        <f>Table1[[#This Row],[Sources]]</f>
        <v/>
      </c>
      <c r="AO2256" s="219" t="str">
        <f>Table1[[#This Row],[Scale Bet]]</f>
        <v/>
      </c>
    </row>
    <row r="2257" spans="5:41" ht="16.5" customHeight="1" x14ac:dyDescent="0.25">
      <c r="E2257" s="185">
        <v>45675</v>
      </c>
      <c r="F2257" s="35">
        <v>0.55555555555555558</v>
      </c>
      <c r="G2257" s="36" t="s">
        <v>157</v>
      </c>
      <c r="H2257" s="36">
        <v>3</v>
      </c>
      <c r="I2257" s="36">
        <v>1</v>
      </c>
      <c r="J2257" s="36" t="s">
        <v>549</v>
      </c>
      <c r="K2257" s="36" t="s">
        <v>1</v>
      </c>
      <c r="L2257" s="165">
        <v>10</v>
      </c>
      <c r="M2257" s="134">
        <f t="shared" si="455"/>
        <v>23</v>
      </c>
      <c r="N2257" s="36">
        <f t="shared" si="456"/>
        <v>2</v>
      </c>
      <c r="O2257" s="135" t="str">
        <f t="shared" si="457"/>
        <v>E4-10/Nat-13</v>
      </c>
      <c r="P2257" s="186" t="str">
        <f t="shared" si="458"/>
        <v>OK</v>
      </c>
      <c r="Q2257" s="187">
        <f t="shared" si="459"/>
        <v>92</v>
      </c>
      <c r="R2257" s="150"/>
      <c r="S2257" s="187" t="str">
        <f t="shared" si="460"/>
        <v/>
      </c>
      <c r="T2257" s="136" t="str">
        <f t="shared" si="461"/>
        <v>Centennial Park</v>
      </c>
      <c r="U2257" s="137">
        <f>IF(P2257="","",IF(N2257=1,"",IF(Q2257="","",IF(Q2257&lt;=100,100,IF(Table1[[#This Row],[Day]]="Wed",100,200)))))</f>
        <v>100</v>
      </c>
      <c r="V2257" s="137" t="str">
        <f t="shared" si="462"/>
        <v/>
      </c>
      <c r="W2257" s="137">
        <f t="shared" si="463"/>
        <v>-100</v>
      </c>
      <c r="X2257" s="133">
        <f>100</f>
        <v>100</v>
      </c>
      <c r="Y2257" s="133" t="str">
        <f t="shared" si="464"/>
        <v/>
      </c>
      <c r="Z2257" s="133">
        <f t="shared" si="465"/>
        <v>-100</v>
      </c>
      <c r="AA2257" s="134" t="str">
        <f>TEXT(Table1[[#This Row],[Date]],"DDD")</f>
        <v>Sat</v>
      </c>
      <c r="AB2257" s="133" t="str">
        <f>IF(OR(G2257="Doomben",G2257="Eagle Farm"),"Q",IF(AND(Q2257&gt;1,Q2257&lt;55,Table1[[#This Row],[Source]]="Nat"),"Nat OK",IF(AND(Table1[[#This Row],[Source]]&lt;&gt;"Nat",Q2257&lt;55),"Poor &lt;55",IF(OR(G2257="Randwick",G2257="Flemington",G2257="Caulfield",G2257="Sandown Lake",G2257="Sandown Hill"),"Best","ave"))))</f>
        <v>Best</v>
      </c>
      <c r="AC2257" s="133">
        <f>IF(Q2257="","",IF(AB2257="Poor &lt;55",$AC$2*0.2%,IF(AND(AB2257="Q",AA2257&lt;&gt;"Wed"),$AC$2*0.4%,IF(AND(AB2257="Q",AA2257="Wed"),$AC$2*0.5%,IF(AND(AB2257="Ave",U2257=100),$AC$2*0.5%,IF(AND(AB2257="ave",U2257="",N2257=1,AG2257="Bush"),$AC$2*1%,IF(AND(AB2257="ave",U2257="",Q2257&gt;100),$AC$2*1.3%,IF(AND(AB2257="ave",U2257=""),$AC$2*1.2%,IF(AND(AB2257="Ave",U2257=200),$AC$2*1%,IF(AND(AB2257="Best",U2257=200),$AC$2*1.5%,IF(AND(AB2257="Best",U2257="",K2257&lt;&gt;"Pro Syd"),$AC$2*0.5%,IF(AND(AB2257="Best",U2257=""),$AC$2*1%,IF(AND(AB2257="Best",U2257=100,Table1[[#This Row],[State]]="NSW"),$AC$2*0.4%,IF(AND(AB2257="Best",U2257=100),$AC$2*1%,IF(Table1[[#This Row],[Adj]]="Nat OK",$AC$2*0.5%,"xxx")))))))))))))))</f>
        <v>100</v>
      </c>
      <c r="AD2257" s="133" t="str">
        <f t="shared" si="466"/>
        <v/>
      </c>
      <c r="AE2257" s="133">
        <f t="shared" si="467"/>
        <v>-100</v>
      </c>
      <c r="AF2257" s="133" t="str">
        <f>VLOOKUP(Table1[[#This Row],[Track]],$F$2672:$H$2715,2,FALSE)</f>
        <v>Vic</v>
      </c>
      <c r="AG2257" s="133" t="str">
        <f>VLOOKUP(Table1[[#This Row],[Track]],$F$2672:$H$2715,3,FALSE)</f>
        <v>-</v>
      </c>
      <c r="AH2257" s="133" t="str">
        <f>IF(Table1[[#This Row],[Date]]&lt;$AH$2,"",IF(Table1[[#This Row],[Date]]&lt;$AH$3,"Edge","Elite Combo"))</f>
        <v/>
      </c>
      <c r="AI2257" s="218">
        <f>Table1[[#This Row],[Time]]</f>
        <v>0.55555555555555558</v>
      </c>
      <c r="AJ2257" s="219" t="str">
        <f>Table1[[#This Row],[Track]]</f>
        <v>Flemington</v>
      </c>
      <c r="AK2257" s="216">
        <f>Table1[[#This Row],[Race ]]</f>
        <v>3</v>
      </c>
      <c r="AL2257" s="219">
        <f>Table1[[#This Row],[TAB]]</f>
        <v>1</v>
      </c>
      <c r="AM2257" s="219" t="str">
        <f>Table1[[#This Row],[Selection]]</f>
        <v>Centennial Park</v>
      </c>
      <c r="AN2257" s="220" t="str">
        <f>Table1[[#This Row],[Sources]]</f>
        <v>E4-10/Nat-13</v>
      </c>
      <c r="AO2257" s="219">
        <f>Table1[[#This Row],[Scale Bet]]</f>
        <v>100</v>
      </c>
    </row>
    <row r="2258" spans="5:41" ht="16.5" customHeight="1" x14ac:dyDescent="0.25">
      <c r="E2258" s="185">
        <v>45675</v>
      </c>
      <c r="F2258" s="35">
        <v>0.55555555555555558</v>
      </c>
      <c r="G2258" s="36" t="s">
        <v>157</v>
      </c>
      <c r="H2258" s="36">
        <v>3</v>
      </c>
      <c r="I2258" s="36">
        <v>1</v>
      </c>
      <c r="J2258" s="36" t="s">
        <v>549</v>
      </c>
      <c r="K2258" s="36" t="s">
        <v>13</v>
      </c>
      <c r="L2258" s="165">
        <v>13</v>
      </c>
      <c r="M2258" s="134" t="str">
        <f t="shared" si="455"/>
        <v/>
      </c>
      <c r="N2258" s="36" t="str">
        <f t="shared" si="456"/>
        <v/>
      </c>
      <c r="O2258" s="135" t="str">
        <f t="shared" si="457"/>
        <v/>
      </c>
      <c r="P2258" s="186" t="str">
        <f t="shared" si="458"/>
        <v>OK</v>
      </c>
      <c r="Q2258" s="187" t="str">
        <f t="shared" si="459"/>
        <v/>
      </c>
      <c r="R2258" s="150"/>
      <c r="S2258" s="187" t="str">
        <f t="shared" si="460"/>
        <v/>
      </c>
      <c r="T2258" s="136" t="str">
        <f t="shared" si="461"/>
        <v>Centennial Park</v>
      </c>
      <c r="U2258" s="137" t="str">
        <f>IF(P2258="","",IF(N2258=1,"",IF(Q2258="","",IF(Q2258&lt;=100,100,IF(Table1[[#This Row],[Day]]="Wed",100,200)))))</f>
        <v/>
      </c>
      <c r="V2258" s="137" t="str">
        <f t="shared" si="462"/>
        <v/>
      </c>
      <c r="W2258" s="137" t="str">
        <f t="shared" si="463"/>
        <v/>
      </c>
      <c r="X2258" s="133">
        <f>100</f>
        <v>100</v>
      </c>
      <c r="Y2258" s="133" t="str">
        <f t="shared" si="464"/>
        <v/>
      </c>
      <c r="Z2258" s="133">
        <f t="shared" si="465"/>
        <v>-100</v>
      </c>
      <c r="AA2258" s="134" t="str">
        <f>TEXT(Table1[[#This Row],[Date]],"DDD")</f>
        <v>Sat</v>
      </c>
      <c r="AB2258" s="133" t="str">
        <f>IF(OR(G2258="Doomben",G2258="Eagle Farm"),"Q",IF(AND(Q2258&gt;1,Q2258&lt;55,Table1[[#This Row],[Source]]="Nat"),"Nat OK",IF(AND(Table1[[#This Row],[Source]]&lt;&gt;"Nat",Q2258&lt;55),"Poor &lt;55",IF(OR(G2258="Randwick",G2258="Flemington",G2258="Caulfield",G2258="Sandown Lake",G2258="Sandown Hill"),"Best","ave"))))</f>
        <v>Best</v>
      </c>
      <c r="AC2258" s="133" t="str">
        <f>IF(Q2258="","",IF(AB2258="Poor &lt;55",$AC$2*0.2%,IF(AND(AB2258="Q",AA2258&lt;&gt;"Wed"),$AC$2*0.4%,IF(AND(AB2258="Q",AA2258="Wed"),$AC$2*0.5%,IF(AND(AB2258="Ave",U2258=100),$AC$2*0.5%,IF(AND(AB2258="ave",U2258="",N2258=1,AG2258="Bush"),$AC$2*1%,IF(AND(AB2258="ave",U2258="",Q2258&gt;100),$AC$2*1.3%,IF(AND(AB2258="ave",U2258=""),$AC$2*1.2%,IF(AND(AB2258="Ave",U2258=200),$AC$2*1%,IF(AND(AB2258="Best",U2258=200),$AC$2*1.5%,IF(AND(AB2258="Best",U2258="",K2258&lt;&gt;"Pro Syd"),$AC$2*0.5%,IF(AND(AB2258="Best",U2258=""),$AC$2*1%,IF(AND(AB2258="Best",U2258=100,Table1[[#This Row],[State]]="NSW"),$AC$2*0.4%,IF(AND(AB2258="Best",U2258=100),$AC$2*1%,IF(Table1[[#This Row],[Adj]]="Nat OK",$AC$2*0.5%,"xxx")))))))))))))))</f>
        <v/>
      </c>
      <c r="AD2258" s="133" t="str">
        <f t="shared" si="466"/>
        <v/>
      </c>
      <c r="AE2258" s="133" t="str">
        <f t="shared" si="467"/>
        <v/>
      </c>
      <c r="AF2258" s="133" t="str">
        <f>VLOOKUP(Table1[[#This Row],[Track]],$F$2672:$H$2715,2,FALSE)</f>
        <v>Vic</v>
      </c>
      <c r="AG2258" s="133" t="str">
        <f>VLOOKUP(Table1[[#This Row],[Track]],$F$2672:$H$2715,3,FALSE)</f>
        <v>-</v>
      </c>
      <c r="AH2258" s="133" t="str">
        <f>IF(Table1[[#This Row],[Date]]&lt;$AH$2,"",IF(Table1[[#This Row],[Date]]&lt;$AH$3,"Edge","Elite Combo"))</f>
        <v/>
      </c>
      <c r="AI2258" s="218">
        <f>Table1[[#This Row],[Time]]</f>
        <v>0.55555555555555558</v>
      </c>
      <c r="AJ2258" s="219" t="str">
        <f>Table1[[#This Row],[Track]]</f>
        <v>Flemington</v>
      </c>
      <c r="AK2258" s="216">
        <f>Table1[[#This Row],[Race ]]</f>
        <v>3</v>
      </c>
      <c r="AL2258" s="219">
        <f>Table1[[#This Row],[TAB]]</f>
        <v>1</v>
      </c>
      <c r="AM2258" s="219" t="str">
        <f>Table1[[#This Row],[Selection]]</f>
        <v>Centennial Park</v>
      </c>
      <c r="AN2258" s="220" t="str">
        <f>Table1[[#This Row],[Sources]]</f>
        <v/>
      </c>
      <c r="AO2258" s="219" t="str">
        <f>Table1[[#This Row],[Scale Bet]]</f>
        <v/>
      </c>
    </row>
    <row r="2259" spans="5:41" ht="16.5" customHeight="1" x14ac:dyDescent="0.25">
      <c r="E2259" s="185">
        <v>45675</v>
      </c>
      <c r="F2259" s="35">
        <v>0.57499999999999996</v>
      </c>
      <c r="G2259" s="36" t="s">
        <v>28</v>
      </c>
      <c r="H2259" s="36">
        <v>2</v>
      </c>
      <c r="I2259" s="36">
        <v>7</v>
      </c>
      <c r="J2259" s="36" t="s">
        <v>550</v>
      </c>
      <c r="K2259" s="36" t="s">
        <v>13</v>
      </c>
      <c r="L2259" s="165">
        <v>11</v>
      </c>
      <c r="M2259" s="134">
        <f t="shared" si="455"/>
        <v>11</v>
      </c>
      <c r="N2259" s="36">
        <f t="shared" si="456"/>
        <v>1</v>
      </c>
      <c r="O2259" s="135" t="str">
        <f t="shared" si="457"/>
        <v>Nat-11</v>
      </c>
      <c r="P2259" s="186" t="str">
        <f t="shared" si="458"/>
        <v/>
      </c>
      <c r="Q2259" s="187">
        <f t="shared" si="459"/>
        <v>44</v>
      </c>
      <c r="R2259" s="150"/>
      <c r="S2259" s="187" t="str">
        <f t="shared" si="460"/>
        <v/>
      </c>
      <c r="T2259" s="136" t="str">
        <f t="shared" si="461"/>
        <v>Aldeenaary</v>
      </c>
      <c r="U2259" s="137" t="str">
        <f>IF(P2259="","",IF(N2259=1,"",IF(Q2259="","",IF(Q2259&lt;=100,100,IF(Table1[[#This Row],[Day]]="Wed",100,200)))))</f>
        <v/>
      </c>
      <c r="V2259" s="137" t="str">
        <f t="shared" si="462"/>
        <v/>
      </c>
      <c r="W2259" s="137" t="str">
        <f t="shared" si="463"/>
        <v/>
      </c>
      <c r="X2259" s="133">
        <f>100</f>
        <v>100</v>
      </c>
      <c r="Y2259" s="133" t="str">
        <f t="shared" si="464"/>
        <v/>
      </c>
      <c r="Z2259" s="133">
        <f t="shared" si="465"/>
        <v>-100</v>
      </c>
      <c r="AA2259" s="134" t="str">
        <f>TEXT(Table1[[#This Row],[Date]],"DDD")</f>
        <v>Sat</v>
      </c>
      <c r="AB2259" s="133" t="str">
        <f>IF(OR(G2259="Doomben",G2259="Eagle Farm"),"Q",IF(AND(Q2259&gt;1,Q2259&lt;55,Table1[[#This Row],[Source]]="Nat"),"Nat OK",IF(AND(Table1[[#This Row],[Source]]&lt;&gt;"Nat",Q2259&lt;55),"Poor &lt;55",IF(OR(G2259="Randwick",G2259="Flemington",G2259="Caulfield",G2259="Sandown Lake",G2259="Sandown Hill"),"Best","ave"))))</f>
        <v>Q</v>
      </c>
      <c r="AC2259" s="133">
        <f>IF(Q2259="","",IF(AB2259="Poor &lt;55",$AC$2*0.2%,IF(AND(AB2259="Q",AA2259&lt;&gt;"Wed"),$AC$2*0.4%,IF(AND(AB2259="Q",AA2259="Wed"),$AC$2*0.5%,IF(AND(AB2259="Ave",U2259=100),$AC$2*0.5%,IF(AND(AB2259="ave",U2259="",N2259=1,AG2259="Bush"),$AC$2*1%,IF(AND(AB2259="ave",U2259="",Q2259&gt;100),$AC$2*1.3%,IF(AND(AB2259="ave",U2259=""),$AC$2*1.2%,IF(AND(AB2259="Ave",U2259=200),$AC$2*1%,IF(AND(AB2259="Best",U2259=200),$AC$2*1.5%,IF(AND(AB2259="Best",U2259="",K2259&lt;&gt;"Pro Syd"),$AC$2*0.5%,IF(AND(AB2259="Best",U2259=""),$AC$2*1%,IF(AND(AB2259="Best",U2259=100,Table1[[#This Row],[State]]="NSW"),$AC$2*0.4%,IF(AND(AB2259="Best",U2259=100),$AC$2*1%,IF(Table1[[#This Row],[Adj]]="Nat OK",$AC$2*0.5%,"xxx")))))))))))))))</f>
        <v>40</v>
      </c>
      <c r="AD2259" s="133" t="str">
        <f t="shared" si="466"/>
        <v/>
      </c>
      <c r="AE2259" s="133">
        <f t="shared" si="467"/>
        <v>-40</v>
      </c>
      <c r="AF2259" s="133" t="str">
        <f>VLOOKUP(Table1[[#This Row],[Track]],$F$2672:$H$2715,2,FALSE)</f>
        <v>Qld</v>
      </c>
      <c r="AG2259" s="133" t="str">
        <f>VLOOKUP(Table1[[#This Row],[Track]],$F$2672:$H$2715,3,FALSE)</f>
        <v>-</v>
      </c>
      <c r="AH2259" s="133" t="str">
        <f>IF(Table1[[#This Row],[Date]]&lt;$AH$2,"",IF(Table1[[#This Row],[Date]]&lt;$AH$3,"Edge","Elite Combo"))</f>
        <v/>
      </c>
      <c r="AI2259" s="218">
        <f>Table1[[#This Row],[Time]]</f>
        <v>0.57499999999999996</v>
      </c>
      <c r="AJ2259" s="219" t="str">
        <f>Table1[[#This Row],[Track]]</f>
        <v>Eagle Farm</v>
      </c>
      <c r="AK2259" s="216">
        <f>Table1[[#This Row],[Race ]]</f>
        <v>2</v>
      </c>
      <c r="AL2259" s="219">
        <f>Table1[[#This Row],[TAB]]</f>
        <v>7</v>
      </c>
      <c r="AM2259" s="219" t="str">
        <f>Table1[[#This Row],[Selection]]</f>
        <v>Aldeenaary</v>
      </c>
      <c r="AN2259" s="220" t="str">
        <f>Table1[[#This Row],[Sources]]</f>
        <v>Nat-11</v>
      </c>
      <c r="AO2259" s="219">
        <f>Table1[[#This Row],[Scale Bet]]</f>
        <v>40</v>
      </c>
    </row>
    <row r="2260" spans="5:41" ht="16.5" customHeight="1" x14ac:dyDescent="0.25">
      <c r="E2260" s="185">
        <v>45675</v>
      </c>
      <c r="F2260" s="35">
        <v>0.57986111111111116</v>
      </c>
      <c r="G2260" s="36" t="s">
        <v>157</v>
      </c>
      <c r="H2260" s="36">
        <v>4</v>
      </c>
      <c r="I2260" s="36">
        <v>5</v>
      </c>
      <c r="J2260" s="36" t="s">
        <v>42</v>
      </c>
      <c r="K2260" s="36" t="s">
        <v>1</v>
      </c>
      <c r="L2260" s="165">
        <v>20</v>
      </c>
      <c r="M2260" s="134">
        <f t="shared" si="455"/>
        <v>80</v>
      </c>
      <c r="N2260" s="36">
        <f t="shared" si="456"/>
        <v>4</v>
      </c>
      <c r="O2260" s="135" t="str">
        <f t="shared" si="457"/>
        <v>E4-20/Edge-20/Nat-20/Pro Mel-20</v>
      </c>
      <c r="P2260" s="186" t="str">
        <f t="shared" si="458"/>
        <v>OK</v>
      </c>
      <c r="Q2260" s="187">
        <f t="shared" si="459"/>
        <v>320</v>
      </c>
      <c r="R2260" s="150"/>
      <c r="S2260" s="187" t="str">
        <f t="shared" si="460"/>
        <v/>
      </c>
      <c r="T2260" s="136" t="str">
        <f t="shared" si="461"/>
        <v>Samangu</v>
      </c>
      <c r="U2260" s="137">
        <f>IF(P2260="","",IF(N2260=1,"",IF(Q2260="","",IF(Q2260&lt;=100,100,IF(Table1[[#This Row],[Day]]="Wed",100,200)))))</f>
        <v>200</v>
      </c>
      <c r="V2260" s="137" t="str">
        <f t="shared" si="462"/>
        <v/>
      </c>
      <c r="W2260" s="137">
        <f t="shared" si="463"/>
        <v>-200</v>
      </c>
      <c r="X2260" s="133">
        <f>100</f>
        <v>100</v>
      </c>
      <c r="Y2260" s="133" t="str">
        <f t="shared" si="464"/>
        <v/>
      </c>
      <c r="Z2260" s="133">
        <f t="shared" si="465"/>
        <v>-100</v>
      </c>
      <c r="AA2260" s="134" t="str">
        <f>TEXT(Table1[[#This Row],[Date]],"DDD")</f>
        <v>Sat</v>
      </c>
      <c r="AB2260" s="133" t="str">
        <f>IF(OR(G2260="Doomben",G2260="Eagle Farm"),"Q",IF(AND(Q2260&gt;1,Q2260&lt;55,Table1[[#This Row],[Source]]="Nat"),"Nat OK",IF(AND(Table1[[#This Row],[Source]]&lt;&gt;"Nat",Q2260&lt;55),"Poor &lt;55",IF(OR(G2260="Randwick",G2260="Flemington",G2260="Caulfield",G2260="Sandown Lake",G2260="Sandown Hill"),"Best","ave"))))</f>
        <v>Best</v>
      </c>
      <c r="AC2260" s="133">
        <f>IF(Q2260="","",IF(AB2260="Poor &lt;55",$AC$2*0.2%,IF(AND(AB2260="Q",AA2260&lt;&gt;"Wed"),$AC$2*0.4%,IF(AND(AB2260="Q",AA2260="Wed"),$AC$2*0.5%,IF(AND(AB2260="Ave",U2260=100),$AC$2*0.5%,IF(AND(AB2260="ave",U2260="",N2260=1,AG2260="Bush"),$AC$2*1%,IF(AND(AB2260="ave",U2260="",Q2260&gt;100),$AC$2*1.3%,IF(AND(AB2260="ave",U2260=""),$AC$2*1.2%,IF(AND(AB2260="Ave",U2260=200),$AC$2*1%,IF(AND(AB2260="Best",U2260=200),$AC$2*1.5%,IF(AND(AB2260="Best",U2260="",K2260&lt;&gt;"Pro Syd"),$AC$2*0.5%,IF(AND(AB2260="Best",U2260=""),$AC$2*1%,IF(AND(AB2260="Best",U2260=100,Table1[[#This Row],[State]]="NSW"),$AC$2*0.4%,IF(AND(AB2260="Best",U2260=100),$AC$2*1%,IF(Table1[[#This Row],[Adj]]="Nat OK",$AC$2*0.5%,"xxx")))))))))))))))</f>
        <v>150</v>
      </c>
      <c r="AD2260" s="133" t="str">
        <f t="shared" si="466"/>
        <v/>
      </c>
      <c r="AE2260" s="133">
        <f t="shared" si="467"/>
        <v>-150</v>
      </c>
      <c r="AF2260" s="133" t="str">
        <f>VLOOKUP(Table1[[#This Row],[Track]],$F$2672:$H$2715,2,FALSE)</f>
        <v>Vic</v>
      </c>
      <c r="AG2260" s="133" t="str">
        <f>VLOOKUP(Table1[[#This Row],[Track]],$F$2672:$H$2715,3,FALSE)</f>
        <v>-</v>
      </c>
      <c r="AH2260" s="133" t="str">
        <f>IF(Table1[[#This Row],[Date]]&lt;$AH$2,"",IF(Table1[[#This Row],[Date]]&lt;$AH$3,"Edge","Elite Combo"))</f>
        <v/>
      </c>
      <c r="AI2260" s="218">
        <f>Table1[[#This Row],[Time]]</f>
        <v>0.57986111111111116</v>
      </c>
      <c r="AJ2260" s="219" t="str">
        <f>Table1[[#This Row],[Track]]</f>
        <v>Flemington</v>
      </c>
      <c r="AK2260" s="216">
        <f>Table1[[#This Row],[Race ]]</f>
        <v>4</v>
      </c>
      <c r="AL2260" s="219">
        <f>Table1[[#This Row],[TAB]]</f>
        <v>5</v>
      </c>
      <c r="AM2260" s="219" t="str">
        <f>Table1[[#This Row],[Selection]]</f>
        <v>Samangu</v>
      </c>
      <c r="AN2260" s="220" t="str">
        <f>Table1[[#This Row],[Sources]]</f>
        <v>E4-20/Edge-20/Nat-20/Pro Mel-20</v>
      </c>
      <c r="AO2260" s="219">
        <f>Table1[[#This Row],[Scale Bet]]</f>
        <v>150</v>
      </c>
    </row>
    <row r="2261" spans="5:41" ht="16.5" customHeight="1" x14ac:dyDescent="0.25">
      <c r="E2261" s="185">
        <v>45675</v>
      </c>
      <c r="F2261" s="35">
        <v>0.57986111111111116</v>
      </c>
      <c r="G2261" s="36" t="s">
        <v>157</v>
      </c>
      <c r="H2261" s="36">
        <v>4</v>
      </c>
      <c r="I2261" s="36">
        <v>5</v>
      </c>
      <c r="J2261" s="36" t="s">
        <v>42</v>
      </c>
      <c r="K2261" s="36" t="s">
        <v>40</v>
      </c>
      <c r="L2261" s="165">
        <v>20</v>
      </c>
      <c r="M2261" s="134" t="str">
        <f t="shared" si="455"/>
        <v/>
      </c>
      <c r="N2261" s="36" t="str">
        <f t="shared" si="456"/>
        <v/>
      </c>
      <c r="O2261" s="135" t="str">
        <f t="shared" si="457"/>
        <v/>
      </c>
      <c r="P2261" s="186" t="str">
        <f t="shared" si="458"/>
        <v>OK</v>
      </c>
      <c r="Q2261" s="187" t="str">
        <f t="shared" si="459"/>
        <v/>
      </c>
      <c r="R2261" s="150"/>
      <c r="S2261" s="187" t="str">
        <f t="shared" si="460"/>
        <v/>
      </c>
      <c r="T2261" s="136" t="str">
        <f t="shared" si="461"/>
        <v>Samangu</v>
      </c>
      <c r="U2261" s="137" t="str">
        <f>IF(P2261="","",IF(N2261=1,"",IF(Q2261="","",IF(Q2261&lt;=100,100,IF(Table1[[#This Row],[Day]]="Wed",100,200)))))</f>
        <v/>
      </c>
      <c r="V2261" s="137" t="str">
        <f t="shared" si="462"/>
        <v/>
      </c>
      <c r="W2261" s="137" t="str">
        <f t="shared" si="463"/>
        <v/>
      </c>
      <c r="X2261" s="133">
        <f>100</f>
        <v>100</v>
      </c>
      <c r="Y2261" s="133" t="str">
        <f t="shared" si="464"/>
        <v/>
      </c>
      <c r="Z2261" s="133">
        <f t="shared" si="465"/>
        <v>-100</v>
      </c>
      <c r="AA2261" s="134" t="str">
        <f>TEXT(Table1[[#This Row],[Date]],"DDD")</f>
        <v>Sat</v>
      </c>
      <c r="AB2261" s="133" t="str">
        <f>IF(OR(G2261="Doomben",G2261="Eagle Farm"),"Q",IF(AND(Q2261&gt;1,Q2261&lt;55,Table1[[#This Row],[Source]]="Nat"),"Nat OK",IF(AND(Table1[[#This Row],[Source]]&lt;&gt;"Nat",Q2261&lt;55),"Poor &lt;55",IF(OR(G2261="Randwick",G2261="Flemington",G2261="Caulfield",G2261="Sandown Lake",G2261="Sandown Hill"),"Best","ave"))))</f>
        <v>Best</v>
      </c>
      <c r="AC2261" s="133" t="str">
        <f>IF(Q2261="","",IF(AB2261="Poor &lt;55",$AC$2*0.2%,IF(AND(AB2261="Q",AA2261&lt;&gt;"Wed"),$AC$2*0.4%,IF(AND(AB2261="Q",AA2261="Wed"),$AC$2*0.5%,IF(AND(AB2261="Ave",U2261=100),$AC$2*0.5%,IF(AND(AB2261="ave",U2261="",N2261=1,AG2261="Bush"),$AC$2*1%,IF(AND(AB2261="ave",U2261="",Q2261&gt;100),$AC$2*1.3%,IF(AND(AB2261="ave",U2261=""),$AC$2*1.2%,IF(AND(AB2261="Ave",U2261=200),$AC$2*1%,IF(AND(AB2261="Best",U2261=200),$AC$2*1.5%,IF(AND(AB2261="Best",U2261="",K2261&lt;&gt;"Pro Syd"),$AC$2*0.5%,IF(AND(AB2261="Best",U2261=""),$AC$2*1%,IF(AND(AB2261="Best",U2261=100,Table1[[#This Row],[State]]="NSW"),$AC$2*0.4%,IF(AND(AB2261="Best",U2261=100),$AC$2*1%,IF(Table1[[#This Row],[Adj]]="Nat OK",$AC$2*0.5%,"xxx")))))))))))))))</f>
        <v/>
      </c>
      <c r="AD2261" s="133" t="str">
        <f t="shared" si="466"/>
        <v/>
      </c>
      <c r="AE2261" s="133" t="str">
        <f t="shared" si="467"/>
        <v/>
      </c>
      <c r="AF2261" s="133" t="str">
        <f>VLOOKUP(Table1[[#This Row],[Track]],$F$2672:$H$2715,2,FALSE)</f>
        <v>Vic</v>
      </c>
      <c r="AG2261" s="133" t="str">
        <f>VLOOKUP(Table1[[#This Row],[Track]],$F$2672:$H$2715,3,FALSE)</f>
        <v>-</v>
      </c>
      <c r="AH2261" s="133" t="str">
        <f>IF(Table1[[#This Row],[Date]]&lt;$AH$2,"",IF(Table1[[#This Row],[Date]]&lt;$AH$3,"Edge","Elite Combo"))</f>
        <v/>
      </c>
      <c r="AI2261" s="218">
        <f>Table1[[#This Row],[Time]]</f>
        <v>0.57986111111111116</v>
      </c>
      <c r="AJ2261" s="219" t="str">
        <f>Table1[[#This Row],[Track]]</f>
        <v>Flemington</v>
      </c>
      <c r="AK2261" s="216">
        <f>Table1[[#This Row],[Race ]]</f>
        <v>4</v>
      </c>
      <c r="AL2261" s="219">
        <f>Table1[[#This Row],[TAB]]</f>
        <v>5</v>
      </c>
      <c r="AM2261" s="219" t="str">
        <f>Table1[[#This Row],[Selection]]</f>
        <v>Samangu</v>
      </c>
      <c r="AN2261" s="220" t="str">
        <f>Table1[[#This Row],[Sources]]</f>
        <v/>
      </c>
      <c r="AO2261" s="219" t="str">
        <f>Table1[[#This Row],[Scale Bet]]</f>
        <v/>
      </c>
    </row>
    <row r="2262" spans="5:41" ht="16.5" customHeight="1" x14ac:dyDescent="0.25">
      <c r="E2262" s="185">
        <v>45675</v>
      </c>
      <c r="F2262" s="35">
        <v>0.57986111111111116</v>
      </c>
      <c r="G2262" s="36" t="s">
        <v>157</v>
      </c>
      <c r="H2262" s="36">
        <v>4</v>
      </c>
      <c r="I2262" s="36">
        <v>5</v>
      </c>
      <c r="J2262" s="36" t="s">
        <v>42</v>
      </c>
      <c r="K2262" s="36" t="s">
        <v>13</v>
      </c>
      <c r="L2262" s="165">
        <v>20</v>
      </c>
      <c r="M2262" s="134" t="str">
        <f t="shared" si="455"/>
        <v/>
      </c>
      <c r="N2262" s="36" t="str">
        <f t="shared" si="456"/>
        <v/>
      </c>
      <c r="O2262" s="135" t="str">
        <f t="shared" si="457"/>
        <v/>
      </c>
      <c r="P2262" s="186" t="str">
        <f t="shared" si="458"/>
        <v>OK</v>
      </c>
      <c r="Q2262" s="187" t="str">
        <f t="shared" si="459"/>
        <v/>
      </c>
      <c r="R2262" s="150"/>
      <c r="S2262" s="187" t="str">
        <f t="shared" si="460"/>
        <v/>
      </c>
      <c r="T2262" s="136" t="str">
        <f t="shared" si="461"/>
        <v>Samangu</v>
      </c>
      <c r="U2262" s="137" t="str">
        <f>IF(P2262="","",IF(N2262=1,"",IF(Q2262="","",IF(Q2262&lt;=100,100,IF(Table1[[#This Row],[Day]]="Wed",100,200)))))</f>
        <v/>
      </c>
      <c r="V2262" s="137" t="str">
        <f t="shared" si="462"/>
        <v/>
      </c>
      <c r="W2262" s="137" t="str">
        <f t="shared" si="463"/>
        <v/>
      </c>
      <c r="X2262" s="133">
        <f>100</f>
        <v>100</v>
      </c>
      <c r="Y2262" s="133" t="str">
        <f t="shared" si="464"/>
        <v/>
      </c>
      <c r="Z2262" s="133">
        <f t="shared" si="465"/>
        <v>-100</v>
      </c>
      <c r="AA2262" s="134" t="str">
        <f>TEXT(Table1[[#This Row],[Date]],"DDD")</f>
        <v>Sat</v>
      </c>
      <c r="AB2262" s="133" t="str">
        <f>IF(OR(G2262="Doomben",G2262="Eagle Farm"),"Q",IF(AND(Q2262&gt;1,Q2262&lt;55,Table1[[#This Row],[Source]]="Nat"),"Nat OK",IF(AND(Table1[[#This Row],[Source]]&lt;&gt;"Nat",Q2262&lt;55),"Poor &lt;55",IF(OR(G2262="Randwick",G2262="Flemington",G2262="Caulfield",G2262="Sandown Lake",G2262="Sandown Hill"),"Best","ave"))))</f>
        <v>Best</v>
      </c>
      <c r="AC2262" s="133" t="str">
        <f>IF(Q2262="","",IF(AB2262="Poor &lt;55",$AC$2*0.2%,IF(AND(AB2262="Q",AA2262&lt;&gt;"Wed"),$AC$2*0.4%,IF(AND(AB2262="Q",AA2262="Wed"),$AC$2*0.5%,IF(AND(AB2262="Ave",U2262=100),$AC$2*0.5%,IF(AND(AB2262="ave",U2262="",N2262=1,AG2262="Bush"),$AC$2*1%,IF(AND(AB2262="ave",U2262="",Q2262&gt;100),$AC$2*1.3%,IF(AND(AB2262="ave",U2262=""),$AC$2*1.2%,IF(AND(AB2262="Ave",U2262=200),$AC$2*1%,IF(AND(AB2262="Best",U2262=200),$AC$2*1.5%,IF(AND(AB2262="Best",U2262="",K2262&lt;&gt;"Pro Syd"),$AC$2*0.5%,IF(AND(AB2262="Best",U2262=""),$AC$2*1%,IF(AND(AB2262="Best",U2262=100,Table1[[#This Row],[State]]="NSW"),$AC$2*0.4%,IF(AND(AB2262="Best",U2262=100),$AC$2*1%,IF(Table1[[#This Row],[Adj]]="Nat OK",$AC$2*0.5%,"xxx")))))))))))))))</f>
        <v/>
      </c>
      <c r="AD2262" s="133" t="str">
        <f t="shared" si="466"/>
        <v/>
      </c>
      <c r="AE2262" s="133" t="str">
        <f t="shared" si="467"/>
        <v/>
      </c>
      <c r="AF2262" s="133" t="str">
        <f>VLOOKUP(Table1[[#This Row],[Track]],$F$2672:$H$2715,2,FALSE)</f>
        <v>Vic</v>
      </c>
      <c r="AG2262" s="133" t="str">
        <f>VLOOKUP(Table1[[#This Row],[Track]],$F$2672:$H$2715,3,FALSE)</f>
        <v>-</v>
      </c>
      <c r="AH2262" s="133" t="str">
        <f>IF(Table1[[#This Row],[Date]]&lt;$AH$2,"",IF(Table1[[#This Row],[Date]]&lt;$AH$3,"Edge","Elite Combo"))</f>
        <v/>
      </c>
      <c r="AI2262" s="218">
        <f>Table1[[#This Row],[Time]]</f>
        <v>0.57986111111111116</v>
      </c>
      <c r="AJ2262" s="219" t="str">
        <f>Table1[[#This Row],[Track]]</f>
        <v>Flemington</v>
      </c>
      <c r="AK2262" s="216">
        <f>Table1[[#This Row],[Race ]]</f>
        <v>4</v>
      </c>
      <c r="AL2262" s="219">
        <f>Table1[[#This Row],[TAB]]</f>
        <v>5</v>
      </c>
      <c r="AM2262" s="219" t="str">
        <f>Table1[[#This Row],[Selection]]</f>
        <v>Samangu</v>
      </c>
      <c r="AN2262" s="220" t="str">
        <f>Table1[[#This Row],[Sources]]</f>
        <v/>
      </c>
      <c r="AO2262" s="219" t="str">
        <f>Table1[[#This Row],[Scale Bet]]</f>
        <v/>
      </c>
    </row>
    <row r="2263" spans="5:41" ht="16.5" customHeight="1" x14ac:dyDescent="0.25">
      <c r="E2263" s="185">
        <v>45675</v>
      </c>
      <c r="F2263" s="35">
        <v>0.57986111111111116</v>
      </c>
      <c r="G2263" s="36" t="s">
        <v>157</v>
      </c>
      <c r="H2263" s="36">
        <v>4</v>
      </c>
      <c r="I2263" s="36">
        <v>5</v>
      </c>
      <c r="J2263" s="36" t="s">
        <v>42</v>
      </c>
      <c r="K2263" s="36" t="s">
        <v>18</v>
      </c>
      <c r="L2263" s="165">
        <v>20</v>
      </c>
      <c r="M2263" s="134" t="str">
        <f t="shared" si="455"/>
        <v/>
      </c>
      <c r="N2263" s="36" t="str">
        <f t="shared" si="456"/>
        <v/>
      </c>
      <c r="O2263" s="135" t="str">
        <f t="shared" si="457"/>
        <v/>
      </c>
      <c r="P2263" s="186" t="str">
        <f t="shared" si="458"/>
        <v>OK</v>
      </c>
      <c r="Q2263" s="187" t="str">
        <f t="shared" si="459"/>
        <v/>
      </c>
      <c r="R2263" s="150"/>
      <c r="S2263" s="187" t="str">
        <f t="shared" si="460"/>
        <v/>
      </c>
      <c r="T2263" s="136" t="str">
        <f t="shared" si="461"/>
        <v>Samangu</v>
      </c>
      <c r="U2263" s="137" t="str">
        <f>IF(P2263="","",IF(N2263=1,"",IF(Q2263="","",IF(Q2263&lt;=100,100,IF(Table1[[#This Row],[Day]]="Wed",100,200)))))</f>
        <v/>
      </c>
      <c r="V2263" s="137" t="str">
        <f t="shared" si="462"/>
        <v/>
      </c>
      <c r="W2263" s="137" t="str">
        <f t="shared" si="463"/>
        <v/>
      </c>
      <c r="X2263" s="133">
        <f>100</f>
        <v>100</v>
      </c>
      <c r="Y2263" s="133" t="str">
        <f t="shared" si="464"/>
        <v/>
      </c>
      <c r="Z2263" s="133">
        <f t="shared" si="465"/>
        <v>-100</v>
      </c>
      <c r="AA2263" s="134" t="str">
        <f>TEXT(Table1[[#This Row],[Date]],"DDD")</f>
        <v>Sat</v>
      </c>
      <c r="AB2263" s="133" t="str">
        <f>IF(OR(G2263="Doomben",G2263="Eagle Farm"),"Q",IF(AND(Q2263&gt;1,Q2263&lt;55,Table1[[#This Row],[Source]]="Nat"),"Nat OK",IF(AND(Table1[[#This Row],[Source]]&lt;&gt;"Nat",Q2263&lt;55),"Poor &lt;55",IF(OR(G2263="Randwick",G2263="Flemington",G2263="Caulfield",G2263="Sandown Lake",G2263="Sandown Hill"),"Best","ave"))))</f>
        <v>Best</v>
      </c>
      <c r="AC2263" s="133" t="str">
        <f>IF(Q2263="","",IF(AB2263="Poor &lt;55",$AC$2*0.2%,IF(AND(AB2263="Q",AA2263&lt;&gt;"Wed"),$AC$2*0.4%,IF(AND(AB2263="Q",AA2263="Wed"),$AC$2*0.5%,IF(AND(AB2263="Ave",U2263=100),$AC$2*0.5%,IF(AND(AB2263="ave",U2263="",N2263=1,AG2263="Bush"),$AC$2*1%,IF(AND(AB2263="ave",U2263="",Q2263&gt;100),$AC$2*1.3%,IF(AND(AB2263="ave",U2263=""),$AC$2*1.2%,IF(AND(AB2263="Ave",U2263=200),$AC$2*1%,IF(AND(AB2263="Best",U2263=200),$AC$2*1.5%,IF(AND(AB2263="Best",U2263="",K2263&lt;&gt;"Pro Syd"),$AC$2*0.5%,IF(AND(AB2263="Best",U2263=""),$AC$2*1%,IF(AND(AB2263="Best",U2263=100,Table1[[#This Row],[State]]="NSW"),$AC$2*0.4%,IF(AND(AB2263="Best",U2263=100),$AC$2*1%,IF(Table1[[#This Row],[Adj]]="Nat OK",$AC$2*0.5%,"xxx")))))))))))))))</f>
        <v/>
      </c>
      <c r="AD2263" s="133" t="str">
        <f t="shared" si="466"/>
        <v/>
      </c>
      <c r="AE2263" s="133" t="str">
        <f t="shared" si="467"/>
        <v/>
      </c>
      <c r="AF2263" s="133" t="str">
        <f>VLOOKUP(Table1[[#This Row],[Track]],$F$2672:$H$2715,2,FALSE)</f>
        <v>Vic</v>
      </c>
      <c r="AG2263" s="133" t="str">
        <f>VLOOKUP(Table1[[#This Row],[Track]],$F$2672:$H$2715,3,FALSE)</f>
        <v>-</v>
      </c>
      <c r="AH2263" s="133" t="str">
        <f>IF(Table1[[#This Row],[Date]]&lt;$AH$2,"",IF(Table1[[#This Row],[Date]]&lt;$AH$3,"Edge","Elite Combo"))</f>
        <v/>
      </c>
      <c r="AI2263" s="218">
        <f>Table1[[#This Row],[Time]]</f>
        <v>0.57986111111111116</v>
      </c>
      <c r="AJ2263" s="219" t="str">
        <f>Table1[[#This Row],[Track]]</f>
        <v>Flemington</v>
      </c>
      <c r="AK2263" s="216">
        <f>Table1[[#This Row],[Race ]]</f>
        <v>4</v>
      </c>
      <c r="AL2263" s="219">
        <f>Table1[[#This Row],[TAB]]</f>
        <v>5</v>
      </c>
      <c r="AM2263" s="219" t="str">
        <f>Table1[[#This Row],[Selection]]</f>
        <v>Samangu</v>
      </c>
      <c r="AN2263" s="220" t="str">
        <f>Table1[[#This Row],[Sources]]</f>
        <v/>
      </c>
      <c r="AO2263" s="219" t="str">
        <f>Table1[[#This Row],[Scale Bet]]</f>
        <v/>
      </c>
    </row>
    <row r="2264" spans="5:41" ht="16.5" customHeight="1" x14ac:dyDescent="0.25">
      <c r="E2264" s="185">
        <v>45675</v>
      </c>
      <c r="F2264" s="35">
        <v>0.61805555555555558</v>
      </c>
      <c r="G2264" s="36" t="s">
        <v>17</v>
      </c>
      <c r="H2264" s="36">
        <v>5</v>
      </c>
      <c r="I2264" s="36">
        <v>5</v>
      </c>
      <c r="J2264" s="36" t="s">
        <v>168</v>
      </c>
      <c r="K2264" s="36" t="s">
        <v>1</v>
      </c>
      <c r="L2264" s="165">
        <v>10</v>
      </c>
      <c r="M2264" s="134">
        <f t="shared" si="455"/>
        <v>40</v>
      </c>
      <c r="N2264" s="36">
        <f t="shared" si="456"/>
        <v>3</v>
      </c>
      <c r="O2264" s="135" t="str">
        <f t="shared" si="457"/>
        <v>E4-10/Edge-15/Pro Syd-15</v>
      </c>
      <c r="P2264" s="186" t="str">
        <f t="shared" si="458"/>
        <v>OK</v>
      </c>
      <c r="Q2264" s="187">
        <f t="shared" si="459"/>
        <v>160</v>
      </c>
      <c r="R2264" s="150">
        <v>5</v>
      </c>
      <c r="S2264" s="187">
        <f t="shared" si="460"/>
        <v>800</v>
      </c>
      <c r="T2264" s="136" t="str">
        <f t="shared" si="461"/>
        <v>Tajanis</v>
      </c>
      <c r="U2264" s="137">
        <f>IF(P2264="","",IF(N2264=1,"",IF(Q2264="","",IF(Q2264&lt;=100,100,IF(Table1[[#This Row],[Day]]="Wed",100,200)))))</f>
        <v>200</v>
      </c>
      <c r="V2264" s="137">
        <f t="shared" si="462"/>
        <v>1000</v>
      </c>
      <c r="W2264" s="137">
        <f t="shared" si="463"/>
        <v>800</v>
      </c>
      <c r="X2264" s="133">
        <f>100</f>
        <v>100</v>
      </c>
      <c r="Y2264" s="133">
        <f t="shared" si="464"/>
        <v>500</v>
      </c>
      <c r="Z2264" s="133">
        <f t="shared" si="465"/>
        <v>400</v>
      </c>
      <c r="AA2264" s="134" t="str">
        <f>TEXT(Table1[[#This Row],[Date]],"DDD")</f>
        <v>Sat</v>
      </c>
      <c r="AB2264" s="133" t="str">
        <f>IF(OR(G2264="Doomben",G2264="Eagle Farm"),"Q",IF(AND(Q2264&gt;1,Q2264&lt;55,Table1[[#This Row],[Source]]="Nat"),"Nat OK",IF(AND(Table1[[#This Row],[Source]]&lt;&gt;"Nat",Q2264&lt;55),"Poor &lt;55",IF(OR(G2264="Randwick",G2264="Flemington",G2264="Caulfield",G2264="Sandown Lake",G2264="Sandown Hill"),"Best","ave"))))</f>
        <v>ave</v>
      </c>
      <c r="AC2264" s="133">
        <f>IF(Q2264="","",IF(AB2264="Poor &lt;55",$AC$2*0.2%,IF(AND(AB2264="Q",AA2264&lt;&gt;"Wed"),$AC$2*0.4%,IF(AND(AB2264="Q",AA2264="Wed"),$AC$2*0.5%,IF(AND(AB2264="Ave",U2264=100),$AC$2*0.5%,IF(AND(AB2264="ave",U2264="",N2264=1,AG2264="Bush"),$AC$2*1%,IF(AND(AB2264="ave",U2264="",Q2264&gt;100),$AC$2*1.3%,IF(AND(AB2264="ave",U2264=""),$AC$2*1.2%,IF(AND(AB2264="Ave",U2264=200),$AC$2*1%,IF(AND(AB2264="Best",U2264=200),$AC$2*1.5%,IF(AND(AB2264="Best",U2264="",K2264&lt;&gt;"Pro Syd"),$AC$2*0.5%,IF(AND(AB2264="Best",U2264=""),$AC$2*1%,IF(AND(AB2264="Best",U2264=100,Table1[[#This Row],[State]]="NSW"),$AC$2*0.4%,IF(AND(AB2264="Best",U2264=100),$AC$2*1%,IF(Table1[[#This Row],[Adj]]="Nat OK",$AC$2*0.5%,"xxx")))))))))))))))</f>
        <v>100</v>
      </c>
      <c r="AD2264" s="133">
        <f t="shared" si="466"/>
        <v>500</v>
      </c>
      <c r="AE2264" s="133">
        <f t="shared" si="467"/>
        <v>400</v>
      </c>
      <c r="AF2264" s="133" t="str">
        <f>VLOOKUP(Table1[[#This Row],[Track]],$F$2672:$H$2715,2,FALSE)</f>
        <v>NSW</v>
      </c>
      <c r="AG2264" s="133" t="str">
        <f>VLOOKUP(Table1[[#This Row],[Track]],$F$2672:$H$2715,3,FALSE)</f>
        <v>-</v>
      </c>
      <c r="AH2264" s="133" t="str">
        <f>IF(Table1[[#This Row],[Date]]&lt;$AH$2,"",IF(Table1[[#This Row],[Date]]&lt;$AH$3,"Edge","Elite Combo"))</f>
        <v/>
      </c>
      <c r="AI2264" s="218">
        <f>Table1[[#This Row],[Time]]</f>
        <v>0.61805555555555558</v>
      </c>
      <c r="AJ2264" s="219" t="str">
        <f>Table1[[#This Row],[Track]]</f>
        <v>Rosehill</v>
      </c>
      <c r="AK2264" s="216">
        <f>Table1[[#This Row],[Race ]]</f>
        <v>5</v>
      </c>
      <c r="AL2264" s="219">
        <f>Table1[[#This Row],[TAB]]</f>
        <v>5</v>
      </c>
      <c r="AM2264" s="219" t="str">
        <f>Table1[[#This Row],[Selection]]</f>
        <v>Tajanis</v>
      </c>
      <c r="AN2264" s="220" t="str">
        <f>Table1[[#This Row],[Sources]]</f>
        <v>E4-10/Edge-15/Pro Syd-15</v>
      </c>
      <c r="AO2264" s="219">
        <f>Table1[[#This Row],[Scale Bet]]</f>
        <v>100</v>
      </c>
    </row>
    <row r="2265" spans="5:41" ht="16.5" customHeight="1" x14ac:dyDescent="0.25">
      <c r="E2265" s="185">
        <v>45675</v>
      </c>
      <c r="F2265" s="35">
        <v>0.61805555555555558</v>
      </c>
      <c r="G2265" s="36" t="s">
        <v>17</v>
      </c>
      <c r="H2265" s="36">
        <v>5</v>
      </c>
      <c r="I2265" s="36">
        <v>5</v>
      </c>
      <c r="J2265" s="36" t="s">
        <v>168</v>
      </c>
      <c r="K2265" s="36" t="s">
        <v>40</v>
      </c>
      <c r="L2265" s="165">
        <v>15</v>
      </c>
      <c r="M2265" s="134" t="str">
        <f t="shared" si="455"/>
        <v/>
      </c>
      <c r="N2265" s="36" t="str">
        <f t="shared" si="456"/>
        <v/>
      </c>
      <c r="O2265" s="135" t="str">
        <f t="shared" si="457"/>
        <v/>
      </c>
      <c r="P2265" s="186" t="str">
        <f t="shared" si="458"/>
        <v>OK</v>
      </c>
      <c r="Q2265" s="187" t="str">
        <f t="shared" si="459"/>
        <v/>
      </c>
      <c r="R2265" s="150">
        <v>5</v>
      </c>
      <c r="S2265" s="187" t="str">
        <f t="shared" si="460"/>
        <v/>
      </c>
      <c r="T2265" s="136" t="str">
        <f t="shared" si="461"/>
        <v>Tajanis</v>
      </c>
      <c r="U2265" s="137" t="str">
        <f>IF(P2265="","",IF(N2265=1,"",IF(Q2265="","",IF(Q2265&lt;=100,100,IF(Table1[[#This Row],[Day]]="Wed",100,200)))))</f>
        <v/>
      </c>
      <c r="V2265" s="137" t="str">
        <f t="shared" si="462"/>
        <v/>
      </c>
      <c r="W2265" s="137" t="str">
        <f t="shared" si="463"/>
        <v/>
      </c>
      <c r="X2265" s="133">
        <f>100</f>
        <v>100</v>
      </c>
      <c r="Y2265" s="133">
        <f t="shared" si="464"/>
        <v>500</v>
      </c>
      <c r="Z2265" s="133">
        <f t="shared" si="465"/>
        <v>400</v>
      </c>
      <c r="AA2265" s="134" t="str">
        <f>TEXT(Table1[[#This Row],[Date]],"DDD")</f>
        <v>Sat</v>
      </c>
      <c r="AB2265" s="133" t="str">
        <f>IF(OR(G2265="Doomben",G2265="Eagle Farm"),"Q",IF(AND(Q2265&gt;1,Q2265&lt;55,Table1[[#This Row],[Source]]="Nat"),"Nat OK",IF(AND(Table1[[#This Row],[Source]]&lt;&gt;"Nat",Q2265&lt;55),"Poor &lt;55",IF(OR(G2265="Randwick",G2265="Flemington",G2265="Caulfield",G2265="Sandown Lake",G2265="Sandown Hill"),"Best","ave"))))</f>
        <v>ave</v>
      </c>
      <c r="AC2265" s="133" t="str">
        <f>IF(Q2265="","",IF(AB2265="Poor &lt;55",$AC$2*0.2%,IF(AND(AB2265="Q",AA2265&lt;&gt;"Wed"),$AC$2*0.4%,IF(AND(AB2265="Q",AA2265="Wed"),$AC$2*0.5%,IF(AND(AB2265="Ave",U2265=100),$AC$2*0.5%,IF(AND(AB2265="ave",U2265="",N2265=1,AG2265="Bush"),$AC$2*1%,IF(AND(AB2265="ave",U2265="",Q2265&gt;100),$AC$2*1.3%,IF(AND(AB2265="ave",U2265=""),$AC$2*1.2%,IF(AND(AB2265="Ave",U2265=200),$AC$2*1%,IF(AND(AB2265="Best",U2265=200),$AC$2*1.5%,IF(AND(AB2265="Best",U2265="",K2265&lt;&gt;"Pro Syd"),$AC$2*0.5%,IF(AND(AB2265="Best",U2265=""),$AC$2*1%,IF(AND(AB2265="Best",U2265=100,Table1[[#This Row],[State]]="NSW"),$AC$2*0.4%,IF(AND(AB2265="Best",U2265=100),$AC$2*1%,IF(Table1[[#This Row],[Adj]]="Nat OK",$AC$2*0.5%,"xxx")))))))))))))))</f>
        <v/>
      </c>
      <c r="AD2265" s="133" t="str">
        <f t="shared" si="466"/>
        <v/>
      </c>
      <c r="AE2265" s="133" t="str">
        <f t="shared" si="467"/>
        <v/>
      </c>
      <c r="AF2265" s="133" t="str">
        <f>VLOOKUP(Table1[[#This Row],[Track]],$F$2672:$H$2715,2,FALSE)</f>
        <v>NSW</v>
      </c>
      <c r="AG2265" s="133" t="str">
        <f>VLOOKUP(Table1[[#This Row],[Track]],$F$2672:$H$2715,3,FALSE)</f>
        <v>-</v>
      </c>
      <c r="AH2265" s="133" t="str">
        <f>IF(Table1[[#This Row],[Date]]&lt;$AH$2,"",IF(Table1[[#This Row],[Date]]&lt;$AH$3,"Edge","Elite Combo"))</f>
        <v/>
      </c>
      <c r="AI2265" s="218">
        <f>Table1[[#This Row],[Time]]</f>
        <v>0.61805555555555558</v>
      </c>
      <c r="AJ2265" s="219" t="str">
        <f>Table1[[#This Row],[Track]]</f>
        <v>Rosehill</v>
      </c>
      <c r="AK2265" s="216">
        <f>Table1[[#This Row],[Race ]]</f>
        <v>5</v>
      </c>
      <c r="AL2265" s="219">
        <f>Table1[[#This Row],[TAB]]</f>
        <v>5</v>
      </c>
      <c r="AM2265" s="219" t="str">
        <f>Table1[[#This Row],[Selection]]</f>
        <v>Tajanis</v>
      </c>
      <c r="AN2265" s="220" t="str">
        <f>Table1[[#This Row],[Sources]]</f>
        <v/>
      </c>
      <c r="AO2265" s="219" t="str">
        <f>Table1[[#This Row],[Scale Bet]]</f>
        <v/>
      </c>
    </row>
    <row r="2266" spans="5:41" ht="16.5" customHeight="1" x14ac:dyDescent="0.25">
      <c r="E2266" s="185">
        <v>45675</v>
      </c>
      <c r="F2266" s="35">
        <v>0.61805555555555558</v>
      </c>
      <c r="G2266" s="36" t="s">
        <v>17</v>
      </c>
      <c r="H2266" s="36">
        <v>5</v>
      </c>
      <c r="I2266" s="36">
        <v>5</v>
      </c>
      <c r="J2266" s="36" t="s">
        <v>168</v>
      </c>
      <c r="K2266" s="36" t="s">
        <v>60</v>
      </c>
      <c r="L2266" s="165">
        <v>15</v>
      </c>
      <c r="M2266" s="134" t="str">
        <f t="shared" si="455"/>
        <v/>
      </c>
      <c r="N2266" s="36" t="str">
        <f t="shared" si="456"/>
        <v/>
      </c>
      <c r="O2266" s="135" t="str">
        <f t="shared" si="457"/>
        <v/>
      </c>
      <c r="P2266" s="186" t="str">
        <f t="shared" si="458"/>
        <v>OK</v>
      </c>
      <c r="Q2266" s="187" t="str">
        <f t="shared" si="459"/>
        <v/>
      </c>
      <c r="R2266" s="150">
        <v>5</v>
      </c>
      <c r="S2266" s="187" t="str">
        <f t="shared" si="460"/>
        <v/>
      </c>
      <c r="T2266" s="136" t="str">
        <f t="shared" si="461"/>
        <v>Tajanis</v>
      </c>
      <c r="U2266" s="137" t="str">
        <f>IF(P2266="","",IF(N2266=1,"",IF(Q2266="","",IF(Q2266&lt;=100,100,IF(Table1[[#This Row],[Day]]="Wed",100,200)))))</f>
        <v/>
      </c>
      <c r="V2266" s="137" t="str">
        <f t="shared" si="462"/>
        <v/>
      </c>
      <c r="W2266" s="137" t="str">
        <f t="shared" si="463"/>
        <v/>
      </c>
      <c r="X2266" s="133">
        <f>100</f>
        <v>100</v>
      </c>
      <c r="Y2266" s="133">
        <f t="shared" si="464"/>
        <v>500</v>
      </c>
      <c r="Z2266" s="133">
        <f t="shared" si="465"/>
        <v>400</v>
      </c>
      <c r="AA2266" s="134" t="str">
        <f>TEXT(Table1[[#This Row],[Date]],"DDD")</f>
        <v>Sat</v>
      </c>
      <c r="AB2266" s="133" t="str">
        <f>IF(OR(G2266="Doomben",G2266="Eagle Farm"),"Q",IF(AND(Q2266&gt;1,Q2266&lt;55,Table1[[#This Row],[Source]]="Nat"),"Nat OK",IF(AND(Table1[[#This Row],[Source]]&lt;&gt;"Nat",Q2266&lt;55),"Poor &lt;55",IF(OR(G2266="Randwick",G2266="Flemington",G2266="Caulfield",G2266="Sandown Lake",G2266="Sandown Hill"),"Best","ave"))))</f>
        <v>ave</v>
      </c>
      <c r="AC2266" s="133" t="str">
        <f>IF(Q2266="","",IF(AB2266="Poor &lt;55",$AC$2*0.2%,IF(AND(AB2266="Q",AA2266&lt;&gt;"Wed"),$AC$2*0.4%,IF(AND(AB2266="Q",AA2266="Wed"),$AC$2*0.5%,IF(AND(AB2266="Ave",U2266=100),$AC$2*0.5%,IF(AND(AB2266="ave",U2266="",N2266=1,AG2266="Bush"),$AC$2*1%,IF(AND(AB2266="ave",U2266="",Q2266&gt;100),$AC$2*1.3%,IF(AND(AB2266="ave",U2266=""),$AC$2*1.2%,IF(AND(AB2266="Ave",U2266=200),$AC$2*1%,IF(AND(AB2266="Best",U2266=200),$AC$2*1.5%,IF(AND(AB2266="Best",U2266="",K2266&lt;&gt;"Pro Syd"),$AC$2*0.5%,IF(AND(AB2266="Best",U2266=""),$AC$2*1%,IF(AND(AB2266="Best",U2266=100,Table1[[#This Row],[State]]="NSW"),$AC$2*0.4%,IF(AND(AB2266="Best",U2266=100),$AC$2*1%,IF(Table1[[#This Row],[Adj]]="Nat OK",$AC$2*0.5%,"xxx")))))))))))))))</f>
        <v/>
      </c>
      <c r="AD2266" s="133" t="str">
        <f t="shared" si="466"/>
        <v/>
      </c>
      <c r="AE2266" s="133" t="str">
        <f t="shared" si="467"/>
        <v/>
      </c>
      <c r="AF2266" s="133" t="str">
        <f>VLOOKUP(Table1[[#This Row],[Track]],$F$2672:$H$2715,2,FALSE)</f>
        <v>NSW</v>
      </c>
      <c r="AG2266" s="133" t="str">
        <f>VLOOKUP(Table1[[#This Row],[Track]],$F$2672:$H$2715,3,FALSE)</f>
        <v>-</v>
      </c>
      <c r="AH2266" s="133" t="str">
        <f>IF(Table1[[#This Row],[Date]]&lt;$AH$2,"",IF(Table1[[#This Row],[Date]]&lt;$AH$3,"Edge","Elite Combo"))</f>
        <v/>
      </c>
      <c r="AI2266" s="218">
        <f>Table1[[#This Row],[Time]]</f>
        <v>0.61805555555555558</v>
      </c>
      <c r="AJ2266" s="219" t="str">
        <f>Table1[[#This Row],[Track]]</f>
        <v>Rosehill</v>
      </c>
      <c r="AK2266" s="216">
        <f>Table1[[#This Row],[Race ]]</f>
        <v>5</v>
      </c>
      <c r="AL2266" s="219">
        <f>Table1[[#This Row],[TAB]]</f>
        <v>5</v>
      </c>
      <c r="AM2266" s="219" t="str">
        <f>Table1[[#This Row],[Selection]]</f>
        <v>Tajanis</v>
      </c>
      <c r="AN2266" s="220" t="str">
        <f>Table1[[#This Row],[Sources]]</f>
        <v/>
      </c>
      <c r="AO2266" s="219" t="str">
        <f>Table1[[#This Row],[Scale Bet]]</f>
        <v/>
      </c>
    </row>
    <row r="2267" spans="5:41" ht="16.5" customHeight="1" x14ac:dyDescent="0.25">
      <c r="E2267" s="185">
        <v>45675</v>
      </c>
      <c r="F2267" s="35">
        <v>0.62361111111111112</v>
      </c>
      <c r="G2267" s="36" t="s">
        <v>28</v>
      </c>
      <c r="H2267" s="36">
        <v>4</v>
      </c>
      <c r="I2267" s="36">
        <v>11</v>
      </c>
      <c r="J2267" s="36" t="s">
        <v>551</v>
      </c>
      <c r="K2267" s="36" t="s">
        <v>13</v>
      </c>
      <c r="L2267" s="165">
        <v>11</v>
      </c>
      <c r="M2267" s="134">
        <f t="shared" si="455"/>
        <v>11</v>
      </c>
      <c r="N2267" s="36">
        <f t="shared" si="456"/>
        <v>1</v>
      </c>
      <c r="O2267" s="135" t="str">
        <f t="shared" si="457"/>
        <v>Nat-11</v>
      </c>
      <c r="P2267" s="186" t="str">
        <f t="shared" si="458"/>
        <v/>
      </c>
      <c r="Q2267" s="187">
        <f t="shared" si="459"/>
        <v>44</v>
      </c>
      <c r="R2267" s="150"/>
      <c r="S2267" s="187" t="str">
        <f t="shared" si="460"/>
        <v/>
      </c>
      <c r="T2267" s="136" t="str">
        <f t="shared" si="461"/>
        <v>Koruto</v>
      </c>
      <c r="U2267" s="137" t="str">
        <f>IF(P2267="","",IF(N2267=1,"",IF(Q2267="","",IF(Q2267&lt;=100,100,IF(Table1[[#This Row],[Day]]="Wed",100,200)))))</f>
        <v/>
      </c>
      <c r="V2267" s="137" t="str">
        <f t="shared" si="462"/>
        <v/>
      </c>
      <c r="W2267" s="137" t="str">
        <f t="shared" si="463"/>
        <v/>
      </c>
      <c r="X2267" s="133">
        <f>100</f>
        <v>100</v>
      </c>
      <c r="Y2267" s="133" t="str">
        <f t="shared" si="464"/>
        <v/>
      </c>
      <c r="Z2267" s="133">
        <f t="shared" si="465"/>
        <v>-100</v>
      </c>
      <c r="AA2267" s="134" t="str">
        <f>TEXT(Table1[[#This Row],[Date]],"DDD")</f>
        <v>Sat</v>
      </c>
      <c r="AB2267" s="133" t="str">
        <f>IF(OR(G2267="Doomben",G2267="Eagle Farm"),"Q",IF(AND(Q2267&gt;1,Q2267&lt;55,Table1[[#This Row],[Source]]="Nat"),"Nat OK",IF(AND(Table1[[#This Row],[Source]]&lt;&gt;"Nat",Q2267&lt;55),"Poor &lt;55",IF(OR(G2267="Randwick",G2267="Flemington",G2267="Caulfield",G2267="Sandown Lake",G2267="Sandown Hill"),"Best","ave"))))</f>
        <v>Q</v>
      </c>
      <c r="AC2267" s="133">
        <f>IF(Q2267="","",IF(AB2267="Poor &lt;55",$AC$2*0.2%,IF(AND(AB2267="Q",AA2267&lt;&gt;"Wed"),$AC$2*0.4%,IF(AND(AB2267="Q",AA2267="Wed"),$AC$2*0.5%,IF(AND(AB2267="Ave",U2267=100),$AC$2*0.5%,IF(AND(AB2267="ave",U2267="",N2267=1,AG2267="Bush"),$AC$2*1%,IF(AND(AB2267="ave",U2267="",Q2267&gt;100),$AC$2*1.3%,IF(AND(AB2267="ave",U2267=""),$AC$2*1.2%,IF(AND(AB2267="Ave",U2267=200),$AC$2*1%,IF(AND(AB2267="Best",U2267=200),$AC$2*1.5%,IF(AND(AB2267="Best",U2267="",K2267&lt;&gt;"Pro Syd"),$AC$2*0.5%,IF(AND(AB2267="Best",U2267=""),$AC$2*1%,IF(AND(AB2267="Best",U2267=100,Table1[[#This Row],[State]]="NSW"),$AC$2*0.4%,IF(AND(AB2267="Best",U2267=100),$AC$2*1%,IF(Table1[[#This Row],[Adj]]="Nat OK",$AC$2*0.5%,"xxx")))))))))))))))</f>
        <v>40</v>
      </c>
      <c r="AD2267" s="133" t="str">
        <f t="shared" si="466"/>
        <v/>
      </c>
      <c r="AE2267" s="133">
        <f t="shared" si="467"/>
        <v>-40</v>
      </c>
      <c r="AF2267" s="133" t="str">
        <f>VLOOKUP(Table1[[#This Row],[Track]],$F$2672:$H$2715,2,FALSE)</f>
        <v>Qld</v>
      </c>
      <c r="AG2267" s="133" t="str">
        <f>VLOOKUP(Table1[[#This Row],[Track]],$F$2672:$H$2715,3,FALSE)</f>
        <v>-</v>
      </c>
      <c r="AH2267" s="133" t="str">
        <f>IF(Table1[[#This Row],[Date]]&lt;$AH$2,"",IF(Table1[[#This Row],[Date]]&lt;$AH$3,"Edge","Elite Combo"))</f>
        <v/>
      </c>
      <c r="AI2267" s="218">
        <f>Table1[[#This Row],[Time]]</f>
        <v>0.62361111111111112</v>
      </c>
      <c r="AJ2267" s="219" t="str">
        <f>Table1[[#This Row],[Track]]</f>
        <v>Eagle Farm</v>
      </c>
      <c r="AK2267" s="216">
        <f>Table1[[#This Row],[Race ]]</f>
        <v>4</v>
      </c>
      <c r="AL2267" s="219">
        <f>Table1[[#This Row],[TAB]]</f>
        <v>11</v>
      </c>
      <c r="AM2267" s="219" t="str">
        <f>Table1[[#This Row],[Selection]]</f>
        <v>Koruto</v>
      </c>
      <c r="AN2267" s="220" t="str">
        <f>Table1[[#This Row],[Sources]]</f>
        <v>Nat-11</v>
      </c>
      <c r="AO2267" s="219">
        <f>Table1[[#This Row],[Scale Bet]]</f>
        <v>40</v>
      </c>
    </row>
    <row r="2268" spans="5:41" ht="16.5" customHeight="1" x14ac:dyDescent="0.25">
      <c r="E2268" s="185">
        <v>45675</v>
      </c>
      <c r="F2268" s="35">
        <v>0.62847222222222221</v>
      </c>
      <c r="G2268" s="36" t="s">
        <v>157</v>
      </c>
      <c r="H2268" s="36">
        <v>6</v>
      </c>
      <c r="I2268" s="36">
        <v>4</v>
      </c>
      <c r="J2268" s="36" t="s">
        <v>552</v>
      </c>
      <c r="K2268" s="36" t="s">
        <v>13</v>
      </c>
      <c r="L2268" s="165">
        <v>20</v>
      </c>
      <c r="M2268" s="134">
        <f t="shared" si="455"/>
        <v>20</v>
      </c>
      <c r="N2268" s="36">
        <f t="shared" si="456"/>
        <v>1</v>
      </c>
      <c r="O2268" s="135" t="str">
        <f t="shared" si="457"/>
        <v>Nat-20</v>
      </c>
      <c r="P2268" s="186" t="str">
        <f t="shared" si="458"/>
        <v>OK</v>
      </c>
      <c r="Q2268" s="187">
        <f t="shared" si="459"/>
        <v>80</v>
      </c>
      <c r="R2268" s="150">
        <v>3.3</v>
      </c>
      <c r="S2268" s="187">
        <f t="shared" si="460"/>
        <v>264</v>
      </c>
      <c r="T2268" s="136" t="str">
        <f t="shared" si="461"/>
        <v>Major Share</v>
      </c>
      <c r="U2268" s="137" t="str">
        <f>IF(P2268="","",IF(N2268=1,"",IF(Q2268="","",IF(Q2268&lt;=100,100,IF(Table1[[#This Row],[Day]]="Wed",100,200)))))</f>
        <v/>
      </c>
      <c r="V2268" s="137" t="str">
        <f t="shared" si="462"/>
        <v/>
      </c>
      <c r="W2268" s="137" t="str">
        <f t="shared" si="463"/>
        <v/>
      </c>
      <c r="X2268" s="133">
        <f>100</f>
        <v>100</v>
      </c>
      <c r="Y2268" s="133">
        <f t="shared" si="464"/>
        <v>330</v>
      </c>
      <c r="Z2268" s="133">
        <f t="shared" si="465"/>
        <v>230</v>
      </c>
      <c r="AA2268" s="134" t="str">
        <f>TEXT(Table1[[#This Row],[Date]],"DDD")</f>
        <v>Sat</v>
      </c>
      <c r="AB2268" s="133" t="str">
        <f>IF(OR(G2268="Doomben",G2268="Eagle Farm"),"Q",IF(AND(Q2268&gt;1,Q2268&lt;55,Table1[[#This Row],[Source]]="Nat"),"Nat OK",IF(AND(Table1[[#This Row],[Source]]&lt;&gt;"Nat",Q2268&lt;55),"Poor &lt;55",IF(OR(G2268="Randwick",G2268="Flemington",G2268="Caulfield",G2268="Sandown Lake",G2268="Sandown Hill"),"Best","ave"))))</f>
        <v>Best</v>
      </c>
      <c r="AC2268" s="133">
        <f>IF(Q2268="","",IF(AB2268="Poor &lt;55",$AC$2*0.2%,IF(AND(AB2268="Q",AA2268&lt;&gt;"Wed"),$AC$2*0.4%,IF(AND(AB2268="Q",AA2268="Wed"),$AC$2*0.5%,IF(AND(AB2268="Ave",U2268=100),$AC$2*0.5%,IF(AND(AB2268="ave",U2268="",N2268=1,AG2268="Bush"),$AC$2*1%,IF(AND(AB2268="ave",U2268="",Q2268&gt;100),$AC$2*1.3%,IF(AND(AB2268="ave",U2268=""),$AC$2*1.2%,IF(AND(AB2268="Ave",U2268=200),$AC$2*1%,IF(AND(AB2268="Best",U2268=200),$AC$2*1.5%,IF(AND(AB2268="Best",U2268="",K2268&lt;&gt;"Pro Syd"),$AC$2*0.5%,IF(AND(AB2268="Best",U2268=""),$AC$2*1%,IF(AND(AB2268="Best",U2268=100,Table1[[#This Row],[State]]="NSW"),$AC$2*0.4%,IF(AND(AB2268="Best",U2268=100),$AC$2*1%,IF(Table1[[#This Row],[Adj]]="Nat OK",$AC$2*0.5%,"xxx")))))))))))))))</f>
        <v>50</v>
      </c>
      <c r="AD2268" s="133">
        <f t="shared" si="466"/>
        <v>165</v>
      </c>
      <c r="AE2268" s="133">
        <f t="shared" si="467"/>
        <v>115</v>
      </c>
      <c r="AF2268" s="133" t="str">
        <f>VLOOKUP(Table1[[#This Row],[Track]],$F$2672:$H$2715,2,FALSE)</f>
        <v>Vic</v>
      </c>
      <c r="AG2268" s="133" t="str">
        <f>VLOOKUP(Table1[[#This Row],[Track]],$F$2672:$H$2715,3,FALSE)</f>
        <v>-</v>
      </c>
      <c r="AH2268" s="133" t="str">
        <f>IF(Table1[[#This Row],[Date]]&lt;$AH$2,"",IF(Table1[[#This Row],[Date]]&lt;$AH$3,"Edge","Elite Combo"))</f>
        <v/>
      </c>
      <c r="AI2268" s="218">
        <f>Table1[[#This Row],[Time]]</f>
        <v>0.62847222222222221</v>
      </c>
      <c r="AJ2268" s="219" t="str">
        <f>Table1[[#This Row],[Track]]</f>
        <v>Flemington</v>
      </c>
      <c r="AK2268" s="216">
        <f>Table1[[#This Row],[Race ]]</f>
        <v>6</v>
      </c>
      <c r="AL2268" s="219">
        <f>Table1[[#This Row],[TAB]]</f>
        <v>4</v>
      </c>
      <c r="AM2268" s="219" t="str">
        <f>Table1[[#This Row],[Selection]]</f>
        <v>Major Share</v>
      </c>
      <c r="AN2268" s="220" t="str">
        <f>Table1[[#This Row],[Sources]]</f>
        <v>Nat-20</v>
      </c>
      <c r="AO2268" s="219">
        <f>Table1[[#This Row],[Scale Bet]]</f>
        <v>50</v>
      </c>
    </row>
    <row r="2269" spans="5:41" ht="16.5" customHeight="1" x14ac:dyDescent="0.25">
      <c r="E2269" s="185">
        <v>45675</v>
      </c>
      <c r="F2269" s="35">
        <v>0.65277777777777779</v>
      </c>
      <c r="G2269" s="36" t="s">
        <v>157</v>
      </c>
      <c r="H2269" s="36">
        <v>7</v>
      </c>
      <c r="I2269" s="36">
        <v>4</v>
      </c>
      <c r="J2269" s="36" t="s">
        <v>553</v>
      </c>
      <c r="K2269" s="36" t="s">
        <v>1</v>
      </c>
      <c r="L2269" s="165">
        <v>10</v>
      </c>
      <c r="M2269" s="134">
        <f t="shared" si="455"/>
        <v>23</v>
      </c>
      <c r="N2269" s="36">
        <f t="shared" si="456"/>
        <v>2</v>
      </c>
      <c r="O2269" s="135" t="str">
        <f t="shared" si="457"/>
        <v>E4-10/Nat-13</v>
      </c>
      <c r="P2269" s="186" t="str">
        <f t="shared" si="458"/>
        <v>OK</v>
      </c>
      <c r="Q2269" s="187">
        <f t="shared" si="459"/>
        <v>92</v>
      </c>
      <c r="R2269" s="150"/>
      <c r="S2269" s="187" t="str">
        <f t="shared" si="460"/>
        <v/>
      </c>
      <c r="T2269" s="136" t="str">
        <f t="shared" si="461"/>
        <v>Miss Cotoletta</v>
      </c>
      <c r="U2269" s="137">
        <f>IF(P2269="","",IF(N2269=1,"",IF(Q2269="","",IF(Q2269&lt;=100,100,IF(Table1[[#This Row],[Day]]="Wed",100,200)))))</f>
        <v>100</v>
      </c>
      <c r="V2269" s="137" t="str">
        <f t="shared" si="462"/>
        <v/>
      </c>
      <c r="W2269" s="137">
        <f t="shared" si="463"/>
        <v>-100</v>
      </c>
      <c r="X2269" s="133">
        <f>100</f>
        <v>100</v>
      </c>
      <c r="Y2269" s="133" t="str">
        <f t="shared" si="464"/>
        <v/>
      </c>
      <c r="Z2269" s="133">
        <f t="shared" si="465"/>
        <v>-100</v>
      </c>
      <c r="AA2269" s="134" t="str">
        <f>TEXT(Table1[[#This Row],[Date]],"DDD")</f>
        <v>Sat</v>
      </c>
      <c r="AB2269" s="133" t="str">
        <f>IF(OR(G2269="Doomben",G2269="Eagle Farm"),"Q",IF(AND(Q2269&gt;1,Q2269&lt;55,Table1[[#This Row],[Source]]="Nat"),"Nat OK",IF(AND(Table1[[#This Row],[Source]]&lt;&gt;"Nat",Q2269&lt;55),"Poor &lt;55",IF(OR(G2269="Randwick",G2269="Flemington",G2269="Caulfield",G2269="Sandown Lake",G2269="Sandown Hill"),"Best","ave"))))</f>
        <v>Best</v>
      </c>
      <c r="AC2269" s="133">
        <f>IF(Q2269="","",IF(AB2269="Poor &lt;55",$AC$2*0.2%,IF(AND(AB2269="Q",AA2269&lt;&gt;"Wed"),$AC$2*0.4%,IF(AND(AB2269="Q",AA2269="Wed"),$AC$2*0.5%,IF(AND(AB2269="Ave",U2269=100),$AC$2*0.5%,IF(AND(AB2269="ave",U2269="",N2269=1,AG2269="Bush"),$AC$2*1%,IF(AND(AB2269="ave",U2269="",Q2269&gt;100),$AC$2*1.3%,IF(AND(AB2269="ave",U2269=""),$AC$2*1.2%,IF(AND(AB2269="Ave",U2269=200),$AC$2*1%,IF(AND(AB2269="Best",U2269=200),$AC$2*1.5%,IF(AND(AB2269="Best",U2269="",K2269&lt;&gt;"Pro Syd"),$AC$2*0.5%,IF(AND(AB2269="Best",U2269=""),$AC$2*1%,IF(AND(AB2269="Best",U2269=100,Table1[[#This Row],[State]]="NSW"),$AC$2*0.4%,IF(AND(AB2269="Best",U2269=100),$AC$2*1%,IF(Table1[[#This Row],[Adj]]="Nat OK",$AC$2*0.5%,"xxx")))))))))))))))</f>
        <v>100</v>
      </c>
      <c r="AD2269" s="133" t="str">
        <f t="shared" si="466"/>
        <v/>
      </c>
      <c r="AE2269" s="133">
        <f t="shared" si="467"/>
        <v>-100</v>
      </c>
      <c r="AF2269" s="133" t="str">
        <f>VLOOKUP(Table1[[#This Row],[Track]],$F$2672:$H$2715,2,FALSE)</f>
        <v>Vic</v>
      </c>
      <c r="AG2269" s="133" t="str">
        <f>VLOOKUP(Table1[[#This Row],[Track]],$F$2672:$H$2715,3,FALSE)</f>
        <v>-</v>
      </c>
      <c r="AH2269" s="133" t="str">
        <f>IF(Table1[[#This Row],[Date]]&lt;$AH$2,"",IF(Table1[[#This Row],[Date]]&lt;$AH$3,"Edge","Elite Combo"))</f>
        <v/>
      </c>
      <c r="AI2269" s="218">
        <f>Table1[[#This Row],[Time]]</f>
        <v>0.65277777777777779</v>
      </c>
      <c r="AJ2269" s="219" t="str">
        <f>Table1[[#This Row],[Track]]</f>
        <v>Flemington</v>
      </c>
      <c r="AK2269" s="216">
        <f>Table1[[#This Row],[Race ]]</f>
        <v>7</v>
      </c>
      <c r="AL2269" s="219">
        <f>Table1[[#This Row],[TAB]]</f>
        <v>4</v>
      </c>
      <c r="AM2269" s="219" t="str">
        <f>Table1[[#This Row],[Selection]]</f>
        <v>Miss Cotoletta</v>
      </c>
      <c r="AN2269" s="220" t="str">
        <f>Table1[[#This Row],[Sources]]</f>
        <v>E4-10/Nat-13</v>
      </c>
      <c r="AO2269" s="219">
        <f>Table1[[#This Row],[Scale Bet]]</f>
        <v>100</v>
      </c>
    </row>
    <row r="2270" spans="5:41" ht="16.5" customHeight="1" x14ac:dyDescent="0.25">
      <c r="E2270" s="185">
        <v>45675</v>
      </c>
      <c r="F2270" s="35">
        <v>0.65277777777777779</v>
      </c>
      <c r="G2270" s="36" t="s">
        <v>157</v>
      </c>
      <c r="H2270" s="36">
        <v>7</v>
      </c>
      <c r="I2270" s="36">
        <v>4</v>
      </c>
      <c r="J2270" s="36" t="s">
        <v>553</v>
      </c>
      <c r="K2270" s="36" t="s">
        <v>13</v>
      </c>
      <c r="L2270" s="165">
        <v>13</v>
      </c>
      <c r="M2270" s="134" t="str">
        <f t="shared" si="455"/>
        <v/>
      </c>
      <c r="N2270" s="36" t="str">
        <f t="shared" si="456"/>
        <v/>
      </c>
      <c r="O2270" s="135" t="str">
        <f t="shared" si="457"/>
        <v/>
      </c>
      <c r="P2270" s="186" t="str">
        <f t="shared" si="458"/>
        <v>OK</v>
      </c>
      <c r="Q2270" s="187" t="str">
        <f t="shared" si="459"/>
        <v/>
      </c>
      <c r="R2270" s="150"/>
      <c r="S2270" s="187" t="str">
        <f t="shared" si="460"/>
        <v/>
      </c>
      <c r="T2270" s="136" t="str">
        <f t="shared" si="461"/>
        <v>Miss Cotoletta</v>
      </c>
      <c r="U2270" s="137" t="str">
        <f>IF(P2270="","",IF(N2270=1,"",IF(Q2270="","",IF(Q2270&lt;=100,100,IF(Table1[[#This Row],[Day]]="Wed",100,200)))))</f>
        <v/>
      </c>
      <c r="V2270" s="137" t="str">
        <f t="shared" si="462"/>
        <v/>
      </c>
      <c r="W2270" s="137" t="str">
        <f t="shared" si="463"/>
        <v/>
      </c>
      <c r="X2270" s="133">
        <f>100</f>
        <v>100</v>
      </c>
      <c r="Y2270" s="133" t="str">
        <f t="shared" si="464"/>
        <v/>
      </c>
      <c r="Z2270" s="133">
        <f t="shared" si="465"/>
        <v>-100</v>
      </c>
      <c r="AA2270" s="134" t="str">
        <f>TEXT(Table1[[#This Row],[Date]],"DDD")</f>
        <v>Sat</v>
      </c>
      <c r="AB2270" s="133" t="str">
        <f>IF(OR(G2270="Doomben",G2270="Eagle Farm"),"Q",IF(AND(Q2270&gt;1,Q2270&lt;55,Table1[[#This Row],[Source]]="Nat"),"Nat OK",IF(AND(Table1[[#This Row],[Source]]&lt;&gt;"Nat",Q2270&lt;55),"Poor &lt;55",IF(OR(G2270="Randwick",G2270="Flemington",G2270="Caulfield",G2270="Sandown Lake",G2270="Sandown Hill"),"Best","ave"))))</f>
        <v>Best</v>
      </c>
      <c r="AC2270" s="133" t="str">
        <f>IF(Q2270="","",IF(AB2270="Poor &lt;55",$AC$2*0.2%,IF(AND(AB2270="Q",AA2270&lt;&gt;"Wed"),$AC$2*0.4%,IF(AND(AB2270="Q",AA2270="Wed"),$AC$2*0.5%,IF(AND(AB2270="Ave",U2270=100),$AC$2*0.5%,IF(AND(AB2270="ave",U2270="",N2270=1,AG2270="Bush"),$AC$2*1%,IF(AND(AB2270="ave",U2270="",Q2270&gt;100),$AC$2*1.3%,IF(AND(AB2270="ave",U2270=""),$AC$2*1.2%,IF(AND(AB2270="Ave",U2270=200),$AC$2*1%,IF(AND(AB2270="Best",U2270=200),$AC$2*1.5%,IF(AND(AB2270="Best",U2270="",K2270&lt;&gt;"Pro Syd"),$AC$2*0.5%,IF(AND(AB2270="Best",U2270=""),$AC$2*1%,IF(AND(AB2270="Best",U2270=100,Table1[[#This Row],[State]]="NSW"),$AC$2*0.4%,IF(AND(AB2270="Best",U2270=100),$AC$2*1%,IF(Table1[[#This Row],[Adj]]="Nat OK",$AC$2*0.5%,"xxx")))))))))))))))</f>
        <v/>
      </c>
      <c r="AD2270" s="133" t="str">
        <f t="shared" si="466"/>
        <v/>
      </c>
      <c r="AE2270" s="133" t="str">
        <f t="shared" si="467"/>
        <v/>
      </c>
      <c r="AF2270" s="133" t="str">
        <f>VLOOKUP(Table1[[#This Row],[Track]],$F$2672:$H$2715,2,FALSE)</f>
        <v>Vic</v>
      </c>
      <c r="AG2270" s="133" t="str">
        <f>VLOOKUP(Table1[[#This Row],[Track]],$F$2672:$H$2715,3,FALSE)</f>
        <v>-</v>
      </c>
      <c r="AH2270" s="133" t="str">
        <f>IF(Table1[[#This Row],[Date]]&lt;$AH$2,"",IF(Table1[[#This Row],[Date]]&lt;$AH$3,"Edge","Elite Combo"))</f>
        <v/>
      </c>
      <c r="AI2270" s="218">
        <f>Table1[[#This Row],[Time]]</f>
        <v>0.65277777777777779</v>
      </c>
      <c r="AJ2270" s="219" t="str">
        <f>Table1[[#This Row],[Track]]</f>
        <v>Flemington</v>
      </c>
      <c r="AK2270" s="216">
        <f>Table1[[#This Row],[Race ]]</f>
        <v>7</v>
      </c>
      <c r="AL2270" s="219">
        <f>Table1[[#This Row],[TAB]]</f>
        <v>4</v>
      </c>
      <c r="AM2270" s="219" t="str">
        <f>Table1[[#This Row],[Selection]]</f>
        <v>Miss Cotoletta</v>
      </c>
      <c r="AN2270" s="220" t="str">
        <f>Table1[[#This Row],[Sources]]</f>
        <v/>
      </c>
      <c r="AO2270" s="219" t="str">
        <f>Table1[[#This Row],[Scale Bet]]</f>
        <v/>
      </c>
    </row>
    <row r="2271" spans="5:41" ht="16.5" customHeight="1" x14ac:dyDescent="0.25">
      <c r="E2271" s="185">
        <v>45675</v>
      </c>
      <c r="F2271" s="35">
        <v>0.66666666666666663</v>
      </c>
      <c r="G2271" s="36" t="s">
        <v>17</v>
      </c>
      <c r="H2271" s="36">
        <v>7</v>
      </c>
      <c r="I2271" s="36">
        <v>1</v>
      </c>
      <c r="J2271" s="36" t="s">
        <v>169</v>
      </c>
      <c r="K2271" s="36" t="s">
        <v>1</v>
      </c>
      <c r="L2271" s="165">
        <v>10</v>
      </c>
      <c r="M2271" s="134">
        <f t="shared" si="455"/>
        <v>40</v>
      </c>
      <c r="N2271" s="36">
        <f t="shared" si="456"/>
        <v>3</v>
      </c>
      <c r="O2271" s="135" t="str">
        <f t="shared" si="457"/>
        <v>E4-10/Edge-15/Pro Syd-15</v>
      </c>
      <c r="P2271" s="186" t="str">
        <f t="shared" si="458"/>
        <v>OK</v>
      </c>
      <c r="Q2271" s="187">
        <f t="shared" si="459"/>
        <v>160</v>
      </c>
      <c r="R2271" s="150">
        <v>3.1</v>
      </c>
      <c r="S2271" s="187">
        <f t="shared" si="460"/>
        <v>496</v>
      </c>
      <c r="T2271" s="136" t="str">
        <f t="shared" si="461"/>
        <v>Osipenko</v>
      </c>
      <c r="U2271" s="137">
        <f>IF(P2271="","",IF(N2271=1,"",IF(Q2271="","",IF(Q2271&lt;=100,100,IF(Table1[[#This Row],[Day]]="Wed",100,200)))))</f>
        <v>200</v>
      </c>
      <c r="V2271" s="137">
        <f t="shared" si="462"/>
        <v>620</v>
      </c>
      <c r="W2271" s="137">
        <f t="shared" si="463"/>
        <v>420</v>
      </c>
      <c r="X2271" s="133">
        <f>100</f>
        <v>100</v>
      </c>
      <c r="Y2271" s="133">
        <f t="shared" si="464"/>
        <v>310</v>
      </c>
      <c r="Z2271" s="133">
        <f t="shared" si="465"/>
        <v>210</v>
      </c>
      <c r="AA2271" s="134" t="str">
        <f>TEXT(Table1[[#This Row],[Date]],"DDD")</f>
        <v>Sat</v>
      </c>
      <c r="AB2271" s="133" t="str">
        <f>IF(OR(G2271="Doomben",G2271="Eagle Farm"),"Q",IF(AND(Q2271&gt;1,Q2271&lt;55,Table1[[#This Row],[Source]]="Nat"),"Nat OK",IF(AND(Table1[[#This Row],[Source]]&lt;&gt;"Nat",Q2271&lt;55),"Poor &lt;55",IF(OR(G2271="Randwick",G2271="Flemington",G2271="Caulfield",G2271="Sandown Lake",G2271="Sandown Hill"),"Best","ave"))))</f>
        <v>ave</v>
      </c>
      <c r="AC2271" s="133">
        <f>IF(Q2271="","",IF(AB2271="Poor &lt;55",$AC$2*0.2%,IF(AND(AB2271="Q",AA2271&lt;&gt;"Wed"),$AC$2*0.4%,IF(AND(AB2271="Q",AA2271="Wed"),$AC$2*0.5%,IF(AND(AB2271="Ave",U2271=100),$AC$2*0.5%,IF(AND(AB2271="ave",U2271="",N2271=1,AG2271="Bush"),$AC$2*1%,IF(AND(AB2271="ave",U2271="",Q2271&gt;100),$AC$2*1.3%,IF(AND(AB2271="ave",U2271=""),$AC$2*1.2%,IF(AND(AB2271="Ave",U2271=200),$AC$2*1%,IF(AND(AB2271="Best",U2271=200),$AC$2*1.5%,IF(AND(AB2271="Best",U2271="",K2271&lt;&gt;"Pro Syd"),$AC$2*0.5%,IF(AND(AB2271="Best",U2271=""),$AC$2*1%,IF(AND(AB2271="Best",U2271=100,Table1[[#This Row],[State]]="NSW"),$AC$2*0.4%,IF(AND(AB2271="Best",U2271=100),$AC$2*1%,IF(Table1[[#This Row],[Adj]]="Nat OK",$AC$2*0.5%,"xxx")))))))))))))))</f>
        <v>100</v>
      </c>
      <c r="AD2271" s="133">
        <f t="shared" si="466"/>
        <v>310</v>
      </c>
      <c r="AE2271" s="133">
        <f t="shared" si="467"/>
        <v>210</v>
      </c>
      <c r="AF2271" s="133" t="str">
        <f>VLOOKUP(Table1[[#This Row],[Track]],$F$2672:$H$2715,2,FALSE)</f>
        <v>NSW</v>
      </c>
      <c r="AG2271" s="133" t="str">
        <f>VLOOKUP(Table1[[#This Row],[Track]],$F$2672:$H$2715,3,FALSE)</f>
        <v>-</v>
      </c>
      <c r="AH2271" s="133" t="str">
        <f>IF(Table1[[#This Row],[Date]]&lt;$AH$2,"",IF(Table1[[#This Row],[Date]]&lt;$AH$3,"Edge","Elite Combo"))</f>
        <v/>
      </c>
      <c r="AI2271" s="218">
        <f>Table1[[#This Row],[Time]]</f>
        <v>0.66666666666666663</v>
      </c>
      <c r="AJ2271" s="219" t="str">
        <f>Table1[[#This Row],[Track]]</f>
        <v>Rosehill</v>
      </c>
      <c r="AK2271" s="216">
        <f>Table1[[#This Row],[Race ]]</f>
        <v>7</v>
      </c>
      <c r="AL2271" s="219">
        <f>Table1[[#This Row],[TAB]]</f>
        <v>1</v>
      </c>
      <c r="AM2271" s="219" t="str">
        <f>Table1[[#This Row],[Selection]]</f>
        <v>Osipenko</v>
      </c>
      <c r="AN2271" s="220" t="str">
        <f>Table1[[#This Row],[Sources]]</f>
        <v>E4-10/Edge-15/Pro Syd-15</v>
      </c>
      <c r="AO2271" s="219">
        <f>Table1[[#This Row],[Scale Bet]]</f>
        <v>100</v>
      </c>
    </row>
    <row r="2272" spans="5:41" ht="16.5" customHeight="1" x14ac:dyDescent="0.25">
      <c r="E2272" s="185">
        <v>45675</v>
      </c>
      <c r="F2272" s="35">
        <v>0.66666666666666663</v>
      </c>
      <c r="G2272" s="36" t="s">
        <v>17</v>
      </c>
      <c r="H2272" s="36">
        <v>7</v>
      </c>
      <c r="I2272" s="36">
        <v>1</v>
      </c>
      <c r="J2272" s="36" t="s">
        <v>169</v>
      </c>
      <c r="K2272" s="36" t="s">
        <v>40</v>
      </c>
      <c r="L2272" s="165">
        <v>15</v>
      </c>
      <c r="M2272" s="134" t="str">
        <f t="shared" si="455"/>
        <v/>
      </c>
      <c r="N2272" s="36" t="str">
        <f t="shared" si="456"/>
        <v/>
      </c>
      <c r="O2272" s="135" t="str">
        <f t="shared" si="457"/>
        <v/>
      </c>
      <c r="P2272" s="186" t="str">
        <f t="shared" si="458"/>
        <v>OK</v>
      </c>
      <c r="Q2272" s="187" t="str">
        <f t="shared" si="459"/>
        <v/>
      </c>
      <c r="R2272" s="150">
        <v>3.1</v>
      </c>
      <c r="S2272" s="187" t="str">
        <f t="shared" si="460"/>
        <v/>
      </c>
      <c r="T2272" s="136" t="str">
        <f t="shared" si="461"/>
        <v>Osipenko</v>
      </c>
      <c r="U2272" s="137" t="str">
        <f>IF(P2272="","",IF(N2272=1,"",IF(Q2272="","",IF(Q2272&lt;=100,100,IF(Table1[[#This Row],[Day]]="Wed",100,200)))))</f>
        <v/>
      </c>
      <c r="V2272" s="137" t="str">
        <f t="shared" si="462"/>
        <v/>
      </c>
      <c r="W2272" s="137" t="str">
        <f t="shared" si="463"/>
        <v/>
      </c>
      <c r="X2272" s="133">
        <f>100</f>
        <v>100</v>
      </c>
      <c r="Y2272" s="133">
        <f t="shared" si="464"/>
        <v>310</v>
      </c>
      <c r="Z2272" s="133">
        <f t="shared" si="465"/>
        <v>210</v>
      </c>
      <c r="AA2272" s="134" t="str">
        <f>TEXT(Table1[[#This Row],[Date]],"DDD")</f>
        <v>Sat</v>
      </c>
      <c r="AB2272" s="133" t="str">
        <f>IF(OR(G2272="Doomben",G2272="Eagle Farm"),"Q",IF(AND(Q2272&gt;1,Q2272&lt;55,Table1[[#This Row],[Source]]="Nat"),"Nat OK",IF(AND(Table1[[#This Row],[Source]]&lt;&gt;"Nat",Q2272&lt;55),"Poor &lt;55",IF(OR(G2272="Randwick",G2272="Flemington",G2272="Caulfield",G2272="Sandown Lake",G2272="Sandown Hill"),"Best","ave"))))</f>
        <v>ave</v>
      </c>
      <c r="AC2272" s="133" t="str">
        <f>IF(Q2272="","",IF(AB2272="Poor &lt;55",$AC$2*0.2%,IF(AND(AB2272="Q",AA2272&lt;&gt;"Wed"),$AC$2*0.4%,IF(AND(AB2272="Q",AA2272="Wed"),$AC$2*0.5%,IF(AND(AB2272="Ave",U2272=100),$AC$2*0.5%,IF(AND(AB2272="ave",U2272="",N2272=1,AG2272="Bush"),$AC$2*1%,IF(AND(AB2272="ave",U2272="",Q2272&gt;100),$AC$2*1.3%,IF(AND(AB2272="ave",U2272=""),$AC$2*1.2%,IF(AND(AB2272="Ave",U2272=200),$AC$2*1%,IF(AND(AB2272="Best",U2272=200),$AC$2*1.5%,IF(AND(AB2272="Best",U2272="",K2272&lt;&gt;"Pro Syd"),$AC$2*0.5%,IF(AND(AB2272="Best",U2272=""),$AC$2*1%,IF(AND(AB2272="Best",U2272=100,Table1[[#This Row],[State]]="NSW"),$AC$2*0.4%,IF(AND(AB2272="Best",U2272=100),$AC$2*1%,IF(Table1[[#This Row],[Adj]]="Nat OK",$AC$2*0.5%,"xxx")))))))))))))))</f>
        <v/>
      </c>
      <c r="AD2272" s="133" t="str">
        <f t="shared" si="466"/>
        <v/>
      </c>
      <c r="AE2272" s="133" t="str">
        <f t="shared" si="467"/>
        <v/>
      </c>
      <c r="AF2272" s="133" t="str">
        <f>VLOOKUP(Table1[[#This Row],[Track]],$F$2672:$H$2715,2,FALSE)</f>
        <v>NSW</v>
      </c>
      <c r="AG2272" s="133" t="str">
        <f>VLOOKUP(Table1[[#This Row],[Track]],$F$2672:$H$2715,3,FALSE)</f>
        <v>-</v>
      </c>
      <c r="AH2272" s="133" t="str">
        <f>IF(Table1[[#This Row],[Date]]&lt;$AH$2,"",IF(Table1[[#This Row],[Date]]&lt;$AH$3,"Edge","Elite Combo"))</f>
        <v/>
      </c>
      <c r="AI2272" s="218">
        <f>Table1[[#This Row],[Time]]</f>
        <v>0.66666666666666663</v>
      </c>
      <c r="AJ2272" s="219" t="str">
        <f>Table1[[#This Row],[Track]]</f>
        <v>Rosehill</v>
      </c>
      <c r="AK2272" s="216">
        <f>Table1[[#This Row],[Race ]]</f>
        <v>7</v>
      </c>
      <c r="AL2272" s="219">
        <f>Table1[[#This Row],[TAB]]</f>
        <v>1</v>
      </c>
      <c r="AM2272" s="219" t="str">
        <f>Table1[[#This Row],[Selection]]</f>
        <v>Osipenko</v>
      </c>
      <c r="AN2272" s="220" t="str">
        <f>Table1[[#This Row],[Sources]]</f>
        <v/>
      </c>
      <c r="AO2272" s="219" t="str">
        <f>Table1[[#This Row],[Scale Bet]]</f>
        <v/>
      </c>
    </row>
    <row r="2273" spans="5:41" ht="16.5" customHeight="1" x14ac:dyDescent="0.25">
      <c r="E2273" s="185">
        <v>45675</v>
      </c>
      <c r="F2273" s="35">
        <v>0.66666666666666663</v>
      </c>
      <c r="G2273" s="36" t="s">
        <v>17</v>
      </c>
      <c r="H2273" s="36">
        <v>7</v>
      </c>
      <c r="I2273" s="36">
        <v>1</v>
      </c>
      <c r="J2273" s="36" t="s">
        <v>169</v>
      </c>
      <c r="K2273" s="36" t="s">
        <v>60</v>
      </c>
      <c r="L2273" s="165">
        <v>15</v>
      </c>
      <c r="M2273" s="134" t="str">
        <f t="shared" si="455"/>
        <v/>
      </c>
      <c r="N2273" s="36" t="str">
        <f t="shared" si="456"/>
        <v/>
      </c>
      <c r="O2273" s="135" t="str">
        <f t="shared" si="457"/>
        <v/>
      </c>
      <c r="P2273" s="186" t="str">
        <f t="shared" si="458"/>
        <v>OK</v>
      </c>
      <c r="Q2273" s="187" t="str">
        <f t="shared" si="459"/>
        <v/>
      </c>
      <c r="R2273" s="150">
        <v>3.1</v>
      </c>
      <c r="S2273" s="187" t="str">
        <f t="shared" si="460"/>
        <v/>
      </c>
      <c r="T2273" s="136" t="str">
        <f t="shared" si="461"/>
        <v>Osipenko</v>
      </c>
      <c r="U2273" s="137" t="str">
        <f>IF(P2273="","",IF(N2273=1,"",IF(Q2273="","",IF(Q2273&lt;=100,100,IF(Table1[[#This Row],[Day]]="Wed",100,200)))))</f>
        <v/>
      </c>
      <c r="V2273" s="137" t="str">
        <f t="shared" si="462"/>
        <v/>
      </c>
      <c r="W2273" s="137" t="str">
        <f t="shared" si="463"/>
        <v/>
      </c>
      <c r="X2273" s="133">
        <f>100</f>
        <v>100</v>
      </c>
      <c r="Y2273" s="133">
        <f t="shared" si="464"/>
        <v>310</v>
      </c>
      <c r="Z2273" s="133">
        <f t="shared" si="465"/>
        <v>210</v>
      </c>
      <c r="AA2273" s="134" t="str">
        <f>TEXT(Table1[[#This Row],[Date]],"DDD")</f>
        <v>Sat</v>
      </c>
      <c r="AB2273" s="133" t="str">
        <f>IF(OR(G2273="Doomben",G2273="Eagle Farm"),"Q",IF(AND(Q2273&gt;1,Q2273&lt;55,Table1[[#This Row],[Source]]="Nat"),"Nat OK",IF(AND(Table1[[#This Row],[Source]]&lt;&gt;"Nat",Q2273&lt;55),"Poor &lt;55",IF(OR(G2273="Randwick",G2273="Flemington",G2273="Caulfield",G2273="Sandown Lake",G2273="Sandown Hill"),"Best","ave"))))</f>
        <v>ave</v>
      </c>
      <c r="AC2273" s="133" t="str">
        <f>IF(Q2273="","",IF(AB2273="Poor &lt;55",$AC$2*0.2%,IF(AND(AB2273="Q",AA2273&lt;&gt;"Wed"),$AC$2*0.4%,IF(AND(AB2273="Q",AA2273="Wed"),$AC$2*0.5%,IF(AND(AB2273="Ave",U2273=100),$AC$2*0.5%,IF(AND(AB2273="ave",U2273="",N2273=1,AG2273="Bush"),$AC$2*1%,IF(AND(AB2273="ave",U2273="",Q2273&gt;100),$AC$2*1.3%,IF(AND(AB2273="ave",U2273=""),$AC$2*1.2%,IF(AND(AB2273="Ave",U2273=200),$AC$2*1%,IF(AND(AB2273="Best",U2273=200),$AC$2*1.5%,IF(AND(AB2273="Best",U2273="",K2273&lt;&gt;"Pro Syd"),$AC$2*0.5%,IF(AND(AB2273="Best",U2273=""),$AC$2*1%,IF(AND(AB2273="Best",U2273=100,Table1[[#This Row],[State]]="NSW"),$AC$2*0.4%,IF(AND(AB2273="Best",U2273=100),$AC$2*1%,IF(Table1[[#This Row],[Adj]]="Nat OK",$AC$2*0.5%,"xxx")))))))))))))))</f>
        <v/>
      </c>
      <c r="AD2273" s="133" t="str">
        <f t="shared" si="466"/>
        <v/>
      </c>
      <c r="AE2273" s="133" t="str">
        <f t="shared" si="467"/>
        <v/>
      </c>
      <c r="AF2273" s="133" t="str">
        <f>VLOOKUP(Table1[[#This Row],[Track]],$F$2672:$H$2715,2,FALSE)</f>
        <v>NSW</v>
      </c>
      <c r="AG2273" s="133" t="str">
        <f>VLOOKUP(Table1[[#This Row],[Track]],$F$2672:$H$2715,3,FALSE)</f>
        <v>-</v>
      </c>
      <c r="AH2273" s="133" t="str">
        <f>IF(Table1[[#This Row],[Date]]&lt;$AH$2,"",IF(Table1[[#This Row],[Date]]&lt;$AH$3,"Edge","Elite Combo"))</f>
        <v/>
      </c>
      <c r="AI2273" s="218">
        <f>Table1[[#This Row],[Time]]</f>
        <v>0.66666666666666663</v>
      </c>
      <c r="AJ2273" s="219" t="str">
        <f>Table1[[#This Row],[Track]]</f>
        <v>Rosehill</v>
      </c>
      <c r="AK2273" s="216">
        <f>Table1[[#This Row],[Race ]]</f>
        <v>7</v>
      </c>
      <c r="AL2273" s="219">
        <f>Table1[[#This Row],[TAB]]</f>
        <v>1</v>
      </c>
      <c r="AM2273" s="219" t="str">
        <f>Table1[[#This Row],[Selection]]</f>
        <v>Osipenko</v>
      </c>
      <c r="AN2273" s="220" t="str">
        <f>Table1[[#This Row],[Sources]]</f>
        <v/>
      </c>
      <c r="AO2273" s="219" t="str">
        <f>Table1[[#This Row],[Scale Bet]]</f>
        <v/>
      </c>
    </row>
    <row r="2274" spans="5:41" ht="16.5" customHeight="1" x14ac:dyDescent="0.25">
      <c r="E2274" s="185">
        <v>45675</v>
      </c>
      <c r="F2274" s="35">
        <v>0.67708333333333337</v>
      </c>
      <c r="G2274" s="36" t="s">
        <v>157</v>
      </c>
      <c r="H2274" s="36">
        <v>8</v>
      </c>
      <c r="I2274" s="36">
        <v>14</v>
      </c>
      <c r="J2274" s="36" t="s">
        <v>165</v>
      </c>
      <c r="K2274" s="36" t="s">
        <v>40</v>
      </c>
      <c r="L2274" s="165">
        <v>12</v>
      </c>
      <c r="M2274" s="134">
        <f t="shared" si="455"/>
        <v>25</v>
      </c>
      <c r="N2274" s="36">
        <f t="shared" si="456"/>
        <v>2</v>
      </c>
      <c r="O2274" s="135" t="str">
        <f t="shared" si="457"/>
        <v>Edge-12/Pro Mel-13</v>
      </c>
      <c r="P2274" s="186" t="str">
        <f t="shared" si="458"/>
        <v>OK</v>
      </c>
      <c r="Q2274" s="187">
        <f t="shared" si="459"/>
        <v>100</v>
      </c>
      <c r="R2274" s="150"/>
      <c r="S2274" s="187" t="str">
        <f t="shared" si="460"/>
        <v/>
      </c>
      <c r="T2274" s="136" t="str">
        <f t="shared" si="461"/>
        <v>Beltoro</v>
      </c>
      <c r="U2274" s="137">
        <f>IF(P2274="","",IF(N2274=1,"",IF(Q2274="","",IF(Q2274&lt;=100,100,IF(Table1[[#This Row],[Day]]="Wed",100,200)))))</f>
        <v>100</v>
      </c>
      <c r="V2274" s="137" t="str">
        <f t="shared" si="462"/>
        <v/>
      </c>
      <c r="W2274" s="137">
        <f t="shared" si="463"/>
        <v>-100</v>
      </c>
      <c r="X2274" s="133">
        <f>100</f>
        <v>100</v>
      </c>
      <c r="Y2274" s="133" t="str">
        <f t="shared" si="464"/>
        <v/>
      </c>
      <c r="Z2274" s="133">
        <f t="shared" si="465"/>
        <v>-100</v>
      </c>
      <c r="AA2274" s="134" t="str">
        <f>TEXT(Table1[[#This Row],[Date]],"DDD")</f>
        <v>Sat</v>
      </c>
      <c r="AB2274" s="133" t="str">
        <f>IF(OR(G2274="Doomben",G2274="Eagle Farm"),"Q",IF(AND(Q2274&gt;1,Q2274&lt;55,Table1[[#This Row],[Source]]="Nat"),"Nat OK",IF(AND(Table1[[#This Row],[Source]]&lt;&gt;"Nat",Q2274&lt;55),"Poor &lt;55",IF(OR(G2274="Randwick",G2274="Flemington",G2274="Caulfield",G2274="Sandown Lake",G2274="Sandown Hill"),"Best","ave"))))</f>
        <v>Best</v>
      </c>
      <c r="AC2274" s="133">
        <f>IF(Q2274="","",IF(AB2274="Poor &lt;55",$AC$2*0.2%,IF(AND(AB2274="Q",AA2274&lt;&gt;"Wed"),$AC$2*0.4%,IF(AND(AB2274="Q",AA2274="Wed"),$AC$2*0.5%,IF(AND(AB2274="Ave",U2274=100),$AC$2*0.5%,IF(AND(AB2274="ave",U2274="",N2274=1,AG2274="Bush"),$AC$2*1%,IF(AND(AB2274="ave",U2274="",Q2274&gt;100),$AC$2*1.3%,IF(AND(AB2274="ave",U2274=""),$AC$2*1.2%,IF(AND(AB2274="Ave",U2274=200),$AC$2*1%,IF(AND(AB2274="Best",U2274=200),$AC$2*1.5%,IF(AND(AB2274="Best",U2274="",K2274&lt;&gt;"Pro Syd"),$AC$2*0.5%,IF(AND(AB2274="Best",U2274=""),$AC$2*1%,IF(AND(AB2274="Best",U2274=100,Table1[[#This Row],[State]]="NSW"),$AC$2*0.4%,IF(AND(AB2274="Best",U2274=100),$AC$2*1%,IF(Table1[[#This Row],[Adj]]="Nat OK",$AC$2*0.5%,"xxx")))))))))))))))</f>
        <v>100</v>
      </c>
      <c r="AD2274" s="133" t="str">
        <f t="shared" si="466"/>
        <v/>
      </c>
      <c r="AE2274" s="133">
        <f t="shared" si="467"/>
        <v>-100</v>
      </c>
      <c r="AF2274" s="133" t="str">
        <f>VLOOKUP(Table1[[#This Row],[Track]],$F$2672:$H$2715,2,FALSE)</f>
        <v>Vic</v>
      </c>
      <c r="AG2274" s="133" t="str">
        <f>VLOOKUP(Table1[[#This Row],[Track]],$F$2672:$H$2715,3,FALSE)</f>
        <v>-</v>
      </c>
      <c r="AH2274" s="133" t="str">
        <f>IF(Table1[[#This Row],[Date]]&lt;$AH$2,"",IF(Table1[[#This Row],[Date]]&lt;$AH$3,"Edge","Elite Combo"))</f>
        <v/>
      </c>
      <c r="AI2274" s="218">
        <f>Table1[[#This Row],[Time]]</f>
        <v>0.67708333333333337</v>
      </c>
      <c r="AJ2274" s="219" t="str">
        <f>Table1[[#This Row],[Track]]</f>
        <v>Flemington</v>
      </c>
      <c r="AK2274" s="216">
        <f>Table1[[#This Row],[Race ]]</f>
        <v>8</v>
      </c>
      <c r="AL2274" s="219">
        <f>Table1[[#This Row],[TAB]]</f>
        <v>14</v>
      </c>
      <c r="AM2274" s="219" t="str">
        <f>Table1[[#This Row],[Selection]]</f>
        <v>Beltoro</v>
      </c>
      <c r="AN2274" s="220" t="str">
        <f>Table1[[#This Row],[Sources]]</f>
        <v>Edge-12/Pro Mel-13</v>
      </c>
      <c r="AO2274" s="219">
        <f>Table1[[#This Row],[Scale Bet]]</f>
        <v>100</v>
      </c>
    </row>
    <row r="2275" spans="5:41" ht="16.5" customHeight="1" x14ac:dyDescent="0.25">
      <c r="E2275" s="185">
        <v>45675</v>
      </c>
      <c r="F2275" s="35">
        <v>0.67708333333333337</v>
      </c>
      <c r="G2275" s="36" t="s">
        <v>157</v>
      </c>
      <c r="H2275" s="36">
        <v>8</v>
      </c>
      <c r="I2275" s="36">
        <v>14</v>
      </c>
      <c r="J2275" s="36" t="s">
        <v>165</v>
      </c>
      <c r="K2275" s="36" t="s">
        <v>18</v>
      </c>
      <c r="L2275" s="165">
        <v>13</v>
      </c>
      <c r="M2275" s="134" t="str">
        <f t="shared" si="455"/>
        <v/>
      </c>
      <c r="N2275" s="36" t="str">
        <f t="shared" si="456"/>
        <v/>
      </c>
      <c r="O2275" s="135" t="str">
        <f t="shared" si="457"/>
        <v/>
      </c>
      <c r="P2275" s="186" t="str">
        <f t="shared" si="458"/>
        <v>OK</v>
      </c>
      <c r="Q2275" s="187" t="str">
        <f t="shared" si="459"/>
        <v/>
      </c>
      <c r="R2275" s="150"/>
      <c r="S2275" s="187" t="str">
        <f t="shared" si="460"/>
        <v/>
      </c>
      <c r="T2275" s="136" t="str">
        <f t="shared" si="461"/>
        <v>Beltoro</v>
      </c>
      <c r="U2275" s="137" t="str">
        <f>IF(P2275="","",IF(N2275=1,"",IF(Q2275="","",IF(Q2275&lt;=100,100,IF(Table1[[#This Row],[Day]]="Wed",100,200)))))</f>
        <v/>
      </c>
      <c r="V2275" s="137" t="str">
        <f t="shared" si="462"/>
        <v/>
      </c>
      <c r="W2275" s="137" t="str">
        <f t="shared" si="463"/>
        <v/>
      </c>
      <c r="X2275" s="133">
        <f>100</f>
        <v>100</v>
      </c>
      <c r="Y2275" s="133" t="str">
        <f t="shared" si="464"/>
        <v/>
      </c>
      <c r="Z2275" s="133">
        <f t="shared" si="465"/>
        <v>-100</v>
      </c>
      <c r="AA2275" s="134" t="str">
        <f>TEXT(Table1[[#This Row],[Date]],"DDD")</f>
        <v>Sat</v>
      </c>
      <c r="AB2275" s="133" t="str">
        <f>IF(OR(G2275="Doomben",G2275="Eagle Farm"),"Q",IF(AND(Q2275&gt;1,Q2275&lt;55,Table1[[#This Row],[Source]]="Nat"),"Nat OK",IF(AND(Table1[[#This Row],[Source]]&lt;&gt;"Nat",Q2275&lt;55),"Poor &lt;55",IF(OR(G2275="Randwick",G2275="Flemington",G2275="Caulfield",G2275="Sandown Lake",G2275="Sandown Hill"),"Best","ave"))))</f>
        <v>Best</v>
      </c>
      <c r="AC2275" s="133" t="str">
        <f>IF(Q2275="","",IF(AB2275="Poor &lt;55",$AC$2*0.2%,IF(AND(AB2275="Q",AA2275&lt;&gt;"Wed"),$AC$2*0.4%,IF(AND(AB2275="Q",AA2275="Wed"),$AC$2*0.5%,IF(AND(AB2275="Ave",U2275=100),$AC$2*0.5%,IF(AND(AB2275="ave",U2275="",N2275=1,AG2275="Bush"),$AC$2*1%,IF(AND(AB2275="ave",U2275="",Q2275&gt;100),$AC$2*1.3%,IF(AND(AB2275="ave",U2275=""),$AC$2*1.2%,IF(AND(AB2275="Ave",U2275=200),$AC$2*1%,IF(AND(AB2275="Best",U2275=200),$AC$2*1.5%,IF(AND(AB2275="Best",U2275="",K2275&lt;&gt;"Pro Syd"),$AC$2*0.5%,IF(AND(AB2275="Best",U2275=""),$AC$2*1%,IF(AND(AB2275="Best",U2275=100,Table1[[#This Row],[State]]="NSW"),$AC$2*0.4%,IF(AND(AB2275="Best",U2275=100),$AC$2*1%,IF(Table1[[#This Row],[Adj]]="Nat OK",$AC$2*0.5%,"xxx")))))))))))))))</f>
        <v/>
      </c>
      <c r="AD2275" s="133" t="str">
        <f t="shared" si="466"/>
        <v/>
      </c>
      <c r="AE2275" s="133" t="str">
        <f t="shared" si="467"/>
        <v/>
      </c>
      <c r="AF2275" s="133" t="str">
        <f>VLOOKUP(Table1[[#This Row],[Track]],$F$2672:$H$2715,2,FALSE)</f>
        <v>Vic</v>
      </c>
      <c r="AG2275" s="133" t="str">
        <f>VLOOKUP(Table1[[#This Row],[Track]],$F$2672:$H$2715,3,FALSE)</f>
        <v>-</v>
      </c>
      <c r="AH2275" s="133" t="str">
        <f>IF(Table1[[#This Row],[Date]]&lt;$AH$2,"",IF(Table1[[#This Row],[Date]]&lt;$AH$3,"Edge","Elite Combo"))</f>
        <v/>
      </c>
      <c r="AI2275" s="218">
        <f>Table1[[#This Row],[Time]]</f>
        <v>0.67708333333333337</v>
      </c>
      <c r="AJ2275" s="219" t="str">
        <f>Table1[[#This Row],[Track]]</f>
        <v>Flemington</v>
      </c>
      <c r="AK2275" s="216">
        <f>Table1[[#This Row],[Race ]]</f>
        <v>8</v>
      </c>
      <c r="AL2275" s="219">
        <f>Table1[[#This Row],[TAB]]</f>
        <v>14</v>
      </c>
      <c r="AM2275" s="219" t="str">
        <f>Table1[[#This Row],[Selection]]</f>
        <v>Beltoro</v>
      </c>
      <c r="AN2275" s="220" t="str">
        <f>Table1[[#This Row],[Sources]]</f>
        <v/>
      </c>
      <c r="AO2275" s="219" t="str">
        <f>Table1[[#This Row],[Scale Bet]]</f>
        <v/>
      </c>
    </row>
    <row r="2276" spans="5:41" ht="16.5" customHeight="1" x14ac:dyDescent="0.25">
      <c r="E2276" s="185">
        <v>45675</v>
      </c>
      <c r="F2276" s="35">
        <v>0.69097222222222221</v>
      </c>
      <c r="G2276" s="36" t="s">
        <v>17</v>
      </c>
      <c r="H2276" s="36">
        <v>8</v>
      </c>
      <c r="I2276" s="36">
        <v>5</v>
      </c>
      <c r="J2276" s="36" t="s">
        <v>170</v>
      </c>
      <c r="K2276" s="36" t="s">
        <v>1</v>
      </c>
      <c r="L2276" s="165">
        <v>10</v>
      </c>
      <c r="M2276" s="134">
        <f t="shared" si="455"/>
        <v>40</v>
      </c>
      <c r="N2276" s="36">
        <f t="shared" si="456"/>
        <v>3</v>
      </c>
      <c r="O2276" s="135" t="str">
        <f t="shared" si="457"/>
        <v>E4-10/Edge-15/Pro Syd-15</v>
      </c>
      <c r="P2276" s="186" t="str">
        <f t="shared" si="458"/>
        <v>OK</v>
      </c>
      <c r="Q2276" s="187">
        <f t="shared" si="459"/>
        <v>160</v>
      </c>
      <c r="R2276" s="150"/>
      <c r="S2276" s="187" t="str">
        <f t="shared" si="460"/>
        <v/>
      </c>
      <c r="T2276" s="136" t="str">
        <f t="shared" si="461"/>
        <v>Cigar Flick</v>
      </c>
      <c r="U2276" s="137">
        <f>IF(P2276="","",IF(N2276=1,"",IF(Q2276="","",IF(Q2276&lt;=100,100,IF(Table1[[#This Row],[Day]]="Wed",100,200)))))</f>
        <v>200</v>
      </c>
      <c r="V2276" s="137" t="str">
        <f t="shared" si="462"/>
        <v/>
      </c>
      <c r="W2276" s="137">
        <f t="shared" si="463"/>
        <v>-200</v>
      </c>
      <c r="X2276" s="133">
        <f>100</f>
        <v>100</v>
      </c>
      <c r="Y2276" s="133" t="str">
        <f t="shared" si="464"/>
        <v/>
      </c>
      <c r="Z2276" s="133">
        <f t="shared" si="465"/>
        <v>-100</v>
      </c>
      <c r="AA2276" s="134" t="str">
        <f>TEXT(Table1[[#This Row],[Date]],"DDD")</f>
        <v>Sat</v>
      </c>
      <c r="AB2276" s="133" t="str">
        <f>IF(OR(G2276="Doomben",G2276="Eagle Farm"),"Q",IF(AND(Q2276&gt;1,Q2276&lt;55,Table1[[#This Row],[Source]]="Nat"),"Nat OK",IF(AND(Table1[[#This Row],[Source]]&lt;&gt;"Nat",Q2276&lt;55),"Poor &lt;55",IF(OR(G2276="Randwick",G2276="Flemington",G2276="Caulfield",G2276="Sandown Lake",G2276="Sandown Hill"),"Best","ave"))))</f>
        <v>ave</v>
      </c>
      <c r="AC2276" s="133">
        <f>IF(Q2276="","",IF(AB2276="Poor &lt;55",$AC$2*0.2%,IF(AND(AB2276="Q",AA2276&lt;&gt;"Wed"),$AC$2*0.4%,IF(AND(AB2276="Q",AA2276="Wed"),$AC$2*0.5%,IF(AND(AB2276="Ave",U2276=100),$AC$2*0.5%,IF(AND(AB2276="ave",U2276="",N2276=1,AG2276="Bush"),$AC$2*1%,IF(AND(AB2276="ave",U2276="",Q2276&gt;100),$AC$2*1.3%,IF(AND(AB2276="ave",U2276=""),$AC$2*1.2%,IF(AND(AB2276="Ave",U2276=200),$AC$2*1%,IF(AND(AB2276="Best",U2276=200),$AC$2*1.5%,IF(AND(AB2276="Best",U2276="",K2276&lt;&gt;"Pro Syd"),$AC$2*0.5%,IF(AND(AB2276="Best",U2276=""),$AC$2*1%,IF(AND(AB2276="Best",U2276=100,Table1[[#This Row],[State]]="NSW"),$AC$2*0.4%,IF(AND(AB2276="Best",U2276=100),$AC$2*1%,IF(Table1[[#This Row],[Adj]]="Nat OK",$AC$2*0.5%,"xxx")))))))))))))))</f>
        <v>100</v>
      </c>
      <c r="AD2276" s="133" t="str">
        <f t="shared" si="466"/>
        <v/>
      </c>
      <c r="AE2276" s="133">
        <f t="shared" si="467"/>
        <v>-100</v>
      </c>
      <c r="AF2276" s="133" t="str">
        <f>VLOOKUP(Table1[[#This Row],[Track]],$F$2672:$H$2715,2,FALSE)</f>
        <v>NSW</v>
      </c>
      <c r="AG2276" s="133" t="str">
        <f>VLOOKUP(Table1[[#This Row],[Track]],$F$2672:$H$2715,3,FALSE)</f>
        <v>-</v>
      </c>
      <c r="AH2276" s="133" t="str">
        <f>IF(Table1[[#This Row],[Date]]&lt;$AH$2,"",IF(Table1[[#This Row],[Date]]&lt;$AH$3,"Edge","Elite Combo"))</f>
        <v/>
      </c>
      <c r="AI2276" s="218">
        <f>Table1[[#This Row],[Time]]</f>
        <v>0.69097222222222221</v>
      </c>
      <c r="AJ2276" s="219" t="str">
        <f>Table1[[#This Row],[Track]]</f>
        <v>Rosehill</v>
      </c>
      <c r="AK2276" s="216">
        <f>Table1[[#This Row],[Race ]]</f>
        <v>8</v>
      </c>
      <c r="AL2276" s="219">
        <f>Table1[[#This Row],[TAB]]</f>
        <v>5</v>
      </c>
      <c r="AM2276" s="219" t="str">
        <f>Table1[[#This Row],[Selection]]</f>
        <v>Cigar Flick</v>
      </c>
      <c r="AN2276" s="220" t="str">
        <f>Table1[[#This Row],[Sources]]</f>
        <v>E4-10/Edge-15/Pro Syd-15</v>
      </c>
      <c r="AO2276" s="219">
        <f>Table1[[#This Row],[Scale Bet]]</f>
        <v>100</v>
      </c>
    </row>
    <row r="2277" spans="5:41" ht="16.5" customHeight="1" x14ac:dyDescent="0.25">
      <c r="E2277" s="185">
        <v>45675</v>
      </c>
      <c r="F2277" s="35">
        <v>0.69097222222222221</v>
      </c>
      <c r="G2277" s="36" t="s">
        <v>17</v>
      </c>
      <c r="H2277" s="36">
        <v>8</v>
      </c>
      <c r="I2277" s="36">
        <v>5</v>
      </c>
      <c r="J2277" s="36" t="s">
        <v>170</v>
      </c>
      <c r="K2277" s="36" t="s">
        <v>40</v>
      </c>
      <c r="L2277" s="165">
        <v>15</v>
      </c>
      <c r="M2277" s="134" t="str">
        <f t="shared" si="455"/>
        <v/>
      </c>
      <c r="N2277" s="36" t="str">
        <f t="shared" si="456"/>
        <v/>
      </c>
      <c r="O2277" s="135" t="str">
        <f t="shared" si="457"/>
        <v/>
      </c>
      <c r="P2277" s="186" t="str">
        <f t="shared" si="458"/>
        <v>OK</v>
      </c>
      <c r="Q2277" s="187" t="str">
        <f t="shared" si="459"/>
        <v/>
      </c>
      <c r="R2277" s="150"/>
      <c r="S2277" s="187" t="str">
        <f t="shared" si="460"/>
        <v/>
      </c>
      <c r="T2277" s="136" t="str">
        <f t="shared" si="461"/>
        <v>Cigar Flick</v>
      </c>
      <c r="U2277" s="137" t="str">
        <f>IF(P2277="","",IF(N2277=1,"",IF(Q2277="","",IF(Q2277&lt;=100,100,IF(Table1[[#This Row],[Day]]="Wed",100,200)))))</f>
        <v/>
      </c>
      <c r="V2277" s="137" t="str">
        <f t="shared" si="462"/>
        <v/>
      </c>
      <c r="W2277" s="137" t="str">
        <f t="shared" si="463"/>
        <v/>
      </c>
      <c r="X2277" s="133">
        <f>100</f>
        <v>100</v>
      </c>
      <c r="Y2277" s="133" t="str">
        <f t="shared" si="464"/>
        <v/>
      </c>
      <c r="Z2277" s="133">
        <f t="shared" si="465"/>
        <v>-100</v>
      </c>
      <c r="AA2277" s="134" t="str">
        <f>TEXT(Table1[[#This Row],[Date]],"DDD")</f>
        <v>Sat</v>
      </c>
      <c r="AB2277" s="133" t="str">
        <f>IF(OR(G2277="Doomben",G2277="Eagle Farm"),"Q",IF(AND(Q2277&gt;1,Q2277&lt;55,Table1[[#This Row],[Source]]="Nat"),"Nat OK",IF(AND(Table1[[#This Row],[Source]]&lt;&gt;"Nat",Q2277&lt;55),"Poor &lt;55",IF(OR(G2277="Randwick",G2277="Flemington",G2277="Caulfield",G2277="Sandown Lake",G2277="Sandown Hill"),"Best","ave"))))</f>
        <v>ave</v>
      </c>
      <c r="AC2277" s="133" t="str">
        <f>IF(Q2277="","",IF(AB2277="Poor &lt;55",$AC$2*0.2%,IF(AND(AB2277="Q",AA2277&lt;&gt;"Wed"),$AC$2*0.4%,IF(AND(AB2277="Q",AA2277="Wed"),$AC$2*0.5%,IF(AND(AB2277="Ave",U2277=100),$AC$2*0.5%,IF(AND(AB2277="ave",U2277="",N2277=1,AG2277="Bush"),$AC$2*1%,IF(AND(AB2277="ave",U2277="",Q2277&gt;100),$AC$2*1.3%,IF(AND(AB2277="ave",U2277=""),$AC$2*1.2%,IF(AND(AB2277="Ave",U2277=200),$AC$2*1%,IF(AND(AB2277="Best",U2277=200),$AC$2*1.5%,IF(AND(AB2277="Best",U2277="",K2277&lt;&gt;"Pro Syd"),$AC$2*0.5%,IF(AND(AB2277="Best",U2277=""),$AC$2*1%,IF(AND(AB2277="Best",U2277=100,Table1[[#This Row],[State]]="NSW"),$AC$2*0.4%,IF(AND(AB2277="Best",U2277=100),$AC$2*1%,IF(Table1[[#This Row],[Adj]]="Nat OK",$AC$2*0.5%,"xxx")))))))))))))))</f>
        <v/>
      </c>
      <c r="AD2277" s="133" t="str">
        <f t="shared" si="466"/>
        <v/>
      </c>
      <c r="AE2277" s="133" t="str">
        <f t="shared" si="467"/>
        <v/>
      </c>
      <c r="AF2277" s="133" t="str">
        <f>VLOOKUP(Table1[[#This Row],[Track]],$F$2672:$H$2715,2,FALSE)</f>
        <v>NSW</v>
      </c>
      <c r="AG2277" s="133" t="str">
        <f>VLOOKUP(Table1[[#This Row],[Track]],$F$2672:$H$2715,3,FALSE)</f>
        <v>-</v>
      </c>
      <c r="AH2277" s="133" t="str">
        <f>IF(Table1[[#This Row],[Date]]&lt;$AH$2,"",IF(Table1[[#This Row],[Date]]&lt;$AH$3,"Edge","Elite Combo"))</f>
        <v/>
      </c>
      <c r="AI2277" s="218">
        <f>Table1[[#This Row],[Time]]</f>
        <v>0.69097222222222221</v>
      </c>
      <c r="AJ2277" s="219" t="str">
        <f>Table1[[#This Row],[Track]]</f>
        <v>Rosehill</v>
      </c>
      <c r="AK2277" s="216">
        <f>Table1[[#This Row],[Race ]]</f>
        <v>8</v>
      </c>
      <c r="AL2277" s="219">
        <f>Table1[[#This Row],[TAB]]</f>
        <v>5</v>
      </c>
      <c r="AM2277" s="219" t="str">
        <f>Table1[[#This Row],[Selection]]</f>
        <v>Cigar Flick</v>
      </c>
      <c r="AN2277" s="220" t="str">
        <f>Table1[[#This Row],[Sources]]</f>
        <v/>
      </c>
      <c r="AO2277" s="219" t="str">
        <f>Table1[[#This Row],[Scale Bet]]</f>
        <v/>
      </c>
    </row>
    <row r="2278" spans="5:41" ht="16.5" customHeight="1" x14ac:dyDescent="0.25">
      <c r="E2278" s="185">
        <v>45675</v>
      </c>
      <c r="F2278" s="35">
        <v>0.69097222222222221</v>
      </c>
      <c r="G2278" s="36" t="s">
        <v>17</v>
      </c>
      <c r="H2278" s="36">
        <v>8</v>
      </c>
      <c r="I2278" s="36">
        <v>5</v>
      </c>
      <c r="J2278" s="36" t="s">
        <v>170</v>
      </c>
      <c r="K2278" s="36" t="s">
        <v>60</v>
      </c>
      <c r="L2278" s="165">
        <v>15</v>
      </c>
      <c r="M2278" s="134" t="str">
        <f t="shared" si="455"/>
        <v/>
      </c>
      <c r="N2278" s="36" t="str">
        <f t="shared" si="456"/>
        <v/>
      </c>
      <c r="O2278" s="135" t="str">
        <f t="shared" si="457"/>
        <v/>
      </c>
      <c r="P2278" s="186" t="str">
        <f t="shared" si="458"/>
        <v>OK</v>
      </c>
      <c r="Q2278" s="187" t="str">
        <f t="shared" si="459"/>
        <v/>
      </c>
      <c r="R2278" s="150"/>
      <c r="S2278" s="187" t="str">
        <f t="shared" si="460"/>
        <v/>
      </c>
      <c r="T2278" s="136" t="str">
        <f t="shared" si="461"/>
        <v>Cigar Flick</v>
      </c>
      <c r="U2278" s="137" t="str">
        <f>IF(P2278="","",IF(N2278=1,"",IF(Q2278="","",IF(Q2278&lt;=100,100,IF(Table1[[#This Row],[Day]]="Wed",100,200)))))</f>
        <v/>
      </c>
      <c r="V2278" s="137" t="str">
        <f t="shared" si="462"/>
        <v/>
      </c>
      <c r="W2278" s="137" t="str">
        <f t="shared" si="463"/>
        <v/>
      </c>
      <c r="X2278" s="133">
        <f>100</f>
        <v>100</v>
      </c>
      <c r="Y2278" s="133" t="str">
        <f t="shared" si="464"/>
        <v/>
      </c>
      <c r="Z2278" s="133">
        <f t="shared" si="465"/>
        <v>-100</v>
      </c>
      <c r="AA2278" s="134" t="str">
        <f>TEXT(Table1[[#This Row],[Date]],"DDD")</f>
        <v>Sat</v>
      </c>
      <c r="AB2278" s="133" t="str">
        <f>IF(OR(G2278="Doomben",G2278="Eagle Farm"),"Q",IF(AND(Q2278&gt;1,Q2278&lt;55,Table1[[#This Row],[Source]]="Nat"),"Nat OK",IF(AND(Table1[[#This Row],[Source]]&lt;&gt;"Nat",Q2278&lt;55),"Poor &lt;55",IF(OR(G2278="Randwick",G2278="Flemington",G2278="Caulfield",G2278="Sandown Lake",G2278="Sandown Hill"),"Best","ave"))))</f>
        <v>ave</v>
      </c>
      <c r="AC2278" s="133" t="str">
        <f>IF(Q2278="","",IF(AB2278="Poor &lt;55",$AC$2*0.2%,IF(AND(AB2278="Q",AA2278&lt;&gt;"Wed"),$AC$2*0.4%,IF(AND(AB2278="Q",AA2278="Wed"),$AC$2*0.5%,IF(AND(AB2278="Ave",U2278=100),$AC$2*0.5%,IF(AND(AB2278="ave",U2278="",N2278=1,AG2278="Bush"),$AC$2*1%,IF(AND(AB2278="ave",U2278="",Q2278&gt;100),$AC$2*1.3%,IF(AND(AB2278="ave",U2278=""),$AC$2*1.2%,IF(AND(AB2278="Ave",U2278=200),$AC$2*1%,IF(AND(AB2278="Best",U2278=200),$AC$2*1.5%,IF(AND(AB2278="Best",U2278="",K2278&lt;&gt;"Pro Syd"),$AC$2*0.5%,IF(AND(AB2278="Best",U2278=""),$AC$2*1%,IF(AND(AB2278="Best",U2278=100,Table1[[#This Row],[State]]="NSW"),$AC$2*0.4%,IF(AND(AB2278="Best",U2278=100),$AC$2*1%,IF(Table1[[#This Row],[Adj]]="Nat OK",$AC$2*0.5%,"xxx")))))))))))))))</f>
        <v/>
      </c>
      <c r="AD2278" s="133" t="str">
        <f t="shared" si="466"/>
        <v/>
      </c>
      <c r="AE2278" s="133" t="str">
        <f t="shared" si="467"/>
        <v/>
      </c>
      <c r="AF2278" s="133" t="str">
        <f>VLOOKUP(Table1[[#This Row],[Track]],$F$2672:$H$2715,2,FALSE)</f>
        <v>NSW</v>
      </c>
      <c r="AG2278" s="133" t="str">
        <f>VLOOKUP(Table1[[#This Row],[Track]],$F$2672:$H$2715,3,FALSE)</f>
        <v>-</v>
      </c>
      <c r="AH2278" s="133" t="str">
        <f>IF(Table1[[#This Row],[Date]]&lt;$AH$2,"",IF(Table1[[#This Row],[Date]]&lt;$AH$3,"Edge","Elite Combo"))</f>
        <v/>
      </c>
      <c r="AI2278" s="218">
        <f>Table1[[#This Row],[Time]]</f>
        <v>0.69097222222222221</v>
      </c>
      <c r="AJ2278" s="219" t="str">
        <f>Table1[[#This Row],[Track]]</f>
        <v>Rosehill</v>
      </c>
      <c r="AK2278" s="216">
        <f>Table1[[#This Row],[Race ]]</f>
        <v>8</v>
      </c>
      <c r="AL2278" s="219">
        <f>Table1[[#This Row],[TAB]]</f>
        <v>5</v>
      </c>
      <c r="AM2278" s="219" t="str">
        <f>Table1[[#This Row],[Selection]]</f>
        <v>Cigar Flick</v>
      </c>
      <c r="AN2278" s="220" t="str">
        <f>Table1[[#This Row],[Sources]]</f>
        <v/>
      </c>
      <c r="AO2278" s="219" t="str">
        <f>Table1[[#This Row],[Scale Bet]]</f>
        <v/>
      </c>
    </row>
    <row r="2279" spans="5:41" ht="16.5" customHeight="1" x14ac:dyDescent="0.25">
      <c r="E2279" s="185">
        <v>45675</v>
      </c>
      <c r="F2279" s="35">
        <v>0.70486111111111116</v>
      </c>
      <c r="G2279" s="36" t="s">
        <v>157</v>
      </c>
      <c r="H2279" s="36">
        <v>9</v>
      </c>
      <c r="I2279" s="36">
        <v>7</v>
      </c>
      <c r="J2279" s="36" t="s">
        <v>166</v>
      </c>
      <c r="K2279" s="36" t="s">
        <v>40</v>
      </c>
      <c r="L2279" s="165">
        <v>12</v>
      </c>
      <c r="M2279" s="134">
        <f t="shared" si="455"/>
        <v>25</v>
      </c>
      <c r="N2279" s="36">
        <f t="shared" si="456"/>
        <v>2</v>
      </c>
      <c r="O2279" s="135" t="str">
        <f t="shared" si="457"/>
        <v>Edge-12/Pro Mel-13</v>
      </c>
      <c r="P2279" s="186" t="str">
        <f t="shared" si="458"/>
        <v>OK</v>
      </c>
      <c r="Q2279" s="187">
        <f t="shared" si="459"/>
        <v>100</v>
      </c>
      <c r="R2279" s="150"/>
      <c r="S2279" s="187" t="str">
        <f t="shared" si="460"/>
        <v/>
      </c>
      <c r="T2279" s="136" t="str">
        <f t="shared" si="461"/>
        <v>Brazen Lady</v>
      </c>
      <c r="U2279" s="137">
        <f>IF(P2279="","",IF(N2279=1,"",IF(Q2279="","",IF(Q2279&lt;=100,100,IF(Table1[[#This Row],[Day]]="Wed",100,200)))))</f>
        <v>100</v>
      </c>
      <c r="V2279" s="137" t="str">
        <f t="shared" si="462"/>
        <v/>
      </c>
      <c r="W2279" s="137">
        <f t="shared" si="463"/>
        <v>-100</v>
      </c>
      <c r="X2279" s="133">
        <f>100</f>
        <v>100</v>
      </c>
      <c r="Y2279" s="133" t="str">
        <f t="shared" si="464"/>
        <v/>
      </c>
      <c r="Z2279" s="133">
        <f t="shared" si="465"/>
        <v>-100</v>
      </c>
      <c r="AA2279" s="134" t="str">
        <f>TEXT(Table1[[#This Row],[Date]],"DDD")</f>
        <v>Sat</v>
      </c>
      <c r="AB2279" s="133" t="str">
        <f>IF(OR(G2279="Doomben",G2279="Eagle Farm"),"Q",IF(AND(Q2279&gt;1,Q2279&lt;55,Table1[[#This Row],[Source]]="Nat"),"Nat OK",IF(AND(Table1[[#This Row],[Source]]&lt;&gt;"Nat",Q2279&lt;55),"Poor &lt;55",IF(OR(G2279="Randwick",G2279="Flemington",G2279="Caulfield",G2279="Sandown Lake",G2279="Sandown Hill"),"Best","ave"))))</f>
        <v>Best</v>
      </c>
      <c r="AC2279" s="133">
        <f>IF(Q2279="","",IF(AB2279="Poor &lt;55",$AC$2*0.2%,IF(AND(AB2279="Q",AA2279&lt;&gt;"Wed"),$AC$2*0.4%,IF(AND(AB2279="Q",AA2279="Wed"),$AC$2*0.5%,IF(AND(AB2279="Ave",U2279=100),$AC$2*0.5%,IF(AND(AB2279="ave",U2279="",N2279=1,AG2279="Bush"),$AC$2*1%,IF(AND(AB2279="ave",U2279="",Q2279&gt;100),$AC$2*1.3%,IF(AND(AB2279="ave",U2279=""),$AC$2*1.2%,IF(AND(AB2279="Ave",U2279=200),$AC$2*1%,IF(AND(AB2279="Best",U2279=200),$AC$2*1.5%,IF(AND(AB2279="Best",U2279="",K2279&lt;&gt;"Pro Syd"),$AC$2*0.5%,IF(AND(AB2279="Best",U2279=""),$AC$2*1%,IF(AND(AB2279="Best",U2279=100,Table1[[#This Row],[State]]="NSW"),$AC$2*0.4%,IF(AND(AB2279="Best",U2279=100),$AC$2*1%,IF(Table1[[#This Row],[Adj]]="Nat OK",$AC$2*0.5%,"xxx")))))))))))))))</f>
        <v>100</v>
      </c>
      <c r="AD2279" s="133" t="str">
        <f t="shared" si="466"/>
        <v/>
      </c>
      <c r="AE2279" s="133">
        <f t="shared" si="467"/>
        <v>-100</v>
      </c>
      <c r="AF2279" s="133" t="str">
        <f>VLOOKUP(Table1[[#This Row],[Track]],$F$2672:$H$2715,2,FALSE)</f>
        <v>Vic</v>
      </c>
      <c r="AG2279" s="133" t="str">
        <f>VLOOKUP(Table1[[#This Row],[Track]],$F$2672:$H$2715,3,FALSE)</f>
        <v>-</v>
      </c>
      <c r="AH2279" s="133" t="str">
        <f>IF(Table1[[#This Row],[Date]]&lt;$AH$2,"",IF(Table1[[#This Row],[Date]]&lt;$AH$3,"Edge","Elite Combo"))</f>
        <v/>
      </c>
      <c r="AI2279" s="218">
        <f>Table1[[#This Row],[Time]]</f>
        <v>0.70486111111111116</v>
      </c>
      <c r="AJ2279" s="219" t="str">
        <f>Table1[[#This Row],[Track]]</f>
        <v>Flemington</v>
      </c>
      <c r="AK2279" s="216">
        <f>Table1[[#This Row],[Race ]]</f>
        <v>9</v>
      </c>
      <c r="AL2279" s="219">
        <f>Table1[[#This Row],[TAB]]</f>
        <v>7</v>
      </c>
      <c r="AM2279" s="219" t="str">
        <f>Table1[[#This Row],[Selection]]</f>
        <v>Brazen Lady</v>
      </c>
      <c r="AN2279" s="220" t="str">
        <f>Table1[[#This Row],[Sources]]</f>
        <v>Edge-12/Pro Mel-13</v>
      </c>
      <c r="AO2279" s="219">
        <f>Table1[[#This Row],[Scale Bet]]</f>
        <v>100</v>
      </c>
    </row>
    <row r="2280" spans="5:41" ht="16.5" customHeight="1" x14ac:dyDescent="0.25">
      <c r="E2280" s="185">
        <v>45675</v>
      </c>
      <c r="F2280" s="35">
        <v>0.70486111111111116</v>
      </c>
      <c r="G2280" s="36" t="s">
        <v>157</v>
      </c>
      <c r="H2280" s="36">
        <v>9</v>
      </c>
      <c r="I2280" s="36">
        <v>7</v>
      </c>
      <c r="J2280" s="36" t="s">
        <v>166</v>
      </c>
      <c r="K2280" s="36" t="s">
        <v>18</v>
      </c>
      <c r="L2280" s="165">
        <v>13</v>
      </c>
      <c r="M2280" s="134" t="str">
        <f t="shared" si="455"/>
        <v/>
      </c>
      <c r="N2280" s="36" t="str">
        <f t="shared" si="456"/>
        <v/>
      </c>
      <c r="O2280" s="135" t="str">
        <f t="shared" si="457"/>
        <v/>
      </c>
      <c r="P2280" s="186" t="str">
        <f t="shared" si="458"/>
        <v>OK</v>
      </c>
      <c r="Q2280" s="187" t="str">
        <f t="shared" si="459"/>
        <v/>
      </c>
      <c r="R2280" s="150"/>
      <c r="S2280" s="187" t="str">
        <f t="shared" si="460"/>
        <v/>
      </c>
      <c r="T2280" s="136" t="str">
        <f t="shared" si="461"/>
        <v>Brazen Lady</v>
      </c>
      <c r="U2280" s="137" t="str">
        <f>IF(P2280="","",IF(N2280=1,"",IF(Q2280="","",IF(Q2280&lt;=100,100,IF(Table1[[#This Row],[Day]]="Wed",100,200)))))</f>
        <v/>
      </c>
      <c r="V2280" s="137" t="str">
        <f t="shared" si="462"/>
        <v/>
      </c>
      <c r="W2280" s="137" t="str">
        <f t="shared" si="463"/>
        <v/>
      </c>
      <c r="X2280" s="133">
        <f>100</f>
        <v>100</v>
      </c>
      <c r="Y2280" s="133" t="str">
        <f t="shared" si="464"/>
        <v/>
      </c>
      <c r="Z2280" s="133">
        <f t="shared" si="465"/>
        <v>-100</v>
      </c>
      <c r="AA2280" s="134" t="str">
        <f>TEXT(Table1[[#This Row],[Date]],"DDD")</f>
        <v>Sat</v>
      </c>
      <c r="AB2280" s="133" t="str">
        <f>IF(OR(G2280="Doomben",G2280="Eagle Farm"),"Q",IF(AND(Q2280&gt;1,Q2280&lt;55,Table1[[#This Row],[Source]]="Nat"),"Nat OK",IF(AND(Table1[[#This Row],[Source]]&lt;&gt;"Nat",Q2280&lt;55),"Poor &lt;55",IF(OR(G2280="Randwick",G2280="Flemington",G2280="Caulfield",G2280="Sandown Lake",G2280="Sandown Hill"),"Best","ave"))))</f>
        <v>Best</v>
      </c>
      <c r="AC2280" s="133" t="str">
        <f>IF(Q2280="","",IF(AB2280="Poor &lt;55",$AC$2*0.2%,IF(AND(AB2280="Q",AA2280&lt;&gt;"Wed"),$AC$2*0.4%,IF(AND(AB2280="Q",AA2280="Wed"),$AC$2*0.5%,IF(AND(AB2280="Ave",U2280=100),$AC$2*0.5%,IF(AND(AB2280="ave",U2280="",N2280=1,AG2280="Bush"),$AC$2*1%,IF(AND(AB2280="ave",U2280="",Q2280&gt;100),$AC$2*1.3%,IF(AND(AB2280="ave",U2280=""),$AC$2*1.2%,IF(AND(AB2280="Ave",U2280=200),$AC$2*1%,IF(AND(AB2280="Best",U2280=200),$AC$2*1.5%,IF(AND(AB2280="Best",U2280="",K2280&lt;&gt;"Pro Syd"),$AC$2*0.5%,IF(AND(AB2280="Best",U2280=""),$AC$2*1%,IF(AND(AB2280="Best",U2280=100,Table1[[#This Row],[State]]="NSW"),$AC$2*0.4%,IF(AND(AB2280="Best",U2280=100),$AC$2*1%,IF(Table1[[#This Row],[Adj]]="Nat OK",$AC$2*0.5%,"xxx")))))))))))))))</f>
        <v/>
      </c>
      <c r="AD2280" s="133" t="str">
        <f t="shared" si="466"/>
        <v/>
      </c>
      <c r="AE2280" s="133" t="str">
        <f t="shared" si="467"/>
        <v/>
      </c>
      <c r="AF2280" s="133" t="str">
        <f>VLOOKUP(Table1[[#This Row],[Track]],$F$2672:$H$2715,2,FALSE)</f>
        <v>Vic</v>
      </c>
      <c r="AG2280" s="133" t="str">
        <f>VLOOKUP(Table1[[#This Row],[Track]],$F$2672:$H$2715,3,FALSE)</f>
        <v>-</v>
      </c>
      <c r="AH2280" s="133" t="str">
        <f>IF(Table1[[#This Row],[Date]]&lt;$AH$2,"",IF(Table1[[#This Row],[Date]]&lt;$AH$3,"Edge","Elite Combo"))</f>
        <v/>
      </c>
      <c r="AI2280" s="218">
        <f>Table1[[#This Row],[Time]]</f>
        <v>0.70486111111111116</v>
      </c>
      <c r="AJ2280" s="219" t="str">
        <f>Table1[[#This Row],[Track]]</f>
        <v>Flemington</v>
      </c>
      <c r="AK2280" s="216">
        <f>Table1[[#This Row],[Race ]]</f>
        <v>9</v>
      </c>
      <c r="AL2280" s="219">
        <f>Table1[[#This Row],[TAB]]</f>
        <v>7</v>
      </c>
      <c r="AM2280" s="219" t="str">
        <f>Table1[[#This Row],[Selection]]</f>
        <v>Brazen Lady</v>
      </c>
      <c r="AN2280" s="220" t="str">
        <f>Table1[[#This Row],[Sources]]</f>
        <v/>
      </c>
      <c r="AO2280" s="219" t="str">
        <f>Table1[[#This Row],[Scale Bet]]</f>
        <v/>
      </c>
    </row>
    <row r="2281" spans="5:41" ht="16.5" customHeight="1" x14ac:dyDescent="0.25">
      <c r="E2281" s="185">
        <v>45675</v>
      </c>
      <c r="F2281" s="35">
        <v>0.70486111111111116</v>
      </c>
      <c r="G2281" s="36" t="s">
        <v>157</v>
      </c>
      <c r="H2281" s="36">
        <v>9</v>
      </c>
      <c r="I2281" s="36">
        <v>8</v>
      </c>
      <c r="J2281" s="36" t="s">
        <v>213</v>
      </c>
      <c r="K2281" s="36" t="s">
        <v>1</v>
      </c>
      <c r="L2281" s="165">
        <v>10</v>
      </c>
      <c r="M2281" s="134">
        <f t="shared" si="455"/>
        <v>23</v>
      </c>
      <c r="N2281" s="36">
        <f t="shared" si="456"/>
        <v>2</v>
      </c>
      <c r="O2281" s="135" t="str">
        <f t="shared" si="457"/>
        <v>E4-10/Nat-13</v>
      </c>
      <c r="P2281" s="186" t="str">
        <f t="shared" si="458"/>
        <v>OK</v>
      </c>
      <c r="Q2281" s="187">
        <f t="shared" si="459"/>
        <v>92</v>
      </c>
      <c r="R2281" s="150">
        <v>9</v>
      </c>
      <c r="S2281" s="187">
        <f t="shared" si="460"/>
        <v>828</v>
      </c>
      <c r="T2281" s="136" t="str">
        <f t="shared" si="461"/>
        <v>Is It Me</v>
      </c>
      <c r="U2281" s="137">
        <f>IF(P2281="","",IF(N2281=1,"",IF(Q2281="","",IF(Q2281&lt;=100,100,IF(Table1[[#This Row],[Day]]="Wed",100,200)))))</f>
        <v>100</v>
      </c>
      <c r="V2281" s="137">
        <f t="shared" si="462"/>
        <v>900</v>
      </c>
      <c r="W2281" s="137">
        <f t="shared" si="463"/>
        <v>800</v>
      </c>
      <c r="X2281" s="133">
        <f>100</f>
        <v>100</v>
      </c>
      <c r="Y2281" s="133">
        <f t="shared" si="464"/>
        <v>900</v>
      </c>
      <c r="Z2281" s="133">
        <f t="shared" si="465"/>
        <v>800</v>
      </c>
      <c r="AA2281" s="134" t="str">
        <f>TEXT(Table1[[#This Row],[Date]],"DDD")</f>
        <v>Sat</v>
      </c>
      <c r="AB2281" s="133" t="str">
        <f>IF(OR(G2281="Doomben",G2281="Eagle Farm"),"Q",IF(AND(Q2281&gt;1,Q2281&lt;55,Table1[[#This Row],[Source]]="Nat"),"Nat OK",IF(AND(Table1[[#This Row],[Source]]&lt;&gt;"Nat",Q2281&lt;55),"Poor &lt;55",IF(OR(G2281="Randwick",G2281="Flemington",G2281="Caulfield",G2281="Sandown Lake",G2281="Sandown Hill"),"Best","ave"))))</f>
        <v>Best</v>
      </c>
      <c r="AC2281" s="133">
        <f>IF(Q2281="","",IF(AB2281="Poor &lt;55",$AC$2*0.2%,IF(AND(AB2281="Q",AA2281&lt;&gt;"Wed"),$AC$2*0.4%,IF(AND(AB2281="Q",AA2281="Wed"),$AC$2*0.5%,IF(AND(AB2281="Ave",U2281=100),$AC$2*0.5%,IF(AND(AB2281="ave",U2281="",N2281=1,AG2281="Bush"),$AC$2*1%,IF(AND(AB2281="ave",U2281="",Q2281&gt;100),$AC$2*1.3%,IF(AND(AB2281="ave",U2281=""),$AC$2*1.2%,IF(AND(AB2281="Ave",U2281=200),$AC$2*1%,IF(AND(AB2281="Best",U2281=200),$AC$2*1.5%,IF(AND(AB2281="Best",U2281="",K2281&lt;&gt;"Pro Syd"),$AC$2*0.5%,IF(AND(AB2281="Best",U2281=""),$AC$2*1%,IF(AND(AB2281="Best",U2281=100,Table1[[#This Row],[State]]="NSW"),$AC$2*0.4%,IF(AND(AB2281="Best",U2281=100),$AC$2*1%,IF(Table1[[#This Row],[Adj]]="Nat OK",$AC$2*0.5%,"xxx")))))))))))))))</f>
        <v>100</v>
      </c>
      <c r="AD2281" s="133">
        <f t="shared" si="466"/>
        <v>900</v>
      </c>
      <c r="AE2281" s="133">
        <f t="shared" si="467"/>
        <v>800</v>
      </c>
      <c r="AF2281" s="133" t="str">
        <f>VLOOKUP(Table1[[#This Row],[Track]],$F$2672:$H$2715,2,FALSE)</f>
        <v>Vic</v>
      </c>
      <c r="AG2281" s="133" t="str">
        <f>VLOOKUP(Table1[[#This Row],[Track]],$F$2672:$H$2715,3,FALSE)</f>
        <v>-</v>
      </c>
      <c r="AH2281" s="133" t="str">
        <f>IF(Table1[[#This Row],[Date]]&lt;$AH$2,"",IF(Table1[[#This Row],[Date]]&lt;$AH$3,"Edge","Elite Combo"))</f>
        <v/>
      </c>
      <c r="AI2281" s="218">
        <f>Table1[[#This Row],[Time]]</f>
        <v>0.70486111111111116</v>
      </c>
      <c r="AJ2281" s="219" t="str">
        <f>Table1[[#This Row],[Track]]</f>
        <v>Flemington</v>
      </c>
      <c r="AK2281" s="216">
        <f>Table1[[#This Row],[Race ]]</f>
        <v>9</v>
      </c>
      <c r="AL2281" s="219">
        <f>Table1[[#This Row],[TAB]]</f>
        <v>8</v>
      </c>
      <c r="AM2281" s="219" t="str">
        <f>Table1[[#This Row],[Selection]]</f>
        <v>Is It Me</v>
      </c>
      <c r="AN2281" s="220" t="str">
        <f>Table1[[#This Row],[Sources]]</f>
        <v>E4-10/Nat-13</v>
      </c>
      <c r="AO2281" s="219">
        <f>Table1[[#This Row],[Scale Bet]]</f>
        <v>100</v>
      </c>
    </row>
    <row r="2282" spans="5:41" ht="16.5" customHeight="1" x14ac:dyDescent="0.25">
      <c r="E2282" s="185">
        <v>45675</v>
      </c>
      <c r="F2282" s="35">
        <v>0.70486111111111116</v>
      </c>
      <c r="G2282" s="36" t="s">
        <v>157</v>
      </c>
      <c r="H2282" s="36">
        <v>9</v>
      </c>
      <c r="I2282" s="36">
        <v>8</v>
      </c>
      <c r="J2282" s="36" t="s">
        <v>213</v>
      </c>
      <c r="K2282" s="36" t="s">
        <v>13</v>
      </c>
      <c r="L2282" s="165">
        <v>13</v>
      </c>
      <c r="M2282" s="134" t="str">
        <f t="shared" si="455"/>
        <v/>
      </c>
      <c r="N2282" s="36" t="str">
        <f t="shared" si="456"/>
        <v/>
      </c>
      <c r="O2282" s="135" t="str">
        <f t="shared" si="457"/>
        <v/>
      </c>
      <c r="P2282" s="186" t="str">
        <f t="shared" si="458"/>
        <v>OK</v>
      </c>
      <c r="Q2282" s="187" t="str">
        <f t="shared" si="459"/>
        <v/>
      </c>
      <c r="R2282" s="150">
        <v>9</v>
      </c>
      <c r="S2282" s="187" t="str">
        <f t="shared" si="460"/>
        <v/>
      </c>
      <c r="T2282" s="136" t="str">
        <f t="shared" si="461"/>
        <v>Is It Me</v>
      </c>
      <c r="U2282" s="137" t="str">
        <f>IF(P2282="","",IF(N2282=1,"",IF(Q2282="","",IF(Q2282&lt;=100,100,IF(Table1[[#This Row],[Day]]="Wed",100,200)))))</f>
        <v/>
      </c>
      <c r="V2282" s="137" t="str">
        <f t="shared" si="462"/>
        <v/>
      </c>
      <c r="W2282" s="137" t="str">
        <f t="shared" si="463"/>
        <v/>
      </c>
      <c r="X2282" s="133">
        <f>100</f>
        <v>100</v>
      </c>
      <c r="Y2282" s="133">
        <f t="shared" si="464"/>
        <v>900</v>
      </c>
      <c r="Z2282" s="133">
        <f t="shared" si="465"/>
        <v>800</v>
      </c>
      <c r="AA2282" s="134" t="str">
        <f>TEXT(Table1[[#This Row],[Date]],"DDD")</f>
        <v>Sat</v>
      </c>
      <c r="AB2282" s="133" t="str">
        <f>IF(OR(G2282="Doomben",G2282="Eagle Farm"),"Q",IF(AND(Q2282&gt;1,Q2282&lt;55,Table1[[#This Row],[Source]]="Nat"),"Nat OK",IF(AND(Table1[[#This Row],[Source]]&lt;&gt;"Nat",Q2282&lt;55),"Poor &lt;55",IF(OR(G2282="Randwick",G2282="Flemington",G2282="Caulfield",G2282="Sandown Lake",G2282="Sandown Hill"),"Best","ave"))))</f>
        <v>Best</v>
      </c>
      <c r="AC2282" s="133" t="str">
        <f>IF(Q2282="","",IF(AB2282="Poor &lt;55",$AC$2*0.2%,IF(AND(AB2282="Q",AA2282&lt;&gt;"Wed"),$AC$2*0.4%,IF(AND(AB2282="Q",AA2282="Wed"),$AC$2*0.5%,IF(AND(AB2282="Ave",U2282=100),$AC$2*0.5%,IF(AND(AB2282="ave",U2282="",N2282=1,AG2282="Bush"),$AC$2*1%,IF(AND(AB2282="ave",U2282="",Q2282&gt;100),$AC$2*1.3%,IF(AND(AB2282="ave",U2282=""),$AC$2*1.2%,IF(AND(AB2282="Ave",U2282=200),$AC$2*1%,IF(AND(AB2282="Best",U2282=200),$AC$2*1.5%,IF(AND(AB2282="Best",U2282="",K2282&lt;&gt;"Pro Syd"),$AC$2*0.5%,IF(AND(AB2282="Best",U2282=""),$AC$2*1%,IF(AND(AB2282="Best",U2282=100,Table1[[#This Row],[State]]="NSW"),$AC$2*0.4%,IF(AND(AB2282="Best",U2282=100),$AC$2*1%,IF(Table1[[#This Row],[Adj]]="Nat OK",$AC$2*0.5%,"xxx")))))))))))))))</f>
        <v/>
      </c>
      <c r="AD2282" s="133" t="str">
        <f t="shared" si="466"/>
        <v/>
      </c>
      <c r="AE2282" s="133" t="str">
        <f t="shared" si="467"/>
        <v/>
      </c>
      <c r="AF2282" s="133" t="str">
        <f>VLOOKUP(Table1[[#This Row],[Track]],$F$2672:$H$2715,2,FALSE)</f>
        <v>Vic</v>
      </c>
      <c r="AG2282" s="133" t="str">
        <f>VLOOKUP(Table1[[#This Row],[Track]],$F$2672:$H$2715,3,FALSE)</f>
        <v>-</v>
      </c>
      <c r="AH2282" s="133" t="str">
        <f>IF(Table1[[#This Row],[Date]]&lt;$AH$2,"",IF(Table1[[#This Row],[Date]]&lt;$AH$3,"Edge","Elite Combo"))</f>
        <v/>
      </c>
      <c r="AI2282" s="218">
        <f>Table1[[#This Row],[Time]]</f>
        <v>0.70486111111111116</v>
      </c>
      <c r="AJ2282" s="219" t="str">
        <f>Table1[[#This Row],[Track]]</f>
        <v>Flemington</v>
      </c>
      <c r="AK2282" s="216">
        <f>Table1[[#This Row],[Race ]]</f>
        <v>9</v>
      </c>
      <c r="AL2282" s="219">
        <f>Table1[[#This Row],[TAB]]</f>
        <v>8</v>
      </c>
      <c r="AM2282" s="219" t="str">
        <f>Table1[[#This Row],[Selection]]</f>
        <v>Is It Me</v>
      </c>
      <c r="AN2282" s="220" t="str">
        <f>Table1[[#This Row],[Sources]]</f>
        <v/>
      </c>
      <c r="AO2282" s="219" t="str">
        <f>Table1[[#This Row],[Scale Bet]]</f>
        <v/>
      </c>
    </row>
    <row r="2283" spans="5:41" ht="16.5" customHeight="1" x14ac:dyDescent="0.25">
      <c r="E2283" s="185">
        <v>45675</v>
      </c>
      <c r="F2283" s="35">
        <v>0.71875</v>
      </c>
      <c r="G2283" s="36" t="s">
        <v>17</v>
      </c>
      <c r="H2283" s="36">
        <v>9</v>
      </c>
      <c r="I2283" s="36">
        <v>1</v>
      </c>
      <c r="J2283" s="36" t="s">
        <v>86</v>
      </c>
      <c r="K2283" s="36" t="s">
        <v>60</v>
      </c>
      <c r="L2283" s="165">
        <v>10</v>
      </c>
      <c r="M2283" s="134">
        <f t="shared" si="455"/>
        <v>10</v>
      </c>
      <c r="N2283" s="36">
        <f t="shared" si="456"/>
        <v>1</v>
      </c>
      <c r="O2283" s="135" t="str">
        <f t="shared" si="457"/>
        <v>Pro Syd-10</v>
      </c>
      <c r="P2283" s="186" t="str">
        <f t="shared" si="458"/>
        <v>OK</v>
      </c>
      <c r="Q2283" s="187">
        <f t="shared" si="459"/>
        <v>40</v>
      </c>
      <c r="R2283" s="150"/>
      <c r="S2283" s="187" t="str">
        <f t="shared" si="460"/>
        <v/>
      </c>
      <c r="T2283" s="136" t="str">
        <f t="shared" si="461"/>
        <v>Bunker Hut</v>
      </c>
      <c r="U2283" s="137" t="str">
        <f>IF(P2283="","",IF(N2283=1,"",IF(Q2283="","",IF(Q2283&lt;=100,100,IF(Table1[[#This Row],[Day]]="Wed",100,200)))))</f>
        <v/>
      </c>
      <c r="V2283" s="137" t="str">
        <f t="shared" si="462"/>
        <v/>
      </c>
      <c r="W2283" s="137" t="str">
        <f t="shared" si="463"/>
        <v/>
      </c>
      <c r="X2283" s="133">
        <f>100</f>
        <v>100</v>
      </c>
      <c r="Y2283" s="133" t="str">
        <f t="shared" si="464"/>
        <v/>
      </c>
      <c r="Z2283" s="133">
        <f t="shared" si="465"/>
        <v>-100</v>
      </c>
      <c r="AA2283" s="134" t="str">
        <f>TEXT(Table1[[#This Row],[Date]],"DDD")</f>
        <v>Sat</v>
      </c>
      <c r="AB2283" s="133" t="str">
        <f>IF(OR(G2283="Doomben",G2283="Eagle Farm"),"Q",IF(AND(Q2283&gt;1,Q2283&lt;55,Table1[[#This Row],[Source]]="Nat"),"Nat OK",IF(AND(Table1[[#This Row],[Source]]&lt;&gt;"Nat",Q2283&lt;55),"Poor &lt;55",IF(OR(G2283="Randwick",G2283="Flemington",G2283="Caulfield",G2283="Sandown Lake",G2283="Sandown Hill"),"Best","ave"))))</f>
        <v>Poor &lt;55</v>
      </c>
      <c r="AC2283" s="133">
        <f>IF(Q2283="","",IF(AB2283="Poor &lt;55",$AC$2*0.2%,IF(AND(AB2283="Q",AA2283&lt;&gt;"Wed"),$AC$2*0.4%,IF(AND(AB2283="Q",AA2283="Wed"),$AC$2*0.5%,IF(AND(AB2283="Ave",U2283=100),$AC$2*0.5%,IF(AND(AB2283="ave",U2283="",N2283=1,AG2283="Bush"),$AC$2*1%,IF(AND(AB2283="ave",U2283="",Q2283&gt;100),$AC$2*1.3%,IF(AND(AB2283="ave",U2283=""),$AC$2*1.2%,IF(AND(AB2283="Ave",U2283=200),$AC$2*1%,IF(AND(AB2283="Best",U2283=200),$AC$2*1.5%,IF(AND(AB2283="Best",U2283="",K2283&lt;&gt;"Pro Syd"),$AC$2*0.5%,IF(AND(AB2283="Best",U2283=""),$AC$2*1%,IF(AND(AB2283="Best",U2283=100,Table1[[#This Row],[State]]="NSW"),$AC$2*0.4%,IF(AND(AB2283="Best",U2283=100),$AC$2*1%,IF(Table1[[#This Row],[Adj]]="Nat OK",$AC$2*0.5%,"xxx")))))))))))))))</f>
        <v>20</v>
      </c>
      <c r="AD2283" s="133" t="str">
        <f t="shared" si="466"/>
        <v/>
      </c>
      <c r="AE2283" s="133">
        <f t="shared" si="467"/>
        <v>-20</v>
      </c>
      <c r="AF2283" s="133" t="str">
        <f>VLOOKUP(Table1[[#This Row],[Track]],$F$2672:$H$2715,2,FALSE)</f>
        <v>NSW</v>
      </c>
      <c r="AG2283" s="133" t="str">
        <f>VLOOKUP(Table1[[#This Row],[Track]],$F$2672:$H$2715,3,FALSE)</f>
        <v>-</v>
      </c>
      <c r="AH2283" s="133" t="str">
        <f>IF(Table1[[#This Row],[Date]]&lt;$AH$2,"",IF(Table1[[#This Row],[Date]]&lt;$AH$3,"Edge","Elite Combo"))</f>
        <v/>
      </c>
      <c r="AI2283" s="218">
        <f>Table1[[#This Row],[Time]]</f>
        <v>0.71875</v>
      </c>
      <c r="AJ2283" s="219" t="str">
        <f>Table1[[#This Row],[Track]]</f>
        <v>Rosehill</v>
      </c>
      <c r="AK2283" s="216">
        <f>Table1[[#This Row],[Race ]]</f>
        <v>9</v>
      </c>
      <c r="AL2283" s="219">
        <f>Table1[[#This Row],[TAB]]</f>
        <v>1</v>
      </c>
      <c r="AM2283" s="219" t="str">
        <f>Table1[[#This Row],[Selection]]</f>
        <v>Bunker Hut</v>
      </c>
      <c r="AN2283" s="220" t="str">
        <f>Table1[[#This Row],[Sources]]</f>
        <v>Pro Syd-10</v>
      </c>
      <c r="AO2283" s="219">
        <f>Table1[[#This Row],[Scale Bet]]</f>
        <v>20</v>
      </c>
    </row>
    <row r="2284" spans="5:41" ht="16.5" customHeight="1" x14ac:dyDescent="0.25">
      <c r="E2284" s="185">
        <v>45675</v>
      </c>
      <c r="F2284" s="35">
        <v>0.74652777777777779</v>
      </c>
      <c r="G2284" s="36" t="s">
        <v>17</v>
      </c>
      <c r="H2284" s="36">
        <v>10</v>
      </c>
      <c r="I2284" s="36">
        <v>13</v>
      </c>
      <c r="J2284" s="36" t="s">
        <v>172</v>
      </c>
      <c r="K2284" s="36" t="s">
        <v>60</v>
      </c>
      <c r="L2284" s="165">
        <v>10</v>
      </c>
      <c r="M2284" s="134">
        <f t="shared" si="455"/>
        <v>10</v>
      </c>
      <c r="N2284" s="36">
        <f t="shared" si="456"/>
        <v>1</v>
      </c>
      <c r="O2284" s="135" t="str">
        <f t="shared" si="457"/>
        <v>Pro Syd-10</v>
      </c>
      <c r="P2284" s="186" t="str">
        <f t="shared" si="458"/>
        <v>OK</v>
      </c>
      <c r="Q2284" s="187">
        <f t="shared" si="459"/>
        <v>40</v>
      </c>
      <c r="R2284" s="150"/>
      <c r="S2284" s="187" t="str">
        <f t="shared" si="460"/>
        <v/>
      </c>
      <c r="T2284" s="136" t="str">
        <f t="shared" si="461"/>
        <v>Cosmonova</v>
      </c>
      <c r="U2284" s="137" t="str">
        <f>IF(P2284="","",IF(N2284=1,"",IF(Q2284="","",IF(Q2284&lt;=100,100,IF(Table1[[#This Row],[Day]]="Wed",100,200)))))</f>
        <v/>
      </c>
      <c r="V2284" s="137" t="str">
        <f t="shared" si="462"/>
        <v/>
      </c>
      <c r="W2284" s="137" t="str">
        <f t="shared" si="463"/>
        <v/>
      </c>
      <c r="X2284" s="133">
        <f>100</f>
        <v>100</v>
      </c>
      <c r="Y2284" s="133" t="str">
        <f t="shared" si="464"/>
        <v/>
      </c>
      <c r="Z2284" s="133">
        <f t="shared" si="465"/>
        <v>-100</v>
      </c>
      <c r="AA2284" s="134" t="str">
        <f>TEXT(Table1[[#This Row],[Date]],"DDD")</f>
        <v>Sat</v>
      </c>
      <c r="AB2284" s="133" t="str">
        <f>IF(OR(G2284="Doomben",G2284="Eagle Farm"),"Q",IF(AND(Q2284&gt;1,Q2284&lt;55,Table1[[#This Row],[Source]]="Nat"),"Nat OK",IF(AND(Table1[[#This Row],[Source]]&lt;&gt;"Nat",Q2284&lt;55),"Poor &lt;55",IF(OR(G2284="Randwick",G2284="Flemington",G2284="Caulfield",G2284="Sandown Lake",G2284="Sandown Hill"),"Best","ave"))))</f>
        <v>Poor &lt;55</v>
      </c>
      <c r="AC2284" s="133">
        <f>IF(Q2284="","",IF(AB2284="Poor &lt;55",$AC$2*0.2%,IF(AND(AB2284="Q",AA2284&lt;&gt;"Wed"),$AC$2*0.4%,IF(AND(AB2284="Q",AA2284="Wed"),$AC$2*0.5%,IF(AND(AB2284="Ave",U2284=100),$AC$2*0.5%,IF(AND(AB2284="ave",U2284="",N2284=1,AG2284="Bush"),$AC$2*1%,IF(AND(AB2284="ave",U2284="",Q2284&gt;100),$AC$2*1.3%,IF(AND(AB2284="ave",U2284=""),$AC$2*1.2%,IF(AND(AB2284="Ave",U2284=200),$AC$2*1%,IF(AND(AB2284="Best",U2284=200),$AC$2*1.5%,IF(AND(AB2284="Best",U2284="",K2284&lt;&gt;"Pro Syd"),$AC$2*0.5%,IF(AND(AB2284="Best",U2284=""),$AC$2*1%,IF(AND(AB2284="Best",U2284=100,Table1[[#This Row],[State]]="NSW"),$AC$2*0.4%,IF(AND(AB2284="Best",U2284=100),$AC$2*1%,IF(Table1[[#This Row],[Adj]]="Nat OK",$AC$2*0.5%,"xxx")))))))))))))))</f>
        <v>20</v>
      </c>
      <c r="AD2284" s="133" t="str">
        <f t="shared" si="466"/>
        <v/>
      </c>
      <c r="AE2284" s="133">
        <f t="shared" si="467"/>
        <v>-20</v>
      </c>
      <c r="AF2284" s="133" t="str">
        <f>VLOOKUP(Table1[[#This Row],[Track]],$F$2672:$H$2715,2,FALSE)</f>
        <v>NSW</v>
      </c>
      <c r="AG2284" s="133" t="str">
        <f>VLOOKUP(Table1[[#This Row],[Track]],$F$2672:$H$2715,3,FALSE)</f>
        <v>-</v>
      </c>
      <c r="AH2284" s="133" t="str">
        <f>IF(Table1[[#This Row],[Date]]&lt;$AH$2,"",IF(Table1[[#This Row],[Date]]&lt;$AH$3,"Edge","Elite Combo"))</f>
        <v/>
      </c>
      <c r="AI2284" s="218">
        <f>Table1[[#This Row],[Time]]</f>
        <v>0.74652777777777779</v>
      </c>
      <c r="AJ2284" s="219" t="str">
        <f>Table1[[#This Row],[Track]]</f>
        <v>Rosehill</v>
      </c>
      <c r="AK2284" s="216">
        <f>Table1[[#This Row],[Race ]]</f>
        <v>10</v>
      </c>
      <c r="AL2284" s="219">
        <f>Table1[[#This Row],[TAB]]</f>
        <v>13</v>
      </c>
      <c r="AM2284" s="219" t="str">
        <f>Table1[[#This Row],[Selection]]</f>
        <v>Cosmonova</v>
      </c>
      <c r="AN2284" s="220" t="str">
        <f>Table1[[#This Row],[Sources]]</f>
        <v>Pro Syd-10</v>
      </c>
      <c r="AO2284" s="219">
        <f>Table1[[#This Row],[Scale Bet]]</f>
        <v>20</v>
      </c>
    </row>
    <row r="2285" spans="5:41" ht="16.5" customHeight="1" x14ac:dyDescent="0.25">
      <c r="E2285" s="185">
        <v>45675</v>
      </c>
      <c r="F2285" s="35">
        <v>0.74652777777777779</v>
      </c>
      <c r="G2285" s="36" t="s">
        <v>17</v>
      </c>
      <c r="H2285" s="36">
        <v>10</v>
      </c>
      <c r="I2285" s="36">
        <v>5</v>
      </c>
      <c r="J2285" s="36" t="s">
        <v>171</v>
      </c>
      <c r="K2285" s="36" t="s">
        <v>1</v>
      </c>
      <c r="L2285" s="165">
        <v>10</v>
      </c>
      <c r="M2285" s="134">
        <f t="shared" si="455"/>
        <v>40</v>
      </c>
      <c r="N2285" s="36">
        <f t="shared" si="456"/>
        <v>3</v>
      </c>
      <c r="O2285" s="135" t="str">
        <f t="shared" si="457"/>
        <v>E4-10/Edge-15/Pro Syd-15</v>
      </c>
      <c r="P2285" s="186" t="str">
        <f t="shared" si="458"/>
        <v>OK</v>
      </c>
      <c r="Q2285" s="187">
        <f t="shared" si="459"/>
        <v>160</v>
      </c>
      <c r="R2285" s="150"/>
      <c r="S2285" s="187" t="str">
        <f t="shared" si="460"/>
        <v/>
      </c>
      <c r="T2285" s="136" t="str">
        <f t="shared" si="461"/>
        <v>Spring Lee</v>
      </c>
      <c r="U2285" s="137">
        <f>IF(P2285="","",IF(N2285=1,"",IF(Q2285="","",IF(Q2285&lt;=100,100,IF(Table1[[#This Row],[Day]]="Wed",100,200)))))</f>
        <v>200</v>
      </c>
      <c r="V2285" s="137" t="str">
        <f t="shared" si="462"/>
        <v/>
      </c>
      <c r="W2285" s="137">
        <f t="shared" si="463"/>
        <v>-200</v>
      </c>
      <c r="X2285" s="133">
        <f>100</f>
        <v>100</v>
      </c>
      <c r="Y2285" s="133" t="str">
        <f t="shared" si="464"/>
        <v/>
      </c>
      <c r="Z2285" s="133">
        <f t="shared" si="465"/>
        <v>-100</v>
      </c>
      <c r="AA2285" s="134" t="str">
        <f>TEXT(Table1[[#This Row],[Date]],"DDD")</f>
        <v>Sat</v>
      </c>
      <c r="AB2285" s="133" t="str">
        <f>IF(OR(G2285="Doomben",G2285="Eagle Farm"),"Q",IF(AND(Q2285&gt;1,Q2285&lt;55,Table1[[#This Row],[Source]]="Nat"),"Nat OK",IF(AND(Table1[[#This Row],[Source]]&lt;&gt;"Nat",Q2285&lt;55),"Poor &lt;55",IF(OR(G2285="Randwick",G2285="Flemington",G2285="Caulfield",G2285="Sandown Lake",G2285="Sandown Hill"),"Best","ave"))))</f>
        <v>ave</v>
      </c>
      <c r="AC2285" s="133">
        <f>IF(Q2285="","",IF(AB2285="Poor &lt;55",$AC$2*0.2%,IF(AND(AB2285="Q",AA2285&lt;&gt;"Wed"),$AC$2*0.4%,IF(AND(AB2285="Q",AA2285="Wed"),$AC$2*0.5%,IF(AND(AB2285="Ave",U2285=100),$AC$2*0.5%,IF(AND(AB2285="ave",U2285="",N2285=1,AG2285="Bush"),$AC$2*1%,IF(AND(AB2285="ave",U2285="",Q2285&gt;100),$AC$2*1.3%,IF(AND(AB2285="ave",U2285=""),$AC$2*1.2%,IF(AND(AB2285="Ave",U2285=200),$AC$2*1%,IF(AND(AB2285="Best",U2285=200),$AC$2*1.5%,IF(AND(AB2285="Best",U2285="",K2285&lt;&gt;"Pro Syd"),$AC$2*0.5%,IF(AND(AB2285="Best",U2285=""),$AC$2*1%,IF(AND(AB2285="Best",U2285=100,Table1[[#This Row],[State]]="NSW"),$AC$2*0.4%,IF(AND(AB2285="Best",U2285=100),$AC$2*1%,IF(Table1[[#This Row],[Adj]]="Nat OK",$AC$2*0.5%,"xxx")))))))))))))))</f>
        <v>100</v>
      </c>
      <c r="AD2285" s="133" t="str">
        <f t="shared" si="466"/>
        <v/>
      </c>
      <c r="AE2285" s="133">
        <f t="shared" si="467"/>
        <v>-100</v>
      </c>
      <c r="AF2285" s="133" t="str">
        <f>VLOOKUP(Table1[[#This Row],[Track]],$F$2672:$H$2715,2,FALSE)</f>
        <v>NSW</v>
      </c>
      <c r="AG2285" s="133" t="str">
        <f>VLOOKUP(Table1[[#This Row],[Track]],$F$2672:$H$2715,3,FALSE)</f>
        <v>-</v>
      </c>
      <c r="AH2285" s="133" t="str">
        <f>IF(Table1[[#This Row],[Date]]&lt;$AH$2,"",IF(Table1[[#This Row],[Date]]&lt;$AH$3,"Edge","Elite Combo"))</f>
        <v/>
      </c>
      <c r="AI2285" s="218">
        <f>Table1[[#This Row],[Time]]</f>
        <v>0.74652777777777779</v>
      </c>
      <c r="AJ2285" s="219" t="str">
        <f>Table1[[#This Row],[Track]]</f>
        <v>Rosehill</v>
      </c>
      <c r="AK2285" s="216">
        <f>Table1[[#This Row],[Race ]]</f>
        <v>10</v>
      </c>
      <c r="AL2285" s="219">
        <f>Table1[[#This Row],[TAB]]</f>
        <v>5</v>
      </c>
      <c r="AM2285" s="219" t="str">
        <f>Table1[[#This Row],[Selection]]</f>
        <v>Spring Lee</v>
      </c>
      <c r="AN2285" s="220" t="str">
        <f>Table1[[#This Row],[Sources]]</f>
        <v>E4-10/Edge-15/Pro Syd-15</v>
      </c>
      <c r="AO2285" s="219">
        <f>Table1[[#This Row],[Scale Bet]]</f>
        <v>100</v>
      </c>
    </row>
    <row r="2286" spans="5:41" ht="16.5" customHeight="1" x14ac:dyDescent="0.25">
      <c r="E2286" s="185">
        <v>45675</v>
      </c>
      <c r="F2286" s="35">
        <v>0.74652777777777779</v>
      </c>
      <c r="G2286" s="36" t="s">
        <v>17</v>
      </c>
      <c r="H2286" s="36">
        <v>10</v>
      </c>
      <c r="I2286" s="36">
        <v>5</v>
      </c>
      <c r="J2286" s="36" t="s">
        <v>171</v>
      </c>
      <c r="K2286" s="36" t="s">
        <v>40</v>
      </c>
      <c r="L2286" s="165">
        <v>15</v>
      </c>
      <c r="M2286" s="134" t="str">
        <f t="shared" si="455"/>
        <v/>
      </c>
      <c r="N2286" s="36" t="str">
        <f t="shared" si="456"/>
        <v/>
      </c>
      <c r="O2286" s="135" t="str">
        <f t="shared" si="457"/>
        <v/>
      </c>
      <c r="P2286" s="186" t="str">
        <f t="shared" si="458"/>
        <v>OK</v>
      </c>
      <c r="Q2286" s="187" t="str">
        <f t="shared" si="459"/>
        <v/>
      </c>
      <c r="R2286" s="150"/>
      <c r="S2286" s="187" t="str">
        <f t="shared" si="460"/>
        <v/>
      </c>
      <c r="T2286" s="136" t="str">
        <f t="shared" si="461"/>
        <v>Spring Lee</v>
      </c>
      <c r="U2286" s="137" t="str">
        <f>IF(P2286="","",IF(N2286=1,"",IF(Q2286="","",IF(Q2286&lt;=100,100,IF(Table1[[#This Row],[Day]]="Wed",100,200)))))</f>
        <v/>
      </c>
      <c r="V2286" s="137" t="str">
        <f t="shared" si="462"/>
        <v/>
      </c>
      <c r="W2286" s="137" t="str">
        <f t="shared" si="463"/>
        <v/>
      </c>
      <c r="X2286" s="133">
        <f>100</f>
        <v>100</v>
      </c>
      <c r="Y2286" s="133" t="str">
        <f t="shared" si="464"/>
        <v/>
      </c>
      <c r="Z2286" s="133">
        <f t="shared" si="465"/>
        <v>-100</v>
      </c>
      <c r="AA2286" s="134" t="str">
        <f>TEXT(Table1[[#This Row],[Date]],"DDD")</f>
        <v>Sat</v>
      </c>
      <c r="AB2286" s="133" t="str">
        <f>IF(OR(G2286="Doomben",G2286="Eagle Farm"),"Q",IF(AND(Q2286&gt;1,Q2286&lt;55,Table1[[#This Row],[Source]]="Nat"),"Nat OK",IF(AND(Table1[[#This Row],[Source]]&lt;&gt;"Nat",Q2286&lt;55),"Poor &lt;55",IF(OR(G2286="Randwick",G2286="Flemington",G2286="Caulfield",G2286="Sandown Lake",G2286="Sandown Hill"),"Best","ave"))))</f>
        <v>ave</v>
      </c>
      <c r="AC2286" s="133" t="str">
        <f>IF(Q2286="","",IF(AB2286="Poor &lt;55",$AC$2*0.2%,IF(AND(AB2286="Q",AA2286&lt;&gt;"Wed"),$AC$2*0.4%,IF(AND(AB2286="Q",AA2286="Wed"),$AC$2*0.5%,IF(AND(AB2286="Ave",U2286=100),$AC$2*0.5%,IF(AND(AB2286="ave",U2286="",N2286=1,AG2286="Bush"),$AC$2*1%,IF(AND(AB2286="ave",U2286="",Q2286&gt;100),$AC$2*1.3%,IF(AND(AB2286="ave",U2286=""),$AC$2*1.2%,IF(AND(AB2286="Ave",U2286=200),$AC$2*1%,IF(AND(AB2286="Best",U2286=200),$AC$2*1.5%,IF(AND(AB2286="Best",U2286="",K2286&lt;&gt;"Pro Syd"),$AC$2*0.5%,IF(AND(AB2286="Best",U2286=""),$AC$2*1%,IF(AND(AB2286="Best",U2286=100,Table1[[#This Row],[State]]="NSW"),$AC$2*0.4%,IF(AND(AB2286="Best",U2286=100),$AC$2*1%,IF(Table1[[#This Row],[Adj]]="Nat OK",$AC$2*0.5%,"xxx")))))))))))))))</f>
        <v/>
      </c>
      <c r="AD2286" s="133" t="str">
        <f t="shared" si="466"/>
        <v/>
      </c>
      <c r="AE2286" s="133" t="str">
        <f t="shared" si="467"/>
        <v/>
      </c>
      <c r="AF2286" s="133" t="str">
        <f>VLOOKUP(Table1[[#This Row],[Track]],$F$2672:$H$2715,2,FALSE)</f>
        <v>NSW</v>
      </c>
      <c r="AG2286" s="133" t="str">
        <f>VLOOKUP(Table1[[#This Row],[Track]],$F$2672:$H$2715,3,FALSE)</f>
        <v>-</v>
      </c>
      <c r="AH2286" s="133" t="str">
        <f>IF(Table1[[#This Row],[Date]]&lt;$AH$2,"",IF(Table1[[#This Row],[Date]]&lt;$AH$3,"Edge","Elite Combo"))</f>
        <v/>
      </c>
      <c r="AI2286" s="218">
        <f>Table1[[#This Row],[Time]]</f>
        <v>0.74652777777777779</v>
      </c>
      <c r="AJ2286" s="219" t="str">
        <f>Table1[[#This Row],[Track]]</f>
        <v>Rosehill</v>
      </c>
      <c r="AK2286" s="216">
        <f>Table1[[#This Row],[Race ]]</f>
        <v>10</v>
      </c>
      <c r="AL2286" s="219">
        <f>Table1[[#This Row],[TAB]]</f>
        <v>5</v>
      </c>
      <c r="AM2286" s="219" t="str">
        <f>Table1[[#This Row],[Selection]]</f>
        <v>Spring Lee</v>
      </c>
      <c r="AN2286" s="220" t="str">
        <f>Table1[[#This Row],[Sources]]</f>
        <v/>
      </c>
      <c r="AO2286" s="219" t="str">
        <f>Table1[[#This Row],[Scale Bet]]</f>
        <v/>
      </c>
    </row>
    <row r="2287" spans="5:41" ht="16.5" customHeight="1" x14ac:dyDescent="0.25">
      <c r="E2287" s="185">
        <v>45675</v>
      </c>
      <c r="F2287" s="35">
        <v>0.74652777777777779</v>
      </c>
      <c r="G2287" s="36" t="s">
        <v>17</v>
      </c>
      <c r="H2287" s="36">
        <v>10</v>
      </c>
      <c r="I2287" s="36">
        <v>5</v>
      </c>
      <c r="J2287" s="36" t="s">
        <v>171</v>
      </c>
      <c r="K2287" s="36" t="s">
        <v>60</v>
      </c>
      <c r="L2287" s="165">
        <v>15</v>
      </c>
      <c r="M2287" s="134" t="str">
        <f t="shared" si="455"/>
        <v/>
      </c>
      <c r="N2287" s="36" t="str">
        <f t="shared" si="456"/>
        <v/>
      </c>
      <c r="O2287" s="135" t="str">
        <f t="shared" si="457"/>
        <v/>
      </c>
      <c r="P2287" s="186" t="str">
        <f t="shared" si="458"/>
        <v>OK</v>
      </c>
      <c r="Q2287" s="187" t="str">
        <f t="shared" si="459"/>
        <v/>
      </c>
      <c r="R2287" s="150"/>
      <c r="S2287" s="187" t="str">
        <f t="shared" si="460"/>
        <v/>
      </c>
      <c r="T2287" s="136" t="str">
        <f t="shared" si="461"/>
        <v>Spring Lee</v>
      </c>
      <c r="U2287" s="137" t="str">
        <f>IF(P2287="","",IF(N2287=1,"",IF(Q2287="","",IF(Q2287&lt;=100,100,IF(Table1[[#This Row],[Day]]="Wed",100,200)))))</f>
        <v/>
      </c>
      <c r="V2287" s="137" t="str">
        <f t="shared" si="462"/>
        <v/>
      </c>
      <c r="W2287" s="137" t="str">
        <f t="shared" si="463"/>
        <v/>
      </c>
      <c r="X2287" s="133">
        <f>100</f>
        <v>100</v>
      </c>
      <c r="Y2287" s="133" t="str">
        <f t="shared" si="464"/>
        <v/>
      </c>
      <c r="Z2287" s="133">
        <f t="shared" si="465"/>
        <v>-100</v>
      </c>
      <c r="AA2287" s="134" t="str">
        <f>TEXT(Table1[[#This Row],[Date]],"DDD")</f>
        <v>Sat</v>
      </c>
      <c r="AB2287" s="133" t="str">
        <f>IF(OR(G2287="Doomben",G2287="Eagle Farm"),"Q",IF(AND(Q2287&gt;1,Q2287&lt;55,Table1[[#This Row],[Source]]="Nat"),"Nat OK",IF(AND(Table1[[#This Row],[Source]]&lt;&gt;"Nat",Q2287&lt;55),"Poor &lt;55",IF(OR(G2287="Randwick",G2287="Flemington",G2287="Caulfield",G2287="Sandown Lake",G2287="Sandown Hill"),"Best","ave"))))</f>
        <v>ave</v>
      </c>
      <c r="AC2287" s="133" t="str">
        <f>IF(Q2287="","",IF(AB2287="Poor &lt;55",$AC$2*0.2%,IF(AND(AB2287="Q",AA2287&lt;&gt;"Wed"),$AC$2*0.4%,IF(AND(AB2287="Q",AA2287="Wed"),$AC$2*0.5%,IF(AND(AB2287="Ave",U2287=100),$AC$2*0.5%,IF(AND(AB2287="ave",U2287="",N2287=1,AG2287="Bush"),$AC$2*1%,IF(AND(AB2287="ave",U2287="",Q2287&gt;100),$AC$2*1.3%,IF(AND(AB2287="ave",U2287=""),$AC$2*1.2%,IF(AND(AB2287="Ave",U2287=200),$AC$2*1%,IF(AND(AB2287="Best",U2287=200),$AC$2*1.5%,IF(AND(AB2287="Best",U2287="",K2287&lt;&gt;"Pro Syd"),$AC$2*0.5%,IF(AND(AB2287="Best",U2287=""),$AC$2*1%,IF(AND(AB2287="Best",U2287=100,Table1[[#This Row],[State]]="NSW"),$AC$2*0.4%,IF(AND(AB2287="Best",U2287=100),$AC$2*1%,IF(Table1[[#This Row],[Adj]]="Nat OK",$AC$2*0.5%,"xxx")))))))))))))))</f>
        <v/>
      </c>
      <c r="AD2287" s="133" t="str">
        <f t="shared" si="466"/>
        <v/>
      </c>
      <c r="AE2287" s="133" t="str">
        <f t="shared" si="467"/>
        <v/>
      </c>
      <c r="AF2287" s="133" t="str">
        <f>VLOOKUP(Table1[[#This Row],[Track]],$F$2672:$H$2715,2,FALSE)</f>
        <v>NSW</v>
      </c>
      <c r="AG2287" s="133" t="str">
        <f>VLOOKUP(Table1[[#This Row],[Track]],$F$2672:$H$2715,3,FALSE)</f>
        <v>-</v>
      </c>
      <c r="AH2287" s="133" t="str">
        <f>IF(Table1[[#This Row],[Date]]&lt;$AH$2,"",IF(Table1[[#This Row],[Date]]&lt;$AH$3,"Edge","Elite Combo"))</f>
        <v/>
      </c>
      <c r="AI2287" s="218">
        <f>Table1[[#This Row],[Time]]</f>
        <v>0.74652777777777779</v>
      </c>
      <c r="AJ2287" s="219" t="str">
        <f>Table1[[#This Row],[Track]]</f>
        <v>Rosehill</v>
      </c>
      <c r="AK2287" s="216">
        <f>Table1[[#This Row],[Race ]]</f>
        <v>10</v>
      </c>
      <c r="AL2287" s="219">
        <f>Table1[[#This Row],[TAB]]</f>
        <v>5</v>
      </c>
      <c r="AM2287" s="219" t="str">
        <f>Table1[[#This Row],[Selection]]</f>
        <v>Spring Lee</v>
      </c>
      <c r="AN2287" s="220" t="str">
        <f>Table1[[#This Row],[Sources]]</f>
        <v/>
      </c>
      <c r="AO2287" s="219" t="str">
        <f>Table1[[#This Row],[Scale Bet]]</f>
        <v/>
      </c>
    </row>
    <row r="2288" spans="5:41" ht="16.5" customHeight="1" x14ac:dyDescent="0.25">
      <c r="E2288" s="185">
        <v>45675</v>
      </c>
      <c r="F2288" s="35">
        <v>0.75347222222222221</v>
      </c>
      <c r="G2288" s="36" t="s">
        <v>28</v>
      </c>
      <c r="H2288" s="36">
        <v>9</v>
      </c>
      <c r="I2288" s="36">
        <v>4</v>
      </c>
      <c r="J2288" s="36" t="s">
        <v>554</v>
      </c>
      <c r="K2288" s="36" t="s">
        <v>13</v>
      </c>
      <c r="L2288" s="165">
        <v>11</v>
      </c>
      <c r="M2288" s="134">
        <f t="shared" si="455"/>
        <v>11</v>
      </c>
      <c r="N2288" s="36">
        <f t="shared" si="456"/>
        <v>1</v>
      </c>
      <c r="O2288" s="135" t="str">
        <f t="shared" si="457"/>
        <v>Nat-11</v>
      </c>
      <c r="P2288" s="186" t="str">
        <f t="shared" si="458"/>
        <v/>
      </c>
      <c r="Q2288" s="187">
        <f t="shared" si="459"/>
        <v>44</v>
      </c>
      <c r="R2288" s="150"/>
      <c r="S2288" s="187" t="str">
        <f t="shared" si="460"/>
        <v/>
      </c>
      <c r="T2288" s="136" t="str">
        <f t="shared" si="461"/>
        <v>Battlefield</v>
      </c>
      <c r="U2288" s="137" t="str">
        <f>IF(P2288="","",IF(N2288=1,"",IF(Q2288="","",IF(Q2288&lt;=100,100,IF(Table1[[#This Row],[Day]]="Wed",100,200)))))</f>
        <v/>
      </c>
      <c r="V2288" s="137" t="str">
        <f t="shared" si="462"/>
        <v/>
      </c>
      <c r="W2288" s="137" t="str">
        <f t="shared" si="463"/>
        <v/>
      </c>
      <c r="X2288" s="133">
        <f>100</f>
        <v>100</v>
      </c>
      <c r="Y2288" s="133" t="str">
        <f t="shared" si="464"/>
        <v/>
      </c>
      <c r="Z2288" s="133">
        <f t="shared" si="465"/>
        <v>-100</v>
      </c>
      <c r="AA2288" s="134" t="str">
        <f>TEXT(Table1[[#This Row],[Date]],"DDD")</f>
        <v>Sat</v>
      </c>
      <c r="AB2288" s="133" t="str">
        <f>IF(OR(G2288="Doomben",G2288="Eagle Farm"),"Q",IF(AND(Q2288&gt;1,Q2288&lt;55,Table1[[#This Row],[Source]]="Nat"),"Nat OK",IF(AND(Table1[[#This Row],[Source]]&lt;&gt;"Nat",Q2288&lt;55),"Poor &lt;55",IF(OR(G2288="Randwick",G2288="Flemington",G2288="Caulfield",G2288="Sandown Lake",G2288="Sandown Hill"),"Best","ave"))))</f>
        <v>Q</v>
      </c>
      <c r="AC2288" s="133">
        <f>IF(Q2288="","",IF(AB2288="Poor &lt;55",$AC$2*0.2%,IF(AND(AB2288="Q",AA2288&lt;&gt;"Wed"),$AC$2*0.4%,IF(AND(AB2288="Q",AA2288="Wed"),$AC$2*0.5%,IF(AND(AB2288="Ave",U2288=100),$AC$2*0.5%,IF(AND(AB2288="ave",U2288="",N2288=1,AG2288="Bush"),$AC$2*1%,IF(AND(AB2288="ave",U2288="",Q2288&gt;100),$AC$2*1.3%,IF(AND(AB2288="ave",U2288=""),$AC$2*1.2%,IF(AND(AB2288="Ave",U2288=200),$AC$2*1%,IF(AND(AB2288="Best",U2288=200),$AC$2*1.5%,IF(AND(AB2288="Best",U2288="",K2288&lt;&gt;"Pro Syd"),$AC$2*0.5%,IF(AND(AB2288="Best",U2288=""),$AC$2*1%,IF(AND(AB2288="Best",U2288=100,Table1[[#This Row],[State]]="NSW"),$AC$2*0.4%,IF(AND(AB2288="Best",U2288=100),$AC$2*1%,IF(Table1[[#This Row],[Adj]]="Nat OK",$AC$2*0.5%,"xxx")))))))))))))))</f>
        <v>40</v>
      </c>
      <c r="AD2288" s="133" t="str">
        <f t="shared" si="466"/>
        <v/>
      </c>
      <c r="AE2288" s="133">
        <f t="shared" si="467"/>
        <v>-40</v>
      </c>
      <c r="AF2288" s="133" t="str">
        <f>VLOOKUP(Table1[[#This Row],[Track]],$F$2672:$H$2715,2,FALSE)</f>
        <v>Qld</v>
      </c>
      <c r="AG2288" s="133" t="str">
        <f>VLOOKUP(Table1[[#This Row],[Track]],$F$2672:$H$2715,3,FALSE)</f>
        <v>-</v>
      </c>
      <c r="AH2288" s="133" t="str">
        <f>IF(Table1[[#This Row],[Date]]&lt;$AH$2,"",IF(Table1[[#This Row],[Date]]&lt;$AH$3,"Edge","Elite Combo"))</f>
        <v/>
      </c>
      <c r="AI2288" s="218">
        <f>Table1[[#This Row],[Time]]</f>
        <v>0.75347222222222221</v>
      </c>
      <c r="AJ2288" s="219" t="str">
        <f>Table1[[#This Row],[Track]]</f>
        <v>Eagle Farm</v>
      </c>
      <c r="AK2288" s="216">
        <f>Table1[[#This Row],[Race ]]</f>
        <v>9</v>
      </c>
      <c r="AL2288" s="219">
        <f>Table1[[#This Row],[TAB]]</f>
        <v>4</v>
      </c>
      <c r="AM2288" s="219" t="str">
        <f>Table1[[#This Row],[Selection]]</f>
        <v>Battlefield</v>
      </c>
      <c r="AN2288" s="220" t="str">
        <f>Table1[[#This Row],[Sources]]</f>
        <v>Nat-11</v>
      </c>
      <c r="AO2288" s="219">
        <f>Table1[[#This Row],[Scale Bet]]</f>
        <v>40</v>
      </c>
    </row>
    <row r="2289" spans="5:41" ht="16.5" customHeight="1" x14ac:dyDescent="0.25">
      <c r="E2289" s="185">
        <v>45682</v>
      </c>
      <c r="F2289" s="35">
        <v>0.56944444444444442</v>
      </c>
      <c r="G2289" s="36" t="s">
        <v>22</v>
      </c>
      <c r="H2289" s="36">
        <v>2</v>
      </c>
      <c r="I2289" s="36">
        <v>6</v>
      </c>
      <c r="J2289" s="36" t="s">
        <v>544</v>
      </c>
      <c r="K2289" s="36" t="s">
        <v>1</v>
      </c>
      <c r="L2289" s="165">
        <v>10</v>
      </c>
      <c r="M2289" s="134">
        <f t="shared" si="455"/>
        <v>23</v>
      </c>
      <c r="N2289" s="36">
        <f t="shared" si="456"/>
        <v>2</v>
      </c>
      <c r="O2289" s="135" t="str">
        <f t="shared" si="457"/>
        <v>E4-10/Nat-13</v>
      </c>
      <c r="P2289" s="186" t="str">
        <f t="shared" si="458"/>
        <v>OK</v>
      </c>
      <c r="Q2289" s="187">
        <f t="shared" si="459"/>
        <v>92</v>
      </c>
      <c r="R2289" s="150"/>
      <c r="S2289" s="187" t="str">
        <f t="shared" si="460"/>
        <v/>
      </c>
      <c r="T2289" s="136" t="str">
        <f t="shared" si="461"/>
        <v>Aix En Provence</v>
      </c>
      <c r="U2289" s="137">
        <f>IF(P2289="","",IF(N2289=1,"",IF(Q2289="","",IF(Q2289&lt;=100,100,IF(Table1[[#This Row],[Day]]="Wed",100,200)))))</f>
        <v>100</v>
      </c>
      <c r="V2289" s="137" t="str">
        <f t="shared" si="462"/>
        <v/>
      </c>
      <c r="W2289" s="137">
        <f t="shared" si="463"/>
        <v>-100</v>
      </c>
      <c r="X2289" s="133">
        <f>100</f>
        <v>100</v>
      </c>
      <c r="Y2289" s="133" t="str">
        <f t="shared" si="464"/>
        <v/>
      </c>
      <c r="Z2289" s="133">
        <f t="shared" si="465"/>
        <v>-100</v>
      </c>
      <c r="AA2289" s="134" t="str">
        <f>TEXT(Table1[[#This Row],[Date]],"DDD")</f>
        <v>Sat</v>
      </c>
      <c r="AB2289" s="133" t="str">
        <f>IF(OR(G2289="Doomben",G2289="Eagle Farm"),"Q",IF(AND(Q2289&gt;1,Q2289&lt;55,Table1[[#This Row],[Source]]="Nat"),"Nat OK",IF(AND(Table1[[#This Row],[Source]]&lt;&gt;"Nat",Q2289&lt;55),"Poor &lt;55",IF(OR(G2289="Randwick",G2289="Flemington",G2289="Caulfield",G2289="Sandown Lake",G2289="Sandown Hill"),"Best","ave"))))</f>
        <v>Best</v>
      </c>
      <c r="AC2289" s="133">
        <f>IF(Q2289="","",IF(AB2289="Poor &lt;55",$AC$2*0.2%,IF(AND(AB2289="Q",AA2289&lt;&gt;"Wed"),$AC$2*0.4%,IF(AND(AB2289="Q",AA2289="Wed"),$AC$2*0.5%,IF(AND(AB2289="Ave",U2289=100),$AC$2*0.5%,IF(AND(AB2289="ave",U2289="",N2289=1,AG2289="Bush"),$AC$2*1%,IF(AND(AB2289="ave",U2289="",Q2289&gt;100),$AC$2*1.3%,IF(AND(AB2289="ave",U2289=""),$AC$2*1.2%,IF(AND(AB2289="Ave",U2289=200),$AC$2*1%,IF(AND(AB2289="Best",U2289=200),$AC$2*1.5%,IF(AND(AB2289="Best",U2289="",K2289&lt;&gt;"Pro Syd"),$AC$2*0.5%,IF(AND(AB2289="Best",U2289=""),$AC$2*1%,IF(AND(AB2289="Best",U2289=100,Table1[[#This Row],[State]]="NSW"),$AC$2*0.4%,IF(AND(AB2289="Best",U2289=100),$AC$2*1%,IF(Table1[[#This Row],[Adj]]="Nat OK",$AC$2*0.5%,"xxx")))))))))))))))</f>
        <v>40</v>
      </c>
      <c r="AD2289" s="133" t="str">
        <f t="shared" si="466"/>
        <v/>
      </c>
      <c r="AE2289" s="133">
        <f t="shared" si="467"/>
        <v>-40</v>
      </c>
      <c r="AF2289" s="133" t="str">
        <f>VLOOKUP(Table1[[#This Row],[Track]],$F$2672:$H$2715,2,FALSE)</f>
        <v>NSW</v>
      </c>
      <c r="AG2289" s="133" t="str">
        <f>VLOOKUP(Table1[[#This Row],[Track]],$F$2672:$H$2715,3,FALSE)</f>
        <v>-</v>
      </c>
      <c r="AH2289" s="133" t="str">
        <f>IF(Table1[[#This Row],[Date]]&lt;$AH$2,"",IF(Table1[[#This Row],[Date]]&lt;$AH$3,"Edge","Elite Combo"))</f>
        <v/>
      </c>
      <c r="AI2289" s="218">
        <f>Table1[[#This Row],[Time]]</f>
        <v>0.56944444444444442</v>
      </c>
      <c r="AJ2289" s="219" t="str">
        <f>Table1[[#This Row],[Track]]</f>
        <v>Randwick</v>
      </c>
      <c r="AK2289" s="216">
        <f>Table1[[#This Row],[Race ]]</f>
        <v>2</v>
      </c>
      <c r="AL2289" s="219">
        <f>Table1[[#This Row],[TAB]]</f>
        <v>6</v>
      </c>
      <c r="AM2289" s="219" t="str">
        <f>Table1[[#This Row],[Selection]]</f>
        <v>Aix En Provence</v>
      </c>
      <c r="AN2289" s="220" t="str">
        <f>Table1[[#This Row],[Sources]]</f>
        <v>E4-10/Nat-13</v>
      </c>
      <c r="AO2289" s="219">
        <f>Table1[[#This Row],[Scale Bet]]</f>
        <v>40</v>
      </c>
    </row>
    <row r="2290" spans="5:41" ht="16.5" customHeight="1" x14ac:dyDescent="0.25">
      <c r="E2290" s="185">
        <v>45682</v>
      </c>
      <c r="F2290" s="35">
        <v>0.56944444444444442</v>
      </c>
      <c r="G2290" s="36" t="s">
        <v>22</v>
      </c>
      <c r="H2290" s="36">
        <v>2</v>
      </c>
      <c r="I2290" s="36">
        <v>6</v>
      </c>
      <c r="J2290" s="36" t="s">
        <v>544</v>
      </c>
      <c r="K2290" s="36" t="s">
        <v>13</v>
      </c>
      <c r="L2290" s="165">
        <v>13</v>
      </c>
      <c r="M2290" s="134" t="str">
        <f t="shared" si="455"/>
        <v/>
      </c>
      <c r="N2290" s="36" t="str">
        <f t="shared" si="456"/>
        <v/>
      </c>
      <c r="O2290" s="135" t="str">
        <f t="shared" si="457"/>
        <v/>
      </c>
      <c r="P2290" s="186" t="str">
        <f t="shared" si="458"/>
        <v>OK</v>
      </c>
      <c r="Q2290" s="187" t="str">
        <f t="shared" si="459"/>
        <v/>
      </c>
      <c r="R2290" s="150"/>
      <c r="S2290" s="187" t="str">
        <f t="shared" si="460"/>
        <v/>
      </c>
      <c r="T2290" s="136" t="str">
        <f t="shared" si="461"/>
        <v>Aix En Provence</v>
      </c>
      <c r="U2290" s="137" t="str">
        <f>IF(P2290="","",IF(N2290=1,"",IF(Q2290="","",IF(Q2290&lt;=100,100,IF(Table1[[#This Row],[Day]]="Wed",100,200)))))</f>
        <v/>
      </c>
      <c r="V2290" s="137" t="str">
        <f t="shared" si="462"/>
        <v/>
      </c>
      <c r="W2290" s="137" t="str">
        <f t="shared" si="463"/>
        <v/>
      </c>
      <c r="X2290" s="133">
        <f>100</f>
        <v>100</v>
      </c>
      <c r="Y2290" s="133" t="str">
        <f t="shared" si="464"/>
        <v/>
      </c>
      <c r="Z2290" s="133">
        <f t="shared" si="465"/>
        <v>-100</v>
      </c>
      <c r="AA2290" s="134" t="str">
        <f>TEXT(Table1[[#This Row],[Date]],"DDD")</f>
        <v>Sat</v>
      </c>
      <c r="AB2290" s="133" t="str">
        <f>IF(OR(G2290="Doomben",G2290="Eagle Farm"),"Q",IF(AND(Q2290&gt;1,Q2290&lt;55,Table1[[#This Row],[Source]]="Nat"),"Nat OK",IF(AND(Table1[[#This Row],[Source]]&lt;&gt;"Nat",Q2290&lt;55),"Poor &lt;55",IF(OR(G2290="Randwick",G2290="Flemington",G2290="Caulfield",G2290="Sandown Lake",G2290="Sandown Hill"),"Best","ave"))))</f>
        <v>Best</v>
      </c>
      <c r="AC2290" s="133" t="str">
        <f>IF(Q2290="","",IF(AB2290="Poor &lt;55",$AC$2*0.2%,IF(AND(AB2290="Q",AA2290&lt;&gt;"Wed"),$AC$2*0.4%,IF(AND(AB2290="Q",AA2290="Wed"),$AC$2*0.5%,IF(AND(AB2290="Ave",U2290=100),$AC$2*0.5%,IF(AND(AB2290="ave",U2290="",N2290=1,AG2290="Bush"),$AC$2*1%,IF(AND(AB2290="ave",U2290="",Q2290&gt;100),$AC$2*1.3%,IF(AND(AB2290="ave",U2290=""),$AC$2*1.2%,IF(AND(AB2290="Ave",U2290=200),$AC$2*1%,IF(AND(AB2290="Best",U2290=200),$AC$2*1.5%,IF(AND(AB2290="Best",U2290="",K2290&lt;&gt;"Pro Syd"),$AC$2*0.5%,IF(AND(AB2290="Best",U2290=""),$AC$2*1%,IF(AND(AB2290="Best",U2290=100,Table1[[#This Row],[State]]="NSW"),$AC$2*0.4%,IF(AND(AB2290="Best",U2290=100),$AC$2*1%,IF(Table1[[#This Row],[Adj]]="Nat OK",$AC$2*0.5%,"xxx")))))))))))))))</f>
        <v/>
      </c>
      <c r="AD2290" s="133" t="str">
        <f t="shared" si="466"/>
        <v/>
      </c>
      <c r="AE2290" s="133" t="str">
        <f t="shared" si="467"/>
        <v/>
      </c>
      <c r="AF2290" s="133" t="str">
        <f>VLOOKUP(Table1[[#This Row],[Track]],$F$2672:$H$2715,2,FALSE)</f>
        <v>NSW</v>
      </c>
      <c r="AG2290" s="133" t="str">
        <f>VLOOKUP(Table1[[#This Row],[Track]],$F$2672:$H$2715,3,FALSE)</f>
        <v>-</v>
      </c>
      <c r="AH2290" s="133" t="str">
        <f>IF(Table1[[#This Row],[Date]]&lt;$AH$2,"",IF(Table1[[#This Row],[Date]]&lt;$AH$3,"Edge","Elite Combo"))</f>
        <v/>
      </c>
      <c r="AI2290" s="218">
        <f>Table1[[#This Row],[Time]]</f>
        <v>0.56944444444444442</v>
      </c>
      <c r="AJ2290" s="219" t="str">
        <f>Table1[[#This Row],[Track]]</f>
        <v>Randwick</v>
      </c>
      <c r="AK2290" s="216">
        <f>Table1[[#This Row],[Race ]]</f>
        <v>2</v>
      </c>
      <c r="AL2290" s="219">
        <f>Table1[[#This Row],[TAB]]</f>
        <v>6</v>
      </c>
      <c r="AM2290" s="219" t="str">
        <f>Table1[[#This Row],[Selection]]</f>
        <v>Aix En Provence</v>
      </c>
      <c r="AN2290" s="220" t="str">
        <f>Table1[[#This Row],[Sources]]</f>
        <v/>
      </c>
      <c r="AO2290" s="219" t="str">
        <f>Table1[[#This Row],[Scale Bet]]</f>
        <v/>
      </c>
    </row>
    <row r="2291" spans="5:41" ht="16.5" customHeight="1" x14ac:dyDescent="0.25">
      <c r="E2291" s="185">
        <v>45682</v>
      </c>
      <c r="F2291" s="35">
        <v>0.60416666666666663</v>
      </c>
      <c r="G2291" s="36" t="s">
        <v>176</v>
      </c>
      <c r="H2291" s="36">
        <v>5</v>
      </c>
      <c r="I2291" s="36">
        <v>6</v>
      </c>
      <c r="J2291" s="36" t="s">
        <v>106</v>
      </c>
      <c r="K2291" s="36" t="s">
        <v>1</v>
      </c>
      <c r="L2291" s="165">
        <v>20</v>
      </c>
      <c r="M2291" s="134">
        <f t="shared" si="455"/>
        <v>66</v>
      </c>
      <c r="N2291" s="36">
        <f t="shared" si="456"/>
        <v>4</v>
      </c>
      <c r="O2291" s="135" t="str">
        <f t="shared" si="457"/>
        <v>E4-20/Edge-13/Nat-20/Pro Mel-13</v>
      </c>
      <c r="P2291" s="186" t="str">
        <f t="shared" si="458"/>
        <v>OK</v>
      </c>
      <c r="Q2291" s="187">
        <f t="shared" si="459"/>
        <v>264</v>
      </c>
      <c r="R2291" s="150"/>
      <c r="S2291" s="187" t="str">
        <f t="shared" si="460"/>
        <v/>
      </c>
      <c r="T2291" s="136" t="str">
        <f t="shared" si="461"/>
        <v>Fickle</v>
      </c>
      <c r="U2291" s="137">
        <f>IF(P2291="","",IF(N2291=1,"",IF(Q2291="","",IF(Q2291&lt;=100,100,IF(Table1[[#This Row],[Day]]="Wed",100,200)))))</f>
        <v>200</v>
      </c>
      <c r="V2291" s="137" t="str">
        <f t="shared" si="462"/>
        <v/>
      </c>
      <c r="W2291" s="137">
        <f t="shared" si="463"/>
        <v>-200</v>
      </c>
      <c r="X2291" s="133">
        <f>100</f>
        <v>100</v>
      </c>
      <c r="Y2291" s="133" t="str">
        <f t="shared" si="464"/>
        <v/>
      </c>
      <c r="Z2291" s="133">
        <f t="shared" si="465"/>
        <v>-100</v>
      </c>
      <c r="AA2291" s="134" t="str">
        <f>TEXT(Table1[[#This Row],[Date]],"DDD")</f>
        <v>Sat</v>
      </c>
      <c r="AB2291" s="133" t="str">
        <f>IF(OR(G2291="Doomben",G2291="Eagle Farm"),"Q",IF(AND(Q2291&gt;1,Q2291&lt;55,Table1[[#This Row],[Source]]="Nat"),"Nat OK",IF(AND(Table1[[#This Row],[Source]]&lt;&gt;"Nat",Q2291&lt;55),"Poor &lt;55",IF(OR(G2291="Randwick",G2291="Flemington",G2291="Caulfield",G2291="Sandown Lake",G2291="Sandown Hill"),"Best","ave"))))</f>
        <v>Best</v>
      </c>
      <c r="AC2291" s="133">
        <f>IF(Q2291="","",IF(AB2291="Poor &lt;55",$AC$2*0.2%,IF(AND(AB2291="Q",AA2291&lt;&gt;"Wed"),$AC$2*0.4%,IF(AND(AB2291="Q",AA2291="Wed"),$AC$2*0.5%,IF(AND(AB2291="Ave",U2291=100),$AC$2*0.5%,IF(AND(AB2291="ave",U2291="",N2291=1,AG2291="Bush"),$AC$2*1%,IF(AND(AB2291="ave",U2291="",Q2291&gt;100),$AC$2*1.3%,IF(AND(AB2291="ave",U2291=""),$AC$2*1.2%,IF(AND(AB2291="Ave",U2291=200),$AC$2*1%,IF(AND(AB2291="Best",U2291=200),$AC$2*1.5%,IF(AND(AB2291="Best",U2291="",K2291&lt;&gt;"Pro Syd"),$AC$2*0.5%,IF(AND(AB2291="Best",U2291=""),$AC$2*1%,IF(AND(AB2291="Best",U2291=100,Table1[[#This Row],[State]]="NSW"),$AC$2*0.4%,IF(AND(AB2291="Best",U2291=100),$AC$2*1%,IF(Table1[[#This Row],[Adj]]="Nat OK",$AC$2*0.5%,"xxx")))))))))))))))</f>
        <v>150</v>
      </c>
      <c r="AD2291" s="133" t="str">
        <f t="shared" si="466"/>
        <v/>
      </c>
      <c r="AE2291" s="133">
        <f t="shared" si="467"/>
        <v>-150</v>
      </c>
      <c r="AF2291" s="133" t="str">
        <f>VLOOKUP(Table1[[#This Row],[Track]],$F$2672:$H$2715,2,FALSE)</f>
        <v>Vic</v>
      </c>
      <c r="AG2291" s="133" t="str">
        <f>VLOOKUP(Table1[[#This Row],[Track]],$F$2672:$H$2715,3,FALSE)</f>
        <v>-</v>
      </c>
      <c r="AH2291" s="133" t="str">
        <f>IF(Table1[[#This Row],[Date]]&lt;$AH$2,"",IF(Table1[[#This Row],[Date]]&lt;$AH$3,"Edge","Elite Combo"))</f>
        <v/>
      </c>
      <c r="AI2291" s="218">
        <f>Table1[[#This Row],[Time]]</f>
        <v>0.60416666666666663</v>
      </c>
      <c r="AJ2291" s="219" t="str">
        <f>Table1[[#This Row],[Track]]</f>
        <v>Sandown Lake</v>
      </c>
      <c r="AK2291" s="216">
        <f>Table1[[#This Row],[Race ]]</f>
        <v>5</v>
      </c>
      <c r="AL2291" s="219">
        <f>Table1[[#This Row],[TAB]]</f>
        <v>6</v>
      </c>
      <c r="AM2291" s="219" t="str">
        <f>Table1[[#This Row],[Selection]]</f>
        <v>Fickle</v>
      </c>
      <c r="AN2291" s="220" t="str">
        <f>Table1[[#This Row],[Sources]]</f>
        <v>E4-20/Edge-13/Nat-20/Pro Mel-13</v>
      </c>
      <c r="AO2291" s="219">
        <f>Table1[[#This Row],[Scale Bet]]</f>
        <v>150</v>
      </c>
    </row>
    <row r="2292" spans="5:41" ht="16.5" customHeight="1" x14ac:dyDescent="0.25">
      <c r="E2292" s="185">
        <v>45682</v>
      </c>
      <c r="F2292" s="35">
        <v>0.60416666666666663</v>
      </c>
      <c r="G2292" s="36" t="s">
        <v>176</v>
      </c>
      <c r="H2292" s="36">
        <v>5</v>
      </c>
      <c r="I2292" s="36">
        <v>6</v>
      </c>
      <c r="J2292" s="36" t="s">
        <v>106</v>
      </c>
      <c r="K2292" s="36" t="s">
        <v>40</v>
      </c>
      <c r="L2292" s="165">
        <v>13</v>
      </c>
      <c r="M2292" s="134" t="str">
        <f t="shared" si="455"/>
        <v/>
      </c>
      <c r="N2292" s="36" t="str">
        <f t="shared" si="456"/>
        <v/>
      </c>
      <c r="O2292" s="135" t="str">
        <f t="shared" si="457"/>
        <v/>
      </c>
      <c r="P2292" s="186" t="str">
        <f t="shared" si="458"/>
        <v>OK</v>
      </c>
      <c r="Q2292" s="187" t="str">
        <f t="shared" si="459"/>
        <v/>
      </c>
      <c r="R2292" s="150"/>
      <c r="S2292" s="187" t="str">
        <f t="shared" si="460"/>
        <v/>
      </c>
      <c r="T2292" s="136" t="str">
        <f t="shared" si="461"/>
        <v>Fickle</v>
      </c>
      <c r="U2292" s="137" t="str">
        <f>IF(P2292="","",IF(N2292=1,"",IF(Q2292="","",IF(Q2292&lt;=100,100,IF(Table1[[#This Row],[Day]]="Wed",100,200)))))</f>
        <v/>
      </c>
      <c r="V2292" s="137" t="str">
        <f t="shared" si="462"/>
        <v/>
      </c>
      <c r="W2292" s="137" t="str">
        <f t="shared" si="463"/>
        <v/>
      </c>
      <c r="X2292" s="133">
        <f>100</f>
        <v>100</v>
      </c>
      <c r="Y2292" s="133" t="str">
        <f t="shared" si="464"/>
        <v/>
      </c>
      <c r="Z2292" s="133">
        <f t="shared" si="465"/>
        <v>-100</v>
      </c>
      <c r="AA2292" s="134" t="str">
        <f>TEXT(Table1[[#This Row],[Date]],"DDD")</f>
        <v>Sat</v>
      </c>
      <c r="AB2292" s="133" t="str">
        <f>IF(OR(G2292="Doomben",G2292="Eagle Farm"),"Q",IF(AND(Q2292&gt;1,Q2292&lt;55,Table1[[#This Row],[Source]]="Nat"),"Nat OK",IF(AND(Table1[[#This Row],[Source]]&lt;&gt;"Nat",Q2292&lt;55),"Poor &lt;55",IF(OR(G2292="Randwick",G2292="Flemington",G2292="Caulfield",G2292="Sandown Lake",G2292="Sandown Hill"),"Best","ave"))))</f>
        <v>Best</v>
      </c>
      <c r="AC2292" s="133" t="str">
        <f>IF(Q2292="","",IF(AB2292="Poor &lt;55",$AC$2*0.2%,IF(AND(AB2292="Q",AA2292&lt;&gt;"Wed"),$AC$2*0.4%,IF(AND(AB2292="Q",AA2292="Wed"),$AC$2*0.5%,IF(AND(AB2292="Ave",U2292=100),$AC$2*0.5%,IF(AND(AB2292="ave",U2292="",N2292=1,AG2292="Bush"),$AC$2*1%,IF(AND(AB2292="ave",U2292="",Q2292&gt;100),$AC$2*1.3%,IF(AND(AB2292="ave",U2292=""),$AC$2*1.2%,IF(AND(AB2292="Ave",U2292=200),$AC$2*1%,IF(AND(AB2292="Best",U2292=200),$AC$2*1.5%,IF(AND(AB2292="Best",U2292="",K2292&lt;&gt;"Pro Syd"),$AC$2*0.5%,IF(AND(AB2292="Best",U2292=""),$AC$2*1%,IF(AND(AB2292="Best",U2292=100,Table1[[#This Row],[State]]="NSW"),$AC$2*0.4%,IF(AND(AB2292="Best",U2292=100),$AC$2*1%,IF(Table1[[#This Row],[Adj]]="Nat OK",$AC$2*0.5%,"xxx")))))))))))))))</f>
        <v/>
      </c>
      <c r="AD2292" s="133" t="str">
        <f t="shared" si="466"/>
        <v/>
      </c>
      <c r="AE2292" s="133" t="str">
        <f t="shared" si="467"/>
        <v/>
      </c>
      <c r="AF2292" s="133" t="str">
        <f>VLOOKUP(Table1[[#This Row],[Track]],$F$2672:$H$2715,2,FALSE)</f>
        <v>Vic</v>
      </c>
      <c r="AG2292" s="133" t="str">
        <f>VLOOKUP(Table1[[#This Row],[Track]],$F$2672:$H$2715,3,FALSE)</f>
        <v>-</v>
      </c>
      <c r="AH2292" s="133" t="str">
        <f>IF(Table1[[#This Row],[Date]]&lt;$AH$2,"",IF(Table1[[#This Row],[Date]]&lt;$AH$3,"Edge","Elite Combo"))</f>
        <v/>
      </c>
      <c r="AI2292" s="218">
        <f>Table1[[#This Row],[Time]]</f>
        <v>0.60416666666666663</v>
      </c>
      <c r="AJ2292" s="219" t="str">
        <f>Table1[[#This Row],[Track]]</f>
        <v>Sandown Lake</v>
      </c>
      <c r="AK2292" s="216">
        <f>Table1[[#This Row],[Race ]]</f>
        <v>5</v>
      </c>
      <c r="AL2292" s="219">
        <f>Table1[[#This Row],[TAB]]</f>
        <v>6</v>
      </c>
      <c r="AM2292" s="219" t="str">
        <f>Table1[[#This Row],[Selection]]</f>
        <v>Fickle</v>
      </c>
      <c r="AN2292" s="220" t="str">
        <f>Table1[[#This Row],[Sources]]</f>
        <v/>
      </c>
      <c r="AO2292" s="219" t="str">
        <f>Table1[[#This Row],[Scale Bet]]</f>
        <v/>
      </c>
    </row>
    <row r="2293" spans="5:41" ht="16.5" customHeight="1" x14ac:dyDescent="0.25">
      <c r="E2293" s="185">
        <v>45682</v>
      </c>
      <c r="F2293" s="35">
        <v>0.60416666666666663</v>
      </c>
      <c r="G2293" s="36" t="s">
        <v>176</v>
      </c>
      <c r="H2293" s="36">
        <v>5</v>
      </c>
      <c r="I2293" s="36">
        <v>6</v>
      </c>
      <c r="J2293" s="36" t="s">
        <v>106</v>
      </c>
      <c r="K2293" s="36" t="s">
        <v>13</v>
      </c>
      <c r="L2293" s="165">
        <v>20</v>
      </c>
      <c r="M2293" s="134" t="str">
        <f t="shared" si="455"/>
        <v/>
      </c>
      <c r="N2293" s="36" t="str">
        <f t="shared" si="456"/>
        <v/>
      </c>
      <c r="O2293" s="135" t="str">
        <f t="shared" si="457"/>
        <v/>
      </c>
      <c r="P2293" s="186" t="str">
        <f t="shared" si="458"/>
        <v>OK</v>
      </c>
      <c r="Q2293" s="187" t="str">
        <f t="shared" si="459"/>
        <v/>
      </c>
      <c r="R2293" s="150"/>
      <c r="S2293" s="187" t="str">
        <f t="shared" si="460"/>
        <v/>
      </c>
      <c r="T2293" s="136" t="str">
        <f t="shared" si="461"/>
        <v>Fickle</v>
      </c>
      <c r="U2293" s="137" t="str">
        <f>IF(P2293="","",IF(N2293=1,"",IF(Q2293="","",IF(Q2293&lt;=100,100,IF(Table1[[#This Row],[Day]]="Wed",100,200)))))</f>
        <v/>
      </c>
      <c r="V2293" s="137" t="str">
        <f t="shared" si="462"/>
        <v/>
      </c>
      <c r="W2293" s="137" t="str">
        <f t="shared" si="463"/>
        <v/>
      </c>
      <c r="X2293" s="133">
        <f>100</f>
        <v>100</v>
      </c>
      <c r="Y2293" s="133" t="str">
        <f t="shared" si="464"/>
        <v/>
      </c>
      <c r="Z2293" s="133">
        <f t="shared" si="465"/>
        <v>-100</v>
      </c>
      <c r="AA2293" s="134" t="str">
        <f>TEXT(Table1[[#This Row],[Date]],"DDD")</f>
        <v>Sat</v>
      </c>
      <c r="AB2293" s="133" t="str">
        <f>IF(OR(G2293="Doomben",G2293="Eagle Farm"),"Q",IF(AND(Q2293&gt;1,Q2293&lt;55,Table1[[#This Row],[Source]]="Nat"),"Nat OK",IF(AND(Table1[[#This Row],[Source]]&lt;&gt;"Nat",Q2293&lt;55),"Poor &lt;55",IF(OR(G2293="Randwick",G2293="Flemington",G2293="Caulfield",G2293="Sandown Lake",G2293="Sandown Hill"),"Best","ave"))))</f>
        <v>Best</v>
      </c>
      <c r="AC2293" s="133" t="str">
        <f>IF(Q2293="","",IF(AB2293="Poor &lt;55",$AC$2*0.2%,IF(AND(AB2293="Q",AA2293&lt;&gt;"Wed"),$AC$2*0.4%,IF(AND(AB2293="Q",AA2293="Wed"),$AC$2*0.5%,IF(AND(AB2293="Ave",U2293=100),$AC$2*0.5%,IF(AND(AB2293="ave",U2293="",N2293=1,AG2293="Bush"),$AC$2*1%,IF(AND(AB2293="ave",U2293="",Q2293&gt;100),$AC$2*1.3%,IF(AND(AB2293="ave",U2293=""),$AC$2*1.2%,IF(AND(AB2293="Ave",U2293=200),$AC$2*1%,IF(AND(AB2293="Best",U2293=200),$AC$2*1.5%,IF(AND(AB2293="Best",U2293="",K2293&lt;&gt;"Pro Syd"),$AC$2*0.5%,IF(AND(AB2293="Best",U2293=""),$AC$2*1%,IF(AND(AB2293="Best",U2293=100,Table1[[#This Row],[State]]="NSW"),$AC$2*0.4%,IF(AND(AB2293="Best",U2293=100),$AC$2*1%,IF(Table1[[#This Row],[Adj]]="Nat OK",$AC$2*0.5%,"xxx")))))))))))))))</f>
        <v/>
      </c>
      <c r="AD2293" s="133" t="str">
        <f t="shared" si="466"/>
        <v/>
      </c>
      <c r="AE2293" s="133" t="str">
        <f t="shared" si="467"/>
        <v/>
      </c>
      <c r="AF2293" s="133" t="str">
        <f>VLOOKUP(Table1[[#This Row],[Track]],$F$2672:$H$2715,2,FALSE)</f>
        <v>Vic</v>
      </c>
      <c r="AG2293" s="133" t="str">
        <f>VLOOKUP(Table1[[#This Row],[Track]],$F$2672:$H$2715,3,FALSE)</f>
        <v>-</v>
      </c>
      <c r="AH2293" s="133" t="str">
        <f>IF(Table1[[#This Row],[Date]]&lt;$AH$2,"",IF(Table1[[#This Row],[Date]]&lt;$AH$3,"Edge","Elite Combo"))</f>
        <v/>
      </c>
      <c r="AI2293" s="218">
        <f>Table1[[#This Row],[Time]]</f>
        <v>0.60416666666666663</v>
      </c>
      <c r="AJ2293" s="219" t="str">
        <f>Table1[[#This Row],[Track]]</f>
        <v>Sandown Lake</v>
      </c>
      <c r="AK2293" s="216">
        <f>Table1[[#This Row],[Race ]]</f>
        <v>5</v>
      </c>
      <c r="AL2293" s="219">
        <f>Table1[[#This Row],[TAB]]</f>
        <v>6</v>
      </c>
      <c r="AM2293" s="219" t="str">
        <f>Table1[[#This Row],[Selection]]</f>
        <v>Fickle</v>
      </c>
      <c r="AN2293" s="220" t="str">
        <f>Table1[[#This Row],[Sources]]</f>
        <v/>
      </c>
      <c r="AO2293" s="219" t="str">
        <f>Table1[[#This Row],[Scale Bet]]</f>
        <v/>
      </c>
    </row>
    <row r="2294" spans="5:41" ht="16.5" customHeight="1" x14ac:dyDescent="0.25">
      <c r="E2294" s="185">
        <v>45682</v>
      </c>
      <c r="F2294" s="35">
        <v>0.60416666666666663</v>
      </c>
      <c r="G2294" s="36" t="s">
        <v>176</v>
      </c>
      <c r="H2294" s="36">
        <v>5</v>
      </c>
      <c r="I2294" s="36">
        <v>6</v>
      </c>
      <c r="J2294" s="36" t="s">
        <v>106</v>
      </c>
      <c r="K2294" s="36" t="s">
        <v>18</v>
      </c>
      <c r="L2294" s="165">
        <v>13</v>
      </c>
      <c r="M2294" s="134" t="str">
        <f t="shared" si="455"/>
        <v/>
      </c>
      <c r="N2294" s="36" t="str">
        <f t="shared" si="456"/>
        <v/>
      </c>
      <c r="O2294" s="135" t="str">
        <f t="shared" si="457"/>
        <v/>
      </c>
      <c r="P2294" s="186" t="str">
        <f t="shared" si="458"/>
        <v>OK</v>
      </c>
      <c r="Q2294" s="187" t="str">
        <f t="shared" si="459"/>
        <v/>
      </c>
      <c r="R2294" s="150"/>
      <c r="S2294" s="187" t="str">
        <f t="shared" si="460"/>
        <v/>
      </c>
      <c r="T2294" s="136" t="str">
        <f t="shared" si="461"/>
        <v>Fickle</v>
      </c>
      <c r="U2294" s="137" t="str">
        <f>IF(P2294="","",IF(N2294=1,"",IF(Q2294="","",IF(Q2294&lt;=100,100,IF(Table1[[#This Row],[Day]]="Wed",100,200)))))</f>
        <v/>
      </c>
      <c r="V2294" s="137" t="str">
        <f t="shared" si="462"/>
        <v/>
      </c>
      <c r="W2294" s="137" t="str">
        <f t="shared" si="463"/>
        <v/>
      </c>
      <c r="X2294" s="133">
        <f>100</f>
        <v>100</v>
      </c>
      <c r="Y2294" s="133" t="str">
        <f t="shared" si="464"/>
        <v/>
      </c>
      <c r="Z2294" s="133">
        <f t="shared" si="465"/>
        <v>-100</v>
      </c>
      <c r="AA2294" s="134" t="str">
        <f>TEXT(Table1[[#This Row],[Date]],"DDD")</f>
        <v>Sat</v>
      </c>
      <c r="AB2294" s="133" t="str">
        <f>IF(OR(G2294="Doomben",G2294="Eagle Farm"),"Q",IF(AND(Q2294&gt;1,Q2294&lt;55,Table1[[#This Row],[Source]]="Nat"),"Nat OK",IF(AND(Table1[[#This Row],[Source]]&lt;&gt;"Nat",Q2294&lt;55),"Poor &lt;55",IF(OR(G2294="Randwick",G2294="Flemington",G2294="Caulfield",G2294="Sandown Lake",G2294="Sandown Hill"),"Best","ave"))))</f>
        <v>Best</v>
      </c>
      <c r="AC2294" s="133" t="str">
        <f>IF(Q2294="","",IF(AB2294="Poor &lt;55",$AC$2*0.2%,IF(AND(AB2294="Q",AA2294&lt;&gt;"Wed"),$AC$2*0.4%,IF(AND(AB2294="Q",AA2294="Wed"),$AC$2*0.5%,IF(AND(AB2294="Ave",U2294=100),$AC$2*0.5%,IF(AND(AB2294="ave",U2294="",N2294=1,AG2294="Bush"),$AC$2*1%,IF(AND(AB2294="ave",U2294="",Q2294&gt;100),$AC$2*1.3%,IF(AND(AB2294="ave",U2294=""),$AC$2*1.2%,IF(AND(AB2294="Ave",U2294=200),$AC$2*1%,IF(AND(AB2294="Best",U2294=200),$AC$2*1.5%,IF(AND(AB2294="Best",U2294="",K2294&lt;&gt;"Pro Syd"),$AC$2*0.5%,IF(AND(AB2294="Best",U2294=""),$AC$2*1%,IF(AND(AB2294="Best",U2294=100,Table1[[#This Row],[State]]="NSW"),$AC$2*0.4%,IF(AND(AB2294="Best",U2294=100),$AC$2*1%,IF(Table1[[#This Row],[Adj]]="Nat OK",$AC$2*0.5%,"xxx")))))))))))))))</f>
        <v/>
      </c>
      <c r="AD2294" s="133" t="str">
        <f t="shared" si="466"/>
        <v/>
      </c>
      <c r="AE2294" s="133" t="str">
        <f t="shared" si="467"/>
        <v/>
      </c>
      <c r="AF2294" s="133" t="str">
        <f>VLOOKUP(Table1[[#This Row],[Track]],$F$2672:$H$2715,2,FALSE)</f>
        <v>Vic</v>
      </c>
      <c r="AG2294" s="133" t="str">
        <f>VLOOKUP(Table1[[#This Row],[Track]],$F$2672:$H$2715,3,FALSE)</f>
        <v>-</v>
      </c>
      <c r="AH2294" s="133" t="str">
        <f>IF(Table1[[#This Row],[Date]]&lt;$AH$2,"",IF(Table1[[#This Row],[Date]]&lt;$AH$3,"Edge","Elite Combo"))</f>
        <v/>
      </c>
      <c r="AI2294" s="218">
        <f>Table1[[#This Row],[Time]]</f>
        <v>0.60416666666666663</v>
      </c>
      <c r="AJ2294" s="219" t="str">
        <f>Table1[[#This Row],[Track]]</f>
        <v>Sandown Lake</v>
      </c>
      <c r="AK2294" s="216">
        <f>Table1[[#This Row],[Race ]]</f>
        <v>5</v>
      </c>
      <c r="AL2294" s="219">
        <f>Table1[[#This Row],[TAB]]</f>
        <v>6</v>
      </c>
      <c r="AM2294" s="219" t="str">
        <f>Table1[[#This Row],[Selection]]</f>
        <v>Fickle</v>
      </c>
      <c r="AN2294" s="220" t="str">
        <f>Table1[[#This Row],[Sources]]</f>
        <v/>
      </c>
      <c r="AO2294" s="219" t="str">
        <f>Table1[[#This Row],[Scale Bet]]</f>
        <v/>
      </c>
    </row>
    <row r="2295" spans="5:41" ht="16.5" customHeight="1" x14ac:dyDescent="0.25">
      <c r="E2295" s="185">
        <v>45682</v>
      </c>
      <c r="F2295" s="35">
        <v>0.61805555555555558</v>
      </c>
      <c r="G2295" s="36" t="s">
        <v>22</v>
      </c>
      <c r="H2295" s="36">
        <v>4</v>
      </c>
      <c r="I2295" s="36">
        <v>8</v>
      </c>
      <c r="J2295" s="36" t="s">
        <v>180</v>
      </c>
      <c r="K2295" s="36" t="s">
        <v>60</v>
      </c>
      <c r="L2295" s="165">
        <v>10</v>
      </c>
      <c r="M2295" s="134">
        <f t="shared" si="455"/>
        <v>10</v>
      </c>
      <c r="N2295" s="36">
        <f t="shared" si="456"/>
        <v>1</v>
      </c>
      <c r="O2295" s="135" t="str">
        <f t="shared" si="457"/>
        <v>Pro Syd-10</v>
      </c>
      <c r="P2295" s="186" t="str">
        <f t="shared" si="458"/>
        <v>OK</v>
      </c>
      <c r="Q2295" s="187">
        <f t="shared" si="459"/>
        <v>40</v>
      </c>
      <c r="R2295" s="150"/>
      <c r="S2295" s="187" t="str">
        <f t="shared" si="460"/>
        <v/>
      </c>
      <c r="T2295" s="136" t="str">
        <f t="shared" si="461"/>
        <v>Agita</v>
      </c>
      <c r="U2295" s="137" t="str">
        <f>IF(P2295="","",IF(N2295=1,"",IF(Q2295="","",IF(Q2295&lt;=100,100,IF(Table1[[#This Row],[Day]]="Wed",100,200)))))</f>
        <v/>
      </c>
      <c r="V2295" s="137" t="str">
        <f t="shared" si="462"/>
        <v/>
      </c>
      <c r="W2295" s="137" t="str">
        <f t="shared" si="463"/>
        <v/>
      </c>
      <c r="X2295" s="133">
        <f>100</f>
        <v>100</v>
      </c>
      <c r="Y2295" s="133" t="str">
        <f t="shared" si="464"/>
        <v/>
      </c>
      <c r="Z2295" s="133">
        <f t="shared" si="465"/>
        <v>-100</v>
      </c>
      <c r="AA2295" s="134" t="str">
        <f>TEXT(Table1[[#This Row],[Date]],"DDD")</f>
        <v>Sat</v>
      </c>
      <c r="AB2295" s="133" t="str">
        <f>IF(OR(G2295="Doomben",G2295="Eagle Farm"),"Q",IF(AND(Q2295&gt;1,Q2295&lt;55,Table1[[#This Row],[Source]]="Nat"),"Nat OK",IF(AND(Table1[[#This Row],[Source]]&lt;&gt;"Nat",Q2295&lt;55),"Poor &lt;55",IF(OR(G2295="Randwick",G2295="Flemington",G2295="Caulfield",G2295="Sandown Lake",G2295="Sandown Hill"),"Best","ave"))))</f>
        <v>Poor &lt;55</v>
      </c>
      <c r="AC2295" s="133">
        <f>IF(Q2295="","",IF(AB2295="Poor &lt;55",$AC$2*0.2%,IF(AND(AB2295="Q",AA2295&lt;&gt;"Wed"),$AC$2*0.4%,IF(AND(AB2295="Q",AA2295="Wed"),$AC$2*0.5%,IF(AND(AB2295="Ave",U2295=100),$AC$2*0.5%,IF(AND(AB2295="ave",U2295="",N2295=1,AG2295="Bush"),$AC$2*1%,IF(AND(AB2295="ave",U2295="",Q2295&gt;100),$AC$2*1.3%,IF(AND(AB2295="ave",U2295=""),$AC$2*1.2%,IF(AND(AB2295="Ave",U2295=200),$AC$2*1%,IF(AND(AB2295="Best",U2295=200),$AC$2*1.5%,IF(AND(AB2295="Best",U2295="",K2295&lt;&gt;"Pro Syd"),$AC$2*0.5%,IF(AND(AB2295="Best",U2295=""),$AC$2*1%,IF(AND(AB2295="Best",U2295=100,Table1[[#This Row],[State]]="NSW"),$AC$2*0.4%,IF(AND(AB2295="Best",U2295=100),$AC$2*1%,IF(Table1[[#This Row],[Adj]]="Nat OK",$AC$2*0.5%,"xxx")))))))))))))))</f>
        <v>20</v>
      </c>
      <c r="AD2295" s="133" t="str">
        <f t="shared" si="466"/>
        <v/>
      </c>
      <c r="AE2295" s="133">
        <f t="shared" si="467"/>
        <v>-20</v>
      </c>
      <c r="AF2295" s="133" t="str">
        <f>VLOOKUP(Table1[[#This Row],[Track]],$F$2672:$H$2715,2,FALSE)</f>
        <v>NSW</v>
      </c>
      <c r="AG2295" s="133" t="str">
        <f>VLOOKUP(Table1[[#This Row],[Track]],$F$2672:$H$2715,3,FALSE)</f>
        <v>-</v>
      </c>
      <c r="AH2295" s="133" t="str">
        <f>IF(Table1[[#This Row],[Date]]&lt;$AH$2,"",IF(Table1[[#This Row],[Date]]&lt;$AH$3,"Edge","Elite Combo"))</f>
        <v/>
      </c>
      <c r="AI2295" s="218">
        <f>Table1[[#This Row],[Time]]</f>
        <v>0.61805555555555558</v>
      </c>
      <c r="AJ2295" s="219" t="str">
        <f>Table1[[#This Row],[Track]]</f>
        <v>Randwick</v>
      </c>
      <c r="AK2295" s="216">
        <f>Table1[[#This Row],[Race ]]</f>
        <v>4</v>
      </c>
      <c r="AL2295" s="219">
        <f>Table1[[#This Row],[TAB]]</f>
        <v>8</v>
      </c>
      <c r="AM2295" s="219" t="str">
        <f>Table1[[#This Row],[Selection]]</f>
        <v>Agita</v>
      </c>
      <c r="AN2295" s="220" t="str">
        <f>Table1[[#This Row],[Sources]]</f>
        <v>Pro Syd-10</v>
      </c>
      <c r="AO2295" s="219">
        <f>Table1[[#This Row],[Scale Bet]]</f>
        <v>20</v>
      </c>
    </row>
    <row r="2296" spans="5:41" ht="16.5" customHeight="1" x14ac:dyDescent="0.25">
      <c r="E2296" s="185">
        <v>45682</v>
      </c>
      <c r="F2296" s="35">
        <v>0.61805555555555558</v>
      </c>
      <c r="G2296" s="36" t="s">
        <v>22</v>
      </c>
      <c r="H2296" s="36">
        <v>4</v>
      </c>
      <c r="I2296" s="36">
        <v>4</v>
      </c>
      <c r="J2296" s="36" t="s">
        <v>146</v>
      </c>
      <c r="K2296" s="36" t="s">
        <v>1</v>
      </c>
      <c r="L2296" s="165">
        <v>10</v>
      </c>
      <c r="M2296" s="134">
        <f t="shared" si="455"/>
        <v>23</v>
      </c>
      <c r="N2296" s="36">
        <f t="shared" si="456"/>
        <v>2</v>
      </c>
      <c r="O2296" s="135" t="str">
        <f t="shared" si="457"/>
        <v>E4-10/Nat-13</v>
      </c>
      <c r="P2296" s="186" t="str">
        <f t="shared" si="458"/>
        <v>OK</v>
      </c>
      <c r="Q2296" s="187">
        <f t="shared" si="459"/>
        <v>92</v>
      </c>
      <c r="R2296" s="150"/>
      <c r="S2296" s="187" t="str">
        <f t="shared" si="460"/>
        <v/>
      </c>
      <c r="T2296" s="136" t="str">
        <f t="shared" si="461"/>
        <v>Unlimited</v>
      </c>
      <c r="U2296" s="137">
        <f>IF(P2296="","",IF(N2296=1,"",IF(Q2296="","",IF(Q2296&lt;=100,100,IF(Table1[[#This Row],[Day]]="Wed",100,200)))))</f>
        <v>100</v>
      </c>
      <c r="V2296" s="137" t="str">
        <f t="shared" si="462"/>
        <v/>
      </c>
      <c r="W2296" s="137">
        <f t="shared" si="463"/>
        <v>-100</v>
      </c>
      <c r="X2296" s="133">
        <f>100</f>
        <v>100</v>
      </c>
      <c r="Y2296" s="133" t="str">
        <f t="shared" si="464"/>
        <v/>
      </c>
      <c r="Z2296" s="133">
        <f t="shared" si="465"/>
        <v>-100</v>
      </c>
      <c r="AA2296" s="134" t="str">
        <f>TEXT(Table1[[#This Row],[Date]],"DDD")</f>
        <v>Sat</v>
      </c>
      <c r="AB2296" s="133" t="str">
        <f>IF(OR(G2296="Doomben",G2296="Eagle Farm"),"Q",IF(AND(Q2296&gt;1,Q2296&lt;55,Table1[[#This Row],[Source]]="Nat"),"Nat OK",IF(AND(Table1[[#This Row],[Source]]&lt;&gt;"Nat",Q2296&lt;55),"Poor &lt;55",IF(OR(G2296="Randwick",G2296="Flemington",G2296="Caulfield",G2296="Sandown Lake",G2296="Sandown Hill"),"Best","ave"))))</f>
        <v>Best</v>
      </c>
      <c r="AC2296" s="133">
        <f>IF(Q2296="","",IF(AB2296="Poor &lt;55",$AC$2*0.2%,IF(AND(AB2296="Q",AA2296&lt;&gt;"Wed"),$AC$2*0.4%,IF(AND(AB2296="Q",AA2296="Wed"),$AC$2*0.5%,IF(AND(AB2296="Ave",U2296=100),$AC$2*0.5%,IF(AND(AB2296="ave",U2296="",N2296=1,AG2296="Bush"),$AC$2*1%,IF(AND(AB2296="ave",U2296="",Q2296&gt;100),$AC$2*1.3%,IF(AND(AB2296="ave",U2296=""),$AC$2*1.2%,IF(AND(AB2296="Ave",U2296=200),$AC$2*1%,IF(AND(AB2296="Best",U2296=200),$AC$2*1.5%,IF(AND(AB2296="Best",U2296="",K2296&lt;&gt;"Pro Syd"),$AC$2*0.5%,IF(AND(AB2296="Best",U2296=""),$AC$2*1%,IF(AND(AB2296="Best",U2296=100,Table1[[#This Row],[State]]="NSW"),$AC$2*0.4%,IF(AND(AB2296="Best",U2296=100),$AC$2*1%,IF(Table1[[#This Row],[Adj]]="Nat OK",$AC$2*0.5%,"xxx")))))))))))))))</f>
        <v>40</v>
      </c>
      <c r="AD2296" s="133" t="str">
        <f t="shared" si="466"/>
        <v/>
      </c>
      <c r="AE2296" s="133">
        <f t="shared" si="467"/>
        <v>-40</v>
      </c>
      <c r="AF2296" s="133" t="str">
        <f>VLOOKUP(Table1[[#This Row],[Track]],$F$2672:$H$2715,2,FALSE)</f>
        <v>NSW</v>
      </c>
      <c r="AG2296" s="133" t="str">
        <f>VLOOKUP(Table1[[#This Row],[Track]],$F$2672:$H$2715,3,FALSE)</f>
        <v>-</v>
      </c>
      <c r="AH2296" s="133" t="str">
        <f>IF(Table1[[#This Row],[Date]]&lt;$AH$2,"",IF(Table1[[#This Row],[Date]]&lt;$AH$3,"Edge","Elite Combo"))</f>
        <v/>
      </c>
      <c r="AI2296" s="218">
        <f>Table1[[#This Row],[Time]]</f>
        <v>0.61805555555555558</v>
      </c>
      <c r="AJ2296" s="219" t="str">
        <f>Table1[[#This Row],[Track]]</f>
        <v>Randwick</v>
      </c>
      <c r="AK2296" s="216">
        <f>Table1[[#This Row],[Race ]]</f>
        <v>4</v>
      </c>
      <c r="AL2296" s="219">
        <f>Table1[[#This Row],[TAB]]</f>
        <v>4</v>
      </c>
      <c r="AM2296" s="219" t="str">
        <f>Table1[[#This Row],[Selection]]</f>
        <v>Unlimited</v>
      </c>
      <c r="AN2296" s="220" t="str">
        <f>Table1[[#This Row],[Sources]]</f>
        <v>E4-10/Nat-13</v>
      </c>
      <c r="AO2296" s="219">
        <f>Table1[[#This Row],[Scale Bet]]</f>
        <v>40</v>
      </c>
    </row>
    <row r="2297" spans="5:41" ht="16.5" customHeight="1" x14ac:dyDescent="0.25">
      <c r="E2297" s="185">
        <v>45682</v>
      </c>
      <c r="F2297" s="35">
        <v>0.61805555555555558</v>
      </c>
      <c r="G2297" s="36" t="s">
        <v>22</v>
      </c>
      <c r="H2297" s="36">
        <v>4</v>
      </c>
      <c r="I2297" s="36">
        <v>4</v>
      </c>
      <c r="J2297" s="36" t="s">
        <v>146</v>
      </c>
      <c r="K2297" s="36" t="s">
        <v>13</v>
      </c>
      <c r="L2297" s="165">
        <v>13</v>
      </c>
      <c r="M2297" s="134" t="str">
        <f t="shared" si="455"/>
        <v/>
      </c>
      <c r="N2297" s="36" t="str">
        <f t="shared" si="456"/>
        <v/>
      </c>
      <c r="O2297" s="135" t="str">
        <f t="shared" si="457"/>
        <v/>
      </c>
      <c r="P2297" s="186" t="str">
        <f t="shared" si="458"/>
        <v>OK</v>
      </c>
      <c r="Q2297" s="187" t="str">
        <f t="shared" si="459"/>
        <v/>
      </c>
      <c r="R2297" s="150"/>
      <c r="S2297" s="187" t="str">
        <f t="shared" si="460"/>
        <v/>
      </c>
      <c r="T2297" s="136" t="str">
        <f t="shared" si="461"/>
        <v>Unlimited</v>
      </c>
      <c r="U2297" s="137" t="str">
        <f>IF(P2297="","",IF(N2297=1,"",IF(Q2297="","",IF(Q2297&lt;=100,100,IF(Table1[[#This Row],[Day]]="Wed",100,200)))))</f>
        <v/>
      </c>
      <c r="V2297" s="137" t="str">
        <f t="shared" si="462"/>
        <v/>
      </c>
      <c r="W2297" s="137" t="str">
        <f t="shared" si="463"/>
        <v/>
      </c>
      <c r="X2297" s="133">
        <f>100</f>
        <v>100</v>
      </c>
      <c r="Y2297" s="133" t="str">
        <f t="shared" si="464"/>
        <v/>
      </c>
      <c r="Z2297" s="133">
        <f t="shared" si="465"/>
        <v>-100</v>
      </c>
      <c r="AA2297" s="134" t="str">
        <f>TEXT(Table1[[#This Row],[Date]],"DDD")</f>
        <v>Sat</v>
      </c>
      <c r="AB2297" s="133" t="str">
        <f>IF(OR(G2297="Doomben",G2297="Eagle Farm"),"Q",IF(AND(Q2297&gt;1,Q2297&lt;55,Table1[[#This Row],[Source]]="Nat"),"Nat OK",IF(AND(Table1[[#This Row],[Source]]&lt;&gt;"Nat",Q2297&lt;55),"Poor &lt;55",IF(OR(G2297="Randwick",G2297="Flemington",G2297="Caulfield",G2297="Sandown Lake",G2297="Sandown Hill"),"Best","ave"))))</f>
        <v>Best</v>
      </c>
      <c r="AC2297" s="133" t="str">
        <f>IF(Q2297="","",IF(AB2297="Poor &lt;55",$AC$2*0.2%,IF(AND(AB2297="Q",AA2297&lt;&gt;"Wed"),$AC$2*0.4%,IF(AND(AB2297="Q",AA2297="Wed"),$AC$2*0.5%,IF(AND(AB2297="Ave",U2297=100),$AC$2*0.5%,IF(AND(AB2297="ave",U2297="",N2297=1,AG2297="Bush"),$AC$2*1%,IF(AND(AB2297="ave",U2297="",Q2297&gt;100),$AC$2*1.3%,IF(AND(AB2297="ave",U2297=""),$AC$2*1.2%,IF(AND(AB2297="Ave",U2297=200),$AC$2*1%,IF(AND(AB2297="Best",U2297=200),$AC$2*1.5%,IF(AND(AB2297="Best",U2297="",K2297&lt;&gt;"Pro Syd"),$AC$2*0.5%,IF(AND(AB2297="Best",U2297=""),$AC$2*1%,IF(AND(AB2297="Best",U2297=100,Table1[[#This Row],[State]]="NSW"),$AC$2*0.4%,IF(AND(AB2297="Best",U2297=100),$AC$2*1%,IF(Table1[[#This Row],[Adj]]="Nat OK",$AC$2*0.5%,"xxx")))))))))))))))</f>
        <v/>
      </c>
      <c r="AD2297" s="133" t="str">
        <f t="shared" si="466"/>
        <v/>
      </c>
      <c r="AE2297" s="133" t="str">
        <f t="shared" si="467"/>
        <v/>
      </c>
      <c r="AF2297" s="133" t="str">
        <f>VLOOKUP(Table1[[#This Row],[Track]],$F$2672:$H$2715,2,FALSE)</f>
        <v>NSW</v>
      </c>
      <c r="AG2297" s="133" t="str">
        <f>VLOOKUP(Table1[[#This Row],[Track]],$F$2672:$H$2715,3,FALSE)</f>
        <v>-</v>
      </c>
      <c r="AH2297" s="133" t="str">
        <f>IF(Table1[[#This Row],[Date]]&lt;$AH$2,"",IF(Table1[[#This Row],[Date]]&lt;$AH$3,"Edge","Elite Combo"))</f>
        <v/>
      </c>
      <c r="AI2297" s="218">
        <f>Table1[[#This Row],[Time]]</f>
        <v>0.61805555555555558</v>
      </c>
      <c r="AJ2297" s="219" t="str">
        <f>Table1[[#This Row],[Track]]</f>
        <v>Randwick</v>
      </c>
      <c r="AK2297" s="216">
        <f>Table1[[#This Row],[Race ]]</f>
        <v>4</v>
      </c>
      <c r="AL2297" s="219">
        <f>Table1[[#This Row],[TAB]]</f>
        <v>4</v>
      </c>
      <c r="AM2297" s="219" t="str">
        <f>Table1[[#This Row],[Selection]]</f>
        <v>Unlimited</v>
      </c>
      <c r="AN2297" s="220" t="str">
        <f>Table1[[#This Row],[Sources]]</f>
        <v/>
      </c>
      <c r="AO2297" s="219" t="str">
        <f>Table1[[#This Row],[Scale Bet]]</f>
        <v/>
      </c>
    </row>
    <row r="2298" spans="5:41" ht="16.5" customHeight="1" x14ac:dyDescent="0.25">
      <c r="E2298" s="185">
        <v>45682</v>
      </c>
      <c r="F2298" s="35">
        <v>0.62847222222222221</v>
      </c>
      <c r="G2298" s="36" t="s">
        <v>176</v>
      </c>
      <c r="H2298" s="36">
        <v>6</v>
      </c>
      <c r="I2298" s="36">
        <v>8</v>
      </c>
      <c r="J2298" s="36" t="s">
        <v>174</v>
      </c>
      <c r="K2298" s="36" t="s">
        <v>40</v>
      </c>
      <c r="L2298" s="165">
        <v>10</v>
      </c>
      <c r="M2298" s="134">
        <f t="shared" si="455"/>
        <v>20</v>
      </c>
      <c r="N2298" s="36">
        <f t="shared" si="456"/>
        <v>2</v>
      </c>
      <c r="O2298" s="135" t="str">
        <f t="shared" si="457"/>
        <v>Edge-10/Pro Mel-10</v>
      </c>
      <c r="P2298" s="186" t="str">
        <f t="shared" si="458"/>
        <v>OK</v>
      </c>
      <c r="Q2298" s="187">
        <f t="shared" si="459"/>
        <v>80</v>
      </c>
      <c r="R2298" s="150">
        <v>4.5999999999999996</v>
      </c>
      <c r="S2298" s="187">
        <f t="shared" si="460"/>
        <v>368</v>
      </c>
      <c r="T2298" s="136" t="str">
        <f t="shared" si="461"/>
        <v>Kings Valley</v>
      </c>
      <c r="U2298" s="137">
        <f>IF(P2298="","",IF(N2298=1,"",IF(Q2298="","",IF(Q2298&lt;=100,100,IF(Table1[[#This Row],[Day]]="Wed",100,200)))))</f>
        <v>100</v>
      </c>
      <c r="V2298" s="137">
        <f t="shared" si="462"/>
        <v>459.99999999999994</v>
      </c>
      <c r="W2298" s="137">
        <f t="shared" si="463"/>
        <v>359.99999999999994</v>
      </c>
      <c r="X2298" s="133">
        <f>100</f>
        <v>100</v>
      </c>
      <c r="Y2298" s="133">
        <f t="shared" si="464"/>
        <v>459.99999999999994</v>
      </c>
      <c r="Z2298" s="133">
        <f t="shared" si="465"/>
        <v>359.99999999999994</v>
      </c>
      <c r="AA2298" s="134" t="str">
        <f>TEXT(Table1[[#This Row],[Date]],"DDD")</f>
        <v>Sat</v>
      </c>
      <c r="AB2298" s="133" t="str">
        <f>IF(OR(G2298="Doomben",G2298="Eagle Farm"),"Q",IF(AND(Q2298&gt;1,Q2298&lt;55,Table1[[#This Row],[Source]]="Nat"),"Nat OK",IF(AND(Table1[[#This Row],[Source]]&lt;&gt;"Nat",Q2298&lt;55),"Poor &lt;55",IF(OR(G2298="Randwick",G2298="Flemington",G2298="Caulfield",G2298="Sandown Lake",G2298="Sandown Hill"),"Best","ave"))))</f>
        <v>Best</v>
      </c>
      <c r="AC2298" s="133">
        <f>IF(Q2298="","",IF(AB2298="Poor &lt;55",$AC$2*0.2%,IF(AND(AB2298="Q",AA2298&lt;&gt;"Wed"),$AC$2*0.4%,IF(AND(AB2298="Q",AA2298="Wed"),$AC$2*0.5%,IF(AND(AB2298="Ave",U2298=100),$AC$2*0.5%,IF(AND(AB2298="ave",U2298="",N2298=1,AG2298="Bush"),$AC$2*1%,IF(AND(AB2298="ave",U2298="",Q2298&gt;100),$AC$2*1.3%,IF(AND(AB2298="ave",U2298=""),$AC$2*1.2%,IF(AND(AB2298="Ave",U2298=200),$AC$2*1%,IF(AND(AB2298="Best",U2298=200),$AC$2*1.5%,IF(AND(AB2298="Best",U2298="",K2298&lt;&gt;"Pro Syd"),$AC$2*0.5%,IF(AND(AB2298="Best",U2298=""),$AC$2*1%,IF(AND(AB2298="Best",U2298=100,Table1[[#This Row],[State]]="NSW"),$AC$2*0.4%,IF(AND(AB2298="Best",U2298=100),$AC$2*1%,IF(Table1[[#This Row],[Adj]]="Nat OK",$AC$2*0.5%,"xxx")))))))))))))))</f>
        <v>100</v>
      </c>
      <c r="AD2298" s="133">
        <f t="shared" si="466"/>
        <v>459.99999999999994</v>
      </c>
      <c r="AE2298" s="133">
        <f t="shared" si="467"/>
        <v>359.99999999999994</v>
      </c>
      <c r="AF2298" s="133" t="str">
        <f>VLOOKUP(Table1[[#This Row],[Track]],$F$2672:$H$2715,2,FALSE)</f>
        <v>Vic</v>
      </c>
      <c r="AG2298" s="133" t="str">
        <f>VLOOKUP(Table1[[#This Row],[Track]],$F$2672:$H$2715,3,FALSE)</f>
        <v>-</v>
      </c>
      <c r="AH2298" s="133" t="str">
        <f>IF(Table1[[#This Row],[Date]]&lt;$AH$2,"",IF(Table1[[#This Row],[Date]]&lt;$AH$3,"Edge","Elite Combo"))</f>
        <v/>
      </c>
      <c r="AI2298" s="218">
        <f>Table1[[#This Row],[Time]]</f>
        <v>0.62847222222222221</v>
      </c>
      <c r="AJ2298" s="219" t="str">
        <f>Table1[[#This Row],[Track]]</f>
        <v>Sandown Lake</v>
      </c>
      <c r="AK2298" s="216">
        <f>Table1[[#This Row],[Race ]]</f>
        <v>6</v>
      </c>
      <c r="AL2298" s="219">
        <f>Table1[[#This Row],[TAB]]</f>
        <v>8</v>
      </c>
      <c r="AM2298" s="219" t="str">
        <f>Table1[[#This Row],[Selection]]</f>
        <v>Kings Valley</v>
      </c>
      <c r="AN2298" s="220" t="str">
        <f>Table1[[#This Row],[Sources]]</f>
        <v>Edge-10/Pro Mel-10</v>
      </c>
      <c r="AO2298" s="219">
        <f>Table1[[#This Row],[Scale Bet]]</f>
        <v>100</v>
      </c>
    </row>
    <row r="2299" spans="5:41" ht="16.5" customHeight="1" x14ac:dyDescent="0.25">
      <c r="E2299" s="185">
        <v>45682</v>
      </c>
      <c r="F2299" s="35">
        <v>0.62847222222222221</v>
      </c>
      <c r="G2299" s="36" t="s">
        <v>176</v>
      </c>
      <c r="H2299" s="36">
        <v>6</v>
      </c>
      <c r="I2299" s="36">
        <v>8</v>
      </c>
      <c r="J2299" s="36" t="s">
        <v>174</v>
      </c>
      <c r="K2299" s="36" t="s">
        <v>18</v>
      </c>
      <c r="L2299" s="165">
        <v>10</v>
      </c>
      <c r="M2299" s="134" t="str">
        <f t="shared" si="455"/>
        <v/>
      </c>
      <c r="N2299" s="36" t="str">
        <f t="shared" si="456"/>
        <v/>
      </c>
      <c r="O2299" s="135" t="str">
        <f t="shared" si="457"/>
        <v/>
      </c>
      <c r="P2299" s="186" t="str">
        <f t="shared" si="458"/>
        <v>OK</v>
      </c>
      <c r="Q2299" s="187" t="str">
        <f t="shared" si="459"/>
        <v/>
      </c>
      <c r="R2299" s="150"/>
      <c r="S2299" s="187" t="str">
        <f t="shared" si="460"/>
        <v/>
      </c>
      <c r="T2299" s="136" t="str">
        <f t="shared" si="461"/>
        <v>Kings Valley</v>
      </c>
      <c r="U2299" s="137" t="str">
        <f>IF(P2299="","",IF(N2299=1,"",IF(Q2299="","",IF(Q2299&lt;=100,100,IF(Table1[[#This Row],[Day]]="Wed",100,200)))))</f>
        <v/>
      </c>
      <c r="V2299" s="137" t="str">
        <f t="shared" si="462"/>
        <v/>
      </c>
      <c r="W2299" s="137" t="str">
        <f t="shared" si="463"/>
        <v/>
      </c>
      <c r="X2299" s="133">
        <f>100</f>
        <v>100</v>
      </c>
      <c r="Y2299" s="133" t="str">
        <f t="shared" si="464"/>
        <v/>
      </c>
      <c r="Z2299" s="133">
        <f t="shared" si="465"/>
        <v>-100</v>
      </c>
      <c r="AA2299" s="134" t="str">
        <f>TEXT(Table1[[#This Row],[Date]],"DDD")</f>
        <v>Sat</v>
      </c>
      <c r="AB2299" s="133" t="str">
        <f>IF(OR(G2299="Doomben",G2299="Eagle Farm"),"Q",IF(AND(Q2299&gt;1,Q2299&lt;55,Table1[[#This Row],[Source]]="Nat"),"Nat OK",IF(AND(Table1[[#This Row],[Source]]&lt;&gt;"Nat",Q2299&lt;55),"Poor &lt;55",IF(OR(G2299="Randwick",G2299="Flemington",G2299="Caulfield",G2299="Sandown Lake",G2299="Sandown Hill"),"Best","ave"))))</f>
        <v>Best</v>
      </c>
      <c r="AC2299" s="133" t="str">
        <f>IF(Q2299="","",IF(AB2299="Poor &lt;55",$AC$2*0.2%,IF(AND(AB2299="Q",AA2299&lt;&gt;"Wed"),$AC$2*0.4%,IF(AND(AB2299="Q",AA2299="Wed"),$AC$2*0.5%,IF(AND(AB2299="Ave",U2299=100),$AC$2*0.5%,IF(AND(AB2299="ave",U2299="",N2299=1,AG2299="Bush"),$AC$2*1%,IF(AND(AB2299="ave",U2299="",Q2299&gt;100),$AC$2*1.3%,IF(AND(AB2299="ave",U2299=""),$AC$2*1.2%,IF(AND(AB2299="Ave",U2299=200),$AC$2*1%,IF(AND(AB2299="Best",U2299=200),$AC$2*1.5%,IF(AND(AB2299="Best",U2299="",K2299&lt;&gt;"Pro Syd"),$AC$2*0.5%,IF(AND(AB2299="Best",U2299=""),$AC$2*1%,IF(AND(AB2299="Best",U2299=100,Table1[[#This Row],[State]]="NSW"),$AC$2*0.4%,IF(AND(AB2299="Best",U2299=100),$AC$2*1%,IF(Table1[[#This Row],[Adj]]="Nat OK",$AC$2*0.5%,"xxx")))))))))))))))</f>
        <v/>
      </c>
      <c r="AD2299" s="133" t="str">
        <f t="shared" si="466"/>
        <v/>
      </c>
      <c r="AE2299" s="133" t="str">
        <f t="shared" si="467"/>
        <v/>
      </c>
      <c r="AF2299" s="133" t="str">
        <f>VLOOKUP(Table1[[#This Row],[Track]],$F$2672:$H$2715,2,FALSE)</f>
        <v>Vic</v>
      </c>
      <c r="AG2299" s="133" t="str">
        <f>VLOOKUP(Table1[[#This Row],[Track]],$F$2672:$H$2715,3,FALSE)</f>
        <v>-</v>
      </c>
      <c r="AH2299" s="133" t="str">
        <f>IF(Table1[[#This Row],[Date]]&lt;$AH$2,"",IF(Table1[[#This Row],[Date]]&lt;$AH$3,"Edge","Elite Combo"))</f>
        <v/>
      </c>
      <c r="AI2299" s="218">
        <f>Table1[[#This Row],[Time]]</f>
        <v>0.62847222222222221</v>
      </c>
      <c r="AJ2299" s="219" t="str">
        <f>Table1[[#This Row],[Track]]</f>
        <v>Sandown Lake</v>
      </c>
      <c r="AK2299" s="216">
        <f>Table1[[#This Row],[Race ]]</f>
        <v>6</v>
      </c>
      <c r="AL2299" s="219">
        <f>Table1[[#This Row],[TAB]]</f>
        <v>8</v>
      </c>
      <c r="AM2299" s="219" t="str">
        <f>Table1[[#This Row],[Selection]]</f>
        <v>Kings Valley</v>
      </c>
      <c r="AN2299" s="220" t="str">
        <f>Table1[[#This Row],[Sources]]</f>
        <v/>
      </c>
      <c r="AO2299" s="219" t="str">
        <f>Table1[[#This Row],[Scale Bet]]</f>
        <v/>
      </c>
    </row>
    <row r="2300" spans="5:41" ht="16.5" customHeight="1" x14ac:dyDescent="0.25">
      <c r="E2300" s="185">
        <v>45682</v>
      </c>
      <c r="F2300" s="35">
        <v>0.62847222222222221</v>
      </c>
      <c r="G2300" s="36" t="s">
        <v>176</v>
      </c>
      <c r="H2300" s="36">
        <v>6</v>
      </c>
      <c r="I2300" s="36">
        <v>3</v>
      </c>
      <c r="J2300" s="36" t="s">
        <v>173</v>
      </c>
      <c r="K2300" s="36" t="s">
        <v>1</v>
      </c>
      <c r="L2300" s="165">
        <v>12</v>
      </c>
      <c r="M2300" s="134">
        <f t="shared" si="455"/>
        <v>35</v>
      </c>
      <c r="N2300" s="36">
        <f t="shared" si="456"/>
        <v>3</v>
      </c>
      <c r="O2300" s="135" t="str">
        <f t="shared" si="457"/>
        <v>E4-12/Edge-10/Pro Mel-13</v>
      </c>
      <c r="P2300" s="186" t="str">
        <f t="shared" si="458"/>
        <v>OK</v>
      </c>
      <c r="Q2300" s="187">
        <f t="shared" si="459"/>
        <v>140</v>
      </c>
      <c r="R2300" s="150"/>
      <c r="S2300" s="187" t="str">
        <f t="shared" si="460"/>
        <v/>
      </c>
      <c r="T2300" s="136" t="str">
        <f t="shared" si="461"/>
        <v>Miss Tarzy</v>
      </c>
      <c r="U2300" s="137">
        <f>IF(P2300="","",IF(N2300=1,"",IF(Q2300="","",IF(Q2300&lt;=100,100,IF(Table1[[#This Row],[Day]]="Wed",100,200)))))</f>
        <v>200</v>
      </c>
      <c r="V2300" s="137" t="str">
        <f t="shared" si="462"/>
        <v/>
      </c>
      <c r="W2300" s="137">
        <f t="shared" si="463"/>
        <v>-200</v>
      </c>
      <c r="X2300" s="133">
        <f>100</f>
        <v>100</v>
      </c>
      <c r="Y2300" s="133" t="str">
        <f t="shared" si="464"/>
        <v/>
      </c>
      <c r="Z2300" s="133">
        <f t="shared" si="465"/>
        <v>-100</v>
      </c>
      <c r="AA2300" s="134" t="str">
        <f>TEXT(Table1[[#This Row],[Date]],"DDD")</f>
        <v>Sat</v>
      </c>
      <c r="AB2300" s="133" t="str">
        <f>IF(OR(G2300="Doomben",G2300="Eagle Farm"),"Q",IF(AND(Q2300&gt;1,Q2300&lt;55,Table1[[#This Row],[Source]]="Nat"),"Nat OK",IF(AND(Table1[[#This Row],[Source]]&lt;&gt;"Nat",Q2300&lt;55),"Poor &lt;55",IF(OR(G2300="Randwick",G2300="Flemington",G2300="Caulfield",G2300="Sandown Lake",G2300="Sandown Hill"),"Best","ave"))))</f>
        <v>Best</v>
      </c>
      <c r="AC2300" s="133">
        <f>IF(Q2300="","",IF(AB2300="Poor &lt;55",$AC$2*0.2%,IF(AND(AB2300="Q",AA2300&lt;&gt;"Wed"),$AC$2*0.4%,IF(AND(AB2300="Q",AA2300="Wed"),$AC$2*0.5%,IF(AND(AB2300="Ave",U2300=100),$AC$2*0.5%,IF(AND(AB2300="ave",U2300="",N2300=1,AG2300="Bush"),$AC$2*1%,IF(AND(AB2300="ave",U2300="",Q2300&gt;100),$AC$2*1.3%,IF(AND(AB2300="ave",U2300=""),$AC$2*1.2%,IF(AND(AB2300="Ave",U2300=200),$AC$2*1%,IF(AND(AB2300="Best",U2300=200),$AC$2*1.5%,IF(AND(AB2300="Best",U2300="",K2300&lt;&gt;"Pro Syd"),$AC$2*0.5%,IF(AND(AB2300="Best",U2300=""),$AC$2*1%,IF(AND(AB2300="Best",U2300=100,Table1[[#This Row],[State]]="NSW"),$AC$2*0.4%,IF(AND(AB2300="Best",U2300=100),$AC$2*1%,IF(Table1[[#This Row],[Adj]]="Nat OK",$AC$2*0.5%,"xxx")))))))))))))))</f>
        <v>150</v>
      </c>
      <c r="AD2300" s="133" t="str">
        <f t="shared" si="466"/>
        <v/>
      </c>
      <c r="AE2300" s="133">
        <f t="shared" si="467"/>
        <v>-150</v>
      </c>
      <c r="AF2300" s="133" t="str">
        <f>VLOOKUP(Table1[[#This Row],[Track]],$F$2672:$H$2715,2,FALSE)</f>
        <v>Vic</v>
      </c>
      <c r="AG2300" s="133" t="str">
        <f>VLOOKUP(Table1[[#This Row],[Track]],$F$2672:$H$2715,3,FALSE)</f>
        <v>-</v>
      </c>
      <c r="AH2300" s="133" t="str">
        <f>IF(Table1[[#This Row],[Date]]&lt;$AH$2,"",IF(Table1[[#This Row],[Date]]&lt;$AH$3,"Edge","Elite Combo"))</f>
        <v/>
      </c>
      <c r="AI2300" s="218">
        <f>Table1[[#This Row],[Time]]</f>
        <v>0.62847222222222221</v>
      </c>
      <c r="AJ2300" s="219" t="str">
        <f>Table1[[#This Row],[Track]]</f>
        <v>Sandown Lake</v>
      </c>
      <c r="AK2300" s="216">
        <f>Table1[[#This Row],[Race ]]</f>
        <v>6</v>
      </c>
      <c r="AL2300" s="219">
        <f>Table1[[#This Row],[TAB]]</f>
        <v>3</v>
      </c>
      <c r="AM2300" s="219" t="str">
        <f>Table1[[#This Row],[Selection]]</f>
        <v>Miss Tarzy</v>
      </c>
      <c r="AN2300" s="220" t="str">
        <f>Table1[[#This Row],[Sources]]</f>
        <v>E4-12/Edge-10/Pro Mel-13</v>
      </c>
      <c r="AO2300" s="219">
        <f>Table1[[#This Row],[Scale Bet]]</f>
        <v>150</v>
      </c>
    </row>
    <row r="2301" spans="5:41" ht="16.5" customHeight="1" x14ac:dyDescent="0.25">
      <c r="E2301" s="185">
        <v>45682</v>
      </c>
      <c r="F2301" s="35">
        <v>0.62847222222222221</v>
      </c>
      <c r="G2301" s="36" t="s">
        <v>176</v>
      </c>
      <c r="H2301" s="36">
        <v>6</v>
      </c>
      <c r="I2301" s="36">
        <v>3</v>
      </c>
      <c r="J2301" s="36" t="s">
        <v>173</v>
      </c>
      <c r="K2301" s="36" t="s">
        <v>40</v>
      </c>
      <c r="L2301" s="165">
        <v>10</v>
      </c>
      <c r="M2301" s="134" t="str">
        <f t="shared" si="455"/>
        <v/>
      </c>
      <c r="N2301" s="36" t="str">
        <f t="shared" si="456"/>
        <v/>
      </c>
      <c r="O2301" s="135" t="str">
        <f t="shared" si="457"/>
        <v/>
      </c>
      <c r="P2301" s="186" t="str">
        <f t="shared" si="458"/>
        <v>OK</v>
      </c>
      <c r="Q2301" s="187" t="str">
        <f t="shared" si="459"/>
        <v/>
      </c>
      <c r="R2301" s="150"/>
      <c r="S2301" s="187" t="str">
        <f t="shared" si="460"/>
        <v/>
      </c>
      <c r="T2301" s="136" t="str">
        <f t="shared" si="461"/>
        <v>Miss Tarzy</v>
      </c>
      <c r="U2301" s="137" t="str">
        <f>IF(P2301="","",IF(N2301=1,"",IF(Q2301="","",IF(Q2301&lt;=100,100,IF(Table1[[#This Row],[Day]]="Wed",100,200)))))</f>
        <v/>
      </c>
      <c r="V2301" s="137" t="str">
        <f t="shared" si="462"/>
        <v/>
      </c>
      <c r="W2301" s="137" t="str">
        <f t="shared" si="463"/>
        <v/>
      </c>
      <c r="X2301" s="133">
        <f>100</f>
        <v>100</v>
      </c>
      <c r="Y2301" s="133" t="str">
        <f t="shared" si="464"/>
        <v/>
      </c>
      <c r="Z2301" s="133">
        <f t="shared" si="465"/>
        <v>-100</v>
      </c>
      <c r="AA2301" s="134" t="str">
        <f>TEXT(Table1[[#This Row],[Date]],"DDD")</f>
        <v>Sat</v>
      </c>
      <c r="AB2301" s="133" t="str">
        <f>IF(OR(G2301="Doomben",G2301="Eagle Farm"),"Q",IF(AND(Q2301&gt;1,Q2301&lt;55,Table1[[#This Row],[Source]]="Nat"),"Nat OK",IF(AND(Table1[[#This Row],[Source]]&lt;&gt;"Nat",Q2301&lt;55),"Poor &lt;55",IF(OR(G2301="Randwick",G2301="Flemington",G2301="Caulfield",G2301="Sandown Lake",G2301="Sandown Hill"),"Best","ave"))))</f>
        <v>Best</v>
      </c>
      <c r="AC2301" s="133" t="str">
        <f>IF(Q2301="","",IF(AB2301="Poor &lt;55",$AC$2*0.2%,IF(AND(AB2301="Q",AA2301&lt;&gt;"Wed"),$AC$2*0.4%,IF(AND(AB2301="Q",AA2301="Wed"),$AC$2*0.5%,IF(AND(AB2301="Ave",U2301=100),$AC$2*0.5%,IF(AND(AB2301="ave",U2301="",N2301=1,AG2301="Bush"),$AC$2*1%,IF(AND(AB2301="ave",U2301="",Q2301&gt;100),$AC$2*1.3%,IF(AND(AB2301="ave",U2301=""),$AC$2*1.2%,IF(AND(AB2301="Ave",U2301=200),$AC$2*1%,IF(AND(AB2301="Best",U2301=200),$AC$2*1.5%,IF(AND(AB2301="Best",U2301="",K2301&lt;&gt;"Pro Syd"),$AC$2*0.5%,IF(AND(AB2301="Best",U2301=""),$AC$2*1%,IF(AND(AB2301="Best",U2301=100,Table1[[#This Row],[State]]="NSW"),$AC$2*0.4%,IF(AND(AB2301="Best",U2301=100),$AC$2*1%,IF(Table1[[#This Row],[Adj]]="Nat OK",$AC$2*0.5%,"xxx")))))))))))))))</f>
        <v/>
      </c>
      <c r="AD2301" s="133" t="str">
        <f t="shared" si="466"/>
        <v/>
      </c>
      <c r="AE2301" s="133" t="str">
        <f t="shared" si="467"/>
        <v/>
      </c>
      <c r="AF2301" s="133" t="str">
        <f>VLOOKUP(Table1[[#This Row],[Track]],$F$2672:$H$2715,2,FALSE)</f>
        <v>Vic</v>
      </c>
      <c r="AG2301" s="133" t="str">
        <f>VLOOKUP(Table1[[#This Row],[Track]],$F$2672:$H$2715,3,FALSE)</f>
        <v>-</v>
      </c>
      <c r="AH2301" s="133" t="str">
        <f>IF(Table1[[#This Row],[Date]]&lt;$AH$2,"",IF(Table1[[#This Row],[Date]]&lt;$AH$3,"Edge","Elite Combo"))</f>
        <v/>
      </c>
      <c r="AI2301" s="218">
        <f>Table1[[#This Row],[Time]]</f>
        <v>0.62847222222222221</v>
      </c>
      <c r="AJ2301" s="219" t="str">
        <f>Table1[[#This Row],[Track]]</f>
        <v>Sandown Lake</v>
      </c>
      <c r="AK2301" s="216">
        <f>Table1[[#This Row],[Race ]]</f>
        <v>6</v>
      </c>
      <c r="AL2301" s="219">
        <f>Table1[[#This Row],[TAB]]</f>
        <v>3</v>
      </c>
      <c r="AM2301" s="219" t="str">
        <f>Table1[[#This Row],[Selection]]</f>
        <v>Miss Tarzy</v>
      </c>
      <c r="AN2301" s="220" t="str">
        <f>Table1[[#This Row],[Sources]]</f>
        <v/>
      </c>
      <c r="AO2301" s="219" t="str">
        <f>Table1[[#This Row],[Scale Bet]]</f>
        <v/>
      </c>
    </row>
    <row r="2302" spans="5:41" ht="16.5" customHeight="1" x14ac:dyDescent="0.25">
      <c r="E2302" s="185">
        <v>45682</v>
      </c>
      <c r="F2302" s="35">
        <v>0.62847222222222221</v>
      </c>
      <c r="G2302" s="36" t="s">
        <v>176</v>
      </c>
      <c r="H2302" s="36">
        <v>6</v>
      </c>
      <c r="I2302" s="36">
        <v>3</v>
      </c>
      <c r="J2302" s="36" t="s">
        <v>173</v>
      </c>
      <c r="K2302" s="36" t="s">
        <v>18</v>
      </c>
      <c r="L2302" s="165">
        <v>13</v>
      </c>
      <c r="M2302" s="134" t="str">
        <f t="shared" si="455"/>
        <v/>
      </c>
      <c r="N2302" s="36" t="str">
        <f t="shared" si="456"/>
        <v/>
      </c>
      <c r="O2302" s="135" t="str">
        <f t="shared" si="457"/>
        <v/>
      </c>
      <c r="P2302" s="186" t="str">
        <f t="shared" si="458"/>
        <v>OK</v>
      </c>
      <c r="Q2302" s="187" t="str">
        <f t="shared" si="459"/>
        <v/>
      </c>
      <c r="R2302" s="150">
        <v>4.5999999999999996</v>
      </c>
      <c r="S2302" s="187" t="str">
        <f t="shared" si="460"/>
        <v/>
      </c>
      <c r="T2302" s="136" t="str">
        <f t="shared" si="461"/>
        <v>Miss Tarzy</v>
      </c>
      <c r="U2302" s="137" t="str">
        <f>IF(P2302="","",IF(N2302=1,"",IF(Q2302="","",IF(Q2302&lt;=100,100,IF(Table1[[#This Row],[Day]]="Wed",100,200)))))</f>
        <v/>
      </c>
      <c r="V2302" s="137" t="str">
        <f t="shared" si="462"/>
        <v/>
      </c>
      <c r="W2302" s="137" t="str">
        <f t="shared" si="463"/>
        <v/>
      </c>
      <c r="X2302" s="133">
        <f>100</f>
        <v>100</v>
      </c>
      <c r="Y2302" s="133">
        <f t="shared" si="464"/>
        <v>459.99999999999994</v>
      </c>
      <c r="Z2302" s="133">
        <f t="shared" si="465"/>
        <v>359.99999999999994</v>
      </c>
      <c r="AA2302" s="134" t="str">
        <f>TEXT(Table1[[#This Row],[Date]],"DDD")</f>
        <v>Sat</v>
      </c>
      <c r="AB2302" s="133" t="str">
        <f>IF(OR(G2302="Doomben",G2302="Eagle Farm"),"Q",IF(AND(Q2302&gt;1,Q2302&lt;55,Table1[[#This Row],[Source]]="Nat"),"Nat OK",IF(AND(Table1[[#This Row],[Source]]&lt;&gt;"Nat",Q2302&lt;55),"Poor &lt;55",IF(OR(G2302="Randwick",G2302="Flemington",G2302="Caulfield",G2302="Sandown Lake",G2302="Sandown Hill"),"Best","ave"))))</f>
        <v>Best</v>
      </c>
      <c r="AC2302" s="133" t="str">
        <f>IF(Q2302="","",IF(AB2302="Poor &lt;55",$AC$2*0.2%,IF(AND(AB2302="Q",AA2302&lt;&gt;"Wed"),$AC$2*0.4%,IF(AND(AB2302="Q",AA2302="Wed"),$AC$2*0.5%,IF(AND(AB2302="Ave",U2302=100),$AC$2*0.5%,IF(AND(AB2302="ave",U2302="",N2302=1,AG2302="Bush"),$AC$2*1%,IF(AND(AB2302="ave",U2302="",Q2302&gt;100),$AC$2*1.3%,IF(AND(AB2302="ave",U2302=""),$AC$2*1.2%,IF(AND(AB2302="Ave",U2302=200),$AC$2*1%,IF(AND(AB2302="Best",U2302=200),$AC$2*1.5%,IF(AND(AB2302="Best",U2302="",K2302&lt;&gt;"Pro Syd"),$AC$2*0.5%,IF(AND(AB2302="Best",U2302=""),$AC$2*1%,IF(AND(AB2302="Best",U2302=100,Table1[[#This Row],[State]]="NSW"),$AC$2*0.4%,IF(AND(AB2302="Best",U2302=100),$AC$2*1%,IF(Table1[[#This Row],[Adj]]="Nat OK",$AC$2*0.5%,"xxx")))))))))))))))</f>
        <v/>
      </c>
      <c r="AD2302" s="133" t="str">
        <f t="shared" si="466"/>
        <v/>
      </c>
      <c r="AE2302" s="133" t="str">
        <f t="shared" si="467"/>
        <v/>
      </c>
      <c r="AF2302" s="133" t="str">
        <f>VLOOKUP(Table1[[#This Row],[Track]],$F$2672:$H$2715,2,FALSE)</f>
        <v>Vic</v>
      </c>
      <c r="AG2302" s="133" t="str">
        <f>VLOOKUP(Table1[[#This Row],[Track]],$F$2672:$H$2715,3,FALSE)</f>
        <v>-</v>
      </c>
      <c r="AH2302" s="133" t="str">
        <f>IF(Table1[[#This Row],[Date]]&lt;$AH$2,"",IF(Table1[[#This Row],[Date]]&lt;$AH$3,"Edge","Elite Combo"))</f>
        <v/>
      </c>
      <c r="AI2302" s="218">
        <f>Table1[[#This Row],[Time]]</f>
        <v>0.62847222222222221</v>
      </c>
      <c r="AJ2302" s="219" t="str">
        <f>Table1[[#This Row],[Track]]</f>
        <v>Sandown Lake</v>
      </c>
      <c r="AK2302" s="216">
        <f>Table1[[#This Row],[Race ]]</f>
        <v>6</v>
      </c>
      <c r="AL2302" s="219">
        <f>Table1[[#This Row],[TAB]]</f>
        <v>3</v>
      </c>
      <c r="AM2302" s="219" t="str">
        <f>Table1[[#This Row],[Selection]]</f>
        <v>Miss Tarzy</v>
      </c>
      <c r="AN2302" s="220" t="str">
        <f>Table1[[#This Row],[Sources]]</f>
        <v/>
      </c>
      <c r="AO2302" s="219" t="str">
        <f>Table1[[#This Row],[Scale Bet]]</f>
        <v/>
      </c>
    </row>
    <row r="2303" spans="5:41" ht="16.5" customHeight="1" x14ac:dyDescent="0.25">
      <c r="E2303" s="185">
        <v>45682</v>
      </c>
      <c r="F2303" s="35">
        <v>0.62847222222222221</v>
      </c>
      <c r="G2303" s="36" t="s">
        <v>176</v>
      </c>
      <c r="H2303" s="36">
        <v>6</v>
      </c>
      <c r="I2303" s="36">
        <v>1</v>
      </c>
      <c r="J2303" s="36" t="s">
        <v>36</v>
      </c>
      <c r="K2303" s="36" t="s">
        <v>1</v>
      </c>
      <c r="L2303" s="165">
        <v>11.000000000000002</v>
      </c>
      <c r="M2303" s="134">
        <f t="shared" si="455"/>
        <v>41</v>
      </c>
      <c r="N2303" s="36">
        <f t="shared" si="456"/>
        <v>3</v>
      </c>
      <c r="O2303" s="135" t="str">
        <f t="shared" si="457"/>
        <v>E4-11/Edge-10/Nat-20</v>
      </c>
      <c r="P2303" s="186" t="str">
        <f t="shared" si="458"/>
        <v>OK</v>
      </c>
      <c r="Q2303" s="187">
        <f t="shared" si="459"/>
        <v>164</v>
      </c>
      <c r="R2303" s="150"/>
      <c r="S2303" s="187" t="str">
        <f t="shared" si="460"/>
        <v/>
      </c>
      <c r="T2303" s="136" t="str">
        <f t="shared" si="461"/>
        <v>Samuel Langhorne</v>
      </c>
      <c r="U2303" s="137">
        <f>IF(P2303="","",IF(N2303=1,"",IF(Q2303="","",IF(Q2303&lt;=100,100,IF(Table1[[#This Row],[Day]]="Wed",100,200)))))</f>
        <v>200</v>
      </c>
      <c r="V2303" s="137" t="str">
        <f t="shared" si="462"/>
        <v/>
      </c>
      <c r="W2303" s="137">
        <f t="shared" si="463"/>
        <v>-200</v>
      </c>
      <c r="X2303" s="133">
        <f>100</f>
        <v>100</v>
      </c>
      <c r="Y2303" s="133" t="str">
        <f t="shared" si="464"/>
        <v/>
      </c>
      <c r="Z2303" s="133">
        <f t="shared" si="465"/>
        <v>-100</v>
      </c>
      <c r="AA2303" s="134" t="str">
        <f>TEXT(Table1[[#This Row],[Date]],"DDD")</f>
        <v>Sat</v>
      </c>
      <c r="AB2303" s="133" t="str">
        <f>IF(OR(G2303="Doomben",G2303="Eagle Farm"),"Q",IF(AND(Q2303&gt;1,Q2303&lt;55,Table1[[#This Row],[Source]]="Nat"),"Nat OK",IF(AND(Table1[[#This Row],[Source]]&lt;&gt;"Nat",Q2303&lt;55),"Poor &lt;55",IF(OR(G2303="Randwick",G2303="Flemington",G2303="Caulfield",G2303="Sandown Lake",G2303="Sandown Hill"),"Best","ave"))))</f>
        <v>Best</v>
      </c>
      <c r="AC2303" s="133">
        <f>IF(Q2303="","",IF(AB2303="Poor &lt;55",$AC$2*0.2%,IF(AND(AB2303="Q",AA2303&lt;&gt;"Wed"),$AC$2*0.4%,IF(AND(AB2303="Q",AA2303="Wed"),$AC$2*0.5%,IF(AND(AB2303="Ave",U2303=100),$AC$2*0.5%,IF(AND(AB2303="ave",U2303="",N2303=1,AG2303="Bush"),$AC$2*1%,IF(AND(AB2303="ave",U2303="",Q2303&gt;100),$AC$2*1.3%,IF(AND(AB2303="ave",U2303=""),$AC$2*1.2%,IF(AND(AB2303="Ave",U2303=200),$AC$2*1%,IF(AND(AB2303="Best",U2303=200),$AC$2*1.5%,IF(AND(AB2303="Best",U2303="",K2303&lt;&gt;"Pro Syd"),$AC$2*0.5%,IF(AND(AB2303="Best",U2303=""),$AC$2*1%,IF(AND(AB2303="Best",U2303=100,Table1[[#This Row],[State]]="NSW"),$AC$2*0.4%,IF(AND(AB2303="Best",U2303=100),$AC$2*1%,IF(Table1[[#This Row],[Adj]]="Nat OK",$AC$2*0.5%,"xxx")))))))))))))))</f>
        <v>150</v>
      </c>
      <c r="AD2303" s="133" t="str">
        <f t="shared" si="466"/>
        <v/>
      </c>
      <c r="AE2303" s="133">
        <f t="shared" si="467"/>
        <v>-150</v>
      </c>
      <c r="AF2303" s="133" t="str">
        <f>VLOOKUP(Table1[[#This Row],[Track]],$F$2672:$H$2715,2,FALSE)</f>
        <v>Vic</v>
      </c>
      <c r="AG2303" s="133" t="str">
        <f>VLOOKUP(Table1[[#This Row],[Track]],$F$2672:$H$2715,3,FALSE)</f>
        <v>-</v>
      </c>
      <c r="AH2303" s="133" t="str">
        <f>IF(Table1[[#This Row],[Date]]&lt;$AH$2,"",IF(Table1[[#This Row],[Date]]&lt;$AH$3,"Edge","Elite Combo"))</f>
        <v/>
      </c>
      <c r="AI2303" s="218">
        <f>Table1[[#This Row],[Time]]</f>
        <v>0.62847222222222221</v>
      </c>
      <c r="AJ2303" s="219" t="str">
        <f>Table1[[#This Row],[Track]]</f>
        <v>Sandown Lake</v>
      </c>
      <c r="AK2303" s="216">
        <f>Table1[[#This Row],[Race ]]</f>
        <v>6</v>
      </c>
      <c r="AL2303" s="219">
        <f>Table1[[#This Row],[TAB]]</f>
        <v>1</v>
      </c>
      <c r="AM2303" s="219" t="str">
        <f>Table1[[#This Row],[Selection]]</f>
        <v>Samuel Langhorne</v>
      </c>
      <c r="AN2303" s="220" t="str">
        <f>Table1[[#This Row],[Sources]]</f>
        <v>E4-11/Edge-10/Nat-20</v>
      </c>
      <c r="AO2303" s="219">
        <f>Table1[[#This Row],[Scale Bet]]</f>
        <v>150</v>
      </c>
    </row>
    <row r="2304" spans="5:41" ht="16.5" customHeight="1" x14ac:dyDescent="0.25">
      <c r="E2304" s="185">
        <v>45682</v>
      </c>
      <c r="F2304" s="35">
        <v>0.62847222222222221</v>
      </c>
      <c r="G2304" s="36" t="s">
        <v>176</v>
      </c>
      <c r="H2304" s="36">
        <v>6</v>
      </c>
      <c r="I2304" s="36">
        <v>1</v>
      </c>
      <c r="J2304" s="36" t="s">
        <v>36</v>
      </c>
      <c r="K2304" s="36" t="s">
        <v>40</v>
      </c>
      <c r="L2304" s="165">
        <v>10</v>
      </c>
      <c r="M2304" s="134" t="str">
        <f t="shared" si="455"/>
        <v/>
      </c>
      <c r="N2304" s="36" t="str">
        <f t="shared" si="456"/>
        <v/>
      </c>
      <c r="O2304" s="135" t="str">
        <f t="shared" si="457"/>
        <v/>
      </c>
      <c r="P2304" s="186" t="str">
        <f t="shared" si="458"/>
        <v>OK</v>
      </c>
      <c r="Q2304" s="187" t="str">
        <f t="shared" si="459"/>
        <v/>
      </c>
      <c r="R2304" s="150"/>
      <c r="S2304" s="187" t="str">
        <f t="shared" si="460"/>
        <v/>
      </c>
      <c r="T2304" s="136" t="str">
        <f t="shared" si="461"/>
        <v>Samuel Langhorne</v>
      </c>
      <c r="U2304" s="137" t="str">
        <f>IF(P2304="","",IF(N2304=1,"",IF(Q2304="","",IF(Q2304&lt;=100,100,IF(Table1[[#This Row],[Day]]="Wed",100,200)))))</f>
        <v/>
      </c>
      <c r="V2304" s="137" t="str">
        <f t="shared" si="462"/>
        <v/>
      </c>
      <c r="W2304" s="137" t="str">
        <f t="shared" si="463"/>
        <v/>
      </c>
      <c r="X2304" s="133">
        <f>100</f>
        <v>100</v>
      </c>
      <c r="Y2304" s="133" t="str">
        <f t="shared" si="464"/>
        <v/>
      </c>
      <c r="Z2304" s="133">
        <f t="shared" si="465"/>
        <v>-100</v>
      </c>
      <c r="AA2304" s="134" t="str">
        <f>TEXT(Table1[[#This Row],[Date]],"DDD")</f>
        <v>Sat</v>
      </c>
      <c r="AB2304" s="133" t="str">
        <f>IF(OR(G2304="Doomben",G2304="Eagle Farm"),"Q",IF(AND(Q2304&gt;1,Q2304&lt;55,Table1[[#This Row],[Source]]="Nat"),"Nat OK",IF(AND(Table1[[#This Row],[Source]]&lt;&gt;"Nat",Q2304&lt;55),"Poor &lt;55",IF(OR(G2304="Randwick",G2304="Flemington",G2304="Caulfield",G2304="Sandown Lake",G2304="Sandown Hill"),"Best","ave"))))</f>
        <v>Best</v>
      </c>
      <c r="AC2304" s="133" t="str">
        <f>IF(Q2304="","",IF(AB2304="Poor &lt;55",$AC$2*0.2%,IF(AND(AB2304="Q",AA2304&lt;&gt;"Wed"),$AC$2*0.4%,IF(AND(AB2304="Q",AA2304="Wed"),$AC$2*0.5%,IF(AND(AB2304="Ave",U2304=100),$AC$2*0.5%,IF(AND(AB2304="ave",U2304="",N2304=1,AG2304="Bush"),$AC$2*1%,IF(AND(AB2304="ave",U2304="",Q2304&gt;100),$AC$2*1.3%,IF(AND(AB2304="ave",U2304=""),$AC$2*1.2%,IF(AND(AB2304="Ave",U2304=200),$AC$2*1%,IF(AND(AB2304="Best",U2304=200),$AC$2*1.5%,IF(AND(AB2304="Best",U2304="",K2304&lt;&gt;"Pro Syd"),$AC$2*0.5%,IF(AND(AB2304="Best",U2304=""),$AC$2*1%,IF(AND(AB2304="Best",U2304=100,Table1[[#This Row],[State]]="NSW"),$AC$2*0.4%,IF(AND(AB2304="Best",U2304=100),$AC$2*1%,IF(Table1[[#This Row],[Adj]]="Nat OK",$AC$2*0.5%,"xxx")))))))))))))))</f>
        <v/>
      </c>
      <c r="AD2304" s="133" t="str">
        <f t="shared" si="466"/>
        <v/>
      </c>
      <c r="AE2304" s="133" t="str">
        <f t="shared" si="467"/>
        <v/>
      </c>
      <c r="AF2304" s="133" t="str">
        <f>VLOOKUP(Table1[[#This Row],[Track]],$F$2672:$H$2715,2,FALSE)</f>
        <v>Vic</v>
      </c>
      <c r="AG2304" s="133" t="str">
        <f>VLOOKUP(Table1[[#This Row],[Track]],$F$2672:$H$2715,3,FALSE)</f>
        <v>-</v>
      </c>
      <c r="AH2304" s="133" t="str">
        <f>IF(Table1[[#This Row],[Date]]&lt;$AH$2,"",IF(Table1[[#This Row],[Date]]&lt;$AH$3,"Edge","Elite Combo"))</f>
        <v/>
      </c>
      <c r="AI2304" s="218">
        <f>Table1[[#This Row],[Time]]</f>
        <v>0.62847222222222221</v>
      </c>
      <c r="AJ2304" s="219" t="str">
        <f>Table1[[#This Row],[Track]]</f>
        <v>Sandown Lake</v>
      </c>
      <c r="AK2304" s="216">
        <f>Table1[[#This Row],[Race ]]</f>
        <v>6</v>
      </c>
      <c r="AL2304" s="219">
        <f>Table1[[#This Row],[TAB]]</f>
        <v>1</v>
      </c>
      <c r="AM2304" s="219" t="str">
        <f>Table1[[#This Row],[Selection]]</f>
        <v>Samuel Langhorne</v>
      </c>
      <c r="AN2304" s="220" t="str">
        <f>Table1[[#This Row],[Sources]]</f>
        <v/>
      </c>
      <c r="AO2304" s="219" t="str">
        <f>Table1[[#This Row],[Scale Bet]]</f>
        <v/>
      </c>
    </row>
    <row r="2305" spans="5:41" ht="16.5" customHeight="1" x14ac:dyDescent="0.25">
      <c r="E2305" s="185">
        <v>45682</v>
      </c>
      <c r="F2305" s="35">
        <v>0.62847222222222221</v>
      </c>
      <c r="G2305" s="36" t="s">
        <v>176</v>
      </c>
      <c r="H2305" s="36">
        <v>6</v>
      </c>
      <c r="I2305" s="36">
        <v>1</v>
      </c>
      <c r="J2305" s="36" t="s">
        <v>36</v>
      </c>
      <c r="K2305" s="36" t="s">
        <v>13</v>
      </c>
      <c r="L2305" s="165">
        <v>20</v>
      </c>
      <c r="M2305" s="134" t="str">
        <f t="shared" si="455"/>
        <v/>
      </c>
      <c r="N2305" s="36" t="str">
        <f t="shared" si="456"/>
        <v/>
      </c>
      <c r="O2305" s="135" t="str">
        <f t="shared" si="457"/>
        <v/>
      </c>
      <c r="P2305" s="186" t="str">
        <f t="shared" si="458"/>
        <v>OK</v>
      </c>
      <c r="Q2305" s="187" t="str">
        <f t="shared" si="459"/>
        <v/>
      </c>
      <c r="R2305" s="150"/>
      <c r="S2305" s="187" t="str">
        <f t="shared" si="460"/>
        <v/>
      </c>
      <c r="T2305" s="136" t="str">
        <f t="shared" si="461"/>
        <v>Samuel Langhorne</v>
      </c>
      <c r="U2305" s="137" t="str">
        <f>IF(P2305="","",IF(N2305=1,"",IF(Q2305="","",IF(Q2305&lt;=100,100,IF(Table1[[#This Row],[Day]]="Wed",100,200)))))</f>
        <v/>
      </c>
      <c r="V2305" s="137" t="str">
        <f t="shared" si="462"/>
        <v/>
      </c>
      <c r="W2305" s="137" t="str">
        <f t="shared" si="463"/>
        <v/>
      </c>
      <c r="X2305" s="133">
        <f>100</f>
        <v>100</v>
      </c>
      <c r="Y2305" s="133" t="str">
        <f t="shared" si="464"/>
        <v/>
      </c>
      <c r="Z2305" s="133">
        <f t="shared" si="465"/>
        <v>-100</v>
      </c>
      <c r="AA2305" s="134" t="str">
        <f>TEXT(Table1[[#This Row],[Date]],"DDD")</f>
        <v>Sat</v>
      </c>
      <c r="AB2305" s="133" t="str">
        <f>IF(OR(G2305="Doomben",G2305="Eagle Farm"),"Q",IF(AND(Q2305&gt;1,Q2305&lt;55,Table1[[#This Row],[Source]]="Nat"),"Nat OK",IF(AND(Table1[[#This Row],[Source]]&lt;&gt;"Nat",Q2305&lt;55),"Poor &lt;55",IF(OR(G2305="Randwick",G2305="Flemington",G2305="Caulfield",G2305="Sandown Lake",G2305="Sandown Hill"),"Best","ave"))))</f>
        <v>Best</v>
      </c>
      <c r="AC2305" s="133" t="str">
        <f>IF(Q2305="","",IF(AB2305="Poor &lt;55",$AC$2*0.2%,IF(AND(AB2305="Q",AA2305&lt;&gt;"Wed"),$AC$2*0.4%,IF(AND(AB2305="Q",AA2305="Wed"),$AC$2*0.5%,IF(AND(AB2305="Ave",U2305=100),$AC$2*0.5%,IF(AND(AB2305="ave",U2305="",N2305=1,AG2305="Bush"),$AC$2*1%,IF(AND(AB2305="ave",U2305="",Q2305&gt;100),$AC$2*1.3%,IF(AND(AB2305="ave",U2305=""),$AC$2*1.2%,IF(AND(AB2305="Ave",U2305=200),$AC$2*1%,IF(AND(AB2305="Best",U2305=200),$AC$2*1.5%,IF(AND(AB2305="Best",U2305="",K2305&lt;&gt;"Pro Syd"),$AC$2*0.5%,IF(AND(AB2305="Best",U2305=""),$AC$2*1%,IF(AND(AB2305="Best",U2305=100,Table1[[#This Row],[State]]="NSW"),$AC$2*0.4%,IF(AND(AB2305="Best",U2305=100),$AC$2*1%,IF(Table1[[#This Row],[Adj]]="Nat OK",$AC$2*0.5%,"xxx")))))))))))))))</f>
        <v/>
      </c>
      <c r="AD2305" s="133" t="str">
        <f t="shared" si="466"/>
        <v/>
      </c>
      <c r="AE2305" s="133" t="str">
        <f t="shared" si="467"/>
        <v/>
      </c>
      <c r="AF2305" s="133" t="str">
        <f>VLOOKUP(Table1[[#This Row],[Track]],$F$2672:$H$2715,2,FALSE)</f>
        <v>Vic</v>
      </c>
      <c r="AG2305" s="133" t="str">
        <f>VLOOKUP(Table1[[#This Row],[Track]],$F$2672:$H$2715,3,FALSE)</f>
        <v>-</v>
      </c>
      <c r="AH2305" s="133" t="str">
        <f>IF(Table1[[#This Row],[Date]]&lt;$AH$2,"",IF(Table1[[#This Row],[Date]]&lt;$AH$3,"Edge","Elite Combo"))</f>
        <v/>
      </c>
      <c r="AI2305" s="218">
        <f>Table1[[#This Row],[Time]]</f>
        <v>0.62847222222222221</v>
      </c>
      <c r="AJ2305" s="219" t="str">
        <f>Table1[[#This Row],[Track]]</f>
        <v>Sandown Lake</v>
      </c>
      <c r="AK2305" s="216">
        <f>Table1[[#This Row],[Race ]]</f>
        <v>6</v>
      </c>
      <c r="AL2305" s="219">
        <f>Table1[[#This Row],[TAB]]</f>
        <v>1</v>
      </c>
      <c r="AM2305" s="219" t="str">
        <f>Table1[[#This Row],[Selection]]</f>
        <v>Samuel Langhorne</v>
      </c>
      <c r="AN2305" s="220" t="str">
        <f>Table1[[#This Row],[Sources]]</f>
        <v/>
      </c>
      <c r="AO2305" s="219" t="str">
        <f>Table1[[#This Row],[Scale Bet]]</f>
        <v/>
      </c>
    </row>
    <row r="2306" spans="5:41" ht="16.5" customHeight="1" x14ac:dyDescent="0.25">
      <c r="E2306" s="185">
        <v>45682</v>
      </c>
      <c r="F2306" s="35">
        <v>0.64236111111111116</v>
      </c>
      <c r="G2306" s="36" t="s">
        <v>22</v>
      </c>
      <c r="H2306" s="36">
        <v>5</v>
      </c>
      <c r="I2306" s="36">
        <v>8</v>
      </c>
      <c r="J2306" s="36" t="s">
        <v>181</v>
      </c>
      <c r="K2306" s="36" t="s">
        <v>60</v>
      </c>
      <c r="L2306" s="165">
        <v>10</v>
      </c>
      <c r="M2306" s="134">
        <f t="shared" si="455"/>
        <v>10</v>
      </c>
      <c r="N2306" s="36">
        <f t="shared" si="456"/>
        <v>1</v>
      </c>
      <c r="O2306" s="135" t="str">
        <f t="shared" si="457"/>
        <v>Pro Syd-10</v>
      </c>
      <c r="P2306" s="186" t="str">
        <f t="shared" si="458"/>
        <v>OK</v>
      </c>
      <c r="Q2306" s="187">
        <f t="shared" si="459"/>
        <v>40</v>
      </c>
      <c r="R2306" s="150"/>
      <c r="S2306" s="187" t="str">
        <f t="shared" si="460"/>
        <v/>
      </c>
      <c r="T2306" s="136" t="str">
        <f t="shared" si="461"/>
        <v>For Victory</v>
      </c>
      <c r="U2306" s="137" t="str">
        <f>IF(P2306="","",IF(N2306=1,"",IF(Q2306="","",IF(Q2306&lt;=100,100,IF(Table1[[#This Row],[Day]]="Wed",100,200)))))</f>
        <v/>
      </c>
      <c r="V2306" s="137" t="str">
        <f t="shared" si="462"/>
        <v/>
      </c>
      <c r="W2306" s="137" t="str">
        <f t="shared" si="463"/>
        <v/>
      </c>
      <c r="X2306" s="133">
        <f>100</f>
        <v>100</v>
      </c>
      <c r="Y2306" s="133" t="str">
        <f t="shared" si="464"/>
        <v/>
      </c>
      <c r="Z2306" s="133">
        <f t="shared" si="465"/>
        <v>-100</v>
      </c>
      <c r="AA2306" s="134" t="str">
        <f>TEXT(Table1[[#This Row],[Date]],"DDD")</f>
        <v>Sat</v>
      </c>
      <c r="AB2306" s="133" t="str">
        <f>IF(OR(G2306="Doomben",G2306="Eagle Farm"),"Q",IF(AND(Q2306&gt;1,Q2306&lt;55,Table1[[#This Row],[Source]]="Nat"),"Nat OK",IF(AND(Table1[[#This Row],[Source]]&lt;&gt;"Nat",Q2306&lt;55),"Poor &lt;55",IF(OR(G2306="Randwick",G2306="Flemington",G2306="Caulfield",G2306="Sandown Lake",G2306="Sandown Hill"),"Best","ave"))))</f>
        <v>Poor &lt;55</v>
      </c>
      <c r="AC2306" s="133">
        <f>IF(Q2306="","",IF(AB2306="Poor &lt;55",$AC$2*0.2%,IF(AND(AB2306="Q",AA2306&lt;&gt;"Wed"),$AC$2*0.4%,IF(AND(AB2306="Q",AA2306="Wed"),$AC$2*0.5%,IF(AND(AB2306="Ave",U2306=100),$AC$2*0.5%,IF(AND(AB2306="ave",U2306="",N2306=1,AG2306="Bush"),$AC$2*1%,IF(AND(AB2306="ave",U2306="",Q2306&gt;100),$AC$2*1.3%,IF(AND(AB2306="ave",U2306=""),$AC$2*1.2%,IF(AND(AB2306="Ave",U2306=200),$AC$2*1%,IF(AND(AB2306="Best",U2306=200),$AC$2*1.5%,IF(AND(AB2306="Best",U2306="",K2306&lt;&gt;"Pro Syd"),$AC$2*0.5%,IF(AND(AB2306="Best",U2306=""),$AC$2*1%,IF(AND(AB2306="Best",U2306=100,Table1[[#This Row],[State]]="NSW"),$AC$2*0.4%,IF(AND(AB2306="Best",U2306=100),$AC$2*1%,IF(Table1[[#This Row],[Adj]]="Nat OK",$AC$2*0.5%,"xxx")))))))))))))))</f>
        <v>20</v>
      </c>
      <c r="AD2306" s="133" t="str">
        <f t="shared" si="466"/>
        <v/>
      </c>
      <c r="AE2306" s="133">
        <f t="shared" si="467"/>
        <v>-20</v>
      </c>
      <c r="AF2306" s="133" t="str">
        <f>VLOOKUP(Table1[[#This Row],[Track]],$F$2672:$H$2715,2,FALSE)</f>
        <v>NSW</v>
      </c>
      <c r="AG2306" s="133" t="str">
        <f>VLOOKUP(Table1[[#This Row],[Track]],$F$2672:$H$2715,3,FALSE)</f>
        <v>-</v>
      </c>
      <c r="AH2306" s="133" t="str">
        <f>IF(Table1[[#This Row],[Date]]&lt;$AH$2,"",IF(Table1[[#This Row],[Date]]&lt;$AH$3,"Edge","Elite Combo"))</f>
        <v/>
      </c>
      <c r="AI2306" s="218">
        <f>Table1[[#This Row],[Time]]</f>
        <v>0.64236111111111116</v>
      </c>
      <c r="AJ2306" s="219" t="str">
        <f>Table1[[#This Row],[Track]]</f>
        <v>Randwick</v>
      </c>
      <c r="AK2306" s="216">
        <f>Table1[[#This Row],[Race ]]</f>
        <v>5</v>
      </c>
      <c r="AL2306" s="219">
        <f>Table1[[#This Row],[TAB]]</f>
        <v>8</v>
      </c>
      <c r="AM2306" s="219" t="str">
        <f>Table1[[#This Row],[Selection]]</f>
        <v>For Victory</v>
      </c>
      <c r="AN2306" s="220" t="str">
        <f>Table1[[#This Row],[Sources]]</f>
        <v>Pro Syd-10</v>
      </c>
      <c r="AO2306" s="219">
        <f>Table1[[#This Row],[Scale Bet]]</f>
        <v>20</v>
      </c>
    </row>
    <row r="2307" spans="5:41" ht="16.5" customHeight="1" x14ac:dyDescent="0.25">
      <c r="E2307" s="185">
        <v>45682</v>
      </c>
      <c r="F2307" s="35">
        <v>0.65277777777777779</v>
      </c>
      <c r="G2307" s="36" t="s">
        <v>176</v>
      </c>
      <c r="H2307" s="36">
        <v>7</v>
      </c>
      <c r="I2307" s="36">
        <v>1</v>
      </c>
      <c r="J2307" s="36" t="s">
        <v>179</v>
      </c>
      <c r="K2307" s="36" t="s">
        <v>40</v>
      </c>
      <c r="L2307" s="165">
        <v>10</v>
      </c>
      <c r="M2307" s="134">
        <f t="shared" si="455"/>
        <v>20</v>
      </c>
      <c r="N2307" s="36">
        <f t="shared" si="456"/>
        <v>2</v>
      </c>
      <c r="O2307" s="135" t="str">
        <f t="shared" si="457"/>
        <v>Edge-10/Pro Mel-10</v>
      </c>
      <c r="P2307" s="186" t="str">
        <f t="shared" si="458"/>
        <v>OK</v>
      </c>
      <c r="Q2307" s="187">
        <f t="shared" si="459"/>
        <v>80</v>
      </c>
      <c r="R2307" s="150"/>
      <c r="S2307" s="187" t="str">
        <f t="shared" si="460"/>
        <v/>
      </c>
      <c r="T2307" s="136" t="str">
        <f t="shared" si="461"/>
        <v>Flash Flood</v>
      </c>
      <c r="U2307" s="137">
        <f>IF(P2307="","",IF(N2307=1,"",IF(Q2307="","",IF(Q2307&lt;=100,100,IF(Table1[[#This Row],[Day]]="Wed",100,200)))))</f>
        <v>100</v>
      </c>
      <c r="V2307" s="137" t="str">
        <f t="shared" si="462"/>
        <v/>
      </c>
      <c r="W2307" s="137">
        <f t="shared" si="463"/>
        <v>-100</v>
      </c>
      <c r="X2307" s="133">
        <f>100</f>
        <v>100</v>
      </c>
      <c r="Y2307" s="133" t="str">
        <f t="shared" si="464"/>
        <v/>
      </c>
      <c r="Z2307" s="133">
        <f t="shared" si="465"/>
        <v>-100</v>
      </c>
      <c r="AA2307" s="134" t="str">
        <f>TEXT(Table1[[#This Row],[Date]],"DDD")</f>
        <v>Sat</v>
      </c>
      <c r="AB2307" s="133" t="str">
        <f>IF(OR(G2307="Doomben",G2307="Eagle Farm"),"Q",IF(AND(Q2307&gt;1,Q2307&lt;55,Table1[[#This Row],[Source]]="Nat"),"Nat OK",IF(AND(Table1[[#This Row],[Source]]&lt;&gt;"Nat",Q2307&lt;55),"Poor &lt;55",IF(OR(G2307="Randwick",G2307="Flemington",G2307="Caulfield",G2307="Sandown Lake",G2307="Sandown Hill"),"Best","ave"))))</f>
        <v>Best</v>
      </c>
      <c r="AC2307" s="133">
        <f>IF(Q2307="","",IF(AB2307="Poor &lt;55",$AC$2*0.2%,IF(AND(AB2307="Q",AA2307&lt;&gt;"Wed"),$AC$2*0.4%,IF(AND(AB2307="Q",AA2307="Wed"),$AC$2*0.5%,IF(AND(AB2307="Ave",U2307=100),$AC$2*0.5%,IF(AND(AB2307="ave",U2307="",N2307=1,AG2307="Bush"),$AC$2*1%,IF(AND(AB2307="ave",U2307="",Q2307&gt;100),$AC$2*1.3%,IF(AND(AB2307="ave",U2307=""),$AC$2*1.2%,IF(AND(AB2307="Ave",U2307=200),$AC$2*1%,IF(AND(AB2307="Best",U2307=200),$AC$2*1.5%,IF(AND(AB2307="Best",U2307="",K2307&lt;&gt;"Pro Syd"),$AC$2*0.5%,IF(AND(AB2307="Best",U2307=""),$AC$2*1%,IF(AND(AB2307="Best",U2307=100,Table1[[#This Row],[State]]="NSW"),$AC$2*0.4%,IF(AND(AB2307="Best",U2307=100),$AC$2*1%,IF(Table1[[#This Row],[Adj]]="Nat OK",$AC$2*0.5%,"xxx")))))))))))))))</f>
        <v>100</v>
      </c>
      <c r="AD2307" s="133" t="str">
        <f t="shared" si="466"/>
        <v/>
      </c>
      <c r="AE2307" s="133">
        <f t="shared" si="467"/>
        <v>-100</v>
      </c>
      <c r="AF2307" s="133" t="str">
        <f>VLOOKUP(Table1[[#This Row],[Track]],$F$2672:$H$2715,2,FALSE)</f>
        <v>Vic</v>
      </c>
      <c r="AG2307" s="133" t="str">
        <f>VLOOKUP(Table1[[#This Row],[Track]],$F$2672:$H$2715,3,FALSE)</f>
        <v>-</v>
      </c>
      <c r="AH2307" s="133" t="str">
        <f>IF(Table1[[#This Row],[Date]]&lt;$AH$2,"",IF(Table1[[#This Row],[Date]]&lt;$AH$3,"Edge","Elite Combo"))</f>
        <v/>
      </c>
      <c r="AI2307" s="218">
        <f>Table1[[#This Row],[Time]]</f>
        <v>0.65277777777777779</v>
      </c>
      <c r="AJ2307" s="219" t="str">
        <f>Table1[[#This Row],[Track]]</f>
        <v>Sandown Lake</v>
      </c>
      <c r="AK2307" s="216">
        <f>Table1[[#This Row],[Race ]]</f>
        <v>7</v>
      </c>
      <c r="AL2307" s="219">
        <f>Table1[[#This Row],[TAB]]</f>
        <v>1</v>
      </c>
      <c r="AM2307" s="219" t="str">
        <f>Table1[[#This Row],[Selection]]</f>
        <v>Flash Flood</v>
      </c>
      <c r="AN2307" s="220" t="str">
        <f>Table1[[#This Row],[Sources]]</f>
        <v>Edge-10/Pro Mel-10</v>
      </c>
      <c r="AO2307" s="219">
        <f>Table1[[#This Row],[Scale Bet]]</f>
        <v>100</v>
      </c>
    </row>
    <row r="2308" spans="5:41" ht="16.5" customHeight="1" x14ac:dyDescent="0.25">
      <c r="E2308" s="185">
        <v>45682</v>
      </c>
      <c r="F2308" s="35">
        <v>0.65277777777777779</v>
      </c>
      <c r="G2308" s="36" t="s">
        <v>176</v>
      </c>
      <c r="H2308" s="36">
        <v>7</v>
      </c>
      <c r="I2308" s="36">
        <v>1</v>
      </c>
      <c r="J2308" s="36" t="s">
        <v>179</v>
      </c>
      <c r="K2308" s="36" t="s">
        <v>18</v>
      </c>
      <c r="L2308" s="165">
        <v>10</v>
      </c>
      <c r="M2308" s="134" t="str">
        <f t="shared" si="455"/>
        <v/>
      </c>
      <c r="N2308" s="36" t="str">
        <f t="shared" si="456"/>
        <v/>
      </c>
      <c r="O2308" s="135" t="str">
        <f t="shared" si="457"/>
        <v/>
      </c>
      <c r="P2308" s="186" t="str">
        <f t="shared" si="458"/>
        <v>OK</v>
      </c>
      <c r="Q2308" s="187" t="str">
        <f t="shared" si="459"/>
        <v/>
      </c>
      <c r="R2308" s="150"/>
      <c r="S2308" s="187" t="str">
        <f t="shared" si="460"/>
        <v/>
      </c>
      <c r="T2308" s="136" t="str">
        <f t="shared" si="461"/>
        <v>Flash Flood</v>
      </c>
      <c r="U2308" s="137" t="str">
        <f>IF(P2308="","",IF(N2308=1,"",IF(Q2308="","",IF(Q2308&lt;=100,100,IF(Table1[[#This Row],[Day]]="Wed",100,200)))))</f>
        <v/>
      </c>
      <c r="V2308" s="137" t="str">
        <f t="shared" si="462"/>
        <v/>
      </c>
      <c r="W2308" s="137" t="str">
        <f t="shared" si="463"/>
        <v/>
      </c>
      <c r="X2308" s="133">
        <f>100</f>
        <v>100</v>
      </c>
      <c r="Y2308" s="133" t="str">
        <f t="shared" si="464"/>
        <v/>
      </c>
      <c r="Z2308" s="133">
        <f t="shared" si="465"/>
        <v>-100</v>
      </c>
      <c r="AA2308" s="134" t="str">
        <f>TEXT(Table1[[#This Row],[Date]],"DDD")</f>
        <v>Sat</v>
      </c>
      <c r="AB2308" s="133" t="str">
        <f>IF(OR(G2308="Doomben",G2308="Eagle Farm"),"Q",IF(AND(Q2308&gt;1,Q2308&lt;55,Table1[[#This Row],[Source]]="Nat"),"Nat OK",IF(AND(Table1[[#This Row],[Source]]&lt;&gt;"Nat",Q2308&lt;55),"Poor &lt;55",IF(OR(G2308="Randwick",G2308="Flemington",G2308="Caulfield",G2308="Sandown Lake",G2308="Sandown Hill"),"Best","ave"))))</f>
        <v>Best</v>
      </c>
      <c r="AC2308" s="133" t="str">
        <f>IF(Q2308="","",IF(AB2308="Poor &lt;55",$AC$2*0.2%,IF(AND(AB2308="Q",AA2308&lt;&gt;"Wed"),$AC$2*0.4%,IF(AND(AB2308="Q",AA2308="Wed"),$AC$2*0.5%,IF(AND(AB2308="Ave",U2308=100),$AC$2*0.5%,IF(AND(AB2308="ave",U2308="",N2308=1,AG2308="Bush"),$AC$2*1%,IF(AND(AB2308="ave",U2308="",Q2308&gt;100),$AC$2*1.3%,IF(AND(AB2308="ave",U2308=""),$AC$2*1.2%,IF(AND(AB2308="Ave",U2308=200),$AC$2*1%,IF(AND(AB2308="Best",U2308=200),$AC$2*1.5%,IF(AND(AB2308="Best",U2308="",K2308&lt;&gt;"Pro Syd"),$AC$2*0.5%,IF(AND(AB2308="Best",U2308=""),$AC$2*1%,IF(AND(AB2308="Best",U2308=100,Table1[[#This Row],[State]]="NSW"),$AC$2*0.4%,IF(AND(AB2308="Best",U2308=100),$AC$2*1%,IF(Table1[[#This Row],[Adj]]="Nat OK",$AC$2*0.5%,"xxx")))))))))))))))</f>
        <v/>
      </c>
      <c r="AD2308" s="133" t="str">
        <f t="shared" si="466"/>
        <v/>
      </c>
      <c r="AE2308" s="133" t="str">
        <f t="shared" si="467"/>
        <v/>
      </c>
      <c r="AF2308" s="133" t="str">
        <f>VLOOKUP(Table1[[#This Row],[Track]],$F$2672:$H$2715,2,FALSE)</f>
        <v>Vic</v>
      </c>
      <c r="AG2308" s="133" t="str">
        <f>VLOOKUP(Table1[[#This Row],[Track]],$F$2672:$H$2715,3,FALSE)</f>
        <v>-</v>
      </c>
      <c r="AH2308" s="133" t="str">
        <f>IF(Table1[[#This Row],[Date]]&lt;$AH$2,"",IF(Table1[[#This Row],[Date]]&lt;$AH$3,"Edge","Elite Combo"))</f>
        <v/>
      </c>
      <c r="AI2308" s="218">
        <f>Table1[[#This Row],[Time]]</f>
        <v>0.65277777777777779</v>
      </c>
      <c r="AJ2308" s="219" t="str">
        <f>Table1[[#This Row],[Track]]</f>
        <v>Sandown Lake</v>
      </c>
      <c r="AK2308" s="216">
        <f>Table1[[#This Row],[Race ]]</f>
        <v>7</v>
      </c>
      <c r="AL2308" s="219">
        <f>Table1[[#This Row],[TAB]]</f>
        <v>1</v>
      </c>
      <c r="AM2308" s="219" t="str">
        <f>Table1[[#This Row],[Selection]]</f>
        <v>Flash Flood</v>
      </c>
      <c r="AN2308" s="220" t="str">
        <f>Table1[[#This Row],[Sources]]</f>
        <v/>
      </c>
      <c r="AO2308" s="219" t="str">
        <f>Table1[[#This Row],[Scale Bet]]</f>
        <v/>
      </c>
    </row>
    <row r="2309" spans="5:41" ht="16.5" customHeight="1" x14ac:dyDescent="0.25">
      <c r="E2309" s="185">
        <v>45682</v>
      </c>
      <c r="F2309" s="35">
        <v>0.65277777777777779</v>
      </c>
      <c r="G2309" s="36" t="s">
        <v>176</v>
      </c>
      <c r="H2309" s="36">
        <v>7</v>
      </c>
      <c r="I2309" s="36">
        <v>5</v>
      </c>
      <c r="J2309" s="36" t="s">
        <v>177</v>
      </c>
      <c r="K2309" s="36" t="s">
        <v>1</v>
      </c>
      <c r="L2309" s="165">
        <v>12</v>
      </c>
      <c r="M2309" s="134">
        <f t="shared" si="455"/>
        <v>22</v>
      </c>
      <c r="N2309" s="36">
        <f t="shared" si="456"/>
        <v>2</v>
      </c>
      <c r="O2309" s="135" t="str">
        <f t="shared" si="457"/>
        <v>E4-12/Edge-10</v>
      </c>
      <c r="P2309" s="186" t="str">
        <f t="shared" si="458"/>
        <v>OK</v>
      </c>
      <c r="Q2309" s="187">
        <f t="shared" si="459"/>
        <v>88</v>
      </c>
      <c r="R2309" s="150"/>
      <c r="S2309" s="187" t="str">
        <f t="shared" si="460"/>
        <v/>
      </c>
      <c r="T2309" s="136" t="str">
        <f t="shared" si="461"/>
        <v>Le Zebra</v>
      </c>
      <c r="U2309" s="137">
        <f>IF(P2309="","",IF(N2309=1,"",IF(Q2309="","",IF(Q2309&lt;=100,100,IF(Table1[[#This Row],[Day]]="Wed",100,200)))))</f>
        <v>100</v>
      </c>
      <c r="V2309" s="137" t="str">
        <f t="shared" si="462"/>
        <v/>
      </c>
      <c r="W2309" s="137">
        <f t="shared" si="463"/>
        <v>-100</v>
      </c>
      <c r="X2309" s="133">
        <f>100</f>
        <v>100</v>
      </c>
      <c r="Y2309" s="133" t="str">
        <f t="shared" si="464"/>
        <v/>
      </c>
      <c r="Z2309" s="133">
        <f t="shared" si="465"/>
        <v>-100</v>
      </c>
      <c r="AA2309" s="134" t="str">
        <f>TEXT(Table1[[#This Row],[Date]],"DDD")</f>
        <v>Sat</v>
      </c>
      <c r="AB2309" s="133" t="str">
        <f>IF(OR(G2309="Doomben",G2309="Eagle Farm"),"Q",IF(AND(Q2309&gt;1,Q2309&lt;55,Table1[[#This Row],[Source]]="Nat"),"Nat OK",IF(AND(Table1[[#This Row],[Source]]&lt;&gt;"Nat",Q2309&lt;55),"Poor &lt;55",IF(OR(G2309="Randwick",G2309="Flemington",G2309="Caulfield",G2309="Sandown Lake",G2309="Sandown Hill"),"Best","ave"))))</f>
        <v>Best</v>
      </c>
      <c r="AC2309" s="133">
        <f>IF(Q2309="","",IF(AB2309="Poor &lt;55",$AC$2*0.2%,IF(AND(AB2309="Q",AA2309&lt;&gt;"Wed"),$AC$2*0.4%,IF(AND(AB2309="Q",AA2309="Wed"),$AC$2*0.5%,IF(AND(AB2309="Ave",U2309=100),$AC$2*0.5%,IF(AND(AB2309="ave",U2309="",N2309=1,AG2309="Bush"),$AC$2*1%,IF(AND(AB2309="ave",U2309="",Q2309&gt;100),$AC$2*1.3%,IF(AND(AB2309="ave",U2309=""),$AC$2*1.2%,IF(AND(AB2309="Ave",U2309=200),$AC$2*1%,IF(AND(AB2309="Best",U2309=200),$AC$2*1.5%,IF(AND(AB2309="Best",U2309="",K2309&lt;&gt;"Pro Syd"),$AC$2*0.5%,IF(AND(AB2309="Best",U2309=""),$AC$2*1%,IF(AND(AB2309="Best",U2309=100,Table1[[#This Row],[State]]="NSW"),$AC$2*0.4%,IF(AND(AB2309="Best",U2309=100),$AC$2*1%,IF(Table1[[#This Row],[Adj]]="Nat OK",$AC$2*0.5%,"xxx")))))))))))))))</f>
        <v>100</v>
      </c>
      <c r="AD2309" s="133" t="str">
        <f t="shared" si="466"/>
        <v/>
      </c>
      <c r="AE2309" s="133">
        <f t="shared" si="467"/>
        <v>-100</v>
      </c>
      <c r="AF2309" s="133" t="str">
        <f>VLOOKUP(Table1[[#This Row],[Track]],$F$2672:$H$2715,2,FALSE)</f>
        <v>Vic</v>
      </c>
      <c r="AG2309" s="133" t="str">
        <f>VLOOKUP(Table1[[#This Row],[Track]],$F$2672:$H$2715,3,FALSE)</f>
        <v>-</v>
      </c>
      <c r="AH2309" s="133" t="str">
        <f>IF(Table1[[#This Row],[Date]]&lt;$AH$2,"",IF(Table1[[#This Row],[Date]]&lt;$AH$3,"Edge","Elite Combo"))</f>
        <v/>
      </c>
      <c r="AI2309" s="218">
        <f>Table1[[#This Row],[Time]]</f>
        <v>0.65277777777777779</v>
      </c>
      <c r="AJ2309" s="219" t="str">
        <f>Table1[[#This Row],[Track]]</f>
        <v>Sandown Lake</v>
      </c>
      <c r="AK2309" s="216">
        <f>Table1[[#This Row],[Race ]]</f>
        <v>7</v>
      </c>
      <c r="AL2309" s="219">
        <f>Table1[[#This Row],[TAB]]</f>
        <v>5</v>
      </c>
      <c r="AM2309" s="219" t="str">
        <f>Table1[[#This Row],[Selection]]</f>
        <v>Le Zebra</v>
      </c>
      <c r="AN2309" s="220" t="str">
        <f>Table1[[#This Row],[Sources]]</f>
        <v>E4-12/Edge-10</v>
      </c>
      <c r="AO2309" s="219">
        <f>Table1[[#This Row],[Scale Bet]]</f>
        <v>100</v>
      </c>
    </row>
    <row r="2310" spans="5:41" ht="16.5" customHeight="1" x14ac:dyDescent="0.25">
      <c r="E2310" s="185">
        <v>45682</v>
      </c>
      <c r="F2310" s="35">
        <v>0.65277777777777779</v>
      </c>
      <c r="G2310" s="36" t="s">
        <v>176</v>
      </c>
      <c r="H2310" s="36">
        <v>7</v>
      </c>
      <c r="I2310" s="36">
        <v>5</v>
      </c>
      <c r="J2310" s="36" t="s">
        <v>177</v>
      </c>
      <c r="K2310" s="36" t="s">
        <v>40</v>
      </c>
      <c r="L2310" s="165">
        <v>10</v>
      </c>
      <c r="M2310" s="134" t="str">
        <f t="shared" si="455"/>
        <v/>
      </c>
      <c r="N2310" s="36" t="str">
        <f t="shared" si="456"/>
        <v/>
      </c>
      <c r="O2310" s="135" t="str">
        <f t="shared" si="457"/>
        <v/>
      </c>
      <c r="P2310" s="186" t="str">
        <f t="shared" si="458"/>
        <v>OK</v>
      </c>
      <c r="Q2310" s="187" t="str">
        <f t="shared" si="459"/>
        <v/>
      </c>
      <c r="R2310" s="150"/>
      <c r="S2310" s="187" t="str">
        <f t="shared" si="460"/>
        <v/>
      </c>
      <c r="T2310" s="136" t="str">
        <f t="shared" si="461"/>
        <v>Le Zebra</v>
      </c>
      <c r="U2310" s="137" t="str">
        <f>IF(P2310="","",IF(N2310=1,"",IF(Q2310="","",IF(Q2310&lt;=100,100,IF(Table1[[#This Row],[Day]]="Wed",100,200)))))</f>
        <v/>
      </c>
      <c r="V2310" s="137" t="str">
        <f t="shared" si="462"/>
        <v/>
      </c>
      <c r="W2310" s="137" t="str">
        <f t="shared" si="463"/>
        <v/>
      </c>
      <c r="X2310" s="133">
        <f>100</f>
        <v>100</v>
      </c>
      <c r="Y2310" s="133" t="str">
        <f t="shared" si="464"/>
        <v/>
      </c>
      <c r="Z2310" s="133">
        <f t="shared" si="465"/>
        <v>-100</v>
      </c>
      <c r="AA2310" s="134" t="str">
        <f>TEXT(Table1[[#This Row],[Date]],"DDD")</f>
        <v>Sat</v>
      </c>
      <c r="AB2310" s="133" t="str">
        <f>IF(OR(G2310="Doomben",G2310="Eagle Farm"),"Q",IF(AND(Q2310&gt;1,Q2310&lt;55,Table1[[#This Row],[Source]]="Nat"),"Nat OK",IF(AND(Table1[[#This Row],[Source]]&lt;&gt;"Nat",Q2310&lt;55),"Poor &lt;55",IF(OR(G2310="Randwick",G2310="Flemington",G2310="Caulfield",G2310="Sandown Lake",G2310="Sandown Hill"),"Best","ave"))))</f>
        <v>Best</v>
      </c>
      <c r="AC2310" s="133" t="str">
        <f>IF(Q2310="","",IF(AB2310="Poor &lt;55",$AC$2*0.2%,IF(AND(AB2310="Q",AA2310&lt;&gt;"Wed"),$AC$2*0.4%,IF(AND(AB2310="Q",AA2310="Wed"),$AC$2*0.5%,IF(AND(AB2310="Ave",U2310=100),$AC$2*0.5%,IF(AND(AB2310="ave",U2310="",N2310=1,AG2310="Bush"),$AC$2*1%,IF(AND(AB2310="ave",U2310="",Q2310&gt;100),$AC$2*1.3%,IF(AND(AB2310="ave",U2310=""),$AC$2*1.2%,IF(AND(AB2310="Ave",U2310=200),$AC$2*1%,IF(AND(AB2310="Best",U2310=200),$AC$2*1.5%,IF(AND(AB2310="Best",U2310="",K2310&lt;&gt;"Pro Syd"),$AC$2*0.5%,IF(AND(AB2310="Best",U2310=""),$AC$2*1%,IF(AND(AB2310="Best",U2310=100,Table1[[#This Row],[State]]="NSW"),$AC$2*0.4%,IF(AND(AB2310="Best",U2310=100),$AC$2*1%,IF(Table1[[#This Row],[Adj]]="Nat OK",$AC$2*0.5%,"xxx")))))))))))))))</f>
        <v/>
      </c>
      <c r="AD2310" s="133" t="str">
        <f t="shared" si="466"/>
        <v/>
      </c>
      <c r="AE2310" s="133" t="str">
        <f t="shared" si="467"/>
        <v/>
      </c>
      <c r="AF2310" s="133" t="str">
        <f>VLOOKUP(Table1[[#This Row],[Track]],$F$2672:$H$2715,2,FALSE)</f>
        <v>Vic</v>
      </c>
      <c r="AG2310" s="133" t="str">
        <f>VLOOKUP(Table1[[#This Row],[Track]],$F$2672:$H$2715,3,FALSE)</f>
        <v>-</v>
      </c>
      <c r="AH2310" s="133" t="str">
        <f>IF(Table1[[#This Row],[Date]]&lt;$AH$2,"",IF(Table1[[#This Row],[Date]]&lt;$AH$3,"Edge","Elite Combo"))</f>
        <v/>
      </c>
      <c r="AI2310" s="218">
        <f>Table1[[#This Row],[Time]]</f>
        <v>0.65277777777777779</v>
      </c>
      <c r="AJ2310" s="219" t="str">
        <f>Table1[[#This Row],[Track]]</f>
        <v>Sandown Lake</v>
      </c>
      <c r="AK2310" s="216">
        <f>Table1[[#This Row],[Race ]]</f>
        <v>7</v>
      </c>
      <c r="AL2310" s="219">
        <f>Table1[[#This Row],[TAB]]</f>
        <v>5</v>
      </c>
      <c r="AM2310" s="219" t="str">
        <f>Table1[[#This Row],[Selection]]</f>
        <v>Le Zebra</v>
      </c>
      <c r="AN2310" s="220" t="str">
        <f>Table1[[#This Row],[Sources]]</f>
        <v/>
      </c>
      <c r="AO2310" s="219" t="str">
        <f>Table1[[#This Row],[Scale Bet]]</f>
        <v/>
      </c>
    </row>
    <row r="2311" spans="5:41" ht="16.5" customHeight="1" x14ac:dyDescent="0.25">
      <c r="E2311" s="185">
        <v>45682</v>
      </c>
      <c r="F2311" s="35">
        <v>0.67708333333333337</v>
      </c>
      <c r="G2311" s="36" t="s">
        <v>176</v>
      </c>
      <c r="H2311" s="36">
        <v>8</v>
      </c>
      <c r="I2311" s="36">
        <v>2</v>
      </c>
      <c r="J2311" s="36" t="s">
        <v>183</v>
      </c>
      <c r="K2311" s="36" t="s">
        <v>1</v>
      </c>
      <c r="L2311" s="165">
        <v>12</v>
      </c>
      <c r="M2311" s="134">
        <f t="shared" ref="M2311:M2374" si="468">IF(AND(J2311=J2310,E2311=E2310),"",IF(AND(E2311=E2314,J2311=J2314),L2311+L2312+L2313+L2314,IF(AND(E2311=E2313,J2311=J2313),L2311+L2312+L2313,IF(AND(E2311=E2312,J2311=J2312),L2311+L2312,L2311))))</f>
        <v>12</v>
      </c>
      <c r="N2311" s="36">
        <f t="shared" ref="N2311:N2374" si="469">IF(M2311=L2311,1,IF(M2311="","",IF(AND(E2311=E2314,J2311=J2314),4,IF(AND(E2311=E2313,J2311=J2313),3,IF(AND(E2311=E2312,J2311=J2312),2,"XXX")))))</f>
        <v>1</v>
      </c>
      <c r="O2311" s="135" t="str">
        <f t="shared" ref="O2311:O2374" si="470">IF(N2311="","",IF(N2311=4,K2311&amp;"-"&amp;L2311&amp;"/"&amp;K2312&amp;"-"&amp;L2312&amp;"/"&amp;K2313&amp;"-"&amp;L2313&amp;"/"&amp;K2314&amp;"-"&amp;L2314,IF(N2311=3,K2311&amp;"-"&amp;L2311&amp;"/"&amp;K2312&amp;"-"&amp;L2312&amp;"/"&amp;K2313&amp;"-"&amp;L2313,IF(N2311=2,K2311&amp;"-"&amp;L2311&amp;"/"&amp;K2312&amp;"-"&amp;L2312,IF(N2311=1,K2311&amp;"-"&amp;L2311,"""""xxx")))))</f>
        <v>E4-12</v>
      </c>
      <c r="P2311" s="186" t="str">
        <f t="shared" ref="P2311:P2374" si="471">IF(OR(G2311="Randwick",G2311="Rosehill",G2311="Flemington",G2311="Caulfield",G2311="Sandown Lake",G2311="Sandown Hill",G2311="Moonee Valley"),"OK","")</f>
        <v>OK</v>
      </c>
      <c r="Q2311" s="187">
        <f t="shared" ref="Q2311:Q2374" si="472">IF(M2311="","",(M2311*($Q$1/1000)/$R$1)*$Q$2)</f>
        <v>48</v>
      </c>
      <c r="R2311" s="150"/>
      <c r="S2311" s="187" t="str">
        <f t="shared" ref="S2311:S2374" si="473">IF(Q2311="","",IF(R2311="","",R2311*Q2311))</f>
        <v/>
      </c>
      <c r="T2311" s="136" t="str">
        <f t="shared" ref="T2311:T2374" si="474">TRIM(PROPER(J2311))</f>
        <v>Aztec Ruler</v>
      </c>
      <c r="U2311" s="137" t="str">
        <f>IF(P2311="","",IF(N2311=1,"",IF(Q2311="","",IF(Q2311&lt;=100,100,IF(Table1[[#This Row],[Day]]="Wed",100,200)))))</f>
        <v/>
      </c>
      <c r="V2311" s="137" t="str">
        <f t="shared" ref="V2311:V2374" si="475">IF(U2311="","",IF(R2311="","",U2311*R2311))</f>
        <v/>
      </c>
      <c r="W2311" s="137" t="str">
        <f t="shared" ref="W2311:W2374" si="476">IF(U2311="","",IF(V2311="",U2311*-1,V2311-U2311))</f>
        <v/>
      </c>
      <c r="X2311" s="133">
        <f>100</f>
        <v>100</v>
      </c>
      <c r="Y2311" s="133" t="str">
        <f t="shared" ref="Y2311:Y2374" si="477">IF(R2311="","",X2311*R2311)</f>
        <v/>
      </c>
      <c r="Z2311" s="133">
        <f t="shared" ref="Z2311:Z2374" si="478">IF(Y2311="",X2311*-1,Y2311-X2310)</f>
        <v>-100</v>
      </c>
      <c r="AA2311" s="134" t="str">
        <f>TEXT(Table1[[#This Row],[Date]],"DDD")</f>
        <v>Sat</v>
      </c>
      <c r="AB2311" s="133" t="str">
        <f>IF(OR(G2311="Doomben",G2311="Eagle Farm"),"Q",IF(AND(Q2311&gt;1,Q2311&lt;55,Table1[[#This Row],[Source]]="Nat"),"Nat OK",IF(AND(Table1[[#This Row],[Source]]&lt;&gt;"Nat",Q2311&lt;55),"Poor &lt;55",IF(OR(G2311="Randwick",G2311="Flemington",G2311="Caulfield",G2311="Sandown Lake",G2311="Sandown Hill"),"Best","ave"))))</f>
        <v>Poor &lt;55</v>
      </c>
      <c r="AC2311" s="133">
        <f>IF(Q2311="","",IF(AB2311="Poor &lt;55",$AC$2*0.2%,IF(AND(AB2311="Q",AA2311&lt;&gt;"Wed"),$AC$2*0.4%,IF(AND(AB2311="Q",AA2311="Wed"),$AC$2*0.5%,IF(AND(AB2311="Ave",U2311=100),$AC$2*0.5%,IF(AND(AB2311="ave",U2311="",N2311=1,AG2311="Bush"),$AC$2*1%,IF(AND(AB2311="ave",U2311="",Q2311&gt;100),$AC$2*1.3%,IF(AND(AB2311="ave",U2311=""),$AC$2*1.2%,IF(AND(AB2311="Ave",U2311=200),$AC$2*1%,IF(AND(AB2311="Best",U2311=200),$AC$2*1.5%,IF(AND(AB2311="Best",U2311="",K2311&lt;&gt;"Pro Syd"),$AC$2*0.5%,IF(AND(AB2311="Best",U2311=""),$AC$2*1%,IF(AND(AB2311="Best",U2311=100,Table1[[#This Row],[State]]="NSW"),$AC$2*0.4%,IF(AND(AB2311="Best",U2311=100),$AC$2*1%,IF(Table1[[#This Row],[Adj]]="Nat OK",$AC$2*0.5%,"xxx")))))))))))))))</f>
        <v>20</v>
      </c>
      <c r="AD2311" s="133" t="str">
        <f t="shared" ref="AD2311:AD2374" si="479">IF(AC2311="","",IF(R2311="","",AC2311*R2311))</f>
        <v/>
      </c>
      <c r="AE2311" s="133">
        <f t="shared" ref="AE2311:AE2374" si="480">IF(AC2311="","",IF(AD2311="",AC2311*-1,AD2311-AC2311))</f>
        <v>-20</v>
      </c>
      <c r="AF2311" s="133" t="str">
        <f>VLOOKUP(Table1[[#This Row],[Track]],$F$2672:$H$2715,2,FALSE)</f>
        <v>Vic</v>
      </c>
      <c r="AG2311" s="133" t="str">
        <f>VLOOKUP(Table1[[#This Row],[Track]],$F$2672:$H$2715,3,FALSE)</f>
        <v>-</v>
      </c>
      <c r="AH2311" s="133" t="str">
        <f>IF(Table1[[#This Row],[Date]]&lt;$AH$2,"",IF(Table1[[#This Row],[Date]]&lt;$AH$3,"Edge","Elite Combo"))</f>
        <v/>
      </c>
      <c r="AI2311" s="218">
        <f>Table1[[#This Row],[Time]]</f>
        <v>0.67708333333333337</v>
      </c>
      <c r="AJ2311" s="219" t="str">
        <f>Table1[[#This Row],[Track]]</f>
        <v>Sandown Lake</v>
      </c>
      <c r="AK2311" s="216">
        <f>Table1[[#This Row],[Race ]]</f>
        <v>8</v>
      </c>
      <c r="AL2311" s="219">
        <f>Table1[[#This Row],[TAB]]</f>
        <v>2</v>
      </c>
      <c r="AM2311" s="219" t="str">
        <f>Table1[[#This Row],[Selection]]</f>
        <v>Aztec Ruler</v>
      </c>
      <c r="AN2311" s="220" t="str">
        <f>Table1[[#This Row],[Sources]]</f>
        <v>E4-12</v>
      </c>
      <c r="AO2311" s="219">
        <f>Table1[[#This Row],[Scale Bet]]</f>
        <v>20</v>
      </c>
    </row>
    <row r="2312" spans="5:41" ht="16.5" customHeight="1" x14ac:dyDescent="0.25">
      <c r="E2312" s="185">
        <v>45682</v>
      </c>
      <c r="F2312" s="35">
        <v>0.67708333333333337</v>
      </c>
      <c r="G2312" s="36" t="s">
        <v>176</v>
      </c>
      <c r="H2312" s="36">
        <v>8</v>
      </c>
      <c r="I2312" s="36">
        <v>4</v>
      </c>
      <c r="J2312" s="36" t="s">
        <v>175</v>
      </c>
      <c r="K2312" s="36" t="s">
        <v>1</v>
      </c>
      <c r="L2312" s="165">
        <v>10</v>
      </c>
      <c r="M2312" s="134">
        <f t="shared" si="468"/>
        <v>48</v>
      </c>
      <c r="N2312" s="36">
        <f t="shared" si="469"/>
        <v>4</v>
      </c>
      <c r="O2312" s="135" t="str">
        <f t="shared" si="470"/>
        <v>E4-10/Edge-12/Nat-13/Pro Mel-13</v>
      </c>
      <c r="P2312" s="186" t="str">
        <f t="shared" si="471"/>
        <v>OK</v>
      </c>
      <c r="Q2312" s="187">
        <f t="shared" si="472"/>
        <v>192</v>
      </c>
      <c r="R2312" s="150"/>
      <c r="S2312" s="187" t="str">
        <f t="shared" si="473"/>
        <v/>
      </c>
      <c r="T2312" s="136" t="str">
        <f t="shared" si="474"/>
        <v>Chorlton Lane</v>
      </c>
      <c r="U2312" s="137">
        <f>IF(P2312="","",IF(N2312=1,"",IF(Q2312="","",IF(Q2312&lt;=100,100,IF(Table1[[#This Row],[Day]]="Wed",100,200)))))</f>
        <v>200</v>
      </c>
      <c r="V2312" s="137" t="str">
        <f t="shared" si="475"/>
        <v/>
      </c>
      <c r="W2312" s="137">
        <f t="shared" si="476"/>
        <v>-200</v>
      </c>
      <c r="X2312" s="133">
        <f>100</f>
        <v>100</v>
      </c>
      <c r="Y2312" s="133" t="str">
        <f t="shared" si="477"/>
        <v/>
      </c>
      <c r="Z2312" s="133">
        <f t="shared" si="478"/>
        <v>-100</v>
      </c>
      <c r="AA2312" s="134" t="str">
        <f>TEXT(Table1[[#This Row],[Date]],"DDD")</f>
        <v>Sat</v>
      </c>
      <c r="AB2312" s="133" t="str">
        <f>IF(OR(G2312="Doomben",G2312="Eagle Farm"),"Q",IF(AND(Q2312&gt;1,Q2312&lt;55,Table1[[#This Row],[Source]]="Nat"),"Nat OK",IF(AND(Table1[[#This Row],[Source]]&lt;&gt;"Nat",Q2312&lt;55),"Poor &lt;55",IF(OR(G2312="Randwick",G2312="Flemington",G2312="Caulfield",G2312="Sandown Lake",G2312="Sandown Hill"),"Best","ave"))))</f>
        <v>Best</v>
      </c>
      <c r="AC2312" s="133">
        <f>IF(Q2312="","",IF(AB2312="Poor &lt;55",$AC$2*0.2%,IF(AND(AB2312="Q",AA2312&lt;&gt;"Wed"),$AC$2*0.4%,IF(AND(AB2312="Q",AA2312="Wed"),$AC$2*0.5%,IF(AND(AB2312="Ave",U2312=100),$AC$2*0.5%,IF(AND(AB2312="ave",U2312="",N2312=1,AG2312="Bush"),$AC$2*1%,IF(AND(AB2312="ave",U2312="",Q2312&gt;100),$AC$2*1.3%,IF(AND(AB2312="ave",U2312=""),$AC$2*1.2%,IF(AND(AB2312="Ave",U2312=200),$AC$2*1%,IF(AND(AB2312="Best",U2312=200),$AC$2*1.5%,IF(AND(AB2312="Best",U2312="",K2312&lt;&gt;"Pro Syd"),$AC$2*0.5%,IF(AND(AB2312="Best",U2312=""),$AC$2*1%,IF(AND(AB2312="Best",U2312=100,Table1[[#This Row],[State]]="NSW"),$AC$2*0.4%,IF(AND(AB2312="Best",U2312=100),$AC$2*1%,IF(Table1[[#This Row],[Adj]]="Nat OK",$AC$2*0.5%,"xxx")))))))))))))))</f>
        <v>150</v>
      </c>
      <c r="AD2312" s="133" t="str">
        <f t="shared" si="479"/>
        <v/>
      </c>
      <c r="AE2312" s="133">
        <f t="shared" si="480"/>
        <v>-150</v>
      </c>
      <c r="AF2312" s="133" t="str">
        <f>VLOOKUP(Table1[[#This Row],[Track]],$F$2672:$H$2715,2,FALSE)</f>
        <v>Vic</v>
      </c>
      <c r="AG2312" s="133" t="str">
        <f>VLOOKUP(Table1[[#This Row],[Track]],$F$2672:$H$2715,3,FALSE)</f>
        <v>-</v>
      </c>
      <c r="AH2312" s="133" t="str">
        <f>IF(Table1[[#This Row],[Date]]&lt;$AH$2,"",IF(Table1[[#This Row],[Date]]&lt;$AH$3,"Edge","Elite Combo"))</f>
        <v/>
      </c>
      <c r="AI2312" s="218">
        <f>Table1[[#This Row],[Time]]</f>
        <v>0.67708333333333337</v>
      </c>
      <c r="AJ2312" s="219" t="str">
        <f>Table1[[#This Row],[Track]]</f>
        <v>Sandown Lake</v>
      </c>
      <c r="AK2312" s="216">
        <f>Table1[[#This Row],[Race ]]</f>
        <v>8</v>
      </c>
      <c r="AL2312" s="219">
        <f>Table1[[#This Row],[TAB]]</f>
        <v>4</v>
      </c>
      <c r="AM2312" s="219" t="str">
        <f>Table1[[#This Row],[Selection]]</f>
        <v>Chorlton Lane</v>
      </c>
      <c r="AN2312" s="220" t="str">
        <f>Table1[[#This Row],[Sources]]</f>
        <v>E4-10/Edge-12/Nat-13/Pro Mel-13</v>
      </c>
      <c r="AO2312" s="219">
        <f>Table1[[#This Row],[Scale Bet]]</f>
        <v>150</v>
      </c>
    </row>
    <row r="2313" spans="5:41" ht="16.5" customHeight="1" x14ac:dyDescent="0.25">
      <c r="E2313" s="185">
        <v>45682</v>
      </c>
      <c r="F2313" s="35">
        <v>0.67708333333333337</v>
      </c>
      <c r="G2313" s="36" t="s">
        <v>176</v>
      </c>
      <c r="H2313" s="36">
        <v>8</v>
      </c>
      <c r="I2313" s="36">
        <v>4</v>
      </c>
      <c r="J2313" s="36" t="s">
        <v>175</v>
      </c>
      <c r="K2313" s="36" t="s">
        <v>40</v>
      </c>
      <c r="L2313" s="165">
        <v>12</v>
      </c>
      <c r="M2313" s="134" t="str">
        <f t="shared" si="468"/>
        <v/>
      </c>
      <c r="N2313" s="36" t="str">
        <f t="shared" si="469"/>
        <v/>
      </c>
      <c r="O2313" s="135" t="str">
        <f t="shared" si="470"/>
        <v/>
      </c>
      <c r="P2313" s="186" t="str">
        <f t="shared" si="471"/>
        <v>OK</v>
      </c>
      <c r="Q2313" s="187" t="str">
        <f t="shared" si="472"/>
        <v/>
      </c>
      <c r="R2313" s="150"/>
      <c r="S2313" s="187" t="str">
        <f t="shared" si="473"/>
        <v/>
      </c>
      <c r="T2313" s="136" t="str">
        <f t="shared" si="474"/>
        <v>Chorlton Lane</v>
      </c>
      <c r="U2313" s="137" t="str">
        <f>IF(P2313="","",IF(N2313=1,"",IF(Q2313="","",IF(Q2313&lt;=100,100,IF(Table1[[#This Row],[Day]]="Wed",100,200)))))</f>
        <v/>
      </c>
      <c r="V2313" s="137" t="str">
        <f t="shared" si="475"/>
        <v/>
      </c>
      <c r="W2313" s="137" t="str">
        <f t="shared" si="476"/>
        <v/>
      </c>
      <c r="X2313" s="133">
        <f>100</f>
        <v>100</v>
      </c>
      <c r="Y2313" s="133" t="str">
        <f t="shared" si="477"/>
        <v/>
      </c>
      <c r="Z2313" s="133">
        <f t="shared" si="478"/>
        <v>-100</v>
      </c>
      <c r="AA2313" s="134" t="str">
        <f>TEXT(Table1[[#This Row],[Date]],"DDD")</f>
        <v>Sat</v>
      </c>
      <c r="AB2313" s="133" t="str">
        <f>IF(OR(G2313="Doomben",G2313="Eagle Farm"),"Q",IF(AND(Q2313&gt;1,Q2313&lt;55,Table1[[#This Row],[Source]]="Nat"),"Nat OK",IF(AND(Table1[[#This Row],[Source]]&lt;&gt;"Nat",Q2313&lt;55),"Poor &lt;55",IF(OR(G2313="Randwick",G2313="Flemington",G2313="Caulfield",G2313="Sandown Lake",G2313="Sandown Hill"),"Best","ave"))))</f>
        <v>Best</v>
      </c>
      <c r="AC2313" s="133" t="str">
        <f>IF(Q2313="","",IF(AB2313="Poor &lt;55",$AC$2*0.2%,IF(AND(AB2313="Q",AA2313&lt;&gt;"Wed"),$AC$2*0.4%,IF(AND(AB2313="Q",AA2313="Wed"),$AC$2*0.5%,IF(AND(AB2313="Ave",U2313=100),$AC$2*0.5%,IF(AND(AB2313="ave",U2313="",N2313=1,AG2313="Bush"),$AC$2*1%,IF(AND(AB2313="ave",U2313="",Q2313&gt;100),$AC$2*1.3%,IF(AND(AB2313="ave",U2313=""),$AC$2*1.2%,IF(AND(AB2313="Ave",U2313=200),$AC$2*1%,IF(AND(AB2313="Best",U2313=200),$AC$2*1.5%,IF(AND(AB2313="Best",U2313="",K2313&lt;&gt;"Pro Syd"),$AC$2*0.5%,IF(AND(AB2313="Best",U2313=""),$AC$2*1%,IF(AND(AB2313="Best",U2313=100,Table1[[#This Row],[State]]="NSW"),$AC$2*0.4%,IF(AND(AB2313="Best",U2313=100),$AC$2*1%,IF(Table1[[#This Row],[Adj]]="Nat OK",$AC$2*0.5%,"xxx")))))))))))))))</f>
        <v/>
      </c>
      <c r="AD2313" s="133" t="str">
        <f t="shared" si="479"/>
        <v/>
      </c>
      <c r="AE2313" s="133" t="str">
        <f t="shared" si="480"/>
        <v/>
      </c>
      <c r="AF2313" s="133" t="str">
        <f>VLOOKUP(Table1[[#This Row],[Track]],$F$2672:$H$2715,2,FALSE)</f>
        <v>Vic</v>
      </c>
      <c r="AG2313" s="133" t="str">
        <f>VLOOKUP(Table1[[#This Row],[Track]],$F$2672:$H$2715,3,FALSE)</f>
        <v>-</v>
      </c>
      <c r="AH2313" s="133" t="str">
        <f>IF(Table1[[#This Row],[Date]]&lt;$AH$2,"",IF(Table1[[#This Row],[Date]]&lt;$AH$3,"Edge","Elite Combo"))</f>
        <v/>
      </c>
      <c r="AI2313" s="218">
        <f>Table1[[#This Row],[Time]]</f>
        <v>0.67708333333333337</v>
      </c>
      <c r="AJ2313" s="219" t="str">
        <f>Table1[[#This Row],[Track]]</f>
        <v>Sandown Lake</v>
      </c>
      <c r="AK2313" s="216">
        <f>Table1[[#This Row],[Race ]]</f>
        <v>8</v>
      </c>
      <c r="AL2313" s="219">
        <f>Table1[[#This Row],[TAB]]</f>
        <v>4</v>
      </c>
      <c r="AM2313" s="219" t="str">
        <f>Table1[[#This Row],[Selection]]</f>
        <v>Chorlton Lane</v>
      </c>
      <c r="AN2313" s="220" t="str">
        <f>Table1[[#This Row],[Sources]]</f>
        <v/>
      </c>
      <c r="AO2313" s="219" t="str">
        <f>Table1[[#This Row],[Scale Bet]]</f>
        <v/>
      </c>
    </row>
    <row r="2314" spans="5:41" ht="16.5" customHeight="1" x14ac:dyDescent="0.25">
      <c r="E2314" s="185">
        <v>45682</v>
      </c>
      <c r="F2314" s="35">
        <v>0.67708333333333337</v>
      </c>
      <c r="G2314" s="36" t="s">
        <v>176</v>
      </c>
      <c r="H2314" s="36">
        <v>8</v>
      </c>
      <c r="I2314" s="36">
        <v>4</v>
      </c>
      <c r="J2314" s="36" t="s">
        <v>175</v>
      </c>
      <c r="K2314" s="36" t="s">
        <v>13</v>
      </c>
      <c r="L2314" s="165">
        <v>13</v>
      </c>
      <c r="M2314" s="134" t="str">
        <f t="shared" si="468"/>
        <v/>
      </c>
      <c r="N2314" s="36" t="str">
        <f t="shared" si="469"/>
        <v/>
      </c>
      <c r="O2314" s="135" t="str">
        <f t="shared" si="470"/>
        <v/>
      </c>
      <c r="P2314" s="186" t="str">
        <f t="shared" si="471"/>
        <v>OK</v>
      </c>
      <c r="Q2314" s="187" t="str">
        <f t="shared" si="472"/>
        <v/>
      </c>
      <c r="R2314" s="150"/>
      <c r="S2314" s="187" t="str">
        <f t="shared" si="473"/>
        <v/>
      </c>
      <c r="T2314" s="136" t="str">
        <f t="shared" si="474"/>
        <v>Chorlton Lane</v>
      </c>
      <c r="U2314" s="137" t="str">
        <f>IF(P2314="","",IF(N2314=1,"",IF(Q2314="","",IF(Q2314&lt;=100,100,IF(Table1[[#This Row],[Day]]="Wed",100,200)))))</f>
        <v/>
      </c>
      <c r="V2314" s="137" t="str">
        <f t="shared" si="475"/>
        <v/>
      </c>
      <c r="W2314" s="137" t="str">
        <f t="shared" si="476"/>
        <v/>
      </c>
      <c r="X2314" s="133">
        <f>100</f>
        <v>100</v>
      </c>
      <c r="Y2314" s="133" t="str">
        <f t="shared" si="477"/>
        <v/>
      </c>
      <c r="Z2314" s="133">
        <f t="shared" si="478"/>
        <v>-100</v>
      </c>
      <c r="AA2314" s="134" t="str">
        <f>TEXT(Table1[[#This Row],[Date]],"DDD")</f>
        <v>Sat</v>
      </c>
      <c r="AB2314" s="133" t="str">
        <f>IF(OR(G2314="Doomben",G2314="Eagle Farm"),"Q",IF(AND(Q2314&gt;1,Q2314&lt;55,Table1[[#This Row],[Source]]="Nat"),"Nat OK",IF(AND(Table1[[#This Row],[Source]]&lt;&gt;"Nat",Q2314&lt;55),"Poor &lt;55",IF(OR(G2314="Randwick",G2314="Flemington",G2314="Caulfield",G2314="Sandown Lake",G2314="Sandown Hill"),"Best","ave"))))</f>
        <v>Best</v>
      </c>
      <c r="AC2314" s="133" t="str">
        <f>IF(Q2314="","",IF(AB2314="Poor &lt;55",$AC$2*0.2%,IF(AND(AB2314="Q",AA2314&lt;&gt;"Wed"),$AC$2*0.4%,IF(AND(AB2314="Q",AA2314="Wed"),$AC$2*0.5%,IF(AND(AB2314="Ave",U2314=100),$AC$2*0.5%,IF(AND(AB2314="ave",U2314="",N2314=1,AG2314="Bush"),$AC$2*1%,IF(AND(AB2314="ave",U2314="",Q2314&gt;100),$AC$2*1.3%,IF(AND(AB2314="ave",U2314=""),$AC$2*1.2%,IF(AND(AB2314="Ave",U2314=200),$AC$2*1%,IF(AND(AB2314="Best",U2314=200),$AC$2*1.5%,IF(AND(AB2314="Best",U2314="",K2314&lt;&gt;"Pro Syd"),$AC$2*0.5%,IF(AND(AB2314="Best",U2314=""),$AC$2*1%,IF(AND(AB2314="Best",U2314=100,Table1[[#This Row],[State]]="NSW"),$AC$2*0.4%,IF(AND(AB2314="Best",U2314=100),$AC$2*1%,IF(Table1[[#This Row],[Adj]]="Nat OK",$AC$2*0.5%,"xxx")))))))))))))))</f>
        <v/>
      </c>
      <c r="AD2314" s="133" t="str">
        <f t="shared" si="479"/>
        <v/>
      </c>
      <c r="AE2314" s="133" t="str">
        <f t="shared" si="480"/>
        <v/>
      </c>
      <c r="AF2314" s="133" t="str">
        <f>VLOOKUP(Table1[[#This Row],[Track]],$F$2672:$H$2715,2,FALSE)</f>
        <v>Vic</v>
      </c>
      <c r="AG2314" s="133" t="str">
        <f>VLOOKUP(Table1[[#This Row],[Track]],$F$2672:$H$2715,3,FALSE)</f>
        <v>-</v>
      </c>
      <c r="AH2314" s="133" t="str">
        <f>IF(Table1[[#This Row],[Date]]&lt;$AH$2,"",IF(Table1[[#This Row],[Date]]&lt;$AH$3,"Edge","Elite Combo"))</f>
        <v/>
      </c>
      <c r="AI2314" s="218">
        <f>Table1[[#This Row],[Time]]</f>
        <v>0.67708333333333337</v>
      </c>
      <c r="AJ2314" s="219" t="str">
        <f>Table1[[#This Row],[Track]]</f>
        <v>Sandown Lake</v>
      </c>
      <c r="AK2314" s="216">
        <f>Table1[[#This Row],[Race ]]</f>
        <v>8</v>
      </c>
      <c r="AL2314" s="219">
        <f>Table1[[#This Row],[TAB]]</f>
        <v>4</v>
      </c>
      <c r="AM2314" s="219" t="str">
        <f>Table1[[#This Row],[Selection]]</f>
        <v>Chorlton Lane</v>
      </c>
      <c r="AN2314" s="220" t="str">
        <f>Table1[[#This Row],[Sources]]</f>
        <v/>
      </c>
      <c r="AO2314" s="219" t="str">
        <f>Table1[[#This Row],[Scale Bet]]</f>
        <v/>
      </c>
    </row>
    <row r="2315" spans="5:41" ht="16.5" customHeight="1" x14ac:dyDescent="0.25">
      <c r="E2315" s="185">
        <v>45682</v>
      </c>
      <c r="F2315" s="35">
        <v>0.67708333333333337</v>
      </c>
      <c r="G2315" s="36" t="s">
        <v>176</v>
      </c>
      <c r="H2315" s="36">
        <v>8</v>
      </c>
      <c r="I2315" s="36">
        <v>4</v>
      </c>
      <c r="J2315" s="36" t="s">
        <v>175</v>
      </c>
      <c r="K2315" s="36" t="s">
        <v>18</v>
      </c>
      <c r="L2315" s="165">
        <v>13</v>
      </c>
      <c r="M2315" s="134" t="str">
        <f t="shared" si="468"/>
        <v/>
      </c>
      <c r="N2315" s="36" t="str">
        <f t="shared" si="469"/>
        <v/>
      </c>
      <c r="O2315" s="135" t="str">
        <f t="shared" si="470"/>
        <v/>
      </c>
      <c r="P2315" s="186" t="str">
        <f t="shared" si="471"/>
        <v>OK</v>
      </c>
      <c r="Q2315" s="187" t="str">
        <f t="shared" si="472"/>
        <v/>
      </c>
      <c r="R2315" s="150"/>
      <c r="S2315" s="187" t="str">
        <f t="shared" si="473"/>
        <v/>
      </c>
      <c r="T2315" s="136" t="str">
        <f t="shared" si="474"/>
        <v>Chorlton Lane</v>
      </c>
      <c r="U2315" s="137" t="str">
        <f>IF(P2315="","",IF(N2315=1,"",IF(Q2315="","",IF(Q2315&lt;=100,100,IF(Table1[[#This Row],[Day]]="Wed",100,200)))))</f>
        <v/>
      </c>
      <c r="V2315" s="137" t="str">
        <f t="shared" si="475"/>
        <v/>
      </c>
      <c r="W2315" s="137" t="str">
        <f t="shared" si="476"/>
        <v/>
      </c>
      <c r="X2315" s="133">
        <f>100</f>
        <v>100</v>
      </c>
      <c r="Y2315" s="133" t="str">
        <f t="shared" si="477"/>
        <v/>
      </c>
      <c r="Z2315" s="133">
        <f t="shared" si="478"/>
        <v>-100</v>
      </c>
      <c r="AA2315" s="134" t="str">
        <f>TEXT(Table1[[#This Row],[Date]],"DDD")</f>
        <v>Sat</v>
      </c>
      <c r="AB2315" s="133" t="str">
        <f>IF(OR(G2315="Doomben",G2315="Eagle Farm"),"Q",IF(AND(Q2315&gt;1,Q2315&lt;55,Table1[[#This Row],[Source]]="Nat"),"Nat OK",IF(AND(Table1[[#This Row],[Source]]&lt;&gt;"Nat",Q2315&lt;55),"Poor &lt;55",IF(OR(G2315="Randwick",G2315="Flemington",G2315="Caulfield",G2315="Sandown Lake",G2315="Sandown Hill"),"Best","ave"))))</f>
        <v>Best</v>
      </c>
      <c r="AC2315" s="133" t="str">
        <f>IF(Q2315="","",IF(AB2315="Poor &lt;55",$AC$2*0.2%,IF(AND(AB2315="Q",AA2315&lt;&gt;"Wed"),$AC$2*0.4%,IF(AND(AB2315="Q",AA2315="Wed"),$AC$2*0.5%,IF(AND(AB2315="Ave",U2315=100),$AC$2*0.5%,IF(AND(AB2315="ave",U2315="",N2315=1,AG2315="Bush"),$AC$2*1%,IF(AND(AB2315="ave",U2315="",Q2315&gt;100),$AC$2*1.3%,IF(AND(AB2315="ave",U2315=""),$AC$2*1.2%,IF(AND(AB2315="Ave",U2315=200),$AC$2*1%,IF(AND(AB2315="Best",U2315=200),$AC$2*1.5%,IF(AND(AB2315="Best",U2315="",K2315&lt;&gt;"Pro Syd"),$AC$2*0.5%,IF(AND(AB2315="Best",U2315=""),$AC$2*1%,IF(AND(AB2315="Best",U2315=100,Table1[[#This Row],[State]]="NSW"),$AC$2*0.4%,IF(AND(AB2315="Best",U2315=100),$AC$2*1%,IF(Table1[[#This Row],[Adj]]="Nat OK",$AC$2*0.5%,"xxx")))))))))))))))</f>
        <v/>
      </c>
      <c r="AD2315" s="133" t="str">
        <f t="shared" si="479"/>
        <v/>
      </c>
      <c r="AE2315" s="133" t="str">
        <f t="shared" si="480"/>
        <v/>
      </c>
      <c r="AF2315" s="133" t="str">
        <f>VLOOKUP(Table1[[#This Row],[Track]],$F$2672:$H$2715,2,FALSE)</f>
        <v>Vic</v>
      </c>
      <c r="AG2315" s="133" t="str">
        <f>VLOOKUP(Table1[[#This Row],[Track]],$F$2672:$H$2715,3,FALSE)</f>
        <v>-</v>
      </c>
      <c r="AH2315" s="133" t="str">
        <f>IF(Table1[[#This Row],[Date]]&lt;$AH$2,"",IF(Table1[[#This Row],[Date]]&lt;$AH$3,"Edge","Elite Combo"))</f>
        <v/>
      </c>
      <c r="AI2315" s="218">
        <f>Table1[[#This Row],[Time]]</f>
        <v>0.67708333333333337</v>
      </c>
      <c r="AJ2315" s="219" t="str">
        <f>Table1[[#This Row],[Track]]</f>
        <v>Sandown Lake</v>
      </c>
      <c r="AK2315" s="216">
        <f>Table1[[#This Row],[Race ]]</f>
        <v>8</v>
      </c>
      <c r="AL2315" s="219">
        <f>Table1[[#This Row],[TAB]]</f>
        <v>4</v>
      </c>
      <c r="AM2315" s="219" t="str">
        <f>Table1[[#This Row],[Selection]]</f>
        <v>Chorlton Lane</v>
      </c>
      <c r="AN2315" s="220" t="str">
        <f>Table1[[#This Row],[Sources]]</f>
        <v/>
      </c>
      <c r="AO2315" s="219" t="str">
        <f>Table1[[#This Row],[Scale Bet]]</f>
        <v/>
      </c>
    </row>
    <row r="2316" spans="5:41" ht="16.5" customHeight="1" x14ac:dyDescent="0.25">
      <c r="E2316" s="185">
        <v>45682</v>
      </c>
      <c r="F2316" s="35">
        <v>0.69097222222222221</v>
      </c>
      <c r="G2316" s="36" t="s">
        <v>22</v>
      </c>
      <c r="H2316" s="36">
        <v>7</v>
      </c>
      <c r="I2316" s="36">
        <v>12</v>
      </c>
      <c r="J2316" s="36" t="s">
        <v>182</v>
      </c>
      <c r="K2316" s="36" t="s">
        <v>60</v>
      </c>
      <c r="L2316" s="165">
        <v>10</v>
      </c>
      <c r="M2316" s="134">
        <f t="shared" si="468"/>
        <v>10</v>
      </c>
      <c r="N2316" s="36">
        <f t="shared" si="469"/>
        <v>1</v>
      </c>
      <c r="O2316" s="135" t="str">
        <f t="shared" si="470"/>
        <v>Pro Syd-10</v>
      </c>
      <c r="P2316" s="186" t="str">
        <f t="shared" si="471"/>
        <v>OK</v>
      </c>
      <c r="Q2316" s="187">
        <f t="shared" si="472"/>
        <v>40</v>
      </c>
      <c r="R2316" s="150"/>
      <c r="S2316" s="187" t="str">
        <f t="shared" si="473"/>
        <v/>
      </c>
      <c r="T2316" s="136" t="str">
        <f t="shared" si="474"/>
        <v>Husk</v>
      </c>
      <c r="U2316" s="137" t="str">
        <f>IF(P2316="","",IF(N2316=1,"",IF(Q2316="","",IF(Q2316&lt;=100,100,IF(Table1[[#This Row],[Day]]="Wed",100,200)))))</f>
        <v/>
      </c>
      <c r="V2316" s="137" t="str">
        <f t="shared" si="475"/>
        <v/>
      </c>
      <c r="W2316" s="137" t="str">
        <f t="shared" si="476"/>
        <v/>
      </c>
      <c r="X2316" s="133">
        <f>100</f>
        <v>100</v>
      </c>
      <c r="Y2316" s="133" t="str">
        <f t="shared" si="477"/>
        <v/>
      </c>
      <c r="Z2316" s="133">
        <f t="shared" si="478"/>
        <v>-100</v>
      </c>
      <c r="AA2316" s="134" t="str">
        <f>TEXT(Table1[[#This Row],[Date]],"DDD")</f>
        <v>Sat</v>
      </c>
      <c r="AB2316" s="133" t="str">
        <f>IF(OR(G2316="Doomben",G2316="Eagle Farm"),"Q",IF(AND(Q2316&gt;1,Q2316&lt;55,Table1[[#This Row],[Source]]="Nat"),"Nat OK",IF(AND(Table1[[#This Row],[Source]]&lt;&gt;"Nat",Q2316&lt;55),"Poor &lt;55",IF(OR(G2316="Randwick",G2316="Flemington",G2316="Caulfield",G2316="Sandown Lake",G2316="Sandown Hill"),"Best","ave"))))</f>
        <v>Poor &lt;55</v>
      </c>
      <c r="AC2316" s="133">
        <f>IF(Q2316="","",IF(AB2316="Poor &lt;55",$AC$2*0.2%,IF(AND(AB2316="Q",AA2316&lt;&gt;"Wed"),$AC$2*0.4%,IF(AND(AB2316="Q",AA2316="Wed"),$AC$2*0.5%,IF(AND(AB2316="Ave",U2316=100),$AC$2*0.5%,IF(AND(AB2316="ave",U2316="",N2316=1,AG2316="Bush"),$AC$2*1%,IF(AND(AB2316="ave",U2316="",Q2316&gt;100),$AC$2*1.3%,IF(AND(AB2316="ave",U2316=""),$AC$2*1.2%,IF(AND(AB2316="Ave",U2316=200),$AC$2*1%,IF(AND(AB2316="Best",U2316=200),$AC$2*1.5%,IF(AND(AB2316="Best",U2316="",K2316&lt;&gt;"Pro Syd"),$AC$2*0.5%,IF(AND(AB2316="Best",U2316=""),$AC$2*1%,IF(AND(AB2316="Best",U2316=100,Table1[[#This Row],[State]]="NSW"),$AC$2*0.4%,IF(AND(AB2316="Best",U2316=100),$AC$2*1%,IF(Table1[[#This Row],[Adj]]="Nat OK",$AC$2*0.5%,"xxx")))))))))))))))</f>
        <v>20</v>
      </c>
      <c r="AD2316" s="133" t="str">
        <f t="shared" si="479"/>
        <v/>
      </c>
      <c r="AE2316" s="133">
        <f t="shared" si="480"/>
        <v>-20</v>
      </c>
      <c r="AF2316" s="133" t="str">
        <f>VLOOKUP(Table1[[#This Row],[Track]],$F$2672:$H$2715,2,FALSE)</f>
        <v>NSW</v>
      </c>
      <c r="AG2316" s="133" t="str">
        <f>VLOOKUP(Table1[[#This Row],[Track]],$F$2672:$H$2715,3,FALSE)</f>
        <v>-</v>
      </c>
      <c r="AH2316" s="133" t="str">
        <f>IF(Table1[[#This Row],[Date]]&lt;$AH$2,"",IF(Table1[[#This Row],[Date]]&lt;$AH$3,"Edge","Elite Combo"))</f>
        <v/>
      </c>
      <c r="AI2316" s="218">
        <f>Table1[[#This Row],[Time]]</f>
        <v>0.69097222222222221</v>
      </c>
      <c r="AJ2316" s="219" t="str">
        <f>Table1[[#This Row],[Track]]</f>
        <v>Randwick</v>
      </c>
      <c r="AK2316" s="216">
        <f>Table1[[#This Row],[Race ]]</f>
        <v>7</v>
      </c>
      <c r="AL2316" s="219">
        <f>Table1[[#This Row],[TAB]]</f>
        <v>12</v>
      </c>
      <c r="AM2316" s="219" t="str">
        <f>Table1[[#This Row],[Selection]]</f>
        <v>Husk</v>
      </c>
      <c r="AN2316" s="220" t="str">
        <f>Table1[[#This Row],[Sources]]</f>
        <v>Pro Syd-10</v>
      </c>
      <c r="AO2316" s="219">
        <f>Table1[[#This Row],[Scale Bet]]</f>
        <v>20</v>
      </c>
    </row>
    <row r="2317" spans="5:41" ht="16.5" customHeight="1" x14ac:dyDescent="0.25">
      <c r="E2317" s="185">
        <v>45682</v>
      </c>
      <c r="F2317" s="35">
        <v>0.71875</v>
      </c>
      <c r="G2317" s="36" t="s">
        <v>22</v>
      </c>
      <c r="H2317" s="36">
        <v>8</v>
      </c>
      <c r="I2317" s="36">
        <v>3</v>
      </c>
      <c r="J2317" s="36" t="s">
        <v>184</v>
      </c>
      <c r="K2317" s="36" t="s">
        <v>1</v>
      </c>
      <c r="L2317" s="165">
        <v>10</v>
      </c>
      <c r="M2317" s="134">
        <f t="shared" si="468"/>
        <v>10</v>
      </c>
      <c r="N2317" s="36">
        <f t="shared" si="469"/>
        <v>1</v>
      </c>
      <c r="O2317" s="135" t="str">
        <f t="shared" si="470"/>
        <v>E4-10</v>
      </c>
      <c r="P2317" s="186" t="str">
        <f t="shared" si="471"/>
        <v>OK</v>
      </c>
      <c r="Q2317" s="187">
        <f t="shared" si="472"/>
        <v>40</v>
      </c>
      <c r="R2317" s="150"/>
      <c r="S2317" s="187" t="str">
        <f t="shared" si="473"/>
        <v/>
      </c>
      <c r="T2317" s="136" t="str">
        <f t="shared" si="474"/>
        <v>Headley Grange</v>
      </c>
      <c r="U2317" s="137" t="str">
        <f>IF(P2317="","",IF(N2317=1,"",IF(Q2317="","",IF(Q2317&lt;=100,100,IF(Table1[[#This Row],[Day]]="Wed",100,200)))))</f>
        <v/>
      </c>
      <c r="V2317" s="137" t="str">
        <f t="shared" si="475"/>
        <v/>
      </c>
      <c r="W2317" s="137" t="str">
        <f t="shared" si="476"/>
        <v/>
      </c>
      <c r="X2317" s="133">
        <f>100</f>
        <v>100</v>
      </c>
      <c r="Y2317" s="133" t="str">
        <f t="shared" si="477"/>
        <v/>
      </c>
      <c r="Z2317" s="133">
        <f t="shared" si="478"/>
        <v>-100</v>
      </c>
      <c r="AA2317" s="134" t="str">
        <f>TEXT(Table1[[#This Row],[Date]],"DDD")</f>
        <v>Sat</v>
      </c>
      <c r="AB2317" s="133" t="str">
        <f>IF(OR(G2317="Doomben",G2317="Eagle Farm"),"Q",IF(AND(Q2317&gt;1,Q2317&lt;55,Table1[[#This Row],[Source]]="Nat"),"Nat OK",IF(AND(Table1[[#This Row],[Source]]&lt;&gt;"Nat",Q2317&lt;55),"Poor &lt;55",IF(OR(G2317="Randwick",G2317="Flemington",G2317="Caulfield",G2317="Sandown Lake",G2317="Sandown Hill"),"Best","ave"))))</f>
        <v>Poor &lt;55</v>
      </c>
      <c r="AC2317" s="133">
        <f>IF(Q2317="","",IF(AB2317="Poor &lt;55",$AC$2*0.2%,IF(AND(AB2317="Q",AA2317&lt;&gt;"Wed"),$AC$2*0.4%,IF(AND(AB2317="Q",AA2317="Wed"),$AC$2*0.5%,IF(AND(AB2317="Ave",U2317=100),$AC$2*0.5%,IF(AND(AB2317="ave",U2317="",N2317=1,AG2317="Bush"),$AC$2*1%,IF(AND(AB2317="ave",U2317="",Q2317&gt;100),$AC$2*1.3%,IF(AND(AB2317="ave",U2317=""),$AC$2*1.2%,IF(AND(AB2317="Ave",U2317=200),$AC$2*1%,IF(AND(AB2317="Best",U2317=200),$AC$2*1.5%,IF(AND(AB2317="Best",U2317="",K2317&lt;&gt;"Pro Syd"),$AC$2*0.5%,IF(AND(AB2317="Best",U2317=""),$AC$2*1%,IF(AND(AB2317="Best",U2317=100,Table1[[#This Row],[State]]="NSW"),$AC$2*0.4%,IF(AND(AB2317="Best",U2317=100),$AC$2*1%,IF(Table1[[#This Row],[Adj]]="Nat OK",$AC$2*0.5%,"xxx")))))))))))))))</f>
        <v>20</v>
      </c>
      <c r="AD2317" s="133" t="str">
        <f t="shared" si="479"/>
        <v/>
      </c>
      <c r="AE2317" s="133">
        <f t="shared" si="480"/>
        <v>-20</v>
      </c>
      <c r="AF2317" s="133" t="str">
        <f>VLOOKUP(Table1[[#This Row],[Track]],$F$2672:$H$2715,2,FALSE)</f>
        <v>NSW</v>
      </c>
      <c r="AG2317" s="133" t="str">
        <f>VLOOKUP(Table1[[#This Row],[Track]],$F$2672:$H$2715,3,FALSE)</f>
        <v>-</v>
      </c>
      <c r="AH2317" s="133" t="str">
        <f>IF(Table1[[#This Row],[Date]]&lt;$AH$2,"",IF(Table1[[#This Row],[Date]]&lt;$AH$3,"Edge","Elite Combo"))</f>
        <v/>
      </c>
      <c r="AI2317" s="218">
        <f>Table1[[#This Row],[Time]]</f>
        <v>0.71875</v>
      </c>
      <c r="AJ2317" s="219" t="str">
        <f>Table1[[#This Row],[Track]]</f>
        <v>Randwick</v>
      </c>
      <c r="AK2317" s="216">
        <f>Table1[[#This Row],[Race ]]</f>
        <v>8</v>
      </c>
      <c r="AL2317" s="219">
        <f>Table1[[#This Row],[TAB]]</f>
        <v>3</v>
      </c>
      <c r="AM2317" s="219" t="str">
        <f>Table1[[#This Row],[Selection]]</f>
        <v>Headley Grange</v>
      </c>
      <c r="AN2317" s="220" t="str">
        <f>Table1[[#This Row],[Sources]]</f>
        <v>E4-10</v>
      </c>
      <c r="AO2317" s="219">
        <f>Table1[[#This Row],[Scale Bet]]</f>
        <v>20</v>
      </c>
    </row>
    <row r="2318" spans="5:41" ht="16.5" customHeight="1" x14ac:dyDescent="0.25">
      <c r="E2318" s="185">
        <v>45682</v>
      </c>
      <c r="F2318" s="35">
        <v>0.73263888888888884</v>
      </c>
      <c r="G2318" s="36" t="s">
        <v>176</v>
      </c>
      <c r="H2318" s="36">
        <v>10</v>
      </c>
      <c r="I2318" s="36">
        <v>8</v>
      </c>
      <c r="J2318" s="36" t="s">
        <v>185</v>
      </c>
      <c r="K2318" s="36" t="s">
        <v>1</v>
      </c>
      <c r="L2318" s="165">
        <v>20</v>
      </c>
      <c r="M2318" s="134">
        <f t="shared" si="468"/>
        <v>53</v>
      </c>
      <c r="N2318" s="36">
        <f t="shared" si="469"/>
        <v>3</v>
      </c>
      <c r="O2318" s="135" t="str">
        <f t="shared" si="470"/>
        <v>E4-20/Edge-20/Nat-13</v>
      </c>
      <c r="P2318" s="186" t="str">
        <f t="shared" si="471"/>
        <v>OK</v>
      </c>
      <c r="Q2318" s="187">
        <f t="shared" si="472"/>
        <v>212</v>
      </c>
      <c r="R2318" s="150">
        <v>3.3</v>
      </c>
      <c r="S2318" s="187">
        <f t="shared" si="473"/>
        <v>699.59999999999991</v>
      </c>
      <c r="T2318" s="136" t="str">
        <f t="shared" si="474"/>
        <v>Sunshineinmypocket</v>
      </c>
      <c r="U2318" s="137">
        <f>IF(P2318="","",IF(N2318=1,"",IF(Q2318="","",IF(Q2318&lt;=100,100,IF(Table1[[#This Row],[Day]]="Wed",100,200)))))</f>
        <v>200</v>
      </c>
      <c r="V2318" s="137">
        <f t="shared" si="475"/>
        <v>660</v>
      </c>
      <c r="W2318" s="137">
        <f t="shared" si="476"/>
        <v>460</v>
      </c>
      <c r="X2318" s="133">
        <f>100</f>
        <v>100</v>
      </c>
      <c r="Y2318" s="133">
        <f t="shared" si="477"/>
        <v>330</v>
      </c>
      <c r="Z2318" s="133">
        <f t="shared" si="478"/>
        <v>230</v>
      </c>
      <c r="AA2318" s="134" t="str">
        <f>TEXT(Table1[[#This Row],[Date]],"DDD")</f>
        <v>Sat</v>
      </c>
      <c r="AB2318" s="133" t="str">
        <f>IF(OR(G2318="Doomben",G2318="Eagle Farm"),"Q",IF(AND(Q2318&gt;1,Q2318&lt;55,Table1[[#This Row],[Source]]="Nat"),"Nat OK",IF(AND(Table1[[#This Row],[Source]]&lt;&gt;"Nat",Q2318&lt;55),"Poor &lt;55",IF(OR(G2318="Randwick",G2318="Flemington",G2318="Caulfield",G2318="Sandown Lake",G2318="Sandown Hill"),"Best","ave"))))</f>
        <v>Best</v>
      </c>
      <c r="AC2318" s="133">
        <f>IF(Q2318="","",IF(AB2318="Poor &lt;55",$AC$2*0.2%,IF(AND(AB2318="Q",AA2318&lt;&gt;"Wed"),$AC$2*0.4%,IF(AND(AB2318="Q",AA2318="Wed"),$AC$2*0.5%,IF(AND(AB2318="Ave",U2318=100),$AC$2*0.5%,IF(AND(AB2318="ave",U2318="",N2318=1,AG2318="Bush"),$AC$2*1%,IF(AND(AB2318="ave",U2318="",Q2318&gt;100),$AC$2*1.3%,IF(AND(AB2318="ave",U2318=""),$AC$2*1.2%,IF(AND(AB2318="Ave",U2318=200),$AC$2*1%,IF(AND(AB2318="Best",U2318=200),$AC$2*1.5%,IF(AND(AB2318="Best",U2318="",K2318&lt;&gt;"Pro Syd"),$AC$2*0.5%,IF(AND(AB2318="Best",U2318=""),$AC$2*1%,IF(AND(AB2318="Best",U2318=100,Table1[[#This Row],[State]]="NSW"),$AC$2*0.4%,IF(AND(AB2318="Best",U2318=100),$AC$2*1%,IF(Table1[[#This Row],[Adj]]="Nat OK",$AC$2*0.5%,"xxx")))))))))))))))</f>
        <v>150</v>
      </c>
      <c r="AD2318" s="133">
        <f t="shared" si="479"/>
        <v>495</v>
      </c>
      <c r="AE2318" s="133">
        <f t="shared" si="480"/>
        <v>345</v>
      </c>
      <c r="AF2318" s="133" t="str">
        <f>VLOOKUP(Table1[[#This Row],[Track]],$F$2672:$H$2715,2,FALSE)</f>
        <v>Vic</v>
      </c>
      <c r="AG2318" s="133" t="str">
        <f>VLOOKUP(Table1[[#This Row],[Track]],$F$2672:$H$2715,3,FALSE)</f>
        <v>-</v>
      </c>
      <c r="AH2318" s="133" t="str">
        <f>IF(Table1[[#This Row],[Date]]&lt;$AH$2,"",IF(Table1[[#This Row],[Date]]&lt;$AH$3,"Edge","Elite Combo"))</f>
        <v/>
      </c>
      <c r="AI2318" s="218">
        <f>Table1[[#This Row],[Time]]</f>
        <v>0.73263888888888884</v>
      </c>
      <c r="AJ2318" s="219" t="str">
        <f>Table1[[#This Row],[Track]]</f>
        <v>Sandown Lake</v>
      </c>
      <c r="AK2318" s="216">
        <f>Table1[[#This Row],[Race ]]</f>
        <v>10</v>
      </c>
      <c r="AL2318" s="219">
        <f>Table1[[#This Row],[TAB]]</f>
        <v>8</v>
      </c>
      <c r="AM2318" s="219" t="str">
        <f>Table1[[#This Row],[Selection]]</f>
        <v>Sunshineinmypocket</v>
      </c>
      <c r="AN2318" s="220" t="str">
        <f>Table1[[#This Row],[Sources]]</f>
        <v>E4-20/Edge-20/Nat-13</v>
      </c>
      <c r="AO2318" s="219">
        <f>Table1[[#This Row],[Scale Bet]]</f>
        <v>150</v>
      </c>
    </row>
    <row r="2319" spans="5:41" ht="16.5" customHeight="1" x14ac:dyDescent="0.25">
      <c r="E2319" s="185">
        <v>45682</v>
      </c>
      <c r="F2319" s="35">
        <v>0.73263888888888884</v>
      </c>
      <c r="G2319" s="36" t="s">
        <v>176</v>
      </c>
      <c r="H2319" s="36">
        <v>10</v>
      </c>
      <c r="I2319" s="36">
        <v>8</v>
      </c>
      <c r="J2319" s="36" t="s">
        <v>185</v>
      </c>
      <c r="K2319" s="36" t="s">
        <v>40</v>
      </c>
      <c r="L2319" s="165">
        <v>20</v>
      </c>
      <c r="M2319" s="134" t="str">
        <f t="shared" si="468"/>
        <v/>
      </c>
      <c r="N2319" s="36" t="str">
        <f t="shared" si="469"/>
        <v/>
      </c>
      <c r="O2319" s="135" t="str">
        <f t="shared" si="470"/>
        <v/>
      </c>
      <c r="P2319" s="186" t="str">
        <f t="shared" si="471"/>
        <v>OK</v>
      </c>
      <c r="Q2319" s="187" t="str">
        <f t="shared" si="472"/>
        <v/>
      </c>
      <c r="R2319" s="150">
        <v>3.3</v>
      </c>
      <c r="S2319" s="187" t="str">
        <f t="shared" si="473"/>
        <v/>
      </c>
      <c r="T2319" s="136" t="str">
        <f t="shared" si="474"/>
        <v>Sunshineinmypocket</v>
      </c>
      <c r="U2319" s="137" t="str">
        <f>IF(P2319="","",IF(N2319=1,"",IF(Q2319="","",IF(Q2319&lt;=100,100,IF(Table1[[#This Row],[Day]]="Wed",100,200)))))</f>
        <v/>
      </c>
      <c r="V2319" s="137" t="str">
        <f t="shared" si="475"/>
        <v/>
      </c>
      <c r="W2319" s="137" t="str">
        <f t="shared" si="476"/>
        <v/>
      </c>
      <c r="X2319" s="133">
        <f>100</f>
        <v>100</v>
      </c>
      <c r="Y2319" s="133">
        <f t="shared" si="477"/>
        <v>330</v>
      </c>
      <c r="Z2319" s="133">
        <f t="shared" si="478"/>
        <v>230</v>
      </c>
      <c r="AA2319" s="134" t="str">
        <f>TEXT(Table1[[#This Row],[Date]],"DDD")</f>
        <v>Sat</v>
      </c>
      <c r="AB2319" s="133" t="str">
        <f>IF(OR(G2319="Doomben",G2319="Eagle Farm"),"Q",IF(AND(Q2319&gt;1,Q2319&lt;55,Table1[[#This Row],[Source]]="Nat"),"Nat OK",IF(AND(Table1[[#This Row],[Source]]&lt;&gt;"Nat",Q2319&lt;55),"Poor &lt;55",IF(OR(G2319="Randwick",G2319="Flemington",G2319="Caulfield",G2319="Sandown Lake",G2319="Sandown Hill"),"Best","ave"))))</f>
        <v>Best</v>
      </c>
      <c r="AC2319" s="133" t="str">
        <f>IF(Q2319="","",IF(AB2319="Poor &lt;55",$AC$2*0.2%,IF(AND(AB2319="Q",AA2319&lt;&gt;"Wed"),$AC$2*0.4%,IF(AND(AB2319="Q",AA2319="Wed"),$AC$2*0.5%,IF(AND(AB2319="Ave",U2319=100),$AC$2*0.5%,IF(AND(AB2319="ave",U2319="",N2319=1,AG2319="Bush"),$AC$2*1%,IF(AND(AB2319="ave",U2319="",Q2319&gt;100),$AC$2*1.3%,IF(AND(AB2319="ave",U2319=""),$AC$2*1.2%,IF(AND(AB2319="Ave",U2319=200),$AC$2*1%,IF(AND(AB2319="Best",U2319=200),$AC$2*1.5%,IF(AND(AB2319="Best",U2319="",K2319&lt;&gt;"Pro Syd"),$AC$2*0.5%,IF(AND(AB2319="Best",U2319=""),$AC$2*1%,IF(AND(AB2319="Best",U2319=100,Table1[[#This Row],[State]]="NSW"),$AC$2*0.4%,IF(AND(AB2319="Best",U2319=100),$AC$2*1%,IF(Table1[[#This Row],[Adj]]="Nat OK",$AC$2*0.5%,"xxx")))))))))))))))</f>
        <v/>
      </c>
      <c r="AD2319" s="133" t="str">
        <f t="shared" si="479"/>
        <v/>
      </c>
      <c r="AE2319" s="133" t="str">
        <f t="shared" si="480"/>
        <v/>
      </c>
      <c r="AF2319" s="133" t="str">
        <f>VLOOKUP(Table1[[#This Row],[Track]],$F$2672:$H$2715,2,FALSE)</f>
        <v>Vic</v>
      </c>
      <c r="AG2319" s="133" t="str">
        <f>VLOOKUP(Table1[[#This Row],[Track]],$F$2672:$H$2715,3,FALSE)</f>
        <v>-</v>
      </c>
      <c r="AH2319" s="133" t="str">
        <f>IF(Table1[[#This Row],[Date]]&lt;$AH$2,"",IF(Table1[[#This Row],[Date]]&lt;$AH$3,"Edge","Elite Combo"))</f>
        <v/>
      </c>
      <c r="AI2319" s="218">
        <f>Table1[[#This Row],[Time]]</f>
        <v>0.73263888888888884</v>
      </c>
      <c r="AJ2319" s="219" t="str">
        <f>Table1[[#This Row],[Track]]</f>
        <v>Sandown Lake</v>
      </c>
      <c r="AK2319" s="216">
        <f>Table1[[#This Row],[Race ]]</f>
        <v>10</v>
      </c>
      <c r="AL2319" s="219">
        <f>Table1[[#This Row],[TAB]]</f>
        <v>8</v>
      </c>
      <c r="AM2319" s="219" t="str">
        <f>Table1[[#This Row],[Selection]]</f>
        <v>Sunshineinmypocket</v>
      </c>
      <c r="AN2319" s="220" t="str">
        <f>Table1[[#This Row],[Sources]]</f>
        <v/>
      </c>
      <c r="AO2319" s="219" t="str">
        <f>Table1[[#This Row],[Scale Bet]]</f>
        <v/>
      </c>
    </row>
    <row r="2320" spans="5:41" ht="16.5" customHeight="1" x14ac:dyDescent="0.25">
      <c r="E2320" s="185">
        <v>45682</v>
      </c>
      <c r="F2320" s="35">
        <v>0.73263888888888884</v>
      </c>
      <c r="G2320" s="36" t="s">
        <v>176</v>
      </c>
      <c r="H2320" s="36">
        <v>10</v>
      </c>
      <c r="I2320" s="36">
        <v>8</v>
      </c>
      <c r="J2320" s="36" t="s">
        <v>185</v>
      </c>
      <c r="K2320" s="36" t="s">
        <v>13</v>
      </c>
      <c r="L2320" s="165">
        <v>13</v>
      </c>
      <c r="M2320" s="134" t="str">
        <f t="shared" si="468"/>
        <v/>
      </c>
      <c r="N2320" s="36" t="str">
        <f t="shared" si="469"/>
        <v/>
      </c>
      <c r="O2320" s="135" t="str">
        <f t="shared" si="470"/>
        <v/>
      </c>
      <c r="P2320" s="186" t="str">
        <f t="shared" si="471"/>
        <v>OK</v>
      </c>
      <c r="Q2320" s="187" t="str">
        <f t="shared" si="472"/>
        <v/>
      </c>
      <c r="R2320" s="150">
        <v>3.3</v>
      </c>
      <c r="S2320" s="187" t="str">
        <f t="shared" si="473"/>
        <v/>
      </c>
      <c r="T2320" s="136" t="str">
        <f t="shared" si="474"/>
        <v>Sunshineinmypocket</v>
      </c>
      <c r="U2320" s="137" t="str">
        <f>IF(P2320="","",IF(N2320=1,"",IF(Q2320="","",IF(Q2320&lt;=100,100,IF(Table1[[#This Row],[Day]]="Wed",100,200)))))</f>
        <v/>
      </c>
      <c r="V2320" s="137" t="str">
        <f t="shared" si="475"/>
        <v/>
      </c>
      <c r="W2320" s="137" t="str">
        <f t="shared" si="476"/>
        <v/>
      </c>
      <c r="X2320" s="133">
        <f>100</f>
        <v>100</v>
      </c>
      <c r="Y2320" s="133">
        <f t="shared" si="477"/>
        <v>330</v>
      </c>
      <c r="Z2320" s="133">
        <f t="shared" si="478"/>
        <v>230</v>
      </c>
      <c r="AA2320" s="134" t="str">
        <f>TEXT(Table1[[#This Row],[Date]],"DDD")</f>
        <v>Sat</v>
      </c>
      <c r="AB2320" s="133" t="str">
        <f>IF(OR(G2320="Doomben",G2320="Eagle Farm"),"Q",IF(AND(Q2320&gt;1,Q2320&lt;55,Table1[[#This Row],[Source]]="Nat"),"Nat OK",IF(AND(Table1[[#This Row],[Source]]&lt;&gt;"Nat",Q2320&lt;55),"Poor &lt;55",IF(OR(G2320="Randwick",G2320="Flemington",G2320="Caulfield",G2320="Sandown Lake",G2320="Sandown Hill"),"Best","ave"))))</f>
        <v>Best</v>
      </c>
      <c r="AC2320" s="133" t="str">
        <f>IF(Q2320="","",IF(AB2320="Poor &lt;55",$AC$2*0.2%,IF(AND(AB2320="Q",AA2320&lt;&gt;"Wed"),$AC$2*0.4%,IF(AND(AB2320="Q",AA2320="Wed"),$AC$2*0.5%,IF(AND(AB2320="Ave",U2320=100),$AC$2*0.5%,IF(AND(AB2320="ave",U2320="",N2320=1,AG2320="Bush"),$AC$2*1%,IF(AND(AB2320="ave",U2320="",Q2320&gt;100),$AC$2*1.3%,IF(AND(AB2320="ave",U2320=""),$AC$2*1.2%,IF(AND(AB2320="Ave",U2320=200),$AC$2*1%,IF(AND(AB2320="Best",U2320=200),$AC$2*1.5%,IF(AND(AB2320="Best",U2320="",K2320&lt;&gt;"Pro Syd"),$AC$2*0.5%,IF(AND(AB2320="Best",U2320=""),$AC$2*1%,IF(AND(AB2320="Best",U2320=100,Table1[[#This Row],[State]]="NSW"),$AC$2*0.4%,IF(AND(AB2320="Best",U2320=100),$AC$2*1%,IF(Table1[[#This Row],[Adj]]="Nat OK",$AC$2*0.5%,"xxx")))))))))))))))</f>
        <v/>
      </c>
      <c r="AD2320" s="133" t="str">
        <f t="shared" si="479"/>
        <v/>
      </c>
      <c r="AE2320" s="133" t="str">
        <f t="shared" si="480"/>
        <v/>
      </c>
      <c r="AF2320" s="133" t="str">
        <f>VLOOKUP(Table1[[#This Row],[Track]],$F$2672:$H$2715,2,FALSE)</f>
        <v>Vic</v>
      </c>
      <c r="AG2320" s="133" t="str">
        <f>VLOOKUP(Table1[[#This Row],[Track]],$F$2672:$H$2715,3,FALSE)</f>
        <v>-</v>
      </c>
      <c r="AH2320" s="133" t="str">
        <f>IF(Table1[[#This Row],[Date]]&lt;$AH$2,"",IF(Table1[[#This Row],[Date]]&lt;$AH$3,"Edge","Elite Combo"))</f>
        <v/>
      </c>
      <c r="AI2320" s="218">
        <f>Table1[[#This Row],[Time]]</f>
        <v>0.73263888888888884</v>
      </c>
      <c r="AJ2320" s="219" t="str">
        <f>Table1[[#This Row],[Track]]</f>
        <v>Sandown Lake</v>
      </c>
      <c r="AK2320" s="216">
        <f>Table1[[#This Row],[Race ]]</f>
        <v>10</v>
      </c>
      <c r="AL2320" s="219">
        <f>Table1[[#This Row],[TAB]]</f>
        <v>8</v>
      </c>
      <c r="AM2320" s="219" t="str">
        <f>Table1[[#This Row],[Selection]]</f>
        <v>Sunshineinmypocket</v>
      </c>
      <c r="AN2320" s="220" t="str">
        <f>Table1[[#This Row],[Sources]]</f>
        <v/>
      </c>
      <c r="AO2320" s="219" t="str">
        <f>Table1[[#This Row],[Scale Bet]]</f>
        <v/>
      </c>
    </row>
    <row r="2321" spans="5:41" ht="16.5" customHeight="1" x14ac:dyDescent="0.25">
      <c r="E2321" s="185">
        <v>45682</v>
      </c>
      <c r="F2321" s="35">
        <v>0.74652777777777779</v>
      </c>
      <c r="G2321" s="36" t="s">
        <v>22</v>
      </c>
      <c r="H2321" s="36">
        <v>9</v>
      </c>
      <c r="I2321" s="36">
        <v>6</v>
      </c>
      <c r="J2321" s="36" t="s">
        <v>25</v>
      </c>
      <c r="K2321" s="36" t="s">
        <v>1</v>
      </c>
      <c r="L2321" s="165">
        <v>10</v>
      </c>
      <c r="M2321" s="134">
        <f t="shared" si="468"/>
        <v>23</v>
      </c>
      <c r="N2321" s="36">
        <f t="shared" si="469"/>
        <v>2</v>
      </c>
      <c r="O2321" s="135" t="str">
        <f t="shared" si="470"/>
        <v>E4-10/Nat-13</v>
      </c>
      <c r="P2321" s="186" t="str">
        <f t="shared" si="471"/>
        <v>OK</v>
      </c>
      <c r="Q2321" s="187">
        <f t="shared" si="472"/>
        <v>92</v>
      </c>
      <c r="R2321" s="150"/>
      <c r="S2321" s="187" t="str">
        <f t="shared" si="473"/>
        <v/>
      </c>
      <c r="T2321" s="136" t="str">
        <f t="shared" si="474"/>
        <v>Boston Rocks</v>
      </c>
      <c r="U2321" s="137">
        <f>IF(P2321="","",IF(N2321=1,"",IF(Q2321="","",IF(Q2321&lt;=100,100,IF(Table1[[#This Row],[Day]]="Wed",100,200)))))</f>
        <v>100</v>
      </c>
      <c r="V2321" s="137" t="str">
        <f t="shared" si="475"/>
        <v/>
      </c>
      <c r="W2321" s="137">
        <f t="shared" si="476"/>
        <v>-100</v>
      </c>
      <c r="X2321" s="133">
        <f>100</f>
        <v>100</v>
      </c>
      <c r="Y2321" s="133" t="str">
        <f t="shared" si="477"/>
        <v/>
      </c>
      <c r="Z2321" s="133">
        <f t="shared" si="478"/>
        <v>-100</v>
      </c>
      <c r="AA2321" s="134" t="str">
        <f>TEXT(Table1[[#This Row],[Date]],"DDD")</f>
        <v>Sat</v>
      </c>
      <c r="AB2321" s="133" t="str">
        <f>IF(OR(G2321="Doomben",G2321="Eagle Farm"),"Q",IF(AND(Q2321&gt;1,Q2321&lt;55,Table1[[#This Row],[Source]]="Nat"),"Nat OK",IF(AND(Table1[[#This Row],[Source]]&lt;&gt;"Nat",Q2321&lt;55),"Poor &lt;55",IF(OR(G2321="Randwick",G2321="Flemington",G2321="Caulfield",G2321="Sandown Lake",G2321="Sandown Hill"),"Best","ave"))))</f>
        <v>Best</v>
      </c>
      <c r="AC2321" s="133">
        <f>IF(Q2321="","",IF(AB2321="Poor &lt;55",$AC$2*0.2%,IF(AND(AB2321="Q",AA2321&lt;&gt;"Wed"),$AC$2*0.4%,IF(AND(AB2321="Q",AA2321="Wed"),$AC$2*0.5%,IF(AND(AB2321="Ave",U2321=100),$AC$2*0.5%,IF(AND(AB2321="ave",U2321="",N2321=1,AG2321="Bush"),$AC$2*1%,IF(AND(AB2321="ave",U2321="",Q2321&gt;100),$AC$2*1.3%,IF(AND(AB2321="ave",U2321=""),$AC$2*1.2%,IF(AND(AB2321="Ave",U2321=200),$AC$2*1%,IF(AND(AB2321="Best",U2321=200),$AC$2*1.5%,IF(AND(AB2321="Best",U2321="",K2321&lt;&gt;"Pro Syd"),$AC$2*0.5%,IF(AND(AB2321="Best",U2321=""),$AC$2*1%,IF(AND(AB2321="Best",U2321=100,Table1[[#This Row],[State]]="NSW"),$AC$2*0.4%,IF(AND(AB2321="Best",U2321=100),$AC$2*1%,IF(Table1[[#This Row],[Adj]]="Nat OK",$AC$2*0.5%,"xxx")))))))))))))))</f>
        <v>40</v>
      </c>
      <c r="AD2321" s="133" t="str">
        <f t="shared" si="479"/>
        <v/>
      </c>
      <c r="AE2321" s="133">
        <f t="shared" si="480"/>
        <v>-40</v>
      </c>
      <c r="AF2321" s="133" t="str">
        <f>VLOOKUP(Table1[[#This Row],[Track]],$F$2672:$H$2715,2,FALSE)</f>
        <v>NSW</v>
      </c>
      <c r="AG2321" s="133" t="str">
        <f>VLOOKUP(Table1[[#This Row],[Track]],$F$2672:$H$2715,3,FALSE)</f>
        <v>-</v>
      </c>
      <c r="AH2321" s="133" t="str">
        <f>IF(Table1[[#This Row],[Date]]&lt;$AH$2,"",IF(Table1[[#This Row],[Date]]&lt;$AH$3,"Edge","Elite Combo"))</f>
        <v/>
      </c>
      <c r="AI2321" s="218">
        <f>Table1[[#This Row],[Time]]</f>
        <v>0.74652777777777779</v>
      </c>
      <c r="AJ2321" s="219" t="str">
        <f>Table1[[#This Row],[Track]]</f>
        <v>Randwick</v>
      </c>
      <c r="AK2321" s="216">
        <f>Table1[[#This Row],[Race ]]</f>
        <v>9</v>
      </c>
      <c r="AL2321" s="219">
        <f>Table1[[#This Row],[TAB]]</f>
        <v>6</v>
      </c>
      <c r="AM2321" s="219" t="str">
        <f>Table1[[#This Row],[Selection]]</f>
        <v>Boston Rocks</v>
      </c>
      <c r="AN2321" s="220" t="str">
        <f>Table1[[#This Row],[Sources]]</f>
        <v>E4-10/Nat-13</v>
      </c>
      <c r="AO2321" s="219">
        <f>Table1[[#This Row],[Scale Bet]]</f>
        <v>40</v>
      </c>
    </row>
    <row r="2322" spans="5:41" ht="16.5" customHeight="1" x14ac:dyDescent="0.25">
      <c r="E2322" s="185">
        <v>45682</v>
      </c>
      <c r="F2322" s="35">
        <v>0.74652777777777779</v>
      </c>
      <c r="G2322" s="36" t="s">
        <v>22</v>
      </c>
      <c r="H2322" s="36">
        <v>9</v>
      </c>
      <c r="I2322" s="36">
        <v>6</v>
      </c>
      <c r="J2322" s="36" t="s">
        <v>25</v>
      </c>
      <c r="K2322" s="36" t="s">
        <v>13</v>
      </c>
      <c r="L2322" s="165">
        <v>13</v>
      </c>
      <c r="M2322" s="134" t="str">
        <f t="shared" si="468"/>
        <v/>
      </c>
      <c r="N2322" s="36" t="str">
        <f t="shared" si="469"/>
        <v/>
      </c>
      <c r="O2322" s="135" t="str">
        <f t="shared" si="470"/>
        <v/>
      </c>
      <c r="P2322" s="186" t="str">
        <f t="shared" si="471"/>
        <v>OK</v>
      </c>
      <c r="Q2322" s="187" t="str">
        <f t="shared" si="472"/>
        <v/>
      </c>
      <c r="R2322" s="150"/>
      <c r="S2322" s="187" t="str">
        <f t="shared" si="473"/>
        <v/>
      </c>
      <c r="T2322" s="136" t="str">
        <f t="shared" si="474"/>
        <v>Boston Rocks</v>
      </c>
      <c r="U2322" s="137" t="str">
        <f>IF(P2322="","",IF(N2322=1,"",IF(Q2322="","",IF(Q2322&lt;=100,100,IF(Table1[[#This Row],[Day]]="Wed",100,200)))))</f>
        <v/>
      </c>
      <c r="V2322" s="137" t="str">
        <f t="shared" si="475"/>
        <v/>
      </c>
      <c r="W2322" s="137" t="str">
        <f t="shared" si="476"/>
        <v/>
      </c>
      <c r="X2322" s="133">
        <f>100</f>
        <v>100</v>
      </c>
      <c r="Y2322" s="133" t="str">
        <f t="shared" si="477"/>
        <v/>
      </c>
      <c r="Z2322" s="133">
        <f t="shared" si="478"/>
        <v>-100</v>
      </c>
      <c r="AA2322" s="134" t="str">
        <f>TEXT(Table1[[#This Row],[Date]],"DDD")</f>
        <v>Sat</v>
      </c>
      <c r="AB2322" s="133" t="str">
        <f>IF(OR(G2322="Doomben",G2322="Eagle Farm"),"Q",IF(AND(Q2322&gt;1,Q2322&lt;55,Table1[[#This Row],[Source]]="Nat"),"Nat OK",IF(AND(Table1[[#This Row],[Source]]&lt;&gt;"Nat",Q2322&lt;55),"Poor &lt;55",IF(OR(G2322="Randwick",G2322="Flemington",G2322="Caulfield",G2322="Sandown Lake",G2322="Sandown Hill"),"Best","ave"))))</f>
        <v>Best</v>
      </c>
      <c r="AC2322" s="133" t="str">
        <f>IF(Q2322="","",IF(AB2322="Poor &lt;55",$AC$2*0.2%,IF(AND(AB2322="Q",AA2322&lt;&gt;"Wed"),$AC$2*0.4%,IF(AND(AB2322="Q",AA2322="Wed"),$AC$2*0.5%,IF(AND(AB2322="Ave",U2322=100),$AC$2*0.5%,IF(AND(AB2322="ave",U2322="",N2322=1,AG2322="Bush"),$AC$2*1%,IF(AND(AB2322="ave",U2322="",Q2322&gt;100),$AC$2*1.3%,IF(AND(AB2322="ave",U2322=""),$AC$2*1.2%,IF(AND(AB2322="Ave",U2322=200),$AC$2*1%,IF(AND(AB2322="Best",U2322=200),$AC$2*1.5%,IF(AND(AB2322="Best",U2322="",K2322&lt;&gt;"Pro Syd"),$AC$2*0.5%,IF(AND(AB2322="Best",U2322=""),$AC$2*1%,IF(AND(AB2322="Best",U2322=100,Table1[[#This Row],[State]]="NSW"),$AC$2*0.4%,IF(AND(AB2322="Best",U2322=100),$AC$2*1%,IF(Table1[[#This Row],[Adj]]="Nat OK",$AC$2*0.5%,"xxx")))))))))))))))</f>
        <v/>
      </c>
      <c r="AD2322" s="133" t="str">
        <f t="shared" si="479"/>
        <v/>
      </c>
      <c r="AE2322" s="133" t="str">
        <f t="shared" si="480"/>
        <v/>
      </c>
      <c r="AF2322" s="133" t="str">
        <f>VLOOKUP(Table1[[#This Row],[Track]],$F$2672:$H$2715,2,FALSE)</f>
        <v>NSW</v>
      </c>
      <c r="AG2322" s="133" t="str">
        <f>VLOOKUP(Table1[[#This Row],[Track]],$F$2672:$H$2715,3,FALSE)</f>
        <v>-</v>
      </c>
      <c r="AH2322" s="133" t="str">
        <f>IF(Table1[[#This Row],[Date]]&lt;$AH$2,"",IF(Table1[[#This Row],[Date]]&lt;$AH$3,"Edge","Elite Combo"))</f>
        <v/>
      </c>
      <c r="AI2322" s="218">
        <f>Table1[[#This Row],[Time]]</f>
        <v>0.74652777777777779</v>
      </c>
      <c r="AJ2322" s="219" t="str">
        <f>Table1[[#This Row],[Track]]</f>
        <v>Randwick</v>
      </c>
      <c r="AK2322" s="216">
        <f>Table1[[#This Row],[Race ]]</f>
        <v>9</v>
      </c>
      <c r="AL2322" s="219">
        <f>Table1[[#This Row],[TAB]]</f>
        <v>6</v>
      </c>
      <c r="AM2322" s="219" t="str">
        <f>Table1[[#This Row],[Selection]]</f>
        <v>Boston Rocks</v>
      </c>
      <c r="AN2322" s="220" t="str">
        <f>Table1[[#This Row],[Sources]]</f>
        <v/>
      </c>
      <c r="AO2322" s="219" t="str">
        <f>Table1[[#This Row],[Scale Bet]]</f>
        <v/>
      </c>
    </row>
    <row r="2323" spans="5:41" ht="16.5" customHeight="1" x14ac:dyDescent="0.25">
      <c r="E2323" s="185">
        <v>45689</v>
      </c>
      <c r="F2323" s="35">
        <v>0.51041666666666663</v>
      </c>
      <c r="G2323" s="36" t="s">
        <v>176</v>
      </c>
      <c r="H2323" s="36">
        <v>1</v>
      </c>
      <c r="I2323" s="36">
        <v>5</v>
      </c>
      <c r="J2323" s="36" t="s">
        <v>187</v>
      </c>
      <c r="K2323" s="36" t="s">
        <v>18</v>
      </c>
      <c r="L2323" s="165">
        <v>13</v>
      </c>
      <c r="M2323" s="134">
        <f t="shared" si="468"/>
        <v>13</v>
      </c>
      <c r="N2323" s="36">
        <f t="shared" si="469"/>
        <v>1</v>
      </c>
      <c r="O2323" s="135" t="str">
        <f t="shared" si="470"/>
        <v>Pro Mel-13</v>
      </c>
      <c r="P2323" s="186" t="str">
        <f t="shared" si="471"/>
        <v>OK</v>
      </c>
      <c r="Q2323" s="187">
        <f t="shared" si="472"/>
        <v>52</v>
      </c>
      <c r="R2323" s="150"/>
      <c r="S2323" s="187" t="str">
        <f t="shared" si="473"/>
        <v/>
      </c>
      <c r="T2323" s="136" t="str">
        <f t="shared" si="474"/>
        <v>Material Dreams</v>
      </c>
      <c r="U2323" s="137" t="str">
        <f>IF(P2323="","",IF(N2323=1,"",IF(Q2323="","",IF(Q2323&lt;=100,100,IF(Table1[[#This Row],[Day]]="Wed",100,200)))))</f>
        <v/>
      </c>
      <c r="V2323" s="137" t="str">
        <f t="shared" si="475"/>
        <v/>
      </c>
      <c r="W2323" s="137" t="str">
        <f t="shared" si="476"/>
        <v/>
      </c>
      <c r="X2323" s="133">
        <f>100</f>
        <v>100</v>
      </c>
      <c r="Y2323" s="133" t="str">
        <f t="shared" si="477"/>
        <v/>
      </c>
      <c r="Z2323" s="133">
        <f t="shared" si="478"/>
        <v>-100</v>
      </c>
      <c r="AA2323" s="134" t="str">
        <f>TEXT(Table1[[#This Row],[Date]],"DDD")</f>
        <v>Sat</v>
      </c>
      <c r="AB2323" s="133" t="str">
        <f>IF(OR(G2323="Doomben",G2323="Eagle Farm"),"Q",IF(AND(Q2323&gt;1,Q2323&lt;55,Table1[[#This Row],[Source]]="Nat"),"Nat OK",IF(AND(Table1[[#This Row],[Source]]&lt;&gt;"Nat",Q2323&lt;55),"Poor &lt;55",IF(OR(G2323="Randwick",G2323="Flemington",G2323="Caulfield",G2323="Sandown Lake",G2323="Sandown Hill"),"Best","ave"))))</f>
        <v>Poor &lt;55</v>
      </c>
      <c r="AC2323" s="133">
        <f>IF(Q2323="","",IF(AB2323="Poor &lt;55",$AC$2*0.2%,IF(AND(AB2323="Q",AA2323&lt;&gt;"Wed"),$AC$2*0.4%,IF(AND(AB2323="Q",AA2323="Wed"),$AC$2*0.5%,IF(AND(AB2323="Ave",U2323=100),$AC$2*0.5%,IF(AND(AB2323="ave",U2323="",N2323=1,AG2323="Bush"),$AC$2*1%,IF(AND(AB2323="ave",U2323="",Q2323&gt;100),$AC$2*1.3%,IF(AND(AB2323="ave",U2323=""),$AC$2*1.2%,IF(AND(AB2323="Ave",U2323=200),$AC$2*1%,IF(AND(AB2323="Best",U2323=200),$AC$2*1.5%,IF(AND(AB2323="Best",U2323="",K2323&lt;&gt;"Pro Syd"),$AC$2*0.5%,IF(AND(AB2323="Best",U2323=""),$AC$2*1%,IF(AND(AB2323="Best",U2323=100,Table1[[#This Row],[State]]="NSW"),$AC$2*0.4%,IF(AND(AB2323="Best",U2323=100),$AC$2*1%,IF(Table1[[#This Row],[Adj]]="Nat OK",$AC$2*0.5%,"xxx")))))))))))))))</f>
        <v>20</v>
      </c>
      <c r="AD2323" s="133" t="str">
        <f t="shared" si="479"/>
        <v/>
      </c>
      <c r="AE2323" s="133">
        <f t="shared" si="480"/>
        <v>-20</v>
      </c>
      <c r="AF2323" s="133" t="str">
        <f>VLOOKUP(Table1[[#This Row],[Track]],$F$2672:$H$2715,2,FALSE)</f>
        <v>Vic</v>
      </c>
      <c r="AG2323" s="133" t="str">
        <f>VLOOKUP(Table1[[#This Row],[Track]],$F$2672:$H$2715,3,FALSE)</f>
        <v>-</v>
      </c>
      <c r="AH2323" s="133" t="str">
        <f>IF(Table1[[#This Row],[Date]]&lt;$AH$2,"",IF(Table1[[#This Row],[Date]]&lt;$AH$3,"Edge","Elite Combo"))</f>
        <v/>
      </c>
      <c r="AI2323" s="218">
        <f>Table1[[#This Row],[Time]]</f>
        <v>0.51041666666666663</v>
      </c>
      <c r="AJ2323" s="219" t="str">
        <f>Table1[[#This Row],[Track]]</f>
        <v>Sandown Lake</v>
      </c>
      <c r="AK2323" s="216">
        <f>Table1[[#This Row],[Race ]]</f>
        <v>1</v>
      </c>
      <c r="AL2323" s="219">
        <f>Table1[[#This Row],[TAB]]</f>
        <v>5</v>
      </c>
      <c r="AM2323" s="219" t="str">
        <f>Table1[[#This Row],[Selection]]</f>
        <v>Material Dreams</v>
      </c>
      <c r="AN2323" s="220" t="str">
        <f>Table1[[#This Row],[Sources]]</f>
        <v>Pro Mel-13</v>
      </c>
      <c r="AO2323" s="219">
        <f>Table1[[#This Row],[Scale Bet]]</f>
        <v>20</v>
      </c>
    </row>
    <row r="2324" spans="5:41" ht="16.5" customHeight="1" x14ac:dyDescent="0.25">
      <c r="E2324" s="185">
        <v>45689</v>
      </c>
      <c r="F2324" s="35">
        <v>0.51041666666666663</v>
      </c>
      <c r="G2324" s="36" t="s">
        <v>176</v>
      </c>
      <c r="H2324" s="36">
        <v>1</v>
      </c>
      <c r="I2324" s="36">
        <v>7</v>
      </c>
      <c r="J2324" s="36" t="s">
        <v>178</v>
      </c>
      <c r="K2324" s="36" t="s">
        <v>1</v>
      </c>
      <c r="L2324" s="165">
        <v>20</v>
      </c>
      <c r="M2324" s="134">
        <f t="shared" si="468"/>
        <v>65</v>
      </c>
      <c r="N2324" s="36">
        <f t="shared" si="469"/>
        <v>4</v>
      </c>
      <c r="O2324" s="135" t="str">
        <f t="shared" si="470"/>
        <v>E4-20/Edge-15/Nat-20/Pro Mel-10</v>
      </c>
      <c r="P2324" s="186" t="str">
        <f t="shared" si="471"/>
        <v>OK</v>
      </c>
      <c r="Q2324" s="187">
        <f t="shared" si="472"/>
        <v>260</v>
      </c>
      <c r="R2324" s="150">
        <v>2.0499999999999998</v>
      </c>
      <c r="S2324" s="187">
        <f t="shared" si="473"/>
        <v>533</v>
      </c>
      <c r="T2324" s="136" t="str">
        <f t="shared" si="474"/>
        <v>New York Lustre</v>
      </c>
      <c r="U2324" s="137">
        <f>IF(P2324="","",IF(N2324=1,"",IF(Q2324="","",IF(Q2324&lt;=100,100,IF(Table1[[#This Row],[Day]]="Wed",100,200)))))</f>
        <v>200</v>
      </c>
      <c r="V2324" s="137">
        <f t="shared" si="475"/>
        <v>409.99999999999994</v>
      </c>
      <c r="W2324" s="137">
        <f t="shared" si="476"/>
        <v>209.99999999999994</v>
      </c>
      <c r="X2324" s="133">
        <f>100</f>
        <v>100</v>
      </c>
      <c r="Y2324" s="133">
        <f t="shared" si="477"/>
        <v>204.99999999999997</v>
      </c>
      <c r="Z2324" s="133">
        <f t="shared" si="478"/>
        <v>104.99999999999997</v>
      </c>
      <c r="AA2324" s="134" t="str">
        <f>TEXT(Table1[[#This Row],[Date]],"DDD")</f>
        <v>Sat</v>
      </c>
      <c r="AB2324" s="133" t="str">
        <f>IF(OR(G2324="Doomben",G2324="Eagle Farm"),"Q",IF(AND(Q2324&gt;1,Q2324&lt;55,Table1[[#This Row],[Source]]="Nat"),"Nat OK",IF(AND(Table1[[#This Row],[Source]]&lt;&gt;"Nat",Q2324&lt;55),"Poor &lt;55",IF(OR(G2324="Randwick",G2324="Flemington",G2324="Caulfield",G2324="Sandown Lake",G2324="Sandown Hill"),"Best","ave"))))</f>
        <v>Best</v>
      </c>
      <c r="AC2324" s="133">
        <f>IF(Q2324="","",IF(AB2324="Poor &lt;55",$AC$2*0.2%,IF(AND(AB2324="Q",AA2324&lt;&gt;"Wed"),$AC$2*0.4%,IF(AND(AB2324="Q",AA2324="Wed"),$AC$2*0.5%,IF(AND(AB2324="Ave",U2324=100),$AC$2*0.5%,IF(AND(AB2324="ave",U2324="",N2324=1,AG2324="Bush"),$AC$2*1%,IF(AND(AB2324="ave",U2324="",Q2324&gt;100),$AC$2*1.3%,IF(AND(AB2324="ave",U2324=""),$AC$2*1.2%,IF(AND(AB2324="Ave",U2324=200),$AC$2*1%,IF(AND(AB2324="Best",U2324=200),$AC$2*1.5%,IF(AND(AB2324="Best",U2324="",K2324&lt;&gt;"Pro Syd"),$AC$2*0.5%,IF(AND(AB2324="Best",U2324=""),$AC$2*1%,IF(AND(AB2324="Best",U2324=100,Table1[[#This Row],[State]]="NSW"),$AC$2*0.4%,IF(AND(AB2324="Best",U2324=100),$AC$2*1%,IF(Table1[[#This Row],[Adj]]="Nat OK",$AC$2*0.5%,"xxx")))))))))))))))</f>
        <v>150</v>
      </c>
      <c r="AD2324" s="133">
        <f t="shared" si="479"/>
        <v>307.5</v>
      </c>
      <c r="AE2324" s="133">
        <f t="shared" si="480"/>
        <v>157.5</v>
      </c>
      <c r="AF2324" s="133" t="str">
        <f>VLOOKUP(Table1[[#This Row],[Track]],$F$2672:$H$2715,2,FALSE)</f>
        <v>Vic</v>
      </c>
      <c r="AG2324" s="133" t="str">
        <f>VLOOKUP(Table1[[#This Row],[Track]],$F$2672:$H$2715,3,FALSE)</f>
        <v>-</v>
      </c>
      <c r="AH2324" s="133" t="str">
        <f>IF(Table1[[#This Row],[Date]]&lt;$AH$2,"",IF(Table1[[#This Row],[Date]]&lt;$AH$3,"Edge","Elite Combo"))</f>
        <v/>
      </c>
      <c r="AI2324" s="218">
        <f>Table1[[#This Row],[Time]]</f>
        <v>0.51041666666666663</v>
      </c>
      <c r="AJ2324" s="219" t="str">
        <f>Table1[[#This Row],[Track]]</f>
        <v>Sandown Lake</v>
      </c>
      <c r="AK2324" s="216">
        <f>Table1[[#This Row],[Race ]]</f>
        <v>1</v>
      </c>
      <c r="AL2324" s="219">
        <f>Table1[[#This Row],[TAB]]</f>
        <v>7</v>
      </c>
      <c r="AM2324" s="219" t="str">
        <f>Table1[[#This Row],[Selection]]</f>
        <v>New York Lustre</v>
      </c>
      <c r="AN2324" s="220" t="str">
        <f>Table1[[#This Row],[Sources]]</f>
        <v>E4-20/Edge-15/Nat-20/Pro Mel-10</v>
      </c>
      <c r="AO2324" s="219">
        <f>Table1[[#This Row],[Scale Bet]]</f>
        <v>150</v>
      </c>
    </row>
    <row r="2325" spans="5:41" ht="16.5" customHeight="1" x14ac:dyDescent="0.25">
      <c r="E2325" s="185">
        <v>45689</v>
      </c>
      <c r="F2325" s="35">
        <v>0.51041666666666663</v>
      </c>
      <c r="G2325" s="36" t="s">
        <v>176</v>
      </c>
      <c r="H2325" s="36">
        <v>1</v>
      </c>
      <c r="I2325" s="36">
        <v>7</v>
      </c>
      <c r="J2325" s="36" t="s">
        <v>178</v>
      </c>
      <c r="K2325" s="36" t="s">
        <v>40</v>
      </c>
      <c r="L2325" s="165">
        <v>15</v>
      </c>
      <c r="M2325" s="134" t="str">
        <f t="shared" si="468"/>
        <v/>
      </c>
      <c r="N2325" s="36" t="str">
        <f t="shared" si="469"/>
        <v/>
      </c>
      <c r="O2325" s="135" t="str">
        <f t="shared" si="470"/>
        <v/>
      </c>
      <c r="P2325" s="186" t="str">
        <f t="shared" si="471"/>
        <v>OK</v>
      </c>
      <c r="Q2325" s="187" t="str">
        <f t="shared" si="472"/>
        <v/>
      </c>
      <c r="R2325" s="150">
        <v>2.0499999999999998</v>
      </c>
      <c r="S2325" s="187" t="str">
        <f t="shared" si="473"/>
        <v/>
      </c>
      <c r="T2325" s="136" t="str">
        <f t="shared" si="474"/>
        <v>New York Lustre</v>
      </c>
      <c r="U2325" s="137" t="str">
        <f>IF(P2325="","",IF(N2325=1,"",IF(Q2325="","",IF(Q2325&lt;=100,100,IF(Table1[[#This Row],[Day]]="Wed",100,200)))))</f>
        <v/>
      </c>
      <c r="V2325" s="137" t="str">
        <f t="shared" si="475"/>
        <v/>
      </c>
      <c r="W2325" s="137" t="str">
        <f t="shared" si="476"/>
        <v/>
      </c>
      <c r="X2325" s="133">
        <f>100</f>
        <v>100</v>
      </c>
      <c r="Y2325" s="133">
        <f t="shared" si="477"/>
        <v>204.99999999999997</v>
      </c>
      <c r="Z2325" s="133">
        <f t="shared" si="478"/>
        <v>104.99999999999997</v>
      </c>
      <c r="AA2325" s="134" t="str">
        <f>TEXT(Table1[[#This Row],[Date]],"DDD")</f>
        <v>Sat</v>
      </c>
      <c r="AB2325" s="133" t="str">
        <f>IF(OR(G2325="Doomben",G2325="Eagle Farm"),"Q",IF(AND(Q2325&gt;1,Q2325&lt;55,Table1[[#This Row],[Source]]="Nat"),"Nat OK",IF(AND(Table1[[#This Row],[Source]]&lt;&gt;"Nat",Q2325&lt;55),"Poor &lt;55",IF(OR(G2325="Randwick",G2325="Flemington",G2325="Caulfield",G2325="Sandown Lake",G2325="Sandown Hill"),"Best","ave"))))</f>
        <v>Best</v>
      </c>
      <c r="AC2325" s="133" t="str">
        <f>IF(Q2325="","",IF(AB2325="Poor &lt;55",$AC$2*0.2%,IF(AND(AB2325="Q",AA2325&lt;&gt;"Wed"),$AC$2*0.4%,IF(AND(AB2325="Q",AA2325="Wed"),$AC$2*0.5%,IF(AND(AB2325="Ave",U2325=100),$AC$2*0.5%,IF(AND(AB2325="ave",U2325="",N2325=1,AG2325="Bush"),$AC$2*1%,IF(AND(AB2325="ave",U2325="",Q2325&gt;100),$AC$2*1.3%,IF(AND(AB2325="ave",U2325=""),$AC$2*1.2%,IF(AND(AB2325="Ave",U2325=200),$AC$2*1%,IF(AND(AB2325="Best",U2325=200),$AC$2*1.5%,IF(AND(AB2325="Best",U2325="",K2325&lt;&gt;"Pro Syd"),$AC$2*0.5%,IF(AND(AB2325="Best",U2325=""),$AC$2*1%,IF(AND(AB2325="Best",U2325=100,Table1[[#This Row],[State]]="NSW"),$AC$2*0.4%,IF(AND(AB2325="Best",U2325=100),$AC$2*1%,IF(Table1[[#This Row],[Adj]]="Nat OK",$AC$2*0.5%,"xxx")))))))))))))))</f>
        <v/>
      </c>
      <c r="AD2325" s="133" t="str">
        <f t="shared" si="479"/>
        <v/>
      </c>
      <c r="AE2325" s="133" t="str">
        <f t="shared" si="480"/>
        <v/>
      </c>
      <c r="AF2325" s="133" t="str">
        <f>VLOOKUP(Table1[[#This Row],[Track]],$F$2672:$H$2715,2,FALSE)</f>
        <v>Vic</v>
      </c>
      <c r="AG2325" s="133" t="str">
        <f>VLOOKUP(Table1[[#This Row],[Track]],$F$2672:$H$2715,3,FALSE)</f>
        <v>-</v>
      </c>
      <c r="AH2325" s="133" t="str">
        <f>IF(Table1[[#This Row],[Date]]&lt;$AH$2,"",IF(Table1[[#This Row],[Date]]&lt;$AH$3,"Edge","Elite Combo"))</f>
        <v/>
      </c>
      <c r="AI2325" s="218">
        <f>Table1[[#This Row],[Time]]</f>
        <v>0.51041666666666663</v>
      </c>
      <c r="AJ2325" s="219" t="str">
        <f>Table1[[#This Row],[Track]]</f>
        <v>Sandown Lake</v>
      </c>
      <c r="AK2325" s="216">
        <f>Table1[[#This Row],[Race ]]</f>
        <v>1</v>
      </c>
      <c r="AL2325" s="219">
        <f>Table1[[#This Row],[TAB]]</f>
        <v>7</v>
      </c>
      <c r="AM2325" s="219" t="str">
        <f>Table1[[#This Row],[Selection]]</f>
        <v>New York Lustre</v>
      </c>
      <c r="AN2325" s="220" t="str">
        <f>Table1[[#This Row],[Sources]]</f>
        <v/>
      </c>
      <c r="AO2325" s="219" t="str">
        <f>Table1[[#This Row],[Scale Bet]]</f>
        <v/>
      </c>
    </row>
    <row r="2326" spans="5:41" ht="16.5" customHeight="1" x14ac:dyDescent="0.25">
      <c r="E2326" s="185">
        <v>45689</v>
      </c>
      <c r="F2326" s="35">
        <v>0.51041666666666663</v>
      </c>
      <c r="G2326" s="36" t="s">
        <v>176</v>
      </c>
      <c r="H2326" s="36">
        <v>1</v>
      </c>
      <c r="I2326" s="36">
        <v>7</v>
      </c>
      <c r="J2326" s="36" t="s">
        <v>178</v>
      </c>
      <c r="K2326" s="36" t="s">
        <v>13</v>
      </c>
      <c r="L2326" s="165">
        <v>20</v>
      </c>
      <c r="M2326" s="134" t="str">
        <f t="shared" si="468"/>
        <v/>
      </c>
      <c r="N2326" s="36" t="str">
        <f t="shared" si="469"/>
        <v/>
      </c>
      <c r="O2326" s="135" t="str">
        <f t="shared" si="470"/>
        <v/>
      </c>
      <c r="P2326" s="186" t="str">
        <f t="shared" si="471"/>
        <v>OK</v>
      </c>
      <c r="Q2326" s="187" t="str">
        <f t="shared" si="472"/>
        <v/>
      </c>
      <c r="R2326" s="150">
        <v>2.0499999999999998</v>
      </c>
      <c r="S2326" s="187" t="str">
        <f t="shared" si="473"/>
        <v/>
      </c>
      <c r="T2326" s="136" t="str">
        <f t="shared" si="474"/>
        <v>New York Lustre</v>
      </c>
      <c r="U2326" s="137" t="str">
        <f>IF(P2326="","",IF(N2326=1,"",IF(Q2326="","",IF(Q2326&lt;=100,100,IF(Table1[[#This Row],[Day]]="Wed",100,200)))))</f>
        <v/>
      </c>
      <c r="V2326" s="137" t="str">
        <f t="shared" si="475"/>
        <v/>
      </c>
      <c r="W2326" s="137" t="str">
        <f t="shared" si="476"/>
        <v/>
      </c>
      <c r="X2326" s="133">
        <f>100</f>
        <v>100</v>
      </c>
      <c r="Y2326" s="133">
        <f t="shared" si="477"/>
        <v>204.99999999999997</v>
      </c>
      <c r="Z2326" s="133">
        <f t="shared" si="478"/>
        <v>104.99999999999997</v>
      </c>
      <c r="AA2326" s="134" t="str">
        <f>TEXT(Table1[[#This Row],[Date]],"DDD")</f>
        <v>Sat</v>
      </c>
      <c r="AB2326" s="133" t="str">
        <f>IF(OR(G2326="Doomben",G2326="Eagle Farm"),"Q",IF(AND(Q2326&gt;1,Q2326&lt;55,Table1[[#This Row],[Source]]="Nat"),"Nat OK",IF(AND(Table1[[#This Row],[Source]]&lt;&gt;"Nat",Q2326&lt;55),"Poor &lt;55",IF(OR(G2326="Randwick",G2326="Flemington",G2326="Caulfield",G2326="Sandown Lake",G2326="Sandown Hill"),"Best","ave"))))</f>
        <v>Best</v>
      </c>
      <c r="AC2326" s="133" t="str">
        <f>IF(Q2326="","",IF(AB2326="Poor &lt;55",$AC$2*0.2%,IF(AND(AB2326="Q",AA2326&lt;&gt;"Wed"),$AC$2*0.4%,IF(AND(AB2326="Q",AA2326="Wed"),$AC$2*0.5%,IF(AND(AB2326="Ave",U2326=100),$AC$2*0.5%,IF(AND(AB2326="ave",U2326="",N2326=1,AG2326="Bush"),$AC$2*1%,IF(AND(AB2326="ave",U2326="",Q2326&gt;100),$AC$2*1.3%,IF(AND(AB2326="ave",U2326=""),$AC$2*1.2%,IF(AND(AB2326="Ave",U2326=200),$AC$2*1%,IF(AND(AB2326="Best",U2326=200),$AC$2*1.5%,IF(AND(AB2326="Best",U2326="",K2326&lt;&gt;"Pro Syd"),$AC$2*0.5%,IF(AND(AB2326="Best",U2326=""),$AC$2*1%,IF(AND(AB2326="Best",U2326=100,Table1[[#This Row],[State]]="NSW"),$AC$2*0.4%,IF(AND(AB2326="Best",U2326=100),$AC$2*1%,IF(Table1[[#This Row],[Adj]]="Nat OK",$AC$2*0.5%,"xxx")))))))))))))))</f>
        <v/>
      </c>
      <c r="AD2326" s="133" t="str">
        <f t="shared" si="479"/>
        <v/>
      </c>
      <c r="AE2326" s="133" t="str">
        <f t="shared" si="480"/>
        <v/>
      </c>
      <c r="AF2326" s="133" t="str">
        <f>VLOOKUP(Table1[[#This Row],[Track]],$F$2672:$H$2715,2,FALSE)</f>
        <v>Vic</v>
      </c>
      <c r="AG2326" s="133" t="str">
        <f>VLOOKUP(Table1[[#This Row],[Track]],$F$2672:$H$2715,3,FALSE)</f>
        <v>-</v>
      </c>
      <c r="AH2326" s="133" t="str">
        <f>IF(Table1[[#This Row],[Date]]&lt;$AH$2,"",IF(Table1[[#This Row],[Date]]&lt;$AH$3,"Edge","Elite Combo"))</f>
        <v/>
      </c>
      <c r="AI2326" s="218">
        <f>Table1[[#This Row],[Time]]</f>
        <v>0.51041666666666663</v>
      </c>
      <c r="AJ2326" s="219" t="str">
        <f>Table1[[#This Row],[Track]]</f>
        <v>Sandown Lake</v>
      </c>
      <c r="AK2326" s="216">
        <f>Table1[[#This Row],[Race ]]</f>
        <v>1</v>
      </c>
      <c r="AL2326" s="219">
        <f>Table1[[#This Row],[TAB]]</f>
        <v>7</v>
      </c>
      <c r="AM2326" s="219" t="str">
        <f>Table1[[#This Row],[Selection]]</f>
        <v>New York Lustre</v>
      </c>
      <c r="AN2326" s="220" t="str">
        <f>Table1[[#This Row],[Sources]]</f>
        <v/>
      </c>
      <c r="AO2326" s="219" t="str">
        <f>Table1[[#This Row],[Scale Bet]]</f>
        <v/>
      </c>
    </row>
    <row r="2327" spans="5:41" ht="16.5" customHeight="1" x14ac:dyDescent="0.25">
      <c r="E2327" s="185">
        <v>45689</v>
      </c>
      <c r="F2327" s="35">
        <v>0.51041666666666663</v>
      </c>
      <c r="G2327" s="36" t="s">
        <v>176</v>
      </c>
      <c r="H2327" s="36">
        <v>1</v>
      </c>
      <c r="I2327" s="36">
        <v>7</v>
      </c>
      <c r="J2327" s="36" t="s">
        <v>178</v>
      </c>
      <c r="K2327" s="36" t="s">
        <v>18</v>
      </c>
      <c r="L2327" s="165">
        <v>10</v>
      </c>
      <c r="M2327" s="134" t="str">
        <f t="shared" si="468"/>
        <v/>
      </c>
      <c r="N2327" s="36" t="str">
        <f t="shared" si="469"/>
        <v/>
      </c>
      <c r="O2327" s="135" t="str">
        <f t="shared" si="470"/>
        <v/>
      </c>
      <c r="P2327" s="186" t="str">
        <f t="shared" si="471"/>
        <v>OK</v>
      </c>
      <c r="Q2327" s="187" t="str">
        <f t="shared" si="472"/>
        <v/>
      </c>
      <c r="R2327" s="150">
        <v>2.1</v>
      </c>
      <c r="S2327" s="187" t="str">
        <f t="shared" si="473"/>
        <v/>
      </c>
      <c r="T2327" s="136" t="str">
        <f t="shared" si="474"/>
        <v>New York Lustre</v>
      </c>
      <c r="U2327" s="137" t="str">
        <f>IF(P2327="","",IF(N2327=1,"",IF(Q2327="","",IF(Q2327&lt;=100,100,IF(Table1[[#This Row],[Day]]="Wed",100,200)))))</f>
        <v/>
      </c>
      <c r="V2327" s="137" t="str">
        <f t="shared" si="475"/>
        <v/>
      </c>
      <c r="W2327" s="137" t="str">
        <f t="shared" si="476"/>
        <v/>
      </c>
      <c r="X2327" s="133">
        <f>100</f>
        <v>100</v>
      </c>
      <c r="Y2327" s="133">
        <f t="shared" si="477"/>
        <v>210</v>
      </c>
      <c r="Z2327" s="133">
        <f t="shared" si="478"/>
        <v>110</v>
      </c>
      <c r="AA2327" s="134" t="str">
        <f>TEXT(Table1[[#This Row],[Date]],"DDD")</f>
        <v>Sat</v>
      </c>
      <c r="AB2327" s="133" t="str">
        <f>IF(OR(G2327="Doomben",G2327="Eagle Farm"),"Q",IF(AND(Q2327&gt;1,Q2327&lt;55,Table1[[#This Row],[Source]]="Nat"),"Nat OK",IF(AND(Table1[[#This Row],[Source]]&lt;&gt;"Nat",Q2327&lt;55),"Poor &lt;55",IF(OR(G2327="Randwick",G2327="Flemington",G2327="Caulfield",G2327="Sandown Lake",G2327="Sandown Hill"),"Best","ave"))))</f>
        <v>Best</v>
      </c>
      <c r="AC2327" s="133" t="str">
        <f>IF(Q2327="","",IF(AB2327="Poor &lt;55",$AC$2*0.2%,IF(AND(AB2327="Q",AA2327&lt;&gt;"Wed"),$AC$2*0.4%,IF(AND(AB2327="Q",AA2327="Wed"),$AC$2*0.5%,IF(AND(AB2327="Ave",U2327=100),$AC$2*0.5%,IF(AND(AB2327="ave",U2327="",N2327=1,AG2327="Bush"),$AC$2*1%,IF(AND(AB2327="ave",U2327="",Q2327&gt;100),$AC$2*1.3%,IF(AND(AB2327="ave",U2327=""),$AC$2*1.2%,IF(AND(AB2327="Ave",U2327=200),$AC$2*1%,IF(AND(AB2327="Best",U2327=200),$AC$2*1.5%,IF(AND(AB2327="Best",U2327="",K2327&lt;&gt;"Pro Syd"),$AC$2*0.5%,IF(AND(AB2327="Best",U2327=""),$AC$2*1%,IF(AND(AB2327="Best",U2327=100,Table1[[#This Row],[State]]="NSW"),$AC$2*0.4%,IF(AND(AB2327="Best",U2327=100),$AC$2*1%,IF(Table1[[#This Row],[Adj]]="Nat OK",$AC$2*0.5%,"xxx")))))))))))))))</f>
        <v/>
      </c>
      <c r="AD2327" s="133" t="str">
        <f t="shared" si="479"/>
        <v/>
      </c>
      <c r="AE2327" s="133" t="str">
        <f t="shared" si="480"/>
        <v/>
      </c>
      <c r="AF2327" s="133" t="str">
        <f>VLOOKUP(Table1[[#This Row],[Track]],$F$2672:$H$2715,2,FALSE)</f>
        <v>Vic</v>
      </c>
      <c r="AG2327" s="133" t="str">
        <f>VLOOKUP(Table1[[#This Row],[Track]],$F$2672:$H$2715,3,FALSE)</f>
        <v>-</v>
      </c>
      <c r="AH2327" s="133" t="str">
        <f>IF(Table1[[#This Row],[Date]]&lt;$AH$2,"",IF(Table1[[#This Row],[Date]]&lt;$AH$3,"Edge","Elite Combo"))</f>
        <v/>
      </c>
      <c r="AI2327" s="218">
        <f>Table1[[#This Row],[Time]]</f>
        <v>0.51041666666666663</v>
      </c>
      <c r="AJ2327" s="219" t="str">
        <f>Table1[[#This Row],[Track]]</f>
        <v>Sandown Lake</v>
      </c>
      <c r="AK2327" s="216">
        <f>Table1[[#This Row],[Race ]]</f>
        <v>1</v>
      </c>
      <c r="AL2327" s="219">
        <f>Table1[[#This Row],[TAB]]</f>
        <v>7</v>
      </c>
      <c r="AM2327" s="219" t="str">
        <f>Table1[[#This Row],[Selection]]</f>
        <v>New York Lustre</v>
      </c>
      <c r="AN2327" s="220" t="str">
        <f>Table1[[#This Row],[Sources]]</f>
        <v/>
      </c>
      <c r="AO2327" s="219" t="str">
        <f>Table1[[#This Row],[Scale Bet]]</f>
        <v/>
      </c>
    </row>
    <row r="2328" spans="5:41" ht="16.5" customHeight="1" x14ac:dyDescent="0.25">
      <c r="E2328" s="185">
        <v>45689</v>
      </c>
      <c r="F2328" s="35">
        <v>0.51041666666666663</v>
      </c>
      <c r="G2328" s="36" t="s">
        <v>176</v>
      </c>
      <c r="H2328" s="36">
        <v>1</v>
      </c>
      <c r="I2328" s="36">
        <v>4</v>
      </c>
      <c r="J2328" s="36" t="s">
        <v>193</v>
      </c>
      <c r="K2328" s="36" t="s">
        <v>1</v>
      </c>
      <c r="L2328" s="165">
        <v>12</v>
      </c>
      <c r="M2328" s="134">
        <f t="shared" si="468"/>
        <v>12</v>
      </c>
      <c r="N2328" s="36">
        <f t="shared" si="469"/>
        <v>1</v>
      </c>
      <c r="O2328" s="135" t="str">
        <f t="shared" si="470"/>
        <v>E4-12</v>
      </c>
      <c r="P2328" s="186" t="str">
        <f t="shared" si="471"/>
        <v>OK</v>
      </c>
      <c r="Q2328" s="187">
        <f t="shared" si="472"/>
        <v>48</v>
      </c>
      <c r="R2328" s="150"/>
      <c r="S2328" s="187" t="str">
        <f t="shared" si="473"/>
        <v/>
      </c>
      <c r="T2328" s="136" t="str">
        <f t="shared" si="474"/>
        <v>Shesallshenanigans</v>
      </c>
      <c r="U2328" s="137" t="str">
        <f>IF(P2328="","",IF(N2328=1,"",IF(Q2328="","",IF(Q2328&lt;=100,100,IF(Table1[[#This Row],[Day]]="Wed",100,200)))))</f>
        <v/>
      </c>
      <c r="V2328" s="137" t="str">
        <f t="shared" si="475"/>
        <v/>
      </c>
      <c r="W2328" s="137" t="str">
        <f t="shared" si="476"/>
        <v/>
      </c>
      <c r="X2328" s="133">
        <f>100</f>
        <v>100</v>
      </c>
      <c r="Y2328" s="133" t="str">
        <f t="shared" si="477"/>
        <v/>
      </c>
      <c r="Z2328" s="133">
        <f t="shared" si="478"/>
        <v>-100</v>
      </c>
      <c r="AA2328" s="134" t="str">
        <f>TEXT(Table1[[#This Row],[Date]],"DDD")</f>
        <v>Sat</v>
      </c>
      <c r="AB2328" s="133" t="str">
        <f>IF(OR(G2328="Doomben",G2328="Eagle Farm"),"Q",IF(AND(Q2328&gt;1,Q2328&lt;55,Table1[[#This Row],[Source]]="Nat"),"Nat OK",IF(AND(Table1[[#This Row],[Source]]&lt;&gt;"Nat",Q2328&lt;55),"Poor &lt;55",IF(OR(G2328="Randwick",G2328="Flemington",G2328="Caulfield",G2328="Sandown Lake",G2328="Sandown Hill"),"Best","ave"))))</f>
        <v>Poor &lt;55</v>
      </c>
      <c r="AC2328" s="133">
        <f>IF(Q2328="","",IF(AB2328="Poor &lt;55",$AC$2*0.2%,IF(AND(AB2328="Q",AA2328&lt;&gt;"Wed"),$AC$2*0.4%,IF(AND(AB2328="Q",AA2328="Wed"),$AC$2*0.5%,IF(AND(AB2328="Ave",U2328=100),$AC$2*0.5%,IF(AND(AB2328="ave",U2328="",N2328=1,AG2328="Bush"),$AC$2*1%,IF(AND(AB2328="ave",U2328="",Q2328&gt;100),$AC$2*1.3%,IF(AND(AB2328="ave",U2328=""),$AC$2*1.2%,IF(AND(AB2328="Ave",U2328=200),$AC$2*1%,IF(AND(AB2328="Best",U2328=200),$AC$2*1.5%,IF(AND(AB2328="Best",U2328="",K2328&lt;&gt;"Pro Syd"),$AC$2*0.5%,IF(AND(AB2328="Best",U2328=""),$AC$2*1%,IF(AND(AB2328="Best",U2328=100,Table1[[#This Row],[State]]="NSW"),$AC$2*0.4%,IF(AND(AB2328="Best",U2328=100),$AC$2*1%,IF(Table1[[#This Row],[Adj]]="Nat OK",$AC$2*0.5%,"xxx")))))))))))))))</f>
        <v>20</v>
      </c>
      <c r="AD2328" s="133" t="str">
        <f t="shared" si="479"/>
        <v/>
      </c>
      <c r="AE2328" s="133">
        <f t="shared" si="480"/>
        <v>-20</v>
      </c>
      <c r="AF2328" s="133" t="str">
        <f>VLOOKUP(Table1[[#This Row],[Track]],$F$2672:$H$2715,2,FALSE)</f>
        <v>Vic</v>
      </c>
      <c r="AG2328" s="133" t="str">
        <f>VLOOKUP(Table1[[#This Row],[Track]],$F$2672:$H$2715,3,FALSE)</f>
        <v>-</v>
      </c>
      <c r="AH2328" s="133" t="str">
        <f>IF(Table1[[#This Row],[Date]]&lt;$AH$2,"",IF(Table1[[#This Row],[Date]]&lt;$AH$3,"Edge","Elite Combo"))</f>
        <v/>
      </c>
      <c r="AI2328" s="218">
        <f>Table1[[#This Row],[Time]]</f>
        <v>0.51041666666666663</v>
      </c>
      <c r="AJ2328" s="219" t="str">
        <f>Table1[[#This Row],[Track]]</f>
        <v>Sandown Lake</v>
      </c>
      <c r="AK2328" s="216">
        <f>Table1[[#This Row],[Race ]]</f>
        <v>1</v>
      </c>
      <c r="AL2328" s="219">
        <f>Table1[[#This Row],[TAB]]</f>
        <v>4</v>
      </c>
      <c r="AM2328" s="219" t="str">
        <f>Table1[[#This Row],[Selection]]</f>
        <v>Shesallshenanigans</v>
      </c>
      <c r="AN2328" s="220" t="str">
        <f>Table1[[#This Row],[Sources]]</f>
        <v>E4-12</v>
      </c>
      <c r="AO2328" s="219">
        <f>Table1[[#This Row],[Scale Bet]]</f>
        <v>20</v>
      </c>
    </row>
    <row r="2329" spans="5:41" ht="16.5" customHeight="1" x14ac:dyDescent="0.25">
      <c r="E2329" s="185">
        <v>45689</v>
      </c>
      <c r="F2329" s="35">
        <v>0.53125</v>
      </c>
      <c r="G2329" s="36" t="s">
        <v>176</v>
      </c>
      <c r="H2329" s="36">
        <v>2</v>
      </c>
      <c r="I2329" s="36">
        <v>2</v>
      </c>
      <c r="J2329" s="36" t="s">
        <v>194</v>
      </c>
      <c r="K2329" s="36" t="s">
        <v>1</v>
      </c>
      <c r="L2329" s="165">
        <v>12</v>
      </c>
      <c r="M2329" s="134">
        <f t="shared" si="468"/>
        <v>12</v>
      </c>
      <c r="N2329" s="36">
        <f t="shared" si="469"/>
        <v>1</v>
      </c>
      <c r="O2329" s="135" t="str">
        <f t="shared" si="470"/>
        <v>E4-12</v>
      </c>
      <c r="P2329" s="186" t="str">
        <f t="shared" si="471"/>
        <v>OK</v>
      </c>
      <c r="Q2329" s="187">
        <f t="shared" si="472"/>
        <v>48</v>
      </c>
      <c r="R2329" s="150">
        <v>4.8</v>
      </c>
      <c r="S2329" s="187">
        <f t="shared" si="473"/>
        <v>230.39999999999998</v>
      </c>
      <c r="T2329" s="136" t="str">
        <f t="shared" si="474"/>
        <v>First Immortal</v>
      </c>
      <c r="U2329" s="137" t="str">
        <f>IF(P2329="","",IF(N2329=1,"",IF(Q2329="","",IF(Q2329&lt;=100,100,IF(Table1[[#This Row],[Day]]="Wed",100,200)))))</f>
        <v/>
      </c>
      <c r="V2329" s="137" t="str">
        <f t="shared" si="475"/>
        <v/>
      </c>
      <c r="W2329" s="137" t="str">
        <f t="shared" si="476"/>
        <v/>
      </c>
      <c r="X2329" s="133">
        <f>100</f>
        <v>100</v>
      </c>
      <c r="Y2329" s="133">
        <f t="shared" si="477"/>
        <v>480</v>
      </c>
      <c r="Z2329" s="133">
        <f t="shared" si="478"/>
        <v>380</v>
      </c>
      <c r="AA2329" s="134" t="str">
        <f>TEXT(Table1[[#This Row],[Date]],"DDD")</f>
        <v>Sat</v>
      </c>
      <c r="AB2329" s="133" t="str">
        <f>IF(OR(G2329="Doomben",G2329="Eagle Farm"),"Q",IF(AND(Q2329&gt;1,Q2329&lt;55,Table1[[#This Row],[Source]]="Nat"),"Nat OK",IF(AND(Table1[[#This Row],[Source]]&lt;&gt;"Nat",Q2329&lt;55),"Poor &lt;55",IF(OR(G2329="Randwick",G2329="Flemington",G2329="Caulfield",G2329="Sandown Lake",G2329="Sandown Hill"),"Best","ave"))))</f>
        <v>Poor &lt;55</v>
      </c>
      <c r="AC2329" s="133">
        <f>IF(Q2329="","",IF(AB2329="Poor &lt;55",$AC$2*0.2%,IF(AND(AB2329="Q",AA2329&lt;&gt;"Wed"),$AC$2*0.4%,IF(AND(AB2329="Q",AA2329="Wed"),$AC$2*0.5%,IF(AND(AB2329="Ave",U2329=100),$AC$2*0.5%,IF(AND(AB2329="ave",U2329="",N2329=1,AG2329="Bush"),$AC$2*1%,IF(AND(AB2329="ave",U2329="",Q2329&gt;100),$AC$2*1.3%,IF(AND(AB2329="ave",U2329=""),$AC$2*1.2%,IF(AND(AB2329="Ave",U2329=200),$AC$2*1%,IF(AND(AB2329="Best",U2329=200),$AC$2*1.5%,IF(AND(AB2329="Best",U2329="",K2329&lt;&gt;"Pro Syd"),$AC$2*0.5%,IF(AND(AB2329="Best",U2329=""),$AC$2*1%,IF(AND(AB2329="Best",U2329=100,Table1[[#This Row],[State]]="NSW"),$AC$2*0.4%,IF(AND(AB2329="Best",U2329=100),$AC$2*1%,IF(Table1[[#This Row],[Adj]]="Nat OK",$AC$2*0.5%,"xxx")))))))))))))))</f>
        <v>20</v>
      </c>
      <c r="AD2329" s="133">
        <f t="shared" si="479"/>
        <v>96</v>
      </c>
      <c r="AE2329" s="133">
        <f t="shared" si="480"/>
        <v>76</v>
      </c>
      <c r="AF2329" s="133" t="str">
        <f>VLOOKUP(Table1[[#This Row],[Track]],$F$2672:$H$2715,2,FALSE)</f>
        <v>Vic</v>
      </c>
      <c r="AG2329" s="133" t="str">
        <f>VLOOKUP(Table1[[#This Row],[Track]],$F$2672:$H$2715,3,FALSE)</f>
        <v>-</v>
      </c>
      <c r="AH2329" s="133" t="str">
        <f>IF(Table1[[#This Row],[Date]]&lt;$AH$2,"",IF(Table1[[#This Row],[Date]]&lt;$AH$3,"Edge","Elite Combo"))</f>
        <v/>
      </c>
      <c r="AI2329" s="218">
        <f>Table1[[#This Row],[Time]]</f>
        <v>0.53125</v>
      </c>
      <c r="AJ2329" s="219" t="str">
        <f>Table1[[#This Row],[Track]]</f>
        <v>Sandown Lake</v>
      </c>
      <c r="AK2329" s="216">
        <f>Table1[[#This Row],[Race ]]</f>
        <v>2</v>
      </c>
      <c r="AL2329" s="219">
        <f>Table1[[#This Row],[TAB]]</f>
        <v>2</v>
      </c>
      <c r="AM2329" s="219" t="str">
        <f>Table1[[#This Row],[Selection]]</f>
        <v>First Immortal</v>
      </c>
      <c r="AN2329" s="220" t="str">
        <f>Table1[[#This Row],[Sources]]</f>
        <v>E4-12</v>
      </c>
      <c r="AO2329" s="219">
        <f>Table1[[#This Row],[Scale Bet]]</f>
        <v>20</v>
      </c>
    </row>
    <row r="2330" spans="5:41" ht="16.5" customHeight="1" x14ac:dyDescent="0.25">
      <c r="E2330" s="185">
        <v>45689</v>
      </c>
      <c r="F2330" s="35">
        <v>0.54513888888888884</v>
      </c>
      <c r="G2330" s="36" t="s">
        <v>17</v>
      </c>
      <c r="H2330" s="36">
        <v>2</v>
      </c>
      <c r="I2330" s="36">
        <v>7</v>
      </c>
      <c r="J2330" s="36" t="s">
        <v>195</v>
      </c>
      <c r="K2330" s="36" t="s">
        <v>1</v>
      </c>
      <c r="L2330" s="165">
        <v>10</v>
      </c>
      <c r="M2330" s="134">
        <f t="shared" si="468"/>
        <v>40</v>
      </c>
      <c r="N2330" s="36">
        <f t="shared" si="469"/>
        <v>3</v>
      </c>
      <c r="O2330" s="135" t="str">
        <f t="shared" si="470"/>
        <v>E4-10/Edge-15/Pro Syd-15</v>
      </c>
      <c r="P2330" s="186" t="str">
        <f t="shared" si="471"/>
        <v>OK</v>
      </c>
      <c r="Q2330" s="187">
        <f t="shared" si="472"/>
        <v>160</v>
      </c>
      <c r="R2330" s="150">
        <v>6.8</v>
      </c>
      <c r="S2330" s="187">
        <f t="shared" si="473"/>
        <v>1088</v>
      </c>
      <c r="T2330" s="136" t="str">
        <f t="shared" si="474"/>
        <v>Spicy Hotpot</v>
      </c>
      <c r="U2330" s="137">
        <f>IF(P2330="","",IF(N2330=1,"",IF(Q2330="","",IF(Q2330&lt;=100,100,IF(Table1[[#This Row],[Day]]="Wed",100,200)))))</f>
        <v>200</v>
      </c>
      <c r="V2330" s="137">
        <f t="shared" si="475"/>
        <v>1360</v>
      </c>
      <c r="W2330" s="137">
        <f t="shared" si="476"/>
        <v>1160</v>
      </c>
      <c r="X2330" s="133">
        <f>100</f>
        <v>100</v>
      </c>
      <c r="Y2330" s="133">
        <f t="shared" si="477"/>
        <v>680</v>
      </c>
      <c r="Z2330" s="133">
        <f t="shared" si="478"/>
        <v>580</v>
      </c>
      <c r="AA2330" s="134" t="str">
        <f>TEXT(Table1[[#This Row],[Date]],"DDD")</f>
        <v>Sat</v>
      </c>
      <c r="AB2330" s="133" t="str">
        <f>IF(OR(G2330="Doomben",G2330="Eagle Farm"),"Q",IF(AND(Q2330&gt;1,Q2330&lt;55,Table1[[#This Row],[Source]]="Nat"),"Nat OK",IF(AND(Table1[[#This Row],[Source]]&lt;&gt;"Nat",Q2330&lt;55),"Poor &lt;55",IF(OR(G2330="Randwick",G2330="Flemington",G2330="Caulfield",G2330="Sandown Lake",G2330="Sandown Hill"),"Best","ave"))))</f>
        <v>ave</v>
      </c>
      <c r="AC2330" s="133">
        <f>IF(Q2330="","",IF(AB2330="Poor &lt;55",$AC$2*0.2%,IF(AND(AB2330="Q",AA2330&lt;&gt;"Wed"),$AC$2*0.4%,IF(AND(AB2330="Q",AA2330="Wed"),$AC$2*0.5%,IF(AND(AB2330="Ave",U2330=100),$AC$2*0.5%,IF(AND(AB2330="ave",U2330="",N2330=1,AG2330="Bush"),$AC$2*1%,IF(AND(AB2330="ave",U2330="",Q2330&gt;100),$AC$2*1.3%,IF(AND(AB2330="ave",U2330=""),$AC$2*1.2%,IF(AND(AB2330="Ave",U2330=200),$AC$2*1%,IF(AND(AB2330="Best",U2330=200),$AC$2*1.5%,IF(AND(AB2330="Best",U2330="",K2330&lt;&gt;"Pro Syd"),$AC$2*0.5%,IF(AND(AB2330="Best",U2330=""),$AC$2*1%,IF(AND(AB2330="Best",U2330=100,Table1[[#This Row],[State]]="NSW"),$AC$2*0.4%,IF(AND(AB2330="Best",U2330=100),$AC$2*1%,IF(Table1[[#This Row],[Adj]]="Nat OK",$AC$2*0.5%,"xxx")))))))))))))))</f>
        <v>100</v>
      </c>
      <c r="AD2330" s="133">
        <f t="shared" si="479"/>
        <v>680</v>
      </c>
      <c r="AE2330" s="133">
        <f t="shared" si="480"/>
        <v>580</v>
      </c>
      <c r="AF2330" s="133" t="str">
        <f>VLOOKUP(Table1[[#This Row],[Track]],$F$2672:$H$2715,2,FALSE)</f>
        <v>NSW</v>
      </c>
      <c r="AG2330" s="133" t="str">
        <f>VLOOKUP(Table1[[#This Row],[Track]],$F$2672:$H$2715,3,FALSE)</f>
        <v>-</v>
      </c>
      <c r="AH2330" s="133" t="str">
        <f>IF(Table1[[#This Row],[Date]]&lt;$AH$2,"",IF(Table1[[#This Row],[Date]]&lt;$AH$3,"Edge","Elite Combo"))</f>
        <v/>
      </c>
      <c r="AI2330" s="218">
        <f>Table1[[#This Row],[Time]]</f>
        <v>0.54513888888888884</v>
      </c>
      <c r="AJ2330" s="219" t="str">
        <f>Table1[[#This Row],[Track]]</f>
        <v>Rosehill</v>
      </c>
      <c r="AK2330" s="216">
        <f>Table1[[#This Row],[Race ]]</f>
        <v>2</v>
      </c>
      <c r="AL2330" s="219">
        <f>Table1[[#This Row],[TAB]]</f>
        <v>7</v>
      </c>
      <c r="AM2330" s="219" t="str">
        <f>Table1[[#This Row],[Selection]]</f>
        <v>Spicy Hotpot</v>
      </c>
      <c r="AN2330" s="220" t="str">
        <f>Table1[[#This Row],[Sources]]</f>
        <v>E4-10/Edge-15/Pro Syd-15</v>
      </c>
      <c r="AO2330" s="219">
        <f>Table1[[#This Row],[Scale Bet]]</f>
        <v>100</v>
      </c>
    </row>
    <row r="2331" spans="5:41" ht="16.5" customHeight="1" x14ac:dyDescent="0.25">
      <c r="E2331" s="185">
        <v>45689</v>
      </c>
      <c r="F2331" s="35">
        <v>0.54513888888888884</v>
      </c>
      <c r="G2331" s="36" t="s">
        <v>17</v>
      </c>
      <c r="H2331" s="36">
        <v>2</v>
      </c>
      <c r="I2331" s="36">
        <v>7</v>
      </c>
      <c r="J2331" s="36" t="s">
        <v>195</v>
      </c>
      <c r="K2331" s="36" t="s">
        <v>40</v>
      </c>
      <c r="L2331" s="165">
        <v>15</v>
      </c>
      <c r="M2331" s="134" t="str">
        <f t="shared" si="468"/>
        <v/>
      </c>
      <c r="N2331" s="36" t="str">
        <f t="shared" si="469"/>
        <v/>
      </c>
      <c r="O2331" s="135" t="str">
        <f t="shared" si="470"/>
        <v/>
      </c>
      <c r="P2331" s="186" t="str">
        <f t="shared" si="471"/>
        <v>OK</v>
      </c>
      <c r="Q2331" s="187" t="str">
        <f t="shared" si="472"/>
        <v/>
      </c>
      <c r="R2331" s="150">
        <v>6.8</v>
      </c>
      <c r="S2331" s="187" t="str">
        <f t="shared" si="473"/>
        <v/>
      </c>
      <c r="T2331" s="136" t="str">
        <f t="shared" si="474"/>
        <v>Spicy Hotpot</v>
      </c>
      <c r="U2331" s="137" t="str">
        <f>IF(P2331="","",IF(N2331=1,"",IF(Q2331="","",IF(Q2331&lt;=100,100,IF(Table1[[#This Row],[Day]]="Wed",100,200)))))</f>
        <v/>
      </c>
      <c r="V2331" s="137" t="str">
        <f t="shared" si="475"/>
        <v/>
      </c>
      <c r="W2331" s="137" t="str">
        <f t="shared" si="476"/>
        <v/>
      </c>
      <c r="X2331" s="133">
        <f>100</f>
        <v>100</v>
      </c>
      <c r="Y2331" s="133">
        <f t="shared" si="477"/>
        <v>680</v>
      </c>
      <c r="Z2331" s="133">
        <f t="shared" si="478"/>
        <v>580</v>
      </c>
      <c r="AA2331" s="134" t="str">
        <f>TEXT(Table1[[#This Row],[Date]],"DDD")</f>
        <v>Sat</v>
      </c>
      <c r="AB2331" s="133" t="str">
        <f>IF(OR(G2331="Doomben",G2331="Eagle Farm"),"Q",IF(AND(Q2331&gt;1,Q2331&lt;55,Table1[[#This Row],[Source]]="Nat"),"Nat OK",IF(AND(Table1[[#This Row],[Source]]&lt;&gt;"Nat",Q2331&lt;55),"Poor &lt;55",IF(OR(G2331="Randwick",G2331="Flemington",G2331="Caulfield",G2331="Sandown Lake",G2331="Sandown Hill"),"Best","ave"))))</f>
        <v>ave</v>
      </c>
      <c r="AC2331" s="133" t="str">
        <f>IF(Q2331="","",IF(AB2331="Poor &lt;55",$AC$2*0.2%,IF(AND(AB2331="Q",AA2331&lt;&gt;"Wed"),$AC$2*0.4%,IF(AND(AB2331="Q",AA2331="Wed"),$AC$2*0.5%,IF(AND(AB2331="Ave",U2331=100),$AC$2*0.5%,IF(AND(AB2331="ave",U2331="",N2331=1,AG2331="Bush"),$AC$2*1%,IF(AND(AB2331="ave",U2331="",Q2331&gt;100),$AC$2*1.3%,IF(AND(AB2331="ave",U2331=""),$AC$2*1.2%,IF(AND(AB2331="Ave",U2331=200),$AC$2*1%,IF(AND(AB2331="Best",U2331=200),$AC$2*1.5%,IF(AND(AB2331="Best",U2331="",K2331&lt;&gt;"Pro Syd"),$AC$2*0.5%,IF(AND(AB2331="Best",U2331=""),$AC$2*1%,IF(AND(AB2331="Best",U2331=100,Table1[[#This Row],[State]]="NSW"),$AC$2*0.4%,IF(AND(AB2331="Best",U2331=100),$AC$2*1%,IF(Table1[[#This Row],[Adj]]="Nat OK",$AC$2*0.5%,"xxx")))))))))))))))</f>
        <v/>
      </c>
      <c r="AD2331" s="133" t="str">
        <f t="shared" si="479"/>
        <v/>
      </c>
      <c r="AE2331" s="133" t="str">
        <f t="shared" si="480"/>
        <v/>
      </c>
      <c r="AF2331" s="133" t="str">
        <f>VLOOKUP(Table1[[#This Row],[Track]],$F$2672:$H$2715,2,FALSE)</f>
        <v>NSW</v>
      </c>
      <c r="AG2331" s="133" t="str">
        <f>VLOOKUP(Table1[[#This Row],[Track]],$F$2672:$H$2715,3,FALSE)</f>
        <v>-</v>
      </c>
      <c r="AH2331" s="133" t="str">
        <f>IF(Table1[[#This Row],[Date]]&lt;$AH$2,"",IF(Table1[[#This Row],[Date]]&lt;$AH$3,"Edge","Elite Combo"))</f>
        <v/>
      </c>
      <c r="AI2331" s="218">
        <f>Table1[[#This Row],[Time]]</f>
        <v>0.54513888888888884</v>
      </c>
      <c r="AJ2331" s="219" t="str">
        <f>Table1[[#This Row],[Track]]</f>
        <v>Rosehill</v>
      </c>
      <c r="AK2331" s="216">
        <f>Table1[[#This Row],[Race ]]</f>
        <v>2</v>
      </c>
      <c r="AL2331" s="219">
        <f>Table1[[#This Row],[TAB]]</f>
        <v>7</v>
      </c>
      <c r="AM2331" s="219" t="str">
        <f>Table1[[#This Row],[Selection]]</f>
        <v>Spicy Hotpot</v>
      </c>
      <c r="AN2331" s="220" t="str">
        <f>Table1[[#This Row],[Sources]]</f>
        <v/>
      </c>
      <c r="AO2331" s="219" t="str">
        <f>Table1[[#This Row],[Scale Bet]]</f>
        <v/>
      </c>
    </row>
    <row r="2332" spans="5:41" ht="16.5" customHeight="1" x14ac:dyDescent="0.25">
      <c r="E2332" s="185">
        <v>45689</v>
      </c>
      <c r="F2332" s="35">
        <v>0.54513888888888884</v>
      </c>
      <c r="G2332" s="36" t="s">
        <v>17</v>
      </c>
      <c r="H2332" s="36">
        <v>2</v>
      </c>
      <c r="I2332" s="36">
        <v>7</v>
      </c>
      <c r="J2332" s="36" t="s">
        <v>195</v>
      </c>
      <c r="K2332" s="36" t="s">
        <v>60</v>
      </c>
      <c r="L2332" s="165">
        <v>15</v>
      </c>
      <c r="M2332" s="134" t="str">
        <f t="shared" si="468"/>
        <v/>
      </c>
      <c r="N2332" s="36" t="str">
        <f t="shared" si="469"/>
        <v/>
      </c>
      <c r="O2332" s="135" t="str">
        <f t="shared" si="470"/>
        <v/>
      </c>
      <c r="P2332" s="186" t="str">
        <f t="shared" si="471"/>
        <v>OK</v>
      </c>
      <c r="Q2332" s="187" t="str">
        <f t="shared" si="472"/>
        <v/>
      </c>
      <c r="R2332" s="150">
        <v>6.8</v>
      </c>
      <c r="S2332" s="187" t="str">
        <f t="shared" si="473"/>
        <v/>
      </c>
      <c r="T2332" s="136" t="str">
        <f t="shared" si="474"/>
        <v>Spicy Hotpot</v>
      </c>
      <c r="U2332" s="137" t="str">
        <f>IF(P2332="","",IF(N2332=1,"",IF(Q2332="","",IF(Q2332&lt;=100,100,IF(Table1[[#This Row],[Day]]="Wed",100,200)))))</f>
        <v/>
      </c>
      <c r="V2332" s="137" t="str">
        <f t="shared" si="475"/>
        <v/>
      </c>
      <c r="W2332" s="137" t="str">
        <f t="shared" si="476"/>
        <v/>
      </c>
      <c r="X2332" s="133">
        <f>100</f>
        <v>100</v>
      </c>
      <c r="Y2332" s="133">
        <f t="shared" si="477"/>
        <v>680</v>
      </c>
      <c r="Z2332" s="133">
        <f t="shared" si="478"/>
        <v>580</v>
      </c>
      <c r="AA2332" s="134" t="str">
        <f>TEXT(Table1[[#This Row],[Date]],"DDD")</f>
        <v>Sat</v>
      </c>
      <c r="AB2332" s="133" t="str">
        <f>IF(OR(G2332="Doomben",G2332="Eagle Farm"),"Q",IF(AND(Q2332&gt;1,Q2332&lt;55,Table1[[#This Row],[Source]]="Nat"),"Nat OK",IF(AND(Table1[[#This Row],[Source]]&lt;&gt;"Nat",Q2332&lt;55),"Poor &lt;55",IF(OR(G2332="Randwick",G2332="Flemington",G2332="Caulfield",G2332="Sandown Lake",G2332="Sandown Hill"),"Best","ave"))))</f>
        <v>ave</v>
      </c>
      <c r="AC2332" s="133" t="str">
        <f>IF(Q2332="","",IF(AB2332="Poor &lt;55",$AC$2*0.2%,IF(AND(AB2332="Q",AA2332&lt;&gt;"Wed"),$AC$2*0.4%,IF(AND(AB2332="Q",AA2332="Wed"),$AC$2*0.5%,IF(AND(AB2332="Ave",U2332=100),$AC$2*0.5%,IF(AND(AB2332="ave",U2332="",N2332=1,AG2332="Bush"),$AC$2*1%,IF(AND(AB2332="ave",U2332="",Q2332&gt;100),$AC$2*1.3%,IF(AND(AB2332="ave",U2332=""),$AC$2*1.2%,IF(AND(AB2332="Ave",U2332=200),$AC$2*1%,IF(AND(AB2332="Best",U2332=200),$AC$2*1.5%,IF(AND(AB2332="Best",U2332="",K2332&lt;&gt;"Pro Syd"),$AC$2*0.5%,IF(AND(AB2332="Best",U2332=""),$AC$2*1%,IF(AND(AB2332="Best",U2332=100,Table1[[#This Row],[State]]="NSW"),$AC$2*0.4%,IF(AND(AB2332="Best",U2332=100),$AC$2*1%,IF(Table1[[#This Row],[Adj]]="Nat OK",$AC$2*0.5%,"xxx")))))))))))))))</f>
        <v/>
      </c>
      <c r="AD2332" s="133" t="str">
        <f t="shared" si="479"/>
        <v/>
      </c>
      <c r="AE2332" s="133" t="str">
        <f t="shared" si="480"/>
        <v/>
      </c>
      <c r="AF2332" s="133" t="str">
        <f>VLOOKUP(Table1[[#This Row],[Track]],$F$2672:$H$2715,2,FALSE)</f>
        <v>NSW</v>
      </c>
      <c r="AG2332" s="133" t="str">
        <f>VLOOKUP(Table1[[#This Row],[Track]],$F$2672:$H$2715,3,FALSE)</f>
        <v>-</v>
      </c>
      <c r="AH2332" s="133" t="str">
        <f>IF(Table1[[#This Row],[Date]]&lt;$AH$2,"",IF(Table1[[#This Row],[Date]]&lt;$AH$3,"Edge","Elite Combo"))</f>
        <v/>
      </c>
      <c r="AI2332" s="218">
        <f>Table1[[#This Row],[Time]]</f>
        <v>0.54513888888888884</v>
      </c>
      <c r="AJ2332" s="219" t="str">
        <f>Table1[[#This Row],[Track]]</f>
        <v>Rosehill</v>
      </c>
      <c r="AK2332" s="216">
        <f>Table1[[#This Row],[Race ]]</f>
        <v>2</v>
      </c>
      <c r="AL2332" s="219">
        <f>Table1[[#This Row],[TAB]]</f>
        <v>7</v>
      </c>
      <c r="AM2332" s="219" t="str">
        <f>Table1[[#This Row],[Selection]]</f>
        <v>Spicy Hotpot</v>
      </c>
      <c r="AN2332" s="220" t="str">
        <f>Table1[[#This Row],[Sources]]</f>
        <v/>
      </c>
      <c r="AO2332" s="219" t="str">
        <f>Table1[[#This Row],[Scale Bet]]</f>
        <v/>
      </c>
    </row>
    <row r="2333" spans="5:41" ht="16.5" customHeight="1" x14ac:dyDescent="0.25">
      <c r="E2333" s="185">
        <v>45689</v>
      </c>
      <c r="F2333" s="35">
        <v>0.55555555555555558</v>
      </c>
      <c r="G2333" s="36" t="s">
        <v>176</v>
      </c>
      <c r="H2333" s="36">
        <v>3</v>
      </c>
      <c r="I2333" s="36">
        <v>4</v>
      </c>
      <c r="J2333" s="36" t="s">
        <v>191</v>
      </c>
      <c r="K2333" s="36" t="s">
        <v>1</v>
      </c>
      <c r="L2333" s="165">
        <v>20</v>
      </c>
      <c r="M2333" s="134">
        <f t="shared" si="468"/>
        <v>50</v>
      </c>
      <c r="N2333" s="36">
        <f t="shared" si="469"/>
        <v>3</v>
      </c>
      <c r="O2333" s="135" t="str">
        <f t="shared" si="470"/>
        <v>E4-20/Edge-10/Nat-20</v>
      </c>
      <c r="P2333" s="186" t="str">
        <f t="shared" si="471"/>
        <v>OK</v>
      </c>
      <c r="Q2333" s="187">
        <f t="shared" si="472"/>
        <v>200</v>
      </c>
      <c r="R2333" s="150"/>
      <c r="S2333" s="187" t="str">
        <f t="shared" si="473"/>
        <v/>
      </c>
      <c r="T2333" s="136" t="str">
        <f t="shared" si="474"/>
        <v>Glens Top Cat</v>
      </c>
      <c r="U2333" s="137">
        <f>IF(P2333="","",IF(N2333=1,"",IF(Q2333="","",IF(Q2333&lt;=100,100,IF(Table1[[#This Row],[Day]]="Wed",100,200)))))</f>
        <v>200</v>
      </c>
      <c r="V2333" s="137" t="str">
        <f t="shared" si="475"/>
        <v/>
      </c>
      <c r="W2333" s="137">
        <f t="shared" si="476"/>
        <v>-200</v>
      </c>
      <c r="X2333" s="133">
        <f>100</f>
        <v>100</v>
      </c>
      <c r="Y2333" s="133" t="str">
        <f t="shared" si="477"/>
        <v/>
      </c>
      <c r="Z2333" s="133">
        <f t="shared" si="478"/>
        <v>-100</v>
      </c>
      <c r="AA2333" s="134" t="str">
        <f>TEXT(Table1[[#This Row],[Date]],"DDD")</f>
        <v>Sat</v>
      </c>
      <c r="AB2333" s="133" t="str">
        <f>IF(OR(G2333="Doomben",G2333="Eagle Farm"),"Q",IF(AND(Q2333&gt;1,Q2333&lt;55,Table1[[#This Row],[Source]]="Nat"),"Nat OK",IF(AND(Table1[[#This Row],[Source]]&lt;&gt;"Nat",Q2333&lt;55),"Poor &lt;55",IF(OR(G2333="Randwick",G2333="Flemington",G2333="Caulfield",G2333="Sandown Lake",G2333="Sandown Hill"),"Best","ave"))))</f>
        <v>Best</v>
      </c>
      <c r="AC2333" s="133">
        <f>IF(Q2333="","",IF(AB2333="Poor &lt;55",$AC$2*0.2%,IF(AND(AB2333="Q",AA2333&lt;&gt;"Wed"),$AC$2*0.4%,IF(AND(AB2333="Q",AA2333="Wed"),$AC$2*0.5%,IF(AND(AB2333="Ave",U2333=100),$AC$2*0.5%,IF(AND(AB2333="ave",U2333="",N2333=1,AG2333="Bush"),$AC$2*1%,IF(AND(AB2333="ave",U2333="",Q2333&gt;100),$AC$2*1.3%,IF(AND(AB2333="ave",U2333=""),$AC$2*1.2%,IF(AND(AB2333="Ave",U2333=200),$AC$2*1%,IF(AND(AB2333="Best",U2333=200),$AC$2*1.5%,IF(AND(AB2333="Best",U2333="",K2333&lt;&gt;"Pro Syd"),$AC$2*0.5%,IF(AND(AB2333="Best",U2333=""),$AC$2*1%,IF(AND(AB2333="Best",U2333=100,Table1[[#This Row],[State]]="NSW"),$AC$2*0.4%,IF(AND(AB2333="Best",U2333=100),$AC$2*1%,IF(Table1[[#This Row],[Adj]]="Nat OK",$AC$2*0.5%,"xxx")))))))))))))))</f>
        <v>150</v>
      </c>
      <c r="AD2333" s="133" t="str">
        <f t="shared" si="479"/>
        <v/>
      </c>
      <c r="AE2333" s="133">
        <f t="shared" si="480"/>
        <v>-150</v>
      </c>
      <c r="AF2333" s="133" t="str">
        <f>VLOOKUP(Table1[[#This Row],[Track]],$F$2672:$H$2715,2,FALSE)</f>
        <v>Vic</v>
      </c>
      <c r="AG2333" s="133" t="str">
        <f>VLOOKUP(Table1[[#This Row],[Track]],$F$2672:$H$2715,3,FALSE)</f>
        <v>-</v>
      </c>
      <c r="AH2333" s="133" t="str">
        <f>IF(Table1[[#This Row],[Date]]&lt;$AH$2,"",IF(Table1[[#This Row],[Date]]&lt;$AH$3,"Edge","Elite Combo"))</f>
        <v/>
      </c>
      <c r="AI2333" s="218">
        <f>Table1[[#This Row],[Time]]</f>
        <v>0.55555555555555558</v>
      </c>
      <c r="AJ2333" s="219" t="str">
        <f>Table1[[#This Row],[Track]]</f>
        <v>Sandown Lake</v>
      </c>
      <c r="AK2333" s="216">
        <f>Table1[[#This Row],[Race ]]</f>
        <v>3</v>
      </c>
      <c r="AL2333" s="219">
        <f>Table1[[#This Row],[TAB]]</f>
        <v>4</v>
      </c>
      <c r="AM2333" s="219" t="str">
        <f>Table1[[#This Row],[Selection]]</f>
        <v>Glens Top Cat</v>
      </c>
      <c r="AN2333" s="220" t="str">
        <f>Table1[[#This Row],[Sources]]</f>
        <v>E4-20/Edge-10/Nat-20</v>
      </c>
      <c r="AO2333" s="219">
        <f>Table1[[#This Row],[Scale Bet]]</f>
        <v>150</v>
      </c>
    </row>
    <row r="2334" spans="5:41" ht="16.5" customHeight="1" x14ac:dyDescent="0.25">
      <c r="E2334" s="185">
        <v>45689</v>
      </c>
      <c r="F2334" s="35">
        <v>0.55555555555555558</v>
      </c>
      <c r="G2334" s="36" t="s">
        <v>176</v>
      </c>
      <c r="H2334" s="36">
        <v>3</v>
      </c>
      <c r="I2334" s="36">
        <v>4</v>
      </c>
      <c r="J2334" s="36" t="s">
        <v>191</v>
      </c>
      <c r="K2334" s="36" t="s">
        <v>40</v>
      </c>
      <c r="L2334" s="165">
        <v>10</v>
      </c>
      <c r="M2334" s="134" t="str">
        <f t="shared" si="468"/>
        <v/>
      </c>
      <c r="N2334" s="36" t="str">
        <f t="shared" si="469"/>
        <v/>
      </c>
      <c r="O2334" s="135" t="str">
        <f t="shared" si="470"/>
        <v/>
      </c>
      <c r="P2334" s="186" t="str">
        <f t="shared" si="471"/>
        <v>OK</v>
      </c>
      <c r="Q2334" s="187" t="str">
        <f t="shared" si="472"/>
        <v/>
      </c>
      <c r="R2334" s="150"/>
      <c r="S2334" s="187" t="str">
        <f t="shared" si="473"/>
        <v/>
      </c>
      <c r="T2334" s="136" t="str">
        <f t="shared" si="474"/>
        <v>Glens Top Cat</v>
      </c>
      <c r="U2334" s="137" t="str">
        <f>IF(P2334="","",IF(N2334=1,"",IF(Q2334="","",IF(Q2334&lt;=100,100,IF(Table1[[#This Row],[Day]]="Wed",100,200)))))</f>
        <v/>
      </c>
      <c r="V2334" s="137" t="str">
        <f t="shared" si="475"/>
        <v/>
      </c>
      <c r="W2334" s="137" t="str">
        <f t="shared" si="476"/>
        <v/>
      </c>
      <c r="X2334" s="133">
        <f>100</f>
        <v>100</v>
      </c>
      <c r="Y2334" s="133" t="str">
        <f t="shared" si="477"/>
        <v/>
      </c>
      <c r="Z2334" s="133">
        <f t="shared" si="478"/>
        <v>-100</v>
      </c>
      <c r="AA2334" s="134" t="str">
        <f>TEXT(Table1[[#This Row],[Date]],"DDD")</f>
        <v>Sat</v>
      </c>
      <c r="AB2334" s="133" t="str">
        <f>IF(OR(G2334="Doomben",G2334="Eagle Farm"),"Q",IF(AND(Q2334&gt;1,Q2334&lt;55,Table1[[#This Row],[Source]]="Nat"),"Nat OK",IF(AND(Table1[[#This Row],[Source]]&lt;&gt;"Nat",Q2334&lt;55),"Poor &lt;55",IF(OR(G2334="Randwick",G2334="Flemington",G2334="Caulfield",G2334="Sandown Lake",G2334="Sandown Hill"),"Best","ave"))))</f>
        <v>Best</v>
      </c>
      <c r="AC2334" s="133" t="str">
        <f>IF(Q2334="","",IF(AB2334="Poor &lt;55",$AC$2*0.2%,IF(AND(AB2334="Q",AA2334&lt;&gt;"Wed"),$AC$2*0.4%,IF(AND(AB2334="Q",AA2334="Wed"),$AC$2*0.5%,IF(AND(AB2334="Ave",U2334=100),$AC$2*0.5%,IF(AND(AB2334="ave",U2334="",N2334=1,AG2334="Bush"),$AC$2*1%,IF(AND(AB2334="ave",U2334="",Q2334&gt;100),$AC$2*1.3%,IF(AND(AB2334="ave",U2334=""),$AC$2*1.2%,IF(AND(AB2334="Ave",U2334=200),$AC$2*1%,IF(AND(AB2334="Best",U2334=200),$AC$2*1.5%,IF(AND(AB2334="Best",U2334="",K2334&lt;&gt;"Pro Syd"),$AC$2*0.5%,IF(AND(AB2334="Best",U2334=""),$AC$2*1%,IF(AND(AB2334="Best",U2334=100,Table1[[#This Row],[State]]="NSW"),$AC$2*0.4%,IF(AND(AB2334="Best",U2334=100),$AC$2*1%,IF(Table1[[#This Row],[Adj]]="Nat OK",$AC$2*0.5%,"xxx")))))))))))))))</f>
        <v/>
      </c>
      <c r="AD2334" s="133" t="str">
        <f t="shared" si="479"/>
        <v/>
      </c>
      <c r="AE2334" s="133" t="str">
        <f t="shared" si="480"/>
        <v/>
      </c>
      <c r="AF2334" s="133" t="str">
        <f>VLOOKUP(Table1[[#This Row],[Track]],$F$2672:$H$2715,2,FALSE)</f>
        <v>Vic</v>
      </c>
      <c r="AG2334" s="133" t="str">
        <f>VLOOKUP(Table1[[#This Row],[Track]],$F$2672:$H$2715,3,FALSE)</f>
        <v>-</v>
      </c>
      <c r="AH2334" s="133" t="str">
        <f>IF(Table1[[#This Row],[Date]]&lt;$AH$2,"",IF(Table1[[#This Row],[Date]]&lt;$AH$3,"Edge","Elite Combo"))</f>
        <v/>
      </c>
      <c r="AI2334" s="218">
        <f>Table1[[#This Row],[Time]]</f>
        <v>0.55555555555555558</v>
      </c>
      <c r="AJ2334" s="219" t="str">
        <f>Table1[[#This Row],[Track]]</f>
        <v>Sandown Lake</v>
      </c>
      <c r="AK2334" s="216">
        <f>Table1[[#This Row],[Race ]]</f>
        <v>3</v>
      </c>
      <c r="AL2334" s="219">
        <f>Table1[[#This Row],[TAB]]</f>
        <v>4</v>
      </c>
      <c r="AM2334" s="219" t="str">
        <f>Table1[[#This Row],[Selection]]</f>
        <v>Glens Top Cat</v>
      </c>
      <c r="AN2334" s="220" t="str">
        <f>Table1[[#This Row],[Sources]]</f>
        <v/>
      </c>
      <c r="AO2334" s="219" t="str">
        <f>Table1[[#This Row],[Scale Bet]]</f>
        <v/>
      </c>
    </row>
    <row r="2335" spans="5:41" ht="16.5" customHeight="1" x14ac:dyDescent="0.25">
      <c r="E2335" s="185">
        <v>45689</v>
      </c>
      <c r="F2335" s="35">
        <v>0.55555555555555558</v>
      </c>
      <c r="G2335" s="36" t="s">
        <v>176</v>
      </c>
      <c r="H2335" s="36">
        <v>3</v>
      </c>
      <c r="I2335" s="36">
        <v>4</v>
      </c>
      <c r="J2335" s="36" t="s">
        <v>191</v>
      </c>
      <c r="K2335" s="36" t="s">
        <v>13</v>
      </c>
      <c r="L2335" s="165">
        <v>20</v>
      </c>
      <c r="M2335" s="134" t="str">
        <f t="shared" si="468"/>
        <v/>
      </c>
      <c r="N2335" s="36" t="str">
        <f t="shared" si="469"/>
        <v/>
      </c>
      <c r="O2335" s="135" t="str">
        <f t="shared" si="470"/>
        <v/>
      </c>
      <c r="P2335" s="186" t="str">
        <f t="shared" si="471"/>
        <v>OK</v>
      </c>
      <c r="Q2335" s="187" t="str">
        <f t="shared" si="472"/>
        <v/>
      </c>
      <c r="R2335" s="150"/>
      <c r="S2335" s="187" t="str">
        <f t="shared" si="473"/>
        <v/>
      </c>
      <c r="T2335" s="136" t="str">
        <f t="shared" si="474"/>
        <v>Glens Top Cat</v>
      </c>
      <c r="U2335" s="137" t="str">
        <f>IF(P2335="","",IF(N2335=1,"",IF(Q2335="","",IF(Q2335&lt;=100,100,IF(Table1[[#This Row],[Day]]="Wed",100,200)))))</f>
        <v/>
      </c>
      <c r="V2335" s="137" t="str">
        <f t="shared" si="475"/>
        <v/>
      </c>
      <c r="W2335" s="137" t="str">
        <f t="shared" si="476"/>
        <v/>
      </c>
      <c r="X2335" s="133">
        <f>100</f>
        <v>100</v>
      </c>
      <c r="Y2335" s="133" t="str">
        <f t="shared" si="477"/>
        <v/>
      </c>
      <c r="Z2335" s="133">
        <f t="shared" si="478"/>
        <v>-100</v>
      </c>
      <c r="AA2335" s="134" t="str">
        <f>TEXT(Table1[[#This Row],[Date]],"DDD")</f>
        <v>Sat</v>
      </c>
      <c r="AB2335" s="133" t="str">
        <f>IF(OR(G2335="Doomben",G2335="Eagle Farm"),"Q",IF(AND(Q2335&gt;1,Q2335&lt;55,Table1[[#This Row],[Source]]="Nat"),"Nat OK",IF(AND(Table1[[#This Row],[Source]]&lt;&gt;"Nat",Q2335&lt;55),"Poor &lt;55",IF(OR(G2335="Randwick",G2335="Flemington",G2335="Caulfield",G2335="Sandown Lake",G2335="Sandown Hill"),"Best","ave"))))</f>
        <v>Best</v>
      </c>
      <c r="AC2335" s="133" t="str">
        <f>IF(Q2335="","",IF(AB2335="Poor &lt;55",$AC$2*0.2%,IF(AND(AB2335="Q",AA2335&lt;&gt;"Wed"),$AC$2*0.4%,IF(AND(AB2335="Q",AA2335="Wed"),$AC$2*0.5%,IF(AND(AB2335="Ave",U2335=100),$AC$2*0.5%,IF(AND(AB2335="ave",U2335="",N2335=1,AG2335="Bush"),$AC$2*1%,IF(AND(AB2335="ave",U2335="",Q2335&gt;100),$AC$2*1.3%,IF(AND(AB2335="ave",U2335=""),$AC$2*1.2%,IF(AND(AB2335="Ave",U2335=200),$AC$2*1%,IF(AND(AB2335="Best",U2335=200),$AC$2*1.5%,IF(AND(AB2335="Best",U2335="",K2335&lt;&gt;"Pro Syd"),$AC$2*0.5%,IF(AND(AB2335="Best",U2335=""),$AC$2*1%,IF(AND(AB2335="Best",U2335=100,Table1[[#This Row],[State]]="NSW"),$AC$2*0.4%,IF(AND(AB2335="Best",U2335=100),$AC$2*1%,IF(Table1[[#This Row],[Adj]]="Nat OK",$AC$2*0.5%,"xxx")))))))))))))))</f>
        <v/>
      </c>
      <c r="AD2335" s="133" t="str">
        <f t="shared" si="479"/>
        <v/>
      </c>
      <c r="AE2335" s="133" t="str">
        <f t="shared" si="480"/>
        <v/>
      </c>
      <c r="AF2335" s="133" t="str">
        <f>VLOOKUP(Table1[[#This Row],[Track]],$F$2672:$H$2715,2,FALSE)</f>
        <v>Vic</v>
      </c>
      <c r="AG2335" s="133" t="str">
        <f>VLOOKUP(Table1[[#This Row],[Track]],$F$2672:$H$2715,3,FALSE)</f>
        <v>-</v>
      </c>
      <c r="AH2335" s="133" t="str">
        <f>IF(Table1[[#This Row],[Date]]&lt;$AH$2,"",IF(Table1[[#This Row],[Date]]&lt;$AH$3,"Edge","Elite Combo"))</f>
        <v/>
      </c>
      <c r="AI2335" s="218">
        <f>Table1[[#This Row],[Time]]</f>
        <v>0.55555555555555558</v>
      </c>
      <c r="AJ2335" s="219" t="str">
        <f>Table1[[#This Row],[Track]]</f>
        <v>Sandown Lake</v>
      </c>
      <c r="AK2335" s="216">
        <f>Table1[[#This Row],[Race ]]</f>
        <v>3</v>
      </c>
      <c r="AL2335" s="219">
        <f>Table1[[#This Row],[TAB]]</f>
        <v>4</v>
      </c>
      <c r="AM2335" s="219" t="str">
        <f>Table1[[#This Row],[Selection]]</f>
        <v>Glens Top Cat</v>
      </c>
      <c r="AN2335" s="220" t="str">
        <f>Table1[[#This Row],[Sources]]</f>
        <v/>
      </c>
      <c r="AO2335" s="219" t="str">
        <f>Table1[[#This Row],[Scale Bet]]</f>
        <v/>
      </c>
    </row>
    <row r="2336" spans="5:41" ht="16.5" customHeight="1" x14ac:dyDescent="0.25">
      <c r="E2336" s="185">
        <v>45689</v>
      </c>
      <c r="F2336" s="35">
        <v>0.57499999999999996</v>
      </c>
      <c r="G2336" s="36" t="s">
        <v>217</v>
      </c>
      <c r="H2336" s="36">
        <v>2</v>
      </c>
      <c r="I2336" s="36">
        <v>6</v>
      </c>
      <c r="J2336" s="36" t="s">
        <v>550</v>
      </c>
      <c r="K2336" s="36" t="s">
        <v>13</v>
      </c>
      <c r="L2336" s="165">
        <v>11</v>
      </c>
      <c r="M2336" s="134">
        <f t="shared" si="468"/>
        <v>11</v>
      </c>
      <c r="N2336" s="36">
        <f t="shared" si="469"/>
        <v>1</v>
      </c>
      <c r="O2336" s="135" t="str">
        <f t="shared" si="470"/>
        <v>Nat-11</v>
      </c>
      <c r="P2336" s="186" t="str">
        <f t="shared" si="471"/>
        <v/>
      </c>
      <c r="Q2336" s="187">
        <f t="shared" si="472"/>
        <v>44</v>
      </c>
      <c r="R2336" s="150"/>
      <c r="S2336" s="187" t="str">
        <f t="shared" si="473"/>
        <v/>
      </c>
      <c r="T2336" s="136" t="str">
        <f t="shared" si="474"/>
        <v>Aldeenaary</v>
      </c>
      <c r="U2336" s="137" t="str">
        <f>IF(P2336="","",IF(N2336=1,"",IF(Q2336="","",IF(Q2336&lt;=100,100,IF(Table1[[#This Row],[Day]]="Wed",100,200)))))</f>
        <v/>
      </c>
      <c r="V2336" s="137" t="str">
        <f t="shared" si="475"/>
        <v/>
      </c>
      <c r="W2336" s="137" t="str">
        <f t="shared" si="476"/>
        <v/>
      </c>
      <c r="X2336" s="133">
        <f>100</f>
        <v>100</v>
      </c>
      <c r="Y2336" s="133" t="str">
        <f t="shared" si="477"/>
        <v/>
      </c>
      <c r="Z2336" s="133">
        <f t="shared" si="478"/>
        <v>-100</v>
      </c>
      <c r="AA2336" s="134" t="str">
        <f>TEXT(Table1[[#This Row],[Date]],"DDD")</f>
        <v>Sat</v>
      </c>
      <c r="AB2336" s="133" t="str">
        <f>IF(OR(G2336="Doomben",G2336="Eagle Farm"),"Q",IF(AND(Q2336&gt;1,Q2336&lt;55,Table1[[#This Row],[Source]]="Nat"),"Nat OK",IF(AND(Table1[[#This Row],[Source]]&lt;&gt;"Nat",Q2336&lt;55),"Poor &lt;55",IF(OR(G2336="Randwick",G2336="Flemington",G2336="Caulfield",G2336="Sandown Lake",G2336="Sandown Hill"),"Best","ave"))))</f>
        <v>Q</v>
      </c>
      <c r="AC2336" s="133">
        <f>IF(Q2336="","",IF(AB2336="Poor &lt;55",$AC$2*0.2%,IF(AND(AB2336="Q",AA2336&lt;&gt;"Wed"),$AC$2*0.4%,IF(AND(AB2336="Q",AA2336="Wed"),$AC$2*0.5%,IF(AND(AB2336="Ave",U2336=100),$AC$2*0.5%,IF(AND(AB2336="ave",U2336="",N2336=1,AG2336="Bush"),$AC$2*1%,IF(AND(AB2336="ave",U2336="",Q2336&gt;100),$AC$2*1.3%,IF(AND(AB2336="ave",U2336=""),$AC$2*1.2%,IF(AND(AB2336="Ave",U2336=200),$AC$2*1%,IF(AND(AB2336="Best",U2336=200),$AC$2*1.5%,IF(AND(AB2336="Best",U2336="",K2336&lt;&gt;"Pro Syd"),$AC$2*0.5%,IF(AND(AB2336="Best",U2336=""),$AC$2*1%,IF(AND(AB2336="Best",U2336=100,Table1[[#This Row],[State]]="NSW"),$AC$2*0.4%,IF(AND(AB2336="Best",U2336=100),$AC$2*1%,IF(Table1[[#This Row],[Adj]]="Nat OK",$AC$2*0.5%,"xxx")))))))))))))))</f>
        <v>40</v>
      </c>
      <c r="AD2336" s="133" t="str">
        <f t="shared" si="479"/>
        <v/>
      </c>
      <c r="AE2336" s="133">
        <f t="shared" si="480"/>
        <v>-40</v>
      </c>
      <c r="AF2336" s="133" t="str">
        <f>VLOOKUP(Table1[[#This Row],[Track]],$F$2672:$H$2715,2,FALSE)</f>
        <v>Qld</v>
      </c>
      <c r="AG2336" s="133" t="str">
        <f>VLOOKUP(Table1[[#This Row],[Track]],$F$2672:$H$2715,3,FALSE)</f>
        <v>-</v>
      </c>
      <c r="AH2336" s="133" t="str">
        <f>IF(Table1[[#This Row],[Date]]&lt;$AH$2,"",IF(Table1[[#This Row],[Date]]&lt;$AH$3,"Edge","Elite Combo"))</f>
        <v/>
      </c>
      <c r="AI2336" s="218">
        <f>Table1[[#This Row],[Time]]</f>
        <v>0.57499999999999996</v>
      </c>
      <c r="AJ2336" s="219" t="str">
        <f>Table1[[#This Row],[Track]]</f>
        <v>Doomben</v>
      </c>
      <c r="AK2336" s="216">
        <f>Table1[[#This Row],[Race ]]</f>
        <v>2</v>
      </c>
      <c r="AL2336" s="219">
        <f>Table1[[#This Row],[TAB]]</f>
        <v>6</v>
      </c>
      <c r="AM2336" s="219" t="str">
        <f>Table1[[#This Row],[Selection]]</f>
        <v>Aldeenaary</v>
      </c>
      <c r="AN2336" s="220" t="str">
        <f>Table1[[#This Row],[Sources]]</f>
        <v>Nat-11</v>
      </c>
      <c r="AO2336" s="219">
        <f>Table1[[#This Row],[Scale Bet]]</f>
        <v>40</v>
      </c>
    </row>
    <row r="2337" spans="5:41" ht="16.5" customHeight="1" x14ac:dyDescent="0.25">
      <c r="E2337" s="185">
        <v>45689</v>
      </c>
      <c r="F2337" s="35">
        <v>0.59930555555555554</v>
      </c>
      <c r="G2337" s="36" t="s">
        <v>217</v>
      </c>
      <c r="H2337" s="36">
        <v>3</v>
      </c>
      <c r="I2337" s="36">
        <v>11</v>
      </c>
      <c r="J2337" s="36" t="s">
        <v>555</v>
      </c>
      <c r="K2337" s="36" t="s">
        <v>13</v>
      </c>
      <c r="L2337" s="165">
        <v>11</v>
      </c>
      <c r="M2337" s="134">
        <f t="shared" si="468"/>
        <v>11</v>
      </c>
      <c r="N2337" s="36">
        <f t="shared" si="469"/>
        <v>1</v>
      </c>
      <c r="O2337" s="135" t="str">
        <f t="shared" si="470"/>
        <v>Nat-11</v>
      </c>
      <c r="P2337" s="186" t="str">
        <f t="shared" si="471"/>
        <v/>
      </c>
      <c r="Q2337" s="187">
        <f t="shared" si="472"/>
        <v>44</v>
      </c>
      <c r="R2337" s="150">
        <v>6</v>
      </c>
      <c r="S2337" s="187">
        <f t="shared" si="473"/>
        <v>264</v>
      </c>
      <c r="T2337" s="136" t="str">
        <f t="shared" si="474"/>
        <v>Smart Action</v>
      </c>
      <c r="U2337" s="137" t="str">
        <f>IF(P2337="","",IF(N2337=1,"",IF(Q2337="","",IF(Q2337&lt;=100,100,IF(Table1[[#This Row],[Day]]="Wed",100,200)))))</f>
        <v/>
      </c>
      <c r="V2337" s="137" t="str">
        <f t="shared" si="475"/>
        <v/>
      </c>
      <c r="W2337" s="137" t="str">
        <f t="shared" si="476"/>
        <v/>
      </c>
      <c r="X2337" s="133">
        <f>100</f>
        <v>100</v>
      </c>
      <c r="Y2337" s="133">
        <f t="shared" si="477"/>
        <v>600</v>
      </c>
      <c r="Z2337" s="133">
        <f t="shared" si="478"/>
        <v>500</v>
      </c>
      <c r="AA2337" s="134" t="str">
        <f>TEXT(Table1[[#This Row],[Date]],"DDD")</f>
        <v>Sat</v>
      </c>
      <c r="AB2337" s="133" t="str">
        <f>IF(OR(G2337="Doomben",G2337="Eagle Farm"),"Q",IF(AND(Q2337&gt;1,Q2337&lt;55,Table1[[#This Row],[Source]]="Nat"),"Nat OK",IF(AND(Table1[[#This Row],[Source]]&lt;&gt;"Nat",Q2337&lt;55),"Poor &lt;55",IF(OR(G2337="Randwick",G2337="Flemington",G2337="Caulfield",G2337="Sandown Lake",G2337="Sandown Hill"),"Best","ave"))))</f>
        <v>Q</v>
      </c>
      <c r="AC2337" s="133">
        <f>IF(Q2337="","",IF(AB2337="Poor &lt;55",$AC$2*0.2%,IF(AND(AB2337="Q",AA2337&lt;&gt;"Wed"),$AC$2*0.4%,IF(AND(AB2337="Q",AA2337="Wed"),$AC$2*0.5%,IF(AND(AB2337="Ave",U2337=100),$AC$2*0.5%,IF(AND(AB2337="ave",U2337="",N2337=1,AG2337="Bush"),$AC$2*1%,IF(AND(AB2337="ave",U2337="",Q2337&gt;100),$AC$2*1.3%,IF(AND(AB2337="ave",U2337=""),$AC$2*1.2%,IF(AND(AB2337="Ave",U2337=200),$AC$2*1%,IF(AND(AB2337="Best",U2337=200),$AC$2*1.5%,IF(AND(AB2337="Best",U2337="",K2337&lt;&gt;"Pro Syd"),$AC$2*0.5%,IF(AND(AB2337="Best",U2337=""),$AC$2*1%,IF(AND(AB2337="Best",U2337=100,Table1[[#This Row],[State]]="NSW"),$AC$2*0.4%,IF(AND(AB2337="Best",U2337=100),$AC$2*1%,IF(Table1[[#This Row],[Adj]]="Nat OK",$AC$2*0.5%,"xxx")))))))))))))))</f>
        <v>40</v>
      </c>
      <c r="AD2337" s="133">
        <f t="shared" si="479"/>
        <v>240</v>
      </c>
      <c r="AE2337" s="133">
        <f t="shared" si="480"/>
        <v>200</v>
      </c>
      <c r="AF2337" s="133" t="str">
        <f>VLOOKUP(Table1[[#This Row],[Track]],$F$2672:$H$2715,2,FALSE)</f>
        <v>Qld</v>
      </c>
      <c r="AG2337" s="133" t="str">
        <f>VLOOKUP(Table1[[#This Row],[Track]],$F$2672:$H$2715,3,FALSE)</f>
        <v>-</v>
      </c>
      <c r="AH2337" s="133" t="str">
        <f>IF(Table1[[#This Row],[Date]]&lt;$AH$2,"",IF(Table1[[#This Row],[Date]]&lt;$AH$3,"Edge","Elite Combo"))</f>
        <v/>
      </c>
      <c r="AI2337" s="218">
        <f>Table1[[#This Row],[Time]]</f>
        <v>0.59930555555555554</v>
      </c>
      <c r="AJ2337" s="219" t="str">
        <f>Table1[[#This Row],[Track]]</f>
        <v>Doomben</v>
      </c>
      <c r="AK2337" s="216">
        <f>Table1[[#This Row],[Race ]]</f>
        <v>3</v>
      </c>
      <c r="AL2337" s="219">
        <f>Table1[[#This Row],[TAB]]</f>
        <v>11</v>
      </c>
      <c r="AM2337" s="219" t="str">
        <f>Table1[[#This Row],[Selection]]</f>
        <v>Smart Action</v>
      </c>
      <c r="AN2337" s="220" t="str">
        <f>Table1[[#This Row],[Sources]]</f>
        <v>Nat-11</v>
      </c>
      <c r="AO2337" s="219">
        <f>Table1[[#This Row],[Scale Bet]]</f>
        <v>40</v>
      </c>
    </row>
    <row r="2338" spans="5:41" ht="16.5" customHeight="1" x14ac:dyDescent="0.25">
      <c r="E2338" s="185">
        <v>45689</v>
      </c>
      <c r="F2338" s="35">
        <v>0.62361111111111112</v>
      </c>
      <c r="G2338" s="36" t="s">
        <v>217</v>
      </c>
      <c r="H2338" s="36">
        <v>4</v>
      </c>
      <c r="I2338" s="36">
        <v>2</v>
      </c>
      <c r="J2338" s="36" t="s">
        <v>543</v>
      </c>
      <c r="K2338" s="36" t="s">
        <v>13</v>
      </c>
      <c r="L2338" s="165">
        <v>11</v>
      </c>
      <c r="M2338" s="134">
        <f t="shared" si="468"/>
        <v>11</v>
      </c>
      <c r="N2338" s="36">
        <f t="shared" si="469"/>
        <v>1</v>
      </c>
      <c r="O2338" s="135" t="str">
        <f t="shared" si="470"/>
        <v>Nat-11</v>
      </c>
      <c r="P2338" s="186" t="str">
        <f t="shared" si="471"/>
        <v/>
      </c>
      <c r="Q2338" s="187">
        <f t="shared" si="472"/>
        <v>44</v>
      </c>
      <c r="R2338" s="150">
        <v>1.7</v>
      </c>
      <c r="S2338" s="187">
        <f t="shared" si="473"/>
        <v>74.8</v>
      </c>
      <c r="T2338" s="136" t="str">
        <f t="shared" si="474"/>
        <v>Torabella</v>
      </c>
      <c r="U2338" s="137" t="str">
        <f>IF(P2338="","",IF(N2338=1,"",IF(Q2338="","",IF(Q2338&lt;=100,100,IF(Table1[[#This Row],[Day]]="Wed",100,200)))))</f>
        <v/>
      </c>
      <c r="V2338" s="137" t="str">
        <f t="shared" si="475"/>
        <v/>
      </c>
      <c r="W2338" s="137" t="str">
        <f t="shared" si="476"/>
        <v/>
      </c>
      <c r="X2338" s="133">
        <f>100</f>
        <v>100</v>
      </c>
      <c r="Y2338" s="133">
        <f t="shared" si="477"/>
        <v>170</v>
      </c>
      <c r="Z2338" s="133">
        <f t="shared" si="478"/>
        <v>70</v>
      </c>
      <c r="AA2338" s="134" t="str">
        <f>TEXT(Table1[[#This Row],[Date]],"DDD")</f>
        <v>Sat</v>
      </c>
      <c r="AB2338" s="133" t="str">
        <f>IF(OR(G2338="Doomben",G2338="Eagle Farm"),"Q",IF(AND(Q2338&gt;1,Q2338&lt;55,Table1[[#This Row],[Source]]="Nat"),"Nat OK",IF(AND(Table1[[#This Row],[Source]]&lt;&gt;"Nat",Q2338&lt;55),"Poor &lt;55",IF(OR(G2338="Randwick",G2338="Flemington",G2338="Caulfield",G2338="Sandown Lake",G2338="Sandown Hill"),"Best","ave"))))</f>
        <v>Q</v>
      </c>
      <c r="AC2338" s="133">
        <f>IF(Q2338="","",IF(AB2338="Poor &lt;55",$AC$2*0.2%,IF(AND(AB2338="Q",AA2338&lt;&gt;"Wed"),$AC$2*0.4%,IF(AND(AB2338="Q",AA2338="Wed"),$AC$2*0.5%,IF(AND(AB2338="Ave",U2338=100),$AC$2*0.5%,IF(AND(AB2338="ave",U2338="",N2338=1,AG2338="Bush"),$AC$2*1%,IF(AND(AB2338="ave",U2338="",Q2338&gt;100),$AC$2*1.3%,IF(AND(AB2338="ave",U2338=""),$AC$2*1.2%,IF(AND(AB2338="Ave",U2338=200),$AC$2*1%,IF(AND(AB2338="Best",U2338=200),$AC$2*1.5%,IF(AND(AB2338="Best",U2338="",K2338&lt;&gt;"Pro Syd"),$AC$2*0.5%,IF(AND(AB2338="Best",U2338=""),$AC$2*1%,IF(AND(AB2338="Best",U2338=100,Table1[[#This Row],[State]]="NSW"),$AC$2*0.4%,IF(AND(AB2338="Best",U2338=100),$AC$2*1%,IF(Table1[[#This Row],[Adj]]="Nat OK",$AC$2*0.5%,"xxx")))))))))))))))</f>
        <v>40</v>
      </c>
      <c r="AD2338" s="133">
        <f t="shared" si="479"/>
        <v>68</v>
      </c>
      <c r="AE2338" s="133">
        <f t="shared" si="480"/>
        <v>28</v>
      </c>
      <c r="AF2338" s="133" t="str">
        <f>VLOOKUP(Table1[[#This Row],[Track]],$F$2672:$H$2715,2,FALSE)</f>
        <v>Qld</v>
      </c>
      <c r="AG2338" s="133" t="str">
        <f>VLOOKUP(Table1[[#This Row],[Track]],$F$2672:$H$2715,3,FALSE)</f>
        <v>-</v>
      </c>
      <c r="AH2338" s="133" t="str">
        <f>IF(Table1[[#This Row],[Date]]&lt;$AH$2,"",IF(Table1[[#This Row],[Date]]&lt;$AH$3,"Edge","Elite Combo"))</f>
        <v/>
      </c>
      <c r="AI2338" s="218">
        <f>Table1[[#This Row],[Time]]</f>
        <v>0.62361111111111112</v>
      </c>
      <c r="AJ2338" s="219" t="str">
        <f>Table1[[#This Row],[Track]]</f>
        <v>Doomben</v>
      </c>
      <c r="AK2338" s="216">
        <f>Table1[[#This Row],[Race ]]</f>
        <v>4</v>
      </c>
      <c r="AL2338" s="219">
        <f>Table1[[#This Row],[TAB]]</f>
        <v>2</v>
      </c>
      <c r="AM2338" s="219" t="str">
        <f>Table1[[#This Row],[Selection]]</f>
        <v>Torabella</v>
      </c>
      <c r="AN2338" s="220" t="str">
        <f>Table1[[#This Row],[Sources]]</f>
        <v>Nat-11</v>
      </c>
      <c r="AO2338" s="219">
        <f>Table1[[#This Row],[Scale Bet]]</f>
        <v>40</v>
      </c>
    </row>
    <row r="2339" spans="5:41" ht="16.5" customHeight="1" x14ac:dyDescent="0.25">
      <c r="E2339" s="185">
        <v>45689</v>
      </c>
      <c r="F2339" s="35">
        <v>0.64236111111111116</v>
      </c>
      <c r="G2339" s="36" t="s">
        <v>17</v>
      </c>
      <c r="H2339" s="36">
        <v>6</v>
      </c>
      <c r="I2339" s="36">
        <v>12</v>
      </c>
      <c r="J2339" s="36" t="s">
        <v>556</v>
      </c>
      <c r="K2339" s="36" t="s">
        <v>1</v>
      </c>
      <c r="L2339" s="165">
        <v>10</v>
      </c>
      <c r="M2339" s="134">
        <f t="shared" si="468"/>
        <v>23</v>
      </c>
      <c r="N2339" s="36">
        <f t="shared" si="469"/>
        <v>2</v>
      </c>
      <c r="O2339" s="135" t="str">
        <f t="shared" si="470"/>
        <v>E4-10/Nat-13</v>
      </c>
      <c r="P2339" s="186" t="str">
        <f t="shared" si="471"/>
        <v>OK</v>
      </c>
      <c r="Q2339" s="187">
        <f t="shared" si="472"/>
        <v>92</v>
      </c>
      <c r="R2339" s="150"/>
      <c r="S2339" s="187" t="str">
        <f t="shared" si="473"/>
        <v/>
      </c>
      <c r="T2339" s="136" t="str">
        <f t="shared" si="474"/>
        <v>Piggyback</v>
      </c>
      <c r="U2339" s="137">
        <f>IF(P2339="","",IF(N2339=1,"",IF(Q2339="","",IF(Q2339&lt;=100,100,IF(Table1[[#This Row],[Day]]="Wed",100,200)))))</f>
        <v>100</v>
      </c>
      <c r="V2339" s="137" t="str">
        <f t="shared" si="475"/>
        <v/>
      </c>
      <c r="W2339" s="137">
        <f t="shared" si="476"/>
        <v>-100</v>
      </c>
      <c r="X2339" s="133">
        <f>100</f>
        <v>100</v>
      </c>
      <c r="Y2339" s="133" t="str">
        <f t="shared" si="477"/>
        <v/>
      </c>
      <c r="Z2339" s="133">
        <f t="shared" si="478"/>
        <v>-100</v>
      </c>
      <c r="AA2339" s="134" t="str">
        <f>TEXT(Table1[[#This Row],[Date]],"DDD")</f>
        <v>Sat</v>
      </c>
      <c r="AB2339" s="133" t="str">
        <f>IF(OR(G2339="Doomben",G2339="Eagle Farm"),"Q",IF(AND(Q2339&gt;1,Q2339&lt;55,Table1[[#This Row],[Source]]="Nat"),"Nat OK",IF(AND(Table1[[#This Row],[Source]]&lt;&gt;"Nat",Q2339&lt;55),"Poor &lt;55",IF(OR(G2339="Randwick",G2339="Flemington",G2339="Caulfield",G2339="Sandown Lake",G2339="Sandown Hill"),"Best","ave"))))</f>
        <v>ave</v>
      </c>
      <c r="AC2339" s="133">
        <f>IF(Q2339="","",IF(AB2339="Poor &lt;55",$AC$2*0.2%,IF(AND(AB2339="Q",AA2339&lt;&gt;"Wed"),$AC$2*0.4%,IF(AND(AB2339="Q",AA2339="Wed"),$AC$2*0.5%,IF(AND(AB2339="Ave",U2339=100),$AC$2*0.5%,IF(AND(AB2339="ave",U2339="",N2339=1,AG2339="Bush"),$AC$2*1%,IF(AND(AB2339="ave",U2339="",Q2339&gt;100),$AC$2*1.3%,IF(AND(AB2339="ave",U2339=""),$AC$2*1.2%,IF(AND(AB2339="Ave",U2339=200),$AC$2*1%,IF(AND(AB2339="Best",U2339=200),$AC$2*1.5%,IF(AND(AB2339="Best",U2339="",K2339&lt;&gt;"Pro Syd"),$AC$2*0.5%,IF(AND(AB2339="Best",U2339=""),$AC$2*1%,IF(AND(AB2339="Best",U2339=100,Table1[[#This Row],[State]]="NSW"),$AC$2*0.4%,IF(AND(AB2339="Best",U2339=100),$AC$2*1%,IF(Table1[[#This Row],[Adj]]="Nat OK",$AC$2*0.5%,"xxx")))))))))))))))</f>
        <v>50</v>
      </c>
      <c r="AD2339" s="133" t="str">
        <f t="shared" si="479"/>
        <v/>
      </c>
      <c r="AE2339" s="133">
        <f t="shared" si="480"/>
        <v>-50</v>
      </c>
      <c r="AF2339" s="133" t="str">
        <f>VLOOKUP(Table1[[#This Row],[Track]],$F$2672:$H$2715,2,FALSE)</f>
        <v>NSW</v>
      </c>
      <c r="AG2339" s="133" t="str">
        <f>VLOOKUP(Table1[[#This Row],[Track]],$F$2672:$H$2715,3,FALSE)</f>
        <v>-</v>
      </c>
      <c r="AH2339" s="133" t="str">
        <f>IF(Table1[[#This Row],[Date]]&lt;$AH$2,"",IF(Table1[[#This Row],[Date]]&lt;$AH$3,"Edge","Elite Combo"))</f>
        <v/>
      </c>
      <c r="AI2339" s="218">
        <f>Table1[[#This Row],[Time]]</f>
        <v>0.64236111111111116</v>
      </c>
      <c r="AJ2339" s="219" t="str">
        <f>Table1[[#This Row],[Track]]</f>
        <v>Rosehill</v>
      </c>
      <c r="AK2339" s="216">
        <f>Table1[[#This Row],[Race ]]</f>
        <v>6</v>
      </c>
      <c r="AL2339" s="219">
        <f>Table1[[#This Row],[TAB]]</f>
        <v>12</v>
      </c>
      <c r="AM2339" s="219" t="str">
        <f>Table1[[#This Row],[Selection]]</f>
        <v>Piggyback</v>
      </c>
      <c r="AN2339" s="220" t="str">
        <f>Table1[[#This Row],[Sources]]</f>
        <v>E4-10/Nat-13</v>
      </c>
      <c r="AO2339" s="219">
        <f>Table1[[#This Row],[Scale Bet]]</f>
        <v>50</v>
      </c>
    </row>
    <row r="2340" spans="5:41" ht="16.5" customHeight="1" x14ac:dyDescent="0.25">
      <c r="E2340" s="185">
        <v>45689</v>
      </c>
      <c r="F2340" s="35">
        <v>0.64236111111111116</v>
      </c>
      <c r="G2340" s="36" t="s">
        <v>17</v>
      </c>
      <c r="H2340" s="36">
        <v>6</v>
      </c>
      <c r="I2340" s="36">
        <v>12</v>
      </c>
      <c r="J2340" s="36" t="s">
        <v>556</v>
      </c>
      <c r="K2340" s="36" t="s">
        <v>13</v>
      </c>
      <c r="L2340" s="165">
        <v>13</v>
      </c>
      <c r="M2340" s="134" t="str">
        <f t="shared" si="468"/>
        <v/>
      </c>
      <c r="N2340" s="36" t="str">
        <f t="shared" si="469"/>
        <v/>
      </c>
      <c r="O2340" s="135" t="str">
        <f t="shared" si="470"/>
        <v/>
      </c>
      <c r="P2340" s="186" t="str">
        <f t="shared" si="471"/>
        <v>OK</v>
      </c>
      <c r="Q2340" s="187" t="str">
        <f t="shared" si="472"/>
        <v/>
      </c>
      <c r="R2340" s="150"/>
      <c r="S2340" s="187" t="str">
        <f t="shared" si="473"/>
        <v/>
      </c>
      <c r="T2340" s="136" t="str">
        <f t="shared" si="474"/>
        <v>Piggyback</v>
      </c>
      <c r="U2340" s="137" t="str">
        <f>IF(P2340="","",IF(N2340=1,"",IF(Q2340="","",IF(Q2340&lt;=100,100,IF(Table1[[#This Row],[Day]]="Wed",100,200)))))</f>
        <v/>
      </c>
      <c r="V2340" s="137" t="str">
        <f t="shared" si="475"/>
        <v/>
      </c>
      <c r="W2340" s="137" t="str">
        <f t="shared" si="476"/>
        <v/>
      </c>
      <c r="X2340" s="133">
        <f>100</f>
        <v>100</v>
      </c>
      <c r="Y2340" s="133" t="str">
        <f t="shared" si="477"/>
        <v/>
      </c>
      <c r="Z2340" s="133">
        <f t="shared" si="478"/>
        <v>-100</v>
      </c>
      <c r="AA2340" s="134" t="str">
        <f>TEXT(Table1[[#This Row],[Date]],"DDD")</f>
        <v>Sat</v>
      </c>
      <c r="AB2340" s="133" t="str">
        <f>IF(OR(G2340="Doomben",G2340="Eagle Farm"),"Q",IF(AND(Q2340&gt;1,Q2340&lt;55,Table1[[#This Row],[Source]]="Nat"),"Nat OK",IF(AND(Table1[[#This Row],[Source]]&lt;&gt;"Nat",Q2340&lt;55),"Poor &lt;55",IF(OR(G2340="Randwick",G2340="Flemington",G2340="Caulfield",G2340="Sandown Lake",G2340="Sandown Hill"),"Best","ave"))))</f>
        <v>ave</v>
      </c>
      <c r="AC2340" s="133" t="str">
        <f>IF(Q2340="","",IF(AB2340="Poor &lt;55",$AC$2*0.2%,IF(AND(AB2340="Q",AA2340&lt;&gt;"Wed"),$AC$2*0.4%,IF(AND(AB2340="Q",AA2340="Wed"),$AC$2*0.5%,IF(AND(AB2340="Ave",U2340=100),$AC$2*0.5%,IF(AND(AB2340="ave",U2340="",N2340=1,AG2340="Bush"),$AC$2*1%,IF(AND(AB2340="ave",U2340="",Q2340&gt;100),$AC$2*1.3%,IF(AND(AB2340="ave",U2340=""),$AC$2*1.2%,IF(AND(AB2340="Ave",U2340=200),$AC$2*1%,IF(AND(AB2340="Best",U2340=200),$AC$2*1.5%,IF(AND(AB2340="Best",U2340="",K2340&lt;&gt;"Pro Syd"),$AC$2*0.5%,IF(AND(AB2340="Best",U2340=""),$AC$2*1%,IF(AND(AB2340="Best",U2340=100,Table1[[#This Row],[State]]="NSW"),$AC$2*0.4%,IF(AND(AB2340="Best",U2340=100),$AC$2*1%,IF(Table1[[#This Row],[Adj]]="Nat OK",$AC$2*0.5%,"xxx")))))))))))))))</f>
        <v/>
      </c>
      <c r="AD2340" s="133" t="str">
        <f t="shared" si="479"/>
        <v/>
      </c>
      <c r="AE2340" s="133" t="str">
        <f t="shared" si="480"/>
        <v/>
      </c>
      <c r="AF2340" s="133" t="str">
        <f>VLOOKUP(Table1[[#This Row],[Track]],$F$2672:$H$2715,2,FALSE)</f>
        <v>NSW</v>
      </c>
      <c r="AG2340" s="133" t="str">
        <f>VLOOKUP(Table1[[#This Row],[Track]],$F$2672:$H$2715,3,FALSE)</f>
        <v>-</v>
      </c>
      <c r="AH2340" s="133" t="str">
        <f>IF(Table1[[#This Row],[Date]]&lt;$AH$2,"",IF(Table1[[#This Row],[Date]]&lt;$AH$3,"Edge","Elite Combo"))</f>
        <v/>
      </c>
      <c r="AI2340" s="218">
        <f>Table1[[#This Row],[Time]]</f>
        <v>0.64236111111111116</v>
      </c>
      <c r="AJ2340" s="219" t="str">
        <f>Table1[[#This Row],[Track]]</f>
        <v>Rosehill</v>
      </c>
      <c r="AK2340" s="216">
        <f>Table1[[#This Row],[Race ]]</f>
        <v>6</v>
      </c>
      <c r="AL2340" s="219">
        <f>Table1[[#This Row],[TAB]]</f>
        <v>12</v>
      </c>
      <c r="AM2340" s="219" t="str">
        <f>Table1[[#This Row],[Selection]]</f>
        <v>Piggyback</v>
      </c>
      <c r="AN2340" s="220" t="str">
        <f>Table1[[#This Row],[Sources]]</f>
        <v/>
      </c>
      <c r="AO2340" s="219" t="str">
        <f>Table1[[#This Row],[Scale Bet]]</f>
        <v/>
      </c>
    </row>
    <row r="2341" spans="5:41" ht="16.5" customHeight="1" x14ac:dyDescent="0.25">
      <c r="E2341" s="185">
        <v>45689</v>
      </c>
      <c r="F2341" s="35">
        <v>0.66666666666666663</v>
      </c>
      <c r="G2341" s="36" t="s">
        <v>17</v>
      </c>
      <c r="H2341" s="36">
        <v>7</v>
      </c>
      <c r="I2341" s="36">
        <v>6</v>
      </c>
      <c r="J2341" s="36" t="s">
        <v>198</v>
      </c>
      <c r="K2341" s="36" t="s">
        <v>60</v>
      </c>
      <c r="L2341" s="165">
        <v>10</v>
      </c>
      <c r="M2341" s="134">
        <f t="shared" si="468"/>
        <v>10</v>
      </c>
      <c r="N2341" s="36">
        <f t="shared" si="469"/>
        <v>1</v>
      </c>
      <c r="O2341" s="135" t="str">
        <f t="shared" si="470"/>
        <v>Pro Syd-10</v>
      </c>
      <c r="P2341" s="186" t="str">
        <f t="shared" si="471"/>
        <v>OK</v>
      </c>
      <c r="Q2341" s="187">
        <f t="shared" si="472"/>
        <v>40</v>
      </c>
      <c r="R2341" s="150"/>
      <c r="S2341" s="187" t="str">
        <f t="shared" si="473"/>
        <v/>
      </c>
      <c r="T2341" s="136" t="str">
        <f t="shared" si="474"/>
        <v>Infatuation</v>
      </c>
      <c r="U2341" s="137" t="str">
        <f>IF(P2341="","",IF(N2341=1,"",IF(Q2341="","",IF(Q2341&lt;=100,100,IF(Table1[[#This Row],[Day]]="Wed",100,200)))))</f>
        <v/>
      </c>
      <c r="V2341" s="137" t="str">
        <f t="shared" si="475"/>
        <v/>
      </c>
      <c r="W2341" s="137" t="str">
        <f t="shared" si="476"/>
        <v/>
      </c>
      <c r="X2341" s="133">
        <f>100</f>
        <v>100</v>
      </c>
      <c r="Y2341" s="133" t="str">
        <f t="shared" si="477"/>
        <v/>
      </c>
      <c r="Z2341" s="133">
        <f t="shared" si="478"/>
        <v>-100</v>
      </c>
      <c r="AA2341" s="134" t="str">
        <f>TEXT(Table1[[#This Row],[Date]],"DDD")</f>
        <v>Sat</v>
      </c>
      <c r="AB2341" s="133" t="str">
        <f>IF(OR(G2341="Doomben",G2341="Eagle Farm"),"Q",IF(AND(Q2341&gt;1,Q2341&lt;55,Table1[[#This Row],[Source]]="Nat"),"Nat OK",IF(AND(Table1[[#This Row],[Source]]&lt;&gt;"Nat",Q2341&lt;55),"Poor &lt;55",IF(OR(G2341="Randwick",G2341="Flemington",G2341="Caulfield",G2341="Sandown Lake",G2341="Sandown Hill"),"Best","ave"))))</f>
        <v>Poor &lt;55</v>
      </c>
      <c r="AC2341" s="133">
        <f>IF(Q2341="","",IF(AB2341="Poor &lt;55",$AC$2*0.2%,IF(AND(AB2341="Q",AA2341&lt;&gt;"Wed"),$AC$2*0.4%,IF(AND(AB2341="Q",AA2341="Wed"),$AC$2*0.5%,IF(AND(AB2341="Ave",U2341=100),$AC$2*0.5%,IF(AND(AB2341="ave",U2341="",N2341=1,AG2341="Bush"),$AC$2*1%,IF(AND(AB2341="ave",U2341="",Q2341&gt;100),$AC$2*1.3%,IF(AND(AB2341="ave",U2341=""),$AC$2*1.2%,IF(AND(AB2341="Ave",U2341=200),$AC$2*1%,IF(AND(AB2341="Best",U2341=200),$AC$2*1.5%,IF(AND(AB2341="Best",U2341="",K2341&lt;&gt;"Pro Syd"),$AC$2*0.5%,IF(AND(AB2341="Best",U2341=""),$AC$2*1%,IF(AND(AB2341="Best",U2341=100,Table1[[#This Row],[State]]="NSW"),$AC$2*0.4%,IF(AND(AB2341="Best",U2341=100),$AC$2*1%,IF(Table1[[#This Row],[Adj]]="Nat OK",$AC$2*0.5%,"xxx")))))))))))))))</f>
        <v>20</v>
      </c>
      <c r="AD2341" s="133" t="str">
        <f t="shared" si="479"/>
        <v/>
      </c>
      <c r="AE2341" s="133">
        <f t="shared" si="480"/>
        <v>-20</v>
      </c>
      <c r="AF2341" s="133" t="str">
        <f>VLOOKUP(Table1[[#This Row],[Track]],$F$2672:$H$2715,2,FALSE)</f>
        <v>NSW</v>
      </c>
      <c r="AG2341" s="133" t="str">
        <f>VLOOKUP(Table1[[#This Row],[Track]],$F$2672:$H$2715,3,FALSE)</f>
        <v>-</v>
      </c>
      <c r="AH2341" s="133" t="str">
        <f>IF(Table1[[#This Row],[Date]]&lt;$AH$2,"",IF(Table1[[#This Row],[Date]]&lt;$AH$3,"Edge","Elite Combo"))</f>
        <v/>
      </c>
      <c r="AI2341" s="218">
        <f>Table1[[#This Row],[Time]]</f>
        <v>0.66666666666666663</v>
      </c>
      <c r="AJ2341" s="219" t="str">
        <f>Table1[[#This Row],[Track]]</f>
        <v>Rosehill</v>
      </c>
      <c r="AK2341" s="216">
        <f>Table1[[#This Row],[Race ]]</f>
        <v>7</v>
      </c>
      <c r="AL2341" s="219">
        <f>Table1[[#This Row],[TAB]]</f>
        <v>6</v>
      </c>
      <c r="AM2341" s="219" t="str">
        <f>Table1[[#This Row],[Selection]]</f>
        <v>Infatuation</v>
      </c>
      <c r="AN2341" s="220" t="str">
        <f>Table1[[#This Row],[Sources]]</f>
        <v>Pro Syd-10</v>
      </c>
      <c r="AO2341" s="219">
        <f>Table1[[#This Row],[Scale Bet]]</f>
        <v>20</v>
      </c>
    </row>
    <row r="2342" spans="5:41" ht="16.5" customHeight="1" x14ac:dyDescent="0.25">
      <c r="E2342" s="185">
        <v>45689</v>
      </c>
      <c r="F2342" s="35">
        <v>0.66666666666666663</v>
      </c>
      <c r="G2342" s="36" t="s">
        <v>17</v>
      </c>
      <c r="H2342" s="36">
        <v>7</v>
      </c>
      <c r="I2342" s="36">
        <v>11</v>
      </c>
      <c r="J2342" s="36" t="s">
        <v>196</v>
      </c>
      <c r="K2342" s="36" t="s">
        <v>1</v>
      </c>
      <c r="L2342" s="165">
        <v>10</v>
      </c>
      <c r="M2342" s="134">
        <f t="shared" si="468"/>
        <v>40</v>
      </c>
      <c r="N2342" s="36">
        <f t="shared" si="469"/>
        <v>3</v>
      </c>
      <c r="O2342" s="135" t="str">
        <f t="shared" si="470"/>
        <v>E4-10/Edge-15/Pro Syd-15</v>
      </c>
      <c r="P2342" s="186" t="str">
        <f t="shared" si="471"/>
        <v>OK</v>
      </c>
      <c r="Q2342" s="187">
        <f t="shared" si="472"/>
        <v>160</v>
      </c>
      <c r="R2342" s="150"/>
      <c r="S2342" s="187" t="str">
        <f t="shared" si="473"/>
        <v/>
      </c>
      <c r="T2342" s="136" t="str">
        <f t="shared" si="474"/>
        <v>Step Aside</v>
      </c>
      <c r="U2342" s="137">
        <f>IF(P2342="","",IF(N2342=1,"",IF(Q2342="","",IF(Q2342&lt;=100,100,IF(Table1[[#This Row],[Day]]="Wed",100,200)))))</f>
        <v>200</v>
      </c>
      <c r="V2342" s="137" t="str">
        <f t="shared" si="475"/>
        <v/>
      </c>
      <c r="W2342" s="137">
        <f t="shared" si="476"/>
        <v>-200</v>
      </c>
      <c r="X2342" s="133">
        <f>100</f>
        <v>100</v>
      </c>
      <c r="Y2342" s="133" t="str">
        <f t="shared" si="477"/>
        <v/>
      </c>
      <c r="Z2342" s="133">
        <f t="shared" si="478"/>
        <v>-100</v>
      </c>
      <c r="AA2342" s="134" t="str">
        <f>TEXT(Table1[[#This Row],[Date]],"DDD")</f>
        <v>Sat</v>
      </c>
      <c r="AB2342" s="133" t="str">
        <f>IF(OR(G2342="Doomben",G2342="Eagle Farm"),"Q",IF(AND(Q2342&gt;1,Q2342&lt;55,Table1[[#This Row],[Source]]="Nat"),"Nat OK",IF(AND(Table1[[#This Row],[Source]]&lt;&gt;"Nat",Q2342&lt;55),"Poor &lt;55",IF(OR(G2342="Randwick",G2342="Flemington",G2342="Caulfield",G2342="Sandown Lake",G2342="Sandown Hill"),"Best","ave"))))</f>
        <v>ave</v>
      </c>
      <c r="AC2342" s="133">
        <f>IF(Q2342="","",IF(AB2342="Poor &lt;55",$AC$2*0.2%,IF(AND(AB2342="Q",AA2342&lt;&gt;"Wed"),$AC$2*0.4%,IF(AND(AB2342="Q",AA2342="Wed"),$AC$2*0.5%,IF(AND(AB2342="Ave",U2342=100),$AC$2*0.5%,IF(AND(AB2342="ave",U2342="",N2342=1,AG2342="Bush"),$AC$2*1%,IF(AND(AB2342="ave",U2342="",Q2342&gt;100),$AC$2*1.3%,IF(AND(AB2342="ave",U2342=""),$AC$2*1.2%,IF(AND(AB2342="Ave",U2342=200),$AC$2*1%,IF(AND(AB2342="Best",U2342=200),$AC$2*1.5%,IF(AND(AB2342="Best",U2342="",K2342&lt;&gt;"Pro Syd"),$AC$2*0.5%,IF(AND(AB2342="Best",U2342=""),$AC$2*1%,IF(AND(AB2342="Best",U2342=100,Table1[[#This Row],[State]]="NSW"),$AC$2*0.4%,IF(AND(AB2342="Best",U2342=100),$AC$2*1%,IF(Table1[[#This Row],[Adj]]="Nat OK",$AC$2*0.5%,"xxx")))))))))))))))</f>
        <v>100</v>
      </c>
      <c r="AD2342" s="133" t="str">
        <f t="shared" si="479"/>
        <v/>
      </c>
      <c r="AE2342" s="133">
        <f t="shared" si="480"/>
        <v>-100</v>
      </c>
      <c r="AF2342" s="133" t="str">
        <f>VLOOKUP(Table1[[#This Row],[Track]],$F$2672:$H$2715,2,FALSE)</f>
        <v>NSW</v>
      </c>
      <c r="AG2342" s="133" t="str">
        <f>VLOOKUP(Table1[[#This Row],[Track]],$F$2672:$H$2715,3,FALSE)</f>
        <v>-</v>
      </c>
      <c r="AH2342" s="133" t="str">
        <f>IF(Table1[[#This Row],[Date]]&lt;$AH$2,"",IF(Table1[[#This Row],[Date]]&lt;$AH$3,"Edge","Elite Combo"))</f>
        <v/>
      </c>
      <c r="AI2342" s="218">
        <f>Table1[[#This Row],[Time]]</f>
        <v>0.66666666666666663</v>
      </c>
      <c r="AJ2342" s="219" t="str">
        <f>Table1[[#This Row],[Track]]</f>
        <v>Rosehill</v>
      </c>
      <c r="AK2342" s="216">
        <f>Table1[[#This Row],[Race ]]</f>
        <v>7</v>
      </c>
      <c r="AL2342" s="219">
        <f>Table1[[#This Row],[TAB]]</f>
        <v>11</v>
      </c>
      <c r="AM2342" s="219" t="str">
        <f>Table1[[#This Row],[Selection]]</f>
        <v>Step Aside</v>
      </c>
      <c r="AN2342" s="220" t="str">
        <f>Table1[[#This Row],[Sources]]</f>
        <v>E4-10/Edge-15/Pro Syd-15</v>
      </c>
      <c r="AO2342" s="219">
        <f>Table1[[#This Row],[Scale Bet]]</f>
        <v>100</v>
      </c>
    </row>
    <row r="2343" spans="5:41" ht="16.5" customHeight="1" x14ac:dyDescent="0.25">
      <c r="E2343" s="185">
        <v>45689</v>
      </c>
      <c r="F2343" s="35">
        <v>0.66666666666666663</v>
      </c>
      <c r="G2343" s="36" t="s">
        <v>17</v>
      </c>
      <c r="H2343" s="36">
        <v>7</v>
      </c>
      <c r="I2343" s="36">
        <v>11</v>
      </c>
      <c r="J2343" s="36" t="s">
        <v>196</v>
      </c>
      <c r="K2343" s="36" t="s">
        <v>40</v>
      </c>
      <c r="L2343" s="165">
        <v>15</v>
      </c>
      <c r="M2343" s="134" t="str">
        <f t="shared" si="468"/>
        <v/>
      </c>
      <c r="N2343" s="36" t="str">
        <f t="shared" si="469"/>
        <v/>
      </c>
      <c r="O2343" s="135" t="str">
        <f t="shared" si="470"/>
        <v/>
      </c>
      <c r="P2343" s="186" t="str">
        <f t="shared" si="471"/>
        <v>OK</v>
      </c>
      <c r="Q2343" s="187" t="str">
        <f t="shared" si="472"/>
        <v/>
      </c>
      <c r="R2343" s="150"/>
      <c r="S2343" s="187" t="str">
        <f t="shared" si="473"/>
        <v/>
      </c>
      <c r="T2343" s="136" t="str">
        <f t="shared" si="474"/>
        <v>Step Aside</v>
      </c>
      <c r="U2343" s="137" t="str">
        <f>IF(P2343="","",IF(N2343=1,"",IF(Q2343="","",IF(Q2343&lt;=100,100,IF(Table1[[#This Row],[Day]]="Wed",100,200)))))</f>
        <v/>
      </c>
      <c r="V2343" s="137" t="str">
        <f t="shared" si="475"/>
        <v/>
      </c>
      <c r="W2343" s="137" t="str">
        <f t="shared" si="476"/>
        <v/>
      </c>
      <c r="X2343" s="133">
        <f>100</f>
        <v>100</v>
      </c>
      <c r="Y2343" s="133" t="str">
        <f t="shared" si="477"/>
        <v/>
      </c>
      <c r="Z2343" s="133">
        <f t="shared" si="478"/>
        <v>-100</v>
      </c>
      <c r="AA2343" s="134" t="str">
        <f>TEXT(Table1[[#This Row],[Date]],"DDD")</f>
        <v>Sat</v>
      </c>
      <c r="AB2343" s="133" t="str">
        <f>IF(OR(G2343="Doomben",G2343="Eagle Farm"),"Q",IF(AND(Q2343&gt;1,Q2343&lt;55,Table1[[#This Row],[Source]]="Nat"),"Nat OK",IF(AND(Table1[[#This Row],[Source]]&lt;&gt;"Nat",Q2343&lt;55),"Poor &lt;55",IF(OR(G2343="Randwick",G2343="Flemington",G2343="Caulfield",G2343="Sandown Lake",G2343="Sandown Hill"),"Best","ave"))))</f>
        <v>ave</v>
      </c>
      <c r="AC2343" s="133" t="str">
        <f>IF(Q2343="","",IF(AB2343="Poor &lt;55",$AC$2*0.2%,IF(AND(AB2343="Q",AA2343&lt;&gt;"Wed"),$AC$2*0.4%,IF(AND(AB2343="Q",AA2343="Wed"),$AC$2*0.5%,IF(AND(AB2343="Ave",U2343=100),$AC$2*0.5%,IF(AND(AB2343="ave",U2343="",N2343=1,AG2343="Bush"),$AC$2*1%,IF(AND(AB2343="ave",U2343="",Q2343&gt;100),$AC$2*1.3%,IF(AND(AB2343="ave",U2343=""),$AC$2*1.2%,IF(AND(AB2343="Ave",U2343=200),$AC$2*1%,IF(AND(AB2343="Best",U2343=200),$AC$2*1.5%,IF(AND(AB2343="Best",U2343="",K2343&lt;&gt;"Pro Syd"),$AC$2*0.5%,IF(AND(AB2343="Best",U2343=""),$AC$2*1%,IF(AND(AB2343="Best",U2343=100,Table1[[#This Row],[State]]="NSW"),$AC$2*0.4%,IF(AND(AB2343="Best",U2343=100),$AC$2*1%,IF(Table1[[#This Row],[Adj]]="Nat OK",$AC$2*0.5%,"xxx")))))))))))))))</f>
        <v/>
      </c>
      <c r="AD2343" s="133" t="str">
        <f t="shared" si="479"/>
        <v/>
      </c>
      <c r="AE2343" s="133" t="str">
        <f t="shared" si="480"/>
        <v/>
      </c>
      <c r="AF2343" s="133" t="str">
        <f>VLOOKUP(Table1[[#This Row],[Track]],$F$2672:$H$2715,2,FALSE)</f>
        <v>NSW</v>
      </c>
      <c r="AG2343" s="133" t="str">
        <f>VLOOKUP(Table1[[#This Row],[Track]],$F$2672:$H$2715,3,FALSE)</f>
        <v>-</v>
      </c>
      <c r="AH2343" s="133" t="str">
        <f>IF(Table1[[#This Row],[Date]]&lt;$AH$2,"",IF(Table1[[#This Row],[Date]]&lt;$AH$3,"Edge","Elite Combo"))</f>
        <v/>
      </c>
      <c r="AI2343" s="218">
        <f>Table1[[#This Row],[Time]]</f>
        <v>0.66666666666666663</v>
      </c>
      <c r="AJ2343" s="219" t="str">
        <f>Table1[[#This Row],[Track]]</f>
        <v>Rosehill</v>
      </c>
      <c r="AK2343" s="216">
        <f>Table1[[#This Row],[Race ]]</f>
        <v>7</v>
      </c>
      <c r="AL2343" s="219">
        <f>Table1[[#This Row],[TAB]]</f>
        <v>11</v>
      </c>
      <c r="AM2343" s="219" t="str">
        <f>Table1[[#This Row],[Selection]]</f>
        <v>Step Aside</v>
      </c>
      <c r="AN2343" s="220" t="str">
        <f>Table1[[#This Row],[Sources]]</f>
        <v/>
      </c>
      <c r="AO2343" s="219" t="str">
        <f>Table1[[#This Row],[Scale Bet]]</f>
        <v/>
      </c>
    </row>
    <row r="2344" spans="5:41" ht="16.5" customHeight="1" x14ac:dyDescent="0.25">
      <c r="E2344" s="185">
        <v>45689</v>
      </c>
      <c r="F2344" s="35">
        <v>0.66666666666666663</v>
      </c>
      <c r="G2344" s="36" t="s">
        <v>17</v>
      </c>
      <c r="H2344" s="36">
        <v>7</v>
      </c>
      <c r="I2344" s="36">
        <v>11</v>
      </c>
      <c r="J2344" s="36" t="s">
        <v>196</v>
      </c>
      <c r="K2344" s="36" t="s">
        <v>60</v>
      </c>
      <c r="L2344" s="165">
        <v>15</v>
      </c>
      <c r="M2344" s="134" t="str">
        <f t="shared" si="468"/>
        <v/>
      </c>
      <c r="N2344" s="36" t="str">
        <f t="shared" si="469"/>
        <v/>
      </c>
      <c r="O2344" s="135" t="str">
        <f t="shared" si="470"/>
        <v/>
      </c>
      <c r="P2344" s="186" t="str">
        <f t="shared" si="471"/>
        <v>OK</v>
      </c>
      <c r="Q2344" s="187" t="str">
        <f t="shared" si="472"/>
        <v/>
      </c>
      <c r="R2344" s="150"/>
      <c r="S2344" s="187" t="str">
        <f t="shared" si="473"/>
        <v/>
      </c>
      <c r="T2344" s="136" t="str">
        <f t="shared" si="474"/>
        <v>Step Aside</v>
      </c>
      <c r="U2344" s="137" t="str">
        <f>IF(P2344="","",IF(N2344=1,"",IF(Q2344="","",IF(Q2344&lt;=100,100,IF(Table1[[#This Row],[Day]]="Wed",100,200)))))</f>
        <v/>
      </c>
      <c r="V2344" s="137" t="str">
        <f t="shared" si="475"/>
        <v/>
      </c>
      <c r="W2344" s="137" t="str">
        <f t="shared" si="476"/>
        <v/>
      </c>
      <c r="X2344" s="133">
        <f>100</f>
        <v>100</v>
      </c>
      <c r="Y2344" s="133" t="str">
        <f t="shared" si="477"/>
        <v/>
      </c>
      <c r="Z2344" s="133">
        <f t="shared" si="478"/>
        <v>-100</v>
      </c>
      <c r="AA2344" s="134" t="str">
        <f>TEXT(Table1[[#This Row],[Date]],"DDD")</f>
        <v>Sat</v>
      </c>
      <c r="AB2344" s="133" t="str">
        <f>IF(OR(G2344="Doomben",G2344="Eagle Farm"),"Q",IF(AND(Q2344&gt;1,Q2344&lt;55,Table1[[#This Row],[Source]]="Nat"),"Nat OK",IF(AND(Table1[[#This Row],[Source]]&lt;&gt;"Nat",Q2344&lt;55),"Poor &lt;55",IF(OR(G2344="Randwick",G2344="Flemington",G2344="Caulfield",G2344="Sandown Lake",G2344="Sandown Hill"),"Best","ave"))))</f>
        <v>ave</v>
      </c>
      <c r="AC2344" s="133" t="str">
        <f>IF(Q2344="","",IF(AB2344="Poor &lt;55",$AC$2*0.2%,IF(AND(AB2344="Q",AA2344&lt;&gt;"Wed"),$AC$2*0.4%,IF(AND(AB2344="Q",AA2344="Wed"),$AC$2*0.5%,IF(AND(AB2344="Ave",U2344=100),$AC$2*0.5%,IF(AND(AB2344="ave",U2344="",N2344=1,AG2344="Bush"),$AC$2*1%,IF(AND(AB2344="ave",U2344="",Q2344&gt;100),$AC$2*1.3%,IF(AND(AB2344="ave",U2344=""),$AC$2*1.2%,IF(AND(AB2344="Ave",U2344=200),$AC$2*1%,IF(AND(AB2344="Best",U2344=200),$AC$2*1.5%,IF(AND(AB2344="Best",U2344="",K2344&lt;&gt;"Pro Syd"),$AC$2*0.5%,IF(AND(AB2344="Best",U2344=""),$AC$2*1%,IF(AND(AB2344="Best",U2344=100,Table1[[#This Row],[State]]="NSW"),$AC$2*0.4%,IF(AND(AB2344="Best",U2344=100),$AC$2*1%,IF(Table1[[#This Row],[Adj]]="Nat OK",$AC$2*0.5%,"xxx")))))))))))))))</f>
        <v/>
      </c>
      <c r="AD2344" s="133" t="str">
        <f t="shared" si="479"/>
        <v/>
      </c>
      <c r="AE2344" s="133" t="str">
        <f t="shared" si="480"/>
        <v/>
      </c>
      <c r="AF2344" s="133" t="str">
        <f>VLOOKUP(Table1[[#This Row],[Track]],$F$2672:$H$2715,2,FALSE)</f>
        <v>NSW</v>
      </c>
      <c r="AG2344" s="133" t="str">
        <f>VLOOKUP(Table1[[#This Row],[Track]],$F$2672:$H$2715,3,FALSE)</f>
        <v>-</v>
      </c>
      <c r="AH2344" s="133" t="str">
        <f>IF(Table1[[#This Row],[Date]]&lt;$AH$2,"",IF(Table1[[#This Row],[Date]]&lt;$AH$3,"Edge","Elite Combo"))</f>
        <v/>
      </c>
      <c r="AI2344" s="218">
        <f>Table1[[#This Row],[Time]]</f>
        <v>0.66666666666666663</v>
      </c>
      <c r="AJ2344" s="219" t="str">
        <f>Table1[[#This Row],[Track]]</f>
        <v>Rosehill</v>
      </c>
      <c r="AK2344" s="216">
        <f>Table1[[#This Row],[Race ]]</f>
        <v>7</v>
      </c>
      <c r="AL2344" s="219">
        <f>Table1[[#This Row],[TAB]]</f>
        <v>11</v>
      </c>
      <c r="AM2344" s="219" t="str">
        <f>Table1[[#This Row],[Selection]]</f>
        <v>Step Aside</v>
      </c>
      <c r="AN2344" s="220" t="str">
        <f>Table1[[#This Row],[Sources]]</f>
        <v/>
      </c>
      <c r="AO2344" s="219" t="str">
        <f>Table1[[#This Row],[Scale Bet]]</f>
        <v/>
      </c>
    </row>
    <row r="2345" spans="5:41" ht="16.5" customHeight="1" x14ac:dyDescent="0.25">
      <c r="E2345" s="185">
        <v>45689</v>
      </c>
      <c r="F2345" s="35">
        <v>0.67708333333333337</v>
      </c>
      <c r="G2345" s="36" t="s">
        <v>176</v>
      </c>
      <c r="H2345" s="36">
        <v>8</v>
      </c>
      <c r="I2345" s="36">
        <v>6</v>
      </c>
      <c r="J2345" s="36" t="s">
        <v>188</v>
      </c>
      <c r="K2345" s="36" t="s">
        <v>1</v>
      </c>
      <c r="L2345" s="165">
        <v>20</v>
      </c>
      <c r="M2345" s="134">
        <f t="shared" si="468"/>
        <v>59</v>
      </c>
      <c r="N2345" s="36">
        <f t="shared" si="469"/>
        <v>4</v>
      </c>
      <c r="O2345" s="135" t="str">
        <f t="shared" si="470"/>
        <v>E4-20/Edge-13/Nat-13/Pro Mel-13</v>
      </c>
      <c r="P2345" s="186" t="str">
        <f t="shared" si="471"/>
        <v>OK</v>
      </c>
      <c r="Q2345" s="187">
        <f t="shared" si="472"/>
        <v>236</v>
      </c>
      <c r="R2345" s="150">
        <v>2.2999999999999998</v>
      </c>
      <c r="S2345" s="187">
        <f t="shared" si="473"/>
        <v>542.79999999999995</v>
      </c>
      <c r="T2345" s="136" t="str">
        <f t="shared" si="474"/>
        <v>Revelare</v>
      </c>
      <c r="U2345" s="137">
        <f>IF(P2345="","",IF(N2345=1,"",IF(Q2345="","",IF(Q2345&lt;=100,100,IF(Table1[[#This Row],[Day]]="Wed",100,200)))))</f>
        <v>200</v>
      </c>
      <c r="V2345" s="137">
        <f t="shared" si="475"/>
        <v>459.99999999999994</v>
      </c>
      <c r="W2345" s="137">
        <f t="shared" si="476"/>
        <v>259.99999999999994</v>
      </c>
      <c r="X2345" s="133">
        <f>100</f>
        <v>100</v>
      </c>
      <c r="Y2345" s="133">
        <f t="shared" si="477"/>
        <v>229.99999999999997</v>
      </c>
      <c r="Z2345" s="133">
        <f t="shared" si="478"/>
        <v>129.99999999999997</v>
      </c>
      <c r="AA2345" s="134" t="str">
        <f>TEXT(Table1[[#This Row],[Date]],"DDD")</f>
        <v>Sat</v>
      </c>
      <c r="AB2345" s="133" t="str">
        <f>IF(OR(G2345="Doomben",G2345="Eagle Farm"),"Q",IF(AND(Q2345&gt;1,Q2345&lt;55,Table1[[#This Row],[Source]]="Nat"),"Nat OK",IF(AND(Table1[[#This Row],[Source]]&lt;&gt;"Nat",Q2345&lt;55),"Poor &lt;55",IF(OR(G2345="Randwick",G2345="Flemington",G2345="Caulfield",G2345="Sandown Lake",G2345="Sandown Hill"),"Best","ave"))))</f>
        <v>Best</v>
      </c>
      <c r="AC2345" s="133">
        <f>IF(Q2345="","",IF(AB2345="Poor &lt;55",$AC$2*0.2%,IF(AND(AB2345="Q",AA2345&lt;&gt;"Wed"),$AC$2*0.4%,IF(AND(AB2345="Q",AA2345="Wed"),$AC$2*0.5%,IF(AND(AB2345="Ave",U2345=100),$AC$2*0.5%,IF(AND(AB2345="ave",U2345="",N2345=1,AG2345="Bush"),$AC$2*1%,IF(AND(AB2345="ave",U2345="",Q2345&gt;100),$AC$2*1.3%,IF(AND(AB2345="ave",U2345=""),$AC$2*1.2%,IF(AND(AB2345="Ave",U2345=200),$AC$2*1%,IF(AND(AB2345="Best",U2345=200),$AC$2*1.5%,IF(AND(AB2345="Best",U2345="",K2345&lt;&gt;"Pro Syd"),$AC$2*0.5%,IF(AND(AB2345="Best",U2345=""),$AC$2*1%,IF(AND(AB2345="Best",U2345=100,Table1[[#This Row],[State]]="NSW"),$AC$2*0.4%,IF(AND(AB2345="Best",U2345=100),$AC$2*1%,IF(Table1[[#This Row],[Adj]]="Nat OK",$AC$2*0.5%,"xxx")))))))))))))))</f>
        <v>150</v>
      </c>
      <c r="AD2345" s="133">
        <f t="shared" si="479"/>
        <v>345</v>
      </c>
      <c r="AE2345" s="133">
        <f t="shared" si="480"/>
        <v>195</v>
      </c>
      <c r="AF2345" s="133" t="str">
        <f>VLOOKUP(Table1[[#This Row],[Track]],$F$2672:$H$2715,2,FALSE)</f>
        <v>Vic</v>
      </c>
      <c r="AG2345" s="133" t="str">
        <f>VLOOKUP(Table1[[#This Row],[Track]],$F$2672:$H$2715,3,FALSE)</f>
        <v>-</v>
      </c>
      <c r="AH2345" s="133" t="str">
        <f>IF(Table1[[#This Row],[Date]]&lt;$AH$2,"",IF(Table1[[#This Row],[Date]]&lt;$AH$3,"Edge","Elite Combo"))</f>
        <v/>
      </c>
      <c r="AI2345" s="218">
        <f>Table1[[#This Row],[Time]]</f>
        <v>0.67708333333333337</v>
      </c>
      <c r="AJ2345" s="219" t="str">
        <f>Table1[[#This Row],[Track]]</f>
        <v>Sandown Lake</v>
      </c>
      <c r="AK2345" s="216">
        <f>Table1[[#This Row],[Race ]]</f>
        <v>8</v>
      </c>
      <c r="AL2345" s="219">
        <f>Table1[[#This Row],[TAB]]</f>
        <v>6</v>
      </c>
      <c r="AM2345" s="219" t="str">
        <f>Table1[[#This Row],[Selection]]</f>
        <v>Revelare</v>
      </c>
      <c r="AN2345" s="220" t="str">
        <f>Table1[[#This Row],[Sources]]</f>
        <v>E4-20/Edge-13/Nat-13/Pro Mel-13</v>
      </c>
      <c r="AO2345" s="219">
        <f>Table1[[#This Row],[Scale Bet]]</f>
        <v>150</v>
      </c>
    </row>
    <row r="2346" spans="5:41" ht="16.5" customHeight="1" x14ac:dyDescent="0.25">
      <c r="E2346" s="185">
        <v>45689</v>
      </c>
      <c r="F2346" s="35">
        <v>0.67708333333333337</v>
      </c>
      <c r="G2346" s="36" t="s">
        <v>176</v>
      </c>
      <c r="H2346" s="36">
        <v>8</v>
      </c>
      <c r="I2346" s="36">
        <v>6</v>
      </c>
      <c r="J2346" s="36" t="s">
        <v>188</v>
      </c>
      <c r="K2346" s="36" t="s">
        <v>40</v>
      </c>
      <c r="L2346" s="165">
        <v>13</v>
      </c>
      <c r="M2346" s="134" t="str">
        <f t="shared" si="468"/>
        <v/>
      </c>
      <c r="N2346" s="36" t="str">
        <f t="shared" si="469"/>
        <v/>
      </c>
      <c r="O2346" s="135" t="str">
        <f t="shared" si="470"/>
        <v/>
      </c>
      <c r="P2346" s="186" t="str">
        <f t="shared" si="471"/>
        <v>OK</v>
      </c>
      <c r="Q2346" s="187" t="str">
        <f t="shared" si="472"/>
        <v/>
      </c>
      <c r="R2346" s="150">
        <v>2.2999999999999998</v>
      </c>
      <c r="S2346" s="187" t="str">
        <f t="shared" si="473"/>
        <v/>
      </c>
      <c r="T2346" s="136" t="str">
        <f t="shared" si="474"/>
        <v>Revelare</v>
      </c>
      <c r="U2346" s="137" t="str">
        <f>IF(P2346="","",IF(N2346=1,"",IF(Q2346="","",IF(Q2346&lt;=100,100,IF(Table1[[#This Row],[Day]]="Wed",100,200)))))</f>
        <v/>
      </c>
      <c r="V2346" s="137" t="str">
        <f t="shared" si="475"/>
        <v/>
      </c>
      <c r="W2346" s="137" t="str">
        <f t="shared" si="476"/>
        <v/>
      </c>
      <c r="X2346" s="133">
        <f>100</f>
        <v>100</v>
      </c>
      <c r="Y2346" s="133">
        <f t="shared" si="477"/>
        <v>229.99999999999997</v>
      </c>
      <c r="Z2346" s="133">
        <f t="shared" si="478"/>
        <v>129.99999999999997</v>
      </c>
      <c r="AA2346" s="134" t="str">
        <f>TEXT(Table1[[#This Row],[Date]],"DDD")</f>
        <v>Sat</v>
      </c>
      <c r="AB2346" s="133" t="str">
        <f>IF(OR(G2346="Doomben",G2346="Eagle Farm"),"Q",IF(AND(Q2346&gt;1,Q2346&lt;55,Table1[[#This Row],[Source]]="Nat"),"Nat OK",IF(AND(Table1[[#This Row],[Source]]&lt;&gt;"Nat",Q2346&lt;55),"Poor &lt;55",IF(OR(G2346="Randwick",G2346="Flemington",G2346="Caulfield",G2346="Sandown Lake",G2346="Sandown Hill"),"Best","ave"))))</f>
        <v>Best</v>
      </c>
      <c r="AC2346" s="133" t="str">
        <f>IF(Q2346="","",IF(AB2346="Poor &lt;55",$AC$2*0.2%,IF(AND(AB2346="Q",AA2346&lt;&gt;"Wed"),$AC$2*0.4%,IF(AND(AB2346="Q",AA2346="Wed"),$AC$2*0.5%,IF(AND(AB2346="Ave",U2346=100),$AC$2*0.5%,IF(AND(AB2346="ave",U2346="",N2346=1,AG2346="Bush"),$AC$2*1%,IF(AND(AB2346="ave",U2346="",Q2346&gt;100),$AC$2*1.3%,IF(AND(AB2346="ave",U2346=""),$AC$2*1.2%,IF(AND(AB2346="Ave",U2346=200),$AC$2*1%,IF(AND(AB2346="Best",U2346=200),$AC$2*1.5%,IF(AND(AB2346="Best",U2346="",K2346&lt;&gt;"Pro Syd"),$AC$2*0.5%,IF(AND(AB2346="Best",U2346=""),$AC$2*1%,IF(AND(AB2346="Best",U2346=100,Table1[[#This Row],[State]]="NSW"),$AC$2*0.4%,IF(AND(AB2346="Best",U2346=100),$AC$2*1%,IF(Table1[[#This Row],[Adj]]="Nat OK",$AC$2*0.5%,"xxx")))))))))))))))</f>
        <v/>
      </c>
      <c r="AD2346" s="133" t="str">
        <f t="shared" si="479"/>
        <v/>
      </c>
      <c r="AE2346" s="133" t="str">
        <f t="shared" si="480"/>
        <v/>
      </c>
      <c r="AF2346" s="133" t="str">
        <f>VLOOKUP(Table1[[#This Row],[Track]],$F$2672:$H$2715,2,FALSE)</f>
        <v>Vic</v>
      </c>
      <c r="AG2346" s="133" t="str">
        <f>VLOOKUP(Table1[[#This Row],[Track]],$F$2672:$H$2715,3,FALSE)</f>
        <v>-</v>
      </c>
      <c r="AH2346" s="133" t="str">
        <f>IF(Table1[[#This Row],[Date]]&lt;$AH$2,"",IF(Table1[[#This Row],[Date]]&lt;$AH$3,"Edge","Elite Combo"))</f>
        <v/>
      </c>
      <c r="AI2346" s="218">
        <f>Table1[[#This Row],[Time]]</f>
        <v>0.67708333333333337</v>
      </c>
      <c r="AJ2346" s="219" t="str">
        <f>Table1[[#This Row],[Track]]</f>
        <v>Sandown Lake</v>
      </c>
      <c r="AK2346" s="216">
        <f>Table1[[#This Row],[Race ]]</f>
        <v>8</v>
      </c>
      <c r="AL2346" s="219">
        <f>Table1[[#This Row],[TAB]]</f>
        <v>6</v>
      </c>
      <c r="AM2346" s="219" t="str">
        <f>Table1[[#This Row],[Selection]]</f>
        <v>Revelare</v>
      </c>
      <c r="AN2346" s="220" t="str">
        <f>Table1[[#This Row],[Sources]]</f>
        <v/>
      </c>
      <c r="AO2346" s="219" t="str">
        <f>Table1[[#This Row],[Scale Bet]]</f>
        <v/>
      </c>
    </row>
    <row r="2347" spans="5:41" ht="16.5" customHeight="1" x14ac:dyDescent="0.25">
      <c r="E2347" s="185">
        <v>45689</v>
      </c>
      <c r="F2347" s="35">
        <v>0.67708333333333337</v>
      </c>
      <c r="G2347" s="36" t="s">
        <v>538</v>
      </c>
      <c r="H2347" s="36">
        <v>8</v>
      </c>
      <c r="I2347" s="36">
        <v>6</v>
      </c>
      <c r="J2347" s="36" t="s">
        <v>188</v>
      </c>
      <c r="K2347" s="36" t="s">
        <v>13</v>
      </c>
      <c r="L2347" s="165">
        <v>13</v>
      </c>
      <c r="M2347" s="134" t="str">
        <f t="shared" si="468"/>
        <v/>
      </c>
      <c r="N2347" s="36" t="str">
        <f t="shared" si="469"/>
        <v/>
      </c>
      <c r="O2347" s="135" t="str">
        <f t="shared" si="470"/>
        <v/>
      </c>
      <c r="P2347" s="186" t="str">
        <f t="shared" si="471"/>
        <v>OK</v>
      </c>
      <c r="Q2347" s="187" t="str">
        <f t="shared" si="472"/>
        <v/>
      </c>
      <c r="R2347" s="150">
        <v>2.2999999999999998</v>
      </c>
      <c r="S2347" s="187" t="str">
        <f t="shared" si="473"/>
        <v/>
      </c>
      <c r="T2347" s="136" t="str">
        <f t="shared" si="474"/>
        <v>Revelare</v>
      </c>
      <c r="U2347" s="137" t="str">
        <f>IF(P2347="","",IF(N2347=1,"",IF(Q2347="","",IF(Q2347&lt;=100,100,IF(Table1[[#This Row],[Day]]="Wed",100,200)))))</f>
        <v/>
      </c>
      <c r="V2347" s="137" t="str">
        <f t="shared" si="475"/>
        <v/>
      </c>
      <c r="W2347" s="137" t="str">
        <f t="shared" si="476"/>
        <v/>
      </c>
      <c r="X2347" s="133">
        <f>100</f>
        <v>100</v>
      </c>
      <c r="Y2347" s="133">
        <f t="shared" si="477"/>
        <v>229.99999999999997</v>
      </c>
      <c r="Z2347" s="133">
        <f t="shared" si="478"/>
        <v>129.99999999999997</v>
      </c>
      <c r="AA2347" s="134" t="str">
        <f>TEXT(Table1[[#This Row],[Date]],"DDD")</f>
        <v>Sat</v>
      </c>
      <c r="AB2347" s="133" t="str">
        <f>IF(OR(G2347="Doomben",G2347="Eagle Farm"),"Q",IF(AND(Q2347&gt;1,Q2347&lt;55,Table1[[#This Row],[Source]]="Nat"),"Nat OK",IF(AND(Table1[[#This Row],[Source]]&lt;&gt;"Nat",Q2347&lt;55),"Poor &lt;55",IF(OR(G2347="Randwick",G2347="Flemington",G2347="Caulfield",G2347="Sandown Lake",G2347="Sandown Hill"),"Best","ave"))))</f>
        <v>Best</v>
      </c>
      <c r="AC2347" s="133" t="str">
        <f>IF(Q2347="","",IF(AB2347="Poor &lt;55",$AC$2*0.2%,IF(AND(AB2347="Q",AA2347&lt;&gt;"Wed"),$AC$2*0.4%,IF(AND(AB2347="Q",AA2347="Wed"),$AC$2*0.5%,IF(AND(AB2347="Ave",U2347=100),$AC$2*0.5%,IF(AND(AB2347="ave",U2347="",N2347=1,AG2347="Bush"),$AC$2*1%,IF(AND(AB2347="ave",U2347="",Q2347&gt;100),$AC$2*1.3%,IF(AND(AB2347="ave",U2347=""),$AC$2*1.2%,IF(AND(AB2347="Ave",U2347=200),$AC$2*1%,IF(AND(AB2347="Best",U2347=200),$AC$2*1.5%,IF(AND(AB2347="Best",U2347="",K2347&lt;&gt;"Pro Syd"),$AC$2*0.5%,IF(AND(AB2347="Best",U2347=""),$AC$2*1%,IF(AND(AB2347="Best",U2347=100,Table1[[#This Row],[State]]="NSW"),$AC$2*0.4%,IF(AND(AB2347="Best",U2347=100),$AC$2*1%,IF(Table1[[#This Row],[Adj]]="Nat OK",$AC$2*0.5%,"xxx")))))))))))))))</f>
        <v/>
      </c>
      <c r="AD2347" s="133" t="str">
        <f t="shared" si="479"/>
        <v/>
      </c>
      <c r="AE2347" s="133" t="str">
        <f t="shared" si="480"/>
        <v/>
      </c>
      <c r="AF2347" s="133" t="str">
        <f>VLOOKUP(Table1[[#This Row],[Track]],$F$2672:$H$2715,2,FALSE)</f>
        <v>Vic</v>
      </c>
      <c r="AG2347" s="133" t="str">
        <f>VLOOKUP(Table1[[#This Row],[Track]],$F$2672:$H$2715,3,FALSE)</f>
        <v>-</v>
      </c>
      <c r="AH2347" s="133" t="str">
        <f>IF(Table1[[#This Row],[Date]]&lt;$AH$2,"",IF(Table1[[#This Row],[Date]]&lt;$AH$3,"Edge","Elite Combo"))</f>
        <v/>
      </c>
      <c r="AI2347" s="218">
        <f>Table1[[#This Row],[Time]]</f>
        <v>0.67708333333333337</v>
      </c>
      <c r="AJ2347" s="219" t="str">
        <f>Table1[[#This Row],[Track]]</f>
        <v>Sandown Hill</v>
      </c>
      <c r="AK2347" s="216">
        <f>Table1[[#This Row],[Race ]]</f>
        <v>8</v>
      </c>
      <c r="AL2347" s="219">
        <f>Table1[[#This Row],[TAB]]</f>
        <v>6</v>
      </c>
      <c r="AM2347" s="219" t="str">
        <f>Table1[[#This Row],[Selection]]</f>
        <v>Revelare</v>
      </c>
      <c r="AN2347" s="220" t="str">
        <f>Table1[[#This Row],[Sources]]</f>
        <v/>
      </c>
      <c r="AO2347" s="219" t="str">
        <f>Table1[[#This Row],[Scale Bet]]</f>
        <v/>
      </c>
    </row>
    <row r="2348" spans="5:41" ht="16.5" customHeight="1" x14ac:dyDescent="0.25">
      <c r="E2348" s="185">
        <v>45689</v>
      </c>
      <c r="F2348" s="35">
        <v>0.67708333333333337</v>
      </c>
      <c r="G2348" s="36" t="s">
        <v>176</v>
      </c>
      <c r="H2348" s="36">
        <v>8</v>
      </c>
      <c r="I2348" s="36">
        <v>6</v>
      </c>
      <c r="J2348" s="36" t="s">
        <v>188</v>
      </c>
      <c r="K2348" s="36" t="s">
        <v>18</v>
      </c>
      <c r="L2348" s="165">
        <v>13</v>
      </c>
      <c r="M2348" s="134" t="str">
        <f t="shared" si="468"/>
        <v/>
      </c>
      <c r="N2348" s="36" t="str">
        <f t="shared" si="469"/>
        <v/>
      </c>
      <c r="O2348" s="135" t="str">
        <f t="shared" si="470"/>
        <v/>
      </c>
      <c r="P2348" s="186" t="str">
        <f t="shared" si="471"/>
        <v>OK</v>
      </c>
      <c r="Q2348" s="187" t="str">
        <f t="shared" si="472"/>
        <v/>
      </c>
      <c r="R2348" s="150">
        <v>2.2999999999999998</v>
      </c>
      <c r="S2348" s="187" t="str">
        <f t="shared" si="473"/>
        <v/>
      </c>
      <c r="T2348" s="136" t="str">
        <f t="shared" si="474"/>
        <v>Revelare</v>
      </c>
      <c r="U2348" s="137" t="str">
        <f>IF(P2348="","",IF(N2348=1,"",IF(Q2348="","",IF(Q2348&lt;=100,100,IF(Table1[[#This Row],[Day]]="Wed",100,200)))))</f>
        <v/>
      </c>
      <c r="V2348" s="137" t="str">
        <f t="shared" si="475"/>
        <v/>
      </c>
      <c r="W2348" s="137" t="str">
        <f t="shared" si="476"/>
        <v/>
      </c>
      <c r="X2348" s="133">
        <f>100</f>
        <v>100</v>
      </c>
      <c r="Y2348" s="133">
        <f t="shared" si="477"/>
        <v>229.99999999999997</v>
      </c>
      <c r="Z2348" s="133">
        <f t="shared" si="478"/>
        <v>129.99999999999997</v>
      </c>
      <c r="AA2348" s="134" t="str">
        <f>TEXT(Table1[[#This Row],[Date]],"DDD")</f>
        <v>Sat</v>
      </c>
      <c r="AB2348" s="133" t="str">
        <f>IF(OR(G2348="Doomben",G2348="Eagle Farm"),"Q",IF(AND(Q2348&gt;1,Q2348&lt;55,Table1[[#This Row],[Source]]="Nat"),"Nat OK",IF(AND(Table1[[#This Row],[Source]]&lt;&gt;"Nat",Q2348&lt;55),"Poor &lt;55",IF(OR(G2348="Randwick",G2348="Flemington",G2348="Caulfield",G2348="Sandown Lake",G2348="Sandown Hill"),"Best","ave"))))</f>
        <v>Best</v>
      </c>
      <c r="AC2348" s="133" t="str">
        <f>IF(Q2348="","",IF(AB2348="Poor &lt;55",$AC$2*0.2%,IF(AND(AB2348="Q",AA2348&lt;&gt;"Wed"),$AC$2*0.4%,IF(AND(AB2348="Q",AA2348="Wed"),$AC$2*0.5%,IF(AND(AB2348="Ave",U2348=100),$AC$2*0.5%,IF(AND(AB2348="ave",U2348="",N2348=1,AG2348="Bush"),$AC$2*1%,IF(AND(AB2348="ave",U2348="",Q2348&gt;100),$AC$2*1.3%,IF(AND(AB2348="ave",U2348=""),$AC$2*1.2%,IF(AND(AB2348="Ave",U2348=200),$AC$2*1%,IF(AND(AB2348="Best",U2348=200),$AC$2*1.5%,IF(AND(AB2348="Best",U2348="",K2348&lt;&gt;"Pro Syd"),$AC$2*0.5%,IF(AND(AB2348="Best",U2348=""),$AC$2*1%,IF(AND(AB2348="Best",U2348=100,Table1[[#This Row],[State]]="NSW"),$AC$2*0.4%,IF(AND(AB2348="Best",U2348=100),$AC$2*1%,IF(Table1[[#This Row],[Adj]]="Nat OK",$AC$2*0.5%,"xxx")))))))))))))))</f>
        <v/>
      </c>
      <c r="AD2348" s="133" t="str">
        <f t="shared" si="479"/>
        <v/>
      </c>
      <c r="AE2348" s="133" t="str">
        <f t="shared" si="480"/>
        <v/>
      </c>
      <c r="AF2348" s="133" t="str">
        <f>VLOOKUP(Table1[[#This Row],[Track]],$F$2672:$H$2715,2,FALSE)</f>
        <v>Vic</v>
      </c>
      <c r="AG2348" s="133" t="str">
        <f>VLOOKUP(Table1[[#This Row],[Track]],$F$2672:$H$2715,3,FALSE)</f>
        <v>-</v>
      </c>
      <c r="AH2348" s="133" t="str">
        <f>IF(Table1[[#This Row],[Date]]&lt;$AH$2,"",IF(Table1[[#This Row],[Date]]&lt;$AH$3,"Edge","Elite Combo"))</f>
        <v/>
      </c>
      <c r="AI2348" s="218">
        <f>Table1[[#This Row],[Time]]</f>
        <v>0.67708333333333337</v>
      </c>
      <c r="AJ2348" s="219" t="str">
        <f>Table1[[#This Row],[Track]]</f>
        <v>Sandown Lake</v>
      </c>
      <c r="AK2348" s="216">
        <f>Table1[[#This Row],[Race ]]</f>
        <v>8</v>
      </c>
      <c r="AL2348" s="219">
        <f>Table1[[#This Row],[TAB]]</f>
        <v>6</v>
      </c>
      <c r="AM2348" s="219" t="str">
        <f>Table1[[#This Row],[Selection]]</f>
        <v>Revelare</v>
      </c>
      <c r="AN2348" s="220" t="str">
        <f>Table1[[#This Row],[Sources]]</f>
        <v/>
      </c>
      <c r="AO2348" s="219" t="str">
        <f>Table1[[#This Row],[Scale Bet]]</f>
        <v/>
      </c>
    </row>
    <row r="2349" spans="5:41" ht="16.5" customHeight="1" x14ac:dyDescent="0.25">
      <c r="E2349" s="185">
        <v>45689</v>
      </c>
      <c r="F2349" s="35">
        <v>0.69097222222222221</v>
      </c>
      <c r="G2349" s="36" t="s">
        <v>17</v>
      </c>
      <c r="H2349" s="36">
        <v>8</v>
      </c>
      <c r="I2349" s="36">
        <v>9</v>
      </c>
      <c r="J2349" s="36" t="s">
        <v>84</v>
      </c>
      <c r="K2349" s="36" t="s">
        <v>13</v>
      </c>
      <c r="L2349" s="165">
        <v>13</v>
      </c>
      <c r="M2349" s="134">
        <f t="shared" si="468"/>
        <v>13</v>
      </c>
      <c r="N2349" s="36">
        <f t="shared" si="469"/>
        <v>1</v>
      </c>
      <c r="O2349" s="135" t="str">
        <f t="shared" si="470"/>
        <v>Nat-13</v>
      </c>
      <c r="P2349" s="186" t="str">
        <f t="shared" si="471"/>
        <v>OK</v>
      </c>
      <c r="Q2349" s="187">
        <f t="shared" si="472"/>
        <v>52</v>
      </c>
      <c r="R2349" s="150"/>
      <c r="S2349" s="187" t="str">
        <f t="shared" si="473"/>
        <v/>
      </c>
      <c r="T2349" s="136" t="str">
        <f t="shared" si="474"/>
        <v>Accredited</v>
      </c>
      <c r="U2349" s="137" t="str">
        <f>IF(P2349="","",IF(N2349=1,"",IF(Q2349="","",IF(Q2349&lt;=100,100,IF(Table1[[#This Row],[Day]]="Wed",100,200)))))</f>
        <v/>
      </c>
      <c r="V2349" s="137" t="str">
        <f t="shared" si="475"/>
        <v/>
      </c>
      <c r="W2349" s="137" t="str">
        <f t="shared" si="476"/>
        <v/>
      </c>
      <c r="X2349" s="133">
        <f>100</f>
        <v>100</v>
      </c>
      <c r="Y2349" s="133" t="str">
        <f t="shared" si="477"/>
        <v/>
      </c>
      <c r="Z2349" s="133">
        <f t="shared" si="478"/>
        <v>-100</v>
      </c>
      <c r="AA2349" s="134" t="str">
        <f>TEXT(Table1[[#This Row],[Date]],"DDD")</f>
        <v>Sat</v>
      </c>
      <c r="AB2349" s="133" t="str">
        <f>IF(OR(G2349="Doomben",G2349="Eagle Farm"),"Q",IF(AND(Q2349&gt;1,Q2349&lt;55,Table1[[#This Row],[Source]]="Nat"),"Nat OK",IF(AND(Table1[[#This Row],[Source]]&lt;&gt;"Nat",Q2349&lt;55),"Poor &lt;55",IF(OR(G2349="Randwick",G2349="Flemington",G2349="Caulfield",G2349="Sandown Lake",G2349="Sandown Hill"),"Best","ave"))))</f>
        <v>Nat OK</v>
      </c>
      <c r="AC2349" s="133">
        <f>IF(Q2349="","",IF(AB2349="Poor &lt;55",$AC$2*0.2%,IF(AND(AB2349="Q",AA2349&lt;&gt;"Wed"),$AC$2*0.4%,IF(AND(AB2349="Q",AA2349="Wed"),$AC$2*0.5%,IF(AND(AB2349="Ave",U2349=100),$AC$2*0.5%,IF(AND(AB2349="ave",U2349="",N2349=1,AG2349="Bush"),$AC$2*1%,IF(AND(AB2349="ave",U2349="",Q2349&gt;100),$AC$2*1.3%,IF(AND(AB2349="ave",U2349=""),$AC$2*1.2%,IF(AND(AB2349="Ave",U2349=200),$AC$2*1%,IF(AND(AB2349="Best",U2349=200),$AC$2*1.5%,IF(AND(AB2349="Best",U2349="",K2349&lt;&gt;"Pro Syd"),$AC$2*0.5%,IF(AND(AB2349="Best",U2349=""),$AC$2*1%,IF(AND(AB2349="Best",U2349=100,Table1[[#This Row],[State]]="NSW"),$AC$2*0.4%,IF(AND(AB2349="Best",U2349=100),$AC$2*1%,IF(Table1[[#This Row],[Adj]]="Nat OK",$AC$2*0.5%,"xxx")))))))))))))))</f>
        <v>50</v>
      </c>
      <c r="AD2349" s="133" t="str">
        <f t="shared" si="479"/>
        <v/>
      </c>
      <c r="AE2349" s="133">
        <f t="shared" si="480"/>
        <v>-50</v>
      </c>
      <c r="AF2349" s="133" t="str">
        <f>VLOOKUP(Table1[[#This Row],[Track]],$F$2672:$H$2715,2,FALSE)</f>
        <v>NSW</v>
      </c>
      <c r="AG2349" s="133" t="str">
        <f>VLOOKUP(Table1[[#This Row],[Track]],$F$2672:$H$2715,3,FALSE)</f>
        <v>-</v>
      </c>
      <c r="AH2349" s="133" t="str">
        <f>IF(Table1[[#This Row],[Date]]&lt;$AH$2,"",IF(Table1[[#This Row],[Date]]&lt;$AH$3,"Edge","Elite Combo"))</f>
        <v/>
      </c>
      <c r="AI2349" s="218">
        <f>Table1[[#This Row],[Time]]</f>
        <v>0.69097222222222221</v>
      </c>
      <c r="AJ2349" s="219" t="str">
        <f>Table1[[#This Row],[Track]]</f>
        <v>Rosehill</v>
      </c>
      <c r="AK2349" s="216">
        <f>Table1[[#This Row],[Race ]]</f>
        <v>8</v>
      </c>
      <c r="AL2349" s="219">
        <f>Table1[[#This Row],[TAB]]</f>
        <v>9</v>
      </c>
      <c r="AM2349" s="219" t="str">
        <f>Table1[[#This Row],[Selection]]</f>
        <v>Accredited</v>
      </c>
      <c r="AN2349" s="220" t="str">
        <f>Table1[[#This Row],[Sources]]</f>
        <v>Nat-13</v>
      </c>
      <c r="AO2349" s="219">
        <f>Table1[[#This Row],[Scale Bet]]</f>
        <v>50</v>
      </c>
    </row>
    <row r="2350" spans="5:41" ht="16.5" customHeight="1" x14ac:dyDescent="0.25">
      <c r="E2350" s="185">
        <v>45689</v>
      </c>
      <c r="F2350" s="35">
        <v>0.70486111111111116</v>
      </c>
      <c r="G2350" s="36" t="s">
        <v>176</v>
      </c>
      <c r="H2350" s="36">
        <v>9</v>
      </c>
      <c r="I2350" s="36">
        <v>9</v>
      </c>
      <c r="J2350" s="36" t="s">
        <v>499</v>
      </c>
      <c r="K2350" s="36" t="s">
        <v>1</v>
      </c>
      <c r="L2350" s="165">
        <v>10</v>
      </c>
      <c r="M2350" s="134">
        <f t="shared" si="468"/>
        <v>48</v>
      </c>
      <c r="N2350" s="36">
        <f t="shared" si="469"/>
        <v>4</v>
      </c>
      <c r="O2350" s="135" t="str">
        <f t="shared" si="470"/>
        <v>E4-10/Edge-12/Nat-13/Pro Mel-13</v>
      </c>
      <c r="P2350" s="186" t="str">
        <f t="shared" si="471"/>
        <v>OK</v>
      </c>
      <c r="Q2350" s="187">
        <f t="shared" si="472"/>
        <v>192</v>
      </c>
      <c r="R2350" s="150">
        <v>4.0999999999999996</v>
      </c>
      <c r="S2350" s="187">
        <f t="shared" si="473"/>
        <v>787.19999999999993</v>
      </c>
      <c r="T2350" s="136" t="str">
        <f t="shared" si="474"/>
        <v>Shes Bulletproof</v>
      </c>
      <c r="U2350" s="137">
        <f>IF(P2350="","",IF(N2350=1,"",IF(Q2350="","",IF(Q2350&lt;=100,100,IF(Table1[[#This Row],[Day]]="Wed",100,200)))))</f>
        <v>200</v>
      </c>
      <c r="V2350" s="137">
        <f t="shared" si="475"/>
        <v>819.99999999999989</v>
      </c>
      <c r="W2350" s="137">
        <f t="shared" si="476"/>
        <v>619.99999999999989</v>
      </c>
      <c r="X2350" s="133">
        <f>100</f>
        <v>100</v>
      </c>
      <c r="Y2350" s="133">
        <f t="shared" si="477"/>
        <v>409.99999999999994</v>
      </c>
      <c r="Z2350" s="133">
        <f t="shared" si="478"/>
        <v>309.99999999999994</v>
      </c>
      <c r="AA2350" s="134" t="str">
        <f>TEXT(Table1[[#This Row],[Date]],"DDD")</f>
        <v>Sat</v>
      </c>
      <c r="AB2350" s="133" t="str">
        <f>IF(OR(G2350="Doomben",G2350="Eagle Farm"),"Q",IF(AND(Q2350&gt;1,Q2350&lt;55,Table1[[#This Row],[Source]]="Nat"),"Nat OK",IF(AND(Table1[[#This Row],[Source]]&lt;&gt;"Nat",Q2350&lt;55),"Poor &lt;55",IF(OR(G2350="Randwick",G2350="Flemington",G2350="Caulfield",G2350="Sandown Lake",G2350="Sandown Hill"),"Best","ave"))))</f>
        <v>Best</v>
      </c>
      <c r="AC2350" s="133">
        <f>IF(Q2350="","",IF(AB2350="Poor &lt;55",$AC$2*0.2%,IF(AND(AB2350="Q",AA2350&lt;&gt;"Wed"),$AC$2*0.4%,IF(AND(AB2350="Q",AA2350="Wed"),$AC$2*0.5%,IF(AND(AB2350="Ave",U2350=100),$AC$2*0.5%,IF(AND(AB2350="ave",U2350="",N2350=1,AG2350="Bush"),$AC$2*1%,IF(AND(AB2350="ave",U2350="",Q2350&gt;100),$AC$2*1.3%,IF(AND(AB2350="ave",U2350=""),$AC$2*1.2%,IF(AND(AB2350="Ave",U2350=200),$AC$2*1%,IF(AND(AB2350="Best",U2350=200),$AC$2*1.5%,IF(AND(AB2350="Best",U2350="",K2350&lt;&gt;"Pro Syd"),$AC$2*0.5%,IF(AND(AB2350="Best",U2350=""),$AC$2*1%,IF(AND(AB2350="Best",U2350=100,Table1[[#This Row],[State]]="NSW"),$AC$2*0.4%,IF(AND(AB2350="Best",U2350=100),$AC$2*1%,IF(Table1[[#This Row],[Adj]]="Nat OK",$AC$2*0.5%,"xxx")))))))))))))))</f>
        <v>150</v>
      </c>
      <c r="AD2350" s="133">
        <f t="shared" si="479"/>
        <v>615</v>
      </c>
      <c r="AE2350" s="133">
        <f t="shared" si="480"/>
        <v>465</v>
      </c>
      <c r="AF2350" s="133" t="str">
        <f>VLOOKUP(Table1[[#This Row],[Track]],$F$2672:$H$2715,2,FALSE)</f>
        <v>Vic</v>
      </c>
      <c r="AG2350" s="133" t="str">
        <f>VLOOKUP(Table1[[#This Row],[Track]],$F$2672:$H$2715,3,FALSE)</f>
        <v>-</v>
      </c>
      <c r="AH2350" s="133" t="str">
        <f>IF(Table1[[#This Row],[Date]]&lt;$AH$2,"",IF(Table1[[#This Row],[Date]]&lt;$AH$3,"Edge","Elite Combo"))</f>
        <v/>
      </c>
      <c r="AI2350" s="218">
        <f>Table1[[#This Row],[Time]]</f>
        <v>0.70486111111111116</v>
      </c>
      <c r="AJ2350" s="219" t="str">
        <f>Table1[[#This Row],[Track]]</f>
        <v>Sandown Lake</v>
      </c>
      <c r="AK2350" s="216">
        <f>Table1[[#This Row],[Race ]]</f>
        <v>9</v>
      </c>
      <c r="AL2350" s="219">
        <f>Table1[[#This Row],[TAB]]</f>
        <v>9</v>
      </c>
      <c r="AM2350" s="219" t="str">
        <f>Table1[[#This Row],[Selection]]</f>
        <v>Shes Bulletproof</v>
      </c>
      <c r="AN2350" s="220" t="str">
        <f>Table1[[#This Row],[Sources]]</f>
        <v>E4-10/Edge-12/Nat-13/Pro Mel-13</v>
      </c>
      <c r="AO2350" s="219">
        <f>Table1[[#This Row],[Scale Bet]]</f>
        <v>150</v>
      </c>
    </row>
    <row r="2351" spans="5:41" ht="16.5" customHeight="1" x14ac:dyDescent="0.25">
      <c r="E2351" s="185">
        <v>45689</v>
      </c>
      <c r="F2351" s="35">
        <v>0.70486111111111116</v>
      </c>
      <c r="G2351" s="36" t="s">
        <v>176</v>
      </c>
      <c r="H2351" s="36">
        <v>9</v>
      </c>
      <c r="I2351" s="36">
        <v>9</v>
      </c>
      <c r="J2351" s="36" t="s">
        <v>499</v>
      </c>
      <c r="K2351" s="36" t="s">
        <v>40</v>
      </c>
      <c r="L2351" s="165">
        <v>12</v>
      </c>
      <c r="M2351" s="134" t="str">
        <f t="shared" si="468"/>
        <v/>
      </c>
      <c r="N2351" s="36" t="str">
        <f t="shared" si="469"/>
        <v/>
      </c>
      <c r="O2351" s="135" t="str">
        <f t="shared" si="470"/>
        <v/>
      </c>
      <c r="P2351" s="186" t="str">
        <f t="shared" si="471"/>
        <v>OK</v>
      </c>
      <c r="Q2351" s="187" t="str">
        <f t="shared" si="472"/>
        <v/>
      </c>
      <c r="R2351" s="150">
        <v>4.0999999999999996</v>
      </c>
      <c r="S2351" s="187" t="str">
        <f t="shared" si="473"/>
        <v/>
      </c>
      <c r="T2351" s="136" t="str">
        <f t="shared" si="474"/>
        <v>Shes Bulletproof</v>
      </c>
      <c r="U2351" s="137" t="str">
        <f>IF(P2351="","",IF(N2351=1,"",IF(Q2351="","",IF(Q2351&lt;=100,100,IF(Table1[[#This Row],[Day]]="Wed",100,200)))))</f>
        <v/>
      </c>
      <c r="V2351" s="137" t="str">
        <f t="shared" si="475"/>
        <v/>
      </c>
      <c r="W2351" s="137" t="str">
        <f t="shared" si="476"/>
        <v/>
      </c>
      <c r="X2351" s="133">
        <f>100</f>
        <v>100</v>
      </c>
      <c r="Y2351" s="133">
        <f t="shared" si="477"/>
        <v>409.99999999999994</v>
      </c>
      <c r="Z2351" s="133">
        <f t="shared" si="478"/>
        <v>309.99999999999994</v>
      </c>
      <c r="AA2351" s="134" t="str">
        <f>TEXT(Table1[[#This Row],[Date]],"DDD")</f>
        <v>Sat</v>
      </c>
      <c r="AB2351" s="133" t="str">
        <f>IF(OR(G2351="Doomben",G2351="Eagle Farm"),"Q",IF(AND(Q2351&gt;1,Q2351&lt;55,Table1[[#This Row],[Source]]="Nat"),"Nat OK",IF(AND(Table1[[#This Row],[Source]]&lt;&gt;"Nat",Q2351&lt;55),"Poor &lt;55",IF(OR(G2351="Randwick",G2351="Flemington",G2351="Caulfield",G2351="Sandown Lake",G2351="Sandown Hill"),"Best","ave"))))</f>
        <v>Best</v>
      </c>
      <c r="AC2351" s="133" t="str">
        <f>IF(Q2351="","",IF(AB2351="Poor &lt;55",$AC$2*0.2%,IF(AND(AB2351="Q",AA2351&lt;&gt;"Wed"),$AC$2*0.4%,IF(AND(AB2351="Q",AA2351="Wed"),$AC$2*0.5%,IF(AND(AB2351="Ave",U2351=100),$AC$2*0.5%,IF(AND(AB2351="ave",U2351="",N2351=1,AG2351="Bush"),$AC$2*1%,IF(AND(AB2351="ave",U2351="",Q2351&gt;100),$AC$2*1.3%,IF(AND(AB2351="ave",U2351=""),$AC$2*1.2%,IF(AND(AB2351="Ave",U2351=200),$AC$2*1%,IF(AND(AB2351="Best",U2351=200),$AC$2*1.5%,IF(AND(AB2351="Best",U2351="",K2351&lt;&gt;"Pro Syd"),$AC$2*0.5%,IF(AND(AB2351="Best",U2351=""),$AC$2*1%,IF(AND(AB2351="Best",U2351=100,Table1[[#This Row],[State]]="NSW"),$AC$2*0.4%,IF(AND(AB2351="Best",U2351=100),$AC$2*1%,IF(Table1[[#This Row],[Adj]]="Nat OK",$AC$2*0.5%,"xxx")))))))))))))))</f>
        <v/>
      </c>
      <c r="AD2351" s="133" t="str">
        <f t="shared" si="479"/>
        <v/>
      </c>
      <c r="AE2351" s="133" t="str">
        <f t="shared" si="480"/>
        <v/>
      </c>
      <c r="AF2351" s="133" t="str">
        <f>VLOOKUP(Table1[[#This Row],[Track]],$F$2672:$H$2715,2,FALSE)</f>
        <v>Vic</v>
      </c>
      <c r="AG2351" s="133" t="str">
        <f>VLOOKUP(Table1[[#This Row],[Track]],$F$2672:$H$2715,3,FALSE)</f>
        <v>-</v>
      </c>
      <c r="AH2351" s="133" t="str">
        <f>IF(Table1[[#This Row],[Date]]&lt;$AH$2,"",IF(Table1[[#This Row],[Date]]&lt;$AH$3,"Edge","Elite Combo"))</f>
        <v/>
      </c>
      <c r="AI2351" s="218">
        <f>Table1[[#This Row],[Time]]</f>
        <v>0.70486111111111116</v>
      </c>
      <c r="AJ2351" s="219" t="str">
        <f>Table1[[#This Row],[Track]]</f>
        <v>Sandown Lake</v>
      </c>
      <c r="AK2351" s="216">
        <f>Table1[[#This Row],[Race ]]</f>
        <v>9</v>
      </c>
      <c r="AL2351" s="219">
        <f>Table1[[#This Row],[TAB]]</f>
        <v>9</v>
      </c>
      <c r="AM2351" s="219" t="str">
        <f>Table1[[#This Row],[Selection]]</f>
        <v>Shes Bulletproof</v>
      </c>
      <c r="AN2351" s="220" t="str">
        <f>Table1[[#This Row],[Sources]]</f>
        <v/>
      </c>
      <c r="AO2351" s="219" t="str">
        <f>Table1[[#This Row],[Scale Bet]]</f>
        <v/>
      </c>
    </row>
    <row r="2352" spans="5:41" ht="16.5" customHeight="1" x14ac:dyDescent="0.25">
      <c r="E2352" s="185">
        <v>45689</v>
      </c>
      <c r="F2352" s="35">
        <v>0.70486111111111116</v>
      </c>
      <c r="G2352" s="36" t="s">
        <v>176</v>
      </c>
      <c r="H2352" s="36">
        <v>9</v>
      </c>
      <c r="I2352" s="36">
        <v>9</v>
      </c>
      <c r="J2352" s="36" t="s">
        <v>499</v>
      </c>
      <c r="K2352" s="36" t="s">
        <v>13</v>
      </c>
      <c r="L2352" s="165">
        <v>13</v>
      </c>
      <c r="M2352" s="134" t="str">
        <f t="shared" si="468"/>
        <v/>
      </c>
      <c r="N2352" s="36" t="str">
        <f t="shared" si="469"/>
        <v/>
      </c>
      <c r="O2352" s="135" t="str">
        <f t="shared" si="470"/>
        <v/>
      </c>
      <c r="P2352" s="186" t="str">
        <f t="shared" si="471"/>
        <v>OK</v>
      </c>
      <c r="Q2352" s="187" t="str">
        <f t="shared" si="472"/>
        <v/>
      </c>
      <c r="R2352" s="150">
        <v>4.0999999999999996</v>
      </c>
      <c r="S2352" s="187" t="str">
        <f t="shared" si="473"/>
        <v/>
      </c>
      <c r="T2352" s="136" t="str">
        <f t="shared" si="474"/>
        <v>Shes Bulletproof</v>
      </c>
      <c r="U2352" s="137" t="str">
        <f>IF(P2352="","",IF(N2352=1,"",IF(Q2352="","",IF(Q2352&lt;=100,100,IF(Table1[[#This Row],[Day]]="Wed",100,200)))))</f>
        <v/>
      </c>
      <c r="V2352" s="137" t="str">
        <f t="shared" si="475"/>
        <v/>
      </c>
      <c r="W2352" s="137" t="str">
        <f t="shared" si="476"/>
        <v/>
      </c>
      <c r="X2352" s="133">
        <f>100</f>
        <v>100</v>
      </c>
      <c r="Y2352" s="133">
        <f t="shared" si="477"/>
        <v>409.99999999999994</v>
      </c>
      <c r="Z2352" s="133">
        <f t="shared" si="478"/>
        <v>309.99999999999994</v>
      </c>
      <c r="AA2352" s="134" t="str">
        <f>TEXT(Table1[[#This Row],[Date]],"DDD")</f>
        <v>Sat</v>
      </c>
      <c r="AB2352" s="133" t="str">
        <f>IF(OR(G2352="Doomben",G2352="Eagle Farm"),"Q",IF(AND(Q2352&gt;1,Q2352&lt;55,Table1[[#This Row],[Source]]="Nat"),"Nat OK",IF(AND(Table1[[#This Row],[Source]]&lt;&gt;"Nat",Q2352&lt;55),"Poor &lt;55",IF(OR(G2352="Randwick",G2352="Flemington",G2352="Caulfield",G2352="Sandown Lake",G2352="Sandown Hill"),"Best","ave"))))</f>
        <v>Best</v>
      </c>
      <c r="AC2352" s="133" t="str">
        <f>IF(Q2352="","",IF(AB2352="Poor &lt;55",$AC$2*0.2%,IF(AND(AB2352="Q",AA2352&lt;&gt;"Wed"),$AC$2*0.4%,IF(AND(AB2352="Q",AA2352="Wed"),$AC$2*0.5%,IF(AND(AB2352="Ave",U2352=100),$AC$2*0.5%,IF(AND(AB2352="ave",U2352="",N2352=1,AG2352="Bush"),$AC$2*1%,IF(AND(AB2352="ave",U2352="",Q2352&gt;100),$AC$2*1.3%,IF(AND(AB2352="ave",U2352=""),$AC$2*1.2%,IF(AND(AB2352="Ave",U2352=200),$AC$2*1%,IF(AND(AB2352="Best",U2352=200),$AC$2*1.5%,IF(AND(AB2352="Best",U2352="",K2352&lt;&gt;"Pro Syd"),$AC$2*0.5%,IF(AND(AB2352="Best",U2352=""),$AC$2*1%,IF(AND(AB2352="Best",U2352=100,Table1[[#This Row],[State]]="NSW"),$AC$2*0.4%,IF(AND(AB2352="Best",U2352=100),$AC$2*1%,IF(Table1[[#This Row],[Adj]]="Nat OK",$AC$2*0.5%,"xxx")))))))))))))))</f>
        <v/>
      </c>
      <c r="AD2352" s="133" t="str">
        <f t="shared" si="479"/>
        <v/>
      </c>
      <c r="AE2352" s="133" t="str">
        <f t="shared" si="480"/>
        <v/>
      </c>
      <c r="AF2352" s="133" t="str">
        <f>VLOOKUP(Table1[[#This Row],[Track]],$F$2672:$H$2715,2,FALSE)</f>
        <v>Vic</v>
      </c>
      <c r="AG2352" s="133" t="str">
        <f>VLOOKUP(Table1[[#This Row],[Track]],$F$2672:$H$2715,3,FALSE)</f>
        <v>-</v>
      </c>
      <c r="AH2352" s="133" t="str">
        <f>IF(Table1[[#This Row],[Date]]&lt;$AH$2,"",IF(Table1[[#This Row],[Date]]&lt;$AH$3,"Edge","Elite Combo"))</f>
        <v/>
      </c>
      <c r="AI2352" s="218">
        <f>Table1[[#This Row],[Time]]</f>
        <v>0.70486111111111116</v>
      </c>
      <c r="AJ2352" s="219" t="str">
        <f>Table1[[#This Row],[Track]]</f>
        <v>Sandown Lake</v>
      </c>
      <c r="AK2352" s="216">
        <f>Table1[[#This Row],[Race ]]</f>
        <v>9</v>
      </c>
      <c r="AL2352" s="219">
        <f>Table1[[#This Row],[TAB]]</f>
        <v>9</v>
      </c>
      <c r="AM2352" s="219" t="str">
        <f>Table1[[#This Row],[Selection]]</f>
        <v>Shes Bulletproof</v>
      </c>
      <c r="AN2352" s="220" t="str">
        <f>Table1[[#This Row],[Sources]]</f>
        <v/>
      </c>
      <c r="AO2352" s="219" t="str">
        <f>Table1[[#This Row],[Scale Bet]]</f>
        <v/>
      </c>
    </row>
    <row r="2353" spans="5:41" ht="16.5" customHeight="1" x14ac:dyDescent="0.25">
      <c r="E2353" s="185">
        <v>45689</v>
      </c>
      <c r="F2353" s="35">
        <v>0.70486111111111116</v>
      </c>
      <c r="G2353" s="36" t="s">
        <v>176</v>
      </c>
      <c r="H2353" s="36">
        <v>9</v>
      </c>
      <c r="I2353" s="36">
        <v>9</v>
      </c>
      <c r="J2353" s="36" t="s">
        <v>499</v>
      </c>
      <c r="K2353" s="36" t="s">
        <v>18</v>
      </c>
      <c r="L2353" s="165">
        <v>13</v>
      </c>
      <c r="M2353" s="134" t="str">
        <f t="shared" si="468"/>
        <v/>
      </c>
      <c r="N2353" s="36" t="str">
        <f t="shared" si="469"/>
        <v/>
      </c>
      <c r="O2353" s="135" t="str">
        <f t="shared" si="470"/>
        <v/>
      </c>
      <c r="P2353" s="186" t="str">
        <f t="shared" si="471"/>
        <v>OK</v>
      </c>
      <c r="Q2353" s="187" t="str">
        <f t="shared" si="472"/>
        <v/>
      </c>
      <c r="R2353" s="150">
        <v>4.0999999999999996</v>
      </c>
      <c r="S2353" s="187" t="str">
        <f t="shared" si="473"/>
        <v/>
      </c>
      <c r="T2353" s="136" t="str">
        <f t="shared" si="474"/>
        <v>Shes Bulletproof</v>
      </c>
      <c r="U2353" s="137" t="str">
        <f>IF(P2353="","",IF(N2353=1,"",IF(Q2353="","",IF(Q2353&lt;=100,100,IF(Table1[[#This Row],[Day]]="Wed",100,200)))))</f>
        <v/>
      </c>
      <c r="V2353" s="137" t="str">
        <f t="shared" si="475"/>
        <v/>
      </c>
      <c r="W2353" s="137" t="str">
        <f t="shared" si="476"/>
        <v/>
      </c>
      <c r="X2353" s="133">
        <f>100</f>
        <v>100</v>
      </c>
      <c r="Y2353" s="133">
        <f t="shared" si="477"/>
        <v>409.99999999999994</v>
      </c>
      <c r="Z2353" s="133">
        <f t="shared" si="478"/>
        <v>309.99999999999994</v>
      </c>
      <c r="AA2353" s="134" t="str">
        <f>TEXT(Table1[[#This Row],[Date]],"DDD")</f>
        <v>Sat</v>
      </c>
      <c r="AB2353" s="133" t="str">
        <f>IF(OR(G2353="Doomben",G2353="Eagle Farm"),"Q",IF(AND(Q2353&gt;1,Q2353&lt;55,Table1[[#This Row],[Source]]="Nat"),"Nat OK",IF(AND(Table1[[#This Row],[Source]]&lt;&gt;"Nat",Q2353&lt;55),"Poor &lt;55",IF(OR(G2353="Randwick",G2353="Flemington",G2353="Caulfield",G2353="Sandown Lake",G2353="Sandown Hill"),"Best","ave"))))</f>
        <v>Best</v>
      </c>
      <c r="AC2353" s="133" t="str">
        <f>IF(Q2353="","",IF(AB2353="Poor &lt;55",$AC$2*0.2%,IF(AND(AB2353="Q",AA2353&lt;&gt;"Wed"),$AC$2*0.4%,IF(AND(AB2353="Q",AA2353="Wed"),$AC$2*0.5%,IF(AND(AB2353="Ave",U2353=100),$AC$2*0.5%,IF(AND(AB2353="ave",U2353="",N2353=1,AG2353="Bush"),$AC$2*1%,IF(AND(AB2353="ave",U2353="",Q2353&gt;100),$AC$2*1.3%,IF(AND(AB2353="ave",U2353=""),$AC$2*1.2%,IF(AND(AB2353="Ave",U2353=200),$AC$2*1%,IF(AND(AB2353="Best",U2353=200),$AC$2*1.5%,IF(AND(AB2353="Best",U2353="",K2353&lt;&gt;"Pro Syd"),$AC$2*0.5%,IF(AND(AB2353="Best",U2353=""),$AC$2*1%,IF(AND(AB2353="Best",U2353=100,Table1[[#This Row],[State]]="NSW"),$AC$2*0.4%,IF(AND(AB2353="Best",U2353=100),$AC$2*1%,IF(Table1[[#This Row],[Adj]]="Nat OK",$AC$2*0.5%,"xxx")))))))))))))))</f>
        <v/>
      </c>
      <c r="AD2353" s="133" t="str">
        <f t="shared" si="479"/>
        <v/>
      </c>
      <c r="AE2353" s="133" t="str">
        <f t="shared" si="480"/>
        <v/>
      </c>
      <c r="AF2353" s="133" t="str">
        <f>VLOOKUP(Table1[[#This Row],[Track]],$F$2672:$H$2715,2,FALSE)</f>
        <v>Vic</v>
      </c>
      <c r="AG2353" s="133" t="str">
        <f>VLOOKUP(Table1[[#This Row],[Track]],$F$2672:$H$2715,3,FALSE)</f>
        <v>-</v>
      </c>
      <c r="AH2353" s="133" t="str">
        <f>IF(Table1[[#This Row],[Date]]&lt;$AH$2,"",IF(Table1[[#This Row],[Date]]&lt;$AH$3,"Edge","Elite Combo"))</f>
        <v/>
      </c>
      <c r="AI2353" s="218">
        <f>Table1[[#This Row],[Time]]</f>
        <v>0.70486111111111116</v>
      </c>
      <c r="AJ2353" s="219" t="str">
        <f>Table1[[#This Row],[Track]]</f>
        <v>Sandown Lake</v>
      </c>
      <c r="AK2353" s="216">
        <f>Table1[[#This Row],[Race ]]</f>
        <v>9</v>
      </c>
      <c r="AL2353" s="219">
        <f>Table1[[#This Row],[TAB]]</f>
        <v>9</v>
      </c>
      <c r="AM2353" s="219" t="str">
        <f>Table1[[#This Row],[Selection]]</f>
        <v>Shes Bulletproof</v>
      </c>
      <c r="AN2353" s="220" t="str">
        <f>Table1[[#This Row],[Sources]]</f>
        <v/>
      </c>
      <c r="AO2353" s="219" t="str">
        <f>Table1[[#This Row],[Scale Bet]]</f>
        <v/>
      </c>
    </row>
    <row r="2354" spans="5:41" ht="16.5" customHeight="1" x14ac:dyDescent="0.25">
      <c r="E2354" s="185">
        <v>45689</v>
      </c>
      <c r="F2354" s="35">
        <v>0.71875</v>
      </c>
      <c r="G2354" s="36" t="s">
        <v>17</v>
      </c>
      <c r="H2354" s="36">
        <v>9</v>
      </c>
      <c r="I2354" s="36">
        <v>12</v>
      </c>
      <c r="J2354" s="36" t="s">
        <v>90</v>
      </c>
      <c r="K2354" s="36" t="s">
        <v>60</v>
      </c>
      <c r="L2354" s="165">
        <v>10</v>
      </c>
      <c r="M2354" s="134">
        <f t="shared" si="468"/>
        <v>10</v>
      </c>
      <c r="N2354" s="36">
        <f t="shared" si="469"/>
        <v>1</v>
      </c>
      <c r="O2354" s="135" t="str">
        <f t="shared" si="470"/>
        <v>Pro Syd-10</v>
      </c>
      <c r="P2354" s="186" t="str">
        <f t="shared" si="471"/>
        <v>OK</v>
      </c>
      <c r="Q2354" s="187">
        <f t="shared" si="472"/>
        <v>40</v>
      </c>
      <c r="R2354" s="150"/>
      <c r="S2354" s="187" t="str">
        <f t="shared" si="473"/>
        <v/>
      </c>
      <c r="T2354" s="136" t="str">
        <f t="shared" si="474"/>
        <v>Eye Of The Fire</v>
      </c>
      <c r="U2354" s="137" t="str">
        <f>IF(P2354="","",IF(N2354=1,"",IF(Q2354="","",IF(Q2354&lt;=100,100,IF(Table1[[#This Row],[Day]]="Wed",100,200)))))</f>
        <v/>
      </c>
      <c r="V2354" s="137" t="str">
        <f t="shared" si="475"/>
        <v/>
      </c>
      <c r="W2354" s="137" t="str">
        <f t="shared" si="476"/>
        <v/>
      </c>
      <c r="X2354" s="133">
        <f>100</f>
        <v>100</v>
      </c>
      <c r="Y2354" s="133" t="str">
        <f t="shared" si="477"/>
        <v/>
      </c>
      <c r="Z2354" s="133">
        <f t="shared" si="478"/>
        <v>-100</v>
      </c>
      <c r="AA2354" s="134" t="str">
        <f>TEXT(Table1[[#This Row],[Date]],"DDD")</f>
        <v>Sat</v>
      </c>
      <c r="AB2354" s="133" t="str">
        <f>IF(OR(G2354="Doomben",G2354="Eagle Farm"),"Q",IF(AND(Q2354&gt;1,Q2354&lt;55,Table1[[#This Row],[Source]]="Nat"),"Nat OK",IF(AND(Table1[[#This Row],[Source]]&lt;&gt;"Nat",Q2354&lt;55),"Poor &lt;55",IF(OR(G2354="Randwick",G2354="Flemington",G2354="Caulfield",G2354="Sandown Lake",G2354="Sandown Hill"),"Best","ave"))))</f>
        <v>Poor &lt;55</v>
      </c>
      <c r="AC2354" s="133">
        <f>IF(Q2354="","",IF(AB2354="Poor &lt;55",$AC$2*0.2%,IF(AND(AB2354="Q",AA2354&lt;&gt;"Wed"),$AC$2*0.4%,IF(AND(AB2354="Q",AA2354="Wed"),$AC$2*0.5%,IF(AND(AB2354="Ave",U2354=100),$AC$2*0.5%,IF(AND(AB2354="ave",U2354="",N2354=1,AG2354="Bush"),$AC$2*1%,IF(AND(AB2354="ave",U2354="",Q2354&gt;100),$AC$2*1.3%,IF(AND(AB2354="ave",U2354=""),$AC$2*1.2%,IF(AND(AB2354="Ave",U2354=200),$AC$2*1%,IF(AND(AB2354="Best",U2354=200),$AC$2*1.5%,IF(AND(AB2354="Best",U2354="",K2354&lt;&gt;"Pro Syd"),$AC$2*0.5%,IF(AND(AB2354="Best",U2354=""),$AC$2*1%,IF(AND(AB2354="Best",U2354=100,Table1[[#This Row],[State]]="NSW"),$AC$2*0.4%,IF(AND(AB2354="Best",U2354=100),$AC$2*1%,IF(Table1[[#This Row],[Adj]]="Nat OK",$AC$2*0.5%,"xxx")))))))))))))))</f>
        <v>20</v>
      </c>
      <c r="AD2354" s="133" t="str">
        <f t="shared" si="479"/>
        <v/>
      </c>
      <c r="AE2354" s="133">
        <f t="shared" si="480"/>
        <v>-20</v>
      </c>
      <c r="AF2354" s="133" t="str">
        <f>VLOOKUP(Table1[[#This Row],[Track]],$F$2672:$H$2715,2,FALSE)</f>
        <v>NSW</v>
      </c>
      <c r="AG2354" s="133" t="str">
        <f>VLOOKUP(Table1[[#This Row],[Track]],$F$2672:$H$2715,3,FALSE)</f>
        <v>-</v>
      </c>
      <c r="AH2354" s="133" t="str">
        <f>IF(Table1[[#This Row],[Date]]&lt;$AH$2,"",IF(Table1[[#This Row],[Date]]&lt;$AH$3,"Edge","Elite Combo"))</f>
        <v/>
      </c>
      <c r="AI2354" s="218">
        <f>Table1[[#This Row],[Time]]</f>
        <v>0.71875</v>
      </c>
      <c r="AJ2354" s="219" t="str">
        <f>Table1[[#This Row],[Track]]</f>
        <v>Rosehill</v>
      </c>
      <c r="AK2354" s="216">
        <f>Table1[[#This Row],[Race ]]</f>
        <v>9</v>
      </c>
      <c r="AL2354" s="219">
        <f>Table1[[#This Row],[TAB]]</f>
        <v>12</v>
      </c>
      <c r="AM2354" s="219" t="str">
        <f>Table1[[#This Row],[Selection]]</f>
        <v>Eye Of The Fire</v>
      </c>
      <c r="AN2354" s="220" t="str">
        <f>Table1[[#This Row],[Sources]]</f>
        <v>Pro Syd-10</v>
      </c>
      <c r="AO2354" s="219">
        <f>Table1[[#This Row],[Scale Bet]]</f>
        <v>20</v>
      </c>
    </row>
    <row r="2355" spans="5:41" ht="16.5" customHeight="1" x14ac:dyDescent="0.25">
      <c r="E2355" s="185">
        <v>45689</v>
      </c>
      <c r="F2355" s="35">
        <v>0.71875</v>
      </c>
      <c r="G2355" s="36" t="s">
        <v>17</v>
      </c>
      <c r="H2355" s="36">
        <v>9</v>
      </c>
      <c r="I2355" s="36">
        <v>14</v>
      </c>
      <c r="J2355" s="36" t="s">
        <v>171</v>
      </c>
      <c r="K2355" s="36" t="s">
        <v>1</v>
      </c>
      <c r="L2355" s="165">
        <v>10</v>
      </c>
      <c r="M2355" s="134">
        <f t="shared" si="468"/>
        <v>23</v>
      </c>
      <c r="N2355" s="36">
        <f t="shared" si="469"/>
        <v>2</v>
      </c>
      <c r="O2355" s="135" t="str">
        <f t="shared" si="470"/>
        <v>E4-10/Nat-13</v>
      </c>
      <c r="P2355" s="186" t="str">
        <f t="shared" si="471"/>
        <v>OK</v>
      </c>
      <c r="Q2355" s="187">
        <f t="shared" si="472"/>
        <v>92</v>
      </c>
      <c r="R2355" s="150"/>
      <c r="S2355" s="187" t="str">
        <f t="shared" si="473"/>
        <v/>
      </c>
      <c r="T2355" s="136" t="str">
        <f t="shared" si="474"/>
        <v>Spring Lee</v>
      </c>
      <c r="U2355" s="137">
        <f>IF(P2355="","",IF(N2355=1,"",IF(Q2355="","",IF(Q2355&lt;=100,100,IF(Table1[[#This Row],[Day]]="Wed",100,200)))))</f>
        <v>100</v>
      </c>
      <c r="V2355" s="137" t="str">
        <f t="shared" si="475"/>
        <v/>
      </c>
      <c r="W2355" s="137">
        <f t="shared" si="476"/>
        <v>-100</v>
      </c>
      <c r="X2355" s="133">
        <f>100</f>
        <v>100</v>
      </c>
      <c r="Y2355" s="133" t="str">
        <f t="shared" si="477"/>
        <v/>
      </c>
      <c r="Z2355" s="133">
        <f t="shared" si="478"/>
        <v>-100</v>
      </c>
      <c r="AA2355" s="134" t="str">
        <f>TEXT(Table1[[#This Row],[Date]],"DDD")</f>
        <v>Sat</v>
      </c>
      <c r="AB2355" s="133" t="str">
        <f>IF(OR(G2355="Doomben",G2355="Eagle Farm"),"Q",IF(AND(Q2355&gt;1,Q2355&lt;55,Table1[[#This Row],[Source]]="Nat"),"Nat OK",IF(AND(Table1[[#This Row],[Source]]&lt;&gt;"Nat",Q2355&lt;55),"Poor &lt;55",IF(OR(G2355="Randwick",G2355="Flemington",G2355="Caulfield",G2355="Sandown Lake",G2355="Sandown Hill"),"Best","ave"))))</f>
        <v>ave</v>
      </c>
      <c r="AC2355" s="133">
        <f>IF(Q2355="","",IF(AB2355="Poor &lt;55",$AC$2*0.2%,IF(AND(AB2355="Q",AA2355&lt;&gt;"Wed"),$AC$2*0.4%,IF(AND(AB2355="Q",AA2355="Wed"),$AC$2*0.5%,IF(AND(AB2355="Ave",U2355=100),$AC$2*0.5%,IF(AND(AB2355="ave",U2355="",N2355=1,AG2355="Bush"),$AC$2*1%,IF(AND(AB2355="ave",U2355="",Q2355&gt;100),$AC$2*1.3%,IF(AND(AB2355="ave",U2355=""),$AC$2*1.2%,IF(AND(AB2355="Ave",U2355=200),$AC$2*1%,IF(AND(AB2355="Best",U2355=200),$AC$2*1.5%,IF(AND(AB2355="Best",U2355="",K2355&lt;&gt;"Pro Syd"),$AC$2*0.5%,IF(AND(AB2355="Best",U2355=""),$AC$2*1%,IF(AND(AB2355="Best",U2355=100,Table1[[#This Row],[State]]="NSW"),$AC$2*0.4%,IF(AND(AB2355="Best",U2355=100),$AC$2*1%,IF(Table1[[#This Row],[Adj]]="Nat OK",$AC$2*0.5%,"xxx")))))))))))))))</f>
        <v>50</v>
      </c>
      <c r="AD2355" s="133" t="str">
        <f t="shared" si="479"/>
        <v/>
      </c>
      <c r="AE2355" s="133">
        <f t="shared" si="480"/>
        <v>-50</v>
      </c>
      <c r="AF2355" s="133" t="str">
        <f>VLOOKUP(Table1[[#This Row],[Track]],$F$2672:$H$2715,2,FALSE)</f>
        <v>NSW</v>
      </c>
      <c r="AG2355" s="133" t="str">
        <f>VLOOKUP(Table1[[#This Row],[Track]],$F$2672:$H$2715,3,FALSE)</f>
        <v>-</v>
      </c>
      <c r="AH2355" s="133" t="str">
        <f>IF(Table1[[#This Row],[Date]]&lt;$AH$2,"",IF(Table1[[#This Row],[Date]]&lt;$AH$3,"Edge","Elite Combo"))</f>
        <v/>
      </c>
      <c r="AI2355" s="218">
        <f>Table1[[#This Row],[Time]]</f>
        <v>0.71875</v>
      </c>
      <c r="AJ2355" s="219" t="str">
        <f>Table1[[#This Row],[Track]]</f>
        <v>Rosehill</v>
      </c>
      <c r="AK2355" s="216">
        <f>Table1[[#This Row],[Race ]]</f>
        <v>9</v>
      </c>
      <c r="AL2355" s="219">
        <f>Table1[[#This Row],[TAB]]</f>
        <v>14</v>
      </c>
      <c r="AM2355" s="219" t="str">
        <f>Table1[[#This Row],[Selection]]</f>
        <v>Spring Lee</v>
      </c>
      <c r="AN2355" s="220" t="str">
        <f>Table1[[#This Row],[Sources]]</f>
        <v>E4-10/Nat-13</v>
      </c>
      <c r="AO2355" s="219">
        <f>Table1[[#This Row],[Scale Bet]]</f>
        <v>50</v>
      </c>
    </row>
    <row r="2356" spans="5:41" ht="16.5" customHeight="1" x14ac:dyDescent="0.25">
      <c r="E2356" s="185">
        <v>45689</v>
      </c>
      <c r="F2356" s="35">
        <v>0.71875</v>
      </c>
      <c r="G2356" s="36" t="s">
        <v>17</v>
      </c>
      <c r="H2356" s="36">
        <v>9</v>
      </c>
      <c r="I2356" s="36">
        <v>14</v>
      </c>
      <c r="J2356" s="36" t="s">
        <v>171</v>
      </c>
      <c r="K2356" s="36" t="s">
        <v>13</v>
      </c>
      <c r="L2356" s="165">
        <v>13</v>
      </c>
      <c r="M2356" s="134" t="str">
        <f t="shared" si="468"/>
        <v/>
      </c>
      <c r="N2356" s="36" t="str">
        <f t="shared" si="469"/>
        <v/>
      </c>
      <c r="O2356" s="135" t="str">
        <f t="shared" si="470"/>
        <v/>
      </c>
      <c r="P2356" s="186" t="str">
        <f t="shared" si="471"/>
        <v>OK</v>
      </c>
      <c r="Q2356" s="187" t="str">
        <f t="shared" si="472"/>
        <v/>
      </c>
      <c r="R2356" s="150"/>
      <c r="S2356" s="187" t="str">
        <f t="shared" si="473"/>
        <v/>
      </c>
      <c r="T2356" s="136" t="str">
        <f t="shared" si="474"/>
        <v>Spring Lee</v>
      </c>
      <c r="U2356" s="137" t="str">
        <f>IF(P2356="","",IF(N2356=1,"",IF(Q2356="","",IF(Q2356&lt;=100,100,IF(Table1[[#This Row],[Day]]="Wed",100,200)))))</f>
        <v/>
      </c>
      <c r="V2356" s="137" t="str">
        <f t="shared" si="475"/>
        <v/>
      </c>
      <c r="W2356" s="137" t="str">
        <f t="shared" si="476"/>
        <v/>
      </c>
      <c r="X2356" s="133">
        <f>100</f>
        <v>100</v>
      </c>
      <c r="Y2356" s="133" t="str">
        <f t="shared" si="477"/>
        <v/>
      </c>
      <c r="Z2356" s="133">
        <f t="shared" si="478"/>
        <v>-100</v>
      </c>
      <c r="AA2356" s="134" t="str">
        <f>TEXT(Table1[[#This Row],[Date]],"DDD")</f>
        <v>Sat</v>
      </c>
      <c r="AB2356" s="133" t="str">
        <f>IF(OR(G2356="Doomben",G2356="Eagle Farm"),"Q",IF(AND(Q2356&gt;1,Q2356&lt;55,Table1[[#This Row],[Source]]="Nat"),"Nat OK",IF(AND(Table1[[#This Row],[Source]]&lt;&gt;"Nat",Q2356&lt;55),"Poor &lt;55",IF(OR(G2356="Randwick",G2356="Flemington",G2356="Caulfield",G2356="Sandown Lake",G2356="Sandown Hill"),"Best","ave"))))</f>
        <v>ave</v>
      </c>
      <c r="AC2356" s="133" t="str">
        <f>IF(Q2356="","",IF(AB2356="Poor &lt;55",$AC$2*0.2%,IF(AND(AB2356="Q",AA2356&lt;&gt;"Wed"),$AC$2*0.4%,IF(AND(AB2356="Q",AA2356="Wed"),$AC$2*0.5%,IF(AND(AB2356="Ave",U2356=100),$AC$2*0.5%,IF(AND(AB2356="ave",U2356="",N2356=1,AG2356="Bush"),$AC$2*1%,IF(AND(AB2356="ave",U2356="",Q2356&gt;100),$AC$2*1.3%,IF(AND(AB2356="ave",U2356=""),$AC$2*1.2%,IF(AND(AB2356="Ave",U2356=200),$AC$2*1%,IF(AND(AB2356="Best",U2356=200),$AC$2*1.5%,IF(AND(AB2356="Best",U2356="",K2356&lt;&gt;"Pro Syd"),$AC$2*0.5%,IF(AND(AB2356="Best",U2356=""),$AC$2*1%,IF(AND(AB2356="Best",U2356=100,Table1[[#This Row],[State]]="NSW"),$AC$2*0.4%,IF(AND(AB2356="Best",U2356=100),$AC$2*1%,IF(Table1[[#This Row],[Adj]]="Nat OK",$AC$2*0.5%,"xxx")))))))))))))))</f>
        <v/>
      </c>
      <c r="AD2356" s="133" t="str">
        <f t="shared" si="479"/>
        <v/>
      </c>
      <c r="AE2356" s="133" t="str">
        <f t="shared" si="480"/>
        <v/>
      </c>
      <c r="AF2356" s="133" t="str">
        <f>VLOOKUP(Table1[[#This Row],[Track]],$F$2672:$H$2715,2,FALSE)</f>
        <v>NSW</v>
      </c>
      <c r="AG2356" s="133" t="str">
        <f>VLOOKUP(Table1[[#This Row],[Track]],$F$2672:$H$2715,3,FALSE)</f>
        <v>-</v>
      </c>
      <c r="AH2356" s="133" t="str">
        <f>IF(Table1[[#This Row],[Date]]&lt;$AH$2,"",IF(Table1[[#This Row],[Date]]&lt;$AH$3,"Edge","Elite Combo"))</f>
        <v/>
      </c>
      <c r="AI2356" s="218">
        <f>Table1[[#This Row],[Time]]</f>
        <v>0.71875</v>
      </c>
      <c r="AJ2356" s="219" t="str">
        <f>Table1[[#This Row],[Track]]</f>
        <v>Rosehill</v>
      </c>
      <c r="AK2356" s="216">
        <f>Table1[[#This Row],[Race ]]</f>
        <v>9</v>
      </c>
      <c r="AL2356" s="219">
        <f>Table1[[#This Row],[TAB]]</f>
        <v>14</v>
      </c>
      <c r="AM2356" s="219" t="str">
        <f>Table1[[#This Row],[Selection]]</f>
        <v>Spring Lee</v>
      </c>
      <c r="AN2356" s="220" t="str">
        <f>Table1[[#This Row],[Sources]]</f>
        <v/>
      </c>
      <c r="AO2356" s="219" t="str">
        <f>Table1[[#This Row],[Scale Bet]]</f>
        <v/>
      </c>
    </row>
    <row r="2357" spans="5:41" ht="16.5" customHeight="1" x14ac:dyDescent="0.25">
      <c r="E2357" s="185">
        <v>45689</v>
      </c>
      <c r="F2357" s="35">
        <v>0.71875</v>
      </c>
      <c r="G2357" s="36" t="s">
        <v>17</v>
      </c>
      <c r="H2357" s="36">
        <v>9</v>
      </c>
      <c r="I2357" s="36">
        <v>6</v>
      </c>
      <c r="J2357" s="36" t="s">
        <v>197</v>
      </c>
      <c r="K2357" s="36" t="s">
        <v>1</v>
      </c>
      <c r="L2357" s="165">
        <v>10</v>
      </c>
      <c r="M2357" s="134">
        <f t="shared" si="468"/>
        <v>40</v>
      </c>
      <c r="N2357" s="36">
        <f t="shared" si="469"/>
        <v>3</v>
      </c>
      <c r="O2357" s="135" t="str">
        <f t="shared" si="470"/>
        <v>E4-10/Edge-15/Pro Syd-15</v>
      </c>
      <c r="P2357" s="186" t="str">
        <f t="shared" si="471"/>
        <v>OK</v>
      </c>
      <c r="Q2357" s="187">
        <f t="shared" si="472"/>
        <v>160</v>
      </c>
      <c r="R2357" s="150"/>
      <c r="S2357" s="187" t="str">
        <f t="shared" si="473"/>
        <v/>
      </c>
      <c r="T2357" s="136" t="str">
        <f t="shared" si="474"/>
        <v>Time To Boogie</v>
      </c>
      <c r="U2357" s="137">
        <f>IF(P2357="","",IF(N2357=1,"",IF(Q2357="","",IF(Q2357&lt;=100,100,IF(Table1[[#This Row],[Day]]="Wed",100,200)))))</f>
        <v>200</v>
      </c>
      <c r="V2357" s="137" t="str">
        <f t="shared" si="475"/>
        <v/>
      </c>
      <c r="W2357" s="137">
        <f t="shared" si="476"/>
        <v>-200</v>
      </c>
      <c r="X2357" s="133">
        <f>100</f>
        <v>100</v>
      </c>
      <c r="Y2357" s="133" t="str">
        <f t="shared" si="477"/>
        <v/>
      </c>
      <c r="Z2357" s="133">
        <f t="shared" si="478"/>
        <v>-100</v>
      </c>
      <c r="AA2357" s="134" t="str">
        <f>TEXT(Table1[[#This Row],[Date]],"DDD")</f>
        <v>Sat</v>
      </c>
      <c r="AB2357" s="133" t="str">
        <f>IF(OR(G2357="Doomben",G2357="Eagle Farm"),"Q",IF(AND(Q2357&gt;1,Q2357&lt;55,Table1[[#This Row],[Source]]="Nat"),"Nat OK",IF(AND(Table1[[#This Row],[Source]]&lt;&gt;"Nat",Q2357&lt;55),"Poor &lt;55",IF(OR(G2357="Randwick",G2357="Flemington",G2357="Caulfield",G2357="Sandown Lake",G2357="Sandown Hill"),"Best","ave"))))</f>
        <v>ave</v>
      </c>
      <c r="AC2357" s="133">
        <f>IF(Q2357="","",IF(AB2357="Poor &lt;55",$AC$2*0.2%,IF(AND(AB2357="Q",AA2357&lt;&gt;"Wed"),$AC$2*0.4%,IF(AND(AB2357="Q",AA2357="Wed"),$AC$2*0.5%,IF(AND(AB2357="Ave",U2357=100),$AC$2*0.5%,IF(AND(AB2357="ave",U2357="",N2357=1,AG2357="Bush"),$AC$2*1%,IF(AND(AB2357="ave",U2357="",Q2357&gt;100),$AC$2*1.3%,IF(AND(AB2357="ave",U2357=""),$AC$2*1.2%,IF(AND(AB2357="Ave",U2357=200),$AC$2*1%,IF(AND(AB2357="Best",U2357=200),$AC$2*1.5%,IF(AND(AB2357="Best",U2357="",K2357&lt;&gt;"Pro Syd"),$AC$2*0.5%,IF(AND(AB2357="Best",U2357=""),$AC$2*1%,IF(AND(AB2357="Best",U2357=100,Table1[[#This Row],[State]]="NSW"),$AC$2*0.4%,IF(AND(AB2357="Best",U2357=100),$AC$2*1%,IF(Table1[[#This Row],[Adj]]="Nat OK",$AC$2*0.5%,"xxx")))))))))))))))</f>
        <v>100</v>
      </c>
      <c r="AD2357" s="133" t="str">
        <f t="shared" si="479"/>
        <v/>
      </c>
      <c r="AE2357" s="133">
        <f t="shared" si="480"/>
        <v>-100</v>
      </c>
      <c r="AF2357" s="133" t="str">
        <f>VLOOKUP(Table1[[#This Row],[Track]],$F$2672:$H$2715,2,FALSE)</f>
        <v>NSW</v>
      </c>
      <c r="AG2357" s="133" t="str">
        <f>VLOOKUP(Table1[[#This Row],[Track]],$F$2672:$H$2715,3,FALSE)</f>
        <v>-</v>
      </c>
      <c r="AH2357" s="133" t="str">
        <f>IF(Table1[[#This Row],[Date]]&lt;$AH$2,"",IF(Table1[[#This Row],[Date]]&lt;$AH$3,"Edge","Elite Combo"))</f>
        <v/>
      </c>
      <c r="AI2357" s="218">
        <f>Table1[[#This Row],[Time]]</f>
        <v>0.71875</v>
      </c>
      <c r="AJ2357" s="219" t="str">
        <f>Table1[[#This Row],[Track]]</f>
        <v>Rosehill</v>
      </c>
      <c r="AK2357" s="216">
        <f>Table1[[#This Row],[Race ]]</f>
        <v>9</v>
      </c>
      <c r="AL2357" s="219">
        <f>Table1[[#This Row],[TAB]]</f>
        <v>6</v>
      </c>
      <c r="AM2357" s="219" t="str">
        <f>Table1[[#This Row],[Selection]]</f>
        <v>Time To Boogie</v>
      </c>
      <c r="AN2357" s="220" t="str">
        <f>Table1[[#This Row],[Sources]]</f>
        <v>E4-10/Edge-15/Pro Syd-15</v>
      </c>
      <c r="AO2357" s="219">
        <f>Table1[[#This Row],[Scale Bet]]</f>
        <v>100</v>
      </c>
    </row>
    <row r="2358" spans="5:41" ht="16.5" customHeight="1" x14ac:dyDescent="0.25">
      <c r="E2358" s="185">
        <v>45689</v>
      </c>
      <c r="F2358" s="35">
        <v>0.71875</v>
      </c>
      <c r="G2358" s="36" t="s">
        <v>17</v>
      </c>
      <c r="H2358" s="36">
        <v>9</v>
      </c>
      <c r="I2358" s="36">
        <v>6</v>
      </c>
      <c r="J2358" s="36" t="s">
        <v>197</v>
      </c>
      <c r="K2358" s="36" t="s">
        <v>40</v>
      </c>
      <c r="L2358" s="165">
        <v>15</v>
      </c>
      <c r="M2358" s="134" t="str">
        <f t="shared" si="468"/>
        <v/>
      </c>
      <c r="N2358" s="36" t="str">
        <f t="shared" si="469"/>
        <v/>
      </c>
      <c r="O2358" s="135" t="str">
        <f t="shared" si="470"/>
        <v/>
      </c>
      <c r="P2358" s="186" t="str">
        <f t="shared" si="471"/>
        <v>OK</v>
      </c>
      <c r="Q2358" s="187" t="str">
        <f t="shared" si="472"/>
        <v/>
      </c>
      <c r="R2358" s="150"/>
      <c r="S2358" s="187" t="str">
        <f t="shared" si="473"/>
        <v/>
      </c>
      <c r="T2358" s="136" t="str">
        <f t="shared" si="474"/>
        <v>Time To Boogie</v>
      </c>
      <c r="U2358" s="137" t="str">
        <f>IF(P2358="","",IF(N2358=1,"",IF(Q2358="","",IF(Q2358&lt;=100,100,IF(Table1[[#This Row],[Day]]="Wed",100,200)))))</f>
        <v/>
      </c>
      <c r="V2358" s="137" t="str">
        <f t="shared" si="475"/>
        <v/>
      </c>
      <c r="W2358" s="137" t="str">
        <f t="shared" si="476"/>
        <v/>
      </c>
      <c r="X2358" s="133">
        <f>100</f>
        <v>100</v>
      </c>
      <c r="Y2358" s="133" t="str">
        <f t="shared" si="477"/>
        <v/>
      </c>
      <c r="Z2358" s="133">
        <f t="shared" si="478"/>
        <v>-100</v>
      </c>
      <c r="AA2358" s="134" t="str">
        <f>TEXT(Table1[[#This Row],[Date]],"DDD")</f>
        <v>Sat</v>
      </c>
      <c r="AB2358" s="133" t="str">
        <f>IF(OR(G2358="Doomben",G2358="Eagle Farm"),"Q",IF(AND(Q2358&gt;1,Q2358&lt;55,Table1[[#This Row],[Source]]="Nat"),"Nat OK",IF(AND(Table1[[#This Row],[Source]]&lt;&gt;"Nat",Q2358&lt;55),"Poor &lt;55",IF(OR(G2358="Randwick",G2358="Flemington",G2358="Caulfield",G2358="Sandown Lake",G2358="Sandown Hill"),"Best","ave"))))</f>
        <v>ave</v>
      </c>
      <c r="AC2358" s="133" t="str">
        <f>IF(Q2358="","",IF(AB2358="Poor &lt;55",$AC$2*0.2%,IF(AND(AB2358="Q",AA2358&lt;&gt;"Wed"),$AC$2*0.4%,IF(AND(AB2358="Q",AA2358="Wed"),$AC$2*0.5%,IF(AND(AB2358="Ave",U2358=100),$AC$2*0.5%,IF(AND(AB2358="ave",U2358="",N2358=1,AG2358="Bush"),$AC$2*1%,IF(AND(AB2358="ave",U2358="",Q2358&gt;100),$AC$2*1.3%,IF(AND(AB2358="ave",U2358=""),$AC$2*1.2%,IF(AND(AB2358="Ave",U2358=200),$AC$2*1%,IF(AND(AB2358="Best",U2358=200),$AC$2*1.5%,IF(AND(AB2358="Best",U2358="",K2358&lt;&gt;"Pro Syd"),$AC$2*0.5%,IF(AND(AB2358="Best",U2358=""),$AC$2*1%,IF(AND(AB2358="Best",U2358=100,Table1[[#This Row],[State]]="NSW"),$AC$2*0.4%,IF(AND(AB2358="Best",U2358=100),$AC$2*1%,IF(Table1[[#This Row],[Adj]]="Nat OK",$AC$2*0.5%,"xxx")))))))))))))))</f>
        <v/>
      </c>
      <c r="AD2358" s="133" t="str">
        <f t="shared" si="479"/>
        <v/>
      </c>
      <c r="AE2358" s="133" t="str">
        <f t="shared" si="480"/>
        <v/>
      </c>
      <c r="AF2358" s="133" t="str">
        <f>VLOOKUP(Table1[[#This Row],[Track]],$F$2672:$H$2715,2,FALSE)</f>
        <v>NSW</v>
      </c>
      <c r="AG2358" s="133" t="str">
        <f>VLOOKUP(Table1[[#This Row],[Track]],$F$2672:$H$2715,3,FALSE)</f>
        <v>-</v>
      </c>
      <c r="AH2358" s="133" t="str">
        <f>IF(Table1[[#This Row],[Date]]&lt;$AH$2,"",IF(Table1[[#This Row],[Date]]&lt;$AH$3,"Edge","Elite Combo"))</f>
        <v/>
      </c>
      <c r="AI2358" s="218">
        <f>Table1[[#This Row],[Time]]</f>
        <v>0.71875</v>
      </c>
      <c r="AJ2358" s="219" t="str">
        <f>Table1[[#This Row],[Track]]</f>
        <v>Rosehill</v>
      </c>
      <c r="AK2358" s="216">
        <f>Table1[[#This Row],[Race ]]</f>
        <v>9</v>
      </c>
      <c r="AL2358" s="219">
        <f>Table1[[#This Row],[TAB]]</f>
        <v>6</v>
      </c>
      <c r="AM2358" s="219" t="str">
        <f>Table1[[#This Row],[Selection]]</f>
        <v>Time To Boogie</v>
      </c>
      <c r="AN2358" s="220" t="str">
        <f>Table1[[#This Row],[Sources]]</f>
        <v/>
      </c>
      <c r="AO2358" s="219" t="str">
        <f>Table1[[#This Row],[Scale Bet]]</f>
        <v/>
      </c>
    </row>
    <row r="2359" spans="5:41" ht="16.5" customHeight="1" x14ac:dyDescent="0.25">
      <c r="E2359" s="185">
        <v>45689</v>
      </c>
      <c r="F2359" s="35">
        <v>0.71875</v>
      </c>
      <c r="G2359" s="36" t="s">
        <v>17</v>
      </c>
      <c r="H2359" s="36">
        <v>9</v>
      </c>
      <c r="I2359" s="36">
        <v>6</v>
      </c>
      <c r="J2359" s="36" t="s">
        <v>197</v>
      </c>
      <c r="K2359" s="36" t="s">
        <v>60</v>
      </c>
      <c r="L2359" s="165">
        <v>15</v>
      </c>
      <c r="M2359" s="134" t="str">
        <f t="shared" si="468"/>
        <v/>
      </c>
      <c r="N2359" s="36" t="str">
        <f t="shared" si="469"/>
        <v/>
      </c>
      <c r="O2359" s="135" t="str">
        <f t="shared" si="470"/>
        <v/>
      </c>
      <c r="P2359" s="186" t="str">
        <f t="shared" si="471"/>
        <v>OK</v>
      </c>
      <c r="Q2359" s="187" t="str">
        <f t="shared" si="472"/>
        <v/>
      </c>
      <c r="R2359" s="150"/>
      <c r="S2359" s="187" t="str">
        <f t="shared" si="473"/>
        <v/>
      </c>
      <c r="T2359" s="136" t="str">
        <f t="shared" si="474"/>
        <v>Time To Boogie</v>
      </c>
      <c r="U2359" s="137" t="str">
        <f>IF(P2359="","",IF(N2359=1,"",IF(Q2359="","",IF(Q2359&lt;=100,100,IF(Table1[[#This Row],[Day]]="Wed",100,200)))))</f>
        <v/>
      </c>
      <c r="V2359" s="137" t="str">
        <f t="shared" si="475"/>
        <v/>
      </c>
      <c r="W2359" s="137" t="str">
        <f t="shared" si="476"/>
        <v/>
      </c>
      <c r="X2359" s="133">
        <f>100</f>
        <v>100</v>
      </c>
      <c r="Y2359" s="133" t="str">
        <f t="shared" si="477"/>
        <v/>
      </c>
      <c r="Z2359" s="133">
        <f t="shared" si="478"/>
        <v>-100</v>
      </c>
      <c r="AA2359" s="134" t="str">
        <f>TEXT(Table1[[#This Row],[Date]],"DDD")</f>
        <v>Sat</v>
      </c>
      <c r="AB2359" s="133" t="str">
        <f>IF(OR(G2359="Doomben",G2359="Eagle Farm"),"Q",IF(AND(Q2359&gt;1,Q2359&lt;55,Table1[[#This Row],[Source]]="Nat"),"Nat OK",IF(AND(Table1[[#This Row],[Source]]&lt;&gt;"Nat",Q2359&lt;55),"Poor &lt;55",IF(OR(G2359="Randwick",G2359="Flemington",G2359="Caulfield",G2359="Sandown Lake",G2359="Sandown Hill"),"Best","ave"))))</f>
        <v>ave</v>
      </c>
      <c r="AC2359" s="133" t="str">
        <f>IF(Q2359="","",IF(AB2359="Poor &lt;55",$AC$2*0.2%,IF(AND(AB2359="Q",AA2359&lt;&gt;"Wed"),$AC$2*0.4%,IF(AND(AB2359="Q",AA2359="Wed"),$AC$2*0.5%,IF(AND(AB2359="Ave",U2359=100),$AC$2*0.5%,IF(AND(AB2359="ave",U2359="",N2359=1,AG2359="Bush"),$AC$2*1%,IF(AND(AB2359="ave",U2359="",Q2359&gt;100),$AC$2*1.3%,IF(AND(AB2359="ave",U2359=""),$AC$2*1.2%,IF(AND(AB2359="Ave",U2359=200),$AC$2*1%,IF(AND(AB2359="Best",U2359=200),$AC$2*1.5%,IF(AND(AB2359="Best",U2359="",K2359&lt;&gt;"Pro Syd"),$AC$2*0.5%,IF(AND(AB2359="Best",U2359=""),$AC$2*1%,IF(AND(AB2359="Best",U2359=100,Table1[[#This Row],[State]]="NSW"),$AC$2*0.4%,IF(AND(AB2359="Best",U2359=100),$AC$2*1%,IF(Table1[[#This Row],[Adj]]="Nat OK",$AC$2*0.5%,"xxx")))))))))))))))</f>
        <v/>
      </c>
      <c r="AD2359" s="133" t="str">
        <f t="shared" si="479"/>
        <v/>
      </c>
      <c r="AE2359" s="133" t="str">
        <f t="shared" si="480"/>
        <v/>
      </c>
      <c r="AF2359" s="133" t="str">
        <f>VLOOKUP(Table1[[#This Row],[Track]],$F$2672:$H$2715,2,FALSE)</f>
        <v>NSW</v>
      </c>
      <c r="AG2359" s="133" t="str">
        <f>VLOOKUP(Table1[[#This Row],[Track]],$F$2672:$H$2715,3,FALSE)</f>
        <v>-</v>
      </c>
      <c r="AH2359" s="133" t="str">
        <f>IF(Table1[[#This Row],[Date]]&lt;$AH$2,"",IF(Table1[[#This Row],[Date]]&lt;$AH$3,"Edge","Elite Combo"))</f>
        <v/>
      </c>
      <c r="AI2359" s="218">
        <f>Table1[[#This Row],[Time]]</f>
        <v>0.71875</v>
      </c>
      <c r="AJ2359" s="219" t="str">
        <f>Table1[[#This Row],[Track]]</f>
        <v>Rosehill</v>
      </c>
      <c r="AK2359" s="216">
        <f>Table1[[#This Row],[Race ]]</f>
        <v>9</v>
      </c>
      <c r="AL2359" s="219">
        <f>Table1[[#This Row],[TAB]]</f>
        <v>6</v>
      </c>
      <c r="AM2359" s="219" t="str">
        <f>Table1[[#This Row],[Selection]]</f>
        <v>Time To Boogie</v>
      </c>
      <c r="AN2359" s="220" t="str">
        <f>Table1[[#This Row],[Sources]]</f>
        <v/>
      </c>
      <c r="AO2359" s="219" t="str">
        <f>Table1[[#This Row],[Scale Bet]]</f>
        <v/>
      </c>
    </row>
    <row r="2360" spans="5:41" ht="16.5" customHeight="1" x14ac:dyDescent="0.25">
      <c r="E2360" s="185">
        <v>45689</v>
      </c>
      <c r="F2360" s="35">
        <v>0.7270833333333333</v>
      </c>
      <c r="G2360" s="36" t="s">
        <v>217</v>
      </c>
      <c r="H2360" s="36">
        <v>8</v>
      </c>
      <c r="I2360" s="36">
        <v>5</v>
      </c>
      <c r="J2360" s="36" t="s">
        <v>557</v>
      </c>
      <c r="K2360" s="36" t="s">
        <v>13</v>
      </c>
      <c r="L2360" s="165">
        <v>11</v>
      </c>
      <c r="M2360" s="134">
        <f t="shared" si="468"/>
        <v>11</v>
      </c>
      <c r="N2360" s="36">
        <f t="shared" si="469"/>
        <v>1</v>
      </c>
      <c r="O2360" s="135" t="str">
        <f t="shared" si="470"/>
        <v>Nat-11</v>
      </c>
      <c r="P2360" s="186" t="str">
        <f t="shared" si="471"/>
        <v/>
      </c>
      <c r="Q2360" s="187">
        <f t="shared" si="472"/>
        <v>44</v>
      </c>
      <c r="R2360" s="150"/>
      <c r="S2360" s="187" t="str">
        <f t="shared" si="473"/>
        <v/>
      </c>
      <c r="T2360" s="136" t="str">
        <f t="shared" si="474"/>
        <v>Slippin Jimmy</v>
      </c>
      <c r="U2360" s="137" t="str">
        <f>IF(P2360="","",IF(N2360=1,"",IF(Q2360="","",IF(Q2360&lt;=100,100,IF(Table1[[#This Row],[Day]]="Wed",100,200)))))</f>
        <v/>
      </c>
      <c r="V2360" s="137" t="str">
        <f t="shared" si="475"/>
        <v/>
      </c>
      <c r="W2360" s="137" t="str">
        <f t="shared" si="476"/>
        <v/>
      </c>
      <c r="X2360" s="133">
        <f>100</f>
        <v>100</v>
      </c>
      <c r="Y2360" s="133" t="str">
        <f t="shared" si="477"/>
        <v/>
      </c>
      <c r="Z2360" s="133">
        <f t="shared" si="478"/>
        <v>-100</v>
      </c>
      <c r="AA2360" s="134" t="str">
        <f>TEXT(Table1[[#This Row],[Date]],"DDD")</f>
        <v>Sat</v>
      </c>
      <c r="AB2360" s="133" t="str">
        <f>IF(OR(G2360="Doomben",G2360="Eagle Farm"),"Q",IF(AND(Q2360&gt;1,Q2360&lt;55,Table1[[#This Row],[Source]]="Nat"),"Nat OK",IF(AND(Table1[[#This Row],[Source]]&lt;&gt;"Nat",Q2360&lt;55),"Poor &lt;55",IF(OR(G2360="Randwick",G2360="Flemington",G2360="Caulfield",G2360="Sandown Lake",G2360="Sandown Hill"),"Best","ave"))))</f>
        <v>Q</v>
      </c>
      <c r="AC2360" s="133">
        <f>IF(Q2360="","",IF(AB2360="Poor &lt;55",$AC$2*0.2%,IF(AND(AB2360="Q",AA2360&lt;&gt;"Wed"),$AC$2*0.4%,IF(AND(AB2360="Q",AA2360="Wed"),$AC$2*0.5%,IF(AND(AB2360="Ave",U2360=100),$AC$2*0.5%,IF(AND(AB2360="ave",U2360="",N2360=1,AG2360="Bush"),$AC$2*1%,IF(AND(AB2360="ave",U2360="",Q2360&gt;100),$AC$2*1.3%,IF(AND(AB2360="ave",U2360=""),$AC$2*1.2%,IF(AND(AB2360="Ave",U2360=200),$AC$2*1%,IF(AND(AB2360="Best",U2360=200),$AC$2*1.5%,IF(AND(AB2360="Best",U2360="",K2360&lt;&gt;"Pro Syd"),$AC$2*0.5%,IF(AND(AB2360="Best",U2360=""),$AC$2*1%,IF(AND(AB2360="Best",U2360=100,Table1[[#This Row],[State]]="NSW"),$AC$2*0.4%,IF(AND(AB2360="Best",U2360=100),$AC$2*1%,IF(Table1[[#This Row],[Adj]]="Nat OK",$AC$2*0.5%,"xxx")))))))))))))))</f>
        <v>40</v>
      </c>
      <c r="AD2360" s="133" t="str">
        <f t="shared" si="479"/>
        <v/>
      </c>
      <c r="AE2360" s="133">
        <f t="shared" si="480"/>
        <v>-40</v>
      </c>
      <c r="AF2360" s="133" t="str">
        <f>VLOOKUP(Table1[[#This Row],[Track]],$F$2672:$H$2715,2,FALSE)</f>
        <v>Qld</v>
      </c>
      <c r="AG2360" s="133" t="str">
        <f>VLOOKUP(Table1[[#This Row],[Track]],$F$2672:$H$2715,3,FALSE)</f>
        <v>-</v>
      </c>
      <c r="AH2360" s="133" t="str">
        <f>IF(Table1[[#This Row],[Date]]&lt;$AH$2,"",IF(Table1[[#This Row],[Date]]&lt;$AH$3,"Edge","Elite Combo"))</f>
        <v/>
      </c>
      <c r="AI2360" s="218">
        <f>Table1[[#This Row],[Time]]</f>
        <v>0.7270833333333333</v>
      </c>
      <c r="AJ2360" s="219" t="str">
        <f>Table1[[#This Row],[Track]]</f>
        <v>Doomben</v>
      </c>
      <c r="AK2360" s="216">
        <f>Table1[[#This Row],[Race ]]</f>
        <v>8</v>
      </c>
      <c r="AL2360" s="219">
        <f>Table1[[#This Row],[TAB]]</f>
        <v>5</v>
      </c>
      <c r="AM2360" s="219" t="str">
        <f>Table1[[#This Row],[Selection]]</f>
        <v>Slippin Jimmy</v>
      </c>
      <c r="AN2360" s="220" t="str">
        <f>Table1[[#This Row],[Sources]]</f>
        <v>Nat-11</v>
      </c>
      <c r="AO2360" s="219">
        <f>Table1[[#This Row],[Scale Bet]]</f>
        <v>40</v>
      </c>
    </row>
    <row r="2361" spans="5:41" ht="16.5" customHeight="1" x14ac:dyDescent="0.25">
      <c r="E2361" s="185">
        <v>45689</v>
      </c>
      <c r="F2361" s="35">
        <v>0.73263888888888884</v>
      </c>
      <c r="G2361" s="36" t="s">
        <v>176</v>
      </c>
      <c r="H2361" s="36">
        <v>10</v>
      </c>
      <c r="I2361" s="36">
        <v>10</v>
      </c>
      <c r="J2361" s="36" t="s">
        <v>189</v>
      </c>
      <c r="K2361" s="36" t="s">
        <v>18</v>
      </c>
      <c r="L2361" s="165">
        <v>13</v>
      </c>
      <c r="M2361" s="134">
        <f t="shared" si="468"/>
        <v>13</v>
      </c>
      <c r="N2361" s="36">
        <f t="shared" si="469"/>
        <v>1</v>
      </c>
      <c r="O2361" s="135" t="str">
        <f t="shared" si="470"/>
        <v>Pro Mel-13</v>
      </c>
      <c r="P2361" s="186" t="str">
        <f t="shared" si="471"/>
        <v>OK</v>
      </c>
      <c r="Q2361" s="187">
        <f t="shared" si="472"/>
        <v>52</v>
      </c>
      <c r="R2361" s="150"/>
      <c r="S2361" s="187" t="str">
        <f t="shared" si="473"/>
        <v/>
      </c>
      <c r="T2361" s="136" t="str">
        <f t="shared" si="474"/>
        <v>Impending Link</v>
      </c>
      <c r="U2361" s="137" t="str">
        <f>IF(P2361="","",IF(N2361=1,"",IF(Q2361="","",IF(Q2361&lt;=100,100,IF(Table1[[#This Row],[Day]]="Wed",100,200)))))</f>
        <v/>
      </c>
      <c r="V2361" s="137" t="str">
        <f t="shared" si="475"/>
        <v/>
      </c>
      <c r="W2361" s="137" t="str">
        <f t="shared" si="476"/>
        <v/>
      </c>
      <c r="X2361" s="133">
        <f>100</f>
        <v>100</v>
      </c>
      <c r="Y2361" s="133" t="str">
        <f t="shared" si="477"/>
        <v/>
      </c>
      <c r="Z2361" s="133">
        <f t="shared" si="478"/>
        <v>-100</v>
      </c>
      <c r="AA2361" s="134" t="str">
        <f>TEXT(Table1[[#This Row],[Date]],"DDD")</f>
        <v>Sat</v>
      </c>
      <c r="AB2361" s="133" t="str">
        <f>IF(OR(G2361="Doomben",G2361="Eagle Farm"),"Q",IF(AND(Q2361&gt;1,Q2361&lt;55,Table1[[#This Row],[Source]]="Nat"),"Nat OK",IF(AND(Table1[[#This Row],[Source]]&lt;&gt;"Nat",Q2361&lt;55),"Poor &lt;55",IF(OR(G2361="Randwick",G2361="Flemington",G2361="Caulfield",G2361="Sandown Lake",G2361="Sandown Hill"),"Best","ave"))))</f>
        <v>Poor &lt;55</v>
      </c>
      <c r="AC2361" s="133">
        <f>IF(Q2361="","",IF(AB2361="Poor &lt;55",$AC$2*0.2%,IF(AND(AB2361="Q",AA2361&lt;&gt;"Wed"),$AC$2*0.4%,IF(AND(AB2361="Q",AA2361="Wed"),$AC$2*0.5%,IF(AND(AB2361="Ave",U2361=100),$AC$2*0.5%,IF(AND(AB2361="ave",U2361="",N2361=1,AG2361="Bush"),$AC$2*1%,IF(AND(AB2361="ave",U2361="",Q2361&gt;100),$AC$2*1.3%,IF(AND(AB2361="ave",U2361=""),$AC$2*1.2%,IF(AND(AB2361="Ave",U2361=200),$AC$2*1%,IF(AND(AB2361="Best",U2361=200),$AC$2*1.5%,IF(AND(AB2361="Best",U2361="",K2361&lt;&gt;"Pro Syd"),$AC$2*0.5%,IF(AND(AB2361="Best",U2361=""),$AC$2*1%,IF(AND(AB2361="Best",U2361=100,Table1[[#This Row],[State]]="NSW"),$AC$2*0.4%,IF(AND(AB2361="Best",U2361=100),$AC$2*1%,IF(Table1[[#This Row],[Adj]]="Nat OK",$AC$2*0.5%,"xxx")))))))))))))))</f>
        <v>20</v>
      </c>
      <c r="AD2361" s="133" t="str">
        <f t="shared" si="479"/>
        <v/>
      </c>
      <c r="AE2361" s="133">
        <f t="shared" si="480"/>
        <v>-20</v>
      </c>
      <c r="AF2361" s="133" t="str">
        <f>VLOOKUP(Table1[[#This Row],[Track]],$F$2672:$H$2715,2,FALSE)</f>
        <v>Vic</v>
      </c>
      <c r="AG2361" s="133" t="str">
        <f>VLOOKUP(Table1[[#This Row],[Track]],$F$2672:$H$2715,3,FALSE)</f>
        <v>-</v>
      </c>
      <c r="AH2361" s="133" t="str">
        <f>IF(Table1[[#This Row],[Date]]&lt;$AH$2,"",IF(Table1[[#This Row],[Date]]&lt;$AH$3,"Edge","Elite Combo"))</f>
        <v/>
      </c>
      <c r="AI2361" s="218">
        <f>Table1[[#This Row],[Time]]</f>
        <v>0.73263888888888884</v>
      </c>
      <c r="AJ2361" s="219" t="str">
        <f>Table1[[#This Row],[Track]]</f>
        <v>Sandown Lake</v>
      </c>
      <c r="AK2361" s="216">
        <f>Table1[[#This Row],[Race ]]</f>
        <v>10</v>
      </c>
      <c r="AL2361" s="219">
        <f>Table1[[#This Row],[TAB]]</f>
        <v>10</v>
      </c>
      <c r="AM2361" s="219" t="str">
        <f>Table1[[#This Row],[Selection]]</f>
        <v>Impending Link</v>
      </c>
      <c r="AN2361" s="220" t="str">
        <f>Table1[[#This Row],[Sources]]</f>
        <v>Pro Mel-13</v>
      </c>
      <c r="AO2361" s="219">
        <f>Table1[[#This Row],[Scale Bet]]</f>
        <v>20</v>
      </c>
    </row>
    <row r="2362" spans="5:41" ht="16.5" customHeight="1" x14ac:dyDescent="0.25">
      <c r="E2362" s="185">
        <v>45689</v>
      </c>
      <c r="F2362" s="35">
        <v>0.73263888888888884</v>
      </c>
      <c r="G2362" s="36" t="s">
        <v>176</v>
      </c>
      <c r="H2362" s="36">
        <v>10</v>
      </c>
      <c r="I2362" s="36">
        <v>11</v>
      </c>
      <c r="J2362" s="36" t="s">
        <v>192</v>
      </c>
      <c r="K2362" s="36" t="s">
        <v>1</v>
      </c>
      <c r="L2362" s="165">
        <v>20</v>
      </c>
      <c r="M2362" s="134">
        <f t="shared" si="468"/>
        <v>60</v>
      </c>
      <c r="N2362" s="36">
        <f t="shared" si="469"/>
        <v>3</v>
      </c>
      <c r="O2362" s="135" t="str">
        <f t="shared" si="470"/>
        <v>E4-20/Edge-20/Nat-20</v>
      </c>
      <c r="P2362" s="186" t="str">
        <f t="shared" si="471"/>
        <v>OK</v>
      </c>
      <c r="Q2362" s="187">
        <f t="shared" si="472"/>
        <v>240</v>
      </c>
      <c r="R2362" s="150">
        <v>3.8</v>
      </c>
      <c r="S2362" s="187">
        <f t="shared" si="473"/>
        <v>912</v>
      </c>
      <c r="T2362" s="136" t="str">
        <f t="shared" si="474"/>
        <v>Name Dropper</v>
      </c>
      <c r="U2362" s="137">
        <f>IF(P2362="","",IF(N2362=1,"",IF(Q2362="","",IF(Q2362&lt;=100,100,IF(Table1[[#This Row],[Day]]="Wed",100,200)))))</f>
        <v>200</v>
      </c>
      <c r="V2362" s="137">
        <f t="shared" si="475"/>
        <v>760</v>
      </c>
      <c r="W2362" s="137">
        <f t="shared" si="476"/>
        <v>560</v>
      </c>
      <c r="X2362" s="133">
        <f>100</f>
        <v>100</v>
      </c>
      <c r="Y2362" s="133">
        <f t="shared" si="477"/>
        <v>380</v>
      </c>
      <c r="Z2362" s="133">
        <f t="shared" si="478"/>
        <v>280</v>
      </c>
      <c r="AA2362" s="134" t="str">
        <f>TEXT(Table1[[#This Row],[Date]],"DDD")</f>
        <v>Sat</v>
      </c>
      <c r="AB2362" s="133" t="str">
        <f>IF(OR(G2362="Doomben",G2362="Eagle Farm"),"Q",IF(AND(Q2362&gt;1,Q2362&lt;55,Table1[[#This Row],[Source]]="Nat"),"Nat OK",IF(AND(Table1[[#This Row],[Source]]&lt;&gt;"Nat",Q2362&lt;55),"Poor &lt;55",IF(OR(G2362="Randwick",G2362="Flemington",G2362="Caulfield",G2362="Sandown Lake",G2362="Sandown Hill"),"Best","ave"))))</f>
        <v>Best</v>
      </c>
      <c r="AC2362" s="133">
        <f>IF(Q2362="","",IF(AB2362="Poor &lt;55",$AC$2*0.2%,IF(AND(AB2362="Q",AA2362&lt;&gt;"Wed"),$AC$2*0.4%,IF(AND(AB2362="Q",AA2362="Wed"),$AC$2*0.5%,IF(AND(AB2362="Ave",U2362=100),$AC$2*0.5%,IF(AND(AB2362="ave",U2362="",N2362=1,AG2362="Bush"),$AC$2*1%,IF(AND(AB2362="ave",U2362="",Q2362&gt;100),$AC$2*1.3%,IF(AND(AB2362="ave",U2362=""),$AC$2*1.2%,IF(AND(AB2362="Ave",U2362=200),$AC$2*1%,IF(AND(AB2362="Best",U2362=200),$AC$2*1.5%,IF(AND(AB2362="Best",U2362="",K2362&lt;&gt;"Pro Syd"),$AC$2*0.5%,IF(AND(AB2362="Best",U2362=""),$AC$2*1%,IF(AND(AB2362="Best",U2362=100,Table1[[#This Row],[State]]="NSW"),$AC$2*0.4%,IF(AND(AB2362="Best",U2362=100),$AC$2*1%,IF(Table1[[#This Row],[Adj]]="Nat OK",$AC$2*0.5%,"xxx")))))))))))))))</f>
        <v>150</v>
      </c>
      <c r="AD2362" s="133">
        <f t="shared" si="479"/>
        <v>570</v>
      </c>
      <c r="AE2362" s="133">
        <f t="shared" si="480"/>
        <v>420</v>
      </c>
      <c r="AF2362" s="133" t="str">
        <f>VLOOKUP(Table1[[#This Row],[Track]],$F$2672:$H$2715,2,FALSE)</f>
        <v>Vic</v>
      </c>
      <c r="AG2362" s="133" t="str">
        <f>VLOOKUP(Table1[[#This Row],[Track]],$F$2672:$H$2715,3,FALSE)</f>
        <v>-</v>
      </c>
      <c r="AH2362" s="133" t="str">
        <f>IF(Table1[[#This Row],[Date]]&lt;$AH$2,"",IF(Table1[[#This Row],[Date]]&lt;$AH$3,"Edge","Elite Combo"))</f>
        <v/>
      </c>
      <c r="AI2362" s="218">
        <f>Table1[[#This Row],[Time]]</f>
        <v>0.73263888888888884</v>
      </c>
      <c r="AJ2362" s="219" t="str">
        <f>Table1[[#This Row],[Track]]</f>
        <v>Sandown Lake</v>
      </c>
      <c r="AK2362" s="216">
        <f>Table1[[#This Row],[Race ]]</f>
        <v>10</v>
      </c>
      <c r="AL2362" s="219">
        <f>Table1[[#This Row],[TAB]]</f>
        <v>11</v>
      </c>
      <c r="AM2362" s="219" t="str">
        <f>Table1[[#This Row],[Selection]]</f>
        <v>Name Dropper</v>
      </c>
      <c r="AN2362" s="220" t="str">
        <f>Table1[[#This Row],[Sources]]</f>
        <v>E4-20/Edge-20/Nat-20</v>
      </c>
      <c r="AO2362" s="219">
        <f>Table1[[#This Row],[Scale Bet]]</f>
        <v>150</v>
      </c>
    </row>
    <row r="2363" spans="5:41" ht="16.5" customHeight="1" x14ac:dyDescent="0.25">
      <c r="E2363" s="185">
        <v>45689</v>
      </c>
      <c r="F2363" s="35">
        <v>0.73263888888888884</v>
      </c>
      <c r="G2363" s="36" t="s">
        <v>176</v>
      </c>
      <c r="H2363" s="36">
        <v>10</v>
      </c>
      <c r="I2363" s="36">
        <v>11</v>
      </c>
      <c r="J2363" s="36" t="s">
        <v>192</v>
      </c>
      <c r="K2363" s="36" t="s">
        <v>40</v>
      </c>
      <c r="L2363" s="165">
        <v>20</v>
      </c>
      <c r="M2363" s="134" t="str">
        <f t="shared" si="468"/>
        <v/>
      </c>
      <c r="N2363" s="36" t="str">
        <f t="shared" si="469"/>
        <v/>
      </c>
      <c r="O2363" s="135" t="str">
        <f t="shared" si="470"/>
        <v/>
      </c>
      <c r="P2363" s="186" t="str">
        <f t="shared" si="471"/>
        <v>OK</v>
      </c>
      <c r="Q2363" s="187" t="str">
        <f t="shared" si="472"/>
        <v/>
      </c>
      <c r="R2363" s="150">
        <v>3.8</v>
      </c>
      <c r="S2363" s="187" t="str">
        <f t="shared" si="473"/>
        <v/>
      </c>
      <c r="T2363" s="136" t="str">
        <f t="shared" si="474"/>
        <v>Name Dropper</v>
      </c>
      <c r="U2363" s="137" t="str">
        <f>IF(P2363="","",IF(N2363=1,"",IF(Q2363="","",IF(Q2363&lt;=100,100,IF(Table1[[#This Row],[Day]]="Wed",100,200)))))</f>
        <v/>
      </c>
      <c r="V2363" s="137" t="str">
        <f t="shared" si="475"/>
        <v/>
      </c>
      <c r="W2363" s="137" t="str">
        <f t="shared" si="476"/>
        <v/>
      </c>
      <c r="X2363" s="133">
        <f>100</f>
        <v>100</v>
      </c>
      <c r="Y2363" s="133">
        <f t="shared" si="477"/>
        <v>380</v>
      </c>
      <c r="Z2363" s="133">
        <f t="shared" si="478"/>
        <v>280</v>
      </c>
      <c r="AA2363" s="134" t="str">
        <f>TEXT(Table1[[#This Row],[Date]],"DDD")</f>
        <v>Sat</v>
      </c>
      <c r="AB2363" s="133" t="str">
        <f>IF(OR(G2363="Doomben",G2363="Eagle Farm"),"Q",IF(AND(Q2363&gt;1,Q2363&lt;55,Table1[[#This Row],[Source]]="Nat"),"Nat OK",IF(AND(Table1[[#This Row],[Source]]&lt;&gt;"Nat",Q2363&lt;55),"Poor &lt;55",IF(OR(G2363="Randwick",G2363="Flemington",G2363="Caulfield",G2363="Sandown Lake",G2363="Sandown Hill"),"Best","ave"))))</f>
        <v>Best</v>
      </c>
      <c r="AC2363" s="133" t="str">
        <f>IF(Q2363="","",IF(AB2363="Poor &lt;55",$AC$2*0.2%,IF(AND(AB2363="Q",AA2363&lt;&gt;"Wed"),$AC$2*0.4%,IF(AND(AB2363="Q",AA2363="Wed"),$AC$2*0.5%,IF(AND(AB2363="Ave",U2363=100),$AC$2*0.5%,IF(AND(AB2363="ave",U2363="",N2363=1,AG2363="Bush"),$AC$2*1%,IF(AND(AB2363="ave",U2363="",Q2363&gt;100),$AC$2*1.3%,IF(AND(AB2363="ave",U2363=""),$AC$2*1.2%,IF(AND(AB2363="Ave",U2363=200),$AC$2*1%,IF(AND(AB2363="Best",U2363=200),$AC$2*1.5%,IF(AND(AB2363="Best",U2363="",K2363&lt;&gt;"Pro Syd"),$AC$2*0.5%,IF(AND(AB2363="Best",U2363=""),$AC$2*1%,IF(AND(AB2363="Best",U2363=100,Table1[[#This Row],[State]]="NSW"),$AC$2*0.4%,IF(AND(AB2363="Best",U2363=100),$AC$2*1%,IF(Table1[[#This Row],[Adj]]="Nat OK",$AC$2*0.5%,"xxx")))))))))))))))</f>
        <v/>
      </c>
      <c r="AD2363" s="133" t="str">
        <f t="shared" si="479"/>
        <v/>
      </c>
      <c r="AE2363" s="133" t="str">
        <f t="shared" si="480"/>
        <v/>
      </c>
      <c r="AF2363" s="133" t="str">
        <f>VLOOKUP(Table1[[#This Row],[Track]],$F$2672:$H$2715,2,FALSE)</f>
        <v>Vic</v>
      </c>
      <c r="AG2363" s="133" t="str">
        <f>VLOOKUP(Table1[[#This Row],[Track]],$F$2672:$H$2715,3,FALSE)</f>
        <v>-</v>
      </c>
      <c r="AH2363" s="133" t="str">
        <f>IF(Table1[[#This Row],[Date]]&lt;$AH$2,"",IF(Table1[[#This Row],[Date]]&lt;$AH$3,"Edge","Elite Combo"))</f>
        <v/>
      </c>
      <c r="AI2363" s="218">
        <f>Table1[[#This Row],[Time]]</f>
        <v>0.73263888888888884</v>
      </c>
      <c r="AJ2363" s="219" t="str">
        <f>Table1[[#This Row],[Track]]</f>
        <v>Sandown Lake</v>
      </c>
      <c r="AK2363" s="216">
        <f>Table1[[#This Row],[Race ]]</f>
        <v>10</v>
      </c>
      <c r="AL2363" s="219">
        <f>Table1[[#This Row],[TAB]]</f>
        <v>11</v>
      </c>
      <c r="AM2363" s="219" t="str">
        <f>Table1[[#This Row],[Selection]]</f>
        <v>Name Dropper</v>
      </c>
      <c r="AN2363" s="220" t="str">
        <f>Table1[[#This Row],[Sources]]</f>
        <v/>
      </c>
      <c r="AO2363" s="219" t="str">
        <f>Table1[[#This Row],[Scale Bet]]</f>
        <v/>
      </c>
    </row>
    <row r="2364" spans="5:41" ht="16.5" customHeight="1" x14ac:dyDescent="0.25">
      <c r="E2364" s="185">
        <v>45689</v>
      </c>
      <c r="F2364" s="35">
        <v>0.73263888888888884</v>
      </c>
      <c r="G2364" s="36" t="s">
        <v>176</v>
      </c>
      <c r="H2364" s="36">
        <v>10</v>
      </c>
      <c r="I2364" s="36">
        <v>11</v>
      </c>
      <c r="J2364" s="36" t="s">
        <v>192</v>
      </c>
      <c r="K2364" s="36" t="s">
        <v>13</v>
      </c>
      <c r="L2364" s="165">
        <v>20</v>
      </c>
      <c r="M2364" s="134" t="str">
        <f t="shared" si="468"/>
        <v/>
      </c>
      <c r="N2364" s="36" t="str">
        <f t="shared" si="469"/>
        <v/>
      </c>
      <c r="O2364" s="135" t="str">
        <f t="shared" si="470"/>
        <v/>
      </c>
      <c r="P2364" s="186" t="str">
        <f t="shared" si="471"/>
        <v>OK</v>
      </c>
      <c r="Q2364" s="187" t="str">
        <f t="shared" si="472"/>
        <v/>
      </c>
      <c r="R2364" s="150">
        <v>3.8</v>
      </c>
      <c r="S2364" s="187" t="str">
        <f t="shared" si="473"/>
        <v/>
      </c>
      <c r="T2364" s="136" t="str">
        <f t="shared" si="474"/>
        <v>Name Dropper</v>
      </c>
      <c r="U2364" s="137" t="str">
        <f>IF(P2364="","",IF(N2364=1,"",IF(Q2364="","",IF(Q2364&lt;=100,100,IF(Table1[[#This Row],[Day]]="Wed",100,200)))))</f>
        <v/>
      </c>
      <c r="V2364" s="137" t="str">
        <f t="shared" si="475"/>
        <v/>
      </c>
      <c r="W2364" s="137" t="str">
        <f t="shared" si="476"/>
        <v/>
      </c>
      <c r="X2364" s="133">
        <f>100</f>
        <v>100</v>
      </c>
      <c r="Y2364" s="133">
        <f t="shared" si="477"/>
        <v>380</v>
      </c>
      <c r="Z2364" s="133">
        <f t="shared" si="478"/>
        <v>280</v>
      </c>
      <c r="AA2364" s="134" t="str">
        <f>TEXT(Table1[[#This Row],[Date]],"DDD")</f>
        <v>Sat</v>
      </c>
      <c r="AB2364" s="133" t="str">
        <f>IF(OR(G2364="Doomben",G2364="Eagle Farm"),"Q",IF(AND(Q2364&gt;1,Q2364&lt;55,Table1[[#This Row],[Source]]="Nat"),"Nat OK",IF(AND(Table1[[#This Row],[Source]]&lt;&gt;"Nat",Q2364&lt;55),"Poor &lt;55",IF(OR(G2364="Randwick",G2364="Flemington",G2364="Caulfield",G2364="Sandown Lake",G2364="Sandown Hill"),"Best","ave"))))</f>
        <v>Best</v>
      </c>
      <c r="AC2364" s="133" t="str">
        <f>IF(Q2364="","",IF(AB2364="Poor &lt;55",$AC$2*0.2%,IF(AND(AB2364="Q",AA2364&lt;&gt;"Wed"),$AC$2*0.4%,IF(AND(AB2364="Q",AA2364="Wed"),$AC$2*0.5%,IF(AND(AB2364="Ave",U2364=100),$AC$2*0.5%,IF(AND(AB2364="ave",U2364="",N2364=1,AG2364="Bush"),$AC$2*1%,IF(AND(AB2364="ave",U2364="",Q2364&gt;100),$AC$2*1.3%,IF(AND(AB2364="ave",U2364=""),$AC$2*1.2%,IF(AND(AB2364="Ave",U2364=200),$AC$2*1%,IF(AND(AB2364="Best",U2364=200),$AC$2*1.5%,IF(AND(AB2364="Best",U2364="",K2364&lt;&gt;"Pro Syd"),$AC$2*0.5%,IF(AND(AB2364="Best",U2364=""),$AC$2*1%,IF(AND(AB2364="Best",U2364=100,Table1[[#This Row],[State]]="NSW"),$AC$2*0.4%,IF(AND(AB2364="Best",U2364=100),$AC$2*1%,IF(Table1[[#This Row],[Adj]]="Nat OK",$AC$2*0.5%,"xxx")))))))))))))))</f>
        <v/>
      </c>
      <c r="AD2364" s="133" t="str">
        <f t="shared" si="479"/>
        <v/>
      </c>
      <c r="AE2364" s="133" t="str">
        <f t="shared" si="480"/>
        <v/>
      </c>
      <c r="AF2364" s="133" t="str">
        <f>VLOOKUP(Table1[[#This Row],[Track]],$F$2672:$H$2715,2,FALSE)</f>
        <v>Vic</v>
      </c>
      <c r="AG2364" s="133" t="str">
        <f>VLOOKUP(Table1[[#This Row],[Track]],$F$2672:$H$2715,3,FALSE)</f>
        <v>-</v>
      </c>
      <c r="AH2364" s="133" t="str">
        <f>IF(Table1[[#This Row],[Date]]&lt;$AH$2,"",IF(Table1[[#This Row],[Date]]&lt;$AH$3,"Edge","Elite Combo"))</f>
        <v/>
      </c>
      <c r="AI2364" s="218">
        <f>Table1[[#This Row],[Time]]</f>
        <v>0.73263888888888884</v>
      </c>
      <c r="AJ2364" s="219" t="str">
        <f>Table1[[#This Row],[Track]]</f>
        <v>Sandown Lake</v>
      </c>
      <c r="AK2364" s="216">
        <f>Table1[[#This Row],[Race ]]</f>
        <v>10</v>
      </c>
      <c r="AL2364" s="219">
        <f>Table1[[#This Row],[TAB]]</f>
        <v>11</v>
      </c>
      <c r="AM2364" s="219" t="str">
        <f>Table1[[#This Row],[Selection]]</f>
        <v>Name Dropper</v>
      </c>
      <c r="AN2364" s="220" t="str">
        <f>Table1[[#This Row],[Sources]]</f>
        <v/>
      </c>
      <c r="AO2364" s="219" t="str">
        <f>Table1[[#This Row],[Scale Bet]]</f>
        <v/>
      </c>
    </row>
    <row r="2365" spans="5:41" ht="16.5" customHeight="1" x14ac:dyDescent="0.25">
      <c r="E2365" s="185">
        <v>45689</v>
      </c>
      <c r="F2365" s="35">
        <v>0.73263888888888884</v>
      </c>
      <c r="G2365" s="36" t="s">
        <v>176</v>
      </c>
      <c r="H2365" s="36">
        <v>10</v>
      </c>
      <c r="I2365" s="36">
        <v>2</v>
      </c>
      <c r="J2365" s="36" t="s">
        <v>190</v>
      </c>
      <c r="K2365" s="36" t="s">
        <v>18</v>
      </c>
      <c r="L2365" s="165">
        <v>10</v>
      </c>
      <c r="M2365" s="134">
        <f t="shared" si="468"/>
        <v>10</v>
      </c>
      <c r="N2365" s="36">
        <f t="shared" si="469"/>
        <v>1</v>
      </c>
      <c r="O2365" s="135" t="str">
        <f t="shared" si="470"/>
        <v>Pro Mel-10</v>
      </c>
      <c r="P2365" s="186" t="str">
        <f t="shared" si="471"/>
        <v>OK</v>
      </c>
      <c r="Q2365" s="187">
        <f t="shared" si="472"/>
        <v>40</v>
      </c>
      <c r="R2365" s="150"/>
      <c r="S2365" s="187" t="str">
        <f t="shared" si="473"/>
        <v/>
      </c>
      <c r="T2365" s="136" t="str">
        <f t="shared" si="474"/>
        <v>So Risque</v>
      </c>
      <c r="U2365" s="137" t="str">
        <f>IF(P2365="","",IF(N2365=1,"",IF(Q2365="","",IF(Q2365&lt;=100,100,IF(Table1[[#This Row],[Day]]="Wed",100,200)))))</f>
        <v/>
      </c>
      <c r="V2365" s="137" t="str">
        <f t="shared" si="475"/>
        <v/>
      </c>
      <c r="W2365" s="137" t="str">
        <f t="shared" si="476"/>
        <v/>
      </c>
      <c r="X2365" s="133">
        <f>100</f>
        <v>100</v>
      </c>
      <c r="Y2365" s="133" t="str">
        <f t="shared" si="477"/>
        <v/>
      </c>
      <c r="Z2365" s="133">
        <f t="shared" si="478"/>
        <v>-100</v>
      </c>
      <c r="AA2365" s="134" t="str">
        <f>TEXT(Table1[[#This Row],[Date]],"DDD")</f>
        <v>Sat</v>
      </c>
      <c r="AB2365" s="133" t="str">
        <f>IF(OR(G2365="Doomben",G2365="Eagle Farm"),"Q",IF(AND(Q2365&gt;1,Q2365&lt;55,Table1[[#This Row],[Source]]="Nat"),"Nat OK",IF(AND(Table1[[#This Row],[Source]]&lt;&gt;"Nat",Q2365&lt;55),"Poor &lt;55",IF(OR(G2365="Randwick",G2365="Flemington",G2365="Caulfield",G2365="Sandown Lake",G2365="Sandown Hill"),"Best","ave"))))</f>
        <v>Poor &lt;55</v>
      </c>
      <c r="AC2365" s="133">
        <f>IF(Q2365="","",IF(AB2365="Poor &lt;55",$AC$2*0.2%,IF(AND(AB2365="Q",AA2365&lt;&gt;"Wed"),$AC$2*0.4%,IF(AND(AB2365="Q",AA2365="Wed"),$AC$2*0.5%,IF(AND(AB2365="Ave",U2365=100),$AC$2*0.5%,IF(AND(AB2365="ave",U2365="",N2365=1,AG2365="Bush"),$AC$2*1%,IF(AND(AB2365="ave",U2365="",Q2365&gt;100),$AC$2*1.3%,IF(AND(AB2365="ave",U2365=""),$AC$2*1.2%,IF(AND(AB2365="Ave",U2365=200),$AC$2*1%,IF(AND(AB2365="Best",U2365=200),$AC$2*1.5%,IF(AND(AB2365="Best",U2365="",K2365&lt;&gt;"Pro Syd"),$AC$2*0.5%,IF(AND(AB2365="Best",U2365=""),$AC$2*1%,IF(AND(AB2365="Best",U2365=100,Table1[[#This Row],[State]]="NSW"),$AC$2*0.4%,IF(AND(AB2365="Best",U2365=100),$AC$2*1%,IF(Table1[[#This Row],[Adj]]="Nat OK",$AC$2*0.5%,"xxx")))))))))))))))</f>
        <v>20</v>
      </c>
      <c r="AD2365" s="133" t="str">
        <f t="shared" si="479"/>
        <v/>
      </c>
      <c r="AE2365" s="133">
        <f t="shared" si="480"/>
        <v>-20</v>
      </c>
      <c r="AF2365" s="133" t="str">
        <f>VLOOKUP(Table1[[#This Row],[Track]],$F$2672:$H$2715,2,FALSE)</f>
        <v>Vic</v>
      </c>
      <c r="AG2365" s="133" t="str">
        <f>VLOOKUP(Table1[[#This Row],[Track]],$F$2672:$H$2715,3,FALSE)</f>
        <v>-</v>
      </c>
      <c r="AH2365" s="133" t="str">
        <f>IF(Table1[[#This Row],[Date]]&lt;$AH$2,"",IF(Table1[[#This Row],[Date]]&lt;$AH$3,"Edge","Elite Combo"))</f>
        <v/>
      </c>
      <c r="AI2365" s="218">
        <f>Table1[[#This Row],[Time]]</f>
        <v>0.73263888888888884</v>
      </c>
      <c r="AJ2365" s="219" t="str">
        <f>Table1[[#This Row],[Track]]</f>
        <v>Sandown Lake</v>
      </c>
      <c r="AK2365" s="216">
        <f>Table1[[#This Row],[Race ]]</f>
        <v>10</v>
      </c>
      <c r="AL2365" s="219">
        <f>Table1[[#This Row],[TAB]]</f>
        <v>2</v>
      </c>
      <c r="AM2365" s="219" t="str">
        <f>Table1[[#This Row],[Selection]]</f>
        <v>So Risque</v>
      </c>
      <c r="AN2365" s="220" t="str">
        <f>Table1[[#This Row],[Sources]]</f>
        <v>Pro Mel-10</v>
      </c>
      <c r="AO2365" s="219">
        <f>Table1[[#This Row],[Scale Bet]]</f>
        <v>20</v>
      </c>
    </row>
    <row r="2366" spans="5:41" ht="16.5" customHeight="1" x14ac:dyDescent="0.25">
      <c r="E2366" s="185">
        <v>45689</v>
      </c>
      <c r="F2366" s="35">
        <v>0.74652777777777779</v>
      </c>
      <c r="G2366" s="36" t="s">
        <v>17</v>
      </c>
      <c r="H2366" s="36">
        <v>10</v>
      </c>
      <c r="I2366" s="36">
        <v>8</v>
      </c>
      <c r="J2366" s="36" t="s">
        <v>26</v>
      </c>
      <c r="K2366" s="36" t="s">
        <v>1</v>
      </c>
      <c r="L2366" s="165">
        <v>11.000000000000002</v>
      </c>
      <c r="M2366" s="134">
        <f t="shared" si="468"/>
        <v>41</v>
      </c>
      <c r="N2366" s="36">
        <f t="shared" si="469"/>
        <v>3</v>
      </c>
      <c r="O2366" s="135" t="str">
        <f t="shared" si="470"/>
        <v>E4-11/Edge-15/Nat-15</v>
      </c>
      <c r="P2366" s="186" t="str">
        <f t="shared" si="471"/>
        <v>OK</v>
      </c>
      <c r="Q2366" s="187">
        <f t="shared" si="472"/>
        <v>164</v>
      </c>
      <c r="R2366" s="150">
        <v>1.6</v>
      </c>
      <c r="S2366" s="187">
        <f t="shared" si="473"/>
        <v>262.40000000000003</v>
      </c>
      <c r="T2366" s="136" t="str">
        <f t="shared" si="474"/>
        <v>Yorkshire</v>
      </c>
      <c r="U2366" s="137">
        <f>IF(P2366="","",IF(N2366=1,"",IF(Q2366="","",IF(Q2366&lt;=100,100,IF(Table1[[#This Row],[Day]]="Wed",100,200)))))</f>
        <v>200</v>
      </c>
      <c r="V2366" s="137">
        <f t="shared" si="475"/>
        <v>320</v>
      </c>
      <c r="W2366" s="137">
        <f t="shared" si="476"/>
        <v>120</v>
      </c>
      <c r="X2366" s="133">
        <f>100</f>
        <v>100</v>
      </c>
      <c r="Y2366" s="133">
        <f t="shared" si="477"/>
        <v>160</v>
      </c>
      <c r="Z2366" s="133">
        <f t="shared" si="478"/>
        <v>60</v>
      </c>
      <c r="AA2366" s="134" t="str">
        <f>TEXT(Table1[[#This Row],[Date]],"DDD")</f>
        <v>Sat</v>
      </c>
      <c r="AB2366" s="133" t="str">
        <f>IF(OR(G2366="Doomben",G2366="Eagle Farm"),"Q",IF(AND(Q2366&gt;1,Q2366&lt;55,Table1[[#This Row],[Source]]="Nat"),"Nat OK",IF(AND(Table1[[#This Row],[Source]]&lt;&gt;"Nat",Q2366&lt;55),"Poor &lt;55",IF(OR(G2366="Randwick",G2366="Flemington",G2366="Caulfield",G2366="Sandown Lake",G2366="Sandown Hill"),"Best","ave"))))</f>
        <v>ave</v>
      </c>
      <c r="AC2366" s="133">
        <f>IF(Q2366="","",IF(AB2366="Poor &lt;55",$AC$2*0.2%,IF(AND(AB2366="Q",AA2366&lt;&gt;"Wed"),$AC$2*0.4%,IF(AND(AB2366="Q",AA2366="Wed"),$AC$2*0.5%,IF(AND(AB2366="Ave",U2366=100),$AC$2*0.5%,IF(AND(AB2366="ave",U2366="",N2366=1,AG2366="Bush"),$AC$2*1%,IF(AND(AB2366="ave",U2366="",Q2366&gt;100),$AC$2*1.3%,IF(AND(AB2366="ave",U2366=""),$AC$2*1.2%,IF(AND(AB2366="Ave",U2366=200),$AC$2*1%,IF(AND(AB2366="Best",U2366=200),$AC$2*1.5%,IF(AND(AB2366="Best",U2366="",K2366&lt;&gt;"Pro Syd"),$AC$2*0.5%,IF(AND(AB2366="Best",U2366=""),$AC$2*1%,IF(AND(AB2366="Best",U2366=100,Table1[[#This Row],[State]]="NSW"),$AC$2*0.4%,IF(AND(AB2366="Best",U2366=100),$AC$2*1%,IF(Table1[[#This Row],[Adj]]="Nat OK",$AC$2*0.5%,"xxx")))))))))))))))</f>
        <v>100</v>
      </c>
      <c r="AD2366" s="133">
        <f t="shared" si="479"/>
        <v>160</v>
      </c>
      <c r="AE2366" s="133">
        <f t="shared" si="480"/>
        <v>60</v>
      </c>
      <c r="AF2366" s="133" t="str">
        <f>VLOOKUP(Table1[[#This Row],[Track]],$F$2672:$H$2715,2,FALSE)</f>
        <v>NSW</v>
      </c>
      <c r="AG2366" s="133" t="str">
        <f>VLOOKUP(Table1[[#This Row],[Track]],$F$2672:$H$2715,3,FALSE)</f>
        <v>-</v>
      </c>
      <c r="AH2366" s="133" t="str">
        <f>IF(Table1[[#This Row],[Date]]&lt;$AH$2,"",IF(Table1[[#This Row],[Date]]&lt;$AH$3,"Edge","Elite Combo"))</f>
        <v/>
      </c>
      <c r="AI2366" s="218">
        <f>Table1[[#This Row],[Time]]</f>
        <v>0.74652777777777779</v>
      </c>
      <c r="AJ2366" s="219" t="str">
        <f>Table1[[#This Row],[Track]]</f>
        <v>Rosehill</v>
      </c>
      <c r="AK2366" s="216">
        <f>Table1[[#This Row],[Race ]]</f>
        <v>10</v>
      </c>
      <c r="AL2366" s="219">
        <f>Table1[[#This Row],[TAB]]</f>
        <v>8</v>
      </c>
      <c r="AM2366" s="219" t="str">
        <f>Table1[[#This Row],[Selection]]</f>
        <v>Yorkshire</v>
      </c>
      <c r="AN2366" s="220" t="str">
        <f>Table1[[#This Row],[Sources]]</f>
        <v>E4-11/Edge-15/Nat-15</v>
      </c>
      <c r="AO2366" s="219">
        <f>Table1[[#This Row],[Scale Bet]]</f>
        <v>100</v>
      </c>
    </row>
    <row r="2367" spans="5:41" ht="16.5" customHeight="1" x14ac:dyDescent="0.25">
      <c r="E2367" s="185">
        <v>45689</v>
      </c>
      <c r="F2367" s="35">
        <v>0.74652777777777779</v>
      </c>
      <c r="G2367" s="36" t="s">
        <v>17</v>
      </c>
      <c r="H2367" s="36">
        <v>10</v>
      </c>
      <c r="I2367" s="36">
        <v>8</v>
      </c>
      <c r="J2367" s="36" t="s">
        <v>26</v>
      </c>
      <c r="K2367" s="36" t="s">
        <v>40</v>
      </c>
      <c r="L2367" s="165">
        <v>15</v>
      </c>
      <c r="M2367" s="134" t="str">
        <f t="shared" si="468"/>
        <v/>
      </c>
      <c r="N2367" s="36" t="str">
        <f t="shared" si="469"/>
        <v/>
      </c>
      <c r="O2367" s="135" t="str">
        <f t="shared" si="470"/>
        <v/>
      </c>
      <c r="P2367" s="186" t="str">
        <f t="shared" si="471"/>
        <v>OK</v>
      </c>
      <c r="Q2367" s="187" t="str">
        <f t="shared" si="472"/>
        <v/>
      </c>
      <c r="R2367" s="150">
        <v>1.6</v>
      </c>
      <c r="S2367" s="187" t="str">
        <f t="shared" si="473"/>
        <v/>
      </c>
      <c r="T2367" s="136" t="str">
        <f t="shared" si="474"/>
        <v>Yorkshire</v>
      </c>
      <c r="U2367" s="137" t="str">
        <f>IF(P2367="","",IF(N2367=1,"",IF(Q2367="","",IF(Q2367&lt;=100,100,IF(Table1[[#This Row],[Day]]="Wed",100,200)))))</f>
        <v/>
      </c>
      <c r="V2367" s="137" t="str">
        <f t="shared" si="475"/>
        <v/>
      </c>
      <c r="W2367" s="137" t="str">
        <f t="shared" si="476"/>
        <v/>
      </c>
      <c r="X2367" s="133">
        <f>100</f>
        <v>100</v>
      </c>
      <c r="Y2367" s="133">
        <f t="shared" si="477"/>
        <v>160</v>
      </c>
      <c r="Z2367" s="133">
        <f t="shared" si="478"/>
        <v>60</v>
      </c>
      <c r="AA2367" s="134" t="str">
        <f>TEXT(Table1[[#This Row],[Date]],"DDD")</f>
        <v>Sat</v>
      </c>
      <c r="AB2367" s="133" t="str">
        <f>IF(OR(G2367="Doomben",G2367="Eagle Farm"),"Q",IF(AND(Q2367&gt;1,Q2367&lt;55,Table1[[#This Row],[Source]]="Nat"),"Nat OK",IF(AND(Table1[[#This Row],[Source]]&lt;&gt;"Nat",Q2367&lt;55),"Poor &lt;55",IF(OR(G2367="Randwick",G2367="Flemington",G2367="Caulfield",G2367="Sandown Lake",G2367="Sandown Hill"),"Best","ave"))))</f>
        <v>ave</v>
      </c>
      <c r="AC2367" s="133" t="str">
        <f>IF(Q2367="","",IF(AB2367="Poor &lt;55",$AC$2*0.2%,IF(AND(AB2367="Q",AA2367&lt;&gt;"Wed"),$AC$2*0.4%,IF(AND(AB2367="Q",AA2367="Wed"),$AC$2*0.5%,IF(AND(AB2367="Ave",U2367=100),$AC$2*0.5%,IF(AND(AB2367="ave",U2367="",N2367=1,AG2367="Bush"),$AC$2*1%,IF(AND(AB2367="ave",U2367="",Q2367&gt;100),$AC$2*1.3%,IF(AND(AB2367="ave",U2367=""),$AC$2*1.2%,IF(AND(AB2367="Ave",U2367=200),$AC$2*1%,IF(AND(AB2367="Best",U2367=200),$AC$2*1.5%,IF(AND(AB2367="Best",U2367="",K2367&lt;&gt;"Pro Syd"),$AC$2*0.5%,IF(AND(AB2367="Best",U2367=""),$AC$2*1%,IF(AND(AB2367="Best",U2367=100,Table1[[#This Row],[State]]="NSW"),$AC$2*0.4%,IF(AND(AB2367="Best",U2367=100),$AC$2*1%,IF(Table1[[#This Row],[Adj]]="Nat OK",$AC$2*0.5%,"xxx")))))))))))))))</f>
        <v/>
      </c>
      <c r="AD2367" s="133" t="str">
        <f t="shared" si="479"/>
        <v/>
      </c>
      <c r="AE2367" s="133" t="str">
        <f t="shared" si="480"/>
        <v/>
      </c>
      <c r="AF2367" s="133" t="str">
        <f>VLOOKUP(Table1[[#This Row],[Track]],$F$2672:$H$2715,2,FALSE)</f>
        <v>NSW</v>
      </c>
      <c r="AG2367" s="133" t="str">
        <f>VLOOKUP(Table1[[#This Row],[Track]],$F$2672:$H$2715,3,FALSE)</f>
        <v>-</v>
      </c>
      <c r="AH2367" s="133" t="str">
        <f>IF(Table1[[#This Row],[Date]]&lt;$AH$2,"",IF(Table1[[#This Row],[Date]]&lt;$AH$3,"Edge","Elite Combo"))</f>
        <v/>
      </c>
      <c r="AI2367" s="218">
        <f>Table1[[#This Row],[Time]]</f>
        <v>0.74652777777777779</v>
      </c>
      <c r="AJ2367" s="219" t="str">
        <f>Table1[[#This Row],[Track]]</f>
        <v>Rosehill</v>
      </c>
      <c r="AK2367" s="216">
        <f>Table1[[#This Row],[Race ]]</f>
        <v>10</v>
      </c>
      <c r="AL2367" s="219">
        <f>Table1[[#This Row],[TAB]]</f>
        <v>8</v>
      </c>
      <c r="AM2367" s="219" t="str">
        <f>Table1[[#This Row],[Selection]]</f>
        <v>Yorkshire</v>
      </c>
      <c r="AN2367" s="220" t="str">
        <f>Table1[[#This Row],[Sources]]</f>
        <v/>
      </c>
      <c r="AO2367" s="219" t="str">
        <f>Table1[[#This Row],[Scale Bet]]</f>
        <v/>
      </c>
    </row>
    <row r="2368" spans="5:41" ht="16.5" customHeight="1" x14ac:dyDescent="0.25">
      <c r="E2368" s="185">
        <v>45689</v>
      </c>
      <c r="F2368" s="35">
        <v>0.74652777777777779</v>
      </c>
      <c r="G2368" s="36" t="s">
        <v>17</v>
      </c>
      <c r="H2368" s="36">
        <v>10</v>
      </c>
      <c r="I2368" s="36">
        <v>8</v>
      </c>
      <c r="J2368" s="36" t="s">
        <v>26</v>
      </c>
      <c r="K2368" s="36" t="s">
        <v>13</v>
      </c>
      <c r="L2368" s="165">
        <v>15</v>
      </c>
      <c r="M2368" s="134" t="str">
        <f t="shared" si="468"/>
        <v/>
      </c>
      <c r="N2368" s="36" t="str">
        <f t="shared" si="469"/>
        <v/>
      </c>
      <c r="O2368" s="135" t="str">
        <f t="shared" si="470"/>
        <v/>
      </c>
      <c r="P2368" s="186" t="str">
        <f t="shared" si="471"/>
        <v>OK</v>
      </c>
      <c r="Q2368" s="187" t="str">
        <f t="shared" si="472"/>
        <v/>
      </c>
      <c r="R2368" s="150">
        <v>1.6</v>
      </c>
      <c r="S2368" s="187" t="str">
        <f t="shared" si="473"/>
        <v/>
      </c>
      <c r="T2368" s="136" t="str">
        <f t="shared" si="474"/>
        <v>Yorkshire</v>
      </c>
      <c r="U2368" s="137" t="str">
        <f>IF(P2368="","",IF(N2368=1,"",IF(Q2368="","",IF(Q2368&lt;=100,100,IF(Table1[[#This Row],[Day]]="Wed",100,200)))))</f>
        <v/>
      </c>
      <c r="V2368" s="137" t="str">
        <f t="shared" si="475"/>
        <v/>
      </c>
      <c r="W2368" s="137" t="str">
        <f t="shared" si="476"/>
        <v/>
      </c>
      <c r="X2368" s="133">
        <f>100</f>
        <v>100</v>
      </c>
      <c r="Y2368" s="133">
        <f t="shared" si="477"/>
        <v>160</v>
      </c>
      <c r="Z2368" s="133">
        <f t="shared" si="478"/>
        <v>60</v>
      </c>
      <c r="AA2368" s="134" t="str">
        <f>TEXT(Table1[[#This Row],[Date]],"DDD")</f>
        <v>Sat</v>
      </c>
      <c r="AB2368" s="133" t="str">
        <f>IF(OR(G2368="Doomben",G2368="Eagle Farm"),"Q",IF(AND(Q2368&gt;1,Q2368&lt;55,Table1[[#This Row],[Source]]="Nat"),"Nat OK",IF(AND(Table1[[#This Row],[Source]]&lt;&gt;"Nat",Q2368&lt;55),"Poor &lt;55",IF(OR(G2368="Randwick",G2368="Flemington",G2368="Caulfield",G2368="Sandown Lake",G2368="Sandown Hill"),"Best","ave"))))</f>
        <v>ave</v>
      </c>
      <c r="AC2368" s="133" t="str">
        <f>IF(Q2368="","",IF(AB2368="Poor &lt;55",$AC$2*0.2%,IF(AND(AB2368="Q",AA2368&lt;&gt;"Wed"),$AC$2*0.4%,IF(AND(AB2368="Q",AA2368="Wed"),$AC$2*0.5%,IF(AND(AB2368="Ave",U2368=100),$AC$2*0.5%,IF(AND(AB2368="ave",U2368="",N2368=1,AG2368="Bush"),$AC$2*1%,IF(AND(AB2368="ave",U2368="",Q2368&gt;100),$AC$2*1.3%,IF(AND(AB2368="ave",U2368=""),$AC$2*1.2%,IF(AND(AB2368="Ave",U2368=200),$AC$2*1%,IF(AND(AB2368="Best",U2368=200),$AC$2*1.5%,IF(AND(AB2368="Best",U2368="",K2368&lt;&gt;"Pro Syd"),$AC$2*0.5%,IF(AND(AB2368="Best",U2368=""),$AC$2*1%,IF(AND(AB2368="Best",U2368=100,Table1[[#This Row],[State]]="NSW"),$AC$2*0.4%,IF(AND(AB2368="Best",U2368=100),$AC$2*1%,IF(Table1[[#This Row],[Adj]]="Nat OK",$AC$2*0.5%,"xxx")))))))))))))))</f>
        <v/>
      </c>
      <c r="AD2368" s="133" t="str">
        <f t="shared" si="479"/>
        <v/>
      </c>
      <c r="AE2368" s="133" t="str">
        <f t="shared" si="480"/>
        <v/>
      </c>
      <c r="AF2368" s="133" t="str">
        <f>VLOOKUP(Table1[[#This Row],[Track]],$F$2672:$H$2715,2,FALSE)</f>
        <v>NSW</v>
      </c>
      <c r="AG2368" s="133" t="str">
        <f>VLOOKUP(Table1[[#This Row],[Track]],$F$2672:$H$2715,3,FALSE)</f>
        <v>-</v>
      </c>
      <c r="AH2368" s="133" t="str">
        <f>IF(Table1[[#This Row],[Date]]&lt;$AH$2,"",IF(Table1[[#This Row],[Date]]&lt;$AH$3,"Edge","Elite Combo"))</f>
        <v/>
      </c>
      <c r="AI2368" s="218">
        <f>Table1[[#This Row],[Time]]</f>
        <v>0.74652777777777779</v>
      </c>
      <c r="AJ2368" s="219" t="str">
        <f>Table1[[#This Row],[Track]]</f>
        <v>Rosehill</v>
      </c>
      <c r="AK2368" s="216">
        <f>Table1[[#This Row],[Race ]]</f>
        <v>10</v>
      </c>
      <c r="AL2368" s="219">
        <f>Table1[[#This Row],[TAB]]</f>
        <v>8</v>
      </c>
      <c r="AM2368" s="219" t="str">
        <f>Table1[[#This Row],[Selection]]</f>
        <v>Yorkshire</v>
      </c>
      <c r="AN2368" s="220" t="str">
        <f>Table1[[#This Row],[Sources]]</f>
        <v/>
      </c>
      <c r="AO2368" s="219" t="str">
        <f>Table1[[#This Row],[Scale Bet]]</f>
        <v/>
      </c>
    </row>
    <row r="2369" spans="5:41" ht="16.5" customHeight="1" x14ac:dyDescent="0.25">
      <c r="E2369" s="185">
        <v>45689</v>
      </c>
      <c r="F2369" s="35">
        <v>0.75694444444444442</v>
      </c>
      <c r="G2369" s="36" t="s">
        <v>217</v>
      </c>
      <c r="H2369" s="36">
        <v>9</v>
      </c>
      <c r="I2369" s="36">
        <v>10</v>
      </c>
      <c r="J2369" s="36" t="s">
        <v>558</v>
      </c>
      <c r="K2369" s="36" t="s">
        <v>13</v>
      </c>
      <c r="L2369" s="165">
        <v>11</v>
      </c>
      <c r="M2369" s="134">
        <f t="shared" si="468"/>
        <v>11</v>
      </c>
      <c r="N2369" s="36">
        <f t="shared" si="469"/>
        <v>1</v>
      </c>
      <c r="O2369" s="135" t="str">
        <f t="shared" si="470"/>
        <v>Nat-11</v>
      </c>
      <c r="P2369" s="186" t="str">
        <f t="shared" si="471"/>
        <v/>
      </c>
      <c r="Q2369" s="187">
        <f t="shared" si="472"/>
        <v>44</v>
      </c>
      <c r="R2369" s="150"/>
      <c r="S2369" s="187" t="str">
        <f t="shared" si="473"/>
        <v/>
      </c>
      <c r="T2369" s="136" t="str">
        <f t="shared" si="474"/>
        <v>Russian Alliance</v>
      </c>
      <c r="U2369" s="137" t="str">
        <f>IF(P2369="","",IF(N2369=1,"",IF(Q2369="","",IF(Q2369&lt;=100,100,IF(Table1[[#This Row],[Day]]="Wed",100,200)))))</f>
        <v/>
      </c>
      <c r="V2369" s="137" t="str">
        <f t="shared" si="475"/>
        <v/>
      </c>
      <c r="W2369" s="137" t="str">
        <f t="shared" si="476"/>
        <v/>
      </c>
      <c r="X2369" s="133">
        <f>100</f>
        <v>100</v>
      </c>
      <c r="Y2369" s="133" t="str">
        <f t="shared" si="477"/>
        <v/>
      </c>
      <c r="Z2369" s="133">
        <f t="shared" si="478"/>
        <v>-100</v>
      </c>
      <c r="AA2369" s="134" t="str">
        <f>TEXT(Table1[[#This Row],[Date]],"DDD")</f>
        <v>Sat</v>
      </c>
      <c r="AB2369" s="133" t="str">
        <f>IF(OR(G2369="Doomben",G2369="Eagle Farm"),"Q",IF(AND(Q2369&gt;1,Q2369&lt;55,Table1[[#This Row],[Source]]="Nat"),"Nat OK",IF(AND(Table1[[#This Row],[Source]]&lt;&gt;"Nat",Q2369&lt;55),"Poor &lt;55",IF(OR(G2369="Randwick",G2369="Flemington",G2369="Caulfield",G2369="Sandown Lake",G2369="Sandown Hill"),"Best","ave"))))</f>
        <v>Q</v>
      </c>
      <c r="AC2369" s="133">
        <f>IF(Q2369="","",IF(AB2369="Poor &lt;55",$AC$2*0.2%,IF(AND(AB2369="Q",AA2369&lt;&gt;"Wed"),$AC$2*0.4%,IF(AND(AB2369="Q",AA2369="Wed"),$AC$2*0.5%,IF(AND(AB2369="Ave",U2369=100),$AC$2*0.5%,IF(AND(AB2369="ave",U2369="",N2369=1,AG2369="Bush"),$AC$2*1%,IF(AND(AB2369="ave",U2369="",Q2369&gt;100),$AC$2*1.3%,IF(AND(AB2369="ave",U2369=""),$AC$2*1.2%,IF(AND(AB2369="Ave",U2369=200),$AC$2*1%,IF(AND(AB2369="Best",U2369=200),$AC$2*1.5%,IF(AND(AB2369="Best",U2369="",K2369&lt;&gt;"Pro Syd"),$AC$2*0.5%,IF(AND(AB2369="Best",U2369=""),$AC$2*1%,IF(AND(AB2369="Best",U2369=100,Table1[[#This Row],[State]]="NSW"),$AC$2*0.4%,IF(AND(AB2369="Best",U2369=100),$AC$2*1%,IF(Table1[[#This Row],[Adj]]="Nat OK",$AC$2*0.5%,"xxx")))))))))))))))</f>
        <v>40</v>
      </c>
      <c r="AD2369" s="133" t="str">
        <f t="shared" si="479"/>
        <v/>
      </c>
      <c r="AE2369" s="133">
        <f t="shared" si="480"/>
        <v>-40</v>
      </c>
      <c r="AF2369" s="133" t="str">
        <f>VLOOKUP(Table1[[#This Row],[Track]],$F$2672:$H$2715,2,FALSE)</f>
        <v>Qld</v>
      </c>
      <c r="AG2369" s="133" t="str">
        <f>VLOOKUP(Table1[[#This Row],[Track]],$F$2672:$H$2715,3,FALSE)</f>
        <v>-</v>
      </c>
      <c r="AH2369" s="133" t="str">
        <f>IF(Table1[[#This Row],[Date]]&lt;$AH$2,"",IF(Table1[[#This Row],[Date]]&lt;$AH$3,"Edge","Elite Combo"))</f>
        <v/>
      </c>
      <c r="AI2369" s="218">
        <f>Table1[[#This Row],[Time]]</f>
        <v>0.75694444444444442</v>
      </c>
      <c r="AJ2369" s="219" t="str">
        <f>Table1[[#This Row],[Track]]</f>
        <v>Doomben</v>
      </c>
      <c r="AK2369" s="216">
        <f>Table1[[#This Row],[Race ]]</f>
        <v>9</v>
      </c>
      <c r="AL2369" s="219">
        <f>Table1[[#This Row],[TAB]]</f>
        <v>10</v>
      </c>
      <c r="AM2369" s="219" t="str">
        <f>Table1[[#This Row],[Selection]]</f>
        <v>Russian Alliance</v>
      </c>
      <c r="AN2369" s="220" t="str">
        <f>Table1[[#This Row],[Sources]]</f>
        <v>Nat-11</v>
      </c>
      <c r="AO2369" s="219">
        <f>Table1[[#This Row],[Scale Bet]]</f>
        <v>40</v>
      </c>
    </row>
    <row r="2370" spans="5:41" ht="16.5" customHeight="1" x14ac:dyDescent="0.25">
      <c r="E2370" s="185">
        <v>45696</v>
      </c>
      <c r="F2370" s="35">
        <v>0.55555555555555558</v>
      </c>
      <c r="G2370" s="36" t="s">
        <v>201</v>
      </c>
      <c r="H2370" s="36">
        <v>3</v>
      </c>
      <c r="I2370" s="36">
        <v>8</v>
      </c>
      <c r="J2370" s="36" t="s">
        <v>199</v>
      </c>
      <c r="K2370" s="36" t="s">
        <v>1</v>
      </c>
      <c r="L2370" s="165">
        <v>20</v>
      </c>
      <c r="M2370" s="134">
        <f t="shared" si="468"/>
        <v>73</v>
      </c>
      <c r="N2370" s="36">
        <f t="shared" si="469"/>
        <v>4</v>
      </c>
      <c r="O2370" s="135" t="str">
        <f t="shared" si="470"/>
        <v>E4-20/Edge-20/Nat-20/Pro Mel-13</v>
      </c>
      <c r="P2370" s="186" t="str">
        <f t="shared" si="471"/>
        <v>OK</v>
      </c>
      <c r="Q2370" s="187">
        <f t="shared" si="472"/>
        <v>292</v>
      </c>
      <c r="R2370" s="150"/>
      <c r="S2370" s="187" t="str">
        <f t="shared" si="473"/>
        <v/>
      </c>
      <c r="T2370" s="136" t="str">
        <f t="shared" si="474"/>
        <v>Shaiyhar</v>
      </c>
      <c r="U2370" s="137">
        <f>IF(P2370="","",IF(N2370=1,"",IF(Q2370="","",IF(Q2370&lt;=100,100,IF(Table1[[#This Row],[Day]]="Wed",100,200)))))</f>
        <v>200</v>
      </c>
      <c r="V2370" s="137" t="str">
        <f t="shared" si="475"/>
        <v/>
      </c>
      <c r="W2370" s="137">
        <f t="shared" si="476"/>
        <v>-200</v>
      </c>
      <c r="X2370" s="133">
        <f>100</f>
        <v>100</v>
      </c>
      <c r="Y2370" s="133" t="str">
        <f t="shared" si="477"/>
        <v/>
      </c>
      <c r="Z2370" s="133">
        <f t="shared" si="478"/>
        <v>-100</v>
      </c>
      <c r="AA2370" s="134" t="str">
        <f>TEXT(Table1[[#This Row],[Date]],"DDD")</f>
        <v>Sat</v>
      </c>
      <c r="AB2370" s="133" t="str">
        <f>IF(OR(G2370="Doomben",G2370="Eagle Farm"),"Q",IF(AND(Q2370&gt;1,Q2370&lt;55,Table1[[#This Row],[Source]]="Nat"),"Nat OK",IF(AND(Table1[[#This Row],[Source]]&lt;&gt;"Nat",Q2370&lt;55),"Poor &lt;55",IF(OR(G2370="Randwick",G2370="Flemington",G2370="Caulfield",G2370="Sandown Lake",G2370="Sandown Hill"),"Best","ave"))))</f>
        <v>Best</v>
      </c>
      <c r="AC2370" s="133">
        <f>IF(Q2370="","",IF(AB2370="Poor &lt;55",$AC$2*0.2%,IF(AND(AB2370="Q",AA2370&lt;&gt;"Wed"),$AC$2*0.4%,IF(AND(AB2370="Q",AA2370="Wed"),$AC$2*0.5%,IF(AND(AB2370="Ave",U2370=100),$AC$2*0.5%,IF(AND(AB2370="ave",U2370="",N2370=1,AG2370="Bush"),$AC$2*1%,IF(AND(AB2370="ave",U2370="",Q2370&gt;100),$AC$2*1.3%,IF(AND(AB2370="ave",U2370=""),$AC$2*1.2%,IF(AND(AB2370="Ave",U2370=200),$AC$2*1%,IF(AND(AB2370="Best",U2370=200),$AC$2*1.5%,IF(AND(AB2370="Best",U2370="",K2370&lt;&gt;"Pro Syd"),$AC$2*0.5%,IF(AND(AB2370="Best",U2370=""),$AC$2*1%,IF(AND(AB2370="Best",U2370=100,Table1[[#This Row],[State]]="NSW"),$AC$2*0.4%,IF(AND(AB2370="Best",U2370=100),$AC$2*1%,IF(Table1[[#This Row],[Adj]]="Nat OK",$AC$2*0.5%,"xxx")))))))))))))))</f>
        <v>150</v>
      </c>
      <c r="AD2370" s="133" t="str">
        <f t="shared" si="479"/>
        <v/>
      </c>
      <c r="AE2370" s="133">
        <f t="shared" si="480"/>
        <v>-150</v>
      </c>
      <c r="AF2370" s="133" t="str">
        <f>VLOOKUP(Table1[[#This Row],[Track]],$F$2672:$H$2715,2,FALSE)</f>
        <v>Vic</v>
      </c>
      <c r="AG2370" s="133" t="str">
        <f>VLOOKUP(Table1[[#This Row],[Track]],$F$2672:$H$2715,3,FALSE)</f>
        <v>-</v>
      </c>
      <c r="AH2370" s="133" t="str">
        <f>IF(Table1[[#This Row],[Date]]&lt;$AH$2,"",IF(Table1[[#This Row],[Date]]&lt;$AH$3,"Edge","Elite Combo"))</f>
        <v/>
      </c>
      <c r="AI2370" s="218">
        <f>Table1[[#This Row],[Time]]</f>
        <v>0.55555555555555558</v>
      </c>
      <c r="AJ2370" s="219" t="str">
        <f>Table1[[#This Row],[Track]]</f>
        <v>Caulfield</v>
      </c>
      <c r="AK2370" s="216">
        <f>Table1[[#This Row],[Race ]]</f>
        <v>3</v>
      </c>
      <c r="AL2370" s="219">
        <f>Table1[[#This Row],[TAB]]</f>
        <v>8</v>
      </c>
      <c r="AM2370" s="219" t="str">
        <f>Table1[[#This Row],[Selection]]</f>
        <v>Shaiyhar</v>
      </c>
      <c r="AN2370" s="220" t="str">
        <f>Table1[[#This Row],[Sources]]</f>
        <v>E4-20/Edge-20/Nat-20/Pro Mel-13</v>
      </c>
      <c r="AO2370" s="219">
        <f>Table1[[#This Row],[Scale Bet]]</f>
        <v>150</v>
      </c>
    </row>
    <row r="2371" spans="5:41" ht="16.5" customHeight="1" x14ac:dyDescent="0.25">
      <c r="E2371" s="185">
        <v>45696</v>
      </c>
      <c r="F2371" s="35">
        <v>0.55555555555555558</v>
      </c>
      <c r="G2371" s="36" t="s">
        <v>201</v>
      </c>
      <c r="H2371" s="36">
        <v>3</v>
      </c>
      <c r="I2371" s="36">
        <v>8</v>
      </c>
      <c r="J2371" s="36" t="s">
        <v>199</v>
      </c>
      <c r="K2371" s="36" t="s">
        <v>40</v>
      </c>
      <c r="L2371" s="165">
        <v>20</v>
      </c>
      <c r="M2371" s="134" t="str">
        <f t="shared" si="468"/>
        <v/>
      </c>
      <c r="N2371" s="36" t="str">
        <f t="shared" si="469"/>
        <v/>
      </c>
      <c r="O2371" s="135" t="str">
        <f t="shared" si="470"/>
        <v/>
      </c>
      <c r="P2371" s="186" t="str">
        <f t="shared" si="471"/>
        <v>OK</v>
      </c>
      <c r="Q2371" s="187" t="str">
        <f t="shared" si="472"/>
        <v/>
      </c>
      <c r="R2371" s="150"/>
      <c r="S2371" s="187" t="str">
        <f t="shared" si="473"/>
        <v/>
      </c>
      <c r="T2371" s="136" t="str">
        <f t="shared" si="474"/>
        <v>Shaiyhar</v>
      </c>
      <c r="U2371" s="137" t="str">
        <f>IF(P2371="","",IF(N2371=1,"",IF(Q2371="","",IF(Q2371&lt;=100,100,IF(Table1[[#This Row],[Day]]="Wed",100,200)))))</f>
        <v/>
      </c>
      <c r="V2371" s="137" t="str">
        <f t="shared" si="475"/>
        <v/>
      </c>
      <c r="W2371" s="137" t="str">
        <f t="shared" si="476"/>
        <v/>
      </c>
      <c r="X2371" s="133">
        <f>100</f>
        <v>100</v>
      </c>
      <c r="Y2371" s="133" t="str">
        <f t="shared" si="477"/>
        <v/>
      </c>
      <c r="Z2371" s="133">
        <f t="shared" si="478"/>
        <v>-100</v>
      </c>
      <c r="AA2371" s="134" t="str">
        <f>TEXT(Table1[[#This Row],[Date]],"DDD")</f>
        <v>Sat</v>
      </c>
      <c r="AB2371" s="133" t="str">
        <f>IF(OR(G2371="Doomben",G2371="Eagle Farm"),"Q",IF(AND(Q2371&gt;1,Q2371&lt;55,Table1[[#This Row],[Source]]="Nat"),"Nat OK",IF(AND(Table1[[#This Row],[Source]]&lt;&gt;"Nat",Q2371&lt;55),"Poor &lt;55",IF(OR(G2371="Randwick",G2371="Flemington",G2371="Caulfield",G2371="Sandown Lake",G2371="Sandown Hill"),"Best","ave"))))</f>
        <v>Best</v>
      </c>
      <c r="AC2371" s="133" t="str">
        <f>IF(Q2371="","",IF(AB2371="Poor &lt;55",$AC$2*0.2%,IF(AND(AB2371="Q",AA2371&lt;&gt;"Wed"),$AC$2*0.4%,IF(AND(AB2371="Q",AA2371="Wed"),$AC$2*0.5%,IF(AND(AB2371="Ave",U2371=100),$AC$2*0.5%,IF(AND(AB2371="ave",U2371="",N2371=1,AG2371="Bush"),$AC$2*1%,IF(AND(AB2371="ave",U2371="",Q2371&gt;100),$AC$2*1.3%,IF(AND(AB2371="ave",U2371=""),$AC$2*1.2%,IF(AND(AB2371="Ave",U2371=200),$AC$2*1%,IF(AND(AB2371="Best",U2371=200),$AC$2*1.5%,IF(AND(AB2371="Best",U2371="",K2371&lt;&gt;"Pro Syd"),$AC$2*0.5%,IF(AND(AB2371="Best",U2371=""),$AC$2*1%,IF(AND(AB2371="Best",U2371=100,Table1[[#This Row],[State]]="NSW"),$AC$2*0.4%,IF(AND(AB2371="Best",U2371=100),$AC$2*1%,IF(Table1[[#This Row],[Adj]]="Nat OK",$AC$2*0.5%,"xxx")))))))))))))))</f>
        <v/>
      </c>
      <c r="AD2371" s="133" t="str">
        <f t="shared" si="479"/>
        <v/>
      </c>
      <c r="AE2371" s="133" t="str">
        <f t="shared" si="480"/>
        <v/>
      </c>
      <c r="AF2371" s="133" t="str">
        <f>VLOOKUP(Table1[[#This Row],[Track]],$F$2672:$H$2715,2,FALSE)</f>
        <v>Vic</v>
      </c>
      <c r="AG2371" s="133" t="str">
        <f>VLOOKUP(Table1[[#This Row],[Track]],$F$2672:$H$2715,3,FALSE)</f>
        <v>-</v>
      </c>
      <c r="AH2371" s="133" t="str">
        <f>IF(Table1[[#This Row],[Date]]&lt;$AH$2,"",IF(Table1[[#This Row],[Date]]&lt;$AH$3,"Edge","Elite Combo"))</f>
        <v/>
      </c>
      <c r="AI2371" s="218">
        <f>Table1[[#This Row],[Time]]</f>
        <v>0.55555555555555558</v>
      </c>
      <c r="AJ2371" s="219" t="str">
        <f>Table1[[#This Row],[Track]]</f>
        <v>Caulfield</v>
      </c>
      <c r="AK2371" s="216">
        <f>Table1[[#This Row],[Race ]]</f>
        <v>3</v>
      </c>
      <c r="AL2371" s="219">
        <f>Table1[[#This Row],[TAB]]</f>
        <v>8</v>
      </c>
      <c r="AM2371" s="219" t="str">
        <f>Table1[[#This Row],[Selection]]</f>
        <v>Shaiyhar</v>
      </c>
      <c r="AN2371" s="220" t="str">
        <f>Table1[[#This Row],[Sources]]</f>
        <v/>
      </c>
      <c r="AO2371" s="219" t="str">
        <f>Table1[[#This Row],[Scale Bet]]</f>
        <v/>
      </c>
    </row>
    <row r="2372" spans="5:41" ht="16.5" customHeight="1" x14ac:dyDescent="0.25">
      <c r="E2372" s="185">
        <v>45696</v>
      </c>
      <c r="F2372" s="35">
        <v>0.55555555555555558</v>
      </c>
      <c r="G2372" s="36" t="s">
        <v>201</v>
      </c>
      <c r="H2372" s="36">
        <v>3</v>
      </c>
      <c r="I2372" s="36">
        <v>8</v>
      </c>
      <c r="J2372" s="36" t="s">
        <v>199</v>
      </c>
      <c r="K2372" s="36" t="s">
        <v>13</v>
      </c>
      <c r="L2372" s="165">
        <v>20</v>
      </c>
      <c r="M2372" s="134" t="str">
        <f t="shared" si="468"/>
        <v/>
      </c>
      <c r="N2372" s="36" t="str">
        <f t="shared" si="469"/>
        <v/>
      </c>
      <c r="O2372" s="135" t="str">
        <f t="shared" si="470"/>
        <v/>
      </c>
      <c r="P2372" s="186" t="str">
        <f t="shared" si="471"/>
        <v>OK</v>
      </c>
      <c r="Q2372" s="187" t="str">
        <f t="shared" si="472"/>
        <v/>
      </c>
      <c r="R2372" s="150"/>
      <c r="S2372" s="187" t="str">
        <f t="shared" si="473"/>
        <v/>
      </c>
      <c r="T2372" s="136" t="str">
        <f t="shared" si="474"/>
        <v>Shaiyhar</v>
      </c>
      <c r="U2372" s="137" t="str">
        <f>IF(P2372="","",IF(N2372=1,"",IF(Q2372="","",IF(Q2372&lt;=100,100,IF(Table1[[#This Row],[Day]]="Wed",100,200)))))</f>
        <v/>
      </c>
      <c r="V2372" s="137" t="str">
        <f t="shared" si="475"/>
        <v/>
      </c>
      <c r="W2372" s="137" t="str">
        <f t="shared" si="476"/>
        <v/>
      </c>
      <c r="X2372" s="133">
        <f>100</f>
        <v>100</v>
      </c>
      <c r="Y2372" s="133" t="str">
        <f t="shared" si="477"/>
        <v/>
      </c>
      <c r="Z2372" s="133">
        <f t="shared" si="478"/>
        <v>-100</v>
      </c>
      <c r="AA2372" s="134" t="str">
        <f>TEXT(Table1[[#This Row],[Date]],"DDD")</f>
        <v>Sat</v>
      </c>
      <c r="AB2372" s="133" t="str">
        <f>IF(OR(G2372="Doomben",G2372="Eagle Farm"),"Q",IF(AND(Q2372&gt;1,Q2372&lt;55,Table1[[#This Row],[Source]]="Nat"),"Nat OK",IF(AND(Table1[[#This Row],[Source]]&lt;&gt;"Nat",Q2372&lt;55),"Poor &lt;55",IF(OR(G2372="Randwick",G2372="Flemington",G2372="Caulfield",G2372="Sandown Lake",G2372="Sandown Hill"),"Best","ave"))))</f>
        <v>Best</v>
      </c>
      <c r="AC2372" s="133" t="str">
        <f>IF(Q2372="","",IF(AB2372="Poor &lt;55",$AC$2*0.2%,IF(AND(AB2372="Q",AA2372&lt;&gt;"Wed"),$AC$2*0.4%,IF(AND(AB2372="Q",AA2372="Wed"),$AC$2*0.5%,IF(AND(AB2372="Ave",U2372=100),$AC$2*0.5%,IF(AND(AB2372="ave",U2372="",N2372=1,AG2372="Bush"),$AC$2*1%,IF(AND(AB2372="ave",U2372="",Q2372&gt;100),$AC$2*1.3%,IF(AND(AB2372="ave",U2372=""),$AC$2*1.2%,IF(AND(AB2372="Ave",U2372=200),$AC$2*1%,IF(AND(AB2372="Best",U2372=200),$AC$2*1.5%,IF(AND(AB2372="Best",U2372="",K2372&lt;&gt;"Pro Syd"),$AC$2*0.5%,IF(AND(AB2372="Best",U2372=""),$AC$2*1%,IF(AND(AB2372="Best",U2372=100,Table1[[#This Row],[State]]="NSW"),$AC$2*0.4%,IF(AND(AB2372="Best",U2372=100),$AC$2*1%,IF(Table1[[#This Row],[Adj]]="Nat OK",$AC$2*0.5%,"xxx")))))))))))))))</f>
        <v/>
      </c>
      <c r="AD2372" s="133" t="str">
        <f t="shared" si="479"/>
        <v/>
      </c>
      <c r="AE2372" s="133" t="str">
        <f t="shared" si="480"/>
        <v/>
      </c>
      <c r="AF2372" s="133" t="str">
        <f>VLOOKUP(Table1[[#This Row],[Track]],$F$2672:$H$2715,2,FALSE)</f>
        <v>Vic</v>
      </c>
      <c r="AG2372" s="133" t="str">
        <f>VLOOKUP(Table1[[#This Row],[Track]],$F$2672:$H$2715,3,FALSE)</f>
        <v>-</v>
      </c>
      <c r="AH2372" s="133" t="str">
        <f>IF(Table1[[#This Row],[Date]]&lt;$AH$2,"",IF(Table1[[#This Row],[Date]]&lt;$AH$3,"Edge","Elite Combo"))</f>
        <v/>
      </c>
      <c r="AI2372" s="218">
        <f>Table1[[#This Row],[Time]]</f>
        <v>0.55555555555555558</v>
      </c>
      <c r="AJ2372" s="219" t="str">
        <f>Table1[[#This Row],[Track]]</f>
        <v>Caulfield</v>
      </c>
      <c r="AK2372" s="216">
        <f>Table1[[#This Row],[Race ]]</f>
        <v>3</v>
      </c>
      <c r="AL2372" s="219">
        <f>Table1[[#This Row],[TAB]]</f>
        <v>8</v>
      </c>
      <c r="AM2372" s="219" t="str">
        <f>Table1[[#This Row],[Selection]]</f>
        <v>Shaiyhar</v>
      </c>
      <c r="AN2372" s="220" t="str">
        <f>Table1[[#This Row],[Sources]]</f>
        <v/>
      </c>
      <c r="AO2372" s="219" t="str">
        <f>Table1[[#This Row],[Scale Bet]]</f>
        <v/>
      </c>
    </row>
    <row r="2373" spans="5:41" ht="16.5" customHeight="1" x14ac:dyDescent="0.25">
      <c r="E2373" s="185">
        <v>45696</v>
      </c>
      <c r="F2373" s="35">
        <v>0.55555555555555558</v>
      </c>
      <c r="G2373" s="36" t="s">
        <v>201</v>
      </c>
      <c r="H2373" s="36">
        <v>3</v>
      </c>
      <c r="I2373" s="36">
        <v>8</v>
      </c>
      <c r="J2373" s="36" t="s">
        <v>199</v>
      </c>
      <c r="K2373" s="36" t="s">
        <v>18</v>
      </c>
      <c r="L2373" s="165">
        <v>13</v>
      </c>
      <c r="M2373" s="134" t="str">
        <f t="shared" si="468"/>
        <v/>
      </c>
      <c r="N2373" s="36" t="str">
        <f t="shared" si="469"/>
        <v/>
      </c>
      <c r="O2373" s="135" t="str">
        <f t="shared" si="470"/>
        <v/>
      </c>
      <c r="P2373" s="186" t="str">
        <f t="shared" si="471"/>
        <v>OK</v>
      </c>
      <c r="Q2373" s="187" t="str">
        <f t="shared" si="472"/>
        <v/>
      </c>
      <c r="R2373" s="150"/>
      <c r="S2373" s="187" t="str">
        <f t="shared" si="473"/>
        <v/>
      </c>
      <c r="T2373" s="136" t="str">
        <f t="shared" si="474"/>
        <v>Shaiyhar</v>
      </c>
      <c r="U2373" s="137" t="str">
        <f>IF(P2373="","",IF(N2373=1,"",IF(Q2373="","",IF(Q2373&lt;=100,100,IF(Table1[[#This Row],[Day]]="Wed",100,200)))))</f>
        <v/>
      </c>
      <c r="V2373" s="137" t="str">
        <f t="shared" si="475"/>
        <v/>
      </c>
      <c r="W2373" s="137" t="str">
        <f t="shared" si="476"/>
        <v/>
      </c>
      <c r="X2373" s="133">
        <f>100</f>
        <v>100</v>
      </c>
      <c r="Y2373" s="133" t="str">
        <f t="shared" si="477"/>
        <v/>
      </c>
      <c r="Z2373" s="133">
        <f t="shared" si="478"/>
        <v>-100</v>
      </c>
      <c r="AA2373" s="134" t="str">
        <f>TEXT(Table1[[#This Row],[Date]],"DDD")</f>
        <v>Sat</v>
      </c>
      <c r="AB2373" s="133" t="str">
        <f>IF(OR(G2373="Doomben",G2373="Eagle Farm"),"Q",IF(AND(Q2373&gt;1,Q2373&lt;55,Table1[[#This Row],[Source]]="Nat"),"Nat OK",IF(AND(Table1[[#This Row],[Source]]&lt;&gt;"Nat",Q2373&lt;55),"Poor &lt;55",IF(OR(G2373="Randwick",G2373="Flemington",G2373="Caulfield",G2373="Sandown Lake",G2373="Sandown Hill"),"Best","ave"))))</f>
        <v>Best</v>
      </c>
      <c r="AC2373" s="133" t="str">
        <f>IF(Q2373="","",IF(AB2373="Poor &lt;55",$AC$2*0.2%,IF(AND(AB2373="Q",AA2373&lt;&gt;"Wed"),$AC$2*0.4%,IF(AND(AB2373="Q",AA2373="Wed"),$AC$2*0.5%,IF(AND(AB2373="Ave",U2373=100),$AC$2*0.5%,IF(AND(AB2373="ave",U2373="",N2373=1,AG2373="Bush"),$AC$2*1%,IF(AND(AB2373="ave",U2373="",Q2373&gt;100),$AC$2*1.3%,IF(AND(AB2373="ave",U2373=""),$AC$2*1.2%,IF(AND(AB2373="Ave",U2373=200),$AC$2*1%,IF(AND(AB2373="Best",U2373=200),$AC$2*1.5%,IF(AND(AB2373="Best",U2373="",K2373&lt;&gt;"Pro Syd"),$AC$2*0.5%,IF(AND(AB2373="Best",U2373=""),$AC$2*1%,IF(AND(AB2373="Best",U2373=100,Table1[[#This Row],[State]]="NSW"),$AC$2*0.4%,IF(AND(AB2373="Best",U2373=100),$AC$2*1%,IF(Table1[[#This Row],[Adj]]="Nat OK",$AC$2*0.5%,"xxx")))))))))))))))</f>
        <v/>
      </c>
      <c r="AD2373" s="133" t="str">
        <f t="shared" si="479"/>
        <v/>
      </c>
      <c r="AE2373" s="133" t="str">
        <f t="shared" si="480"/>
        <v/>
      </c>
      <c r="AF2373" s="133" t="str">
        <f>VLOOKUP(Table1[[#This Row],[Track]],$F$2672:$H$2715,2,FALSE)</f>
        <v>Vic</v>
      </c>
      <c r="AG2373" s="133" t="str">
        <f>VLOOKUP(Table1[[#This Row],[Track]],$F$2672:$H$2715,3,FALSE)</f>
        <v>-</v>
      </c>
      <c r="AH2373" s="133" t="str">
        <f>IF(Table1[[#This Row],[Date]]&lt;$AH$2,"",IF(Table1[[#This Row],[Date]]&lt;$AH$3,"Edge","Elite Combo"))</f>
        <v/>
      </c>
      <c r="AI2373" s="218">
        <f>Table1[[#This Row],[Time]]</f>
        <v>0.55555555555555558</v>
      </c>
      <c r="AJ2373" s="219" t="str">
        <f>Table1[[#This Row],[Track]]</f>
        <v>Caulfield</v>
      </c>
      <c r="AK2373" s="216">
        <f>Table1[[#This Row],[Race ]]</f>
        <v>3</v>
      </c>
      <c r="AL2373" s="219">
        <f>Table1[[#This Row],[TAB]]</f>
        <v>8</v>
      </c>
      <c r="AM2373" s="219" t="str">
        <f>Table1[[#This Row],[Selection]]</f>
        <v>Shaiyhar</v>
      </c>
      <c r="AN2373" s="220" t="str">
        <f>Table1[[#This Row],[Sources]]</f>
        <v/>
      </c>
      <c r="AO2373" s="219" t="str">
        <f>Table1[[#This Row],[Scale Bet]]</f>
        <v/>
      </c>
    </row>
    <row r="2374" spans="5:41" ht="16.5" customHeight="1" x14ac:dyDescent="0.25">
      <c r="E2374" s="185">
        <v>45696</v>
      </c>
      <c r="F2374" s="35">
        <v>0.57499999999999996</v>
      </c>
      <c r="G2374" s="36" t="s">
        <v>217</v>
      </c>
      <c r="H2374" s="36">
        <v>2</v>
      </c>
      <c r="I2374" s="36">
        <v>3</v>
      </c>
      <c r="J2374" s="36" t="s">
        <v>559</v>
      </c>
      <c r="K2374" s="36" t="s">
        <v>13</v>
      </c>
      <c r="L2374" s="165">
        <v>11</v>
      </c>
      <c r="M2374" s="134">
        <f t="shared" si="468"/>
        <v>11</v>
      </c>
      <c r="N2374" s="36">
        <f t="shared" si="469"/>
        <v>1</v>
      </c>
      <c r="O2374" s="135" t="str">
        <f t="shared" si="470"/>
        <v>Nat-11</v>
      </c>
      <c r="P2374" s="186" t="str">
        <f t="shared" si="471"/>
        <v/>
      </c>
      <c r="Q2374" s="187">
        <f t="shared" si="472"/>
        <v>44</v>
      </c>
      <c r="R2374" s="150">
        <v>5</v>
      </c>
      <c r="S2374" s="187">
        <f t="shared" si="473"/>
        <v>220</v>
      </c>
      <c r="T2374" s="136" t="str">
        <f t="shared" si="474"/>
        <v>Just Flying</v>
      </c>
      <c r="U2374" s="137" t="str">
        <f>IF(P2374="","",IF(N2374=1,"",IF(Q2374="","",IF(Q2374&lt;=100,100,IF(Table1[[#This Row],[Day]]="Wed",100,200)))))</f>
        <v/>
      </c>
      <c r="V2374" s="137" t="str">
        <f t="shared" si="475"/>
        <v/>
      </c>
      <c r="W2374" s="137" t="str">
        <f t="shared" si="476"/>
        <v/>
      </c>
      <c r="X2374" s="133">
        <f>100</f>
        <v>100</v>
      </c>
      <c r="Y2374" s="133">
        <f t="shared" si="477"/>
        <v>500</v>
      </c>
      <c r="Z2374" s="133">
        <f t="shared" si="478"/>
        <v>400</v>
      </c>
      <c r="AA2374" s="134" t="str">
        <f>TEXT(Table1[[#This Row],[Date]],"DDD")</f>
        <v>Sat</v>
      </c>
      <c r="AB2374" s="133" t="str">
        <f>IF(OR(G2374="Doomben",G2374="Eagle Farm"),"Q",IF(AND(Q2374&gt;1,Q2374&lt;55,Table1[[#This Row],[Source]]="Nat"),"Nat OK",IF(AND(Table1[[#This Row],[Source]]&lt;&gt;"Nat",Q2374&lt;55),"Poor &lt;55",IF(OR(G2374="Randwick",G2374="Flemington",G2374="Caulfield",G2374="Sandown Lake",G2374="Sandown Hill"),"Best","ave"))))</f>
        <v>Q</v>
      </c>
      <c r="AC2374" s="133">
        <f>IF(Q2374="","",IF(AB2374="Poor &lt;55",$AC$2*0.2%,IF(AND(AB2374="Q",AA2374&lt;&gt;"Wed"),$AC$2*0.4%,IF(AND(AB2374="Q",AA2374="Wed"),$AC$2*0.5%,IF(AND(AB2374="Ave",U2374=100),$AC$2*0.5%,IF(AND(AB2374="ave",U2374="",N2374=1,AG2374="Bush"),$AC$2*1%,IF(AND(AB2374="ave",U2374="",Q2374&gt;100),$AC$2*1.3%,IF(AND(AB2374="ave",U2374=""),$AC$2*1.2%,IF(AND(AB2374="Ave",U2374=200),$AC$2*1%,IF(AND(AB2374="Best",U2374=200),$AC$2*1.5%,IF(AND(AB2374="Best",U2374="",K2374&lt;&gt;"Pro Syd"),$AC$2*0.5%,IF(AND(AB2374="Best",U2374=""),$AC$2*1%,IF(AND(AB2374="Best",U2374=100,Table1[[#This Row],[State]]="NSW"),$AC$2*0.4%,IF(AND(AB2374="Best",U2374=100),$AC$2*1%,IF(Table1[[#This Row],[Adj]]="Nat OK",$AC$2*0.5%,"xxx")))))))))))))))</f>
        <v>40</v>
      </c>
      <c r="AD2374" s="133">
        <f t="shared" si="479"/>
        <v>200</v>
      </c>
      <c r="AE2374" s="133">
        <f t="shared" si="480"/>
        <v>160</v>
      </c>
      <c r="AF2374" s="133" t="str">
        <f>VLOOKUP(Table1[[#This Row],[Track]],$F$2672:$H$2715,2,FALSE)</f>
        <v>Qld</v>
      </c>
      <c r="AG2374" s="133" t="str">
        <f>VLOOKUP(Table1[[#This Row],[Track]],$F$2672:$H$2715,3,FALSE)</f>
        <v>-</v>
      </c>
      <c r="AH2374" s="133" t="str">
        <f>IF(Table1[[#This Row],[Date]]&lt;$AH$2,"",IF(Table1[[#This Row],[Date]]&lt;$AH$3,"Edge","Elite Combo"))</f>
        <v/>
      </c>
      <c r="AI2374" s="218">
        <f>Table1[[#This Row],[Time]]</f>
        <v>0.57499999999999996</v>
      </c>
      <c r="AJ2374" s="219" t="str">
        <f>Table1[[#This Row],[Track]]</f>
        <v>Doomben</v>
      </c>
      <c r="AK2374" s="216">
        <f>Table1[[#This Row],[Race ]]</f>
        <v>2</v>
      </c>
      <c r="AL2374" s="219">
        <f>Table1[[#This Row],[TAB]]</f>
        <v>3</v>
      </c>
      <c r="AM2374" s="219" t="str">
        <f>Table1[[#This Row],[Selection]]</f>
        <v>Just Flying</v>
      </c>
      <c r="AN2374" s="220" t="str">
        <f>Table1[[#This Row],[Sources]]</f>
        <v>Nat-11</v>
      </c>
      <c r="AO2374" s="219">
        <f>Table1[[#This Row],[Scale Bet]]</f>
        <v>40</v>
      </c>
    </row>
    <row r="2375" spans="5:41" ht="16.5" customHeight="1" x14ac:dyDescent="0.25">
      <c r="E2375" s="185">
        <v>45696</v>
      </c>
      <c r="F2375" s="35">
        <v>0.59375</v>
      </c>
      <c r="G2375" s="36" t="s">
        <v>22</v>
      </c>
      <c r="H2375" s="36">
        <v>4</v>
      </c>
      <c r="I2375" s="36">
        <v>9</v>
      </c>
      <c r="J2375" s="36" t="s">
        <v>560</v>
      </c>
      <c r="K2375" s="36" t="s">
        <v>1</v>
      </c>
      <c r="L2375" s="165">
        <v>10</v>
      </c>
      <c r="M2375" s="134">
        <f t="shared" ref="M2375:M2438" si="481">IF(AND(J2375=J2374,E2375=E2374),"",IF(AND(E2375=E2378,J2375=J2378),L2375+L2376+L2377+L2378,IF(AND(E2375=E2377,J2375=J2377),L2375+L2376+L2377,IF(AND(E2375=E2376,J2375=J2376),L2375+L2376,L2375))))</f>
        <v>23</v>
      </c>
      <c r="N2375" s="36">
        <f t="shared" ref="N2375:N2438" si="482">IF(M2375=L2375,1,IF(M2375="","",IF(AND(E2375=E2378,J2375=J2378),4,IF(AND(E2375=E2377,J2375=J2377),3,IF(AND(E2375=E2376,J2375=J2376),2,"XXX")))))</f>
        <v>2</v>
      </c>
      <c r="O2375" s="135" t="str">
        <f t="shared" ref="O2375:O2438" si="483">IF(N2375="","",IF(N2375=4,K2375&amp;"-"&amp;L2375&amp;"/"&amp;K2376&amp;"-"&amp;L2376&amp;"/"&amp;K2377&amp;"-"&amp;L2377&amp;"/"&amp;K2378&amp;"-"&amp;L2378,IF(N2375=3,K2375&amp;"-"&amp;L2375&amp;"/"&amp;K2376&amp;"-"&amp;L2376&amp;"/"&amp;K2377&amp;"-"&amp;L2377,IF(N2375=2,K2375&amp;"-"&amp;L2375&amp;"/"&amp;K2376&amp;"-"&amp;L2376,IF(N2375=1,K2375&amp;"-"&amp;L2375,"""""xxx")))))</f>
        <v>E4-10/Nat-13</v>
      </c>
      <c r="P2375" s="186" t="str">
        <f t="shared" ref="P2375:P2438" si="484">IF(OR(G2375="Randwick",G2375="Rosehill",G2375="Flemington",G2375="Caulfield",G2375="Sandown Lake",G2375="Sandown Hill",G2375="Moonee Valley"),"OK","")</f>
        <v>OK</v>
      </c>
      <c r="Q2375" s="187">
        <f t="shared" ref="Q2375:Q2438" si="485">IF(M2375="","",(M2375*($Q$1/1000)/$R$1)*$Q$2)</f>
        <v>92</v>
      </c>
      <c r="R2375" s="150">
        <v>2.7</v>
      </c>
      <c r="S2375" s="187">
        <f t="shared" ref="S2375:S2438" si="486">IF(Q2375="","",IF(R2375="","",R2375*Q2375))</f>
        <v>248.4</v>
      </c>
      <c r="T2375" s="136" t="str">
        <f t="shared" ref="T2375:T2438" si="487">TRIM(PROPER(J2375))</f>
        <v>Point And Shoot</v>
      </c>
      <c r="U2375" s="137">
        <f>IF(P2375="","",IF(N2375=1,"",IF(Q2375="","",IF(Q2375&lt;=100,100,IF(Table1[[#This Row],[Day]]="Wed",100,200)))))</f>
        <v>100</v>
      </c>
      <c r="V2375" s="137">
        <f t="shared" ref="V2375:V2438" si="488">IF(U2375="","",IF(R2375="","",U2375*R2375))</f>
        <v>270</v>
      </c>
      <c r="W2375" s="137">
        <f t="shared" ref="W2375:W2438" si="489">IF(U2375="","",IF(V2375="",U2375*-1,V2375-U2375))</f>
        <v>170</v>
      </c>
      <c r="X2375" s="133">
        <f>100</f>
        <v>100</v>
      </c>
      <c r="Y2375" s="133">
        <f t="shared" ref="Y2375:Y2438" si="490">IF(R2375="","",X2375*R2375)</f>
        <v>270</v>
      </c>
      <c r="Z2375" s="133">
        <f t="shared" ref="Z2375:Z2438" si="491">IF(Y2375="",X2375*-1,Y2375-X2374)</f>
        <v>170</v>
      </c>
      <c r="AA2375" s="134" t="str">
        <f>TEXT(Table1[[#This Row],[Date]],"DDD")</f>
        <v>Sat</v>
      </c>
      <c r="AB2375" s="133" t="str">
        <f>IF(OR(G2375="Doomben",G2375="Eagle Farm"),"Q",IF(AND(Q2375&gt;1,Q2375&lt;55,Table1[[#This Row],[Source]]="Nat"),"Nat OK",IF(AND(Table1[[#This Row],[Source]]&lt;&gt;"Nat",Q2375&lt;55),"Poor &lt;55",IF(OR(G2375="Randwick",G2375="Flemington",G2375="Caulfield",G2375="Sandown Lake",G2375="Sandown Hill"),"Best","ave"))))</f>
        <v>Best</v>
      </c>
      <c r="AC2375" s="133">
        <f>IF(Q2375="","",IF(AB2375="Poor &lt;55",$AC$2*0.2%,IF(AND(AB2375="Q",AA2375&lt;&gt;"Wed"),$AC$2*0.4%,IF(AND(AB2375="Q",AA2375="Wed"),$AC$2*0.5%,IF(AND(AB2375="Ave",U2375=100),$AC$2*0.5%,IF(AND(AB2375="ave",U2375="",N2375=1,AG2375="Bush"),$AC$2*1%,IF(AND(AB2375="ave",U2375="",Q2375&gt;100),$AC$2*1.3%,IF(AND(AB2375="ave",U2375=""),$AC$2*1.2%,IF(AND(AB2375="Ave",U2375=200),$AC$2*1%,IF(AND(AB2375="Best",U2375=200),$AC$2*1.5%,IF(AND(AB2375="Best",U2375="",K2375&lt;&gt;"Pro Syd"),$AC$2*0.5%,IF(AND(AB2375="Best",U2375=""),$AC$2*1%,IF(AND(AB2375="Best",U2375=100,Table1[[#This Row],[State]]="NSW"),$AC$2*0.4%,IF(AND(AB2375="Best",U2375=100),$AC$2*1%,IF(Table1[[#This Row],[Adj]]="Nat OK",$AC$2*0.5%,"xxx")))))))))))))))</f>
        <v>40</v>
      </c>
      <c r="AD2375" s="133">
        <f t="shared" ref="AD2375:AD2438" si="492">IF(AC2375="","",IF(R2375="","",AC2375*R2375))</f>
        <v>108</v>
      </c>
      <c r="AE2375" s="133">
        <f t="shared" ref="AE2375:AE2438" si="493">IF(AC2375="","",IF(AD2375="",AC2375*-1,AD2375-AC2375))</f>
        <v>68</v>
      </c>
      <c r="AF2375" s="133" t="str">
        <f>VLOOKUP(Table1[[#This Row],[Track]],$F$2672:$H$2715,2,FALSE)</f>
        <v>NSW</v>
      </c>
      <c r="AG2375" s="133" t="str">
        <f>VLOOKUP(Table1[[#This Row],[Track]],$F$2672:$H$2715,3,FALSE)</f>
        <v>-</v>
      </c>
      <c r="AH2375" s="133" t="str">
        <f>IF(Table1[[#This Row],[Date]]&lt;$AH$2,"",IF(Table1[[#This Row],[Date]]&lt;$AH$3,"Edge","Elite Combo"))</f>
        <v/>
      </c>
      <c r="AI2375" s="218">
        <f>Table1[[#This Row],[Time]]</f>
        <v>0.59375</v>
      </c>
      <c r="AJ2375" s="219" t="str">
        <f>Table1[[#This Row],[Track]]</f>
        <v>Randwick</v>
      </c>
      <c r="AK2375" s="216">
        <f>Table1[[#This Row],[Race ]]</f>
        <v>4</v>
      </c>
      <c r="AL2375" s="219">
        <f>Table1[[#This Row],[TAB]]</f>
        <v>9</v>
      </c>
      <c r="AM2375" s="219" t="str">
        <f>Table1[[#This Row],[Selection]]</f>
        <v>Point And Shoot</v>
      </c>
      <c r="AN2375" s="220" t="str">
        <f>Table1[[#This Row],[Sources]]</f>
        <v>E4-10/Nat-13</v>
      </c>
      <c r="AO2375" s="219">
        <f>Table1[[#This Row],[Scale Bet]]</f>
        <v>40</v>
      </c>
    </row>
    <row r="2376" spans="5:41" ht="16.5" customHeight="1" x14ac:dyDescent="0.25">
      <c r="E2376" s="185">
        <v>45696</v>
      </c>
      <c r="F2376" s="35">
        <v>0.59375</v>
      </c>
      <c r="G2376" s="36" t="s">
        <v>22</v>
      </c>
      <c r="H2376" s="36">
        <v>4</v>
      </c>
      <c r="I2376" s="36">
        <v>9</v>
      </c>
      <c r="J2376" s="36" t="s">
        <v>560</v>
      </c>
      <c r="K2376" s="36" t="s">
        <v>13</v>
      </c>
      <c r="L2376" s="165">
        <v>13</v>
      </c>
      <c r="M2376" s="134" t="str">
        <f t="shared" si="481"/>
        <v/>
      </c>
      <c r="N2376" s="36" t="str">
        <f t="shared" si="482"/>
        <v/>
      </c>
      <c r="O2376" s="135" t="str">
        <f t="shared" si="483"/>
        <v/>
      </c>
      <c r="P2376" s="186" t="str">
        <f t="shared" si="484"/>
        <v>OK</v>
      </c>
      <c r="Q2376" s="187" t="str">
        <f t="shared" si="485"/>
        <v/>
      </c>
      <c r="R2376" s="150">
        <v>2.7</v>
      </c>
      <c r="S2376" s="187" t="str">
        <f t="shared" si="486"/>
        <v/>
      </c>
      <c r="T2376" s="136" t="str">
        <f t="shared" si="487"/>
        <v>Point And Shoot</v>
      </c>
      <c r="U2376" s="137" t="str">
        <f>IF(P2376="","",IF(N2376=1,"",IF(Q2376="","",IF(Q2376&lt;=100,100,IF(Table1[[#This Row],[Day]]="Wed",100,200)))))</f>
        <v/>
      </c>
      <c r="V2376" s="137" t="str">
        <f t="shared" si="488"/>
        <v/>
      </c>
      <c r="W2376" s="137" t="str">
        <f t="shared" si="489"/>
        <v/>
      </c>
      <c r="X2376" s="133">
        <f>100</f>
        <v>100</v>
      </c>
      <c r="Y2376" s="133">
        <f t="shared" si="490"/>
        <v>270</v>
      </c>
      <c r="Z2376" s="133">
        <f t="shared" si="491"/>
        <v>170</v>
      </c>
      <c r="AA2376" s="134" t="str">
        <f>TEXT(Table1[[#This Row],[Date]],"DDD")</f>
        <v>Sat</v>
      </c>
      <c r="AB2376" s="133" t="str">
        <f>IF(OR(G2376="Doomben",G2376="Eagle Farm"),"Q",IF(AND(Q2376&gt;1,Q2376&lt;55,Table1[[#This Row],[Source]]="Nat"),"Nat OK",IF(AND(Table1[[#This Row],[Source]]&lt;&gt;"Nat",Q2376&lt;55),"Poor &lt;55",IF(OR(G2376="Randwick",G2376="Flemington",G2376="Caulfield",G2376="Sandown Lake",G2376="Sandown Hill"),"Best","ave"))))</f>
        <v>Best</v>
      </c>
      <c r="AC2376" s="133" t="str">
        <f>IF(Q2376="","",IF(AB2376="Poor &lt;55",$AC$2*0.2%,IF(AND(AB2376="Q",AA2376&lt;&gt;"Wed"),$AC$2*0.4%,IF(AND(AB2376="Q",AA2376="Wed"),$AC$2*0.5%,IF(AND(AB2376="Ave",U2376=100),$AC$2*0.5%,IF(AND(AB2376="ave",U2376="",N2376=1,AG2376="Bush"),$AC$2*1%,IF(AND(AB2376="ave",U2376="",Q2376&gt;100),$AC$2*1.3%,IF(AND(AB2376="ave",U2376=""),$AC$2*1.2%,IF(AND(AB2376="Ave",U2376=200),$AC$2*1%,IF(AND(AB2376="Best",U2376=200),$AC$2*1.5%,IF(AND(AB2376="Best",U2376="",K2376&lt;&gt;"Pro Syd"),$AC$2*0.5%,IF(AND(AB2376="Best",U2376=""),$AC$2*1%,IF(AND(AB2376="Best",U2376=100,Table1[[#This Row],[State]]="NSW"),$AC$2*0.4%,IF(AND(AB2376="Best",U2376=100),$AC$2*1%,IF(Table1[[#This Row],[Adj]]="Nat OK",$AC$2*0.5%,"xxx")))))))))))))))</f>
        <v/>
      </c>
      <c r="AD2376" s="133" t="str">
        <f t="shared" si="492"/>
        <v/>
      </c>
      <c r="AE2376" s="133" t="str">
        <f t="shared" si="493"/>
        <v/>
      </c>
      <c r="AF2376" s="133" t="str">
        <f>VLOOKUP(Table1[[#This Row],[Track]],$F$2672:$H$2715,2,FALSE)</f>
        <v>NSW</v>
      </c>
      <c r="AG2376" s="133" t="str">
        <f>VLOOKUP(Table1[[#This Row],[Track]],$F$2672:$H$2715,3,FALSE)</f>
        <v>-</v>
      </c>
      <c r="AH2376" s="133" t="str">
        <f>IF(Table1[[#This Row],[Date]]&lt;$AH$2,"",IF(Table1[[#This Row],[Date]]&lt;$AH$3,"Edge","Elite Combo"))</f>
        <v/>
      </c>
      <c r="AI2376" s="218">
        <f>Table1[[#This Row],[Time]]</f>
        <v>0.59375</v>
      </c>
      <c r="AJ2376" s="219" t="str">
        <f>Table1[[#This Row],[Track]]</f>
        <v>Randwick</v>
      </c>
      <c r="AK2376" s="216">
        <f>Table1[[#This Row],[Race ]]</f>
        <v>4</v>
      </c>
      <c r="AL2376" s="219">
        <f>Table1[[#This Row],[TAB]]</f>
        <v>9</v>
      </c>
      <c r="AM2376" s="219" t="str">
        <f>Table1[[#This Row],[Selection]]</f>
        <v>Point And Shoot</v>
      </c>
      <c r="AN2376" s="220" t="str">
        <f>Table1[[#This Row],[Sources]]</f>
        <v/>
      </c>
      <c r="AO2376" s="219" t="str">
        <f>Table1[[#This Row],[Scale Bet]]</f>
        <v/>
      </c>
    </row>
    <row r="2377" spans="5:41" ht="16.5" customHeight="1" x14ac:dyDescent="0.25">
      <c r="E2377" s="185">
        <v>45696</v>
      </c>
      <c r="F2377" s="35">
        <v>0.59930555555555554</v>
      </c>
      <c r="G2377" s="36" t="s">
        <v>217</v>
      </c>
      <c r="H2377" s="36">
        <v>3</v>
      </c>
      <c r="I2377" s="36">
        <v>9</v>
      </c>
      <c r="J2377" s="36" t="s">
        <v>561</v>
      </c>
      <c r="K2377" s="36" t="s">
        <v>13</v>
      </c>
      <c r="L2377" s="165">
        <v>11</v>
      </c>
      <c r="M2377" s="134">
        <f t="shared" si="481"/>
        <v>11</v>
      </c>
      <c r="N2377" s="36">
        <f t="shared" si="482"/>
        <v>1</v>
      </c>
      <c r="O2377" s="135" t="str">
        <f t="shared" si="483"/>
        <v>Nat-11</v>
      </c>
      <c r="P2377" s="186" t="str">
        <f t="shared" si="484"/>
        <v/>
      </c>
      <c r="Q2377" s="187">
        <f t="shared" si="485"/>
        <v>44</v>
      </c>
      <c r="R2377" s="150"/>
      <c r="S2377" s="187" t="str">
        <f t="shared" si="486"/>
        <v/>
      </c>
      <c r="T2377" s="136" t="str">
        <f t="shared" si="487"/>
        <v>Kairos Louie</v>
      </c>
      <c r="U2377" s="137" t="str">
        <f>IF(P2377="","",IF(N2377=1,"",IF(Q2377="","",IF(Q2377&lt;=100,100,IF(Table1[[#This Row],[Day]]="Wed",100,200)))))</f>
        <v/>
      </c>
      <c r="V2377" s="137" t="str">
        <f t="shared" si="488"/>
        <v/>
      </c>
      <c r="W2377" s="137" t="str">
        <f t="shared" si="489"/>
        <v/>
      </c>
      <c r="X2377" s="133">
        <f>100</f>
        <v>100</v>
      </c>
      <c r="Y2377" s="133" t="str">
        <f t="shared" si="490"/>
        <v/>
      </c>
      <c r="Z2377" s="133">
        <f t="shared" si="491"/>
        <v>-100</v>
      </c>
      <c r="AA2377" s="134" t="str">
        <f>TEXT(Table1[[#This Row],[Date]],"DDD")</f>
        <v>Sat</v>
      </c>
      <c r="AB2377" s="133" t="str">
        <f>IF(OR(G2377="Doomben",G2377="Eagle Farm"),"Q",IF(AND(Q2377&gt;1,Q2377&lt;55,Table1[[#This Row],[Source]]="Nat"),"Nat OK",IF(AND(Table1[[#This Row],[Source]]&lt;&gt;"Nat",Q2377&lt;55),"Poor &lt;55",IF(OR(G2377="Randwick",G2377="Flemington",G2377="Caulfield",G2377="Sandown Lake",G2377="Sandown Hill"),"Best","ave"))))</f>
        <v>Q</v>
      </c>
      <c r="AC2377" s="133">
        <f>IF(Q2377="","",IF(AB2377="Poor &lt;55",$AC$2*0.2%,IF(AND(AB2377="Q",AA2377&lt;&gt;"Wed"),$AC$2*0.4%,IF(AND(AB2377="Q",AA2377="Wed"),$AC$2*0.5%,IF(AND(AB2377="Ave",U2377=100),$AC$2*0.5%,IF(AND(AB2377="ave",U2377="",N2377=1,AG2377="Bush"),$AC$2*1%,IF(AND(AB2377="ave",U2377="",Q2377&gt;100),$AC$2*1.3%,IF(AND(AB2377="ave",U2377=""),$AC$2*1.2%,IF(AND(AB2377="Ave",U2377=200),$AC$2*1%,IF(AND(AB2377="Best",U2377=200),$AC$2*1.5%,IF(AND(AB2377="Best",U2377="",K2377&lt;&gt;"Pro Syd"),$AC$2*0.5%,IF(AND(AB2377="Best",U2377=""),$AC$2*1%,IF(AND(AB2377="Best",U2377=100,Table1[[#This Row],[State]]="NSW"),$AC$2*0.4%,IF(AND(AB2377="Best",U2377=100),$AC$2*1%,IF(Table1[[#This Row],[Adj]]="Nat OK",$AC$2*0.5%,"xxx")))))))))))))))</f>
        <v>40</v>
      </c>
      <c r="AD2377" s="133" t="str">
        <f t="shared" si="492"/>
        <v/>
      </c>
      <c r="AE2377" s="133">
        <f t="shared" si="493"/>
        <v>-40</v>
      </c>
      <c r="AF2377" s="133" t="str">
        <f>VLOOKUP(Table1[[#This Row],[Track]],$F$2672:$H$2715,2,FALSE)</f>
        <v>Qld</v>
      </c>
      <c r="AG2377" s="133" t="str">
        <f>VLOOKUP(Table1[[#This Row],[Track]],$F$2672:$H$2715,3,FALSE)</f>
        <v>-</v>
      </c>
      <c r="AH2377" s="133" t="str">
        <f>IF(Table1[[#This Row],[Date]]&lt;$AH$2,"",IF(Table1[[#This Row],[Date]]&lt;$AH$3,"Edge","Elite Combo"))</f>
        <v/>
      </c>
      <c r="AI2377" s="218">
        <f>Table1[[#This Row],[Time]]</f>
        <v>0.59930555555555554</v>
      </c>
      <c r="AJ2377" s="219" t="str">
        <f>Table1[[#This Row],[Track]]</f>
        <v>Doomben</v>
      </c>
      <c r="AK2377" s="216">
        <f>Table1[[#This Row],[Race ]]</f>
        <v>3</v>
      </c>
      <c r="AL2377" s="219">
        <f>Table1[[#This Row],[TAB]]</f>
        <v>9</v>
      </c>
      <c r="AM2377" s="219" t="str">
        <f>Table1[[#This Row],[Selection]]</f>
        <v>Kairos Louie</v>
      </c>
      <c r="AN2377" s="220" t="str">
        <f>Table1[[#This Row],[Sources]]</f>
        <v>Nat-11</v>
      </c>
      <c r="AO2377" s="219">
        <f>Table1[[#This Row],[Scale Bet]]</f>
        <v>40</v>
      </c>
    </row>
    <row r="2378" spans="5:41" ht="16.5" customHeight="1" x14ac:dyDescent="0.25">
      <c r="E2378" s="185">
        <v>45696</v>
      </c>
      <c r="F2378" s="35">
        <v>0.62847222222222221</v>
      </c>
      <c r="G2378" s="36" t="s">
        <v>201</v>
      </c>
      <c r="H2378" s="36">
        <v>6</v>
      </c>
      <c r="I2378" s="36">
        <v>4</v>
      </c>
      <c r="J2378" s="36" t="s">
        <v>204</v>
      </c>
      <c r="K2378" s="36" t="s">
        <v>1</v>
      </c>
      <c r="L2378" s="165">
        <v>20</v>
      </c>
      <c r="M2378" s="134">
        <f t="shared" si="481"/>
        <v>66</v>
      </c>
      <c r="N2378" s="36">
        <f t="shared" si="482"/>
        <v>4</v>
      </c>
      <c r="O2378" s="135" t="str">
        <f t="shared" si="483"/>
        <v>E4-20/Edge-13/Nat-20/Pro Mel-13</v>
      </c>
      <c r="P2378" s="186" t="str">
        <f t="shared" si="484"/>
        <v>OK</v>
      </c>
      <c r="Q2378" s="187">
        <f t="shared" si="485"/>
        <v>264</v>
      </c>
      <c r="R2378" s="150">
        <v>4.5999999999999996</v>
      </c>
      <c r="S2378" s="187">
        <f t="shared" si="486"/>
        <v>1214.3999999999999</v>
      </c>
      <c r="T2378" s="136" t="str">
        <f t="shared" si="487"/>
        <v>Rey Magnerio</v>
      </c>
      <c r="U2378" s="137">
        <f>IF(P2378="","",IF(N2378=1,"",IF(Q2378="","",IF(Q2378&lt;=100,100,IF(Table1[[#This Row],[Day]]="Wed",100,200)))))</f>
        <v>200</v>
      </c>
      <c r="V2378" s="137">
        <f t="shared" si="488"/>
        <v>919.99999999999989</v>
      </c>
      <c r="W2378" s="137">
        <f t="shared" si="489"/>
        <v>719.99999999999989</v>
      </c>
      <c r="X2378" s="133">
        <f>100</f>
        <v>100</v>
      </c>
      <c r="Y2378" s="133">
        <f t="shared" si="490"/>
        <v>459.99999999999994</v>
      </c>
      <c r="Z2378" s="133">
        <f t="shared" si="491"/>
        <v>359.99999999999994</v>
      </c>
      <c r="AA2378" s="134" t="str">
        <f>TEXT(Table1[[#This Row],[Date]],"DDD")</f>
        <v>Sat</v>
      </c>
      <c r="AB2378" s="133" t="str">
        <f>IF(OR(G2378="Doomben",G2378="Eagle Farm"),"Q",IF(AND(Q2378&gt;1,Q2378&lt;55,Table1[[#This Row],[Source]]="Nat"),"Nat OK",IF(AND(Table1[[#This Row],[Source]]&lt;&gt;"Nat",Q2378&lt;55),"Poor &lt;55",IF(OR(G2378="Randwick",G2378="Flemington",G2378="Caulfield",G2378="Sandown Lake",G2378="Sandown Hill"),"Best","ave"))))</f>
        <v>Best</v>
      </c>
      <c r="AC2378" s="133">
        <f>IF(Q2378="","",IF(AB2378="Poor &lt;55",$AC$2*0.2%,IF(AND(AB2378="Q",AA2378&lt;&gt;"Wed"),$AC$2*0.4%,IF(AND(AB2378="Q",AA2378="Wed"),$AC$2*0.5%,IF(AND(AB2378="Ave",U2378=100),$AC$2*0.5%,IF(AND(AB2378="ave",U2378="",N2378=1,AG2378="Bush"),$AC$2*1%,IF(AND(AB2378="ave",U2378="",Q2378&gt;100),$AC$2*1.3%,IF(AND(AB2378="ave",U2378=""),$AC$2*1.2%,IF(AND(AB2378="Ave",U2378=200),$AC$2*1%,IF(AND(AB2378="Best",U2378=200),$AC$2*1.5%,IF(AND(AB2378="Best",U2378="",K2378&lt;&gt;"Pro Syd"),$AC$2*0.5%,IF(AND(AB2378="Best",U2378=""),$AC$2*1%,IF(AND(AB2378="Best",U2378=100,Table1[[#This Row],[State]]="NSW"),$AC$2*0.4%,IF(AND(AB2378="Best",U2378=100),$AC$2*1%,IF(Table1[[#This Row],[Adj]]="Nat OK",$AC$2*0.5%,"xxx")))))))))))))))</f>
        <v>150</v>
      </c>
      <c r="AD2378" s="133">
        <f t="shared" si="492"/>
        <v>690</v>
      </c>
      <c r="AE2378" s="133">
        <f t="shared" si="493"/>
        <v>540</v>
      </c>
      <c r="AF2378" s="133" t="str">
        <f>VLOOKUP(Table1[[#This Row],[Track]],$F$2672:$H$2715,2,FALSE)</f>
        <v>Vic</v>
      </c>
      <c r="AG2378" s="133" t="str">
        <f>VLOOKUP(Table1[[#This Row],[Track]],$F$2672:$H$2715,3,FALSE)</f>
        <v>-</v>
      </c>
      <c r="AH2378" s="133" t="str">
        <f>IF(Table1[[#This Row],[Date]]&lt;$AH$2,"",IF(Table1[[#This Row],[Date]]&lt;$AH$3,"Edge","Elite Combo"))</f>
        <v/>
      </c>
      <c r="AI2378" s="218">
        <f>Table1[[#This Row],[Time]]</f>
        <v>0.62847222222222221</v>
      </c>
      <c r="AJ2378" s="219" t="str">
        <f>Table1[[#This Row],[Track]]</f>
        <v>Caulfield</v>
      </c>
      <c r="AK2378" s="216">
        <f>Table1[[#This Row],[Race ]]</f>
        <v>6</v>
      </c>
      <c r="AL2378" s="219">
        <f>Table1[[#This Row],[TAB]]</f>
        <v>4</v>
      </c>
      <c r="AM2378" s="219" t="str">
        <f>Table1[[#This Row],[Selection]]</f>
        <v>Rey Magnerio</v>
      </c>
      <c r="AN2378" s="220" t="str">
        <f>Table1[[#This Row],[Sources]]</f>
        <v>E4-20/Edge-13/Nat-20/Pro Mel-13</v>
      </c>
      <c r="AO2378" s="219">
        <f>Table1[[#This Row],[Scale Bet]]</f>
        <v>150</v>
      </c>
    </row>
    <row r="2379" spans="5:41" ht="16.5" customHeight="1" x14ac:dyDescent="0.25">
      <c r="E2379" s="185">
        <v>45696</v>
      </c>
      <c r="F2379" s="35">
        <v>0.62847222222222221</v>
      </c>
      <c r="G2379" s="36" t="s">
        <v>201</v>
      </c>
      <c r="H2379" s="36">
        <v>6</v>
      </c>
      <c r="I2379" s="36">
        <v>4</v>
      </c>
      <c r="J2379" s="36" t="s">
        <v>204</v>
      </c>
      <c r="K2379" s="36" t="s">
        <v>40</v>
      </c>
      <c r="L2379" s="165">
        <v>13</v>
      </c>
      <c r="M2379" s="134" t="str">
        <f t="shared" si="481"/>
        <v/>
      </c>
      <c r="N2379" s="36" t="str">
        <f t="shared" si="482"/>
        <v/>
      </c>
      <c r="O2379" s="135" t="str">
        <f t="shared" si="483"/>
        <v/>
      </c>
      <c r="P2379" s="186" t="str">
        <f t="shared" si="484"/>
        <v>OK</v>
      </c>
      <c r="Q2379" s="187" t="str">
        <f t="shared" si="485"/>
        <v/>
      </c>
      <c r="R2379" s="150">
        <v>4.5999999999999996</v>
      </c>
      <c r="S2379" s="187" t="str">
        <f t="shared" si="486"/>
        <v/>
      </c>
      <c r="T2379" s="136" t="str">
        <f t="shared" si="487"/>
        <v>Rey Magnerio</v>
      </c>
      <c r="U2379" s="137" t="str">
        <f>IF(P2379="","",IF(N2379=1,"",IF(Q2379="","",IF(Q2379&lt;=100,100,IF(Table1[[#This Row],[Day]]="Wed",100,200)))))</f>
        <v/>
      </c>
      <c r="V2379" s="137" t="str">
        <f t="shared" si="488"/>
        <v/>
      </c>
      <c r="W2379" s="137" t="str">
        <f t="shared" si="489"/>
        <v/>
      </c>
      <c r="X2379" s="133">
        <f>100</f>
        <v>100</v>
      </c>
      <c r="Y2379" s="133">
        <f t="shared" si="490"/>
        <v>459.99999999999994</v>
      </c>
      <c r="Z2379" s="133">
        <f t="shared" si="491"/>
        <v>359.99999999999994</v>
      </c>
      <c r="AA2379" s="134" t="str">
        <f>TEXT(Table1[[#This Row],[Date]],"DDD")</f>
        <v>Sat</v>
      </c>
      <c r="AB2379" s="133" t="str">
        <f>IF(OR(G2379="Doomben",G2379="Eagle Farm"),"Q",IF(AND(Q2379&gt;1,Q2379&lt;55,Table1[[#This Row],[Source]]="Nat"),"Nat OK",IF(AND(Table1[[#This Row],[Source]]&lt;&gt;"Nat",Q2379&lt;55),"Poor &lt;55",IF(OR(G2379="Randwick",G2379="Flemington",G2379="Caulfield",G2379="Sandown Lake",G2379="Sandown Hill"),"Best","ave"))))</f>
        <v>Best</v>
      </c>
      <c r="AC2379" s="133" t="str">
        <f>IF(Q2379="","",IF(AB2379="Poor &lt;55",$AC$2*0.2%,IF(AND(AB2379="Q",AA2379&lt;&gt;"Wed"),$AC$2*0.4%,IF(AND(AB2379="Q",AA2379="Wed"),$AC$2*0.5%,IF(AND(AB2379="Ave",U2379=100),$AC$2*0.5%,IF(AND(AB2379="ave",U2379="",N2379=1,AG2379="Bush"),$AC$2*1%,IF(AND(AB2379="ave",U2379="",Q2379&gt;100),$AC$2*1.3%,IF(AND(AB2379="ave",U2379=""),$AC$2*1.2%,IF(AND(AB2379="Ave",U2379=200),$AC$2*1%,IF(AND(AB2379="Best",U2379=200),$AC$2*1.5%,IF(AND(AB2379="Best",U2379="",K2379&lt;&gt;"Pro Syd"),$AC$2*0.5%,IF(AND(AB2379="Best",U2379=""),$AC$2*1%,IF(AND(AB2379="Best",U2379=100,Table1[[#This Row],[State]]="NSW"),$AC$2*0.4%,IF(AND(AB2379="Best",U2379=100),$AC$2*1%,IF(Table1[[#This Row],[Adj]]="Nat OK",$AC$2*0.5%,"xxx")))))))))))))))</f>
        <v/>
      </c>
      <c r="AD2379" s="133" t="str">
        <f t="shared" si="492"/>
        <v/>
      </c>
      <c r="AE2379" s="133" t="str">
        <f t="shared" si="493"/>
        <v/>
      </c>
      <c r="AF2379" s="133" t="str">
        <f>VLOOKUP(Table1[[#This Row],[Track]],$F$2672:$H$2715,2,FALSE)</f>
        <v>Vic</v>
      </c>
      <c r="AG2379" s="133" t="str">
        <f>VLOOKUP(Table1[[#This Row],[Track]],$F$2672:$H$2715,3,FALSE)</f>
        <v>-</v>
      </c>
      <c r="AH2379" s="133" t="str">
        <f>IF(Table1[[#This Row],[Date]]&lt;$AH$2,"",IF(Table1[[#This Row],[Date]]&lt;$AH$3,"Edge","Elite Combo"))</f>
        <v/>
      </c>
      <c r="AI2379" s="218">
        <f>Table1[[#This Row],[Time]]</f>
        <v>0.62847222222222221</v>
      </c>
      <c r="AJ2379" s="219" t="str">
        <f>Table1[[#This Row],[Track]]</f>
        <v>Caulfield</v>
      </c>
      <c r="AK2379" s="216">
        <f>Table1[[#This Row],[Race ]]</f>
        <v>6</v>
      </c>
      <c r="AL2379" s="219">
        <f>Table1[[#This Row],[TAB]]</f>
        <v>4</v>
      </c>
      <c r="AM2379" s="219" t="str">
        <f>Table1[[#This Row],[Selection]]</f>
        <v>Rey Magnerio</v>
      </c>
      <c r="AN2379" s="220" t="str">
        <f>Table1[[#This Row],[Sources]]</f>
        <v/>
      </c>
      <c r="AO2379" s="219" t="str">
        <f>Table1[[#This Row],[Scale Bet]]</f>
        <v/>
      </c>
    </row>
    <row r="2380" spans="5:41" ht="16.5" customHeight="1" x14ac:dyDescent="0.25">
      <c r="E2380" s="185">
        <v>45696</v>
      </c>
      <c r="F2380" s="35">
        <v>0.62847222222222221</v>
      </c>
      <c r="G2380" s="36" t="s">
        <v>201</v>
      </c>
      <c r="H2380" s="36">
        <v>6</v>
      </c>
      <c r="I2380" s="36">
        <v>4</v>
      </c>
      <c r="J2380" s="36" t="s">
        <v>204</v>
      </c>
      <c r="K2380" s="36" t="s">
        <v>13</v>
      </c>
      <c r="L2380" s="165">
        <v>20</v>
      </c>
      <c r="M2380" s="134" t="str">
        <f t="shared" si="481"/>
        <v/>
      </c>
      <c r="N2380" s="36" t="str">
        <f t="shared" si="482"/>
        <v/>
      </c>
      <c r="O2380" s="135" t="str">
        <f t="shared" si="483"/>
        <v/>
      </c>
      <c r="P2380" s="186" t="str">
        <f t="shared" si="484"/>
        <v>OK</v>
      </c>
      <c r="Q2380" s="187" t="str">
        <f t="shared" si="485"/>
        <v/>
      </c>
      <c r="R2380" s="150">
        <v>4.5999999999999996</v>
      </c>
      <c r="S2380" s="187" t="str">
        <f t="shared" si="486"/>
        <v/>
      </c>
      <c r="T2380" s="136" t="str">
        <f t="shared" si="487"/>
        <v>Rey Magnerio</v>
      </c>
      <c r="U2380" s="137" t="str">
        <f>IF(P2380="","",IF(N2380=1,"",IF(Q2380="","",IF(Q2380&lt;=100,100,IF(Table1[[#This Row],[Day]]="Wed",100,200)))))</f>
        <v/>
      </c>
      <c r="V2380" s="137" t="str">
        <f t="shared" si="488"/>
        <v/>
      </c>
      <c r="W2380" s="137" t="str">
        <f t="shared" si="489"/>
        <v/>
      </c>
      <c r="X2380" s="133">
        <f>100</f>
        <v>100</v>
      </c>
      <c r="Y2380" s="133">
        <f t="shared" si="490"/>
        <v>459.99999999999994</v>
      </c>
      <c r="Z2380" s="133">
        <f t="shared" si="491"/>
        <v>359.99999999999994</v>
      </c>
      <c r="AA2380" s="134" t="str">
        <f>TEXT(Table1[[#This Row],[Date]],"DDD")</f>
        <v>Sat</v>
      </c>
      <c r="AB2380" s="133" t="str">
        <f>IF(OR(G2380="Doomben",G2380="Eagle Farm"),"Q",IF(AND(Q2380&gt;1,Q2380&lt;55,Table1[[#This Row],[Source]]="Nat"),"Nat OK",IF(AND(Table1[[#This Row],[Source]]&lt;&gt;"Nat",Q2380&lt;55),"Poor &lt;55",IF(OR(G2380="Randwick",G2380="Flemington",G2380="Caulfield",G2380="Sandown Lake",G2380="Sandown Hill"),"Best","ave"))))</f>
        <v>Best</v>
      </c>
      <c r="AC2380" s="133" t="str">
        <f>IF(Q2380="","",IF(AB2380="Poor &lt;55",$AC$2*0.2%,IF(AND(AB2380="Q",AA2380&lt;&gt;"Wed"),$AC$2*0.4%,IF(AND(AB2380="Q",AA2380="Wed"),$AC$2*0.5%,IF(AND(AB2380="Ave",U2380=100),$AC$2*0.5%,IF(AND(AB2380="ave",U2380="",N2380=1,AG2380="Bush"),$AC$2*1%,IF(AND(AB2380="ave",U2380="",Q2380&gt;100),$AC$2*1.3%,IF(AND(AB2380="ave",U2380=""),$AC$2*1.2%,IF(AND(AB2380="Ave",U2380=200),$AC$2*1%,IF(AND(AB2380="Best",U2380=200),$AC$2*1.5%,IF(AND(AB2380="Best",U2380="",K2380&lt;&gt;"Pro Syd"),$AC$2*0.5%,IF(AND(AB2380="Best",U2380=""),$AC$2*1%,IF(AND(AB2380="Best",U2380=100,Table1[[#This Row],[State]]="NSW"),$AC$2*0.4%,IF(AND(AB2380="Best",U2380=100),$AC$2*1%,IF(Table1[[#This Row],[Adj]]="Nat OK",$AC$2*0.5%,"xxx")))))))))))))))</f>
        <v/>
      </c>
      <c r="AD2380" s="133" t="str">
        <f t="shared" si="492"/>
        <v/>
      </c>
      <c r="AE2380" s="133" t="str">
        <f t="shared" si="493"/>
        <v/>
      </c>
      <c r="AF2380" s="133" t="str">
        <f>VLOOKUP(Table1[[#This Row],[Track]],$F$2672:$H$2715,2,FALSE)</f>
        <v>Vic</v>
      </c>
      <c r="AG2380" s="133" t="str">
        <f>VLOOKUP(Table1[[#This Row],[Track]],$F$2672:$H$2715,3,FALSE)</f>
        <v>-</v>
      </c>
      <c r="AH2380" s="133" t="str">
        <f>IF(Table1[[#This Row],[Date]]&lt;$AH$2,"",IF(Table1[[#This Row],[Date]]&lt;$AH$3,"Edge","Elite Combo"))</f>
        <v/>
      </c>
      <c r="AI2380" s="218">
        <f>Table1[[#This Row],[Time]]</f>
        <v>0.62847222222222221</v>
      </c>
      <c r="AJ2380" s="219" t="str">
        <f>Table1[[#This Row],[Track]]</f>
        <v>Caulfield</v>
      </c>
      <c r="AK2380" s="216">
        <f>Table1[[#This Row],[Race ]]</f>
        <v>6</v>
      </c>
      <c r="AL2380" s="219">
        <f>Table1[[#This Row],[TAB]]</f>
        <v>4</v>
      </c>
      <c r="AM2380" s="219" t="str">
        <f>Table1[[#This Row],[Selection]]</f>
        <v>Rey Magnerio</v>
      </c>
      <c r="AN2380" s="220" t="str">
        <f>Table1[[#This Row],[Sources]]</f>
        <v/>
      </c>
      <c r="AO2380" s="219" t="str">
        <f>Table1[[#This Row],[Scale Bet]]</f>
        <v/>
      </c>
    </row>
    <row r="2381" spans="5:41" ht="16.5" customHeight="1" x14ac:dyDescent="0.25">
      <c r="E2381" s="185">
        <v>45696</v>
      </c>
      <c r="F2381" s="35">
        <v>0.62847222222222221</v>
      </c>
      <c r="G2381" s="36" t="s">
        <v>201</v>
      </c>
      <c r="H2381" s="36">
        <v>6</v>
      </c>
      <c r="I2381" s="36">
        <v>4</v>
      </c>
      <c r="J2381" s="36" t="s">
        <v>204</v>
      </c>
      <c r="K2381" s="36" t="s">
        <v>18</v>
      </c>
      <c r="L2381" s="165">
        <v>13</v>
      </c>
      <c r="M2381" s="134" t="str">
        <f t="shared" si="481"/>
        <v/>
      </c>
      <c r="N2381" s="36" t="str">
        <f t="shared" si="482"/>
        <v/>
      </c>
      <c r="O2381" s="135" t="str">
        <f t="shared" si="483"/>
        <v/>
      </c>
      <c r="P2381" s="186" t="str">
        <f t="shared" si="484"/>
        <v>OK</v>
      </c>
      <c r="Q2381" s="187" t="str">
        <f t="shared" si="485"/>
        <v/>
      </c>
      <c r="R2381" s="150">
        <v>4.5999999999999996</v>
      </c>
      <c r="S2381" s="187" t="str">
        <f t="shared" si="486"/>
        <v/>
      </c>
      <c r="T2381" s="136" t="str">
        <f t="shared" si="487"/>
        <v>Rey Magnerio</v>
      </c>
      <c r="U2381" s="137" t="str">
        <f>IF(P2381="","",IF(N2381=1,"",IF(Q2381="","",IF(Q2381&lt;=100,100,IF(Table1[[#This Row],[Day]]="Wed",100,200)))))</f>
        <v/>
      </c>
      <c r="V2381" s="137" t="str">
        <f t="shared" si="488"/>
        <v/>
      </c>
      <c r="W2381" s="137" t="str">
        <f t="shared" si="489"/>
        <v/>
      </c>
      <c r="X2381" s="133">
        <f>100</f>
        <v>100</v>
      </c>
      <c r="Y2381" s="133">
        <f t="shared" si="490"/>
        <v>459.99999999999994</v>
      </c>
      <c r="Z2381" s="133">
        <f t="shared" si="491"/>
        <v>359.99999999999994</v>
      </c>
      <c r="AA2381" s="134" t="str">
        <f>TEXT(Table1[[#This Row],[Date]],"DDD")</f>
        <v>Sat</v>
      </c>
      <c r="AB2381" s="133" t="str">
        <f>IF(OR(G2381="Doomben",G2381="Eagle Farm"),"Q",IF(AND(Q2381&gt;1,Q2381&lt;55,Table1[[#This Row],[Source]]="Nat"),"Nat OK",IF(AND(Table1[[#This Row],[Source]]&lt;&gt;"Nat",Q2381&lt;55),"Poor &lt;55",IF(OR(G2381="Randwick",G2381="Flemington",G2381="Caulfield",G2381="Sandown Lake",G2381="Sandown Hill"),"Best","ave"))))</f>
        <v>Best</v>
      </c>
      <c r="AC2381" s="133" t="str">
        <f>IF(Q2381="","",IF(AB2381="Poor &lt;55",$AC$2*0.2%,IF(AND(AB2381="Q",AA2381&lt;&gt;"Wed"),$AC$2*0.4%,IF(AND(AB2381="Q",AA2381="Wed"),$AC$2*0.5%,IF(AND(AB2381="Ave",U2381=100),$AC$2*0.5%,IF(AND(AB2381="ave",U2381="",N2381=1,AG2381="Bush"),$AC$2*1%,IF(AND(AB2381="ave",U2381="",Q2381&gt;100),$AC$2*1.3%,IF(AND(AB2381="ave",U2381=""),$AC$2*1.2%,IF(AND(AB2381="Ave",U2381=200),$AC$2*1%,IF(AND(AB2381="Best",U2381=200),$AC$2*1.5%,IF(AND(AB2381="Best",U2381="",K2381&lt;&gt;"Pro Syd"),$AC$2*0.5%,IF(AND(AB2381="Best",U2381=""),$AC$2*1%,IF(AND(AB2381="Best",U2381=100,Table1[[#This Row],[State]]="NSW"),$AC$2*0.4%,IF(AND(AB2381="Best",U2381=100),$AC$2*1%,IF(Table1[[#This Row],[Adj]]="Nat OK",$AC$2*0.5%,"xxx")))))))))))))))</f>
        <v/>
      </c>
      <c r="AD2381" s="133" t="str">
        <f t="shared" si="492"/>
        <v/>
      </c>
      <c r="AE2381" s="133" t="str">
        <f t="shared" si="493"/>
        <v/>
      </c>
      <c r="AF2381" s="133" t="str">
        <f>VLOOKUP(Table1[[#This Row],[Track]],$F$2672:$H$2715,2,FALSE)</f>
        <v>Vic</v>
      </c>
      <c r="AG2381" s="133" t="str">
        <f>VLOOKUP(Table1[[#This Row],[Track]],$F$2672:$H$2715,3,FALSE)</f>
        <v>-</v>
      </c>
      <c r="AH2381" s="133" t="str">
        <f>IF(Table1[[#This Row],[Date]]&lt;$AH$2,"",IF(Table1[[#This Row],[Date]]&lt;$AH$3,"Edge","Elite Combo"))</f>
        <v/>
      </c>
      <c r="AI2381" s="218">
        <f>Table1[[#This Row],[Time]]</f>
        <v>0.62847222222222221</v>
      </c>
      <c r="AJ2381" s="219" t="str">
        <f>Table1[[#This Row],[Track]]</f>
        <v>Caulfield</v>
      </c>
      <c r="AK2381" s="216">
        <f>Table1[[#This Row],[Race ]]</f>
        <v>6</v>
      </c>
      <c r="AL2381" s="219">
        <f>Table1[[#This Row],[TAB]]</f>
        <v>4</v>
      </c>
      <c r="AM2381" s="219" t="str">
        <f>Table1[[#This Row],[Selection]]</f>
        <v>Rey Magnerio</v>
      </c>
      <c r="AN2381" s="220" t="str">
        <f>Table1[[#This Row],[Sources]]</f>
        <v/>
      </c>
      <c r="AO2381" s="219" t="str">
        <f>Table1[[#This Row],[Scale Bet]]</f>
        <v/>
      </c>
    </row>
    <row r="2382" spans="5:41" ht="16.5" customHeight="1" x14ac:dyDescent="0.25">
      <c r="E2382" s="185">
        <v>45696</v>
      </c>
      <c r="F2382" s="35">
        <v>0.65277777777777779</v>
      </c>
      <c r="G2382" s="36" t="s">
        <v>201</v>
      </c>
      <c r="H2382" s="36">
        <v>7</v>
      </c>
      <c r="I2382" s="36">
        <v>2</v>
      </c>
      <c r="J2382" s="36" t="s">
        <v>562</v>
      </c>
      <c r="K2382" s="36" t="s">
        <v>1</v>
      </c>
      <c r="L2382" s="165">
        <v>10</v>
      </c>
      <c r="M2382" s="134">
        <f t="shared" si="481"/>
        <v>23</v>
      </c>
      <c r="N2382" s="36">
        <f t="shared" si="482"/>
        <v>2</v>
      </c>
      <c r="O2382" s="135" t="str">
        <f t="shared" si="483"/>
        <v>E4-10/Nat-13</v>
      </c>
      <c r="P2382" s="186" t="str">
        <f t="shared" si="484"/>
        <v>OK</v>
      </c>
      <c r="Q2382" s="187">
        <f t="shared" si="485"/>
        <v>92</v>
      </c>
      <c r="R2382" s="150">
        <v>3</v>
      </c>
      <c r="S2382" s="187">
        <f t="shared" si="486"/>
        <v>276</v>
      </c>
      <c r="T2382" s="136" t="str">
        <f t="shared" si="487"/>
        <v>Angel Capital</v>
      </c>
      <c r="U2382" s="137">
        <f>IF(P2382="","",IF(N2382=1,"",IF(Q2382="","",IF(Q2382&lt;=100,100,IF(Table1[[#This Row],[Day]]="Wed",100,200)))))</f>
        <v>100</v>
      </c>
      <c r="V2382" s="137">
        <f t="shared" si="488"/>
        <v>300</v>
      </c>
      <c r="W2382" s="137">
        <f t="shared" si="489"/>
        <v>200</v>
      </c>
      <c r="X2382" s="133">
        <f>100</f>
        <v>100</v>
      </c>
      <c r="Y2382" s="133">
        <f t="shared" si="490"/>
        <v>300</v>
      </c>
      <c r="Z2382" s="133">
        <f t="shared" si="491"/>
        <v>200</v>
      </c>
      <c r="AA2382" s="134" t="str">
        <f>TEXT(Table1[[#This Row],[Date]],"DDD")</f>
        <v>Sat</v>
      </c>
      <c r="AB2382" s="133" t="str">
        <f>IF(OR(G2382="Doomben",G2382="Eagle Farm"),"Q",IF(AND(Q2382&gt;1,Q2382&lt;55,Table1[[#This Row],[Source]]="Nat"),"Nat OK",IF(AND(Table1[[#This Row],[Source]]&lt;&gt;"Nat",Q2382&lt;55),"Poor &lt;55",IF(OR(G2382="Randwick",G2382="Flemington",G2382="Caulfield",G2382="Sandown Lake",G2382="Sandown Hill"),"Best","ave"))))</f>
        <v>Best</v>
      </c>
      <c r="AC2382" s="133">
        <f>IF(Q2382="","",IF(AB2382="Poor &lt;55",$AC$2*0.2%,IF(AND(AB2382="Q",AA2382&lt;&gt;"Wed"),$AC$2*0.4%,IF(AND(AB2382="Q",AA2382="Wed"),$AC$2*0.5%,IF(AND(AB2382="Ave",U2382=100),$AC$2*0.5%,IF(AND(AB2382="ave",U2382="",N2382=1,AG2382="Bush"),$AC$2*1%,IF(AND(AB2382="ave",U2382="",Q2382&gt;100),$AC$2*1.3%,IF(AND(AB2382="ave",U2382=""),$AC$2*1.2%,IF(AND(AB2382="Ave",U2382=200),$AC$2*1%,IF(AND(AB2382="Best",U2382=200),$AC$2*1.5%,IF(AND(AB2382="Best",U2382="",K2382&lt;&gt;"Pro Syd"),$AC$2*0.5%,IF(AND(AB2382="Best",U2382=""),$AC$2*1%,IF(AND(AB2382="Best",U2382=100,Table1[[#This Row],[State]]="NSW"),$AC$2*0.4%,IF(AND(AB2382="Best",U2382=100),$AC$2*1%,IF(Table1[[#This Row],[Adj]]="Nat OK",$AC$2*0.5%,"xxx")))))))))))))))</f>
        <v>100</v>
      </c>
      <c r="AD2382" s="133">
        <f t="shared" si="492"/>
        <v>300</v>
      </c>
      <c r="AE2382" s="133">
        <f t="shared" si="493"/>
        <v>200</v>
      </c>
      <c r="AF2382" s="133" t="str">
        <f>VLOOKUP(Table1[[#This Row],[Track]],$F$2672:$H$2715,2,FALSE)</f>
        <v>Vic</v>
      </c>
      <c r="AG2382" s="133" t="str">
        <f>VLOOKUP(Table1[[#This Row],[Track]],$F$2672:$H$2715,3,FALSE)</f>
        <v>-</v>
      </c>
      <c r="AH2382" s="133" t="str">
        <f>IF(Table1[[#This Row],[Date]]&lt;$AH$2,"",IF(Table1[[#This Row],[Date]]&lt;$AH$3,"Edge","Elite Combo"))</f>
        <v/>
      </c>
      <c r="AI2382" s="218">
        <f>Table1[[#This Row],[Time]]</f>
        <v>0.65277777777777779</v>
      </c>
      <c r="AJ2382" s="219" t="str">
        <f>Table1[[#This Row],[Track]]</f>
        <v>Caulfield</v>
      </c>
      <c r="AK2382" s="216">
        <f>Table1[[#This Row],[Race ]]</f>
        <v>7</v>
      </c>
      <c r="AL2382" s="219">
        <f>Table1[[#This Row],[TAB]]</f>
        <v>2</v>
      </c>
      <c r="AM2382" s="219" t="str">
        <f>Table1[[#This Row],[Selection]]</f>
        <v>Angel Capital</v>
      </c>
      <c r="AN2382" s="220" t="str">
        <f>Table1[[#This Row],[Sources]]</f>
        <v>E4-10/Nat-13</v>
      </c>
      <c r="AO2382" s="219">
        <f>Table1[[#This Row],[Scale Bet]]</f>
        <v>100</v>
      </c>
    </row>
    <row r="2383" spans="5:41" ht="16.5" customHeight="1" x14ac:dyDescent="0.25">
      <c r="E2383" s="185">
        <v>45696</v>
      </c>
      <c r="F2383" s="35">
        <v>0.65277777777777779</v>
      </c>
      <c r="G2383" s="36" t="s">
        <v>201</v>
      </c>
      <c r="H2383" s="36">
        <v>7</v>
      </c>
      <c r="I2383" s="36">
        <v>2</v>
      </c>
      <c r="J2383" s="36" t="s">
        <v>562</v>
      </c>
      <c r="K2383" s="36" t="s">
        <v>13</v>
      </c>
      <c r="L2383" s="165">
        <v>13</v>
      </c>
      <c r="M2383" s="134" t="str">
        <f t="shared" si="481"/>
        <v/>
      </c>
      <c r="N2383" s="36" t="str">
        <f t="shared" si="482"/>
        <v/>
      </c>
      <c r="O2383" s="135" t="str">
        <f t="shared" si="483"/>
        <v/>
      </c>
      <c r="P2383" s="186" t="str">
        <f t="shared" si="484"/>
        <v>OK</v>
      </c>
      <c r="Q2383" s="187" t="str">
        <f t="shared" si="485"/>
        <v/>
      </c>
      <c r="R2383" s="150">
        <v>3</v>
      </c>
      <c r="S2383" s="187" t="str">
        <f t="shared" si="486"/>
        <v/>
      </c>
      <c r="T2383" s="136" t="str">
        <f t="shared" si="487"/>
        <v>Angel Capital</v>
      </c>
      <c r="U2383" s="137" t="str">
        <f>IF(P2383="","",IF(N2383=1,"",IF(Q2383="","",IF(Q2383&lt;=100,100,IF(Table1[[#This Row],[Day]]="Wed",100,200)))))</f>
        <v/>
      </c>
      <c r="V2383" s="137" t="str">
        <f t="shared" si="488"/>
        <v/>
      </c>
      <c r="W2383" s="137" t="str">
        <f t="shared" si="489"/>
        <v/>
      </c>
      <c r="X2383" s="133">
        <f>100</f>
        <v>100</v>
      </c>
      <c r="Y2383" s="133">
        <f t="shared" si="490"/>
        <v>300</v>
      </c>
      <c r="Z2383" s="133">
        <f t="shared" si="491"/>
        <v>200</v>
      </c>
      <c r="AA2383" s="134" t="str">
        <f>TEXT(Table1[[#This Row],[Date]],"DDD")</f>
        <v>Sat</v>
      </c>
      <c r="AB2383" s="133" t="str">
        <f>IF(OR(G2383="Doomben",G2383="Eagle Farm"),"Q",IF(AND(Q2383&gt;1,Q2383&lt;55,Table1[[#This Row],[Source]]="Nat"),"Nat OK",IF(AND(Table1[[#This Row],[Source]]&lt;&gt;"Nat",Q2383&lt;55),"Poor &lt;55",IF(OR(G2383="Randwick",G2383="Flemington",G2383="Caulfield",G2383="Sandown Lake",G2383="Sandown Hill"),"Best","ave"))))</f>
        <v>Best</v>
      </c>
      <c r="AC2383" s="133" t="str">
        <f>IF(Q2383="","",IF(AB2383="Poor &lt;55",$AC$2*0.2%,IF(AND(AB2383="Q",AA2383&lt;&gt;"Wed"),$AC$2*0.4%,IF(AND(AB2383="Q",AA2383="Wed"),$AC$2*0.5%,IF(AND(AB2383="Ave",U2383=100),$AC$2*0.5%,IF(AND(AB2383="ave",U2383="",N2383=1,AG2383="Bush"),$AC$2*1%,IF(AND(AB2383="ave",U2383="",Q2383&gt;100),$AC$2*1.3%,IF(AND(AB2383="ave",U2383=""),$AC$2*1.2%,IF(AND(AB2383="Ave",U2383=200),$AC$2*1%,IF(AND(AB2383="Best",U2383=200),$AC$2*1.5%,IF(AND(AB2383="Best",U2383="",K2383&lt;&gt;"Pro Syd"),$AC$2*0.5%,IF(AND(AB2383="Best",U2383=""),$AC$2*1%,IF(AND(AB2383="Best",U2383=100,Table1[[#This Row],[State]]="NSW"),$AC$2*0.4%,IF(AND(AB2383="Best",U2383=100),$AC$2*1%,IF(Table1[[#This Row],[Adj]]="Nat OK",$AC$2*0.5%,"xxx")))))))))))))))</f>
        <v/>
      </c>
      <c r="AD2383" s="133" t="str">
        <f t="shared" si="492"/>
        <v/>
      </c>
      <c r="AE2383" s="133" t="str">
        <f t="shared" si="493"/>
        <v/>
      </c>
      <c r="AF2383" s="133" t="str">
        <f>VLOOKUP(Table1[[#This Row],[Track]],$F$2672:$H$2715,2,FALSE)</f>
        <v>Vic</v>
      </c>
      <c r="AG2383" s="133" t="str">
        <f>VLOOKUP(Table1[[#This Row],[Track]],$F$2672:$H$2715,3,FALSE)</f>
        <v>-</v>
      </c>
      <c r="AH2383" s="133" t="str">
        <f>IF(Table1[[#This Row],[Date]]&lt;$AH$2,"",IF(Table1[[#This Row],[Date]]&lt;$AH$3,"Edge","Elite Combo"))</f>
        <v/>
      </c>
      <c r="AI2383" s="218">
        <f>Table1[[#This Row],[Time]]</f>
        <v>0.65277777777777779</v>
      </c>
      <c r="AJ2383" s="219" t="str">
        <f>Table1[[#This Row],[Track]]</f>
        <v>Caulfield</v>
      </c>
      <c r="AK2383" s="216">
        <f>Table1[[#This Row],[Race ]]</f>
        <v>7</v>
      </c>
      <c r="AL2383" s="219">
        <f>Table1[[#This Row],[TAB]]</f>
        <v>2</v>
      </c>
      <c r="AM2383" s="219" t="str">
        <f>Table1[[#This Row],[Selection]]</f>
        <v>Angel Capital</v>
      </c>
      <c r="AN2383" s="220" t="str">
        <f>Table1[[#This Row],[Sources]]</f>
        <v/>
      </c>
      <c r="AO2383" s="219" t="str">
        <f>Table1[[#This Row],[Scale Bet]]</f>
        <v/>
      </c>
    </row>
    <row r="2384" spans="5:41" ht="16.5" customHeight="1" x14ac:dyDescent="0.25">
      <c r="E2384" s="185">
        <v>45696</v>
      </c>
      <c r="F2384" s="35">
        <v>0.67708333333333337</v>
      </c>
      <c r="G2384" s="36" t="s">
        <v>201</v>
      </c>
      <c r="H2384" s="36">
        <v>8</v>
      </c>
      <c r="I2384" s="36">
        <v>4</v>
      </c>
      <c r="J2384" s="36" t="s">
        <v>175</v>
      </c>
      <c r="K2384" s="36" t="s">
        <v>13</v>
      </c>
      <c r="L2384" s="165">
        <v>13</v>
      </c>
      <c r="M2384" s="134">
        <f t="shared" si="481"/>
        <v>13</v>
      </c>
      <c r="N2384" s="36">
        <f t="shared" si="482"/>
        <v>1</v>
      </c>
      <c r="O2384" s="135" t="str">
        <f t="shared" si="483"/>
        <v>Nat-13</v>
      </c>
      <c r="P2384" s="186" t="str">
        <f t="shared" si="484"/>
        <v>OK</v>
      </c>
      <c r="Q2384" s="187">
        <f t="shared" si="485"/>
        <v>52</v>
      </c>
      <c r="R2384" s="150"/>
      <c r="S2384" s="187" t="str">
        <f t="shared" si="486"/>
        <v/>
      </c>
      <c r="T2384" s="136" t="str">
        <f t="shared" si="487"/>
        <v>Chorlton Lane</v>
      </c>
      <c r="U2384" s="137" t="str">
        <f>IF(P2384="","",IF(N2384=1,"",IF(Q2384="","",IF(Q2384&lt;=100,100,IF(Table1[[#This Row],[Day]]="Wed",100,200)))))</f>
        <v/>
      </c>
      <c r="V2384" s="137" t="str">
        <f t="shared" si="488"/>
        <v/>
      </c>
      <c r="W2384" s="137" t="str">
        <f t="shared" si="489"/>
        <v/>
      </c>
      <c r="X2384" s="133">
        <f>100</f>
        <v>100</v>
      </c>
      <c r="Y2384" s="133" t="str">
        <f t="shared" si="490"/>
        <v/>
      </c>
      <c r="Z2384" s="133">
        <f t="shared" si="491"/>
        <v>-100</v>
      </c>
      <c r="AA2384" s="134" t="str">
        <f>TEXT(Table1[[#This Row],[Date]],"DDD")</f>
        <v>Sat</v>
      </c>
      <c r="AB2384" s="133" t="str">
        <f>IF(OR(G2384="Doomben",G2384="Eagle Farm"),"Q",IF(AND(Q2384&gt;1,Q2384&lt;55,Table1[[#This Row],[Source]]="Nat"),"Nat OK",IF(AND(Table1[[#This Row],[Source]]&lt;&gt;"Nat",Q2384&lt;55),"Poor &lt;55",IF(OR(G2384="Randwick",G2384="Flemington",G2384="Caulfield",G2384="Sandown Lake",G2384="Sandown Hill"),"Best","ave"))))</f>
        <v>Nat OK</v>
      </c>
      <c r="AC2384" s="133">
        <f>IF(Q2384="","",IF(AB2384="Poor &lt;55",$AC$2*0.2%,IF(AND(AB2384="Q",AA2384&lt;&gt;"Wed"),$AC$2*0.4%,IF(AND(AB2384="Q",AA2384="Wed"),$AC$2*0.5%,IF(AND(AB2384="Ave",U2384=100),$AC$2*0.5%,IF(AND(AB2384="ave",U2384="",N2384=1,AG2384="Bush"),$AC$2*1%,IF(AND(AB2384="ave",U2384="",Q2384&gt;100),$AC$2*1.3%,IF(AND(AB2384="ave",U2384=""),$AC$2*1.2%,IF(AND(AB2384="Ave",U2384=200),$AC$2*1%,IF(AND(AB2384="Best",U2384=200),$AC$2*1.5%,IF(AND(AB2384="Best",U2384="",K2384&lt;&gt;"Pro Syd"),$AC$2*0.5%,IF(AND(AB2384="Best",U2384=""),$AC$2*1%,IF(AND(AB2384="Best",U2384=100,Table1[[#This Row],[State]]="NSW"),$AC$2*0.4%,IF(AND(AB2384="Best",U2384=100),$AC$2*1%,IF(Table1[[#This Row],[Adj]]="Nat OK",$AC$2*0.5%,"xxx")))))))))))))))</f>
        <v>50</v>
      </c>
      <c r="AD2384" s="133" t="str">
        <f t="shared" si="492"/>
        <v/>
      </c>
      <c r="AE2384" s="133">
        <f t="shared" si="493"/>
        <v>-50</v>
      </c>
      <c r="AF2384" s="133" t="str">
        <f>VLOOKUP(Table1[[#This Row],[Track]],$F$2672:$H$2715,2,FALSE)</f>
        <v>Vic</v>
      </c>
      <c r="AG2384" s="133" t="str">
        <f>VLOOKUP(Table1[[#This Row],[Track]],$F$2672:$H$2715,3,FALSE)</f>
        <v>-</v>
      </c>
      <c r="AH2384" s="133" t="str">
        <f>IF(Table1[[#This Row],[Date]]&lt;$AH$2,"",IF(Table1[[#This Row],[Date]]&lt;$AH$3,"Edge","Elite Combo"))</f>
        <v/>
      </c>
      <c r="AI2384" s="218">
        <f>Table1[[#This Row],[Time]]</f>
        <v>0.67708333333333337</v>
      </c>
      <c r="AJ2384" s="219" t="str">
        <f>Table1[[#This Row],[Track]]</f>
        <v>Caulfield</v>
      </c>
      <c r="AK2384" s="216">
        <f>Table1[[#This Row],[Race ]]</f>
        <v>8</v>
      </c>
      <c r="AL2384" s="219">
        <f>Table1[[#This Row],[TAB]]</f>
        <v>4</v>
      </c>
      <c r="AM2384" s="219" t="str">
        <f>Table1[[#This Row],[Selection]]</f>
        <v>Chorlton Lane</v>
      </c>
      <c r="AN2384" s="220" t="str">
        <f>Table1[[#This Row],[Sources]]</f>
        <v>Nat-13</v>
      </c>
      <c r="AO2384" s="219">
        <f>Table1[[#This Row],[Scale Bet]]</f>
        <v>50</v>
      </c>
    </row>
    <row r="2385" spans="5:41" ht="16.5" customHeight="1" x14ac:dyDescent="0.25">
      <c r="E2385" s="185">
        <v>45696</v>
      </c>
      <c r="F2385" s="35">
        <v>0.67708333333333337</v>
      </c>
      <c r="G2385" s="36" t="s">
        <v>201</v>
      </c>
      <c r="H2385" s="36">
        <v>8</v>
      </c>
      <c r="I2385" s="36">
        <v>11</v>
      </c>
      <c r="J2385" s="36" t="s">
        <v>200</v>
      </c>
      <c r="K2385" s="36" t="s">
        <v>1</v>
      </c>
      <c r="L2385" s="165">
        <v>12</v>
      </c>
      <c r="M2385" s="134">
        <f t="shared" si="481"/>
        <v>38</v>
      </c>
      <c r="N2385" s="36">
        <f t="shared" si="482"/>
        <v>3</v>
      </c>
      <c r="O2385" s="135" t="str">
        <f t="shared" si="483"/>
        <v>E4-12/Edge-13/Pro Mel-13</v>
      </c>
      <c r="P2385" s="186" t="str">
        <f t="shared" si="484"/>
        <v>OK</v>
      </c>
      <c r="Q2385" s="187">
        <f t="shared" si="485"/>
        <v>152</v>
      </c>
      <c r="R2385" s="150"/>
      <c r="S2385" s="187" t="str">
        <f t="shared" si="486"/>
        <v/>
      </c>
      <c r="T2385" s="136" t="str">
        <f t="shared" si="487"/>
        <v>Marble Arch</v>
      </c>
      <c r="U2385" s="137">
        <f>IF(P2385="","",IF(N2385=1,"",IF(Q2385="","",IF(Q2385&lt;=100,100,IF(Table1[[#This Row],[Day]]="Wed",100,200)))))</f>
        <v>200</v>
      </c>
      <c r="V2385" s="137" t="str">
        <f t="shared" si="488"/>
        <v/>
      </c>
      <c r="W2385" s="137">
        <f t="shared" si="489"/>
        <v>-200</v>
      </c>
      <c r="X2385" s="133">
        <f>100</f>
        <v>100</v>
      </c>
      <c r="Y2385" s="133" t="str">
        <f t="shared" si="490"/>
        <v/>
      </c>
      <c r="Z2385" s="133">
        <f t="shared" si="491"/>
        <v>-100</v>
      </c>
      <c r="AA2385" s="134" t="str">
        <f>TEXT(Table1[[#This Row],[Date]],"DDD")</f>
        <v>Sat</v>
      </c>
      <c r="AB2385" s="133" t="str">
        <f>IF(OR(G2385="Doomben",G2385="Eagle Farm"),"Q",IF(AND(Q2385&gt;1,Q2385&lt;55,Table1[[#This Row],[Source]]="Nat"),"Nat OK",IF(AND(Table1[[#This Row],[Source]]&lt;&gt;"Nat",Q2385&lt;55),"Poor &lt;55",IF(OR(G2385="Randwick",G2385="Flemington",G2385="Caulfield",G2385="Sandown Lake",G2385="Sandown Hill"),"Best","ave"))))</f>
        <v>Best</v>
      </c>
      <c r="AC2385" s="133">
        <f>IF(Q2385="","",IF(AB2385="Poor &lt;55",$AC$2*0.2%,IF(AND(AB2385="Q",AA2385&lt;&gt;"Wed"),$AC$2*0.4%,IF(AND(AB2385="Q",AA2385="Wed"),$AC$2*0.5%,IF(AND(AB2385="Ave",U2385=100),$AC$2*0.5%,IF(AND(AB2385="ave",U2385="",N2385=1,AG2385="Bush"),$AC$2*1%,IF(AND(AB2385="ave",U2385="",Q2385&gt;100),$AC$2*1.3%,IF(AND(AB2385="ave",U2385=""),$AC$2*1.2%,IF(AND(AB2385="Ave",U2385=200),$AC$2*1%,IF(AND(AB2385="Best",U2385=200),$AC$2*1.5%,IF(AND(AB2385="Best",U2385="",K2385&lt;&gt;"Pro Syd"),$AC$2*0.5%,IF(AND(AB2385="Best",U2385=""),$AC$2*1%,IF(AND(AB2385="Best",U2385=100,Table1[[#This Row],[State]]="NSW"),$AC$2*0.4%,IF(AND(AB2385="Best",U2385=100),$AC$2*1%,IF(Table1[[#This Row],[Adj]]="Nat OK",$AC$2*0.5%,"xxx")))))))))))))))</f>
        <v>150</v>
      </c>
      <c r="AD2385" s="133" t="str">
        <f t="shared" si="492"/>
        <v/>
      </c>
      <c r="AE2385" s="133">
        <f t="shared" si="493"/>
        <v>-150</v>
      </c>
      <c r="AF2385" s="133" t="str">
        <f>VLOOKUP(Table1[[#This Row],[Track]],$F$2672:$H$2715,2,FALSE)</f>
        <v>Vic</v>
      </c>
      <c r="AG2385" s="133" t="str">
        <f>VLOOKUP(Table1[[#This Row],[Track]],$F$2672:$H$2715,3,FALSE)</f>
        <v>-</v>
      </c>
      <c r="AH2385" s="133" t="str">
        <f>IF(Table1[[#This Row],[Date]]&lt;$AH$2,"",IF(Table1[[#This Row],[Date]]&lt;$AH$3,"Edge","Elite Combo"))</f>
        <v/>
      </c>
      <c r="AI2385" s="218">
        <f>Table1[[#This Row],[Time]]</f>
        <v>0.67708333333333337</v>
      </c>
      <c r="AJ2385" s="219" t="str">
        <f>Table1[[#This Row],[Track]]</f>
        <v>Caulfield</v>
      </c>
      <c r="AK2385" s="216">
        <f>Table1[[#This Row],[Race ]]</f>
        <v>8</v>
      </c>
      <c r="AL2385" s="219">
        <f>Table1[[#This Row],[TAB]]</f>
        <v>11</v>
      </c>
      <c r="AM2385" s="219" t="str">
        <f>Table1[[#This Row],[Selection]]</f>
        <v>Marble Arch</v>
      </c>
      <c r="AN2385" s="220" t="str">
        <f>Table1[[#This Row],[Sources]]</f>
        <v>E4-12/Edge-13/Pro Mel-13</v>
      </c>
      <c r="AO2385" s="219">
        <f>Table1[[#This Row],[Scale Bet]]</f>
        <v>150</v>
      </c>
    </row>
    <row r="2386" spans="5:41" ht="16.5" customHeight="1" x14ac:dyDescent="0.25">
      <c r="E2386" s="185">
        <v>45696</v>
      </c>
      <c r="F2386" s="35">
        <v>0.67708333333333337</v>
      </c>
      <c r="G2386" s="36" t="s">
        <v>201</v>
      </c>
      <c r="H2386" s="36">
        <v>8</v>
      </c>
      <c r="I2386" s="36">
        <v>11</v>
      </c>
      <c r="J2386" s="36" t="s">
        <v>200</v>
      </c>
      <c r="K2386" s="36" t="s">
        <v>40</v>
      </c>
      <c r="L2386" s="165">
        <v>13</v>
      </c>
      <c r="M2386" s="134" t="str">
        <f t="shared" si="481"/>
        <v/>
      </c>
      <c r="N2386" s="36" t="str">
        <f t="shared" si="482"/>
        <v/>
      </c>
      <c r="O2386" s="135" t="str">
        <f t="shared" si="483"/>
        <v/>
      </c>
      <c r="P2386" s="186" t="str">
        <f t="shared" si="484"/>
        <v>OK</v>
      </c>
      <c r="Q2386" s="187" t="str">
        <f t="shared" si="485"/>
        <v/>
      </c>
      <c r="R2386" s="150"/>
      <c r="S2386" s="187" t="str">
        <f t="shared" si="486"/>
        <v/>
      </c>
      <c r="T2386" s="136" t="str">
        <f t="shared" si="487"/>
        <v>Marble Arch</v>
      </c>
      <c r="U2386" s="137" t="str">
        <f>IF(P2386="","",IF(N2386=1,"",IF(Q2386="","",IF(Q2386&lt;=100,100,IF(Table1[[#This Row],[Day]]="Wed",100,200)))))</f>
        <v/>
      </c>
      <c r="V2386" s="137" t="str">
        <f t="shared" si="488"/>
        <v/>
      </c>
      <c r="W2386" s="137" t="str">
        <f t="shared" si="489"/>
        <v/>
      </c>
      <c r="X2386" s="133">
        <f>100</f>
        <v>100</v>
      </c>
      <c r="Y2386" s="133" t="str">
        <f t="shared" si="490"/>
        <v/>
      </c>
      <c r="Z2386" s="133">
        <f t="shared" si="491"/>
        <v>-100</v>
      </c>
      <c r="AA2386" s="134" t="str">
        <f>TEXT(Table1[[#This Row],[Date]],"DDD")</f>
        <v>Sat</v>
      </c>
      <c r="AB2386" s="133" t="str">
        <f>IF(OR(G2386="Doomben",G2386="Eagle Farm"),"Q",IF(AND(Q2386&gt;1,Q2386&lt;55,Table1[[#This Row],[Source]]="Nat"),"Nat OK",IF(AND(Table1[[#This Row],[Source]]&lt;&gt;"Nat",Q2386&lt;55),"Poor &lt;55",IF(OR(G2386="Randwick",G2386="Flemington",G2386="Caulfield",G2386="Sandown Lake",G2386="Sandown Hill"),"Best","ave"))))</f>
        <v>Best</v>
      </c>
      <c r="AC2386" s="133" t="str">
        <f>IF(Q2386="","",IF(AB2386="Poor &lt;55",$AC$2*0.2%,IF(AND(AB2386="Q",AA2386&lt;&gt;"Wed"),$AC$2*0.4%,IF(AND(AB2386="Q",AA2386="Wed"),$AC$2*0.5%,IF(AND(AB2386="Ave",U2386=100),$AC$2*0.5%,IF(AND(AB2386="ave",U2386="",N2386=1,AG2386="Bush"),$AC$2*1%,IF(AND(AB2386="ave",U2386="",Q2386&gt;100),$AC$2*1.3%,IF(AND(AB2386="ave",U2386=""),$AC$2*1.2%,IF(AND(AB2386="Ave",U2386=200),$AC$2*1%,IF(AND(AB2386="Best",U2386=200),$AC$2*1.5%,IF(AND(AB2386="Best",U2386="",K2386&lt;&gt;"Pro Syd"),$AC$2*0.5%,IF(AND(AB2386="Best",U2386=""),$AC$2*1%,IF(AND(AB2386="Best",U2386=100,Table1[[#This Row],[State]]="NSW"),$AC$2*0.4%,IF(AND(AB2386="Best",U2386=100),$AC$2*1%,IF(Table1[[#This Row],[Adj]]="Nat OK",$AC$2*0.5%,"xxx")))))))))))))))</f>
        <v/>
      </c>
      <c r="AD2386" s="133" t="str">
        <f t="shared" si="492"/>
        <v/>
      </c>
      <c r="AE2386" s="133" t="str">
        <f t="shared" si="493"/>
        <v/>
      </c>
      <c r="AF2386" s="133" t="str">
        <f>VLOOKUP(Table1[[#This Row],[Track]],$F$2672:$H$2715,2,FALSE)</f>
        <v>Vic</v>
      </c>
      <c r="AG2386" s="133" t="str">
        <f>VLOOKUP(Table1[[#This Row],[Track]],$F$2672:$H$2715,3,FALSE)</f>
        <v>-</v>
      </c>
      <c r="AH2386" s="133" t="str">
        <f>IF(Table1[[#This Row],[Date]]&lt;$AH$2,"",IF(Table1[[#This Row],[Date]]&lt;$AH$3,"Edge","Elite Combo"))</f>
        <v/>
      </c>
      <c r="AI2386" s="218">
        <f>Table1[[#This Row],[Time]]</f>
        <v>0.67708333333333337</v>
      </c>
      <c r="AJ2386" s="219" t="str">
        <f>Table1[[#This Row],[Track]]</f>
        <v>Caulfield</v>
      </c>
      <c r="AK2386" s="216">
        <f>Table1[[#This Row],[Race ]]</f>
        <v>8</v>
      </c>
      <c r="AL2386" s="219">
        <f>Table1[[#This Row],[TAB]]</f>
        <v>11</v>
      </c>
      <c r="AM2386" s="219" t="str">
        <f>Table1[[#This Row],[Selection]]</f>
        <v>Marble Arch</v>
      </c>
      <c r="AN2386" s="220" t="str">
        <f>Table1[[#This Row],[Sources]]</f>
        <v/>
      </c>
      <c r="AO2386" s="219" t="str">
        <f>Table1[[#This Row],[Scale Bet]]</f>
        <v/>
      </c>
    </row>
    <row r="2387" spans="5:41" ht="16.5" customHeight="1" x14ac:dyDescent="0.25">
      <c r="E2387" s="185">
        <v>45696</v>
      </c>
      <c r="F2387" s="35">
        <v>0.67708333333333337</v>
      </c>
      <c r="G2387" s="36" t="s">
        <v>201</v>
      </c>
      <c r="H2387" s="36">
        <v>8</v>
      </c>
      <c r="I2387" s="36">
        <v>11</v>
      </c>
      <c r="J2387" s="36" t="s">
        <v>200</v>
      </c>
      <c r="K2387" s="36" t="s">
        <v>18</v>
      </c>
      <c r="L2387" s="165">
        <v>13</v>
      </c>
      <c r="M2387" s="134" t="str">
        <f t="shared" si="481"/>
        <v/>
      </c>
      <c r="N2387" s="36" t="str">
        <f t="shared" si="482"/>
        <v/>
      </c>
      <c r="O2387" s="135" t="str">
        <f t="shared" si="483"/>
        <v/>
      </c>
      <c r="P2387" s="186" t="str">
        <f t="shared" si="484"/>
        <v>OK</v>
      </c>
      <c r="Q2387" s="187" t="str">
        <f t="shared" si="485"/>
        <v/>
      </c>
      <c r="R2387" s="150"/>
      <c r="S2387" s="187" t="str">
        <f t="shared" si="486"/>
        <v/>
      </c>
      <c r="T2387" s="136" t="str">
        <f t="shared" si="487"/>
        <v>Marble Arch</v>
      </c>
      <c r="U2387" s="137" t="str">
        <f>IF(P2387="","",IF(N2387=1,"",IF(Q2387="","",IF(Q2387&lt;=100,100,IF(Table1[[#This Row],[Day]]="Wed",100,200)))))</f>
        <v/>
      </c>
      <c r="V2387" s="137" t="str">
        <f t="shared" si="488"/>
        <v/>
      </c>
      <c r="W2387" s="137" t="str">
        <f t="shared" si="489"/>
        <v/>
      </c>
      <c r="X2387" s="133">
        <f>100</f>
        <v>100</v>
      </c>
      <c r="Y2387" s="133" t="str">
        <f t="shared" si="490"/>
        <v/>
      </c>
      <c r="Z2387" s="133">
        <f t="shared" si="491"/>
        <v>-100</v>
      </c>
      <c r="AA2387" s="134" t="str">
        <f>TEXT(Table1[[#This Row],[Date]],"DDD")</f>
        <v>Sat</v>
      </c>
      <c r="AB2387" s="133" t="str">
        <f>IF(OR(G2387="Doomben",G2387="Eagle Farm"),"Q",IF(AND(Q2387&gt;1,Q2387&lt;55,Table1[[#This Row],[Source]]="Nat"),"Nat OK",IF(AND(Table1[[#This Row],[Source]]&lt;&gt;"Nat",Q2387&lt;55),"Poor &lt;55",IF(OR(G2387="Randwick",G2387="Flemington",G2387="Caulfield",G2387="Sandown Lake",G2387="Sandown Hill"),"Best","ave"))))</f>
        <v>Best</v>
      </c>
      <c r="AC2387" s="133" t="str">
        <f>IF(Q2387="","",IF(AB2387="Poor &lt;55",$AC$2*0.2%,IF(AND(AB2387="Q",AA2387&lt;&gt;"Wed"),$AC$2*0.4%,IF(AND(AB2387="Q",AA2387="Wed"),$AC$2*0.5%,IF(AND(AB2387="Ave",U2387=100),$AC$2*0.5%,IF(AND(AB2387="ave",U2387="",N2387=1,AG2387="Bush"),$AC$2*1%,IF(AND(AB2387="ave",U2387="",Q2387&gt;100),$AC$2*1.3%,IF(AND(AB2387="ave",U2387=""),$AC$2*1.2%,IF(AND(AB2387="Ave",U2387=200),$AC$2*1%,IF(AND(AB2387="Best",U2387=200),$AC$2*1.5%,IF(AND(AB2387="Best",U2387="",K2387&lt;&gt;"Pro Syd"),$AC$2*0.5%,IF(AND(AB2387="Best",U2387=""),$AC$2*1%,IF(AND(AB2387="Best",U2387=100,Table1[[#This Row],[State]]="NSW"),$AC$2*0.4%,IF(AND(AB2387="Best",U2387=100),$AC$2*1%,IF(Table1[[#This Row],[Adj]]="Nat OK",$AC$2*0.5%,"xxx")))))))))))))))</f>
        <v/>
      </c>
      <c r="AD2387" s="133" t="str">
        <f t="shared" si="492"/>
        <v/>
      </c>
      <c r="AE2387" s="133" t="str">
        <f t="shared" si="493"/>
        <v/>
      </c>
      <c r="AF2387" s="133" t="str">
        <f>VLOOKUP(Table1[[#This Row],[Track]],$F$2672:$H$2715,2,FALSE)</f>
        <v>Vic</v>
      </c>
      <c r="AG2387" s="133" t="str">
        <f>VLOOKUP(Table1[[#This Row],[Track]],$F$2672:$H$2715,3,FALSE)</f>
        <v>-</v>
      </c>
      <c r="AH2387" s="133" t="str">
        <f>IF(Table1[[#This Row],[Date]]&lt;$AH$2,"",IF(Table1[[#This Row],[Date]]&lt;$AH$3,"Edge","Elite Combo"))</f>
        <v/>
      </c>
      <c r="AI2387" s="218">
        <f>Table1[[#This Row],[Time]]</f>
        <v>0.67708333333333337</v>
      </c>
      <c r="AJ2387" s="219" t="str">
        <f>Table1[[#This Row],[Track]]</f>
        <v>Caulfield</v>
      </c>
      <c r="AK2387" s="216">
        <f>Table1[[#This Row],[Race ]]</f>
        <v>8</v>
      </c>
      <c r="AL2387" s="219">
        <f>Table1[[#This Row],[TAB]]</f>
        <v>11</v>
      </c>
      <c r="AM2387" s="219" t="str">
        <f>Table1[[#This Row],[Selection]]</f>
        <v>Marble Arch</v>
      </c>
      <c r="AN2387" s="220" t="str">
        <f>Table1[[#This Row],[Sources]]</f>
        <v/>
      </c>
      <c r="AO2387" s="219" t="str">
        <f>Table1[[#This Row],[Scale Bet]]</f>
        <v/>
      </c>
    </row>
    <row r="2388" spans="5:41" ht="16.5" customHeight="1" x14ac:dyDescent="0.25">
      <c r="E2388" s="185">
        <v>45696</v>
      </c>
      <c r="F2388" s="35">
        <v>0.69097222222222221</v>
      </c>
      <c r="G2388" s="36" t="s">
        <v>22</v>
      </c>
      <c r="H2388" s="36">
        <v>8</v>
      </c>
      <c r="I2388" s="36">
        <v>2</v>
      </c>
      <c r="J2388" s="36" t="s">
        <v>203</v>
      </c>
      <c r="K2388" s="36" t="s">
        <v>1</v>
      </c>
      <c r="L2388" s="165">
        <v>11.000000000000002</v>
      </c>
      <c r="M2388" s="134">
        <f t="shared" si="481"/>
        <v>40</v>
      </c>
      <c r="N2388" s="36">
        <f t="shared" si="482"/>
        <v>3</v>
      </c>
      <c r="O2388" s="135" t="str">
        <f t="shared" si="483"/>
        <v>E4-11/Edge-14/Nat-15</v>
      </c>
      <c r="P2388" s="186" t="str">
        <f t="shared" si="484"/>
        <v>OK</v>
      </c>
      <c r="Q2388" s="187">
        <f t="shared" si="485"/>
        <v>160</v>
      </c>
      <c r="R2388" s="150"/>
      <c r="S2388" s="187" t="str">
        <f t="shared" si="486"/>
        <v/>
      </c>
      <c r="T2388" s="136" t="str">
        <f t="shared" si="487"/>
        <v>Gatsbys</v>
      </c>
      <c r="U2388" s="137">
        <f>IF(P2388="","",IF(N2388=1,"",IF(Q2388="","",IF(Q2388&lt;=100,100,IF(Table1[[#This Row],[Day]]="Wed",100,200)))))</f>
        <v>200</v>
      </c>
      <c r="V2388" s="137" t="str">
        <f t="shared" si="488"/>
        <v/>
      </c>
      <c r="W2388" s="137">
        <f t="shared" si="489"/>
        <v>-200</v>
      </c>
      <c r="X2388" s="133">
        <f>100</f>
        <v>100</v>
      </c>
      <c r="Y2388" s="133" t="str">
        <f t="shared" si="490"/>
        <v/>
      </c>
      <c r="Z2388" s="133">
        <f t="shared" si="491"/>
        <v>-100</v>
      </c>
      <c r="AA2388" s="134" t="str">
        <f>TEXT(Table1[[#This Row],[Date]],"DDD")</f>
        <v>Sat</v>
      </c>
      <c r="AB2388" s="133" t="str">
        <f>IF(OR(G2388="Doomben",G2388="Eagle Farm"),"Q",IF(AND(Q2388&gt;1,Q2388&lt;55,Table1[[#This Row],[Source]]="Nat"),"Nat OK",IF(AND(Table1[[#This Row],[Source]]&lt;&gt;"Nat",Q2388&lt;55),"Poor &lt;55",IF(OR(G2388="Randwick",G2388="Flemington",G2388="Caulfield",G2388="Sandown Lake",G2388="Sandown Hill"),"Best","ave"))))</f>
        <v>Best</v>
      </c>
      <c r="AC2388" s="133">
        <f>IF(Q2388="","",IF(AB2388="Poor &lt;55",$AC$2*0.2%,IF(AND(AB2388="Q",AA2388&lt;&gt;"Wed"),$AC$2*0.4%,IF(AND(AB2388="Q",AA2388="Wed"),$AC$2*0.5%,IF(AND(AB2388="Ave",U2388=100),$AC$2*0.5%,IF(AND(AB2388="ave",U2388="",N2388=1,AG2388="Bush"),$AC$2*1%,IF(AND(AB2388="ave",U2388="",Q2388&gt;100),$AC$2*1.3%,IF(AND(AB2388="ave",U2388=""),$AC$2*1.2%,IF(AND(AB2388="Ave",U2388=200),$AC$2*1%,IF(AND(AB2388="Best",U2388=200),$AC$2*1.5%,IF(AND(AB2388="Best",U2388="",K2388&lt;&gt;"Pro Syd"),$AC$2*0.5%,IF(AND(AB2388="Best",U2388=""),$AC$2*1%,IF(AND(AB2388="Best",U2388=100,Table1[[#This Row],[State]]="NSW"),$AC$2*0.4%,IF(AND(AB2388="Best",U2388=100),$AC$2*1%,IF(Table1[[#This Row],[Adj]]="Nat OK",$AC$2*0.5%,"xxx")))))))))))))))</f>
        <v>150</v>
      </c>
      <c r="AD2388" s="133" t="str">
        <f t="shared" si="492"/>
        <v/>
      </c>
      <c r="AE2388" s="133">
        <f t="shared" si="493"/>
        <v>-150</v>
      </c>
      <c r="AF2388" s="133" t="str">
        <f>VLOOKUP(Table1[[#This Row],[Track]],$F$2672:$H$2715,2,FALSE)</f>
        <v>NSW</v>
      </c>
      <c r="AG2388" s="133" t="str">
        <f>VLOOKUP(Table1[[#This Row],[Track]],$F$2672:$H$2715,3,FALSE)</f>
        <v>-</v>
      </c>
      <c r="AH2388" s="133" t="str">
        <f>IF(Table1[[#This Row],[Date]]&lt;$AH$2,"",IF(Table1[[#This Row],[Date]]&lt;$AH$3,"Edge","Elite Combo"))</f>
        <v/>
      </c>
      <c r="AI2388" s="218">
        <f>Table1[[#This Row],[Time]]</f>
        <v>0.69097222222222221</v>
      </c>
      <c r="AJ2388" s="219" t="str">
        <f>Table1[[#This Row],[Track]]</f>
        <v>Randwick</v>
      </c>
      <c r="AK2388" s="216">
        <f>Table1[[#This Row],[Race ]]</f>
        <v>8</v>
      </c>
      <c r="AL2388" s="219">
        <f>Table1[[#This Row],[TAB]]</f>
        <v>2</v>
      </c>
      <c r="AM2388" s="219" t="str">
        <f>Table1[[#This Row],[Selection]]</f>
        <v>Gatsbys</v>
      </c>
      <c r="AN2388" s="220" t="str">
        <f>Table1[[#This Row],[Sources]]</f>
        <v>E4-11/Edge-14/Nat-15</v>
      </c>
      <c r="AO2388" s="219">
        <f>Table1[[#This Row],[Scale Bet]]</f>
        <v>150</v>
      </c>
    </row>
    <row r="2389" spans="5:41" ht="16.5" customHeight="1" x14ac:dyDescent="0.25">
      <c r="E2389" s="185">
        <v>45696</v>
      </c>
      <c r="F2389" s="35">
        <v>0.69097222222222221</v>
      </c>
      <c r="G2389" s="36" t="s">
        <v>22</v>
      </c>
      <c r="H2389" s="36">
        <v>8</v>
      </c>
      <c r="I2389" s="36">
        <v>2</v>
      </c>
      <c r="J2389" s="36" t="s">
        <v>203</v>
      </c>
      <c r="K2389" s="36" t="s">
        <v>40</v>
      </c>
      <c r="L2389" s="165">
        <v>14</v>
      </c>
      <c r="M2389" s="134" t="str">
        <f t="shared" si="481"/>
        <v/>
      </c>
      <c r="N2389" s="36" t="str">
        <f t="shared" si="482"/>
        <v/>
      </c>
      <c r="O2389" s="135" t="str">
        <f t="shared" si="483"/>
        <v/>
      </c>
      <c r="P2389" s="186" t="str">
        <f t="shared" si="484"/>
        <v>OK</v>
      </c>
      <c r="Q2389" s="187" t="str">
        <f t="shared" si="485"/>
        <v/>
      </c>
      <c r="R2389" s="150"/>
      <c r="S2389" s="187" t="str">
        <f t="shared" si="486"/>
        <v/>
      </c>
      <c r="T2389" s="136" t="str">
        <f t="shared" si="487"/>
        <v>Gatsbys</v>
      </c>
      <c r="U2389" s="137" t="str">
        <f>IF(P2389="","",IF(N2389=1,"",IF(Q2389="","",IF(Q2389&lt;=100,100,IF(Table1[[#This Row],[Day]]="Wed",100,200)))))</f>
        <v/>
      </c>
      <c r="V2389" s="137" t="str">
        <f t="shared" si="488"/>
        <v/>
      </c>
      <c r="W2389" s="137" t="str">
        <f t="shared" si="489"/>
        <v/>
      </c>
      <c r="X2389" s="133">
        <f>100</f>
        <v>100</v>
      </c>
      <c r="Y2389" s="133" t="str">
        <f t="shared" si="490"/>
        <v/>
      </c>
      <c r="Z2389" s="133">
        <f t="shared" si="491"/>
        <v>-100</v>
      </c>
      <c r="AA2389" s="134" t="str">
        <f>TEXT(Table1[[#This Row],[Date]],"DDD")</f>
        <v>Sat</v>
      </c>
      <c r="AB2389" s="133" t="str">
        <f>IF(OR(G2389="Doomben",G2389="Eagle Farm"),"Q",IF(AND(Q2389&gt;1,Q2389&lt;55,Table1[[#This Row],[Source]]="Nat"),"Nat OK",IF(AND(Table1[[#This Row],[Source]]&lt;&gt;"Nat",Q2389&lt;55),"Poor &lt;55",IF(OR(G2389="Randwick",G2389="Flemington",G2389="Caulfield",G2389="Sandown Lake",G2389="Sandown Hill"),"Best","ave"))))</f>
        <v>Best</v>
      </c>
      <c r="AC2389" s="133" t="str">
        <f>IF(Q2389="","",IF(AB2389="Poor &lt;55",$AC$2*0.2%,IF(AND(AB2389="Q",AA2389&lt;&gt;"Wed"),$AC$2*0.4%,IF(AND(AB2389="Q",AA2389="Wed"),$AC$2*0.5%,IF(AND(AB2389="Ave",U2389=100),$AC$2*0.5%,IF(AND(AB2389="ave",U2389="",N2389=1,AG2389="Bush"),$AC$2*1%,IF(AND(AB2389="ave",U2389="",Q2389&gt;100),$AC$2*1.3%,IF(AND(AB2389="ave",U2389=""),$AC$2*1.2%,IF(AND(AB2389="Ave",U2389=200),$AC$2*1%,IF(AND(AB2389="Best",U2389=200),$AC$2*1.5%,IF(AND(AB2389="Best",U2389="",K2389&lt;&gt;"Pro Syd"),$AC$2*0.5%,IF(AND(AB2389="Best",U2389=""),$AC$2*1%,IF(AND(AB2389="Best",U2389=100,Table1[[#This Row],[State]]="NSW"),$AC$2*0.4%,IF(AND(AB2389="Best",U2389=100),$AC$2*1%,IF(Table1[[#This Row],[Adj]]="Nat OK",$AC$2*0.5%,"xxx")))))))))))))))</f>
        <v/>
      </c>
      <c r="AD2389" s="133" t="str">
        <f t="shared" si="492"/>
        <v/>
      </c>
      <c r="AE2389" s="133" t="str">
        <f t="shared" si="493"/>
        <v/>
      </c>
      <c r="AF2389" s="133" t="str">
        <f>VLOOKUP(Table1[[#This Row],[Track]],$F$2672:$H$2715,2,FALSE)</f>
        <v>NSW</v>
      </c>
      <c r="AG2389" s="133" t="str">
        <f>VLOOKUP(Table1[[#This Row],[Track]],$F$2672:$H$2715,3,FALSE)</f>
        <v>-</v>
      </c>
      <c r="AH2389" s="133" t="str">
        <f>IF(Table1[[#This Row],[Date]]&lt;$AH$2,"",IF(Table1[[#This Row],[Date]]&lt;$AH$3,"Edge","Elite Combo"))</f>
        <v/>
      </c>
      <c r="AI2389" s="218">
        <f>Table1[[#This Row],[Time]]</f>
        <v>0.69097222222222221</v>
      </c>
      <c r="AJ2389" s="219" t="str">
        <f>Table1[[#This Row],[Track]]</f>
        <v>Randwick</v>
      </c>
      <c r="AK2389" s="216">
        <f>Table1[[#This Row],[Race ]]</f>
        <v>8</v>
      </c>
      <c r="AL2389" s="219">
        <f>Table1[[#This Row],[TAB]]</f>
        <v>2</v>
      </c>
      <c r="AM2389" s="219" t="str">
        <f>Table1[[#This Row],[Selection]]</f>
        <v>Gatsbys</v>
      </c>
      <c r="AN2389" s="220" t="str">
        <f>Table1[[#This Row],[Sources]]</f>
        <v/>
      </c>
      <c r="AO2389" s="219" t="str">
        <f>Table1[[#This Row],[Scale Bet]]</f>
        <v/>
      </c>
    </row>
    <row r="2390" spans="5:41" ht="16.5" customHeight="1" x14ac:dyDescent="0.25">
      <c r="E2390" s="185">
        <v>45696</v>
      </c>
      <c r="F2390" s="35">
        <v>0.69097222222222221</v>
      </c>
      <c r="G2390" s="36" t="s">
        <v>22</v>
      </c>
      <c r="H2390" s="36">
        <v>8</v>
      </c>
      <c r="I2390" s="36">
        <v>2</v>
      </c>
      <c r="J2390" s="36" t="s">
        <v>203</v>
      </c>
      <c r="K2390" s="36" t="s">
        <v>13</v>
      </c>
      <c r="L2390" s="165">
        <v>15</v>
      </c>
      <c r="M2390" s="134" t="str">
        <f t="shared" si="481"/>
        <v/>
      </c>
      <c r="N2390" s="36" t="str">
        <f t="shared" si="482"/>
        <v/>
      </c>
      <c r="O2390" s="135" t="str">
        <f t="shared" si="483"/>
        <v/>
      </c>
      <c r="P2390" s="186" t="str">
        <f t="shared" si="484"/>
        <v>OK</v>
      </c>
      <c r="Q2390" s="187" t="str">
        <f t="shared" si="485"/>
        <v/>
      </c>
      <c r="R2390" s="150"/>
      <c r="S2390" s="187" t="str">
        <f t="shared" si="486"/>
        <v/>
      </c>
      <c r="T2390" s="136" t="str">
        <f t="shared" si="487"/>
        <v>Gatsbys</v>
      </c>
      <c r="U2390" s="137" t="str">
        <f>IF(P2390="","",IF(N2390=1,"",IF(Q2390="","",IF(Q2390&lt;=100,100,IF(Table1[[#This Row],[Day]]="Wed",100,200)))))</f>
        <v/>
      </c>
      <c r="V2390" s="137" t="str">
        <f t="shared" si="488"/>
        <v/>
      </c>
      <c r="W2390" s="137" t="str">
        <f t="shared" si="489"/>
        <v/>
      </c>
      <c r="X2390" s="133">
        <f>100</f>
        <v>100</v>
      </c>
      <c r="Y2390" s="133" t="str">
        <f t="shared" si="490"/>
        <v/>
      </c>
      <c r="Z2390" s="133">
        <f t="shared" si="491"/>
        <v>-100</v>
      </c>
      <c r="AA2390" s="134" t="str">
        <f>TEXT(Table1[[#This Row],[Date]],"DDD")</f>
        <v>Sat</v>
      </c>
      <c r="AB2390" s="133" t="str">
        <f>IF(OR(G2390="Doomben",G2390="Eagle Farm"),"Q",IF(AND(Q2390&gt;1,Q2390&lt;55,Table1[[#This Row],[Source]]="Nat"),"Nat OK",IF(AND(Table1[[#This Row],[Source]]&lt;&gt;"Nat",Q2390&lt;55),"Poor &lt;55",IF(OR(G2390="Randwick",G2390="Flemington",G2390="Caulfield",G2390="Sandown Lake",G2390="Sandown Hill"),"Best","ave"))))</f>
        <v>Best</v>
      </c>
      <c r="AC2390" s="133" t="str">
        <f>IF(Q2390="","",IF(AB2390="Poor &lt;55",$AC$2*0.2%,IF(AND(AB2390="Q",AA2390&lt;&gt;"Wed"),$AC$2*0.4%,IF(AND(AB2390="Q",AA2390="Wed"),$AC$2*0.5%,IF(AND(AB2390="Ave",U2390=100),$AC$2*0.5%,IF(AND(AB2390="ave",U2390="",N2390=1,AG2390="Bush"),$AC$2*1%,IF(AND(AB2390="ave",U2390="",Q2390&gt;100),$AC$2*1.3%,IF(AND(AB2390="ave",U2390=""),$AC$2*1.2%,IF(AND(AB2390="Ave",U2390=200),$AC$2*1%,IF(AND(AB2390="Best",U2390=200),$AC$2*1.5%,IF(AND(AB2390="Best",U2390="",K2390&lt;&gt;"Pro Syd"),$AC$2*0.5%,IF(AND(AB2390="Best",U2390=""),$AC$2*1%,IF(AND(AB2390="Best",U2390=100,Table1[[#This Row],[State]]="NSW"),$AC$2*0.4%,IF(AND(AB2390="Best",U2390=100),$AC$2*1%,IF(Table1[[#This Row],[Adj]]="Nat OK",$AC$2*0.5%,"xxx")))))))))))))))</f>
        <v/>
      </c>
      <c r="AD2390" s="133" t="str">
        <f t="shared" si="492"/>
        <v/>
      </c>
      <c r="AE2390" s="133" t="str">
        <f t="shared" si="493"/>
        <v/>
      </c>
      <c r="AF2390" s="133" t="str">
        <f>VLOOKUP(Table1[[#This Row],[Track]],$F$2672:$H$2715,2,FALSE)</f>
        <v>NSW</v>
      </c>
      <c r="AG2390" s="133" t="str">
        <f>VLOOKUP(Table1[[#This Row],[Track]],$F$2672:$H$2715,3,FALSE)</f>
        <v>-</v>
      </c>
      <c r="AH2390" s="133" t="str">
        <f>IF(Table1[[#This Row],[Date]]&lt;$AH$2,"",IF(Table1[[#This Row],[Date]]&lt;$AH$3,"Edge","Elite Combo"))</f>
        <v/>
      </c>
      <c r="AI2390" s="218">
        <f>Table1[[#This Row],[Time]]</f>
        <v>0.69097222222222221</v>
      </c>
      <c r="AJ2390" s="219" t="str">
        <f>Table1[[#This Row],[Track]]</f>
        <v>Randwick</v>
      </c>
      <c r="AK2390" s="216">
        <f>Table1[[#This Row],[Race ]]</f>
        <v>8</v>
      </c>
      <c r="AL2390" s="219">
        <f>Table1[[#This Row],[TAB]]</f>
        <v>2</v>
      </c>
      <c r="AM2390" s="219" t="str">
        <f>Table1[[#This Row],[Selection]]</f>
        <v>Gatsbys</v>
      </c>
      <c r="AN2390" s="220" t="str">
        <f>Table1[[#This Row],[Sources]]</f>
        <v/>
      </c>
      <c r="AO2390" s="219" t="str">
        <f>Table1[[#This Row],[Scale Bet]]</f>
        <v/>
      </c>
    </row>
    <row r="2391" spans="5:41" ht="16.5" customHeight="1" x14ac:dyDescent="0.25">
      <c r="E2391" s="185">
        <v>45696</v>
      </c>
      <c r="F2391" s="35">
        <v>0.69930555555555551</v>
      </c>
      <c r="G2391" s="36" t="s">
        <v>217</v>
      </c>
      <c r="H2391" s="36">
        <v>7</v>
      </c>
      <c r="I2391" s="36">
        <v>6</v>
      </c>
      <c r="J2391" s="36" t="s">
        <v>563</v>
      </c>
      <c r="K2391" s="36" t="s">
        <v>13</v>
      </c>
      <c r="L2391" s="165">
        <v>11</v>
      </c>
      <c r="M2391" s="134">
        <f t="shared" si="481"/>
        <v>11</v>
      </c>
      <c r="N2391" s="36">
        <f t="shared" si="482"/>
        <v>1</v>
      </c>
      <c r="O2391" s="135" t="str">
        <f t="shared" si="483"/>
        <v>Nat-11</v>
      </c>
      <c r="P2391" s="186" t="str">
        <f t="shared" si="484"/>
        <v/>
      </c>
      <c r="Q2391" s="187">
        <f t="shared" si="485"/>
        <v>44</v>
      </c>
      <c r="R2391" s="150"/>
      <c r="S2391" s="187" t="str">
        <f t="shared" si="486"/>
        <v/>
      </c>
      <c r="T2391" s="136" t="str">
        <f t="shared" si="487"/>
        <v>Caprice Des Dieux</v>
      </c>
      <c r="U2391" s="137" t="str">
        <f>IF(P2391="","",IF(N2391=1,"",IF(Q2391="","",IF(Q2391&lt;=100,100,IF(Table1[[#This Row],[Day]]="Wed",100,200)))))</f>
        <v/>
      </c>
      <c r="V2391" s="137" t="str">
        <f t="shared" si="488"/>
        <v/>
      </c>
      <c r="W2391" s="137" t="str">
        <f t="shared" si="489"/>
        <v/>
      </c>
      <c r="X2391" s="133">
        <f>100</f>
        <v>100</v>
      </c>
      <c r="Y2391" s="133" t="str">
        <f t="shared" si="490"/>
        <v/>
      </c>
      <c r="Z2391" s="133">
        <f t="shared" si="491"/>
        <v>-100</v>
      </c>
      <c r="AA2391" s="134" t="str">
        <f>TEXT(Table1[[#This Row],[Date]],"DDD")</f>
        <v>Sat</v>
      </c>
      <c r="AB2391" s="133" t="str">
        <f>IF(OR(G2391="Doomben",G2391="Eagle Farm"),"Q",IF(AND(Q2391&gt;1,Q2391&lt;55,Table1[[#This Row],[Source]]="Nat"),"Nat OK",IF(AND(Table1[[#This Row],[Source]]&lt;&gt;"Nat",Q2391&lt;55),"Poor &lt;55",IF(OR(G2391="Randwick",G2391="Flemington",G2391="Caulfield",G2391="Sandown Lake",G2391="Sandown Hill"),"Best","ave"))))</f>
        <v>Q</v>
      </c>
      <c r="AC2391" s="133">
        <f>IF(Q2391="","",IF(AB2391="Poor &lt;55",$AC$2*0.2%,IF(AND(AB2391="Q",AA2391&lt;&gt;"Wed"),$AC$2*0.4%,IF(AND(AB2391="Q",AA2391="Wed"),$AC$2*0.5%,IF(AND(AB2391="Ave",U2391=100),$AC$2*0.5%,IF(AND(AB2391="ave",U2391="",N2391=1,AG2391="Bush"),$AC$2*1%,IF(AND(AB2391="ave",U2391="",Q2391&gt;100),$AC$2*1.3%,IF(AND(AB2391="ave",U2391=""),$AC$2*1.2%,IF(AND(AB2391="Ave",U2391=200),$AC$2*1%,IF(AND(AB2391="Best",U2391=200),$AC$2*1.5%,IF(AND(AB2391="Best",U2391="",K2391&lt;&gt;"Pro Syd"),$AC$2*0.5%,IF(AND(AB2391="Best",U2391=""),$AC$2*1%,IF(AND(AB2391="Best",U2391=100,Table1[[#This Row],[State]]="NSW"),$AC$2*0.4%,IF(AND(AB2391="Best",U2391=100),$AC$2*1%,IF(Table1[[#This Row],[Adj]]="Nat OK",$AC$2*0.5%,"xxx")))))))))))))))</f>
        <v>40</v>
      </c>
      <c r="AD2391" s="133" t="str">
        <f t="shared" si="492"/>
        <v/>
      </c>
      <c r="AE2391" s="133">
        <f t="shared" si="493"/>
        <v>-40</v>
      </c>
      <c r="AF2391" s="133" t="str">
        <f>VLOOKUP(Table1[[#This Row],[Track]],$F$2672:$H$2715,2,FALSE)</f>
        <v>Qld</v>
      </c>
      <c r="AG2391" s="133" t="str">
        <f>VLOOKUP(Table1[[#This Row],[Track]],$F$2672:$H$2715,3,FALSE)</f>
        <v>-</v>
      </c>
      <c r="AH2391" s="133" t="str">
        <f>IF(Table1[[#This Row],[Date]]&lt;$AH$2,"",IF(Table1[[#This Row],[Date]]&lt;$AH$3,"Edge","Elite Combo"))</f>
        <v/>
      </c>
      <c r="AI2391" s="218">
        <f>Table1[[#This Row],[Time]]</f>
        <v>0.69930555555555551</v>
      </c>
      <c r="AJ2391" s="219" t="str">
        <f>Table1[[#This Row],[Track]]</f>
        <v>Doomben</v>
      </c>
      <c r="AK2391" s="216">
        <f>Table1[[#This Row],[Race ]]</f>
        <v>7</v>
      </c>
      <c r="AL2391" s="219">
        <f>Table1[[#This Row],[TAB]]</f>
        <v>6</v>
      </c>
      <c r="AM2391" s="219" t="str">
        <f>Table1[[#This Row],[Selection]]</f>
        <v>Caprice Des Dieux</v>
      </c>
      <c r="AN2391" s="220" t="str">
        <f>Table1[[#This Row],[Sources]]</f>
        <v>Nat-11</v>
      </c>
      <c r="AO2391" s="219">
        <f>Table1[[#This Row],[Scale Bet]]</f>
        <v>40</v>
      </c>
    </row>
    <row r="2392" spans="5:41" ht="16.5" customHeight="1" x14ac:dyDescent="0.25">
      <c r="E2392" s="185">
        <v>45696</v>
      </c>
      <c r="F2392" s="35">
        <v>0.70486111111111116</v>
      </c>
      <c r="G2392" s="36" t="s">
        <v>201</v>
      </c>
      <c r="H2392" s="36">
        <v>9</v>
      </c>
      <c r="I2392" s="36">
        <v>1</v>
      </c>
      <c r="J2392" s="36" t="s">
        <v>202</v>
      </c>
      <c r="K2392" s="36" t="s">
        <v>1</v>
      </c>
      <c r="L2392" s="165">
        <v>20</v>
      </c>
      <c r="M2392" s="134">
        <f t="shared" si="481"/>
        <v>60</v>
      </c>
      <c r="N2392" s="36">
        <f t="shared" si="482"/>
        <v>3</v>
      </c>
      <c r="O2392" s="135" t="str">
        <f t="shared" si="483"/>
        <v>E4-20/Edge-20/Nat-20</v>
      </c>
      <c r="P2392" s="186" t="str">
        <f t="shared" si="484"/>
        <v>OK</v>
      </c>
      <c r="Q2392" s="187">
        <f t="shared" si="485"/>
        <v>240</v>
      </c>
      <c r="R2392" s="150"/>
      <c r="S2392" s="187" t="str">
        <f t="shared" si="486"/>
        <v/>
      </c>
      <c r="T2392" s="136" t="str">
        <f t="shared" si="487"/>
        <v>Mr Brightside</v>
      </c>
      <c r="U2392" s="137">
        <f>IF(P2392="","",IF(N2392=1,"",IF(Q2392="","",IF(Q2392&lt;=100,100,IF(Table1[[#This Row],[Day]]="Wed",100,200)))))</f>
        <v>200</v>
      </c>
      <c r="V2392" s="137" t="str">
        <f t="shared" si="488"/>
        <v/>
      </c>
      <c r="W2392" s="137">
        <f t="shared" si="489"/>
        <v>-200</v>
      </c>
      <c r="X2392" s="133">
        <f>100</f>
        <v>100</v>
      </c>
      <c r="Y2392" s="133" t="str">
        <f t="shared" si="490"/>
        <v/>
      </c>
      <c r="Z2392" s="133">
        <f t="shared" si="491"/>
        <v>-100</v>
      </c>
      <c r="AA2392" s="134" t="str">
        <f>TEXT(Table1[[#This Row],[Date]],"DDD")</f>
        <v>Sat</v>
      </c>
      <c r="AB2392" s="133" t="str">
        <f>IF(OR(G2392="Doomben",G2392="Eagle Farm"),"Q",IF(AND(Q2392&gt;1,Q2392&lt;55,Table1[[#This Row],[Source]]="Nat"),"Nat OK",IF(AND(Table1[[#This Row],[Source]]&lt;&gt;"Nat",Q2392&lt;55),"Poor &lt;55",IF(OR(G2392="Randwick",G2392="Flemington",G2392="Caulfield",G2392="Sandown Lake",G2392="Sandown Hill"),"Best","ave"))))</f>
        <v>Best</v>
      </c>
      <c r="AC2392" s="133">
        <f>IF(Q2392="","",IF(AB2392="Poor &lt;55",$AC$2*0.2%,IF(AND(AB2392="Q",AA2392&lt;&gt;"Wed"),$AC$2*0.4%,IF(AND(AB2392="Q",AA2392="Wed"),$AC$2*0.5%,IF(AND(AB2392="Ave",U2392=100),$AC$2*0.5%,IF(AND(AB2392="ave",U2392="",N2392=1,AG2392="Bush"),$AC$2*1%,IF(AND(AB2392="ave",U2392="",Q2392&gt;100),$AC$2*1.3%,IF(AND(AB2392="ave",U2392=""),$AC$2*1.2%,IF(AND(AB2392="Ave",U2392=200),$AC$2*1%,IF(AND(AB2392="Best",U2392=200),$AC$2*1.5%,IF(AND(AB2392="Best",U2392="",K2392&lt;&gt;"Pro Syd"),$AC$2*0.5%,IF(AND(AB2392="Best",U2392=""),$AC$2*1%,IF(AND(AB2392="Best",U2392=100,Table1[[#This Row],[State]]="NSW"),$AC$2*0.4%,IF(AND(AB2392="Best",U2392=100),$AC$2*1%,IF(Table1[[#This Row],[Adj]]="Nat OK",$AC$2*0.5%,"xxx")))))))))))))))</f>
        <v>150</v>
      </c>
      <c r="AD2392" s="133" t="str">
        <f t="shared" si="492"/>
        <v/>
      </c>
      <c r="AE2392" s="133">
        <f t="shared" si="493"/>
        <v>-150</v>
      </c>
      <c r="AF2392" s="133" t="str">
        <f>VLOOKUP(Table1[[#This Row],[Track]],$F$2672:$H$2715,2,FALSE)</f>
        <v>Vic</v>
      </c>
      <c r="AG2392" s="133" t="str">
        <f>VLOOKUP(Table1[[#This Row],[Track]],$F$2672:$H$2715,3,FALSE)</f>
        <v>-</v>
      </c>
      <c r="AH2392" s="133" t="str">
        <f>IF(Table1[[#This Row],[Date]]&lt;$AH$2,"",IF(Table1[[#This Row],[Date]]&lt;$AH$3,"Edge","Elite Combo"))</f>
        <v/>
      </c>
      <c r="AI2392" s="218">
        <f>Table1[[#This Row],[Time]]</f>
        <v>0.70486111111111116</v>
      </c>
      <c r="AJ2392" s="219" t="str">
        <f>Table1[[#This Row],[Track]]</f>
        <v>Caulfield</v>
      </c>
      <c r="AK2392" s="216">
        <f>Table1[[#This Row],[Race ]]</f>
        <v>9</v>
      </c>
      <c r="AL2392" s="219">
        <f>Table1[[#This Row],[TAB]]</f>
        <v>1</v>
      </c>
      <c r="AM2392" s="219" t="str">
        <f>Table1[[#This Row],[Selection]]</f>
        <v>Mr Brightside</v>
      </c>
      <c r="AN2392" s="220" t="str">
        <f>Table1[[#This Row],[Sources]]</f>
        <v>E4-20/Edge-20/Nat-20</v>
      </c>
      <c r="AO2392" s="219">
        <f>Table1[[#This Row],[Scale Bet]]</f>
        <v>150</v>
      </c>
    </row>
    <row r="2393" spans="5:41" ht="16.5" customHeight="1" x14ac:dyDescent="0.25">
      <c r="E2393" s="185">
        <v>45696</v>
      </c>
      <c r="F2393" s="35">
        <v>0.70486111111111116</v>
      </c>
      <c r="G2393" s="36" t="s">
        <v>201</v>
      </c>
      <c r="H2393" s="36">
        <v>9</v>
      </c>
      <c r="I2393" s="36">
        <v>1</v>
      </c>
      <c r="J2393" s="36" t="s">
        <v>202</v>
      </c>
      <c r="K2393" s="36" t="s">
        <v>40</v>
      </c>
      <c r="L2393" s="165">
        <v>20</v>
      </c>
      <c r="M2393" s="134" t="str">
        <f t="shared" si="481"/>
        <v/>
      </c>
      <c r="N2393" s="36" t="str">
        <f t="shared" si="482"/>
        <v/>
      </c>
      <c r="O2393" s="135" t="str">
        <f t="shared" si="483"/>
        <v/>
      </c>
      <c r="P2393" s="186" t="str">
        <f t="shared" si="484"/>
        <v>OK</v>
      </c>
      <c r="Q2393" s="187" t="str">
        <f t="shared" si="485"/>
        <v/>
      </c>
      <c r="R2393" s="150"/>
      <c r="S2393" s="187" t="str">
        <f t="shared" si="486"/>
        <v/>
      </c>
      <c r="T2393" s="136" t="str">
        <f t="shared" si="487"/>
        <v>Mr Brightside</v>
      </c>
      <c r="U2393" s="137" t="str">
        <f>IF(P2393="","",IF(N2393=1,"",IF(Q2393="","",IF(Q2393&lt;=100,100,IF(Table1[[#This Row],[Day]]="Wed",100,200)))))</f>
        <v/>
      </c>
      <c r="V2393" s="137" t="str">
        <f t="shared" si="488"/>
        <v/>
      </c>
      <c r="W2393" s="137" t="str">
        <f t="shared" si="489"/>
        <v/>
      </c>
      <c r="X2393" s="133">
        <f>100</f>
        <v>100</v>
      </c>
      <c r="Y2393" s="133" t="str">
        <f t="shared" si="490"/>
        <v/>
      </c>
      <c r="Z2393" s="133">
        <f t="shared" si="491"/>
        <v>-100</v>
      </c>
      <c r="AA2393" s="134" t="str">
        <f>TEXT(Table1[[#This Row],[Date]],"DDD")</f>
        <v>Sat</v>
      </c>
      <c r="AB2393" s="133" t="str">
        <f>IF(OR(G2393="Doomben",G2393="Eagle Farm"),"Q",IF(AND(Q2393&gt;1,Q2393&lt;55,Table1[[#This Row],[Source]]="Nat"),"Nat OK",IF(AND(Table1[[#This Row],[Source]]&lt;&gt;"Nat",Q2393&lt;55),"Poor &lt;55",IF(OR(G2393="Randwick",G2393="Flemington",G2393="Caulfield",G2393="Sandown Lake",G2393="Sandown Hill"),"Best","ave"))))</f>
        <v>Best</v>
      </c>
      <c r="AC2393" s="133" t="str">
        <f>IF(Q2393="","",IF(AB2393="Poor &lt;55",$AC$2*0.2%,IF(AND(AB2393="Q",AA2393&lt;&gt;"Wed"),$AC$2*0.4%,IF(AND(AB2393="Q",AA2393="Wed"),$AC$2*0.5%,IF(AND(AB2393="Ave",U2393=100),$AC$2*0.5%,IF(AND(AB2393="ave",U2393="",N2393=1,AG2393="Bush"),$AC$2*1%,IF(AND(AB2393="ave",U2393="",Q2393&gt;100),$AC$2*1.3%,IF(AND(AB2393="ave",U2393=""),$AC$2*1.2%,IF(AND(AB2393="Ave",U2393=200),$AC$2*1%,IF(AND(AB2393="Best",U2393=200),$AC$2*1.5%,IF(AND(AB2393="Best",U2393="",K2393&lt;&gt;"Pro Syd"),$AC$2*0.5%,IF(AND(AB2393="Best",U2393=""),$AC$2*1%,IF(AND(AB2393="Best",U2393=100,Table1[[#This Row],[State]]="NSW"),$AC$2*0.4%,IF(AND(AB2393="Best",U2393=100),$AC$2*1%,IF(Table1[[#This Row],[Adj]]="Nat OK",$AC$2*0.5%,"xxx")))))))))))))))</f>
        <v/>
      </c>
      <c r="AD2393" s="133" t="str">
        <f t="shared" si="492"/>
        <v/>
      </c>
      <c r="AE2393" s="133" t="str">
        <f t="shared" si="493"/>
        <v/>
      </c>
      <c r="AF2393" s="133" t="str">
        <f>VLOOKUP(Table1[[#This Row],[Track]],$F$2672:$H$2715,2,FALSE)</f>
        <v>Vic</v>
      </c>
      <c r="AG2393" s="133" t="str">
        <f>VLOOKUP(Table1[[#This Row],[Track]],$F$2672:$H$2715,3,FALSE)</f>
        <v>-</v>
      </c>
      <c r="AH2393" s="133" t="str">
        <f>IF(Table1[[#This Row],[Date]]&lt;$AH$2,"",IF(Table1[[#This Row],[Date]]&lt;$AH$3,"Edge","Elite Combo"))</f>
        <v/>
      </c>
      <c r="AI2393" s="218">
        <f>Table1[[#This Row],[Time]]</f>
        <v>0.70486111111111116</v>
      </c>
      <c r="AJ2393" s="219" t="str">
        <f>Table1[[#This Row],[Track]]</f>
        <v>Caulfield</v>
      </c>
      <c r="AK2393" s="216">
        <f>Table1[[#This Row],[Race ]]</f>
        <v>9</v>
      </c>
      <c r="AL2393" s="219">
        <f>Table1[[#This Row],[TAB]]</f>
        <v>1</v>
      </c>
      <c r="AM2393" s="219" t="str">
        <f>Table1[[#This Row],[Selection]]</f>
        <v>Mr Brightside</v>
      </c>
      <c r="AN2393" s="220" t="str">
        <f>Table1[[#This Row],[Sources]]</f>
        <v/>
      </c>
      <c r="AO2393" s="219" t="str">
        <f>Table1[[#This Row],[Scale Bet]]</f>
        <v/>
      </c>
    </row>
    <row r="2394" spans="5:41" ht="16.5" customHeight="1" x14ac:dyDescent="0.25">
      <c r="E2394" s="185">
        <v>45696</v>
      </c>
      <c r="F2394" s="35">
        <v>0.70486111111111116</v>
      </c>
      <c r="G2394" s="36" t="s">
        <v>201</v>
      </c>
      <c r="H2394" s="36">
        <v>9</v>
      </c>
      <c r="I2394" s="36">
        <v>1</v>
      </c>
      <c r="J2394" s="36" t="s">
        <v>202</v>
      </c>
      <c r="K2394" s="36" t="s">
        <v>13</v>
      </c>
      <c r="L2394" s="165">
        <v>20</v>
      </c>
      <c r="M2394" s="134" t="str">
        <f t="shared" si="481"/>
        <v/>
      </c>
      <c r="N2394" s="36" t="str">
        <f t="shared" si="482"/>
        <v/>
      </c>
      <c r="O2394" s="135" t="str">
        <f t="shared" si="483"/>
        <v/>
      </c>
      <c r="P2394" s="186" t="str">
        <f t="shared" si="484"/>
        <v>OK</v>
      </c>
      <c r="Q2394" s="187" t="str">
        <f t="shared" si="485"/>
        <v/>
      </c>
      <c r="R2394" s="150"/>
      <c r="S2394" s="187" t="str">
        <f t="shared" si="486"/>
        <v/>
      </c>
      <c r="T2394" s="136" t="str">
        <f t="shared" si="487"/>
        <v>Mr Brightside</v>
      </c>
      <c r="U2394" s="137" t="str">
        <f>IF(P2394="","",IF(N2394=1,"",IF(Q2394="","",IF(Q2394&lt;=100,100,IF(Table1[[#This Row],[Day]]="Wed",100,200)))))</f>
        <v/>
      </c>
      <c r="V2394" s="137" t="str">
        <f t="shared" si="488"/>
        <v/>
      </c>
      <c r="W2394" s="137" t="str">
        <f t="shared" si="489"/>
        <v/>
      </c>
      <c r="X2394" s="133">
        <f>100</f>
        <v>100</v>
      </c>
      <c r="Y2394" s="133" t="str">
        <f t="shared" si="490"/>
        <v/>
      </c>
      <c r="Z2394" s="133">
        <f t="shared" si="491"/>
        <v>-100</v>
      </c>
      <c r="AA2394" s="134" t="str">
        <f>TEXT(Table1[[#This Row],[Date]],"DDD")</f>
        <v>Sat</v>
      </c>
      <c r="AB2394" s="133" t="str">
        <f>IF(OR(G2394="Doomben",G2394="Eagle Farm"),"Q",IF(AND(Q2394&gt;1,Q2394&lt;55,Table1[[#This Row],[Source]]="Nat"),"Nat OK",IF(AND(Table1[[#This Row],[Source]]&lt;&gt;"Nat",Q2394&lt;55),"Poor &lt;55",IF(OR(G2394="Randwick",G2394="Flemington",G2394="Caulfield",G2394="Sandown Lake",G2394="Sandown Hill"),"Best","ave"))))</f>
        <v>Best</v>
      </c>
      <c r="AC2394" s="133" t="str">
        <f>IF(Q2394="","",IF(AB2394="Poor &lt;55",$AC$2*0.2%,IF(AND(AB2394="Q",AA2394&lt;&gt;"Wed"),$AC$2*0.4%,IF(AND(AB2394="Q",AA2394="Wed"),$AC$2*0.5%,IF(AND(AB2394="Ave",U2394=100),$AC$2*0.5%,IF(AND(AB2394="ave",U2394="",N2394=1,AG2394="Bush"),$AC$2*1%,IF(AND(AB2394="ave",U2394="",Q2394&gt;100),$AC$2*1.3%,IF(AND(AB2394="ave",U2394=""),$AC$2*1.2%,IF(AND(AB2394="Ave",U2394=200),$AC$2*1%,IF(AND(AB2394="Best",U2394=200),$AC$2*1.5%,IF(AND(AB2394="Best",U2394="",K2394&lt;&gt;"Pro Syd"),$AC$2*0.5%,IF(AND(AB2394="Best",U2394=""),$AC$2*1%,IF(AND(AB2394="Best",U2394=100,Table1[[#This Row],[State]]="NSW"),$AC$2*0.4%,IF(AND(AB2394="Best",U2394=100),$AC$2*1%,IF(Table1[[#This Row],[Adj]]="Nat OK",$AC$2*0.5%,"xxx")))))))))))))))</f>
        <v/>
      </c>
      <c r="AD2394" s="133" t="str">
        <f t="shared" si="492"/>
        <v/>
      </c>
      <c r="AE2394" s="133" t="str">
        <f t="shared" si="493"/>
        <v/>
      </c>
      <c r="AF2394" s="133" t="str">
        <f>VLOOKUP(Table1[[#This Row],[Track]],$F$2672:$H$2715,2,FALSE)</f>
        <v>Vic</v>
      </c>
      <c r="AG2394" s="133" t="str">
        <f>VLOOKUP(Table1[[#This Row],[Track]],$F$2672:$H$2715,3,FALSE)</f>
        <v>-</v>
      </c>
      <c r="AH2394" s="133" t="str">
        <f>IF(Table1[[#This Row],[Date]]&lt;$AH$2,"",IF(Table1[[#This Row],[Date]]&lt;$AH$3,"Edge","Elite Combo"))</f>
        <v/>
      </c>
      <c r="AI2394" s="218">
        <f>Table1[[#This Row],[Time]]</f>
        <v>0.70486111111111116</v>
      </c>
      <c r="AJ2394" s="219" t="str">
        <f>Table1[[#This Row],[Track]]</f>
        <v>Caulfield</v>
      </c>
      <c r="AK2394" s="216">
        <f>Table1[[#This Row],[Race ]]</f>
        <v>9</v>
      </c>
      <c r="AL2394" s="219">
        <f>Table1[[#This Row],[TAB]]</f>
        <v>1</v>
      </c>
      <c r="AM2394" s="219" t="str">
        <f>Table1[[#This Row],[Selection]]</f>
        <v>Mr Brightside</v>
      </c>
      <c r="AN2394" s="220" t="str">
        <f>Table1[[#This Row],[Sources]]</f>
        <v/>
      </c>
      <c r="AO2394" s="219" t="str">
        <f>Table1[[#This Row],[Scale Bet]]</f>
        <v/>
      </c>
    </row>
    <row r="2395" spans="5:41" ht="16.5" customHeight="1" x14ac:dyDescent="0.25">
      <c r="E2395" s="185">
        <v>45696</v>
      </c>
      <c r="F2395" s="35">
        <v>0.73263888888888884</v>
      </c>
      <c r="G2395" s="36" t="s">
        <v>201</v>
      </c>
      <c r="H2395" s="36">
        <v>10</v>
      </c>
      <c r="I2395" s="36">
        <v>4</v>
      </c>
      <c r="J2395" s="36" t="s">
        <v>564</v>
      </c>
      <c r="K2395" s="36" t="s">
        <v>1</v>
      </c>
      <c r="L2395" s="165">
        <v>10</v>
      </c>
      <c r="M2395" s="134">
        <f t="shared" si="481"/>
        <v>23</v>
      </c>
      <c r="N2395" s="36">
        <f t="shared" si="482"/>
        <v>2</v>
      </c>
      <c r="O2395" s="135" t="str">
        <f t="shared" si="483"/>
        <v>E4-10/Nat-13</v>
      </c>
      <c r="P2395" s="186" t="str">
        <f t="shared" si="484"/>
        <v>OK</v>
      </c>
      <c r="Q2395" s="187">
        <f t="shared" si="485"/>
        <v>92</v>
      </c>
      <c r="R2395" s="150">
        <v>2.7</v>
      </c>
      <c r="S2395" s="187">
        <f t="shared" si="486"/>
        <v>248.4</v>
      </c>
      <c r="T2395" s="136" t="str">
        <f t="shared" si="487"/>
        <v>Arabian Summer</v>
      </c>
      <c r="U2395" s="137">
        <f>IF(P2395="","",IF(N2395=1,"",IF(Q2395="","",IF(Q2395&lt;=100,100,IF(Table1[[#This Row],[Day]]="Wed",100,200)))))</f>
        <v>100</v>
      </c>
      <c r="V2395" s="137">
        <f t="shared" si="488"/>
        <v>270</v>
      </c>
      <c r="W2395" s="137">
        <f t="shared" si="489"/>
        <v>170</v>
      </c>
      <c r="X2395" s="133">
        <f>100</f>
        <v>100</v>
      </c>
      <c r="Y2395" s="133">
        <f t="shared" si="490"/>
        <v>270</v>
      </c>
      <c r="Z2395" s="133">
        <f t="shared" si="491"/>
        <v>170</v>
      </c>
      <c r="AA2395" s="134" t="str">
        <f>TEXT(Table1[[#This Row],[Date]],"DDD")</f>
        <v>Sat</v>
      </c>
      <c r="AB2395" s="133" t="str">
        <f>IF(OR(G2395="Doomben",G2395="Eagle Farm"),"Q",IF(AND(Q2395&gt;1,Q2395&lt;55,Table1[[#This Row],[Source]]="Nat"),"Nat OK",IF(AND(Table1[[#This Row],[Source]]&lt;&gt;"Nat",Q2395&lt;55),"Poor &lt;55",IF(OR(G2395="Randwick",G2395="Flemington",G2395="Caulfield",G2395="Sandown Lake",G2395="Sandown Hill"),"Best","ave"))))</f>
        <v>Best</v>
      </c>
      <c r="AC2395" s="133">
        <f>IF(Q2395="","",IF(AB2395="Poor &lt;55",$AC$2*0.2%,IF(AND(AB2395="Q",AA2395&lt;&gt;"Wed"),$AC$2*0.4%,IF(AND(AB2395="Q",AA2395="Wed"),$AC$2*0.5%,IF(AND(AB2395="Ave",U2395=100),$AC$2*0.5%,IF(AND(AB2395="ave",U2395="",N2395=1,AG2395="Bush"),$AC$2*1%,IF(AND(AB2395="ave",U2395="",Q2395&gt;100),$AC$2*1.3%,IF(AND(AB2395="ave",U2395=""),$AC$2*1.2%,IF(AND(AB2395="Ave",U2395=200),$AC$2*1%,IF(AND(AB2395="Best",U2395=200),$AC$2*1.5%,IF(AND(AB2395="Best",U2395="",K2395&lt;&gt;"Pro Syd"),$AC$2*0.5%,IF(AND(AB2395="Best",U2395=""),$AC$2*1%,IF(AND(AB2395="Best",U2395=100,Table1[[#This Row],[State]]="NSW"),$AC$2*0.4%,IF(AND(AB2395="Best",U2395=100),$AC$2*1%,IF(Table1[[#This Row],[Adj]]="Nat OK",$AC$2*0.5%,"xxx")))))))))))))))</f>
        <v>100</v>
      </c>
      <c r="AD2395" s="133">
        <f t="shared" si="492"/>
        <v>270</v>
      </c>
      <c r="AE2395" s="133">
        <f t="shared" si="493"/>
        <v>170</v>
      </c>
      <c r="AF2395" s="133" t="str">
        <f>VLOOKUP(Table1[[#This Row],[Track]],$F$2672:$H$2715,2,FALSE)</f>
        <v>Vic</v>
      </c>
      <c r="AG2395" s="133" t="str">
        <f>VLOOKUP(Table1[[#This Row],[Track]],$F$2672:$H$2715,3,FALSE)</f>
        <v>-</v>
      </c>
      <c r="AH2395" s="133" t="str">
        <f>IF(Table1[[#This Row],[Date]]&lt;$AH$2,"",IF(Table1[[#This Row],[Date]]&lt;$AH$3,"Edge","Elite Combo"))</f>
        <v/>
      </c>
      <c r="AI2395" s="218">
        <f>Table1[[#This Row],[Time]]</f>
        <v>0.73263888888888884</v>
      </c>
      <c r="AJ2395" s="219" t="str">
        <f>Table1[[#This Row],[Track]]</f>
        <v>Caulfield</v>
      </c>
      <c r="AK2395" s="216">
        <f>Table1[[#This Row],[Race ]]</f>
        <v>10</v>
      </c>
      <c r="AL2395" s="219">
        <f>Table1[[#This Row],[TAB]]</f>
        <v>4</v>
      </c>
      <c r="AM2395" s="219" t="str">
        <f>Table1[[#This Row],[Selection]]</f>
        <v>Arabian Summer</v>
      </c>
      <c r="AN2395" s="220" t="str">
        <f>Table1[[#This Row],[Sources]]</f>
        <v>E4-10/Nat-13</v>
      </c>
      <c r="AO2395" s="219">
        <f>Table1[[#This Row],[Scale Bet]]</f>
        <v>100</v>
      </c>
    </row>
    <row r="2396" spans="5:41" ht="16.5" customHeight="1" x14ac:dyDescent="0.25">
      <c r="E2396" s="185">
        <v>45696</v>
      </c>
      <c r="F2396" s="35">
        <v>0.73263888888888884</v>
      </c>
      <c r="G2396" s="36" t="s">
        <v>201</v>
      </c>
      <c r="H2396" s="36">
        <v>10</v>
      </c>
      <c r="I2396" s="36">
        <v>4</v>
      </c>
      <c r="J2396" s="36" t="s">
        <v>564</v>
      </c>
      <c r="K2396" s="36" t="s">
        <v>13</v>
      </c>
      <c r="L2396" s="165">
        <v>13</v>
      </c>
      <c r="M2396" s="134" t="str">
        <f t="shared" si="481"/>
        <v/>
      </c>
      <c r="N2396" s="36" t="str">
        <f t="shared" si="482"/>
        <v/>
      </c>
      <c r="O2396" s="135" t="str">
        <f t="shared" si="483"/>
        <v/>
      </c>
      <c r="P2396" s="186" t="str">
        <f t="shared" si="484"/>
        <v>OK</v>
      </c>
      <c r="Q2396" s="187" t="str">
        <f t="shared" si="485"/>
        <v/>
      </c>
      <c r="R2396" s="150">
        <v>2.7</v>
      </c>
      <c r="S2396" s="187" t="str">
        <f t="shared" si="486"/>
        <v/>
      </c>
      <c r="T2396" s="136" t="str">
        <f t="shared" si="487"/>
        <v>Arabian Summer</v>
      </c>
      <c r="U2396" s="137" t="str">
        <f>IF(P2396="","",IF(N2396=1,"",IF(Q2396="","",IF(Q2396&lt;=100,100,IF(Table1[[#This Row],[Day]]="Wed",100,200)))))</f>
        <v/>
      </c>
      <c r="V2396" s="137" t="str">
        <f t="shared" si="488"/>
        <v/>
      </c>
      <c r="W2396" s="137" t="str">
        <f t="shared" si="489"/>
        <v/>
      </c>
      <c r="X2396" s="133">
        <f>100</f>
        <v>100</v>
      </c>
      <c r="Y2396" s="133">
        <f t="shared" si="490"/>
        <v>270</v>
      </c>
      <c r="Z2396" s="133">
        <f t="shared" si="491"/>
        <v>170</v>
      </c>
      <c r="AA2396" s="134" t="str">
        <f>TEXT(Table1[[#This Row],[Date]],"DDD")</f>
        <v>Sat</v>
      </c>
      <c r="AB2396" s="133" t="str">
        <f>IF(OR(G2396="Doomben",G2396="Eagle Farm"),"Q",IF(AND(Q2396&gt;1,Q2396&lt;55,Table1[[#This Row],[Source]]="Nat"),"Nat OK",IF(AND(Table1[[#This Row],[Source]]&lt;&gt;"Nat",Q2396&lt;55),"Poor &lt;55",IF(OR(G2396="Randwick",G2396="Flemington",G2396="Caulfield",G2396="Sandown Lake",G2396="Sandown Hill"),"Best","ave"))))</f>
        <v>Best</v>
      </c>
      <c r="AC2396" s="133" t="str">
        <f>IF(Q2396="","",IF(AB2396="Poor &lt;55",$AC$2*0.2%,IF(AND(AB2396="Q",AA2396&lt;&gt;"Wed"),$AC$2*0.4%,IF(AND(AB2396="Q",AA2396="Wed"),$AC$2*0.5%,IF(AND(AB2396="Ave",U2396=100),$AC$2*0.5%,IF(AND(AB2396="ave",U2396="",N2396=1,AG2396="Bush"),$AC$2*1%,IF(AND(AB2396="ave",U2396="",Q2396&gt;100),$AC$2*1.3%,IF(AND(AB2396="ave",U2396=""),$AC$2*1.2%,IF(AND(AB2396="Ave",U2396=200),$AC$2*1%,IF(AND(AB2396="Best",U2396=200),$AC$2*1.5%,IF(AND(AB2396="Best",U2396="",K2396&lt;&gt;"Pro Syd"),$AC$2*0.5%,IF(AND(AB2396="Best",U2396=""),$AC$2*1%,IF(AND(AB2396="Best",U2396=100,Table1[[#This Row],[State]]="NSW"),$AC$2*0.4%,IF(AND(AB2396="Best",U2396=100),$AC$2*1%,IF(Table1[[#This Row],[Adj]]="Nat OK",$AC$2*0.5%,"xxx")))))))))))))))</f>
        <v/>
      </c>
      <c r="AD2396" s="133" t="str">
        <f t="shared" si="492"/>
        <v/>
      </c>
      <c r="AE2396" s="133" t="str">
        <f t="shared" si="493"/>
        <v/>
      </c>
      <c r="AF2396" s="133" t="str">
        <f>VLOOKUP(Table1[[#This Row],[Track]],$F$2672:$H$2715,2,FALSE)</f>
        <v>Vic</v>
      </c>
      <c r="AG2396" s="133" t="str">
        <f>VLOOKUP(Table1[[#This Row],[Track]],$F$2672:$H$2715,3,FALSE)</f>
        <v>-</v>
      </c>
      <c r="AH2396" s="133" t="str">
        <f>IF(Table1[[#This Row],[Date]]&lt;$AH$2,"",IF(Table1[[#This Row],[Date]]&lt;$AH$3,"Edge","Elite Combo"))</f>
        <v/>
      </c>
      <c r="AI2396" s="218">
        <f>Table1[[#This Row],[Time]]</f>
        <v>0.73263888888888884</v>
      </c>
      <c r="AJ2396" s="219" t="str">
        <f>Table1[[#This Row],[Track]]</f>
        <v>Caulfield</v>
      </c>
      <c r="AK2396" s="216">
        <f>Table1[[#This Row],[Race ]]</f>
        <v>10</v>
      </c>
      <c r="AL2396" s="219">
        <f>Table1[[#This Row],[TAB]]</f>
        <v>4</v>
      </c>
      <c r="AM2396" s="219" t="str">
        <f>Table1[[#This Row],[Selection]]</f>
        <v>Arabian Summer</v>
      </c>
      <c r="AN2396" s="220" t="str">
        <f>Table1[[#This Row],[Sources]]</f>
        <v/>
      </c>
      <c r="AO2396" s="219" t="str">
        <f>Table1[[#This Row],[Scale Bet]]</f>
        <v/>
      </c>
    </row>
    <row r="2397" spans="5:41" ht="16.5" customHeight="1" x14ac:dyDescent="0.25">
      <c r="E2397" s="185">
        <v>45696</v>
      </c>
      <c r="F2397" s="35">
        <v>0.75694444444444442</v>
      </c>
      <c r="G2397" s="36" t="s">
        <v>217</v>
      </c>
      <c r="H2397" s="36">
        <v>9</v>
      </c>
      <c r="I2397" s="36">
        <v>13</v>
      </c>
      <c r="J2397" s="36" t="s">
        <v>565</v>
      </c>
      <c r="K2397" s="36" t="s">
        <v>13</v>
      </c>
      <c r="L2397" s="165">
        <v>11</v>
      </c>
      <c r="M2397" s="134">
        <f t="shared" si="481"/>
        <v>11</v>
      </c>
      <c r="N2397" s="36">
        <f t="shared" si="482"/>
        <v>1</v>
      </c>
      <c r="O2397" s="135" t="str">
        <f t="shared" si="483"/>
        <v>Nat-11</v>
      </c>
      <c r="P2397" s="186" t="str">
        <f t="shared" si="484"/>
        <v/>
      </c>
      <c r="Q2397" s="187">
        <f t="shared" si="485"/>
        <v>44</v>
      </c>
      <c r="R2397" s="150"/>
      <c r="S2397" s="187" t="str">
        <f t="shared" si="486"/>
        <v/>
      </c>
      <c r="T2397" s="136" t="str">
        <f t="shared" si="487"/>
        <v>Whisky Dream</v>
      </c>
      <c r="U2397" s="137" t="str">
        <f>IF(P2397="","",IF(N2397=1,"",IF(Q2397="","",IF(Q2397&lt;=100,100,IF(Table1[[#This Row],[Day]]="Wed",100,200)))))</f>
        <v/>
      </c>
      <c r="V2397" s="137" t="str">
        <f t="shared" si="488"/>
        <v/>
      </c>
      <c r="W2397" s="137" t="str">
        <f t="shared" si="489"/>
        <v/>
      </c>
      <c r="X2397" s="133">
        <f>100</f>
        <v>100</v>
      </c>
      <c r="Y2397" s="133" t="str">
        <f t="shared" si="490"/>
        <v/>
      </c>
      <c r="Z2397" s="133">
        <f t="shared" si="491"/>
        <v>-100</v>
      </c>
      <c r="AA2397" s="134" t="str">
        <f>TEXT(Table1[[#This Row],[Date]],"DDD")</f>
        <v>Sat</v>
      </c>
      <c r="AB2397" s="133" t="str">
        <f>IF(OR(G2397="Doomben",G2397="Eagle Farm"),"Q",IF(AND(Q2397&gt;1,Q2397&lt;55,Table1[[#This Row],[Source]]="Nat"),"Nat OK",IF(AND(Table1[[#This Row],[Source]]&lt;&gt;"Nat",Q2397&lt;55),"Poor &lt;55",IF(OR(G2397="Randwick",G2397="Flemington",G2397="Caulfield",G2397="Sandown Lake",G2397="Sandown Hill"),"Best","ave"))))</f>
        <v>Q</v>
      </c>
      <c r="AC2397" s="133">
        <f>IF(Q2397="","",IF(AB2397="Poor &lt;55",$AC$2*0.2%,IF(AND(AB2397="Q",AA2397&lt;&gt;"Wed"),$AC$2*0.4%,IF(AND(AB2397="Q",AA2397="Wed"),$AC$2*0.5%,IF(AND(AB2397="Ave",U2397=100),$AC$2*0.5%,IF(AND(AB2397="ave",U2397="",N2397=1,AG2397="Bush"),$AC$2*1%,IF(AND(AB2397="ave",U2397="",Q2397&gt;100),$AC$2*1.3%,IF(AND(AB2397="ave",U2397=""),$AC$2*1.2%,IF(AND(AB2397="Ave",U2397=200),$AC$2*1%,IF(AND(AB2397="Best",U2397=200),$AC$2*1.5%,IF(AND(AB2397="Best",U2397="",K2397&lt;&gt;"Pro Syd"),$AC$2*0.5%,IF(AND(AB2397="Best",U2397=""),$AC$2*1%,IF(AND(AB2397="Best",U2397=100,Table1[[#This Row],[State]]="NSW"),$AC$2*0.4%,IF(AND(AB2397="Best",U2397=100),$AC$2*1%,IF(Table1[[#This Row],[Adj]]="Nat OK",$AC$2*0.5%,"xxx")))))))))))))))</f>
        <v>40</v>
      </c>
      <c r="AD2397" s="133" t="str">
        <f t="shared" si="492"/>
        <v/>
      </c>
      <c r="AE2397" s="133">
        <f t="shared" si="493"/>
        <v>-40</v>
      </c>
      <c r="AF2397" s="133" t="str">
        <f>VLOOKUP(Table1[[#This Row],[Track]],$F$2672:$H$2715,2,FALSE)</f>
        <v>Qld</v>
      </c>
      <c r="AG2397" s="133" t="str">
        <f>VLOOKUP(Table1[[#This Row],[Track]],$F$2672:$H$2715,3,FALSE)</f>
        <v>-</v>
      </c>
      <c r="AH2397" s="133" t="str">
        <f>IF(Table1[[#This Row],[Date]]&lt;$AH$2,"",IF(Table1[[#This Row],[Date]]&lt;$AH$3,"Edge","Elite Combo"))</f>
        <v/>
      </c>
      <c r="AI2397" s="218">
        <f>Table1[[#This Row],[Time]]</f>
        <v>0.75694444444444442</v>
      </c>
      <c r="AJ2397" s="219" t="str">
        <f>Table1[[#This Row],[Track]]</f>
        <v>Doomben</v>
      </c>
      <c r="AK2397" s="216">
        <f>Table1[[#This Row],[Race ]]</f>
        <v>9</v>
      </c>
      <c r="AL2397" s="219">
        <f>Table1[[#This Row],[TAB]]</f>
        <v>13</v>
      </c>
      <c r="AM2397" s="219" t="str">
        <f>Table1[[#This Row],[Selection]]</f>
        <v>Whisky Dream</v>
      </c>
      <c r="AN2397" s="220" t="str">
        <f>Table1[[#This Row],[Sources]]</f>
        <v>Nat-11</v>
      </c>
      <c r="AO2397" s="219">
        <f>Table1[[#This Row],[Scale Bet]]</f>
        <v>40</v>
      </c>
    </row>
    <row r="2398" spans="5:41" ht="16.5" customHeight="1" x14ac:dyDescent="0.25">
      <c r="E2398" s="185">
        <v>45696</v>
      </c>
      <c r="F2398" s="35">
        <v>0.78472222222222221</v>
      </c>
      <c r="G2398" s="36" t="s">
        <v>217</v>
      </c>
      <c r="H2398" s="36">
        <v>10</v>
      </c>
      <c r="I2398" s="36">
        <v>3</v>
      </c>
      <c r="J2398" s="36" t="s">
        <v>566</v>
      </c>
      <c r="K2398" s="36" t="s">
        <v>13</v>
      </c>
      <c r="L2398" s="165">
        <v>11</v>
      </c>
      <c r="M2398" s="134">
        <f t="shared" si="481"/>
        <v>11</v>
      </c>
      <c r="N2398" s="36">
        <f t="shared" si="482"/>
        <v>1</v>
      </c>
      <c r="O2398" s="135" t="str">
        <f t="shared" si="483"/>
        <v>Nat-11</v>
      </c>
      <c r="P2398" s="186" t="str">
        <f t="shared" si="484"/>
        <v/>
      </c>
      <c r="Q2398" s="187">
        <f t="shared" si="485"/>
        <v>44</v>
      </c>
      <c r="R2398" s="150"/>
      <c r="S2398" s="187" t="str">
        <f t="shared" si="486"/>
        <v/>
      </c>
      <c r="T2398" s="136" t="str">
        <f t="shared" si="487"/>
        <v>Lost In Transit</v>
      </c>
      <c r="U2398" s="137" t="str">
        <f>IF(P2398="","",IF(N2398=1,"",IF(Q2398="","",IF(Q2398&lt;=100,100,IF(Table1[[#This Row],[Day]]="Wed",100,200)))))</f>
        <v/>
      </c>
      <c r="V2398" s="137" t="str">
        <f t="shared" si="488"/>
        <v/>
      </c>
      <c r="W2398" s="137" t="str">
        <f t="shared" si="489"/>
        <v/>
      </c>
      <c r="X2398" s="133">
        <f>100</f>
        <v>100</v>
      </c>
      <c r="Y2398" s="133" t="str">
        <f t="shared" si="490"/>
        <v/>
      </c>
      <c r="Z2398" s="133">
        <f t="shared" si="491"/>
        <v>-100</v>
      </c>
      <c r="AA2398" s="134" t="str">
        <f>TEXT(Table1[[#This Row],[Date]],"DDD")</f>
        <v>Sat</v>
      </c>
      <c r="AB2398" s="133" t="str">
        <f>IF(OR(G2398="Doomben",G2398="Eagle Farm"),"Q",IF(AND(Q2398&gt;1,Q2398&lt;55,Table1[[#This Row],[Source]]="Nat"),"Nat OK",IF(AND(Table1[[#This Row],[Source]]&lt;&gt;"Nat",Q2398&lt;55),"Poor &lt;55",IF(OR(G2398="Randwick",G2398="Flemington",G2398="Caulfield",G2398="Sandown Lake",G2398="Sandown Hill"),"Best","ave"))))</f>
        <v>Q</v>
      </c>
      <c r="AC2398" s="133">
        <f>IF(Q2398="","",IF(AB2398="Poor &lt;55",$AC$2*0.2%,IF(AND(AB2398="Q",AA2398&lt;&gt;"Wed"),$AC$2*0.4%,IF(AND(AB2398="Q",AA2398="Wed"),$AC$2*0.5%,IF(AND(AB2398="Ave",U2398=100),$AC$2*0.5%,IF(AND(AB2398="ave",U2398="",N2398=1,AG2398="Bush"),$AC$2*1%,IF(AND(AB2398="ave",U2398="",Q2398&gt;100),$AC$2*1.3%,IF(AND(AB2398="ave",U2398=""),$AC$2*1.2%,IF(AND(AB2398="Ave",U2398=200),$AC$2*1%,IF(AND(AB2398="Best",U2398=200),$AC$2*1.5%,IF(AND(AB2398="Best",U2398="",K2398&lt;&gt;"Pro Syd"),$AC$2*0.5%,IF(AND(AB2398="Best",U2398=""),$AC$2*1%,IF(AND(AB2398="Best",U2398=100,Table1[[#This Row],[State]]="NSW"),$AC$2*0.4%,IF(AND(AB2398="Best",U2398=100),$AC$2*1%,IF(Table1[[#This Row],[Adj]]="Nat OK",$AC$2*0.5%,"xxx")))))))))))))))</f>
        <v>40</v>
      </c>
      <c r="AD2398" s="133" t="str">
        <f t="shared" si="492"/>
        <v/>
      </c>
      <c r="AE2398" s="133">
        <f t="shared" si="493"/>
        <v>-40</v>
      </c>
      <c r="AF2398" s="133" t="str">
        <f>VLOOKUP(Table1[[#This Row],[Track]],$F$2672:$H$2715,2,FALSE)</f>
        <v>Qld</v>
      </c>
      <c r="AG2398" s="133" t="str">
        <f>VLOOKUP(Table1[[#This Row],[Track]],$F$2672:$H$2715,3,FALSE)</f>
        <v>-</v>
      </c>
      <c r="AH2398" s="133" t="str">
        <f>IF(Table1[[#This Row],[Date]]&lt;$AH$2,"",IF(Table1[[#This Row],[Date]]&lt;$AH$3,"Edge","Elite Combo"))</f>
        <v/>
      </c>
      <c r="AI2398" s="218">
        <f>Table1[[#This Row],[Time]]</f>
        <v>0.78472222222222221</v>
      </c>
      <c r="AJ2398" s="219" t="str">
        <f>Table1[[#This Row],[Track]]</f>
        <v>Doomben</v>
      </c>
      <c r="AK2398" s="216">
        <f>Table1[[#This Row],[Race ]]</f>
        <v>10</v>
      </c>
      <c r="AL2398" s="219">
        <f>Table1[[#This Row],[TAB]]</f>
        <v>3</v>
      </c>
      <c r="AM2398" s="219" t="str">
        <f>Table1[[#This Row],[Selection]]</f>
        <v>Lost In Transit</v>
      </c>
      <c r="AN2398" s="220" t="str">
        <f>Table1[[#This Row],[Sources]]</f>
        <v>Nat-11</v>
      </c>
      <c r="AO2398" s="219">
        <f>Table1[[#This Row],[Scale Bet]]</f>
        <v>40</v>
      </c>
    </row>
    <row r="2399" spans="5:41" ht="16.5" customHeight="1" x14ac:dyDescent="0.25">
      <c r="E2399" s="185">
        <v>45703</v>
      </c>
      <c r="F2399" s="35">
        <v>0.51041666666666663</v>
      </c>
      <c r="G2399" s="36" t="s">
        <v>157</v>
      </c>
      <c r="H2399" s="36">
        <v>1</v>
      </c>
      <c r="I2399" s="36">
        <v>6</v>
      </c>
      <c r="J2399" s="36" t="s">
        <v>174</v>
      </c>
      <c r="K2399" s="36" t="s">
        <v>40</v>
      </c>
      <c r="L2399" s="165">
        <v>12</v>
      </c>
      <c r="M2399" s="134">
        <f t="shared" si="481"/>
        <v>25</v>
      </c>
      <c r="N2399" s="36">
        <f t="shared" si="482"/>
        <v>2</v>
      </c>
      <c r="O2399" s="135" t="str">
        <f t="shared" si="483"/>
        <v>Edge-12/Pro Mel-13</v>
      </c>
      <c r="P2399" s="186" t="str">
        <f t="shared" si="484"/>
        <v>OK</v>
      </c>
      <c r="Q2399" s="187">
        <f t="shared" si="485"/>
        <v>100</v>
      </c>
      <c r="R2399" s="150"/>
      <c r="S2399" s="187" t="str">
        <f t="shared" si="486"/>
        <v/>
      </c>
      <c r="T2399" s="136" t="str">
        <f t="shared" si="487"/>
        <v>Kings Valley</v>
      </c>
      <c r="U2399" s="137">
        <f>IF(P2399="","",IF(N2399=1,"",IF(Q2399="","",IF(Q2399&lt;=100,100,IF(Table1[[#This Row],[Day]]="Wed",100,200)))))</f>
        <v>100</v>
      </c>
      <c r="V2399" s="137" t="str">
        <f t="shared" si="488"/>
        <v/>
      </c>
      <c r="W2399" s="137">
        <f t="shared" si="489"/>
        <v>-100</v>
      </c>
      <c r="X2399" s="133">
        <f>100</f>
        <v>100</v>
      </c>
      <c r="Y2399" s="133" t="str">
        <f t="shared" si="490"/>
        <v/>
      </c>
      <c r="Z2399" s="133">
        <f t="shared" si="491"/>
        <v>-100</v>
      </c>
      <c r="AA2399" s="134" t="str">
        <f>TEXT(Table1[[#This Row],[Date]],"DDD")</f>
        <v>Sat</v>
      </c>
      <c r="AB2399" s="133" t="str">
        <f>IF(OR(G2399="Doomben",G2399="Eagle Farm"),"Q",IF(AND(Q2399&gt;1,Q2399&lt;55,Table1[[#This Row],[Source]]="Nat"),"Nat OK",IF(AND(Table1[[#This Row],[Source]]&lt;&gt;"Nat",Q2399&lt;55),"Poor &lt;55",IF(OR(G2399="Randwick",G2399="Flemington",G2399="Caulfield",G2399="Sandown Lake",G2399="Sandown Hill"),"Best","ave"))))</f>
        <v>Best</v>
      </c>
      <c r="AC2399" s="133">
        <f>IF(Q2399="","",IF(AB2399="Poor &lt;55",$AC$2*0.2%,IF(AND(AB2399="Q",AA2399&lt;&gt;"Wed"),$AC$2*0.4%,IF(AND(AB2399="Q",AA2399="Wed"),$AC$2*0.5%,IF(AND(AB2399="Ave",U2399=100),$AC$2*0.5%,IF(AND(AB2399="ave",U2399="",N2399=1,AG2399="Bush"),$AC$2*1%,IF(AND(AB2399="ave",U2399="",Q2399&gt;100),$AC$2*1.3%,IF(AND(AB2399="ave",U2399=""),$AC$2*1.2%,IF(AND(AB2399="Ave",U2399=200),$AC$2*1%,IF(AND(AB2399="Best",U2399=200),$AC$2*1.5%,IF(AND(AB2399="Best",U2399="",K2399&lt;&gt;"Pro Syd"),$AC$2*0.5%,IF(AND(AB2399="Best",U2399=""),$AC$2*1%,IF(AND(AB2399="Best",U2399=100,Table1[[#This Row],[State]]="NSW"),$AC$2*0.4%,IF(AND(AB2399="Best",U2399=100),$AC$2*1%,IF(Table1[[#This Row],[Adj]]="Nat OK",$AC$2*0.5%,"xxx")))))))))))))))</f>
        <v>100</v>
      </c>
      <c r="AD2399" s="133" t="str">
        <f t="shared" si="492"/>
        <v/>
      </c>
      <c r="AE2399" s="133">
        <f t="shared" si="493"/>
        <v>-100</v>
      </c>
      <c r="AF2399" s="133" t="str">
        <f>VLOOKUP(Table1[[#This Row],[Track]],$F$2672:$H$2715,2,FALSE)</f>
        <v>Vic</v>
      </c>
      <c r="AG2399" s="133" t="str">
        <f>VLOOKUP(Table1[[#This Row],[Track]],$F$2672:$H$2715,3,FALSE)</f>
        <v>-</v>
      </c>
      <c r="AH2399" s="133" t="str">
        <f>IF(Table1[[#This Row],[Date]]&lt;$AH$2,"",IF(Table1[[#This Row],[Date]]&lt;$AH$3,"Edge","Elite Combo"))</f>
        <v/>
      </c>
      <c r="AI2399" s="218">
        <f>Table1[[#This Row],[Time]]</f>
        <v>0.51041666666666663</v>
      </c>
      <c r="AJ2399" s="219" t="str">
        <f>Table1[[#This Row],[Track]]</f>
        <v>Flemington</v>
      </c>
      <c r="AK2399" s="216">
        <f>Table1[[#This Row],[Race ]]</f>
        <v>1</v>
      </c>
      <c r="AL2399" s="219">
        <f>Table1[[#This Row],[TAB]]</f>
        <v>6</v>
      </c>
      <c r="AM2399" s="219" t="str">
        <f>Table1[[#This Row],[Selection]]</f>
        <v>Kings Valley</v>
      </c>
      <c r="AN2399" s="220" t="str">
        <f>Table1[[#This Row],[Sources]]</f>
        <v>Edge-12/Pro Mel-13</v>
      </c>
      <c r="AO2399" s="219">
        <f>Table1[[#This Row],[Scale Bet]]</f>
        <v>100</v>
      </c>
    </row>
    <row r="2400" spans="5:41" ht="16.5" customHeight="1" x14ac:dyDescent="0.25">
      <c r="E2400" s="185">
        <v>45703</v>
      </c>
      <c r="F2400" s="35">
        <v>0.51041666666666663</v>
      </c>
      <c r="G2400" s="36" t="s">
        <v>157</v>
      </c>
      <c r="H2400" s="36">
        <v>1</v>
      </c>
      <c r="I2400" s="36">
        <v>6</v>
      </c>
      <c r="J2400" s="36" t="s">
        <v>174</v>
      </c>
      <c r="K2400" s="36" t="s">
        <v>18</v>
      </c>
      <c r="L2400" s="165">
        <v>13</v>
      </c>
      <c r="M2400" s="134" t="str">
        <f t="shared" si="481"/>
        <v/>
      </c>
      <c r="N2400" s="36" t="str">
        <f t="shared" si="482"/>
        <v/>
      </c>
      <c r="O2400" s="135" t="str">
        <f t="shared" si="483"/>
        <v/>
      </c>
      <c r="P2400" s="186" t="str">
        <f t="shared" si="484"/>
        <v>OK</v>
      </c>
      <c r="Q2400" s="187" t="str">
        <f t="shared" si="485"/>
        <v/>
      </c>
      <c r="R2400" s="150">
        <v>3.2</v>
      </c>
      <c r="S2400" s="187" t="str">
        <f t="shared" si="486"/>
        <v/>
      </c>
      <c r="T2400" s="136" t="str">
        <f t="shared" si="487"/>
        <v>Kings Valley</v>
      </c>
      <c r="U2400" s="137" t="str">
        <f>IF(P2400="","",IF(N2400=1,"",IF(Q2400="","",IF(Q2400&lt;=100,100,IF(Table1[[#This Row],[Day]]="Wed",100,200)))))</f>
        <v/>
      </c>
      <c r="V2400" s="137" t="str">
        <f t="shared" si="488"/>
        <v/>
      </c>
      <c r="W2400" s="137" t="str">
        <f t="shared" si="489"/>
        <v/>
      </c>
      <c r="X2400" s="133">
        <f>100</f>
        <v>100</v>
      </c>
      <c r="Y2400" s="133">
        <f t="shared" si="490"/>
        <v>320</v>
      </c>
      <c r="Z2400" s="133">
        <f t="shared" si="491"/>
        <v>220</v>
      </c>
      <c r="AA2400" s="134" t="str">
        <f>TEXT(Table1[[#This Row],[Date]],"DDD")</f>
        <v>Sat</v>
      </c>
      <c r="AB2400" s="133" t="str">
        <f>IF(OR(G2400="Doomben",G2400="Eagle Farm"),"Q",IF(AND(Q2400&gt;1,Q2400&lt;55,Table1[[#This Row],[Source]]="Nat"),"Nat OK",IF(AND(Table1[[#This Row],[Source]]&lt;&gt;"Nat",Q2400&lt;55),"Poor &lt;55",IF(OR(G2400="Randwick",G2400="Flemington",G2400="Caulfield",G2400="Sandown Lake",G2400="Sandown Hill"),"Best","ave"))))</f>
        <v>Best</v>
      </c>
      <c r="AC2400" s="133" t="str">
        <f>IF(Q2400="","",IF(AB2400="Poor &lt;55",$AC$2*0.2%,IF(AND(AB2400="Q",AA2400&lt;&gt;"Wed"),$AC$2*0.4%,IF(AND(AB2400="Q",AA2400="Wed"),$AC$2*0.5%,IF(AND(AB2400="Ave",U2400=100),$AC$2*0.5%,IF(AND(AB2400="ave",U2400="",N2400=1,AG2400="Bush"),$AC$2*1%,IF(AND(AB2400="ave",U2400="",Q2400&gt;100),$AC$2*1.3%,IF(AND(AB2400="ave",U2400=""),$AC$2*1.2%,IF(AND(AB2400="Ave",U2400=200),$AC$2*1%,IF(AND(AB2400="Best",U2400=200),$AC$2*1.5%,IF(AND(AB2400="Best",U2400="",K2400&lt;&gt;"Pro Syd"),$AC$2*0.5%,IF(AND(AB2400="Best",U2400=""),$AC$2*1%,IF(AND(AB2400="Best",U2400=100,Table1[[#This Row],[State]]="NSW"),$AC$2*0.4%,IF(AND(AB2400="Best",U2400=100),$AC$2*1%,IF(Table1[[#This Row],[Adj]]="Nat OK",$AC$2*0.5%,"xxx")))))))))))))))</f>
        <v/>
      </c>
      <c r="AD2400" s="133" t="str">
        <f t="shared" si="492"/>
        <v/>
      </c>
      <c r="AE2400" s="133" t="str">
        <f t="shared" si="493"/>
        <v/>
      </c>
      <c r="AF2400" s="133" t="str">
        <f>VLOOKUP(Table1[[#This Row],[Track]],$F$2672:$H$2715,2,FALSE)</f>
        <v>Vic</v>
      </c>
      <c r="AG2400" s="133" t="str">
        <f>VLOOKUP(Table1[[#This Row],[Track]],$F$2672:$H$2715,3,FALSE)</f>
        <v>-</v>
      </c>
      <c r="AH2400" s="133" t="str">
        <f>IF(Table1[[#This Row],[Date]]&lt;$AH$2,"",IF(Table1[[#This Row],[Date]]&lt;$AH$3,"Edge","Elite Combo"))</f>
        <v/>
      </c>
      <c r="AI2400" s="218">
        <f>Table1[[#This Row],[Time]]</f>
        <v>0.51041666666666663</v>
      </c>
      <c r="AJ2400" s="219" t="str">
        <f>Table1[[#This Row],[Track]]</f>
        <v>Flemington</v>
      </c>
      <c r="AK2400" s="216">
        <f>Table1[[#This Row],[Race ]]</f>
        <v>1</v>
      </c>
      <c r="AL2400" s="219">
        <f>Table1[[#This Row],[TAB]]</f>
        <v>6</v>
      </c>
      <c r="AM2400" s="219" t="str">
        <f>Table1[[#This Row],[Selection]]</f>
        <v>Kings Valley</v>
      </c>
      <c r="AN2400" s="220" t="str">
        <f>Table1[[#This Row],[Sources]]</f>
        <v/>
      </c>
      <c r="AO2400" s="219" t="str">
        <f>Table1[[#This Row],[Scale Bet]]</f>
        <v/>
      </c>
    </row>
    <row r="2401" spans="5:41" ht="16.5" customHeight="1" x14ac:dyDescent="0.25">
      <c r="E2401" s="185">
        <v>45703</v>
      </c>
      <c r="F2401" s="35">
        <v>0.51041666666666663</v>
      </c>
      <c r="G2401" s="36" t="s">
        <v>157</v>
      </c>
      <c r="H2401" s="36">
        <v>1</v>
      </c>
      <c r="I2401" s="36">
        <v>3</v>
      </c>
      <c r="J2401" s="36" t="s">
        <v>188</v>
      </c>
      <c r="K2401" s="36" t="s">
        <v>13</v>
      </c>
      <c r="L2401" s="165">
        <v>16</v>
      </c>
      <c r="M2401" s="134">
        <f t="shared" si="481"/>
        <v>32</v>
      </c>
      <c r="N2401" s="36">
        <f t="shared" si="482"/>
        <v>2</v>
      </c>
      <c r="O2401" s="135" t="str">
        <f t="shared" si="483"/>
        <v>Nat-16/Pro Mel-16</v>
      </c>
      <c r="P2401" s="186" t="str">
        <f t="shared" si="484"/>
        <v>OK</v>
      </c>
      <c r="Q2401" s="187">
        <f t="shared" si="485"/>
        <v>128</v>
      </c>
      <c r="R2401" s="150">
        <v>3.2</v>
      </c>
      <c r="S2401" s="187">
        <f t="shared" si="486"/>
        <v>409.6</v>
      </c>
      <c r="T2401" s="136" t="str">
        <f t="shared" si="487"/>
        <v>Revelare</v>
      </c>
      <c r="U2401" s="137">
        <f>IF(P2401="","",IF(N2401=1,"",IF(Q2401="","",IF(Q2401&lt;=100,100,IF(Table1[[#This Row],[Day]]="Wed",100,200)))))</f>
        <v>200</v>
      </c>
      <c r="V2401" s="137">
        <f t="shared" si="488"/>
        <v>640</v>
      </c>
      <c r="W2401" s="137">
        <f t="shared" si="489"/>
        <v>440</v>
      </c>
      <c r="X2401" s="133">
        <f>100</f>
        <v>100</v>
      </c>
      <c r="Y2401" s="133">
        <f t="shared" si="490"/>
        <v>320</v>
      </c>
      <c r="Z2401" s="133">
        <f t="shared" si="491"/>
        <v>220</v>
      </c>
      <c r="AA2401" s="134" t="str">
        <f>TEXT(Table1[[#This Row],[Date]],"DDD")</f>
        <v>Sat</v>
      </c>
      <c r="AB2401" s="133" t="str">
        <f>IF(OR(G2401="Doomben",G2401="Eagle Farm"),"Q",IF(AND(Q2401&gt;1,Q2401&lt;55,Table1[[#This Row],[Source]]="Nat"),"Nat OK",IF(AND(Table1[[#This Row],[Source]]&lt;&gt;"Nat",Q2401&lt;55),"Poor &lt;55",IF(OR(G2401="Randwick",G2401="Flemington",G2401="Caulfield",G2401="Sandown Lake",G2401="Sandown Hill"),"Best","ave"))))</f>
        <v>Best</v>
      </c>
      <c r="AC2401" s="133">
        <f>IF(Q2401="","",IF(AB2401="Poor &lt;55",$AC$2*0.2%,IF(AND(AB2401="Q",AA2401&lt;&gt;"Wed"),$AC$2*0.4%,IF(AND(AB2401="Q",AA2401="Wed"),$AC$2*0.5%,IF(AND(AB2401="Ave",U2401=100),$AC$2*0.5%,IF(AND(AB2401="ave",U2401="",N2401=1,AG2401="Bush"),$AC$2*1%,IF(AND(AB2401="ave",U2401="",Q2401&gt;100),$AC$2*1.3%,IF(AND(AB2401="ave",U2401=""),$AC$2*1.2%,IF(AND(AB2401="Ave",U2401=200),$AC$2*1%,IF(AND(AB2401="Best",U2401=200),$AC$2*1.5%,IF(AND(AB2401="Best",U2401="",K2401&lt;&gt;"Pro Syd"),$AC$2*0.5%,IF(AND(AB2401="Best",U2401=""),$AC$2*1%,IF(AND(AB2401="Best",U2401=100,Table1[[#This Row],[State]]="NSW"),$AC$2*0.4%,IF(AND(AB2401="Best",U2401=100),$AC$2*1%,IF(Table1[[#This Row],[Adj]]="Nat OK",$AC$2*0.5%,"xxx")))))))))))))))</f>
        <v>150</v>
      </c>
      <c r="AD2401" s="133">
        <f t="shared" si="492"/>
        <v>480</v>
      </c>
      <c r="AE2401" s="133">
        <f t="shared" si="493"/>
        <v>330</v>
      </c>
      <c r="AF2401" s="133" t="str">
        <f>VLOOKUP(Table1[[#This Row],[Track]],$F$2672:$H$2715,2,FALSE)</f>
        <v>Vic</v>
      </c>
      <c r="AG2401" s="133" t="str">
        <f>VLOOKUP(Table1[[#This Row],[Track]],$F$2672:$H$2715,3,FALSE)</f>
        <v>-</v>
      </c>
      <c r="AH2401" s="133" t="str">
        <f>IF(Table1[[#This Row],[Date]]&lt;$AH$2,"",IF(Table1[[#This Row],[Date]]&lt;$AH$3,"Edge","Elite Combo"))</f>
        <v/>
      </c>
      <c r="AI2401" s="218">
        <f>Table1[[#This Row],[Time]]</f>
        <v>0.51041666666666663</v>
      </c>
      <c r="AJ2401" s="219" t="str">
        <f>Table1[[#This Row],[Track]]</f>
        <v>Flemington</v>
      </c>
      <c r="AK2401" s="216">
        <f>Table1[[#This Row],[Race ]]</f>
        <v>1</v>
      </c>
      <c r="AL2401" s="219">
        <f>Table1[[#This Row],[TAB]]</f>
        <v>3</v>
      </c>
      <c r="AM2401" s="219" t="str">
        <f>Table1[[#This Row],[Selection]]</f>
        <v>Revelare</v>
      </c>
      <c r="AN2401" s="220" t="str">
        <f>Table1[[#This Row],[Sources]]</f>
        <v>Nat-16/Pro Mel-16</v>
      </c>
      <c r="AO2401" s="219">
        <f>Table1[[#This Row],[Scale Bet]]</f>
        <v>150</v>
      </c>
    </row>
    <row r="2402" spans="5:41" ht="16.5" customHeight="1" x14ac:dyDescent="0.25">
      <c r="E2402" s="185">
        <v>45703</v>
      </c>
      <c r="F2402" s="35">
        <v>0.51041666666666663</v>
      </c>
      <c r="G2402" s="36" t="s">
        <v>157</v>
      </c>
      <c r="H2402" s="36">
        <v>1</v>
      </c>
      <c r="I2402" s="36">
        <v>3</v>
      </c>
      <c r="J2402" s="36" t="s">
        <v>188</v>
      </c>
      <c r="K2402" s="36" t="s">
        <v>18</v>
      </c>
      <c r="L2402" s="165">
        <v>16</v>
      </c>
      <c r="M2402" s="134" t="str">
        <f t="shared" si="481"/>
        <v/>
      </c>
      <c r="N2402" s="36" t="str">
        <f t="shared" si="482"/>
        <v/>
      </c>
      <c r="O2402" s="135" t="str">
        <f t="shared" si="483"/>
        <v/>
      </c>
      <c r="P2402" s="186" t="str">
        <f t="shared" si="484"/>
        <v>OK</v>
      </c>
      <c r="Q2402" s="187" t="str">
        <f t="shared" si="485"/>
        <v/>
      </c>
      <c r="R2402" s="150"/>
      <c r="S2402" s="187" t="str">
        <f t="shared" si="486"/>
        <v/>
      </c>
      <c r="T2402" s="136" t="str">
        <f t="shared" si="487"/>
        <v>Revelare</v>
      </c>
      <c r="U2402" s="137" t="str">
        <f>IF(P2402="","",IF(N2402=1,"",IF(Q2402="","",IF(Q2402&lt;=100,100,IF(Table1[[#This Row],[Day]]="Wed",100,200)))))</f>
        <v/>
      </c>
      <c r="V2402" s="137" t="str">
        <f t="shared" si="488"/>
        <v/>
      </c>
      <c r="W2402" s="137" t="str">
        <f t="shared" si="489"/>
        <v/>
      </c>
      <c r="X2402" s="133">
        <f>100</f>
        <v>100</v>
      </c>
      <c r="Y2402" s="133" t="str">
        <f t="shared" si="490"/>
        <v/>
      </c>
      <c r="Z2402" s="133">
        <f t="shared" si="491"/>
        <v>-100</v>
      </c>
      <c r="AA2402" s="134" t="str">
        <f>TEXT(Table1[[#This Row],[Date]],"DDD")</f>
        <v>Sat</v>
      </c>
      <c r="AB2402" s="133" t="str">
        <f>IF(OR(G2402="Doomben",G2402="Eagle Farm"),"Q",IF(AND(Q2402&gt;1,Q2402&lt;55,Table1[[#This Row],[Source]]="Nat"),"Nat OK",IF(AND(Table1[[#This Row],[Source]]&lt;&gt;"Nat",Q2402&lt;55),"Poor &lt;55",IF(OR(G2402="Randwick",G2402="Flemington",G2402="Caulfield",G2402="Sandown Lake",G2402="Sandown Hill"),"Best","ave"))))</f>
        <v>Best</v>
      </c>
      <c r="AC2402" s="133" t="str">
        <f>IF(Q2402="","",IF(AB2402="Poor &lt;55",$AC$2*0.2%,IF(AND(AB2402="Q",AA2402&lt;&gt;"Wed"),$AC$2*0.4%,IF(AND(AB2402="Q",AA2402="Wed"),$AC$2*0.5%,IF(AND(AB2402="Ave",U2402=100),$AC$2*0.5%,IF(AND(AB2402="ave",U2402="",N2402=1,AG2402="Bush"),$AC$2*1%,IF(AND(AB2402="ave",U2402="",Q2402&gt;100),$AC$2*1.3%,IF(AND(AB2402="ave",U2402=""),$AC$2*1.2%,IF(AND(AB2402="Ave",U2402=200),$AC$2*1%,IF(AND(AB2402="Best",U2402=200),$AC$2*1.5%,IF(AND(AB2402="Best",U2402="",K2402&lt;&gt;"Pro Syd"),$AC$2*0.5%,IF(AND(AB2402="Best",U2402=""),$AC$2*1%,IF(AND(AB2402="Best",U2402=100,Table1[[#This Row],[State]]="NSW"),$AC$2*0.4%,IF(AND(AB2402="Best",U2402=100),$AC$2*1%,IF(Table1[[#This Row],[Adj]]="Nat OK",$AC$2*0.5%,"xxx")))))))))))))))</f>
        <v/>
      </c>
      <c r="AD2402" s="133" t="str">
        <f t="shared" si="492"/>
        <v/>
      </c>
      <c r="AE2402" s="133" t="str">
        <f t="shared" si="493"/>
        <v/>
      </c>
      <c r="AF2402" s="133" t="str">
        <f>VLOOKUP(Table1[[#This Row],[Track]],$F$2672:$H$2715,2,FALSE)</f>
        <v>Vic</v>
      </c>
      <c r="AG2402" s="133" t="str">
        <f>VLOOKUP(Table1[[#This Row],[Track]],$F$2672:$H$2715,3,FALSE)</f>
        <v>-</v>
      </c>
      <c r="AH2402" s="133" t="str">
        <f>IF(Table1[[#This Row],[Date]]&lt;$AH$2,"",IF(Table1[[#This Row],[Date]]&lt;$AH$3,"Edge","Elite Combo"))</f>
        <v/>
      </c>
      <c r="AI2402" s="218">
        <f>Table1[[#This Row],[Time]]</f>
        <v>0.51041666666666663</v>
      </c>
      <c r="AJ2402" s="219" t="str">
        <f>Table1[[#This Row],[Track]]</f>
        <v>Flemington</v>
      </c>
      <c r="AK2402" s="216">
        <f>Table1[[#This Row],[Race ]]</f>
        <v>1</v>
      </c>
      <c r="AL2402" s="219">
        <f>Table1[[#This Row],[TAB]]</f>
        <v>3</v>
      </c>
      <c r="AM2402" s="219" t="str">
        <f>Table1[[#This Row],[Selection]]</f>
        <v>Revelare</v>
      </c>
      <c r="AN2402" s="220" t="str">
        <f>Table1[[#This Row],[Sources]]</f>
        <v/>
      </c>
      <c r="AO2402" s="219" t="str">
        <f>Table1[[#This Row],[Scale Bet]]</f>
        <v/>
      </c>
    </row>
    <row r="2403" spans="5:41" ht="16.5" customHeight="1" x14ac:dyDescent="0.25">
      <c r="E2403" s="185">
        <v>45703</v>
      </c>
      <c r="F2403" s="35">
        <v>0.55555555555555558</v>
      </c>
      <c r="G2403" s="36" t="s">
        <v>157</v>
      </c>
      <c r="H2403" s="36">
        <v>3</v>
      </c>
      <c r="I2403" s="36">
        <v>3</v>
      </c>
      <c r="J2403" s="36" t="s">
        <v>206</v>
      </c>
      <c r="K2403" s="36" t="s">
        <v>1</v>
      </c>
      <c r="L2403" s="165">
        <v>12</v>
      </c>
      <c r="M2403" s="134">
        <f t="shared" si="481"/>
        <v>52</v>
      </c>
      <c r="N2403" s="36">
        <f t="shared" si="482"/>
        <v>3</v>
      </c>
      <c r="O2403" s="135" t="str">
        <f t="shared" si="483"/>
        <v>E4-12/Edge-20/Pro Mel-20</v>
      </c>
      <c r="P2403" s="186" t="str">
        <f t="shared" si="484"/>
        <v>OK</v>
      </c>
      <c r="Q2403" s="187">
        <f t="shared" si="485"/>
        <v>208</v>
      </c>
      <c r="R2403" s="150"/>
      <c r="S2403" s="187" t="str">
        <f t="shared" si="486"/>
        <v/>
      </c>
      <c r="T2403" s="136" t="str">
        <f t="shared" si="487"/>
        <v>Fancify</v>
      </c>
      <c r="U2403" s="137">
        <f>IF(P2403="","",IF(N2403=1,"",IF(Q2403="","",IF(Q2403&lt;=100,100,IF(Table1[[#This Row],[Day]]="Wed",100,200)))))</f>
        <v>200</v>
      </c>
      <c r="V2403" s="137" t="str">
        <f t="shared" si="488"/>
        <v/>
      </c>
      <c r="W2403" s="137">
        <f t="shared" si="489"/>
        <v>-200</v>
      </c>
      <c r="X2403" s="133">
        <f>100</f>
        <v>100</v>
      </c>
      <c r="Y2403" s="133" t="str">
        <f t="shared" si="490"/>
        <v/>
      </c>
      <c r="Z2403" s="133">
        <f t="shared" si="491"/>
        <v>-100</v>
      </c>
      <c r="AA2403" s="134" t="str">
        <f>TEXT(Table1[[#This Row],[Date]],"DDD")</f>
        <v>Sat</v>
      </c>
      <c r="AB2403" s="133" t="str">
        <f>IF(OR(G2403="Doomben",G2403="Eagle Farm"),"Q",IF(AND(Q2403&gt;1,Q2403&lt;55,Table1[[#This Row],[Source]]="Nat"),"Nat OK",IF(AND(Table1[[#This Row],[Source]]&lt;&gt;"Nat",Q2403&lt;55),"Poor &lt;55",IF(OR(G2403="Randwick",G2403="Flemington",G2403="Caulfield",G2403="Sandown Lake",G2403="Sandown Hill"),"Best","ave"))))</f>
        <v>Best</v>
      </c>
      <c r="AC2403" s="133">
        <f>IF(Q2403="","",IF(AB2403="Poor &lt;55",$AC$2*0.2%,IF(AND(AB2403="Q",AA2403&lt;&gt;"Wed"),$AC$2*0.4%,IF(AND(AB2403="Q",AA2403="Wed"),$AC$2*0.5%,IF(AND(AB2403="Ave",U2403=100),$AC$2*0.5%,IF(AND(AB2403="ave",U2403="",N2403=1,AG2403="Bush"),$AC$2*1%,IF(AND(AB2403="ave",U2403="",Q2403&gt;100),$AC$2*1.3%,IF(AND(AB2403="ave",U2403=""),$AC$2*1.2%,IF(AND(AB2403="Ave",U2403=200),$AC$2*1%,IF(AND(AB2403="Best",U2403=200),$AC$2*1.5%,IF(AND(AB2403="Best",U2403="",K2403&lt;&gt;"Pro Syd"),$AC$2*0.5%,IF(AND(AB2403="Best",U2403=""),$AC$2*1%,IF(AND(AB2403="Best",U2403=100,Table1[[#This Row],[State]]="NSW"),$AC$2*0.4%,IF(AND(AB2403="Best",U2403=100),$AC$2*1%,IF(Table1[[#This Row],[Adj]]="Nat OK",$AC$2*0.5%,"xxx")))))))))))))))</f>
        <v>150</v>
      </c>
      <c r="AD2403" s="133" t="str">
        <f t="shared" si="492"/>
        <v/>
      </c>
      <c r="AE2403" s="133">
        <f t="shared" si="493"/>
        <v>-150</v>
      </c>
      <c r="AF2403" s="133" t="str">
        <f>VLOOKUP(Table1[[#This Row],[Track]],$F$2672:$H$2715,2,FALSE)</f>
        <v>Vic</v>
      </c>
      <c r="AG2403" s="133" t="str">
        <f>VLOOKUP(Table1[[#This Row],[Track]],$F$2672:$H$2715,3,FALSE)</f>
        <v>-</v>
      </c>
      <c r="AH2403" s="133" t="str">
        <f>IF(Table1[[#This Row],[Date]]&lt;$AH$2,"",IF(Table1[[#This Row],[Date]]&lt;$AH$3,"Edge","Elite Combo"))</f>
        <v/>
      </c>
      <c r="AI2403" s="218">
        <f>Table1[[#This Row],[Time]]</f>
        <v>0.55555555555555558</v>
      </c>
      <c r="AJ2403" s="219" t="str">
        <f>Table1[[#This Row],[Track]]</f>
        <v>Flemington</v>
      </c>
      <c r="AK2403" s="216">
        <f>Table1[[#This Row],[Race ]]</f>
        <v>3</v>
      </c>
      <c r="AL2403" s="219">
        <f>Table1[[#This Row],[TAB]]</f>
        <v>3</v>
      </c>
      <c r="AM2403" s="219" t="str">
        <f>Table1[[#This Row],[Selection]]</f>
        <v>Fancify</v>
      </c>
      <c r="AN2403" s="220" t="str">
        <f>Table1[[#This Row],[Sources]]</f>
        <v>E4-12/Edge-20/Pro Mel-20</v>
      </c>
      <c r="AO2403" s="219">
        <f>Table1[[#This Row],[Scale Bet]]</f>
        <v>150</v>
      </c>
    </row>
    <row r="2404" spans="5:41" ht="16.5" customHeight="1" x14ac:dyDescent="0.25">
      <c r="E2404" s="185">
        <v>45703</v>
      </c>
      <c r="F2404" s="35">
        <v>0.55555555555555558</v>
      </c>
      <c r="G2404" s="36" t="s">
        <v>157</v>
      </c>
      <c r="H2404" s="36">
        <v>3</v>
      </c>
      <c r="I2404" s="36">
        <v>3</v>
      </c>
      <c r="J2404" s="36" t="s">
        <v>206</v>
      </c>
      <c r="K2404" s="36" t="s">
        <v>40</v>
      </c>
      <c r="L2404" s="165">
        <v>20</v>
      </c>
      <c r="M2404" s="134" t="str">
        <f t="shared" si="481"/>
        <v/>
      </c>
      <c r="N2404" s="36" t="str">
        <f t="shared" si="482"/>
        <v/>
      </c>
      <c r="O2404" s="135" t="str">
        <f t="shared" si="483"/>
        <v/>
      </c>
      <c r="P2404" s="186" t="str">
        <f t="shared" si="484"/>
        <v>OK</v>
      </c>
      <c r="Q2404" s="187" t="str">
        <f t="shared" si="485"/>
        <v/>
      </c>
      <c r="R2404" s="150"/>
      <c r="S2404" s="187" t="str">
        <f t="shared" si="486"/>
        <v/>
      </c>
      <c r="T2404" s="136" t="str">
        <f t="shared" si="487"/>
        <v>Fancify</v>
      </c>
      <c r="U2404" s="137" t="str">
        <f>IF(P2404="","",IF(N2404=1,"",IF(Q2404="","",IF(Q2404&lt;=100,100,IF(Table1[[#This Row],[Day]]="Wed",100,200)))))</f>
        <v/>
      </c>
      <c r="V2404" s="137" t="str">
        <f t="shared" si="488"/>
        <v/>
      </c>
      <c r="W2404" s="137" t="str">
        <f t="shared" si="489"/>
        <v/>
      </c>
      <c r="X2404" s="133">
        <f>100</f>
        <v>100</v>
      </c>
      <c r="Y2404" s="133" t="str">
        <f t="shared" si="490"/>
        <v/>
      </c>
      <c r="Z2404" s="133">
        <f t="shared" si="491"/>
        <v>-100</v>
      </c>
      <c r="AA2404" s="134" t="str">
        <f>TEXT(Table1[[#This Row],[Date]],"DDD")</f>
        <v>Sat</v>
      </c>
      <c r="AB2404" s="133" t="str">
        <f>IF(OR(G2404="Doomben",G2404="Eagle Farm"),"Q",IF(AND(Q2404&gt;1,Q2404&lt;55,Table1[[#This Row],[Source]]="Nat"),"Nat OK",IF(AND(Table1[[#This Row],[Source]]&lt;&gt;"Nat",Q2404&lt;55),"Poor &lt;55",IF(OR(G2404="Randwick",G2404="Flemington",G2404="Caulfield",G2404="Sandown Lake",G2404="Sandown Hill"),"Best","ave"))))</f>
        <v>Best</v>
      </c>
      <c r="AC2404" s="133" t="str">
        <f>IF(Q2404="","",IF(AB2404="Poor &lt;55",$AC$2*0.2%,IF(AND(AB2404="Q",AA2404&lt;&gt;"Wed"),$AC$2*0.4%,IF(AND(AB2404="Q",AA2404="Wed"),$AC$2*0.5%,IF(AND(AB2404="Ave",U2404=100),$AC$2*0.5%,IF(AND(AB2404="ave",U2404="",N2404=1,AG2404="Bush"),$AC$2*1%,IF(AND(AB2404="ave",U2404="",Q2404&gt;100),$AC$2*1.3%,IF(AND(AB2404="ave",U2404=""),$AC$2*1.2%,IF(AND(AB2404="Ave",U2404=200),$AC$2*1%,IF(AND(AB2404="Best",U2404=200),$AC$2*1.5%,IF(AND(AB2404="Best",U2404="",K2404&lt;&gt;"Pro Syd"),$AC$2*0.5%,IF(AND(AB2404="Best",U2404=""),$AC$2*1%,IF(AND(AB2404="Best",U2404=100,Table1[[#This Row],[State]]="NSW"),$AC$2*0.4%,IF(AND(AB2404="Best",U2404=100),$AC$2*1%,IF(Table1[[#This Row],[Adj]]="Nat OK",$AC$2*0.5%,"xxx")))))))))))))))</f>
        <v/>
      </c>
      <c r="AD2404" s="133" t="str">
        <f t="shared" si="492"/>
        <v/>
      </c>
      <c r="AE2404" s="133" t="str">
        <f t="shared" si="493"/>
        <v/>
      </c>
      <c r="AF2404" s="133" t="str">
        <f>VLOOKUP(Table1[[#This Row],[Track]],$F$2672:$H$2715,2,FALSE)</f>
        <v>Vic</v>
      </c>
      <c r="AG2404" s="133" t="str">
        <f>VLOOKUP(Table1[[#This Row],[Track]],$F$2672:$H$2715,3,FALSE)</f>
        <v>-</v>
      </c>
      <c r="AH2404" s="133" t="str">
        <f>IF(Table1[[#This Row],[Date]]&lt;$AH$2,"",IF(Table1[[#This Row],[Date]]&lt;$AH$3,"Edge","Elite Combo"))</f>
        <v/>
      </c>
      <c r="AI2404" s="218">
        <f>Table1[[#This Row],[Time]]</f>
        <v>0.55555555555555558</v>
      </c>
      <c r="AJ2404" s="219" t="str">
        <f>Table1[[#This Row],[Track]]</f>
        <v>Flemington</v>
      </c>
      <c r="AK2404" s="216">
        <f>Table1[[#This Row],[Race ]]</f>
        <v>3</v>
      </c>
      <c r="AL2404" s="219">
        <f>Table1[[#This Row],[TAB]]</f>
        <v>3</v>
      </c>
      <c r="AM2404" s="219" t="str">
        <f>Table1[[#This Row],[Selection]]</f>
        <v>Fancify</v>
      </c>
      <c r="AN2404" s="220" t="str">
        <f>Table1[[#This Row],[Sources]]</f>
        <v/>
      </c>
      <c r="AO2404" s="219" t="str">
        <f>Table1[[#This Row],[Scale Bet]]</f>
        <v/>
      </c>
    </row>
    <row r="2405" spans="5:41" ht="16.5" customHeight="1" x14ac:dyDescent="0.25">
      <c r="E2405" s="185">
        <v>45703</v>
      </c>
      <c r="F2405" s="35">
        <v>0.55555555555555558</v>
      </c>
      <c r="G2405" s="36" t="s">
        <v>157</v>
      </c>
      <c r="H2405" s="36">
        <v>3</v>
      </c>
      <c r="I2405" s="36">
        <v>3</v>
      </c>
      <c r="J2405" s="36" t="s">
        <v>206</v>
      </c>
      <c r="K2405" s="36" t="s">
        <v>18</v>
      </c>
      <c r="L2405" s="165">
        <v>20</v>
      </c>
      <c r="M2405" s="134" t="str">
        <f t="shared" si="481"/>
        <v/>
      </c>
      <c r="N2405" s="36" t="str">
        <f t="shared" si="482"/>
        <v/>
      </c>
      <c r="O2405" s="135" t="str">
        <f t="shared" si="483"/>
        <v/>
      </c>
      <c r="P2405" s="186" t="str">
        <f t="shared" si="484"/>
        <v>OK</v>
      </c>
      <c r="Q2405" s="187" t="str">
        <f t="shared" si="485"/>
        <v/>
      </c>
      <c r="R2405" s="150"/>
      <c r="S2405" s="187" t="str">
        <f t="shared" si="486"/>
        <v/>
      </c>
      <c r="T2405" s="136" t="str">
        <f t="shared" si="487"/>
        <v>Fancify</v>
      </c>
      <c r="U2405" s="137" t="str">
        <f>IF(P2405="","",IF(N2405=1,"",IF(Q2405="","",IF(Q2405&lt;=100,100,IF(Table1[[#This Row],[Day]]="Wed",100,200)))))</f>
        <v/>
      </c>
      <c r="V2405" s="137" t="str">
        <f t="shared" si="488"/>
        <v/>
      </c>
      <c r="W2405" s="137" t="str">
        <f t="shared" si="489"/>
        <v/>
      </c>
      <c r="X2405" s="133">
        <f>100</f>
        <v>100</v>
      </c>
      <c r="Y2405" s="133" t="str">
        <f t="shared" si="490"/>
        <v/>
      </c>
      <c r="Z2405" s="133">
        <f t="shared" si="491"/>
        <v>-100</v>
      </c>
      <c r="AA2405" s="134" t="str">
        <f>TEXT(Table1[[#This Row],[Date]],"DDD")</f>
        <v>Sat</v>
      </c>
      <c r="AB2405" s="133" t="str">
        <f>IF(OR(G2405="Doomben",G2405="Eagle Farm"),"Q",IF(AND(Q2405&gt;1,Q2405&lt;55,Table1[[#This Row],[Source]]="Nat"),"Nat OK",IF(AND(Table1[[#This Row],[Source]]&lt;&gt;"Nat",Q2405&lt;55),"Poor &lt;55",IF(OR(G2405="Randwick",G2405="Flemington",G2405="Caulfield",G2405="Sandown Lake",G2405="Sandown Hill"),"Best","ave"))))</f>
        <v>Best</v>
      </c>
      <c r="AC2405" s="133" t="str">
        <f>IF(Q2405="","",IF(AB2405="Poor &lt;55",$AC$2*0.2%,IF(AND(AB2405="Q",AA2405&lt;&gt;"Wed"),$AC$2*0.4%,IF(AND(AB2405="Q",AA2405="Wed"),$AC$2*0.5%,IF(AND(AB2405="Ave",U2405=100),$AC$2*0.5%,IF(AND(AB2405="ave",U2405="",N2405=1,AG2405="Bush"),$AC$2*1%,IF(AND(AB2405="ave",U2405="",Q2405&gt;100),$AC$2*1.3%,IF(AND(AB2405="ave",U2405=""),$AC$2*1.2%,IF(AND(AB2405="Ave",U2405=200),$AC$2*1%,IF(AND(AB2405="Best",U2405=200),$AC$2*1.5%,IF(AND(AB2405="Best",U2405="",K2405&lt;&gt;"Pro Syd"),$AC$2*0.5%,IF(AND(AB2405="Best",U2405=""),$AC$2*1%,IF(AND(AB2405="Best",U2405=100,Table1[[#This Row],[State]]="NSW"),$AC$2*0.4%,IF(AND(AB2405="Best",U2405=100),$AC$2*1%,IF(Table1[[#This Row],[Adj]]="Nat OK",$AC$2*0.5%,"xxx")))))))))))))))</f>
        <v/>
      </c>
      <c r="AD2405" s="133" t="str">
        <f t="shared" si="492"/>
        <v/>
      </c>
      <c r="AE2405" s="133" t="str">
        <f t="shared" si="493"/>
        <v/>
      </c>
      <c r="AF2405" s="133" t="str">
        <f>VLOOKUP(Table1[[#This Row],[Track]],$F$2672:$H$2715,2,FALSE)</f>
        <v>Vic</v>
      </c>
      <c r="AG2405" s="133" t="str">
        <f>VLOOKUP(Table1[[#This Row],[Track]],$F$2672:$H$2715,3,FALSE)</f>
        <v>-</v>
      </c>
      <c r="AH2405" s="133" t="str">
        <f>IF(Table1[[#This Row],[Date]]&lt;$AH$2,"",IF(Table1[[#This Row],[Date]]&lt;$AH$3,"Edge","Elite Combo"))</f>
        <v/>
      </c>
      <c r="AI2405" s="218">
        <f>Table1[[#This Row],[Time]]</f>
        <v>0.55555555555555558</v>
      </c>
      <c r="AJ2405" s="219" t="str">
        <f>Table1[[#This Row],[Track]]</f>
        <v>Flemington</v>
      </c>
      <c r="AK2405" s="216">
        <f>Table1[[#This Row],[Race ]]</f>
        <v>3</v>
      </c>
      <c r="AL2405" s="219">
        <f>Table1[[#This Row],[TAB]]</f>
        <v>3</v>
      </c>
      <c r="AM2405" s="219" t="str">
        <f>Table1[[#This Row],[Selection]]</f>
        <v>Fancify</v>
      </c>
      <c r="AN2405" s="220" t="str">
        <f>Table1[[#This Row],[Sources]]</f>
        <v/>
      </c>
      <c r="AO2405" s="219" t="str">
        <f>Table1[[#This Row],[Scale Bet]]</f>
        <v/>
      </c>
    </row>
    <row r="2406" spans="5:41" ht="16.5" customHeight="1" x14ac:dyDescent="0.25">
      <c r="E2406" s="185">
        <v>45703</v>
      </c>
      <c r="F2406" s="35">
        <v>0.57986111111111116</v>
      </c>
      <c r="G2406" s="36" t="s">
        <v>157</v>
      </c>
      <c r="H2406" s="36">
        <v>4</v>
      </c>
      <c r="I2406" s="36">
        <v>2</v>
      </c>
      <c r="J2406" s="36" t="s">
        <v>244</v>
      </c>
      <c r="K2406" s="36" t="s">
        <v>1</v>
      </c>
      <c r="L2406" s="165">
        <v>10</v>
      </c>
      <c r="M2406" s="134">
        <f t="shared" si="481"/>
        <v>23</v>
      </c>
      <c r="N2406" s="36">
        <f t="shared" si="482"/>
        <v>2</v>
      </c>
      <c r="O2406" s="135" t="str">
        <f t="shared" si="483"/>
        <v>E4-10/Nat-13</v>
      </c>
      <c r="P2406" s="186" t="str">
        <f t="shared" si="484"/>
        <v>OK</v>
      </c>
      <c r="Q2406" s="187">
        <f t="shared" si="485"/>
        <v>92</v>
      </c>
      <c r="R2406" s="150">
        <v>6</v>
      </c>
      <c r="S2406" s="187">
        <f t="shared" si="486"/>
        <v>552</v>
      </c>
      <c r="T2406" s="136" t="str">
        <f t="shared" si="487"/>
        <v>Smokin Princess</v>
      </c>
      <c r="U2406" s="137">
        <f>IF(P2406="","",IF(N2406=1,"",IF(Q2406="","",IF(Q2406&lt;=100,100,IF(Table1[[#This Row],[Day]]="Wed",100,200)))))</f>
        <v>100</v>
      </c>
      <c r="V2406" s="137">
        <f t="shared" si="488"/>
        <v>600</v>
      </c>
      <c r="W2406" s="137">
        <f t="shared" si="489"/>
        <v>500</v>
      </c>
      <c r="X2406" s="133">
        <f>100</f>
        <v>100</v>
      </c>
      <c r="Y2406" s="133">
        <f t="shared" si="490"/>
        <v>600</v>
      </c>
      <c r="Z2406" s="133">
        <f t="shared" si="491"/>
        <v>500</v>
      </c>
      <c r="AA2406" s="134" t="str">
        <f>TEXT(Table1[[#This Row],[Date]],"DDD")</f>
        <v>Sat</v>
      </c>
      <c r="AB2406" s="133" t="str">
        <f>IF(OR(G2406="Doomben",G2406="Eagle Farm"),"Q",IF(AND(Q2406&gt;1,Q2406&lt;55,Table1[[#This Row],[Source]]="Nat"),"Nat OK",IF(AND(Table1[[#This Row],[Source]]&lt;&gt;"Nat",Q2406&lt;55),"Poor &lt;55",IF(OR(G2406="Randwick",G2406="Flemington",G2406="Caulfield",G2406="Sandown Lake",G2406="Sandown Hill"),"Best","ave"))))</f>
        <v>Best</v>
      </c>
      <c r="AC2406" s="133">
        <f>IF(Q2406="","",IF(AB2406="Poor &lt;55",$AC$2*0.2%,IF(AND(AB2406="Q",AA2406&lt;&gt;"Wed"),$AC$2*0.4%,IF(AND(AB2406="Q",AA2406="Wed"),$AC$2*0.5%,IF(AND(AB2406="Ave",U2406=100),$AC$2*0.5%,IF(AND(AB2406="ave",U2406="",N2406=1,AG2406="Bush"),$AC$2*1%,IF(AND(AB2406="ave",U2406="",Q2406&gt;100),$AC$2*1.3%,IF(AND(AB2406="ave",U2406=""),$AC$2*1.2%,IF(AND(AB2406="Ave",U2406=200),$AC$2*1%,IF(AND(AB2406="Best",U2406=200),$AC$2*1.5%,IF(AND(AB2406="Best",U2406="",K2406&lt;&gt;"Pro Syd"),$AC$2*0.5%,IF(AND(AB2406="Best",U2406=""),$AC$2*1%,IF(AND(AB2406="Best",U2406=100,Table1[[#This Row],[State]]="NSW"),$AC$2*0.4%,IF(AND(AB2406="Best",U2406=100),$AC$2*1%,IF(Table1[[#This Row],[Adj]]="Nat OK",$AC$2*0.5%,"xxx")))))))))))))))</f>
        <v>100</v>
      </c>
      <c r="AD2406" s="133">
        <f t="shared" si="492"/>
        <v>600</v>
      </c>
      <c r="AE2406" s="133">
        <f t="shared" si="493"/>
        <v>500</v>
      </c>
      <c r="AF2406" s="133" t="str">
        <f>VLOOKUP(Table1[[#This Row],[Track]],$F$2672:$H$2715,2,FALSE)</f>
        <v>Vic</v>
      </c>
      <c r="AG2406" s="133" t="str">
        <f>VLOOKUP(Table1[[#This Row],[Track]],$F$2672:$H$2715,3,FALSE)</f>
        <v>-</v>
      </c>
      <c r="AH2406" s="133" t="str">
        <f>IF(Table1[[#This Row],[Date]]&lt;$AH$2,"",IF(Table1[[#This Row],[Date]]&lt;$AH$3,"Edge","Elite Combo"))</f>
        <v/>
      </c>
      <c r="AI2406" s="218">
        <f>Table1[[#This Row],[Time]]</f>
        <v>0.57986111111111116</v>
      </c>
      <c r="AJ2406" s="219" t="str">
        <f>Table1[[#This Row],[Track]]</f>
        <v>Flemington</v>
      </c>
      <c r="AK2406" s="216">
        <f>Table1[[#This Row],[Race ]]</f>
        <v>4</v>
      </c>
      <c r="AL2406" s="219">
        <f>Table1[[#This Row],[TAB]]</f>
        <v>2</v>
      </c>
      <c r="AM2406" s="219" t="str">
        <f>Table1[[#This Row],[Selection]]</f>
        <v>Smokin Princess</v>
      </c>
      <c r="AN2406" s="220" t="str">
        <f>Table1[[#This Row],[Sources]]</f>
        <v>E4-10/Nat-13</v>
      </c>
      <c r="AO2406" s="219">
        <f>Table1[[#This Row],[Scale Bet]]</f>
        <v>100</v>
      </c>
    </row>
    <row r="2407" spans="5:41" ht="16.5" customHeight="1" x14ac:dyDescent="0.25">
      <c r="E2407" s="185">
        <v>45703</v>
      </c>
      <c r="F2407" s="35">
        <v>0.57986111111111116</v>
      </c>
      <c r="G2407" s="36" t="s">
        <v>157</v>
      </c>
      <c r="H2407" s="36">
        <v>4</v>
      </c>
      <c r="I2407" s="36">
        <v>2</v>
      </c>
      <c r="J2407" s="36" t="s">
        <v>244</v>
      </c>
      <c r="K2407" s="36" t="s">
        <v>13</v>
      </c>
      <c r="L2407" s="165">
        <v>13</v>
      </c>
      <c r="M2407" s="134" t="str">
        <f t="shared" si="481"/>
        <v/>
      </c>
      <c r="N2407" s="36" t="str">
        <f t="shared" si="482"/>
        <v/>
      </c>
      <c r="O2407" s="135" t="str">
        <f t="shared" si="483"/>
        <v/>
      </c>
      <c r="P2407" s="186" t="str">
        <f t="shared" si="484"/>
        <v>OK</v>
      </c>
      <c r="Q2407" s="187" t="str">
        <f t="shared" si="485"/>
        <v/>
      </c>
      <c r="R2407" s="150">
        <v>6</v>
      </c>
      <c r="S2407" s="187" t="str">
        <f t="shared" si="486"/>
        <v/>
      </c>
      <c r="T2407" s="136" t="str">
        <f t="shared" si="487"/>
        <v>Smokin Princess</v>
      </c>
      <c r="U2407" s="137" t="str">
        <f>IF(P2407="","",IF(N2407=1,"",IF(Q2407="","",IF(Q2407&lt;=100,100,IF(Table1[[#This Row],[Day]]="Wed",100,200)))))</f>
        <v/>
      </c>
      <c r="V2407" s="137" t="str">
        <f t="shared" si="488"/>
        <v/>
      </c>
      <c r="W2407" s="137" t="str">
        <f t="shared" si="489"/>
        <v/>
      </c>
      <c r="X2407" s="133">
        <f>100</f>
        <v>100</v>
      </c>
      <c r="Y2407" s="133">
        <f t="shared" si="490"/>
        <v>600</v>
      </c>
      <c r="Z2407" s="133">
        <f t="shared" si="491"/>
        <v>500</v>
      </c>
      <c r="AA2407" s="134" t="str">
        <f>TEXT(Table1[[#This Row],[Date]],"DDD")</f>
        <v>Sat</v>
      </c>
      <c r="AB2407" s="133" t="str">
        <f>IF(OR(G2407="Doomben",G2407="Eagle Farm"),"Q",IF(AND(Q2407&gt;1,Q2407&lt;55,Table1[[#This Row],[Source]]="Nat"),"Nat OK",IF(AND(Table1[[#This Row],[Source]]&lt;&gt;"Nat",Q2407&lt;55),"Poor &lt;55",IF(OR(G2407="Randwick",G2407="Flemington",G2407="Caulfield",G2407="Sandown Lake",G2407="Sandown Hill"),"Best","ave"))))</f>
        <v>Best</v>
      </c>
      <c r="AC2407" s="133" t="str">
        <f>IF(Q2407="","",IF(AB2407="Poor &lt;55",$AC$2*0.2%,IF(AND(AB2407="Q",AA2407&lt;&gt;"Wed"),$AC$2*0.4%,IF(AND(AB2407="Q",AA2407="Wed"),$AC$2*0.5%,IF(AND(AB2407="Ave",U2407=100),$AC$2*0.5%,IF(AND(AB2407="ave",U2407="",N2407=1,AG2407="Bush"),$AC$2*1%,IF(AND(AB2407="ave",U2407="",Q2407&gt;100),$AC$2*1.3%,IF(AND(AB2407="ave",U2407=""),$AC$2*1.2%,IF(AND(AB2407="Ave",U2407=200),$AC$2*1%,IF(AND(AB2407="Best",U2407=200),$AC$2*1.5%,IF(AND(AB2407="Best",U2407="",K2407&lt;&gt;"Pro Syd"),$AC$2*0.5%,IF(AND(AB2407="Best",U2407=""),$AC$2*1%,IF(AND(AB2407="Best",U2407=100,Table1[[#This Row],[State]]="NSW"),$AC$2*0.4%,IF(AND(AB2407="Best",U2407=100),$AC$2*1%,IF(Table1[[#This Row],[Adj]]="Nat OK",$AC$2*0.5%,"xxx")))))))))))))))</f>
        <v/>
      </c>
      <c r="AD2407" s="133" t="str">
        <f t="shared" si="492"/>
        <v/>
      </c>
      <c r="AE2407" s="133" t="str">
        <f t="shared" si="493"/>
        <v/>
      </c>
      <c r="AF2407" s="133" t="str">
        <f>VLOOKUP(Table1[[#This Row],[Track]],$F$2672:$H$2715,2,FALSE)</f>
        <v>Vic</v>
      </c>
      <c r="AG2407" s="133" t="str">
        <f>VLOOKUP(Table1[[#This Row],[Track]],$F$2672:$H$2715,3,FALSE)</f>
        <v>-</v>
      </c>
      <c r="AH2407" s="133" t="str">
        <f>IF(Table1[[#This Row],[Date]]&lt;$AH$2,"",IF(Table1[[#This Row],[Date]]&lt;$AH$3,"Edge","Elite Combo"))</f>
        <v/>
      </c>
      <c r="AI2407" s="218">
        <f>Table1[[#This Row],[Time]]</f>
        <v>0.57986111111111116</v>
      </c>
      <c r="AJ2407" s="219" t="str">
        <f>Table1[[#This Row],[Track]]</f>
        <v>Flemington</v>
      </c>
      <c r="AK2407" s="216">
        <f>Table1[[#This Row],[Race ]]</f>
        <v>4</v>
      </c>
      <c r="AL2407" s="219">
        <f>Table1[[#This Row],[TAB]]</f>
        <v>2</v>
      </c>
      <c r="AM2407" s="219" t="str">
        <f>Table1[[#This Row],[Selection]]</f>
        <v>Smokin Princess</v>
      </c>
      <c r="AN2407" s="220" t="str">
        <f>Table1[[#This Row],[Sources]]</f>
        <v/>
      </c>
      <c r="AO2407" s="219" t="str">
        <f>Table1[[#This Row],[Scale Bet]]</f>
        <v/>
      </c>
    </row>
    <row r="2408" spans="5:41" ht="16.5" customHeight="1" x14ac:dyDescent="0.25">
      <c r="E2408" s="185">
        <v>45703</v>
      </c>
      <c r="F2408" s="35">
        <v>0.57986111111111116</v>
      </c>
      <c r="G2408" s="36" t="s">
        <v>157</v>
      </c>
      <c r="H2408" s="36">
        <v>4</v>
      </c>
      <c r="I2408" s="36">
        <v>5</v>
      </c>
      <c r="J2408" s="36" t="s">
        <v>207</v>
      </c>
      <c r="K2408" s="36" t="s">
        <v>40</v>
      </c>
      <c r="L2408" s="165">
        <v>12</v>
      </c>
      <c r="M2408" s="134">
        <f t="shared" si="481"/>
        <v>25</v>
      </c>
      <c r="N2408" s="36">
        <f t="shared" si="482"/>
        <v>2</v>
      </c>
      <c r="O2408" s="135" t="str">
        <f t="shared" si="483"/>
        <v>Edge-12/Pro Mel-13</v>
      </c>
      <c r="P2408" s="186" t="str">
        <f t="shared" si="484"/>
        <v>OK</v>
      </c>
      <c r="Q2408" s="187">
        <f t="shared" si="485"/>
        <v>100</v>
      </c>
      <c r="R2408" s="150"/>
      <c r="S2408" s="187" t="str">
        <f t="shared" si="486"/>
        <v/>
      </c>
      <c r="T2408" s="136" t="str">
        <f t="shared" si="487"/>
        <v>Umgawa</v>
      </c>
      <c r="U2408" s="137">
        <f>IF(P2408="","",IF(N2408=1,"",IF(Q2408="","",IF(Q2408&lt;=100,100,IF(Table1[[#This Row],[Day]]="Wed",100,200)))))</f>
        <v>100</v>
      </c>
      <c r="V2408" s="137" t="str">
        <f t="shared" si="488"/>
        <v/>
      </c>
      <c r="W2408" s="137">
        <f t="shared" si="489"/>
        <v>-100</v>
      </c>
      <c r="X2408" s="133">
        <f>100</f>
        <v>100</v>
      </c>
      <c r="Y2408" s="133" t="str">
        <f t="shared" si="490"/>
        <v/>
      </c>
      <c r="Z2408" s="133">
        <f t="shared" si="491"/>
        <v>-100</v>
      </c>
      <c r="AA2408" s="134" t="str">
        <f>TEXT(Table1[[#This Row],[Date]],"DDD")</f>
        <v>Sat</v>
      </c>
      <c r="AB2408" s="133" t="str">
        <f>IF(OR(G2408="Doomben",G2408="Eagle Farm"),"Q",IF(AND(Q2408&gt;1,Q2408&lt;55,Table1[[#This Row],[Source]]="Nat"),"Nat OK",IF(AND(Table1[[#This Row],[Source]]&lt;&gt;"Nat",Q2408&lt;55),"Poor &lt;55",IF(OR(G2408="Randwick",G2408="Flemington",G2408="Caulfield",G2408="Sandown Lake",G2408="Sandown Hill"),"Best","ave"))))</f>
        <v>Best</v>
      </c>
      <c r="AC2408" s="133">
        <f>IF(Q2408="","",IF(AB2408="Poor &lt;55",$AC$2*0.2%,IF(AND(AB2408="Q",AA2408&lt;&gt;"Wed"),$AC$2*0.4%,IF(AND(AB2408="Q",AA2408="Wed"),$AC$2*0.5%,IF(AND(AB2408="Ave",U2408=100),$AC$2*0.5%,IF(AND(AB2408="ave",U2408="",N2408=1,AG2408="Bush"),$AC$2*1%,IF(AND(AB2408="ave",U2408="",Q2408&gt;100),$AC$2*1.3%,IF(AND(AB2408="ave",U2408=""),$AC$2*1.2%,IF(AND(AB2408="Ave",U2408=200),$AC$2*1%,IF(AND(AB2408="Best",U2408=200),$AC$2*1.5%,IF(AND(AB2408="Best",U2408="",K2408&lt;&gt;"Pro Syd"),$AC$2*0.5%,IF(AND(AB2408="Best",U2408=""),$AC$2*1%,IF(AND(AB2408="Best",U2408=100,Table1[[#This Row],[State]]="NSW"),$AC$2*0.4%,IF(AND(AB2408="Best",U2408=100),$AC$2*1%,IF(Table1[[#This Row],[Adj]]="Nat OK",$AC$2*0.5%,"xxx")))))))))))))))</f>
        <v>100</v>
      </c>
      <c r="AD2408" s="133" t="str">
        <f t="shared" si="492"/>
        <v/>
      </c>
      <c r="AE2408" s="133">
        <f t="shared" si="493"/>
        <v>-100</v>
      </c>
      <c r="AF2408" s="133" t="str">
        <f>VLOOKUP(Table1[[#This Row],[Track]],$F$2672:$H$2715,2,FALSE)</f>
        <v>Vic</v>
      </c>
      <c r="AG2408" s="133" t="str">
        <f>VLOOKUP(Table1[[#This Row],[Track]],$F$2672:$H$2715,3,FALSE)</f>
        <v>-</v>
      </c>
      <c r="AH2408" s="133" t="str">
        <f>IF(Table1[[#This Row],[Date]]&lt;$AH$2,"",IF(Table1[[#This Row],[Date]]&lt;$AH$3,"Edge","Elite Combo"))</f>
        <v/>
      </c>
      <c r="AI2408" s="218">
        <f>Table1[[#This Row],[Time]]</f>
        <v>0.57986111111111116</v>
      </c>
      <c r="AJ2408" s="219" t="str">
        <f>Table1[[#This Row],[Track]]</f>
        <v>Flemington</v>
      </c>
      <c r="AK2408" s="216">
        <f>Table1[[#This Row],[Race ]]</f>
        <v>4</v>
      </c>
      <c r="AL2408" s="219">
        <f>Table1[[#This Row],[TAB]]</f>
        <v>5</v>
      </c>
      <c r="AM2408" s="219" t="str">
        <f>Table1[[#This Row],[Selection]]</f>
        <v>Umgawa</v>
      </c>
      <c r="AN2408" s="220" t="str">
        <f>Table1[[#This Row],[Sources]]</f>
        <v>Edge-12/Pro Mel-13</v>
      </c>
      <c r="AO2408" s="219">
        <f>Table1[[#This Row],[Scale Bet]]</f>
        <v>100</v>
      </c>
    </row>
    <row r="2409" spans="5:41" ht="16.5" customHeight="1" x14ac:dyDescent="0.25">
      <c r="E2409" s="185">
        <v>45703</v>
      </c>
      <c r="F2409" s="35">
        <v>0.57986111111111116</v>
      </c>
      <c r="G2409" s="36" t="s">
        <v>157</v>
      </c>
      <c r="H2409" s="36">
        <v>4</v>
      </c>
      <c r="I2409" s="36">
        <v>5</v>
      </c>
      <c r="J2409" s="36" t="s">
        <v>207</v>
      </c>
      <c r="K2409" s="36" t="s">
        <v>18</v>
      </c>
      <c r="L2409" s="165">
        <v>13</v>
      </c>
      <c r="M2409" s="134" t="str">
        <f t="shared" si="481"/>
        <v/>
      </c>
      <c r="N2409" s="36" t="str">
        <f t="shared" si="482"/>
        <v/>
      </c>
      <c r="O2409" s="135" t="str">
        <f t="shared" si="483"/>
        <v/>
      </c>
      <c r="P2409" s="186" t="str">
        <f t="shared" si="484"/>
        <v>OK</v>
      </c>
      <c r="Q2409" s="187" t="str">
        <f t="shared" si="485"/>
        <v/>
      </c>
      <c r="R2409" s="150"/>
      <c r="S2409" s="187" t="str">
        <f t="shared" si="486"/>
        <v/>
      </c>
      <c r="T2409" s="136" t="str">
        <f t="shared" si="487"/>
        <v>Umgawa</v>
      </c>
      <c r="U2409" s="137" t="str">
        <f>IF(P2409="","",IF(N2409=1,"",IF(Q2409="","",IF(Q2409&lt;=100,100,IF(Table1[[#This Row],[Day]]="Wed",100,200)))))</f>
        <v/>
      </c>
      <c r="V2409" s="137" t="str">
        <f t="shared" si="488"/>
        <v/>
      </c>
      <c r="W2409" s="137" t="str">
        <f t="shared" si="489"/>
        <v/>
      </c>
      <c r="X2409" s="133">
        <f>100</f>
        <v>100</v>
      </c>
      <c r="Y2409" s="133" t="str">
        <f t="shared" si="490"/>
        <v/>
      </c>
      <c r="Z2409" s="133">
        <f t="shared" si="491"/>
        <v>-100</v>
      </c>
      <c r="AA2409" s="134" t="str">
        <f>TEXT(Table1[[#This Row],[Date]],"DDD")</f>
        <v>Sat</v>
      </c>
      <c r="AB2409" s="133" t="str">
        <f>IF(OR(G2409="Doomben",G2409="Eagle Farm"),"Q",IF(AND(Q2409&gt;1,Q2409&lt;55,Table1[[#This Row],[Source]]="Nat"),"Nat OK",IF(AND(Table1[[#This Row],[Source]]&lt;&gt;"Nat",Q2409&lt;55),"Poor &lt;55",IF(OR(G2409="Randwick",G2409="Flemington",G2409="Caulfield",G2409="Sandown Lake",G2409="Sandown Hill"),"Best","ave"))))</f>
        <v>Best</v>
      </c>
      <c r="AC2409" s="133" t="str">
        <f>IF(Q2409="","",IF(AB2409="Poor &lt;55",$AC$2*0.2%,IF(AND(AB2409="Q",AA2409&lt;&gt;"Wed"),$AC$2*0.4%,IF(AND(AB2409="Q",AA2409="Wed"),$AC$2*0.5%,IF(AND(AB2409="Ave",U2409=100),$AC$2*0.5%,IF(AND(AB2409="ave",U2409="",N2409=1,AG2409="Bush"),$AC$2*1%,IF(AND(AB2409="ave",U2409="",Q2409&gt;100),$AC$2*1.3%,IF(AND(AB2409="ave",U2409=""),$AC$2*1.2%,IF(AND(AB2409="Ave",U2409=200),$AC$2*1%,IF(AND(AB2409="Best",U2409=200),$AC$2*1.5%,IF(AND(AB2409="Best",U2409="",K2409&lt;&gt;"Pro Syd"),$AC$2*0.5%,IF(AND(AB2409="Best",U2409=""),$AC$2*1%,IF(AND(AB2409="Best",U2409=100,Table1[[#This Row],[State]]="NSW"),$AC$2*0.4%,IF(AND(AB2409="Best",U2409=100),$AC$2*1%,IF(Table1[[#This Row],[Adj]]="Nat OK",$AC$2*0.5%,"xxx")))))))))))))))</f>
        <v/>
      </c>
      <c r="AD2409" s="133" t="str">
        <f t="shared" si="492"/>
        <v/>
      </c>
      <c r="AE2409" s="133" t="str">
        <f t="shared" si="493"/>
        <v/>
      </c>
      <c r="AF2409" s="133" t="str">
        <f>VLOOKUP(Table1[[#This Row],[Track]],$F$2672:$H$2715,2,FALSE)</f>
        <v>Vic</v>
      </c>
      <c r="AG2409" s="133" t="str">
        <f>VLOOKUP(Table1[[#This Row],[Track]],$F$2672:$H$2715,3,FALSE)</f>
        <v>-</v>
      </c>
      <c r="AH2409" s="133" t="str">
        <f>IF(Table1[[#This Row],[Date]]&lt;$AH$2,"",IF(Table1[[#This Row],[Date]]&lt;$AH$3,"Edge","Elite Combo"))</f>
        <v/>
      </c>
      <c r="AI2409" s="218">
        <f>Table1[[#This Row],[Time]]</f>
        <v>0.57986111111111116</v>
      </c>
      <c r="AJ2409" s="219" t="str">
        <f>Table1[[#This Row],[Track]]</f>
        <v>Flemington</v>
      </c>
      <c r="AK2409" s="216">
        <f>Table1[[#This Row],[Race ]]</f>
        <v>4</v>
      </c>
      <c r="AL2409" s="219">
        <f>Table1[[#This Row],[TAB]]</f>
        <v>5</v>
      </c>
      <c r="AM2409" s="219" t="str">
        <f>Table1[[#This Row],[Selection]]</f>
        <v>Umgawa</v>
      </c>
      <c r="AN2409" s="220" t="str">
        <f>Table1[[#This Row],[Sources]]</f>
        <v/>
      </c>
      <c r="AO2409" s="219" t="str">
        <f>Table1[[#This Row],[Scale Bet]]</f>
        <v/>
      </c>
    </row>
    <row r="2410" spans="5:41" ht="16.5" customHeight="1" x14ac:dyDescent="0.25">
      <c r="E2410" s="185">
        <v>45703</v>
      </c>
      <c r="F2410" s="35">
        <v>0.60416666666666663</v>
      </c>
      <c r="G2410" s="36" t="s">
        <v>157</v>
      </c>
      <c r="H2410" s="36">
        <v>5</v>
      </c>
      <c r="I2410" s="36">
        <v>7</v>
      </c>
      <c r="J2410" s="36" t="s">
        <v>187</v>
      </c>
      <c r="K2410" s="36" t="s">
        <v>1</v>
      </c>
      <c r="L2410" s="165">
        <v>10</v>
      </c>
      <c r="M2410" s="134">
        <f t="shared" si="481"/>
        <v>23</v>
      </c>
      <c r="N2410" s="36">
        <f t="shared" si="482"/>
        <v>2</v>
      </c>
      <c r="O2410" s="135" t="str">
        <f t="shared" si="483"/>
        <v>E4-10/Nat-13</v>
      </c>
      <c r="P2410" s="186" t="str">
        <f t="shared" si="484"/>
        <v>OK</v>
      </c>
      <c r="Q2410" s="187">
        <f t="shared" si="485"/>
        <v>92</v>
      </c>
      <c r="R2410" s="150"/>
      <c r="S2410" s="187" t="str">
        <f t="shared" si="486"/>
        <v/>
      </c>
      <c r="T2410" s="136" t="str">
        <f t="shared" si="487"/>
        <v>Material Dreams</v>
      </c>
      <c r="U2410" s="137">
        <f>IF(P2410="","",IF(N2410=1,"",IF(Q2410="","",IF(Q2410&lt;=100,100,IF(Table1[[#This Row],[Day]]="Wed",100,200)))))</f>
        <v>100</v>
      </c>
      <c r="V2410" s="137" t="str">
        <f t="shared" si="488"/>
        <v/>
      </c>
      <c r="W2410" s="137">
        <f t="shared" si="489"/>
        <v>-100</v>
      </c>
      <c r="X2410" s="133">
        <f>100</f>
        <v>100</v>
      </c>
      <c r="Y2410" s="133" t="str">
        <f t="shared" si="490"/>
        <v/>
      </c>
      <c r="Z2410" s="133">
        <f t="shared" si="491"/>
        <v>-100</v>
      </c>
      <c r="AA2410" s="134" t="str">
        <f>TEXT(Table1[[#This Row],[Date]],"DDD")</f>
        <v>Sat</v>
      </c>
      <c r="AB2410" s="133" t="str">
        <f>IF(OR(G2410="Doomben",G2410="Eagle Farm"),"Q",IF(AND(Q2410&gt;1,Q2410&lt;55,Table1[[#This Row],[Source]]="Nat"),"Nat OK",IF(AND(Table1[[#This Row],[Source]]&lt;&gt;"Nat",Q2410&lt;55),"Poor &lt;55",IF(OR(G2410="Randwick",G2410="Flemington",G2410="Caulfield",G2410="Sandown Lake",G2410="Sandown Hill"),"Best","ave"))))</f>
        <v>Best</v>
      </c>
      <c r="AC2410" s="133">
        <f>IF(Q2410="","",IF(AB2410="Poor &lt;55",$AC$2*0.2%,IF(AND(AB2410="Q",AA2410&lt;&gt;"Wed"),$AC$2*0.4%,IF(AND(AB2410="Q",AA2410="Wed"),$AC$2*0.5%,IF(AND(AB2410="Ave",U2410=100),$AC$2*0.5%,IF(AND(AB2410="ave",U2410="",N2410=1,AG2410="Bush"),$AC$2*1%,IF(AND(AB2410="ave",U2410="",Q2410&gt;100),$AC$2*1.3%,IF(AND(AB2410="ave",U2410=""),$AC$2*1.2%,IF(AND(AB2410="Ave",U2410=200),$AC$2*1%,IF(AND(AB2410="Best",U2410=200),$AC$2*1.5%,IF(AND(AB2410="Best",U2410="",K2410&lt;&gt;"Pro Syd"),$AC$2*0.5%,IF(AND(AB2410="Best",U2410=""),$AC$2*1%,IF(AND(AB2410="Best",U2410=100,Table1[[#This Row],[State]]="NSW"),$AC$2*0.4%,IF(AND(AB2410="Best",U2410=100),$AC$2*1%,IF(Table1[[#This Row],[Adj]]="Nat OK",$AC$2*0.5%,"xxx")))))))))))))))</f>
        <v>100</v>
      </c>
      <c r="AD2410" s="133" t="str">
        <f t="shared" si="492"/>
        <v/>
      </c>
      <c r="AE2410" s="133">
        <f t="shared" si="493"/>
        <v>-100</v>
      </c>
      <c r="AF2410" s="133" t="str">
        <f>VLOOKUP(Table1[[#This Row],[Track]],$F$2672:$H$2715,2,FALSE)</f>
        <v>Vic</v>
      </c>
      <c r="AG2410" s="133" t="str">
        <f>VLOOKUP(Table1[[#This Row],[Track]],$F$2672:$H$2715,3,FALSE)</f>
        <v>-</v>
      </c>
      <c r="AH2410" s="133" t="str">
        <f>IF(Table1[[#This Row],[Date]]&lt;$AH$2,"",IF(Table1[[#This Row],[Date]]&lt;$AH$3,"Edge","Elite Combo"))</f>
        <v/>
      </c>
      <c r="AI2410" s="218">
        <f>Table1[[#This Row],[Time]]</f>
        <v>0.60416666666666663</v>
      </c>
      <c r="AJ2410" s="219" t="str">
        <f>Table1[[#This Row],[Track]]</f>
        <v>Flemington</v>
      </c>
      <c r="AK2410" s="216">
        <f>Table1[[#This Row],[Race ]]</f>
        <v>5</v>
      </c>
      <c r="AL2410" s="219">
        <f>Table1[[#This Row],[TAB]]</f>
        <v>7</v>
      </c>
      <c r="AM2410" s="219" t="str">
        <f>Table1[[#This Row],[Selection]]</f>
        <v>Material Dreams</v>
      </c>
      <c r="AN2410" s="220" t="str">
        <f>Table1[[#This Row],[Sources]]</f>
        <v>E4-10/Nat-13</v>
      </c>
      <c r="AO2410" s="219">
        <f>Table1[[#This Row],[Scale Bet]]</f>
        <v>100</v>
      </c>
    </row>
    <row r="2411" spans="5:41" ht="16.5" customHeight="1" x14ac:dyDescent="0.25">
      <c r="E2411" s="185">
        <v>45703</v>
      </c>
      <c r="F2411" s="35">
        <v>0.60416666666666663</v>
      </c>
      <c r="G2411" s="36" t="s">
        <v>157</v>
      </c>
      <c r="H2411" s="36">
        <v>5</v>
      </c>
      <c r="I2411" s="36">
        <v>7</v>
      </c>
      <c r="J2411" s="36" t="s">
        <v>187</v>
      </c>
      <c r="K2411" s="36" t="s">
        <v>13</v>
      </c>
      <c r="L2411" s="165">
        <v>13</v>
      </c>
      <c r="M2411" s="134" t="str">
        <f t="shared" si="481"/>
        <v/>
      </c>
      <c r="N2411" s="36" t="str">
        <f t="shared" si="482"/>
        <v/>
      </c>
      <c r="O2411" s="135" t="str">
        <f t="shared" si="483"/>
        <v/>
      </c>
      <c r="P2411" s="186" t="str">
        <f t="shared" si="484"/>
        <v>OK</v>
      </c>
      <c r="Q2411" s="187" t="str">
        <f t="shared" si="485"/>
        <v/>
      </c>
      <c r="R2411" s="150"/>
      <c r="S2411" s="187" t="str">
        <f t="shared" si="486"/>
        <v/>
      </c>
      <c r="T2411" s="136" t="str">
        <f t="shared" si="487"/>
        <v>Material Dreams</v>
      </c>
      <c r="U2411" s="137" t="str">
        <f>IF(P2411="","",IF(N2411=1,"",IF(Q2411="","",IF(Q2411&lt;=100,100,IF(Table1[[#This Row],[Day]]="Wed",100,200)))))</f>
        <v/>
      </c>
      <c r="V2411" s="137" t="str">
        <f t="shared" si="488"/>
        <v/>
      </c>
      <c r="W2411" s="137" t="str">
        <f t="shared" si="489"/>
        <v/>
      </c>
      <c r="X2411" s="133">
        <f>100</f>
        <v>100</v>
      </c>
      <c r="Y2411" s="133" t="str">
        <f t="shared" si="490"/>
        <v/>
      </c>
      <c r="Z2411" s="133">
        <f t="shared" si="491"/>
        <v>-100</v>
      </c>
      <c r="AA2411" s="134" t="str">
        <f>TEXT(Table1[[#This Row],[Date]],"DDD")</f>
        <v>Sat</v>
      </c>
      <c r="AB2411" s="133" t="str">
        <f>IF(OR(G2411="Doomben",G2411="Eagle Farm"),"Q",IF(AND(Q2411&gt;1,Q2411&lt;55,Table1[[#This Row],[Source]]="Nat"),"Nat OK",IF(AND(Table1[[#This Row],[Source]]&lt;&gt;"Nat",Q2411&lt;55),"Poor &lt;55",IF(OR(G2411="Randwick",G2411="Flemington",G2411="Caulfield",G2411="Sandown Lake",G2411="Sandown Hill"),"Best","ave"))))</f>
        <v>Best</v>
      </c>
      <c r="AC2411" s="133" t="str">
        <f>IF(Q2411="","",IF(AB2411="Poor &lt;55",$AC$2*0.2%,IF(AND(AB2411="Q",AA2411&lt;&gt;"Wed"),$AC$2*0.4%,IF(AND(AB2411="Q",AA2411="Wed"),$AC$2*0.5%,IF(AND(AB2411="Ave",U2411=100),$AC$2*0.5%,IF(AND(AB2411="ave",U2411="",N2411=1,AG2411="Bush"),$AC$2*1%,IF(AND(AB2411="ave",U2411="",Q2411&gt;100),$AC$2*1.3%,IF(AND(AB2411="ave",U2411=""),$AC$2*1.2%,IF(AND(AB2411="Ave",U2411=200),$AC$2*1%,IF(AND(AB2411="Best",U2411=200),$AC$2*1.5%,IF(AND(AB2411="Best",U2411="",K2411&lt;&gt;"Pro Syd"),$AC$2*0.5%,IF(AND(AB2411="Best",U2411=""),$AC$2*1%,IF(AND(AB2411="Best",U2411=100,Table1[[#This Row],[State]]="NSW"),$AC$2*0.4%,IF(AND(AB2411="Best",U2411=100),$AC$2*1%,IF(Table1[[#This Row],[Adj]]="Nat OK",$AC$2*0.5%,"xxx")))))))))))))))</f>
        <v/>
      </c>
      <c r="AD2411" s="133" t="str">
        <f t="shared" si="492"/>
        <v/>
      </c>
      <c r="AE2411" s="133" t="str">
        <f t="shared" si="493"/>
        <v/>
      </c>
      <c r="AF2411" s="133" t="str">
        <f>VLOOKUP(Table1[[#This Row],[Track]],$F$2672:$H$2715,2,FALSE)</f>
        <v>Vic</v>
      </c>
      <c r="AG2411" s="133" t="str">
        <f>VLOOKUP(Table1[[#This Row],[Track]],$F$2672:$H$2715,3,FALSE)</f>
        <v>-</v>
      </c>
      <c r="AH2411" s="133" t="str">
        <f>IF(Table1[[#This Row],[Date]]&lt;$AH$2,"",IF(Table1[[#This Row],[Date]]&lt;$AH$3,"Edge","Elite Combo"))</f>
        <v/>
      </c>
      <c r="AI2411" s="218">
        <f>Table1[[#This Row],[Time]]</f>
        <v>0.60416666666666663</v>
      </c>
      <c r="AJ2411" s="219" t="str">
        <f>Table1[[#This Row],[Track]]</f>
        <v>Flemington</v>
      </c>
      <c r="AK2411" s="216">
        <f>Table1[[#This Row],[Race ]]</f>
        <v>5</v>
      </c>
      <c r="AL2411" s="219">
        <f>Table1[[#This Row],[TAB]]</f>
        <v>7</v>
      </c>
      <c r="AM2411" s="219" t="str">
        <f>Table1[[#This Row],[Selection]]</f>
        <v>Material Dreams</v>
      </c>
      <c r="AN2411" s="220" t="str">
        <f>Table1[[#This Row],[Sources]]</f>
        <v/>
      </c>
      <c r="AO2411" s="219" t="str">
        <f>Table1[[#This Row],[Scale Bet]]</f>
        <v/>
      </c>
    </row>
    <row r="2412" spans="5:41" ht="16.5" customHeight="1" x14ac:dyDescent="0.25">
      <c r="E2412" s="185">
        <v>45703</v>
      </c>
      <c r="F2412" s="35">
        <v>0.62847222222222221</v>
      </c>
      <c r="G2412" s="36" t="s">
        <v>157</v>
      </c>
      <c r="H2412" s="36">
        <v>6</v>
      </c>
      <c r="I2412" s="36">
        <v>9</v>
      </c>
      <c r="J2412" s="36" t="s">
        <v>514</v>
      </c>
      <c r="K2412" s="36" t="s">
        <v>1</v>
      </c>
      <c r="L2412" s="165">
        <v>10</v>
      </c>
      <c r="M2412" s="134">
        <f t="shared" si="481"/>
        <v>23</v>
      </c>
      <c r="N2412" s="36">
        <f t="shared" si="482"/>
        <v>2</v>
      </c>
      <c r="O2412" s="135" t="str">
        <f t="shared" si="483"/>
        <v>E4-10/Nat-13</v>
      </c>
      <c r="P2412" s="186" t="str">
        <f t="shared" si="484"/>
        <v>OK</v>
      </c>
      <c r="Q2412" s="187">
        <f t="shared" si="485"/>
        <v>92</v>
      </c>
      <c r="R2412" s="150"/>
      <c r="S2412" s="187" t="str">
        <f t="shared" si="486"/>
        <v/>
      </c>
      <c r="T2412" s="136" t="str">
        <f t="shared" si="487"/>
        <v>Poison Chalice</v>
      </c>
      <c r="U2412" s="137">
        <f>IF(P2412="","",IF(N2412=1,"",IF(Q2412="","",IF(Q2412&lt;=100,100,IF(Table1[[#This Row],[Day]]="Wed",100,200)))))</f>
        <v>100</v>
      </c>
      <c r="V2412" s="137" t="str">
        <f t="shared" si="488"/>
        <v/>
      </c>
      <c r="W2412" s="137">
        <f t="shared" si="489"/>
        <v>-100</v>
      </c>
      <c r="X2412" s="133">
        <f>100</f>
        <v>100</v>
      </c>
      <c r="Y2412" s="133" t="str">
        <f t="shared" si="490"/>
        <v/>
      </c>
      <c r="Z2412" s="133">
        <f t="shared" si="491"/>
        <v>-100</v>
      </c>
      <c r="AA2412" s="134" t="str">
        <f>TEXT(Table1[[#This Row],[Date]],"DDD")</f>
        <v>Sat</v>
      </c>
      <c r="AB2412" s="133" t="str">
        <f>IF(OR(G2412="Doomben",G2412="Eagle Farm"),"Q",IF(AND(Q2412&gt;1,Q2412&lt;55,Table1[[#This Row],[Source]]="Nat"),"Nat OK",IF(AND(Table1[[#This Row],[Source]]&lt;&gt;"Nat",Q2412&lt;55),"Poor &lt;55",IF(OR(G2412="Randwick",G2412="Flemington",G2412="Caulfield",G2412="Sandown Lake",G2412="Sandown Hill"),"Best","ave"))))</f>
        <v>Best</v>
      </c>
      <c r="AC2412" s="133">
        <f>IF(Q2412="","",IF(AB2412="Poor &lt;55",$AC$2*0.2%,IF(AND(AB2412="Q",AA2412&lt;&gt;"Wed"),$AC$2*0.4%,IF(AND(AB2412="Q",AA2412="Wed"),$AC$2*0.5%,IF(AND(AB2412="Ave",U2412=100),$AC$2*0.5%,IF(AND(AB2412="ave",U2412="",N2412=1,AG2412="Bush"),$AC$2*1%,IF(AND(AB2412="ave",U2412="",Q2412&gt;100),$AC$2*1.3%,IF(AND(AB2412="ave",U2412=""),$AC$2*1.2%,IF(AND(AB2412="Ave",U2412=200),$AC$2*1%,IF(AND(AB2412="Best",U2412=200),$AC$2*1.5%,IF(AND(AB2412="Best",U2412="",K2412&lt;&gt;"Pro Syd"),$AC$2*0.5%,IF(AND(AB2412="Best",U2412=""),$AC$2*1%,IF(AND(AB2412="Best",U2412=100,Table1[[#This Row],[State]]="NSW"),$AC$2*0.4%,IF(AND(AB2412="Best",U2412=100),$AC$2*1%,IF(Table1[[#This Row],[Adj]]="Nat OK",$AC$2*0.5%,"xxx")))))))))))))))</f>
        <v>100</v>
      </c>
      <c r="AD2412" s="133" t="str">
        <f t="shared" si="492"/>
        <v/>
      </c>
      <c r="AE2412" s="133">
        <f t="shared" si="493"/>
        <v>-100</v>
      </c>
      <c r="AF2412" s="133" t="str">
        <f>VLOOKUP(Table1[[#This Row],[Track]],$F$2672:$H$2715,2,FALSE)</f>
        <v>Vic</v>
      </c>
      <c r="AG2412" s="133" t="str">
        <f>VLOOKUP(Table1[[#This Row],[Track]],$F$2672:$H$2715,3,FALSE)</f>
        <v>-</v>
      </c>
      <c r="AH2412" s="133" t="str">
        <f>IF(Table1[[#This Row],[Date]]&lt;$AH$2,"",IF(Table1[[#This Row],[Date]]&lt;$AH$3,"Edge","Elite Combo"))</f>
        <v/>
      </c>
      <c r="AI2412" s="218">
        <f>Table1[[#This Row],[Time]]</f>
        <v>0.62847222222222221</v>
      </c>
      <c r="AJ2412" s="219" t="str">
        <f>Table1[[#This Row],[Track]]</f>
        <v>Flemington</v>
      </c>
      <c r="AK2412" s="216">
        <f>Table1[[#This Row],[Race ]]</f>
        <v>6</v>
      </c>
      <c r="AL2412" s="219">
        <f>Table1[[#This Row],[TAB]]</f>
        <v>9</v>
      </c>
      <c r="AM2412" s="219" t="str">
        <f>Table1[[#This Row],[Selection]]</f>
        <v>Poison Chalice</v>
      </c>
      <c r="AN2412" s="220" t="str">
        <f>Table1[[#This Row],[Sources]]</f>
        <v>E4-10/Nat-13</v>
      </c>
      <c r="AO2412" s="219">
        <f>Table1[[#This Row],[Scale Bet]]</f>
        <v>100</v>
      </c>
    </row>
    <row r="2413" spans="5:41" ht="16.5" customHeight="1" x14ac:dyDescent="0.25">
      <c r="E2413" s="185">
        <v>45703</v>
      </c>
      <c r="F2413" s="35">
        <v>0.62847222222222221</v>
      </c>
      <c r="G2413" s="36" t="s">
        <v>157</v>
      </c>
      <c r="H2413" s="36">
        <v>6</v>
      </c>
      <c r="I2413" s="36">
        <v>9</v>
      </c>
      <c r="J2413" s="36" t="s">
        <v>514</v>
      </c>
      <c r="K2413" s="36" t="s">
        <v>13</v>
      </c>
      <c r="L2413" s="165">
        <v>13</v>
      </c>
      <c r="M2413" s="134" t="str">
        <f t="shared" si="481"/>
        <v/>
      </c>
      <c r="N2413" s="36" t="str">
        <f t="shared" si="482"/>
        <v/>
      </c>
      <c r="O2413" s="135" t="str">
        <f t="shared" si="483"/>
        <v/>
      </c>
      <c r="P2413" s="186" t="str">
        <f t="shared" si="484"/>
        <v>OK</v>
      </c>
      <c r="Q2413" s="187" t="str">
        <f t="shared" si="485"/>
        <v/>
      </c>
      <c r="R2413" s="150"/>
      <c r="S2413" s="187" t="str">
        <f t="shared" si="486"/>
        <v/>
      </c>
      <c r="T2413" s="136" t="str">
        <f t="shared" si="487"/>
        <v>Poison Chalice</v>
      </c>
      <c r="U2413" s="137" t="str">
        <f>IF(P2413="","",IF(N2413=1,"",IF(Q2413="","",IF(Q2413&lt;=100,100,IF(Table1[[#This Row],[Day]]="Wed",100,200)))))</f>
        <v/>
      </c>
      <c r="V2413" s="137" t="str">
        <f t="shared" si="488"/>
        <v/>
      </c>
      <c r="W2413" s="137" t="str">
        <f t="shared" si="489"/>
        <v/>
      </c>
      <c r="X2413" s="133">
        <f>100</f>
        <v>100</v>
      </c>
      <c r="Y2413" s="133" t="str">
        <f t="shared" si="490"/>
        <v/>
      </c>
      <c r="Z2413" s="133">
        <f t="shared" si="491"/>
        <v>-100</v>
      </c>
      <c r="AA2413" s="134" t="str">
        <f>TEXT(Table1[[#This Row],[Date]],"DDD")</f>
        <v>Sat</v>
      </c>
      <c r="AB2413" s="133" t="str">
        <f>IF(OR(G2413="Doomben",G2413="Eagle Farm"),"Q",IF(AND(Q2413&gt;1,Q2413&lt;55,Table1[[#This Row],[Source]]="Nat"),"Nat OK",IF(AND(Table1[[#This Row],[Source]]&lt;&gt;"Nat",Q2413&lt;55),"Poor &lt;55",IF(OR(G2413="Randwick",G2413="Flemington",G2413="Caulfield",G2413="Sandown Lake",G2413="Sandown Hill"),"Best","ave"))))</f>
        <v>Best</v>
      </c>
      <c r="AC2413" s="133" t="str">
        <f>IF(Q2413="","",IF(AB2413="Poor &lt;55",$AC$2*0.2%,IF(AND(AB2413="Q",AA2413&lt;&gt;"Wed"),$AC$2*0.4%,IF(AND(AB2413="Q",AA2413="Wed"),$AC$2*0.5%,IF(AND(AB2413="Ave",U2413=100),$AC$2*0.5%,IF(AND(AB2413="ave",U2413="",N2413=1,AG2413="Bush"),$AC$2*1%,IF(AND(AB2413="ave",U2413="",Q2413&gt;100),$AC$2*1.3%,IF(AND(AB2413="ave",U2413=""),$AC$2*1.2%,IF(AND(AB2413="Ave",U2413=200),$AC$2*1%,IF(AND(AB2413="Best",U2413=200),$AC$2*1.5%,IF(AND(AB2413="Best",U2413="",K2413&lt;&gt;"Pro Syd"),$AC$2*0.5%,IF(AND(AB2413="Best",U2413=""),$AC$2*1%,IF(AND(AB2413="Best",U2413=100,Table1[[#This Row],[State]]="NSW"),$AC$2*0.4%,IF(AND(AB2413="Best",U2413=100),$AC$2*1%,IF(Table1[[#This Row],[Adj]]="Nat OK",$AC$2*0.5%,"xxx")))))))))))))))</f>
        <v/>
      </c>
      <c r="AD2413" s="133" t="str">
        <f t="shared" si="492"/>
        <v/>
      </c>
      <c r="AE2413" s="133" t="str">
        <f t="shared" si="493"/>
        <v/>
      </c>
      <c r="AF2413" s="133" t="str">
        <f>VLOOKUP(Table1[[#This Row],[Track]],$F$2672:$H$2715,2,FALSE)</f>
        <v>Vic</v>
      </c>
      <c r="AG2413" s="133" t="str">
        <f>VLOOKUP(Table1[[#This Row],[Track]],$F$2672:$H$2715,3,FALSE)</f>
        <v>-</v>
      </c>
      <c r="AH2413" s="133" t="str">
        <f>IF(Table1[[#This Row],[Date]]&lt;$AH$2,"",IF(Table1[[#This Row],[Date]]&lt;$AH$3,"Edge","Elite Combo"))</f>
        <v/>
      </c>
      <c r="AI2413" s="218">
        <f>Table1[[#This Row],[Time]]</f>
        <v>0.62847222222222221</v>
      </c>
      <c r="AJ2413" s="219" t="str">
        <f>Table1[[#This Row],[Track]]</f>
        <v>Flemington</v>
      </c>
      <c r="AK2413" s="216">
        <f>Table1[[#This Row],[Race ]]</f>
        <v>6</v>
      </c>
      <c r="AL2413" s="219">
        <f>Table1[[#This Row],[TAB]]</f>
        <v>9</v>
      </c>
      <c r="AM2413" s="219" t="str">
        <f>Table1[[#This Row],[Selection]]</f>
        <v>Poison Chalice</v>
      </c>
      <c r="AN2413" s="220" t="str">
        <f>Table1[[#This Row],[Sources]]</f>
        <v/>
      </c>
      <c r="AO2413" s="219" t="str">
        <f>Table1[[#This Row],[Scale Bet]]</f>
        <v/>
      </c>
    </row>
    <row r="2414" spans="5:41" ht="16.5" customHeight="1" x14ac:dyDescent="0.25">
      <c r="E2414" s="185">
        <v>45703</v>
      </c>
      <c r="F2414" s="35">
        <v>0.62847222222222221</v>
      </c>
      <c r="G2414" s="36" t="s">
        <v>157</v>
      </c>
      <c r="H2414" s="36">
        <v>6</v>
      </c>
      <c r="I2414" s="36">
        <v>6</v>
      </c>
      <c r="J2414" s="36" t="s">
        <v>208</v>
      </c>
      <c r="K2414" s="36" t="s">
        <v>1</v>
      </c>
      <c r="L2414" s="165">
        <v>12</v>
      </c>
      <c r="M2414" s="134">
        <f t="shared" si="481"/>
        <v>38</v>
      </c>
      <c r="N2414" s="36">
        <f t="shared" si="482"/>
        <v>3</v>
      </c>
      <c r="O2414" s="135" t="str">
        <f t="shared" si="483"/>
        <v>E4-12/Edge-13/Pro Mel-13</v>
      </c>
      <c r="P2414" s="186" t="str">
        <f t="shared" si="484"/>
        <v>OK</v>
      </c>
      <c r="Q2414" s="187">
        <f t="shared" si="485"/>
        <v>152</v>
      </c>
      <c r="R2414" s="150">
        <v>4.7</v>
      </c>
      <c r="S2414" s="187">
        <f t="shared" si="486"/>
        <v>714.4</v>
      </c>
      <c r="T2414" s="136" t="str">
        <f t="shared" si="487"/>
        <v>Rise At Dawn</v>
      </c>
      <c r="U2414" s="137">
        <f>IF(P2414="","",IF(N2414=1,"",IF(Q2414="","",IF(Q2414&lt;=100,100,IF(Table1[[#This Row],[Day]]="Wed",100,200)))))</f>
        <v>200</v>
      </c>
      <c r="V2414" s="137">
        <f t="shared" si="488"/>
        <v>940</v>
      </c>
      <c r="W2414" s="137">
        <f t="shared" si="489"/>
        <v>740</v>
      </c>
      <c r="X2414" s="133">
        <f>100</f>
        <v>100</v>
      </c>
      <c r="Y2414" s="133">
        <f t="shared" si="490"/>
        <v>470</v>
      </c>
      <c r="Z2414" s="133">
        <f t="shared" si="491"/>
        <v>370</v>
      </c>
      <c r="AA2414" s="134" t="str">
        <f>TEXT(Table1[[#This Row],[Date]],"DDD")</f>
        <v>Sat</v>
      </c>
      <c r="AB2414" s="133" t="str">
        <f>IF(OR(G2414="Doomben",G2414="Eagle Farm"),"Q",IF(AND(Q2414&gt;1,Q2414&lt;55,Table1[[#This Row],[Source]]="Nat"),"Nat OK",IF(AND(Table1[[#This Row],[Source]]&lt;&gt;"Nat",Q2414&lt;55),"Poor &lt;55",IF(OR(G2414="Randwick",G2414="Flemington",G2414="Caulfield",G2414="Sandown Lake",G2414="Sandown Hill"),"Best","ave"))))</f>
        <v>Best</v>
      </c>
      <c r="AC2414" s="133">
        <f>IF(Q2414="","",IF(AB2414="Poor &lt;55",$AC$2*0.2%,IF(AND(AB2414="Q",AA2414&lt;&gt;"Wed"),$AC$2*0.4%,IF(AND(AB2414="Q",AA2414="Wed"),$AC$2*0.5%,IF(AND(AB2414="Ave",U2414=100),$AC$2*0.5%,IF(AND(AB2414="ave",U2414="",N2414=1,AG2414="Bush"),$AC$2*1%,IF(AND(AB2414="ave",U2414="",Q2414&gt;100),$AC$2*1.3%,IF(AND(AB2414="ave",U2414=""),$AC$2*1.2%,IF(AND(AB2414="Ave",U2414=200),$AC$2*1%,IF(AND(AB2414="Best",U2414=200),$AC$2*1.5%,IF(AND(AB2414="Best",U2414="",K2414&lt;&gt;"Pro Syd"),$AC$2*0.5%,IF(AND(AB2414="Best",U2414=""),$AC$2*1%,IF(AND(AB2414="Best",U2414=100,Table1[[#This Row],[State]]="NSW"),$AC$2*0.4%,IF(AND(AB2414="Best",U2414=100),$AC$2*1%,IF(Table1[[#This Row],[Adj]]="Nat OK",$AC$2*0.5%,"xxx")))))))))))))))</f>
        <v>150</v>
      </c>
      <c r="AD2414" s="133">
        <f t="shared" si="492"/>
        <v>705</v>
      </c>
      <c r="AE2414" s="133">
        <f t="shared" si="493"/>
        <v>555</v>
      </c>
      <c r="AF2414" s="133" t="str">
        <f>VLOOKUP(Table1[[#This Row],[Track]],$F$2672:$H$2715,2,FALSE)</f>
        <v>Vic</v>
      </c>
      <c r="AG2414" s="133" t="str">
        <f>VLOOKUP(Table1[[#This Row],[Track]],$F$2672:$H$2715,3,FALSE)</f>
        <v>-</v>
      </c>
      <c r="AH2414" s="133" t="str">
        <f>IF(Table1[[#This Row],[Date]]&lt;$AH$2,"",IF(Table1[[#This Row],[Date]]&lt;$AH$3,"Edge","Elite Combo"))</f>
        <v/>
      </c>
      <c r="AI2414" s="218">
        <f>Table1[[#This Row],[Time]]</f>
        <v>0.62847222222222221</v>
      </c>
      <c r="AJ2414" s="219" t="str">
        <f>Table1[[#This Row],[Track]]</f>
        <v>Flemington</v>
      </c>
      <c r="AK2414" s="216">
        <f>Table1[[#This Row],[Race ]]</f>
        <v>6</v>
      </c>
      <c r="AL2414" s="219">
        <f>Table1[[#This Row],[TAB]]</f>
        <v>6</v>
      </c>
      <c r="AM2414" s="219" t="str">
        <f>Table1[[#This Row],[Selection]]</f>
        <v>Rise At Dawn</v>
      </c>
      <c r="AN2414" s="220" t="str">
        <f>Table1[[#This Row],[Sources]]</f>
        <v>E4-12/Edge-13/Pro Mel-13</v>
      </c>
      <c r="AO2414" s="219">
        <f>Table1[[#This Row],[Scale Bet]]</f>
        <v>150</v>
      </c>
    </row>
    <row r="2415" spans="5:41" ht="16.5" customHeight="1" x14ac:dyDescent="0.25">
      <c r="E2415" s="185">
        <v>45703</v>
      </c>
      <c r="F2415" s="35">
        <v>0.62847222222222221</v>
      </c>
      <c r="G2415" s="36" t="s">
        <v>157</v>
      </c>
      <c r="H2415" s="36">
        <v>6</v>
      </c>
      <c r="I2415" s="36">
        <v>6</v>
      </c>
      <c r="J2415" s="36" t="s">
        <v>208</v>
      </c>
      <c r="K2415" s="36" t="s">
        <v>40</v>
      </c>
      <c r="L2415" s="165">
        <v>13</v>
      </c>
      <c r="M2415" s="134" t="str">
        <f t="shared" si="481"/>
        <v/>
      </c>
      <c r="N2415" s="36" t="str">
        <f t="shared" si="482"/>
        <v/>
      </c>
      <c r="O2415" s="135" t="str">
        <f t="shared" si="483"/>
        <v/>
      </c>
      <c r="P2415" s="186" t="str">
        <f t="shared" si="484"/>
        <v>OK</v>
      </c>
      <c r="Q2415" s="187" t="str">
        <f t="shared" si="485"/>
        <v/>
      </c>
      <c r="R2415" s="150">
        <v>4.7</v>
      </c>
      <c r="S2415" s="187" t="str">
        <f t="shared" si="486"/>
        <v/>
      </c>
      <c r="T2415" s="136" t="str">
        <f t="shared" si="487"/>
        <v>Rise At Dawn</v>
      </c>
      <c r="U2415" s="137" t="str">
        <f>IF(P2415="","",IF(N2415=1,"",IF(Q2415="","",IF(Q2415&lt;=100,100,IF(Table1[[#This Row],[Day]]="Wed",100,200)))))</f>
        <v/>
      </c>
      <c r="V2415" s="137" t="str">
        <f t="shared" si="488"/>
        <v/>
      </c>
      <c r="W2415" s="137" t="str">
        <f t="shared" si="489"/>
        <v/>
      </c>
      <c r="X2415" s="133">
        <f>100</f>
        <v>100</v>
      </c>
      <c r="Y2415" s="133">
        <f t="shared" si="490"/>
        <v>470</v>
      </c>
      <c r="Z2415" s="133">
        <f t="shared" si="491"/>
        <v>370</v>
      </c>
      <c r="AA2415" s="134" t="str">
        <f>TEXT(Table1[[#This Row],[Date]],"DDD")</f>
        <v>Sat</v>
      </c>
      <c r="AB2415" s="133" t="str">
        <f>IF(OR(G2415="Doomben",G2415="Eagle Farm"),"Q",IF(AND(Q2415&gt;1,Q2415&lt;55,Table1[[#This Row],[Source]]="Nat"),"Nat OK",IF(AND(Table1[[#This Row],[Source]]&lt;&gt;"Nat",Q2415&lt;55),"Poor &lt;55",IF(OR(G2415="Randwick",G2415="Flemington",G2415="Caulfield",G2415="Sandown Lake",G2415="Sandown Hill"),"Best","ave"))))</f>
        <v>Best</v>
      </c>
      <c r="AC2415" s="133" t="str">
        <f>IF(Q2415="","",IF(AB2415="Poor &lt;55",$AC$2*0.2%,IF(AND(AB2415="Q",AA2415&lt;&gt;"Wed"),$AC$2*0.4%,IF(AND(AB2415="Q",AA2415="Wed"),$AC$2*0.5%,IF(AND(AB2415="Ave",U2415=100),$AC$2*0.5%,IF(AND(AB2415="ave",U2415="",N2415=1,AG2415="Bush"),$AC$2*1%,IF(AND(AB2415="ave",U2415="",Q2415&gt;100),$AC$2*1.3%,IF(AND(AB2415="ave",U2415=""),$AC$2*1.2%,IF(AND(AB2415="Ave",U2415=200),$AC$2*1%,IF(AND(AB2415="Best",U2415=200),$AC$2*1.5%,IF(AND(AB2415="Best",U2415="",K2415&lt;&gt;"Pro Syd"),$AC$2*0.5%,IF(AND(AB2415="Best",U2415=""),$AC$2*1%,IF(AND(AB2415="Best",U2415=100,Table1[[#This Row],[State]]="NSW"),$AC$2*0.4%,IF(AND(AB2415="Best",U2415=100),$AC$2*1%,IF(Table1[[#This Row],[Adj]]="Nat OK",$AC$2*0.5%,"xxx")))))))))))))))</f>
        <v/>
      </c>
      <c r="AD2415" s="133" t="str">
        <f t="shared" si="492"/>
        <v/>
      </c>
      <c r="AE2415" s="133" t="str">
        <f t="shared" si="493"/>
        <v/>
      </c>
      <c r="AF2415" s="133" t="str">
        <f>VLOOKUP(Table1[[#This Row],[Track]],$F$2672:$H$2715,2,FALSE)</f>
        <v>Vic</v>
      </c>
      <c r="AG2415" s="133" t="str">
        <f>VLOOKUP(Table1[[#This Row],[Track]],$F$2672:$H$2715,3,FALSE)</f>
        <v>-</v>
      </c>
      <c r="AH2415" s="133" t="str">
        <f>IF(Table1[[#This Row],[Date]]&lt;$AH$2,"",IF(Table1[[#This Row],[Date]]&lt;$AH$3,"Edge","Elite Combo"))</f>
        <v/>
      </c>
      <c r="AI2415" s="218">
        <f>Table1[[#This Row],[Time]]</f>
        <v>0.62847222222222221</v>
      </c>
      <c r="AJ2415" s="219" t="str">
        <f>Table1[[#This Row],[Track]]</f>
        <v>Flemington</v>
      </c>
      <c r="AK2415" s="216">
        <f>Table1[[#This Row],[Race ]]</f>
        <v>6</v>
      </c>
      <c r="AL2415" s="219">
        <f>Table1[[#This Row],[TAB]]</f>
        <v>6</v>
      </c>
      <c r="AM2415" s="219" t="str">
        <f>Table1[[#This Row],[Selection]]</f>
        <v>Rise At Dawn</v>
      </c>
      <c r="AN2415" s="220" t="str">
        <f>Table1[[#This Row],[Sources]]</f>
        <v/>
      </c>
      <c r="AO2415" s="219" t="str">
        <f>Table1[[#This Row],[Scale Bet]]</f>
        <v/>
      </c>
    </row>
    <row r="2416" spans="5:41" ht="16.5" customHeight="1" x14ac:dyDescent="0.25">
      <c r="E2416" s="185">
        <v>45703</v>
      </c>
      <c r="F2416" s="35">
        <v>0.62847222222222221</v>
      </c>
      <c r="G2416" s="36" t="s">
        <v>157</v>
      </c>
      <c r="H2416" s="36">
        <v>6</v>
      </c>
      <c r="I2416" s="36">
        <v>6</v>
      </c>
      <c r="J2416" s="36" t="s">
        <v>208</v>
      </c>
      <c r="K2416" s="36" t="s">
        <v>18</v>
      </c>
      <c r="L2416" s="165">
        <v>13</v>
      </c>
      <c r="M2416" s="134" t="str">
        <f t="shared" si="481"/>
        <v/>
      </c>
      <c r="N2416" s="36" t="str">
        <f t="shared" si="482"/>
        <v/>
      </c>
      <c r="O2416" s="135" t="str">
        <f t="shared" si="483"/>
        <v/>
      </c>
      <c r="P2416" s="186" t="str">
        <f t="shared" si="484"/>
        <v>OK</v>
      </c>
      <c r="Q2416" s="187" t="str">
        <f t="shared" si="485"/>
        <v/>
      </c>
      <c r="R2416" s="150">
        <v>4.7</v>
      </c>
      <c r="S2416" s="187" t="str">
        <f t="shared" si="486"/>
        <v/>
      </c>
      <c r="T2416" s="136" t="str">
        <f t="shared" si="487"/>
        <v>Rise At Dawn</v>
      </c>
      <c r="U2416" s="137" t="str">
        <f>IF(P2416="","",IF(N2416=1,"",IF(Q2416="","",IF(Q2416&lt;=100,100,IF(Table1[[#This Row],[Day]]="Wed",100,200)))))</f>
        <v/>
      </c>
      <c r="V2416" s="137" t="str">
        <f t="shared" si="488"/>
        <v/>
      </c>
      <c r="W2416" s="137" t="str">
        <f t="shared" si="489"/>
        <v/>
      </c>
      <c r="X2416" s="133">
        <f>100</f>
        <v>100</v>
      </c>
      <c r="Y2416" s="133">
        <f t="shared" si="490"/>
        <v>470</v>
      </c>
      <c r="Z2416" s="133">
        <f t="shared" si="491"/>
        <v>370</v>
      </c>
      <c r="AA2416" s="134" t="str">
        <f>TEXT(Table1[[#This Row],[Date]],"DDD")</f>
        <v>Sat</v>
      </c>
      <c r="AB2416" s="133" t="str">
        <f>IF(OR(G2416="Doomben",G2416="Eagle Farm"),"Q",IF(AND(Q2416&gt;1,Q2416&lt;55,Table1[[#This Row],[Source]]="Nat"),"Nat OK",IF(AND(Table1[[#This Row],[Source]]&lt;&gt;"Nat",Q2416&lt;55),"Poor &lt;55",IF(OR(G2416="Randwick",G2416="Flemington",G2416="Caulfield",G2416="Sandown Lake",G2416="Sandown Hill"),"Best","ave"))))</f>
        <v>Best</v>
      </c>
      <c r="AC2416" s="133" t="str">
        <f>IF(Q2416="","",IF(AB2416="Poor &lt;55",$AC$2*0.2%,IF(AND(AB2416="Q",AA2416&lt;&gt;"Wed"),$AC$2*0.4%,IF(AND(AB2416="Q",AA2416="Wed"),$AC$2*0.5%,IF(AND(AB2416="Ave",U2416=100),$AC$2*0.5%,IF(AND(AB2416="ave",U2416="",N2416=1,AG2416="Bush"),$AC$2*1%,IF(AND(AB2416="ave",U2416="",Q2416&gt;100),$AC$2*1.3%,IF(AND(AB2416="ave",U2416=""),$AC$2*1.2%,IF(AND(AB2416="Ave",U2416=200),$AC$2*1%,IF(AND(AB2416="Best",U2416=200),$AC$2*1.5%,IF(AND(AB2416="Best",U2416="",K2416&lt;&gt;"Pro Syd"),$AC$2*0.5%,IF(AND(AB2416="Best",U2416=""),$AC$2*1%,IF(AND(AB2416="Best",U2416=100,Table1[[#This Row],[State]]="NSW"),$AC$2*0.4%,IF(AND(AB2416="Best",U2416=100),$AC$2*1%,IF(Table1[[#This Row],[Adj]]="Nat OK",$AC$2*0.5%,"xxx")))))))))))))))</f>
        <v/>
      </c>
      <c r="AD2416" s="133" t="str">
        <f t="shared" si="492"/>
        <v/>
      </c>
      <c r="AE2416" s="133" t="str">
        <f t="shared" si="493"/>
        <v/>
      </c>
      <c r="AF2416" s="133" t="str">
        <f>VLOOKUP(Table1[[#This Row],[Track]],$F$2672:$H$2715,2,FALSE)</f>
        <v>Vic</v>
      </c>
      <c r="AG2416" s="133" t="str">
        <f>VLOOKUP(Table1[[#This Row],[Track]],$F$2672:$H$2715,3,FALSE)</f>
        <v>-</v>
      </c>
      <c r="AH2416" s="133" t="str">
        <f>IF(Table1[[#This Row],[Date]]&lt;$AH$2,"",IF(Table1[[#This Row],[Date]]&lt;$AH$3,"Edge","Elite Combo"))</f>
        <v/>
      </c>
      <c r="AI2416" s="218">
        <f>Table1[[#This Row],[Time]]</f>
        <v>0.62847222222222221</v>
      </c>
      <c r="AJ2416" s="219" t="str">
        <f>Table1[[#This Row],[Track]]</f>
        <v>Flemington</v>
      </c>
      <c r="AK2416" s="216">
        <f>Table1[[#This Row],[Race ]]</f>
        <v>6</v>
      </c>
      <c r="AL2416" s="219">
        <f>Table1[[#This Row],[TAB]]</f>
        <v>6</v>
      </c>
      <c r="AM2416" s="219" t="str">
        <f>Table1[[#This Row],[Selection]]</f>
        <v>Rise At Dawn</v>
      </c>
      <c r="AN2416" s="220" t="str">
        <f>Table1[[#This Row],[Sources]]</f>
        <v/>
      </c>
      <c r="AO2416" s="219" t="str">
        <f>Table1[[#This Row],[Scale Bet]]</f>
        <v/>
      </c>
    </row>
    <row r="2417" spans="5:41" ht="16.5" customHeight="1" x14ac:dyDescent="0.25">
      <c r="E2417" s="185">
        <v>45703</v>
      </c>
      <c r="F2417" s="35">
        <v>0.64236111111111116</v>
      </c>
      <c r="G2417" s="36" t="s">
        <v>22</v>
      </c>
      <c r="H2417" s="36">
        <v>6</v>
      </c>
      <c r="I2417" s="36">
        <v>10</v>
      </c>
      <c r="J2417" s="36" t="s">
        <v>212</v>
      </c>
      <c r="K2417" s="36" t="s">
        <v>1</v>
      </c>
      <c r="L2417" s="165">
        <v>10</v>
      </c>
      <c r="M2417" s="134">
        <f t="shared" si="481"/>
        <v>37</v>
      </c>
      <c r="N2417" s="36">
        <f t="shared" si="482"/>
        <v>3</v>
      </c>
      <c r="O2417" s="135" t="str">
        <f t="shared" si="483"/>
        <v>E4-10/Edge-12/Pro Syd-15</v>
      </c>
      <c r="P2417" s="186" t="str">
        <f t="shared" si="484"/>
        <v>OK</v>
      </c>
      <c r="Q2417" s="187">
        <f t="shared" si="485"/>
        <v>148</v>
      </c>
      <c r="R2417" s="150"/>
      <c r="S2417" s="187" t="str">
        <f t="shared" si="486"/>
        <v/>
      </c>
      <c r="T2417" s="136" t="str">
        <f t="shared" si="487"/>
        <v>Clear Thinking</v>
      </c>
      <c r="U2417" s="137">
        <f>IF(P2417="","",IF(N2417=1,"",IF(Q2417="","",IF(Q2417&lt;=100,100,IF(Table1[[#This Row],[Day]]="Wed",100,200)))))</f>
        <v>200</v>
      </c>
      <c r="V2417" s="137" t="str">
        <f t="shared" si="488"/>
        <v/>
      </c>
      <c r="W2417" s="137">
        <f t="shared" si="489"/>
        <v>-200</v>
      </c>
      <c r="X2417" s="133">
        <f>100</f>
        <v>100</v>
      </c>
      <c r="Y2417" s="133" t="str">
        <f t="shared" si="490"/>
        <v/>
      </c>
      <c r="Z2417" s="133">
        <f t="shared" si="491"/>
        <v>-100</v>
      </c>
      <c r="AA2417" s="134" t="str">
        <f>TEXT(Table1[[#This Row],[Date]],"DDD")</f>
        <v>Sat</v>
      </c>
      <c r="AB2417" s="133" t="str">
        <f>IF(OR(G2417="Doomben",G2417="Eagle Farm"),"Q",IF(AND(Q2417&gt;1,Q2417&lt;55,Table1[[#This Row],[Source]]="Nat"),"Nat OK",IF(AND(Table1[[#This Row],[Source]]&lt;&gt;"Nat",Q2417&lt;55),"Poor &lt;55",IF(OR(G2417="Randwick",G2417="Flemington",G2417="Caulfield",G2417="Sandown Lake",G2417="Sandown Hill"),"Best","ave"))))</f>
        <v>Best</v>
      </c>
      <c r="AC2417" s="133">
        <f>IF(Q2417="","",IF(AB2417="Poor &lt;55",$AC$2*0.2%,IF(AND(AB2417="Q",AA2417&lt;&gt;"Wed"),$AC$2*0.4%,IF(AND(AB2417="Q",AA2417="Wed"),$AC$2*0.5%,IF(AND(AB2417="Ave",U2417=100),$AC$2*0.5%,IF(AND(AB2417="ave",U2417="",N2417=1,AG2417="Bush"),$AC$2*1%,IF(AND(AB2417="ave",U2417="",Q2417&gt;100),$AC$2*1.3%,IF(AND(AB2417="ave",U2417=""),$AC$2*1.2%,IF(AND(AB2417="Ave",U2417=200),$AC$2*1%,IF(AND(AB2417="Best",U2417=200),$AC$2*1.5%,IF(AND(AB2417="Best",U2417="",K2417&lt;&gt;"Pro Syd"),$AC$2*0.5%,IF(AND(AB2417="Best",U2417=""),$AC$2*1%,IF(AND(AB2417="Best",U2417=100,Table1[[#This Row],[State]]="NSW"),$AC$2*0.4%,IF(AND(AB2417="Best",U2417=100),$AC$2*1%,IF(Table1[[#This Row],[Adj]]="Nat OK",$AC$2*0.5%,"xxx")))))))))))))))</f>
        <v>150</v>
      </c>
      <c r="AD2417" s="133" t="str">
        <f t="shared" si="492"/>
        <v/>
      </c>
      <c r="AE2417" s="133">
        <f t="shared" si="493"/>
        <v>-150</v>
      </c>
      <c r="AF2417" s="133" t="str">
        <f>VLOOKUP(Table1[[#This Row],[Track]],$F$2672:$H$2715,2,FALSE)</f>
        <v>NSW</v>
      </c>
      <c r="AG2417" s="133" t="str">
        <f>VLOOKUP(Table1[[#This Row],[Track]],$F$2672:$H$2715,3,FALSE)</f>
        <v>-</v>
      </c>
      <c r="AH2417" s="133" t="str">
        <f>IF(Table1[[#This Row],[Date]]&lt;$AH$2,"",IF(Table1[[#This Row],[Date]]&lt;$AH$3,"Edge","Elite Combo"))</f>
        <v/>
      </c>
      <c r="AI2417" s="218">
        <f>Table1[[#This Row],[Time]]</f>
        <v>0.64236111111111116</v>
      </c>
      <c r="AJ2417" s="219" t="str">
        <f>Table1[[#This Row],[Track]]</f>
        <v>Randwick</v>
      </c>
      <c r="AK2417" s="216">
        <f>Table1[[#This Row],[Race ]]</f>
        <v>6</v>
      </c>
      <c r="AL2417" s="219">
        <f>Table1[[#This Row],[TAB]]</f>
        <v>10</v>
      </c>
      <c r="AM2417" s="219" t="str">
        <f>Table1[[#This Row],[Selection]]</f>
        <v>Clear Thinking</v>
      </c>
      <c r="AN2417" s="220" t="str">
        <f>Table1[[#This Row],[Sources]]</f>
        <v>E4-10/Edge-12/Pro Syd-15</v>
      </c>
      <c r="AO2417" s="219">
        <f>Table1[[#This Row],[Scale Bet]]</f>
        <v>150</v>
      </c>
    </row>
    <row r="2418" spans="5:41" ht="16.5" customHeight="1" x14ac:dyDescent="0.25">
      <c r="E2418" s="185">
        <v>45703</v>
      </c>
      <c r="F2418" s="35">
        <v>0.64236111111111116</v>
      </c>
      <c r="G2418" s="36" t="s">
        <v>22</v>
      </c>
      <c r="H2418" s="36">
        <v>6</v>
      </c>
      <c r="I2418" s="36">
        <v>10</v>
      </c>
      <c r="J2418" s="36" t="s">
        <v>212</v>
      </c>
      <c r="K2418" s="36" t="s">
        <v>40</v>
      </c>
      <c r="L2418" s="165">
        <v>12</v>
      </c>
      <c r="M2418" s="134" t="str">
        <f t="shared" si="481"/>
        <v/>
      </c>
      <c r="N2418" s="36" t="str">
        <f t="shared" si="482"/>
        <v/>
      </c>
      <c r="O2418" s="135" t="str">
        <f t="shared" si="483"/>
        <v/>
      </c>
      <c r="P2418" s="186" t="str">
        <f t="shared" si="484"/>
        <v>OK</v>
      </c>
      <c r="Q2418" s="187" t="str">
        <f t="shared" si="485"/>
        <v/>
      </c>
      <c r="R2418" s="150"/>
      <c r="S2418" s="187" t="str">
        <f t="shared" si="486"/>
        <v/>
      </c>
      <c r="T2418" s="136" t="str">
        <f t="shared" si="487"/>
        <v>Clear Thinking</v>
      </c>
      <c r="U2418" s="137" t="str">
        <f>IF(P2418="","",IF(N2418=1,"",IF(Q2418="","",IF(Q2418&lt;=100,100,IF(Table1[[#This Row],[Day]]="Wed",100,200)))))</f>
        <v/>
      </c>
      <c r="V2418" s="137" t="str">
        <f t="shared" si="488"/>
        <v/>
      </c>
      <c r="W2418" s="137" t="str">
        <f t="shared" si="489"/>
        <v/>
      </c>
      <c r="X2418" s="133">
        <f>100</f>
        <v>100</v>
      </c>
      <c r="Y2418" s="133" t="str">
        <f t="shared" si="490"/>
        <v/>
      </c>
      <c r="Z2418" s="133">
        <f t="shared" si="491"/>
        <v>-100</v>
      </c>
      <c r="AA2418" s="134" t="str">
        <f>TEXT(Table1[[#This Row],[Date]],"DDD")</f>
        <v>Sat</v>
      </c>
      <c r="AB2418" s="133" t="str">
        <f>IF(OR(G2418="Doomben",G2418="Eagle Farm"),"Q",IF(AND(Q2418&gt;1,Q2418&lt;55,Table1[[#This Row],[Source]]="Nat"),"Nat OK",IF(AND(Table1[[#This Row],[Source]]&lt;&gt;"Nat",Q2418&lt;55),"Poor &lt;55",IF(OR(G2418="Randwick",G2418="Flemington",G2418="Caulfield",G2418="Sandown Lake",G2418="Sandown Hill"),"Best","ave"))))</f>
        <v>Best</v>
      </c>
      <c r="AC2418" s="133" t="str">
        <f>IF(Q2418="","",IF(AB2418="Poor &lt;55",$AC$2*0.2%,IF(AND(AB2418="Q",AA2418&lt;&gt;"Wed"),$AC$2*0.4%,IF(AND(AB2418="Q",AA2418="Wed"),$AC$2*0.5%,IF(AND(AB2418="Ave",U2418=100),$AC$2*0.5%,IF(AND(AB2418="ave",U2418="",N2418=1,AG2418="Bush"),$AC$2*1%,IF(AND(AB2418="ave",U2418="",Q2418&gt;100),$AC$2*1.3%,IF(AND(AB2418="ave",U2418=""),$AC$2*1.2%,IF(AND(AB2418="Ave",U2418=200),$AC$2*1%,IF(AND(AB2418="Best",U2418=200),$AC$2*1.5%,IF(AND(AB2418="Best",U2418="",K2418&lt;&gt;"Pro Syd"),$AC$2*0.5%,IF(AND(AB2418="Best",U2418=""),$AC$2*1%,IF(AND(AB2418="Best",U2418=100,Table1[[#This Row],[State]]="NSW"),$AC$2*0.4%,IF(AND(AB2418="Best",U2418=100),$AC$2*1%,IF(Table1[[#This Row],[Adj]]="Nat OK",$AC$2*0.5%,"xxx")))))))))))))))</f>
        <v/>
      </c>
      <c r="AD2418" s="133" t="str">
        <f t="shared" si="492"/>
        <v/>
      </c>
      <c r="AE2418" s="133" t="str">
        <f t="shared" si="493"/>
        <v/>
      </c>
      <c r="AF2418" s="133" t="str">
        <f>VLOOKUP(Table1[[#This Row],[Track]],$F$2672:$H$2715,2,FALSE)</f>
        <v>NSW</v>
      </c>
      <c r="AG2418" s="133" t="str">
        <f>VLOOKUP(Table1[[#This Row],[Track]],$F$2672:$H$2715,3,FALSE)</f>
        <v>-</v>
      </c>
      <c r="AH2418" s="133" t="str">
        <f>IF(Table1[[#This Row],[Date]]&lt;$AH$2,"",IF(Table1[[#This Row],[Date]]&lt;$AH$3,"Edge","Elite Combo"))</f>
        <v/>
      </c>
      <c r="AI2418" s="218">
        <f>Table1[[#This Row],[Time]]</f>
        <v>0.64236111111111116</v>
      </c>
      <c r="AJ2418" s="219" t="str">
        <f>Table1[[#This Row],[Track]]</f>
        <v>Randwick</v>
      </c>
      <c r="AK2418" s="216">
        <f>Table1[[#This Row],[Race ]]</f>
        <v>6</v>
      </c>
      <c r="AL2418" s="219">
        <f>Table1[[#This Row],[TAB]]</f>
        <v>10</v>
      </c>
      <c r="AM2418" s="219" t="str">
        <f>Table1[[#This Row],[Selection]]</f>
        <v>Clear Thinking</v>
      </c>
      <c r="AN2418" s="220" t="str">
        <f>Table1[[#This Row],[Sources]]</f>
        <v/>
      </c>
      <c r="AO2418" s="219" t="str">
        <f>Table1[[#This Row],[Scale Bet]]</f>
        <v/>
      </c>
    </row>
    <row r="2419" spans="5:41" ht="16.5" customHeight="1" x14ac:dyDescent="0.25">
      <c r="E2419" s="185">
        <v>45703</v>
      </c>
      <c r="F2419" s="35">
        <v>0.64236111111111116</v>
      </c>
      <c r="G2419" s="36" t="s">
        <v>22</v>
      </c>
      <c r="H2419" s="36">
        <v>6</v>
      </c>
      <c r="I2419" s="36">
        <v>10</v>
      </c>
      <c r="J2419" s="36" t="s">
        <v>212</v>
      </c>
      <c r="K2419" s="36" t="s">
        <v>60</v>
      </c>
      <c r="L2419" s="165">
        <v>15</v>
      </c>
      <c r="M2419" s="134" t="str">
        <f t="shared" si="481"/>
        <v/>
      </c>
      <c r="N2419" s="36" t="str">
        <f t="shared" si="482"/>
        <v/>
      </c>
      <c r="O2419" s="135" t="str">
        <f t="shared" si="483"/>
        <v/>
      </c>
      <c r="P2419" s="186" t="str">
        <f t="shared" si="484"/>
        <v>OK</v>
      </c>
      <c r="Q2419" s="187" t="str">
        <f t="shared" si="485"/>
        <v/>
      </c>
      <c r="R2419" s="150"/>
      <c r="S2419" s="187" t="str">
        <f t="shared" si="486"/>
        <v/>
      </c>
      <c r="T2419" s="136" t="str">
        <f t="shared" si="487"/>
        <v>Clear Thinking</v>
      </c>
      <c r="U2419" s="137" t="str">
        <f>IF(P2419="","",IF(N2419=1,"",IF(Q2419="","",IF(Q2419&lt;=100,100,IF(Table1[[#This Row],[Day]]="Wed",100,200)))))</f>
        <v/>
      </c>
      <c r="V2419" s="137" t="str">
        <f t="shared" si="488"/>
        <v/>
      </c>
      <c r="W2419" s="137" t="str">
        <f t="shared" si="489"/>
        <v/>
      </c>
      <c r="X2419" s="133">
        <f>100</f>
        <v>100</v>
      </c>
      <c r="Y2419" s="133" t="str">
        <f t="shared" si="490"/>
        <v/>
      </c>
      <c r="Z2419" s="133">
        <f t="shared" si="491"/>
        <v>-100</v>
      </c>
      <c r="AA2419" s="134" t="str">
        <f>TEXT(Table1[[#This Row],[Date]],"DDD")</f>
        <v>Sat</v>
      </c>
      <c r="AB2419" s="133" t="str">
        <f>IF(OR(G2419="Doomben",G2419="Eagle Farm"),"Q",IF(AND(Q2419&gt;1,Q2419&lt;55,Table1[[#This Row],[Source]]="Nat"),"Nat OK",IF(AND(Table1[[#This Row],[Source]]&lt;&gt;"Nat",Q2419&lt;55),"Poor &lt;55",IF(OR(G2419="Randwick",G2419="Flemington",G2419="Caulfield",G2419="Sandown Lake",G2419="Sandown Hill"),"Best","ave"))))</f>
        <v>Best</v>
      </c>
      <c r="AC2419" s="133" t="str">
        <f>IF(Q2419="","",IF(AB2419="Poor &lt;55",$AC$2*0.2%,IF(AND(AB2419="Q",AA2419&lt;&gt;"Wed"),$AC$2*0.4%,IF(AND(AB2419="Q",AA2419="Wed"),$AC$2*0.5%,IF(AND(AB2419="Ave",U2419=100),$AC$2*0.5%,IF(AND(AB2419="ave",U2419="",N2419=1,AG2419="Bush"),$AC$2*1%,IF(AND(AB2419="ave",U2419="",Q2419&gt;100),$AC$2*1.3%,IF(AND(AB2419="ave",U2419=""),$AC$2*1.2%,IF(AND(AB2419="Ave",U2419=200),$AC$2*1%,IF(AND(AB2419="Best",U2419=200),$AC$2*1.5%,IF(AND(AB2419="Best",U2419="",K2419&lt;&gt;"Pro Syd"),$AC$2*0.5%,IF(AND(AB2419="Best",U2419=""),$AC$2*1%,IF(AND(AB2419="Best",U2419=100,Table1[[#This Row],[State]]="NSW"),$AC$2*0.4%,IF(AND(AB2419="Best",U2419=100),$AC$2*1%,IF(Table1[[#This Row],[Adj]]="Nat OK",$AC$2*0.5%,"xxx")))))))))))))))</f>
        <v/>
      </c>
      <c r="AD2419" s="133" t="str">
        <f t="shared" si="492"/>
        <v/>
      </c>
      <c r="AE2419" s="133" t="str">
        <f t="shared" si="493"/>
        <v/>
      </c>
      <c r="AF2419" s="133" t="str">
        <f>VLOOKUP(Table1[[#This Row],[Track]],$F$2672:$H$2715,2,FALSE)</f>
        <v>NSW</v>
      </c>
      <c r="AG2419" s="133" t="str">
        <f>VLOOKUP(Table1[[#This Row],[Track]],$F$2672:$H$2715,3,FALSE)</f>
        <v>-</v>
      </c>
      <c r="AH2419" s="133" t="str">
        <f>IF(Table1[[#This Row],[Date]]&lt;$AH$2,"",IF(Table1[[#This Row],[Date]]&lt;$AH$3,"Edge","Elite Combo"))</f>
        <v/>
      </c>
      <c r="AI2419" s="218">
        <f>Table1[[#This Row],[Time]]</f>
        <v>0.64236111111111116</v>
      </c>
      <c r="AJ2419" s="219" t="str">
        <f>Table1[[#This Row],[Track]]</f>
        <v>Randwick</v>
      </c>
      <c r="AK2419" s="216">
        <f>Table1[[#This Row],[Race ]]</f>
        <v>6</v>
      </c>
      <c r="AL2419" s="219">
        <f>Table1[[#This Row],[TAB]]</f>
        <v>10</v>
      </c>
      <c r="AM2419" s="219" t="str">
        <f>Table1[[#This Row],[Selection]]</f>
        <v>Clear Thinking</v>
      </c>
      <c r="AN2419" s="220" t="str">
        <f>Table1[[#This Row],[Sources]]</f>
        <v/>
      </c>
      <c r="AO2419" s="219" t="str">
        <f>Table1[[#This Row],[Scale Bet]]</f>
        <v/>
      </c>
    </row>
    <row r="2420" spans="5:41" ht="16.5" customHeight="1" x14ac:dyDescent="0.25">
      <c r="E2420" s="185">
        <v>45703</v>
      </c>
      <c r="F2420" s="35">
        <v>0.71875</v>
      </c>
      <c r="G2420" s="36" t="s">
        <v>22</v>
      </c>
      <c r="H2420" s="36">
        <v>9</v>
      </c>
      <c r="I2420" s="36">
        <v>9</v>
      </c>
      <c r="J2420" s="36" t="s">
        <v>90</v>
      </c>
      <c r="K2420" s="36" t="s">
        <v>1</v>
      </c>
      <c r="L2420" s="165">
        <v>10</v>
      </c>
      <c r="M2420" s="134">
        <f t="shared" si="481"/>
        <v>40</v>
      </c>
      <c r="N2420" s="36">
        <f t="shared" si="482"/>
        <v>3</v>
      </c>
      <c r="O2420" s="135" t="str">
        <f t="shared" si="483"/>
        <v>E4-10/Edge-15/Pro Syd-15</v>
      </c>
      <c r="P2420" s="186" t="str">
        <f t="shared" si="484"/>
        <v>OK</v>
      </c>
      <c r="Q2420" s="187">
        <f t="shared" si="485"/>
        <v>160</v>
      </c>
      <c r="R2420" s="150"/>
      <c r="S2420" s="187" t="str">
        <f t="shared" si="486"/>
        <v/>
      </c>
      <c r="T2420" s="136" t="str">
        <f t="shared" si="487"/>
        <v>Eye Of The Fire</v>
      </c>
      <c r="U2420" s="137">
        <f>IF(P2420="","",IF(N2420=1,"",IF(Q2420="","",IF(Q2420&lt;=100,100,IF(Table1[[#This Row],[Day]]="Wed",100,200)))))</f>
        <v>200</v>
      </c>
      <c r="V2420" s="137" t="str">
        <f t="shared" si="488"/>
        <v/>
      </c>
      <c r="W2420" s="137">
        <f t="shared" si="489"/>
        <v>-200</v>
      </c>
      <c r="X2420" s="133">
        <f>100</f>
        <v>100</v>
      </c>
      <c r="Y2420" s="133" t="str">
        <f t="shared" si="490"/>
        <v/>
      </c>
      <c r="Z2420" s="133">
        <f t="shared" si="491"/>
        <v>-100</v>
      </c>
      <c r="AA2420" s="134" t="str">
        <f>TEXT(Table1[[#This Row],[Date]],"DDD")</f>
        <v>Sat</v>
      </c>
      <c r="AB2420" s="133" t="str">
        <f>IF(OR(G2420="Doomben",G2420="Eagle Farm"),"Q",IF(AND(Q2420&gt;1,Q2420&lt;55,Table1[[#This Row],[Source]]="Nat"),"Nat OK",IF(AND(Table1[[#This Row],[Source]]&lt;&gt;"Nat",Q2420&lt;55),"Poor &lt;55",IF(OR(G2420="Randwick",G2420="Flemington",G2420="Caulfield",G2420="Sandown Lake",G2420="Sandown Hill"),"Best","ave"))))</f>
        <v>Best</v>
      </c>
      <c r="AC2420" s="133">
        <f>IF(Q2420="","",IF(AB2420="Poor &lt;55",$AC$2*0.2%,IF(AND(AB2420="Q",AA2420&lt;&gt;"Wed"),$AC$2*0.4%,IF(AND(AB2420="Q",AA2420="Wed"),$AC$2*0.5%,IF(AND(AB2420="Ave",U2420=100),$AC$2*0.5%,IF(AND(AB2420="ave",U2420="",N2420=1,AG2420="Bush"),$AC$2*1%,IF(AND(AB2420="ave",U2420="",Q2420&gt;100),$AC$2*1.3%,IF(AND(AB2420="ave",U2420=""),$AC$2*1.2%,IF(AND(AB2420="Ave",U2420=200),$AC$2*1%,IF(AND(AB2420="Best",U2420=200),$AC$2*1.5%,IF(AND(AB2420="Best",U2420="",K2420&lt;&gt;"Pro Syd"),$AC$2*0.5%,IF(AND(AB2420="Best",U2420=""),$AC$2*1%,IF(AND(AB2420="Best",U2420=100,Table1[[#This Row],[State]]="NSW"),$AC$2*0.4%,IF(AND(AB2420="Best",U2420=100),$AC$2*1%,IF(Table1[[#This Row],[Adj]]="Nat OK",$AC$2*0.5%,"xxx")))))))))))))))</f>
        <v>150</v>
      </c>
      <c r="AD2420" s="133" t="str">
        <f t="shared" si="492"/>
        <v/>
      </c>
      <c r="AE2420" s="133">
        <f t="shared" si="493"/>
        <v>-150</v>
      </c>
      <c r="AF2420" s="133" t="str">
        <f>VLOOKUP(Table1[[#This Row],[Track]],$F$2672:$H$2715,2,FALSE)</f>
        <v>NSW</v>
      </c>
      <c r="AG2420" s="133" t="str">
        <f>VLOOKUP(Table1[[#This Row],[Track]],$F$2672:$H$2715,3,FALSE)</f>
        <v>-</v>
      </c>
      <c r="AH2420" s="133" t="str">
        <f>IF(Table1[[#This Row],[Date]]&lt;$AH$2,"",IF(Table1[[#This Row],[Date]]&lt;$AH$3,"Edge","Elite Combo"))</f>
        <v/>
      </c>
      <c r="AI2420" s="218">
        <f>Table1[[#This Row],[Time]]</f>
        <v>0.71875</v>
      </c>
      <c r="AJ2420" s="219" t="str">
        <f>Table1[[#This Row],[Track]]</f>
        <v>Randwick</v>
      </c>
      <c r="AK2420" s="216">
        <f>Table1[[#This Row],[Race ]]</f>
        <v>9</v>
      </c>
      <c r="AL2420" s="219">
        <f>Table1[[#This Row],[TAB]]</f>
        <v>9</v>
      </c>
      <c r="AM2420" s="219" t="str">
        <f>Table1[[#This Row],[Selection]]</f>
        <v>Eye Of The Fire</v>
      </c>
      <c r="AN2420" s="220" t="str">
        <f>Table1[[#This Row],[Sources]]</f>
        <v>E4-10/Edge-15/Pro Syd-15</v>
      </c>
      <c r="AO2420" s="219">
        <f>Table1[[#This Row],[Scale Bet]]</f>
        <v>150</v>
      </c>
    </row>
    <row r="2421" spans="5:41" ht="16.5" customHeight="1" x14ac:dyDescent="0.25">
      <c r="E2421" s="185">
        <v>45703</v>
      </c>
      <c r="F2421" s="35">
        <v>0.71875</v>
      </c>
      <c r="G2421" s="36" t="s">
        <v>22</v>
      </c>
      <c r="H2421" s="36">
        <v>9</v>
      </c>
      <c r="I2421" s="36">
        <v>9</v>
      </c>
      <c r="J2421" s="36" t="s">
        <v>90</v>
      </c>
      <c r="K2421" s="36" t="s">
        <v>40</v>
      </c>
      <c r="L2421" s="165">
        <v>15</v>
      </c>
      <c r="M2421" s="134" t="str">
        <f t="shared" si="481"/>
        <v/>
      </c>
      <c r="N2421" s="36" t="str">
        <f t="shared" si="482"/>
        <v/>
      </c>
      <c r="O2421" s="135" t="str">
        <f t="shared" si="483"/>
        <v/>
      </c>
      <c r="P2421" s="186" t="str">
        <f t="shared" si="484"/>
        <v>OK</v>
      </c>
      <c r="Q2421" s="187" t="str">
        <f t="shared" si="485"/>
        <v/>
      </c>
      <c r="R2421" s="150"/>
      <c r="S2421" s="187" t="str">
        <f t="shared" si="486"/>
        <v/>
      </c>
      <c r="T2421" s="136" t="str">
        <f t="shared" si="487"/>
        <v>Eye Of The Fire</v>
      </c>
      <c r="U2421" s="137" t="str">
        <f>IF(P2421="","",IF(N2421=1,"",IF(Q2421="","",IF(Q2421&lt;=100,100,IF(Table1[[#This Row],[Day]]="Wed",100,200)))))</f>
        <v/>
      </c>
      <c r="V2421" s="137" t="str">
        <f t="shared" si="488"/>
        <v/>
      </c>
      <c r="W2421" s="137" t="str">
        <f t="shared" si="489"/>
        <v/>
      </c>
      <c r="X2421" s="133">
        <f>100</f>
        <v>100</v>
      </c>
      <c r="Y2421" s="133" t="str">
        <f t="shared" si="490"/>
        <v/>
      </c>
      <c r="Z2421" s="133">
        <f t="shared" si="491"/>
        <v>-100</v>
      </c>
      <c r="AA2421" s="134" t="str">
        <f>TEXT(Table1[[#This Row],[Date]],"DDD")</f>
        <v>Sat</v>
      </c>
      <c r="AB2421" s="133" t="str">
        <f>IF(OR(G2421="Doomben",G2421="Eagle Farm"),"Q",IF(AND(Q2421&gt;1,Q2421&lt;55,Table1[[#This Row],[Source]]="Nat"),"Nat OK",IF(AND(Table1[[#This Row],[Source]]&lt;&gt;"Nat",Q2421&lt;55),"Poor &lt;55",IF(OR(G2421="Randwick",G2421="Flemington",G2421="Caulfield",G2421="Sandown Lake",G2421="Sandown Hill"),"Best","ave"))))</f>
        <v>Best</v>
      </c>
      <c r="AC2421" s="133" t="str">
        <f>IF(Q2421="","",IF(AB2421="Poor &lt;55",$AC$2*0.2%,IF(AND(AB2421="Q",AA2421&lt;&gt;"Wed"),$AC$2*0.4%,IF(AND(AB2421="Q",AA2421="Wed"),$AC$2*0.5%,IF(AND(AB2421="Ave",U2421=100),$AC$2*0.5%,IF(AND(AB2421="ave",U2421="",N2421=1,AG2421="Bush"),$AC$2*1%,IF(AND(AB2421="ave",U2421="",Q2421&gt;100),$AC$2*1.3%,IF(AND(AB2421="ave",U2421=""),$AC$2*1.2%,IF(AND(AB2421="Ave",U2421=200),$AC$2*1%,IF(AND(AB2421="Best",U2421=200),$AC$2*1.5%,IF(AND(AB2421="Best",U2421="",K2421&lt;&gt;"Pro Syd"),$AC$2*0.5%,IF(AND(AB2421="Best",U2421=""),$AC$2*1%,IF(AND(AB2421="Best",U2421=100,Table1[[#This Row],[State]]="NSW"),$AC$2*0.4%,IF(AND(AB2421="Best",U2421=100),$AC$2*1%,IF(Table1[[#This Row],[Adj]]="Nat OK",$AC$2*0.5%,"xxx")))))))))))))))</f>
        <v/>
      </c>
      <c r="AD2421" s="133" t="str">
        <f t="shared" si="492"/>
        <v/>
      </c>
      <c r="AE2421" s="133" t="str">
        <f t="shared" si="493"/>
        <v/>
      </c>
      <c r="AF2421" s="133" t="str">
        <f>VLOOKUP(Table1[[#This Row],[Track]],$F$2672:$H$2715,2,FALSE)</f>
        <v>NSW</v>
      </c>
      <c r="AG2421" s="133" t="str">
        <f>VLOOKUP(Table1[[#This Row],[Track]],$F$2672:$H$2715,3,FALSE)</f>
        <v>-</v>
      </c>
      <c r="AH2421" s="133" t="str">
        <f>IF(Table1[[#This Row],[Date]]&lt;$AH$2,"",IF(Table1[[#This Row],[Date]]&lt;$AH$3,"Edge","Elite Combo"))</f>
        <v/>
      </c>
      <c r="AI2421" s="218">
        <f>Table1[[#This Row],[Time]]</f>
        <v>0.71875</v>
      </c>
      <c r="AJ2421" s="219" t="str">
        <f>Table1[[#This Row],[Track]]</f>
        <v>Randwick</v>
      </c>
      <c r="AK2421" s="216">
        <f>Table1[[#This Row],[Race ]]</f>
        <v>9</v>
      </c>
      <c r="AL2421" s="219">
        <f>Table1[[#This Row],[TAB]]</f>
        <v>9</v>
      </c>
      <c r="AM2421" s="219" t="str">
        <f>Table1[[#This Row],[Selection]]</f>
        <v>Eye Of The Fire</v>
      </c>
      <c r="AN2421" s="220" t="str">
        <f>Table1[[#This Row],[Sources]]</f>
        <v/>
      </c>
      <c r="AO2421" s="219" t="str">
        <f>Table1[[#This Row],[Scale Bet]]</f>
        <v/>
      </c>
    </row>
    <row r="2422" spans="5:41" ht="16.5" customHeight="1" x14ac:dyDescent="0.25">
      <c r="E2422" s="185">
        <v>45703</v>
      </c>
      <c r="F2422" s="35">
        <v>0.71875</v>
      </c>
      <c r="G2422" s="36" t="s">
        <v>22</v>
      </c>
      <c r="H2422" s="36">
        <v>9</v>
      </c>
      <c r="I2422" s="36">
        <v>9</v>
      </c>
      <c r="J2422" s="36" t="s">
        <v>90</v>
      </c>
      <c r="K2422" s="36" t="s">
        <v>60</v>
      </c>
      <c r="L2422" s="165">
        <v>15</v>
      </c>
      <c r="M2422" s="134" t="str">
        <f t="shared" si="481"/>
        <v/>
      </c>
      <c r="N2422" s="36" t="str">
        <f t="shared" si="482"/>
        <v/>
      </c>
      <c r="O2422" s="135" t="str">
        <f t="shared" si="483"/>
        <v/>
      </c>
      <c r="P2422" s="186" t="str">
        <f t="shared" si="484"/>
        <v>OK</v>
      </c>
      <c r="Q2422" s="187" t="str">
        <f t="shared" si="485"/>
        <v/>
      </c>
      <c r="R2422" s="150"/>
      <c r="S2422" s="187" t="str">
        <f t="shared" si="486"/>
        <v/>
      </c>
      <c r="T2422" s="136" t="str">
        <f t="shared" si="487"/>
        <v>Eye Of The Fire</v>
      </c>
      <c r="U2422" s="137" t="str">
        <f>IF(P2422="","",IF(N2422=1,"",IF(Q2422="","",IF(Q2422&lt;=100,100,IF(Table1[[#This Row],[Day]]="Wed",100,200)))))</f>
        <v/>
      </c>
      <c r="V2422" s="137" t="str">
        <f t="shared" si="488"/>
        <v/>
      </c>
      <c r="W2422" s="137" t="str">
        <f t="shared" si="489"/>
        <v/>
      </c>
      <c r="X2422" s="133">
        <f>100</f>
        <v>100</v>
      </c>
      <c r="Y2422" s="133" t="str">
        <f t="shared" si="490"/>
        <v/>
      </c>
      <c r="Z2422" s="133">
        <f t="shared" si="491"/>
        <v>-100</v>
      </c>
      <c r="AA2422" s="134" t="str">
        <f>TEXT(Table1[[#This Row],[Date]],"DDD")</f>
        <v>Sat</v>
      </c>
      <c r="AB2422" s="133" t="str">
        <f>IF(OR(G2422="Doomben",G2422="Eagle Farm"),"Q",IF(AND(Q2422&gt;1,Q2422&lt;55,Table1[[#This Row],[Source]]="Nat"),"Nat OK",IF(AND(Table1[[#This Row],[Source]]&lt;&gt;"Nat",Q2422&lt;55),"Poor &lt;55",IF(OR(G2422="Randwick",G2422="Flemington",G2422="Caulfield",G2422="Sandown Lake",G2422="Sandown Hill"),"Best","ave"))))</f>
        <v>Best</v>
      </c>
      <c r="AC2422" s="133" t="str">
        <f>IF(Q2422="","",IF(AB2422="Poor &lt;55",$AC$2*0.2%,IF(AND(AB2422="Q",AA2422&lt;&gt;"Wed"),$AC$2*0.4%,IF(AND(AB2422="Q",AA2422="Wed"),$AC$2*0.5%,IF(AND(AB2422="Ave",U2422=100),$AC$2*0.5%,IF(AND(AB2422="ave",U2422="",N2422=1,AG2422="Bush"),$AC$2*1%,IF(AND(AB2422="ave",U2422="",Q2422&gt;100),$AC$2*1.3%,IF(AND(AB2422="ave",U2422=""),$AC$2*1.2%,IF(AND(AB2422="Ave",U2422=200),$AC$2*1%,IF(AND(AB2422="Best",U2422=200),$AC$2*1.5%,IF(AND(AB2422="Best",U2422="",K2422&lt;&gt;"Pro Syd"),$AC$2*0.5%,IF(AND(AB2422="Best",U2422=""),$AC$2*1%,IF(AND(AB2422="Best",U2422=100,Table1[[#This Row],[State]]="NSW"),$AC$2*0.4%,IF(AND(AB2422="Best",U2422=100),$AC$2*1%,IF(Table1[[#This Row],[Adj]]="Nat OK",$AC$2*0.5%,"xxx")))))))))))))))</f>
        <v/>
      </c>
      <c r="AD2422" s="133" t="str">
        <f t="shared" si="492"/>
        <v/>
      </c>
      <c r="AE2422" s="133" t="str">
        <f t="shared" si="493"/>
        <v/>
      </c>
      <c r="AF2422" s="133" t="str">
        <f>VLOOKUP(Table1[[#This Row],[Track]],$F$2672:$H$2715,2,FALSE)</f>
        <v>NSW</v>
      </c>
      <c r="AG2422" s="133" t="str">
        <f>VLOOKUP(Table1[[#This Row],[Track]],$F$2672:$H$2715,3,FALSE)</f>
        <v>-</v>
      </c>
      <c r="AH2422" s="133" t="str">
        <f>IF(Table1[[#This Row],[Date]]&lt;$AH$2,"",IF(Table1[[#This Row],[Date]]&lt;$AH$3,"Edge","Elite Combo"))</f>
        <v/>
      </c>
      <c r="AI2422" s="218">
        <f>Table1[[#This Row],[Time]]</f>
        <v>0.71875</v>
      </c>
      <c r="AJ2422" s="219" t="str">
        <f>Table1[[#This Row],[Track]]</f>
        <v>Randwick</v>
      </c>
      <c r="AK2422" s="216">
        <f>Table1[[#This Row],[Race ]]</f>
        <v>9</v>
      </c>
      <c r="AL2422" s="219">
        <f>Table1[[#This Row],[TAB]]</f>
        <v>9</v>
      </c>
      <c r="AM2422" s="219" t="str">
        <f>Table1[[#This Row],[Selection]]</f>
        <v>Eye Of The Fire</v>
      </c>
      <c r="AN2422" s="220" t="str">
        <f>Table1[[#This Row],[Sources]]</f>
        <v/>
      </c>
      <c r="AO2422" s="219" t="str">
        <f>Table1[[#This Row],[Scale Bet]]</f>
        <v/>
      </c>
    </row>
    <row r="2423" spans="5:41" ht="16.5" customHeight="1" x14ac:dyDescent="0.25">
      <c r="E2423" s="185">
        <v>45703</v>
      </c>
      <c r="F2423" s="35">
        <v>0.73263888888888884</v>
      </c>
      <c r="G2423" s="36" t="s">
        <v>157</v>
      </c>
      <c r="H2423" s="36">
        <v>10</v>
      </c>
      <c r="I2423" s="36">
        <v>3</v>
      </c>
      <c r="J2423" s="36" t="s">
        <v>213</v>
      </c>
      <c r="K2423" s="36" t="s">
        <v>1</v>
      </c>
      <c r="L2423" s="165">
        <v>12</v>
      </c>
      <c r="M2423" s="134">
        <f t="shared" si="481"/>
        <v>26</v>
      </c>
      <c r="N2423" s="36">
        <f t="shared" si="482"/>
        <v>2</v>
      </c>
      <c r="O2423" s="135" t="str">
        <f t="shared" si="483"/>
        <v>E4-12/Edge-14</v>
      </c>
      <c r="P2423" s="186" t="str">
        <f t="shared" si="484"/>
        <v>OK</v>
      </c>
      <c r="Q2423" s="187">
        <f t="shared" si="485"/>
        <v>104</v>
      </c>
      <c r="R2423" s="150">
        <v>3.8</v>
      </c>
      <c r="S2423" s="187">
        <f t="shared" si="486"/>
        <v>395.2</v>
      </c>
      <c r="T2423" s="136" t="str">
        <f t="shared" si="487"/>
        <v>Is It Me</v>
      </c>
      <c r="U2423" s="137">
        <f>IF(P2423="","",IF(N2423=1,"",IF(Q2423="","",IF(Q2423&lt;=100,100,IF(Table1[[#This Row],[Day]]="Wed",100,200)))))</f>
        <v>200</v>
      </c>
      <c r="V2423" s="137">
        <f t="shared" si="488"/>
        <v>760</v>
      </c>
      <c r="W2423" s="137">
        <f t="shared" si="489"/>
        <v>560</v>
      </c>
      <c r="X2423" s="133">
        <f>100</f>
        <v>100</v>
      </c>
      <c r="Y2423" s="133">
        <f t="shared" si="490"/>
        <v>380</v>
      </c>
      <c r="Z2423" s="133">
        <f t="shared" si="491"/>
        <v>280</v>
      </c>
      <c r="AA2423" s="134" t="str">
        <f>TEXT(Table1[[#This Row],[Date]],"DDD")</f>
        <v>Sat</v>
      </c>
      <c r="AB2423" s="133" t="str">
        <f>IF(OR(G2423="Doomben",G2423="Eagle Farm"),"Q",IF(AND(Q2423&gt;1,Q2423&lt;55,Table1[[#This Row],[Source]]="Nat"),"Nat OK",IF(AND(Table1[[#This Row],[Source]]&lt;&gt;"Nat",Q2423&lt;55),"Poor &lt;55",IF(OR(G2423="Randwick",G2423="Flemington",G2423="Caulfield",G2423="Sandown Lake",G2423="Sandown Hill"),"Best","ave"))))</f>
        <v>Best</v>
      </c>
      <c r="AC2423" s="133">
        <f>IF(Q2423="","",IF(AB2423="Poor &lt;55",$AC$2*0.2%,IF(AND(AB2423="Q",AA2423&lt;&gt;"Wed"),$AC$2*0.4%,IF(AND(AB2423="Q",AA2423="Wed"),$AC$2*0.5%,IF(AND(AB2423="Ave",U2423=100),$AC$2*0.5%,IF(AND(AB2423="ave",U2423="",N2423=1,AG2423="Bush"),$AC$2*1%,IF(AND(AB2423="ave",U2423="",Q2423&gt;100),$AC$2*1.3%,IF(AND(AB2423="ave",U2423=""),$AC$2*1.2%,IF(AND(AB2423="Ave",U2423=200),$AC$2*1%,IF(AND(AB2423="Best",U2423=200),$AC$2*1.5%,IF(AND(AB2423="Best",U2423="",K2423&lt;&gt;"Pro Syd"),$AC$2*0.5%,IF(AND(AB2423="Best",U2423=""),$AC$2*1%,IF(AND(AB2423="Best",U2423=100,Table1[[#This Row],[State]]="NSW"),$AC$2*0.4%,IF(AND(AB2423="Best",U2423=100),$AC$2*1%,IF(Table1[[#This Row],[Adj]]="Nat OK",$AC$2*0.5%,"xxx")))))))))))))))</f>
        <v>150</v>
      </c>
      <c r="AD2423" s="133">
        <f t="shared" si="492"/>
        <v>570</v>
      </c>
      <c r="AE2423" s="133">
        <f t="shared" si="493"/>
        <v>420</v>
      </c>
      <c r="AF2423" s="133" t="str">
        <f>VLOOKUP(Table1[[#This Row],[Track]],$F$2672:$H$2715,2,FALSE)</f>
        <v>Vic</v>
      </c>
      <c r="AG2423" s="133" t="str">
        <f>VLOOKUP(Table1[[#This Row],[Track]],$F$2672:$H$2715,3,FALSE)</f>
        <v>-</v>
      </c>
      <c r="AH2423" s="133" t="str">
        <f>IF(Table1[[#This Row],[Date]]&lt;$AH$2,"",IF(Table1[[#This Row],[Date]]&lt;$AH$3,"Edge","Elite Combo"))</f>
        <v/>
      </c>
      <c r="AI2423" s="218">
        <f>Table1[[#This Row],[Time]]</f>
        <v>0.73263888888888884</v>
      </c>
      <c r="AJ2423" s="219" t="str">
        <f>Table1[[#This Row],[Track]]</f>
        <v>Flemington</v>
      </c>
      <c r="AK2423" s="216">
        <f>Table1[[#This Row],[Race ]]</f>
        <v>10</v>
      </c>
      <c r="AL2423" s="219">
        <f>Table1[[#This Row],[TAB]]</f>
        <v>3</v>
      </c>
      <c r="AM2423" s="219" t="str">
        <f>Table1[[#This Row],[Selection]]</f>
        <v>Is It Me</v>
      </c>
      <c r="AN2423" s="220" t="str">
        <f>Table1[[#This Row],[Sources]]</f>
        <v>E4-12/Edge-14</v>
      </c>
      <c r="AO2423" s="219">
        <f>Table1[[#This Row],[Scale Bet]]</f>
        <v>150</v>
      </c>
    </row>
    <row r="2424" spans="5:41" ht="16.5" customHeight="1" x14ac:dyDescent="0.25">
      <c r="E2424" s="185">
        <v>45703</v>
      </c>
      <c r="F2424" s="35">
        <v>0.73263888888888884</v>
      </c>
      <c r="G2424" s="36" t="s">
        <v>157</v>
      </c>
      <c r="H2424" s="36">
        <v>10</v>
      </c>
      <c r="I2424" s="36">
        <v>3</v>
      </c>
      <c r="J2424" s="36" t="s">
        <v>213</v>
      </c>
      <c r="K2424" s="36" t="s">
        <v>40</v>
      </c>
      <c r="L2424" s="165">
        <v>14</v>
      </c>
      <c r="M2424" s="134" t="str">
        <f t="shared" si="481"/>
        <v/>
      </c>
      <c r="N2424" s="36" t="str">
        <f t="shared" si="482"/>
        <v/>
      </c>
      <c r="O2424" s="135" t="str">
        <f t="shared" si="483"/>
        <v/>
      </c>
      <c r="P2424" s="186" t="str">
        <f t="shared" si="484"/>
        <v>OK</v>
      </c>
      <c r="Q2424" s="187" t="str">
        <f t="shared" si="485"/>
        <v/>
      </c>
      <c r="R2424" s="150">
        <v>3.8</v>
      </c>
      <c r="S2424" s="187" t="str">
        <f t="shared" si="486"/>
        <v/>
      </c>
      <c r="T2424" s="136" t="str">
        <f t="shared" si="487"/>
        <v>Is It Me</v>
      </c>
      <c r="U2424" s="137" t="str">
        <f>IF(P2424="","",IF(N2424=1,"",IF(Q2424="","",IF(Q2424&lt;=100,100,IF(Table1[[#This Row],[Day]]="Wed",100,200)))))</f>
        <v/>
      </c>
      <c r="V2424" s="137" t="str">
        <f t="shared" si="488"/>
        <v/>
      </c>
      <c r="W2424" s="137" t="str">
        <f t="shared" si="489"/>
        <v/>
      </c>
      <c r="X2424" s="133">
        <f>100</f>
        <v>100</v>
      </c>
      <c r="Y2424" s="133">
        <f t="shared" si="490"/>
        <v>380</v>
      </c>
      <c r="Z2424" s="133">
        <f t="shared" si="491"/>
        <v>280</v>
      </c>
      <c r="AA2424" s="134" t="str">
        <f>TEXT(Table1[[#This Row],[Date]],"DDD")</f>
        <v>Sat</v>
      </c>
      <c r="AB2424" s="133" t="str">
        <f>IF(OR(G2424="Doomben",G2424="Eagle Farm"),"Q",IF(AND(Q2424&gt;1,Q2424&lt;55,Table1[[#This Row],[Source]]="Nat"),"Nat OK",IF(AND(Table1[[#This Row],[Source]]&lt;&gt;"Nat",Q2424&lt;55),"Poor &lt;55",IF(OR(G2424="Randwick",G2424="Flemington",G2424="Caulfield",G2424="Sandown Lake",G2424="Sandown Hill"),"Best","ave"))))</f>
        <v>Best</v>
      </c>
      <c r="AC2424" s="133" t="str">
        <f>IF(Q2424="","",IF(AB2424="Poor &lt;55",$AC$2*0.2%,IF(AND(AB2424="Q",AA2424&lt;&gt;"Wed"),$AC$2*0.4%,IF(AND(AB2424="Q",AA2424="Wed"),$AC$2*0.5%,IF(AND(AB2424="Ave",U2424=100),$AC$2*0.5%,IF(AND(AB2424="ave",U2424="",N2424=1,AG2424="Bush"),$AC$2*1%,IF(AND(AB2424="ave",U2424="",Q2424&gt;100),$AC$2*1.3%,IF(AND(AB2424="ave",U2424=""),$AC$2*1.2%,IF(AND(AB2424="Ave",U2424=200),$AC$2*1%,IF(AND(AB2424="Best",U2424=200),$AC$2*1.5%,IF(AND(AB2424="Best",U2424="",K2424&lt;&gt;"Pro Syd"),$AC$2*0.5%,IF(AND(AB2424="Best",U2424=""),$AC$2*1%,IF(AND(AB2424="Best",U2424=100,Table1[[#This Row],[State]]="NSW"),$AC$2*0.4%,IF(AND(AB2424="Best",U2424=100),$AC$2*1%,IF(Table1[[#This Row],[Adj]]="Nat OK",$AC$2*0.5%,"xxx")))))))))))))))</f>
        <v/>
      </c>
      <c r="AD2424" s="133" t="str">
        <f t="shared" si="492"/>
        <v/>
      </c>
      <c r="AE2424" s="133" t="str">
        <f t="shared" si="493"/>
        <v/>
      </c>
      <c r="AF2424" s="133" t="str">
        <f>VLOOKUP(Table1[[#This Row],[Track]],$F$2672:$H$2715,2,FALSE)</f>
        <v>Vic</v>
      </c>
      <c r="AG2424" s="133" t="str">
        <f>VLOOKUP(Table1[[#This Row],[Track]],$F$2672:$H$2715,3,FALSE)</f>
        <v>-</v>
      </c>
      <c r="AH2424" s="133" t="str">
        <f>IF(Table1[[#This Row],[Date]]&lt;$AH$2,"",IF(Table1[[#This Row],[Date]]&lt;$AH$3,"Edge","Elite Combo"))</f>
        <v/>
      </c>
      <c r="AI2424" s="218">
        <f>Table1[[#This Row],[Time]]</f>
        <v>0.73263888888888884</v>
      </c>
      <c r="AJ2424" s="219" t="str">
        <f>Table1[[#This Row],[Track]]</f>
        <v>Flemington</v>
      </c>
      <c r="AK2424" s="216">
        <f>Table1[[#This Row],[Race ]]</f>
        <v>10</v>
      </c>
      <c r="AL2424" s="219">
        <f>Table1[[#This Row],[TAB]]</f>
        <v>3</v>
      </c>
      <c r="AM2424" s="219" t="str">
        <f>Table1[[#This Row],[Selection]]</f>
        <v>Is It Me</v>
      </c>
      <c r="AN2424" s="220" t="str">
        <f>Table1[[#This Row],[Sources]]</f>
        <v/>
      </c>
      <c r="AO2424" s="219" t="str">
        <f>Table1[[#This Row],[Scale Bet]]</f>
        <v/>
      </c>
    </row>
    <row r="2425" spans="5:41" ht="16.5" customHeight="1" x14ac:dyDescent="0.25">
      <c r="E2425" s="185">
        <v>45703</v>
      </c>
      <c r="F2425" s="35">
        <v>0.73263888888888884</v>
      </c>
      <c r="G2425" s="36" t="s">
        <v>157</v>
      </c>
      <c r="H2425" s="36">
        <v>10</v>
      </c>
      <c r="I2425" s="36">
        <v>2</v>
      </c>
      <c r="J2425" s="36" t="s">
        <v>209</v>
      </c>
      <c r="K2425" s="36" t="s">
        <v>18</v>
      </c>
      <c r="L2425" s="165">
        <v>10</v>
      </c>
      <c r="M2425" s="134">
        <f t="shared" si="481"/>
        <v>10</v>
      </c>
      <c r="N2425" s="36">
        <f t="shared" si="482"/>
        <v>1</v>
      </c>
      <c r="O2425" s="135" t="str">
        <f t="shared" si="483"/>
        <v>Pro Mel-10</v>
      </c>
      <c r="P2425" s="186" t="str">
        <f t="shared" si="484"/>
        <v>OK</v>
      </c>
      <c r="Q2425" s="187">
        <f t="shared" si="485"/>
        <v>40</v>
      </c>
      <c r="R2425" s="150"/>
      <c r="S2425" s="187" t="str">
        <f t="shared" si="486"/>
        <v/>
      </c>
      <c r="T2425" s="136" t="str">
        <f t="shared" si="487"/>
        <v>Le Ferrari</v>
      </c>
      <c r="U2425" s="137" t="str">
        <f>IF(P2425="","",IF(N2425=1,"",IF(Q2425="","",IF(Q2425&lt;=100,100,IF(Table1[[#This Row],[Day]]="Wed",100,200)))))</f>
        <v/>
      </c>
      <c r="V2425" s="137" t="str">
        <f t="shared" si="488"/>
        <v/>
      </c>
      <c r="W2425" s="137" t="str">
        <f t="shared" si="489"/>
        <v/>
      </c>
      <c r="X2425" s="133">
        <f>100</f>
        <v>100</v>
      </c>
      <c r="Y2425" s="133" t="str">
        <f t="shared" si="490"/>
        <v/>
      </c>
      <c r="Z2425" s="133">
        <f t="shared" si="491"/>
        <v>-100</v>
      </c>
      <c r="AA2425" s="134" t="str">
        <f>TEXT(Table1[[#This Row],[Date]],"DDD")</f>
        <v>Sat</v>
      </c>
      <c r="AB2425" s="133" t="str">
        <f>IF(OR(G2425="Doomben",G2425="Eagle Farm"),"Q",IF(AND(Q2425&gt;1,Q2425&lt;55,Table1[[#This Row],[Source]]="Nat"),"Nat OK",IF(AND(Table1[[#This Row],[Source]]&lt;&gt;"Nat",Q2425&lt;55),"Poor &lt;55",IF(OR(G2425="Randwick",G2425="Flemington",G2425="Caulfield",G2425="Sandown Lake",G2425="Sandown Hill"),"Best","ave"))))</f>
        <v>Poor &lt;55</v>
      </c>
      <c r="AC2425" s="133">
        <f>IF(Q2425="","",IF(AB2425="Poor &lt;55",$AC$2*0.2%,IF(AND(AB2425="Q",AA2425&lt;&gt;"Wed"),$AC$2*0.4%,IF(AND(AB2425="Q",AA2425="Wed"),$AC$2*0.5%,IF(AND(AB2425="Ave",U2425=100),$AC$2*0.5%,IF(AND(AB2425="ave",U2425="",N2425=1,AG2425="Bush"),$AC$2*1%,IF(AND(AB2425="ave",U2425="",Q2425&gt;100),$AC$2*1.3%,IF(AND(AB2425="ave",U2425=""),$AC$2*1.2%,IF(AND(AB2425="Ave",U2425=200),$AC$2*1%,IF(AND(AB2425="Best",U2425=200),$AC$2*1.5%,IF(AND(AB2425="Best",U2425="",K2425&lt;&gt;"Pro Syd"),$AC$2*0.5%,IF(AND(AB2425="Best",U2425=""),$AC$2*1%,IF(AND(AB2425="Best",U2425=100,Table1[[#This Row],[State]]="NSW"),$AC$2*0.4%,IF(AND(AB2425="Best",U2425=100),$AC$2*1%,IF(Table1[[#This Row],[Adj]]="Nat OK",$AC$2*0.5%,"xxx")))))))))))))))</f>
        <v>20</v>
      </c>
      <c r="AD2425" s="133" t="str">
        <f t="shared" si="492"/>
        <v/>
      </c>
      <c r="AE2425" s="133">
        <f t="shared" si="493"/>
        <v>-20</v>
      </c>
      <c r="AF2425" s="133" t="str">
        <f>VLOOKUP(Table1[[#This Row],[Track]],$F$2672:$H$2715,2,FALSE)</f>
        <v>Vic</v>
      </c>
      <c r="AG2425" s="133" t="str">
        <f>VLOOKUP(Table1[[#This Row],[Track]],$F$2672:$H$2715,3,FALSE)</f>
        <v>-</v>
      </c>
      <c r="AH2425" s="133" t="str">
        <f>IF(Table1[[#This Row],[Date]]&lt;$AH$2,"",IF(Table1[[#This Row],[Date]]&lt;$AH$3,"Edge","Elite Combo"))</f>
        <v/>
      </c>
      <c r="AI2425" s="218">
        <f>Table1[[#This Row],[Time]]</f>
        <v>0.73263888888888884</v>
      </c>
      <c r="AJ2425" s="219" t="str">
        <f>Table1[[#This Row],[Track]]</f>
        <v>Flemington</v>
      </c>
      <c r="AK2425" s="216">
        <f>Table1[[#This Row],[Race ]]</f>
        <v>10</v>
      </c>
      <c r="AL2425" s="219">
        <f>Table1[[#This Row],[TAB]]</f>
        <v>2</v>
      </c>
      <c r="AM2425" s="219" t="str">
        <f>Table1[[#This Row],[Selection]]</f>
        <v>Le Ferrari</v>
      </c>
      <c r="AN2425" s="220" t="str">
        <f>Table1[[#This Row],[Sources]]</f>
        <v>Pro Mel-10</v>
      </c>
      <c r="AO2425" s="219">
        <f>Table1[[#This Row],[Scale Bet]]</f>
        <v>20</v>
      </c>
    </row>
    <row r="2426" spans="5:41" ht="16.5" customHeight="1" x14ac:dyDescent="0.25">
      <c r="E2426" s="185">
        <v>45710</v>
      </c>
      <c r="F2426" s="35">
        <v>0.51041666666666663</v>
      </c>
      <c r="G2426" s="36" t="s">
        <v>201</v>
      </c>
      <c r="H2426" s="36">
        <v>1</v>
      </c>
      <c r="I2426" s="36">
        <v>3</v>
      </c>
      <c r="J2426" s="36" t="s">
        <v>568</v>
      </c>
      <c r="K2426" s="36" t="s">
        <v>13</v>
      </c>
      <c r="L2426" s="165">
        <v>20</v>
      </c>
      <c r="M2426" s="134">
        <f t="shared" si="481"/>
        <v>20</v>
      </c>
      <c r="N2426" s="36">
        <f t="shared" si="482"/>
        <v>1</v>
      </c>
      <c r="O2426" s="135" t="str">
        <f t="shared" si="483"/>
        <v>Nat-20</v>
      </c>
      <c r="P2426" s="186" t="str">
        <f t="shared" si="484"/>
        <v>OK</v>
      </c>
      <c r="Q2426" s="187">
        <f t="shared" si="485"/>
        <v>80</v>
      </c>
      <c r="R2426" s="150"/>
      <c r="S2426" s="187" t="str">
        <f t="shared" si="486"/>
        <v/>
      </c>
      <c r="T2426" s="136" t="str">
        <f t="shared" si="487"/>
        <v>Pondalowie</v>
      </c>
      <c r="U2426" s="137" t="str">
        <f>IF(P2426="","",IF(N2426=1,"",IF(Q2426="","",IF(Q2426&lt;=100,100,IF(Table1[[#This Row],[Day]]="Wed",100,200)))))</f>
        <v/>
      </c>
      <c r="V2426" s="137" t="str">
        <f t="shared" si="488"/>
        <v/>
      </c>
      <c r="W2426" s="137" t="str">
        <f t="shared" si="489"/>
        <v/>
      </c>
      <c r="X2426" s="133">
        <f>100</f>
        <v>100</v>
      </c>
      <c r="Y2426" s="133" t="str">
        <f t="shared" si="490"/>
        <v/>
      </c>
      <c r="Z2426" s="133">
        <f t="shared" si="491"/>
        <v>-100</v>
      </c>
      <c r="AA2426" s="134" t="str">
        <f>TEXT(Table1[[#This Row],[Date]],"DDD")</f>
        <v>Sat</v>
      </c>
      <c r="AB2426" s="133" t="str">
        <f>IF(OR(G2426="Doomben",G2426="Eagle Farm"),"Q",IF(AND(Q2426&gt;1,Q2426&lt;55,Table1[[#This Row],[Source]]="Nat"),"Nat OK",IF(AND(Table1[[#This Row],[Source]]&lt;&gt;"Nat",Q2426&lt;55),"Poor &lt;55",IF(OR(G2426="Randwick",G2426="Flemington",G2426="Caulfield",G2426="Sandown Lake",G2426="Sandown Hill"),"Best","ave"))))</f>
        <v>Best</v>
      </c>
      <c r="AC2426" s="133">
        <f>IF(Q2426="","",IF(AB2426="Poor &lt;55",$AC$2*0.2%,IF(AND(AB2426="Q",AA2426&lt;&gt;"Wed"),$AC$2*0.4%,IF(AND(AB2426="Q",AA2426="Wed"),$AC$2*0.5%,IF(AND(AB2426="Ave",U2426=100),$AC$2*0.5%,IF(AND(AB2426="ave",U2426="",N2426=1,AG2426="Bush"),$AC$2*1%,IF(AND(AB2426="ave",U2426="",Q2426&gt;100),$AC$2*1.3%,IF(AND(AB2426="ave",U2426=""),$AC$2*1.2%,IF(AND(AB2426="Ave",U2426=200),$AC$2*1%,IF(AND(AB2426="Best",U2426=200),$AC$2*1.5%,IF(AND(AB2426="Best",U2426="",K2426&lt;&gt;"Pro Syd"),$AC$2*0.5%,IF(AND(AB2426="Best",U2426=""),$AC$2*1%,IF(AND(AB2426="Best",U2426=100,Table1[[#This Row],[State]]="NSW"),$AC$2*0.4%,IF(AND(AB2426="Best",U2426=100),$AC$2*1%,IF(Table1[[#This Row],[Adj]]="Nat OK",$AC$2*0.5%,"xxx")))))))))))))))</f>
        <v>50</v>
      </c>
      <c r="AD2426" s="133" t="str">
        <f t="shared" si="492"/>
        <v/>
      </c>
      <c r="AE2426" s="133">
        <f t="shared" si="493"/>
        <v>-50</v>
      </c>
      <c r="AF2426" s="133" t="str">
        <f>VLOOKUP(Table1[[#This Row],[Track]],$F$2672:$H$2715,2,FALSE)</f>
        <v>Vic</v>
      </c>
      <c r="AG2426" s="133" t="str">
        <f>VLOOKUP(Table1[[#This Row],[Track]],$F$2672:$H$2715,3,FALSE)</f>
        <v>-</v>
      </c>
      <c r="AH2426" s="133" t="str">
        <f>IF(Table1[[#This Row],[Date]]&lt;$AH$2,"",IF(Table1[[#This Row],[Date]]&lt;$AH$3,"Edge","Elite Combo"))</f>
        <v/>
      </c>
      <c r="AI2426" s="218">
        <f>Table1[[#This Row],[Time]]</f>
        <v>0.51041666666666663</v>
      </c>
      <c r="AJ2426" s="219" t="str">
        <f>Table1[[#This Row],[Track]]</f>
        <v>Caulfield</v>
      </c>
      <c r="AK2426" s="216">
        <f>Table1[[#This Row],[Race ]]</f>
        <v>1</v>
      </c>
      <c r="AL2426" s="219">
        <f>Table1[[#This Row],[TAB]]</f>
        <v>3</v>
      </c>
      <c r="AM2426" s="219" t="str">
        <f>Table1[[#This Row],[Selection]]</f>
        <v>Pondalowie</v>
      </c>
      <c r="AN2426" s="220" t="str">
        <f>Table1[[#This Row],[Sources]]</f>
        <v>Nat-20</v>
      </c>
      <c r="AO2426" s="219">
        <f>Table1[[#This Row],[Scale Bet]]</f>
        <v>50</v>
      </c>
    </row>
    <row r="2427" spans="5:41" ht="16.5" customHeight="1" x14ac:dyDescent="0.25">
      <c r="E2427" s="185">
        <v>45710</v>
      </c>
      <c r="F2427" s="35">
        <v>0.51041666666666663</v>
      </c>
      <c r="G2427" s="36" t="s">
        <v>201</v>
      </c>
      <c r="H2427" s="36">
        <v>1</v>
      </c>
      <c r="I2427" s="36">
        <v>5</v>
      </c>
      <c r="J2427" s="36" t="s">
        <v>42</v>
      </c>
      <c r="K2427" s="36" t="s">
        <v>1</v>
      </c>
      <c r="L2427" s="165">
        <v>12</v>
      </c>
      <c r="M2427" s="134">
        <f t="shared" si="481"/>
        <v>26</v>
      </c>
      <c r="N2427" s="36">
        <f t="shared" si="482"/>
        <v>2</v>
      </c>
      <c r="O2427" s="135" t="str">
        <f t="shared" si="483"/>
        <v>E4-12/Edge-14</v>
      </c>
      <c r="P2427" s="186" t="str">
        <f t="shared" si="484"/>
        <v>OK</v>
      </c>
      <c r="Q2427" s="187">
        <f t="shared" si="485"/>
        <v>104</v>
      </c>
      <c r="R2427" s="150">
        <v>3.4</v>
      </c>
      <c r="S2427" s="187">
        <f t="shared" si="486"/>
        <v>353.59999999999997</v>
      </c>
      <c r="T2427" s="136" t="str">
        <f t="shared" si="487"/>
        <v>Samangu</v>
      </c>
      <c r="U2427" s="137">
        <f>IF(P2427="","",IF(N2427=1,"",IF(Q2427="","",IF(Q2427&lt;=100,100,IF(Table1[[#This Row],[Day]]="Wed",100,200)))))</f>
        <v>200</v>
      </c>
      <c r="V2427" s="137">
        <f t="shared" si="488"/>
        <v>680</v>
      </c>
      <c r="W2427" s="137">
        <f t="shared" si="489"/>
        <v>480</v>
      </c>
      <c r="X2427" s="133">
        <f>100</f>
        <v>100</v>
      </c>
      <c r="Y2427" s="133">
        <f t="shared" si="490"/>
        <v>340</v>
      </c>
      <c r="Z2427" s="133">
        <f t="shared" si="491"/>
        <v>240</v>
      </c>
      <c r="AA2427" s="134" t="str">
        <f>TEXT(Table1[[#This Row],[Date]],"DDD")</f>
        <v>Sat</v>
      </c>
      <c r="AB2427" s="133" t="str">
        <f>IF(OR(G2427="Doomben",G2427="Eagle Farm"),"Q",IF(AND(Q2427&gt;1,Q2427&lt;55,Table1[[#This Row],[Source]]="Nat"),"Nat OK",IF(AND(Table1[[#This Row],[Source]]&lt;&gt;"Nat",Q2427&lt;55),"Poor &lt;55",IF(OR(G2427="Randwick",G2427="Flemington",G2427="Caulfield",G2427="Sandown Lake",G2427="Sandown Hill"),"Best","ave"))))</f>
        <v>Best</v>
      </c>
      <c r="AC2427" s="133">
        <f>IF(Q2427="","",IF(AB2427="Poor &lt;55",$AC$2*0.2%,IF(AND(AB2427="Q",AA2427&lt;&gt;"Wed"),$AC$2*0.4%,IF(AND(AB2427="Q",AA2427="Wed"),$AC$2*0.5%,IF(AND(AB2427="Ave",U2427=100),$AC$2*0.5%,IF(AND(AB2427="ave",U2427="",N2427=1,AG2427="Bush"),$AC$2*1%,IF(AND(AB2427="ave",U2427="",Q2427&gt;100),$AC$2*1.3%,IF(AND(AB2427="ave",U2427=""),$AC$2*1.2%,IF(AND(AB2427="Ave",U2427=200),$AC$2*1%,IF(AND(AB2427="Best",U2427=200),$AC$2*1.5%,IF(AND(AB2427="Best",U2427="",K2427&lt;&gt;"Pro Syd"),$AC$2*0.5%,IF(AND(AB2427="Best",U2427=""),$AC$2*1%,IF(AND(AB2427="Best",U2427=100,Table1[[#This Row],[State]]="NSW"),$AC$2*0.4%,IF(AND(AB2427="Best",U2427=100),$AC$2*1%,IF(Table1[[#This Row],[Adj]]="Nat OK",$AC$2*0.5%,"xxx")))))))))))))))</f>
        <v>150</v>
      </c>
      <c r="AD2427" s="133">
        <f t="shared" si="492"/>
        <v>510</v>
      </c>
      <c r="AE2427" s="133">
        <f t="shared" si="493"/>
        <v>360</v>
      </c>
      <c r="AF2427" s="133" t="str">
        <f>VLOOKUP(Table1[[#This Row],[Track]],$F$2672:$H$2715,2,FALSE)</f>
        <v>Vic</v>
      </c>
      <c r="AG2427" s="133" t="str">
        <f>VLOOKUP(Table1[[#This Row],[Track]],$F$2672:$H$2715,3,FALSE)</f>
        <v>-</v>
      </c>
      <c r="AH2427" s="133" t="str">
        <f>IF(Table1[[#This Row],[Date]]&lt;$AH$2,"",IF(Table1[[#This Row],[Date]]&lt;$AH$3,"Edge","Elite Combo"))</f>
        <v/>
      </c>
      <c r="AI2427" s="218">
        <f>Table1[[#This Row],[Time]]</f>
        <v>0.51041666666666663</v>
      </c>
      <c r="AJ2427" s="219" t="str">
        <f>Table1[[#This Row],[Track]]</f>
        <v>Caulfield</v>
      </c>
      <c r="AK2427" s="216">
        <f>Table1[[#This Row],[Race ]]</f>
        <v>1</v>
      </c>
      <c r="AL2427" s="219">
        <f>Table1[[#This Row],[TAB]]</f>
        <v>5</v>
      </c>
      <c r="AM2427" s="219" t="str">
        <f>Table1[[#This Row],[Selection]]</f>
        <v>Samangu</v>
      </c>
      <c r="AN2427" s="220" t="str">
        <f>Table1[[#This Row],[Sources]]</f>
        <v>E4-12/Edge-14</v>
      </c>
      <c r="AO2427" s="219">
        <f>Table1[[#This Row],[Scale Bet]]</f>
        <v>150</v>
      </c>
    </row>
    <row r="2428" spans="5:41" ht="16.5" customHeight="1" x14ac:dyDescent="0.25">
      <c r="E2428" s="185">
        <v>45710</v>
      </c>
      <c r="F2428" s="35">
        <v>0.51041666666666663</v>
      </c>
      <c r="G2428" s="36" t="s">
        <v>201</v>
      </c>
      <c r="H2428" s="36">
        <v>1</v>
      </c>
      <c r="I2428" s="36">
        <v>5</v>
      </c>
      <c r="J2428" s="36" t="s">
        <v>42</v>
      </c>
      <c r="K2428" s="36" t="s">
        <v>40</v>
      </c>
      <c r="L2428" s="165">
        <v>14</v>
      </c>
      <c r="M2428" s="134" t="str">
        <f t="shared" si="481"/>
        <v/>
      </c>
      <c r="N2428" s="36" t="str">
        <f t="shared" si="482"/>
        <v/>
      </c>
      <c r="O2428" s="135" t="str">
        <f t="shared" si="483"/>
        <v/>
      </c>
      <c r="P2428" s="186" t="str">
        <f t="shared" si="484"/>
        <v>OK</v>
      </c>
      <c r="Q2428" s="187" t="str">
        <f t="shared" si="485"/>
        <v/>
      </c>
      <c r="R2428" s="150">
        <v>3.4</v>
      </c>
      <c r="S2428" s="187" t="str">
        <f t="shared" si="486"/>
        <v/>
      </c>
      <c r="T2428" s="136" t="str">
        <f t="shared" si="487"/>
        <v>Samangu</v>
      </c>
      <c r="U2428" s="137" t="str">
        <f>IF(P2428="","",IF(N2428=1,"",IF(Q2428="","",IF(Q2428&lt;=100,100,IF(Table1[[#This Row],[Day]]="Wed",100,200)))))</f>
        <v/>
      </c>
      <c r="V2428" s="137" t="str">
        <f t="shared" si="488"/>
        <v/>
      </c>
      <c r="W2428" s="137" t="str">
        <f t="shared" si="489"/>
        <v/>
      </c>
      <c r="X2428" s="133">
        <f>100</f>
        <v>100</v>
      </c>
      <c r="Y2428" s="133">
        <f t="shared" si="490"/>
        <v>340</v>
      </c>
      <c r="Z2428" s="133">
        <f t="shared" si="491"/>
        <v>240</v>
      </c>
      <c r="AA2428" s="134" t="str">
        <f>TEXT(Table1[[#This Row],[Date]],"DDD")</f>
        <v>Sat</v>
      </c>
      <c r="AB2428" s="133" t="str">
        <f>IF(OR(G2428="Doomben",G2428="Eagle Farm"),"Q",IF(AND(Q2428&gt;1,Q2428&lt;55,Table1[[#This Row],[Source]]="Nat"),"Nat OK",IF(AND(Table1[[#This Row],[Source]]&lt;&gt;"Nat",Q2428&lt;55),"Poor &lt;55",IF(OR(G2428="Randwick",G2428="Flemington",G2428="Caulfield",G2428="Sandown Lake",G2428="Sandown Hill"),"Best","ave"))))</f>
        <v>Best</v>
      </c>
      <c r="AC2428" s="133" t="str">
        <f>IF(Q2428="","",IF(AB2428="Poor &lt;55",$AC$2*0.2%,IF(AND(AB2428="Q",AA2428&lt;&gt;"Wed"),$AC$2*0.4%,IF(AND(AB2428="Q",AA2428="Wed"),$AC$2*0.5%,IF(AND(AB2428="Ave",U2428=100),$AC$2*0.5%,IF(AND(AB2428="ave",U2428="",N2428=1,AG2428="Bush"),$AC$2*1%,IF(AND(AB2428="ave",U2428="",Q2428&gt;100),$AC$2*1.3%,IF(AND(AB2428="ave",U2428=""),$AC$2*1.2%,IF(AND(AB2428="Ave",U2428=200),$AC$2*1%,IF(AND(AB2428="Best",U2428=200),$AC$2*1.5%,IF(AND(AB2428="Best",U2428="",K2428&lt;&gt;"Pro Syd"),$AC$2*0.5%,IF(AND(AB2428="Best",U2428=""),$AC$2*1%,IF(AND(AB2428="Best",U2428=100,Table1[[#This Row],[State]]="NSW"),$AC$2*0.4%,IF(AND(AB2428="Best",U2428=100),$AC$2*1%,IF(Table1[[#This Row],[Adj]]="Nat OK",$AC$2*0.5%,"xxx")))))))))))))))</f>
        <v/>
      </c>
      <c r="AD2428" s="133" t="str">
        <f t="shared" si="492"/>
        <v/>
      </c>
      <c r="AE2428" s="133" t="str">
        <f t="shared" si="493"/>
        <v/>
      </c>
      <c r="AF2428" s="133" t="str">
        <f>VLOOKUP(Table1[[#This Row],[Track]],$F$2672:$H$2715,2,FALSE)</f>
        <v>Vic</v>
      </c>
      <c r="AG2428" s="133" t="str">
        <f>VLOOKUP(Table1[[#This Row],[Track]],$F$2672:$H$2715,3,FALSE)</f>
        <v>-</v>
      </c>
      <c r="AH2428" s="133" t="str">
        <f>IF(Table1[[#This Row],[Date]]&lt;$AH$2,"",IF(Table1[[#This Row],[Date]]&lt;$AH$3,"Edge","Elite Combo"))</f>
        <v/>
      </c>
      <c r="AI2428" s="218">
        <f>Table1[[#This Row],[Time]]</f>
        <v>0.51041666666666663</v>
      </c>
      <c r="AJ2428" s="219" t="str">
        <f>Table1[[#This Row],[Track]]</f>
        <v>Caulfield</v>
      </c>
      <c r="AK2428" s="216">
        <f>Table1[[#This Row],[Race ]]</f>
        <v>1</v>
      </c>
      <c r="AL2428" s="219">
        <f>Table1[[#This Row],[TAB]]</f>
        <v>5</v>
      </c>
      <c r="AM2428" s="219" t="str">
        <f>Table1[[#This Row],[Selection]]</f>
        <v>Samangu</v>
      </c>
      <c r="AN2428" s="220" t="str">
        <f>Table1[[#This Row],[Sources]]</f>
        <v/>
      </c>
      <c r="AO2428" s="219" t="str">
        <f>Table1[[#This Row],[Scale Bet]]</f>
        <v/>
      </c>
    </row>
    <row r="2429" spans="5:41" ht="16.5" customHeight="1" x14ac:dyDescent="0.25">
      <c r="E2429" s="185">
        <v>45710</v>
      </c>
      <c r="F2429" s="35">
        <v>0.56944444444444442</v>
      </c>
      <c r="G2429" s="36" t="s">
        <v>17</v>
      </c>
      <c r="H2429" s="36">
        <v>3</v>
      </c>
      <c r="I2429" s="36">
        <v>7</v>
      </c>
      <c r="J2429" s="36" t="s">
        <v>220</v>
      </c>
      <c r="K2429" s="36" t="s">
        <v>60</v>
      </c>
      <c r="L2429" s="165">
        <v>10</v>
      </c>
      <c r="M2429" s="134">
        <f t="shared" si="481"/>
        <v>10</v>
      </c>
      <c r="N2429" s="36">
        <f t="shared" si="482"/>
        <v>1</v>
      </c>
      <c r="O2429" s="135" t="str">
        <f t="shared" si="483"/>
        <v>Pro Syd-10</v>
      </c>
      <c r="P2429" s="186" t="str">
        <f t="shared" si="484"/>
        <v>OK</v>
      </c>
      <c r="Q2429" s="187">
        <f t="shared" si="485"/>
        <v>40</v>
      </c>
      <c r="R2429" s="150"/>
      <c r="S2429" s="187" t="str">
        <f t="shared" si="486"/>
        <v/>
      </c>
      <c r="T2429" s="136" t="str">
        <f t="shared" si="487"/>
        <v>Winston Hills</v>
      </c>
      <c r="U2429" s="137" t="str">
        <f>IF(P2429="","",IF(N2429=1,"",IF(Q2429="","",IF(Q2429&lt;=100,100,IF(Table1[[#This Row],[Day]]="Wed",100,200)))))</f>
        <v/>
      </c>
      <c r="V2429" s="137" t="str">
        <f t="shared" si="488"/>
        <v/>
      </c>
      <c r="W2429" s="137" t="str">
        <f t="shared" si="489"/>
        <v/>
      </c>
      <c r="X2429" s="133">
        <f>100</f>
        <v>100</v>
      </c>
      <c r="Y2429" s="133" t="str">
        <f t="shared" si="490"/>
        <v/>
      </c>
      <c r="Z2429" s="133">
        <f t="shared" si="491"/>
        <v>-100</v>
      </c>
      <c r="AA2429" s="134" t="str">
        <f>TEXT(Table1[[#This Row],[Date]],"DDD")</f>
        <v>Sat</v>
      </c>
      <c r="AB2429" s="133" t="str">
        <f>IF(OR(G2429="Doomben",G2429="Eagle Farm"),"Q",IF(AND(Q2429&gt;1,Q2429&lt;55,Table1[[#This Row],[Source]]="Nat"),"Nat OK",IF(AND(Table1[[#This Row],[Source]]&lt;&gt;"Nat",Q2429&lt;55),"Poor &lt;55",IF(OR(G2429="Randwick",G2429="Flemington",G2429="Caulfield",G2429="Sandown Lake",G2429="Sandown Hill"),"Best","ave"))))</f>
        <v>Poor &lt;55</v>
      </c>
      <c r="AC2429" s="133">
        <f>IF(Q2429="","",IF(AB2429="Poor &lt;55",$AC$2*0.2%,IF(AND(AB2429="Q",AA2429&lt;&gt;"Wed"),$AC$2*0.4%,IF(AND(AB2429="Q",AA2429="Wed"),$AC$2*0.5%,IF(AND(AB2429="Ave",U2429=100),$AC$2*0.5%,IF(AND(AB2429="ave",U2429="",N2429=1,AG2429="Bush"),$AC$2*1%,IF(AND(AB2429="ave",U2429="",Q2429&gt;100),$AC$2*1.3%,IF(AND(AB2429="ave",U2429=""),$AC$2*1.2%,IF(AND(AB2429="Ave",U2429=200),$AC$2*1%,IF(AND(AB2429="Best",U2429=200),$AC$2*1.5%,IF(AND(AB2429="Best",U2429="",K2429&lt;&gt;"Pro Syd"),$AC$2*0.5%,IF(AND(AB2429="Best",U2429=""),$AC$2*1%,IF(AND(AB2429="Best",U2429=100,Table1[[#This Row],[State]]="NSW"),$AC$2*0.4%,IF(AND(AB2429="Best",U2429=100),$AC$2*1%,IF(Table1[[#This Row],[Adj]]="Nat OK",$AC$2*0.5%,"xxx")))))))))))))))</f>
        <v>20</v>
      </c>
      <c r="AD2429" s="133" t="str">
        <f t="shared" si="492"/>
        <v/>
      </c>
      <c r="AE2429" s="133">
        <f t="shared" si="493"/>
        <v>-20</v>
      </c>
      <c r="AF2429" s="133" t="str">
        <f>VLOOKUP(Table1[[#This Row],[Track]],$F$2672:$H$2715,2,FALSE)</f>
        <v>NSW</v>
      </c>
      <c r="AG2429" s="133" t="str">
        <f>VLOOKUP(Table1[[#This Row],[Track]],$F$2672:$H$2715,3,FALSE)</f>
        <v>-</v>
      </c>
      <c r="AH2429" s="133" t="str">
        <f>IF(Table1[[#This Row],[Date]]&lt;$AH$2,"",IF(Table1[[#This Row],[Date]]&lt;$AH$3,"Edge","Elite Combo"))</f>
        <v/>
      </c>
      <c r="AI2429" s="218">
        <f>Table1[[#This Row],[Time]]</f>
        <v>0.56944444444444442</v>
      </c>
      <c r="AJ2429" s="219" t="str">
        <f>Table1[[#This Row],[Track]]</f>
        <v>Rosehill</v>
      </c>
      <c r="AK2429" s="216">
        <f>Table1[[#This Row],[Race ]]</f>
        <v>3</v>
      </c>
      <c r="AL2429" s="219">
        <f>Table1[[#This Row],[TAB]]</f>
        <v>7</v>
      </c>
      <c r="AM2429" s="219" t="str">
        <f>Table1[[#This Row],[Selection]]</f>
        <v>Winston Hills</v>
      </c>
      <c r="AN2429" s="220" t="str">
        <f>Table1[[#This Row],[Sources]]</f>
        <v>Pro Syd-10</v>
      </c>
      <c r="AO2429" s="219">
        <f>Table1[[#This Row],[Scale Bet]]</f>
        <v>20</v>
      </c>
    </row>
    <row r="2430" spans="5:41" ht="16.5" customHeight="1" x14ac:dyDescent="0.25">
      <c r="E2430" s="185">
        <v>45710</v>
      </c>
      <c r="F2430" s="35">
        <v>0.57430555555555551</v>
      </c>
      <c r="G2430" s="36" t="s">
        <v>217</v>
      </c>
      <c r="H2430" s="36">
        <v>2</v>
      </c>
      <c r="I2430" s="36">
        <v>6</v>
      </c>
      <c r="J2430" s="36" t="s">
        <v>569</v>
      </c>
      <c r="K2430" s="36" t="s">
        <v>13</v>
      </c>
      <c r="L2430" s="165">
        <v>11</v>
      </c>
      <c r="M2430" s="134">
        <f t="shared" si="481"/>
        <v>11</v>
      </c>
      <c r="N2430" s="36">
        <f t="shared" si="482"/>
        <v>1</v>
      </c>
      <c r="O2430" s="135" t="str">
        <f t="shared" si="483"/>
        <v>Nat-11</v>
      </c>
      <c r="P2430" s="186" t="str">
        <f t="shared" si="484"/>
        <v/>
      </c>
      <c r="Q2430" s="187">
        <f t="shared" si="485"/>
        <v>44</v>
      </c>
      <c r="R2430" s="150">
        <v>1.85</v>
      </c>
      <c r="S2430" s="187">
        <f t="shared" si="486"/>
        <v>81.400000000000006</v>
      </c>
      <c r="T2430" s="136" t="str">
        <f t="shared" si="487"/>
        <v>Diablo Bolt</v>
      </c>
      <c r="U2430" s="137" t="str">
        <f>IF(P2430="","",IF(N2430=1,"",IF(Q2430="","",IF(Q2430&lt;=100,100,IF(Table1[[#This Row],[Day]]="Wed",100,200)))))</f>
        <v/>
      </c>
      <c r="V2430" s="137" t="str">
        <f t="shared" si="488"/>
        <v/>
      </c>
      <c r="W2430" s="137" t="str">
        <f t="shared" si="489"/>
        <v/>
      </c>
      <c r="X2430" s="133">
        <f>100</f>
        <v>100</v>
      </c>
      <c r="Y2430" s="133">
        <f t="shared" si="490"/>
        <v>185</v>
      </c>
      <c r="Z2430" s="133">
        <f t="shared" si="491"/>
        <v>85</v>
      </c>
      <c r="AA2430" s="134" t="str">
        <f>TEXT(Table1[[#This Row],[Date]],"DDD")</f>
        <v>Sat</v>
      </c>
      <c r="AB2430" s="133" t="str">
        <f>IF(OR(G2430="Doomben",G2430="Eagle Farm"),"Q",IF(AND(Q2430&gt;1,Q2430&lt;55,Table1[[#This Row],[Source]]="Nat"),"Nat OK",IF(AND(Table1[[#This Row],[Source]]&lt;&gt;"Nat",Q2430&lt;55),"Poor &lt;55",IF(OR(G2430="Randwick",G2430="Flemington",G2430="Caulfield",G2430="Sandown Lake",G2430="Sandown Hill"),"Best","ave"))))</f>
        <v>Q</v>
      </c>
      <c r="AC2430" s="133">
        <f>IF(Q2430="","",IF(AB2430="Poor &lt;55",$AC$2*0.2%,IF(AND(AB2430="Q",AA2430&lt;&gt;"Wed"),$AC$2*0.4%,IF(AND(AB2430="Q",AA2430="Wed"),$AC$2*0.5%,IF(AND(AB2430="Ave",U2430=100),$AC$2*0.5%,IF(AND(AB2430="ave",U2430="",N2430=1,AG2430="Bush"),$AC$2*1%,IF(AND(AB2430="ave",U2430="",Q2430&gt;100),$AC$2*1.3%,IF(AND(AB2430="ave",U2430=""),$AC$2*1.2%,IF(AND(AB2430="Ave",U2430=200),$AC$2*1%,IF(AND(AB2430="Best",U2430=200),$AC$2*1.5%,IF(AND(AB2430="Best",U2430="",K2430&lt;&gt;"Pro Syd"),$AC$2*0.5%,IF(AND(AB2430="Best",U2430=""),$AC$2*1%,IF(AND(AB2430="Best",U2430=100,Table1[[#This Row],[State]]="NSW"),$AC$2*0.4%,IF(AND(AB2430="Best",U2430=100),$AC$2*1%,IF(Table1[[#This Row],[Adj]]="Nat OK",$AC$2*0.5%,"xxx")))))))))))))))</f>
        <v>40</v>
      </c>
      <c r="AD2430" s="133">
        <f t="shared" si="492"/>
        <v>74</v>
      </c>
      <c r="AE2430" s="133">
        <f t="shared" si="493"/>
        <v>34</v>
      </c>
      <c r="AF2430" s="133" t="str">
        <f>VLOOKUP(Table1[[#This Row],[Track]],$F$2672:$H$2715,2,FALSE)</f>
        <v>Qld</v>
      </c>
      <c r="AG2430" s="133" t="str">
        <f>VLOOKUP(Table1[[#This Row],[Track]],$F$2672:$H$2715,3,FALSE)</f>
        <v>-</v>
      </c>
      <c r="AH2430" s="133" t="str">
        <f>IF(Table1[[#This Row],[Date]]&lt;$AH$2,"",IF(Table1[[#This Row],[Date]]&lt;$AH$3,"Edge","Elite Combo"))</f>
        <v/>
      </c>
      <c r="AI2430" s="218">
        <f>Table1[[#This Row],[Time]]</f>
        <v>0.57430555555555551</v>
      </c>
      <c r="AJ2430" s="219" t="str">
        <f>Table1[[#This Row],[Track]]</f>
        <v>Doomben</v>
      </c>
      <c r="AK2430" s="216">
        <f>Table1[[#This Row],[Race ]]</f>
        <v>2</v>
      </c>
      <c r="AL2430" s="219">
        <f>Table1[[#This Row],[TAB]]</f>
        <v>6</v>
      </c>
      <c r="AM2430" s="219" t="str">
        <f>Table1[[#This Row],[Selection]]</f>
        <v>Diablo Bolt</v>
      </c>
      <c r="AN2430" s="220" t="str">
        <f>Table1[[#This Row],[Sources]]</f>
        <v>Nat-11</v>
      </c>
      <c r="AO2430" s="219">
        <f>Table1[[#This Row],[Scale Bet]]</f>
        <v>40</v>
      </c>
    </row>
    <row r="2431" spans="5:41" ht="16.5" customHeight="1" x14ac:dyDescent="0.25">
      <c r="E2431" s="185">
        <v>45710</v>
      </c>
      <c r="F2431" s="35">
        <v>0.59375</v>
      </c>
      <c r="G2431" s="36" t="s">
        <v>17</v>
      </c>
      <c r="H2431" s="36">
        <v>4</v>
      </c>
      <c r="I2431" s="36">
        <v>12</v>
      </c>
      <c r="J2431" s="36" t="s">
        <v>570</v>
      </c>
      <c r="K2431" s="36" t="s">
        <v>13</v>
      </c>
      <c r="L2431" s="165">
        <v>13</v>
      </c>
      <c r="M2431" s="134">
        <f t="shared" si="481"/>
        <v>13</v>
      </c>
      <c r="N2431" s="36">
        <f t="shared" si="482"/>
        <v>1</v>
      </c>
      <c r="O2431" s="135" t="str">
        <f t="shared" si="483"/>
        <v>Nat-13</v>
      </c>
      <c r="P2431" s="186" t="str">
        <f t="shared" si="484"/>
        <v>OK</v>
      </c>
      <c r="Q2431" s="187">
        <f t="shared" si="485"/>
        <v>52</v>
      </c>
      <c r="R2431" s="150"/>
      <c r="S2431" s="187" t="str">
        <f t="shared" si="486"/>
        <v/>
      </c>
      <c r="T2431" s="136" t="str">
        <f t="shared" si="487"/>
        <v>Theblade</v>
      </c>
      <c r="U2431" s="137" t="str">
        <f>IF(P2431="","",IF(N2431=1,"",IF(Q2431="","",IF(Q2431&lt;=100,100,IF(Table1[[#This Row],[Day]]="Wed",100,200)))))</f>
        <v/>
      </c>
      <c r="V2431" s="137" t="str">
        <f t="shared" si="488"/>
        <v/>
      </c>
      <c r="W2431" s="137" t="str">
        <f t="shared" si="489"/>
        <v/>
      </c>
      <c r="X2431" s="133">
        <f>100</f>
        <v>100</v>
      </c>
      <c r="Y2431" s="133" t="str">
        <f t="shared" si="490"/>
        <v/>
      </c>
      <c r="Z2431" s="133">
        <f t="shared" si="491"/>
        <v>-100</v>
      </c>
      <c r="AA2431" s="134" t="str">
        <f>TEXT(Table1[[#This Row],[Date]],"DDD")</f>
        <v>Sat</v>
      </c>
      <c r="AB2431" s="133" t="str">
        <f>IF(OR(G2431="Doomben",G2431="Eagle Farm"),"Q",IF(AND(Q2431&gt;1,Q2431&lt;55,Table1[[#This Row],[Source]]="Nat"),"Nat OK",IF(AND(Table1[[#This Row],[Source]]&lt;&gt;"Nat",Q2431&lt;55),"Poor &lt;55",IF(OR(G2431="Randwick",G2431="Flemington",G2431="Caulfield",G2431="Sandown Lake",G2431="Sandown Hill"),"Best","ave"))))</f>
        <v>Nat OK</v>
      </c>
      <c r="AC2431" s="133">
        <f>IF(Q2431="","",IF(AB2431="Poor &lt;55",$AC$2*0.2%,IF(AND(AB2431="Q",AA2431&lt;&gt;"Wed"),$AC$2*0.4%,IF(AND(AB2431="Q",AA2431="Wed"),$AC$2*0.5%,IF(AND(AB2431="Ave",U2431=100),$AC$2*0.5%,IF(AND(AB2431="ave",U2431="",N2431=1,AG2431="Bush"),$AC$2*1%,IF(AND(AB2431="ave",U2431="",Q2431&gt;100),$AC$2*1.3%,IF(AND(AB2431="ave",U2431=""),$AC$2*1.2%,IF(AND(AB2431="Ave",U2431=200),$AC$2*1%,IF(AND(AB2431="Best",U2431=200),$AC$2*1.5%,IF(AND(AB2431="Best",U2431="",K2431&lt;&gt;"Pro Syd"),$AC$2*0.5%,IF(AND(AB2431="Best",U2431=""),$AC$2*1%,IF(AND(AB2431="Best",U2431=100,Table1[[#This Row],[State]]="NSW"),$AC$2*0.4%,IF(AND(AB2431="Best",U2431=100),$AC$2*1%,IF(Table1[[#This Row],[Adj]]="Nat OK",$AC$2*0.5%,"xxx")))))))))))))))</f>
        <v>50</v>
      </c>
      <c r="AD2431" s="133" t="str">
        <f t="shared" si="492"/>
        <v/>
      </c>
      <c r="AE2431" s="133">
        <f t="shared" si="493"/>
        <v>-50</v>
      </c>
      <c r="AF2431" s="133" t="str">
        <f>VLOOKUP(Table1[[#This Row],[Track]],$F$2672:$H$2715,2,FALSE)</f>
        <v>NSW</v>
      </c>
      <c r="AG2431" s="133" t="str">
        <f>VLOOKUP(Table1[[#This Row],[Track]],$F$2672:$H$2715,3,FALSE)</f>
        <v>-</v>
      </c>
      <c r="AH2431" s="133" t="str">
        <f>IF(Table1[[#This Row],[Date]]&lt;$AH$2,"",IF(Table1[[#This Row],[Date]]&lt;$AH$3,"Edge","Elite Combo"))</f>
        <v/>
      </c>
      <c r="AI2431" s="218">
        <f>Table1[[#This Row],[Time]]</f>
        <v>0.59375</v>
      </c>
      <c r="AJ2431" s="219" t="str">
        <f>Table1[[#This Row],[Track]]</f>
        <v>Rosehill</v>
      </c>
      <c r="AK2431" s="216">
        <f>Table1[[#This Row],[Race ]]</f>
        <v>4</v>
      </c>
      <c r="AL2431" s="219">
        <f>Table1[[#This Row],[TAB]]</f>
        <v>12</v>
      </c>
      <c r="AM2431" s="219" t="str">
        <f>Table1[[#This Row],[Selection]]</f>
        <v>Theblade</v>
      </c>
      <c r="AN2431" s="220" t="str">
        <f>Table1[[#This Row],[Sources]]</f>
        <v>Nat-13</v>
      </c>
      <c r="AO2431" s="219">
        <f>Table1[[#This Row],[Scale Bet]]</f>
        <v>50</v>
      </c>
    </row>
    <row r="2432" spans="5:41" ht="16.5" customHeight="1" x14ac:dyDescent="0.25">
      <c r="E2432" s="185">
        <v>45710</v>
      </c>
      <c r="F2432" s="35">
        <v>0.62847222222222221</v>
      </c>
      <c r="G2432" s="36" t="s">
        <v>201</v>
      </c>
      <c r="H2432" s="36">
        <v>6</v>
      </c>
      <c r="I2432" s="36">
        <v>6</v>
      </c>
      <c r="J2432" s="36" t="s">
        <v>571</v>
      </c>
      <c r="K2432" s="36" t="s">
        <v>1</v>
      </c>
      <c r="L2432" s="165">
        <v>10</v>
      </c>
      <c r="M2432" s="134">
        <f t="shared" si="481"/>
        <v>23</v>
      </c>
      <c r="N2432" s="36">
        <f t="shared" si="482"/>
        <v>2</v>
      </c>
      <c r="O2432" s="135" t="str">
        <f t="shared" si="483"/>
        <v>E4-10/Nat-13</v>
      </c>
      <c r="P2432" s="186" t="str">
        <f t="shared" si="484"/>
        <v>OK</v>
      </c>
      <c r="Q2432" s="187">
        <f t="shared" si="485"/>
        <v>92</v>
      </c>
      <c r="R2432" s="150">
        <v>6.1</v>
      </c>
      <c r="S2432" s="187">
        <f t="shared" si="486"/>
        <v>561.19999999999993</v>
      </c>
      <c r="T2432" s="136" t="str">
        <f t="shared" si="487"/>
        <v>Coeur Volante</v>
      </c>
      <c r="U2432" s="137">
        <f>IF(P2432="","",IF(N2432=1,"",IF(Q2432="","",IF(Q2432&lt;=100,100,IF(Table1[[#This Row],[Day]]="Wed",100,200)))))</f>
        <v>100</v>
      </c>
      <c r="V2432" s="137">
        <f t="shared" si="488"/>
        <v>610</v>
      </c>
      <c r="W2432" s="137">
        <f t="shared" si="489"/>
        <v>510</v>
      </c>
      <c r="X2432" s="133">
        <f>100</f>
        <v>100</v>
      </c>
      <c r="Y2432" s="133">
        <f t="shared" si="490"/>
        <v>610</v>
      </c>
      <c r="Z2432" s="133">
        <f t="shared" si="491"/>
        <v>510</v>
      </c>
      <c r="AA2432" s="134" t="str">
        <f>TEXT(Table1[[#This Row],[Date]],"DDD")</f>
        <v>Sat</v>
      </c>
      <c r="AB2432" s="133" t="str">
        <f>IF(OR(G2432="Doomben",G2432="Eagle Farm"),"Q",IF(AND(Q2432&gt;1,Q2432&lt;55,Table1[[#This Row],[Source]]="Nat"),"Nat OK",IF(AND(Table1[[#This Row],[Source]]&lt;&gt;"Nat",Q2432&lt;55),"Poor &lt;55",IF(OR(G2432="Randwick",G2432="Flemington",G2432="Caulfield",G2432="Sandown Lake",G2432="Sandown Hill"),"Best","ave"))))</f>
        <v>Best</v>
      </c>
      <c r="AC2432" s="133">
        <f>IF(Q2432="","",IF(AB2432="Poor &lt;55",$AC$2*0.2%,IF(AND(AB2432="Q",AA2432&lt;&gt;"Wed"),$AC$2*0.4%,IF(AND(AB2432="Q",AA2432="Wed"),$AC$2*0.5%,IF(AND(AB2432="Ave",U2432=100),$AC$2*0.5%,IF(AND(AB2432="ave",U2432="",N2432=1,AG2432="Bush"),$AC$2*1%,IF(AND(AB2432="ave",U2432="",Q2432&gt;100),$AC$2*1.3%,IF(AND(AB2432="ave",U2432=""),$AC$2*1.2%,IF(AND(AB2432="Ave",U2432=200),$AC$2*1%,IF(AND(AB2432="Best",U2432=200),$AC$2*1.5%,IF(AND(AB2432="Best",U2432="",K2432&lt;&gt;"Pro Syd"),$AC$2*0.5%,IF(AND(AB2432="Best",U2432=""),$AC$2*1%,IF(AND(AB2432="Best",U2432=100,Table1[[#This Row],[State]]="NSW"),$AC$2*0.4%,IF(AND(AB2432="Best",U2432=100),$AC$2*1%,IF(Table1[[#This Row],[Adj]]="Nat OK",$AC$2*0.5%,"xxx")))))))))))))))</f>
        <v>100</v>
      </c>
      <c r="AD2432" s="133">
        <f t="shared" si="492"/>
        <v>610</v>
      </c>
      <c r="AE2432" s="133">
        <f t="shared" si="493"/>
        <v>510</v>
      </c>
      <c r="AF2432" s="133" t="str">
        <f>VLOOKUP(Table1[[#This Row],[Track]],$F$2672:$H$2715,2,FALSE)</f>
        <v>Vic</v>
      </c>
      <c r="AG2432" s="133" t="str">
        <f>VLOOKUP(Table1[[#This Row],[Track]],$F$2672:$H$2715,3,FALSE)</f>
        <v>-</v>
      </c>
      <c r="AH2432" s="133" t="str">
        <f>IF(Table1[[#This Row],[Date]]&lt;$AH$2,"",IF(Table1[[#This Row],[Date]]&lt;$AH$3,"Edge","Elite Combo"))</f>
        <v/>
      </c>
      <c r="AI2432" s="218">
        <f>Table1[[#This Row],[Time]]</f>
        <v>0.62847222222222221</v>
      </c>
      <c r="AJ2432" s="219" t="str">
        <f>Table1[[#This Row],[Track]]</f>
        <v>Caulfield</v>
      </c>
      <c r="AK2432" s="216">
        <f>Table1[[#This Row],[Race ]]</f>
        <v>6</v>
      </c>
      <c r="AL2432" s="219">
        <f>Table1[[#This Row],[TAB]]</f>
        <v>6</v>
      </c>
      <c r="AM2432" s="219" t="str">
        <f>Table1[[#This Row],[Selection]]</f>
        <v>Coeur Volante</v>
      </c>
      <c r="AN2432" s="220" t="str">
        <f>Table1[[#This Row],[Sources]]</f>
        <v>E4-10/Nat-13</v>
      </c>
      <c r="AO2432" s="219">
        <f>Table1[[#This Row],[Scale Bet]]</f>
        <v>100</v>
      </c>
    </row>
    <row r="2433" spans="5:41" ht="16.5" customHeight="1" x14ac:dyDescent="0.25">
      <c r="E2433" s="185">
        <v>45710</v>
      </c>
      <c r="F2433" s="35">
        <v>0.62847222222222221</v>
      </c>
      <c r="G2433" s="36" t="s">
        <v>201</v>
      </c>
      <c r="H2433" s="36">
        <v>6</v>
      </c>
      <c r="I2433" s="36">
        <v>6</v>
      </c>
      <c r="J2433" s="36" t="s">
        <v>571</v>
      </c>
      <c r="K2433" s="36" t="s">
        <v>13</v>
      </c>
      <c r="L2433" s="165">
        <v>13</v>
      </c>
      <c r="M2433" s="134" t="str">
        <f t="shared" si="481"/>
        <v/>
      </c>
      <c r="N2433" s="36" t="str">
        <f t="shared" si="482"/>
        <v/>
      </c>
      <c r="O2433" s="135" t="str">
        <f t="shared" si="483"/>
        <v/>
      </c>
      <c r="P2433" s="186" t="str">
        <f t="shared" si="484"/>
        <v>OK</v>
      </c>
      <c r="Q2433" s="187" t="str">
        <f t="shared" si="485"/>
        <v/>
      </c>
      <c r="R2433" s="150">
        <v>6.1</v>
      </c>
      <c r="S2433" s="187" t="str">
        <f t="shared" si="486"/>
        <v/>
      </c>
      <c r="T2433" s="136" t="str">
        <f t="shared" si="487"/>
        <v>Coeur Volante</v>
      </c>
      <c r="U2433" s="137" t="str">
        <f>IF(P2433="","",IF(N2433=1,"",IF(Q2433="","",IF(Q2433&lt;=100,100,IF(Table1[[#This Row],[Day]]="Wed",100,200)))))</f>
        <v/>
      </c>
      <c r="V2433" s="137" t="str">
        <f t="shared" si="488"/>
        <v/>
      </c>
      <c r="W2433" s="137" t="str">
        <f t="shared" si="489"/>
        <v/>
      </c>
      <c r="X2433" s="133">
        <f>100</f>
        <v>100</v>
      </c>
      <c r="Y2433" s="133">
        <f t="shared" si="490"/>
        <v>610</v>
      </c>
      <c r="Z2433" s="133">
        <f t="shared" si="491"/>
        <v>510</v>
      </c>
      <c r="AA2433" s="134" t="str">
        <f>TEXT(Table1[[#This Row],[Date]],"DDD")</f>
        <v>Sat</v>
      </c>
      <c r="AB2433" s="133" t="str">
        <f>IF(OR(G2433="Doomben",G2433="Eagle Farm"),"Q",IF(AND(Q2433&gt;1,Q2433&lt;55,Table1[[#This Row],[Source]]="Nat"),"Nat OK",IF(AND(Table1[[#This Row],[Source]]&lt;&gt;"Nat",Q2433&lt;55),"Poor &lt;55",IF(OR(G2433="Randwick",G2433="Flemington",G2433="Caulfield",G2433="Sandown Lake",G2433="Sandown Hill"),"Best","ave"))))</f>
        <v>Best</v>
      </c>
      <c r="AC2433" s="133" t="str">
        <f>IF(Q2433="","",IF(AB2433="Poor &lt;55",$AC$2*0.2%,IF(AND(AB2433="Q",AA2433&lt;&gt;"Wed"),$AC$2*0.4%,IF(AND(AB2433="Q",AA2433="Wed"),$AC$2*0.5%,IF(AND(AB2433="Ave",U2433=100),$AC$2*0.5%,IF(AND(AB2433="ave",U2433="",N2433=1,AG2433="Bush"),$AC$2*1%,IF(AND(AB2433="ave",U2433="",Q2433&gt;100),$AC$2*1.3%,IF(AND(AB2433="ave",U2433=""),$AC$2*1.2%,IF(AND(AB2433="Ave",U2433=200),$AC$2*1%,IF(AND(AB2433="Best",U2433=200),$AC$2*1.5%,IF(AND(AB2433="Best",U2433="",K2433&lt;&gt;"Pro Syd"),$AC$2*0.5%,IF(AND(AB2433="Best",U2433=""),$AC$2*1%,IF(AND(AB2433="Best",U2433=100,Table1[[#This Row],[State]]="NSW"),$AC$2*0.4%,IF(AND(AB2433="Best",U2433=100),$AC$2*1%,IF(Table1[[#This Row],[Adj]]="Nat OK",$AC$2*0.5%,"xxx")))))))))))))))</f>
        <v/>
      </c>
      <c r="AD2433" s="133" t="str">
        <f t="shared" si="492"/>
        <v/>
      </c>
      <c r="AE2433" s="133" t="str">
        <f t="shared" si="493"/>
        <v/>
      </c>
      <c r="AF2433" s="133" t="str">
        <f>VLOOKUP(Table1[[#This Row],[Track]],$F$2672:$H$2715,2,FALSE)</f>
        <v>Vic</v>
      </c>
      <c r="AG2433" s="133" t="str">
        <f>VLOOKUP(Table1[[#This Row],[Track]],$F$2672:$H$2715,3,FALSE)</f>
        <v>-</v>
      </c>
      <c r="AH2433" s="133" t="str">
        <f>IF(Table1[[#This Row],[Date]]&lt;$AH$2,"",IF(Table1[[#This Row],[Date]]&lt;$AH$3,"Edge","Elite Combo"))</f>
        <v/>
      </c>
      <c r="AI2433" s="218">
        <f>Table1[[#This Row],[Time]]</f>
        <v>0.62847222222222221</v>
      </c>
      <c r="AJ2433" s="219" t="str">
        <f>Table1[[#This Row],[Track]]</f>
        <v>Caulfield</v>
      </c>
      <c r="AK2433" s="216">
        <f>Table1[[#This Row],[Race ]]</f>
        <v>6</v>
      </c>
      <c r="AL2433" s="219">
        <f>Table1[[#This Row],[TAB]]</f>
        <v>6</v>
      </c>
      <c r="AM2433" s="219" t="str">
        <f>Table1[[#This Row],[Selection]]</f>
        <v>Coeur Volante</v>
      </c>
      <c r="AN2433" s="220" t="str">
        <f>Table1[[#This Row],[Sources]]</f>
        <v/>
      </c>
      <c r="AO2433" s="219" t="str">
        <f>Table1[[#This Row],[Scale Bet]]</f>
        <v/>
      </c>
    </row>
    <row r="2434" spans="5:41" ht="16.5" customHeight="1" x14ac:dyDescent="0.25">
      <c r="E2434" s="185">
        <v>45710</v>
      </c>
      <c r="F2434" s="35">
        <v>0.62847222222222221</v>
      </c>
      <c r="G2434" s="36" t="s">
        <v>201</v>
      </c>
      <c r="H2434" s="36">
        <v>6</v>
      </c>
      <c r="I2434" s="36">
        <v>2</v>
      </c>
      <c r="J2434" s="36" t="s">
        <v>222</v>
      </c>
      <c r="K2434" s="36" t="s">
        <v>1</v>
      </c>
      <c r="L2434" s="165">
        <v>12</v>
      </c>
      <c r="M2434" s="134">
        <f t="shared" si="481"/>
        <v>12</v>
      </c>
      <c r="N2434" s="36">
        <f t="shared" si="482"/>
        <v>1</v>
      </c>
      <c r="O2434" s="135" t="str">
        <f t="shared" si="483"/>
        <v>E4-12</v>
      </c>
      <c r="P2434" s="186" t="str">
        <f t="shared" si="484"/>
        <v>OK</v>
      </c>
      <c r="Q2434" s="187">
        <f t="shared" si="485"/>
        <v>48</v>
      </c>
      <c r="R2434" s="150"/>
      <c r="S2434" s="187" t="str">
        <f t="shared" si="486"/>
        <v/>
      </c>
      <c r="T2434" s="136" t="str">
        <f t="shared" si="487"/>
        <v>Grinzinger Belle</v>
      </c>
      <c r="U2434" s="137" t="str">
        <f>IF(P2434="","",IF(N2434=1,"",IF(Q2434="","",IF(Q2434&lt;=100,100,IF(Table1[[#This Row],[Day]]="Wed",100,200)))))</f>
        <v/>
      </c>
      <c r="V2434" s="137" t="str">
        <f t="shared" si="488"/>
        <v/>
      </c>
      <c r="W2434" s="137" t="str">
        <f t="shared" si="489"/>
        <v/>
      </c>
      <c r="X2434" s="133">
        <f>100</f>
        <v>100</v>
      </c>
      <c r="Y2434" s="133" t="str">
        <f t="shared" si="490"/>
        <v/>
      </c>
      <c r="Z2434" s="133">
        <f t="shared" si="491"/>
        <v>-100</v>
      </c>
      <c r="AA2434" s="134" t="str">
        <f>TEXT(Table1[[#This Row],[Date]],"DDD")</f>
        <v>Sat</v>
      </c>
      <c r="AB2434" s="133" t="str">
        <f>IF(OR(G2434="Doomben",G2434="Eagle Farm"),"Q",IF(AND(Q2434&gt;1,Q2434&lt;55,Table1[[#This Row],[Source]]="Nat"),"Nat OK",IF(AND(Table1[[#This Row],[Source]]&lt;&gt;"Nat",Q2434&lt;55),"Poor &lt;55",IF(OR(G2434="Randwick",G2434="Flemington",G2434="Caulfield",G2434="Sandown Lake",G2434="Sandown Hill"),"Best","ave"))))</f>
        <v>Poor &lt;55</v>
      </c>
      <c r="AC2434" s="133">
        <f>IF(Q2434="","",IF(AB2434="Poor &lt;55",$AC$2*0.2%,IF(AND(AB2434="Q",AA2434&lt;&gt;"Wed"),$AC$2*0.4%,IF(AND(AB2434="Q",AA2434="Wed"),$AC$2*0.5%,IF(AND(AB2434="Ave",U2434=100),$AC$2*0.5%,IF(AND(AB2434="ave",U2434="",N2434=1,AG2434="Bush"),$AC$2*1%,IF(AND(AB2434="ave",U2434="",Q2434&gt;100),$AC$2*1.3%,IF(AND(AB2434="ave",U2434=""),$AC$2*1.2%,IF(AND(AB2434="Ave",U2434=200),$AC$2*1%,IF(AND(AB2434="Best",U2434=200),$AC$2*1.5%,IF(AND(AB2434="Best",U2434="",K2434&lt;&gt;"Pro Syd"),$AC$2*0.5%,IF(AND(AB2434="Best",U2434=""),$AC$2*1%,IF(AND(AB2434="Best",U2434=100,Table1[[#This Row],[State]]="NSW"),$AC$2*0.4%,IF(AND(AB2434="Best",U2434=100),$AC$2*1%,IF(Table1[[#This Row],[Adj]]="Nat OK",$AC$2*0.5%,"xxx")))))))))))))))</f>
        <v>20</v>
      </c>
      <c r="AD2434" s="133" t="str">
        <f t="shared" si="492"/>
        <v/>
      </c>
      <c r="AE2434" s="133">
        <f t="shared" si="493"/>
        <v>-20</v>
      </c>
      <c r="AF2434" s="133" t="str">
        <f>VLOOKUP(Table1[[#This Row],[Track]],$F$2672:$H$2715,2,FALSE)</f>
        <v>Vic</v>
      </c>
      <c r="AG2434" s="133" t="str">
        <f>VLOOKUP(Table1[[#This Row],[Track]],$F$2672:$H$2715,3,FALSE)</f>
        <v>-</v>
      </c>
      <c r="AH2434" s="133" t="str">
        <f>IF(Table1[[#This Row],[Date]]&lt;$AH$2,"",IF(Table1[[#This Row],[Date]]&lt;$AH$3,"Edge","Elite Combo"))</f>
        <v/>
      </c>
      <c r="AI2434" s="218">
        <f>Table1[[#This Row],[Time]]</f>
        <v>0.62847222222222221</v>
      </c>
      <c r="AJ2434" s="219" t="str">
        <f>Table1[[#This Row],[Track]]</f>
        <v>Caulfield</v>
      </c>
      <c r="AK2434" s="216">
        <f>Table1[[#This Row],[Race ]]</f>
        <v>6</v>
      </c>
      <c r="AL2434" s="219">
        <f>Table1[[#This Row],[TAB]]</f>
        <v>2</v>
      </c>
      <c r="AM2434" s="219" t="str">
        <f>Table1[[#This Row],[Selection]]</f>
        <v>Grinzinger Belle</v>
      </c>
      <c r="AN2434" s="220" t="str">
        <f>Table1[[#This Row],[Sources]]</f>
        <v>E4-12</v>
      </c>
      <c r="AO2434" s="219">
        <f>Table1[[#This Row],[Scale Bet]]</f>
        <v>20</v>
      </c>
    </row>
    <row r="2435" spans="5:41" ht="16.5" customHeight="1" x14ac:dyDescent="0.25">
      <c r="E2435" s="185">
        <v>45710</v>
      </c>
      <c r="F2435" s="35">
        <v>0.62847222222222221</v>
      </c>
      <c r="G2435" s="36" t="s">
        <v>201</v>
      </c>
      <c r="H2435" s="36">
        <v>6</v>
      </c>
      <c r="I2435" s="36">
        <v>4</v>
      </c>
      <c r="J2435" s="36" t="s">
        <v>215</v>
      </c>
      <c r="K2435" s="36" t="s">
        <v>40</v>
      </c>
      <c r="L2435" s="165">
        <v>12</v>
      </c>
      <c r="M2435" s="134">
        <f t="shared" si="481"/>
        <v>22</v>
      </c>
      <c r="N2435" s="36">
        <f t="shared" si="482"/>
        <v>2</v>
      </c>
      <c r="O2435" s="135" t="str">
        <f t="shared" si="483"/>
        <v>Edge-12/Pro Mel-10</v>
      </c>
      <c r="P2435" s="186" t="str">
        <f t="shared" si="484"/>
        <v>OK</v>
      </c>
      <c r="Q2435" s="187">
        <f t="shared" si="485"/>
        <v>88</v>
      </c>
      <c r="R2435" s="150"/>
      <c r="S2435" s="187" t="str">
        <f t="shared" si="486"/>
        <v/>
      </c>
      <c r="T2435" s="136" t="str">
        <f t="shared" si="487"/>
        <v>Semana</v>
      </c>
      <c r="U2435" s="137">
        <f>IF(P2435="","",IF(N2435=1,"",IF(Q2435="","",IF(Q2435&lt;=100,100,IF(Table1[[#This Row],[Day]]="Wed",100,200)))))</f>
        <v>100</v>
      </c>
      <c r="V2435" s="137" t="str">
        <f t="shared" si="488"/>
        <v/>
      </c>
      <c r="W2435" s="137">
        <f t="shared" si="489"/>
        <v>-100</v>
      </c>
      <c r="X2435" s="133">
        <f>100</f>
        <v>100</v>
      </c>
      <c r="Y2435" s="133" t="str">
        <f t="shared" si="490"/>
        <v/>
      </c>
      <c r="Z2435" s="133">
        <f t="shared" si="491"/>
        <v>-100</v>
      </c>
      <c r="AA2435" s="134" t="str">
        <f>TEXT(Table1[[#This Row],[Date]],"DDD")</f>
        <v>Sat</v>
      </c>
      <c r="AB2435" s="133" t="str">
        <f>IF(OR(G2435="Doomben",G2435="Eagle Farm"),"Q",IF(AND(Q2435&gt;1,Q2435&lt;55,Table1[[#This Row],[Source]]="Nat"),"Nat OK",IF(AND(Table1[[#This Row],[Source]]&lt;&gt;"Nat",Q2435&lt;55),"Poor &lt;55",IF(OR(G2435="Randwick",G2435="Flemington",G2435="Caulfield",G2435="Sandown Lake",G2435="Sandown Hill"),"Best","ave"))))</f>
        <v>Best</v>
      </c>
      <c r="AC2435" s="133">
        <f>IF(Q2435="","",IF(AB2435="Poor &lt;55",$AC$2*0.2%,IF(AND(AB2435="Q",AA2435&lt;&gt;"Wed"),$AC$2*0.4%,IF(AND(AB2435="Q",AA2435="Wed"),$AC$2*0.5%,IF(AND(AB2435="Ave",U2435=100),$AC$2*0.5%,IF(AND(AB2435="ave",U2435="",N2435=1,AG2435="Bush"),$AC$2*1%,IF(AND(AB2435="ave",U2435="",Q2435&gt;100),$AC$2*1.3%,IF(AND(AB2435="ave",U2435=""),$AC$2*1.2%,IF(AND(AB2435="Ave",U2435=200),$AC$2*1%,IF(AND(AB2435="Best",U2435=200),$AC$2*1.5%,IF(AND(AB2435="Best",U2435="",K2435&lt;&gt;"Pro Syd"),$AC$2*0.5%,IF(AND(AB2435="Best",U2435=""),$AC$2*1%,IF(AND(AB2435="Best",U2435=100,Table1[[#This Row],[State]]="NSW"),$AC$2*0.4%,IF(AND(AB2435="Best",U2435=100),$AC$2*1%,IF(Table1[[#This Row],[Adj]]="Nat OK",$AC$2*0.5%,"xxx")))))))))))))))</f>
        <v>100</v>
      </c>
      <c r="AD2435" s="133" t="str">
        <f t="shared" si="492"/>
        <v/>
      </c>
      <c r="AE2435" s="133">
        <f t="shared" si="493"/>
        <v>-100</v>
      </c>
      <c r="AF2435" s="133" t="str">
        <f>VLOOKUP(Table1[[#This Row],[Track]],$F$2672:$H$2715,2,FALSE)</f>
        <v>Vic</v>
      </c>
      <c r="AG2435" s="133" t="str">
        <f>VLOOKUP(Table1[[#This Row],[Track]],$F$2672:$H$2715,3,FALSE)</f>
        <v>-</v>
      </c>
      <c r="AH2435" s="133" t="str">
        <f>IF(Table1[[#This Row],[Date]]&lt;$AH$2,"",IF(Table1[[#This Row],[Date]]&lt;$AH$3,"Edge","Elite Combo"))</f>
        <v/>
      </c>
      <c r="AI2435" s="218">
        <f>Table1[[#This Row],[Time]]</f>
        <v>0.62847222222222221</v>
      </c>
      <c r="AJ2435" s="219" t="str">
        <f>Table1[[#This Row],[Track]]</f>
        <v>Caulfield</v>
      </c>
      <c r="AK2435" s="216">
        <f>Table1[[#This Row],[Race ]]</f>
        <v>6</v>
      </c>
      <c r="AL2435" s="219">
        <f>Table1[[#This Row],[TAB]]</f>
        <v>4</v>
      </c>
      <c r="AM2435" s="219" t="str">
        <f>Table1[[#This Row],[Selection]]</f>
        <v>Semana</v>
      </c>
      <c r="AN2435" s="220" t="str">
        <f>Table1[[#This Row],[Sources]]</f>
        <v>Edge-12/Pro Mel-10</v>
      </c>
      <c r="AO2435" s="219">
        <f>Table1[[#This Row],[Scale Bet]]</f>
        <v>100</v>
      </c>
    </row>
    <row r="2436" spans="5:41" ht="16.5" customHeight="1" x14ac:dyDescent="0.25">
      <c r="E2436" s="185">
        <v>45710</v>
      </c>
      <c r="F2436" s="35">
        <v>0.62847222222222221</v>
      </c>
      <c r="G2436" s="36" t="s">
        <v>201</v>
      </c>
      <c r="H2436" s="36">
        <v>6</v>
      </c>
      <c r="I2436" s="36">
        <v>4</v>
      </c>
      <c r="J2436" s="36" t="s">
        <v>215</v>
      </c>
      <c r="K2436" s="36" t="s">
        <v>18</v>
      </c>
      <c r="L2436" s="165">
        <v>10</v>
      </c>
      <c r="M2436" s="134" t="str">
        <f t="shared" si="481"/>
        <v/>
      </c>
      <c r="N2436" s="36" t="str">
        <f t="shared" si="482"/>
        <v/>
      </c>
      <c r="O2436" s="135" t="str">
        <f t="shared" si="483"/>
        <v/>
      </c>
      <c r="P2436" s="186" t="str">
        <f t="shared" si="484"/>
        <v>OK</v>
      </c>
      <c r="Q2436" s="187" t="str">
        <f t="shared" si="485"/>
        <v/>
      </c>
      <c r="R2436" s="150"/>
      <c r="S2436" s="187" t="str">
        <f t="shared" si="486"/>
        <v/>
      </c>
      <c r="T2436" s="136" t="str">
        <f t="shared" si="487"/>
        <v>Semana</v>
      </c>
      <c r="U2436" s="137" t="str">
        <f>IF(P2436="","",IF(N2436=1,"",IF(Q2436="","",IF(Q2436&lt;=100,100,IF(Table1[[#This Row],[Day]]="Wed",100,200)))))</f>
        <v/>
      </c>
      <c r="V2436" s="137" t="str">
        <f t="shared" si="488"/>
        <v/>
      </c>
      <c r="W2436" s="137" t="str">
        <f t="shared" si="489"/>
        <v/>
      </c>
      <c r="X2436" s="133">
        <f>100</f>
        <v>100</v>
      </c>
      <c r="Y2436" s="133" t="str">
        <f t="shared" si="490"/>
        <v/>
      </c>
      <c r="Z2436" s="133">
        <f t="shared" si="491"/>
        <v>-100</v>
      </c>
      <c r="AA2436" s="134" t="str">
        <f>TEXT(Table1[[#This Row],[Date]],"DDD")</f>
        <v>Sat</v>
      </c>
      <c r="AB2436" s="133" t="str">
        <f>IF(OR(G2436="Doomben",G2436="Eagle Farm"),"Q",IF(AND(Q2436&gt;1,Q2436&lt;55,Table1[[#This Row],[Source]]="Nat"),"Nat OK",IF(AND(Table1[[#This Row],[Source]]&lt;&gt;"Nat",Q2436&lt;55),"Poor &lt;55",IF(OR(G2436="Randwick",G2436="Flemington",G2436="Caulfield",G2436="Sandown Lake",G2436="Sandown Hill"),"Best","ave"))))</f>
        <v>Best</v>
      </c>
      <c r="AC2436" s="133" t="str">
        <f>IF(Q2436="","",IF(AB2436="Poor &lt;55",$AC$2*0.2%,IF(AND(AB2436="Q",AA2436&lt;&gt;"Wed"),$AC$2*0.4%,IF(AND(AB2436="Q",AA2436="Wed"),$AC$2*0.5%,IF(AND(AB2436="Ave",U2436=100),$AC$2*0.5%,IF(AND(AB2436="ave",U2436="",N2436=1,AG2436="Bush"),$AC$2*1%,IF(AND(AB2436="ave",U2436="",Q2436&gt;100),$AC$2*1.3%,IF(AND(AB2436="ave",U2436=""),$AC$2*1.2%,IF(AND(AB2436="Ave",U2436=200),$AC$2*1%,IF(AND(AB2436="Best",U2436=200),$AC$2*1.5%,IF(AND(AB2436="Best",U2436="",K2436&lt;&gt;"Pro Syd"),$AC$2*0.5%,IF(AND(AB2436="Best",U2436=""),$AC$2*1%,IF(AND(AB2436="Best",U2436=100,Table1[[#This Row],[State]]="NSW"),$AC$2*0.4%,IF(AND(AB2436="Best",U2436=100),$AC$2*1%,IF(Table1[[#This Row],[Adj]]="Nat OK",$AC$2*0.5%,"xxx")))))))))))))))</f>
        <v/>
      </c>
      <c r="AD2436" s="133" t="str">
        <f t="shared" si="492"/>
        <v/>
      </c>
      <c r="AE2436" s="133" t="str">
        <f t="shared" si="493"/>
        <v/>
      </c>
      <c r="AF2436" s="133" t="str">
        <f>VLOOKUP(Table1[[#This Row],[Track]],$F$2672:$H$2715,2,FALSE)</f>
        <v>Vic</v>
      </c>
      <c r="AG2436" s="133" t="str">
        <f>VLOOKUP(Table1[[#This Row],[Track]],$F$2672:$H$2715,3,FALSE)</f>
        <v>-</v>
      </c>
      <c r="AH2436" s="133" t="str">
        <f>IF(Table1[[#This Row],[Date]]&lt;$AH$2,"",IF(Table1[[#This Row],[Date]]&lt;$AH$3,"Edge","Elite Combo"))</f>
        <v/>
      </c>
      <c r="AI2436" s="218">
        <f>Table1[[#This Row],[Time]]</f>
        <v>0.62847222222222221</v>
      </c>
      <c r="AJ2436" s="219" t="str">
        <f>Table1[[#This Row],[Track]]</f>
        <v>Caulfield</v>
      </c>
      <c r="AK2436" s="216">
        <f>Table1[[#This Row],[Race ]]</f>
        <v>6</v>
      </c>
      <c r="AL2436" s="219">
        <f>Table1[[#This Row],[TAB]]</f>
        <v>4</v>
      </c>
      <c r="AM2436" s="219" t="str">
        <f>Table1[[#This Row],[Selection]]</f>
        <v>Semana</v>
      </c>
      <c r="AN2436" s="220" t="str">
        <f>Table1[[#This Row],[Sources]]</f>
        <v/>
      </c>
      <c r="AO2436" s="219" t="str">
        <f>Table1[[#This Row],[Scale Bet]]</f>
        <v/>
      </c>
    </row>
    <row r="2437" spans="5:41" ht="16.5" customHeight="1" x14ac:dyDescent="0.25">
      <c r="E2437" s="185">
        <v>45710</v>
      </c>
      <c r="F2437" s="35">
        <v>0.65277777777777779</v>
      </c>
      <c r="G2437" s="36" t="s">
        <v>201</v>
      </c>
      <c r="H2437" s="36">
        <v>7</v>
      </c>
      <c r="I2437" s="36">
        <v>1</v>
      </c>
      <c r="J2437" s="36" t="s">
        <v>202</v>
      </c>
      <c r="K2437" s="36" t="s">
        <v>1</v>
      </c>
      <c r="L2437" s="165">
        <v>20</v>
      </c>
      <c r="M2437" s="134">
        <f t="shared" si="481"/>
        <v>53</v>
      </c>
      <c r="N2437" s="36">
        <f t="shared" si="482"/>
        <v>3</v>
      </c>
      <c r="O2437" s="135" t="str">
        <f t="shared" si="483"/>
        <v>E4-20/Edge-20/Nat-13</v>
      </c>
      <c r="P2437" s="186" t="str">
        <f t="shared" si="484"/>
        <v>OK</v>
      </c>
      <c r="Q2437" s="187">
        <f t="shared" si="485"/>
        <v>212</v>
      </c>
      <c r="R2437" s="150">
        <v>1.8</v>
      </c>
      <c r="S2437" s="187">
        <f t="shared" si="486"/>
        <v>381.6</v>
      </c>
      <c r="T2437" s="136" t="str">
        <f t="shared" si="487"/>
        <v>Mr Brightside</v>
      </c>
      <c r="U2437" s="137">
        <f>IF(P2437="","",IF(N2437=1,"",IF(Q2437="","",IF(Q2437&lt;=100,100,IF(Table1[[#This Row],[Day]]="Wed",100,200)))))</f>
        <v>200</v>
      </c>
      <c r="V2437" s="137">
        <f t="shared" si="488"/>
        <v>360</v>
      </c>
      <c r="W2437" s="137">
        <f t="shared" si="489"/>
        <v>160</v>
      </c>
      <c r="X2437" s="133">
        <f>100</f>
        <v>100</v>
      </c>
      <c r="Y2437" s="133">
        <f t="shared" si="490"/>
        <v>180</v>
      </c>
      <c r="Z2437" s="133">
        <f t="shared" si="491"/>
        <v>80</v>
      </c>
      <c r="AA2437" s="134" t="str">
        <f>TEXT(Table1[[#This Row],[Date]],"DDD")</f>
        <v>Sat</v>
      </c>
      <c r="AB2437" s="133" t="str">
        <f>IF(OR(G2437="Doomben",G2437="Eagle Farm"),"Q",IF(AND(Q2437&gt;1,Q2437&lt;55,Table1[[#This Row],[Source]]="Nat"),"Nat OK",IF(AND(Table1[[#This Row],[Source]]&lt;&gt;"Nat",Q2437&lt;55),"Poor &lt;55",IF(OR(G2437="Randwick",G2437="Flemington",G2437="Caulfield",G2437="Sandown Lake",G2437="Sandown Hill"),"Best","ave"))))</f>
        <v>Best</v>
      </c>
      <c r="AC2437" s="133">
        <f>IF(Q2437="","",IF(AB2437="Poor &lt;55",$AC$2*0.2%,IF(AND(AB2437="Q",AA2437&lt;&gt;"Wed"),$AC$2*0.4%,IF(AND(AB2437="Q",AA2437="Wed"),$AC$2*0.5%,IF(AND(AB2437="Ave",U2437=100),$AC$2*0.5%,IF(AND(AB2437="ave",U2437="",N2437=1,AG2437="Bush"),$AC$2*1%,IF(AND(AB2437="ave",U2437="",Q2437&gt;100),$AC$2*1.3%,IF(AND(AB2437="ave",U2437=""),$AC$2*1.2%,IF(AND(AB2437="Ave",U2437=200),$AC$2*1%,IF(AND(AB2437="Best",U2437=200),$AC$2*1.5%,IF(AND(AB2437="Best",U2437="",K2437&lt;&gt;"Pro Syd"),$AC$2*0.5%,IF(AND(AB2437="Best",U2437=""),$AC$2*1%,IF(AND(AB2437="Best",U2437=100,Table1[[#This Row],[State]]="NSW"),$AC$2*0.4%,IF(AND(AB2437="Best",U2437=100),$AC$2*1%,IF(Table1[[#This Row],[Adj]]="Nat OK",$AC$2*0.5%,"xxx")))))))))))))))</f>
        <v>150</v>
      </c>
      <c r="AD2437" s="133">
        <f t="shared" si="492"/>
        <v>270</v>
      </c>
      <c r="AE2437" s="133">
        <f t="shared" si="493"/>
        <v>120</v>
      </c>
      <c r="AF2437" s="133" t="str">
        <f>VLOOKUP(Table1[[#This Row],[Track]],$F$2672:$H$2715,2,FALSE)</f>
        <v>Vic</v>
      </c>
      <c r="AG2437" s="133" t="str">
        <f>VLOOKUP(Table1[[#This Row],[Track]],$F$2672:$H$2715,3,FALSE)</f>
        <v>-</v>
      </c>
      <c r="AH2437" s="133" t="str">
        <f>IF(Table1[[#This Row],[Date]]&lt;$AH$2,"",IF(Table1[[#This Row],[Date]]&lt;$AH$3,"Edge","Elite Combo"))</f>
        <v/>
      </c>
      <c r="AI2437" s="218">
        <f>Table1[[#This Row],[Time]]</f>
        <v>0.65277777777777779</v>
      </c>
      <c r="AJ2437" s="219" t="str">
        <f>Table1[[#This Row],[Track]]</f>
        <v>Caulfield</v>
      </c>
      <c r="AK2437" s="216">
        <f>Table1[[#This Row],[Race ]]</f>
        <v>7</v>
      </c>
      <c r="AL2437" s="219">
        <f>Table1[[#This Row],[TAB]]</f>
        <v>1</v>
      </c>
      <c r="AM2437" s="219" t="str">
        <f>Table1[[#This Row],[Selection]]</f>
        <v>Mr Brightside</v>
      </c>
      <c r="AN2437" s="220" t="str">
        <f>Table1[[#This Row],[Sources]]</f>
        <v>E4-20/Edge-20/Nat-13</v>
      </c>
      <c r="AO2437" s="219">
        <f>Table1[[#This Row],[Scale Bet]]</f>
        <v>150</v>
      </c>
    </row>
    <row r="2438" spans="5:41" ht="16.5" customHeight="1" x14ac:dyDescent="0.25">
      <c r="E2438" s="185">
        <v>45710</v>
      </c>
      <c r="F2438" s="35">
        <v>0.65277777777777779</v>
      </c>
      <c r="G2438" s="36" t="s">
        <v>201</v>
      </c>
      <c r="H2438" s="36">
        <v>7</v>
      </c>
      <c r="I2438" s="36">
        <v>1</v>
      </c>
      <c r="J2438" s="36" t="s">
        <v>202</v>
      </c>
      <c r="K2438" s="36" t="s">
        <v>40</v>
      </c>
      <c r="L2438" s="165">
        <v>20</v>
      </c>
      <c r="M2438" s="134" t="str">
        <f t="shared" si="481"/>
        <v/>
      </c>
      <c r="N2438" s="36" t="str">
        <f t="shared" si="482"/>
        <v/>
      </c>
      <c r="O2438" s="135" t="str">
        <f t="shared" si="483"/>
        <v/>
      </c>
      <c r="P2438" s="186" t="str">
        <f t="shared" si="484"/>
        <v>OK</v>
      </c>
      <c r="Q2438" s="187" t="str">
        <f t="shared" si="485"/>
        <v/>
      </c>
      <c r="R2438" s="150">
        <v>1.8</v>
      </c>
      <c r="S2438" s="187" t="str">
        <f t="shared" si="486"/>
        <v/>
      </c>
      <c r="T2438" s="136" t="str">
        <f t="shared" si="487"/>
        <v>Mr Brightside</v>
      </c>
      <c r="U2438" s="137" t="str">
        <f>IF(P2438="","",IF(N2438=1,"",IF(Q2438="","",IF(Q2438&lt;=100,100,IF(Table1[[#This Row],[Day]]="Wed",100,200)))))</f>
        <v/>
      </c>
      <c r="V2438" s="137" t="str">
        <f t="shared" si="488"/>
        <v/>
      </c>
      <c r="W2438" s="137" t="str">
        <f t="shared" si="489"/>
        <v/>
      </c>
      <c r="X2438" s="133">
        <f>100</f>
        <v>100</v>
      </c>
      <c r="Y2438" s="133">
        <f t="shared" si="490"/>
        <v>180</v>
      </c>
      <c r="Z2438" s="133">
        <f t="shared" si="491"/>
        <v>80</v>
      </c>
      <c r="AA2438" s="134" t="str">
        <f>TEXT(Table1[[#This Row],[Date]],"DDD")</f>
        <v>Sat</v>
      </c>
      <c r="AB2438" s="133" t="str">
        <f>IF(OR(G2438="Doomben",G2438="Eagle Farm"),"Q",IF(AND(Q2438&gt;1,Q2438&lt;55,Table1[[#This Row],[Source]]="Nat"),"Nat OK",IF(AND(Table1[[#This Row],[Source]]&lt;&gt;"Nat",Q2438&lt;55),"Poor &lt;55",IF(OR(G2438="Randwick",G2438="Flemington",G2438="Caulfield",G2438="Sandown Lake",G2438="Sandown Hill"),"Best","ave"))))</f>
        <v>Best</v>
      </c>
      <c r="AC2438" s="133" t="str">
        <f>IF(Q2438="","",IF(AB2438="Poor &lt;55",$AC$2*0.2%,IF(AND(AB2438="Q",AA2438&lt;&gt;"Wed"),$AC$2*0.4%,IF(AND(AB2438="Q",AA2438="Wed"),$AC$2*0.5%,IF(AND(AB2438="Ave",U2438=100),$AC$2*0.5%,IF(AND(AB2438="ave",U2438="",N2438=1,AG2438="Bush"),$AC$2*1%,IF(AND(AB2438="ave",U2438="",Q2438&gt;100),$AC$2*1.3%,IF(AND(AB2438="ave",U2438=""),$AC$2*1.2%,IF(AND(AB2438="Ave",U2438=200),$AC$2*1%,IF(AND(AB2438="Best",U2438=200),$AC$2*1.5%,IF(AND(AB2438="Best",U2438="",K2438&lt;&gt;"Pro Syd"),$AC$2*0.5%,IF(AND(AB2438="Best",U2438=""),$AC$2*1%,IF(AND(AB2438="Best",U2438=100,Table1[[#This Row],[State]]="NSW"),$AC$2*0.4%,IF(AND(AB2438="Best",U2438=100),$AC$2*1%,IF(Table1[[#This Row],[Adj]]="Nat OK",$AC$2*0.5%,"xxx")))))))))))))))</f>
        <v/>
      </c>
      <c r="AD2438" s="133" t="str">
        <f t="shared" si="492"/>
        <v/>
      </c>
      <c r="AE2438" s="133" t="str">
        <f t="shared" si="493"/>
        <v/>
      </c>
      <c r="AF2438" s="133" t="str">
        <f>VLOOKUP(Table1[[#This Row],[Track]],$F$2672:$H$2715,2,FALSE)</f>
        <v>Vic</v>
      </c>
      <c r="AG2438" s="133" t="str">
        <f>VLOOKUP(Table1[[#This Row],[Track]],$F$2672:$H$2715,3,FALSE)</f>
        <v>-</v>
      </c>
      <c r="AH2438" s="133" t="str">
        <f>IF(Table1[[#This Row],[Date]]&lt;$AH$2,"",IF(Table1[[#This Row],[Date]]&lt;$AH$3,"Edge","Elite Combo"))</f>
        <v/>
      </c>
      <c r="AI2438" s="218">
        <f>Table1[[#This Row],[Time]]</f>
        <v>0.65277777777777779</v>
      </c>
      <c r="AJ2438" s="219" t="str">
        <f>Table1[[#This Row],[Track]]</f>
        <v>Caulfield</v>
      </c>
      <c r="AK2438" s="216">
        <f>Table1[[#This Row],[Race ]]</f>
        <v>7</v>
      </c>
      <c r="AL2438" s="219">
        <f>Table1[[#This Row],[TAB]]</f>
        <v>1</v>
      </c>
      <c r="AM2438" s="219" t="str">
        <f>Table1[[#This Row],[Selection]]</f>
        <v>Mr Brightside</v>
      </c>
      <c r="AN2438" s="220" t="str">
        <f>Table1[[#This Row],[Sources]]</f>
        <v/>
      </c>
      <c r="AO2438" s="219" t="str">
        <f>Table1[[#This Row],[Scale Bet]]</f>
        <v/>
      </c>
    </row>
    <row r="2439" spans="5:41" ht="16.5" customHeight="1" x14ac:dyDescent="0.25">
      <c r="E2439" s="185">
        <v>45710</v>
      </c>
      <c r="F2439" s="35">
        <v>0.65277777777777779</v>
      </c>
      <c r="G2439" s="36" t="s">
        <v>201</v>
      </c>
      <c r="H2439" s="36">
        <v>7</v>
      </c>
      <c r="I2439" s="36">
        <v>1</v>
      </c>
      <c r="J2439" s="36" t="s">
        <v>202</v>
      </c>
      <c r="K2439" s="36" t="s">
        <v>13</v>
      </c>
      <c r="L2439" s="165">
        <v>13</v>
      </c>
      <c r="M2439" s="134" t="str">
        <f t="shared" ref="M2439:M2502" si="494">IF(AND(J2439=J2438,E2439=E2438),"",IF(AND(E2439=E2442,J2439=J2442),L2439+L2440+L2441+L2442,IF(AND(E2439=E2441,J2439=J2441),L2439+L2440+L2441,IF(AND(E2439=E2440,J2439=J2440),L2439+L2440,L2439))))</f>
        <v/>
      </c>
      <c r="N2439" s="36" t="str">
        <f t="shared" ref="N2439:N2502" si="495">IF(M2439=L2439,1,IF(M2439="","",IF(AND(E2439=E2442,J2439=J2442),4,IF(AND(E2439=E2441,J2439=J2441),3,IF(AND(E2439=E2440,J2439=J2440),2,"XXX")))))</f>
        <v/>
      </c>
      <c r="O2439" s="135" t="str">
        <f t="shared" ref="O2439:O2502" si="496">IF(N2439="","",IF(N2439=4,K2439&amp;"-"&amp;L2439&amp;"/"&amp;K2440&amp;"-"&amp;L2440&amp;"/"&amp;K2441&amp;"-"&amp;L2441&amp;"/"&amp;K2442&amp;"-"&amp;L2442,IF(N2439=3,K2439&amp;"-"&amp;L2439&amp;"/"&amp;K2440&amp;"-"&amp;L2440&amp;"/"&amp;K2441&amp;"-"&amp;L2441,IF(N2439=2,K2439&amp;"-"&amp;L2439&amp;"/"&amp;K2440&amp;"-"&amp;L2440,IF(N2439=1,K2439&amp;"-"&amp;L2439,"""""xxx")))))</f>
        <v/>
      </c>
      <c r="P2439" s="186" t="str">
        <f t="shared" ref="P2439:P2502" si="497">IF(OR(G2439="Randwick",G2439="Rosehill",G2439="Flemington",G2439="Caulfield",G2439="Sandown Lake",G2439="Sandown Hill",G2439="Moonee Valley"),"OK","")</f>
        <v>OK</v>
      </c>
      <c r="Q2439" s="187" t="str">
        <f t="shared" ref="Q2439:Q2502" si="498">IF(M2439="","",(M2439*($Q$1/1000)/$R$1)*$Q$2)</f>
        <v/>
      </c>
      <c r="R2439" s="150">
        <v>1.8</v>
      </c>
      <c r="S2439" s="187" t="str">
        <f t="shared" ref="S2439:S2502" si="499">IF(Q2439="","",IF(R2439="","",R2439*Q2439))</f>
        <v/>
      </c>
      <c r="T2439" s="136" t="str">
        <f t="shared" ref="T2439:T2502" si="500">TRIM(PROPER(J2439))</f>
        <v>Mr Brightside</v>
      </c>
      <c r="U2439" s="137" t="str">
        <f>IF(P2439="","",IF(N2439=1,"",IF(Q2439="","",IF(Q2439&lt;=100,100,IF(Table1[[#This Row],[Day]]="Wed",100,200)))))</f>
        <v/>
      </c>
      <c r="V2439" s="137" t="str">
        <f t="shared" ref="V2439:V2502" si="501">IF(U2439="","",IF(R2439="","",U2439*R2439))</f>
        <v/>
      </c>
      <c r="W2439" s="137" t="str">
        <f t="shared" ref="W2439:W2502" si="502">IF(U2439="","",IF(V2439="",U2439*-1,V2439-U2439))</f>
        <v/>
      </c>
      <c r="X2439" s="133">
        <f>100</f>
        <v>100</v>
      </c>
      <c r="Y2439" s="133">
        <f t="shared" ref="Y2439:Y2502" si="503">IF(R2439="","",X2439*R2439)</f>
        <v>180</v>
      </c>
      <c r="Z2439" s="133">
        <f t="shared" ref="Z2439:Z2502" si="504">IF(Y2439="",X2439*-1,Y2439-X2438)</f>
        <v>80</v>
      </c>
      <c r="AA2439" s="134" t="str">
        <f>TEXT(Table1[[#This Row],[Date]],"DDD")</f>
        <v>Sat</v>
      </c>
      <c r="AB2439" s="133" t="str">
        <f>IF(OR(G2439="Doomben",G2439="Eagle Farm"),"Q",IF(AND(Q2439&gt;1,Q2439&lt;55,Table1[[#This Row],[Source]]="Nat"),"Nat OK",IF(AND(Table1[[#This Row],[Source]]&lt;&gt;"Nat",Q2439&lt;55),"Poor &lt;55",IF(OR(G2439="Randwick",G2439="Flemington",G2439="Caulfield",G2439="Sandown Lake",G2439="Sandown Hill"),"Best","ave"))))</f>
        <v>Best</v>
      </c>
      <c r="AC2439" s="133" t="str">
        <f>IF(Q2439="","",IF(AB2439="Poor &lt;55",$AC$2*0.2%,IF(AND(AB2439="Q",AA2439&lt;&gt;"Wed"),$AC$2*0.4%,IF(AND(AB2439="Q",AA2439="Wed"),$AC$2*0.5%,IF(AND(AB2439="Ave",U2439=100),$AC$2*0.5%,IF(AND(AB2439="ave",U2439="",N2439=1,AG2439="Bush"),$AC$2*1%,IF(AND(AB2439="ave",U2439="",Q2439&gt;100),$AC$2*1.3%,IF(AND(AB2439="ave",U2439=""),$AC$2*1.2%,IF(AND(AB2439="Ave",U2439=200),$AC$2*1%,IF(AND(AB2439="Best",U2439=200),$AC$2*1.5%,IF(AND(AB2439="Best",U2439="",K2439&lt;&gt;"Pro Syd"),$AC$2*0.5%,IF(AND(AB2439="Best",U2439=""),$AC$2*1%,IF(AND(AB2439="Best",U2439=100,Table1[[#This Row],[State]]="NSW"),$AC$2*0.4%,IF(AND(AB2439="Best",U2439=100),$AC$2*1%,IF(Table1[[#This Row],[Adj]]="Nat OK",$AC$2*0.5%,"xxx")))))))))))))))</f>
        <v/>
      </c>
      <c r="AD2439" s="133" t="str">
        <f t="shared" ref="AD2439:AD2502" si="505">IF(AC2439="","",IF(R2439="","",AC2439*R2439))</f>
        <v/>
      </c>
      <c r="AE2439" s="133" t="str">
        <f t="shared" ref="AE2439:AE2502" si="506">IF(AC2439="","",IF(AD2439="",AC2439*-1,AD2439-AC2439))</f>
        <v/>
      </c>
      <c r="AF2439" s="133" t="str">
        <f>VLOOKUP(Table1[[#This Row],[Track]],$F$2672:$H$2715,2,FALSE)</f>
        <v>Vic</v>
      </c>
      <c r="AG2439" s="133" t="str">
        <f>VLOOKUP(Table1[[#This Row],[Track]],$F$2672:$H$2715,3,FALSE)</f>
        <v>-</v>
      </c>
      <c r="AH2439" s="133" t="str">
        <f>IF(Table1[[#This Row],[Date]]&lt;$AH$2,"",IF(Table1[[#This Row],[Date]]&lt;$AH$3,"Edge","Elite Combo"))</f>
        <v/>
      </c>
      <c r="AI2439" s="218">
        <f>Table1[[#This Row],[Time]]</f>
        <v>0.65277777777777779</v>
      </c>
      <c r="AJ2439" s="219" t="str">
        <f>Table1[[#This Row],[Track]]</f>
        <v>Caulfield</v>
      </c>
      <c r="AK2439" s="216">
        <f>Table1[[#This Row],[Race ]]</f>
        <v>7</v>
      </c>
      <c r="AL2439" s="219">
        <f>Table1[[#This Row],[TAB]]</f>
        <v>1</v>
      </c>
      <c r="AM2439" s="219" t="str">
        <f>Table1[[#This Row],[Selection]]</f>
        <v>Mr Brightside</v>
      </c>
      <c r="AN2439" s="220" t="str">
        <f>Table1[[#This Row],[Sources]]</f>
        <v/>
      </c>
      <c r="AO2439" s="219" t="str">
        <f>Table1[[#This Row],[Scale Bet]]</f>
        <v/>
      </c>
    </row>
    <row r="2440" spans="5:41" ht="16.5" customHeight="1" x14ac:dyDescent="0.25">
      <c r="E2440" s="185">
        <v>45710</v>
      </c>
      <c r="F2440" s="35">
        <v>0.72430555555555554</v>
      </c>
      <c r="G2440" s="36" t="s">
        <v>217</v>
      </c>
      <c r="H2440" s="36">
        <v>8</v>
      </c>
      <c r="I2440" s="36">
        <v>3</v>
      </c>
      <c r="J2440" s="36" t="s">
        <v>572</v>
      </c>
      <c r="K2440" s="36" t="s">
        <v>13</v>
      </c>
      <c r="L2440" s="165">
        <v>13</v>
      </c>
      <c r="M2440" s="134">
        <f t="shared" si="494"/>
        <v>13</v>
      </c>
      <c r="N2440" s="36">
        <f t="shared" si="495"/>
        <v>1</v>
      </c>
      <c r="O2440" s="135" t="str">
        <f t="shared" si="496"/>
        <v>Nat-13</v>
      </c>
      <c r="P2440" s="186" t="str">
        <f t="shared" si="497"/>
        <v/>
      </c>
      <c r="Q2440" s="187">
        <f t="shared" si="498"/>
        <v>52</v>
      </c>
      <c r="R2440" s="150">
        <v>3.4</v>
      </c>
      <c r="S2440" s="187">
        <f t="shared" si="499"/>
        <v>176.79999999999998</v>
      </c>
      <c r="T2440" s="136" t="str">
        <f t="shared" si="500"/>
        <v>King Kapa</v>
      </c>
      <c r="U2440" s="137" t="str">
        <f>IF(P2440="","",IF(N2440=1,"",IF(Q2440="","",IF(Q2440&lt;=100,100,IF(Table1[[#This Row],[Day]]="Wed",100,200)))))</f>
        <v/>
      </c>
      <c r="V2440" s="137" t="str">
        <f t="shared" si="501"/>
        <v/>
      </c>
      <c r="W2440" s="137" t="str">
        <f t="shared" si="502"/>
        <v/>
      </c>
      <c r="X2440" s="133">
        <f>100</f>
        <v>100</v>
      </c>
      <c r="Y2440" s="133">
        <f t="shared" si="503"/>
        <v>340</v>
      </c>
      <c r="Z2440" s="133">
        <f t="shared" si="504"/>
        <v>240</v>
      </c>
      <c r="AA2440" s="134" t="str">
        <f>TEXT(Table1[[#This Row],[Date]],"DDD")</f>
        <v>Sat</v>
      </c>
      <c r="AB2440" s="133" t="str">
        <f>IF(OR(G2440="Doomben",G2440="Eagle Farm"),"Q",IF(AND(Q2440&gt;1,Q2440&lt;55,Table1[[#This Row],[Source]]="Nat"),"Nat OK",IF(AND(Table1[[#This Row],[Source]]&lt;&gt;"Nat",Q2440&lt;55),"Poor &lt;55",IF(OR(G2440="Randwick",G2440="Flemington",G2440="Caulfield",G2440="Sandown Lake",G2440="Sandown Hill"),"Best","ave"))))</f>
        <v>Q</v>
      </c>
      <c r="AC2440" s="133">
        <f>IF(Q2440="","",IF(AB2440="Poor &lt;55",$AC$2*0.2%,IF(AND(AB2440="Q",AA2440&lt;&gt;"Wed"),$AC$2*0.4%,IF(AND(AB2440="Q",AA2440="Wed"),$AC$2*0.5%,IF(AND(AB2440="Ave",U2440=100),$AC$2*0.5%,IF(AND(AB2440="ave",U2440="",N2440=1,AG2440="Bush"),$AC$2*1%,IF(AND(AB2440="ave",U2440="",Q2440&gt;100),$AC$2*1.3%,IF(AND(AB2440="ave",U2440=""),$AC$2*1.2%,IF(AND(AB2440="Ave",U2440=200),$AC$2*1%,IF(AND(AB2440="Best",U2440=200),$AC$2*1.5%,IF(AND(AB2440="Best",U2440="",K2440&lt;&gt;"Pro Syd"),$AC$2*0.5%,IF(AND(AB2440="Best",U2440=""),$AC$2*1%,IF(AND(AB2440="Best",U2440=100,Table1[[#This Row],[State]]="NSW"),$AC$2*0.4%,IF(AND(AB2440="Best",U2440=100),$AC$2*1%,IF(Table1[[#This Row],[Adj]]="Nat OK",$AC$2*0.5%,"xxx")))))))))))))))</f>
        <v>40</v>
      </c>
      <c r="AD2440" s="133">
        <f t="shared" si="505"/>
        <v>136</v>
      </c>
      <c r="AE2440" s="133">
        <f t="shared" si="506"/>
        <v>96</v>
      </c>
      <c r="AF2440" s="133" t="str">
        <f>VLOOKUP(Table1[[#This Row],[Track]],$F$2672:$H$2715,2,FALSE)</f>
        <v>Qld</v>
      </c>
      <c r="AG2440" s="133" t="str">
        <f>VLOOKUP(Table1[[#This Row],[Track]],$F$2672:$H$2715,3,FALSE)</f>
        <v>-</v>
      </c>
      <c r="AH2440" s="133" t="str">
        <f>IF(Table1[[#This Row],[Date]]&lt;$AH$2,"",IF(Table1[[#This Row],[Date]]&lt;$AH$3,"Edge","Elite Combo"))</f>
        <v/>
      </c>
      <c r="AI2440" s="218">
        <f>Table1[[#This Row],[Time]]</f>
        <v>0.72430555555555554</v>
      </c>
      <c r="AJ2440" s="219" t="str">
        <f>Table1[[#This Row],[Track]]</f>
        <v>Doomben</v>
      </c>
      <c r="AK2440" s="216">
        <f>Table1[[#This Row],[Race ]]</f>
        <v>8</v>
      </c>
      <c r="AL2440" s="219">
        <f>Table1[[#This Row],[TAB]]</f>
        <v>3</v>
      </c>
      <c r="AM2440" s="219" t="str">
        <f>Table1[[#This Row],[Selection]]</f>
        <v>King Kapa</v>
      </c>
      <c r="AN2440" s="220" t="str">
        <f>Table1[[#This Row],[Sources]]</f>
        <v>Nat-13</v>
      </c>
      <c r="AO2440" s="219">
        <f>Table1[[#This Row],[Scale Bet]]</f>
        <v>40</v>
      </c>
    </row>
    <row r="2441" spans="5:41" ht="16.5" customHeight="1" x14ac:dyDescent="0.25">
      <c r="E2441" s="185">
        <v>45710</v>
      </c>
      <c r="F2441" s="35">
        <v>0.73263888888888884</v>
      </c>
      <c r="G2441" s="36" t="s">
        <v>201</v>
      </c>
      <c r="H2441" s="36">
        <v>10</v>
      </c>
      <c r="I2441" s="36">
        <v>7</v>
      </c>
      <c r="J2441" s="36" t="s">
        <v>216</v>
      </c>
      <c r="K2441" s="36" t="s">
        <v>40</v>
      </c>
      <c r="L2441" s="165">
        <v>12</v>
      </c>
      <c r="M2441" s="134">
        <f t="shared" si="494"/>
        <v>25</v>
      </c>
      <c r="N2441" s="36">
        <f t="shared" si="495"/>
        <v>2</v>
      </c>
      <c r="O2441" s="135" t="str">
        <f t="shared" si="496"/>
        <v>Edge-12/Pro Mel-13</v>
      </c>
      <c r="P2441" s="186" t="str">
        <f t="shared" si="497"/>
        <v>OK</v>
      </c>
      <c r="Q2441" s="187">
        <f t="shared" si="498"/>
        <v>100</v>
      </c>
      <c r="R2441" s="150"/>
      <c r="S2441" s="187" t="str">
        <f t="shared" si="499"/>
        <v/>
      </c>
      <c r="T2441" s="136" t="str">
        <f t="shared" si="500"/>
        <v>Positivity</v>
      </c>
      <c r="U2441" s="137">
        <f>IF(P2441="","",IF(N2441=1,"",IF(Q2441="","",IF(Q2441&lt;=100,100,IF(Table1[[#This Row],[Day]]="Wed",100,200)))))</f>
        <v>100</v>
      </c>
      <c r="V2441" s="137" t="str">
        <f t="shared" si="501"/>
        <v/>
      </c>
      <c r="W2441" s="137">
        <f t="shared" si="502"/>
        <v>-100</v>
      </c>
      <c r="X2441" s="133">
        <f>100</f>
        <v>100</v>
      </c>
      <c r="Y2441" s="133" t="str">
        <f t="shared" si="503"/>
        <v/>
      </c>
      <c r="Z2441" s="133">
        <f t="shared" si="504"/>
        <v>-100</v>
      </c>
      <c r="AA2441" s="134" t="str">
        <f>TEXT(Table1[[#This Row],[Date]],"DDD")</f>
        <v>Sat</v>
      </c>
      <c r="AB2441" s="133" t="str">
        <f>IF(OR(G2441="Doomben",G2441="Eagle Farm"),"Q",IF(AND(Q2441&gt;1,Q2441&lt;55,Table1[[#This Row],[Source]]="Nat"),"Nat OK",IF(AND(Table1[[#This Row],[Source]]&lt;&gt;"Nat",Q2441&lt;55),"Poor &lt;55",IF(OR(G2441="Randwick",G2441="Flemington",G2441="Caulfield",G2441="Sandown Lake",G2441="Sandown Hill"),"Best","ave"))))</f>
        <v>Best</v>
      </c>
      <c r="AC2441" s="133">
        <f>IF(Q2441="","",IF(AB2441="Poor &lt;55",$AC$2*0.2%,IF(AND(AB2441="Q",AA2441&lt;&gt;"Wed"),$AC$2*0.4%,IF(AND(AB2441="Q",AA2441="Wed"),$AC$2*0.5%,IF(AND(AB2441="Ave",U2441=100),$AC$2*0.5%,IF(AND(AB2441="ave",U2441="",N2441=1,AG2441="Bush"),$AC$2*1%,IF(AND(AB2441="ave",U2441="",Q2441&gt;100),$AC$2*1.3%,IF(AND(AB2441="ave",U2441=""),$AC$2*1.2%,IF(AND(AB2441="Ave",U2441=200),$AC$2*1%,IF(AND(AB2441="Best",U2441=200),$AC$2*1.5%,IF(AND(AB2441="Best",U2441="",K2441&lt;&gt;"Pro Syd"),$AC$2*0.5%,IF(AND(AB2441="Best",U2441=""),$AC$2*1%,IF(AND(AB2441="Best",U2441=100,Table1[[#This Row],[State]]="NSW"),$AC$2*0.4%,IF(AND(AB2441="Best",U2441=100),$AC$2*1%,IF(Table1[[#This Row],[Adj]]="Nat OK",$AC$2*0.5%,"xxx")))))))))))))))</f>
        <v>100</v>
      </c>
      <c r="AD2441" s="133" t="str">
        <f t="shared" si="505"/>
        <v/>
      </c>
      <c r="AE2441" s="133">
        <f t="shared" si="506"/>
        <v>-100</v>
      </c>
      <c r="AF2441" s="133" t="str">
        <f>VLOOKUP(Table1[[#This Row],[Track]],$F$2672:$H$2715,2,FALSE)</f>
        <v>Vic</v>
      </c>
      <c r="AG2441" s="133" t="str">
        <f>VLOOKUP(Table1[[#This Row],[Track]],$F$2672:$H$2715,3,FALSE)</f>
        <v>-</v>
      </c>
      <c r="AH2441" s="133" t="str">
        <f>IF(Table1[[#This Row],[Date]]&lt;$AH$2,"",IF(Table1[[#This Row],[Date]]&lt;$AH$3,"Edge","Elite Combo"))</f>
        <v/>
      </c>
      <c r="AI2441" s="218">
        <f>Table1[[#This Row],[Time]]</f>
        <v>0.73263888888888884</v>
      </c>
      <c r="AJ2441" s="219" t="str">
        <f>Table1[[#This Row],[Track]]</f>
        <v>Caulfield</v>
      </c>
      <c r="AK2441" s="216">
        <f>Table1[[#This Row],[Race ]]</f>
        <v>10</v>
      </c>
      <c r="AL2441" s="219">
        <f>Table1[[#This Row],[TAB]]</f>
        <v>7</v>
      </c>
      <c r="AM2441" s="219" t="str">
        <f>Table1[[#This Row],[Selection]]</f>
        <v>Positivity</v>
      </c>
      <c r="AN2441" s="220" t="str">
        <f>Table1[[#This Row],[Sources]]</f>
        <v>Edge-12/Pro Mel-13</v>
      </c>
      <c r="AO2441" s="219">
        <f>Table1[[#This Row],[Scale Bet]]</f>
        <v>100</v>
      </c>
    </row>
    <row r="2442" spans="5:41" ht="16.5" customHeight="1" x14ac:dyDescent="0.25">
      <c r="E2442" s="185">
        <v>45710</v>
      </c>
      <c r="F2442" s="35">
        <v>0.73263888888888884</v>
      </c>
      <c r="G2442" s="36" t="s">
        <v>201</v>
      </c>
      <c r="H2442" s="36">
        <v>10</v>
      </c>
      <c r="I2442" s="36">
        <v>7</v>
      </c>
      <c r="J2442" s="36" t="s">
        <v>216</v>
      </c>
      <c r="K2442" s="36" t="s">
        <v>18</v>
      </c>
      <c r="L2442" s="165">
        <v>13</v>
      </c>
      <c r="M2442" s="134" t="str">
        <f t="shared" si="494"/>
        <v/>
      </c>
      <c r="N2442" s="36" t="str">
        <f t="shared" si="495"/>
        <v/>
      </c>
      <c r="O2442" s="135" t="str">
        <f t="shared" si="496"/>
        <v/>
      </c>
      <c r="P2442" s="186" t="str">
        <f t="shared" si="497"/>
        <v>OK</v>
      </c>
      <c r="Q2442" s="187" t="str">
        <f t="shared" si="498"/>
        <v/>
      </c>
      <c r="R2442" s="150"/>
      <c r="S2442" s="187" t="str">
        <f t="shared" si="499"/>
        <v/>
      </c>
      <c r="T2442" s="136" t="str">
        <f t="shared" si="500"/>
        <v>Positivity</v>
      </c>
      <c r="U2442" s="137" t="str">
        <f>IF(P2442="","",IF(N2442=1,"",IF(Q2442="","",IF(Q2442&lt;=100,100,IF(Table1[[#This Row],[Day]]="Wed",100,200)))))</f>
        <v/>
      </c>
      <c r="V2442" s="137" t="str">
        <f t="shared" si="501"/>
        <v/>
      </c>
      <c r="W2442" s="137" t="str">
        <f t="shared" si="502"/>
        <v/>
      </c>
      <c r="X2442" s="133">
        <f>100</f>
        <v>100</v>
      </c>
      <c r="Y2442" s="133" t="str">
        <f t="shared" si="503"/>
        <v/>
      </c>
      <c r="Z2442" s="133">
        <f t="shared" si="504"/>
        <v>-100</v>
      </c>
      <c r="AA2442" s="134" t="str">
        <f>TEXT(Table1[[#This Row],[Date]],"DDD")</f>
        <v>Sat</v>
      </c>
      <c r="AB2442" s="133" t="str">
        <f>IF(OR(G2442="Doomben",G2442="Eagle Farm"),"Q",IF(AND(Q2442&gt;1,Q2442&lt;55,Table1[[#This Row],[Source]]="Nat"),"Nat OK",IF(AND(Table1[[#This Row],[Source]]&lt;&gt;"Nat",Q2442&lt;55),"Poor &lt;55",IF(OR(G2442="Randwick",G2442="Flemington",G2442="Caulfield",G2442="Sandown Lake",G2442="Sandown Hill"),"Best","ave"))))</f>
        <v>Best</v>
      </c>
      <c r="AC2442" s="133" t="str">
        <f>IF(Q2442="","",IF(AB2442="Poor &lt;55",$AC$2*0.2%,IF(AND(AB2442="Q",AA2442&lt;&gt;"Wed"),$AC$2*0.4%,IF(AND(AB2442="Q",AA2442="Wed"),$AC$2*0.5%,IF(AND(AB2442="Ave",U2442=100),$AC$2*0.5%,IF(AND(AB2442="ave",U2442="",N2442=1,AG2442="Bush"),$AC$2*1%,IF(AND(AB2442="ave",U2442="",Q2442&gt;100),$AC$2*1.3%,IF(AND(AB2442="ave",U2442=""),$AC$2*1.2%,IF(AND(AB2442="Ave",U2442=200),$AC$2*1%,IF(AND(AB2442="Best",U2442=200),$AC$2*1.5%,IF(AND(AB2442="Best",U2442="",K2442&lt;&gt;"Pro Syd"),$AC$2*0.5%,IF(AND(AB2442="Best",U2442=""),$AC$2*1%,IF(AND(AB2442="Best",U2442=100,Table1[[#This Row],[State]]="NSW"),$AC$2*0.4%,IF(AND(AB2442="Best",U2442=100),$AC$2*1%,IF(Table1[[#This Row],[Adj]]="Nat OK",$AC$2*0.5%,"xxx")))))))))))))))</f>
        <v/>
      </c>
      <c r="AD2442" s="133" t="str">
        <f t="shared" si="505"/>
        <v/>
      </c>
      <c r="AE2442" s="133" t="str">
        <f t="shared" si="506"/>
        <v/>
      </c>
      <c r="AF2442" s="133" t="str">
        <f>VLOOKUP(Table1[[#This Row],[Track]],$F$2672:$H$2715,2,FALSE)</f>
        <v>Vic</v>
      </c>
      <c r="AG2442" s="133" t="str">
        <f>VLOOKUP(Table1[[#This Row],[Track]],$F$2672:$H$2715,3,FALSE)</f>
        <v>-</v>
      </c>
      <c r="AH2442" s="133" t="str">
        <f>IF(Table1[[#This Row],[Date]]&lt;$AH$2,"",IF(Table1[[#This Row],[Date]]&lt;$AH$3,"Edge","Elite Combo"))</f>
        <v/>
      </c>
      <c r="AI2442" s="218">
        <f>Table1[[#This Row],[Time]]</f>
        <v>0.73263888888888884</v>
      </c>
      <c r="AJ2442" s="219" t="str">
        <f>Table1[[#This Row],[Track]]</f>
        <v>Caulfield</v>
      </c>
      <c r="AK2442" s="216">
        <f>Table1[[#This Row],[Race ]]</f>
        <v>10</v>
      </c>
      <c r="AL2442" s="219">
        <f>Table1[[#This Row],[TAB]]</f>
        <v>7</v>
      </c>
      <c r="AM2442" s="219" t="str">
        <f>Table1[[#This Row],[Selection]]</f>
        <v>Positivity</v>
      </c>
      <c r="AN2442" s="220" t="str">
        <f>Table1[[#This Row],[Sources]]</f>
        <v/>
      </c>
      <c r="AO2442" s="219" t="str">
        <f>Table1[[#This Row],[Scale Bet]]</f>
        <v/>
      </c>
    </row>
    <row r="2443" spans="5:41" ht="16.5" customHeight="1" x14ac:dyDescent="0.25">
      <c r="E2443" s="185">
        <v>45710</v>
      </c>
      <c r="F2443" s="35">
        <v>0.73263888888888884</v>
      </c>
      <c r="G2443" s="36" t="s">
        <v>201</v>
      </c>
      <c r="H2443" s="36">
        <v>10</v>
      </c>
      <c r="I2443" s="36">
        <v>10</v>
      </c>
      <c r="J2443" s="36" t="s">
        <v>199</v>
      </c>
      <c r="K2443" s="36" t="s">
        <v>1</v>
      </c>
      <c r="L2443" s="165">
        <v>12</v>
      </c>
      <c r="M2443" s="134">
        <f t="shared" si="494"/>
        <v>12</v>
      </c>
      <c r="N2443" s="36">
        <f t="shared" si="495"/>
        <v>1</v>
      </c>
      <c r="O2443" s="135" t="str">
        <f t="shared" si="496"/>
        <v>E4-12</v>
      </c>
      <c r="P2443" s="186" t="str">
        <f t="shared" si="497"/>
        <v>OK</v>
      </c>
      <c r="Q2443" s="187">
        <f t="shared" si="498"/>
        <v>48</v>
      </c>
      <c r="R2443" s="150"/>
      <c r="S2443" s="187" t="str">
        <f t="shared" si="499"/>
        <v/>
      </c>
      <c r="T2443" s="136" t="str">
        <f t="shared" si="500"/>
        <v>Shaiyhar</v>
      </c>
      <c r="U2443" s="137" t="str">
        <f>IF(P2443="","",IF(N2443=1,"",IF(Q2443="","",IF(Q2443&lt;=100,100,IF(Table1[[#This Row],[Day]]="Wed",100,200)))))</f>
        <v/>
      </c>
      <c r="V2443" s="137" t="str">
        <f t="shared" si="501"/>
        <v/>
      </c>
      <c r="W2443" s="137" t="str">
        <f t="shared" si="502"/>
        <v/>
      </c>
      <c r="X2443" s="133">
        <f>100</f>
        <v>100</v>
      </c>
      <c r="Y2443" s="133" t="str">
        <f t="shared" si="503"/>
        <v/>
      </c>
      <c r="Z2443" s="133">
        <f t="shared" si="504"/>
        <v>-100</v>
      </c>
      <c r="AA2443" s="134" t="str">
        <f>TEXT(Table1[[#This Row],[Date]],"DDD")</f>
        <v>Sat</v>
      </c>
      <c r="AB2443" s="133" t="str">
        <f>IF(OR(G2443="Doomben",G2443="Eagle Farm"),"Q",IF(AND(Q2443&gt;1,Q2443&lt;55,Table1[[#This Row],[Source]]="Nat"),"Nat OK",IF(AND(Table1[[#This Row],[Source]]&lt;&gt;"Nat",Q2443&lt;55),"Poor &lt;55",IF(OR(G2443="Randwick",G2443="Flemington",G2443="Caulfield",G2443="Sandown Lake",G2443="Sandown Hill"),"Best","ave"))))</f>
        <v>Poor &lt;55</v>
      </c>
      <c r="AC2443" s="133">
        <f>IF(Q2443="","",IF(AB2443="Poor &lt;55",$AC$2*0.2%,IF(AND(AB2443="Q",AA2443&lt;&gt;"Wed"),$AC$2*0.4%,IF(AND(AB2443="Q",AA2443="Wed"),$AC$2*0.5%,IF(AND(AB2443="Ave",U2443=100),$AC$2*0.5%,IF(AND(AB2443="ave",U2443="",N2443=1,AG2443="Bush"),$AC$2*1%,IF(AND(AB2443="ave",U2443="",Q2443&gt;100),$AC$2*1.3%,IF(AND(AB2443="ave",U2443=""),$AC$2*1.2%,IF(AND(AB2443="Ave",U2443=200),$AC$2*1%,IF(AND(AB2443="Best",U2443=200),$AC$2*1.5%,IF(AND(AB2443="Best",U2443="",K2443&lt;&gt;"Pro Syd"),$AC$2*0.5%,IF(AND(AB2443="Best",U2443=""),$AC$2*1%,IF(AND(AB2443="Best",U2443=100,Table1[[#This Row],[State]]="NSW"),$AC$2*0.4%,IF(AND(AB2443="Best",U2443=100),$AC$2*1%,IF(Table1[[#This Row],[Adj]]="Nat OK",$AC$2*0.5%,"xxx")))))))))))))))</f>
        <v>20</v>
      </c>
      <c r="AD2443" s="133" t="str">
        <f t="shared" si="505"/>
        <v/>
      </c>
      <c r="AE2443" s="133">
        <f t="shared" si="506"/>
        <v>-20</v>
      </c>
      <c r="AF2443" s="133" t="str">
        <f>VLOOKUP(Table1[[#This Row],[Track]],$F$2672:$H$2715,2,FALSE)</f>
        <v>Vic</v>
      </c>
      <c r="AG2443" s="133" t="str">
        <f>VLOOKUP(Table1[[#This Row],[Track]],$F$2672:$H$2715,3,FALSE)</f>
        <v>-</v>
      </c>
      <c r="AH2443" s="133" t="str">
        <f>IF(Table1[[#This Row],[Date]]&lt;$AH$2,"",IF(Table1[[#This Row],[Date]]&lt;$AH$3,"Edge","Elite Combo"))</f>
        <v/>
      </c>
      <c r="AI2443" s="218">
        <f>Table1[[#This Row],[Time]]</f>
        <v>0.73263888888888884</v>
      </c>
      <c r="AJ2443" s="219" t="str">
        <f>Table1[[#This Row],[Track]]</f>
        <v>Caulfield</v>
      </c>
      <c r="AK2443" s="216">
        <f>Table1[[#This Row],[Race ]]</f>
        <v>10</v>
      </c>
      <c r="AL2443" s="219">
        <f>Table1[[#This Row],[TAB]]</f>
        <v>10</v>
      </c>
      <c r="AM2443" s="219" t="str">
        <f>Table1[[#This Row],[Selection]]</f>
        <v>Shaiyhar</v>
      </c>
      <c r="AN2443" s="220" t="str">
        <f>Table1[[#This Row],[Sources]]</f>
        <v>E4-12</v>
      </c>
      <c r="AO2443" s="219">
        <f>Table1[[#This Row],[Scale Bet]]</f>
        <v>20</v>
      </c>
    </row>
    <row r="2444" spans="5:41" ht="16.5" customHeight="1" x14ac:dyDescent="0.25">
      <c r="E2444" s="185">
        <v>45710</v>
      </c>
      <c r="F2444" s="35">
        <v>0.74652777777777779</v>
      </c>
      <c r="G2444" s="36" t="s">
        <v>17</v>
      </c>
      <c r="H2444" s="36">
        <v>10</v>
      </c>
      <c r="I2444" s="36">
        <v>5</v>
      </c>
      <c r="J2444" s="36" t="s">
        <v>221</v>
      </c>
      <c r="K2444" s="36" t="s">
        <v>1</v>
      </c>
      <c r="L2444" s="165">
        <v>10</v>
      </c>
      <c r="M2444" s="134">
        <f t="shared" si="494"/>
        <v>40</v>
      </c>
      <c r="N2444" s="36">
        <f t="shared" si="495"/>
        <v>3</v>
      </c>
      <c r="O2444" s="135" t="str">
        <f t="shared" si="496"/>
        <v>E4-10/Edge-15/Pro Syd-15</v>
      </c>
      <c r="P2444" s="186" t="str">
        <f t="shared" si="497"/>
        <v>OK</v>
      </c>
      <c r="Q2444" s="187">
        <f t="shared" si="498"/>
        <v>160</v>
      </c>
      <c r="R2444" s="150"/>
      <c r="S2444" s="187" t="str">
        <f t="shared" si="499"/>
        <v/>
      </c>
      <c r="T2444" s="136" t="str">
        <f t="shared" si="500"/>
        <v>Shezanalister</v>
      </c>
      <c r="U2444" s="137">
        <f>IF(P2444="","",IF(N2444=1,"",IF(Q2444="","",IF(Q2444&lt;=100,100,IF(Table1[[#This Row],[Day]]="Wed",100,200)))))</f>
        <v>200</v>
      </c>
      <c r="V2444" s="137" t="str">
        <f t="shared" si="501"/>
        <v/>
      </c>
      <c r="W2444" s="137">
        <f t="shared" si="502"/>
        <v>-200</v>
      </c>
      <c r="X2444" s="133">
        <f>100</f>
        <v>100</v>
      </c>
      <c r="Y2444" s="133" t="str">
        <f t="shared" si="503"/>
        <v/>
      </c>
      <c r="Z2444" s="133">
        <f t="shared" si="504"/>
        <v>-100</v>
      </c>
      <c r="AA2444" s="134" t="str">
        <f>TEXT(Table1[[#This Row],[Date]],"DDD")</f>
        <v>Sat</v>
      </c>
      <c r="AB2444" s="133" t="str">
        <f>IF(OR(G2444="Doomben",G2444="Eagle Farm"),"Q",IF(AND(Q2444&gt;1,Q2444&lt;55,Table1[[#This Row],[Source]]="Nat"),"Nat OK",IF(AND(Table1[[#This Row],[Source]]&lt;&gt;"Nat",Q2444&lt;55),"Poor &lt;55",IF(OR(G2444="Randwick",G2444="Flemington",G2444="Caulfield",G2444="Sandown Lake",G2444="Sandown Hill"),"Best","ave"))))</f>
        <v>ave</v>
      </c>
      <c r="AC2444" s="133">
        <f>IF(Q2444="","",IF(AB2444="Poor &lt;55",$AC$2*0.2%,IF(AND(AB2444="Q",AA2444&lt;&gt;"Wed"),$AC$2*0.4%,IF(AND(AB2444="Q",AA2444="Wed"),$AC$2*0.5%,IF(AND(AB2444="Ave",U2444=100),$AC$2*0.5%,IF(AND(AB2444="ave",U2444="",N2444=1,AG2444="Bush"),$AC$2*1%,IF(AND(AB2444="ave",U2444="",Q2444&gt;100),$AC$2*1.3%,IF(AND(AB2444="ave",U2444=""),$AC$2*1.2%,IF(AND(AB2444="Ave",U2444=200),$AC$2*1%,IF(AND(AB2444="Best",U2444=200),$AC$2*1.5%,IF(AND(AB2444="Best",U2444="",K2444&lt;&gt;"Pro Syd"),$AC$2*0.5%,IF(AND(AB2444="Best",U2444=""),$AC$2*1%,IF(AND(AB2444="Best",U2444=100,Table1[[#This Row],[State]]="NSW"),$AC$2*0.4%,IF(AND(AB2444="Best",U2444=100),$AC$2*1%,IF(Table1[[#This Row],[Adj]]="Nat OK",$AC$2*0.5%,"xxx")))))))))))))))</f>
        <v>100</v>
      </c>
      <c r="AD2444" s="133" t="str">
        <f t="shared" si="505"/>
        <v/>
      </c>
      <c r="AE2444" s="133">
        <f t="shared" si="506"/>
        <v>-100</v>
      </c>
      <c r="AF2444" s="133" t="str">
        <f>VLOOKUP(Table1[[#This Row],[Track]],$F$2672:$H$2715,2,FALSE)</f>
        <v>NSW</v>
      </c>
      <c r="AG2444" s="133" t="str">
        <f>VLOOKUP(Table1[[#This Row],[Track]],$F$2672:$H$2715,3,FALSE)</f>
        <v>-</v>
      </c>
      <c r="AH2444" s="133" t="str">
        <f>IF(Table1[[#This Row],[Date]]&lt;$AH$2,"",IF(Table1[[#This Row],[Date]]&lt;$AH$3,"Edge","Elite Combo"))</f>
        <v/>
      </c>
      <c r="AI2444" s="218">
        <f>Table1[[#This Row],[Time]]</f>
        <v>0.74652777777777779</v>
      </c>
      <c r="AJ2444" s="219" t="str">
        <f>Table1[[#This Row],[Track]]</f>
        <v>Rosehill</v>
      </c>
      <c r="AK2444" s="216">
        <f>Table1[[#This Row],[Race ]]</f>
        <v>10</v>
      </c>
      <c r="AL2444" s="219">
        <f>Table1[[#This Row],[TAB]]</f>
        <v>5</v>
      </c>
      <c r="AM2444" s="219" t="str">
        <f>Table1[[#This Row],[Selection]]</f>
        <v>Shezanalister</v>
      </c>
      <c r="AN2444" s="220" t="str">
        <f>Table1[[#This Row],[Sources]]</f>
        <v>E4-10/Edge-15/Pro Syd-15</v>
      </c>
      <c r="AO2444" s="219">
        <f>Table1[[#This Row],[Scale Bet]]</f>
        <v>100</v>
      </c>
    </row>
    <row r="2445" spans="5:41" ht="16.5" customHeight="1" x14ac:dyDescent="0.25">
      <c r="E2445" s="185">
        <v>45710</v>
      </c>
      <c r="F2445" s="35">
        <v>0.74652777777777779</v>
      </c>
      <c r="G2445" s="36" t="s">
        <v>17</v>
      </c>
      <c r="H2445" s="36">
        <v>10</v>
      </c>
      <c r="I2445" s="36">
        <v>5</v>
      </c>
      <c r="J2445" s="36" t="s">
        <v>221</v>
      </c>
      <c r="K2445" s="36" t="s">
        <v>40</v>
      </c>
      <c r="L2445" s="165">
        <v>15</v>
      </c>
      <c r="M2445" s="134" t="str">
        <f t="shared" si="494"/>
        <v/>
      </c>
      <c r="N2445" s="36" t="str">
        <f t="shared" si="495"/>
        <v/>
      </c>
      <c r="O2445" s="135" t="str">
        <f t="shared" si="496"/>
        <v/>
      </c>
      <c r="P2445" s="186" t="str">
        <f t="shared" si="497"/>
        <v>OK</v>
      </c>
      <c r="Q2445" s="187" t="str">
        <f t="shared" si="498"/>
        <v/>
      </c>
      <c r="R2445" s="150"/>
      <c r="S2445" s="187" t="str">
        <f t="shared" si="499"/>
        <v/>
      </c>
      <c r="T2445" s="136" t="str">
        <f t="shared" si="500"/>
        <v>Shezanalister</v>
      </c>
      <c r="U2445" s="137" t="str">
        <f>IF(P2445="","",IF(N2445=1,"",IF(Q2445="","",IF(Q2445&lt;=100,100,IF(Table1[[#This Row],[Day]]="Wed",100,200)))))</f>
        <v/>
      </c>
      <c r="V2445" s="137" t="str">
        <f t="shared" si="501"/>
        <v/>
      </c>
      <c r="W2445" s="137" t="str">
        <f t="shared" si="502"/>
        <v/>
      </c>
      <c r="X2445" s="133">
        <f>100</f>
        <v>100</v>
      </c>
      <c r="Y2445" s="133" t="str">
        <f t="shared" si="503"/>
        <v/>
      </c>
      <c r="Z2445" s="133">
        <f t="shared" si="504"/>
        <v>-100</v>
      </c>
      <c r="AA2445" s="134" t="str">
        <f>TEXT(Table1[[#This Row],[Date]],"DDD")</f>
        <v>Sat</v>
      </c>
      <c r="AB2445" s="133" t="str">
        <f>IF(OR(G2445="Doomben",G2445="Eagle Farm"),"Q",IF(AND(Q2445&gt;1,Q2445&lt;55,Table1[[#This Row],[Source]]="Nat"),"Nat OK",IF(AND(Table1[[#This Row],[Source]]&lt;&gt;"Nat",Q2445&lt;55),"Poor &lt;55",IF(OR(G2445="Randwick",G2445="Flemington",G2445="Caulfield",G2445="Sandown Lake",G2445="Sandown Hill"),"Best","ave"))))</f>
        <v>ave</v>
      </c>
      <c r="AC2445" s="133" t="str">
        <f>IF(Q2445="","",IF(AB2445="Poor &lt;55",$AC$2*0.2%,IF(AND(AB2445="Q",AA2445&lt;&gt;"Wed"),$AC$2*0.4%,IF(AND(AB2445="Q",AA2445="Wed"),$AC$2*0.5%,IF(AND(AB2445="Ave",U2445=100),$AC$2*0.5%,IF(AND(AB2445="ave",U2445="",N2445=1,AG2445="Bush"),$AC$2*1%,IF(AND(AB2445="ave",U2445="",Q2445&gt;100),$AC$2*1.3%,IF(AND(AB2445="ave",U2445=""),$AC$2*1.2%,IF(AND(AB2445="Ave",U2445=200),$AC$2*1%,IF(AND(AB2445="Best",U2445=200),$AC$2*1.5%,IF(AND(AB2445="Best",U2445="",K2445&lt;&gt;"Pro Syd"),$AC$2*0.5%,IF(AND(AB2445="Best",U2445=""),$AC$2*1%,IF(AND(AB2445="Best",U2445=100,Table1[[#This Row],[State]]="NSW"),$AC$2*0.4%,IF(AND(AB2445="Best",U2445=100),$AC$2*1%,IF(Table1[[#This Row],[Adj]]="Nat OK",$AC$2*0.5%,"xxx")))))))))))))))</f>
        <v/>
      </c>
      <c r="AD2445" s="133" t="str">
        <f t="shared" si="505"/>
        <v/>
      </c>
      <c r="AE2445" s="133" t="str">
        <f t="shared" si="506"/>
        <v/>
      </c>
      <c r="AF2445" s="133" t="str">
        <f>VLOOKUP(Table1[[#This Row],[Track]],$F$2672:$H$2715,2,FALSE)</f>
        <v>NSW</v>
      </c>
      <c r="AG2445" s="133" t="str">
        <f>VLOOKUP(Table1[[#This Row],[Track]],$F$2672:$H$2715,3,FALSE)</f>
        <v>-</v>
      </c>
      <c r="AH2445" s="133" t="str">
        <f>IF(Table1[[#This Row],[Date]]&lt;$AH$2,"",IF(Table1[[#This Row],[Date]]&lt;$AH$3,"Edge","Elite Combo"))</f>
        <v/>
      </c>
      <c r="AI2445" s="218">
        <f>Table1[[#This Row],[Time]]</f>
        <v>0.74652777777777779</v>
      </c>
      <c r="AJ2445" s="219" t="str">
        <f>Table1[[#This Row],[Track]]</f>
        <v>Rosehill</v>
      </c>
      <c r="AK2445" s="216">
        <f>Table1[[#This Row],[Race ]]</f>
        <v>10</v>
      </c>
      <c r="AL2445" s="219">
        <f>Table1[[#This Row],[TAB]]</f>
        <v>5</v>
      </c>
      <c r="AM2445" s="219" t="str">
        <f>Table1[[#This Row],[Selection]]</f>
        <v>Shezanalister</v>
      </c>
      <c r="AN2445" s="220" t="str">
        <f>Table1[[#This Row],[Sources]]</f>
        <v/>
      </c>
      <c r="AO2445" s="219" t="str">
        <f>Table1[[#This Row],[Scale Bet]]</f>
        <v/>
      </c>
    </row>
    <row r="2446" spans="5:41" ht="16.5" customHeight="1" x14ac:dyDescent="0.25">
      <c r="E2446" s="185">
        <v>45710</v>
      </c>
      <c r="F2446" s="35">
        <v>0.74652777777777779</v>
      </c>
      <c r="G2446" s="36" t="s">
        <v>17</v>
      </c>
      <c r="H2446" s="36">
        <v>10</v>
      </c>
      <c r="I2446" s="36">
        <v>5</v>
      </c>
      <c r="J2446" s="36" t="s">
        <v>221</v>
      </c>
      <c r="K2446" s="36" t="s">
        <v>60</v>
      </c>
      <c r="L2446" s="165">
        <v>15</v>
      </c>
      <c r="M2446" s="134" t="str">
        <f t="shared" si="494"/>
        <v/>
      </c>
      <c r="N2446" s="36" t="str">
        <f t="shared" si="495"/>
        <v/>
      </c>
      <c r="O2446" s="135" t="str">
        <f t="shared" si="496"/>
        <v/>
      </c>
      <c r="P2446" s="186" t="str">
        <f t="shared" si="497"/>
        <v>OK</v>
      </c>
      <c r="Q2446" s="187" t="str">
        <f t="shared" si="498"/>
        <v/>
      </c>
      <c r="R2446" s="150"/>
      <c r="S2446" s="187" t="str">
        <f t="shared" si="499"/>
        <v/>
      </c>
      <c r="T2446" s="136" t="str">
        <f t="shared" si="500"/>
        <v>Shezanalister</v>
      </c>
      <c r="U2446" s="137" t="str">
        <f>IF(P2446="","",IF(N2446=1,"",IF(Q2446="","",IF(Q2446&lt;=100,100,IF(Table1[[#This Row],[Day]]="Wed",100,200)))))</f>
        <v/>
      </c>
      <c r="V2446" s="137" t="str">
        <f t="shared" si="501"/>
        <v/>
      </c>
      <c r="W2446" s="137" t="str">
        <f t="shared" si="502"/>
        <v/>
      </c>
      <c r="X2446" s="133">
        <f>100</f>
        <v>100</v>
      </c>
      <c r="Y2446" s="133" t="str">
        <f t="shared" si="503"/>
        <v/>
      </c>
      <c r="Z2446" s="133">
        <f t="shared" si="504"/>
        <v>-100</v>
      </c>
      <c r="AA2446" s="134" t="str">
        <f>TEXT(Table1[[#This Row],[Date]],"DDD")</f>
        <v>Sat</v>
      </c>
      <c r="AB2446" s="133" t="str">
        <f>IF(OR(G2446="Doomben",G2446="Eagle Farm"),"Q",IF(AND(Q2446&gt;1,Q2446&lt;55,Table1[[#This Row],[Source]]="Nat"),"Nat OK",IF(AND(Table1[[#This Row],[Source]]&lt;&gt;"Nat",Q2446&lt;55),"Poor &lt;55",IF(OR(G2446="Randwick",G2446="Flemington",G2446="Caulfield",G2446="Sandown Lake",G2446="Sandown Hill"),"Best","ave"))))</f>
        <v>ave</v>
      </c>
      <c r="AC2446" s="133" t="str">
        <f>IF(Q2446="","",IF(AB2446="Poor &lt;55",$AC$2*0.2%,IF(AND(AB2446="Q",AA2446&lt;&gt;"Wed"),$AC$2*0.4%,IF(AND(AB2446="Q",AA2446="Wed"),$AC$2*0.5%,IF(AND(AB2446="Ave",U2446=100),$AC$2*0.5%,IF(AND(AB2446="ave",U2446="",N2446=1,AG2446="Bush"),$AC$2*1%,IF(AND(AB2446="ave",U2446="",Q2446&gt;100),$AC$2*1.3%,IF(AND(AB2446="ave",U2446=""),$AC$2*1.2%,IF(AND(AB2446="Ave",U2446=200),$AC$2*1%,IF(AND(AB2446="Best",U2446=200),$AC$2*1.5%,IF(AND(AB2446="Best",U2446="",K2446&lt;&gt;"Pro Syd"),$AC$2*0.5%,IF(AND(AB2446="Best",U2446=""),$AC$2*1%,IF(AND(AB2446="Best",U2446=100,Table1[[#This Row],[State]]="NSW"),$AC$2*0.4%,IF(AND(AB2446="Best",U2446=100),$AC$2*1%,IF(Table1[[#This Row],[Adj]]="Nat OK",$AC$2*0.5%,"xxx")))))))))))))))</f>
        <v/>
      </c>
      <c r="AD2446" s="133" t="str">
        <f t="shared" si="505"/>
        <v/>
      </c>
      <c r="AE2446" s="133" t="str">
        <f t="shared" si="506"/>
        <v/>
      </c>
      <c r="AF2446" s="133" t="str">
        <f>VLOOKUP(Table1[[#This Row],[Track]],$F$2672:$H$2715,2,FALSE)</f>
        <v>NSW</v>
      </c>
      <c r="AG2446" s="133" t="str">
        <f>VLOOKUP(Table1[[#This Row],[Track]],$F$2672:$H$2715,3,FALSE)</f>
        <v>-</v>
      </c>
      <c r="AH2446" s="133" t="str">
        <f>IF(Table1[[#This Row],[Date]]&lt;$AH$2,"",IF(Table1[[#This Row],[Date]]&lt;$AH$3,"Edge","Elite Combo"))</f>
        <v/>
      </c>
      <c r="AI2446" s="218">
        <f>Table1[[#This Row],[Time]]</f>
        <v>0.74652777777777779</v>
      </c>
      <c r="AJ2446" s="219" t="str">
        <f>Table1[[#This Row],[Track]]</f>
        <v>Rosehill</v>
      </c>
      <c r="AK2446" s="216">
        <f>Table1[[#This Row],[Race ]]</f>
        <v>10</v>
      </c>
      <c r="AL2446" s="219">
        <f>Table1[[#This Row],[TAB]]</f>
        <v>5</v>
      </c>
      <c r="AM2446" s="219" t="str">
        <f>Table1[[#This Row],[Selection]]</f>
        <v>Shezanalister</v>
      </c>
      <c r="AN2446" s="220" t="str">
        <f>Table1[[#This Row],[Sources]]</f>
        <v/>
      </c>
      <c r="AO2446" s="219" t="str">
        <f>Table1[[#This Row],[Scale Bet]]</f>
        <v/>
      </c>
    </row>
    <row r="2447" spans="5:41" ht="16.5" customHeight="1" x14ac:dyDescent="0.25">
      <c r="E2447" s="185">
        <v>45717</v>
      </c>
      <c r="F2447" s="35">
        <v>0.52083333333333337</v>
      </c>
      <c r="G2447" s="36" t="s">
        <v>22</v>
      </c>
      <c r="H2447" s="36">
        <v>1</v>
      </c>
      <c r="I2447" s="36">
        <v>6</v>
      </c>
      <c r="J2447" s="36" t="s">
        <v>210</v>
      </c>
      <c r="K2447" s="36" t="s">
        <v>1</v>
      </c>
      <c r="L2447" s="165">
        <v>10</v>
      </c>
      <c r="M2447" s="134">
        <f t="shared" si="494"/>
        <v>40</v>
      </c>
      <c r="N2447" s="36">
        <f t="shared" si="495"/>
        <v>3</v>
      </c>
      <c r="O2447" s="135" t="str">
        <f t="shared" si="496"/>
        <v>E4-10/Edge-15/Pro Syd-15</v>
      </c>
      <c r="P2447" s="186" t="str">
        <f t="shared" si="497"/>
        <v>OK</v>
      </c>
      <c r="Q2447" s="187">
        <f t="shared" si="498"/>
        <v>160</v>
      </c>
      <c r="R2447" s="150"/>
      <c r="S2447" s="187" t="str">
        <f t="shared" si="499"/>
        <v/>
      </c>
      <c r="T2447" s="136" t="str">
        <f t="shared" si="500"/>
        <v>Shall Be</v>
      </c>
      <c r="U2447" s="137">
        <f>IF(P2447="","",IF(N2447=1,"",IF(Q2447="","",IF(Q2447&lt;=100,100,IF(Table1[[#This Row],[Day]]="Wed",100,200)))))</f>
        <v>200</v>
      </c>
      <c r="V2447" s="137" t="str">
        <f t="shared" si="501"/>
        <v/>
      </c>
      <c r="W2447" s="137">
        <f t="shared" si="502"/>
        <v>-200</v>
      </c>
      <c r="X2447" s="133">
        <f>100</f>
        <v>100</v>
      </c>
      <c r="Y2447" s="133" t="str">
        <f t="shared" si="503"/>
        <v/>
      </c>
      <c r="Z2447" s="133">
        <f t="shared" si="504"/>
        <v>-100</v>
      </c>
      <c r="AA2447" s="134" t="str">
        <f>TEXT(Table1[[#This Row],[Date]],"DDD")</f>
        <v>Sat</v>
      </c>
      <c r="AB2447" s="133" t="str">
        <f>IF(OR(G2447="Doomben",G2447="Eagle Farm"),"Q",IF(AND(Q2447&gt;1,Q2447&lt;55,Table1[[#This Row],[Source]]="Nat"),"Nat OK",IF(AND(Table1[[#This Row],[Source]]&lt;&gt;"Nat",Q2447&lt;55),"Poor &lt;55",IF(OR(G2447="Randwick",G2447="Flemington",G2447="Caulfield",G2447="Sandown Lake",G2447="Sandown Hill"),"Best","ave"))))</f>
        <v>Best</v>
      </c>
      <c r="AC2447" s="133">
        <f>IF(Q2447="","",IF(AB2447="Poor &lt;55",$AC$2*0.2%,IF(AND(AB2447="Q",AA2447&lt;&gt;"Wed"),$AC$2*0.4%,IF(AND(AB2447="Q",AA2447="Wed"),$AC$2*0.5%,IF(AND(AB2447="Ave",U2447=100),$AC$2*0.5%,IF(AND(AB2447="ave",U2447="",N2447=1,AG2447="Bush"),$AC$2*1%,IF(AND(AB2447="ave",U2447="",Q2447&gt;100),$AC$2*1.3%,IF(AND(AB2447="ave",U2447=""),$AC$2*1.2%,IF(AND(AB2447="Ave",U2447=200),$AC$2*1%,IF(AND(AB2447="Best",U2447=200),$AC$2*1.5%,IF(AND(AB2447="Best",U2447="",K2447&lt;&gt;"Pro Syd"),$AC$2*0.5%,IF(AND(AB2447="Best",U2447=""),$AC$2*1%,IF(AND(AB2447="Best",U2447=100,Table1[[#This Row],[State]]="NSW"),$AC$2*0.4%,IF(AND(AB2447="Best",U2447=100),$AC$2*1%,IF(Table1[[#This Row],[Adj]]="Nat OK",$AC$2*0.5%,"xxx")))))))))))))))</f>
        <v>150</v>
      </c>
      <c r="AD2447" s="133" t="str">
        <f t="shared" si="505"/>
        <v/>
      </c>
      <c r="AE2447" s="133">
        <f t="shared" si="506"/>
        <v>-150</v>
      </c>
      <c r="AF2447" s="133" t="str">
        <f>VLOOKUP(Table1[[#This Row],[Track]],$F$2672:$H$2715,2,FALSE)</f>
        <v>NSW</v>
      </c>
      <c r="AG2447" s="133" t="str">
        <f>VLOOKUP(Table1[[#This Row],[Track]],$F$2672:$H$2715,3,FALSE)</f>
        <v>-</v>
      </c>
      <c r="AH2447" s="133" t="str">
        <f>IF(Table1[[#This Row],[Date]]&lt;$AH$2,"",IF(Table1[[#This Row],[Date]]&lt;$AH$3,"Edge","Elite Combo"))</f>
        <v/>
      </c>
      <c r="AI2447" s="218">
        <f>Table1[[#This Row],[Time]]</f>
        <v>0.52083333333333337</v>
      </c>
      <c r="AJ2447" s="219" t="str">
        <f>Table1[[#This Row],[Track]]</f>
        <v>Randwick</v>
      </c>
      <c r="AK2447" s="216">
        <f>Table1[[#This Row],[Race ]]</f>
        <v>1</v>
      </c>
      <c r="AL2447" s="219">
        <f>Table1[[#This Row],[TAB]]</f>
        <v>6</v>
      </c>
      <c r="AM2447" s="219" t="str">
        <f>Table1[[#This Row],[Selection]]</f>
        <v>Shall Be</v>
      </c>
      <c r="AN2447" s="220" t="str">
        <f>Table1[[#This Row],[Sources]]</f>
        <v>E4-10/Edge-15/Pro Syd-15</v>
      </c>
      <c r="AO2447" s="219">
        <f>Table1[[#This Row],[Scale Bet]]</f>
        <v>150</v>
      </c>
    </row>
    <row r="2448" spans="5:41" ht="16.5" customHeight="1" x14ac:dyDescent="0.25">
      <c r="E2448" s="185">
        <v>45717</v>
      </c>
      <c r="F2448" s="35">
        <v>0.52083333333333337</v>
      </c>
      <c r="G2448" s="36" t="s">
        <v>22</v>
      </c>
      <c r="H2448" s="36">
        <v>1</v>
      </c>
      <c r="I2448" s="36">
        <v>6</v>
      </c>
      <c r="J2448" s="36" t="s">
        <v>210</v>
      </c>
      <c r="K2448" s="36" t="s">
        <v>40</v>
      </c>
      <c r="L2448" s="165">
        <v>15</v>
      </c>
      <c r="M2448" s="134" t="str">
        <f t="shared" si="494"/>
        <v/>
      </c>
      <c r="N2448" s="36" t="str">
        <f t="shared" si="495"/>
        <v/>
      </c>
      <c r="O2448" s="135" t="str">
        <f t="shared" si="496"/>
        <v/>
      </c>
      <c r="P2448" s="186" t="str">
        <f t="shared" si="497"/>
        <v>OK</v>
      </c>
      <c r="Q2448" s="187" t="str">
        <f t="shared" si="498"/>
        <v/>
      </c>
      <c r="R2448" s="150"/>
      <c r="S2448" s="187" t="str">
        <f t="shared" si="499"/>
        <v/>
      </c>
      <c r="T2448" s="136" t="str">
        <f t="shared" si="500"/>
        <v>Shall Be</v>
      </c>
      <c r="U2448" s="137" t="str">
        <f>IF(P2448="","",IF(N2448=1,"",IF(Q2448="","",IF(Q2448&lt;=100,100,IF(Table1[[#This Row],[Day]]="Wed",100,200)))))</f>
        <v/>
      </c>
      <c r="V2448" s="137" t="str">
        <f t="shared" si="501"/>
        <v/>
      </c>
      <c r="W2448" s="137" t="str">
        <f t="shared" si="502"/>
        <v/>
      </c>
      <c r="X2448" s="133">
        <f>100</f>
        <v>100</v>
      </c>
      <c r="Y2448" s="133" t="str">
        <f t="shared" si="503"/>
        <v/>
      </c>
      <c r="Z2448" s="133">
        <f t="shared" si="504"/>
        <v>-100</v>
      </c>
      <c r="AA2448" s="134" t="str">
        <f>TEXT(Table1[[#This Row],[Date]],"DDD")</f>
        <v>Sat</v>
      </c>
      <c r="AB2448" s="133" t="str">
        <f>IF(OR(G2448="Doomben",G2448="Eagle Farm"),"Q",IF(AND(Q2448&gt;1,Q2448&lt;55,Table1[[#This Row],[Source]]="Nat"),"Nat OK",IF(AND(Table1[[#This Row],[Source]]&lt;&gt;"Nat",Q2448&lt;55),"Poor &lt;55",IF(OR(G2448="Randwick",G2448="Flemington",G2448="Caulfield",G2448="Sandown Lake",G2448="Sandown Hill"),"Best","ave"))))</f>
        <v>Best</v>
      </c>
      <c r="AC2448" s="133" t="str">
        <f>IF(Q2448="","",IF(AB2448="Poor &lt;55",$AC$2*0.2%,IF(AND(AB2448="Q",AA2448&lt;&gt;"Wed"),$AC$2*0.4%,IF(AND(AB2448="Q",AA2448="Wed"),$AC$2*0.5%,IF(AND(AB2448="Ave",U2448=100),$AC$2*0.5%,IF(AND(AB2448="ave",U2448="",N2448=1,AG2448="Bush"),$AC$2*1%,IF(AND(AB2448="ave",U2448="",Q2448&gt;100),$AC$2*1.3%,IF(AND(AB2448="ave",U2448=""),$AC$2*1.2%,IF(AND(AB2448="Ave",U2448=200),$AC$2*1%,IF(AND(AB2448="Best",U2448=200),$AC$2*1.5%,IF(AND(AB2448="Best",U2448="",K2448&lt;&gt;"Pro Syd"),$AC$2*0.5%,IF(AND(AB2448="Best",U2448=""),$AC$2*1%,IF(AND(AB2448="Best",U2448=100,Table1[[#This Row],[State]]="NSW"),$AC$2*0.4%,IF(AND(AB2448="Best",U2448=100),$AC$2*1%,IF(Table1[[#This Row],[Adj]]="Nat OK",$AC$2*0.5%,"xxx")))))))))))))))</f>
        <v/>
      </c>
      <c r="AD2448" s="133" t="str">
        <f t="shared" si="505"/>
        <v/>
      </c>
      <c r="AE2448" s="133" t="str">
        <f t="shared" si="506"/>
        <v/>
      </c>
      <c r="AF2448" s="133" t="str">
        <f>VLOOKUP(Table1[[#This Row],[Track]],$F$2672:$H$2715,2,FALSE)</f>
        <v>NSW</v>
      </c>
      <c r="AG2448" s="133" t="str">
        <f>VLOOKUP(Table1[[#This Row],[Track]],$F$2672:$H$2715,3,FALSE)</f>
        <v>-</v>
      </c>
      <c r="AH2448" s="133" t="str">
        <f>IF(Table1[[#This Row],[Date]]&lt;$AH$2,"",IF(Table1[[#This Row],[Date]]&lt;$AH$3,"Edge","Elite Combo"))</f>
        <v/>
      </c>
      <c r="AI2448" s="218">
        <f>Table1[[#This Row],[Time]]</f>
        <v>0.52083333333333337</v>
      </c>
      <c r="AJ2448" s="219" t="str">
        <f>Table1[[#This Row],[Track]]</f>
        <v>Randwick</v>
      </c>
      <c r="AK2448" s="216">
        <f>Table1[[#This Row],[Race ]]</f>
        <v>1</v>
      </c>
      <c r="AL2448" s="219">
        <f>Table1[[#This Row],[TAB]]</f>
        <v>6</v>
      </c>
      <c r="AM2448" s="219" t="str">
        <f>Table1[[#This Row],[Selection]]</f>
        <v>Shall Be</v>
      </c>
      <c r="AN2448" s="220" t="str">
        <f>Table1[[#This Row],[Sources]]</f>
        <v/>
      </c>
      <c r="AO2448" s="219" t="str">
        <f>Table1[[#This Row],[Scale Bet]]</f>
        <v/>
      </c>
    </row>
    <row r="2449" spans="5:41" ht="16.5" customHeight="1" x14ac:dyDescent="0.25">
      <c r="E2449" s="185">
        <v>45717</v>
      </c>
      <c r="F2449" s="35">
        <v>0.52083333333333337</v>
      </c>
      <c r="G2449" s="36" t="s">
        <v>22</v>
      </c>
      <c r="H2449" s="36">
        <v>1</v>
      </c>
      <c r="I2449" s="36">
        <v>6</v>
      </c>
      <c r="J2449" s="36" t="s">
        <v>210</v>
      </c>
      <c r="K2449" s="36" t="s">
        <v>60</v>
      </c>
      <c r="L2449" s="165">
        <v>15</v>
      </c>
      <c r="M2449" s="134" t="str">
        <f t="shared" si="494"/>
        <v/>
      </c>
      <c r="N2449" s="36" t="str">
        <f t="shared" si="495"/>
        <v/>
      </c>
      <c r="O2449" s="135" t="str">
        <f t="shared" si="496"/>
        <v/>
      </c>
      <c r="P2449" s="186" t="str">
        <f t="shared" si="497"/>
        <v>OK</v>
      </c>
      <c r="Q2449" s="187" t="str">
        <f t="shared" si="498"/>
        <v/>
      </c>
      <c r="R2449" s="150"/>
      <c r="S2449" s="187" t="str">
        <f t="shared" si="499"/>
        <v/>
      </c>
      <c r="T2449" s="136" t="str">
        <f t="shared" si="500"/>
        <v>Shall Be</v>
      </c>
      <c r="U2449" s="137" t="str">
        <f>IF(P2449="","",IF(N2449=1,"",IF(Q2449="","",IF(Q2449&lt;=100,100,IF(Table1[[#This Row],[Day]]="Wed",100,200)))))</f>
        <v/>
      </c>
      <c r="V2449" s="137" t="str">
        <f t="shared" si="501"/>
        <v/>
      </c>
      <c r="W2449" s="137" t="str">
        <f t="shared" si="502"/>
        <v/>
      </c>
      <c r="X2449" s="133">
        <f>100</f>
        <v>100</v>
      </c>
      <c r="Y2449" s="133" t="str">
        <f t="shared" si="503"/>
        <v/>
      </c>
      <c r="Z2449" s="133">
        <f t="shared" si="504"/>
        <v>-100</v>
      </c>
      <c r="AA2449" s="134" t="str">
        <f>TEXT(Table1[[#This Row],[Date]],"DDD")</f>
        <v>Sat</v>
      </c>
      <c r="AB2449" s="133" t="str">
        <f>IF(OR(G2449="Doomben",G2449="Eagle Farm"),"Q",IF(AND(Q2449&gt;1,Q2449&lt;55,Table1[[#This Row],[Source]]="Nat"),"Nat OK",IF(AND(Table1[[#This Row],[Source]]&lt;&gt;"Nat",Q2449&lt;55),"Poor &lt;55",IF(OR(G2449="Randwick",G2449="Flemington",G2449="Caulfield",G2449="Sandown Lake",G2449="Sandown Hill"),"Best","ave"))))</f>
        <v>Best</v>
      </c>
      <c r="AC2449" s="133" t="str">
        <f>IF(Q2449="","",IF(AB2449="Poor &lt;55",$AC$2*0.2%,IF(AND(AB2449="Q",AA2449&lt;&gt;"Wed"),$AC$2*0.4%,IF(AND(AB2449="Q",AA2449="Wed"),$AC$2*0.5%,IF(AND(AB2449="Ave",U2449=100),$AC$2*0.5%,IF(AND(AB2449="ave",U2449="",N2449=1,AG2449="Bush"),$AC$2*1%,IF(AND(AB2449="ave",U2449="",Q2449&gt;100),$AC$2*1.3%,IF(AND(AB2449="ave",U2449=""),$AC$2*1.2%,IF(AND(AB2449="Ave",U2449=200),$AC$2*1%,IF(AND(AB2449="Best",U2449=200),$AC$2*1.5%,IF(AND(AB2449="Best",U2449="",K2449&lt;&gt;"Pro Syd"),$AC$2*0.5%,IF(AND(AB2449="Best",U2449=""),$AC$2*1%,IF(AND(AB2449="Best",U2449=100,Table1[[#This Row],[State]]="NSW"),$AC$2*0.4%,IF(AND(AB2449="Best",U2449=100),$AC$2*1%,IF(Table1[[#This Row],[Adj]]="Nat OK",$AC$2*0.5%,"xxx")))))))))))))))</f>
        <v/>
      </c>
      <c r="AD2449" s="133" t="str">
        <f t="shared" si="505"/>
        <v/>
      </c>
      <c r="AE2449" s="133" t="str">
        <f t="shared" si="506"/>
        <v/>
      </c>
      <c r="AF2449" s="133" t="str">
        <f>VLOOKUP(Table1[[#This Row],[Track]],$F$2672:$H$2715,2,FALSE)</f>
        <v>NSW</v>
      </c>
      <c r="AG2449" s="133" t="str">
        <f>VLOOKUP(Table1[[#This Row],[Track]],$F$2672:$H$2715,3,FALSE)</f>
        <v>-</v>
      </c>
      <c r="AH2449" s="133" t="str">
        <f>IF(Table1[[#This Row],[Date]]&lt;$AH$2,"",IF(Table1[[#This Row],[Date]]&lt;$AH$3,"Edge","Elite Combo"))</f>
        <v/>
      </c>
      <c r="AI2449" s="218">
        <f>Table1[[#This Row],[Time]]</f>
        <v>0.52083333333333337</v>
      </c>
      <c r="AJ2449" s="219" t="str">
        <f>Table1[[#This Row],[Track]]</f>
        <v>Randwick</v>
      </c>
      <c r="AK2449" s="216">
        <f>Table1[[#This Row],[Race ]]</f>
        <v>1</v>
      </c>
      <c r="AL2449" s="219">
        <f>Table1[[#This Row],[TAB]]</f>
        <v>6</v>
      </c>
      <c r="AM2449" s="219" t="str">
        <f>Table1[[#This Row],[Selection]]</f>
        <v>Shall Be</v>
      </c>
      <c r="AN2449" s="220" t="str">
        <f>Table1[[#This Row],[Sources]]</f>
        <v/>
      </c>
      <c r="AO2449" s="219" t="str">
        <f>Table1[[#This Row],[Scale Bet]]</f>
        <v/>
      </c>
    </row>
    <row r="2450" spans="5:41" ht="16.5" customHeight="1" x14ac:dyDescent="0.25">
      <c r="E2450" s="185">
        <v>45717</v>
      </c>
      <c r="F2450" s="35">
        <v>0.53125</v>
      </c>
      <c r="G2450" s="36" t="s">
        <v>157</v>
      </c>
      <c r="H2450" s="36">
        <v>2</v>
      </c>
      <c r="I2450" s="36">
        <v>2</v>
      </c>
      <c r="J2450" s="36" t="s">
        <v>188</v>
      </c>
      <c r="K2450" s="36" t="s">
        <v>1</v>
      </c>
      <c r="L2450" s="165">
        <v>20</v>
      </c>
      <c r="M2450" s="134">
        <f t="shared" si="494"/>
        <v>76</v>
      </c>
      <c r="N2450" s="36">
        <f t="shared" si="495"/>
        <v>4</v>
      </c>
      <c r="O2450" s="135" t="str">
        <f t="shared" si="496"/>
        <v>E4-20/Edge-20/Nat-20/Pro Mel-16</v>
      </c>
      <c r="P2450" s="186" t="str">
        <f t="shared" si="497"/>
        <v>OK</v>
      </c>
      <c r="Q2450" s="187">
        <f t="shared" si="498"/>
        <v>304</v>
      </c>
      <c r="R2450" s="150">
        <v>1.9</v>
      </c>
      <c r="S2450" s="187">
        <f t="shared" si="499"/>
        <v>577.6</v>
      </c>
      <c r="T2450" s="136" t="str">
        <f t="shared" si="500"/>
        <v>Revelare</v>
      </c>
      <c r="U2450" s="137">
        <f>IF(P2450="","",IF(N2450=1,"",IF(Q2450="","",IF(Q2450&lt;=100,100,IF(Table1[[#This Row],[Day]]="Wed",100,200)))))</f>
        <v>200</v>
      </c>
      <c r="V2450" s="137">
        <f t="shared" si="501"/>
        <v>380</v>
      </c>
      <c r="W2450" s="137">
        <f t="shared" si="502"/>
        <v>180</v>
      </c>
      <c r="X2450" s="133">
        <f>100</f>
        <v>100</v>
      </c>
      <c r="Y2450" s="133">
        <f t="shared" si="503"/>
        <v>190</v>
      </c>
      <c r="Z2450" s="133">
        <f t="shared" si="504"/>
        <v>90</v>
      </c>
      <c r="AA2450" s="134" t="str">
        <f>TEXT(Table1[[#This Row],[Date]],"DDD")</f>
        <v>Sat</v>
      </c>
      <c r="AB2450" s="133" t="str">
        <f>IF(OR(G2450="Doomben",G2450="Eagle Farm"),"Q",IF(AND(Q2450&gt;1,Q2450&lt;55,Table1[[#This Row],[Source]]="Nat"),"Nat OK",IF(AND(Table1[[#This Row],[Source]]&lt;&gt;"Nat",Q2450&lt;55),"Poor &lt;55",IF(OR(G2450="Randwick",G2450="Flemington",G2450="Caulfield",G2450="Sandown Lake",G2450="Sandown Hill"),"Best","ave"))))</f>
        <v>Best</v>
      </c>
      <c r="AC2450" s="133">
        <f>IF(Q2450="","",IF(AB2450="Poor &lt;55",$AC$2*0.2%,IF(AND(AB2450="Q",AA2450&lt;&gt;"Wed"),$AC$2*0.4%,IF(AND(AB2450="Q",AA2450="Wed"),$AC$2*0.5%,IF(AND(AB2450="Ave",U2450=100),$AC$2*0.5%,IF(AND(AB2450="ave",U2450="",N2450=1,AG2450="Bush"),$AC$2*1%,IF(AND(AB2450="ave",U2450="",Q2450&gt;100),$AC$2*1.3%,IF(AND(AB2450="ave",U2450=""),$AC$2*1.2%,IF(AND(AB2450="Ave",U2450=200),$AC$2*1%,IF(AND(AB2450="Best",U2450=200),$AC$2*1.5%,IF(AND(AB2450="Best",U2450="",K2450&lt;&gt;"Pro Syd"),$AC$2*0.5%,IF(AND(AB2450="Best",U2450=""),$AC$2*1%,IF(AND(AB2450="Best",U2450=100,Table1[[#This Row],[State]]="NSW"),$AC$2*0.4%,IF(AND(AB2450="Best",U2450=100),$AC$2*1%,IF(Table1[[#This Row],[Adj]]="Nat OK",$AC$2*0.5%,"xxx")))))))))))))))</f>
        <v>150</v>
      </c>
      <c r="AD2450" s="133">
        <f t="shared" si="505"/>
        <v>285</v>
      </c>
      <c r="AE2450" s="133">
        <f t="shared" si="506"/>
        <v>135</v>
      </c>
      <c r="AF2450" s="133" t="str">
        <f>VLOOKUP(Table1[[#This Row],[Track]],$F$2672:$H$2715,2,FALSE)</f>
        <v>Vic</v>
      </c>
      <c r="AG2450" s="133" t="str">
        <f>VLOOKUP(Table1[[#This Row],[Track]],$F$2672:$H$2715,3,FALSE)</f>
        <v>-</v>
      </c>
      <c r="AH2450" s="133" t="str">
        <f>IF(Table1[[#This Row],[Date]]&lt;$AH$2,"",IF(Table1[[#This Row],[Date]]&lt;$AH$3,"Edge","Elite Combo"))</f>
        <v/>
      </c>
      <c r="AI2450" s="218">
        <f>Table1[[#This Row],[Time]]</f>
        <v>0.53125</v>
      </c>
      <c r="AJ2450" s="219" t="str">
        <f>Table1[[#This Row],[Track]]</f>
        <v>Flemington</v>
      </c>
      <c r="AK2450" s="216">
        <f>Table1[[#This Row],[Race ]]</f>
        <v>2</v>
      </c>
      <c r="AL2450" s="219">
        <f>Table1[[#This Row],[TAB]]</f>
        <v>2</v>
      </c>
      <c r="AM2450" s="219" t="str">
        <f>Table1[[#This Row],[Selection]]</f>
        <v>Revelare</v>
      </c>
      <c r="AN2450" s="220" t="str">
        <f>Table1[[#This Row],[Sources]]</f>
        <v>E4-20/Edge-20/Nat-20/Pro Mel-16</v>
      </c>
      <c r="AO2450" s="219">
        <f>Table1[[#This Row],[Scale Bet]]</f>
        <v>150</v>
      </c>
    </row>
    <row r="2451" spans="5:41" ht="16.5" customHeight="1" x14ac:dyDescent="0.25">
      <c r="E2451" s="185">
        <v>45717</v>
      </c>
      <c r="F2451" s="35">
        <v>0.53125</v>
      </c>
      <c r="G2451" s="36" t="s">
        <v>157</v>
      </c>
      <c r="H2451" s="36">
        <v>2</v>
      </c>
      <c r="I2451" s="36">
        <v>2</v>
      </c>
      <c r="J2451" s="36" t="s">
        <v>188</v>
      </c>
      <c r="K2451" s="36" t="s">
        <v>40</v>
      </c>
      <c r="L2451" s="165">
        <v>20</v>
      </c>
      <c r="M2451" s="134" t="str">
        <f t="shared" si="494"/>
        <v/>
      </c>
      <c r="N2451" s="36" t="str">
        <f t="shared" si="495"/>
        <v/>
      </c>
      <c r="O2451" s="135" t="str">
        <f t="shared" si="496"/>
        <v/>
      </c>
      <c r="P2451" s="186" t="str">
        <f t="shared" si="497"/>
        <v>OK</v>
      </c>
      <c r="Q2451" s="187" t="str">
        <f t="shared" si="498"/>
        <v/>
      </c>
      <c r="R2451" s="150">
        <v>1.9</v>
      </c>
      <c r="S2451" s="187" t="str">
        <f t="shared" si="499"/>
        <v/>
      </c>
      <c r="T2451" s="136" t="str">
        <f t="shared" si="500"/>
        <v>Revelare</v>
      </c>
      <c r="U2451" s="137" t="str">
        <f>IF(P2451="","",IF(N2451=1,"",IF(Q2451="","",IF(Q2451&lt;=100,100,IF(Table1[[#This Row],[Day]]="Wed",100,200)))))</f>
        <v/>
      </c>
      <c r="V2451" s="137" t="str">
        <f t="shared" si="501"/>
        <v/>
      </c>
      <c r="W2451" s="137" t="str">
        <f t="shared" si="502"/>
        <v/>
      </c>
      <c r="X2451" s="133">
        <f>100</f>
        <v>100</v>
      </c>
      <c r="Y2451" s="133">
        <f t="shared" si="503"/>
        <v>190</v>
      </c>
      <c r="Z2451" s="133">
        <f t="shared" si="504"/>
        <v>90</v>
      </c>
      <c r="AA2451" s="134" t="str">
        <f>TEXT(Table1[[#This Row],[Date]],"DDD")</f>
        <v>Sat</v>
      </c>
      <c r="AB2451" s="133" t="str">
        <f>IF(OR(G2451="Doomben",G2451="Eagle Farm"),"Q",IF(AND(Q2451&gt;1,Q2451&lt;55,Table1[[#This Row],[Source]]="Nat"),"Nat OK",IF(AND(Table1[[#This Row],[Source]]&lt;&gt;"Nat",Q2451&lt;55),"Poor &lt;55",IF(OR(G2451="Randwick",G2451="Flemington",G2451="Caulfield",G2451="Sandown Lake",G2451="Sandown Hill"),"Best","ave"))))</f>
        <v>Best</v>
      </c>
      <c r="AC2451" s="133" t="str">
        <f>IF(Q2451="","",IF(AB2451="Poor &lt;55",$AC$2*0.2%,IF(AND(AB2451="Q",AA2451&lt;&gt;"Wed"),$AC$2*0.4%,IF(AND(AB2451="Q",AA2451="Wed"),$AC$2*0.5%,IF(AND(AB2451="Ave",U2451=100),$AC$2*0.5%,IF(AND(AB2451="ave",U2451="",N2451=1,AG2451="Bush"),$AC$2*1%,IF(AND(AB2451="ave",U2451="",Q2451&gt;100),$AC$2*1.3%,IF(AND(AB2451="ave",U2451=""),$AC$2*1.2%,IF(AND(AB2451="Ave",U2451=200),$AC$2*1%,IF(AND(AB2451="Best",U2451=200),$AC$2*1.5%,IF(AND(AB2451="Best",U2451="",K2451&lt;&gt;"Pro Syd"),$AC$2*0.5%,IF(AND(AB2451="Best",U2451=""),$AC$2*1%,IF(AND(AB2451="Best",U2451=100,Table1[[#This Row],[State]]="NSW"),$AC$2*0.4%,IF(AND(AB2451="Best",U2451=100),$AC$2*1%,IF(Table1[[#This Row],[Adj]]="Nat OK",$AC$2*0.5%,"xxx")))))))))))))))</f>
        <v/>
      </c>
      <c r="AD2451" s="133" t="str">
        <f t="shared" si="505"/>
        <v/>
      </c>
      <c r="AE2451" s="133" t="str">
        <f t="shared" si="506"/>
        <v/>
      </c>
      <c r="AF2451" s="133" t="str">
        <f>VLOOKUP(Table1[[#This Row],[Track]],$F$2672:$H$2715,2,FALSE)</f>
        <v>Vic</v>
      </c>
      <c r="AG2451" s="133" t="str">
        <f>VLOOKUP(Table1[[#This Row],[Track]],$F$2672:$H$2715,3,FALSE)</f>
        <v>-</v>
      </c>
      <c r="AH2451" s="133" t="str">
        <f>IF(Table1[[#This Row],[Date]]&lt;$AH$2,"",IF(Table1[[#This Row],[Date]]&lt;$AH$3,"Edge","Elite Combo"))</f>
        <v/>
      </c>
      <c r="AI2451" s="218">
        <f>Table1[[#This Row],[Time]]</f>
        <v>0.53125</v>
      </c>
      <c r="AJ2451" s="219" t="str">
        <f>Table1[[#This Row],[Track]]</f>
        <v>Flemington</v>
      </c>
      <c r="AK2451" s="216">
        <f>Table1[[#This Row],[Race ]]</f>
        <v>2</v>
      </c>
      <c r="AL2451" s="219">
        <f>Table1[[#This Row],[TAB]]</f>
        <v>2</v>
      </c>
      <c r="AM2451" s="219" t="str">
        <f>Table1[[#This Row],[Selection]]</f>
        <v>Revelare</v>
      </c>
      <c r="AN2451" s="220" t="str">
        <f>Table1[[#This Row],[Sources]]</f>
        <v/>
      </c>
      <c r="AO2451" s="219" t="str">
        <f>Table1[[#This Row],[Scale Bet]]</f>
        <v/>
      </c>
    </row>
    <row r="2452" spans="5:41" ht="16.5" customHeight="1" x14ac:dyDescent="0.25">
      <c r="E2452" s="185">
        <v>45717</v>
      </c>
      <c r="F2452" s="35">
        <v>0.53125</v>
      </c>
      <c r="G2452" s="36" t="s">
        <v>157</v>
      </c>
      <c r="H2452" s="36">
        <v>2</v>
      </c>
      <c r="I2452" s="36">
        <v>2</v>
      </c>
      <c r="J2452" s="36" t="s">
        <v>188</v>
      </c>
      <c r="K2452" s="36" t="s">
        <v>13</v>
      </c>
      <c r="L2452" s="165">
        <v>20</v>
      </c>
      <c r="M2452" s="134" t="str">
        <f t="shared" si="494"/>
        <v/>
      </c>
      <c r="N2452" s="36" t="str">
        <f t="shared" si="495"/>
        <v/>
      </c>
      <c r="O2452" s="135" t="str">
        <f t="shared" si="496"/>
        <v/>
      </c>
      <c r="P2452" s="186" t="str">
        <f t="shared" si="497"/>
        <v>OK</v>
      </c>
      <c r="Q2452" s="187" t="str">
        <f t="shared" si="498"/>
        <v/>
      </c>
      <c r="R2452" s="150">
        <v>1.9</v>
      </c>
      <c r="S2452" s="187" t="str">
        <f t="shared" si="499"/>
        <v/>
      </c>
      <c r="T2452" s="136" t="str">
        <f t="shared" si="500"/>
        <v>Revelare</v>
      </c>
      <c r="U2452" s="137" t="str">
        <f>IF(P2452="","",IF(N2452=1,"",IF(Q2452="","",IF(Q2452&lt;=100,100,IF(Table1[[#This Row],[Day]]="Wed",100,200)))))</f>
        <v/>
      </c>
      <c r="V2452" s="137" t="str">
        <f t="shared" si="501"/>
        <v/>
      </c>
      <c r="W2452" s="137" t="str">
        <f t="shared" si="502"/>
        <v/>
      </c>
      <c r="X2452" s="133">
        <f>100</f>
        <v>100</v>
      </c>
      <c r="Y2452" s="133">
        <f t="shared" si="503"/>
        <v>190</v>
      </c>
      <c r="Z2452" s="133">
        <f t="shared" si="504"/>
        <v>90</v>
      </c>
      <c r="AA2452" s="134" t="str">
        <f>TEXT(Table1[[#This Row],[Date]],"DDD")</f>
        <v>Sat</v>
      </c>
      <c r="AB2452" s="133" t="str">
        <f>IF(OR(G2452="Doomben",G2452="Eagle Farm"),"Q",IF(AND(Q2452&gt;1,Q2452&lt;55,Table1[[#This Row],[Source]]="Nat"),"Nat OK",IF(AND(Table1[[#This Row],[Source]]&lt;&gt;"Nat",Q2452&lt;55),"Poor &lt;55",IF(OR(G2452="Randwick",G2452="Flemington",G2452="Caulfield",G2452="Sandown Lake",G2452="Sandown Hill"),"Best","ave"))))</f>
        <v>Best</v>
      </c>
      <c r="AC2452" s="133" t="str">
        <f>IF(Q2452="","",IF(AB2452="Poor &lt;55",$AC$2*0.2%,IF(AND(AB2452="Q",AA2452&lt;&gt;"Wed"),$AC$2*0.4%,IF(AND(AB2452="Q",AA2452="Wed"),$AC$2*0.5%,IF(AND(AB2452="Ave",U2452=100),$AC$2*0.5%,IF(AND(AB2452="ave",U2452="",N2452=1,AG2452="Bush"),$AC$2*1%,IF(AND(AB2452="ave",U2452="",Q2452&gt;100),$AC$2*1.3%,IF(AND(AB2452="ave",U2452=""),$AC$2*1.2%,IF(AND(AB2452="Ave",U2452=200),$AC$2*1%,IF(AND(AB2452="Best",U2452=200),$AC$2*1.5%,IF(AND(AB2452="Best",U2452="",K2452&lt;&gt;"Pro Syd"),$AC$2*0.5%,IF(AND(AB2452="Best",U2452=""),$AC$2*1%,IF(AND(AB2452="Best",U2452=100,Table1[[#This Row],[State]]="NSW"),$AC$2*0.4%,IF(AND(AB2452="Best",U2452=100),$AC$2*1%,IF(Table1[[#This Row],[Adj]]="Nat OK",$AC$2*0.5%,"xxx")))))))))))))))</f>
        <v/>
      </c>
      <c r="AD2452" s="133" t="str">
        <f t="shared" si="505"/>
        <v/>
      </c>
      <c r="AE2452" s="133" t="str">
        <f t="shared" si="506"/>
        <v/>
      </c>
      <c r="AF2452" s="133" t="str">
        <f>VLOOKUP(Table1[[#This Row],[Track]],$F$2672:$H$2715,2,FALSE)</f>
        <v>Vic</v>
      </c>
      <c r="AG2452" s="133" t="str">
        <f>VLOOKUP(Table1[[#This Row],[Track]],$F$2672:$H$2715,3,FALSE)</f>
        <v>-</v>
      </c>
      <c r="AH2452" s="133" t="str">
        <f>IF(Table1[[#This Row],[Date]]&lt;$AH$2,"",IF(Table1[[#This Row],[Date]]&lt;$AH$3,"Edge","Elite Combo"))</f>
        <v/>
      </c>
      <c r="AI2452" s="218">
        <f>Table1[[#This Row],[Time]]</f>
        <v>0.53125</v>
      </c>
      <c r="AJ2452" s="219" t="str">
        <f>Table1[[#This Row],[Track]]</f>
        <v>Flemington</v>
      </c>
      <c r="AK2452" s="216">
        <f>Table1[[#This Row],[Race ]]</f>
        <v>2</v>
      </c>
      <c r="AL2452" s="219">
        <f>Table1[[#This Row],[TAB]]</f>
        <v>2</v>
      </c>
      <c r="AM2452" s="219" t="str">
        <f>Table1[[#This Row],[Selection]]</f>
        <v>Revelare</v>
      </c>
      <c r="AN2452" s="220" t="str">
        <f>Table1[[#This Row],[Sources]]</f>
        <v/>
      </c>
      <c r="AO2452" s="219" t="str">
        <f>Table1[[#This Row],[Scale Bet]]</f>
        <v/>
      </c>
    </row>
    <row r="2453" spans="5:41" ht="16.5" customHeight="1" x14ac:dyDescent="0.25">
      <c r="E2453" s="185">
        <v>45717</v>
      </c>
      <c r="F2453" s="35">
        <v>0.53125</v>
      </c>
      <c r="G2453" s="36" t="s">
        <v>157</v>
      </c>
      <c r="H2453" s="36">
        <v>2</v>
      </c>
      <c r="I2453" s="36">
        <v>2</v>
      </c>
      <c r="J2453" s="36" t="s">
        <v>188</v>
      </c>
      <c r="K2453" s="36" t="s">
        <v>18</v>
      </c>
      <c r="L2453" s="165">
        <v>16</v>
      </c>
      <c r="M2453" s="134" t="str">
        <f t="shared" si="494"/>
        <v/>
      </c>
      <c r="N2453" s="36" t="str">
        <f t="shared" si="495"/>
        <v/>
      </c>
      <c r="O2453" s="135" t="str">
        <f t="shared" si="496"/>
        <v/>
      </c>
      <c r="P2453" s="186" t="str">
        <f t="shared" si="497"/>
        <v>OK</v>
      </c>
      <c r="Q2453" s="187" t="str">
        <f t="shared" si="498"/>
        <v/>
      </c>
      <c r="R2453" s="150">
        <v>1.9</v>
      </c>
      <c r="S2453" s="187" t="str">
        <f t="shared" si="499"/>
        <v/>
      </c>
      <c r="T2453" s="136" t="str">
        <f t="shared" si="500"/>
        <v>Revelare</v>
      </c>
      <c r="U2453" s="137" t="str">
        <f>IF(P2453="","",IF(N2453=1,"",IF(Q2453="","",IF(Q2453&lt;=100,100,IF(Table1[[#This Row],[Day]]="Wed",100,200)))))</f>
        <v/>
      </c>
      <c r="V2453" s="137" t="str">
        <f t="shared" si="501"/>
        <v/>
      </c>
      <c r="W2453" s="137" t="str">
        <f t="shared" si="502"/>
        <v/>
      </c>
      <c r="X2453" s="133">
        <f>100</f>
        <v>100</v>
      </c>
      <c r="Y2453" s="133">
        <f t="shared" si="503"/>
        <v>190</v>
      </c>
      <c r="Z2453" s="133">
        <f t="shared" si="504"/>
        <v>90</v>
      </c>
      <c r="AA2453" s="134" t="str">
        <f>TEXT(Table1[[#This Row],[Date]],"DDD")</f>
        <v>Sat</v>
      </c>
      <c r="AB2453" s="133" t="str">
        <f>IF(OR(G2453="Doomben",G2453="Eagle Farm"),"Q",IF(AND(Q2453&gt;1,Q2453&lt;55,Table1[[#This Row],[Source]]="Nat"),"Nat OK",IF(AND(Table1[[#This Row],[Source]]&lt;&gt;"Nat",Q2453&lt;55),"Poor &lt;55",IF(OR(G2453="Randwick",G2453="Flemington",G2453="Caulfield",G2453="Sandown Lake",G2453="Sandown Hill"),"Best","ave"))))</f>
        <v>Best</v>
      </c>
      <c r="AC2453" s="133" t="str">
        <f>IF(Q2453="","",IF(AB2453="Poor &lt;55",$AC$2*0.2%,IF(AND(AB2453="Q",AA2453&lt;&gt;"Wed"),$AC$2*0.4%,IF(AND(AB2453="Q",AA2453="Wed"),$AC$2*0.5%,IF(AND(AB2453="Ave",U2453=100),$AC$2*0.5%,IF(AND(AB2453="ave",U2453="",N2453=1,AG2453="Bush"),$AC$2*1%,IF(AND(AB2453="ave",U2453="",Q2453&gt;100),$AC$2*1.3%,IF(AND(AB2453="ave",U2453=""),$AC$2*1.2%,IF(AND(AB2453="Ave",U2453=200),$AC$2*1%,IF(AND(AB2453="Best",U2453=200),$AC$2*1.5%,IF(AND(AB2453="Best",U2453="",K2453&lt;&gt;"Pro Syd"),$AC$2*0.5%,IF(AND(AB2453="Best",U2453=""),$AC$2*1%,IF(AND(AB2453="Best",U2453=100,Table1[[#This Row],[State]]="NSW"),$AC$2*0.4%,IF(AND(AB2453="Best",U2453=100),$AC$2*1%,IF(Table1[[#This Row],[Adj]]="Nat OK",$AC$2*0.5%,"xxx")))))))))))))))</f>
        <v/>
      </c>
      <c r="AD2453" s="133" t="str">
        <f t="shared" si="505"/>
        <v/>
      </c>
      <c r="AE2453" s="133" t="str">
        <f t="shared" si="506"/>
        <v/>
      </c>
      <c r="AF2453" s="133" t="str">
        <f>VLOOKUP(Table1[[#This Row],[Track]],$F$2672:$H$2715,2,FALSE)</f>
        <v>Vic</v>
      </c>
      <c r="AG2453" s="133" t="str">
        <f>VLOOKUP(Table1[[#This Row],[Track]],$F$2672:$H$2715,3,FALSE)</f>
        <v>-</v>
      </c>
      <c r="AH2453" s="133" t="str">
        <f>IF(Table1[[#This Row],[Date]]&lt;$AH$2,"",IF(Table1[[#This Row],[Date]]&lt;$AH$3,"Edge","Elite Combo"))</f>
        <v/>
      </c>
      <c r="AI2453" s="218">
        <f>Table1[[#This Row],[Time]]</f>
        <v>0.53125</v>
      </c>
      <c r="AJ2453" s="219" t="str">
        <f>Table1[[#This Row],[Track]]</f>
        <v>Flemington</v>
      </c>
      <c r="AK2453" s="216">
        <f>Table1[[#This Row],[Race ]]</f>
        <v>2</v>
      </c>
      <c r="AL2453" s="219">
        <f>Table1[[#This Row],[TAB]]</f>
        <v>2</v>
      </c>
      <c r="AM2453" s="219" t="str">
        <f>Table1[[#This Row],[Selection]]</f>
        <v>Revelare</v>
      </c>
      <c r="AN2453" s="220" t="str">
        <f>Table1[[#This Row],[Sources]]</f>
        <v/>
      </c>
      <c r="AO2453" s="219" t="str">
        <f>Table1[[#This Row],[Scale Bet]]</f>
        <v/>
      </c>
    </row>
    <row r="2454" spans="5:41" ht="16.5" customHeight="1" x14ac:dyDescent="0.25">
      <c r="E2454" s="185">
        <v>45717</v>
      </c>
      <c r="F2454" s="35">
        <v>0.55555555555555558</v>
      </c>
      <c r="G2454" s="36" t="s">
        <v>157</v>
      </c>
      <c r="H2454" s="36">
        <v>3</v>
      </c>
      <c r="I2454" s="36">
        <v>4</v>
      </c>
      <c r="J2454" s="36" t="s">
        <v>223</v>
      </c>
      <c r="K2454" s="36" t="s">
        <v>1</v>
      </c>
      <c r="L2454" s="165">
        <v>12</v>
      </c>
      <c r="M2454" s="134">
        <f t="shared" si="494"/>
        <v>25</v>
      </c>
      <c r="N2454" s="36">
        <f t="shared" si="495"/>
        <v>2</v>
      </c>
      <c r="O2454" s="135" t="str">
        <f t="shared" si="496"/>
        <v>E4-12/Pro Mel-13</v>
      </c>
      <c r="P2454" s="186" t="str">
        <f t="shared" si="497"/>
        <v>OK</v>
      </c>
      <c r="Q2454" s="187">
        <f t="shared" si="498"/>
        <v>100</v>
      </c>
      <c r="R2454" s="150"/>
      <c r="S2454" s="187" t="str">
        <f t="shared" si="499"/>
        <v/>
      </c>
      <c r="T2454" s="136" t="str">
        <f t="shared" si="500"/>
        <v>Band Of Brothers</v>
      </c>
      <c r="U2454" s="137">
        <f>IF(P2454="","",IF(N2454=1,"",IF(Q2454="","",IF(Q2454&lt;=100,100,IF(Table1[[#This Row],[Day]]="Wed",100,200)))))</f>
        <v>100</v>
      </c>
      <c r="V2454" s="137" t="str">
        <f t="shared" si="501"/>
        <v/>
      </c>
      <c r="W2454" s="137">
        <f t="shared" si="502"/>
        <v>-100</v>
      </c>
      <c r="X2454" s="133">
        <f>100</f>
        <v>100</v>
      </c>
      <c r="Y2454" s="133" t="str">
        <f t="shared" si="503"/>
        <v/>
      </c>
      <c r="Z2454" s="133">
        <f t="shared" si="504"/>
        <v>-100</v>
      </c>
      <c r="AA2454" s="134" t="str">
        <f>TEXT(Table1[[#This Row],[Date]],"DDD")</f>
        <v>Sat</v>
      </c>
      <c r="AB2454" s="133" t="str">
        <f>IF(OR(G2454="Doomben",G2454="Eagle Farm"),"Q",IF(AND(Q2454&gt;1,Q2454&lt;55,Table1[[#This Row],[Source]]="Nat"),"Nat OK",IF(AND(Table1[[#This Row],[Source]]&lt;&gt;"Nat",Q2454&lt;55),"Poor &lt;55",IF(OR(G2454="Randwick",G2454="Flemington",G2454="Caulfield",G2454="Sandown Lake",G2454="Sandown Hill"),"Best","ave"))))</f>
        <v>Best</v>
      </c>
      <c r="AC2454" s="133">
        <f>IF(Q2454="","",IF(AB2454="Poor &lt;55",$AC$2*0.2%,IF(AND(AB2454="Q",AA2454&lt;&gt;"Wed"),$AC$2*0.4%,IF(AND(AB2454="Q",AA2454="Wed"),$AC$2*0.5%,IF(AND(AB2454="Ave",U2454=100),$AC$2*0.5%,IF(AND(AB2454="ave",U2454="",N2454=1,AG2454="Bush"),$AC$2*1%,IF(AND(AB2454="ave",U2454="",Q2454&gt;100),$AC$2*1.3%,IF(AND(AB2454="ave",U2454=""),$AC$2*1.2%,IF(AND(AB2454="Ave",U2454=200),$AC$2*1%,IF(AND(AB2454="Best",U2454=200),$AC$2*1.5%,IF(AND(AB2454="Best",U2454="",K2454&lt;&gt;"Pro Syd"),$AC$2*0.5%,IF(AND(AB2454="Best",U2454=""),$AC$2*1%,IF(AND(AB2454="Best",U2454=100,Table1[[#This Row],[State]]="NSW"),$AC$2*0.4%,IF(AND(AB2454="Best",U2454=100),$AC$2*1%,IF(Table1[[#This Row],[Adj]]="Nat OK",$AC$2*0.5%,"xxx")))))))))))))))</f>
        <v>100</v>
      </c>
      <c r="AD2454" s="133" t="str">
        <f t="shared" si="505"/>
        <v/>
      </c>
      <c r="AE2454" s="133">
        <f t="shared" si="506"/>
        <v>-100</v>
      </c>
      <c r="AF2454" s="133" t="str">
        <f>VLOOKUP(Table1[[#This Row],[Track]],$F$2672:$H$2715,2,FALSE)</f>
        <v>Vic</v>
      </c>
      <c r="AG2454" s="133" t="str">
        <f>VLOOKUP(Table1[[#This Row],[Track]],$F$2672:$H$2715,3,FALSE)</f>
        <v>-</v>
      </c>
      <c r="AH2454" s="133" t="str">
        <f>IF(Table1[[#This Row],[Date]]&lt;$AH$2,"",IF(Table1[[#This Row],[Date]]&lt;$AH$3,"Edge","Elite Combo"))</f>
        <v/>
      </c>
      <c r="AI2454" s="218">
        <f>Table1[[#This Row],[Time]]</f>
        <v>0.55555555555555558</v>
      </c>
      <c r="AJ2454" s="219" t="str">
        <f>Table1[[#This Row],[Track]]</f>
        <v>Flemington</v>
      </c>
      <c r="AK2454" s="216">
        <f>Table1[[#This Row],[Race ]]</f>
        <v>3</v>
      </c>
      <c r="AL2454" s="219">
        <f>Table1[[#This Row],[TAB]]</f>
        <v>4</v>
      </c>
      <c r="AM2454" s="219" t="str">
        <f>Table1[[#This Row],[Selection]]</f>
        <v>Band Of Brothers</v>
      </c>
      <c r="AN2454" s="220" t="str">
        <f>Table1[[#This Row],[Sources]]</f>
        <v>E4-12/Pro Mel-13</v>
      </c>
      <c r="AO2454" s="219">
        <f>Table1[[#This Row],[Scale Bet]]</f>
        <v>100</v>
      </c>
    </row>
    <row r="2455" spans="5:41" ht="16.5" customHeight="1" x14ac:dyDescent="0.25">
      <c r="E2455" s="185">
        <v>45717</v>
      </c>
      <c r="F2455" s="35">
        <v>0.55555555555555558</v>
      </c>
      <c r="G2455" s="36" t="s">
        <v>157</v>
      </c>
      <c r="H2455" s="36">
        <v>3</v>
      </c>
      <c r="I2455" s="36">
        <v>4</v>
      </c>
      <c r="J2455" s="36" t="s">
        <v>223</v>
      </c>
      <c r="K2455" s="36" t="s">
        <v>18</v>
      </c>
      <c r="L2455" s="165">
        <v>13</v>
      </c>
      <c r="M2455" s="134" t="str">
        <f t="shared" si="494"/>
        <v/>
      </c>
      <c r="N2455" s="36" t="str">
        <f t="shared" si="495"/>
        <v/>
      </c>
      <c r="O2455" s="135" t="str">
        <f t="shared" si="496"/>
        <v/>
      </c>
      <c r="P2455" s="186" t="str">
        <f t="shared" si="497"/>
        <v>OK</v>
      </c>
      <c r="Q2455" s="187" t="str">
        <f t="shared" si="498"/>
        <v/>
      </c>
      <c r="R2455" s="150"/>
      <c r="S2455" s="187" t="str">
        <f t="shared" si="499"/>
        <v/>
      </c>
      <c r="T2455" s="136" t="str">
        <f t="shared" si="500"/>
        <v>Band Of Brothers</v>
      </c>
      <c r="U2455" s="137" t="str">
        <f>IF(P2455="","",IF(N2455=1,"",IF(Q2455="","",IF(Q2455&lt;=100,100,IF(Table1[[#This Row],[Day]]="Wed",100,200)))))</f>
        <v/>
      </c>
      <c r="V2455" s="137" t="str">
        <f t="shared" si="501"/>
        <v/>
      </c>
      <c r="W2455" s="137" t="str">
        <f t="shared" si="502"/>
        <v/>
      </c>
      <c r="X2455" s="133">
        <f>100</f>
        <v>100</v>
      </c>
      <c r="Y2455" s="133" t="str">
        <f t="shared" si="503"/>
        <v/>
      </c>
      <c r="Z2455" s="133">
        <f t="shared" si="504"/>
        <v>-100</v>
      </c>
      <c r="AA2455" s="134" t="str">
        <f>TEXT(Table1[[#This Row],[Date]],"DDD")</f>
        <v>Sat</v>
      </c>
      <c r="AB2455" s="133" t="str">
        <f>IF(OR(G2455="Doomben",G2455="Eagle Farm"),"Q",IF(AND(Q2455&gt;1,Q2455&lt;55,Table1[[#This Row],[Source]]="Nat"),"Nat OK",IF(AND(Table1[[#This Row],[Source]]&lt;&gt;"Nat",Q2455&lt;55),"Poor &lt;55",IF(OR(G2455="Randwick",G2455="Flemington",G2455="Caulfield",G2455="Sandown Lake",G2455="Sandown Hill"),"Best","ave"))))</f>
        <v>Best</v>
      </c>
      <c r="AC2455" s="133" t="str">
        <f>IF(Q2455="","",IF(AB2455="Poor &lt;55",$AC$2*0.2%,IF(AND(AB2455="Q",AA2455&lt;&gt;"Wed"),$AC$2*0.4%,IF(AND(AB2455="Q",AA2455="Wed"),$AC$2*0.5%,IF(AND(AB2455="Ave",U2455=100),$AC$2*0.5%,IF(AND(AB2455="ave",U2455="",N2455=1,AG2455="Bush"),$AC$2*1%,IF(AND(AB2455="ave",U2455="",Q2455&gt;100),$AC$2*1.3%,IF(AND(AB2455="ave",U2455=""),$AC$2*1.2%,IF(AND(AB2455="Ave",U2455=200),$AC$2*1%,IF(AND(AB2455="Best",U2455=200),$AC$2*1.5%,IF(AND(AB2455="Best",U2455="",K2455&lt;&gt;"Pro Syd"),$AC$2*0.5%,IF(AND(AB2455="Best",U2455=""),$AC$2*1%,IF(AND(AB2455="Best",U2455=100,Table1[[#This Row],[State]]="NSW"),$AC$2*0.4%,IF(AND(AB2455="Best",U2455=100),$AC$2*1%,IF(Table1[[#This Row],[Adj]]="Nat OK",$AC$2*0.5%,"xxx")))))))))))))))</f>
        <v/>
      </c>
      <c r="AD2455" s="133" t="str">
        <f t="shared" si="505"/>
        <v/>
      </c>
      <c r="AE2455" s="133" t="str">
        <f t="shared" si="506"/>
        <v/>
      </c>
      <c r="AF2455" s="133" t="str">
        <f>VLOOKUP(Table1[[#This Row],[Track]],$F$2672:$H$2715,2,FALSE)</f>
        <v>Vic</v>
      </c>
      <c r="AG2455" s="133" t="str">
        <f>VLOOKUP(Table1[[#This Row],[Track]],$F$2672:$H$2715,3,FALSE)</f>
        <v>-</v>
      </c>
      <c r="AH2455" s="133" t="str">
        <f>IF(Table1[[#This Row],[Date]]&lt;$AH$2,"",IF(Table1[[#This Row],[Date]]&lt;$AH$3,"Edge","Elite Combo"))</f>
        <v/>
      </c>
      <c r="AI2455" s="218">
        <f>Table1[[#This Row],[Time]]</f>
        <v>0.55555555555555558</v>
      </c>
      <c r="AJ2455" s="219" t="str">
        <f>Table1[[#This Row],[Track]]</f>
        <v>Flemington</v>
      </c>
      <c r="AK2455" s="216">
        <f>Table1[[#This Row],[Race ]]</f>
        <v>3</v>
      </c>
      <c r="AL2455" s="219">
        <f>Table1[[#This Row],[TAB]]</f>
        <v>4</v>
      </c>
      <c r="AM2455" s="219" t="str">
        <f>Table1[[#This Row],[Selection]]</f>
        <v>Band Of Brothers</v>
      </c>
      <c r="AN2455" s="220" t="str">
        <f>Table1[[#This Row],[Sources]]</f>
        <v/>
      </c>
      <c r="AO2455" s="219" t="str">
        <f>Table1[[#This Row],[Scale Bet]]</f>
        <v/>
      </c>
    </row>
    <row r="2456" spans="5:41" ht="16.5" customHeight="1" x14ac:dyDescent="0.25">
      <c r="E2456" s="185">
        <v>45717</v>
      </c>
      <c r="F2456" s="35">
        <v>0.55555555555555558</v>
      </c>
      <c r="G2456" s="36" t="s">
        <v>157</v>
      </c>
      <c r="H2456" s="36">
        <v>3</v>
      </c>
      <c r="I2456" s="36">
        <v>3</v>
      </c>
      <c r="J2456" s="36" t="s">
        <v>69</v>
      </c>
      <c r="K2456" s="36" t="s">
        <v>1</v>
      </c>
      <c r="L2456" s="165">
        <v>12</v>
      </c>
      <c r="M2456" s="134">
        <f t="shared" si="494"/>
        <v>42</v>
      </c>
      <c r="N2456" s="36">
        <f t="shared" si="495"/>
        <v>3</v>
      </c>
      <c r="O2456" s="135" t="str">
        <f t="shared" si="496"/>
        <v>E4-12/Edge-15/Pro Mel-15</v>
      </c>
      <c r="P2456" s="186" t="str">
        <f t="shared" si="497"/>
        <v>OK</v>
      </c>
      <c r="Q2456" s="187">
        <f t="shared" si="498"/>
        <v>168</v>
      </c>
      <c r="R2456" s="150"/>
      <c r="S2456" s="187" t="str">
        <f t="shared" si="499"/>
        <v/>
      </c>
      <c r="T2456" s="136" t="str">
        <f t="shared" si="500"/>
        <v>Bossy Nic</v>
      </c>
      <c r="U2456" s="137">
        <f>IF(P2456="","",IF(N2456=1,"",IF(Q2456="","",IF(Q2456&lt;=100,100,IF(Table1[[#This Row],[Day]]="Wed",100,200)))))</f>
        <v>200</v>
      </c>
      <c r="V2456" s="137" t="str">
        <f t="shared" si="501"/>
        <v/>
      </c>
      <c r="W2456" s="137">
        <f t="shared" si="502"/>
        <v>-200</v>
      </c>
      <c r="X2456" s="133">
        <f>100</f>
        <v>100</v>
      </c>
      <c r="Y2456" s="133" t="str">
        <f t="shared" si="503"/>
        <v/>
      </c>
      <c r="Z2456" s="133">
        <f t="shared" si="504"/>
        <v>-100</v>
      </c>
      <c r="AA2456" s="134" t="str">
        <f>TEXT(Table1[[#This Row],[Date]],"DDD")</f>
        <v>Sat</v>
      </c>
      <c r="AB2456" s="133" t="str">
        <f>IF(OR(G2456="Doomben",G2456="Eagle Farm"),"Q",IF(AND(Q2456&gt;1,Q2456&lt;55,Table1[[#This Row],[Source]]="Nat"),"Nat OK",IF(AND(Table1[[#This Row],[Source]]&lt;&gt;"Nat",Q2456&lt;55),"Poor &lt;55",IF(OR(G2456="Randwick",G2456="Flemington",G2456="Caulfield",G2456="Sandown Lake",G2456="Sandown Hill"),"Best","ave"))))</f>
        <v>Best</v>
      </c>
      <c r="AC2456" s="133">
        <f>IF(Q2456="","",IF(AB2456="Poor &lt;55",$AC$2*0.2%,IF(AND(AB2456="Q",AA2456&lt;&gt;"Wed"),$AC$2*0.4%,IF(AND(AB2456="Q",AA2456="Wed"),$AC$2*0.5%,IF(AND(AB2456="Ave",U2456=100),$AC$2*0.5%,IF(AND(AB2456="ave",U2456="",N2456=1,AG2456="Bush"),$AC$2*1%,IF(AND(AB2456="ave",U2456="",Q2456&gt;100),$AC$2*1.3%,IF(AND(AB2456="ave",U2456=""),$AC$2*1.2%,IF(AND(AB2456="Ave",U2456=200),$AC$2*1%,IF(AND(AB2456="Best",U2456=200),$AC$2*1.5%,IF(AND(AB2456="Best",U2456="",K2456&lt;&gt;"Pro Syd"),$AC$2*0.5%,IF(AND(AB2456="Best",U2456=""),$AC$2*1%,IF(AND(AB2456="Best",U2456=100,Table1[[#This Row],[State]]="NSW"),$AC$2*0.4%,IF(AND(AB2456="Best",U2456=100),$AC$2*1%,IF(Table1[[#This Row],[Adj]]="Nat OK",$AC$2*0.5%,"xxx")))))))))))))))</f>
        <v>150</v>
      </c>
      <c r="AD2456" s="133" t="str">
        <f t="shared" si="505"/>
        <v/>
      </c>
      <c r="AE2456" s="133">
        <f t="shared" si="506"/>
        <v>-150</v>
      </c>
      <c r="AF2456" s="133" t="str">
        <f>VLOOKUP(Table1[[#This Row],[Track]],$F$2672:$H$2715,2,FALSE)</f>
        <v>Vic</v>
      </c>
      <c r="AG2456" s="133" t="str">
        <f>VLOOKUP(Table1[[#This Row],[Track]],$F$2672:$H$2715,3,FALSE)</f>
        <v>-</v>
      </c>
      <c r="AH2456" s="133" t="str">
        <f>IF(Table1[[#This Row],[Date]]&lt;$AH$2,"",IF(Table1[[#This Row],[Date]]&lt;$AH$3,"Edge","Elite Combo"))</f>
        <v/>
      </c>
      <c r="AI2456" s="218">
        <f>Table1[[#This Row],[Time]]</f>
        <v>0.55555555555555558</v>
      </c>
      <c r="AJ2456" s="219" t="str">
        <f>Table1[[#This Row],[Track]]</f>
        <v>Flemington</v>
      </c>
      <c r="AK2456" s="216">
        <f>Table1[[#This Row],[Race ]]</f>
        <v>3</v>
      </c>
      <c r="AL2456" s="219">
        <f>Table1[[#This Row],[TAB]]</f>
        <v>3</v>
      </c>
      <c r="AM2456" s="219" t="str">
        <f>Table1[[#This Row],[Selection]]</f>
        <v>Bossy Nic</v>
      </c>
      <c r="AN2456" s="220" t="str">
        <f>Table1[[#This Row],[Sources]]</f>
        <v>E4-12/Edge-15/Pro Mel-15</v>
      </c>
      <c r="AO2456" s="219">
        <f>Table1[[#This Row],[Scale Bet]]</f>
        <v>150</v>
      </c>
    </row>
    <row r="2457" spans="5:41" ht="16.5" customHeight="1" x14ac:dyDescent="0.25">
      <c r="E2457" s="185">
        <v>45717</v>
      </c>
      <c r="F2457" s="35">
        <v>0.55555555555555558</v>
      </c>
      <c r="G2457" s="36" t="s">
        <v>157</v>
      </c>
      <c r="H2457" s="36">
        <v>3</v>
      </c>
      <c r="I2457" s="36">
        <v>3</v>
      </c>
      <c r="J2457" s="36" t="s">
        <v>69</v>
      </c>
      <c r="K2457" s="36" t="s">
        <v>40</v>
      </c>
      <c r="L2457" s="165">
        <v>15</v>
      </c>
      <c r="M2457" s="134" t="str">
        <f t="shared" si="494"/>
        <v/>
      </c>
      <c r="N2457" s="36" t="str">
        <f t="shared" si="495"/>
        <v/>
      </c>
      <c r="O2457" s="135" t="str">
        <f t="shared" si="496"/>
        <v/>
      </c>
      <c r="P2457" s="186" t="str">
        <f t="shared" si="497"/>
        <v>OK</v>
      </c>
      <c r="Q2457" s="187" t="str">
        <f t="shared" si="498"/>
        <v/>
      </c>
      <c r="R2457" s="150"/>
      <c r="S2457" s="187" t="str">
        <f t="shared" si="499"/>
        <v/>
      </c>
      <c r="T2457" s="136" t="str">
        <f t="shared" si="500"/>
        <v>Bossy Nic</v>
      </c>
      <c r="U2457" s="137" t="str">
        <f>IF(P2457="","",IF(N2457=1,"",IF(Q2457="","",IF(Q2457&lt;=100,100,IF(Table1[[#This Row],[Day]]="Wed",100,200)))))</f>
        <v/>
      </c>
      <c r="V2457" s="137" t="str">
        <f t="shared" si="501"/>
        <v/>
      </c>
      <c r="W2457" s="137" t="str">
        <f t="shared" si="502"/>
        <v/>
      </c>
      <c r="X2457" s="133">
        <f>100</f>
        <v>100</v>
      </c>
      <c r="Y2457" s="133" t="str">
        <f t="shared" si="503"/>
        <v/>
      </c>
      <c r="Z2457" s="133">
        <f t="shared" si="504"/>
        <v>-100</v>
      </c>
      <c r="AA2457" s="134" t="str">
        <f>TEXT(Table1[[#This Row],[Date]],"DDD")</f>
        <v>Sat</v>
      </c>
      <c r="AB2457" s="133" t="str">
        <f>IF(OR(G2457="Doomben",G2457="Eagle Farm"),"Q",IF(AND(Q2457&gt;1,Q2457&lt;55,Table1[[#This Row],[Source]]="Nat"),"Nat OK",IF(AND(Table1[[#This Row],[Source]]&lt;&gt;"Nat",Q2457&lt;55),"Poor &lt;55",IF(OR(G2457="Randwick",G2457="Flemington",G2457="Caulfield",G2457="Sandown Lake",G2457="Sandown Hill"),"Best","ave"))))</f>
        <v>Best</v>
      </c>
      <c r="AC2457" s="133" t="str">
        <f>IF(Q2457="","",IF(AB2457="Poor &lt;55",$AC$2*0.2%,IF(AND(AB2457="Q",AA2457&lt;&gt;"Wed"),$AC$2*0.4%,IF(AND(AB2457="Q",AA2457="Wed"),$AC$2*0.5%,IF(AND(AB2457="Ave",U2457=100),$AC$2*0.5%,IF(AND(AB2457="ave",U2457="",N2457=1,AG2457="Bush"),$AC$2*1%,IF(AND(AB2457="ave",U2457="",Q2457&gt;100),$AC$2*1.3%,IF(AND(AB2457="ave",U2457=""),$AC$2*1.2%,IF(AND(AB2457="Ave",U2457=200),$AC$2*1%,IF(AND(AB2457="Best",U2457=200),$AC$2*1.5%,IF(AND(AB2457="Best",U2457="",K2457&lt;&gt;"Pro Syd"),$AC$2*0.5%,IF(AND(AB2457="Best",U2457=""),$AC$2*1%,IF(AND(AB2457="Best",U2457=100,Table1[[#This Row],[State]]="NSW"),$AC$2*0.4%,IF(AND(AB2457="Best",U2457=100),$AC$2*1%,IF(Table1[[#This Row],[Adj]]="Nat OK",$AC$2*0.5%,"xxx")))))))))))))))</f>
        <v/>
      </c>
      <c r="AD2457" s="133" t="str">
        <f t="shared" si="505"/>
        <v/>
      </c>
      <c r="AE2457" s="133" t="str">
        <f t="shared" si="506"/>
        <v/>
      </c>
      <c r="AF2457" s="133" t="str">
        <f>VLOOKUP(Table1[[#This Row],[Track]],$F$2672:$H$2715,2,FALSE)</f>
        <v>Vic</v>
      </c>
      <c r="AG2457" s="133" t="str">
        <f>VLOOKUP(Table1[[#This Row],[Track]],$F$2672:$H$2715,3,FALSE)</f>
        <v>-</v>
      </c>
      <c r="AH2457" s="133" t="str">
        <f>IF(Table1[[#This Row],[Date]]&lt;$AH$2,"",IF(Table1[[#This Row],[Date]]&lt;$AH$3,"Edge","Elite Combo"))</f>
        <v/>
      </c>
      <c r="AI2457" s="218">
        <f>Table1[[#This Row],[Time]]</f>
        <v>0.55555555555555558</v>
      </c>
      <c r="AJ2457" s="219" t="str">
        <f>Table1[[#This Row],[Track]]</f>
        <v>Flemington</v>
      </c>
      <c r="AK2457" s="216">
        <f>Table1[[#This Row],[Race ]]</f>
        <v>3</v>
      </c>
      <c r="AL2457" s="219">
        <f>Table1[[#This Row],[TAB]]</f>
        <v>3</v>
      </c>
      <c r="AM2457" s="219" t="str">
        <f>Table1[[#This Row],[Selection]]</f>
        <v>Bossy Nic</v>
      </c>
      <c r="AN2457" s="220" t="str">
        <f>Table1[[#This Row],[Sources]]</f>
        <v/>
      </c>
      <c r="AO2457" s="219" t="str">
        <f>Table1[[#This Row],[Scale Bet]]</f>
        <v/>
      </c>
    </row>
    <row r="2458" spans="5:41" ht="16.5" customHeight="1" x14ac:dyDescent="0.25">
      <c r="E2458" s="185">
        <v>45717</v>
      </c>
      <c r="F2458" s="35">
        <v>0.55555555555555558</v>
      </c>
      <c r="G2458" s="36" t="s">
        <v>157</v>
      </c>
      <c r="H2458" s="36">
        <v>3</v>
      </c>
      <c r="I2458" s="36">
        <v>3</v>
      </c>
      <c r="J2458" s="36" t="s">
        <v>69</v>
      </c>
      <c r="K2458" s="36" t="s">
        <v>18</v>
      </c>
      <c r="L2458" s="165">
        <v>15</v>
      </c>
      <c r="M2458" s="134" t="str">
        <f t="shared" si="494"/>
        <v/>
      </c>
      <c r="N2458" s="36" t="str">
        <f t="shared" si="495"/>
        <v/>
      </c>
      <c r="O2458" s="135" t="str">
        <f t="shared" si="496"/>
        <v/>
      </c>
      <c r="P2458" s="186" t="str">
        <f t="shared" si="497"/>
        <v>OK</v>
      </c>
      <c r="Q2458" s="187" t="str">
        <f t="shared" si="498"/>
        <v/>
      </c>
      <c r="R2458" s="150"/>
      <c r="S2458" s="187" t="str">
        <f t="shared" si="499"/>
        <v/>
      </c>
      <c r="T2458" s="136" t="str">
        <f t="shared" si="500"/>
        <v>Bossy Nic</v>
      </c>
      <c r="U2458" s="137" t="str">
        <f>IF(P2458="","",IF(N2458=1,"",IF(Q2458="","",IF(Q2458&lt;=100,100,IF(Table1[[#This Row],[Day]]="Wed",100,200)))))</f>
        <v/>
      </c>
      <c r="V2458" s="137" t="str">
        <f t="shared" si="501"/>
        <v/>
      </c>
      <c r="W2458" s="137" t="str">
        <f t="shared" si="502"/>
        <v/>
      </c>
      <c r="X2458" s="133">
        <f>100</f>
        <v>100</v>
      </c>
      <c r="Y2458" s="133" t="str">
        <f t="shared" si="503"/>
        <v/>
      </c>
      <c r="Z2458" s="133">
        <f t="shared" si="504"/>
        <v>-100</v>
      </c>
      <c r="AA2458" s="134" t="str">
        <f>TEXT(Table1[[#This Row],[Date]],"DDD")</f>
        <v>Sat</v>
      </c>
      <c r="AB2458" s="133" t="str">
        <f>IF(OR(G2458="Doomben",G2458="Eagle Farm"),"Q",IF(AND(Q2458&gt;1,Q2458&lt;55,Table1[[#This Row],[Source]]="Nat"),"Nat OK",IF(AND(Table1[[#This Row],[Source]]&lt;&gt;"Nat",Q2458&lt;55),"Poor &lt;55",IF(OR(G2458="Randwick",G2458="Flemington",G2458="Caulfield",G2458="Sandown Lake",G2458="Sandown Hill"),"Best","ave"))))</f>
        <v>Best</v>
      </c>
      <c r="AC2458" s="133" t="str">
        <f>IF(Q2458="","",IF(AB2458="Poor &lt;55",$AC$2*0.2%,IF(AND(AB2458="Q",AA2458&lt;&gt;"Wed"),$AC$2*0.4%,IF(AND(AB2458="Q",AA2458="Wed"),$AC$2*0.5%,IF(AND(AB2458="Ave",U2458=100),$AC$2*0.5%,IF(AND(AB2458="ave",U2458="",N2458=1,AG2458="Bush"),$AC$2*1%,IF(AND(AB2458="ave",U2458="",Q2458&gt;100),$AC$2*1.3%,IF(AND(AB2458="ave",U2458=""),$AC$2*1.2%,IF(AND(AB2458="Ave",U2458=200),$AC$2*1%,IF(AND(AB2458="Best",U2458=200),$AC$2*1.5%,IF(AND(AB2458="Best",U2458="",K2458&lt;&gt;"Pro Syd"),$AC$2*0.5%,IF(AND(AB2458="Best",U2458=""),$AC$2*1%,IF(AND(AB2458="Best",U2458=100,Table1[[#This Row],[State]]="NSW"),$AC$2*0.4%,IF(AND(AB2458="Best",U2458=100),$AC$2*1%,IF(Table1[[#This Row],[Adj]]="Nat OK",$AC$2*0.5%,"xxx")))))))))))))))</f>
        <v/>
      </c>
      <c r="AD2458" s="133" t="str">
        <f t="shared" si="505"/>
        <v/>
      </c>
      <c r="AE2458" s="133" t="str">
        <f t="shared" si="506"/>
        <v/>
      </c>
      <c r="AF2458" s="133" t="str">
        <f>VLOOKUP(Table1[[#This Row],[Track]],$F$2672:$H$2715,2,FALSE)</f>
        <v>Vic</v>
      </c>
      <c r="AG2458" s="133" t="str">
        <f>VLOOKUP(Table1[[#This Row],[Track]],$F$2672:$H$2715,3,FALSE)</f>
        <v>-</v>
      </c>
      <c r="AH2458" s="133" t="str">
        <f>IF(Table1[[#This Row],[Date]]&lt;$AH$2,"",IF(Table1[[#This Row],[Date]]&lt;$AH$3,"Edge","Elite Combo"))</f>
        <v/>
      </c>
      <c r="AI2458" s="218">
        <f>Table1[[#This Row],[Time]]</f>
        <v>0.55555555555555558</v>
      </c>
      <c r="AJ2458" s="219" t="str">
        <f>Table1[[#This Row],[Track]]</f>
        <v>Flemington</v>
      </c>
      <c r="AK2458" s="216">
        <f>Table1[[#This Row],[Race ]]</f>
        <v>3</v>
      </c>
      <c r="AL2458" s="219">
        <f>Table1[[#This Row],[TAB]]</f>
        <v>3</v>
      </c>
      <c r="AM2458" s="219" t="str">
        <f>Table1[[#This Row],[Selection]]</f>
        <v>Bossy Nic</v>
      </c>
      <c r="AN2458" s="220" t="str">
        <f>Table1[[#This Row],[Sources]]</f>
        <v/>
      </c>
      <c r="AO2458" s="219" t="str">
        <f>Table1[[#This Row],[Scale Bet]]</f>
        <v/>
      </c>
    </row>
    <row r="2459" spans="5:41" ht="16.5" customHeight="1" x14ac:dyDescent="0.25">
      <c r="E2459" s="185">
        <v>45717</v>
      </c>
      <c r="F2459" s="35">
        <v>0.55555555555555558</v>
      </c>
      <c r="G2459" s="36" t="s">
        <v>157</v>
      </c>
      <c r="H2459" s="36">
        <v>3</v>
      </c>
      <c r="I2459" s="36">
        <v>2</v>
      </c>
      <c r="J2459" s="36" t="s">
        <v>227</v>
      </c>
      <c r="K2459" s="36" t="s">
        <v>1</v>
      </c>
      <c r="L2459" s="165">
        <v>11.000000000000002</v>
      </c>
      <c r="M2459" s="134">
        <f t="shared" si="494"/>
        <v>51</v>
      </c>
      <c r="N2459" s="36">
        <f t="shared" si="495"/>
        <v>3</v>
      </c>
      <c r="O2459" s="135" t="str">
        <f t="shared" si="496"/>
        <v>E4-11/Edge-20/Nat-20</v>
      </c>
      <c r="P2459" s="186" t="str">
        <f t="shared" si="497"/>
        <v>OK</v>
      </c>
      <c r="Q2459" s="187">
        <f t="shared" si="498"/>
        <v>204</v>
      </c>
      <c r="R2459" s="150">
        <v>4.7</v>
      </c>
      <c r="S2459" s="187">
        <f t="shared" si="499"/>
        <v>958.80000000000007</v>
      </c>
      <c r="T2459" s="136" t="str">
        <f t="shared" si="500"/>
        <v>Midwest</v>
      </c>
      <c r="U2459" s="137">
        <f>IF(P2459="","",IF(N2459=1,"",IF(Q2459="","",IF(Q2459&lt;=100,100,IF(Table1[[#This Row],[Day]]="Wed",100,200)))))</f>
        <v>200</v>
      </c>
      <c r="V2459" s="137">
        <f t="shared" si="501"/>
        <v>940</v>
      </c>
      <c r="W2459" s="137">
        <f t="shared" si="502"/>
        <v>740</v>
      </c>
      <c r="X2459" s="133">
        <f>100</f>
        <v>100</v>
      </c>
      <c r="Y2459" s="133">
        <f t="shared" si="503"/>
        <v>470</v>
      </c>
      <c r="Z2459" s="133">
        <f t="shared" si="504"/>
        <v>370</v>
      </c>
      <c r="AA2459" s="134" t="str">
        <f>TEXT(Table1[[#This Row],[Date]],"DDD")</f>
        <v>Sat</v>
      </c>
      <c r="AB2459" s="133" t="str">
        <f>IF(OR(G2459="Doomben",G2459="Eagle Farm"),"Q",IF(AND(Q2459&gt;1,Q2459&lt;55,Table1[[#This Row],[Source]]="Nat"),"Nat OK",IF(AND(Table1[[#This Row],[Source]]&lt;&gt;"Nat",Q2459&lt;55),"Poor &lt;55",IF(OR(G2459="Randwick",G2459="Flemington",G2459="Caulfield",G2459="Sandown Lake",G2459="Sandown Hill"),"Best","ave"))))</f>
        <v>Best</v>
      </c>
      <c r="AC2459" s="133">
        <f>IF(Q2459="","",IF(AB2459="Poor &lt;55",$AC$2*0.2%,IF(AND(AB2459="Q",AA2459&lt;&gt;"Wed"),$AC$2*0.4%,IF(AND(AB2459="Q",AA2459="Wed"),$AC$2*0.5%,IF(AND(AB2459="Ave",U2459=100),$AC$2*0.5%,IF(AND(AB2459="ave",U2459="",N2459=1,AG2459="Bush"),$AC$2*1%,IF(AND(AB2459="ave",U2459="",Q2459&gt;100),$AC$2*1.3%,IF(AND(AB2459="ave",U2459=""),$AC$2*1.2%,IF(AND(AB2459="Ave",U2459=200),$AC$2*1%,IF(AND(AB2459="Best",U2459=200),$AC$2*1.5%,IF(AND(AB2459="Best",U2459="",K2459&lt;&gt;"Pro Syd"),$AC$2*0.5%,IF(AND(AB2459="Best",U2459=""),$AC$2*1%,IF(AND(AB2459="Best",U2459=100,Table1[[#This Row],[State]]="NSW"),$AC$2*0.4%,IF(AND(AB2459="Best",U2459=100),$AC$2*1%,IF(Table1[[#This Row],[Adj]]="Nat OK",$AC$2*0.5%,"xxx")))))))))))))))</f>
        <v>150</v>
      </c>
      <c r="AD2459" s="133">
        <f t="shared" si="505"/>
        <v>705</v>
      </c>
      <c r="AE2459" s="133">
        <f t="shared" si="506"/>
        <v>555</v>
      </c>
      <c r="AF2459" s="133" t="str">
        <f>VLOOKUP(Table1[[#This Row],[Track]],$F$2672:$H$2715,2,FALSE)</f>
        <v>Vic</v>
      </c>
      <c r="AG2459" s="133" t="str">
        <f>VLOOKUP(Table1[[#This Row],[Track]],$F$2672:$H$2715,3,FALSE)</f>
        <v>-</v>
      </c>
      <c r="AH2459" s="133" t="str">
        <f>IF(Table1[[#This Row],[Date]]&lt;$AH$2,"",IF(Table1[[#This Row],[Date]]&lt;$AH$3,"Edge","Elite Combo"))</f>
        <v/>
      </c>
      <c r="AI2459" s="218">
        <f>Table1[[#This Row],[Time]]</f>
        <v>0.55555555555555558</v>
      </c>
      <c r="AJ2459" s="219" t="str">
        <f>Table1[[#This Row],[Track]]</f>
        <v>Flemington</v>
      </c>
      <c r="AK2459" s="216">
        <f>Table1[[#This Row],[Race ]]</f>
        <v>3</v>
      </c>
      <c r="AL2459" s="219">
        <f>Table1[[#This Row],[TAB]]</f>
        <v>2</v>
      </c>
      <c r="AM2459" s="219" t="str">
        <f>Table1[[#This Row],[Selection]]</f>
        <v>Midwest</v>
      </c>
      <c r="AN2459" s="220" t="str">
        <f>Table1[[#This Row],[Sources]]</f>
        <v>E4-11/Edge-20/Nat-20</v>
      </c>
      <c r="AO2459" s="219">
        <f>Table1[[#This Row],[Scale Bet]]</f>
        <v>150</v>
      </c>
    </row>
    <row r="2460" spans="5:41" ht="16.5" customHeight="1" x14ac:dyDescent="0.25">
      <c r="E2460" s="185">
        <v>45717</v>
      </c>
      <c r="F2460" s="35">
        <v>0.55555555555555558</v>
      </c>
      <c r="G2460" s="36" t="s">
        <v>157</v>
      </c>
      <c r="H2460" s="36">
        <v>3</v>
      </c>
      <c r="I2460" s="36">
        <v>2</v>
      </c>
      <c r="J2460" s="36" t="s">
        <v>227</v>
      </c>
      <c r="K2460" s="36" t="s">
        <v>40</v>
      </c>
      <c r="L2460" s="165">
        <v>20</v>
      </c>
      <c r="M2460" s="134" t="str">
        <f t="shared" si="494"/>
        <v/>
      </c>
      <c r="N2460" s="36" t="str">
        <f t="shared" si="495"/>
        <v/>
      </c>
      <c r="O2460" s="135" t="str">
        <f t="shared" si="496"/>
        <v/>
      </c>
      <c r="P2460" s="186" t="str">
        <f t="shared" si="497"/>
        <v>OK</v>
      </c>
      <c r="Q2460" s="187" t="str">
        <f t="shared" si="498"/>
        <v/>
      </c>
      <c r="R2460" s="150">
        <v>4.7</v>
      </c>
      <c r="S2460" s="187" t="str">
        <f t="shared" si="499"/>
        <v/>
      </c>
      <c r="T2460" s="136" t="str">
        <f t="shared" si="500"/>
        <v>Midwest</v>
      </c>
      <c r="U2460" s="137" t="str">
        <f>IF(P2460="","",IF(N2460=1,"",IF(Q2460="","",IF(Q2460&lt;=100,100,IF(Table1[[#This Row],[Day]]="Wed",100,200)))))</f>
        <v/>
      </c>
      <c r="V2460" s="137" t="str">
        <f t="shared" si="501"/>
        <v/>
      </c>
      <c r="W2460" s="137" t="str">
        <f t="shared" si="502"/>
        <v/>
      </c>
      <c r="X2460" s="133">
        <f>100</f>
        <v>100</v>
      </c>
      <c r="Y2460" s="133">
        <f t="shared" si="503"/>
        <v>470</v>
      </c>
      <c r="Z2460" s="133">
        <f t="shared" si="504"/>
        <v>370</v>
      </c>
      <c r="AA2460" s="134" t="str">
        <f>TEXT(Table1[[#This Row],[Date]],"DDD")</f>
        <v>Sat</v>
      </c>
      <c r="AB2460" s="133" t="str">
        <f>IF(OR(G2460="Doomben",G2460="Eagle Farm"),"Q",IF(AND(Q2460&gt;1,Q2460&lt;55,Table1[[#This Row],[Source]]="Nat"),"Nat OK",IF(AND(Table1[[#This Row],[Source]]&lt;&gt;"Nat",Q2460&lt;55),"Poor &lt;55",IF(OR(G2460="Randwick",G2460="Flemington",G2460="Caulfield",G2460="Sandown Lake",G2460="Sandown Hill"),"Best","ave"))))</f>
        <v>Best</v>
      </c>
      <c r="AC2460" s="133" t="str">
        <f>IF(Q2460="","",IF(AB2460="Poor &lt;55",$AC$2*0.2%,IF(AND(AB2460="Q",AA2460&lt;&gt;"Wed"),$AC$2*0.4%,IF(AND(AB2460="Q",AA2460="Wed"),$AC$2*0.5%,IF(AND(AB2460="Ave",U2460=100),$AC$2*0.5%,IF(AND(AB2460="ave",U2460="",N2460=1,AG2460="Bush"),$AC$2*1%,IF(AND(AB2460="ave",U2460="",Q2460&gt;100),$AC$2*1.3%,IF(AND(AB2460="ave",U2460=""),$AC$2*1.2%,IF(AND(AB2460="Ave",U2460=200),$AC$2*1%,IF(AND(AB2460="Best",U2460=200),$AC$2*1.5%,IF(AND(AB2460="Best",U2460="",K2460&lt;&gt;"Pro Syd"),$AC$2*0.5%,IF(AND(AB2460="Best",U2460=""),$AC$2*1%,IF(AND(AB2460="Best",U2460=100,Table1[[#This Row],[State]]="NSW"),$AC$2*0.4%,IF(AND(AB2460="Best",U2460=100),$AC$2*1%,IF(Table1[[#This Row],[Adj]]="Nat OK",$AC$2*0.5%,"xxx")))))))))))))))</f>
        <v/>
      </c>
      <c r="AD2460" s="133" t="str">
        <f t="shared" si="505"/>
        <v/>
      </c>
      <c r="AE2460" s="133" t="str">
        <f t="shared" si="506"/>
        <v/>
      </c>
      <c r="AF2460" s="133" t="str">
        <f>VLOOKUP(Table1[[#This Row],[Track]],$F$2672:$H$2715,2,FALSE)</f>
        <v>Vic</v>
      </c>
      <c r="AG2460" s="133" t="str">
        <f>VLOOKUP(Table1[[#This Row],[Track]],$F$2672:$H$2715,3,FALSE)</f>
        <v>-</v>
      </c>
      <c r="AH2460" s="133" t="str">
        <f>IF(Table1[[#This Row],[Date]]&lt;$AH$2,"",IF(Table1[[#This Row],[Date]]&lt;$AH$3,"Edge","Elite Combo"))</f>
        <v/>
      </c>
      <c r="AI2460" s="218">
        <f>Table1[[#This Row],[Time]]</f>
        <v>0.55555555555555558</v>
      </c>
      <c r="AJ2460" s="219" t="str">
        <f>Table1[[#This Row],[Track]]</f>
        <v>Flemington</v>
      </c>
      <c r="AK2460" s="216">
        <f>Table1[[#This Row],[Race ]]</f>
        <v>3</v>
      </c>
      <c r="AL2460" s="219">
        <f>Table1[[#This Row],[TAB]]</f>
        <v>2</v>
      </c>
      <c r="AM2460" s="219" t="str">
        <f>Table1[[#This Row],[Selection]]</f>
        <v>Midwest</v>
      </c>
      <c r="AN2460" s="220" t="str">
        <f>Table1[[#This Row],[Sources]]</f>
        <v/>
      </c>
      <c r="AO2460" s="219" t="str">
        <f>Table1[[#This Row],[Scale Bet]]</f>
        <v/>
      </c>
    </row>
    <row r="2461" spans="5:41" ht="16.5" customHeight="1" x14ac:dyDescent="0.25">
      <c r="E2461" s="185">
        <v>45717</v>
      </c>
      <c r="F2461" s="35">
        <v>0.55555555555555558</v>
      </c>
      <c r="G2461" s="36" t="s">
        <v>157</v>
      </c>
      <c r="H2461" s="36">
        <v>3</v>
      </c>
      <c r="I2461" s="36">
        <v>2</v>
      </c>
      <c r="J2461" s="36" t="s">
        <v>227</v>
      </c>
      <c r="K2461" s="36" t="s">
        <v>13</v>
      </c>
      <c r="L2461" s="165">
        <v>20</v>
      </c>
      <c r="M2461" s="134" t="str">
        <f t="shared" si="494"/>
        <v/>
      </c>
      <c r="N2461" s="36" t="str">
        <f t="shared" si="495"/>
        <v/>
      </c>
      <c r="O2461" s="135" t="str">
        <f t="shared" si="496"/>
        <v/>
      </c>
      <c r="P2461" s="186" t="str">
        <f t="shared" si="497"/>
        <v>OK</v>
      </c>
      <c r="Q2461" s="187" t="str">
        <f t="shared" si="498"/>
        <v/>
      </c>
      <c r="R2461" s="150">
        <v>4.7</v>
      </c>
      <c r="S2461" s="187" t="str">
        <f t="shared" si="499"/>
        <v/>
      </c>
      <c r="T2461" s="136" t="str">
        <f t="shared" si="500"/>
        <v>Midwest</v>
      </c>
      <c r="U2461" s="137" t="str">
        <f>IF(P2461="","",IF(N2461=1,"",IF(Q2461="","",IF(Q2461&lt;=100,100,IF(Table1[[#This Row],[Day]]="Wed",100,200)))))</f>
        <v/>
      </c>
      <c r="V2461" s="137" t="str">
        <f t="shared" si="501"/>
        <v/>
      </c>
      <c r="W2461" s="137" t="str">
        <f t="shared" si="502"/>
        <v/>
      </c>
      <c r="X2461" s="133">
        <f>100</f>
        <v>100</v>
      </c>
      <c r="Y2461" s="133">
        <f t="shared" si="503"/>
        <v>470</v>
      </c>
      <c r="Z2461" s="133">
        <f t="shared" si="504"/>
        <v>370</v>
      </c>
      <c r="AA2461" s="134" t="str">
        <f>TEXT(Table1[[#This Row],[Date]],"DDD")</f>
        <v>Sat</v>
      </c>
      <c r="AB2461" s="133" t="str">
        <f>IF(OR(G2461="Doomben",G2461="Eagle Farm"),"Q",IF(AND(Q2461&gt;1,Q2461&lt;55,Table1[[#This Row],[Source]]="Nat"),"Nat OK",IF(AND(Table1[[#This Row],[Source]]&lt;&gt;"Nat",Q2461&lt;55),"Poor &lt;55",IF(OR(G2461="Randwick",G2461="Flemington",G2461="Caulfield",G2461="Sandown Lake",G2461="Sandown Hill"),"Best","ave"))))</f>
        <v>Best</v>
      </c>
      <c r="AC2461" s="133" t="str">
        <f>IF(Q2461="","",IF(AB2461="Poor &lt;55",$AC$2*0.2%,IF(AND(AB2461="Q",AA2461&lt;&gt;"Wed"),$AC$2*0.4%,IF(AND(AB2461="Q",AA2461="Wed"),$AC$2*0.5%,IF(AND(AB2461="Ave",U2461=100),$AC$2*0.5%,IF(AND(AB2461="ave",U2461="",N2461=1,AG2461="Bush"),$AC$2*1%,IF(AND(AB2461="ave",U2461="",Q2461&gt;100),$AC$2*1.3%,IF(AND(AB2461="ave",U2461=""),$AC$2*1.2%,IF(AND(AB2461="Ave",U2461=200),$AC$2*1%,IF(AND(AB2461="Best",U2461=200),$AC$2*1.5%,IF(AND(AB2461="Best",U2461="",K2461&lt;&gt;"Pro Syd"),$AC$2*0.5%,IF(AND(AB2461="Best",U2461=""),$AC$2*1%,IF(AND(AB2461="Best",U2461=100,Table1[[#This Row],[State]]="NSW"),$AC$2*0.4%,IF(AND(AB2461="Best",U2461=100),$AC$2*1%,IF(Table1[[#This Row],[Adj]]="Nat OK",$AC$2*0.5%,"xxx")))))))))))))))</f>
        <v/>
      </c>
      <c r="AD2461" s="133" t="str">
        <f t="shared" si="505"/>
        <v/>
      </c>
      <c r="AE2461" s="133" t="str">
        <f t="shared" si="506"/>
        <v/>
      </c>
      <c r="AF2461" s="133" t="str">
        <f>VLOOKUP(Table1[[#This Row],[Track]],$F$2672:$H$2715,2,FALSE)</f>
        <v>Vic</v>
      </c>
      <c r="AG2461" s="133" t="str">
        <f>VLOOKUP(Table1[[#This Row],[Track]],$F$2672:$H$2715,3,FALSE)</f>
        <v>-</v>
      </c>
      <c r="AH2461" s="133" t="str">
        <f>IF(Table1[[#This Row],[Date]]&lt;$AH$2,"",IF(Table1[[#This Row],[Date]]&lt;$AH$3,"Edge","Elite Combo"))</f>
        <v/>
      </c>
      <c r="AI2461" s="218">
        <f>Table1[[#This Row],[Time]]</f>
        <v>0.55555555555555558</v>
      </c>
      <c r="AJ2461" s="219" t="str">
        <f>Table1[[#This Row],[Track]]</f>
        <v>Flemington</v>
      </c>
      <c r="AK2461" s="216">
        <f>Table1[[#This Row],[Race ]]</f>
        <v>3</v>
      </c>
      <c r="AL2461" s="219">
        <f>Table1[[#This Row],[TAB]]</f>
        <v>2</v>
      </c>
      <c r="AM2461" s="219" t="str">
        <f>Table1[[#This Row],[Selection]]</f>
        <v>Midwest</v>
      </c>
      <c r="AN2461" s="220" t="str">
        <f>Table1[[#This Row],[Sources]]</f>
        <v/>
      </c>
      <c r="AO2461" s="219" t="str">
        <f>Table1[[#This Row],[Scale Bet]]</f>
        <v/>
      </c>
    </row>
    <row r="2462" spans="5:41" ht="16.5" customHeight="1" x14ac:dyDescent="0.25">
      <c r="E2462" s="185">
        <v>45717</v>
      </c>
      <c r="F2462" s="35">
        <v>0.56944444444444442</v>
      </c>
      <c r="G2462" s="36" t="s">
        <v>22</v>
      </c>
      <c r="H2462" s="36">
        <v>3</v>
      </c>
      <c r="I2462" s="36">
        <v>6</v>
      </c>
      <c r="J2462" s="36" t="s">
        <v>171</v>
      </c>
      <c r="K2462" s="36" t="s">
        <v>1</v>
      </c>
      <c r="L2462" s="165">
        <v>11.000000000000002</v>
      </c>
      <c r="M2462" s="134">
        <f t="shared" si="494"/>
        <v>41</v>
      </c>
      <c r="N2462" s="36">
        <f t="shared" si="495"/>
        <v>3</v>
      </c>
      <c r="O2462" s="135" t="str">
        <f t="shared" si="496"/>
        <v>E4-11/Edge-15/Nat-15</v>
      </c>
      <c r="P2462" s="186" t="str">
        <f t="shared" si="497"/>
        <v>OK</v>
      </c>
      <c r="Q2462" s="187">
        <f t="shared" si="498"/>
        <v>164</v>
      </c>
      <c r="R2462" s="150">
        <v>2.6</v>
      </c>
      <c r="S2462" s="187">
        <f t="shared" si="499"/>
        <v>426.40000000000003</v>
      </c>
      <c r="T2462" s="136" t="str">
        <f t="shared" si="500"/>
        <v>Spring Lee</v>
      </c>
      <c r="U2462" s="137">
        <f>IF(P2462="","",IF(N2462=1,"",IF(Q2462="","",IF(Q2462&lt;=100,100,IF(Table1[[#This Row],[Day]]="Wed",100,200)))))</f>
        <v>200</v>
      </c>
      <c r="V2462" s="137">
        <f t="shared" si="501"/>
        <v>520</v>
      </c>
      <c r="W2462" s="137">
        <f t="shared" si="502"/>
        <v>320</v>
      </c>
      <c r="X2462" s="133">
        <f>100</f>
        <v>100</v>
      </c>
      <c r="Y2462" s="133">
        <f t="shared" si="503"/>
        <v>260</v>
      </c>
      <c r="Z2462" s="133">
        <f t="shared" si="504"/>
        <v>160</v>
      </c>
      <c r="AA2462" s="134" t="str">
        <f>TEXT(Table1[[#This Row],[Date]],"DDD")</f>
        <v>Sat</v>
      </c>
      <c r="AB2462" s="133" t="str">
        <f>IF(OR(G2462="Doomben",G2462="Eagle Farm"),"Q",IF(AND(Q2462&gt;1,Q2462&lt;55,Table1[[#This Row],[Source]]="Nat"),"Nat OK",IF(AND(Table1[[#This Row],[Source]]&lt;&gt;"Nat",Q2462&lt;55),"Poor &lt;55",IF(OR(G2462="Randwick",G2462="Flemington",G2462="Caulfield",G2462="Sandown Lake",G2462="Sandown Hill"),"Best","ave"))))</f>
        <v>Best</v>
      </c>
      <c r="AC2462" s="133">
        <f>IF(Q2462="","",IF(AB2462="Poor &lt;55",$AC$2*0.2%,IF(AND(AB2462="Q",AA2462&lt;&gt;"Wed"),$AC$2*0.4%,IF(AND(AB2462="Q",AA2462="Wed"),$AC$2*0.5%,IF(AND(AB2462="Ave",U2462=100),$AC$2*0.5%,IF(AND(AB2462="ave",U2462="",N2462=1,AG2462="Bush"),$AC$2*1%,IF(AND(AB2462="ave",U2462="",Q2462&gt;100),$AC$2*1.3%,IF(AND(AB2462="ave",U2462=""),$AC$2*1.2%,IF(AND(AB2462="Ave",U2462=200),$AC$2*1%,IF(AND(AB2462="Best",U2462=200),$AC$2*1.5%,IF(AND(AB2462="Best",U2462="",K2462&lt;&gt;"Pro Syd"),$AC$2*0.5%,IF(AND(AB2462="Best",U2462=""),$AC$2*1%,IF(AND(AB2462="Best",U2462=100,Table1[[#This Row],[State]]="NSW"),$AC$2*0.4%,IF(AND(AB2462="Best",U2462=100),$AC$2*1%,IF(Table1[[#This Row],[Adj]]="Nat OK",$AC$2*0.5%,"xxx")))))))))))))))</f>
        <v>150</v>
      </c>
      <c r="AD2462" s="133">
        <f t="shared" si="505"/>
        <v>390</v>
      </c>
      <c r="AE2462" s="133">
        <f t="shared" si="506"/>
        <v>240</v>
      </c>
      <c r="AF2462" s="133" t="str">
        <f>VLOOKUP(Table1[[#This Row],[Track]],$F$2672:$H$2715,2,FALSE)</f>
        <v>NSW</v>
      </c>
      <c r="AG2462" s="133" t="str">
        <f>VLOOKUP(Table1[[#This Row],[Track]],$F$2672:$H$2715,3,FALSE)</f>
        <v>-</v>
      </c>
      <c r="AH2462" s="133" t="str">
        <f>IF(Table1[[#This Row],[Date]]&lt;$AH$2,"",IF(Table1[[#This Row],[Date]]&lt;$AH$3,"Edge","Elite Combo"))</f>
        <v/>
      </c>
      <c r="AI2462" s="218">
        <f>Table1[[#This Row],[Time]]</f>
        <v>0.56944444444444442</v>
      </c>
      <c r="AJ2462" s="219" t="str">
        <f>Table1[[#This Row],[Track]]</f>
        <v>Randwick</v>
      </c>
      <c r="AK2462" s="216">
        <f>Table1[[#This Row],[Race ]]</f>
        <v>3</v>
      </c>
      <c r="AL2462" s="219">
        <f>Table1[[#This Row],[TAB]]</f>
        <v>6</v>
      </c>
      <c r="AM2462" s="219" t="str">
        <f>Table1[[#This Row],[Selection]]</f>
        <v>Spring Lee</v>
      </c>
      <c r="AN2462" s="220" t="str">
        <f>Table1[[#This Row],[Sources]]</f>
        <v>E4-11/Edge-15/Nat-15</v>
      </c>
      <c r="AO2462" s="219">
        <f>Table1[[#This Row],[Scale Bet]]</f>
        <v>150</v>
      </c>
    </row>
    <row r="2463" spans="5:41" ht="16.5" customHeight="1" x14ac:dyDescent="0.25">
      <c r="E2463" s="185">
        <v>45717</v>
      </c>
      <c r="F2463" s="35">
        <v>0.56944444444444442</v>
      </c>
      <c r="G2463" s="36" t="s">
        <v>22</v>
      </c>
      <c r="H2463" s="36">
        <v>3</v>
      </c>
      <c r="I2463" s="36">
        <v>6</v>
      </c>
      <c r="J2463" s="36" t="s">
        <v>171</v>
      </c>
      <c r="K2463" s="36" t="s">
        <v>40</v>
      </c>
      <c r="L2463" s="165">
        <v>15</v>
      </c>
      <c r="M2463" s="134" t="str">
        <f t="shared" si="494"/>
        <v/>
      </c>
      <c r="N2463" s="36" t="str">
        <f t="shared" si="495"/>
        <v/>
      </c>
      <c r="O2463" s="135" t="str">
        <f t="shared" si="496"/>
        <v/>
      </c>
      <c r="P2463" s="186" t="str">
        <f t="shared" si="497"/>
        <v>OK</v>
      </c>
      <c r="Q2463" s="187" t="str">
        <f t="shared" si="498"/>
        <v/>
      </c>
      <c r="R2463" s="150">
        <v>2.6</v>
      </c>
      <c r="S2463" s="187" t="str">
        <f t="shared" si="499"/>
        <v/>
      </c>
      <c r="T2463" s="136" t="str">
        <f t="shared" si="500"/>
        <v>Spring Lee</v>
      </c>
      <c r="U2463" s="137" t="str">
        <f>IF(P2463="","",IF(N2463=1,"",IF(Q2463="","",IF(Q2463&lt;=100,100,IF(Table1[[#This Row],[Day]]="Wed",100,200)))))</f>
        <v/>
      </c>
      <c r="V2463" s="137" t="str">
        <f t="shared" si="501"/>
        <v/>
      </c>
      <c r="W2463" s="137" t="str">
        <f t="shared" si="502"/>
        <v/>
      </c>
      <c r="X2463" s="133">
        <f>100</f>
        <v>100</v>
      </c>
      <c r="Y2463" s="133">
        <f t="shared" si="503"/>
        <v>260</v>
      </c>
      <c r="Z2463" s="133">
        <f t="shared" si="504"/>
        <v>160</v>
      </c>
      <c r="AA2463" s="134" t="str">
        <f>TEXT(Table1[[#This Row],[Date]],"DDD")</f>
        <v>Sat</v>
      </c>
      <c r="AB2463" s="133" t="str">
        <f>IF(OR(G2463="Doomben",G2463="Eagle Farm"),"Q",IF(AND(Q2463&gt;1,Q2463&lt;55,Table1[[#This Row],[Source]]="Nat"),"Nat OK",IF(AND(Table1[[#This Row],[Source]]&lt;&gt;"Nat",Q2463&lt;55),"Poor &lt;55",IF(OR(G2463="Randwick",G2463="Flemington",G2463="Caulfield",G2463="Sandown Lake",G2463="Sandown Hill"),"Best","ave"))))</f>
        <v>Best</v>
      </c>
      <c r="AC2463" s="133" t="str">
        <f>IF(Q2463="","",IF(AB2463="Poor &lt;55",$AC$2*0.2%,IF(AND(AB2463="Q",AA2463&lt;&gt;"Wed"),$AC$2*0.4%,IF(AND(AB2463="Q",AA2463="Wed"),$AC$2*0.5%,IF(AND(AB2463="Ave",U2463=100),$AC$2*0.5%,IF(AND(AB2463="ave",U2463="",N2463=1,AG2463="Bush"),$AC$2*1%,IF(AND(AB2463="ave",U2463="",Q2463&gt;100),$AC$2*1.3%,IF(AND(AB2463="ave",U2463=""),$AC$2*1.2%,IF(AND(AB2463="Ave",U2463=200),$AC$2*1%,IF(AND(AB2463="Best",U2463=200),$AC$2*1.5%,IF(AND(AB2463="Best",U2463="",K2463&lt;&gt;"Pro Syd"),$AC$2*0.5%,IF(AND(AB2463="Best",U2463=""),$AC$2*1%,IF(AND(AB2463="Best",U2463=100,Table1[[#This Row],[State]]="NSW"),$AC$2*0.4%,IF(AND(AB2463="Best",U2463=100),$AC$2*1%,IF(Table1[[#This Row],[Adj]]="Nat OK",$AC$2*0.5%,"xxx")))))))))))))))</f>
        <v/>
      </c>
      <c r="AD2463" s="133" t="str">
        <f t="shared" si="505"/>
        <v/>
      </c>
      <c r="AE2463" s="133" t="str">
        <f t="shared" si="506"/>
        <v/>
      </c>
      <c r="AF2463" s="133" t="str">
        <f>VLOOKUP(Table1[[#This Row],[Track]],$F$2672:$H$2715,2,FALSE)</f>
        <v>NSW</v>
      </c>
      <c r="AG2463" s="133" t="str">
        <f>VLOOKUP(Table1[[#This Row],[Track]],$F$2672:$H$2715,3,FALSE)</f>
        <v>-</v>
      </c>
      <c r="AH2463" s="133" t="str">
        <f>IF(Table1[[#This Row],[Date]]&lt;$AH$2,"",IF(Table1[[#This Row],[Date]]&lt;$AH$3,"Edge","Elite Combo"))</f>
        <v/>
      </c>
      <c r="AI2463" s="218">
        <f>Table1[[#This Row],[Time]]</f>
        <v>0.56944444444444442</v>
      </c>
      <c r="AJ2463" s="219" t="str">
        <f>Table1[[#This Row],[Track]]</f>
        <v>Randwick</v>
      </c>
      <c r="AK2463" s="216">
        <f>Table1[[#This Row],[Race ]]</f>
        <v>3</v>
      </c>
      <c r="AL2463" s="219">
        <f>Table1[[#This Row],[TAB]]</f>
        <v>6</v>
      </c>
      <c r="AM2463" s="219" t="str">
        <f>Table1[[#This Row],[Selection]]</f>
        <v>Spring Lee</v>
      </c>
      <c r="AN2463" s="220" t="str">
        <f>Table1[[#This Row],[Sources]]</f>
        <v/>
      </c>
      <c r="AO2463" s="219" t="str">
        <f>Table1[[#This Row],[Scale Bet]]</f>
        <v/>
      </c>
    </row>
    <row r="2464" spans="5:41" ht="16.5" customHeight="1" x14ac:dyDescent="0.25">
      <c r="E2464" s="185">
        <v>45717</v>
      </c>
      <c r="F2464" s="35">
        <v>0.56944444444444442</v>
      </c>
      <c r="G2464" s="36" t="s">
        <v>22</v>
      </c>
      <c r="H2464" s="36">
        <v>3</v>
      </c>
      <c r="I2464" s="36">
        <v>6</v>
      </c>
      <c r="J2464" s="36" t="s">
        <v>171</v>
      </c>
      <c r="K2464" s="36" t="s">
        <v>13</v>
      </c>
      <c r="L2464" s="165">
        <v>15</v>
      </c>
      <c r="M2464" s="134" t="str">
        <f t="shared" si="494"/>
        <v/>
      </c>
      <c r="N2464" s="36" t="str">
        <f t="shared" si="495"/>
        <v/>
      </c>
      <c r="O2464" s="135" t="str">
        <f t="shared" si="496"/>
        <v/>
      </c>
      <c r="P2464" s="186" t="str">
        <f t="shared" si="497"/>
        <v>OK</v>
      </c>
      <c r="Q2464" s="187" t="str">
        <f t="shared" si="498"/>
        <v/>
      </c>
      <c r="R2464" s="150">
        <v>2.6</v>
      </c>
      <c r="S2464" s="187" t="str">
        <f t="shared" si="499"/>
        <v/>
      </c>
      <c r="T2464" s="136" t="str">
        <f t="shared" si="500"/>
        <v>Spring Lee</v>
      </c>
      <c r="U2464" s="137" t="str">
        <f>IF(P2464="","",IF(N2464=1,"",IF(Q2464="","",IF(Q2464&lt;=100,100,IF(Table1[[#This Row],[Day]]="Wed",100,200)))))</f>
        <v/>
      </c>
      <c r="V2464" s="137" t="str">
        <f t="shared" si="501"/>
        <v/>
      </c>
      <c r="W2464" s="137" t="str">
        <f t="shared" si="502"/>
        <v/>
      </c>
      <c r="X2464" s="133">
        <f>100</f>
        <v>100</v>
      </c>
      <c r="Y2464" s="133">
        <f t="shared" si="503"/>
        <v>260</v>
      </c>
      <c r="Z2464" s="133">
        <f t="shared" si="504"/>
        <v>160</v>
      </c>
      <c r="AA2464" s="134" t="str">
        <f>TEXT(Table1[[#This Row],[Date]],"DDD")</f>
        <v>Sat</v>
      </c>
      <c r="AB2464" s="133" t="str">
        <f>IF(OR(G2464="Doomben",G2464="Eagle Farm"),"Q",IF(AND(Q2464&gt;1,Q2464&lt;55,Table1[[#This Row],[Source]]="Nat"),"Nat OK",IF(AND(Table1[[#This Row],[Source]]&lt;&gt;"Nat",Q2464&lt;55),"Poor &lt;55",IF(OR(G2464="Randwick",G2464="Flemington",G2464="Caulfield",G2464="Sandown Lake",G2464="Sandown Hill"),"Best","ave"))))</f>
        <v>Best</v>
      </c>
      <c r="AC2464" s="133" t="str">
        <f>IF(Q2464="","",IF(AB2464="Poor &lt;55",$AC$2*0.2%,IF(AND(AB2464="Q",AA2464&lt;&gt;"Wed"),$AC$2*0.4%,IF(AND(AB2464="Q",AA2464="Wed"),$AC$2*0.5%,IF(AND(AB2464="Ave",U2464=100),$AC$2*0.5%,IF(AND(AB2464="ave",U2464="",N2464=1,AG2464="Bush"),$AC$2*1%,IF(AND(AB2464="ave",U2464="",Q2464&gt;100),$AC$2*1.3%,IF(AND(AB2464="ave",U2464=""),$AC$2*1.2%,IF(AND(AB2464="Ave",U2464=200),$AC$2*1%,IF(AND(AB2464="Best",U2464=200),$AC$2*1.5%,IF(AND(AB2464="Best",U2464="",K2464&lt;&gt;"Pro Syd"),$AC$2*0.5%,IF(AND(AB2464="Best",U2464=""),$AC$2*1%,IF(AND(AB2464="Best",U2464=100,Table1[[#This Row],[State]]="NSW"),$AC$2*0.4%,IF(AND(AB2464="Best",U2464=100),$AC$2*1%,IF(Table1[[#This Row],[Adj]]="Nat OK",$AC$2*0.5%,"xxx")))))))))))))))</f>
        <v/>
      </c>
      <c r="AD2464" s="133" t="str">
        <f t="shared" si="505"/>
        <v/>
      </c>
      <c r="AE2464" s="133" t="str">
        <f t="shared" si="506"/>
        <v/>
      </c>
      <c r="AF2464" s="133" t="str">
        <f>VLOOKUP(Table1[[#This Row],[Track]],$F$2672:$H$2715,2,FALSE)</f>
        <v>NSW</v>
      </c>
      <c r="AG2464" s="133" t="str">
        <f>VLOOKUP(Table1[[#This Row],[Track]],$F$2672:$H$2715,3,FALSE)</f>
        <v>-</v>
      </c>
      <c r="AH2464" s="133" t="str">
        <f>IF(Table1[[#This Row],[Date]]&lt;$AH$2,"",IF(Table1[[#This Row],[Date]]&lt;$AH$3,"Edge","Elite Combo"))</f>
        <v/>
      </c>
      <c r="AI2464" s="218">
        <f>Table1[[#This Row],[Time]]</f>
        <v>0.56944444444444442</v>
      </c>
      <c r="AJ2464" s="219" t="str">
        <f>Table1[[#This Row],[Track]]</f>
        <v>Randwick</v>
      </c>
      <c r="AK2464" s="216">
        <f>Table1[[#This Row],[Race ]]</f>
        <v>3</v>
      </c>
      <c r="AL2464" s="219">
        <f>Table1[[#This Row],[TAB]]</f>
        <v>6</v>
      </c>
      <c r="AM2464" s="219" t="str">
        <f>Table1[[#This Row],[Selection]]</f>
        <v>Spring Lee</v>
      </c>
      <c r="AN2464" s="220" t="str">
        <f>Table1[[#This Row],[Sources]]</f>
        <v/>
      </c>
      <c r="AO2464" s="219" t="str">
        <f>Table1[[#This Row],[Scale Bet]]</f>
        <v/>
      </c>
    </row>
    <row r="2465" spans="5:41" ht="16.5" customHeight="1" x14ac:dyDescent="0.25">
      <c r="E2465" s="185">
        <v>45717</v>
      </c>
      <c r="F2465" s="35">
        <v>0.60416666666666663</v>
      </c>
      <c r="G2465" s="36" t="s">
        <v>157</v>
      </c>
      <c r="H2465" s="36">
        <v>5</v>
      </c>
      <c r="I2465" s="36">
        <v>7</v>
      </c>
      <c r="J2465" s="36" t="s">
        <v>228</v>
      </c>
      <c r="K2465" s="36" t="s">
        <v>1</v>
      </c>
      <c r="L2465" s="165">
        <v>10</v>
      </c>
      <c r="M2465" s="134">
        <f t="shared" si="494"/>
        <v>23</v>
      </c>
      <c r="N2465" s="36">
        <f t="shared" si="495"/>
        <v>2</v>
      </c>
      <c r="O2465" s="135" t="str">
        <f t="shared" si="496"/>
        <v>E4-10/Nat-13</v>
      </c>
      <c r="P2465" s="186" t="str">
        <f t="shared" si="497"/>
        <v>OK</v>
      </c>
      <c r="Q2465" s="187">
        <f t="shared" si="498"/>
        <v>92</v>
      </c>
      <c r="R2465" s="150">
        <v>3.6</v>
      </c>
      <c r="S2465" s="187">
        <f t="shared" si="499"/>
        <v>331.2</v>
      </c>
      <c r="T2465" s="136" t="str">
        <f t="shared" si="500"/>
        <v>Scillato</v>
      </c>
      <c r="U2465" s="137">
        <f>IF(P2465="","",IF(N2465=1,"",IF(Q2465="","",IF(Q2465&lt;=100,100,IF(Table1[[#This Row],[Day]]="Wed",100,200)))))</f>
        <v>100</v>
      </c>
      <c r="V2465" s="137">
        <f t="shared" si="501"/>
        <v>360</v>
      </c>
      <c r="W2465" s="137">
        <f t="shared" si="502"/>
        <v>260</v>
      </c>
      <c r="X2465" s="133">
        <f>100</f>
        <v>100</v>
      </c>
      <c r="Y2465" s="133">
        <f t="shared" si="503"/>
        <v>360</v>
      </c>
      <c r="Z2465" s="133">
        <f t="shared" si="504"/>
        <v>260</v>
      </c>
      <c r="AA2465" s="134" t="str">
        <f>TEXT(Table1[[#This Row],[Date]],"DDD")</f>
        <v>Sat</v>
      </c>
      <c r="AB2465" s="133" t="str">
        <f>IF(OR(G2465="Doomben",G2465="Eagle Farm"),"Q",IF(AND(Q2465&gt;1,Q2465&lt;55,Table1[[#This Row],[Source]]="Nat"),"Nat OK",IF(AND(Table1[[#This Row],[Source]]&lt;&gt;"Nat",Q2465&lt;55),"Poor &lt;55",IF(OR(G2465="Randwick",G2465="Flemington",G2465="Caulfield",G2465="Sandown Lake",G2465="Sandown Hill"),"Best","ave"))))</f>
        <v>Best</v>
      </c>
      <c r="AC2465" s="133">
        <f>IF(Q2465="","",IF(AB2465="Poor &lt;55",$AC$2*0.2%,IF(AND(AB2465="Q",AA2465&lt;&gt;"Wed"),$AC$2*0.4%,IF(AND(AB2465="Q",AA2465="Wed"),$AC$2*0.5%,IF(AND(AB2465="Ave",U2465=100),$AC$2*0.5%,IF(AND(AB2465="ave",U2465="",N2465=1,AG2465="Bush"),$AC$2*1%,IF(AND(AB2465="ave",U2465="",Q2465&gt;100),$AC$2*1.3%,IF(AND(AB2465="ave",U2465=""),$AC$2*1.2%,IF(AND(AB2465="Ave",U2465=200),$AC$2*1%,IF(AND(AB2465="Best",U2465=200),$AC$2*1.5%,IF(AND(AB2465="Best",U2465="",K2465&lt;&gt;"Pro Syd"),$AC$2*0.5%,IF(AND(AB2465="Best",U2465=""),$AC$2*1%,IF(AND(AB2465="Best",U2465=100,Table1[[#This Row],[State]]="NSW"),$AC$2*0.4%,IF(AND(AB2465="Best",U2465=100),$AC$2*1%,IF(Table1[[#This Row],[Adj]]="Nat OK",$AC$2*0.5%,"xxx")))))))))))))))</f>
        <v>100</v>
      </c>
      <c r="AD2465" s="133">
        <f t="shared" si="505"/>
        <v>360</v>
      </c>
      <c r="AE2465" s="133">
        <f t="shared" si="506"/>
        <v>260</v>
      </c>
      <c r="AF2465" s="133" t="str">
        <f>VLOOKUP(Table1[[#This Row],[Track]],$F$2672:$H$2715,2,FALSE)</f>
        <v>Vic</v>
      </c>
      <c r="AG2465" s="133" t="str">
        <f>VLOOKUP(Table1[[#This Row],[Track]],$F$2672:$H$2715,3,FALSE)</f>
        <v>-</v>
      </c>
      <c r="AH2465" s="133" t="str">
        <f>IF(Table1[[#This Row],[Date]]&lt;$AH$2,"",IF(Table1[[#This Row],[Date]]&lt;$AH$3,"Edge","Elite Combo"))</f>
        <v/>
      </c>
      <c r="AI2465" s="218">
        <f>Table1[[#This Row],[Time]]</f>
        <v>0.60416666666666663</v>
      </c>
      <c r="AJ2465" s="219" t="str">
        <f>Table1[[#This Row],[Track]]</f>
        <v>Flemington</v>
      </c>
      <c r="AK2465" s="216">
        <f>Table1[[#This Row],[Race ]]</f>
        <v>5</v>
      </c>
      <c r="AL2465" s="219">
        <f>Table1[[#This Row],[TAB]]</f>
        <v>7</v>
      </c>
      <c r="AM2465" s="219" t="str">
        <f>Table1[[#This Row],[Selection]]</f>
        <v>Scillato</v>
      </c>
      <c r="AN2465" s="220" t="str">
        <f>Table1[[#This Row],[Sources]]</f>
        <v>E4-10/Nat-13</v>
      </c>
      <c r="AO2465" s="219">
        <f>Table1[[#This Row],[Scale Bet]]</f>
        <v>100</v>
      </c>
    </row>
    <row r="2466" spans="5:41" ht="16.5" customHeight="1" x14ac:dyDescent="0.25">
      <c r="E2466" s="185">
        <v>45717</v>
      </c>
      <c r="F2466" s="35">
        <v>0.60416666666666663</v>
      </c>
      <c r="G2466" s="36" t="s">
        <v>157</v>
      </c>
      <c r="H2466" s="36">
        <v>5</v>
      </c>
      <c r="I2466" s="36">
        <v>7</v>
      </c>
      <c r="J2466" s="36" t="s">
        <v>228</v>
      </c>
      <c r="K2466" s="36" t="s">
        <v>13</v>
      </c>
      <c r="L2466" s="165">
        <v>13</v>
      </c>
      <c r="M2466" s="134" t="str">
        <f t="shared" si="494"/>
        <v/>
      </c>
      <c r="N2466" s="36" t="str">
        <f t="shared" si="495"/>
        <v/>
      </c>
      <c r="O2466" s="135" t="str">
        <f t="shared" si="496"/>
        <v/>
      </c>
      <c r="P2466" s="186" t="str">
        <f t="shared" si="497"/>
        <v>OK</v>
      </c>
      <c r="Q2466" s="187" t="str">
        <f t="shared" si="498"/>
        <v/>
      </c>
      <c r="R2466" s="150">
        <v>3.6</v>
      </c>
      <c r="S2466" s="187" t="str">
        <f t="shared" si="499"/>
        <v/>
      </c>
      <c r="T2466" s="136" t="str">
        <f t="shared" si="500"/>
        <v>Scillato</v>
      </c>
      <c r="U2466" s="137" t="str">
        <f>IF(P2466="","",IF(N2466=1,"",IF(Q2466="","",IF(Q2466&lt;=100,100,IF(Table1[[#This Row],[Day]]="Wed",100,200)))))</f>
        <v/>
      </c>
      <c r="V2466" s="137" t="str">
        <f t="shared" si="501"/>
        <v/>
      </c>
      <c r="W2466" s="137" t="str">
        <f t="shared" si="502"/>
        <v/>
      </c>
      <c r="X2466" s="133">
        <f>100</f>
        <v>100</v>
      </c>
      <c r="Y2466" s="133">
        <f t="shared" si="503"/>
        <v>360</v>
      </c>
      <c r="Z2466" s="133">
        <f t="shared" si="504"/>
        <v>260</v>
      </c>
      <c r="AA2466" s="134" t="str">
        <f>TEXT(Table1[[#This Row],[Date]],"DDD")</f>
        <v>Sat</v>
      </c>
      <c r="AB2466" s="133" t="str">
        <f>IF(OR(G2466="Doomben",G2466="Eagle Farm"),"Q",IF(AND(Q2466&gt;1,Q2466&lt;55,Table1[[#This Row],[Source]]="Nat"),"Nat OK",IF(AND(Table1[[#This Row],[Source]]&lt;&gt;"Nat",Q2466&lt;55),"Poor &lt;55",IF(OR(G2466="Randwick",G2466="Flemington",G2466="Caulfield",G2466="Sandown Lake",G2466="Sandown Hill"),"Best","ave"))))</f>
        <v>Best</v>
      </c>
      <c r="AC2466" s="133" t="str">
        <f>IF(Q2466="","",IF(AB2466="Poor &lt;55",$AC$2*0.2%,IF(AND(AB2466="Q",AA2466&lt;&gt;"Wed"),$AC$2*0.4%,IF(AND(AB2466="Q",AA2466="Wed"),$AC$2*0.5%,IF(AND(AB2466="Ave",U2466=100),$AC$2*0.5%,IF(AND(AB2466="ave",U2466="",N2466=1,AG2466="Bush"),$AC$2*1%,IF(AND(AB2466="ave",U2466="",Q2466&gt;100),$AC$2*1.3%,IF(AND(AB2466="ave",U2466=""),$AC$2*1.2%,IF(AND(AB2466="Ave",U2466=200),$AC$2*1%,IF(AND(AB2466="Best",U2466=200),$AC$2*1.5%,IF(AND(AB2466="Best",U2466="",K2466&lt;&gt;"Pro Syd"),$AC$2*0.5%,IF(AND(AB2466="Best",U2466=""),$AC$2*1%,IF(AND(AB2466="Best",U2466=100,Table1[[#This Row],[State]]="NSW"),$AC$2*0.4%,IF(AND(AB2466="Best",U2466=100),$AC$2*1%,IF(Table1[[#This Row],[Adj]]="Nat OK",$AC$2*0.5%,"xxx")))))))))))))))</f>
        <v/>
      </c>
      <c r="AD2466" s="133" t="str">
        <f t="shared" si="505"/>
        <v/>
      </c>
      <c r="AE2466" s="133" t="str">
        <f t="shared" si="506"/>
        <v/>
      </c>
      <c r="AF2466" s="133" t="str">
        <f>VLOOKUP(Table1[[#This Row],[Track]],$F$2672:$H$2715,2,FALSE)</f>
        <v>Vic</v>
      </c>
      <c r="AG2466" s="133" t="str">
        <f>VLOOKUP(Table1[[#This Row],[Track]],$F$2672:$H$2715,3,FALSE)</f>
        <v>-</v>
      </c>
      <c r="AH2466" s="133" t="str">
        <f>IF(Table1[[#This Row],[Date]]&lt;$AH$2,"",IF(Table1[[#This Row],[Date]]&lt;$AH$3,"Edge","Elite Combo"))</f>
        <v/>
      </c>
      <c r="AI2466" s="218">
        <f>Table1[[#This Row],[Time]]</f>
        <v>0.60416666666666663</v>
      </c>
      <c r="AJ2466" s="219" t="str">
        <f>Table1[[#This Row],[Track]]</f>
        <v>Flemington</v>
      </c>
      <c r="AK2466" s="216">
        <f>Table1[[#This Row],[Race ]]</f>
        <v>5</v>
      </c>
      <c r="AL2466" s="219">
        <f>Table1[[#This Row],[TAB]]</f>
        <v>7</v>
      </c>
      <c r="AM2466" s="219" t="str">
        <f>Table1[[#This Row],[Selection]]</f>
        <v>Scillato</v>
      </c>
      <c r="AN2466" s="220" t="str">
        <f>Table1[[#This Row],[Sources]]</f>
        <v/>
      </c>
      <c r="AO2466" s="219" t="str">
        <f>Table1[[#This Row],[Scale Bet]]</f>
        <v/>
      </c>
    </row>
    <row r="2467" spans="5:41" ht="16.5" customHeight="1" x14ac:dyDescent="0.25">
      <c r="E2467" s="185">
        <v>45717</v>
      </c>
      <c r="F2467" s="35">
        <v>0.64236111111111116</v>
      </c>
      <c r="G2467" s="36" t="s">
        <v>22</v>
      </c>
      <c r="H2467" s="36">
        <v>6</v>
      </c>
      <c r="I2467" s="36">
        <v>1</v>
      </c>
      <c r="J2467" s="36" t="s">
        <v>229</v>
      </c>
      <c r="K2467" s="36" t="s">
        <v>1</v>
      </c>
      <c r="L2467" s="165">
        <v>11.000000000000002</v>
      </c>
      <c r="M2467" s="134">
        <f t="shared" si="494"/>
        <v>41</v>
      </c>
      <c r="N2467" s="36">
        <f t="shared" si="495"/>
        <v>3</v>
      </c>
      <c r="O2467" s="135" t="str">
        <f t="shared" si="496"/>
        <v>E4-11/Edge-15/Nat-15</v>
      </c>
      <c r="P2467" s="186" t="str">
        <f t="shared" si="497"/>
        <v>OK</v>
      </c>
      <c r="Q2467" s="187">
        <f t="shared" si="498"/>
        <v>164</v>
      </c>
      <c r="R2467" s="150">
        <v>2.0499999999999998</v>
      </c>
      <c r="S2467" s="187">
        <f t="shared" si="499"/>
        <v>336.2</v>
      </c>
      <c r="T2467" s="136" t="str">
        <f t="shared" si="500"/>
        <v>Amelias Jewel</v>
      </c>
      <c r="U2467" s="137">
        <f>IF(P2467="","",IF(N2467=1,"",IF(Q2467="","",IF(Q2467&lt;=100,100,IF(Table1[[#This Row],[Day]]="Wed",100,200)))))</f>
        <v>200</v>
      </c>
      <c r="V2467" s="137">
        <f t="shared" si="501"/>
        <v>409.99999999999994</v>
      </c>
      <c r="W2467" s="137">
        <f t="shared" si="502"/>
        <v>209.99999999999994</v>
      </c>
      <c r="X2467" s="133">
        <f>100</f>
        <v>100</v>
      </c>
      <c r="Y2467" s="133">
        <f t="shared" si="503"/>
        <v>204.99999999999997</v>
      </c>
      <c r="Z2467" s="133">
        <f t="shared" si="504"/>
        <v>104.99999999999997</v>
      </c>
      <c r="AA2467" s="134" t="str">
        <f>TEXT(Table1[[#This Row],[Date]],"DDD")</f>
        <v>Sat</v>
      </c>
      <c r="AB2467" s="133" t="str">
        <f>IF(OR(G2467="Doomben",G2467="Eagle Farm"),"Q",IF(AND(Q2467&gt;1,Q2467&lt;55,Table1[[#This Row],[Source]]="Nat"),"Nat OK",IF(AND(Table1[[#This Row],[Source]]&lt;&gt;"Nat",Q2467&lt;55),"Poor &lt;55",IF(OR(G2467="Randwick",G2467="Flemington",G2467="Caulfield",G2467="Sandown Lake",G2467="Sandown Hill"),"Best","ave"))))</f>
        <v>Best</v>
      </c>
      <c r="AC2467" s="133">
        <f>IF(Q2467="","",IF(AB2467="Poor &lt;55",$AC$2*0.2%,IF(AND(AB2467="Q",AA2467&lt;&gt;"Wed"),$AC$2*0.4%,IF(AND(AB2467="Q",AA2467="Wed"),$AC$2*0.5%,IF(AND(AB2467="Ave",U2467=100),$AC$2*0.5%,IF(AND(AB2467="ave",U2467="",N2467=1,AG2467="Bush"),$AC$2*1%,IF(AND(AB2467="ave",U2467="",Q2467&gt;100),$AC$2*1.3%,IF(AND(AB2467="ave",U2467=""),$AC$2*1.2%,IF(AND(AB2467="Ave",U2467=200),$AC$2*1%,IF(AND(AB2467="Best",U2467=200),$AC$2*1.5%,IF(AND(AB2467="Best",U2467="",K2467&lt;&gt;"Pro Syd"),$AC$2*0.5%,IF(AND(AB2467="Best",U2467=""),$AC$2*1%,IF(AND(AB2467="Best",U2467=100,Table1[[#This Row],[State]]="NSW"),$AC$2*0.4%,IF(AND(AB2467="Best",U2467=100),$AC$2*1%,IF(Table1[[#This Row],[Adj]]="Nat OK",$AC$2*0.5%,"xxx")))))))))))))))</f>
        <v>150</v>
      </c>
      <c r="AD2467" s="133">
        <f t="shared" si="505"/>
        <v>307.5</v>
      </c>
      <c r="AE2467" s="133">
        <f t="shared" si="506"/>
        <v>157.5</v>
      </c>
      <c r="AF2467" s="133" t="str">
        <f>VLOOKUP(Table1[[#This Row],[Track]],$F$2672:$H$2715,2,FALSE)</f>
        <v>NSW</v>
      </c>
      <c r="AG2467" s="133" t="str">
        <f>VLOOKUP(Table1[[#This Row],[Track]],$F$2672:$H$2715,3,FALSE)</f>
        <v>-</v>
      </c>
      <c r="AH2467" s="133" t="str">
        <f>IF(Table1[[#This Row],[Date]]&lt;$AH$2,"",IF(Table1[[#This Row],[Date]]&lt;$AH$3,"Edge","Elite Combo"))</f>
        <v/>
      </c>
      <c r="AI2467" s="218">
        <f>Table1[[#This Row],[Time]]</f>
        <v>0.64236111111111116</v>
      </c>
      <c r="AJ2467" s="219" t="str">
        <f>Table1[[#This Row],[Track]]</f>
        <v>Randwick</v>
      </c>
      <c r="AK2467" s="216">
        <f>Table1[[#This Row],[Race ]]</f>
        <v>6</v>
      </c>
      <c r="AL2467" s="219">
        <f>Table1[[#This Row],[TAB]]</f>
        <v>1</v>
      </c>
      <c r="AM2467" s="219" t="str">
        <f>Table1[[#This Row],[Selection]]</f>
        <v>Amelias Jewel</v>
      </c>
      <c r="AN2467" s="220" t="str">
        <f>Table1[[#This Row],[Sources]]</f>
        <v>E4-11/Edge-15/Nat-15</v>
      </c>
      <c r="AO2467" s="219">
        <f>Table1[[#This Row],[Scale Bet]]</f>
        <v>150</v>
      </c>
    </row>
    <row r="2468" spans="5:41" ht="16.5" customHeight="1" x14ac:dyDescent="0.25">
      <c r="E2468" s="185">
        <v>45717</v>
      </c>
      <c r="F2468" s="35">
        <v>0.64236111111111116</v>
      </c>
      <c r="G2468" s="36" t="s">
        <v>22</v>
      </c>
      <c r="H2468" s="36">
        <v>6</v>
      </c>
      <c r="I2468" s="36">
        <v>1</v>
      </c>
      <c r="J2468" s="36" t="s">
        <v>229</v>
      </c>
      <c r="K2468" s="36" t="s">
        <v>40</v>
      </c>
      <c r="L2468" s="165">
        <v>15</v>
      </c>
      <c r="M2468" s="134" t="str">
        <f t="shared" si="494"/>
        <v/>
      </c>
      <c r="N2468" s="36" t="str">
        <f t="shared" si="495"/>
        <v/>
      </c>
      <c r="O2468" s="135" t="str">
        <f t="shared" si="496"/>
        <v/>
      </c>
      <c r="P2468" s="186" t="str">
        <f t="shared" si="497"/>
        <v>OK</v>
      </c>
      <c r="Q2468" s="187" t="str">
        <f t="shared" si="498"/>
        <v/>
      </c>
      <c r="R2468" s="150">
        <v>2.0499999999999998</v>
      </c>
      <c r="S2468" s="187" t="str">
        <f t="shared" si="499"/>
        <v/>
      </c>
      <c r="T2468" s="136" t="str">
        <f t="shared" si="500"/>
        <v>Amelias Jewel</v>
      </c>
      <c r="U2468" s="137" t="str">
        <f>IF(P2468="","",IF(N2468=1,"",IF(Q2468="","",IF(Q2468&lt;=100,100,IF(Table1[[#This Row],[Day]]="Wed",100,200)))))</f>
        <v/>
      </c>
      <c r="V2468" s="137" t="str">
        <f t="shared" si="501"/>
        <v/>
      </c>
      <c r="W2468" s="137" t="str">
        <f t="shared" si="502"/>
        <v/>
      </c>
      <c r="X2468" s="133">
        <f>100</f>
        <v>100</v>
      </c>
      <c r="Y2468" s="133">
        <f t="shared" si="503"/>
        <v>204.99999999999997</v>
      </c>
      <c r="Z2468" s="133">
        <f t="shared" si="504"/>
        <v>104.99999999999997</v>
      </c>
      <c r="AA2468" s="134" t="str">
        <f>TEXT(Table1[[#This Row],[Date]],"DDD")</f>
        <v>Sat</v>
      </c>
      <c r="AB2468" s="133" t="str">
        <f>IF(OR(G2468="Doomben",G2468="Eagle Farm"),"Q",IF(AND(Q2468&gt;1,Q2468&lt;55,Table1[[#This Row],[Source]]="Nat"),"Nat OK",IF(AND(Table1[[#This Row],[Source]]&lt;&gt;"Nat",Q2468&lt;55),"Poor &lt;55",IF(OR(G2468="Randwick",G2468="Flemington",G2468="Caulfield",G2468="Sandown Lake",G2468="Sandown Hill"),"Best","ave"))))</f>
        <v>Best</v>
      </c>
      <c r="AC2468" s="133" t="str">
        <f>IF(Q2468="","",IF(AB2468="Poor &lt;55",$AC$2*0.2%,IF(AND(AB2468="Q",AA2468&lt;&gt;"Wed"),$AC$2*0.4%,IF(AND(AB2468="Q",AA2468="Wed"),$AC$2*0.5%,IF(AND(AB2468="Ave",U2468=100),$AC$2*0.5%,IF(AND(AB2468="ave",U2468="",N2468=1,AG2468="Bush"),$AC$2*1%,IF(AND(AB2468="ave",U2468="",Q2468&gt;100),$AC$2*1.3%,IF(AND(AB2468="ave",U2468=""),$AC$2*1.2%,IF(AND(AB2468="Ave",U2468=200),$AC$2*1%,IF(AND(AB2468="Best",U2468=200),$AC$2*1.5%,IF(AND(AB2468="Best",U2468="",K2468&lt;&gt;"Pro Syd"),$AC$2*0.5%,IF(AND(AB2468="Best",U2468=""),$AC$2*1%,IF(AND(AB2468="Best",U2468=100,Table1[[#This Row],[State]]="NSW"),$AC$2*0.4%,IF(AND(AB2468="Best",U2468=100),$AC$2*1%,IF(Table1[[#This Row],[Adj]]="Nat OK",$AC$2*0.5%,"xxx")))))))))))))))</f>
        <v/>
      </c>
      <c r="AD2468" s="133" t="str">
        <f t="shared" si="505"/>
        <v/>
      </c>
      <c r="AE2468" s="133" t="str">
        <f t="shared" si="506"/>
        <v/>
      </c>
      <c r="AF2468" s="133" t="str">
        <f>VLOOKUP(Table1[[#This Row],[Track]],$F$2672:$H$2715,2,FALSE)</f>
        <v>NSW</v>
      </c>
      <c r="AG2468" s="133" t="str">
        <f>VLOOKUP(Table1[[#This Row],[Track]],$F$2672:$H$2715,3,FALSE)</f>
        <v>-</v>
      </c>
      <c r="AH2468" s="133" t="str">
        <f>IF(Table1[[#This Row],[Date]]&lt;$AH$2,"",IF(Table1[[#This Row],[Date]]&lt;$AH$3,"Edge","Elite Combo"))</f>
        <v/>
      </c>
      <c r="AI2468" s="218">
        <f>Table1[[#This Row],[Time]]</f>
        <v>0.64236111111111116</v>
      </c>
      <c r="AJ2468" s="219" t="str">
        <f>Table1[[#This Row],[Track]]</f>
        <v>Randwick</v>
      </c>
      <c r="AK2468" s="216">
        <f>Table1[[#This Row],[Race ]]</f>
        <v>6</v>
      </c>
      <c r="AL2468" s="219">
        <f>Table1[[#This Row],[TAB]]</f>
        <v>1</v>
      </c>
      <c r="AM2468" s="219" t="str">
        <f>Table1[[#This Row],[Selection]]</f>
        <v>Amelias Jewel</v>
      </c>
      <c r="AN2468" s="220" t="str">
        <f>Table1[[#This Row],[Sources]]</f>
        <v/>
      </c>
      <c r="AO2468" s="219" t="str">
        <f>Table1[[#This Row],[Scale Bet]]</f>
        <v/>
      </c>
    </row>
    <row r="2469" spans="5:41" ht="16.5" customHeight="1" x14ac:dyDescent="0.25">
      <c r="E2469" s="185">
        <v>45717</v>
      </c>
      <c r="F2469" s="35">
        <v>0.64236111111111116</v>
      </c>
      <c r="G2469" s="36" t="s">
        <v>22</v>
      </c>
      <c r="H2469" s="36">
        <v>6</v>
      </c>
      <c r="I2469" s="36">
        <v>1</v>
      </c>
      <c r="J2469" s="36" t="s">
        <v>229</v>
      </c>
      <c r="K2469" s="36" t="s">
        <v>13</v>
      </c>
      <c r="L2469" s="165">
        <v>15</v>
      </c>
      <c r="M2469" s="134" t="str">
        <f t="shared" si="494"/>
        <v/>
      </c>
      <c r="N2469" s="36" t="str">
        <f t="shared" si="495"/>
        <v/>
      </c>
      <c r="O2469" s="135" t="str">
        <f t="shared" si="496"/>
        <v/>
      </c>
      <c r="P2469" s="186" t="str">
        <f t="shared" si="497"/>
        <v>OK</v>
      </c>
      <c r="Q2469" s="187" t="str">
        <f t="shared" si="498"/>
        <v/>
      </c>
      <c r="R2469" s="150">
        <v>2.0499999999999998</v>
      </c>
      <c r="S2469" s="187" t="str">
        <f t="shared" si="499"/>
        <v/>
      </c>
      <c r="T2469" s="136" t="str">
        <f t="shared" si="500"/>
        <v>Amelias Jewel</v>
      </c>
      <c r="U2469" s="137" t="str">
        <f>IF(P2469="","",IF(N2469=1,"",IF(Q2469="","",IF(Q2469&lt;=100,100,IF(Table1[[#This Row],[Day]]="Wed",100,200)))))</f>
        <v/>
      </c>
      <c r="V2469" s="137" t="str">
        <f t="shared" si="501"/>
        <v/>
      </c>
      <c r="W2469" s="137" t="str">
        <f t="shared" si="502"/>
        <v/>
      </c>
      <c r="X2469" s="133">
        <f>100</f>
        <v>100</v>
      </c>
      <c r="Y2469" s="133">
        <f t="shared" si="503"/>
        <v>204.99999999999997</v>
      </c>
      <c r="Z2469" s="133">
        <f t="shared" si="504"/>
        <v>104.99999999999997</v>
      </c>
      <c r="AA2469" s="134" t="str">
        <f>TEXT(Table1[[#This Row],[Date]],"DDD")</f>
        <v>Sat</v>
      </c>
      <c r="AB2469" s="133" t="str">
        <f>IF(OR(G2469="Doomben",G2469="Eagle Farm"),"Q",IF(AND(Q2469&gt;1,Q2469&lt;55,Table1[[#This Row],[Source]]="Nat"),"Nat OK",IF(AND(Table1[[#This Row],[Source]]&lt;&gt;"Nat",Q2469&lt;55),"Poor &lt;55",IF(OR(G2469="Randwick",G2469="Flemington",G2469="Caulfield",G2469="Sandown Lake",G2469="Sandown Hill"),"Best","ave"))))</f>
        <v>Best</v>
      </c>
      <c r="AC2469" s="133" t="str">
        <f>IF(Q2469="","",IF(AB2469="Poor &lt;55",$AC$2*0.2%,IF(AND(AB2469="Q",AA2469&lt;&gt;"Wed"),$AC$2*0.4%,IF(AND(AB2469="Q",AA2469="Wed"),$AC$2*0.5%,IF(AND(AB2469="Ave",U2469=100),$AC$2*0.5%,IF(AND(AB2469="ave",U2469="",N2469=1,AG2469="Bush"),$AC$2*1%,IF(AND(AB2469="ave",U2469="",Q2469&gt;100),$AC$2*1.3%,IF(AND(AB2469="ave",U2469=""),$AC$2*1.2%,IF(AND(AB2469="Ave",U2469=200),$AC$2*1%,IF(AND(AB2469="Best",U2469=200),$AC$2*1.5%,IF(AND(AB2469="Best",U2469="",K2469&lt;&gt;"Pro Syd"),$AC$2*0.5%,IF(AND(AB2469="Best",U2469=""),$AC$2*1%,IF(AND(AB2469="Best",U2469=100,Table1[[#This Row],[State]]="NSW"),$AC$2*0.4%,IF(AND(AB2469="Best",U2469=100),$AC$2*1%,IF(Table1[[#This Row],[Adj]]="Nat OK",$AC$2*0.5%,"xxx")))))))))))))))</f>
        <v/>
      </c>
      <c r="AD2469" s="133" t="str">
        <f t="shared" si="505"/>
        <v/>
      </c>
      <c r="AE2469" s="133" t="str">
        <f t="shared" si="506"/>
        <v/>
      </c>
      <c r="AF2469" s="133" t="str">
        <f>VLOOKUP(Table1[[#This Row],[Track]],$F$2672:$H$2715,2,FALSE)</f>
        <v>NSW</v>
      </c>
      <c r="AG2469" s="133" t="str">
        <f>VLOOKUP(Table1[[#This Row],[Track]],$F$2672:$H$2715,3,FALSE)</f>
        <v>-</v>
      </c>
      <c r="AH2469" s="133" t="str">
        <f>IF(Table1[[#This Row],[Date]]&lt;$AH$2,"",IF(Table1[[#This Row],[Date]]&lt;$AH$3,"Edge","Elite Combo"))</f>
        <v/>
      </c>
      <c r="AI2469" s="218">
        <f>Table1[[#This Row],[Time]]</f>
        <v>0.64236111111111116</v>
      </c>
      <c r="AJ2469" s="219" t="str">
        <f>Table1[[#This Row],[Track]]</f>
        <v>Randwick</v>
      </c>
      <c r="AK2469" s="216">
        <f>Table1[[#This Row],[Race ]]</f>
        <v>6</v>
      </c>
      <c r="AL2469" s="219">
        <f>Table1[[#This Row],[TAB]]</f>
        <v>1</v>
      </c>
      <c r="AM2469" s="219" t="str">
        <f>Table1[[#This Row],[Selection]]</f>
        <v>Amelias Jewel</v>
      </c>
      <c r="AN2469" s="220" t="str">
        <f>Table1[[#This Row],[Sources]]</f>
        <v/>
      </c>
      <c r="AO2469" s="219" t="str">
        <f>Table1[[#This Row],[Scale Bet]]</f>
        <v/>
      </c>
    </row>
    <row r="2470" spans="5:41" ht="16.5" customHeight="1" x14ac:dyDescent="0.25">
      <c r="E2470" s="185">
        <v>45717</v>
      </c>
      <c r="F2470" s="35">
        <v>0.64236111111111116</v>
      </c>
      <c r="G2470" s="36" t="s">
        <v>22</v>
      </c>
      <c r="H2470" s="36">
        <v>6</v>
      </c>
      <c r="I2470" s="36">
        <v>2</v>
      </c>
      <c r="J2470" s="36" t="s">
        <v>225</v>
      </c>
      <c r="K2470" s="36" t="s">
        <v>1</v>
      </c>
      <c r="L2470" s="165">
        <v>10</v>
      </c>
      <c r="M2470" s="134">
        <f t="shared" si="494"/>
        <v>40</v>
      </c>
      <c r="N2470" s="36">
        <f t="shared" si="495"/>
        <v>3</v>
      </c>
      <c r="O2470" s="135" t="str">
        <f t="shared" si="496"/>
        <v>E4-10/Edge-15/Pro Syd-15</v>
      </c>
      <c r="P2470" s="186" t="str">
        <f t="shared" si="497"/>
        <v>OK</v>
      </c>
      <c r="Q2470" s="187">
        <f t="shared" si="498"/>
        <v>160</v>
      </c>
      <c r="R2470" s="150"/>
      <c r="S2470" s="187" t="str">
        <f t="shared" si="499"/>
        <v/>
      </c>
      <c r="T2470" s="136" t="str">
        <f t="shared" si="500"/>
        <v>Olentia</v>
      </c>
      <c r="U2470" s="137">
        <f>IF(P2470="","",IF(N2470=1,"",IF(Q2470="","",IF(Q2470&lt;=100,100,IF(Table1[[#This Row],[Day]]="Wed",100,200)))))</f>
        <v>200</v>
      </c>
      <c r="V2470" s="137" t="str">
        <f t="shared" si="501"/>
        <v/>
      </c>
      <c r="W2470" s="137">
        <f t="shared" si="502"/>
        <v>-200</v>
      </c>
      <c r="X2470" s="133">
        <f>100</f>
        <v>100</v>
      </c>
      <c r="Y2470" s="133" t="str">
        <f t="shared" si="503"/>
        <v/>
      </c>
      <c r="Z2470" s="133">
        <f t="shared" si="504"/>
        <v>-100</v>
      </c>
      <c r="AA2470" s="134" t="str">
        <f>TEXT(Table1[[#This Row],[Date]],"DDD")</f>
        <v>Sat</v>
      </c>
      <c r="AB2470" s="133" t="str">
        <f>IF(OR(G2470="Doomben",G2470="Eagle Farm"),"Q",IF(AND(Q2470&gt;1,Q2470&lt;55,Table1[[#This Row],[Source]]="Nat"),"Nat OK",IF(AND(Table1[[#This Row],[Source]]&lt;&gt;"Nat",Q2470&lt;55),"Poor &lt;55",IF(OR(G2470="Randwick",G2470="Flemington",G2470="Caulfield",G2470="Sandown Lake",G2470="Sandown Hill"),"Best","ave"))))</f>
        <v>Best</v>
      </c>
      <c r="AC2470" s="133">
        <f>IF(Q2470="","",IF(AB2470="Poor &lt;55",$AC$2*0.2%,IF(AND(AB2470="Q",AA2470&lt;&gt;"Wed"),$AC$2*0.4%,IF(AND(AB2470="Q",AA2470="Wed"),$AC$2*0.5%,IF(AND(AB2470="Ave",U2470=100),$AC$2*0.5%,IF(AND(AB2470="ave",U2470="",N2470=1,AG2470="Bush"),$AC$2*1%,IF(AND(AB2470="ave",U2470="",Q2470&gt;100),$AC$2*1.3%,IF(AND(AB2470="ave",U2470=""),$AC$2*1.2%,IF(AND(AB2470="Ave",U2470=200),$AC$2*1%,IF(AND(AB2470="Best",U2470=200),$AC$2*1.5%,IF(AND(AB2470="Best",U2470="",K2470&lt;&gt;"Pro Syd"),$AC$2*0.5%,IF(AND(AB2470="Best",U2470=""),$AC$2*1%,IF(AND(AB2470="Best",U2470=100,Table1[[#This Row],[State]]="NSW"),$AC$2*0.4%,IF(AND(AB2470="Best",U2470=100),$AC$2*1%,IF(Table1[[#This Row],[Adj]]="Nat OK",$AC$2*0.5%,"xxx")))))))))))))))</f>
        <v>150</v>
      </c>
      <c r="AD2470" s="133" t="str">
        <f t="shared" si="505"/>
        <v/>
      </c>
      <c r="AE2470" s="133">
        <f t="shared" si="506"/>
        <v>-150</v>
      </c>
      <c r="AF2470" s="133" t="str">
        <f>VLOOKUP(Table1[[#This Row],[Track]],$F$2672:$H$2715,2,FALSE)</f>
        <v>NSW</v>
      </c>
      <c r="AG2470" s="133" t="str">
        <f>VLOOKUP(Table1[[#This Row],[Track]],$F$2672:$H$2715,3,FALSE)</f>
        <v>-</v>
      </c>
      <c r="AH2470" s="133" t="str">
        <f>IF(Table1[[#This Row],[Date]]&lt;$AH$2,"",IF(Table1[[#This Row],[Date]]&lt;$AH$3,"Edge","Elite Combo"))</f>
        <v/>
      </c>
      <c r="AI2470" s="218">
        <f>Table1[[#This Row],[Time]]</f>
        <v>0.64236111111111116</v>
      </c>
      <c r="AJ2470" s="219" t="str">
        <f>Table1[[#This Row],[Track]]</f>
        <v>Randwick</v>
      </c>
      <c r="AK2470" s="216">
        <f>Table1[[#This Row],[Race ]]</f>
        <v>6</v>
      </c>
      <c r="AL2470" s="219">
        <f>Table1[[#This Row],[TAB]]</f>
        <v>2</v>
      </c>
      <c r="AM2470" s="219" t="str">
        <f>Table1[[#This Row],[Selection]]</f>
        <v>Olentia</v>
      </c>
      <c r="AN2470" s="220" t="str">
        <f>Table1[[#This Row],[Sources]]</f>
        <v>E4-10/Edge-15/Pro Syd-15</v>
      </c>
      <c r="AO2470" s="219">
        <f>Table1[[#This Row],[Scale Bet]]</f>
        <v>150</v>
      </c>
    </row>
    <row r="2471" spans="5:41" ht="16.5" customHeight="1" x14ac:dyDescent="0.25">
      <c r="E2471" s="185">
        <v>45717</v>
      </c>
      <c r="F2471" s="35">
        <v>0.64236111111111116</v>
      </c>
      <c r="G2471" s="36" t="s">
        <v>22</v>
      </c>
      <c r="H2471" s="36">
        <v>6</v>
      </c>
      <c r="I2471" s="36">
        <v>2</v>
      </c>
      <c r="J2471" s="36" t="s">
        <v>225</v>
      </c>
      <c r="K2471" s="36" t="s">
        <v>40</v>
      </c>
      <c r="L2471" s="165">
        <v>15</v>
      </c>
      <c r="M2471" s="134" t="str">
        <f t="shared" si="494"/>
        <v/>
      </c>
      <c r="N2471" s="36" t="str">
        <f t="shared" si="495"/>
        <v/>
      </c>
      <c r="O2471" s="135" t="str">
        <f t="shared" si="496"/>
        <v/>
      </c>
      <c r="P2471" s="186" t="str">
        <f t="shared" si="497"/>
        <v>OK</v>
      </c>
      <c r="Q2471" s="187" t="str">
        <f t="shared" si="498"/>
        <v/>
      </c>
      <c r="R2471" s="150"/>
      <c r="S2471" s="187" t="str">
        <f t="shared" si="499"/>
        <v/>
      </c>
      <c r="T2471" s="136" t="str">
        <f t="shared" si="500"/>
        <v>Olentia</v>
      </c>
      <c r="U2471" s="137" t="str">
        <f>IF(P2471="","",IF(N2471=1,"",IF(Q2471="","",IF(Q2471&lt;=100,100,IF(Table1[[#This Row],[Day]]="Wed",100,200)))))</f>
        <v/>
      </c>
      <c r="V2471" s="137" t="str">
        <f t="shared" si="501"/>
        <v/>
      </c>
      <c r="W2471" s="137" t="str">
        <f t="shared" si="502"/>
        <v/>
      </c>
      <c r="X2471" s="133">
        <f>100</f>
        <v>100</v>
      </c>
      <c r="Y2471" s="133" t="str">
        <f t="shared" si="503"/>
        <v/>
      </c>
      <c r="Z2471" s="133">
        <f t="shared" si="504"/>
        <v>-100</v>
      </c>
      <c r="AA2471" s="134" t="str">
        <f>TEXT(Table1[[#This Row],[Date]],"DDD")</f>
        <v>Sat</v>
      </c>
      <c r="AB2471" s="133" t="str">
        <f>IF(OR(G2471="Doomben",G2471="Eagle Farm"),"Q",IF(AND(Q2471&gt;1,Q2471&lt;55,Table1[[#This Row],[Source]]="Nat"),"Nat OK",IF(AND(Table1[[#This Row],[Source]]&lt;&gt;"Nat",Q2471&lt;55),"Poor &lt;55",IF(OR(G2471="Randwick",G2471="Flemington",G2471="Caulfield",G2471="Sandown Lake",G2471="Sandown Hill"),"Best","ave"))))</f>
        <v>Best</v>
      </c>
      <c r="AC2471" s="133" t="str">
        <f>IF(Q2471="","",IF(AB2471="Poor &lt;55",$AC$2*0.2%,IF(AND(AB2471="Q",AA2471&lt;&gt;"Wed"),$AC$2*0.4%,IF(AND(AB2471="Q",AA2471="Wed"),$AC$2*0.5%,IF(AND(AB2471="Ave",U2471=100),$AC$2*0.5%,IF(AND(AB2471="ave",U2471="",N2471=1,AG2471="Bush"),$AC$2*1%,IF(AND(AB2471="ave",U2471="",Q2471&gt;100),$AC$2*1.3%,IF(AND(AB2471="ave",U2471=""),$AC$2*1.2%,IF(AND(AB2471="Ave",U2471=200),$AC$2*1%,IF(AND(AB2471="Best",U2471=200),$AC$2*1.5%,IF(AND(AB2471="Best",U2471="",K2471&lt;&gt;"Pro Syd"),$AC$2*0.5%,IF(AND(AB2471="Best",U2471=""),$AC$2*1%,IF(AND(AB2471="Best",U2471=100,Table1[[#This Row],[State]]="NSW"),$AC$2*0.4%,IF(AND(AB2471="Best",U2471=100),$AC$2*1%,IF(Table1[[#This Row],[Adj]]="Nat OK",$AC$2*0.5%,"xxx")))))))))))))))</f>
        <v/>
      </c>
      <c r="AD2471" s="133" t="str">
        <f t="shared" si="505"/>
        <v/>
      </c>
      <c r="AE2471" s="133" t="str">
        <f t="shared" si="506"/>
        <v/>
      </c>
      <c r="AF2471" s="133" t="str">
        <f>VLOOKUP(Table1[[#This Row],[Track]],$F$2672:$H$2715,2,FALSE)</f>
        <v>NSW</v>
      </c>
      <c r="AG2471" s="133" t="str">
        <f>VLOOKUP(Table1[[#This Row],[Track]],$F$2672:$H$2715,3,FALSE)</f>
        <v>-</v>
      </c>
      <c r="AH2471" s="133" t="str">
        <f>IF(Table1[[#This Row],[Date]]&lt;$AH$2,"",IF(Table1[[#This Row],[Date]]&lt;$AH$3,"Edge","Elite Combo"))</f>
        <v/>
      </c>
      <c r="AI2471" s="218">
        <f>Table1[[#This Row],[Time]]</f>
        <v>0.64236111111111116</v>
      </c>
      <c r="AJ2471" s="219" t="str">
        <f>Table1[[#This Row],[Track]]</f>
        <v>Randwick</v>
      </c>
      <c r="AK2471" s="216">
        <f>Table1[[#This Row],[Race ]]</f>
        <v>6</v>
      </c>
      <c r="AL2471" s="219">
        <f>Table1[[#This Row],[TAB]]</f>
        <v>2</v>
      </c>
      <c r="AM2471" s="219" t="str">
        <f>Table1[[#This Row],[Selection]]</f>
        <v>Olentia</v>
      </c>
      <c r="AN2471" s="220" t="str">
        <f>Table1[[#This Row],[Sources]]</f>
        <v/>
      </c>
      <c r="AO2471" s="219" t="str">
        <f>Table1[[#This Row],[Scale Bet]]</f>
        <v/>
      </c>
    </row>
    <row r="2472" spans="5:41" ht="16.5" customHeight="1" x14ac:dyDescent="0.25">
      <c r="E2472" s="185">
        <v>45717</v>
      </c>
      <c r="F2472" s="35">
        <v>0.64236111111111116</v>
      </c>
      <c r="G2472" s="36" t="s">
        <v>22</v>
      </c>
      <c r="H2472" s="36">
        <v>6</v>
      </c>
      <c r="I2472" s="36">
        <v>2</v>
      </c>
      <c r="J2472" s="36" t="s">
        <v>225</v>
      </c>
      <c r="K2472" s="36" t="s">
        <v>60</v>
      </c>
      <c r="L2472" s="165">
        <v>15</v>
      </c>
      <c r="M2472" s="134" t="str">
        <f t="shared" si="494"/>
        <v/>
      </c>
      <c r="N2472" s="36" t="str">
        <f t="shared" si="495"/>
        <v/>
      </c>
      <c r="O2472" s="135" t="str">
        <f t="shared" si="496"/>
        <v/>
      </c>
      <c r="P2472" s="186" t="str">
        <f t="shared" si="497"/>
        <v>OK</v>
      </c>
      <c r="Q2472" s="187" t="str">
        <f t="shared" si="498"/>
        <v/>
      </c>
      <c r="R2472" s="150"/>
      <c r="S2472" s="187" t="str">
        <f t="shared" si="499"/>
        <v/>
      </c>
      <c r="T2472" s="136" t="str">
        <f t="shared" si="500"/>
        <v>Olentia</v>
      </c>
      <c r="U2472" s="137" t="str">
        <f>IF(P2472="","",IF(N2472=1,"",IF(Q2472="","",IF(Q2472&lt;=100,100,IF(Table1[[#This Row],[Day]]="Wed",100,200)))))</f>
        <v/>
      </c>
      <c r="V2472" s="137" t="str">
        <f t="shared" si="501"/>
        <v/>
      </c>
      <c r="W2472" s="137" t="str">
        <f t="shared" si="502"/>
        <v/>
      </c>
      <c r="X2472" s="133">
        <f>100</f>
        <v>100</v>
      </c>
      <c r="Y2472" s="133" t="str">
        <f t="shared" si="503"/>
        <v/>
      </c>
      <c r="Z2472" s="133">
        <f t="shared" si="504"/>
        <v>-100</v>
      </c>
      <c r="AA2472" s="134" t="str">
        <f>TEXT(Table1[[#This Row],[Date]],"DDD")</f>
        <v>Sat</v>
      </c>
      <c r="AB2472" s="133" t="str">
        <f>IF(OR(G2472="Doomben",G2472="Eagle Farm"),"Q",IF(AND(Q2472&gt;1,Q2472&lt;55,Table1[[#This Row],[Source]]="Nat"),"Nat OK",IF(AND(Table1[[#This Row],[Source]]&lt;&gt;"Nat",Q2472&lt;55),"Poor &lt;55",IF(OR(G2472="Randwick",G2472="Flemington",G2472="Caulfield",G2472="Sandown Lake",G2472="Sandown Hill"),"Best","ave"))))</f>
        <v>Best</v>
      </c>
      <c r="AC2472" s="133" t="str">
        <f>IF(Q2472="","",IF(AB2472="Poor &lt;55",$AC$2*0.2%,IF(AND(AB2472="Q",AA2472&lt;&gt;"Wed"),$AC$2*0.4%,IF(AND(AB2472="Q",AA2472="Wed"),$AC$2*0.5%,IF(AND(AB2472="Ave",U2472=100),$AC$2*0.5%,IF(AND(AB2472="ave",U2472="",N2472=1,AG2472="Bush"),$AC$2*1%,IF(AND(AB2472="ave",U2472="",Q2472&gt;100),$AC$2*1.3%,IF(AND(AB2472="ave",U2472=""),$AC$2*1.2%,IF(AND(AB2472="Ave",U2472=200),$AC$2*1%,IF(AND(AB2472="Best",U2472=200),$AC$2*1.5%,IF(AND(AB2472="Best",U2472="",K2472&lt;&gt;"Pro Syd"),$AC$2*0.5%,IF(AND(AB2472="Best",U2472=""),$AC$2*1%,IF(AND(AB2472="Best",U2472=100,Table1[[#This Row],[State]]="NSW"),$AC$2*0.4%,IF(AND(AB2472="Best",U2472=100),$AC$2*1%,IF(Table1[[#This Row],[Adj]]="Nat OK",$AC$2*0.5%,"xxx")))))))))))))))</f>
        <v/>
      </c>
      <c r="AD2472" s="133" t="str">
        <f t="shared" si="505"/>
        <v/>
      </c>
      <c r="AE2472" s="133" t="str">
        <f t="shared" si="506"/>
        <v/>
      </c>
      <c r="AF2472" s="133" t="str">
        <f>VLOOKUP(Table1[[#This Row],[Track]],$F$2672:$H$2715,2,FALSE)</f>
        <v>NSW</v>
      </c>
      <c r="AG2472" s="133" t="str">
        <f>VLOOKUP(Table1[[#This Row],[Track]],$F$2672:$H$2715,3,FALSE)</f>
        <v>-</v>
      </c>
      <c r="AH2472" s="133" t="str">
        <f>IF(Table1[[#This Row],[Date]]&lt;$AH$2,"",IF(Table1[[#This Row],[Date]]&lt;$AH$3,"Edge","Elite Combo"))</f>
        <v/>
      </c>
      <c r="AI2472" s="218">
        <f>Table1[[#This Row],[Time]]</f>
        <v>0.64236111111111116</v>
      </c>
      <c r="AJ2472" s="219" t="str">
        <f>Table1[[#This Row],[Track]]</f>
        <v>Randwick</v>
      </c>
      <c r="AK2472" s="216">
        <f>Table1[[#This Row],[Race ]]</f>
        <v>6</v>
      </c>
      <c r="AL2472" s="219">
        <f>Table1[[#This Row],[TAB]]</f>
        <v>2</v>
      </c>
      <c r="AM2472" s="219" t="str">
        <f>Table1[[#This Row],[Selection]]</f>
        <v>Olentia</v>
      </c>
      <c r="AN2472" s="220" t="str">
        <f>Table1[[#This Row],[Sources]]</f>
        <v/>
      </c>
      <c r="AO2472" s="219" t="str">
        <f>Table1[[#This Row],[Scale Bet]]</f>
        <v/>
      </c>
    </row>
    <row r="2473" spans="5:41" ht="16.5" customHeight="1" x14ac:dyDescent="0.25">
      <c r="E2473" s="185">
        <v>45717</v>
      </c>
      <c r="F2473" s="35">
        <v>0.64722222222222225</v>
      </c>
      <c r="G2473" s="36" t="s">
        <v>28</v>
      </c>
      <c r="H2473" s="36">
        <v>5</v>
      </c>
      <c r="I2473" s="36">
        <v>2</v>
      </c>
      <c r="J2473" s="36" t="s">
        <v>230</v>
      </c>
      <c r="K2473" s="36" t="s">
        <v>13</v>
      </c>
      <c r="L2473" s="165">
        <v>10</v>
      </c>
      <c r="M2473" s="134">
        <f t="shared" si="494"/>
        <v>10</v>
      </c>
      <c r="N2473" s="36">
        <f t="shared" si="495"/>
        <v>1</v>
      </c>
      <c r="O2473" s="135" t="str">
        <f t="shared" si="496"/>
        <v>Nat-10</v>
      </c>
      <c r="P2473" s="186" t="str">
        <f t="shared" si="497"/>
        <v/>
      </c>
      <c r="Q2473" s="187">
        <f t="shared" si="498"/>
        <v>40</v>
      </c>
      <c r="R2473" s="150"/>
      <c r="S2473" s="187" t="str">
        <f t="shared" si="499"/>
        <v/>
      </c>
      <c r="T2473" s="136" t="str">
        <f t="shared" si="500"/>
        <v>El Jasor</v>
      </c>
      <c r="U2473" s="137" t="str">
        <f>IF(P2473="","",IF(N2473=1,"",IF(Q2473="","",IF(Q2473&lt;=100,100,IF(Table1[[#This Row],[Day]]="Wed",100,200)))))</f>
        <v/>
      </c>
      <c r="V2473" s="137" t="str">
        <f t="shared" si="501"/>
        <v/>
      </c>
      <c r="W2473" s="137" t="str">
        <f t="shared" si="502"/>
        <v/>
      </c>
      <c r="X2473" s="133">
        <f>100</f>
        <v>100</v>
      </c>
      <c r="Y2473" s="133" t="str">
        <f t="shared" si="503"/>
        <v/>
      </c>
      <c r="Z2473" s="133">
        <f t="shared" si="504"/>
        <v>-100</v>
      </c>
      <c r="AA2473" s="134" t="str">
        <f>TEXT(Table1[[#This Row],[Date]],"DDD")</f>
        <v>Sat</v>
      </c>
      <c r="AB2473" s="133" t="str">
        <f>IF(OR(G2473="Doomben",G2473="Eagle Farm"),"Q",IF(AND(Q2473&gt;1,Q2473&lt;55,Table1[[#This Row],[Source]]="Nat"),"Nat OK",IF(AND(Table1[[#This Row],[Source]]&lt;&gt;"Nat",Q2473&lt;55),"Poor &lt;55",IF(OR(G2473="Randwick",G2473="Flemington",G2473="Caulfield",G2473="Sandown Lake",G2473="Sandown Hill"),"Best","ave"))))</f>
        <v>Q</v>
      </c>
      <c r="AC2473" s="133">
        <f>IF(Q2473="","",IF(AB2473="Poor &lt;55",$AC$2*0.2%,IF(AND(AB2473="Q",AA2473&lt;&gt;"Wed"),$AC$2*0.4%,IF(AND(AB2473="Q",AA2473="Wed"),$AC$2*0.5%,IF(AND(AB2473="Ave",U2473=100),$AC$2*0.5%,IF(AND(AB2473="ave",U2473="",N2473=1,AG2473="Bush"),$AC$2*1%,IF(AND(AB2473="ave",U2473="",Q2473&gt;100),$AC$2*1.3%,IF(AND(AB2473="ave",U2473=""),$AC$2*1.2%,IF(AND(AB2473="Ave",U2473=200),$AC$2*1%,IF(AND(AB2473="Best",U2473=200),$AC$2*1.5%,IF(AND(AB2473="Best",U2473="",K2473&lt;&gt;"Pro Syd"),$AC$2*0.5%,IF(AND(AB2473="Best",U2473=""),$AC$2*1%,IF(AND(AB2473="Best",U2473=100,Table1[[#This Row],[State]]="NSW"),$AC$2*0.4%,IF(AND(AB2473="Best",U2473=100),$AC$2*1%,IF(Table1[[#This Row],[Adj]]="Nat OK",$AC$2*0.5%,"xxx")))))))))))))))</f>
        <v>40</v>
      </c>
      <c r="AD2473" s="133" t="str">
        <f t="shared" si="505"/>
        <v/>
      </c>
      <c r="AE2473" s="133">
        <f t="shared" si="506"/>
        <v>-40</v>
      </c>
      <c r="AF2473" s="133" t="str">
        <f>VLOOKUP(Table1[[#This Row],[Track]],$F$2672:$H$2715,2,FALSE)</f>
        <v>Qld</v>
      </c>
      <c r="AG2473" s="133" t="str">
        <f>VLOOKUP(Table1[[#This Row],[Track]],$F$2672:$H$2715,3,FALSE)</f>
        <v>-</v>
      </c>
      <c r="AH2473" s="133" t="str">
        <f>IF(Table1[[#This Row],[Date]]&lt;$AH$2,"",IF(Table1[[#This Row],[Date]]&lt;$AH$3,"Edge","Elite Combo"))</f>
        <v/>
      </c>
      <c r="AI2473" s="218">
        <f>Table1[[#This Row],[Time]]</f>
        <v>0.64722222222222225</v>
      </c>
      <c r="AJ2473" s="219" t="str">
        <f>Table1[[#This Row],[Track]]</f>
        <v>Eagle Farm</v>
      </c>
      <c r="AK2473" s="216">
        <f>Table1[[#This Row],[Race ]]</f>
        <v>5</v>
      </c>
      <c r="AL2473" s="219">
        <f>Table1[[#This Row],[TAB]]</f>
        <v>2</v>
      </c>
      <c r="AM2473" s="219" t="str">
        <f>Table1[[#This Row],[Selection]]</f>
        <v>El Jasor</v>
      </c>
      <c r="AN2473" s="220" t="str">
        <f>Table1[[#This Row],[Sources]]</f>
        <v>Nat-10</v>
      </c>
      <c r="AO2473" s="219">
        <f>Table1[[#This Row],[Scale Bet]]</f>
        <v>40</v>
      </c>
    </row>
    <row r="2474" spans="5:41" ht="16.5" customHeight="1" x14ac:dyDescent="0.25">
      <c r="E2474" s="185">
        <v>45717</v>
      </c>
      <c r="F2474" s="35">
        <v>0.65277777777777779</v>
      </c>
      <c r="G2474" s="36" t="s">
        <v>157</v>
      </c>
      <c r="H2474" s="36">
        <v>7</v>
      </c>
      <c r="I2474" s="36">
        <v>10</v>
      </c>
      <c r="J2474" s="36" t="s">
        <v>231</v>
      </c>
      <c r="K2474" s="36" t="s">
        <v>1</v>
      </c>
      <c r="L2474" s="165">
        <v>20</v>
      </c>
      <c r="M2474" s="134">
        <f t="shared" si="494"/>
        <v>60</v>
      </c>
      <c r="N2474" s="36">
        <f t="shared" si="495"/>
        <v>3</v>
      </c>
      <c r="O2474" s="135" t="str">
        <f t="shared" si="496"/>
        <v>E4-20/Edge-20/Nat-20</v>
      </c>
      <c r="P2474" s="186" t="str">
        <f t="shared" si="497"/>
        <v>OK</v>
      </c>
      <c r="Q2474" s="187">
        <f t="shared" si="498"/>
        <v>240</v>
      </c>
      <c r="R2474" s="150"/>
      <c r="S2474" s="187" t="str">
        <f t="shared" si="499"/>
        <v/>
      </c>
      <c r="T2474" s="136" t="str">
        <f t="shared" si="500"/>
        <v>Place Du Carrousel</v>
      </c>
      <c r="U2474" s="137">
        <f>IF(P2474="","",IF(N2474=1,"",IF(Q2474="","",IF(Q2474&lt;=100,100,IF(Table1[[#This Row],[Day]]="Wed",100,200)))))</f>
        <v>200</v>
      </c>
      <c r="V2474" s="137" t="str">
        <f t="shared" si="501"/>
        <v/>
      </c>
      <c r="W2474" s="137">
        <f t="shared" si="502"/>
        <v>-200</v>
      </c>
      <c r="X2474" s="133">
        <f>100</f>
        <v>100</v>
      </c>
      <c r="Y2474" s="133" t="str">
        <f t="shared" si="503"/>
        <v/>
      </c>
      <c r="Z2474" s="133">
        <f t="shared" si="504"/>
        <v>-100</v>
      </c>
      <c r="AA2474" s="134" t="str">
        <f>TEXT(Table1[[#This Row],[Date]],"DDD")</f>
        <v>Sat</v>
      </c>
      <c r="AB2474" s="133" t="str">
        <f>IF(OR(G2474="Doomben",G2474="Eagle Farm"),"Q",IF(AND(Q2474&gt;1,Q2474&lt;55,Table1[[#This Row],[Source]]="Nat"),"Nat OK",IF(AND(Table1[[#This Row],[Source]]&lt;&gt;"Nat",Q2474&lt;55),"Poor &lt;55",IF(OR(G2474="Randwick",G2474="Flemington",G2474="Caulfield",G2474="Sandown Lake",G2474="Sandown Hill"),"Best","ave"))))</f>
        <v>Best</v>
      </c>
      <c r="AC2474" s="133">
        <f>IF(Q2474="","",IF(AB2474="Poor &lt;55",$AC$2*0.2%,IF(AND(AB2474="Q",AA2474&lt;&gt;"Wed"),$AC$2*0.4%,IF(AND(AB2474="Q",AA2474="Wed"),$AC$2*0.5%,IF(AND(AB2474="Ave",U2474=100),$AC$2*0.5%,IF(AND(AB2474="ave",U2474="",N2474=1,AG2474="Bush"),$AC$2*1%,IF(AND(AB2474="ave",U2474="",Q2474&gt;100),$AC$2*1.3%,IF(AND(AB2474="ave",U2474=""),$AC$2*1.2%,IF(AND(AB2474="Ave",U2474=200),$AC$2*1%,IF(AND(AB2474="Best",U2474=200),$AC$2*1.5%,IF(AND(AB2474="Best",U2474="",K2474&lt;&gt;"Pro Syd"),$AC$2*0.5%,IF(AND(AB2474="Best",U2474=""),$AC$2*1%,IF(AND(AB2474="Best",U2474=100,Table1[[#This Row],[State]]="NSW"),$AC$2*0.4%,IF(AND(AB2474="Best",U2474=100),$AC$2*1%,IF(Table1[[#This Row],[Adj]]="Nat OK",$AC$2*0.5%,"xxx")))))))))))))))</f>
        <v>150</v>
      </c>
      <c r="AD2474" s="133" t="str">
        <f t="shared" si="505"/>
        <v/>
      </c>
      <c r="AE2474" s="133">
        <f t="shared" si="506"/>
        <v>-150</v>
      </c>
      <c r="AF2474" s="133" t="str">
        <f>VLOOKUP(Table1[[#This Row],[Track]],$F$2672:$H$2715,2,FALSE)</f>
        <v>Vic</v>
      </c>
      <c r="AG2474" s="133" t="str">
        <f>VLOOKUP(Table1[[#This Row],[Track]],$F$2672:$H$2715,3,FALSE)</f>
        <v>-</v>
      </c>
      <c r="AH2474" s="133" t="str">
        <f>IF(Table1[[#This Row],[Date]]&lt;$AH$2,"",IF(Table1[[#This Row],[Date]]&lt;$AH$3,"Edge","Elite Combo"))</f>
        <v/>
      </c>
      <c r="AI2474" s="218">
        <f>Table1[[#This Row],[Time]]</f>
        <v>0.65277777777777779</v>
      </c>
      <c r="AJ2474" s="219" t="str">
        <f>Table1[[#This Row],[Track]]</f>
        <v>Flemington</v>
      </c>
      <c r="AK2474" s="216">
        <f>Table1[[#This Row],[Race ]]</f>
        <v>7</v>
      </c>
      <c r="AL2474" s="219">
        <f>Table1[[#This Row],[TAB]]</f>
        <v>10</v>
      </c>
      <c r="AM2474" s="219" t="str">
        <f>Table1[[#This Row],[Selection]]</f>
        <v>Place Du Carrousel</v>
      </c>
      <c r="AN2474" s="220" t="str">
        <f>Table1[[#This Row],[Sources]]</f>
        <v>E4-20/Edge-20/Nat-20</v>
      </c>
      <c r="AO2474" s="219">
        <f>Table1[[#This Row],[Scale Bet]]</f>
        <v>150</v>
      </c>
    </row>
    <row r="2475" spans="5:41" ht="16.5" customHeight="1" x14ac:dyDescent="0.25">
      <c r="E2475" s="185">
        <v>45717</v>
      </c>
      <c r="F2475" s="35">
        <v>0.65277777777777779</v>
      </c>
      <c r="G2475" s="36" t="s">
        <v>157</v>
      </c>
      <c r="H2475" s="36">
        <v>7</v>
      </c>
      <c r="I2475" s="36">
        <v>10</v>
      </c>
      <c r="J2475" s="36" t="s">
        <v>231</v>
      </c>
      <c r="K2475" s="36" t="s">
        <v>40</v>
      </c>
      <c r="L2475" s="165">
        <v>20</v>
      </c>
      <c r="M2475" s="134" t="str">
        <f t="shared" si="494"/>
        <v/>
      </c>
      <c r="N2475" s="36" t="str">
        <f t="shared" si="495"/>
        <v/>
      </c>
      <c r="O2475" s="135" t="str">
        <f t="shared" si="496"/>
        <v/>
      </c>
      <c r="P2475" s="186" t="str">
        <f t="shared" si="497"/>
        <v>OK</v>
      </c>
      <c r="Q2475" s="187" t="str">
        <f t="shared" si="498"/>
        <v/>
      </c>
      <c r="R2475" s="150"/>
      <c r="S2475" s="187" t="str">
        <f t="shared" si="499"/>
        <v/>
      </c>
      <c r="T2475" s="136" t="str">
        <f t="shared" si="500"/>
        <v>Place Du Carrousel</v>
      </c>
      <c r="U2475" s="137" t="str">
        <f>IF(P2475="","",IF(N2475=1,"",IF(Q2475="","",IF(Q2475&lt;=100,100,IF(Table1[[#This Row],[Day]]="Wed",100,200)))))</f>
        <v/>
      </c>
      <c r="V2475" s="137" t="str">
        <f t="shared" si="501"/>
        <v/>
      </c>
      <c r="W2475" s="137" t="str">
        <f t="shared" si="502"/>
        <v/>
      </c>
      <c r="X2475" s="133">
        <f>100</f>
        <v>100</v>
      </c>
      <c r="Y2475" s="133" t="str">
        <f t="shared" si="503"/>
        <v/>
      </c>
      <c r="Z2475" s="133">
        <f t="shared" si="504"/>
        <v>-100</v>
      </c>
      <c r="AA2475" s="134" t="str">
        <f>TEXT(Table1[[#This Row],[Date]],"DDD")</f>
        <v>Sat</v>
      </c>
      <c r="AB2475" s="133" t="str">
        <f>IF(OR(G2475="Doomben",G2475="Eagle Farm"),"Q",IF(AND(Q2475&gt;1,Q2475&lt;55,Table1[[#This Row],[Source]]="Nat"),"Nat OK",IF(AND(Table1[[#This Row],[Source]]&lt;&gt;"Nat",Q2475&lt;55),"Poor &lt;55",IF(OR(G2475="Randwick",G2475="Flemington",G2475="Caulfield",G2475="Sandown Lake",G2475="Sandown Hill"),"Best","ave"))))</f>
        <v>Best</v>
      </c>
      <c r="AC2475" s="133" t="str">
        <f>IF(Q2475="","",IF(AB2475="Poor &lt;55",$AC$2*0.2%,IF(AND(AB2475="Q",AA2475&lt;&gt;"Wed"),$AC$2*0.4%,IF(AND(AB2475="Q",AA2475="Wed"),$AC$2*0.5%,IF(AND(AB2475="Ave",U2475=100),$AC$2*0.5%,IF(AND(AB2475="ave",U2475="",N2475=1,AG2475="Bush"),$AC$2*1%,IF(AND(AB2475="ave",U2475="",Q2475&gt;100),$AC$2*1.3%,IF(AND(AB2475="ave",U2475=""),$AC$2*1.2%,IF(AND(AB2475="Ave",U2475=200),$AC$2*1%,IF(AND(AB2475="Best",U2475=200),$AC$2*1.5%,IF(AND(AB2475="Best",U2475="",K2475&lt;&gt;"Pro Syd"),$AC$2*0.5%,IF(AND(AB2475="Best",U2475=""),$AC$2*1%,IF(AND(AB2475="Best",U2475=100,Table1[[#This Row],[State]]="NSW"),$AC$2*0.4%,IF(AND(AB2475="Best",U2475=100),$AC$2*1%,IF(Table1[[#This Row],[Adj]]="Nat OK",$AC$2*0.5%,"xxx")))))))))))))))</f>
        <v/>
      </c>
      <c r="AD2475" s="133" t="str">
        <f t="shared" si="505"/>
        <v/>
      </c>
      <c r="AE2475" s="133" t="str">
        <f t="shared" si="506"/>
        <v/>
      </c>
      <c r="AF2475" s="133" t="str">
        <f>VLOOKUP(Table1[[#This Row],[Track]],$F$2672:$H$2715,2,FALSE)</f>
        <v>Vic</v>
      </c>
      <c r="AG2475" s="133" t="str">
        <f>VLOOKUP(Table1[[#This Row],[Track]],$F$2672:$H$2715,3,FALSE)</f>
        <v>-</v>
      </c>
      <c r="AH2475" s="133" t="str">
        <f>IF(Table1[[#This Row],[Date]]&lt;$AH$2,"",IF(Table1[[#This Row],[Date]]&lt;$AH$3,"Edge","Elite Combo"))</f>
        <v/>
      </c>
      <c r="AI2475" s="218">
        <f>Table1[[#This Row],[Time]]</f>
        <v>0.65277777777777779</v>
      </c>
      <c r="AJ2475" s="219" t="str">
        <f>Table1[[#This Row],[Track]]</f>
        <v>Flemington</v>
      </c>
      <c r="AK2475" s="216">
        <f>Table1[[#This Row],[Race ]]</f>
        <v>7</v>
      </c>
      <c r="AL2475" s="219">
        <f>Table1[[#This Row],[TAB]]</f>
        <v>10</v>
      </c>
      <c r="AM2475" s="219" t="str">
        <f>Table1[[#This Row],[Selection]]</f>
        <v>Place Du Carrousel</v>
      </c>
      <c r="AN2475" s="220" t="str">
        <f>Table1[[#This Row],[Sources]]</f>
        <v/>
      </c>
      <c r="AO2475" s="219" t="str">
        <f>Table1[[#This Row],[Scale Bet]]</f>
        <v/>
      </c>
    </row>
    <row r="2476" spans="5:41" ht="16.5" customHeight="1" x14ac:dyDescent="0.25">
      <c r="E2476" s="185">
        <v>45717</v>
      </c>
      <c r="F2476" s="35">
        <v>0.65277777777777779</v>
      </c>
      <c r="G2476" s="36" t="s">
        <v>157</v>
      </c>
      <c r="H2476" s="36">
        <v>7</v>
      </c>
      <c r="I2476" s="36">
        <v>10</v>
      </c>
      <c r="J2476" s="36" t="s">
        <v>231</v>
      </c>
      <c r="K2476" s="36" t="s">
        <v>13</v>
      </c>
      <c r="L2476" s="165">
        <v>20</v>
      </c>
      <c r="M2476" s="134" t="str">
        <f t="shared" si="494"/>
        <v/>
      </c>
      <c r="N2476" s="36" t="str">
        <f t="shared" si="495"/>
        <v/>
      </c>
      <c r="O2476" s="135" t="str">
        <f t="shared" si="496"/>
        <v/>
      </c>
      <c r="P2476" s="186" t="str">
        <f t="shared" si="497"/>
        <v>OK</v>
      </c>
      <c r="Q2476" s="187" t="str">
        <f t="shared" si="498"/>
        <v/>
      </c>
      <c r="R2476" s="150"/>
      <c r="S2476" s="187" t="str">
        <f t="shared" si="499"/>
        <v/>
      </c>
      <c r="T2476" s="136" t="str">
        <f t="shared" si="500"/>
        <v>Place Du Carrousel</v>
      </c>
      <c r="U2476" s="137" t="str">
        <f>IF(P2476="","",IF(N2476=1,"",IF(Q2476="","",IF(Q2476&lt;=100,100,IF(Table1[[#This Row],[Day]]="Wed",100,200)))))</f>
        <v/>
      </c>
      <c r="V2476" s="137" t="str">
        <f t="shared" si="501"/>
        <v/>
      </c>
      <c r="W2476" s="137" t="str">
        <f t="shared" si="502"/>
        <v/>
      </c>
      <c r="X2476" s="133">
        <f>100</f>
        <v>100</v>
      </c>
      <c r="Y2476" s="133" t="str">
        <f t="shared" si="503"/>
        <v/>
      </c>
      <c r="Z2476" s="133">
        <f t="shared" si="504"/>
        <v>-100</v>
      </c>
      <c r="AA2476" s="134" t="str">
        <f>TEXT(Table1[[#This Row],[Date]],"DDD")</f>
        <v>Sat</v>
      </c>
      <c r="AB2476" s="133" t="str">
        <f>IF(OR(G2476="Doomben",G2476="Eagle Farm"),"Q",IF(AND(Q2476&gt;1,Q2476&lt;55,Table1[[#This Row],[Source]]="Nat"),"Nat OK",IF(AND(Table1[[#This Row],[Source]]&lt;&gt;"Nat",Q2476&lt;55),"Poor &lt;55",IF(OR(G2476="Randwick",G2476="Flemington",G2476="Caulfield",G2476="Sandown Lake",G2476="Sandown Hill"),"Best","ave"))))</f>
        <v>Best</v>
      </c>
      <c r="AC2476" s="133" t="str">
        <f>IF(Q2476="","",IF(AB2476="Poor &lt;55",$AC$2*0.2%,IF(AND(AB2476="Q",AA2476&lt;&gt;"Wed"),$AC$2*0.4%,IF(AND(AB2476="Q",AA2476="Wed"),$AC$2*0.5%,IF(AND(AB2476="Ave",U2476=100),$AC$2*0.5%,IF(AND(AB2476="ave",U2476="",N2476=1,AG2476="Bush"),$AC$2*1%,IF(AND(AB2476="ave",U2476="",Q2476&gt;100),$AC$2*1.3%,IF(AND(AB2476="ave",U2476=""),$AC$2*1.2%,IF(AND(AB2476="Ave",U2476=200),$AC$2*1%,IF(AND(AB2476="Best",U2476=200),$AC$2*1.5%,IF(AND(AB2476="Best",U2476="",K2476&lt;&gt;"Pro Syd"),$AC$2*0.5%,IF(AND(AB2476="Best",U2476=""),$AC$2*1%,IF(AND(AB2476="Best",U2476=100,Table1[[#This Row],[State]]="NSW"),$AC$2*0.4%,IF(AND(AB2476="Best",U2476=100),$AC$2*1%,IF(Table1[[#This Row],[Adj]]="Nat OK",$AC$2*0.5%,"xxx")))))))))))))))</f>
        <v/>
      </c>
      <c r="AD2476" s="133" t="str">
        <f t="shared" si="505"/>
        <v/>
      </c>
      <c r="AE2476" s="133" t="str">
        <f t="shared" si="506"/>
        <v/>
      </c>
      <c r="AF2476" s="133" t="str">
        <f>VLOOKUP(Table1[[#This Row],[Track]],$F$2672:$H$2715,2,FALSE)</f>
        <v>Vic</v>
      </c>
      <c r="AG2476" s="133" t="str">
        <f>VLOOKUP(Table1[[#This Row],[Track]],$F$2672:$H$2715,3,FALSE)</f>
        <v>-</v>
      </c>
      <c r="AH2476" s="133" t="str">
        <f>IF(Table1[[#This Row],[Date]]&lt;$AH$2,"",IF(Table1[[#This Row],[Date]]&lt;$AH$3,"Edge","Elite Combo"))</f>
        <v/>
      </c>
      <c r="AI2476" s="218">
        <f>Table1[[#This Row],[Time]]</f>
        <v>0.65277777777777779</v>
      </c>
      <c r="AJ2476" s="219" t="str">
        <f>Table1[[#This Row],[Track]]</f>
        <v>Flemington</v>
      </c>
      <c r="AK2476" s="216">
        <f>Table1[[#This Row],[Race ]]</f>
        <v>7</v>
      </c>
      <c r="AL2476" s="219">
        <f>Table1[[#This Row],[TAB]]</f>
        <v>10</v>
      </c>
      <c r="AM2476" s="219" t="str">
        <f>Table1[[#This Row],[Selection]]</f>
        <v>Place Du Carrousel</v>
      </c>
      <c r="AN2476" s="220" t="str">
        <f>Table1[[#This Row],[Sources]]</f>
        <v/>
      </c>
      <c r="AO2476" s="219" t="str">
        <f>Table1[[#This Row],[Scale Bet]]</f>
        <v/>
      </c>
    </row>
    <row r="2477" spans="5:41" ht="16.5" customHeight="1" x14ac:dyDescent="0.25">
      <c r="E2477" s="185">
        <v>45717</v>
      </c>
      <c r="F2477" s="35">
        <v>0.66666666666666663</v>
      </c>
      <c r="G2477" s="36" t="s">
        <v>22</v>
      </c>
      <c r="H2477" s="36">
        <v>7</v>
      </c>
      <c r="I2477" s="36">
        <v>1</v>
      </c>
      <c r="J2477" s="36" t="s">
        <v>232</v>
      </c>
      <c r="K2477" s="36" t="s">
        <v>1</v>
      </c>
      <c r="L2477" s="165">
        <v>11.000000000000002</v>
      </c>
      <c r="M2477" s="134">
        <f t="shared" si="494"/>
        <v>41</v>
      </c>
      <c r="N2477" s="36">
        <f t="shared" si="495"/>
        <v>3</v>
      </c>
      <c r="O2477" s="135" t="str">
        <f t="shared" si="496"/>
        <v>E4-11/Edge-15/Nat-15</v>
      </c>
      <c r="P2477" s="186" t="str">
        <f t="shared" si="497"/>
        <v>OK</v>
      </c>
      <c r="Q2477" s="187">
        <f t="shared" si="498"/>
        <v>164</v>
      </c>
      <c r="R2477" s="150">
        <v>1.35</v>
      </c>
      <c r="S2477" s="187">
        <f t="shared" si="499"/>
        <v>221.4</v>
      </c>
      <c r="T2477" s="136" t="str">
        <f t="shared" si="500"/>
        <v>Lady Shenandoah</v>
      </c>
      <c r="U2477" s="137">
        <f>IF(P2477="","",IF(N2477=1,"",IF(Q2477="","",IF(Q2477&lt;=100,100,IF(Table1[[#This Row],[Day]]="Wed",100,200)))))</f>
        <v>200</v>
      </c>
      <c r="V2477" s="137">
        <f t="shared" si="501"/>
        <v>270</v>
      </c>
      <c r="W2477" s="137">
        <f t="shared" si="502"/>
        <v>70</v>
      </c>
      <c r="X2477" s="133">
        <f>100</f>
        <v>100</v>
      </c>
      <c r="Y2477" s="133">
        <f t="shared" si="503"/>
        <v>135</v>
      </c>
      <c r="Z2477" s="133">
        <f t="shared" si="504"/>
        <v>35</v>
      </c>
      <c r="AA2477" s="134" t="str">
        <f>TEXT(Table1[[#This Row],[Date]],"DDD")</f>
        <v>Sat</v>
      </c>
      <c r="AB2477" s="133" t="str">
        <f>IF(OR(G2477="Doomben",G2477="Eagle Farm"),"Q",IF(AND(Q2477&gt;1,Q2477&lt;55,Table1[[#This Row],[Source]]="Nat"),"Nat OK",IF(AND(Table1[[#This Row],[Source]]&lt;&gt;"Nat",Q2477&lt;55),"Poor &lt;55",IF(OR(G2477="Randwick",G2477="Flemington",G2477="Caulfield",G2477="Sandown Lake",G2477="Sandown Hill"),"Best","ave"))))</f>
        <v>Best</v>
      </c>
      <c r="AC2477" s="133">
        <f>IF(Q2477="","",IF(AB2477="Poor &lt;55",$AC$2*0.2%,IF(AND(AB2477="Q",AA2477&lt;&gt;"Wed"),$AC$2*0.4%,IF(AND(AB2477="Q",AA2477="Wed"),$AC$2*0.5%,IF(AND(AB2477="Ave",U2477=100),$AC$2*0.5%,IF(AND(AB2477="ave",U2477="",N2477=1,AG2477="Bush"),$AC$2*1%,IF(AND(AB2477="ave",U2477="",Q2477&gt;100),$AC$2*1.3%,IF(AND(AB2477="ave",U2477=""),$AC$2*1.2%,IF(AND(AB2477="Ave",U2477=200),$AC$2*1%,IF(AND(AB2477="Best",U2477=200),$AC$2*1.5%,IF(AND(AB2477="Best",U2477="",K2477&lt;&gt;"Pro Syd"),$AC$2*0.5%,IF(AND(AB2477="Best",U2477=""),$AC$2*1%,IF(AND(AB2477="Best",U2477=100,Table1[[#This Row],[State]]="NSW"),$AC$2*0.4%,IF(AND(AB2477="Best",U2477=100),$AC$2*1%,IF(Table1[[#This Row],[Adj]]="Nat OK",$AC$2*0.5%,"xxx")))))))))))))))</f>
        <v>150</v>
      </c>
      <c r="AD2477" s="133">
        <f t="shared" si="505"/>
        <v>202.5</v>
      </c>
      <c r="AE2477" s="133">
        <f t="shared" si="506"/>
        <v>52.5</v>
      </c>
      <c r="AF2477" s="133" t="str">
        <f>VLOOKUP(Table1[[#This Row],[Track]],$F$2672:$H$2715,2,FALSE)</f>
        <v>NSW</v>
      </c>
      <c r="AG2477" s="133" t="str">
        <f>VLOOKUP(Table1[[#This Row],[Track]],$F$2672:$H$2715,3,FALSE)</f>
        <v>-</v>
      </c>
      <c r="AH2477" s="133" t="str">
        <f>IF(Table1[[#This Row],[Date]]&lt;$AH$2,"",IF(Table1[[#This Row],[Date]]&lt;$AH$3,"Edge","Elite Combo"))</f>
        <v/>
      </c>
      <c r="AI2477" s="218">
        <f>Table1[[#This Row],[Time]]</f>
        <v>0.66666666666666663</v>
      </c>
      <c r="AJ2477" s="219" t="str">
        <f>Table1[[#This Row],[Track]]</f>
        <v>Randwick</v>
      </c>
      <c r="AK2477" s="216">
        <f>Table1[[#This Row],[Race ]]</f>
        <v>7</v>
      </c>
      <c r="AL2477" s="219">
        <f>Table1[[#This Row],[TAB]]</f>
        <v>1</v>
      </c>
      <c r="AM2477" s="219" t="str">
        <f>Table1[[#This Row],[Selection]]</f>
        <v>Lady Shenandoah</v>
      </c>
      <c r="AN2477" s="220" t="str">
        <f>Table1[[#This Row],[Sources]]</f>
        <v>E4-11/Edge-15/Nat-15</v>
      </c>
      <c r="AO2477" s="219">
        <f>Table1[[#This Row],[Scale Bet]]</f>
        <v>150</v>
      </c>
    </row>
    <row r="2478" spans="5:41" ht="16.5" customHeight="1" x14ac:dyDescent="0.25">
      <c r="E2478" s="185">
        <v>45717</v>
      </c>
      <c r="F2478" s="35">
        <v>0.66666666666666663</v>
      </c>
      <c r="G2478" s="36" t="s">
        <v>22</v>
      </c>
      <c r="H2478" s="36">
        <v>7</v>
      </c>
      <c r="I2478" s="36">
        <v>1</v>
      </c>
      <c r="J2478" s="36" t="s">
        <v>232</v>
      </c>
      <c r="K2478" s="36" t="s">
        <v>40</v>
      </c>
      <c r="L2478" s="165">
        <v>15</v>
      </c>
      <c r="M2478" s="134" t="str">
        <f t="shared" si="494"/>
        <v/>
      </c>
      <c r="N2478" s="36" t="str">
        <f t="shared" si="495"/>
        <v/>
      </c>
      <c r="O2478" s="135" t="str">
        <f t="shared" si="496"/>
        <v/>
      </c>
      <c r="P2478" s="186" t="str">
        <f t="shared" si="497"/>
        <v>OK</v>
      </c>
      <c r="Q2478" s="187" t="str">
        <f t="shared" si="498"/>
        <v/>
      </c>
      <c r="R2478" s="150">
        <v>1.35</v>
      </c>
      <c r="S2478" s="187" t="str">
        <f t="shared" si="499"/>
        <v/>
      </c>
      <c r="T2478" s="136" t="str">
        <f t="shared" si="500"/>
        <v>Lady Shenandoah</v>
      </c>
      <c r="U2478" s="137" t="str">
        <f>IF(P2478="","",IF(N2478=1,"",IF(Q2478="","",IF(Q2478&lt;=100,100,IF(Table1[[#This Row],[Day]]="Wed",100,200)))))</f>
        <v/>
      </c>
      <c r="V2478" s="137" t="str">
        <f t="shared" si="501"/>
        <v/>
      </c>
      <c r="W2478" s="137" t="str">
        <f t="shared" si="502"/>
        <v/>
      </c>
      <c r="X2478" s="133">
        <f>100</f>
        <v>100</v>
      </c>
      <c r="Y2478" s="133">
        <f t="shared" si="503"/>
        <v>135</v>
      </c>
      <c r="Z2478" s="133">
        <f t="shared" si="504"/>
        <v>35</v>
      </c>
      <c r="AA2478" s="134" t="str">
        <f>TEXT(Table1[[#This Row],[Date]],"DDD")</f>
        <v>Sat</v>
      </c>
      <c r="AB2478" s="133" t="str">
        <f>IF(OR(G2478="Doomben",G2478="Eagle Farm"),"Q",IF(AND(Q2478&gt;1,Q2478&lt;55,Table1[[#This Row],[Source]]="Nat"),"Nat OK",IF(AND(Table1[[#This Row],[Source]]&lt;&gt;"Nat",Q2478&lt;55),"Poor &lt;55",IF(OR(G2478="Randwick",G2478="Flemington",G2478="Caulfield",G2478="Sandown Lake",G2478="Sandown Hill"),"Best","ave"))))</f>
        <v>Best</v>
      </c>
      <c r="AC2478" s="133" t="str">
        <f>IF(Q2478="","",IF(AB2478="Poor &lt;55",$AC$2*0.2%,IF(AND(AB2478="Q",AA2478&lt;&gt;"Wed"),$AC$2*0.4%,IF(AND(AB2478="Q",AA2478="Wed"),$AC$2*0.5%,IF(AND(AB2478="Ave",U2478=100),$AC$2*0.5%,IF(AND(AB2478="ave",U2478="",N2478=1,AG2478="Bush"),$AC$2*1%,IF(AND(AB2478="ave",U2478="",Q2478&gt;100),$AC$2*1.3%,IF(AND(AB2478="ave",U2478=""),$AC$2*1.2%,IF(AND(AB2478="Ave",U2478=200),$AC$2*1%,IF(AND(AB2478="Best",U2478=200),$AC$2*1.5%,IF(AND(AB2478="Best",U2478="",K2478&lt;&gt;"Pro Syd"),$AC$2*0.5%,IF(AND(AB2478="Best",U2478=""),$AC$2*1%,IF(AND(AB2478="Best",U2478=100,Table1[[#This Row],[State]]="NSW"),$AC$2*0.4%,IF(AND(AB2478="Best",U2478=100),$AC$2*1%,IF(Table1[[#This Row],[Adj]]="Nat OK",$AC$2*0.5%,"xxx")))))))))))))))</f>
        <v/>
      </c>
      <c r="AD2478" s="133" t="str">
        <f t="shared" si="505"/>
        <v/>
      </c>
      <c r="AE2478" s="133" t="str">
        <f t="shared" si="506"/>
        <v/>
      </c>
      <c r="AF2478" s="133" t="str">
        <f>VLOOKUP(Table1[[#This Row],[Track]],$F$2672:$H$2715,2,FALSE)</f>
        <v>NSW</v>
      </c>
      <c r="AG2478" s="133" t="str">
        <f>VLOOKUP(Table1[[#This Row],[Track]],$F$2672:$H$2715,3,FALSE)</f>
        <v>-</v>
      </c>
      <c r="AH2478" s="133" t="str">
        <f>IF(Table1[[#This Row],[Date]]&lt;$AH$2,"",IF(Table1[[#This Row],[Date]]&lt;$AH$3,"Edge","Elite Combo"))</f>
        <v/>
      </c>
      <c r="AI2478" s="218">
        <f>Table1[[#This Row],[Time]]</f>
        <v>0.66666666666666663</v>
      </c>
      <c r="AJ2478" s="219" t="str">
        <f>Table1[[#This Row],[Track]]</f>
        <v>Randwick</v>
      </c>
      <c r="AK2478" s="216">
        <f>Table1[[#This Row],[Race ]]</f>
        <v>7</v>
      </c>
      <c r="AL2478" s="219">
        <f>Table1[[#This Row],[TAB]]</f>
        <v>1</v>
      </c>
      <c r="AM2478" s="219" t="str">
        <f>Table1[[#This Row],[Selection]]</f>
        <v>Lady Shenandoah</v>
      </c>
      <c r="AN2478" s="220" t="str">
        <f>Table1[[#This Row],[Sources]]</f>
        <v/>
      </c>
      <c r="AO2478" s="219" t="str">
        <f>Table1[[#This Row],[Scale Bet]]</f>
        <v/>
      </c>
    </row>
    <row r="2479" spans="5:41" ht="16.5" customHeight="1" x14ac:dyDescent="0.25">
      <c r="E2479" s="185">
        <v>45717</v>
      </c>
      <c r="F2479" s="35">
        <v>0.66666666666666663</v>
      </c>
      <c r="G2479" s="36" t="s">
        <v>22</v>
      </c>
      <c r="H2479" s="36">
        <v>7</v>
      </c>
      <c r="I2479" s="36">
        <v>1</v>
      </c>
      <c r="J2479" s="36" t="s">
        <v>232</v>
      </c>
      <c r="K2479" s="36" t="s">
        <v>13</v>
      </c>
      <c r="L2479" s="165">
        <v>15</v>
      </c>
      <c r="M2479" s="134" t="str">
        <f t="shared" si="494"/>
        <v/>
      </c>
      <c r="N2479" s="36" t="str">
        <f t="shared" si="495"/>
        <v/>
      </c>
      <c r="O2479" s="135" t="str">
        <f t="shared" si="496"/>
        <v/>
      </c>
      <c r="P2479" s="186" t="str">
        <f t="shared" si="497"/>
        <v>OK</v>
      </c>
      <c r="Q2479" s="187" t="str">
        <f t="shared" si="498"/>
        <v/>
      </c>
      <c r="R2479" s="150">
        <v>1.35</v>
      </c>
      <c r="S2479" s="187" t="str">
        <f t="shared" si="499"/>
        <v/>
      </c>
      <c r="T2479" s="136" t="str">
        <f t="shared" si="500"/>
        <v>Lady Shenandoah</v>
      </c>
      <c r="U2479" s="137" t="str">
        <f>IF(P2479="","",IF(N2479=1,"",IF(Q2479="","",IF(Q2479&lt;=100,100,IF(Table1[[#This Row],[Day]]="Wed",100,200)))))</f>
        <v/>
      </c>
      <c r="V2479" s="137" t="str">
        <f t="shared" si="501"/>
        <v/>
      </c>
      <c r="W2479" s="137" t="str">
        <f t="shared" si="502"/>
        <v/>
      </c>
      <c r="X2479" s="133">
        <f>100</f>
        <v>100</v>
      </c>
      <c r="Y2479" s="133">
        <f t="shared" si="503"/>
        <v>135</v>
      </c>
      <c r="Z2479" s="133">
        <f t="shared" si="504"/>
        <v>35</v>
      </c>
      <c r="AA2479" s="134" t="str">
        <f>TEXT(Table1[[#This Row],[Date]],"DDD")</f>
        <v>Sat</v>
      </c>
      <c r="AB2479" s="133" t="str">
        <f>IF(OR(G2479="Doomben",G2479="Eagle Farm"),"Q",IF(AND(Q2479&gt;1,Q2479&lt;55,Table1[[#This Row],[Source]]="Nat"),"Nat OK",IF(AND(Table1[[#This Row],[Source]]&lt;&gt;"Nat",Q2479&lt;55),"Poor &lt;55",IF(OR(G2479="Randwick",G2479="Flemington",G2479="Caulfield",G2479="Sandown Lake",G2479="Sandown Hill"),"Best","ave"))))</f>
        <v>Best</v>
      </c>
      <c r="AC2479" s="133" t="str">
        <f>IF(Q2479="","",IF(AB2479="Poor &lt;55",$AC$2*0.2%,IF(AND(AB2479="Q",AA2479&lt;&gt;"Wed"),$AC$2*0.4%,IF(AND(AB2479="Q",AA2479="Wed"),$AC$2*0.5%,IF(AND(AB2479="Ave",U2479=100),$AC$2*0.5%,IF(AND(AB2479="ave",U2479="",N2479=1,AG2479="Bush"),$AC$2*1%,IF(AND(AB2479="ave",U2479="",Q2479&gt;100),$AC$2*1.3%,IF(AND(AB2479="ave",U2479=""),$AC$2*1.2%,IF(AND(AB2479="Ave",U2479=200),$AC$2*1%,IF(AND(AB2479="Best",U2479=200),$AC$2*1.5%,IF(AND(AB2479="Best",U2479="",K2479&lt;&gt;"Pro Syd"),$AC$2*0.5%,IF(AND(AB2479="Best",U2479=""),$AC$2*1%,IF(AND(AB2479="Best",U2479=100,Table1[[#This Row],[State]]="NSW"),$AC$2*0.4%,IF(AND(AB2479="Best",U2479=100),$AC$2*1%,IF(Table1[[#This Row],[Adj]]="Nat OK",$AC$2*0.5%,"xxx")))))))))))))))</f>
        <v/>
      </c>
      <c r="AD2479" s="133" t="str">
        <f t="shared" si="505"/>
        <v/>
      </c>
      <c r="AE2479" s="133" t="str">
        <f t="shared" si="506"/>
        <v/>
      </c>
      <c r="AF2479" s="133" t="str">
        <f>VLOOKUP(Table1[[#This Row],[Track]],$F$2672:$H$2715,2,FALSE)</f>
        <v>NSW</v>
      </c>
      <c r="AG2479" s="133" t="str">
        <f>VLOOKUP(Table1[[#This Row],[Track]],$F$2672:$H$2715,3,FALSE)</f>
        <v>-</v>
      </c>
      <c r="AH2479" s="133" t="str">
        <f>IF(Table1[[#This Row],[Date]]&lt;$AH$2,"",IF(Table1[[#This Row],[Date]]&lt;$AH$3,"Edge","Elite Combo"))</f>
        <v/>
      </c>
      <c r="AI2479" s="218">
        <f>Table1[[#This Row],[Time]]</f>
        <v>0.66666666666666663</v>
      </c>
      <c r="AJ2479" s="219" t="str">
        <f>Table1[[#This Row],[Track]]</f>
        <v>Randwick</v>
      </c>
      <c r="AK2479" s="216">
        <f>Table1[[#This Row],[Race ]]</f>
        <v>7</v>
      </c>
      <c r="AL2479" s="219">
        <f>Table1[[#This Row],[TAB]]</f>
        <v>1</v>
      </c>
      <c r="AM2479" s="219" t="str">
        <f>Table1[[#This Row],[Selection]]</f>
        <v>Lady Shenandoah</v>
      </c>
      <c r="AN2479" s="220" t="str">
        <f>Table1[[#This Row],[Sources]]</f>
        <v/>
      </c>
      <c r="AO2479" s="219" t="str">
        <f>Table1[[#This Row],[Scale Bet]]</f>
        <v/>
      </c>
    </row>
    <row r="2480" spans="5:41" ht="16.5" customHeight="1" x14ac:dyDescent="0.25">
      <c r="E2480" s="185">
        <v>45717</v>
      </c>
      <c r="F2480" s="35">
        <v>0.67152777777777772</v>
      </c>
      <c r="G2480" s="36" t="s">
        <v>28</v>
      </c>
      <c r="H2480" s="36">
        <v>6</v>
      </c>
      <c r="I2480" s="36">
        <v>6</v>
      </c>
      <c r="J2480" s="36" t="s">
        <v>233</v>
      </c>
      <c r="K2480" s="36" t="s">
        <v>13</v>
      </c>
      <c r="L2480" s="165">
        <v>10</v>
      </c>
      <c r="M2480" s="134">
        <f t="shared" si="494"/>
        <v>10</v>
      </c>
      <c r="N2480" s="36">
        <f t="shared" si="495"/>
        <v>1</v>
      </c>
      <c r="O2480" s="135" t="str">
        <f t="shared" si="496"/>
        <v>Nat-10</v>
      </c>
      <c r="P2480" s="186" t="str">
        <f t="shared" si="497"/>
        <v/>
      </c>
      <c r="Q2480" s="187">
        <f t="shared" si="498"/>
        <v>40</v>
      </c>
      <c r="R2480" s="150">
        <v>3.1</v>
      </c>
      <c r="S2480" s="187">
        <f t="shared" si="499"/>
        <v>124</v>
      </c>
      <c r="T2480" s="136" t="str">
        <f t="shared" si="500"/>
        <v>Set To Shine</v>
      </c>
      <c r="U2480" s="137" t="str">
        <f>IF(P2480="","",IF(N2480=1,"",IF(Q2480="","",IF(Q2480&lt;=100,100,IF(Table1[[#This Row],[Day]]="Wed",100,200)))))</f>
        <v/>
      </c>
      <c r="V2480" s="137" t="str">
        <f t="shared" si="501"/>
        <v/>
      </c>
      <c r="W2480" s="137" t="str">
        <f t="shared" si="502"/>
        <v/>
      </c>
      <c r="X2480" s="133">
        <f>100</f>
        <v>100</v>
      </c>
      <c r="Y2480" s="133">
        <f t="shared" si="503"/>
        <v>310</v>
      </c>
      <c r="Z2480" s="133">
        <f t="shared" si="504"/>
        <v>210</v>
      </c>
      <c r="AA2480" s="134" t="str">
        <f>TEXT(Table1[[#This Row],[Date]],"DDD")</f>
        <v>Sat</v>
      </c>
      <c r="AB2480" s="133" t="str">
        <f>IF(OR(G2480="Doomben",G2480="Eagle Farm"),"Q",IF(AND(Q2480&gt;1,Q2480&lt;55,Table1[[#This Row],[Source]]="Nat"),"Nat OK",IF(AND(Table1[[#This Row],[Source]]&lt;&gt;"Nat",Q2480&lt;55),"Poor &lt;55",IF(OR(G2480="Randwick",G2480="Flemington",G2480="Caulfield",G2480="Sandown Lake",G2480="Sandown Hill"),"Best","ave"))))</f>
        <v>Q</v>
      </c>
      <c r="AC2480" s="133">
        <f>IF(Q2480="","",IF(AB2480="Poor &lt;55",$AC$2*0.2%,IF(AND(AB2480="Q",AA2480&lt;&gt;"Wed"),$AC$2*0.4%,IF(AND(AB2480="Q",AA2480="Wed"),$AC$2*0.5%,IF(AND(AB2480="Ave",U2480=100),$AC$2*0.5%,IF(AND(AB2480="ave",U2480="",N2480=1,AG2480="Bush"),$AC$2*1%,IF(AND(AB2480="ave",U2480="",Q2480&gt;100),$AC$2*1.3%,IF(AND(AB2480="ave",U2480=""),$AC$2*1.2%,IF(AND(AB2480="Ave",U2480=200),$AC$2*1%,IF(AND(AB2480="Best",U2480=200),$AC$2*1.5%,IF(AND(AB2480="Best",U2480="",K2480&lt;&gt;"Pro Syd"),$AC$2*0.5%,IF(AND(AB2480="Best",U2480=""),$AC$2*1%,IF(AND(AB2480="Best",U2480=100,Table1[[#This Row],[State]]="NSW"),$AC$2*0.4%,IF(AND(AB2480="Best",U2480=100),$AC$2*1%,IF(Table1[[#This Row],[Adj]]="Nat OK",$AC$2*0.5%,"xxx")))))))))))))))</f>
        <v>40</v>
      </c>
      <c r="AD2480" s="133">
        <f t="shared" si="505"/>
        <v>124</v>
      </c>
      <c r="AE2480" s="133">
        <f t="shared" si="506"/>
        <v>84</v>
      </c>
      <c r="AF2480" s="133" t="str">
        <f>VLOOKUP(Table1[[#This Row],[Track]],$F$2672:$H$2715,2,FALSE)</f>
        <v>Qld</v>
      </c>
      <c r="AG2480" s="133" t="str">
        <f>VLOOKUP(Table1[[#This Row],[Track]],$F$2672:$H$2715,3,FALSE)</f>
        <v>-</v>
      </c>
      <c r="AH2480" s="133" t="str">
        <f>IF(Table1[[#This Row],[Date]]&lt;$AH$2,"",IF(Table1[[#This Row],[Date]]&lt;$AH$3,"Edge","Elite Combo"))</f>
        <v/>
      </c>
      <c r="AI2480" s="218">
        <f>Table1[[#This Row],[Time]]</f>
        <v>0.67152777777777772</v>
      </c>
      <c r="AJ2480" s="219" t="str">
        <f>Table1[[#This Row],[Track]]</f>
        <v>Eagle Farm</v>
      </c>
      <c r="AK2480" s="216">
        <f>Table1[[#This Row],[Race ]]</f>
        <v>6</v>
      </c>
      <c r="AL2480" s="219">
        <f>Table1[[#This Row],[TAB]]</f>
        <v>6</v>
      </c>
      <c r="AM2480" s="219" t="str">
        <f>Table1[[#This Row],[Selection]]</f>
        <v>Set To Shine</v>
      </c>
      <c r="AN2480" s="220" t="str">
        <f>Table1[[#This Row],[Sources]]</f>
        <v>Nat-10</v>
      </c>
      <c r="AO2480" s="219">
        <f>Table1[[#This Row],[Scale Bet]]</f>
        <v>40</v>
      </c>
    </row>
    <row r="2481" spans="5:41" ht="16.5" customHeight="1" x14ac:dyDescent="0.25">
      <c r="E2481" s="185">
        <v>45717</v>
      </c>
      <c r="F2481" s="35">
        <v>0.67708333333333337</v>
      </c>
      <c r="G2481" s="36" t="s">
        <v>157</v>
      </c>
      <c r="H2481" s="36">
        <v>8</v>
      </c>
      <c r="I2481" s="36">
        <v>12</v>
      </c>
      <c r="J2481" s="36" t="s">
        <v>234</v>
      </c>
      <c r="K2481" s="36" t="s">
        <v>1</v>
      </c>
      <c r="L2481" s="165">
        <v>10</v>
      </c>
      <c r="M2481" s="134">
        <f t="shared" si="494"/>
        <v>23</v>
      </c>
      <c r="N2481" s="36">
        <f t="shared" si="495"/>
        <v>2</v>
      </c>
      <c r="O2481" s="135" t="str">
        <f t="shared" si="496"/>
        <v>E4-10/Nat-13</v>
      </c>
      <c r="P2481" s="186" t="str">
        <f t="shared" si="497"/>
        <v>OK</v>
      </c>
      <c r="Q2481" s="187">
        <f t="shared" si="498"/>
        <v>92</v>
      </c>
      <c r="R2481" s="150"/>
      <c r="S2481" s="187" t="str">
        <f t="shared" si="499"/>
        <v/>
      </c>
      <c r="T2481" s="136" t="str">
        <f t="shared" si="500"/>
        <v>Sepals</v>
      </c>
      <c r="U2481" s="137">
        <f>IF(P2481="","",IF(N2481=1,"",IF(Q2481="","",IF(Q2481&lt;=100,100,IF(Table1[[#This Row],[Day]]="Wed",100,200)))))</f>
        <v>100</v>
      </c>
      <c r="V2481" s="137" t="str">
        <f t="shared" si="501"/>
        <v/>
      </c>
      <c r="W2481" s="137">
        <f t="shared" si="502"/>
        <v>-100</v>
      </c>
      <c r="X2481" s="133">
        <f>100</f>
        <v>100</v>
      </c>
      <c r="Y2481" s="133" t="str">
        <f t="shared" si="503"/>
        <v/>
      </c>
      <c r="Z2481" s="133">
        <f t="shared" si="504"/>
        <v>-100</v>
      </c>
      <c r="AA2481" s="134" t="str">
        <f>TEXT(Table1[[#This Row],[Date]],"DDD")</f>
        <v>Sat</v>
      </c>
      <c r="AB2481" s="133" t="str">
        <f>IF(OR(G2481="Doomben",G2481="Eagle Farm"),"Q",IF(AND(Q2481&gt;1,Q2481&lt;55,Table1[[#This Row],[Source]]="Nat"),"Nat OK",IF(AND(Table1[[#This Row],[Source]]&lt;&gt;"Nat",Q2481&lt;55),"Poor &lt;55",IF(OR(G2481="Randwick",G2481="Flemington",G2481="Caulfield",G2481="Sandown Lake",G2481="Sandown Hill"),"Best","ave"))))</f>
        <v>Best</v>
      </c>
      <c r="AC2481" s="133">
        <f>IF(Q2481="","",IF(AB2481="Poor &lt;55",$AC$2*0.2%,IF(AND(AB2481="Q",AA2481&lt;&gt;"Wed"),$AC$2*0.4%,IF(AND(AB2481="Q",AA2481="Wed"),$AC$2*0.5%,IF(AND(AB2481="Ave",U2481=100),$AC$2*0.5%,IF(AND(AB2481="ave",U2481="",N2481=1,AG2481="Bush"),$AC$2*1%,IF(AND(AB2481="ave",U2481="",Q2481&gt;100),$AC$2*1.3%,IF(AND(AB2481="ave",U2481=""),$AC$2*1.2%,IF(AND(AB2481="Ave",U2481=200),$AC$2*1%,IF(AND(AB2481="Best",U2481=200),$AC$2*1.5%,IF(AND(AB2481="Best",U2481="",K2481&lt;&gt;"Pro Syd"),$AC$2*0.5%,IF(AND(AB2481="Best",U2481=""),$AC$2*1%,IF(AND(AB2481="Best",U2481=100,Table1[[#This Row],[State]]="NSW"),$AC$2*0.4%,IF(AND(AB2481="Best",U2481=100),$AC$2*1%,IF(Table1[[#This Row],[Adj]]="Nat OK",$AC$2*0.5%,"xxx")))))))))))))))</f>
        <v>100</v>
      </c>
      <c r="AD2481" s="133" t="str">
        <f t="shared" si="505"/>
        <v/>
      </c>
      <c r="AE2481" s="133">
        <f t="shared" si="506"/>
        <v>-100</v>
      </c>
      <c r="AF2481" s="133" t="str">
        <f>VLOOKUP(Table1[[#This Row],[Track]],$F$2672:$H$2715,2,FALSE)</f>
        <v>Vic</v>
      </c>
      <c r="AG2481" s="133" t="str">
        <f>VLOOKUP(Table1[[#This Row],[Track]],$F$2672:$H$2715,3,FALSE)</f>
        <v>-</v>
      </c>
      <c r="AH2481" s="133" t="str">
        <f>IF(Table1[[#This Row],[Date]]&lt;$AH$2,"",IF(Table1[[#This Row],[Date]]&lt;$AH$3,"Edge","Elite Combo"))</f>
        <v/>
      </c>
      <c r="AI2481" s="218">
        <f>Table1[[#This Row],[Time]]</f>
        <v>0.67708333333333337</v>
      </c>
      <c r="AJ2481" s="219" t="str">
        <f>Table1[[#This Row],[Track]]</f>
        <v>Flemington</v>
      </c>
      <c r="AK2481" s="216">
        <f>Table1[[#This Row],[Race ]]</f>
        <v>8</v>
      </c>
      <c r="AL2481" s="219">
        <f>Table1[[#This Row],[TAB]]</f>
        <v>12</v>
      </c>
      <c r="AM2481" s="219" t="str">
        <f>Table1[[#This Row],[Selection]]</f>
        <v>Sepals</v>
      </c>
      <c r="AN2481" s="220" t="str">
        <f>Table1[[#This Row],[Sources]]</f>
        <v>E4-10/Nat-13</v>
      </c>
      <c r="AO2481" s="219">
        <f>Table1[[#This Row],[Scale Bet]]</f>
        <v>100</v>
      </c>
    </row>
    <row r="2482" spans="5:41" ht="16.5" customHeight="1" x14ac:dyDescent="0.25">
      <c r="E2482" s="185">
        <v>45717</v>
      </c>
      <c r="F2482" s="35">
        <v>0.67708333333333337</v>
      </c>
      <c r="G2482" s="36" t="s">
        <v>157</v>
      </c>
      <c r="H2482" s="36">
        <v>8</v>
      </c>
      <c r="I2482" s="36">
        <v>12</v>
      </c>
      <c r="J2482" s="36" t="s">
        <v>234</v>
      </c>
      <c r="K2482" s="36" t="s">
        <v>13</v>
      </c>
      <c r="L2482" s="165">
        <v>13</v>
      </c>
      <c r="M2482" s="134" t="str">
        <f t="shared" si="494"/>
        <v/>
      </c>
      <c r="N2482" s="36" t="str">
        <f t="shared" si="495"/>
        <v/>
      </c>
      <c r="O2482" s="135" t="str">
        <f t="shared" si="496"/>
        <v/>
      </c>
      <c r="P2482" s="186" t="str">
        <f t="shared" si="497"/>
        <v>OK</v>
      </c>
      <c r="Q2482" s="187" t="str">
        <f t="shared" si="498"/>
        <v/>
      </c>
      <c r="R2482" s="150"/>
      <c r="S2482" s="187" t="str">
        <f t="shared" si="499"/>
        <v/>
      </c>
      <c r="T2482" s="136" t="str">
        <f t="shared" si="500"/>
        <v>Sepals</v>
      </c>
      <c r="U2482" s="137" t="str">
        <f>IF(P2482="","",IF(N2482=1,"",IF(Q2482="","",IF(Q2482&lt;=100,100,IF(Table1[[#This Row],[Day]]="Wed",100,200)))))</f>
        <v/>
      </c>
      <c r="V2482" s="137" t="str">
        <f t="shared" si="501"/>
        <v/>
      </c>
      <c r="W2482" s="137" t="str">
        <f t="shared" si="502"/>
        <v/>
      </c>
      <c r="X2482" s="133">
        <f>100</f>
        <v>100</v>
      </c>
      <c r="Y2482" s="133" t="str">
        <f t="shared" si="503"/>
        <v/>
      </c>
      <c r="Z2482" s="133">
        <f t="shared" si="504"/>
        <v>-100</v>
      </c>
      <c r="AA2482" s="134" t="str">
        <f>TEXT(Table1[[#This Row],[Date]],"DDD")</f>
        <v>Sat</v>
      </c>
      <c r="AB2482" s="133" t="str">
        <f>IF(OR(G2482="Doomben",G2482="Eagle Farm"),"Q",IF(AND(Q2482&gt;1,Q2482&lt;55,Table1[[#This Row],[Source]]="Nat"),"Nat OK",IF(AND(Table1[[#This Row],[Source]]&lt;&gt;"Nat",Q2482&lt;55),"Poor &lt;55",IF(OR(G2482="Randwick",G2482="Flemington",G2482="Caulfield",G2482="Sandown Lake",G2482="Sandown Hill"),"Best","ave"))))</f>
        <v>Best</v>
      </c>
      <c r="AC2482" s="133" t="str">
        <f>IF(Q2482="","",IF(AB2482="Poor &lt;55",$AC$2*0.2%,IF(AND(AB2482="Q",AA2482&lt;&gt;"Wed"),$AC$2*0.4%,IF(AND(AB2482="Q",AA2482="Wed"),$AC$2*0.5%,IF(AND(AB2482="Ave",U2482=100),$AC$2*0.5%,IF(AND(AB2482="ave",U2482="",N2482=1,AG2482="Bush"),$AC$2*1%,IF(AND(AB2482="ave",U2482="",Q2482&gt;100),$AC$2*1.3%,IF(AND(AB2482="ave",U2482=""),$AC$2*1.2%,IF(AND(AB2482="Ave",U2482=200),$AC$2*1%,IF(AND(AB2482="Best",U2482=200),$AC$2*1.5%,IF(AND(AB2482="Best",U2482="",K2482&lt;&gt;"Pro Syd"),$AC$2*0.5%,IF(AND(AB2482="Best",U2482=""),$AC$2*1%,IF(AND(AB2482="Best",U2482=100,Table1[[#This Row],[State]]="NSW"),$AC$2*0.4%,IF(AND(AB2482="Best",U2482=100),$AC$2*1%,IF(Table1[[#This Row],[Adj]]="Nat OK",$AC$2*0.5%,"xxx")))))))))))))))</f>
        <v/>
      </c>
      <c r="AD2482" s="133" t="str">
        <f t="shared" si="505"/>
        <v/>
      </c>
      <c r="AE2482" s="133" t="str">
        <f t="shared" si="506"/>
        <v/>
      </c>
      <c r="AF2482" s="133" t="str">
        <f>VLOOKUP(Table1[[#This Row],[Track]],$F$2672:$H$2715,2,FALSE)</f>
        <v>Vic</v>
      </c>
      <c r="AG2482" s="133" t="str">
        <f>VLOOKUP(Table1[[#This Row],[Track]],$F$2672:$H$2715,3,FALSE)</f>
        <v>-</v>
      </c>
      <c r="AH2482" s="133" t="str">
        <f>IF(Table1[[#This Row],[Date]]&lt;$AH$2,"",IF(Table1[[#This Row],[Date]]&lt;$AH$3,"Edge","Elite Combo"))</f>
        <v/>
      </c>
      <c r="AI2482" s="218">
        <f>Table1[[#This Row],[Time]]</f>
        <v>0.67708333333333337</v>
      </c>
      <c r="AJ2482" s="219" t="str">
        <f>Table1[[#This Row],[Track]]</f>
        <v>Flemington</v>
      </c>
      <c r="AK2482" s="216">
        <f>Table1[[#This Row],[Race ]]</f>
        <v>8</v>
      </c>
      <c r="AL2482" s="219">
        <f>Table1[[#This Row],[TAB]]</f>
        <v>12</v>
      </c>
      <c r="AM2482" s="219" t="str">
        <f>Table1[[#This Row],[Selection]]</f>
        <v>Sepals</v>
      </c>
      <c r="AN2482" s="220" t="str">
        <f>Table1[[#This Row],[Sources]]</f>
        <v/>
      </c>
      <c r="AO2482" s="219" t="str">
        <f>Table1[[#This Row],[Scale Bet]]</f>
        <v/>
      </c>
    </row>
    <row r="2483" spans="5:41" ht="16.5" customHeight="1" x14ac:dyDescent="0.25">
      <c r="E2483" s="185">
        <v>45717</v>
      </c>
      <c r="F2483" s="35">
        <v>0.69652777777777775</v>
      </c>
      <c r="G2483" s="36" t="s">
        <v>28</v>
      </c>
      <c r="H2483" s="36">
        <v>7</v>
      </c>
      <c r="I2483" s="36">
        <v>2</v>
      </c>
      <c r="J2483" s="36" t="s">
        <v>235</v>
      </c>
      <c r="K2483" s="36" t="s">
        <v>13</v>
      </c>
      <c r="L2483" s="165">
        <v>10</v>
      </c>
      <c r="M2483" s="134">
        <f t="shared" si="494"/>
        <v>10</v>
      </c>
      <c r="N2483" s="36">
        <f t="shared" si="495"/>
        <v>1</v>
      </c>
      <c r="O2483" s="135" t="str">
        <f t="shared" si="496"/>
        <v>Nat-10</v>
      </c>
      <c r="P2483" s="186" t="str">
        <f t="shared" si="497"/>
        <v/>
      </c>
      <c r="Q2483" s="187">
        <f t="shared" si="498"/>
        <v>40</v>
      </c>
      <c r="R2483" s="150"/>
      <c r="S2483" s="187" t="str">
        <f t="shared" si="499"/>
        <v/>
      </c>
      <c r="T2483" s="136" t="str">
        <f t="shared" si="500"/>
        <v>No Name Frank</v>
      </c>
      <c r="U2483" s="137" t="str">
        <f>IF(P2483="","",IF(N2483=1,"",IF(Q2483="","",IF(Q2483&lt;=100,100,IF(Table1[[#This Row],[Day]]="Wed",100,200)))))</f>
        <v/>
      </c>
      <c r="V2483" s="137" t="str">
        <f t="shared" si="501"/>
        <v/>
      </c>
      <c r="W2483" s="137" t="str">
        <f t="shared" si="502"/>
        <v/>
      </c>
      <c r="X2483" s="133">
        <f>100</f>
        <v>100</v>
      </c>
      <c r="Y2483" s="133" t="str">
        <f t="shared" si="503"/>
        <v/>
      </c>
      <c r="Z2483" s="133">
        <f t="shared" si="504"/>
        <v>-100</v>
      </c>
      <c r="AA2483" s="134" t="str">
        <f>TEXT(Table1[[#This Row],[Date]],"DDD")</f>
        <v>Sat</v>
      </c>
      <c r="AB2483" s="133" t="str">
        <f>IF(OR(G2483="Doomben",G2483="Eagle Farm"),"Q",IF(AND(Q2483&gt;1,Q2483&lt;55,Table1[[#This Row],[Source]]="Nat"),"Nat OK",IF(AND(Table1[[#This Row],[Source]]&lt;&gt;"Nat",Q2483&lt;55),"Poor &lt;55",IF(OR(G2483="Randwick",G2483="Flemington",G2483="Caulfield",G2483="Sandown Lake",G2483="Sandown Hill"),"Best","ave"))))</f>
        <v>Q</v>
      </c>
      <c r="AC2483" s="133">
        <f>IF(Q2483="","",IF(AB2483="Poor &lt;55",$AC$2*0.2%,IF(AND(AB2483="Q",AA2483&lt;&gt;"Wed"),$AC$2*0.4%,IF(AND(AB2483="Q",AA2483="Wed"),$AC$2*0.5%,IF(AND(AB2483="Ave",U2483=100),$AC$2*0.5%,IF(AND(AB2483="ave",U2483="",N2483=1,AG2483="Bush"),$AC$2*1%,IF(AND(AB2483="ave",U2483="",Q2483&gt;100),$AC$2*1.3%,IF(AND(AB2483="ave",U2483=""),$AC$2*1.2%,IF(AND(AB2483="Ave",U2483=200),$AC$2*1%,IF(AND(AB2483="Best",U2483=200),$AC$2*1.5%,IF(AND(AB2483="Best",U2483="",K2483&lt;&gt;"Pro Syd"),$AC$2*0.5%,IF(AND(AB2483="Best",U2483=""),$AC$2*1%,IF(AND(AB2483="Best",U2483=100,Table1[[#This Row],[State]]="NSW"),$AC$2*0.4%,IF(AND(AB2483="Best",U2483=100),$AC$2*1%,IF(Table1[[#This Row],[Adj]]="Nat OK",$AC$2*0.5%,"xxx")))))))))))))))</f>
        <v>40</v>
      </c>
      <c r="AD2483" s="133" t="str">
        <f t="shared" si="505"/>
        <v/>
      </c>
      <c r="AE2483" s="133">
        <f t="shared" si="506"/>
        <v>-40</v>
      </c>
      <c r="AF2483" s="133" t="str">
        <f>VLOOKUP(Table1[[#This Row],[Track]],$F$2672:$H$2715,2,FALSE)</f>
        <v>Qld</v>
      </c>
      <c r="AG2483" s="133" t="str">
        <f>VLOOKUP(Table1[[#This Row],[Track]],$F$2672:$H$2715,3,FALSE)</f>
        <v>-</v>
      </c>
      <c r="AH2483" s="133" t="str">
        <f>IF(Table1[[#This Row],[Date]]&lt;$AH$2,"",IF(Table1[[#This Row],[Date]]&lt;$AH$3,"Edge","Elite Combo"))</f>
        <v/>
      </c>
      <c r="AI2483" s="218">
        <f>Table1[[#This Row],[Time]]</f>
        <v>0.69652777777777775</v>
      </c>
      <c r="AJ2483" s="219" t="str">
        <f>Table1[[#This Row],[Track]]</f>
        <v>Eagle Farm</v>
      </c>
      <c r="AK2483" s="216">
        <f>Table1[[#This Row],[Race ]]</f>
        <v>7</v>
      </c>
      <c r="AL2483" s="219">
        <f>Table1[[#This Row],[TAB]]</f>
        <v>2</v>
      </c>
      <c r="AM2483" s="219" t="str">
        <f>Table1[[#This Row],[Selection]]</f>
        <v>No Name Frank</v>
      </c>
      <c r="AN2483" s="220" t="str">
        <f>Table1[[#This Row],[Sources]]</f>
        <v>Nat-10</v>
      </c>
      <c r="AO2483" s="219">
        <f>Table1[[#This Row],[Scale Bet]]</f>
        <v>40</v>
      </c>
    </row>
    <row r="2484" spans="5:41" ht="16.5" customHeight="1" x14ac:dyDescent="0.25">
      <c r="E2484" s="185">
        <v>45717</v>
      </c>
      <c r="F2484" s="35">
        <v>0.71875</v>
      </c>
      <c r="G2484" s="36" t="s">
        <v>22</v>
      </c>
      <c r="H2484" s="36">
        <v>9</v>
      </c>
      <c r="I2484" s="36">
        <v>3</v>
      </c>
      <c r="J2484" s="36" t="s">
        <v>160</v>
      </c>
      <c r="K2484" s="36" t="s">
        <v>1</v>
      </c>
      <c r="L2484" s="165">
        <v>10</v>
      </c>
      <c r="M2484" s="134">
        <f t="shared" si="494"/>
        <v>40</v>
      </c>
      <c r="N2484" s="36">
        <f t="shared" si="495"/>
        <v>3</v>
      </c>
      <c r="O2484" s="135" t="str">
        <f t="shared" si="496"/>
        <v>E4-10/Edge-15/Pro Syd-15</v>
      </c>
      <c r="P2484" s="186" t="str">
        <f t="shared" si="497"/>
        <v>OK</v>
      </c>
      <c r="Q2484" s="187">
        <f t="shared" si="498"/>
        <v>160</v>
      </c>
      <c r="R2484" s="150">
        <v>4.2</v>
      </c>
      <c r="S2484" s="187">
        <f t="shared" si="499"/>
        <v>672</v>
      </c>
      <c r="T2484" s="136" t="str">
        <f t="shared" si="500"/>
        <v>Iowna Merc</v>
      </c>
      <c r="U2484" s="137">
        <f>IF(P2484="","",IF(N2484=1,"",IF(Q2484="","",IF(Q2484&lt;=100,100,IF(Table1[[#This Row],[Day]]="Wed",100,200)))))</f>
        <v>200</v>
      </c>
      <c r="V2484" s="137">
        <f t="shared" si="501"/>
        <v>840</v>
      </c>
      <c r="W2484" s="137">
        <f t="shared" si="502"/>
        <v>640</v>
      </c>
      <c r="X2484" s="133">
        <f>100</f>
        <v>100</v>
      </c>
      <c r="Y2484" s="133">
        <f t="shared" si="503"/>
        <v>420</v>
      </c>
      <c r="Z2484" s="133">
        <f t="shared" si="504"/>
        <v>320</v>
      </c>
      <c r="AA2484" s="134" t="str">
        <f>TEXT(Table1[[#This Row],[Date]],"DDD")</f>
        <v>Sat</v>
      </c>
      <c r="AB2484" s="133" t="str">
        <f>IF(OR(G2484="Doomben",G2484="Eagle Farm"),"Q",IF(AND(Q2484&gt;1,Q2484&lt;55,Table1[[#This Row],[Source]]="Nat"),"Nat OK",IF(AND(Table1[[#This Row],[Source]]&lt;&gt;"Nat",Q2484&lt;55),"Poor &lt;55",IF(OR(G2484="Randwick",G2484="Flemington",G2484="Caulfield",G2484="Sandown Lake",G2484="Sandown Hill"),"Best","ave"))))</f>
        <v>Best</v>
      </c>
      <c r="AC2484" s="133">
        <f>IF(Q2484="","",IF(AB2484="Poor &lt;55",$AC$2*0.2%,IF(AND(AB2484="Q",AA2484&lt;&gt;"Wed"),$AC$2*0.4%,IF(AND(AB2484="Q",AA2484="Wed"),$AC$2*0.5%,IF(AND(AB2484="Ave",U2484=100),$AC$2*0.5%,IF(AND(AB2484="ave",U2484="",N2484=1,AG2484="Bush"),$AC$2*1%,IF(AND(AB2484="ave",U2484="",Q2484&gt;100),$AC$2*1.3%,IF(AND(AB2484="ave",U2484=""),$AC$2*1.2%,IF(AND(AB2484="Ave",U2484=200),$AC$2*1%,IF(AND(AB2484="Best",U2484=200),$AC$2*1.5%,IF(AND(AB2484="Best",U2484="",K2484&lt;&gt;"Pro Syd"),$AC$2*0.5%,IF(AND(AB2484="Best",U2484=""),$AC$2*1%,IF(AND(AB2484="Best",U2484=100,Table1[[#This Row],[State]]="NSW"),$AC$2*0.4%,IF(AND(AB2484="Best",U2484=100),$AC$2*1%,IF(Table1[[#This Row],[Adj]]="Nat OK",$AC$2*0.5%,"xxx")))))))))))))))</f>
        <v>150</v>
      </c>
      <c r="AD2484" s="133">
        <f t="shared" si="505"/>
        <v>630</v>
      </c>
      <c r="AE2484" s="133">
        <f t="shared" si="506"/>
        <v>480</v>
      </c>
      <c r="AF2484" s="133" t="str">
        <f>VLOOKUP(Table1[[#This Row],[Track]],$F$2672:$H$2715,2,FALSE)</f>
        <v>NSW</v>
      </c>
      <c r="AG2484" s="133" t="str">
        <f>VLOOKUP(Table1[[#This Row],[Track]],$F$2672:$H$2715,3,FALSE)</f>
        <v>-</v>
      </c>
      <c r="AH2484" s="133" t="str">
        <f>IF(Table1[[#This Row],[Date]]&lt;$AH$2,"",IF(Table1[[#This Row],[Date]]&lt;$AH$3,"Edge","Elite Combo"))</f>
        <v/>
      </c>
      <c r="AI2484" s="218">
        <f>Table1[[#This Row],[Time]]</f>
        <v>0.71875</v>
      </c>
      <c r="AJ2484" s="219" t="str">
        <f>Table1[[#This Row],[Track]]</f>
        <v>Randwick</v>
      </c>
      <c r="AK2484" s="216">
        <f>Table1[[#This Row],[Race ]]</f>
        <v>9</v>
      </c>
      <c r="AL2484" s="219">
        <f>Table1[[#This Row],[TAB]]</f>
        <v>3</v>
      </c>
      <c r="AM2484" s="219" t="str">
        <f>Table1[[#This Row],[Selection]]</f>
        <v>Iowna Merc</v>
      </c>
      <c r="AN2484" s="220" t="str">
        <f>Table1[[#This Row],[Sources]]</f>
        <v>E4-10/Edge-15/Pro Syd-15</v>
      </c>
      <c r="AO2484" s="219">
        <f>Table1[[#This Row],[Scale Bet]]</f>
        <v>150</v>
      </c>
    </row>
    <row r="2485" spans="5:41" ht="16.5" customHeight="1" x14ac:dyDescent="0.25">
      <c r="E2485" s="185">
        <v>45717</v>
      </c>
      <c r="F2485" s="35">
        <v>0.71875</v>
      </c>
      <c r="G2485" s="36" t="s">
        <v>22</v>
      </c>
      <c r="H2485" s="36">
        <v>9</v>
      </c>
      <c r="I2485" s="36">
        <v>3</v>
      </c>
      <c r="J2485" s="36" t="s">
        <v>160</v>
      </c>
      <c r="K2485" s="36" t="s">
        <v>40</v>
      </c>
      <c r="L2485" s="165">
        <v>15</v>
      </c>
      <c r="M2485" s="134" t="str">
        <f t="shared" si="494"/>
        <v/>
      </c>
      <c r="N2485" s="36" t="str">
        <f t="shared" si="495"/>
        <v/>
      </c>
      <c r="O2485" s="135" t="str">
        <f t="shared" si="496"/>
        <v/>
      </c>
      <c r="P2485" s="186" t="str">
        <f t="shared" si="497"/>
        <v>OK</v>
      </c>
      <c r="Q2485" s="187" t="str">
        <f t="shared" si="498"/>
        <v/>
      </c>
      <c r="R2485" s="150">
        <v>4.2</v>
      </c>
      <c r="S2485" s="187" t="str">
        <f t="shared" si="499"/>
        <v/>
      </c>
      <c r="T2485" s="136" t="str">
        <f t="shared" si="500"/>
        <v>Iowna Merc</v>
      </c>
      <c r="U2485" s="137" t="str">
        <f>IF(P2485="","",IF(N2485=1,"",IF(Q2485="","",IF(Q2485&lt;=100,100,IF(Table1[[#This Row],[Day]]="Wed",100,200)))))</f>
        <v/>
      </c>
      <c r="V2485" s="137" t="str">
        <f t="shared" si="501"/>
        <v/>
      </c>
      <c r="W2485" s="137" t="str">
        <f t="shared" si="502"/>
        <v/>
      </c>
      <c r="X2485" s="133">
        <f>100</f>
        <v>100</v>
      </c>
      <c r="Y2485" s="133">
        <f t="shared" si="503"/>
        <v>420</v>
      </c>
      <c r="Z2485" s="133">
        <f t="shared" si="504"/>
        <v>320</v>
      </c>
      <c r="AA2485" s="134" t="str">
        <f>TEXT(Table1[[#This Row],[Date]],"DDD")</f>
        <v>Sat</v>
      </c>
      <c r="AB2485" s="133" t="str">
        <f>IF(OR(G2485="Doomben",G2485="Eagle Farm"),"Q",IF(AND(Q2485&gt;1,Q2485&lt;55,Table1[[#This Row],[Source]]="Nat"),"Nat OK",IF(AND(Table1[[#This Row],[Source]]&lt;&gt;"Nat",Q2485&lt;55),"Poor &lt;55",IF(OR(G2485="Randwick",G2485="Flemington",G2485="Caulfield",G2485="Sandown Lake",G2485="Sandown Hill"),"Best","ave"))))</f>
        <v>Best</v>
      </c>
      <c r="AC2485" s="133" t="str">
        <f>IF(Q2485="","",IF(AB2485="Poor &lt;55",$AC$2*0.2%,IF(AND(AB2485="Q",AA2485&lt;&gt;"Wed"),$AC$2*0.4%,IF(AND(AB2485="Q",AA2485="Wed"),$AC$2*0.5%,IF(AND(AB2485="Ave",U2485=100),$AC$2*0.5%,IF(AND(AB2485="ave",U2485="",N2485=1,AG2485="Bush"),$AC$2*1%,IF(AND(AB2485="ave",U2485="",Q2485&gt;100),$AC$2*1.3%,IF(AND(AB2485="ave",U2485=""),$AC$2*1.2%,IF(AND(AB2485="Ave",U2485=200),$AC$2*1%,IF(AND(AB2485="Best",U2485=200),$AC$2*1.5%,IF(AND(AB2485="Best",U2485="",K2485&lt;&gt;"Pro Syd"),$AC$2*0.5%,IF(AND(AB2485="Best",U2485=""),$AC$2*1%,IF(AND(AB2485="Best",U2485=100,Table1[[#This Row],[State]]="NSW"),$AC$2*0.4%,IF(AND(AB2485="Best",U2485=100),$AC$2*1%,IF(Table1[[#This Row],[Adj]]="Nat OK",$AC$2*0.5%,"xxx")))))))))))))))</f>
        <v/>
      </c>
      <c r="AD2485" s="133" t="str">
        <f t="shared" si="505"/>
        <v/>
      </c>
      <c r="AE2485" s="133" t="str">
        <f t="shared" si="506"/>
        <v/>
      </c>
      <c r="AF2485" s="133" t="str">
        <f>VLOOKUP(Table1[[#This Row],[Track]],$F$2672:$H$2715,2,FALSE)</f>
        <v>NSW</v>
      </c>
      <c r="AG2485" s="133" t="str">
        <f>VLOOKUP(Table1[[#This Row],[Track]],$F$2672:$H$2715,3,FALSE)</f>
        <v>-</v>
      </c>
      <c r="AH2485" s="133" t="str">
        <f>IF(Table1[[#This Row],[Date]]&lt;$AH$2,"",IF(Table1[[#This Row],[Date]]&lt;$AH$3,"Edge","Elite Combo"))</f>
        <v/>
      </c>
      <c r="AI2485" s="218">
        <f>Table1[[#This Row],[Time]]</f>
        <v>0.71875</v>
      </c>
      <c r="AJ2485" s="219" t="str">
        <f>Table1[[#This Row],[Track]]</f>
        <v>Randwick</v>
      </c>
      <c r="AK2485" s="216">
        <f>Table1[[#This Row],[Race ]]</f>
        <v>9</v>
      </c>
      <c r="AL2485" s="219">
        <f>Table1[[#This Row],[TAB]]</f>
        <v>3</v>
      </c>
      <c r="AM2485" s="219" t="str">
        <f>Table1[[#This Row],[Selection]]</f>
        <v>Iowna Merc</v>
      </c>
      <c r="AN2485" s="220" t="str">
        <f>Table1[[#This Row],[Sources]]</f>
        <v/>
      </c>
      <c r="AO2485" s="219" t="str">
        <f>Table1[[#This Row],[Scale Bet]]</f>
        <v/>
      </c>
    </row>
    <row r="2486" spans="5:41" ht="16.5" customHeight="1" x14ac:dyDescent="0.25">
      <c r="E2486" s="185">
        <v>45717</v>
      </c>
      <c r="F2486" s="35">
        <v>0.71875</v>
      </c>
      <c r="G2486" s="36" t="s">
        <v>22</v>
      </c>
      <c r="H2486" s="36">
        <v>9</v>
      </c>
      <c r="I2486" s="36">
        <v>3</v>
      </c>
      <c r="J2486" s="36" t="s">
        <v>160</v>
      </c>
      <c r="K2486" s="36" t="s">
        <v>60</v>
      </c>
      <c r="L2486" s="165">
        <v>15</v>
      </c>
      <c r="M2486" s="134" t="str">
        <f t="shared" si="494"/>
        <v/>
      </c>
      <c r="N2486" s="36" t="str">
        <f t="shared" si="495"/>
        <v/>
      </c>
      <c r="O2486" s="135" t="str">
        <f t="shared" si="496"/>
        <v/>
      </c>
      <c r="P2486" s="186" t="str">
        <f t="shared" si="497"/>
        <v>OK</v>
      </c>
      <c r="Q2486" s="187" t="str">
        <f t="shared" si="498"/>
        <v/>
      </c>
      <c r="R2486" s="150">
        <v>4.2</v>
      </c>
      <c r="S2486" s="187" t="str">
        <f t="shared" si="499"/>
        <v/>
      </c>
      <c r="T2486" s="136" t="str">
        <f t="shared" si="500"/>
        <v>Iowna Merc</v>
      </c>
      <c r="U2486" s="137" t="str">
        <f>IF(P2486="","",IF(N2486=1,"",IF(Q2486="","",IF(Q2486&lt;=100,100,IF(Table1[[#This Row],[Day]]="Wed",100,200)))))</f>
        <v/>
      </c>
      <c r="V2486" s="137" t="str">
        <f t="shared" si="501"/>
        <v/>
      </c>
      <c r="W2486" s="137" t="str">
        <f t="shared" si="502"/>
        <v/>
      </c>
      <c r="X2486" s="133">
        <f>100</f>
        <v>100</v>
      </c>
      <c r="Y2486" s="133">
        <f t="shared" si="503"/>
        <v>420</v>
      </c>
      <c r="Z2486" s="133">
        <f t="shared" si="504"/>
        <v>320</v>
      </c>
      <c r="AA2486" s="134" t="str">
        <f>TEXT(Table1[[#This Row],[Date]],"DDD")</f>
        <v>Sat</v>
      </c>
      <c r="AB2486" s="133" t="str">
        <f>IF(OR(G2486="Doomben",G2486="Eagle Farm"),"Q",IF(AND(Q2486&gt;1,Q2486&lt;55,Table1[[#This Row],[Source]]="Nat"),"Nat OK",IF(AND(Table1[[#This Row],[Source]]&lt;&gt;"Nat",Q2486&lt;55),"Poor &lt;55",IF(OR(G2486="Randwick",G2486="Flemington",G2486="Caulfield",G2486="Sandown Lake",G2486="Sandown Hill"),"Best","ave"))))</f>
        <v>Best</v>
      </c>
      <c r="AC2486" s="133" t="str">
        <f>IF(Q2486="","",IF(AB2486="Poor &lt;55",$AC$2*0.2%,IF(AND(AB2486="Q",AA2486&lt;&gt;"Wed"),$AC$2*0.4%,IF(AND(AB2486="Q",AA2486="Wed"),$AC$2*0.5%,IF(AND(AB2486="Ave",U2486=100),$AC$2*0.5%,IF(AND(AB2486="ave",U2486="",N2486=1,AG2486="Bush"),$AC$2*1%,IF(AND(AB2486="ave",U2486="",Q2486&gt;100),$AC$2*1.3%,IF(AND(AB2486="ave",U2486=""),$AC$2*1.2%,IF(AND(AB2486="Ave",U2486=200),$AC$2*1%,IF(AND(AB2486="Best",U2486=200),$AC$2*1.5%,IF(AND(AB2486="Best",U2486="",K2486&lt;&gt;"Pro Syd"),$AC$2*0.5%,IF(AND(AB2486="Best",U2486=""),$AC$2*1%,IF(AND(AB2486="Best",U2486=100,Table1[[#This Row],[State]]="NSW"),$AC$2*0.4%,IF(AND(AB2486="Best",U2486=100),$AC$2*1%,IF(Table1[[#This Row],[Adj]]="Nat OK",$AC$2*0.5%,"xxx")))))))))))))))</f>
        <v/>
      </c>
      <c r="AD2486" s="133" t="str">
        <f t="shared" si="505"/>
        <v/>
      </c>
      <c r="AE2486" s="133" t="str">
        <f t="shared" si="506"/>
        <v/>
      </c>
      <c r="AF2486" s="133" t="str">
        <f>VLOOKUP(Table1[[#This Row],[Track]],$F$2672:$H$2715,2,FALSE)</f>
        <v>NSW</v>
      </c>
      <c r="AG2486" s="133" t="str">
        <f>VLOOKUP(Table1[[#This Row],[Track]],$F$2672:$H$2715,3,FALSE)</f>
        <v>-</v>
      </c>
      <c r="AH2486" s="133" t="str">
        <f>IF(Table1[[#This Row],[Date]]&lt;$AH$2,"",IF(Table1[[#This Row],[Date]]&lt;$AH$3,"Edge","Elite Combo"))</f>
        <v/>
      </c>
      <c r="AI2486" s="218">
        <f>Table1[[#This Row],[Time]]</f>
        <v>0.71875</v>
      </c>
      <c r="AJ2486" s="219" t="str">
        <f>Table1[[#This Row],[Track]]</f>
        <v>Randwick</v>
      </c>
      <c r="AK2486" s="216">
        <f>Table1[[#This Row],[Race ]]</f>
        <v>9</v>
      </c>
      <c r="AL2486" s="219">
        <f>Table1[[#This Row],[TAB]]</f>
        <v>3</v>
      </c>
      <c r="AM2486" s="219" t="str">
        <f>Table1[[#This Row],[Selection]]</f>
        <v>Iowna Merc</v>
      </c>
      <c r="AN2486" s="220" t="str">
        <f>Table1[[#This Row],[Sources]]</f>
        <v/>
      </c>
      <c r="AO2486" s="219" t="str">
        <f>Table1[[#This Row],[Scale Bet]]</f>
        <v/>
      </c>
    </row>
    <row r="2487" spans="5:41" ht="16.5" customHeight="1" x14ac:dyDescent="0.25">
      <c r="E2487" s="185">
        <v>45717</v>
      </c>
      <c r="F2487" s="35">
        <v>0.72430555555555554</v>
      </c>
      <c r="G2487" s="36" t="s">
        <v>28</v>
      </c>
      <c r="H2487" s="36">
        <v>8</v>
      </c>
      <c r="I2487" s="36">
        <v>3</v>
      </c>
      <c r="J2487" s="36" t="s">
        <v>236</v>
      </c>
      <c r="K2487" s="36" t="s">
        <v>13</v>
      </c>
      <c r="L2487" s="165">
        <v>10</v>
      </c>
      <c r="M2487" s="134">
        <f t="shared" si="494"/>
        <v>10</v>
      </c>
      <c r="N2487" s="36">
        <f t="shared" si="495"/>
        <v>1</v>
      </c>
      <c r="O2487" s="135" t="str">
        <f t="shared" si="496"/>
        <v>Nat-10</v>
      </c>
      <c r="P2487" s="186" t="str">
        <f t="shared" si="497"/>
        <v/>
      </c>
      <c r="Q2487" s="187">
        <f t="shared" si="498"/>
        <v>40</v>
      </c>
      <c r="R2487" s="150">
        <v>4.2</v>
      </c>
      <c r="S2487" s="187">
        <f t="shared" si="499"/>
        <v>168</v>
      </c>
      <c r="T2487" s="136" t="str">
        <f t="shared" si="500"/>
        <v>Wanda Rox</v>
      </c>
      <c r="U2487" s="137" t="str">
        <f>IF(P2487="","",IF(N2487=1,"",IF(Q2487="","",IF(Q2487&lt;=100,100,IF(Table1[[#This Row],[Day]]="Wed",100,200)))))</f>
        <v/>
      </c>
      <c r="V2487" s="137" t="str">
        <f t="shared" si="501"/>
        <v/>
      </c>
      <c r="W2487" s="137" t="str">
        <f t="shared" si="502"/>
        <v/>
      </c>
      <c r="X2487" s="133">
        <f>100</f>
        <v>100</v>
      </c>
      <c r="Y2487" s="133">
        <f t="shared" si="503"/>
        <v>420</v>
      </c>
      <c r="Z2487" s="133">
        <f t="shared" si="504"/>
        <v>320</v>
      </c>
      <c r="AA2487" s="134" t="str">
        <f>TEXT(Table1[[#This Row],[Date]],"DDD")</f>
        <v>Sat</v>
      </c>
      <c r="AB2487" s="133" t="str">
        <f>IF(OR(G2487="Doomben",G2487="Eagle Farm"),"Q",IF(AND(Q2487&gt;1,Q2487&lt;55,Table1[[#This Row],[Source]]="Nat"),"Nat OK",IF(AND(Table1[[#This Row],[Source]]&lt;&gt;"Nat",Q2487&lt;55),"Poor &lt;55",IF(OR(G2487="Randwick",G2487="Flemington",G2487="Caulfield",G2487="Sandown Lake",G2487="Sandown Hill"),"Best","ave"))))</f>
        <v>Q</v>
      </c>
      <c r="AC2487" s="133">
        <f>IF(Q2487="","",IF(AB2487="Poor &lt;55",$AC$2*0.2%,IF(AND(AB2487="Q",AA2487&lt;&gt;"Wed"),$AC$2*0.4%,IF(AND(AB2487="Q",AA2487="Wed"),$AC$2*0.5%,IF(AND(AB2487="Ave",U2487=100),$AC$2*0.5%,IF(AND(AB2487="ave",U2487="",N2487=1,AG2487="Bush"),$AC$2*1%,IF(AND(AB2487="ave",U2487="",Q2487&gt;100),$AC$2*1.3%,IF(AND(AB2487="ave",U2487=""),$AC$2*1.2%,IF(AND(AB2487="Ave",U2487=200),$AC$2*1%,IF(AND(AB2487="Best",U2487=200),$AC$2*1.5%,IF(AND(AB2487="Best",U2487="",K2487&lt;&gt;"Pro Syd"),$AC$2*0.5%,IF(AND(AB2487="Best",U2487=""),$AC$2*1%,IF(AND(AB2487="Best",U2487=100,Table1[[#This Row],[State]]="NSW"),$AC$2*0.4%,IF(AND(AB2487="Best",U2487=100),$AC$2*1%,IF(Table1[[#This Row],[Adj]]="Nat OK",$AC$2*0.5%,"xxx")))))))))))))))</f>
        <v>40</v>
      </c>
      <c r="AD2487" s="133">
        <f t="shared" si="505"/>
        <v>168</v>
      </c>
      <c r="AE2487" s="133">
        <f t="shared" si="506"/>
        <v>128</v>
      </c>
      <c r="AF2487" s="133" t="str">
        <f>VLOOKUP(Table1[[#This Row],[Track]],$F$2672:$H$2715,2,FALSE)</f>
        <v>Qld</v>
      </c>
      <c r="AG2487" s="133" t="str">
        <f>VLOOKUP(Table1[[#This Row],[Track]],$F$2672:$H$2715,3,FALSE)</f>
        <v>-</v>
      </c>
      <c r="AH2487" s="133" t="str">
        <f>IF(Table1[[#This Row],[Date]]&lt;$AH$2,"",IF(Table1[[#This Row],[Date]]&lt;$AH$3,"Edge","Elite Combo"))</f>
        <v/>
      </c>
      <c r="AI2487" s="218">
        <f>Table1[[#This Row],[Time]]</f>
        <v>0.72430555555555554</v>
      </c>
      <c r="AJ2487" s="219" t="str">
        <f>Table1[[#This Row],[Track]]</f>
        <v>Eagle Farm</v>
      </c>
      <c r="AK2487" s="216">
        <f>Table1[[#This Row],[Race ]]</f>
        <v>8</v>
      </c>
      <c r="AL2487" s="219">
        <f>Table1[[#This Row],[TAB]]</f>
        <v>3</v>
      </c>
      <c r="AM2487" s="219" t="str">
        <f>Table1[[#This Row],[Selection]]</f>
        <v>Wanda Rox</v>
      </c>
      <c r="AN2487" s="220" t="str">
        <f>Table1[[#This Row],[Sources]]</f>
        <v>Nat-10</v>
      </c>
      <c r="AO2487" s="219">
        <f>Table1[[#This Row],[Scale Bet]]</f>
        <v>40</v>
      </c>
    </row>
    <row r="2488" spans="5:41" ht="16.5" customHeight="1" x14ac:dyDescent="0.25">
      <c r="E2488" s="185">
        <v>45717</v>
      </c>
      <c r="F2488" s="35">
        <v>0.73263888888888884</v>
      </c>
      <c r="G2488" s="36" t="s">
        <v>157</v>
      </c>
      <c r="H2488" s="36">
        <v>10</v>
      </c>
      <c r="I2488" s="36">
        <v>15</v>
      </c>
      <c r="J2488" s="36" t="s">
        <v>237</v>
      </c>
      <c r="K2488" s="36" t="s">
        <v>1</v>
      </c>
      <c r="L2488" s="165">
        <v>10</v>
      </c>
      <c r="M2488" s="134">
        <f t="shared" si="494"/>
        <v>23</v>
      </c>
      <c r="N2488" s="36">
        <f t="shared" si="495"/>
        <v>2</v>
      </c>
      <c r="O2488" s="135" t="str">
        <f t="shared" si="496"/>
        <v>E4-10/Nat-13</v>
      </c>
      <c r="P2488" s="186" t="str">
        <f t="shared" si="497"/>
        <v>OK</v>
      </c>
      <c r="Q2488" s="187">
        <f t="shared" si="498"/>
        <v>92</v>
      </c>
      <c r="R2488" s="150"/>
      <c r="S2488" s="187" t="str">
        <f t="shared" si="499"/>
        <v/>
      </c>
      <c r="T2488" s="136" t="str">
        <f t="shared" si="500"/>
        <v>Arqana</v>
      </c>
      <c r="U2488" s="137">
        <f>IF(P2488="","",IF(N2488=1,"",IF(Q2488="","",IF(Q2488&lt;=100,100,IF(Table1[[#This Row],[Day]]="Wed",100,200)))))</f>
        <v>100</v>
      </c>
      <c r="V2488" s="137" t="str">
        <f t="shared" si="501"/>
        <v/>
      </c>
      <c r="W2488" s="137">
        <f t="shared" si="502"/>
        <v>-100</v>
      </c>
      <c r="X2488" s="133">
        <f>100</f>
        <v>100</v>
      </c>
      <c r="Y2488" s="133" t="str">
        <f t="shared" si="503"/>
        <v/>
      </c>
      <c r="Z2488" s="133">
        <f t="shared" si="504"/>
        <v>-100</v>
      </c>
      <c r="AA2488" s="134" t="str">
        <f>TEXT(Table1[[#This Row],[Date]],"DDD")</f>
        <v>Sat</v>
      </c>
      <c r="AB2488" s="133" t="str">
        <f>IF(OR(G2488="Doomben",G2488="Eagle Farm"),"Q",IF(AND(Q2488&gt;1,Q2488&lt;55,Table1[[#This Row],[Source]]="Nat"),"Nat OK",IF(AND(Table1[[#This Row],[Source]]&lt;&gt;"Nat",Q2488&lt;55),"Poor &lt;55",IF(OR(G2488="Randwick",G2488="Flemington",G2488="Caulfield",G2488="Sandown Lake",G2488="Sandown Hill"),"Best","ave"))))</f>
        <v>Best</v>
      </c>
      <c r="AC2488" s="133">
        <f>IF(Q2488="","",IF(AB2488="Poor &lt;55",$AC$2*0.2%,IF(AND(AB2488="Q",AA2488&lt;&gt;"Wed"),$AC$2*0.4%,IF(AND(AB2488="Q",AA2488="Wed"),$AC$2*0.5%,IF(AND(AB2488="Ave",U2488=100),$AC$2*0.5%,IF(AND(AB2488="ave",U2488="",N2488=1,AG2488="Bush"),$AC$2*1%,IF(AND(AB2488="ave",U2488="",Q2488&gt;100),$AC$2*1.3%,IF(AND(AB2488="ave",U2488=""),$AC$2*1.2%,IF(AND(AB2488="Ave",U2488=200),$AC$2*1%,IF(AND(AB2488="Best",U2488=200),$AC$2*1.5%,IF(AND(AB2488="Best",U2488="",K2488&lt;&gt;"Pro Syd"),$AC$2*0.5%,IF(AND(AB2488="Best",U2488=""),$AC$2*1%,IF(AND(AB2488="Best",U2488=100,Table1[[#This Row],[State]]="NSW"),$AC$2*0.4%,IF(AND(AB2488="Best",U2488=100),$AC$2*1%,IF(Table1[[#This Row],[Adj]]="Nat OK",$AC$2*0.5%,"xxx")))))))))))))))</f>
        <v>100</v>
      </c>
      <c r="AD2488" s="133" t="str">
        <f t="shared" si="505"/>
        <v/>
      </c>
      <c r="AE2488" s="133">
        <f t="shared" si="506"/>
        <v>-100</v>
      </c>
      <c r="AF2488" s="133" t="str">
        <f>VLOOKUP(Table1[[#This Row],[Track]],$F$2672:$H$2715,2,FALSE)</f>
        <v>Vic</v>
      </c>
      <c r="AG2488" s="133" t="str">
        <f>VLOOKUP(Table1[[#This Row],[Track]],$F$2672:$H$2715,3,FALSE)</f>
        <v>-</v>
      </c>
      <c r="AH2488" s="133" t="str">
        <f>IF(Table1[[#This Row],[Date]]&lt;$AH$2,"",IF(Table1[[#This Row],[Date]]&lt;$AH$3,"Edge","Elite Combo"))</f>
        <v/>
      </c>
      <c r="AI2488" s="218">
        <f>Table1[[#This Row],[Time]]</f>
        <v>0.73263888888888884</v>
      </c>
      <c r="AJ2488" s="219" t="str">
        <f>Table1[[#This Row],[Track]]</f>
        <v>Flemington</v>
      </c>
      <c r="AK2488" s="216">
        <f>Table1[[#This Row],[Race ]]</f>
        <v>10</v>
      </c>
      <c r="AL2488" s="219">
        <f>Table1[[#This Row],[TAB]]</f>
        <v>15</v>
      </c>
      <c r="AM2488" s="219" t="str">
        <f>Table1[[#This Row],[Selection]]</f>
        <v>Arqana</v>
      </c>
      <c r="AN2488" s="220" t="str">
        <f>Table1[[#This Row],[Sources]]</f>
        <v>E4-10/Nat-13</v>
      </c>
      <c r="AO2488" s="219">
        <f>Table1[[#This Row],[Scale Bet]]</f>
        <v>100</v>
      </c>
    </row>
    <row r="2489" spans="5:41" ht="16.5" customHeight="1" x14ac:dyDescent="0.25">
      <c r="E2489" s="185">
        <v>45717</v>
      </c>
      <c r="F2489" s="35">
        <v>0.73263888888888884</v>
      </c>
      <c r="G2489" s="36" t="s">
        <v>157</v>
      </c>
      <c r="H2489" s="36">
        <v>10</v>
      </c>
      <c r="I2489" s="36">
        <v>15</v>
      </c>
      <c r="J2489" s="36" t="s">
        <v>237</v>
      </c>
      <c r="K2489" s="36" t="s">
        <v>13</v>
      </c>
      <c r="L2489" s="165">
        <v>13</v>
      </c>
      <c r="M2489" s="134" t="str">
        <f t="shared" si="494"/>
        <v/>
      </c>
      <c r="N2489" s="36" t="str">
        <f t="shared" si="495"/>
        <v/>
      </c>
      <c r="O2489" s="135" t="str">
        <f t="shared" si="496"/>
        <v/>
      </c>
      <c r="P2489" s="186" t="str">
        <f t="shared" si="497"/>
        <v>OK</v>
      </c>
      <c r="Q2489" s="187" t="str">
        <f t="shared" si="498"/>
        <v/>
      </c>
      <c r="R2489" s="150"/>
      <c r="S2489" s="187" t="str">
        <f t="shared" si="499"/>
        <v/>
      </c>
      <c r="T2489" s="136" t="str">
        <f t="shared" si="500"/>
        <v>Arqana</v>
      </c>
      <c r="U2489" s="137" t="str">
        <f>IF(P2489="","",IF(N2489=1,"",IF(Q2489="","",IF(Q2489&lt;=100,100,IF(Table1[[#This Row],[Day]]="Wed",100,200)))))</f>
        <v/>
      </c>
      <c r="V2489" s="137" t="str">
        <f t="shared" si="501"/>
        <v/>
      </c>
      <c r="W2489" s="137" t="str">
        <f t="shared" si="502"/>
        <v/>
      </c>
      <c r="X2489" s="133">
        <f>100</f>
        <v>100</v>
      </c>
      <c r="Y2489" s="133" t="str">
        <f t="shared" si="503"/>
        <v/>
      </c>
      <c r="Z2489" s="133">
        <f t="shared" si="504"/>
        <v>-100</v>
      </c>
      <c r="AA2489" s="134" t="str">
        <f>TEXT(Table1[[#This Row],[Date]],"DDD")</f>
        <v>Sat</v>
      </c>
      <c r="AB2489" s="133" t="str">
        <f>IF(OR(G2489="Doomben",G2489="Eagle Farm"),"Q",IF(AND(Q2489&gt;1,Q2489&lt;55,Table1[[#This Row],[Source]]="Nat"),"Nat OK",IF(AND(Table1[[#This Row],[Source]]&lt;&gt;"Nat",Q2489&lt;55),"Poor &lt;55",IF(OR(G2489="Randwick",G2489="Flemington",G2489="Caulfield",G2489="Sandown Lake",G2489="Sandown Hill"),"Best","ave"))))</f>
        <v>Best</v>
      </c>
      <c r="AC2489" s="133" t="str">
        <f>IF(Q2489="","",IF(AB2489="Poor &lt;55",$AC$2*0.2%,IF(AND(AB2489="Q",AA2489&lt;&gt;"Wed"),$AC$2*0.4%,IF(AND(AB2489="Q",AA2489="Wed"),$AC$2*0.5%,IF(AND(AB2489="Ave",U2489=100),$AC$2*0.5%,IF(AND(AB2489="ave",U2489="",N2489=1,AG2489="Bush"),$AC$2*1%,IF(AND(AB2489="ave",U2489="",Q2489&gt;100),$AC$2*1.3%,IF(AND(AB2489="ave",U2489=""),$AC$2*1.2%,IF(AND(AB2489="Ave",U2489=200),$AC$2*1%,IF(AND(AB2489="Best",U2489=200),$AC$2*1.5%,IF(AND(AB2489="Best",U2489="",K2489&lt;&gt;"Pro Syd"),$AC$2*0.5%,IF(AND(AB2489="Best",U2489=""),$AC$2*1%,IF(AND(AB2489="Best",U2489=100,Table1[[#This Row],[State]]="NSW"),$AC$2*0.4%,IF(AND(AB2489="Best",U2489=100),$AC$2*1%,IF(Table1[[#This Row],[Adj]]="Nat OK",$AC$2*0.5%,"xxx")))))))))))))))</f>
        <v/>
      </c>
      <c r="AD2489" s="133" t="str">
        <f t="shared" si="505"/>
        <v/>
      </c>
      <c r="AE2489" s="133" t="str">
        <f t="shared" si="506"/>
        <v/>
      </c>
      <c r="AF2489" s="133" t="str">
        <f>VLOOKUP(Table1[[#This Row],[Track]],$F$2672:$H$2715,2,FALSE)</f>
        <v>Vic</v>
      </c>
      <c r="AG2489" s="133" t="str">
        <f>VLOOKUP(Table1[[#This Row],[Track]],$F$2672:$H$2715,3,FALSE)</f>
        <v>-</v>
      </c>
      <c r="AH2489" s="133" t="str">
        <f>IF(Table1[[#This Row],[Date]]&lt;$AH$2,"",IF(Table1[[#This Row],[Date]]&lt;$AH$3,"Edge","Elite Combo"))</f>
        <v/>
      </c>
      <c r="AI2489" s="218">
        <f>Table1[[#This Row],[Time]]</f>
        <v>0.73263888888888884</v>
      </c>
      <c r="AJ2489" s="219" t="str">
        <f>Table1[[#This Row],[Track]]</f>
        <v>Flemington</v>
      </c>
      <c r="AK2489" s="216">
        <f>Table1[[#This Row],[Race ]]</f>
        <v>10</v>
      </c>
      <c r="AL2489" s="219">
        <f>Table1[[#This Row],[TAB]]</f>
        <v>15</v>
      </c>
      <c r="AM2489" s="219" t="str">
        <f>Table1[[#This Row],[Selection]]</f>
        <v>Arqana</v>
      </c>
      <c r="AN2489" s="220" t="str">
        <f>Table1[[#This Row],[Sources]]</f>
        <v/>
      </c>
      <c r="AO2489" s="219" t="str">
        <f>Table1[[#This Row],[Scale Bet]]</f>
        <v/>
      </c>
    </row>
    <row r="2490" spans="5:41" ht="16.5" customHeight="1" x14ac:dyDescent="0.25">
      <c r="E2490" s="185">
        <v>45717</v>
      </c>
      <c r="F2490" s="35">
        <v>0.73263888888888884</v>
      </c>
      <c r="G2490" s="36" t="s">
        <v>157</v>
      </c>
      <c r="H2490" s="36">
        <v>10</v>
      </c>
      <c r="I2490" s="36">
        <v>8</v>
      </c>
      <c r="J2490" s="36" t="s">
        <v>224</v>
      </c>
      <c r="K2490" s="36" t="s">
        <v>1</v>
      </c>
      <c r="L2490" s="165">
        <v>12</v>
      </c>
      <c r="M2490" s="134">
        <f t="shared" si="494"/>
        <v>38</v>
      </c>
      <c r="N2490" s="36">
        <f t="shared" si="495"/>
        <v>3</v>
      </c>
      <c r="O2490" s="135" t="str">
        <f t="shared" si="496"/>
        <v>E4-12/Edge-13/Pro Mel-13</v>
      </c>
      <c r="P2490" s="186" t="str">
        <f t="shared" si="497"/>
        <v>OK</v>
      </c>
      <c r="Q2490" s="187">
        <f t="shared" si="498"/>
        <v>152</v>
      </c>
      <c r="R2490" s="150">
        <v>5.5</v>
      </c>
      <c r="S2490" s="187">
        <f t="shared" si="499"/>
        <v>836</v>
      </c>
      <c r="T2490" s="136" t="str">
        <f t="shared" si="500"/>
        <v>Verdad</v>
      </c>
      <c r="U2490" s="137">
        <f>IF(P2490="","",IF(N2490=1,"",IF(Q2490="","",IF(Q2490&lt;=100,100,IF(Table1[[#This Row],[Day]]="Wed",100,200)))))</f>
        <v>200</v>
      </c>
      <c r="V2490" s="137">
        <f t="shared" si="501"/>
        <v>1100</v>
      </c>
      <c r="W2490" s="137">
        <f t="shared" si="502"/>
        <v>900</v>
      </c>
      <c r="X2490" s="133">
        <f>100</f>
        <v>100</v>
      </c>
      <c r="Y2490" s="133">
        <f t="shared" si="503"/>
        <v>550</v>
      </c>
      <c r="Z2490" s="133">
        <f t="shared" si="504"/>
        <v>450</v>
      </c>
      <c r="AA2490" s="134" t="str">
        <f>TEXT(Table1[[#This Row],[Date]],"DDD")</f>
        <v>Sat</v>
      </c>
      <c r="AB2490" s="133" t="str">
        <f>IF(OR(G2490="Doomben",G2490="Eagle Farm"),"Q",IF(AND(Q2490&gt;1,Q2490&lt;55,Table1[[#This Row],[Source]]="Nat"),"Nat OK",IF(AND(Table1[[#This Row],[Source]]&lt;&gt;"Nat",Q2490&lt;55),"Poor &lt;55",IF(OR(G2490="Randwick",G2490="Flemington",G2490="Caulfield",G2490="Sandown Lake",G2490="Sandown Hill"),"Best","ave"))))</f>
        <v>Best</v>
      </c>
      <c r="AC2490" s="133">
        <f>IF(Q2490="","",IF(AB2490="Poor &lt;55",$AC$2*0.2%,IF(AND(AB2490="Q",AA2490&lt;&gt;"Wed"),$AC$2*0.4%,IF(AND(AB2490="Q",AA2490="Wed"),$AC$2*0.5%,IF(AND(AB2490="Ave",U2490=100),$AC$2*0.5%,IF(AND(AB2490="ave",U2490="",N2490=1,AG2490="Bush"),$AC$2*1%,IF(AND(AB2490="ave",U2490="",Q2490&gt;100),$AC$2*1.3%,IF(AND(AB2490="ave",U2490=""),$AC$2*1.2%,IF(AND(AB2490="Ave",U2490=200),$AC$2*1%,IF(AND(AB2490="Best",U2490=200),$AC$2*1.5%,IF(AND(AB2490="Best",U2490="",K2490&lt;&gt;"Pro Syd"),$AC$2*0.5%,IF(AND(AB2490="Best",U2490=""),$AC$2*1%,IF(AND(AB2490="Best",U2490=100,Table1[[#This Row],[State]]="NSW"),$AC$2*0.4%,IF(AND(AB2490="Best",U2490=100),$AC$2*1%,IF(Table1[[#This Row],[Adj]]="Nat OK",$AC$2*0.5%,"xxx")))))))))))))))</f>
        <v>150</v>
      </c>
      <c r="AD2490" s="133">
        <f t="shared" si="505"/>
        <v>825</v>
      </c>
      <c r="AE2490" s="133">
        <f t="shared" si="506"/>
        <v>675</v>
      </c>
      <c r="AF2490" s="133" t="str">
        <f>VLOOKUP(Table1[[#This Row],[Track]],$F$2672:$H$2715,2,FALSE)</f>
        <v>Vic</v>
      </c>
      <c r="AG2490" s="133" t="str">
        <f>VLOOKUP(Table1[[#This Row],[Track]],$F$2672:$H$2715,3,FALSE)</f>
        <v>-</v>
      </c>
      <c r="AH2490" s="133" t="str">
        <f>IF(Table1[[#This Row],[Date]]&lt;$AH$2,"",IF(Table1[[#This Row],[Date]]&lt;$AH$3,"Edge","Elite Combo"))</f>
        <v/>
      </c>
      <c r="AI2490" s="218">
        <f>Table1[[#This Row],[Time]]</f>
        <v>0.73263888888888884</v>
      </c>
      <c r="AJ2490" s="219" t="str">
        <f>Table1[[#This Row],[Track]]</f>
        <v>Flemington</v>
      </c>
      <c r="AK2490" s="216">
        <f>Table1[[#This Row],[Race ]]</f>
        <v>10</v>
      </c>
      <c r="AL2490" s="219">
        <f>Table1[[#This Row],[TAB]]</f>
        <v>8</v>
      </c>
      <c r="AM2490" s="219" t="str">
        <f>Table1[[#This Row],[Selection]]</f>
        <v>Verdad</v>
      </c>
      <c r="AN2490" s="220" t="str">
        <f>Table1[[#This Row],[Sources]]</f>
        <v>E4-12/Edge-13/Pro Mel-13</v>
      </c>
      <c r="AO2490" s="219">
        <f>Table1[[#This Row],[Scale Bet]]</f>
        <v>150</v>
      </c>
    </row>
    <row r="2491" spans="5:41" ht="16.5" customHeight="1" x14ac:dyDescent="0.25">
      <c r="E2491" s="185">
        <v>45717</v>
      </c>
      <c r="F2491" s="35">
        <v>0.73263888888888884</v>
      </c>
      <c r="G2491" s="36" t="s">
        <v>157</v>
      </c>
      <c r="H2491" s="36">
        <v>10</v>
      </c>
      <c r="I2491" s="36">
        <v>8</v>
      </c>
      <c r="J2491" s="36" t="s">
        <v>224</v>
      </c>
      <c r="K2491" s="36" t="s">
        <v>40</v>
      </c>
      <c r="L2491" s="165">
        <v>13</v>
      </c>
      <c r="M2491" s="134" t="str">
        <f t="shared" si="494"/>
        <v/>
      </c>
      <c r="N2491" s="36" t="str">
        <f t="shared" si="495"/>
        <v/>
      </c>
      <c r="O2491" s="135" t="str">
        <f t="shared" si="496"/>
        <v/>
      </c>
      <c r="P2491" s="186" t="str">
        <f t="shared" si="497"/>
        <v>OK</v>
      </c>
      <c r="Q2491" s="187" t="str">
        <f t="shared" si="498"/>
        <v/>
      </c>
      <c r="R2491" s="150">
        <v>5.5</v>
      </c>
      <c r="S2491" s="187" t="str">
        <f t="shared" si="499"/>
        <v/>
      </c>
      <c r="T2491" s="136" t="str">
        <f t="shared" si="500"/>
        <v>Verdad</v>
      </c>
      <c r="U2491" s="137" t="str">
        <f>IF(P2491="","",IF(N2491=1,"",IF(Q2491="","",IF(Q2491&lt;=100,100,IF(Table1[[#This Row],[Day]]="Wed",100,200)))))</f>
        <v/>
      </c>
      <c r="V2491" s="137" t="str">
        <f t="shared" si="501"/>
        <v/>
      </c>
      <c r="W2491" s="137" t="str">
        <f t="shared" si="502"/>
        <v/>
      </c>
      <c r="X2491" s="133">
        <f>100</f>
        <v>100</v>
      </c>
      <c r="Y2491" s="133">
        <f t="shared" si="503"/>
        <v>550</v>
      </c>
      <c r="Z2491" s="133">
        <f t="shared" si="504"/>
        <v>450</v>
      </c>
      <c r="AA2491" s="134" t="str">
        <f>TEXT(Table1[[#This Row],[Date]],"DDD")</f>
        <v>Sat</v>
      </c>
      <c r="AB2491" s="133" t="str">
        <f>IF(OR(G2491="Doomben",G2491="Eagle Farm"),"Q",IF(AND(Q2491&gt;1,Q2491&lt;55,Table1[[#This Row],[Source]]="Nat"),"Nat OK",IF(AND(Table1[[#This Row],[Source]]&lt;&gt;"Nat",Q2491&lt;55),"Poor &lt;55",IF(OR(G2491="Randwick",G2491="Flemington",G2491="Caulfield",G2491="Sandown Lake",G2491="Sandown Hill"),"Best","ave"))))</f>
        <v>Best</v>
      </c>
      <c r="AC2491" s="133" t="str">
        <f>IF(Q2491="","",IF(AB2491="Poor &lt;55",$AC$2*0.2%,IF(AND(AB2491="Q",AA2491&lt;&gt;"Wed"),$AC$2*0.4%,IF(AND(AB2491="Q",AA2491="Wed"),$AC$2*0.5%,IF(AND(AB2491="Ave",U2491=100),$AC$2*0.5%,IF(AND(AB2491="ave",U2491="",N2491=1,AG2491="Bush"),$AC$2*1%,IF(AND(AB2491="ave",U2491="",Q2491&gt;100),$AC$2*1.3%,IF(AND(AB2491="ave",U2491=""),$AC$2*1.2%,IF(AND(AB2491="Ave",U2491=200),$AC$2*1%,IF(AND(AB2491="Best",U2491=200),$AC$2*1.5%,IF(AND(AB2491="Best",U2491="",K2491&lt;&gt;"Pro Syd"),$AC$2*0.5%,IF(AND(AB2491="Best",U2491=""),$AC$2*1%,IF(AND(AB2491="Best",U2491=100,Table1[[#This Row],[State]]="NSW"),$AC$2*0.4%,IF(AND(AB2491="Best",U2491=100),$AC$2*1%,IF(Table1[[#This Row],[Adj]]="Nat OK",$AC$2*0.5%,"xxx")))))))))))))))</f>
        <v/>
      </c>
      <c r="AD2491" s="133" t="str">
        <f t="shared" si="505"/>
        <v/>
      </c>
      <c r="AE2491" s="133" t="str">
        <f t="shared" si="506"/>
        <v/>
      </c>
      <c r="AF2491" s="133" t="str">
        <f>VLOOKUP(Table1[[#This Row],[Track]],$F$2672:$H$2715,2,FALSE)</f>
        <v>Vic</v>
      </c>
      <c r="AG2491" s="133" t="str">
        <f>VLOOKUP(Table1[[#This Row],[Track]],$F$2672:$H$2715,3,FALSE)</f>
        <v>-</v>
      </c>
      <c r="AH2491" s="133" t="str">
        <f>IF(Table1[[#This Row],[Date]]&lt;$AH$2,"",IF(Table1[[#This Row],[Date]]&lt;$AH$3,"Edge","Elite Combo"))</f>
        <v/>
      </c>
      <c r="AI2491" s="218">
        <f>Table1[[#This Row],[Time]]</f>
        <v>0.73263888888888884</v>
      </c>
      <c r="AJ2491" s="219" t="str">
        <f>Table1[[#This Row],[Track]]</f>
        <v>Flemington</v>
      </c>
      <c r="AK2491" s="216">
        <f>Table1[[#This Row],[Race ]]</f>
        <v>10</v>
      </c>
      <c r="AL2491" s="219">
        <f>Table1[[#This Row],[TAB]]</f>
        <v>8</v>
      </c>
      <c r="AM2491" s="219" t="str">
        <f>Table1[[#This Row],[Selection]]</f>
        <v>Verdad</v>
      </c>
      <c r="AN2491" s="220" t="str">
        <f>Table1[[#This Row],[Sources]]</f>
        <v/>
      </c>
      <c r="AO2491" s="219" t="str">
        <f>Table1[[#This Row],[Scale Bet]]</f>
        <v/>
      </c>
    </row>
    <row r="2492" spans="5:41" ht="16.5" customHeight="1" x14ac:dyDescent="0.25">
      <c r="E2492" s="185">
        <v>45717</v>
      </c>
      <c r="F2492" s="35">
        <v>0.73263888888888884</v>
      </c>
      <c r="G2492" s="36" t="s">
        <v>157</v>
      </c>
      <c r="H2492" s="36">
        <v>10</v>
      </c>
      <c r="I2492" s="36">
        <v>8</v>
      </c>
      <c r="J2492" s="36" t="s">
        <v>224</v>
      </c>
      <c r="K2492" s="36" t="s">
        <v>18</v>
      </c>
      <c r="L2492" s="165">
        <v>13</v>
      </c>
      <c r="M2492" s="134" t="str">
        <f t="shared" si="494"/>
        <v/>
      </c>
      <c r="N2492" s="36" t="str">
        <f t="shared" si="495"/>
        <v/>
      </c>
      <c r="O2492" s="135" t="str">
        <f t="shared" si="496"/>
        <v/>
      </c>
      <c r="P2492" s="186" t="str">
        <f t="shared" si="497"/>
        <v>OK</v>
      </c>
      <c r="Q2492" s="187" t="str">
        <f t="shared" si="498"/>
        <v/>
      </c>
      <c r="R2492" s="150">
        <v>5.5</v>
      </c>
      <c r="S2492" s="187" t="str">
        <f t="shared" si="499"/>
        <v/>
      </c>
      <c r="T2492" s="136" t="str">
        <f t="shared" si="500"/>
        <v>Verdad</v>
      </c>
      <c r="U2492" s="137" t="str">
        <f>IF(P2492="","",IF(N2492=1,"",IF(Q2492="","",IF(Q2492&lt;=100,100,IF(Table1[[#This Row],[Day]]="Wed",100,200)))))</f>
        <v/>
      </c>
      <c r="V2492" s="137" t="str">
        <f t="shared" si="501"/>
        <v/>
      </c>
      <c r="W2492" s="137" t="str">
        <f t="shared" si="502"/>
        <v/>
      </c>
      <c r="X2492" s="133">
        <f>100</f>
        <v>100</v>
      </c>
      <c r="Y2492" s="133">
        <f t="shared" si="503"/>
        <v>550</v>
      </c>
      <c r="Z2492" s="133">
        <f t="shared" si="504"/>
        <v>450</v>
      </c>
      <c r="AA2492" s="134" t="str">
        <f>TEXT(Table1[[#This Row],[Date]],"DDD")</f>
        <v>Sat</v>
      </c>
      <c r="AB2492" s="133" t="str">
        <f>IF(OR(G2492="Doomben",G2492="Eagle Farm"),"Q",IF(AND(Q2492&gt;1,Q2492&lt;55,Table1[[#This Row],[Source]]="Nat"),"Nat OK",IF(AND(Table1[[#This Row],[Source]]&lt;&gt;"Nat",Q2492&lt;55),"Poor &lt;55",IF(OR(G2492="Randwick",G2492="Flemington",G2492="Caulfield",G2492="Sandown Lake",G2492="Sandown Hill"),"Best","ave"))))</f>
        <v>Best</v>
      </c>
      <c r="AC2492" s="133" t="str">
        <f>IF(Q2492="","",IF(AB2492="Poor &lt;55",$AC$2*0.2%,IF(AND(AB2492="Q",AA2492&lt;&gt;"Wed"),$AC$2*0.4%,IF(AND(AB2492="Q",AA2492="Wed"),$AC$2*0.5%,IF(AND(AB2492="Ave",U2492=100),$AC$2*0.5%,IF(AND(AB2492="ave",U2492="",N2492=1,AG2492="Bush"),$AC$2*1%,IF(AND(AB2492="ave",U2492="",Q2492&gt;100),$AC$2*1.3%,IF(AND(AB2492="ave",U2492=""),$AC$2*1.2%,IF(AND(AB2492="Ave",U2492=200),$AC$2*1%,IF(AND(AB2492="Best",U2492=200),$AC$2*1.5%,IF(AND(AB2492="Best",U2492="",K2492&lt;&gt;"Pro Syd"),$AC$2*0.5%,IF(AND(AB2492="Best",U2492=""),$AC$2*1%,IF(AND(AB2492="Best",U2492=100,Table1[[#This Row],[State]]="NSW"),$AC$2*0.4%,IF(AND(AB2492="Best",U2492=100),$AC$2*1%,IF(Table1[[#This Row],[Adj]]="Nat OK",$AC$2*0.5%,"xxx")))))))))))))))</f>
        <v/>
      </c>
      <c r="AD2492" s="133" t="str">
        <f t="shared" si="505"/>
        <v/>
      </c>
      <c r="AE2492" s="133" t="str">
        <f t="shared" si="506"/>
        <v/>
      </c>
      <c r="AF2492" s="133" t="str">
        <f>VLOOKUP(Table1[[#This Row],[Track]],$F$2672:$H$2715,2,FALSE)</f>
        <v>Vic</v>
      </c>
      <c r="AG2492" s="133" t="str">
        <f>VLOOKUP(Table1[[#This Row],[Track]],$F$2672:$H$2715,3,FALSE)</f>
        <v>-</v>
      </c>
      <c r="AH2492" s="133" t="str">
        <f>IF(Table1[[#This Row],[Date]]&lt;$AH$2,"",IF(Table1[[#This Row],[Date]]&lt;$AH$3,"Edge","Elite Combo"))</f>
        <v/>
      </c>
      <c r="AI2492" s="218">
        <f>Table1[[#This Row],[Time]]</f>
        <v>0.73263888888888884</v>
      </c>
      <c r="AJ2492" s="219" t="str">
        <f>Table1[[#This Row],[Track]]</f>
        <v>Flemington</v>
      </c>
      <c r="AK2492" s="216">
        <f>Table1[[#This Row],[Race ]]</f>
        <v>10</v>
      </c>
      <c r="AL2492" s="219">
        <f>Table1[[#This Row],[TAB]]</f>
        <v>8</v>
      </c>
      <c r="AM2492" s="219" t="str">
        <f>Table1[[#This Row],[Selection]]</f>
        <v>Verdad</v>
      </c>
      <c r="AN2492" s="220" t="str">
        <f>Table1[[#This Row],[Sources]]</f>
        <v/>
      </c>
      <c r="AO2492" s="219" t="str">
        <f>Table1[[#This Row],[Scale Bet]]</f>
        <v/>
      </c>
    </row>
    <row r="2493" spans="5:41" ht="16.5" customHeight="1" x14ac:dyDescent="0.25">
      <c r="E2493" s="185">
        <v>45717</v>
      </c>
      <c r="F2493" s="35">
        <v>0.74652777777777779</v>
      </c>
      <c r="G2493" s="36" t="s">
        <v>22</v>
      </c>
      <c r="H2493" s="36">
        <v>10</v>
      </c>
      <c r="I2493" s="36">
        <v>2</v>
      </c>
      <c r="J2493" s="36" t="s">
        <v>226</v>
      </c>
      <c r="K2493" s="36" t="s">
        <v>60</v>
      </c>
      <c r="L2493" s="165">
        <v>10</v>
      </c>
      <c r="M2493" s="134">
        <f t="shared" si="494"/>
        <v>10</v>
      </c>
      <c r="N2493" s="36">
        <f t="shared" si="495"/>
        <v>1</v>
      </c>
      <c r="O2493" s="135" t="str">
        <f t="shared" si="496"/>
        <v>Pro Syd-10</v>
      </c>
      <c r="P2493" s="186" t="str">
        <f t="shared" si="497"/>
        <v>OK</v>
      </c>
      <c r="Q2493" s="187">
        <f t="shared" si="498"/>
        <v>40</v>
      </c>
      <c r="R2493" s="150"/>
      <c r="S2493" s="187" t="str">
        <f t="shared" si="499"/>
        <v/>
      </c>
      <c r="T2493" s="136" t="str">
        <f t="shared" si="500"/>
        <v>Birdman</v>
      </c>
      <c r="U2493" s="137" t="str">
        <f>IF(P2493="","",IF(N2493=1,"",IF(Q2493="","",IF(Q2493&lt;=100,100,IF(Table1[[#This Row],[Day]]="Wed",100,200)))))</f>
        <v/>
      </c>
      <c r="V2493" s="137" t="str">
        <f t="shared" si="501"/>
        <v/>
      </c>
      <c r="W2493" s="137" t="str">
        <f t="shared" si="502"/>
        <v/>
      </c>
      <c r="X2493" s="133">
        <f>100</f>
        <v>100</v>
      </c>
      <c r="Y2493" s="133" t="str">
        <f t="shared" si="503"/>
        <v/>
      </c>
      <c r="Z2493" s="133">
        <f t="shared" si="504"/>
        <v>-100</v>
      </c>
      <c r="AA2493" s="134" t="str">
        <f>TEXT(Table1[[#This Row],[Date]],"DDD")</f>
        <v>Sat</v>
      </c>
      <c r="AB2493" s="133" t="str">
        <f>IF(OR(G2493="Doomben",G2493="Eagle Farm"),"Q",IF(AND(Q2493&gt;1,Q2493&lt;55,Table1[[#This Row],[Source]]="Nat"),"Nat OK",IF(AND(Table1[[#This Row],[Source]]&lt;&gt;"Nat",Q2493&lt;55),"Poor &lt;55",IF(OR(G2493="Randwick",G2493="Flemington",G2493="Caulfield",G2493="Sandown Lake",G2493="Sandown Hill"),"Best","ave"))))</f>
        <v>Poor &lt;55</v>
      </c>
      <c r="AC2493" s="133">
        <f>IF(Q2493="","",IF(AB2493="Poor &lt;55",$AC$2*0.2%,IF(AND(AB2493="Q",AA2493&lt;&gt;"Wed"),$AC$2*0.4%,IF(AND(AB2493="Q",AA2493="Wed"),$AC$2*0.5%,IF(AND(AB2493="Ave",U2493=100),$AC$2*0.5%,IF(AND(AB2493="ave",U2493="",N2493=1,AG2493="Bush"),$AC$2*1%,IF(AND(AB2493="ave",U2493="",Q2493&gt;100),$AC$2*1.3%,IF(AND(AB2493="ave",U2493=""),$AC$2*1.2%,IF(AND(AB2493="Ave",U2493=200),$AC$2*1%,IF(AND(AB2493="Best",U2493=200),$AC$2*1.5%,IF(AND(AB2493="Best",U2493="",K2493&lt;&gt;"Pro Syd"),$AC$2*0.5%,IF(AND(AB2493="Best",U2493=""),$AC$2*1%,IF(AND(AB2493="Best",U2493=100,Table1[[#This Row],[State]]="NSW"),$AC$2*0.4%,IF(AND(AB2493="Best",U2493=100),$AC$2*1%,IF(Table1[[#This Row],[Adj]]="Nat OK",$AC$2*0.5%,"xxx")))))))))))))))</f>
        <v>20</v>
      </c>
      <c r="AD2493" s="133" t="str">
        <f t="shared" si="505"/>
        <v/>
      </c>
      <c r="AE2493" s="133">
        <f t="shared" si="506"/>
        <v>-20</v>
      </c>
      <c r="AF2493" s="133" t="str">
        <f>VLOOKUP(Table1[[#This Row],[Track]],$F$2672:$H$2715,2,FALSE)</f>
        <v>NSW</v>
      </c>
      <c r="AG2493" s="133" t="str">
        <f>VLOOKUP(Table1[[#This Row],[Track]],$F$2672:$H$2715,3,FALSE)</f>
        <v>-</v>
      </c>
      <c r="AH2493" s="133" t="str">
        <f>IF(Table1[[#This Row],[Date]]&lt;$AH$2,"",IF(Table1[[#This Row],[Date]]&lt;$AH$3,"Edge","Elite Combo"))</f>
        <v/>
      </c>
      <c r="AI2493" s="218">
        <f>Table1[[#This Row],[Time]]</f>
        <v>0.74652777777777779</v>
      </c>
      <c r="AJ2493" s="219" t="str">
        <f>Table1[[#This Row],[Track]]</f>
        <v>Randwick</v>
      </c>
      <c r="AK2493" s="216">
        <f>Table1[[#This Row],[Race ]]</f>
        <v>10</v>
      </c>
      <c r="AL2493" s="219">
        <f>Table1[[#This Row],[TAB]]</f>
        <v>2</v>
      </c>
      <c r="AM2493" s="219" t="str">
        <f>Table1[[#This Row],[Selection]]</f>
        <v>Birdman</v>
      </c>
      <c r="AN2493" s="220" t="str">
        <f>Table1[[#This Row],[Sources]]</f>
        <v>Pro Syd-10</v>
      </c>
      <c r="AO2493" s="219">
        <f>Table1[[#This Row],[Scale Bet]]</f>
        <v>20</v>
      </c>
    </row>
    <row r="2494" spans="5:41" ht="16.5" customHeight="1" x14ac:dyDescent="0.25">
      <c r="E2494" s="185">
        <v>45717</v>
      </c>
      <c r="F2494" s="35">
        <v>0.74652777777777779</v>
      </c>
      <c r="G2494" s="36" t="s">
        <v>22</v>
      </c>
      <c r="H2494" s="36">
        <v>10</v>
      </c>
      <c r="I2494" s="36">
        <v>14</v>
      </c>
      <c r="J2494" s="36" t="s">
        <v>174</v>
      </c>
      <c r="K2494" s="36" t="s">
        <v>1</v>
      </c>
      <c r="L2494" s="165">
        <v>10</v>
      </c>
      <c r="M2494" s="134">
        <f t="shared" si="494"/>
        <v>40</v>
      </c>
      <c r="N2494" s="36">
        <f t="shared" si="495"/>
        <v>3</v>
      </c>
      <c r="O2494" s="135" t="str">
        <f t="shared" si="496"/>
        <v>E4-10/Edge-15/Pro Syd-15</v>
      </c>
      <c r="P2494" s="186" t="str">
        <f t="shared" si="497"/>
        <v>OK</v>
      </c>
      <c r="Q2494" s="187">
        <f t="shared" si="498"/>
        <v>160</v>
      </c>
      <c r="R2494" s="150">
        <v>3.5</v>
      </c>
      <c r="S2494" s="187">
        <f t="shared" si="499"/>
        <v>560</v>
      </c>
      <c r="T2494" s="136" t="str">
        <f t="shared" si="500"/>
        <v>Kings Valley</v>
      </c>
      <c r="U2494" s="137">
        <f>IF(P2494="","",IF(N2494=1,"",IF(Q2494="","",IF(Q2494&lt;=100,100,IF(Table1[[#This Row],[Day]]="Wed",100,200)))))</f>
        <v>200</v>
      </c>
      <c r="V2494" s="137">
        <f t="shared" si="501"/>
        <v>700</v>
      </c>
      <c r="W2494" s="137">
        <f t="shared" si="502"/>
        <v>500</v>
      </c>
      <c r="X2494" s="133">
        <f>100</f>
        <v>100</v>
      </c>
      <c r="Y2494" s="133">
        <f t="shared" si="503"/>
        <v>350</v>
      </c>
      <c r="Z2494" s="133">
        <f t="shared" si="504"/>
        <v>250</v>
      </c>
      <c r="AA2494" s="134" t="str">
        <f>TEXT(Table1[[#This Row],[Date]],"DDD")</f>
        <v>Sat</v>
      </c>
      <c r="AB2494" s="133" t="str">
        <f>IF(OR(G2494="Doomben",G2494="Eagle Farm"),"Q",IF(AND(Q2494&gt;1,Q2494&lt;55,Table1[[#This Row],[Source]]="Nat"),"Nat OK",IF(AND(Table1[[#This Row],[Source]]&lt;&gt;"Nat",Q2494&lt;55),"Poor &lt;55",IF(OR(G2494="Randwick",G2494="Flemington",G2494="Caulfield",G2494="Sandown Lake",G2494="Sandown Hill"),"Best","ave"))))</f>
        <v>Best</v>
      </c>
      <c r="AC2494" s="133">
        <f>IF(Q2494="","",IF(AB2494="Poor &lt;55",$AC$2*0.2%,IF(AND(AB2494="Q",AA2494&lt;&gt;"Wed"),$AC$2*0.4%,IF(AND(AB2494="Q",AA2494="Wed"),$AC$2*0.5%,IF(AND(AB2494="Ave",U2494=100),$AC$2*0.5%,IF(AND(AB2494="ave",U2494="",N2494=1,AG2494="Bush"),$AC$2*1%,IF(AND(AB2494="ave",U2494="",Q2494&gt;100),$AC$2*1.3%,IF(AND(AB2494="ave",U2494=""),$AC$2*1.2%,IF(AND(AB2494="Ave",U2494=200),$AC$2*1%,IF(AND(AB2494="Best",U2494=200),$AC$2*1.5%,IF(AND(AB2494="Best",U2494="",K2494&lt;&gt;"Pro Syd"),$AC$2*0.5%,IF(AND(AB2494="Best",U2494=""),$AC$2*1%,IF(AND(AB2494="Best",U2494=100,Table1[[#This Row],[State]]="NSW"),$AC$2*0.4%,IF(AND(AB2494="Best",U2494=100),$AC$2*1%,IF(Table1[[#This Row],[Adj]]="Nat OK",$AC$2*0.5%,"xxx")))))))))))))))</f>
        <v>150</v>
      </c>
      <c r="AD2494" s="133">
        <f t="shared" si="505"/>
        <v>525</v>
      </c>
      <c r="AE2494" s="133">
        <f t="shared" si="506"/>
        <v>375</v>
      </c>
      <c r="AF2494" s="133" t="str">
        <f>VLOOKUP(Table1[[#This Row],[Track]],$F$2672:$H$2715,2,FALSE)</f>
        <v>NSW</v>
      </c>
      <c r="AG2494" s="133" t="str">
        <f>VLOOKUP(Table1[[#This Row],[Track]],$F$2672:$H$2715,3,FALSE)</f>
        <v>-</v>
      </c>
      <c r="AH2494" s="133" t="str">
        <f>IF(Table1[[#This Row],[Date]]&lt;$AH$2,"",IF(Table1[[#This Row],[Date]]&lt;$AH$3,"Edge","Elite Combo"))</f>
        <v/>
      </c>
      <c r="AI2494" s="218">
        <f>Table1[[#This Row],[Time]]</f>
        <v>0.74652777777777779</v>
      </c>
      <c r="AJ2494" s="219" t="str">
        <f>Table1[[#This Row],[Track]]</f>
        <v>Randwick</v>
      </c>
      <c r="AK2494" s="216">
        <f>Table1[[#This Row],[Race ]]</f>
        <v>10</v>
      </c>
      <c r="AL2494" s="219">
        <f>Table1[[#This Row],[TAB]]</f>
        <v>14</v>
      </c>
      <c r="AM2494" s="219" t="str">
        <f>Table1[[#This Row],[Selection]]</f>
        <v>Kings Valley</v>
      </c>
      <c r="AN2494" s="220" t="str">
        <f>Table1[[#This Row],[Sources]]</f>
        <v>E4-10/Edge-15/Pro Syd-15</v>
      </c>
      <c r="AO2494" s="219">
        <f>Table1[[#This Row],[Scale Bet]]</f>
        <v>150</v>
      </c>
    </row>
    <row r="2495" spans="5:41" ht="16.5" customHeight="1" x14ac:dyDescent="0.25">
      <c r="E2495" s="185">
        <v>45717</v>
      </c>
      <c r="F2495" s="35">
        <v>0.74652777777777779</v>
      </c>
      <c r="G2495" s="36" t="s">
        <v>22</v>
      </c>
      <c r="H2495" s="36">
        <v>10</v>
      </c>
      <c r="I2495" s="36">
        <v>14</v>
      </c>
      <c r="J2495" s="36" t="s">
        <v>174</v>
      </c>
      <c r="K2495" s="36" t="s">
        <v>40</v>
      </c>
      <c r="L2495" s="165">
        <v>15</v>
      </c>
      <c r="M2495" s="134" t="str">
        <f t="shared" si="494"/>
        <v/>
      </c>
      <c r="N2495" s="36" t="str">
        <f t="shared" si="495"/>
        <v/>
      </c>
      <c r="O2495" s="135" t="str">
        <f t="shared" si="496"/>
        <v/>
      </c>
      <c r="P2495" s="186" t="str">
        <f t="shared" si="497"/>
        <v>OK</v>
      </c>
      <c r="Q2495" s="187" t="str">
        <f t="shared" si="498"/>
        <v/>
      </c>
      <c r="R2495" s="150">
        <v>3.5</v>
      </c>
      <c r="S2495" s="187" t="str">
        <f t="shared" si="499"/>
        <v/>
      </c>
      <c r="T2495" s="136" t="str">
        <f t="shared" si="500"/>
        <v>Kings Valley</v>
      </c>
      <c r="U2495" s="137" t="str">
        <f>IF(P2495="","",IF(N2495=1,"",IF(Q2495="","",IF(Q2495&lt;=100,100,IF(Table1[[#This Row],[Day]]="Wed",100,200)))))</f>
        <v/>
      </c>
      <c r="V2495" s="137" t="str">
        <f t="shared" si="501"/>
        <v/>
      </c>
      <c r="W2495" s="137" t="str">
        <f t="shared" si="502"/>
        <v/>
      </c>
      <c r="X2495" s="133">
        <f>100</f>
        <v>100</v>
      </c>
      <c r="Y2495" s="133">
        <f t="shared" si="503"/>
        <v>350</v>
      </c>
      <c r="Z2495" s="133">
        <f t="shared" si="504"/>
        <v>250</v>
      </c>
      <c r="AA2495" s="134" t="str">
        <f>TEXT(Table1[[#This Row],[Date]],"DDD")</f>
        <v>Sat</v>
      </c>
      <c r="AB2495" s="133" t="str">
        <f>IF(OR(G2495="Doomben",G2495="Eagle Farm"),"Q",IF(AND(Q2495&gt;1,Q2495&lt;55,Table1[[#This Row],[Source]]="Nat"),"Nat OK",IF(AND(Table1[[#This Row],[Source]]&lt;&gt;"Nat",Q2495&lt;55),"Poor &lt;55",IF(OR(G2495="Randwick",G2495="Flemington",G2495="Caulfield",G2495="Sandown Lake",G2495="Sandown Hill"),"Best","ave"))))</f>
        <v>Best</v>
      </c>
      <c r="AC2495" s="133" t="str">
        <f>IF(Q2495="","",IF(AB2495="Poor &lt;55",$AC$2*0.2%,IF(AND(AB2495="Q",AA2495&lt;&gt;"Wed"),$AC$2*0.4%,IF(AND(AB2495="Q",AA2495="Wed"),$AC$2*0.5%,IF(AND(AB2495="Ave",U2495=100),$AC$2*0.5%,IF(AND(AB2495="ave",U2495="",N2495=1,AG2495="Bush"),$AC$2*1%,IF(AND(AB2495="ave",U2495="",Q2495&gt;100),$AC$2*1.3%,IF(AND(AB2495="ave",U2495=""),$AC$2*1.2%,IF(AND(AB2495="Ave",U2495=200),$AC$2*1%,IF(AND(AB2495="Best",U2495=200),$AC$2*1.5%,IF(AND(AB2495="Best",U2495="",K2495&lt;&gt;"Pro Syd"),$AC$2*0.5%,IF(AND(AB2495="Best",U2495=""),$AC$2*1%,IF(AND(AB2495="Best",U2495=100,Table1[[#This Row],[State]]="NSW"),$AC$2*0.4%,IF(AND(AB2495="Best",U2495=100),$AC$2*1%,IF(Table1[[#This Row],[Adj]]="Nat OK",$AC$2*0.5%,"xxx")))))))))))))))</f>
        <v/>
      </c>
      <c r="AD2495" s="133" t="str">
        <f t="shared" si="505"/>
        <v/>
      </c>
      <c r="AE2495" s="133" t="str">
        <f t="shared" si="506"/>
        <v/>
      </c>
      <c r="AF2495" s="133" t="str">
        <f>VLOOKUP(Table1[[#This Row],[Track]],$F$2672:$H$2715,2,FALSE)</f>
        <v>NSW</v>
      </c>
      <c r="AG2495" s="133" t="str">
        <f>VLOOKUP(Table1[[#This Row],[Track]],$F$2672:$H$2715,3,FALSE)</f>
        <v>-</v>
      </c>
      <c r="AH2495" s="133" t="str">
        <f>IF(Table1[[#This Row],[Date]]&lt;$AH$2,"",IF(Table1[[#This Row],[Date]]&lt;$AH$3,"Edge","Elite Combo"))</f>
        <v/>
      </c>
      <c r="AI2495" s="218">
        <f>Table1[[#This Row],[Time]]</f>
        <v>0.74652777777777779</v>
      </c>
      <c r="AJ2495" s="219" t="str">
        <f>Table1[[#This Row],[Track]]</f>
        <v>Randwick</v>
      </c>
      <c r="AK2495" s="216">
        <f>Table1[[#This Row],[Race ]]</f>
        <v>10</v>
      </c>
      <c r="AL2495" s="219">
        <f>Table1[[#This Row],[TAB]]</f>
        <v>14</v>
      </c>
      <c r="AM2495" s="219" t="str">
        <f>Table1[[#This Row],[Selection]]</f>
        <v>Kings Valley</v>
      </c>
      <c r="AN2495" s="220" t="str">
        <f>Table1[[#This Row],[Sources]]</f>
        <v/>
      </c>
      <c r="AO2495" s="219" t="str">
        <f>Table1[[#This Row],[Scale Bet]]</f>
        <v/>
      </c>
    </row>
    <row r="2496" spans="5:41" ht="16.5" customHeight="1" x14ac:dyDescent="0.25">
      <c r="E2496" s="185">
        <v>45717</v>
      </c>
      <c r="F2496" s="35">
        <v>0.74652777777777779</v>
      </c>
      <c r="G2496" s="36" t="s">
        <v>22</v>
      </c>
      <c r="H2496" s="36">
        <v>10</v>
      </c>
      <c r="I2496" s="36">
        <v>14</v>
      </c>
      <c r="J2496" s="36" t="s">
        <v>174</v>
      </c>
      <c r="K2496" s="36" t="s">
        <v>60</v>
      </c>
      <c r="L2496" s="165">
        <v>15</v>
      </c>
      <c r="M2496" s="134" t="str">
        <f t="shared" si="494"/>
        <v/>
      </c>
      <c r="N2496" s="36" t="str">
        <f t="shared" si="495"/>
        <v/>
      </c>
      <c r="O2496" s="135" t="str">
        <f t="shared" si="496"/>
        <v/>
      </c>
      <c r="P2496" s="186" t="str">
        <f t="shared" si="497"/>
        <v>OK</v>
      </c>
      <c r="Q2496" s="187" t="str">
        <f t="shared" si="498"/>
        <v/>
      </c>
      <c r="R2496" s="150">
        <v>3.4</v>
      </c>
      <c r="S2496" s="187" t="str">
        <f t="shared" si="499"/>
        <v/>
      </c>
      <c r="T2496" s="136" t="str">
        <f t="shared" si="500"/>
        <v>Kings Valley</v>
      </c>
      <c r="U2496" s="137" t="str">
        <f>IF(P2496="","",IF(N2496=1,"",IF(Q2496="","",IF(Q2496&lt;=100,100,IF(Table1[[#This Row],[Day]]="Wed",100,200)))))</f>
        <v/>
      </c>
      <c r="V2496" s="137" t="str">
        <f t="shared" si="501"/>
        <v/>
      </c>
      <c r="W2496" s="137" t="str">
        <f t="shared" si="502"/>
        <v/>
      </c>
      <c r="X2496" s="133">
        <f>100</f>
        <v>100</v>
      </c>
      <c r="Y2496" s="133">
        <f t="shared" si="503"/>
        <v>340</v>
      </c>
      <c r="Z2496" s="133">
        <f t="shared" si="504"/>
        <v>240</v>
      </c>
      <c r="AA2496" s="134" t="str">
        <f>TEXT(Table1[[#This Row],[Date]],"DDD")</f>
        <v>Sat</v>
      </c>
      <c r="AB2496" s="133" t="str">
        <f>IF(OR(G2496="Doomben",G2496="Eagle Farm"),"Q",IF(AND(Q2496&gt;1,Q2496&lt;55,Table1[[#This Row],[Source]]="Nat"),"Nat OK",IF(AND(Table1[[#This Row],[Source]]&lt;&gt;"Nat",Q2496&lt;55),"Poor &lt;55",IF(OR(G2496="Randwick",G2496="Flemington",G2496="Caulfield",G2496="Sandown Lake",G2496="Sandown Hill"),"Best","ave"))))</f>
        <v>Best</v>
      </c>
      <c r="AC2496" s="133" t="str">
        <f>IF(Q2496="","",IF(AB2496="Poor &lt;55",$AC$2*0.2%,IF(AND(AB2496="Q",AA2496&lt;&gt;"Wed"),$AC$2*0.4%,IF(AND(AB2496="Q",AA2496="Wed"),$AC$2*0.5%,IF(AND(AB2496="Ave",U2496=100),$AC$2*0.5%,IF(AND(AB2496="ave",U2496="",N2496=1,AG2496="Bush"),$AC$2*1%,IF(AND(AB2496="ave",U2496="",Q2496&gt;100),$AC$2*1.3%,IF(AND(AB2496="ave",U2496=""),$AC$2*1.2%,IF(AND(AB2496="Ave",U2496=200),$AC$2*1%,IF(AND(AB2496="Best",U2496=200),$AC$2*1.5%,IF(AND(AB2496="Best",U2496="",K2496&lt;&gt;"Pro Syd"),$AC$2*0.5%,IF(AND(AB2496="Best",U2496=""),$AC$2*1%,IF(AND(AB2496="Best",U2496=100,Table1[[#This Row],[State]]="NSW"),$AC$2*0.4%,IF(AND(AB2496="Best",U2496=100),$AC$2*1%,IF(Table1[[#This Row],[Adj]]="Nat OK",$AC$2*0.5%,"xxx")))))))))))))))</f>
        <v/>
      </c>
      <c r="AD2496" s="133" t="str">
        <f t="shared" si="505"/>
        <v/>
      </c>
      <c r="AE2496" s="133" t="str">
        <f t="shared" si="506"/>
        <v/>
      </c>
      <c r="AF2496" s="133" t="str">
        <f>VLOOKUP(Table1[[#This Row],[Track]],$F$2672:$H$2715,2,FALSE)</f>
        <v>NSW</v>
      </c>
      <c r="AG2496" s="133" t="str">
        <f>VLOOKUP(Table1[[#This Row],[Track]],$F$2672:$H$2715,3,FALSE)</f>
        <v>-</v>
      </c>
      <c r="AH2496" s="133" t="str">
        <f>IF(Table1[[#This Row],[Date]]&lt;$AH$2,"",IF(Table1[[#This Row],[Date]]&lt;$AH$3,"Edge","Elite Combo"))</f>
        <v/>
      </c>
      <c r="AI2496" s="218">
        <f>Table1[[#This Row],[Time]]</f>
        <v>0.74652777777777779</v>
      </c>
      <c r="AJ2496" s="219" t="str">
        <f>Table1[[#This Row],[Track]]</f>
        <v>Randwick</v>
      </c>
      <c r="AK2496" s="216">
        <f>Table1[[#This Row],[Race ]]</f>
        <v>10</v>
      </c>
      <c r="AL2496" s="219">
        <f>Table1[[#This Row],[TAB]]</f>
        <v>14</v>
      </c>
      <c r="AM2496" s="219" t="str">
        <f>Table1[[#This Row],[Selection]]</f>
        <v>Kings Valley</v>
      </c>
      <c r="AN2496" s="220" t="str">
        <f>Table1[[#This Row],[Sources]]</f>
        <v/>
      </c>
      <c r="AO2496" s="219" t="str">
        <f>Table1[[#This Row],[Scale Bet]]</f>
        <v/>
      </c>
    </row>
    <row r="2497" spans="5:41" ht="16.5" customHeight="1" x14ac:dyDescent="0.25">
      <c r="E2497" s="185">
        <v>45717</v>
      </c>
      <c r="F2497" s="35">
        <v>0.75347222222222221</v>
      </c>
      <c r="G2497" s="36" t="s">
        <v>28</v>
      </c>
      <c r="H2497" s="36">
        <v>9</v>
      </c>
      <c r="I2497" s="36">
        <v>11</v>
      </c>
      <c r="J2497" s="36" t="s">
        <v>238</v>
      </c>
      <c r="K2497" s="36" t="s">
        <v>13</v>
      </c>
      <c r="L2497" s="165">
        <v>10</v>
      </c>
      <c r="M2497" s="134">
        <f t="shared" si="494"/>
        <v>10</v>
      </c>
      <c r="N2497" s="36">
        <f t="shared" si="495"/>
        <v>1</v>
      </c>
      <c r="O2497" s="135" t="str">
        <f t="shared" si="496"/>
        <v>Nat-10</v>
      </c>
      <c r="P2497" s="186" t="str">
        <f t="shared" si="497"/>
        <v/>
      </c>
      <c r="Q2497" s="187">
        <f t="shared" si="498"/>
        <v>40</v>
      </c>
      <c r="R2497" s="150">
        <v>2.6</v>
      </c>
      <c r="S2497" s="187">
        <f t="shared" si="499"/>
        <v>104</v>
      </c>
      <c r="T2497" s="136" t="str">
        <f t="shared" si="500"/>
        <v>Termagant</v>
      </c>
      <c r="U2497" s="137" t="str">
        <f>IF(P2497="","",IF(N2497=1,"",IF(Q2497="","",IF(Q2497&lt;=100,100,IF(Table1[[#This Row],[Day]]="Wed",100,200)))))</f>
        <v/>
      </c>
      <c r="V2497" s="137" t="str">
        <f t="shared" si="501"/>
        <v/>
      </c>
      <c r="W2497" s="137" t="str">
        <f t="shared" si="502"/>
        <v/>
      </c>
      <c r="X2497" s="133">
        <f>100</f>
        <v>100</v>
      </c>
      <c r="Y2497" s="133">
        <f t="shared" si="503"/>
        <v>260</v>
      </c>
      <c r="Z2497" s="133">
        <f t="shared" si="504"/>
        <v>160</v>
      </c>
      <c r="AA2497" s="134" t="str">
        <f>TEXT(Table1[[#This Row],[Date]],"DDD")</f>
        <v>Sat</v>
      </c>
      <c r="AB2497" s="133" t="str">
        <f>IF(OR(G2497="Doomben",G2497="Eagle Farm"),"Q",IF(AND(Q2497&gt;1,Q2497&lt;55,Table1[[#This Row],[Source]]="Nat"),"Nat OK",IF(AND(Table1[[#This Row],[Source]]&lt;&gt;"Nat",Q2497&lt;55),"Poor &lt;55",IF(OR(G2497="Randwick",G2497="Flemington",G2497="Caulfield",G2497="Sandown Lake",G2497="Sandown Hill"),"Best","ave"))))</f>
        <v>Q</v>
      </c>
      <c r="AC2497" s="133">
        <f>IF(Q2497="","",IF(AB2497="Poor &lt;55",$AC$2*0.2%,IF(AND(AB2497="Q",AA2497&lt;&gt;"Wed"),$AC$2*0.4%,IF(AND(AB2497="Q",AA2497="Wed"),$AC$2*0.5%,IF(AND(AB2497="Ave",U2497=100),$AC$2*0.5%,IF(AND(AB2497="ave",U2497="",N2497=1,AG2497="Bush"),$AC$2*1%,IF(AND(AB2497="ave",U2497="",Q2497&gt;100),$AC$2*1.3%,IF(AND(AB2497="ave",U2497=""),$AC$2*1.2%,IF(AND(AB2497="Ave",U2497=200),$AC$2*1%,IF(AND(AB2497="Best",U2497=200),$AC$2*1.5%,IF(AND(AB2497="Best",U2497="",K2497&lt;&gt;"Pro Syd"),$AC$2*0.5%,IF(AND(AB2497="Best",U2497=""),$AC$2*1%,IF(AND(AB2497="Best",U2497=100,Table1[[#This Row],[State]]="NSW"),$AC$2*0.4%,IF(AND(AB2497="Best",U2497=100),$AC$2*1%,IF(Table1[[#This Row],[Adj]]="Nat OK",$AC$2*0.5%,"xxx")))))))))))))))</f>
        <v>40</v>
      </c>
      <c r="AD2497" s="133">
        <f t="shared" si="505"/>
        <v>104</v>
      </c>
      <c r="AE2497" s="133">
        <f t="shared" si="506"/>
        <v>64</v>
      </c>
      <c r="AF2497" s="133" t="str">
        <f>VLOOKUP(Table1[[#This Row],[Track]],$F$2672:$H$2715,2,FALSE)</f>
        <v>Qld</v>
      </c>
      <c r="AG2497" s="133" t="str">
        <f>VLOOKUP(Table1[[#This Row],[Track]],$F$2672:$H$2715,3,FALSE)</f>
        <v>-</v>
      </c>
      <c r="AH2497" s="133" t="str">
        <f>IF(Table1[[#This Row],[Date]]&lt;$AH$2,"",IF(Table1[[#This Row],[Date]]&lt;$AH$3,"Edge","Elite Combo"))</f>
        <v/>
      </c>
      <c r="AI2497" s="218">
        <f>Table1[[#This Row],[Time]]</f>
        <v>0.75347222222222221</v>
      </c>
      <c r="AJ2497" s="219" t="str">
        <f>Table1[[#This Row],[Track]]</f>
        <v>Eagle Farm</v>
      </c>
      <c r="AK2497" s="216">
        <f>Table1[[#This Row],[Race ]]</f>
        <v>9</v>
      </c>
      <c r="AL2497" s="219">
        <f>Table1[[#This Row],[TAB]]</f>
        <v>11</v>
      </c>
      <c r="AM2497" s="219" t="str">
        <f>Table1[[#This Row],[Selection]]</f>
        <v>Termagant</v>
      </c>
      <c r="AN2497" s="220" t="str">
        <f>Table1[[#This Row],[Sources]]</f>
        <v>Nat-10</v>
      </c>
      <c r="AO2497" s="219">
        <f>Table1[[#This Row],[Scale Bet]]</f>
        <v>40</v>
      </c>
    </row>
    <row r="2498" spans="5:41" ht="16.5" customHeight="1" x14ac:dyDescent="0.25">
      <c r="E2498" s="185">
        <v>45717</v>
      </c>
      <c r="F2498" s="35">
        <v>0.77777777777777779</v>
      </c>
      <c r="G2498" s="36" t="s">
        <v>28</v>
      </c>
      <c r="H2498" s="36">
        <v>10</v>
      </c>
      <c r="I2498" s="36">
        <v>4</v>
      </c>
      <c r="J2498" s="36" t="s">
        <v>239</v>
      </c>
      <c r="K2498" s="36" t="s">
        <v>13</v>
      </c>
      <c r="L2498" s="165">
        <v>10</v>
      </c>
      <c r="M2498" s="134">
        <f t="shared" si="494"/>
        <v>10</v>
      </c>
      <c r="N2498" s="36">
        <f t="shared" si="495"/>
        <v>1</v>
      </c>
      <c r="O2498" s="135" t="str">
        <f t="shared" si="496"/>
        <v>Nat-10</v>
      </c>
      <c r="P2498" s="186" t="str">
        <f t="shared" si="497"/>
        <v/>
      </c>
      <c r="Q2498" s="187">
        <f t="shared" si="498"/>
        <v>40</v>
      </c>
      <c r="R2498" s="150"/>
      <c r="S2498" s="187" t="str">
        <f t="shared" si="499"/>
        <v/>
      </c>
      <c r="T2498" s="136" t="str">
        <f t="shared" si="500"/>
        <v>Cunnamulla Fella</v>
      </c>
      <c r="U2498" s="137" t="str">
        <f>IF(P2498="","",IF(N2498=1,"",IF(Q2498="","",IF(Q2498&lt;=100,100,IF(Table1[[#This Row],[Day]]="Wed",100,200)))))</f>
        <v/>
      </c>
      <c r="V2498" s="137" t="str">
        <f t="shared" si="501"/>
        <v/>
      </c>
      <c r="W2498" s="137" t="str">
        <f t="shared" si="502"/>
        <v/>
      </c>
      <c r="X2498" s="133">
        <f>100</f>
        <v>100</v>
      </c>
      <c r="Y2498" s="133" t="str">
        <f t="shared" si="503"/>
        <v/>
      </c>
      <c r="Z2498" s="133">
        <f t="shared" si="504"/>
        <v>-100</v>
      </c>
      <c r="AA2498" s="134" t="str">
        <f>TEXT(Table1[[#This Row],[Date]],"DDD")</f>
        <v>Sat</v>
      </c>
      <c r="AB2498" s="133" t="str">
        <f>IF(OR(G2498="Doomben",G2498="Eagle Farm"),"Q",IF(AND(Q2498&gt;1,Q2498&lt;55,Table1[[#This Row],[Source]]="Nat"),"Nat OK",IF(AND(Table1[[#This Row],[Source]]&lt;&gt;"Nat",Q2498&lt;55),"Poor &lt;55",IF(OR(G2498="Randwick",G2498="Flemington",G2498="Caulfield",G2498="Sandown Lake",G2498="Sandown Hill"),"Best","ave"))))</f>
        <v>Q</v>
      </c>
      <c r="AC2498" s="133">
        <f>IF(Q2498="","",IF(AB2498="Poor &lt;55",$AC$2*0.2%,IF(AND(AB2498="Q",AA2498&lt;&gt;"Wed"),$AC$2*0.4%,IF(AND(AB2498="Q",AA2498="Wed"),$AC$2*0.5%,IF(AND(AB2498="Ave",U2498=100),$AC$2*0.5%,IF(AND(AB2498="ave",U2498="",N2498=1,AG2498="Bush"),$AC$2*1%,IF(AND(AB2498="ave",U2498="",Q2498&gt;100),$AC$2*1.3%,IF(AND(AB2498="ave",U2498=""),$AC$2*1.2%,IF(AND(AB2498="Ave",U2498=200),$AC$2*1%,IF(AND(AB2498="Best",U2498=200),$AC$2*1.5%,IF(AND(AB2498="Best",U2498="",K2498&lt;&gt;"Pro Syd"),$AC$2*0.5%,IF(AND(AB2498="Best",U2498=""),$AC$2*1%,IF(AND(AB2498="Best",U2498=100,Table1[[#This Row],[State]]="NSW"),$AC$2*0.4%,IF(AND(AB2498="Best",U2498=100),$AC$2*1%,IF(Table1[[#This Row],[Adj]]="Nat OK",$AC$2*0.5%,"xxx")))))))))))))))</f>
        <v>40</v>
      </c>
      <c r="AD2498" s="133" t="str">
        <f t="shared" si="505"/>
        <v/>
      </c>
      <c r="AE2498" s="133">
        <f t="shared" si="506"/>
        <v>-40</v>
      </c>
      <c r="AF2498" s="133" t="str">
        <f>VLOOKUP(Table1[[#This Row],[Track]],$F$2672:$H$2715,2,FALSE)</f>
        <v>Qld</v>
      </c>
      <c r="AG2498" s="133" t="str">
        <f>VLOOKUP(Table1[[#This Row],[Track]],$F$2672:$H$2715,3,FALSE)</f>
        <v>-</v>
      </c>
      <c r="AH2498" s="133" t="str">
        <f>IF(Table1[[#This Row],[Date]]&lt;$AH$2,"",IF(Table1[[#This Row],[Date]]&lt;$AH$3,"Edge","Elite Combo"))</f>
        <v/>
      </c>
      <c r="AI2498" s="218">
        <f>Table1[[#This Row],[Time]]</f>
        <v>0.77777777777777779</v>
      </c>
      <c r="AJ2498" s="219" t="str">
        <f>Table1[[#This Row],[Track]]</f>
        <v>Eagle Farm</v>
      </c>
      <c r="AK2498" s="216">
        <f>Table1[[#This Row],[Race ]]</f>
        <v>10</v>
      </c>
      <c r="AL2498" s="219">
        <f>Table1[[#This Row],[TAB]]</f>
        <v>4</v>
      </c>
      <c r="AM2498" s="219" t="str">
        <f>Table1[[#This Row],[Selection]]</f>
        <v>Cunnamulla Fella</v>
      </c>
      <c r="AN2498" s="220" t="str">
        <f>Table1[[#This Row],[Sources]]</f>
        <v>Nat-10</v>
      </c>
      <c r="AO2498" s="219">
        <f>Table1[[#This Row],[Scale Bet]]</f>
        <v>40</v>
      </c>
    </row>
    <row r="2499" spans="5:41" ht="16.5" customHeight="1" x14ac:dyDescent="0.25">
      <c r="E2499" s="185">
        <v>45724</v>
      </c>
      <c r="F2499" s="35">
        <v>0.50347222222222221</v>
      </c>
      <c r="G2499" s="36" t="s">
        <v>157</v>
      </c>
      <c r="H2499" s="36">
        <v>1</v>
      </c>
      <c r="I2499" s="36">
        <v>3</v>
      </c>
      <c r="J2499" s="36" t="s">
        <v>240</v>
      </c>
      <c r="K2499" s="36" t="s">
        <v>1</v>
      </c>
      <c r="L2499" s="165">
        <v>15</v>
      </c>
      <c r="M2499" s="134">
        <f t="shared" si="494"/>
        <v>45</v>
      </c>
      <c r="N2499" s="36">
        <f t="shared" si="495"/>
        <v>3</v>
      </c>
      <c r="O2499" s="135" t="str">
        <f t="shared" si="496"/>
        <v>E4-15/Edge-10/Nat-20</v>
      </c>
      <c r="P2499" s="186" t="str">
        <f t="shared" si="497"/>
        <v>OK</v>
      </c>
      <c r="Q2499" s="187">
        <f t="shared" si="498"/>
        <v>180</v>
      </c>
      <c r="R2499" s="150"/>
      <c r="S2499" s="187" t="str">
        <f t="shared" si="499"/>
        <v/>
      </c>
      <c r="T2499" s="136" t="str">
        <f t="shared" si="500"/>
        <v>Interest Point</v>
      </c>
      <c r="U2499" s="137">
        <f>IF(P2499="","",IF(N2499=1,"",IF(Q2499="","",IF(Q2499&lt;=100,100,IF(Table1[[#This Row],[Day]]="Wed",100,200)))))</f>
        <v>200</v>
      </c>
      <c r="V2499" s="137" t="str">
        <f t="shared" si="501"/>
        <v/>
      </c>
      <c r="W2499" s="137">
        <f t="shared" si="502"/>
        <v>-200</v>
      </c>
      <c r="X2499" s="133">
        <f>100</f>
        <v>100</v>
      </c>
      <c r="Y2499" s="133" t="str">
        <f t="shared" si="503"/>
        <v/>
      </c>
      <c r="Z2499" s="133">
        <f t="shared" si="504"/>
        <v>-100</v>
      </c>
      <c r="AA2499" s="134" t="str">
        <f>TEXT(Table1[[#This Row],[Date]],"DDD")</f>
        <v>Sat</v>
      </c>
      <c r="AB2499" s="133" t="str">
        <f>IF(OR(G2499="Doomben",G2499="Eagle Farm"),"Q",IF(AND(Q2499&gt;1,Q2499&lt;55,Table1[[#This Row],[Source]]="Nat"),"Nat OK",IF(AND(Table1[[#This Row],[Source]]&lt;&gt;"Nat",Q2499&lt;55),"Poor &lt;55",IF(OR(G2499="Randwick",G2499="Flemington",G2499="Caulfield",G2499="Sandown Lake",G2499="Sandown Hill"),"Best","ave"))))</f>
        <v>Best</v>
      </c>
      <c r="AC2499" s="133">
        <f>IF(Q2499="","",IF(AB2499="Poor &lt;55",$AC$2*0.2%,IF(AND(AB2499="Q",AA2499&lt;&gt;"Wed"),$AC$2*0.4%,IF(AND(AB2499="Q",AA2499="Wed"),$AC$2*0.5%,IF(AND(AB2499="Ave",U2499=100),$AC$2*0.5%,IF(AND(AB2499="ave",U2499="",N2499=1,AG2499="Bush"),$AC$2*1%,IF(AND(AB2499="ave",U2499="",Q2499&gt;100),$AC$2*1.3%,IF(AND(AB2499="ave",U2499=""),$AC$2*1.2%,IF(AND(AB2499="Ave",U2499=200),$AC$2*1%,IF(AND(AB2499="Best",U2499=200),$AC$2*1.5%,IF(AND(AB2499="Best",U2499="",K2499&lt;&gt;"Pro Syd"),$AC$2*0.5%,IF(AND(AB2499="Best",U2499=""),$AC$2*1%,IF(AND(AB2499="Best",U2499=100,Table1[[#This Row],[State]]="NSW"),$AC$2*0.4%,IF(AND(AB2499="Best",U2499=100),$AC$2*1%,IF(Table1[[#This Row],[Adj]]="Nat OK",$AC$2*0.5%,"xxx")))))))))))))))</f>
        <v>150</v>
      </c>
      <c r="AD2499" s="133" t="str">
        <f t="shared" si="505"/>
        <v/>
      </c>
      <c r="AE2499" s="133">
        <f t="shared" si="506"/>
        <v>-150</v>
      </c>
      <c r="AF2499" s="133" t="str">
        <f>VLOOKUP(Table1[[#This Row],[Track]],$F$2672:$H$2715,2,FALSE)</f>
        <v>Vic</v>
      </c>
      <c r="AG2499" s="133" t="str">
        <f>VLOOKUP(Table1[[#This Row],[Track]],$F$2672:$H$2715,3,FALSE)</f>
        <v>-</v>
      </c>
      <c r="AH2499" s="133" t="str">
        <f>IF(Table1[[#This Row],[Date]]&lt;$AH$2,"",IF(Table1[[#This Row],[Date]]&lt;$AH$3,"Edge","Elite Combo"))</f>
        <v/>
      </c>
      <c r="AI2499" s="218">
        <f>Table1[[#This Row],[Time]]</f>
        <v>0.50347222222222221</v>
      </c>
      <c r="AJ2499" s="219" t="str">
        <f>Table1[[#This Row],[Track]]</f>
        <v>Flemington</v>
      </c>
      <c r="AK2499" s="216">
        <f>Table1[[#This Row],[Race ]]</f>
        <v>1</v>
      </c>
      <c r="AL2499" s="219">
        <f>Table1[[#This Row],[TAB]]</f>
        <v>3</v>
      </c>
      <c r="AM2499" s="219" t="str">
        <f>Table1[[#This Row],[Selection]]</f>
        <v>Interest Point</v>
      </c>
      <c r="AN2499" s="220" t="str">
        <f>Table1[[#This Row],[Sources]]</f>
        <v>E4-15/Edge-10/Nat-20</v>
      </c>
      <c r="AO2499" s="219">
        <f>Table1[[#This Row],[Scale Bet]]</f>
        <v>150</v>
      </c>
    </row>
    <row r="2500" spans="5:41" ht="16.5" customHeight="1" x14ac:dyDescent="0.25">
      <c r="E2500" s="185">
        <v>45724</v>
      </c>
      <c r="F2500" s="35">
        <v>0.50347222222222221</v>
      </c>
      <c r="G2500" s="36" t="s">
        <v>157</v>
      </c>
      <c r="H2500" s="36">
        <v>1</v>
      </c>
      <c r="I2500" s="36">
        <v>3</v>
      </c>
      <c r="J2500" s="36" t="s">
        <v>240</v>
      </c>
      <c r="K2500" s="36" t="s">
        <v>40</v>
      </c>
      <c r="L2500" s="165">
        <v>10</v>
      </c>
      <c r="M2500" s="134" t="str">
        <f t="shared" si="494"/>
        <v/>
      </c>
      <c r="N2500" s="36" t="str">
        <f t="shared" si="495"/>
        <v/>
      </c>
      <c r="O2500" s="135" t="str">
        <f t="shared" si="496"/>
        <v/>
      </c>
      <c r="P2500" s="186" t="str">
        <f t="shared" si="497"/>
        <v>OK</v>
      </c>
      <c r="Q2500" s="187" t="str">
        <f t="shared" si="498"/>
        <v/>
      </c>
      <c r="R2500" s="150"/>
      <c r="S2500" s="187" t="str">
        <f t="shared" si="499"/>
        <v/>
      </c>
      <c r="T2500" s="136" t="str">
        <f t="shared" si="500"/>
        <v>Interest Point</v>
      </c>
      <c r="U2500" s="137" t="str">
        <f>IF(P2500="","",IF(N2500=1,"",IF(Q2500="","",IF(Q2500&lt;=100,100,IF(Table1[[#This Row],[Day]]="Wed",100,200)))))</f>
        <v/>
      </c>
      <c r="V2500" s="137" t="str">
        <f t="shared" si="501"/>
        <v/>
      </c>
      <c r="W2500" s="137" t="str">
        <f t="shared" si="502"/>
        <v/>
      </c>
      <c r="X2500" s="133">
        <f>100</f>
        <v>100</v>
      </c>
      <c r="Y2500" s="133" t="str">
        <f t="shared" si="503"/>
        <v/>
      </c>
      <c r="Z2500" s="133">
        <f t="shared" si="504"/>
        <v>-100</v>
      </c>
      <c r="AA2500" s="134" t="str">
        <f>TEXT(Table1[[#This Row],[Date]],"DDD")</f>
        <v>Sat</v>
      </c>
      <c r="AB2500" s="133" t="str">
        <f>IF(OR(G2500="Doomben",G2500="Eagle Farm"),"Q",IF(AND(Q2500&gt;1,Q2500&lt;55,Table1[[#This Row],[Source]]="Nat"),"Nat OK",IF(AND(Table1[[#This Row],[Source]]&lt;&gt;"Nat",Q2500&lt;55),"Poor &lt;55",IF(OR(G2500="Randwick",G2500="Flemington",G2500="Caulfield",G2500="Sandown Lake",G2500="Sandown Hill"),"Best","ave"))))</f>
        <v>Best</v>
      </c>
      <c r="AC2500" s="133" t="str">
        <f>IF(Q2500="","",IF(AB2500="Poor &lt;55",$AC$2*0.2%,IF(AND(AB2500="Q",AA2500&lt;&gt;"Wed"),$AC$2*0.4%,IF(AND(AB2500="Q",AA2500="Wed"),$AC$2*0.5%,IF(AND(AB2500="Ave",U2500=100),$AC$2*0.5%,IF(AND(AB2500="ave",U2500="",N2500=1,AG2500="Bush"),$AC$2*1%,IF(AND(AB2500="ave",U2500="",Q2500&gt;100),$AC$2*1.3%,IF(AND(AB2500="ave",U2500=""),$AC$2*1.2%,IF(AND(AB2500="Ave",U2500=200),$AC$2*1%,IF(AND(AB2500="Best",U2500=200),$AC$2*1.5%,IF(AND(AB2500="Best",U2500="",K2500&lt;&gt;"Pro Syd"),$AC$2*0.5%,IF(AND(AB2500="Best",U2500=""),$AC$2*1%,IF(AND(AB2500="Best",U2500=100,Table1[[#This Row],[State]]="NSW"),$AC$2*0.4%,IF(AND(AB2500="Best",U2500=100),$AC$2*1%,IF(Table1[[#This Row],[Adj]]="Nat OK",$AC$2*0.5%,"xxx")))))))))))))))</f>
        <v/>
      </c>
      <c r="AD2500" s="133" t="str">
        <f t="shared" si="505"/>
        <v/>
      </c>
      <c r="AE2500" s="133" t="str">
        <f t="shared" si="506"/>
        <v/>
      </c>
      <c r="AF2500" s="133" t="str">
        <f>VLOOKUP(Table1[[#This Row],[Track]],$F$2672:$H$2715,2,FALSE)</f>
        <v>Vic</v>
      </c>
      <c r="AG2500" s="133" t="str">
        <f>VLOOKUP(Table1[[#This Row],[Track]],$F$2672:$H$2715,3,FALSE)</f>
        <v>-</v>
      </c>
      <c r="AH2500" s="133" t="str">
        <f>IF(Table1[[#This Row],[Date]]&lt;$AH$2,"",IF(Table1[[#This Row],[Date]]&lt;$AH$3,"Edge","Elite Combo"))</f>
        <v/>
      </c>
      <c r="AI2500" s="218">
        <f>Table1[[#This Row],[Time]]</f>
        <v>0.50347222222222221</v>
      </c>
      <c r="AJ2500" s="219" t="str">
        <f>Table1[[#This Row],[Track]]</f>
        <v>Flemington</v>
      </c>
      <c r="AK2500" s="216">
        <f>Table1[[#This Row],[Race ]]</f>
        <v>1</v>
      </c>
      <c r="AL2500" s="219">
        <f>Table1[[#This Row],[TAB]]</f>
        <v>3</v>
      </c>
      <c r="AM2500" s="219" t="str">
        <f>Table1[[#This Row],[Selection]]</f>
        <v>Interest Point</v>
      </c>
      <c r="AN2500" s="220" t="str">
        <f>Table1[[#This Row],[Sources]]</f>
        <v/>
      </c>
      <c r="AO2500" s="219" t="str">
        <f>Table1[[#This Row],[Scale Bet]]</f>
        <v/>
      </c>
    </row>
    <row r="2501" spans="5:41" ht="16.5" customHeight="1" x14ac:dyDescent="0.25">
      <c r="E2501" s="185">
        <v>45724</v>
      </c>
      <c r="F2501" s="35">
        <v>0.50347222222222221</v>
      </c>
      <c r="G2501" s="36" t="s">
        <v>157</v>
      </c>
      <c r="H2501" s="36">
        <v>1</v>
      </c>
      <c r="I2501" s="36">
        <v>3</v>
      </c>
      <c r="J2501" s="36" t="s">
        <v>240</v>
      </c>
      <c r="K2501" s="36" t="s">
        <v>13</v>
      </c>
      <c r="L2501" s="165">
        <v>20</v>
      </c>
      <c r="M2501" s="134" t="str">
        <f t="shared" si="494"/>
        <v/>
      </c>
      <c r="N2501" s="36" t="str">
        <f t="shared" si="495"/>
        <v/>
      </c>
      <c r="O2501" s="135" t="str">
        <f t="shared" si="496"/>
        <v/>
      </c>
      <c r="P2501" s="186" t="str">
        <f t="shared" si="497"/>
        <v>OK</v>
      </c>
      <c r="Q2501" s="187" t="str">
        <f t="shared" si="498"/>
        <v/>
      </c>
      <c r="R2501" s="150"/>
      <c r="S2501" s="187" t="str">
        <f t="shared" si="499"/>
        <v/>
      </c>
      <c r="T2501" s="136" t="str">
        <f t="shared" si="500"/>
        <v>Interest Point</v>
      </c>
      <c r="U2501" s="137" t="str">
        <f>IF(P2501="","",IF(N2501=1,"",IF(Q2501="","",IF(Q2501&lt;=100,100,IF(Table1[[#This Row],[Day]]="Wed",100,200)))))</f>
        <v/>
      </c>
      <c r="V2501" s="137" t="str">
        <f t="shared" si="501"/>
        <v/>
      </c>
      <c r="W2501" s="137" t="str">
        <f t="shared" si="502"/>
        <v/>
      </c>
      <c r="X2501" s="133">
        <f>100</f>
        <v>100</v>
      </c>
      <c r="Y2501" s="133" t="str">
        <f t="shared" si="503"/>
        <v/>
      </c>
      <c r="Z2501" s="133">
        <f t="shared" si="504"/>
        <v>-100</v>
      </c>
      <c r="AA2501" s="134" t="str">
        <f>TEXT(Table1[[#This Row],[Date]],"DDD")</f>
        <v>Sat</v>
      </c>
      <c r="AB2501" s="133" t="str">
        <f>IF(OR(G2501="Doomben",G2501="Eagle Farm"),"Q",IF(AND(Q2501&gt;1,Q2501&lt;55,Table1[[#This Row],[Source]]="Nat"),"Nat OK",IF(AND(Table1[[#This Row],[Source]]&lt;&gt;"Nat",Q2501&lt;55),"Poor &lt;55",IF(OR(G2501="Randwick",G2501="Flemington",G2501="Caulfield",G2501="Sandown Lake",G2501="Sandown Hill"),"Best","ave"))))</f>
        <v>Best</v>
      </c>
      <c r="AC2501" s="133" t="str">
        <f>IF(Q2501="","",IF(AB2501="Poor &lt;55",$AC$2*0.2%,IF(AND(AB2501="Q",AA2501&lt;&gt;"Wed"),$AC$2*0.4%,IF(AND(AB2501="Q",AA2501="Wed"),$AC$2*0.5%,IF(AND(AB2501="Ave",U2501=100),$AC$2*0.5%,IF(AND(AB2501="ave",U2501="",N2501=1,AG2501="Bush"),$AC$2*1%,IF(AND(AB2501="ave",U2501="",Q2501&gt;100),$AC$2*1.3%,IF(AND(AB2501="ave",U2501=""),$AC$2*1.2%,IF(AND(AB2501="Ave",U2501=200),$AC$2*1%,IF(AND(AB2501="Best",U2501=200),$AC$2*1.5%,IF(AND(AB2501="Best",U2501="",K2501&lt;&gt;"Pro Syd"),$AC$2*0.5%,IF(AND(AB2501="Best",U2501=""),$AC$2*1%,IF(AND(AB2501="Best",U2501=100,Table1[[#This Row],[State]]="NSW"),$AC$2*0.4%,IF(AND(AB2501="Best",U2501=100),$AC$2*1%,IF(Table1[[#This Row],[Adj]]="Nat OK",$AC$2*0.5%,"xxx")))))))))))))))</f>
        <v/>
      </c>
      <c r="AD2501" s="133" t="str">
        <f t="shared" si="505"/>
        <v/>
      </c>
      <c r="AE2501" s="133" t="str">
        <f t="shared" si="506"/>
        <v/>
      </c>
      <c r="AF2501" s="133" t="str">
        <f>VLOOKUP(Table1[[#This Row],[Track]],$F$2672:$H$2715,2,FALSE)</f>
        <v>Vic</v>
      </c>
      <c r="AG2501" s="133" t="str">
        <f>VLOOKUP(Table1[[#This Row],[Track]],$F$2672:$H$2715,3,FALSE)</f>
        <v>-</v>
      </c>
      <c r="AH2501" s="133" t="str">
        <f>IF(Table1[[#This Row],[Date]]&lt;$AH$2,"",IF(Table1[[#This Row],[Date]]&lt;$AH$3,"Edge","Elite Combo"))</f>
        <v/>
      </c>
      <c r="AI2501" s="218">
        <f>Table1[[#This Row],[Time]]</f>
        <v>0.50347222222222221</v>
      </c>
      <c r="AJ2501" s="219" t="str">
        <f>Table1[[#This Row],[Track]]</f>
        <v>Flemington</v>
      </c>
      <c r="AK2501" s="216">
        <f>Table1[[#This Row],[Race ]]</f>
        <v>1</v>
      </c>
      <c r="AL2501" s="219">
        <f>Table1[[#This Row],[TAB]]</f>
        <v>3</v>
      </c>
      <c r="AM2501" s="219" t="str">
        <f>Table1[[#This Row],[Selection]]</f>
        <v>Interest Point</v>
      </c>
      <c r="AN2501" s="220" t="str">
        <f>Table1[[#This Row],[Sources]]</f>
        <v/>
      </c>
      <c r="AO2501" s="219" t="str">
        <f>Table1[[#This Row],[Scale Bet]]</f>
        <v/>
      </c>
    </row>
    <row r="2502" spans="5:41" ht="16.5" customHeight="1" x14ac:dyDescent="0.25">
      <c r="E2502" s="185">
        <v>45724</v>
      </c>
      <c r="F2502" s="35">
        <v>0.51388888888888884</v>
      </c>
      <c r="G2502" s="36" t="s">
        <v>22</v>
      </c>
      <c r="H2502" s="36">
        <v>1</v>
      </c>
      <c r="I2502" s="36">
        <v>4</v>
      </c>
      <c r="J2502" s="36" t="s">
        <v>248</v>
      </c>
      <c r="K2502" s="36" t="s">
        <v>1</v>
      </c>
      <c r="L2502" s="165">
        <v>10</v>
      </c>
      <c r="M2502" s="134">
        <f t="shared" si="494"/>
        <v>40</v>
      </c>
      <c r="N2502" s="36">
        <f t="shared" si="495"/>
        <v>3</v>
      </c>
      <c r="O2502" s="135" t="str">
        <f t="shared" si="496"/>
        <v>E4-10/Edge-15/Pro Syd-15</v>
      </c>
      <c r="P2502" s="186" t="str">
        <f t="shared" si="497"/>
        <v>OK</v>
      </c>
      <c r="Q2502" s="187">
        <f t="shared" si="498"/>
        <v>160</v>
      </c>
      <c r="R2502" s="150"/>
      <c r="S2502" s="187" t="str">
        <f t="shared" si="499"/>
        <v/>
      </c>
      <c r="T2502" s="136" t="str">
        <f t="shared" si="500"/>
        <v>Rush Attack</v>
      </c>
      <c r="U2502" s="137">
        <f>IF(P2502="","",IF(N2502=1,"",IF(Q2502="","",IF(Q2502&lt;=100,100,IF(Table1[[#This Row],[Day]]="Wed",100,200)))))</f>
        <v>200</v>
      </c>
      <c r="V2502" s="137" t="str">
        <f t="shared" si="501"/>
        <v/>
      </c>
      <c r="W2502" s="137">
        <f t="shared" si="502"/>
        <v>-200</v>
      </c>
      <c r="X2502" s="133">
        <f>100</f>
        <v>100</v>
      </c>
      <c r="Y2502" s="133" t="str">
        <f t="shared" si="503"/>
        <v/>
      </c>
      <c r="Z2502" s="133">
        <f t="shared" si="504"/>
        <v>-100</v>
      </c>
      <c r="AA2502" s="134" t="str">
        <f>TEXT(Table1[[#This Row],[Date]],"DDD")</f>
        <v>Sat</v>
      </c>
      <c r="AB2502" s="133" t="str">
        <f>IF(OR(G2502="Doomben",G2502="Eagle Farm"),"Q",IF(AND(Q2502&gt;1,Q2502&lt;55,Table1[[#This Row],[Source]]="Nat"),"Nat OK",IF(AND(Table1[[#This Row],[Source]]&lt;&gt;"Nat",Q2502&lt;55),"Poor &lt;55",IF(OR(G2502="Randwick",G2502="Flemington",G2502="Caulfield",G2502="Sandown Lake",G2502="Sandown Hill"),"Best","ave"))))</f>
        <v>Best</v>
      </c>
      <c r="AC2502" s="133">
        <f>IF(Q2502="","",IF(AB2502="Poor &lt;55",$AC$2*0.2%,IF(AND(AB2502="Q",AA2502&lt;&gt;"Wed"),$AC$2*0.4%,IF(AND(AB2502="Q",AA2502="Wed"),$AC$2*0.5%,IF(AND(AB2502="Ave",U2502=100),$AC$2*0.5%,IF(AND(AB2502="ave",U2502="",N2502=1,AG2502="Bush"),$AC$2*1%,IF(AND(AB2502="ave",U2502="",Q2502&gt;100),$AC$2*1.3%,IF(AND(AB2502="ave",U2502=""),$AC$2*1.2%,IF(AND(AB2502="Ave",U2502=200),$AC$2*1%,IF(AND(AB2502="Best",U2502=200),$AC$2*1.5%,IF(AND(AB2502="Best",U2502="",K2502&lt;&gt;"Pro Syd"),$AC$2*0.5%,IF(AND(AB2502="Best",U2502=""),$AC$2*1%,IF(AND(AB2502="Best",U2502=100,Table1[[#This Row],[State]]="NSW"),$AC$2*0.4%,IF(AND(AB2502="Best",U2502=100),$AC$2*1%,IF(Table1[[#This Row],[Adj]]="Nat OK",$AC$2*0.5%,"xxx")))))))))))))))</f>
        <v>150</v>
      </c>
      <c r="AD2502" s="133" t="str">
        <f t="shared" si="505"/>
        <v/>
      </c>
      <c r="AE2502" s="133">
        <f t="shared" si="506"/>
        <v>-150</v>
      </c>
      <c r="AF2502" s="133" t="str">
        <f>VLOOKUP(Table1[[#This Row],[Track]],$F$2672:$H$2715,2,FALSE)</f>
        <v>NSW</v>
      </c>
      <c r="AG2502" s="133" t="str">
        <f>VLOOKUP(Table1[[#This Row],[Track]],$F$2672:$H$2715,3,FALSE)</f>
        <v>-</v>
      </c>
      <c r="AH2502" s="133" t="str">
        <f>IF(Table1[[#This Row],[Date]]&lt;$AH$2,"",IF(Table1[[#This Row],[Date]]&lt;$AH$3,"Edge","Elite Combo"))</f>
        <v/>
      </c>
      <c r="AI2502" s="218">
        <f>Table1[[#This Row],[Time]]</f>
        <v>0.51388888888888884</v>
      </c>
      <c r="AJ2502" s="219" t="str">
        <f>Table1[[#This Row],[Track]]</f>
        <v>Randwick</v>
      </c>
      <c r="AK2502" s="216">
        <f>Table1[[#This Row],[Race ]]</f>
        <v>1</v>
      </c>
      <c r="AL2502" s="219">
        <f>Table1[[#This Row],[TAB]]</f>
        <v>4</v>
      </c>
      <c r="AM2502" s="219" t="str">
        <f>Table1[[#This Row],[Selection]]</f>
        <v>Rush Attack</v>
      </c>
      <c r="AN2502" s="220" t="str">
        <f>Table1[[#This Row],[Sources]]</f>
        <v>E4-10/Edge-15/Pro Syd-15</v>
      </c>
      <c r="AO2502" s="219">
        <f>Table1[[#This Row],[Scale Bet]]</f>
        <v>150</v>
      </c>
    </row>
    <row r="2503" spans="5:41" ht="16.5" customHeight="1" x14ac:dyDescent="0.25">
      <c r="E2503" s="185">
        <v>45724</v>
      </c>
      <c r="F2503" s="35">
        <v>0.51388888888888884</v>
      </c>
      <c r="G2503" s="36" t="s">
        <v>22</v>
      </c>
      <c r="H2503" s="36">
        <v>1</v>
      </c>
      <c r="I2503" s="36">
        <v>4</v>
      </c>
      <c r="J2503" s="36" t="s">
        <v>248</v>
      </c>
      <c r="K2503" s="36" t="s">
        <v>40</v>
      </c>
      <c r="L2503" s="165">
        <v>15</v>
      </c>
      <c r="M2503" s="134" t="str">
        <f t="shared" ref="M2503:M2566" si="507">IF(AND(J2503=J2502,E2503=E2502),"",IF(AND(E2503=E2506,J2503=J2506),L2503+L2504+L2505+L2506,IF(AND(E2503=E2505,J2503=J2505),L2503+L2504+L2505,IF(AND(E2503=E2504,J2503=J2504),L2503+L2504,L2503))))</f>
        <v/>
      </c>
      <c r="N2503" s="36" t="str">
        <f t="shared" ref="N2503:N2566" si="508">IF(M2503=L2503,1,IF(M2503="","",IF(AND(E2503=E2506,J2503=J2506),4,IF(AND(E2503=E2505,J2503=J2505),3,IF(AND(E2503=E2504,J2503=J2504),2,"XXX")))))</f>
        <v/>
      </c>
      <c r="O2503" s="135" t="str">
        <f t="shared" ref="O2503:O2566" si="509">IF(N2503="","",IF(N2503=4,K2503&amp;"-"&amp;L2503&amp;"/"&amp;K2504&amp;"-"&amp;L2504&amp;"/"&amp;K2505&amp;"-"&amp;L2505&amp;"/"&amp;K2506&amp;"-"&amp;L2506,IF(N2503=3,K2503&amp;"-"&amp;L2503&amp;"/"&amp;K2504&amp;"-"&amp;L2504&amp;"/"&amp;K2505&amp;"-"&amp;L2505,IF(N2503=2,K2503&amp;"-"&amp;L2503&amp;"/"&amp;K2504&amp;"-"&amp;L2504,IF(N2503=1,K2503&amp;"-"&amp;L2503,"""""xxx")))))</f>
        <v/>
      </c>
      <c r="P2503" s="186" t="str">
        <f t="shared" ref="P2503:P2566" si="510">IF(OR(G2503="Randwick",G2503="Rosehill",G2503="Flemington",G2503="Caulfield",G2503="Sandown Lake",G2503="Sandown Hill",G2503="Moonee Valley"),"OK","")</f>
        <v>OK</v>
      </c>
      <c r="Q2503" s="187" t="str">
        <f t="shared" ref="Q2503:Q2566" si="511">IF(M2503="","",(M2503*($Q$1/1000)/$R$1)*$Q$2)</f>
        <v/>
      </c>
      <c r="R2503" s="150"/>
      <c r="S2503" s="187" t="str">
        <f t="shared" ref="S2503:S2566" si="512">IF(Q2503="","",IF(R2503="","",R2503*Q2503))</f>
        <v/>
      </c>
      <c r="T2503" s="136" t="str">
        <f t="shared" ref="T2503:T2566" si="513">TRIM(PROPER(J2503))</f>
        <v>Rush Attack</v>
      </c>
      <c r="U2503" s="137" t="str">
        <f>IF(P2503="","",IF(N2503=1,"",IF(Q2503="","",IF(Q2503&lt;=100,100,IF(Table1[[#This Row],[Day]]="Wed",100,200)))))</f>
        <v/>
      </c>
      <c r="V2503" s="137" t="str">
        <f t="shared" ref="V2503:V2566" si="514">IF(U2503="","",IF(R2503="","",U2503*R2503))</f>
        <v/>
      </c>
      <c r="W2503" s="137" t="str">
        <f t="shared" ref="W2503:W2566" si="515">IF(U2503="","",IF(V2503="",U2503*-1,V2503-U2503))</f>
        <v/>
      </c>
      <c r="X2503" s="133">
        <f>100</f>
        <v>100</v>
      </c>
      <c r="Y2503" s="133" t="str">
        <f t="shared" ref="Y2503:Y2566" si="516">IF(R2503="","",X2503*R2503)</f>
        <v/>
      </c>
      <c r="Z2503" s="133">
        <f t="shared" ref="Z2503:Z2566" si="517">IF(Y2503="",X2503*-1,Y2503-X2502)</f>
        <v>-100</v>
      </c>
      <c r="AA2503" s="134" t="str">
        <f>TEXT(Table1[[#This Row],[Date]],"DDD")</f>
        <v>Sat</v>
      </c>
      <c r="AB2503" s="133" t="str">
        <f>IF(OR(G2503="Doomben",G2503="Eagle Farm"),"Q",IF(AND(Q2503&gt;1,Q2503&lt;55,Table1[[#This Row],[Source]]="Nat"),"Nat OK",IF(AND(Table1[[#This Row],[Source]]&lt;&gt;"Nat",Q2503&lt;55),"Poor &lt;55",IF(OR(G2503="Randwick",G2503="Flemington",G2503="Caulfield",G2503="Sandown Lake",G2503="Sandown Hill"),"Best","ave"))))</f>
        <v>Best</v>
      </c>
      <c r="AC2503" s="133" t="str">
        <f>IF(Q2503="","",IF(AB2503="Poor &lt;55",$AC$2*0.2%,IF(AND(AB2503="Q",AA2503&lt;&gt;"Wed"),$AC$2*0.4%,IF(AND(AB2503="Q",AA2503="Wed"),$AC$2*0.5%,IF(AND(AB2503="Ave",U2503=100),$AC$2*0.5%,IF(AND(AB2503="ave",U2503="",N2503=1,AG2503="Bush"),$AC$2*1%,IF(AND(AB2503="ave",U2503="",Q2503&gt;100),$AC$2*1.3%,IF(AND(AB2503="ave",U2503=""),$AC$2*1.2%,IF(AND(AB2503="Ave",U2503=200),$AC$2*1%,IF(AND(AB2503="Best",U2503=200),$AC$2*1.5%,IF(AND(AB2503="Best",U2503="",K2503&lt;&gt;"Pro Syd"),$AC$2*0.5%,IF(AND(AB2503="Best",U2503=""),$AC$2*1%,IF(AND(AB2503="Best",U2503=100,Table1[[#This Row],[State]]="NSW"),$AC$2*0.4%,IF(AND(AB2503="Best",U2503=100),$AC$2*1%,IF(Table1[[#This Row],[Adj]]="Nat OK",$AC$2*0.5%,"xxx")))))))))))))))</f>
        <v/>
      </c>
      <c r="AD2503" s="133" t="str">
        <f t="shared" ref="AD2503:AD2566" si="518">IF(AC2503="","",IF(R2503="","",AC2503*R2503))</f>
        <v/>
      </c>
      <c r="AE2503" s="133" t="str">
        <f t="shared" ref="AE2503:AE2566" si="519">IF(AC2503="","",IF(AD2503="",AC2503*-1,AD2503-AC2503))</f>
        <v/>
      </c>
      <c r="AF2503" s="133" t="str">
        <f>VLOOKUP(Table1[[#This Row],[Track]],$F$2672:$H$2715,2,FALSE)</f>
        <v>NSW</v>
      </c>
      <c r="AG2503" s="133" t="str">
        <f>VLOOKUP(Table1[[#This Row],[Track]],$F$2672:$H$2715,3,FALSE)</f>
        <v>-</v>
      </c>
      <c r="AH2503" s="133" t="str">
        <f>IF(Table1[[#This Row],[Date]]&lt;$AH$2,"",IF(Table1[[#This Row],[Date]]&lt;$AH$3,"Edge","Elite Combo"))</f>
        <v/>
      </c>
      <c r="AI2503" s="218">
        <f>Table1[[#This Row],[Time]]</f>
        <v>0.51388888888888884</v>
      </c>
      <c r="AJ2503" s="219" t="str">
        <f>Table1[[#This Row],[Track]]</f>
        <v>Randwick</v>
      </c>
      <c r="AK2503" s="216">
        <f>Table1[[#This Row],[Race ]]</f>
        <v>1</v>
      </c>
      <c r="AL2503" s="219">
        <f>Table1[[#This Row],[TAB]]</f>
        <v>4</v>
      </c>
      <c r="AM2503" s="219" t="str">
        <f>Table1[[#This Row],[Selection]]</f>
        <v>Rush Attack</v>
      </c>
      <c r="AN2503" s="220" t="str">
        <f>Table1[[#This Row],[Sources]]</f>
        <v/>
      </c>
      <c r="AO2503" s="219" t="str">
        <f>Table1[[#This Row],[Scale Bet]]</f>
        <v/>
      </c>
    </row>
    <row r="2504" spans="5:41" ht="16.5" customHeight="1" x14ac:dyDescent="0.25">
      <c r="E2504" s="185">
        <v>45724</v>
      </c>
      <c r="F2504" s="35">
        <v>0.51388888888888884</v>
      </c>
      <c r="G2504" s="36" t="s">
        <v>22</v>
      </c>
      <c r="H2504" s="36">
        <v>1</v>
      </c>
      <c r="I2504" s="36">
        <v>4</v>
      </c>
      <c r="J2504" s="36" t="s">
        <v>248</v>
      </c>
      <c r="K2504" s="36" t="s">
        <v>60</v>
      </c>
      <c r="L2504" s="165">
        <v>15</v>
      </c>
      <c r="M2504" s="134" t="str">
        <f t="shared" si="507"/>
        <v/>
      </c>
      <c r="N2504" s="36" t="str">
        <f t="shared" si="508"/>
        <v/>
      </c>
      <c r="O2504" s="135" t="str">
        <f t="shared" si="509"/>
        <v/>
      </c>
      <c r="P2504" s="186" t="str">
        <f t="shared" si="510"/>
        <v>OK</v>
      </c>
      <c r="Q2504" s="187" t="str">
        <f t="shared" si="511"/>
        <v/>
      </c>
      <c r="R2504" s="150"/>
      <c r="S2504" s="187" t="str">
        <f t="shared" si="512"/>
        <v/>
      </c>
      <c r="T2504" s="136" t="str">
        <f t="shared" si="513"/>
        <v>Rush Attack</v>
      </c>
      <c r="U2504" s="137" t="str">
        <f>IF(P2504="","",IF(N2504=1,"",IF(Q2504="","",IF(Q2504&lt;=100,100,IF(Table1[[#This Row],[Day]]="Wed",100,200)))))</f>
        <v/>
      </c>
      <c r="V2504" s="137" t="str">
        <f t="shared" si="514"/>
        <v/>
      </c>
      <c r="W2504" s="137" t="str">
        <f t="shared" si="515"/>
        <v/>
      </c>
      <c r="X2504" s="133">
        <f>100</f>
        <v>100</v>
      </c>
      <c r="Y2504" s="133" t="str">
        <f t="shared" si="516"/>
        <v/>
      </c>
      <c r="Z2504" s="133">
        <f t="shared" si="517"/>
        <v>-100</v>
      </c>
      <c r="AA2504" s="134" t="str">
        <f>TEXT(Table1[[#This Row],[Date]],"DDD")</f>
        <v>Sat</v>
      </c>
      <c r="AB2504" s="133" t="str">
        <f>IF(OR(G2504="Doomben",G2504="Eagle Farm"),"Q",IF(AND(Q2504&gt;1,Q2504&lt;55,Table1[[#This Row],[Source]]="Nat"),"Nat OK",IF(AND(Table1[[#This Row],[Source]]&lt;&gt;"Nat",Q2504&lt;55),"Poor &lt;55",IF(OR(G2504="Randwick",G2504="Flemington",G2504="Caulfield",G2504="Sandown Lake",G2504="Sandown Hill"),"Best","ave"))))</f>
        <v>Best</v>
      </c>
      <c r="AC2504" s="133" t="str">
        <f>IF(Q2504="","",IF(AB2504="Poor &lt;55",$AC$2*0.2%,IF(AND(AB2504="Q",AA2504&lt;&gt;"Wed"),$AC$2*0.4%,IF(AND(AB2504="Q",AA2504="Wed"),$AC$2*0.5%,IF(AND(AB2504="Ave",U2504=100),$AC$2*0.5%,IF(AND(AB2504="ave",U2504="",N2504=1,AG2504="Bush"),$AC$2*1%,IF(AND(AB2504="ave",U2504="",Q2504&gt;100),$AC$2*1.3%,IF(AND(AB2504="ave",U2504=""),$AC$2*1.2%,IF(AND(AB2504="Ave",U2504=200),$AC$2*1%,IF(AND(AB2504="Best",U2504=200),$AC$2*1.5%,IF(AND(AB2504="Best",U2504="",K2504&lt;&gt;"Pro Syd"),$AC$2*0.5%,IF(AND(AB2504="Best",U2504=""),$AC$2*1%,IF(AND(AB2504="Best",U2504=100,Table1[[#This Row],[State]]="NSW"),$AC$2*0.4%,IF(AND(AB2504="Best",U2504=100),$AC$2*1%,IF(Table1[[#This Row],[Adj]]="Nat OK",$AC$2*0.5%,"xxx")))))))))))))))</f>
        <v/>
      </c>
      <c r="AD2504" s="133" t="str">
        <f t="shared" si="518"/>
        <v/>
      </c>
      <c r="AE2504" s="133" t="str">
        <f t="shared" si="519"/>
        <v/>
      </c>
      <c r="AF2504" s="133" t="str">
        <f>VLOOKUP(Table1[[#This Row],[Track]],$F$2672:$H$2715,2,FALSE)</f>
        <v>NSW</v>
      </c>
      <c r="AG2504" s="133" t="str">
        <f>VLOOKUP(Table1[[#This Row],[Track]],$F$2672:$H$2715,3,FALSE)</f>
        <v>-</v>
      </c>
      <c r="AH2504" s="133" t="str">
        <f>IF(Table1[[#This Row],[Date]]&lt;$AH$2,"",IF(Table1[[#This Row],[Date]]&lt;$AH$3,"Edge","Elite Combo"))</f>
        <v/>
      </c>
      <c r="AI2504" s="218">
        <f>Table1[[#This Row],[Time]]</f>
        <v>0.51388888888888884</v>
      </c>
      <c r="AJ2504" s="219" t="str">
        <f>Table1[[#This Row],[Track]]</f>
        <v>Randwick</v>
      </c>
      <c r="AK2504" s="216">
        <f>Table1[[#This Row],[Race ]]</f>
        <v>1</v>
      </c>
      <c r="AL2504" s="219">
        <f>Table1[[#This Row],[TAB]]</f>
        <v>4</v>
      </c>
      <c r="AM2504" s="219" t="str">
        <f>Table1[[#This Row],[Selection]]</f>
        <v>Rush Attack</v>
      </c>
      <c r="AN2504" s="220" t="str">
        <f>Table1[[#This Row],[Sources]]</f>
        <v/>
      </c>
      <c r="AO2504" s="219" t="str">
        <f>Table1[[#This Row],[Scale Bet]]</f>
        <v/>
      </c>
    </row>
    <row r="2505" spans="5:41" ht="16.5" customHeight="1" x14ac:dyDescent="0.25">
      <c r="E2505" s="185">
        <v>45724</v>
      </c>
      <c r="F2505" s="35">
        <v>0.53819444444444442</v>
      </c>
      <c r="G2505" s="36" t="s">
        <v>22</v>
      </c>
      <c r="H2505" s="36">
        <v>2</v>
      </c>
      <c r="I2505" s="36">
        <v>7</v>
      </c>
      <c r="J2505" s="36" t="s">
        <v>241</v>
      </c>
      <c r="K2505" s="36" t="s">
        <v>1</v>
      </c>
      <c r="L2505" s="165">
        <v>10</v>
      </c>
      <c r="M2505" s="134">
        <f t="shared" si="507"/>
        <v>23</v>
      </c>
      <c r="N2505" s="36">
        <f t="shared" si="508"/>
        <v>2</v>
      </c>
      <c r="O2505" s="135" t="str">
        <f t="shared" si="509"/>
        <v>E4-10/Nat-13</v>
      </c>
      <c r="P2505" s="186" t="str">
        <f t="shared" si="510"/>
        <v>OK</v>
      </c>
      <c r="Q2505" s="187">
        <f t="shared" si="511"/>
        <v>92</v>
      </c>
      <c r="R2505" s="150"/>
      <c r="S2505" s="187" t="str">
        <f t="shared" si="512"/>
        <v/>
      </c>
      <c r="T2505" s="136" t="str">
        <f t="shared" si="513"/>
        <v>Catch The Glory</v>
      </c>
      <c r="U2505" s="137">
        <f>IF(P2505="","",IF(N2505=1,"",IF(Q2505="","",IF(Q2505&lt;=100,100,IF(Table1[[#This Row],[Day]]="Wed",100,200)))))</f>
        <v>100</v>
      </c>
      <c r="V2505" s="137" t="str">
        <f t="shared" si="514"/>
        <v/>
      </c>
      <c r="W2505" s="137">
        <f t="shared" si="515"/>
        <v>-100</v>
      </c>
      <c r="X2505" s="133">
        <f>100</f>
        <v>100</v>
      </c>
      <c r="Y2505" s="133" t="str">
        <f t="shared" si="516"/>
        <v/>
      </c>
      <c r="Z2505" s="133">
        <f t="shared" si="517"/>
        <v>-100</v>
      </c>
      <c r="AA2505" s="134" t="str">
        <f>TEXT(Table1[[#This Row],[Date]],"DDD")</f>
        <v>Sat</v>
      </c>
      <c r="AB2505" s="133" t="str">
        <f>IF(OR(G2505="Doomben",G2505="Eagle Farm"),"Q",IF(AND(Q2505&gt;1,Q2505&lt;55,Table1[[#This Row],[Source]]="Nat"),"Nat OK",IF(AND(Table1[[#This Row],[Source]]&lt;&gt;"Nat",Q2505&lt;55),"Poor &lt;55",IF(OR(G2505="Randwick",G2505="Flemington",G2505="Caulfield",G2505="Sandown Lake",G2505="Sandown Hill"),"Best","ave"))))</f>
        <v>Best</v>
      </c>
      <c r="AC2505" s="133">
        <f>IF(Q2505="","",IF(AB2505="Poor &lt;55",$AC$2*0.2%,IF(AND(AB2505="Q",AA2505&lt;&gt;"Wed"),$AC$2*0.4%,IF(AND(AB2505="Q",AA2505="Wed"),$AC$2*0.5%,IF(AND(AB2505="Ave",U2505=100),$AC$2*0.5%,IF(AND(AB2505="ave",U2505="",N2505=1,AG2505="Bush"),$AC$2*1%,IF(AND(AB2505="ave",U2505="",Q2505&gt;100),$AC$2*1.3%,IF(AND(AB2505="ave",U2505=""),$AC$2*1.2%,IF(AND(AB2505="Ave",U2505=200),$AC$2*1%,IF(AND(AB2505="Best",U2505=200),$AC$2*1.5%,IF(AND(AB2505="Best",U2505="",K2505&lt;&gt;"Pro Syd"),$AC$2*0.5%,IF(AND(AB2505="Best",U2505=""),$AC$2*1%,IF(AND(AB2505="Best",U2505=100,Table1[[#This Row],[State]]="NSW"),$AC$2*0.4%,IF(AND(AB2505="Best",U2505=100),$AC$2*1%,IF(Table1[[#This Row],[Adj]]="Nat OK",$AC$2*0.5%,"xxx")))))))))))))))</f>
        <v>40</v>
      </c>
      <c r="AD2505" s="133" t="str">
        <f t="shared" si="518"/>
        <v/>
      </c>
      <c r="AE2505" s="133">
        <f t="shared" si="519"/>
        <v>-40</v>
      </c>
      <c r="AF2505" s="133" t="str">
        <f>VLOOKUP(Table1[[#This Row],[Track]],$F$2672:$H$2715,2,FALSE)</f>
        <v>NSW</v>
      </c>
      <c r="AG2505" s="133" t="str">
        <f>VLOOKUP(Table1[[#This Row],[Track]],$F$2672:$H$2715,3,FALSE)</f>
        <v>-</v>
      </c>
      <c r="AH2505" s="133" t="str">
        <f>IF(Table1[[#This Row],[Date]]&lt;$AH$2,"",IF(Table1[[#This Row],[Date]]&lt;$AH$3,"Edge","Elite Combo"))</f>
        <v/>
      </c>
      <c r="AI2505" s="218">
        <f>Table1[[#This Row],[Time]]</f>
        <v>0.53819444444444442</v>
      </c>
      <c r="AJ2505" s="219" t="str">
        <f>Table1[[#This Row],[Track]]</f>
        <v>Randwick</v>
      </c>
      <c r="AK2505" s="216">
        <f>Table1[[#This Row],[Race ]]</f>
        <v>2</v>
      </c>
      <c r="AL2505" s="219">
        <f>Table1[[#This Row],[TAB]]</f>
        <v>7</v>
      </c>
      <c r="AM2505" s="219" t="str">
        <f>Table1[[#This Row],[Selection]]</f>
        <v>Catch The Glory</v>
      </c>
      <c r="AN2505" s="220" t="str">
        <f>Table1[[#This Row],[Sources]]</f>
        <v>E4-10/Nat-13</v>
      </c>
      <c r="AO2505" s="219">
        <f>Table1[[#This Row],[Scale Bet]]</f>
        <v>40</v>
      </c>
    </row>
    <row r="2506" spans="5:41" ht="16.5" customHeight="1" x14ac:dyDescent="0.25">
      <c r="E2506" s="185">
        <v>45724</v>
      </c>
      <c r="F2506" s="35">
        <v>0.53819444444444442</v>
      </c>
      <c r="G2506" s="36" t="s">
        <v>22</v>
      </c>
      <c r="H2506" s="36">
        <v>2</v>
      </c>
      <c r="I2506" s="36">
        <v>7</v>
      </c>
      <c r="J2506" s="36" t="s">
        <v>241</v>
      </c>
      <c r="K2506" s="36" t="s">
        <v>13</v>
      </c>
      <c r="L2506" s="165">
        <v>13</v>
      </c>
      <c r="M2506" s="134" t="str">
        <f t="shared" si="507"/>
        <v/>
      </c>
      <c r="N2506" s="36" t="str">
        <f t="shared" si="508"/>
        <v/>
      </c>
      <c r="O2506" s="135" t="str">
        <f t="shared" si="509"/>
        <v/>
      </c>
      <c r="P2506" s="186" t="str">
        <f t="shared" si="510"/>
        <v>OK</v>
      </c>
      <c r="Q2506" s="187" t="str">
        <f t="shared" si="511"/>
        <v/>
      </c>
      <c r="R2506" s="150"/>
      <c r="S2506" s="187" t="str">
        <f t="shared" si="512"/>
        <v/>
      </c>
      <c r="T2506" s="136" t="str">
        <f t="shared" si="513"/>
        <v>Catch The Glory</v>
      </c>
      <c r="U2506" s="137" t="str">
        <f>IF(P2506="","",IF(N2506=1,"",IF(Q2506="","",IF(Q2506&lt;=100,100,IF(Table1[[#This Row],[Day]]="Wed",100,200)))))</f>
        <v/>
      </c>
      <c r="V2506" s="137" t="str">
        <f t="shared" si="514"/>
        <v/>
      </c>
      <c r="W2506" s="137" t="str">
        <f t="shared" si="515"/>
        <v/>
      </c>
      <c r="X2506" s="133">
        <f>100</f>
        <v>100</v>
      </c>
      <c r="Y2506" s="133" t="str">
        <f t="shared" si="516"/>
        <v/>
      </c>
      <c r="Z2506" s="133">
        <f t="shared" si="517"/>
        <v>-100</v>
      </c>
      <c r="AA2506" s="134" t="str">
        <f>TEXT(Table1[[#This Row],[Date]],"DDD")</f>
        <v>Sat</v>
      </c>
      <c r="AB2506" s="133" t="str">
        <f>IF(OR(G2506="Doomben",G2506="Eagle Farm"),"Q",IF(AND(Q2506&gt;1,Q2506&lt;55,Table1[[#This Row],[Source]]="Nat"),"Nat OK",IF(AND(Table1[[#This Row],[Source]]&lt;&gt;"Nat",Q2506&lt;55),"Poor &lt;55",IF(OR(G2506="Randwick",G2506="Flemington",G2506="Caulfield",G2506="Sandown Lake",G2506="Sandown Hill"),"Best","ave"))))</f>
        <v>Best</v>
      </c>
      <c r="AC2506" s="133" t="str">
        <f>IF(Q2506="","",IF(AB2506="Poor &lt;55",$AC$2*0.2%,IF(AND(AB2506="Q",AA2506&lt;&gt;"Wed"),$AC$2*0.4%,IF(AND(AB2506="Q",AA2506="Wed"),$AC$2*0.5%,IF(AND(AB2506="Ave",U2506=100),$AC$2*0.5%,IF(AND(AB2506="ave",U2506="",N2506=1,AG2506="Bush"),$AC$2*1%,IF(AND(AB2506="ave",U2506="",Q2506&gt;100),$AC$2*1.3%,IF(AND(AB2506="ave",U2506=""),$AC$2*1.2%,IF(AND(AB2506="Ave",U2506=200),$AC$2*1%,IF(AND(AB2506="Best",U2506=200),$AC$2*1.5%,IF(AND(AB2506="Best",U2506="",K2506&lt;&gt;"Pro Syd"),$AC$2*0.5%,IF(AND(AB2506="Best",U2506=""),$AC$2*1%,IF(AND(AB2506="Best",U2506=100,Table1[[#This Row],[State]]="NSW"),$AC$2*0.4%,IF(AND(AB2506="Best",U2506=100),$AC$2*1%,IF(Table1[[#This Row],[Adj]]="Nat OK",$AC$2*0.5%,"xxx")))))))))))))))</f>
        <v/>
      </c>
      <c r="AD2506" s="133" t="str">
        <f t="shared" si="518"/>
        <v/>
      </c>
      <c r="AE2506" s="133" t="str">
        <f t="shared" si="519"/>
        <v/>
      </c>
      <c r="AF2506" s="133" t="str">
        <f>VLOOKUP(Table1[[#This Row],[Track]],$F$2672:$H$2715,2,FALSE)</f>
        <v>NSW</v>
      </c>
      <c r="AG2506" s="133" t="str">
        <f>VLOOKUP(Table1[[#This Row],[Track]],$F$2672:$H$2715,3,FALSE)</f>
        <v>-</v>
      </c>
      <c r="AH2506" s="133" t="str">
        <f>IF(Table1[[#This Row],[Date]]&lt;$AH$2,"",IF(Table1[[#This Row],[Date]]&lt;$AH$3,"Edge","Elite Combo"))</f>
        <v/>
      </c>
      <c r="AI2506" s="218">
        <f>Table1[[#This Row],[Time]]</f>
        <v>0.53819444444444442</v>
      </c>
      <c r="AJ2506" s="219" t="str">
        <f>Table1[[#This Row],[Track]]</f>
        <v>Randwick</v>
      </c>
      <c r="AK2506" s="216">
        <f>Table1[[#This Row],[Race ]]</f>
        <v>2</v>
      </c>
      <c r="AL2506" s="219">
        <f>Table1[[#This Row],[TAB]]</f>
        <v>7</v>
      </c>
      <c r="AM2506" s="219" t="str">
        <f>Table1[[#This Row],[Selection]]</f>
        <v>Catch The Glory</v>
      </c>
      <c r="AN2506" s="220" t="str">
        <f>Table1[[#This Row],[Sources]]</f>
        <v/>
      </c>
      <c r="AO2506" s="219" t="str">
        <f>Table1[[#This Row],[Scale Bet]]</f>
        <v/>
      </c>
    </row>
    <row r="2507" spans="5:41" ht="16.5" customHeight="1" x14ac:dyDescent="0.25">
      <c r="E2507" s="185">
        <v>45724</v>
      </c>
      <c r="F2507" s="35">
        <v>0.54861111111111116</v>
      </c>
      <c r="G2507" s="36" t="s">
        <v>157</v>
      </c>
      <c r="H2507" s="36">
        <v>3</v>
      </c>
      <c r="I2507" s="36">
        <v>13</v>
      </c>
      <c r="J2507" s="36" t="s">
        <v>247</v>
      </c>
      <c r="K2507" s="36" t="s">
        <v>1</v>
      </c>
      <c r="L2507" s="165">
        <v>10</v>
      </c>
      <c r="M2507" s="134">
        <f t="shared" si="507"/>
        <v>23</v>
      </c>
      <c r="N2507" s="36">
        <f t="shared" si="508"/>
        <v>2</v>
      </c>
      <c r="O2507" s="135" t="str">
        <f t="shared" si="509"/>
        <v>E4-10/Nat-13</v>
      </c>
      <c r="P2507" s="186" t="str">
        <f t="shared" si="510"/>
        <v>OK</v>
      </c>
      <c r="Q2507" s="187">
        <f t="shared" si="511"/>
        <v>92</v>
      </c>
      <c r="R2507" s="150">
        <v>4</v>
      </c>
      <c r="S2507" s="187">
        <f t="shared" si="512"/>
        <v>368</v>
      </c>
      <c r="T2507" s="136" t="str">
        <f t="shared" si="513"/>
        <v>Mytemptation</v>
      </c>
      <c r="U2507" s="137">
        <f>IF(P2507="","",IF(N2507=1,"",IF(Q2507="","",IF(Q2507&lt;=100,100,IF(Table1[[#This Row],[Day]]="Wed",100,200)))))</f>
        <v>100</v>
      </c>
      <c r="V2507" s="137">
        <f t="shared" si="514"/>
        <v>400</v>
      </c>
      <c r="W2507" s="137">
        <f t="shared" si="515"/>
        <v>300</v>
      </c>
      <c r="X2507" s="133">
        <f>100</f>
        <v>100</v>
      </c>
      <c r="Y2507" s="133">
        <f t="shared" si="516"/>
        <v>400</v>
      </c>
      <c r="Z2507" s="133">
        <f t="shared" si="517"/>
        <v>300</v>
      </c>
      <c r="AA2507" s="134" t="str">
        <f>TEXT(Table1[[#This Row],[Date]],"DDD")</f>
        <v>Sat</v>
      </c>
      <c r="AB2507" s="133" t="str">
        <f>IF(OR(G2507="Doomben",G2507="Eagle Farm"),"Q",IF(AND(Q2507&gt;1,Q2507&lt;55,Table1[[#This Row],[Source]]="Nat"),"Nat OK",IF(AND(Table1[[#This Row],[Source]]&lt;&gt;"Nat",Q2507&lt;55),"Poor &lt;55",IF(OR(G2507="Randwick",G2507="Flemington",G2507="Caulfield",G2507="Sandown Lake",G2507="Sandown Hill"),"Best","ave"))))</f>
        <v>Best</v>
      </c>
      <c r="AC2507" s="133">
        <f>IF(Q2507="","",IF(AB2507="Poor &lt;55",$AC$2*0.2%,IF(AND(AB2507="Q",AA2507&lt;&gt;"Wed"),$AC$2*0.4%,IF(AND(AB2507="Q",AA2507="Wed"),$AC$2*0.5%,IF(AND(AB2507="Ave",U2507=100),$AC$2*0.5%,IF(AND(AB2507="ave",U2507="",N2507=1,AG2507="Bush"),$AC$2*1%,IF(AND(AB2507="ave",U2507="",Q2507&gt;100),$AC$2*1.3%,IF(AND(AB2507="ave",U2507=""),$AC$2*1.2%,IF(AND(AB2507="Ave",U2507=200),$AC$2*1%,IF(AND(AB2507="Best",U2507=200),$AC$2*1.5%,IF(AND(AB2507="Best",U2507="",K2507&lt;&gt;"Pro Syd"),$AC$2*0.5%,IF(AND(AB2507="Best",U2507=""),$AC$2*1%,IF(AND(AB2507="Best",U2507=100,Table1[[#This Row],[State]]="NSW"),$AC$2*0.4%,IF(AND(AB2507="Best",U2507=100),$AC$2*1%,IF(Table1[[#This Row],[Adj]]="Nat OK",$AC$2*0.5%,"xxx")))))))))))))))</f>
        <v>100</v>
      </c>
      <c r="AD2507" s="133">
        <f t="shared" si="518"/>
        <v>400</v>
      </c>
      <c r="AE2507" s="133">
        <f t="shared" si="519"/>
        <v>300</v>
      </c>
      <c r="AF2507" s="133" t="str">
        <f>VLOOKUP(Table1[[#This Row],[Track]],$F$2672:$H$2715,2,FALSE)</f>
        <v>Vic</v>
      </c>
      <c r="AG2507" s="133" t="str">
        <f>VLOOKUP(Table1[[#This Row],[Track]],$F$2672:$H$2715,3,FALSE)</f>
        <v>-</v>
      </c>
      <c r="AH2507" s="133" t="str">
        <f>IF(Table1[[#This Row],[Date]]&lt;$AH$2,"",IF(Table1[[#This Row],[Date]]&lt;$AH$3,"Edge","Elite Combo"))</f>
        <v/>
      </c>
      <c r="AI2507" s="218">
        <f>Table1[[#This Row],[Time]]</f>
        <v>0.54861111111111116</v>
      </c>
      <c r="AJ2507" s="219" t="str">
        <f>Table1[[#This Row],[Track]]</f>
        <v>Flemington</v>
      </c>
      <c r="AK2507" s="216">
        <f>Table1[[#This Row],[Race ]]</f>
        <v>3</v>
      </c>
      <c r="AL2507" s="219">
        <f>Table1[[#This Row],[TAB]]</f>
        <v>13</v>
      </c>
      <c r="AM2507" s="219" t="str">
        <f>Table1[[#This Row],[Selection]]</f>
        <v>Mytemptation</v>
      </c>
      <c r="AN2507" s="220" t="str">
        <f>Table1[[#This Row],[Sources]]</f>
        <v>E4-10/Nat-13</v>
      </c>
      <c r="AO2507" s="219">
        <f>Table1[[#This Row],[Scale Bet]]</f>
        <v>100</v>
      </c>
    </row>
    <row r="2508" spans="5:41" ht="16.5" customHeight="1" x14ac:dyDescent="0.25">
      <c r="E2508" s="185">
        <v>45724</v>
      </c>
      <c r="F2508" s="35">
        <v>0.54861111111111116</v>
      </c>
      <c r="G2508" s="36" t="s">
        <v>157</v>
      </c>
      <c r="H2508" s="36">
        <v>3</v>
      </c>
      <c r="I2508" s="36">
        <v>13</v>
      </c>
      <c r="J2508" s="36" t="s">
        <v>247</v>
      </c>
      <c r="K2508" s="36" t="s">
        <v>13</v>
      </c>
      <c r="L2508" s="165">
        <v>13</v>
      </c>
      <c r="M2508" s="134" t="str">
        <f t="shared" si="507"/>
        <v/>
      </c>
      <c r="N2508" s="36" t="str">
        <f t="shared" si="508"/>
        <v/>
      </c>
      <c r="O2508" s="135" t="str">
        <f t="shared" si="509"/>
        <v/>
      </c>
      <c r="P2508" s="186" t="str">
        <f t="shared" si="510"/>
        <v>OK</v>
      </c>
      <c r="Q2508" s="187" t="str">
        <f t="shared" si="511"/>
        <v/>
      </c>
      <c r="R2508" s="150">
        <v>4</v>
      </c>
      <c r="S2508" s="187" t="str">
        <f t="shared" si="512"/>
        <v/>
      </c>
      <c r="T2508" s="136" t="str">
        <f t="shared" si="513"/>
        <v>Mytemptation</v>
      </c>
      <c r="U2508" s="137" t="str">
        <f>IF(P2508="","",IF(N2508=1,"",IF(Q2508="","",IF(Q2508&lt;=100,100,IF(Table1[[#This Row],[Day]]="Wed",100,200)))))</f>
        <v/>
      </c>
      <c r="V2508" s="137" t="str">
        <f t="shared" si="514"/>
        <v/>
      </c>
      <c r="W2508" s="137" t="str">
        <f t="shared" si="515"/>
        <v/>
      </c>
      <c r="X2508" s="133">
        <f>100</f>
        <v>100</v>
      </c>
      <c r="Y2508" s="133">
        <f t="shared" si="516"/>
        <v>400</v>
      </c>
      <c r="Z2508" s="133">
        <f t="shared" si="517"/>
        <v>300</v>
      </c>
      <c r="AA2508" s="134" t="str">
        <f>TEXT(Table1[[#This Row],[Date]],"DDD")</f>
        <v>Sat</v>
      </c>
      <c r="AB2508" s="133" t="str">
        <f>IF(OR(G2508="Doomben",G2508="Eagle Farm"),"Q",IF(AND(Q2508&gt;1,Q2508&lt;55,Table1[[#This Row],[Source]]="Nat"),"Nat OK",IF(AND(Table1[[#This Row],[Source]]&lt;&gt;"Nat",Q2508&lt;55),"Poor &lt;55",IF(OR(G2508="Randwick",G2508="Flemington",G2508="Caulfield",G2508="Sandown Lake",G2508="Sandown Hill"),"Best","ave"))))</f>
        <v>Best</v>
      </c>
      <c r="AC2508" s="133" t="str">
        <f>IF(Q2508="","",IF(AB2508="Poor &lt;55",$AC$2*0.2%,IF(AND(AB2508="Q",AA2508&lt;&gt;"Wed"),$AC$2*0.4%,IF(AND(AB2508="Q",AA2508="Wed"),$AC$2*0.5%,IF(AND(AB2508="Ave",U2508=100),$AC$2*0.5%,IF(AND(AB2508="ave",U2508="",N2508=1,AG2508="Bush"),$AC$2*1%,IF(AND(AB2508="ave",U2508="",Q2508&gt;100),$AC$2*1.3%,IF(AND(AB2508="ave",U2508=""),$AC$2*1.2%,IF(AND(AB2508="Ave",U2508=200),$AC$2*1%,IF(AND(AB2508="Best",U2508=200),$AC$2*1.5%,IF(AND(AB2508="Best",U2508="",K2508&lt;&gt;"Pro Syd"),$AC$2*0.5%,IF(AND(AB2508="Best",U2508=""),$AC$2*1%,IF(AND(AB2508="Best",U2508=100,Table1[[#This Row],[State]]="NSW"),$AC$2*0.4%,IF(AND(AB2508="Best",U2508=100),$AC$2*1%,IF(Table1[[#This Row],[Adj]]="Nat OK",$AC$2*0.5%,"xxx")))))))))))))))</f>
        <v/>
      </c>
      <c r="AD2508" s="133" t="str">
        <f t="shared" si="518"/>
        <v/>
      </c>
      <c r="AE2508" s="133" t="str">
        <f t="shared" si="519"/>
        <v/>
      </c>
      <c r="AF2508" s="133" t="str">
        <f>VLOOKUP(Table1[[#This Row],[Track]],$F$2672:$H$2715,2,FALSE)</f>
        <v>Vic</v>
      </c>
      <c r="AG2508" s="133" t="str">
        <f>VLOOKUP(Table1[[#This Row],[Track]],$F$2672:$H$2715,3,FALSE)</f>
        <v>-</v>
      </c>
      <c r="AH2508" s="133" t="str">
        <f>IF(Table1[[#This Row],[Date]]&lt;$AH$2,"",IF(Table1[[#This Row],[Date]]&lt;$AH$3,"Edge","Elite Combo"))</f>
        <v/>
      </c>
      <c r="AI2508" s="218">
        <f>Table1[[#This Row],[Time]]</f>
        <v>0.54861111111111116</v>
      </c>
      <c r="AJ2508" s="219" t="str">
        <f>Table1[[#This Row],[Track]]</f>
        <v>Flemington</v>
      </c>
      <c r="AK2508" s="216">
        <f>Table1[[#This Row],[Race ]]</f>
        <v>3</v>
      </c>
      <c r="AL2508" s="219">
        <f>Table1[[#This Row],[TAB]]</f>
        <v>13</v>
      </c>
      <c r="AM2508" s="219" t="str">
        <f>Table1[[#This Row],[Selection]]</f>
        <v>Mytemptation</v>
      </c>
      <c r="AN2508" s="220" t="str">
        <f>Table1[[#This Row],[Sources]]</f>
        <v/>
      </c>
      <c r="AO2508" s="219" t="str">
        <f>Table1[[#This Row],[Scale Bet]]</f>
        <v/>
      </c>
    </row>
    <row r="2509" spans="5:41" ht="16.5" customHeight="1" x14ac:dyDescent="0.25">
      <c r="E2509" s="185">
        <v>45724</v>
      </c>
      <c r="F2509" s="35">
        <v>0.57291666666666663</v>
      </c>
      <c r="G2509" s="36" t="s">
        <v>157</v>
      </c>
      <c r="H2509" s="36">
        <v>4</v>
      </c>
      <c r="I2509" s="36">
        <v>4</v>
      </c>
      <c r="J2509" s="36" t="s">
        <v>183</v>
      </c>
      <c r="K2509" s="36" t="s">
        <v>40</v>
      </c>
      <c r="L2509" s="165">
        <v>10</v>
      </c>
      <c r="M2509" s="134">
        <f t="shared" si="507"/>
        <v>23</v>
      </c>
      <c r="N2509" s="36">
        <f t="shared" si="508"/>
        <v>2</v>
      </c>
      <c r="O2509" s="135" t="str">
        <f t="shared" si="509"/>
        <v>Edge-10/Pro Mel-13</v>
      </c>
      <c r="P2509" s="186" t="str">
        <f t="shared" si="510"/>
        <v>OK</v>
      </c>
      <c r="Q2509" s="187">
        <f t="shared" si="511"/>
        <v>92</v>
      </c>
      <c r="R2509" s="150"/>
      <c r="S2509" s="187" t="str">
        <f t="shared" si="512"/>
        <v/>
      </c>
      <c r="T2509" s="136" t="str">
        <f t="shared" si="513"/>
        <v>Aztec Ruler</v>
      </c>
      <c r="U2509" s="137">
        <f>IF(P2509="","",IF(N2509=1,"",IF(Q2509="","",IF(Q2509&lt;=100,100,IF(Table1[[#This Row],[Day]]="Wed",100,200)))))</f>
        <v>100</v>
      </c>
      <c r="V2509" s="137" t="str">
        <f t="shared" si="514"/>
        <v/>
      </c>
      <c r="W2509" s="137">
        <f t="shared" si="515"/>
        <v>-100</v>
      </c>
      <c r="X2509" s="133">
        <f>100</f>
        <v>100</v>
      </c>
      <c r="Y2509" s="133" t="str">
        <f t="shared" si="516"/>
        <v/>
      </c>
      <c r="Z2509" s="133">
        <f t="shared" si="517"/>
        <v>-100</v>
      </c>
      <c r="AA2509" s="134" t="str">
        <f>TEXT(Table1[[#This Row],[Date]],"DDD")</f>
        <v>Sat</v>
      </c>
      <c r="AB2509" s="133" t="str">
        <f>IF(OR(G2509="Doomben",G2509="Eagle Farm"),"Q",IF(AND(Q2509&gt;1,Q2509&lt;55,Table1[[#This Row],[Source]]="Nat"),"Nat OK",IF(AND(Table1[[#This Row],[Source]]&lt;&gt;"Nat",Q2509&lt;55),"Poor &lt;55",IF(OR(G2509="Randwick",G2509="Flemington",G2509="Caulfield",G2509="Sandown Lake",G2509="Sandown Hill"),"Best","ave"))))</f>
        <v>Best</v>
      </c>
      <c r="AC2509" s="133">
        <f>IF(Q2509="","",IF(AB2509="Poor &lt;55",$AC$2*0.2%,IF(AND(AB2509="Q",AA2509&lt;&gt;"Wed"),$AC$2*0.4%,IF(AND(AB2509="Q",AA2509="Wed"),$AC$2*0.5%,IF(AND(AB2509="Ave",U2509=100),$AC$2*0.5%,IF(AND(AB2509="ave",U2509="",N2509=1,AG2509="Bush"),$AC$2*1%,IF(AND(AB2509="ave",U2509="",Q2509&gt;100),$AC$2*1.3%,IF(AND(AB2509="ave",U2509=""),$AC$2*1.2%,IF(AND(AB2509="Ave",U2509=200),$AC$2*1%,IF(AND(AB2509="Best",U2509=200),$AC$2*1.5%,IF(AND(AB2509="Best",U2509="",K2509&lt;&gt;"Pro Syd"),$AC$2*0.5%,IF(AND(AB2509="Best",U2509=""),$AC$2*1%,IF(AND(AB2509="Best",U2509=100,Table1[[#This Row],[State]]="NSW"),$AC$2*0.4%,IF(AND(AB2509="Best",U2509=100),$AC$2*1%,IF(Table1[[#This Row],[Adj]]="Nat OK",$AC$2*0.5%,"xxx")))))))))))))))</f>
        <v>100</v>
      </c>
      <c r="AD2509" s="133" t="str">
        <f t="shared" si="518"/>
        <v/>
      </c>
      <c r="AE2509" s="133">
        <f t="shared" si="519"/>
        <v>-100</v>
      </c>
      <c r="AF2509" s="133" t="str">
        <f>VLOOKUP(Table1[[#This Row],[Track]],$F$2672:$H$2715,2,FALSE)</f>
        <v>Vic</v>
      </c>
      <c r="AG2509" s="133" t="str">
        <f>VLOOKUP(Table1[[#This Row],[Track]],$F$2672:$H$2715,3,FALSE)</f>
        <v>-</v>
      </c>
      <c r="AH2509" s="133" t="str">
        <f>IF(Table1[[#This Row],[Date]]&lt;$AH$2,"",IF(Table1[[#This Row],[Date]]&lt;$AH$3,"Edge","Elite Combo"))</f>
        <v/>
      </c>
      <c r="AI2509" s="218">
        <f>Table1[[#This Row],[Time]]</f>
        <v>0.57291666666666663</v>
      </c>
      <c r="AJ2509" s="219" t="str">
        <f>Table1[[#This Row],[Track]]</f>
        <v>Flemington</v>
      </c>
      <c r="AK2509" s="216">
        <f>Table1[[#This Row],[Race ]]</f>
        <v>4</v>
      </c>
      <c r="AL2509" s="219">
        <f>Table1[[#This Row],[TAB]]</f>
        <v>4</v>
      </c>
      <c r="AM2509" s="219" t="str">
        <f>Table1[[#This Row],[Selection]]</f>
        <v>Aztec Ruler</v>
      </c>
      <c r="AN2509" s="220" t="str">
        <f>Table1[[#This Row],[Sources]]</f>
        <v>Edge-10/Pro Mel-13</v>
      </c>
      <c r="AO2509" s="219">
        <f>Table1[[#This Row],[Scale Bet]]</f>
        <v>100</v>
      </c>
    </row>
    <row r="2510" spans="5:41" ht="16.5" customHeight="1" x14ac:dyDescent="0.25">
      <c r="E2510" s="185">
        <v>45724</v>
      </c>
      <c r="F2510" s="35">
        <v>0.57291666666666663</v>
      </c>
      <c r="G2510" s="36" t="s">
        <v>157</v>
      </c>
      <c r="H2510" s="36">
        <v>4</v>
      </c>
      <c r="I2510" s="36">
        <v>4</v>
      </c>
      <c r="J2510" s="36" t="s">
        <v>183</v>
      </c>
      <c r="K2510" s="36" t="s">
        <v>18</v>
      </c>
      <c r="L2510" s="165">
        <v>13</v>
      </c>
      <c r="M2510" s="134" t="str">
        <f t="shared" si="507"/>
        <v/>
      </c>
      <c r="N2510" s="36" t="str">
        <f t="shared" si="508"/>
        <v/>
      </c>
      <c r="O2510" s="135" t="str">
        <f t="shared" si="509"/>
        <v/>
      </c>
      <c r="P2510" s="186" t="str">
        <f t="shared" si="510"/>
        <v>OK</v>
      </c>
      <c r="Q2510" s="187" t="str">
        <f t="shared" si="511"/>
        <v/>
      </c>
      <c r="R2510" s="150"/>
      <c r="S2510" s="187" t="str">
        <f t="shared" si="512"/>
        <v/>
      </c>
      <c r="T2510" s="136" t="str">
        <f t="shared" si="513"/>
        <v>Aztec Ruler</v>
      </c>
      <c r="U2510" s="137" t="str">
        <f>IF(P2510="","",IF(N2510=1,"",IF(Q2510="","",IF(Q2510&lt;=100,100,IF(Table1[[#This Row],[Day]]="Wed",100,200)))))</f>
        <v/>
      </c>
      <c r="V2510" s="137" t="str">
        <f t="shared" si="514"/>
        <v/>
      </c>
      <c r="W2510" s="137" t="str">
        <f t="shared" si="515"/>
        <v/>
      </c>
      <c r="X2510" s="133">
        <f>100</f>
        <v>100</v>
      </c>
      <c r="Y2510" s="133" t="str">
        <f t="shared" si="516"/>
        <v/>
      </c>
      <c r="Z2510" s="133">
        <f t="shared" si="517"/>
        <v>-100</v>
      </c>
      <c r="AA2510" s="134" t="str">
        <f>TEXT(Table1[[#This Row],[Date]],"DDD")</f>
        <v>Sat</v>
      </c>
      <c r="AB2510" s="133" t="str">
        <f>IF(OR(G2510="Doomben",G2510="Eagle Farm"),"Q",IF(AND(Q2510&gt;1,Q2510&lt;55,Table1[[#This Row],[Source]]="Nat"),"Nat OK",IF(AND(Table1[[#This Row],[Source]]&lt;&gt;"Nat",Q2510&lt;55),"Poor &lt;55",IF(OR(G2510="Randwick",G2510="Flemington",G2510="Caulfield",G2510="Sandown Lake",G2510="Sandown Hill"),"Best","ave"))))</f>
        <v>Best</v>
      </c>
      <c r="AC2510" s="133" t="str">
        <f>IF(Q2510="","",IF(AB2510="Poor &lt;55",$AC$2*0.2%,IF(AND(AB2510="Q",AA2510&lt;&gt;"Wed"),$AC$2*0.4%,IF(AND(AB2510="Q",AA2510="Wed"),$AC$2*0.5%,IF(AND(AB2510="Ave",U2510=100),$AC$2*0.5%,IF(AND(AB2510="ave",U2510="",N2510=1,AG2510="Bush"),$AC$2*1%,IF(AND(AB2510="ave",U2510="",Q2510&gt;100),$AC$2*1.3%,IF(AND(AB2510="ave",U2510=""),$AC$2*1.2%,IF(AND(AB2510="Ave",U2510=200),$AC$2*1%,IF(AND(AB2510="Best",U2510=200),$AC$2*1.5%,IF(AND(AB2510="Best",U2510="",K2510&lt;&gt;"Pro Syd"),$AC$2*0.5%,IF(AND(AB2510="Best",U2510=""),$AC$2*1%,IF(AND(AB2510="Best",U2510=100,Table1[[#This Row],[State]]="NSW"),$AC$2*0.4%,IF(AND(AB2510="Best",U2510=100),$AC$2*1%,IF(Table1[[#This Row],[Adj]]="Nat OK",$AC$2*0.5%,"xxx")))))))))))))))</f>
        <v/>
      </c>
      <c r="AD2510" s="133" t="str">
        <f t="shared" si="518"/>
        <v/>
      </c>
      <c r="AE2510" s="133" t="str">
        <f t="shared" si="519"/>
        <v/>
      </c>
      <c r="AF2510" s="133" t="str">
        <f>VLOOKUP(Table1[[#This Row],[Track]],$F$2672:$H$2715,2,FALSE)</f>
        <v>Vic</v>
      </c>
      <c r="AG2510" s="133" t="str">
        <f>VLOOKUP(Table1[[#This Row],[Track]],$F$2672:$H$2715,3,FALSE)</f>
        <v>-</v>
      </c>
      <c r="AH2510" s="133" t="str">
        <f>IF(Table1[[#This Row],[Date]]&lt;$AH$2,"",IF(Table1[[#This Row],[Date]]&lt;$AH$3,"Edge","Elite Combo"))</f>
        <v/>
      </c>
      <c r="AI2510" s="218">
        <f>Table1[[#This Row],[Time]]</f>
        <v>0.57291666666666663</v>
      </c>
      <c r="AJ2510" s="219" t="str">
        <f>Table1[[#This Row],[Track]]</f>
        <v>Flemington</v>
      </c>
      <c r="AK2510" s="216">
        <f>Table1[[#This Row],[Race ]]</f>
        <v>4</v>
      </c>
      <c r="AL2510" s="219">
        <f>Table1[[#This Row],[TAB]]</f>
        <v>4</v>
      </c>
      <c r="AM2510" s="219" t="str">
        <f>Table1[[#This Row],[Selection]]</f>
        <v>Aztec Ruler</v>
      </c>
      <c r="AN2510" s="220" t="str">
        <f>Table1[[#This Row],[Sources]]</f>
        <v/>
      </c>
      <c r="AO2510" s="219" t="str">
        <f>Table1[[#This Row],[Scale Bet]]</f>
        <v/>
      </c>
    </row>
    <row r="2511" spans="5:41" ht="16.5" customHeight="1" x14ac:dyDescent="0.25">
      <c r="E2511" s="185">
        <v>45724</v>
      </c>
      <c r="F2511" s="35">
        <v>0.57291666666666663</v>
      </c>
      <c r="G2511" s="36" t="s">
        <v>157</v>
      </c>
      <c r="H2511" s="36">
        <v>4</v>
      </c>
      <c r="I2511" s="36">
        <v>6</v>
      </c>
      <c r="J2511" s="36" t="s">
        <v>206</v>
      </c>
      <c r="K2511" s="36" t="s">
        <v>1</v>
      </c>
      <c r="L2511" s="165">
        <v>12</v>
      </c>
      <c r="M2511" s="134">
        <f t="shared" si="507"/>
        <v>26</v>
      </c>
      <c r="N2511" s="36">
        <f t="shared" si="508"/>
        <v>2</v>
      </c>
      <c r="O2511" s="135" t="str">
        <f t="shared" si="509"/>
        <v>E4-12/Edge-14</v>
      </c>
      <c r="P2511" s="186" t="str">
        <f t="shared" si="510"/>
        <v>OK</v>
      </c>
      <c r="Q2511" s="187">
        <f t="shared" si="511"/>
        <v>104</v>
      </c>
      <c r="R2511" s="150"/>
      <c r="S2511" s="187" t="str">
        <f t="shared" si="512"/>
        <v/>
      </c>
      <c r="T2511" s="136" t="str">
        <f t="shared" si="513"/>
        <v>Fancify</v>
      </c>
      <c r="U2511" s="137">
        <f>IF(P2511="","",IF(N2511=1,"",IF(Q2511="","",IF(Q2511&lt;=100,100,IF(Table1[[#This Row],[Day]]="Wed",100,200)))))</f>
        <v>200</v>
      </c>
      <c r="V2511" s="137" t="str">
        <f t="shared" si="514"/>
        <v/>
      </c>
      <c r="W2511" s="137">
        <f t="shared" si="515"/>
        <v>-200</v>
      </c>
      <c r="X2511" s="133">
        <f>100</f>
        <v>100</v>
      </c>
      <c r="Y2511" s="133" t="str">
        <f t="shared" si="516"/>
        <v/>
      </c>
      <c r="Z2511" s="133">
        <f t="shared" si="517"/>
        <v>-100</v>
      </c>
      <c r="AA2511" s="134" t="str">
        <f>TEXT(Table1[[#This Row],[Date]],"DDD")</f>
        <v>Sat</v>
      </c>
      <c r="AB2511" s="133" t="str">
        <f>IF(OR(G2511="Doomben",G2511="Eagle Farm"),"Q",IF(AND(Q2511&gt;1,Q2511&lt;55,Table1[[#This Row],[Source]]="Nat"),"Nat OK",IF(AND(Table1[[#This Row],[Source]]&lt;&gt;"Nat",Q2511&lt;55),"Poor &lt;55",IF(OR(G2511="Randwick",G2511="Flemington",G2511="Caulfield",G2511="Sandown Lake",G2511="Sandown Hill"),"Best","ave"))))</f>
        <v>Best</v>
      </c>
      <c r="AC2511" s="133">
        <f>IF(Q2511="","",IF(AB2511="Poor &lt;55",$AC$2*0.2%,IF(AND(AB2511="Q",AA2511&lt;&gt;"Wed"),$AC$2*0.4%,IF(AND(AB2511="Q",AA2511="Wed"),$AC$2*0.5%,IF(AND(AB2511="Ave",U2511=100),$AC$2*0.5%,IF(AND(AB2511="ave",U2511="",N2511=1,AG2511="Bush"),$AC$2*1%,IF(AND(AB2511="ave",U2511="",Q2511&gt;100),$AC$2*1.3%,IF(AND(AB2511="ave",U2511=""),$AC$2*1.2%,IF(AND(AB2511="Ave",U2511=200),$AC$2*1%,IF(AND(AB2511="Best",U2511=200),$AC$2*1.5%,IF(AND(AB2511="Best",U2511="",K2511&lt;&gt;"Pro Syd"),$AC$2*0.5%,IF(AND(AB2511="Best",U2511=""),$AC$2*1%,IF(AND(AB2511="Best",U2511=100,Table1[[#This Row],[State]]="NSW"),$AC$2*0.4%,IF(AND(AB2511="Best",U2511=100),$AC$2*1%,IF(Table1[[#This Row],[Adj]]="Nat OK",$AC$2*0.5%,"xxx")))))))))))))))</f>
        <v>150</v>
      </c>
      <c r="AD2511" s="133" t="str">
        <f t="shared" si="518"/>
        <v/>
      </c>
      <c r="AE2511" s="133">
        <f t="shared" si="519"/>
        <v>-150</v>
      </c>
      <c r="AF2511" s="133" t="str">
        <f>VLOOKUP(Table1[[#This Row],[Track]],$F$2672:$H$2715,2,FALSE)</f>
        <v>Vic</v>
      </c>
      <c r="AG2511" s="133" t="str">
        <f>VLOOKUP(Table1[[#This Row],[Track]],$F$2672:$H$2715,3,FALSE)</f>
        <v>-</v>
      </c>
      <c r="AH2511" s="133" t="str">
        <f>IF(Table1[[#This Row],[Date]]&lt;$AH$2,"",IF(Table1[[#This Row],[Date]]&lt;$AH$3,"Edge","Elite Combo"))</f>
        <v/>
      </c>
      <c r="AI2511" s="218">
        <f>Table1[[#This Row],[Time]]</f>
        <v>0.57291666666666663</v>
      </c>
      <c r="AJ2511" s="219" t="str">
        <f>Table1[[#This Row],[Track]]</f>
        <v>Flemington</v>
      </c>
      <c r="AK2511" s="216">
        <f>Table1[[#This Row],[Race ]]</f>
        <v>4</v>
      </c>
      <c r="AL2511" s="219">
        <f>Table1[[#This Row],[TAB]]</f>
        <v>6</v>
      </c>
      <c r="AM2511" s="219" t="str">
        <f>Table1[[#This Row],[Selection]]</f>
        <v>Fancify</v>
      </c>
      <c r="AN2511" s="220" t="str">
        <f>Table1[[#This Row],[Sources]]</f>
        <v>E4-12/Edge-14</v>
      </c>
      <c r="AO2511" s="219">
        <f>Table1[[#This Row],[Scale Bet]]</f>
        <v>150</v>
      </c>
    </row>
    <row r="2512" spans="5:41" ht="16.5" customHeight="1" x14ac:dyDescent="0.25">
      <c r="E2512" s="185">
        <v>45724</v>
      </c>
      <c r="F2512" s="35">
        <v>0.57291666666666663</v>
      </c>
      <c r="G2512" s="36" t="s">
        <v>157</v>
      </c>
      <c r="H2512" s="36">
        <v>4</v>
      </c>
      <c r="I2512" s="36">
        <v>6</v>
      </c>
      <c r="J2512" s="36" t="s">
        <v>206</v>
      </c>
      <c r="K2512" s="36" t="s">
        <v>40</v>
      </c>
      <c r="L2512" s="165">
        <v>14</v>
      </c>
      <c r="M2512" s="134" t="str">
        <f t="shared" si="507"/>
        <v/>
      </c>
      <c r="N2512" s="36" t="str">
        <f t="shared" si="508"/>
        <v/>
      </c>
      <c r="O2512" s="135" t="str">
        <f t="shared" si="509"/>
        <v/>
      </c>
      <c r="P2512" s="186" t="str">
        <f t="shared" si="510"/>
        <v>OK</v>
      </c>
      <c r="Q2512" s="187" t="str">
        <f t="shared" si="511"/>
        <v/>
      </c>
      <c r="R2512" s="150"/>
      <c r="S2512" s="187" t="str">
        <f t="shared" si="512"/>
        <v/>
      </c>
      <c r="T2512" s="136" t="str">
        <f t="shared" si="513"/>
        <v>Fancify</v>
      </c>
      <c r="U2512" s="137" t="str">
        <f>IF(P2512="","",IF(N2512=1,"",IF(Q2512="","",IF(Q2512&lt;=100,100,IF(Table1[[#This Row],[Day]]="Wed",100,200)))))</f>
        <v/>
      </c>
      <c r="V2512" s="137" t="str">
        <f t="shared" si="514"/>
        <v/>
      </c>
      <c r="W2512" s="137" t="str">
        <f t="shared" si="515"/>
        <v/>
      </c>
      <c r="X2512" s="133">
        <f>100</f>
        <v>100</v>
      </c>
      <c r="Y2512" s="133" t="str">
        <f t="shared" si="516"/>
        <v/>
      </c>
      <c r="Z2512" s="133">
        <f t="shared" si="517"/>
        <v>-100</v>
      </c>
      <c r="AA2512" s="134" t="str">
        <f>TEXT(Table1[[#This Row],[Date]],"DDD")</f>
        <v>Sat</v>
      </c>
      <c r="AB2512" s="133" t="str">
        <f>IF(OR(G2512="Doomben",G2512="Eagle Farm"),"Q",IF(AND(Q2512&gt;1,Q2512&lt;55,Table1[[#This Row],[Source]]="Nat"),"Nat OK",IF(AND(Table1[[#This Row],[Source]]&lt;&gt;"Nat",Q2512&lt;55),"Poor &lt;55",IF(OR(G2512="Randwick",G2512="Flemington",G2512="Caulfield",G2512="Sandown Lake",G2512="Sandown Hill"),"Best","ave"))))</f>
        <v>Best</v>
      </c>
      <c r="AC2512" s="133" t="str">
        <f>IF(Q2512="","",IF(AB2512="Poor &lt;55",$AC$2*0.2%,IF(AND(AB2512="Q",AA2512&lt;&gt;"Wed"),$AC$2*0.4%,IF(AND(AB2512="Q",AA2512="Wed"),$AC$2*0.5%,IF(AND(AB2512="Ave",U2512=100),$AC$2*0.5%,IF(AND(AB2512="ave",U2512="",N2512=1,AG2512="Bush"),$AC$2*1%,IF(AND(AB2512="ave",U2512="",Q2512&gt;100),$AC$2*1.3%,IF(AND(AB2512="ave",U2512=""),$AC$2*1.2%,IF(AND(AB2512="Ave",U2512=200),$AC$2*1%,IF(AND(AB2512="Best",U2512=200),$AC$2*1.5%,IF(AND(AB2512="Best",U2512="",K2512&lt;&gt;"Pro Syd"),$AC$2*0.5%,IF(AND(AB2512="Best",U2512=""),$AC$2*1%,IF(AND(AB2512="Best",U2512=100,Table1[[#This Row],[State]]="NSW"),$AC$2*0.4%,IF(AND(AB2512="Best",U2512=100),$AC$2*1%,IF(Table1[[#This Row],[Adj]]="Nat OK",$AC$2*0.5%,"xxx")))))))))))))))</f>
        <v/>
      </c>
      <c r="AD2512" s="133" t="str">
        <f t="shared" si="518"/>
        <v/>
      </c>
      <c r="AE2512" s="133" t="str">
        <f t="shared" si="519"/>
        <v/>
      </c>
      <c r="AF2512" s="133" t="str">
        <f>VLOOKUP(Table1[[#This Row],[Track]],$F$2672:$H$2715,2,FALSE)</f>
        <v>Vic</v>
      </c>
      <c r="AG2512" s="133" t="str">
        <f>VLOOKUP(Table1[[#This Row],[Track]],$F$2672:$H$2715,3,FALSE)</f>
        <v>-</v>
      </c>
      <c r="AH2512" s="133" t="str">
        <f>IF(Table1[[#This Row],[Date]]&lt;$AH$2,"",IF(Table1[[#This Row],[Date]]&lt;$AH$3,"Edge","Elite Combo"))</f>
        <v/>
      </c>
      <c r="AI2512" s="218">
        <f>Table1[[#This Row],[Time]]</f>
        <v>0.57291666666666663</v>
      </c>
      <c r="AJ2512" s="219" t="str">
        <f>Table1[[#This Row],[Track]]</f>
        <v>Flemington</v>
      </c>
      <c r="AK2512" s="216">
        <f>Table1[[#This Row],[Race ]]</f>
        <v>4</v>
      </c>
      <c r="AL2512" s="219">
        <f>Table1[[#This Row],[TAB]]</f>
        <v>6</v>
      </c>
      <c r="AM2512" s="219" t="str">
        <f>Table1[[#This Row],[Selection]]</f>
        <v>Fancify</v>
      </c>
      <c r="AN2512" s="220" t="str">
        <f>Table1[[#This Row],[Sources]]</f>
        <v/>
      </c>
      <c r="AO2512" s="219" t="str">
        <f>Table1[[#This Row],[Scale Bet]]</f>
        <v/>
      </c>
    </row>
    <row r="2513" spans="5:41" ht="16.5" customHeight="1" x14ac:dyDescent="0.25">
      <c r="E2513" s="185">
        <v>45724</v>
      </c>
      <c r="F2513" s="35">
        <v>0.62152777777777779</v>
      </c>
      <c r="G2513" s="36" t="s">
        <v>157</v>
      </c>
      <c r="H2513" s="36">
        <v>6</v>
      </c>
      <c r="I2513" s="36">
        <v>10</v>
      </c>
      <c r="J2513" s="36" t="s">
        <v>242</v>
      </c>
      <c r="K2513" s="36" t="s">
        <v>1</v>
      </c>
      <c r="L2513" s="165">
        <v>20</v>
      </c>
      <c r="M2513" s="134">
        <f t="shared" si="507"/>
        <v>70</v>
      </c>
      <c r="N2513" s="36">
        <f t="shared" si="508"/>
        <v>4</v>
      </c>
      <c r="O2513" s="135" t="str">
        <f t="shared" si="509"/>
        <v>E4-20/Edge-20/Nat-20/Pro Mel-10</v>
      </c>
      <c r="P2513" s="186" t="str">
        <f t="shared" si="510"/>
        <v>OK</v>
      </c>
      <c r="Q2513" s="187">
        <f t="shared" si="511"/>
        <v>280</v>
      </c>
      <c r="R2513" s="150"/>
      <c r="S2513" s="187" t="str">
        <f t="shared" si="512"/>
        <v/>
      </c>
      <c r="T2513" s="136" t="str">
        <f t="shared" si="513"/>
        <v>Aramco</v>
      </c>
      <c r="U2513" s="137">
        <f>IF(P2513="","",IF(N2513=1,"",IF(Q2513="","",IF(Q2513&lt;=100,100,IF(Table1[[#This Row],[Day]]="Wed",100,200)))))</f>
        <v>200</v>
      </c>
      <c r="V2513" s="137" t="str">
        <f t="shared" si="514"/>
        <v/>
      </c>
      <c r="W2513" s="137">
        <f t="shared" si="515"/>
        <v>-200</v>
      </c>
      <c r="X2513" s="133">
        <f>100</f>
        <v>100</v>
      </c>
      <c r="Y2513" s="133" t="str">
        <f t="shared" si="516"/>
        <v/>
      </c>
      <c r="Z2513" s="133">
        <f t="shared" si="517"/>
        <v>-100</v>
      </c>
      <c r="AA2513" s="134" t="str">
        <f>TEXT(Table1[[#This Row],[Date]],"DDD")</f>
        <v>Sat</v>
      </c>
      <c r="AB2513" s="133" t="str">
        <f>IF(OR(G2513="Doomben",G2513="Eagle Farm"),"Q",IF(AND(Q2513&gt;1,Q2513&lt;55,Table1[[#This Row],[Source]]="Nat"),"Nat OK",IF(AND(Table1[[#This Row],[Source]]&lt;&gt;"Nat",Q2513&lt;55),"Poor &lt;55",IF(OR(G2513="Randwick",G2513="Flemington",G2513="Caulfield",G2513="Sandown Lake",G2513="Sandown Hill"),"Best","ave"))))</f>
        <v>Best</v>
      </c>
      <c r="AC2513" s="133">
        <f>IF(Q2513="","",IF(AB2513="Poor &lt;55",$AC$2*0.2%,IF(AND(AB2513="Q",AA2513&lt;&gt;"Wed"),$AC$2*0.4%,IF(AND(AB2513="Q",AA2513="Wed"),$AC$2*0.5%,IF(AND(AB2513="Ave",U2513=100),$AC$2*0.5%,IF(AND(AB2513="ave",U2513="",N2513=1,AG2513="Bush"),$AC$2*1%,IF(AND(AB2513="ave",U2513="",Q2513&gt;100),$AC$2*1.3%,IF(AND(AB2513="ave",U2513=""),$AC$2*1.2%,IF(AND(AB2513="Ave",U2513=200),$AC$2*1%,IF(AND(AB2513="Best",U2513=200),$AC$2*1.5%,IF(AND(AB2513="Best",U2513="",K2513&lt;&gt;"Pro Syd"),$AC$2*0.5%,IF(AND(AB2513="Best",U2513=""),$AC$2*1%,IF(AND(AB2513="Best",U2513=100,Table1[[#This Row],[State]]="NSW"),$AC$2*0.4%,IF(AND(AB2513="Best",U2513=100),$AC$2*1%,IF(Table1[[#This Row],[Adj]]="Nat OK",$AC$2*0.5%,"xxx")))))))))))))))</f>
        <v>150</v>
      </c>
      <c r="AD2513" s="133" t="str">
        <f t="shared" si="518"/>
        <v/>
      </c>
      <c r="AE2513" s="133">
        <f t="shared" si="519"/>
        <v>-150</v>
      </c>
      <c r="AF2513" s="133" t="str">
        <f>VLOOKUP(Table1[[#This Row],[Track]],$F$2672:$H$2715,2,FALSE)</f>
        <v>Vic</v>
      </c>
      <c r="AG2513" s="133" t="str">
        <f>VLOOKUP(Table1[[#This Row],[Track]],$F$2672:$H$2715,3,FALSE)</f>
        <v>-</v>
      </c>
      <c r="AH2513" s="133" t="str">
        <f>IF(Table1[[#This Row],[Date]]&lt;$AH$2,"",IF(Table1[[#This Row],[Date]]&lt;$AH$3,"Edge","Elite Combo"))</f>
        <v/>
      </c>
      <c r="AI2513" s="218">
        <f>Table1[[#This Row],[Time]]</f>
        <v>0.62152777777777779</v>
      </c>
      <c r="AJ2513" s="219" t="str">
        <f>Table1[[#This Row],[Track]]</f>
        <v>Flemington</v>
      </c>
      <c r="AK2513" s="216">
        <f>Table1[[#This Row],[Race ]]</f>
        <v>6</v>
      </c>
      <c r="AL2513" s="219">
        <f>Table1[[#This Row],[TAB]]</f>
        <v>10</v>
      </c>
      <c r="AM2513" s="219" t="str">
        <f>Table1[[#This Row],[Selection]]</f>
        <v>Aramco</v>
      </c>
      <c r="AN2513" s="220" t="str">
        <f>Table1[[#This Row],[Sources]]</f>
        <v>E4-20/Edge-20/Nat-20/Pro Mel-10</v>
      </c>
      <c r="AO2513" s="219">
        <f>Table1[[#This Row],[Scale Bet]]</f>
        <v>150</v>
      </c>
    </row>
    <row r="2514" spans="5:41" ht="16.5" customHeight="1" x14ac:dyDescent="0.25">
      <c r="E2514" s="185">
        <v>45724</v>
      </c>
      <c r="F2514" s="35">
        <v>0.62152777777777779</v>
      </c>
      <c r="G2514" s="36" t="s">
        <v>157</v>
      </c>
      <c r="H2514" s="36">
        <v>6</v>
      </c>
      <c r="I2514" s="36">
        <v>10</v>
      </c>
      <c r="J2514" s="36" t="s">
        <v>242</v>
      </c>
      <c r="K2514" s="36" t="s">
        <v>40</v>
      </c>
      <c r="L2514" s="165">
        <v>20</v>
      </c>
      <c r="M2514" s="134" t="str">
        <f t="shared" si="507"/>
        <v/>
      </c>
      <c r="N2514" s="36" t="str">
        <f t="shared" si="508"/>
        <v/>
      </c>
      <c r="O2514" s="135" t="str">
        <f t="shared" si="509"/>
        <v/>
      </c>
      <c r="P2514" s="186" t="str">
        <f t="shared" si="510"/>
        <v>OK</v>
      </c>
      <c r="Q2514" s="187" t="str">
        <f t="shared" si="511"/>
        <v/>
      </c>
      <c r="R2514" s="150"/>
      <c r="S2514" s="187" t="str">
        <f t="shared" si="512"/>
        <v/>
      </c>
      <c r="T2514" s="136" t="str">
        <f t="shared" si="513"/>
        <v>Aramco</v>
      </c>
      <c r="U2514" s="137" t="str">
        <f>IF(P2514="","",IF(N2514=1,"",IF(Q2514="","",IF(Q2514&lt;=100,100,IF(Table1[[#This Row],[Day]]="Wed",100,200)))))</f>
        <v/>
      </c>
      <c r="V2514" s="137" t="str">
        <f t="shared" si="514"/>
        <v/>
      </c>
      <c r="W2514" s="137" t="str">
        <f t="shared" si="515"/>
        <v/>
      </c>
      <c r="X2514" s="133">
        <f>100</f>
        <v>100</v>
      </c>
      <c r="Y2514" s="133" t="str">
        <f t="shared" si="516"/>
        <v/>
      </c>
      <c r="Z2514" s="133">
        <f t="shared" si="517"/>
        <v>-100</v>
      </c>
      <c r="AA2514" s="134" t="str">
        <f>TEXT(Table1[[#This Row],[Date]],"DDD")</f>
        <v>Sat</v>
      </c>
      <c r="AB2514" s="133" t="str">
        <f>IF(OR(G2514="Doomben",G2514="Eagle Farm"),"Q",IF(AND(Q2514&gt;1,Q2514&lt;55,Table1[[#This Row],[Source]]="Nat"),"Nat OK",IF(AND(Table1[[#This Row],[Source]]&lt;&gt;"Nat",Q2514&lt;55),"Poor &lt;55",IF(OR(G2514="Randwick",G2514="Flemington",G2514="Caulfield",G2514="Sandown Lake",G2514="Sandown Hill"),"Best","ave"))))</f>
        <v>Best</v>
      </c>
      <c r="AC2514" s="133" t="str">
        <f>IF(Q2514="","",IF(AB2514="Poor &lt;55",$AC$2*0.2%,IF(AND(AB2514="Q",AA2514&lt;&gt;"Wed"),$AC$2*0.4%,IF(AND(AB2514="Q",AA2514="Wed"),$AC$2*0.5%,IF(AND(AB2514="Ave",U2514=100),$AC$2*0.5%,IF(AND(AB2514="ave",U2514="",N2514=1,AG2514="Bush"),$AC$2*1%,IF(AND(AB2514="ave",U2514="",Q2514&gt;100),$AC$2*1.3%,IF(AND(AB2514="ave",U2514=""),$AC$2*1.2%,IF(AND(AB2514="Ave",U2514=200),$AC$2*1%,IF(AND(AB2514="Best",U2514=200),$AC$2*1.5%,IF(AND(AB2514="Best",U2514="",K2514&lt;&gt;"Pro Syd"),$AC$2*0.5%,IF(AND(AB2514="Best",U2514=""),$AC$2*1%,IF(AND(AB2514="Best",U2514=100,Table1[[#This Row],[State]]="NSW"),$AC$2*0.4%,IF(AND(AB2514="Best",U2514=100),$AC$2*1%,IF(Table1[[#This Row],[Adj]]="Nat OK",$AC$2*0.5%,"xxx")))))))))))))))</f>
        <v/>
      </c>
      <c r="AD2514" s="133" t="str">
        <f t="shared" si="518"/>
        <v/>
      </c>
      <c r="AE2514" s="133" t="str">
        <f t="shared" si="519"/>
        <v/>
      </c>
      <c r="AF2514" s="133" t="str">
        <f>VLOOKUP(Table1[[#This Row],[Track]],$F$2672:$H$2715,2,FALSE)</f>
        <v>Vic</v>
      </c>
      <c r="AG2514" s="133" t="str">
        <f>VLOOKUP(Table1[[#This Row],[Track]],$F$2672:$H$2715,3,FALSE)</f>
        <v>-</v>
      </c>
      <c r="AH2514" s="133" t="str">
        <f>IF(Table1[[#This Row],[Date]]&lt;$AH$2,"",IF(Table1[[#This Row],[Date]]&lt;$AH$3,"Edge","Elite Combo"))</f>
        <v/>
      </c>
      <c r="AI2514" s="218">
        <f>Table1[[#This Row],[Time]]</f>
        <v>0.62152777777777779</v>
      </c>
      <c r="AJ2514" s="219" t="str">
        <f>Table1[[#This Row],[Track]]</f>
        <v>Flemington</v>
      </c>
      <c r="AK2514" s="216">
        <f>Table1[[#This Row],[Race ]]</f>
        <v>6</v>
      </c>
      <c r="AL2514" s="219">
        <f>Table1[[#This Row],[TAB]]</f>
        <v>10</v>
      </c>
      <c r="AM2514" s="219" t="str">
        <f>Table1[[#This Row],[Selection]]</f>
        <v>Aramco</v>
      </c>
      <c r="AN2514" s="220" t="str">
        <f>Table1[[#This Row],[Sources]]</f>
        <v/>
      </c>
      <c r="AO2514" s="219" t="str">
        <f>Table1[[#This Row],[Scale Bet]]</f>
        <v/>
      </c>
    </row>
    <row r="2515" spans="5:41" ht="16.5" customHeight="1" x14ac:dyDescent="0.25">
      <c r="E2515" s="185">
        <v>45724</v>
      </c>
      <c r="F2515" s="35">
        <v>0.62152777777777779</v>
      </c>
      <c r="G2515" s="36" t="s">
        <v>157</v>
      </c>
      <c r="H2515" s="36">
        <v>6</v>
      </c>
      <c r="I2515" s="36">
        <v>10</v>
      </c>
      <c r="J2515" s="36" t="s">
        <v>242</v>
      </c>
      <c r="K2515" s="36" t="s">
        <v>13</v>
      </c>
      <c r="L2515" s="165">
        <v>20</v>
      </c>
      <c r="M2515" s="134" t="str">
        <f t="shared" si="507"/>
        <v/>
      </c>
      <c r="N2515" s="36" t="str">
        <f t="shared" si="508"/>
        <v/>
      </c>
      <c r="O2515" s="135" t="str">
        <f t="shared" si="509"/>
        <v/>
      </c>
      <c r="P2515" s="186" t="str">
        <f t="shared" si="510"/>
        <v>OK</v>
      </c>
      <c r="Q2515" s="187" t="str">
        <f t="shared" si="511"/>
        <v/>
      </c>
      <c r="R2515" s="150"/>
      <c r="S2515" s="187" t="str">
        <f t="shared" si="512"/>
        <v/>
      </c>
      <c r="T2515" s="136" t="str">
        <f t="shared" si="513"/>
        <v>Aramco</v>
      </c>
      <c r="U2515" s="137" t="str">
        <f>IF(P2515="","",IF(N2515=1,"",IF(Q2515="","",IF(Q2515&lt;=100,100,IF(Table1[[#This Row],[Day]]="Wed",100,200)))))</f>
        <v/>
      </c>
      <c r="V2515" s="137" t="str">
        <f t="shared" si="514"/>
        <v/>
      </c>
      <c r="W2515" s="137" t="str">
        <f t="shared" si="515"/>
        <v/>
      </c>
      <c r="X2515" s="133">
        <f>100</f>
        <v>100</v>
      </c>
      <c r="Y2515" s="133" t="str">
        <f t="shared" si="516"/>
        <v/>
      </c>
      <c r="Z2515" s="133">
        <f t="shared" si="517"/>
        <v>-100</v>
      </c>
      <c r="AA2515" s="134" t="str">
        <f>TEXT(Table1[[#This Row],[Date]],"DDD")</f>
        <v>Sat</v>
      </c>
      <c r="AB2515" s="133" t="str">
        <f>IF(OR(G2515="Doomben",G2515="Eagle Farm"),"Q",IF(AND(Q2515&gt;1,Q2515&lt;55,Table1[[#This Row],[Source]]="Nat"),"Nat OK",IF(AND(Table1[[#This Row],[Source]]&lt;&gt;"Nat",Q2515&lt;55),"Poor &lt;55",IF(OR(G2515="Randwick",G2515="Flemington",G2515="Caulfield",G2515="Sandown Lake",G2515="Sandown Hill"),"Best","ave"))))</f>
        <v>Best</v>
      </c>
      <c r="AC2515" s="133" t="str">
        <f>IF(Q2515="","",IF(AB2515="Poor &lt;55",$AC$2*0.2%,IF(AND(AB2515="Q",AA2515&lt;&gt;"Wed"),$AC$2*0.4%,IF(AND(AB2515="Q",AA2515="Wed"),$AC$2*0.5%,IF(AND(AB2515="Ave",U2515=100),$AC$2*0.5%,IF(AND(AB2515="ave",U2515="",N2515=1,AG2515="Bush"),$AC$2*1%,IF(AND(AB2515="ave",U2515="",Q2515&gt;100),$AC$2*1.3%,IF(AND(AB2515="ave",U2515=""),$AC$2*1.2%,IF(AND(AB2515="Ave",U2515=200),$AC$2*1%,IF(AND(AB2515="Best",U2515=200),$AC$2*1.5%,IF(AND(AB2515="Best",U2515="",K2515&lt;&gt;"Pro Syd"),$AC$2*0.5%,IF(AND(AB2515="Best",U2515=""),$AC$2*1%,IF(AND(AB2515="Best",U2515=100,Table1[[#This Row],[State]]="NSW"),$AC$2*0.4%,IF(AND(AB2515="Best",U2515=100),$AC$2*1%,IF(Table1[[#This Row],[Adj]]="Nat OK",$AC$2*0.5%,"xxx")))))))))))))))</f>
        <v/>
      </c>
      <c r="AD2515" s="133" t="str">
        <f t="shared" si="518"/>
        <v/>
      </c>
      <c r="AE2515" s="133" t="str">
        <f t="shared" si="519"/>
        <v/>
      </c>
      <c r="AF2515" s="133" t="str">
        <f>VLOOKUP(Table1[[#This Row],[Track]],$F$2672:$H$2715,2,FALSE)</f>
        <v>Vic</v>
      </c>
      <c r="AG2515" s="133" t="str">
        <f>VLOOKUP(Table1[[#This Row],[Track]],$F$2672:$H$2715,3,FALSE)</f>
        <v>-</v>
      </c>
      <c r="AH2515" s="133" t="str">
        <f>IF(Table1[[#This Row],[Date]]&lt;$AH$2,"",IF(Table1[[#This Row],[Date]]&lt;$AH$3,"Edge","Elite Combo"))</f>
        <v/>
      </c>
      <c r="AI2515" s="218">
        <f>Table1[[#This Row],[Time]]</f>
        <v>0.62152777777777779</v>
      </c>
      <c r="AJ2515" s="219" t="str">
        <f>Table1[[#This Row],[Track]]</f>
        <v>Flemington</v>
      </c>
      <c r="AK2515" s="216">
        <f>Table1[[#This Row],[Race ]]</f>
        <v>6</v>
      </c>
      <c r="AL2515" s="219">
        <f>Table1[[#This Row],[TAB]]</f>
        <v>10</v>
      </c>
      <c r="AM2515" s="219" t="str">
        <f>Table1[[#This Row],[Selection]]</f>
        <v>Aramco</v>
      </c>
      <c r="AN2515" s="220" t="str">
        <f>Table1[[#This Row],[Sources]]</f>
        <v/>
      </c>
      <c r="AO2515" s="219" t="str">
        <f>Table1[[#This Row],[Scale Bet]]</f>
        <v/>
      </c>
    </row>
    <row r="2516" spans="5:41" ht="16.5" customHeight="1" x14ac:dyDescent="0.25">
      <c r="E2516" s="185">
        <v>45724</v>
      </c>
      <c r="F2516" s="35">
        <v>0.62152777777777779</v>
      </c>
      <c r="G2516" s="36" t="s">
        <v>157</v>
      </c>
      <c r="H2516" s="36">
        <v>6</v>
      </c>
      <c r="I2516" s="36">
        <v>10</v>
      </c>
      <c r="J2516" s="36" t="s">
        <v>242</v>
      </c>
      <c r="K2516" s="36" t="s">
        <v>18</v>
      </c>
      <c r="L2516" s="165">
        <v>10</v>
      </c>
      <c r="M2516" s="134" t="str">
        <f t="shared" si="507"/>
        <v/>
      </c>
      <c r="N2516" s="36" t="str">
        <f t="shared" si="508"/>
        <v/>
      </c>
      <c r="O2516" s="135" t="str">
        <f t="shared" si="509"/>
        <v/>
      </c>
      <c r="P2516" s="186" t="str">
        <f t="shared" si="510"/>
        <v>OK</v>
      </c>
      <c r="Q2516" s="187" t="str">
        <f t="shared" si="511"/>
        <v/>
      </c>
      <c r="R2516" s="150"/>
      <c r="S2516" s="187" t="str">
        <f t="shared" si="512"/>
        <v/>
      </c>
      <c r="T2516" s="136" t="str">
        <f t="shared" si="513"/>
        <v>Aramco</v>
      </c>
      <c r="U2516" s="137" t="str">
        <f>IF(P2516="","",IF(N2516=1,"",IF(Q2516="","",IF(Q2516&lt;=100,100,IF(Table1[[#This Row],[Day]]="Wed",100,200)))))</f>
        <v/>
      </c>
      <c r="V2516" s="137" t="str">
        <f t="shared" si="514"/>
        <v/>
      </c>
      <c r="W2516" s="137" t="str">
        <f t="shared" si="515"/>
        <v/>
      </c>
      <c r="X2516" s="133">
        <f>100</f>
        <v>100</v>
      </c>
      <c r="Y2516" s="133" t="str">
        <f t="shared" si="516"/>
        <v/>
      </c>
      <c r="Z2516" s="133">
        <f t="shared" si="517"/>
        <v>-100</v>
      </c>
      <c r="AA2516" s="134" t="str">
        <f>TEXT(Table1[[#This Row],[Date]],"DDD")</f>
        <v>Sat</v>
      </c>
      <c r="AB2516" s="133" t="str">
        <f>IF(OR(G2516="Doomben",G2516="Eagle Farm"),"Q",IF(AND(Q2516&gt;1,Q2516&lt;55,Table1[[#This Row],[Source]]="Nat"),"Nat OK",IF(AND(Table1[[#This Row],[Source]]&lt;&gt;"Nat",Q2516&lt;55),"Poor &lt;55",IF(OR(G2516="Randwick",G2516="Flemington",G2516="Caulfield",G2516="Sandown Lake",G2516="Sandown Hill"),"Best","ave"))))</f>
        <v>Best</v>
      </c>
      <c r="AC2516" s="133" t="str">
        <f>IF(Q2516="","",IF(AB2516="Poor &lt;55",$AC$2*0.2%,IF(AND(AB2516="Q",AA2516&lt;&gt;"Wed"),$AC$2*0.4%,IF(AND(AB2516="Q",AA2516="Wed"),$AC$2*0.5%,IF(AND(AB2516="Ave",U2516=100),$AC$2*0.5%,IF(AND(AB2516="ave",U2516="",N2516=1,AG2516="Bush"),$AC$2*1%,IF(AND(AB2516="ave",U2516="",Q2516&gt;100),$AC$2*1.3%,IF(AND(AB2516="ave",U2516=""),$AC$2*1.2%,IF(AND(AB2516="Ave",U2516=200),$AC$2*1%,IF(AND(AB2516="Best",U2516=200),$AC$2*1.5%,IF(AND(AB2516="Best",U2516="",K2516&lt;&gt;"Pro Syd"),$AC$2*0.5%,IF(AND(AB2516="Best",U2516=""),$AC$2*1%,IF(AND(AB2516="Best",U2516=100,Table1[[#This Row],[State]]="NSW"),$AC$2*0.4%,IF(AND(AB2516="Best",U2516=100),$AC$2*1%,IF(Table1[[#This Row],[Adj]]="Nat OK",$AC$2*0.5%,"xxx")))))))))))))))</f>
        <v/>
      </c>
      <c r="AD2516" s="133" t="str">
        <f t="shared" si="518"/>
        <v/>
      </c>
      <c r="AE2516" s="133" t="str">
        <f t="shared" si="519"/>
        <v/>
      </c>
      <c r="AF2516" s="133" t="str">
        <f>VLOOKUP(Table1[[#This Row],[Track]],$F$2672:$H$2715,2,FALSE)</f>
        <v>Vic</v>
      </c>
      <c r="AG2516" s="133" t="str">
        <f>VLOOKUP(Table1[[#This Row],[Track]],$F$2672:$H$2715,3,FALSE)</f>
        <v>-</v>
      </c>
      <c r="AH2516" s="133" t="str">
        <f>IF(Table1[[#This Row],[Date]]&lt;$AH$2,"",IF(Table1[[#This Row],[Date]]&lt;$AH$3,"Edge","Elite Combo"))</f>
        <v/>
      </c>
      <c r="AI2516" s="218">
        <f>Table1[[#This Row],[Time]]</f>
        <v>0.62152777777777779</v>
      </c>
      <c r="AJ2516" s="219" t="str">
        <f>Table1[[#This Row],[Track]]</f>
        <v>Flemington</v>
      </c>
      <c r="AK2516" s="216">
        <f>Table1[[#This Row],[Race ]]</f>
        <v>6</v>
      </c>
      <c r="AL2516" s="219">
        <f>Table1[[#This Row],[TAB]]</f>
        <v>10</v>
      </c>
      <c r="AM2516" s="219" t="str">
        <f>Table1[[#This Row],[Selection]]</f>
        <v>Aramco</v>
      </c>
      <c r="AN2516" s="220" t="str">
        <f>Table1[[#This Row],[Sources]]</f>
        <v/>
      </c>
      <c r="AO2516" s="219" t="str">
        <f>Table1[[#This Row],[Scale Bet]]</f>
        <v/>
      </c>
    </row>
    <row r="2517" spans="5:41" ht="16.5" customHeight="1" x14ac:dyDescent="0.25">
      <c r="E2517" s="185">
        <v>45724</v>
      </c>
      <c r="F2517" s="35">
        <v>0.62152777777777779</v>
      </c>
      <c r="G2517" s="36" t="s">
        <v>157</v>
      </c>
      <c r="H2517" s="36">
        <v>6</v>
      </c>
      <c r="I2517" s="36">
        <v>6</v>
      </c>
      <c r="J2517" s="36" t="s">
        <v>53</v>
      </c>
      <c r="K2517" s="36" t="s">
        <v>40</v>
      </c>
      <c r="L2517" s="165">
        <v>10</v>
      </c>
      <c r="M2517" s="134">
        <f t="shared" si="507"/>
        <v>23</v>
      </c>
      <c r="N2517" s="36">
        <f t="shared" si="508"/>
        <v>2</v>
      </c>
      <c r="O2517" s="135" t="str">
        <f t="shared" si="509"/>
        <v>Edge-10/Pro Mel-13</v>
      </c>
      <c r="P2517" s="186" t="str">
        <f t="shared" si="510"/>
        <v>OK</v>
      </c>
      <c r="Q2517" s="187">
        <f t="shared" si="511"/>
        <v>92</v>
      </c>
      <c r="R2517" s="150"/>
      <c r="S2517" s="187" t="str">
        <f t="shared" si="512"/>
        <v/>
      </c>
      <c r="T2517" s="136" t="str">
        <f t="shared" si="513"/>
        <v>Young Werther</v>
      </c>
      <c r="U2517" s="137">
        <f>IF(P2517="","",IF(N2517=1,"",IF(Q2517="","",IF(Q2517&lt;=100,100,IF(Table1[[#This Row],[Day]]="Wed",100,200)))))</f>
        <v>100</v>
      </c>
      <c r="V2517" s="137" t="str">
        <f t="shared" si="514"/>
        <v/>
      </c>
      <c r="W2517" s="137">
        <f t="shared" si="515"/>
        <v>-100</v>
      </c>
      <c r="X2517" s="133">
        <f>100</f>
        <v>100</v>
      </c>
      <c r="Y2517" s="133" t="str">
        <f t="shared" si="516"/>
        <v/>
      </c>
      <c r="Z2517" s="133">
        <f t="shared" si="517"/>
        <v>-100</v>
      </c>
      <c r="AA2517" s="134" t="str">
        <f>TEXT(Table1[[#This Row],[Date]],"DDD")</f>
        <v>Sat</v>
      </c>
      <c r="AB2517" s="133" t="str">
        <f>IF(OR(G2517="Doomben",G2517="Eagle Farm"),"Q",IF(AND(Q2517&gt;1,Q2517&lt;55,Table1[[#This Row],[Source]]="Nat"),"Nat OK",IF(AND(Table1[[#This Row],[Source]]&lt;&gt;"Nat",Q2517&lt;55),"Poor &lt;55",IF(OR(G2517="Randwick",G2517="Flemington",G2517="Caulfield",G2517="Sandown Lake",G2517="Sandown Hill"),"Best","ave"))))</f>
        <v>Best</v>
      </c>
      <c r="AC2517" s="133">
        <f>IF(Q2517="","",IF(AB2517="Poor &lt;55",$AC$2*0.2%,IF(AND(AB2517="Q",AA2517&lt;&gt;"Wed"),$AC$2*0.4%,IF(AND(AB2517="Q",AA2517="Wed"),$AC$2*0.5%,IF(AND(AB2517="Ave",U2517=100),$AC$2*0.5%,IF(AND(AB2517="ave",U2517="",N2517=1,AG2517="Bush"),$AC$2*1%,IF(AND(AB2517="ave",U2517="",Q2517&gt;100),$AC$2*1.3%,IF(AND(AB2517="ave",U2517=""),$AC$2*1.2%,IF(AND(AB2517="Ave",U2517=200),$AC$2*1%,IF(AND(AB2517="Best",U2517=200),$AC$2*1.5%,IF(AND(AB2517="Best",U2517="",K2517&lt;&gt;"Pro Syd"),$AC$2*0.5%,IF(AND(AB2517="Best",U2517=""),$AC$2*1%,IF(AND(AB2517="Best",U2517=100,Table1[[#This Row],[State]]="NSW"),$AC$2*0.4%,IF(AND(AB2517="Best",U2517=100),$AC$2*1%,IF(Table1[[#This Row],[Adj]]="Nat OK",$AC$2*0.5%,"xxx")))))))))))))))</f>
        <v>100</v>
      </c>
      <c r="AD2517" s="133" t="str">
        <f t="shared" si="518"/>
        <v/>
      </c>
      <c r="AE2517" s="133">
        <f t="shared" si="519"/>
        <v>-100</v>
      </c>
      <c r="AF2517" s="133" t="str">
        <f>VLOOKUP(Table1[[#This Row],[Track]],$F$2672:$H$2715,2,FALSE)</f>
        <v>Vic</v>
      </c>
      <c r="AG2517" s="133" t="str">
        <f>VLOOKUP(Table1[[#This Row],[Track]],$F$2672:$H$2715,3,FALSE)</f>
        <v>-</v>
      </c>
      <c r="AH2517" s="133" t="str">
        <f>IF(Table1[[#This Row],[Date]]&lt;$AH$2,"",IF(Table1[[#This Row],[Date]]&lt;$AH$3,"Edge","Elite Combo"))</f>
        <v/>
      </c>
      <c r="AI2517" s="218">
        <f>Table1[[#This Row],[Time]]</f>
        <v>0.62152777777777779</v>
      </c>
      <c r="AJ2517" s="219" t="str">
        <f>Table1[[#This Row],[Track]]</f>
        <v>Flemington</v>
      </c>
      <c r="AK2517" s="216">
        <f>Table1[[#This Row],[Race ]]</f>
        <v>6</v>
      </c>
      <c r="AL2517" s="219">
        <f>Table1[[#This Row],[TAB]]</f>
        <v>6</v>
      </c>
      <c r="AM2517" s="219" t="str">
        <f>Table1[[#This Row],[Selection]]</f>
        <v>Young Werther</v>
      </c>
      <c r="AN2517" s="220" t="str">
        <f>Table1[[#This Row],[Sources]]</f>
        <v>Edge-10/Pro Mel-13</v>
      </c>
      <c r="AO2517" s="219">
        <f>Table1[[#This Row],[Scale Bet]]</f>
        <v>100</v>
      </c>
    </row>
    <row r="2518" spans="5:41" ht="16.5" customHeight="1" x14ac:dyDescent="0.25">
      <c r="E2518" s="185">
        <v>45724</v>
      </c>
      <c r="F2518" s="35">
        <v>0.62152777777777779</v>
      </c>
      <c r="G2518" s="36" t="s">
        <v>157</v>
      </c>
      <c r="H2518" s="36">
        <v>6</v>
      </c>
      <c r="I2518" s="36">
        <v>6</v>
      </c>
      <c r="J2518" s="36" t="s">
        <v>53</v>
      </c>
      <c r="K2518" s="36" t="s">
        <v>18</v>
      </c>
      <c r="L2518" s="165">
        <v>13</v>
      </c>
      <c r="M2518" s="134" t="str">
        <f t="shared" si="507"/>
        <v/>
      </c>
      <c r="N2518" s="36" t="str">
        <f t="shared" si="508"/>
        <v/>
      </c>
      <c r="O2518" s="135" t="str">
        <f t="shared" si="509"/>
        <v/>
      </c>
      <c r="P2518" s="186" t="str">
        <f t="shared" si="510"/>
        <v>OK</v>
      </c>
      <c r="Q2518" s="187" t="str">
        <f t="shared" si="511"/>
        <v/>
      </c>
      <c r="R2518" s="150"/>
      <c r="S2518" s="187" t="str">
        <f t="shared" si="512"/>
        <v/>
      </c>
      <c r="T2518" s="136" t="str">
        <f t="shared" si="513"/>
        <v>Young Werther</v>
      </c>
      <c r="U2518" s="137" t="str">
        <f>IF(P2518="","",IF(N2518=1,"",IF(Q2518="","",IF(Q2518&lt;=100,100,IF(Table1[[#This Row],[Day]]="Wed",100,200)))))</f>
        <v/>
      </c>
      <c r="V2518" s="137" t="str">
        <f t="shared" si="514"/>
        <v/>
      </c>
      <c r="W2518" s="137" t="str">
        <f t="shared" si="515"/>
        <v/>
      </c>
      <c r="X2518" s="133">
        <f>100</f>
        <v>100</v>
      </c>
      <c r="Y2518" s="133" t="str">
        <f t="shared" si="516"/>
        <v/>
      </c>
      <c r="Z2518" s="133">
        <f t="shared" si="517"/>
        <v>-100</v>
      </c>
      <c r="AA2518" s="134" t="str">
        <f>TEXT(Table1[[#This Row],[Date]],"DDD")</f>
        <v>Sat</v>
      </c>
      <c r="AB2518" s="133" t="str">
        <f>IF(OR(G2518="Doomben",G2518="Eagle Farm"),"Q",IF(AND(Q2518&gt;1,Q2518&lt;55,Table1[[#This Row],[Source]]="Nat"),"Nat OK",IF(AND(Table1[[#This Row],[Source]]&lt;&gt;"Nat",Q2518&lt;55),"Poor &lt;55",IF(OR(G2518="Randwick",G2518="Flemington",G2518="Caulfield",G2518="Sandown Lake",G2518="Sandown Hill"),"Best","ave"))))</f>
        <v>Best</v>
      </c>
      <c r="AC2518" s="133" t="str">
        <f>IF(Q2518="","",IF(AB2518="Poor &lt;55",$AC$2*0.2%,IF(AND(AB2518="Q",AA2518&lt;&gt;"Wed"),$AC$2*0.4%,IF(AND(AB2518="Q",AA2518="Wed"),$AC$2*0.5%,IF(AND(AB2518="Ave",U2518=100),$AC$2*0.5%,IF(AND(AB2518="ave",U2518="",N2518=1,AG2518="Bush"),$AC$2*1%,IF(AND(AB2518="ave",U2518="",Q2518&gt;100),$AC$2*1.3%,IF(AND(AB2518="ave",U2518=""),$AC$2*1.2%,IF(AND(AB2518="Ave",U2518=200),$AC$2*1%,IF(AND(AB2518="Best",U2518=200),$AC$2*1.5%,IF(AND(AB2518="Best",U2518="",K2518&lt;&gt;"Pro Syd"),$AC$2*0.5%,IF(AND(AB2518="Best",U2518=""),$AC$2*1%,IF(AND(AB2518="Best",U2518=100,Table1[[#This Row],[State]]="NSW"),$AC$2*0.4%,IF(AND(AB2518="Best",U2518=100),$AC$2*1%,IF(Table1[[#This Row],[Adj]]="Nat OK",$AC$2*0.5%,"xxx")))))))))))))))</f>
        <v/>
      </c>
      <c r="AD2518" s="133" t="str">
        <f t="shared" si="518"/>
        <v/>
      </c>
      <c r="AE2518" s="133" t="str">
        <f t="shared" si="519"/>
        <v/>
      </c>
      <c r="AF2518" s="133" t="str">
        <f>VLOOKUP(Table1[[#This Row],[Track]],$F$2672:$H$2715,2,FALSE)</f>
        <v>Vic</v>
      </c>
      <c r="AG2518" s="133" t="str">
        <f>VLOOKUP(Table1[[#This Row],[Track]],$F$2672:$H$2715,3,FALSE)</f>
        <v>-</v>
      </c>
      <c r="AH2518" s="133" t="str">
        <f>IF(Table1[[#This Row],[Date]]&lt;$AH$2,"",IF(Table1[[#This Row],[Date]]&lt;$AH$3,"Edge","Elite Combo"))</f>
        <v/>
      </c>
      <c r="AI2518" s="218">
        <f>Table1[[#This Row],[Time]]</f>
        <v>0.62152777777777779</v>
      </c>
      <c r="AJ2518" s="219" t="str">
        <f>Table1[[#This Row],[Track]]</f>
        <v>Flemington</v>
      </c>
      <c r="AK2518" s="216">
        <f>Table1[[#This Row],[Race ]]</f>
        <v>6</v>
      </c>
      <c r="AL2518" s="219">
        <f>Table1[[#This Row],[TAB]]</f>
        <v>6</v>
      </c>
      <c r="AM2518" s="219" t="str">
        <f>Table1[[#This Row],[Selection]]</f>
        <v>Young Werther</v>
      </c>
      <c r="AN2518" s="220" t="str">
        <f>Table1[[#This Row],[Sources]]</f>
        <v/>
      </c>
      <c r="AO2518" s="219" t="str">
        <f>Table1[[#This Row],[Scale Bet]]</f>
        <v/>
      </c>
    </row>
    <row r="2519" spans="5:41" ht="16.5" customHeight="1" x14ac:dyDescent="0.25">
      <c r="E2519" s="185">
        <v>45724</v>
      </c>
      <c r="F2519" s="35">
        <v>0.70138888888888884</v>
      </c>
      <c r="G2519" s="36" t="s">
        <v>157</v>
      </c>
      <c r="H2519" s="36">
        <v>9</v>
      </c>
      <c r="I2519" s="36">
        <v>12</v>
      </c>
      <c r="J2519" s="36" t="s">
        <v>243</v>
      </c>
      <c r="K2519" s="36" t="s">
        <v>1</v>
      </c>
      <c r="L2519" s="165">
        <v>10</v>
      </c>
      <c r="M2519" s="134">
        <f t="shared" si="507"/>
        <v>23</v>
      </c>
      <c r="N2519" s="36">
        <f t="shared" si="508"/>
        <v>2</v>
      </c>
      <c r="O2519" s="135" t="str">
        <f t="shared" si="509"/>
        <v>E4-10/Nat-13</v>
      </c>
      <c r="P2519" s="186" t="str">
        <f t="shared" si="510"/>
        <v>OK</v>
      </c>
      <c r="Q2519" s="187">
        <f t="shared" si="511"/>
        <v>92</v>
      </c>
      <c r="R2519" s="150"/>
      <c r="S2519" s="187" t="str">
        <f t="shared" si="512"/>
        <v/>
      </c>
      <c r="T2519" s="136" t="str">
        <f t="shared" si="513"/>
        <v>Headwall</v>
      </c>
      <c r="U2519" s="137">
        <f>IF(P2519="","",IF(N2519=1,"",IF(Q2519="","",IF(Q2519&lt;=100,100,IF(Table1[[#This Row],[Day]]="Wed",100,200)))))</f>
        <v>100</v>
      </c>
      <c r="V2519" s="137" t="str">
        <f t="shared" si="514"/>
        <v/>
      </c>
      <c r="W2519" s="137">
        <f t="shared" si="515"/>
        <v>-100</v>
      </c>
      <c r="X2519" s="133">
        <f>100</f>
        <v>100</v>
      </c>
      <c r="Y2519" s="133" t="str">
        <f t="shared" si="516"/>
        <v/>
      </c>
      <c r="Z2519" s="133">
        <f t="shared" si="517"/>
        <v>-100</v>
      </c>
      <c r="AA2519" s="134" t="str">
        <f>TEXT(Table1[[#This Row],[Date]],"DDD")</f>
        <v>Sat</v>
      </c>
      <c r="AB2519" s="133" t="str">
        <f>IF(OR(G2519="Doomben",G2519="Eagle Farm"),"Q",IF(AND(Q2519&gt;1,Q2519&lt;55,Table1[[#This Row],[Source]]="Nat"),"Nat OK",IF(AND(Table1[[#This Row],[Source]]&lt;&gt;"Nat",Q2519&lt;55),"Poor &lt;55",IF(OR(G2519="Randwick",G2519="Flemington",G2519="Caulfield",G2519="Sandown Lake",G2519="Sandown Hill"),"Best","ave"))))</f>
        <v>Best</v>
      </c>
      <c r="AC2519" s="133">
        <f>IF(Q2519="","",IF(AB2519="Poor &lt;55",$AC$2*0.2%,IF(AND(AB2519="Q",AA2519&lt;&gt;"Wed"),$AC$2*0.4%,IF(AND(AB2519="Q",AA2519="Wed"),$AC$2*0.5%,IF(AND(AB2519="Ave",U2519=100),$AC$2*0.5%,IF(AND(AB2519="ave",U2519="",N2519=1,AG2519="Bush"),$AC$2*1%,IF(AND(AB2519="ave",U2519="",Q2519&gt;100),$AC$2*1.3%,IF(AND(AB2519="ave",U2519=""),$AC$2*1.2%,IF(AND(AB2519="Ave",U2519=200),$AC$2*1%,IF(AND(AB2519="Best",U2519=200),$AC$2*1.5%,IF(AND(AB2519="Best",U2519="",K2519&lt;&gt;"Pro Syd"),$AC$2*0.5%,IF(AND(AB2519="Best",U2519=""),$AC$2*1%,IF(AND(AB2519="Best",U2519=100,Table1[[#This Row],[State]]="NSW"),$AC$2*0.4%,IF(AND(AB2519="Best",U2519=100),$AC$2*1%,IF(Table1[[#This Row],[Adj]]="Nat OK",$AC$2*0.5%,"xxx")))))))))))))))</f>
        <v>100</v>
      </c>
      <c r="AD2519" s="133" t="str">
        <f t="shared" si="518"/>
        <v/>
      </c>
      <c r="AE2519" s="133">
        <f t="shared" si="519"/>
        <v>-100</v>
      </c>
      <c r="AF2519" s="133" t="str">
        <f>VLOOKUP(Table1[[#This Row],[Track]],$F$2672:$H$2715,2,FALSE)</f>
        <v>Vic</v>
      </c>
      <c r="AG2519" s="133" t="str">
        <f>VLOOKUP(Table1[[#This Row],[Track]],$F$2672:$H$2715,3,FALSE)</f>
        <v>-</v>
      </c>
      <c r="AH2519" s="133" t="str">
        <f>IF(Table1[[#This Row],[Date]]&lt;$AH$2,"",IF(Table1[[#This Row],[Date]]&lt;$AH$3,"Edge","Elite Combo"))</f>
        <v/>
      </c>
      <c r="AI2519" s="218">
        <f>Table1[[#This Row],[Time]]</f>
        <v>0.70138888888888884</v>
      </c>
      <c r="AJ2519" s="219" t="str">
        <f>Table1[[#This Row],[Track]]</f>
        <v>Flemington</v>
      </c>
      <c r="AK2519" s="216">
        <f>Table1[[#This Row],[Race ]]</f>
        <v>9</v>
      </c>
      <c r="AL2519" s="219">
        <f>Table1[[#This Row],[TAB]]</f>
        <v>12</v>
      </c>
      <c r="AM2519" s="219" t="str">
        <f>Table1[[#This Row],[Selection]]</f>
        <v>Headwall</v>
      </c>
      <c r="AN2519" s="220" t="str">
        <f>Table1[[#This Row],[Sources]]</f>
        <v>E4-10/Nat-13</v>
      </c>
      <c r="AO2519" s="219">
        <f>Table1[[#This Row],[Scale Bet]]</f>
        <v>100</v>
      </c>
    </row>
    <row r="2520" spans="5:41" ht="16.5" customHeight="1" x14ac:dyDescent="0.25">
      <c r="E2520" s="185">
        <v>45724</v>
      </c>
      <c r="F2520" s="35">
        <v>0.70138888888888884</v>
      </c>
      <c r="G2520" s="36" t="s">
        <v>157</v>
      </c>
      <c r="H2520" s="36">
        <v>9</v>
      </c>
      <c r="I2520" s="36">
        <v>12</v>
      </c>
      <c r="J2520" s="36" t="s">
        <v>243</v>
      </c>
      <c r="K2520" s="36" t="s">
        <v>13</v>
      </c>
      <c r="L2520" s="165">
        <v>13</v>
      </c>
      <c r="M2520" s="134" t="str">
        <f t="shared" si="507"/>
        <v/>
      </c>
      <c r="N2520" s="36" t="str">
        <f t="shared" si="508"/>
        <v/>
      </c>
      <c r="O2520" s="135" t="str">
        <f t="shared" si="509"/>
        <v/>
      </c>
      <c r="P2520" s="186" t="str">
        <f t="shared" si="510"/>
        <v>OK</v>
      </c>
      <c r="Q2520" s="187" t="str">
        <f t="shared" si="511"/>
        <v/>
      </c>
      <c r="R2520" s="150"/>
      <c r="S2520" s="187" t="str">
        <f t="shared" si="512"/>
        <v/>
      </c>
      <c r="T2520" s="136" t="str">
        <f t="shared" si="513"/>
        <v>Headwall</v>
      </c>
      <c r="U2520" s="137" t="str">
        <f>IF(P2520="","",IF(N2520=1,"",IF(Q2520="","",IF(Q2520&lt;=100,100,IF(Table1[[#This Row],[Day]]="Wed",100,200)))))</f>
        <v/>
      </c>
      <c r="V2520" s="137" t="str">
        <f t="shared" si="514"/>
        <v/>
      </c>
      <c r="W2520" s="137" t="str">
        <f t="shared" si="515"/>
        <v/>
      </c>
      <c r="X2520" s="133">
        <f>100</f>
        <v>100</v>
      </c>
      <c r="Y2520" s="133" t="str">
        <f t="shared" si="516"/>
        <v/>
      </c>
      <c r="Z2520" s="133">
        <f t="shared" si="517"/>
        <v>-100</v>
      </c>
      <c r="AA2520" s="134" t="str">
        <f>TEXT(Table1[[#This Row],[Date]],"DDD")</f>
        <v>Sat</v>
      </c>
      <c r="AB2520" s="133" t="str">
        <f>IF(OR(G2520="Doomben",G2520="Eagle Farm"),"Q",IF(AND(Q2520&gt;1,Q2520&lt;55,Table1[[#This Row],[Source]]="Nat"),"Nat OK",IF(AND(Table1[[#This Row],[Source]]&lt;&gt;"Nat",Q2520&lt;55),"Poor &lt;55",IF(OR(G2520="Randwick",G2520="Flemington",G2520="Caulfield",G2520="Sandown Lake",G2520="Sandown Hill"),"Best","ave"))))</f>
        <v>Best</v>
      </c>
      <c r="AC2520" s="133" t="str">
        <f>IF(Q2520="","",IF(AB2520="Poor &lt;55",$AC$2*0.2%,IF(AND(AB2520="Q",AA2520&lt;&gt;"Wed"),$AC$2*0.4%,IF(AND(AB2520="Q",AA2520="Wed"),$AC$2*0.5%,IF(AND(AB2520="Ave",U2520=100),$AC$2*0.5%,IF(AND(AB2520="ave",U2520="",N2520=1,AG2520="Bush"),$AC$2*1%,IF(AND(AB2520="ave",U2520="",Q2520&gt;100),$AC$2*1.3%,IF(AND(AB2520="ave",U2520=""),$AC$2*1.2%,IF(AND(AB2520="Ave",U2520=200),$AC$2*1%,IF(AND(AB2520="Best",U2520=200),$AC$2*1.5%,IF(AND(AB2520="Best",U2520="",K2520&lt;&gt;"Pro Syd"),$AC$2*0.5%,IF(AND(AB2520="Best",U2520=""),$AC$2*1%,IF(AND(AB2520="Best",U2520=100,Table1[[#This Row],[State]]="NSW"),$AC$2*0.4%,IF(AND(AB2520="Best",U2520=100),$AC$2*1%,IF(Table1[[#This Row],[Adj]]="Nat OK",$AC$2*0.5%,"xxx")))))))))))))))</f>
        <v/>
      </c>
      <c r="AD2520" s="133" t="str">
        <f t="shared" si="518"/>
        <v/>
      </c>
      <c r="AE2520" s="133" t="str">
        <f t="shared" si="519"/>
        <v/>
      </c>
      <c r="AF2520" s="133" t="str">
        <f>VLOOKUP(Table1[[#This Row],[Track]],$F$2672:$H$2715,2,FALSE)</f>
        <v>Vic</v>
      </c>
      <c r="AG2520" s="133" t="str">
        <f>VLOOKUP(Table1[[#This Row],[Track]],$F$2672:$H$2715,3,FALSE)</f>
        <v>-</v>
      </c>
      <c r="AH2520" s="133" t="str">
        <f>IF(Table1[[#This Row],[Date]]&lt;$AH$2,"",IF(Table1[[#This Row],[Date]]&lt;$AH$3,"Edge","Elite Combo"))</f>
        <v/>
      </c>
      <c r="AI2520" s="218">
        <f>Table1[[#This Row],[Time]]</f>
        <v>0.70138888888888884</v>
      </c>
      <c r="AJ2520" s="219" t="str">
        <f>Table1[[#This Row],[Track]]</f>
        <v>Flemington</v>
      </c>
      <c r="AK2520" s="216">
        <f>Table1[[#This Row],[Race ]]</f>
        <v>9</v>
      </c>
      <c r="AL2520" s="219">
        <f>Table1[[#This Row],[TAB]]</f>
        <v>12</v>
      </c>
      <c r="AM2520" s="219" t="str">
        <f>Table1[[#This Row],[Selection]]</f>
        <v>Headwall</v>
      </c>
      <c r="AN2520" s="220" t="str">
        <f>Table1[[#This Row],[Sources]]</f>
        <v/>
      </c>
      <c r="AO2520" s="219" t="str">
        <f>Table1[[#This Row],[Scale Bet]]</f>
        <v/>
      </c>
    </row>
    <row r="2521" spans="5:41" ht="16.5" customHeight="1" x14ac:dyDescent="0.25">
      <c r="E2521" s="185">
        <v>45724</v>
      </c>
      <c r="F2521" s="35">
        <v>0.71527777777777779</v>
      </c>
      <c r="G2521" s="36" t="s">
        <v>22</v>
      </c>
      <c r="H2521" s="36">
        <v>9</v>
      </c>
      <c r="I2521" s="36">
        <v>9</v>
      </c>
      <c r="J2521" s="36" t="s">
        <v>249</v>
      </c>
      <c r="K2521" s="36" t="s">
        <v>1</v>
      </c>
      <c r="L2521" s="165">
        <v>10</v>
      </c>
      <c r="M2521" s="134">
        <f t="shared" si="507"/>
        <v>40</v>
      </c>
      <c r="N2521" s="36">
        <f t="shared" si="508"/>
        <v>3</v>
      </c>
      <c r="O2521" s="135" t="str">
        <f t="shared" si="509"/>
        <v>E4-10/Edge-15/Pro Syd-15</v>
      </c>
      <c r="P2521" s="186" t="str">
        <f t="shared" si="510"/>
        <v>OK</v>
      </c>
      <c r="Q2521" s="187">
        <f t="shared" si="511"/>
        <v>160</v>
      </c>
      <c r="R2521" s="150"/>
      <c r="S2521" s="187" t="str">
        <f t="shared" si="512"/>
        <v/>
      </c>
      <c r="T2521" s="136" t="str">
        <f t="shared" si="513"/>
        <v>Our Anchorage</v>
      </c>
      <c r="U2521" s="137">
        <f>IF(P2521="","",IF(N2521=1,"",IF(Q2521="","",IF(Q2521&lt;=100,100,IF(Table1[[#This Row],[Day]]="Wed",100,200)))))</f>
        <v>200</v>
      </c>
      <c r="V2521" s="137" t="str">
        <f t="shared" si="514"/>
        <v/>
      </c>
      <c r="W2521" s="137">
        <f t="shared" si="515"/>
        <v>-200</v>
      </c>
      <c r="X2521" s="133">
        <f>100</f>
        <v>100</v>
      </c>
      <c r="Y2521" s="133" t="str">
        <f t="shared" si="516"/>
        <v/>
      </c>
      <c r="Z2521" s="133">
        <f t="shared" si="517"/>
        <v>-100</v>
      </c>
      <c r="AA2521" s="134" t="str">
        <f>TEXT(Table1[[#This Row],[Date]],"DDD")</f>
        <v>Sat</v>
      </c>
      <c r="AB2521" s="133" t="str">
        <f>IF(OR(G2521="Doomben",G2521="Eagle Farm"),"Q",IF(AND(Q2521&gt;1,Q2521&lt;55,Table1[[#This Row],[Source]]="Nat"),"Nat OK",IF(AND(Table1[[#This Row],[Source]]&lt;&gt;"Nat",Q2521&lt;55),"Poor &lt;55",IF(OR(G2521="Randwick",G2521="Flemington",G2521="Caulfield",G2521="Sandown Lake",G2521="Sandown Hill"),"Best","ave"))))</f>
        <v>Best</v>
      </c>
      <c r="AC2521" s="133">
        <f>IF(Q2521="","",IF(AB2521="Poor &lt;55",$AC$2*0.2%,IF(AND(AB2521="Q",AA2521&lt;&gt;"Wed"),$AC$2*0.4%,IF(AND(AB2521="Q",AA2521="Wed"),$AC$2*0.5%,IF(AND(AB2521="Ave",U2521=100),$AC$2*0.5%,IF(AND(AB2521="ave",U2521="",N2521=1,AG2521="Bush"),$AC$2*1%,IF(AND(AB2521="ave",U2521="",Q2521&gt;100),$AC$2*1.3%,IF(AND(AB2521="ave",U2521=""),$AC$2*1.2%,IF(AND(AB2521="Ave",U2521=200),$AC$2*1%,IF(AND(AB2521="Best",U2521=200),$AC$2*1.5%,IF(AND(AB2521="Best",U2521="",K2521&lt;&gt;"Pro Syd"),$AC$2*0.5%,IF(AND(AB2521="Best",U2521=""),$AC$2*1%,IF(AND(AB2521="Best",U2521=100,Table1[[#This Row],[State]]="NSW"),$AC$2*0.4%,IF(AND(AB2521="Best",U2521=100),$AC$2*1%,IF(Table1[[#This Row],[Adj]]="Nat OK",$AC$2*0.5%,"xxx")))))))))))))))</f>
        <v>150</v>
      </c>
      <c r="AD2521" s="133" t="str">
        <f t="shared" si="518"/>
        <v/>
      </c>
      <c r="AE2521" s="133">
        <f t="shared" si="519"/>
        <v>-150</v>
      </c>
      <c r="AF2521" s="133" t="str">
        <f>VLOOKUP(Table1[[#This Row],[Track]],$F$2672:$H$2715,2,FALSE)</f>
        <v>NSW</v>
      </c>
      <c r="AG2521" s="133" t="str">
        <f>VLOOKUP(Table1[[#This Row],[Track]],$F$2672:$H$2715,3,FALSE)</f>
        <v>-</v>
      </c>
      <c r="AH2521" s="133" t="str">
        <f>IF(Table1[[#This Row],[Date]]&lt;$AH$2,"",IF(Table1[[#This Row],[Date]]&lt;$AH$3,"Edge","Elite Combo"))</f>
        <v/>
      </c>
      <c r="AI2521" s="218">
        <f>Table1[[#This Row],[Time]]</f>
        <v>0.71527777777777779</v>
      </c>
      <c r="AJ2521" s="219" t="str">
        <f>Table1[[#This Row],[Track]]</f>
        <v>Randwick</v>
      </c>
      <c r="AK2521" s="216">
        <f>Table1[[#This Row],[Race ]]</f>
        <v>9</v>
      </c>
      <c r="AL2521" s="219">
        <f>Table1[[#This Row],[TAB]]</f>
        <v>9</v>
      </c>
      <c r="AM2521" s="219" t="str">
        <f>Table1[[#This Row],[Selection]]</f>
        <v>Our Anchorage</v>
      </c>
      <c r="AN2521" s="220" t="str">
        <f>Table1[[#This Row],[Sources]]</f>
        <v>E4-10/Edge-15/Pro Syd-15</v>
      </c>
      <c r="AO2521" s="219">
        <f>Table1[[#This Row],[Scale Bet]]</f>
        <v>150</v>
      </c>
    </row>
    <row r="2522" spans="5:41" ht="16.5" customHeight="1" x14ac:dyDescent="0.25">
      <c r="E2522" s="185">
        <v>45724</v>
      </c>
      <c r="F2522" s="35">
        <v>0.71527777777777779</v>
      </c>
      <c r="G2522" s="36" t="s">
        <v>22</v>
      </c>
      <c r="H2522" s="36">
        <v>9</v>
      </c>
      <c r="I2522" s="36">
        <v>9</v>
      </c>
      <c r="J2522" s="36" t="s">
        <v>249</v>
      </c>
      <c r="K2522" s="36" t="s">
        <v>40</v>
      </c>
      <c r="L2522" s="165">
        <v>15</v>
      </c>
      <c r="M2522" s="134" t="str">
        <f t="shared" si="507"/>
        <v/>
      </c>
      <c r="N2522" s="36" t="str">
        <f t="shared" si="508"/>
        <v/>
      </c>
      <c r="O2522" s="135" t="str">
        <f t="shared" si="509"/>
        <v/>
      </c>
      <c r="P2522" s="186" t="str">
        <f t="shared" si="510"/>
        <v>OK</v>
      </c>
      <c r="Q2522" s="187" t="str">
        <f t="shared" si="511"/>
        <v/>
      </c>
      <c r="R2522" s="150"/>
      <c r="S2522" s="187" t="str">
        <f t="shared" si="512"/>
        <v/>
      </c>
      <c r="T2522" s="136" t="str">
        <f t="shared" si="513"/>
        <v>Our Anchorage</v>
      </c>
      <c r="U2522" s="137" t="str">
        <f>IF(P2522="","",IF(N2522=1,"",IF(Q2522="","",IF(Q2522&lt;=100,100,IF(Table1[[#This Row],[Day]]="Wed",100,200)))))</f>
        <v/>
      </c>
      <c r="V2522" s="137" t="str">
        <f t="shared" si="514"/>
        <v/>
      </c>
      <c r="W2522" s="137" t="str">
        <f t="shared" si="515"/>
        <v/>
      </c>
      <c r="X2522" s="133">
        <f>100</f>
        <v>100</v>
      </c>
      <c r="Y2522" s="133" t="str">
        <f t="shared" si="516"/>
        <v/>
      </c>
      <c r="Z2522" s="133">
        <f t="shared" si="517"/>
        <v>-100</v>
      </c>
      <c r="AA2522" s="134" t="str">
        <f>TEXT(Table1[[#This Row],[Date]],"DDD")</f>
        <v>Sat</v>
      </c>
      <c r="AB2522" s="133" t="str">
        <f>IF(OR(G2522="Doomben",G2522="Eagle Farm"),"Q",IF(AND(Q2522&gt;1,Q2522&lt;55,Table1[[#This Row],[Source]]="Nat"),"Nat OK",IF(AND(Table1[[#This Row],[Source]]&lt;&gt;"Nat",Q2522&lt;55),"Poor &lt;55",IF(OR(G2522="Randwick",G2522="Flemington",G2522="Caulfield",G2522="Sandown Lake",G2522="Sandown Hill"),"Best","ave"))))</f>
        <v>Best</v>
      </c>
      <c r="AC2522" s="133" t="str">
        <f>IF(Q2522="","",IF(AB2522="Poor &lt;55",$AC$2*0.2%,IF(AND(AB2522="Q",AA2522&lt;&gt;"Wed"),$AC$2*0.4%,IF(AND(AB2522="Q",AA2522="Wed"),$AC$2*0.5%,IF(AND(AB2522="Ave",U2522=100),$AC$2*0.5%,IF(AND(AB2522="ave",U2522="",N2522=1,AG2522="Bush"),$AC$2*1%,IF(AND(AB2522="ave",U2522="",Q2522&gt;100),$AC$2*1.3%,IF(AND(AB2522="ave",U2522=""),$AC$2*1.2%,IF(AND(AB2522="Ave",U2522=200),$AC$2*1%,IF(AND(AB2522="Best",U2522=200),$AC$2*1.5%,IF(AND(AB2522="Best",U2522="",K2522&lt;&gt;"Pro Syd"),$AC$2*0.5%,IF(AND(AB2522="Best",U2522=""),$AC$2*1%,IF(AND(AB2522="Best",U2522=100,Table1[[#This Row],[State]]="NSW"),$AC$2*0.4%,IF(AND(AB2522="Best",U2522=100),$AC$2*1%,IF(Table1[[#This Row],[Adj]]="Nat OK",$AC$2*0.5%,"xxx")))))))))))))))</f>
        <v/>
      </c>
      <c r="AD2522" s="133" t="str">
        <f t="shared" si="518"/>
        <v/>
      </c>
      <c r="AE2522" s="133" t="str">
        <f t="shared" si="519"/>
        <v/>
      </c>
      <c r="AF2522" s="133" t="str">
        <f>VLOOKUP(Table1[[#This Row],[Track]],$F$2672:$H$2715,2,FALSE)</f>
        <v>NSW</v>
      </c>
      <c r="AG2522" s="133" t="str">
        <f>VLOOKUP(Table1[[#This Row],[Track]],$F$2672:$H$2715,3,FALSE)</f>
        <v>-</v>
      </c>
      <c r="AH2522" s="133" t="str">
        <f>IF(Table1[[#This Row],[Date]]&lt;$AH$2,"",IF(Table1[[#This Row],[Date]]&lt;$AH$3,"Edge","Elite Combo"))</f>
        <v/>
      </c>
      <c r="AI2522" s="218">
        <f>Table1[[#This Row],[Time]]</f>
        <v>0.71527777777777779</v>
      </c>
      <c r="AJ2522" s="219" t="str">
        <f>Table1[[#This Row],[Track]]</f>
        <v>Randwick</v>
      </c>
      <c r="AK2522" s="216">
        <f>Table1[[#This Row],[Race ]]</f>
        <v>9</v>
      </c>
      <c r="AL2522" s="219">
        <f>Table1[[#This Row],[TAB]]</f>
        <v>9</v>
      </c>
      <c r="AM2522" s="219" t="str">
        <f>Table1[[#This Row],[Selection]]</f>
        <v>Our Anchorage</v>
      </c>
      <c r="AN2522" s="220" t="str">
        <f>Table1[[#This Row],[Sources]]</f>
        <v/>
      </c>
      <c r="AO2522" s="219" t="str">
        <f>Table1[[#This Row],[Scale Bet]]</f>
        <v/>
      </c>
    </row>
    <row r="2523" spans="5:41" ht="16.5" customHeight="1" x14ac:dyDescent="0.25">
      <c r="E2523" s="185">
        <v>45724</v>
      </c>
      <c r="F2523" s="35">
        <v>0.71527777777777779</v>
      </c>
      <c r="G2523" s="36" t="s">
        <v>22</v>
      </c>
      <c r="H2523" s="36">
        <v>9</v>
      </c>
      <c r="I2523" s="36">
        <v>9</v>
      </c>
      <c r="J2523" s="36" t="s">
        <v>249</v>
      </c>
      <c r="K2523" s="36" t="s">
        <v>60</v>
      </c>
      <c r="L2523" s="165">
        <v>15</v>
      </c>
      <c r="M2523" s="134" t="str">
        <f t="shared" si="507"/>
        <v/>
      </c>
      <c r="N2523" s="36" t="str">
        <f t="shared" si="508"/>
        <v/>
      </c>
      <c r="O2523" s="135" t="str">
        <f t="shared" si="509"/>
        <v/>
      </c>
      <c r="P2523" s="186" t="str">
        <f t="shared" si="510"/>
        <v>OK</v>
      </c>
      <c r="Q2523" s="187" t="str">
        <f t="shared" si="511"/>
        <v/>
      </c>
      <c r="R2523" s="150"/>
      <c r="S2523" s="187" t="str">
        <f t="shared" si="512"/>
        <v/>
      </c>
      <c r="T2523" s="136" t="str">
        <f t="shared" si="513"/>
        <v>Our Anchorage</v>
      </c>
      <c r="U2523" s="137" t="str">
        <f>IF(P2523="","",IF(N2523=1,"",IF(Q2523="","",IF(Q2523&lt;=100,100,IF(Table1[[#This Row],[Day]]="Wed",100,200)))))</f>
        <v/>
      </c>
      <c r="V2523" s="137" t="str">
        <f t="shared" si="514"/>
        <v/>
      </c>
      <c r="W2523" s="137" t="str">
        <f t="shared" si="515"/>
        <v/>
      </c>
      <c r="X2523" s="133">
        <f>100</f>
        <v>100</v>
      </c>
      <c r="Y2523" s="133" t="str">
        <f t="shared" si="516"/>
        <v/>
      </c>
      <c r="Z2523" s="133">
        <f t="shared" si="517"/>
        <v>-100</v>
      </c>
      <c r="AA2523" s="134" t="str">
        <f>TEXT(Table1[[#This Row],[Date]],"DDD")</f>
        <v>Sat</v>
      </c>
      <c r="AB2523" s="133" t="str">
        <f>IF(OR(G2523="Doomben",G2523="Eagle Farm"),"Q",IF(AND(Q2523&gt;1,Q2523&lt;55,Table1[[#This Row],[Source]]="Nat"),"Nat OK",IF(AND(Table1[[#This Row],[Source]]&lt;&gt;"Nat",Q2523&lt;55),"Poor &lt;55",IF(OR(G2523="Randwick",G2523="Flemington",G2523="Caulfield",G2523="Sandown Lake",G2523="Sandown Hill"),"Best","ave"))))</f>
        <v>Best</v>
      </c>
      <c r="AC2523" s="133" t="str">
        <f>IF(Q2523="","",IF(AB2523="Poor &lt;55",$AC$2*0.2%,IF(AND(AB2523="Q",AA2523&lt;&gt;"Wed"),$AC$2*0.4%,IF(AND(AB2523="Q",AA2523="Wed"),$AC$2*0.5%,IF(AND(AB2523="Ave",U2523=100),$AC$2*0.5%,IF(AND(AB2523="ave",U2523="",N2523=1,AG2523="Bush"),$AC$2*1%,IF(AND(AB2523="ave",U2523="",Q2523&gt;100),$AC$2*1.3%,IF(AND(AB2523="ave",U2523=""),$AC$2*1.2%,IF(AND(AB2523="Ave",U2523=200),$AC$2*1%,IF(AND(AB2523="Best",U2523=200),$AC$2*1.5%,IF(AND(AB2523="Best",U2523="",K2523&lt;&gt;"Pro Syd"),$AC$2*0.5%,IF(AND(AB2523="Best",U2523=""),$AC$2*1%,IF(AND(AB2523="Best",U2523=100,Table1[[#This Row],[State]]="NSW"),$AC$2*0.4%,IF(AND(AB2523="Best",U2523=100),$AC$2*1%,IF(Table1[[#This Row],[Adj]]="Nat OK",$AC$2*0.5%,"xxx")))))))))))))))</f>
        <v/>
      </c>
      <c r="AD2523" s="133" t="str">
        <f t="shared" si="518"/>
        <v/>
      </c>
      <c r="AE2523" s="133" t="str">
        <f t="shared" si="519"/>
        <v/>
      </c>
      <c r="AF2523" s="133" t="str">
        <f>VLOOKUP(Table1[[#This Row],[Track]],$F$2672:$H$2715,2,FALSE)</f>
        <v>NSW</v>
      </c>
      <c r="AG2523" s="133" t="str">
        <f>VLOOKUP(Table1[[#This Row],[Track]],$F$2672:$H$2715,3,FALSE)</f>
        <v>-</v>
      </c>
      <c r="AH2523" s="133" t="str">
        <f>IF(Table1[[#This Row],[Date]]&lt;$AH$2,"",IF(Table1[[#This Row],[Date]]&lt;$AH$3,"Edge","Elite Combo"))</f>
        <v/>
      </c>
      <c r="AI2523" s="218">
        <f>Table1[[#This Row],[Time]]</f>
        <v>0.71527777777777779</v>
      </c>
      <c r="AJ2523" s="219" t="str">
        <f>Table1[[#This Row],[Track]]</f>
        <v>Randwick</v>
      </c>
      <c r="AK2523" s="216">
        <f>Table1[[#This Row],[Race ]]</f>
        <v>9</v>
      </c>
      <c r="AL2523" s="219">
        <f>Table1[[#This Row],[TAB]]</f>
        <v>9</v>
      </c>
      <c r="AM2523" s="219" t="str">
        <f>Table1[[#This Row],[Selection]]</f>
        <v>Our Anchorage</v>
      </c>
      <c r="AN2523" s="220" t="str">
        <f>Table1[[#This Row],[Sources]]</f>
        <v/>
      </c>
      <c r="AO2523" s="219" t="str">
        <f>Table1[[#This Row],[Scale Bet]]</f>
        <v/>
      </c>
    </row>
    <row r="2524" spans="5:41" ht="16.5" customHeight="1" x14ac:dyDescent="0.25">
      <c r="E2524" s="185">
        <v>45724</v>
      </c>
      <c r="F2524" s="35">
        <v>0.72916666666666663</v>
      </c>
      <c r="G2524" s="36" t="s">
        <v>157</v>
      </c>
      <c r="H2524" s="36">
        <v>10</v>
      </c>
      <c r="I2524" s="36">
        <v>7</v>
      </c>
      <c r="J2524" s="36" t="s">
        <v>244</v>
      </c>
      <c r="K2524" s="36" t="s">
        <v>1</v>
      </c>
      <c r="L2524" s="165">
        <v>10</v>
      </c>
      <c r="M2524" s="134">
        <f t="shared" si="507"/>
        <v>23</v>
      </c>
      <c r="N2524" s="36">
        <f t="shared" si="508"/>
        <v>2</v>
      </c>
      <c r="O2524" s="135" t="str">
        <f t="shared" si="509"/>
        <v>E4-10/Nat-13</v>
      </c>
      <c r="P2524" s="186" t="str">
        <f t="shared" si="510"/>
        <v>OK</v>
      </c>
      <c r="Q2524" s="187">
        <f t="shared" si="511"/>
        <v>92</v>
      </c>
      <c r="R2524" s="150"/>
      <c r="S2524" s="187" t="str">
        <f t="shared" si="512"/>
        <v/>
      </c>
      <c r="T2524" s="136" t="str">
        <f t="shared" si="513"/>
        <v>Smokin Princess</v>
      </c>
      <c r="U2524" s="137">
        <f>IF(P2524="","",IF(N2524=1,"",IF(Q2524="","",IF(Q2524&lt;=100,100,IF(Table1[[#This Row],[Day]]="Wed",100,200)))))</f>
        <v>100</v>
      </c>
      <c r="V2524" s="137" t="str">
        <f t="shared" si="514"/>
        <v/>
      </c>
      <c r="W2524" s="137">
        <f t="shared" si="515"/>
        <v>-100</v>
      </c>
      <c r="X2524" s="133">
        <f>100</f>
        <v>100</v>
      </c>
      <c r="Y2524" s="133" t="str">
        <f t="shared" si="516"/>
        <v/>
      </c>
      <c r="Z2524" s="133">
        <f t="shared" si="517"/>
        <v>-100</v>
      </c>
      <c r="AA2524" s="134" t="str">
        <f>TEXT(Table1[[#This Row],[Date]],"DDD")</f>
        <v>Sat</v>
      </c>
      <c r="AB2524" s="133" t="str">
        <f>IF(OR(G2524="Doomben",G2524="Eagle Farm"),"Q",IF(AND(Q2524&gt;1,Q2524&lt;55,Table1[[#This Row],[Source]]="Nat"),"Nat OK",IF(AND(Table1[[#This Row],[Source]]&lt;&gt;"Nat",Q2524&lt;55),"Poor &lt;55",IF(OR(G2524="Randwick",G2524="Flemington",G2524="Caulfield",G2524="Sandown Lake",G2524="Sandown Hill"),"Best","ave"))))</f>
        <v>Best</v>
      </c>
      <c r="AC2524" s="133">
        <f>IF(Q2524="","",IF(AB2524="Poor &lt;55",$AC$2*0.2%,IF(AND(AB2524="Q",AA2524&lt;&gt;"Wed"),$AC$2*0.4%,IF(AND(AB2524="Q",AA2524="Wed"),$AC$2*0.5%,IF(AND(AB2524="Ave",U2524=100),$AC$2*0.5%,IF(AND(AB2524="ave",U2524="",N2524=1,AG2524="Bush"),$AC$2*1%,IF(AND(AB2524="ave",U2524="",Q2524&gt;100),$AC$2*1.3%,IF(AND(AB2524="ave",U2524=""),$AC$2*1.2%,IF(AND(AB2524="Ave",U2524=200),$AC$2*1%,IF(AND(AB2524="Best",U2524=200),$AC$2*1.5%,IF(AND(AB2524="Best",U2524="",K2524&lt;&gt;"Pro Syd"),$AC$2*0.5%,IF(AND(AB2524="Best",U2524=""),$AC$2*1%,IF(AND(AB2524="Best",U2524=100,Table1[[#This Row],[State]]="NSW"),$AC$2*0.4%,IF(AND(AB2524="Best",U2524=100),$AC$2*1%,IF(Table1[[#This Row],[Adj]]="Nat OK",$AC$2*0.5%,"xxx")))))))))))))))</f>
        <v>100</v>
      </c>
      <c r="AD2524" s="133" t="str">
        <f t="shared" si="518"/>
        <v/>
      </c>
      <c r="AE2524" s="133">
        <f t="shared" si="519"/>
        <v>-100</v>
      </c>
      <c r="AF2524" s="133" t="str">
        <f>VLOOKUP(Table1[[#This Row],[Track]],$F$2672:$H$2715,2,FALSE)</f>
        <v>Vic</v>
      </c>
      <c r="AG2524" s="133" t="str">
        <f>VLOOKUP(Table1[[#This Row],[Track]],$F$2672:$H$2715,3,FALSE)</f>
        <v>-</v>
      </c>
      <c r="AH2524" s="133" t="str">
        <f>IF(Table1[[#This Row],[Date]]&lt;$AH$2,"",IF(Table1[[#This Row],[Date]]&lt;$AH$3,"Edge","Elite Combo"))</f>
        <v/>
      </c>
      <c r="AI2524" s="218">
        <f>Table1[[#This Row],[Time]]</f>
        <v>0.72916666666666663</v>
      </c>
      <c r="AJ2524" s="219" t="str">
        <f>Table1[[#This Row],[Track]]</f>
        <v>Flemington</v>
      </c>
      <c r="AK2524" s="216">
        <f>Table1[[#This Row],[Race ]]</f>
        <v>10</v>
      </c>
      <c r="AL2524" s="219">
        <f>Table1[[#This Row],[TAB]]</f>
        <v>7</v>
      </c>
      <c r="AM2524" s="219" t="str">
        <f>Table1[[#This Row],[Selection]]</f>
        <v>Smokin Princess</v>
      </c>
      <c r="AN2524" s="220" t="str">
        <f>Table1[[#This Row],[Sources]]</f>
        <v>E4-10/Nat-13</v>
      </c>
      <c r="AO2524" s="219">
        <f>Table1[[#This Row],[Scale Bet]]</f>
        <v>100</v>
      </c>
    </row>
    <row r="2525" spans="5:41" ht="16.5" customHeight="1" x14ac:dyDescent="0.25">
      <c r="E2525" s="185">
        <v>45724</v>
      </c>
      <c r="F2525" s="35">
        <v>0.72916666666666663</v>
      </c>
      <c r="G2525" s="36" t="s">
        <v>157</v>
      </c>
      <c r="H2525" s="36">
        <v>10</v>
      </c>
      <c r="I2525" s="36">
        <v>7</v>
      </c>
      <c r="J2525" s="36" t="s">
        <v>244</v>
      </c>
      <c r="K2525" s="36" t="s">
        <v>13</v>
      </c>
      <c r="L2525" s="165">
        <v>13</v>
      </c>
      <c r="M2525" s="134" t="str">
        <f t="shared" si="507"/>
        <v/>
      </c>
      <c r="N2525" s="36" t="str">
        <f t="shared" si="508"/>
        <v/>
      </c>
      <c r="O2525" s="135" t="str">
        <f t="shared" si="509"/>
        <v/>
      </c>
      <c r="P2525" s="186" t="str">
        <f t="shared" si="510"/>
        <v>OK</v>
      </c>
      <c r="Q2525" s="187" t="str">
        <f t="shared" si="511"/>
        <v/>
      </c>
      <c r="R2525" s="150"/>
      <c r="S2525" s="187" t="str">
        <f t="shared" si="512"/>
        <v/>
      </c>
      <c r="T2525" s="136" t="str">
        <f t="shared" si="513"/>
        <v>Smokin Princess</v>
      </c>
      <c r="U2525" s="137" t="str">
        <f>IF(P2525="","",IF(N2525=1,"",IF(Q2525="","",IF(Q2525&lt;=100,100,IF(Table1[[#This Row],[Day]]="Wed",100,200)))))</f>
        <v/>
      </c>
      <c r="V2525" s="137" t="str">
        <f t="shared" si="514"/>
        <v/>
      </c>
      <c r="W2525" s="137" t="str">
        <f t="shared" si="515"/>
        <v/>
      </c>
      <c r="X2525" s="133">
        <f>100</f>
        <v>100</v>
      </c>
      <c r="Y2525" s="133" t="str">
        <f t="shared" si="516"/>
        <v/>
      </c>
      <c r="Z2525" s="133">
        <f t="shared" si="517"/>
        <v>-100</v>
      </c>
      <c r="AA2525" s="134" t="str">
        <f>TEXT(Table1[[#This Row],[Date]],"DDD")</f>
        <v>Sat</v>
      </c>
      <c r="AB2525" s="133" t="str">
        <f>IF(OR(G2525="Doomben",G2525="Eagle Farm"),"Q",IF(AND(Q2525&gt;1,Q2525&lt;55,Table1[[#This Row],[Source]]="Nat"),"Nat OK",IF(AND(Table1[[#This Row],[Source]]&lt;&gt;"Nat",Q2525&lt;55),"Poor &lt;55",IF(OR(G2525="Randwick",G2525="Flemington",G2525="Caulfield",G2525="Sandown Lake",G2525="Sandown Hill"),"Best","ave"))))</f>
        <v>Best</v>
      </c>
      <c r="AC2525" s="133" t="str">
        <f>IF(Q2525="","",IF(AB2525="Poor &lt;55",$AC$2*0.2%,IF(AND(AB2525="Q",AA2525&lt;&gt;"Wed"),$AC$2*0.4%,IF(AND(AB2525="Q",AA2525="Wed"),$AC$2*0.5%,IF(AND(AB2525="Ave",U2525=100),$AC$2*0.5%,IF(AND(AB2525="ave",U2525="",N2525=1,AG2525="Bush"),$AC$2*1%,IF(AND(AB2525="ave",U2525="",Q2525&gt;100),$AC$2*1.3%,IF(AND(AB2525="ave",U2525=""),$AC$2*1.2%,IF(AND(AB2525="Ave",U2525=200),$AC$2*1%,IF(AND(AB2525="Best",U2525=200),$AC$2*1.5%,IF(AND(AB2525="Best",U2525="",K2525&lt;&gt;"Pro Syd"),$AC$2*0.5%,IF(AND(AB2525="Best",U2525=""),$AC$2*1%,IF(AND(AB2525="Best",U2525=100,Table1[[#This Row],[State]]="NSW"),$AC$2*0.4%,IF(AND(AB2525="Best",U2525=100),$AC$2*1%,IF(Table1[[#This Row],[Adj]]="Nat OK",$AC$2*0.5%,"xxx")))))))))))))))</f>
        <v/>
      </c>
      <c r="AD2525" s="133" t="str">
        <f t="shared" si="518"/>
        <v/>
      </c>
      <c r="AE2525" s="133" t="str">
        <f t="shared" si="519"/>
        <v/>
      </c>
      <c r="AF2525" s="133" t="str">
        <f>VLOOKUP(Table1[[#This Row],[Track]],$F$2672:$H$2715,2,FALSE)</f>
        <v>Vic</v>
      </c>
      <c r="AG2525" s="133" t="str">
        <f>VLOOKUP(Table1[[#This Row],[Track]],$F$2672:$H$2715,3,FALSE)</f>
        <v>-</v>
      </c>
      <c r="AH2525" s="133" t="str">
        <f>IF(Table1[[#This Row],[Date]]&lt;$AH$2,"",IF(Table1[[#This Row],[Date]]&lt;$AH$3,"Edge","Elite Combo"))</f>
        <v/>
      </c>
      <c r="AI2525" s="218">
        <f>Table1[[#This Row],[Time]]</f>
        <v>0.72916666666666663</v>
      </c>
      <c r="AJ2525" s="219" t="str">
        <f>Table1[[#This Row],[Track]]</f>
        <v>Flemington</v>
      </c>
      <c r="AK2525" s="216">
        <f>Table1[[#This Row],[Race ]]</f>
        <v>10</v>
      </c>
      <c r="AL2525" s="219">
        <f>Table1[[#This Row],[TAB]]</f>
        <v>7</v>
      </c>
      <c r="AM2525" s="219" t="str">
        <f>Table1[[#This Row],[Selection]]</f>
        <v>Smokin Princess</v>
      </c>
      <c r="AN2525" s="220" t="str">
        <f>Table1[[#This Row],[Sources]]</f>
        <v/>
      </c>
      <c r="AO2525" s="219" t="str">
        <f>Table1[[#This Row],[Scale Bet]]</f>
        <v/>
      </c>
    </row>
    <row r="2526" spans="5:41" ht="16.5" customHeight="1" x14ac:dyDescent="0.25">
      <c r="E2526" s="185">
        <v>45724</v>
      </c>
      <c r="F2526" s="35">
        <v>0.72916666666666663</v>
      </c>
      <c r="G2526" s="36" t="s">
        <v>157</v>
      </c>
      <c r="H2526" s="36">
        <v>10</v>
      </c>
      <c r="I2526" s="36">
        <v>8</v>
      </c>
      <c r="J2526" s="36" t="s">
        <v>245</v>
      </c>
      <c r="K2526" s="36" t="s">
        <v>40</v>
      </c>
      <c r="L2526" s="165">
        <v>10</v>
      </c>
      <c r="M2526" s="134">
        <f t="shared" si="507"/>
        <v>23</v>
      </c>
      <c r="N2526" s="36">
        <f t="shared" si="508"/>
        <v>2</v>
      </c>
      <c r="O2526" s="135" t="str">
        <f t="shared" si="509"/>
        <v>Edge-10/Pro Mel-13</v>
      </c>
      <c r="P2526" s="186" t="str">
        <f t="shared" si="510"/>
        <v>OK</v>
      </c>
      <c r="Q2526" s="187">
        <f t="shared" si="511"/>
        <v>92</v>
      </c>
      <c r="R2526" s="150"/>
      <c r="S2526" s="187" t="str">
        <f t="shared" si="512"/>
        <v/>
      </c>
      <c r="T2526" s="136" t="str">
        <f t="shared" si="513"/>
        <v>So Glamorous</v>
      </c>
      <c r="U2526" s="137">
        <f>IF(P2526="","",IF(N2526=1,"",IF(Q2526="","",IF(Q2526&lt;=100,100,IF(Table1[[#This Row],[Day]]="Wed",100,200)))))</f>
        <v>100</v>
      </c>
      <c r="V2526" s="137" t="str">
        <f t="shared" si="514"/>
        <v/>
      </c>
      <c r="W2526" s="137">
        <f t="shared" si="515"/>
        <v>-100</v>
      </c>
      <c r="X2526" s="133">
        <f>100</f>
        <v>100</v>
      </c>
      <c r="Y2526" s="133" t="str">
        <f t="shared" si="516"/>
        <v/>
      </c>
      <c r="Z2526" s="133">
        <f t="shared" si="517"/>
        <v>-100</v>
      </c>
      <c r="AA2526" s="134" t="str">
        <f>TEXT(Table1[[#This Row],[Date]],"DDD")</f>
        <v>Sat</v>
      </c>
      <c r="AB2526" s="133" t="str">
        <f>IF(OR(G2526="Doomben",G2526="Eagle Farm"),"Q",IF(AND(Q2526&gt;1,Q2526&lt;55,Table1[[#This Row],[Source]]="Nat"),"Nat OK",IF(AND(Table1[[#This Row],[Source]]&lt;&gt;"Nat",Q2526&lt;55),"Poor &lt;55",IF(OR(G2526="Randwick",G2526="Flemington",G2526="Caulfield",G2526="Sandown Lake",G2526="Sandown Hill"),"Best","ave"))))</f>
        <v>Best</v>
      </c>
      <c r="AC2526" s="133">
        <f>IF(Q2526="","",IF(AB2526="Poor &lt;55",$AC$2*0.2%,IF(AND(AB2526="Q",AA2526&lt;&gt;"Wed"),$AC$2*0.4%,IF(AND(AB2526="Q",AA2526="Wed"),$AC$2*0.5%,IF(AND(AB2526="Ave",U2526=100),$AC$2*0.5%,IF(AND(AB2526="ave",U2526="",N2526=1,AG2526="Bush"),$AC$2*1%,IF(AND(AB2526="ave",U2526="",Q2526&gt;100),$AC$2*1.3%,IF(AND(AB2526="ave",U2526=""),$AC$2*1.2%,IF(AND(AB2526="Ave",U2526=200),$AC$2*1%,IF(AND(AB2526="Best",U2526=200),$AC$2*1.5%,IF(AND(AB2526="Best",U2526="",K2526&lt;&gt;"Pro Syd"),$AC$2*0.5%,IF(AND(AB2526="Best",U2526=""),$AC$2*1%,IF(AND(AB2526="Best",U2526=100,Table1[[#This Row],[State]]="NSW"),$AC$2*0.4%,IF(AND(AB2526="Best",U2526=100),$AC$2*1%,IF(Table1[[#This Row],[Adj]]="Nat OK",$AC$2*0.5%,"xxx")))))))))))))))</f>
        <v>100</v>
      </c>
      <c r="AD2526" s="133" t="str">
        <f t="shared" si="518"/>
        <v/>
      </c>
      <c r="AE2526" s="133">
        <f t="shared" si="519"/>
        <v>-100</v>
      </c>
      <c r="AF2526" s="133" t="str">
        <f>VLOOKUP(Table1[[#This Row],[Track]],$F$2672:$H$2715,2,FALSE)</f>
        <v>Vic</v>
      </c>
      <c r="AG2526" s="133" t="str">
        <f>VLOOKUP(Table1[[#This Row],[Track]],$F$2672:$H$2715,3,FALSE)</f>
        <v>-</v>
      </c>
      <c r="AH2526" s="133" t="str">
        <f>IF(Table1[[#This Row],[Date]]&lt;$AH$2,"",IF(Table1[[#This Row],[Date]]&lt;$AH$3,"Edge","Elite Combo"))</f>
        <v/>
      </c>
      <c r="AI2526" s="218">
        <f>Table1[[#This Row],[Time]]</f>
        <v>0.72916666666666663</v>
      </c>
      <c r="AJ2526" s="219" t="str">
        <f>Table1[[#This Row],[Track]]</f>
        <v>Flemington</v>
      </c>
      <c r="AK2526" s="216">
        <f>Table1[[#This Row],[Race ]]</f>
        <v>10</v>
      </c>
      <c r="AL2526" s="219">
        <f>Table1[[#This Row],[TAB]]</f>
        <v>8</v>
      </c>
      <c r="AM2526" s="219" t="str">
        <f>Table1[[#This Row],[Selection]]</f>
        <v>So Glamorous</v>
      </c>
      <c r="AN2526" s="220" t="str">
        <f>Table1[[#This Row],[Sources]]</f>
        <v>Edge-10/Pro Mel-13</v>
      </c>
      <c r="AO2526" s="219">
        <f>Table1[[#This Row],[Scale Bet]]</f>
        <v>100</v>
      </c>
    </row>
    <row r="2527" spans="5:41" ht="16.5" customHeight="1" x14ac:dyDescent="0.25">
      <c r="E2527" s="185">
        <v>45724</v>
      </c>
      <c r="F2527" s="35">
        <v>0.72916666666666663</v>
      </c>
      <c r="G2527" s="36" t="s">
        <v>157</v>
      </c>
      <c r="H2527" s="36">
        <v>10</v>
      </c>
      <c r="I2527" s="36">
        <v>8</v>
      </c>
      <c r="J2527" s="36" t="s">
        <v>245</v>
      </c>
      <c r="K2527" s="36" t="s">
        <v>18</v>
      </c>
      <c r="L2527" s="165">
        <v>13</v>
      </c>
      <c r="M2527" s="134" t="str">
        <f t="shared" si="507"/>
        <v/>
      </c>
      <c r="N2527" s="36" t="str">
        <f t="shared" si="508"/>
        <v/>
      </c>
      <c r="O2527" s="135" t="str">
        <f t="shared" si="509"/>
        <v/>
      </c>
      <c r="P2527" s="186" t="str">
        <f t="shared" si="510"/>
        <v>OK</v>
      </c>
      <c r="Q2527" s="187" t="str">
        <f t="shared" si="511"/>
        <v/>
      </c>
      <c r="R2527" s="150"/>
      <c r="S2527" s="187" t="str">
        <f t="shared" si="512"/>
        <v/>
      </c>
      <c r="T2527" s="136" t="str">
        <f t="shared" si="513"/>
        <v>So Glamorous</v>
      </c>
      <c r="U2527" s="137" t="str">
        <f>IF(P2527="","",IF(N2527=1,"",IF(Q2527="","",IF(Q2527&lt;=100,100,IF(Table1[[#This Row],[Day]]="Wed",100,200)))))</f>
        <v/>
      </c>
      <c r="V2527" s="137" t="str">
        <f t="shared" si="514"/>
        <v/>
      </c>
      <c r="W2527" s="137" t="str">
        <f t="shared" si="515"/>
        <v/>
      </c>
      <c r="X2527" s="133">
        <f>100</f>
        <v>100</v>
      </c>
      <c r="Y2527" s="133" t="str">
        <f t="shared" si="516"/>
        <v/>
      </c>
      <c r="Z2527" s="133">
        <f t="shared" si="517"/>
        <v>-100</v>
      </c>
      <c r="AA2527" s="134" t="str">
        <f>TEXT(Table1[[#This Row],[Date]],"DDD")</f>
        <v>Sat</v>
      </c>
      <c r="AB2527" s="133" t="str">
        <f>IF(OR(G2527="Doomben",G2527="Eagle Farm"),"Q",IF(AND(Q2527&gt;1,Q2527&lt;55,Table1[[#This Row],[Source]]="Nat"),"Nat OK",IF(AND(Table1[[#This Row],[Source]]&lt;&gt;"Nat",Q2527&lt;55),"Poor &lt;55",IF(OR(G2527="Randwick",G2527="Flemington",G2527="Caulfield",G2527="Sandown Lake",G2527="Sandown Hill"),"Best","ave"))))</f>
        <v>Best</v>
      </c>
      <c r="AC2527" s="133" t="str">
        <f>IF(Q2527="","",IF(AB2527="Poor &lt;55",$AC$2*0.2%,IF(AND(AB2527="Q",AA2527&lt;&gt;"Wed"),$AC$2*0.4%,IF(AND(AB2527="Q",AA2527="Wed"),$AC$2*0.5%,IF(AND(AB2527="Ave",U2527=100),$AC$2*0.5%,IF(AND(AB2527="ave",U2527="",N2527=1,AG2527="Bush"),$AC$2*1%,IF(AND(AB2527="ave",U2527="",Q2527&gt;100),$AC$2*1.3%,IF(AND(AB2527="ave",U2527=""),$AC$2*1.2%,IF(AND(AB2527="Ave",U2527=200),$AC$2*1%,IF(AND(AB2527="Best",U2527=200),$AC$2*1.5%,IF(AND(AB2527="Best",U2527="",K2527&lt;&gt;"Pro Syd"),$AC$2*0.5%,IF(AND(AB2527="Best",U2527=""),$AC$2*1%,IF(AND(AB2527="Best",U2527=100,Table1[[#This Row],[State]]="NSW"),$AC$2*0.4%,IF(AND(AB2527="Best",U2527=100),$AC$2*1%,IF(Table1[[#This Row],[Adj]]="Nat OK",$AC$2*0.5%,"xxx")))))))))))))))</f>
        <v/>
      </c>
      <c r="AD2527" s="133" t="str">
        <f t="shared" si="518"/>
        <v/>
      </c>
      <c r="AE2527" s="133" t="str">
        <f t="shared" si="519"/>
        <v/>
      </c>
      <c r="AF2527" s="133" t="str">
        <f>VLOOKUP(Table1[[#This Row],[Track]],$F$2672:$H$2715,2,FALSE)</f>
        <v>Vic</v>
      </c>
      <c r="AG2527" s="133" t="str">
        <f>VLOOKUP(Table1[[#This Row],[Track]],$F$2672:$H$2715,3,FALSE)</f>
        <v>-</v>
      </c>
      <c r="AH2527" s="133" t="str">
        <f>IF(Table1[[#This Row],[Date]]&lt;$AH$2,"",IF(Table1[[#This Row],[Date]]&lt;$AH$3,"Edge","Elite Combo"))</f>
        <v/>
      </c>
      <c r="AI2527" s="218">
        <f>Table1[[#This Row],[Time]]</f>
        <v>0.72916666666666663</v>
      </c>
      <c r="AJ2527" s="219" t="str">
        <f>Table1[[#This Row],[Track]]</f>
        <v>Flemington</v>
      </c>
      <c r="AK2527" s="216">
        <f>Table1[[#This Row],[Race ]]</f>
        <v>10</v>
      </c>
      <c r="AL2527" s="219">
        <f>Table1[[#This Row],[TAB]]</f>
        <v>8</v>
      </c>
      <c r="AM2527" s="219" t="str">
        <f>Table1[[#This Row],[Selection]]</f>
        <v>So Glamorous</v>
      </c>
      <c r="AN2527" s="220" t="str">
        <f>Table1[[#This Row],[Sources]]</f>
        <v/>
      </c>
      <c r="AO2527" s="219" t="str">
        <f>Table1[[#This Row],[Scale Bet]]</f>
        <v/>
      </c>
    </row>
    <row r="2528" spans="5:41" ht="16.5" customHeight="1" x14ac:dyDescent="0.25">
      <c r="E2528" s="185">
        <v>45724</v>
      </c>
      <c r="F2528" s="35">
        <v>0.72916666666666663</v>
      </c>
      <c r="G2528" s="36" t="s">
        <v>157</v>
      </c>
      <c r="H2528" s="36">
        <v>10</v>
      </c>
      <c r="I2528" s="36">
        <v>3</v>
      </c>
      <c r="J2528" s="36" t="s">
        <v>246</v>
      </c>
      <c r="K2528" s="36" t="s">
        <v>1</v>
      </c>
      <c r="L2528" s="165">
        <v>12</v>
      </c>
      <c r="M2528" s="134">
        <f t="shared" si="507"/>
        <v>26</v>
      </c>
      <c r="N2528" s="36">
        <f t="shared" si="508"/>
        <v>2</v>
      </c>
      <c r="O2528" s="135" t="str">
        <f t="shared" si="509"/>
        <v>E4-12/Edge-14</v>
      </c>
      <c r="P2528" s="186" t="str">
        <f t="shared" si="510"/>
        <v>OK</v>
      </c>
      <c r="Q2528" s="187">
        <f t="shared" si="511"/>
        <v>104</v>
      </c>
      <c r="R2528" s="150"/>
      <c r="S2528" s="187" t="str">
        <f t="shared" si="512"/>
        <v/>
      </c>
      <c r="T2528" s="136" t="str">
        <f t="shared" si="513"/>
        <v>Wrote To Arataki</v>
      </c>
      <c r="U2528" s="137">
        <f>IF(P2528="","",IF(N2528=1,"",IF(Q2528="","",IF(Q2528&lt;=100,100,IF(Table1[[#This Row],[Day]]="Wed",100,200)))))</f>
        <v>200</v>
      </c>
      <c r="V2528" s="137" t="str">
        <f t="shared" si="514"/>
        <v/>
      </c>
      <c r="W2528" s="137">
        <f t="shared" si="515"/>
        <v>-200</v>
      </c>
      <c r="X2528" s="133">
        <f>100</f>
        <v>100</v>
      </c>
      <c r="Y2528" s="133" t="str">
        <f t="shared" si="516"/>
        <v/>
      </c>
      <c r="Z2528" s="133">
        <f t="shared" si="517"/>
        <v>-100</v>
      </c>
      <c r="AA2528" s="134" t="str">
        <f>TEXT(Table1[[#This Row],[Date]],"DDD")</f>
        <v>Sat</v>
      </c>
      <c r="AB2528" s="133" t="str">
        <f>IF(OR(G2528="Doomben",G2528="Eagle Farm"),"Q",IF(AND(Q2528&gt;1,Q2528&lt;55,Table1[[#This Row],[Source]]="Nat"),"Nat OK",IF(AND(Table1[[#This Row],[Source]]&lt;&gt;"Nat",Q2528&lt;55),"Poor &lt;55",IF(OR(G2528="Randwick",G2528="Flemington",G2528="Caulfield",G2528="Sandown Lake",G2528="Sandown Hill"),"Best","ave"))))</f>
        <v>Best</v>
      </c>
      <c r="AC2528" s="133">
        <f>IF(Q2528="","",IF(AB2528="Poor &lt;55",$AC$2*0.2%,IF(AND(AB2528="Q",AA2528&lt;&gt;"Wed"),$AC$2*0.4%,IF(AND(AB2528="Q",AA2528="Wed"),$AC$2*0.5%,IF(AND(AB2528="Ave",U2528=100),$AC$2*0.5%,IF(AND(AB2528="ave",U2528="",N2528=1,AG2528="Bush"),$AC$2*1%,IF(AND(AB2528="ave",U2528="",Q2528&gt;100),$AC$2*1.3%,IF(AND(AB2528="ave",U2528=""),$AC$2*1.2%,IF(AND(AB2528="Ave",U2528=200),$AC$2*1%,IF(AND(AB2528="Best",U2528=200),$AC$2*1.5%,IF(AND(AB2528="Best",U2528="",K2528&lt;&gt;"Pro Syd"),$AC$2*0.5%,IF(AND(AB2528="Best",U2528=""),$AC$2*1%,IF(AND(AB2528="Best",U2528=100,Table1[[#This Row],[State]]="NSW"),$AC$2*0.4%,IF(AND(AB2528="Best",U2528=100),$AC$2*1%,IF(Table1[[#This Row],[Adj]]="Nat OK",$AC$2*0.5%,"xxx")))))))))))))))</f>
        <v>150</v>
      </c>
      <c r="AD2528" s="133" t="str">
        <f t="shared" si="518"/>
        <v/>
      </c>
      <c r="AE2528" s="133">
        <f t="shared" si="519"/>
        <v>-150</v>
      </c>
      <c r="AF2528" s="133" t="str">
        <f>VLOOKUP(Table1[[#This Row],[Track]],$F$2672:$H$2715,2,FALSE)</f>
        <v>Vic</v>
      </c>
      <c r="AG2528" s="133" t="str">
        <f>VLOOKUP(Table1[[#This Row],[Track]],$F$2672:$H$2715,3,FALSE)</f>
        <v>-</v>
      </c>
      <c r="AH2528" s="133" t="str">
        <f>IF(Table1[[#This Row],[Date]]&lt;$AH$2,"",IF(Table1[[#This Row],[Date]]&lt;$AH$3,"Edge","Elite Combo"))</f>
        <v/>
      </c>
      <c r="AI2528" s="218">
        <f>Table1[[#This Row],[Time]]</f>
        <v>0.72916666666666663</v>
      </c>
      <c r="AJ2528" s="219" t="str">
        <f>Table1[[#This Row],[Track]]</f>
        <v>Flemington</v>
      </c>
      <c r="AK2528" s="216">
        <f>Table1[[#This Row],[Race ]]</f>
        <v>10</v>
      </c>
      <c r="AL2528" s="219">
        <f>Table1[[#This Row],[TAB]]</f>
        <v>3</v>
      </c>
      <c r="AM2528" s="219" t="str">
        <f>Table1[[#This Row],[Selection]]</f>
        <v>Wrote To Arataki</v>
      </c>
      <c r="AN2528" s="220" t="str">
        <f>Table1[[#This Row],[Sources]]</f>
        <v>E4-12/Edge-14</v>
      </c>
      <c r="AO2528" s="219">
        <f>Table1[[#This Row],[Scale Bet]]</f>
        <v>150</v>
      </c>
    </row>
    <row r="2529" spans="5:41" ht="16.5" customHeight="1" x14ac:dyDescent="0.25">
      <c r="E2529" s="185">
        <v>45724</v>
      </c>
      <c r="F2529" s="35">
        <v>0.72916666666666663</v>
      </c>
      <c r="G2529" s="36" t="s">
        <v>157</v>
      </c>
      <c r="H2529" s="36">
        <v>10</v>
      </c>
      <c r="I2529" s="36">
        <v>3</v>
      </c>
      <c r="J2529" s="36" t="s">
        <v>246</v>
      </c>
      <c r="K2529" s="36" t="s">
        <v>40</v>
      </c>
      <c r="L2529" s="165">
        <v>14</v>
      </c>
      <c r="M2529" s="134" t="str">
        <f t="shared" si="507"/>
        <v/>
      </c>
      <c r="N2529" s="36" t="str">
        <f t="shared" si="508"/>
        <v/>
      </c>
      <c r="O2529" s="135" t="str">
        <f t="shared" si="509"/>
        <v/>
      </c>
      <c r="P2529" s="186" t="str">
        <f t="shared" si="510"/>
        <v>OK</v>
      </c>
      <c r="Q2529" s="187" t="str">
        <f t="shared" si="511"/>
        <v/>
      </c>
      <c r="R2529" s="150"/>
      <c r="S2529" s="187" t="str">
        <f t="shared" si="512"/>
        <v/>
      </c>
      <c r="T2529" s="136" t="str">
        <f t="shared" si="513"/>
        <v>Wrote To Arataki</v>
      </c>
      <c r="U2529" s="137" t="str">
        <f>IF(P2529="","",IF(N2529=1,"",IF(Q2529="","",IF(Q2529&lt;=100,100,IF(Table1[[#This Row],[Day]]="Wed",100,200)))))</f>
        <v/>
      </c>
      <c r="V2529" s="137" t="str">
        <f t="shared" si="514"/>
        <v/>
      </c>
      <c r="W2529" s="137" t="str">
        <f t="shared" si="515"/>
        <v/>
      </c>
      <c r="X2529" s="133">
        <f>100</f>
        <v>100</v>
      </c>
      <c r="Y2529" s="133" t="str">
        <f t="shared" si="516"/>
        <v/>
      </c>
      <c r="Z2529" s="133">
        <f t="shared" si="517"/>
        <v>-100</v>
      </c>
      <c r="AA2529" s="134" t="str">
        <f>TEXT(Table1[[#This Row],[Date]],"DDD")</f>
        <v>Sat</v>
      </c>
      <c r="AB2529" s="133" t="str">
        <f>IF(OR(G2529="Doomben",G2529="Eagle Farm"),"Q",IF(AND(Q2529&gt;1,Q2529&lt;55,Table1[[#This Row],[Source]]="Nat"),"Nat OK",IF(AND(Table1[[#This Row],[Source]]&lt;&gt;"Nat",Q2529&lt;55),"Poor &lt;55",IF(OR(G2529="Randwick",G2529="Flemington",G2529="Caulfield",G2529="Sandown Lake",G2529="Sandown Hill"),"Best","ave"))))</f>
        <v>Best</v>
      </c>
      <c r="AC2529" s="133" t="str">
        <f>IF(Q2529="","",IF(AB2529="Poor &lt;55",$AC$2*0.2%,IF(AND(AB2529="Q",AA2529&lt;&gt;"Wed"),$AC$2*0.4%,IF(AND(AB2529="Q",AA2529="Wed"),$AC$2*0.5%,IF(AND(AB2529="Ave",U2529=100),$AC$2*0.5%,IF(AND(AB2529="ave",U2529="",N2529=1,AG2529="Bush"),$AC$2*1%,IF(AND(AB2529="ave",U2529="",Q2529&gt;100),$AC$2*1.3%,IF(AND(AB2529="ave",U2529=""),$AC$2*1.2%,IF(AND(AB2529="Ave",U2529=200),$AC$2*1%,IF(AND(AB2529="Best",U2529=200),$AC$2*1.5%,IF(AND(AB2529="Best",U2529="",K2529&lt;&gt;"Pro Syd"),$AC$2*0.5%,IF(AND(AB2529="Best",U2529=""),$AC$2*1%,IF(AND(AB2529="Best",U2529=100,Table1[[#This Row],[State]]="NSW"),$AC$2*0.4%,IF(AND(AB2529="Best",U2529=100),$AC$2*1%,IF(Table1[[#This Row],[Adj]]="Nat OK",$AC$2*0.5%,"xxx")))))))))))))))</f>
        <v/>
      </c>
      <c r="AD2529" s="133" t="str">
        <f t="shared" si="518"/>
        <v/>
      </c>
      <c r="AE2529" s="133" t="str">
        <f t="shared" si="519"/>
        <v/>
      </c>
      <c r="AF2529" s="133" t="str">
        <f>VLOOKUP(Table1[[#This Row],[Track]],$F$2672:$H$2715,2,FALSE)</f>
        <v>Vic</v>
      </c>
      <c r="AG2529" s="133" t="str">
        <f>VLOOKUP(Table1[[#This Row],[Track]],$F$2672:$H$2715,3,FALSE)</f>
        <v>-</v>
      </c>
      <c r="AH2529" s="133" t="str">
        <f>IF(Table1[[#This Row],[Date]]&lt;$AH$2,"",IF(Table1[[#This Row],[Date]]&lt;$AH$3,"Edge","Elite Combo"))</f>
        <v/>
      </c>
      <c r="AI2529" s="218">
        <f>Table1[[#This Row],[Time]]</f>
        <v>0.72916666666666663</v>
      </c>
      <c r="AJ2529" s="219" t="str">
        <f>Table1[[#This Row],[Track]]</f>
        <v>Flemington</v>
      </c>
      <c r="AK2529" s="216">
        <f>Table1[[#This Row],[Race ]]</f>
        <v>10</v>
      </c>
      <c r="AL2529" s="219">
        <f>Table1[[#This Row],[TAB]]</f>
        <v>3</v>
      </c>
      <c r="AM2529" s="219" t="str">
        <f>Table1[[#This Row],[Selection]]</f>
        <v>Wrote To Arataki</v>
      </c>
      <c r="AN2529" s="220" t="str">
        <f>Table1[[#This Row],[Sources]]</f>
        <v/>
      </c>
      <c r="AO2529" s="219" t="str">
        <f>Table1[[#This Row],[Scale Bet]]</f>
        <v/>
      </c>
    </row>
    <row r="2530" spans="5:41" ht="16.5" customHeight="1" x14ac:dyDescent="0.25">
      <c r="E2530" s="185">
        <v>45724</v>
      </c>
      <c r="F2530" s="35">
        <v>0.74305555555555558</v>
      </c>
      <c r="G2530" s="36" t="s">
        <v>22</v>
      </c>
      <c r="H2530" s="36">
        <v>10</v>
      </c>
      <c r="I2530" s="36">
        <v>10</v>
      </c>
      <c r="J2530" s="36" t="s">
        <v>212</v>
      </c>
      <c r="K2530" s="36" t="s">
        <v>1</v>
      </c>
      <c r="L2530" s="165">
        <v>10</v>
      </c>
      <c r="M2530" s="134">
        <f t="shared" si="507"/>
        <v>23</v>
      </c>
      <c r="N2530" s="36">
        <f t="shared" si="508"/>
        <v>2</v>
      </c>
      <c r="O2530" s="135" t="str">
        <f t="shared" si="509"/>
        <v>E4-10/Nat-13</v>
      </c>
      <c r="P2530" s="186" t="str">
        <f t="shared" si="510"/>
        <v>OK</v>
      </c>
      <c r="Q2530" s="187">
        <f t="shared" si="511"/>
        <v>92</v>
      </c>
      <c r="R2530" s="150"/>
      <c r="S2530" s="187" t="str">
        <f t="shared" si="512"/>
        <v/>
      </c>
      <c r="T2530" s="136" t="str">
        <f t="shared" si="513"/>
        <v>Clear Thinking</v>
      </c>
      <c r="U2530" s="137">
        <f>IF(P2530="","",IF(N2530=1,"",IF(Q2530="","",IF(Q2530&lt;=100,100,IF(Table1[[#This Row],[Day]]="Wed",100,200)))))</f>
        <v>100</v>
      </c>
      <c r="V2530" s="137" t="str">
        <f t="shared" si="514"/>
        <v/>
      </c>
      <c r="W2530" s="137">
        <f t="shared" si="515"/>
        <v>-100</v>
      </c>
      <c r="X2530" s="133">
        <f>100</f>
        <v>100</v>
      </c>
      <c r="Y2530" s="133" t="str">
        <f t="shared" si="516"/>
        <v/>
      </c>
      <c r="Z2530" s="133">
        <f t="shared" si="517"/>
        <v>-100</v>
      </c>
      <c r="AA2530" s="134" t="str">
        <f>TEXT(Table1[[#This Row],[Date]],"DDD")</f>
        <v>Sat</v>
      </c>
      <c r="AB2530" s="133" t="str">
        <f>IF(OR(G2530="Doomben",G2530="Eagle Farm"),"Q",IF(AND(Q2530&gt;1,Q2530&lt;55,Table1[[#This Row],[Source]]="Nat"),"Nat OK",IF(AND(Table1[[#This Row],[Source]]&lt;&gt;"Nat",Q2530&lt;55),"Poor &lt;55",IF(OR(G2530="Randwick",G2530="Flemington",G2530="Caulfield",G2530="Sandown Lake",G2530="Sandown Hill"),"Best","ave"))))</f>
        <v>Best</v>
      </c>
      <c r="AC2530" s="133">
        <f>IF(Q2530="","",IF(AB2530="Poor &lt;55",$AC$2*0.2%,IF(AND(AB2530="Q",AA2530&lt;&gt;"Wed"),$AC$2*0.4%,IF(AND(AB2530="Q",AA2530="Wed"),$AC$2*0.5%,IF(AND(AB2530="Ave",U2530=100),$AC$2*0.5%,IF(AND(AB2530="ave",U2530="",N2530=1,AG2530="Bush"),$AC$2*1%,IF(AND(AB2530="ave",U2530="",Q2530&gt;100),$AC$2*1.3%,IF(AND(AB2530="ave",U2530=""),$AC$2*1.2%,IF(AND(AB2530="Ave",U2530=200),$AC$2*1%,IF(AND(AB2530="Best",U2530=200),$AC$2*1.5%,IF(AND(AB2530="Best",U2530="",K2530&lt;&gt;"Pro Syd"),$AC$2*0.5%,IF(AND(AB2530="Best",U2530=""),$AC$2*1%,IF(AND(AB2530="Best",U2530=100,Table1[[#This Row],[State]]="NSW"),$AC$2*0.4%,IF(AND(AB2530="Best",U2530=100),$AC$2*1%,IF(Table1[[#This Row],[Adj]]="Nat OK",$AC$2*0.5%,"xxx")))))))))))))))</f>
        <v>40</v>
      </c>
      <c r="AD2530" s="133" t="str">
        <f t="shared" si="518"/>
        <v/>
      </c>
      <c r="AE2530" s="133">
        <f t="shared" si="519"/>
        <v>-40</v>
      </c>
      <c r="AF2530" s="133" t="str">
        <f>VLOOKUP(Table1[[#This Row],[Track]],$F$2672:$H$2715,2,FALSE)</f>
        <v>NSW</v>
      </c>
      <c r="AG2530" s="133" t="str">
        <f>VLOOKUP(Table1[[#This Row],[Track]],$F$2672:$H$2715,3,FALSE)</f>
        <v>-</v>
      </c>
      <c r="AH2530" s="133" t="str">
        <f>IF(Table1[[#This Row],[Date]]&lt;$AH$2,"",IF(Table1[[#This Row],[Date]]&lt;$AH$3,"Edge","Elite Combo"))</f>
        <v/>
      </c>
      <c r="AI2530" s="218">
        <f>Table1[[#This Row],[Time]]</f>
        <v>0.74305555555555558</v>
      </c>
      <c r="AJ2530" s="219" t="str">
        <f>Table1[[#This Row],[Track]]</f>
        <v>Randwick</v>
      </c>
      <c r="AK2530" s="216">
        <f>Table1[[#This Row],[Race ]]</f>
        <v>10</v>
      </c>
      <c r="AL2530" s="219">
        <f>Table1[[#This Row],[TAB]]</f>
        <v>10</v>
      </c>
      <c r="AM2530" s="219" t="str">
        <f>Table1[[#This Row],[Selection]]</f>
        <v>Clear Thinking</v>
      </c>
      <c r="AN2530" s="220" t="str">
        <f>Table1[[#This Row],[Sources]]</f>
        <v>E4-10/Nat-13</v>
      </c>
      <c r="AO2530" s="219">
        <f>Table1[[#This Row],[Scale Bet]]</f>
        <v>40</v>
      </c>
    </row>
    <row r="2531" spans="5:41" ht="16.5" customHeight="1" x14ac:dyDescent="0.25">
      <c r="E2531" s="185">
        <v>45724</v>
      </c>
      <c r="F2531" s="35">
        <v>0.74305555555555558</v>
      </c>
      <c r="G2531" s="36" t="s">
        <v>22</v>
      </c>
      <c r="H2531" s="36">
        <v>10</v>
      </c>
      <c r="I2531" s="36">
        <v>10</v>
      </c>
      <c r="J2531" s="36" t="s">
        <v>212</v>
      </c>
      <c r="K2531" s="36" t="s">
        <v>13</v>
      </c>
      <c r="L2531" s="165">
        <v>13</v>
      </c>
      <c r="M2531" s="134" t="str">
        <f t="shared" si="507"/>
        <v/>
      </c>
      <c r="N2531" s="36" t="str">
        <f t="shared" si="508"/>
        <v/>
      </c>
      <c r="O2531" s="135" t="str">
        <f t="shared" si="509"/>
        <v/>
      </c>
      <c r="P2531" s="186" t="str">
        <f t="shared" si="510"/>
        <v>OK</v>
      </c>
      <c r="Q2531" s="187" t="str">
        <f t="shared" si="511"/>
        <v/>
      </c>
      <c r="R2531" s="150"/>
      <c r="S2531" s="187" t="str">
        <f t="shared" si="512"/>
        <v/>
      </c>
      <c r="T2531" s="136" t="str">
        <f t="shared" si="513"/>
        <v>Clear Thinking</v>
      </c>
      <c r="U2531" s="137" t="str">
        <f>IF(P2531="","",IF(N2531=1,"",IF(Q2531="","",IF(Q2531&lt;=100,100,IF(Table1[[#This Row],[Day]]="Wed",100,200)))))</f>
        <v/>
      </c>
      <c r="V2531" s="137" t="str">
        <f t="shared" si="514"/>
        <v/>
      </c>
      <c r="W2531" s="137" t="str">
        <f t="shared" si="515"/>
        <v/>
      </c>
      <c r="X2531" s="133">
        <f>100</f>
        <v>100</v>
      </c>
      <c r="Y2531" s="133" t="str">
        <f t="shared" si="516"/>
        <v/>
      </c>
      <c r="Z2531" s="133">
        <f t="shared" si="517"/>
        <v>-100</v>
      </c>
      <c r="AA2531" s="134" t="str">
        <f>TEXT(Table1[[#This Row],[Date]],"DDD")</f>
        <v>Sat</v>
      </c>
      <c r="AB2531" s="133" t="str">
        <f>IF(OR(G2531="Doomben",G2531="Eagle Farm"),"Q",IF(AND(Q2531&gt;1,Q2531&lt;55,Table1[[#This Row],[Source]]="Nat"),"Nat OK",IF(AND(Table1[[#This Row],[Source]]&lt;&gt;"Nat",Q2531&lt;55),"Poor &lt;55",IF(OR(G2531="Randwick",G2531="Flemington",G2531="Caulfield",G2531="Sandown Lake",G2531="Sandown Hill"),"Best","ave"))))</f>
        <v>Best</v>
      </c>
      <c r="AC2531" s="133" t="str">
        <f>IF(Q2531="","",IF(AB2531="Poor &lt;55",$AC$2*0.2%,IF(AND(AB2531="Q",AA2531&lt;&gt;"Wed"),$AC$2*0.4%,IF(AND(AB2531="Q",AA2531="Wed"),$AC$2*0.5%,IF(AND(AB2531="Ave",U2531=100),$AC$2*0.5%,IF(AND(AB2531="ave",U2531="",N2531=1,AG2531="Bush"),$AC$2*1%,IF(AND(AB2531="ave",U2531="",Q2531&gt;100),$AC$2*1.3%,IF(AND(AB2531="ave",U2531=""),$AC$2*1.2%,IF(AND(AB2531="Ave",U2531=200),$AC$2*1%,IF(AND(AB2531="Best",U2531=200),$AC$2*1.5%,IF(AND(AB2531="Best",U2531="",K2531&lt;&gt;"Pro Syd"),$AC$2*0.5%,IF(AND(AB2531="Best",U2531=""),$AC$2*1%,IF(AND(AB2531="Best",U2531=100,Table1[[#This Row],[State]]="NSW"),$AC$2*0.4%,IF(AND(AB2531="Best",U2531=100),$AC$2*1%,IF(Table1[[#This Row],[Adj]]="Nat OK",$AC$2*0.5%,"xxx")))))))))))))))</f>
        <v/>
      </c>
      <c r="AD2531" s="133" t="str">
        <f t="shared" si="518"/>
        <v/>
      </c>
      <c r="AE2531" s="133" t="str">
        <f t="shared" si="519"/>
        <v/>
      </c>
      <c r="AF2531" s="133" t="str">
        <f>VLOOKUP(Table1[[#This Row],[Track]],$F$2672:$H$2715,2,FALSE)</f>
        <v>NSW</v>
      </c>
      <c r="AG2531" s="133" t="str">
        <f>VLOOKUP(Table1[[#This Row],[Track]],$F$2672:$H$2715,3,FALSE)</f>
        <v>-</v>
      </c>
      <c r="AH2531" s="133" t="str">
        <f>IF(Table1[[#This Row],[Date]]&lt;$AH$2,"",IF(Table1[[#This Row],[Date]]&lt;$AH$3,"Edge","Elite Combo"))</f>
        <v/>
      </c>
      <c r="AI2531" s="218">
        <f>Table1[[#This Row],[Time]]</f>
        <v>0.74305555555555558</v>
      </c>
      <c r="AJ2531" s="219" t="str">
        <f>Table1[[#This Row],[Track]]</f>
        <v>Randwick</v>
      </c>
      <c r="AK2531" s="216">
        <f>Table1[[#This Row],[Race ]]</f>
        <v>10</v>
      </c>
      <c r="AL2531" s="219">
        <f>Table1[[#This Row],[TAB]]</f>
        <v>10</v>
      </c>
      <c r="AM2531" s="219" t="str">
        <f>Table1[[#This Row],[Selection]]</f>
        <v>Clear Thinking</v>
      </c>
      <c r="AN2531" s="220" t="str">
        <f>Table1[[#This Row],[Sources]]</f>
        <v/>
      </c>
      <c r="AO2531" s="219" t="str">
        <f>Table1[[#This Row],[Scale Bet]]</f>
        <v/>
      </c>
    </row>
    <row r="2532" spans="5:41" ht="16.5" customHeight="1" x14ac:dyDescent="0.25">
      <c r="E2532" s="185">
        <v>45724</v>
      </c>
      <c r="F2532" s="35">
        <v>0.74305555555555558</v>
      </c>
      <c r="G2532" s="36" t="s">
        <v>22</v>
      </c>
      <c r="H2532" s="36">
        <v>10</v>
      </c>
      <c r="I2532" s="36">
        <v>8</v>
      </c>
      <c r="J2532" s="36" t="s">
        <v>221</v>
      </c>
      <c r="K2532" s="36" t="s">
        <v>1</v>
      </c>
      <c r="L2532" s="165">
        <v>10</v>
      </c>
      <c r="M2532" s="134">
        <f t="shared" si="507"/>
        <v>40</v>
      </c>
      <c r="N2532" s="36">
        <f t="shared" si="508"/>
        <v>3</v>
      </c>
      <c r="O2532" s="135" t="str">
        <f t="shared" si="509"/>
        <v>E4-10/Edge-15/Pro Syd-15</v>
      </c>
      <c r="P2532" s="186" t="str">
        <f t="shared" si="510"/>
        <v>OK</v>
      </c>
      <c r="Q2532" s="187">
        <f t="shared" si="511"/>
        <v>160</v>
      </c>
      <c r="R2532" s="150"/>
      <c r="S2532" s="187" t="str">
        <f t="shared" si="512"/>
        <v/>
      </c>
      <c r="T2532" s="136" t="str">
        <f t="shared" si="513"/>
        <v>Shezanalister</v>
      </c>
      <c r="U2532" s="137">
        <f>IF(P2532="","",IF(N2532=1,"",IF(Q2532="","",IF(Q2532&lt;=100,100,IF(Table1[[#This Row],[Day]]="Wed",100,200)))))</f>
        <v>200</v>
      </c>
      <c r="V2532" s="137" t="str">
        <f t="shared" si="514"/>
        <v/>
      </c>
      <c r="W2532" s="137">
        <f t="shared" si="515"/>
        <v>-200</v>
      </c>
      <c r="X2532" s="133">
        <f>100</f>
        <v>100</v>
      </c>
      <c r="Y2532" s="133" t="str">
        <f t="shared" si="516"/>
        <v/>
      </c>
      <c r="Z2532" s="133">
        <f t="shared" si="517"/>
        <v>-100</v>
      </c>
      <c r="AA2532" s="134" t="str">
        <f>TEXT(Table1[[#This Row],[Date]],"DDD")</f>
        <v>Sat</v>
      </c>
      <c r="AB2532" s="133" t="str">
        <f>IF(OR(G2532="Doomben",G2532="Eagle Farm"),"Q",IF(AND(Q2532&gt;1,Q2532&lt;55,Table1[[#This Row],[Source]]="Nat"),"Nat OK",IF(AND(Table1[[#This Row],[Source]]&lt;&gt;"Nat",Q2532&lt;55),"Poor &lt;55",IF(OR(G2532="Randwick",G2532="Flemington",G2532="Caulfield",G2532="Sandown Lake",G2532="Sandown Hill"),"Best","ave"))))</f>
        <v>Best</v>
      </c>
      <c r="AC2532" s="133">
        <f>IF(Q2532="","",IF(AB2532="Poor &lt;55",$AC$2*0.2%,IF(AND(AB2532="Q",AA2532&lt;&gt;"Wed"),$AC$2*0.4%,IF(AND(AB2532="Q",AA2532="Wed"),$AC$2*0.5%,IF(AND(AB2532="Ave",U2532=100),$AC$2*0.5%,IF(AND(AB2532="ave",U2532="",N2532=1,AG2532="Bush"),$AC$2*1%,IF(AND(AB2532="ave",U2532="",Q2532&gt;100),$AC$2*1.3%,IF(AND(AB2532="ave",U2532=""),$AC$2*1.2%,IF(AND(AB2532="Ave",U2532=200),$AC$2*1%,IF(AND(AB2532="Best",U2532=200),$AC$2*1.5%,IF(AND(AB2532="Best",U2532="",K2532&lt;&gt;"Pro Syd"),$AC$2*0.5%,IF(AND(AB2532="Best",U2532=""),$AC$2*1%,IF(AND(AB2532="Best",U2532=100,Table1[[#This Row],[State]]="NSW"),$AC$2*0.4%,IF(AND(AB2532="Best",U2532=100),$AC$2*1%,IF(Table1[[#This Row],[Adj]]="Nat OK",$AC$2*0.5%,"xxx")))))))))))))))</f>
        <v>150</v>
      </c>
      <c r="AD2532" s="133" t="str">
        <f t="shared" si="518"/>
        <v/>
      </c>
      <c r="AE2532" s="133">
        <f t="shared" si="519"/>
        <v>-150</v>
      </c>
      <c r="AF2532" s="133" t="str">
        <f>VLOOKUP(Table1[[#This Row],[Track]],$F$2672:$H$2715,2,FALSE)</f>
        <v>NSW</v>
      </c>
      <c r="AG2532" s="133" t="str">
        <f>VLOOKUP(Table1[[#This Row],[Track]],$F$2672:$H$2715,3,FALSE)</f>
        <v>-</v>
      </c>
      <c r="AH2532" s="133" t="str">
        <f>IF(Table1[[#This Row],[Date]]&lt;$AH$2,"",IF(Table1[[#This Row],[Date]]&lt;$AH$3,"Edge","Elite Combo"))</f>
        <v/>
      </c>
      <c r="AI2532" s="218">
        <f>Table1[[#This Row],[Time]]</f>
        <v>0.74305555555555558</v>
      </c>
      <c r="AJ2532" s="219" t="str">
        <f>Table1[[#This Row],[Track]]</f>
        <v>Randwick</v>
      </c>
      <c r="AK2532" s="216">
        <f>Table1[[#This Row],[Race ]]</f>
        <v>10</v>
      </c>
      <c r="AL2532" s="219">
        <f>Table1[[#This Row],[TAB]]</f>
        <v>8</v>
      </c>
      <c r="AM2532" s="219" t="str">
        <f>Table1[[#This Row],[Selection]]</f>
        <v>Shezanalister</v>
      </c>
      <c r="AN2532" s="220" t="str">
        <f>Table1[[#This Row],[Sources]]</f>
        <v>E4-10/Edge-15/Pro Syd-15</v>
      </c>
      <c r="AO2532" s="219">
        <f>Table1[[#This Row],[Scale Bet]]</f>
        <v>150</v>
      </c>
    </row>
    <row r="2533" spans="5:41" ht="16.5" customHeight="1" x14ac:dyDescent="0.25">
      <c r="E2533" s="185">
        <v>45724</v>
      </c>
      <c r="F2533" s="35">
        <v>0.74305555555555558</v>
      </c>
      <c r="G2533" s="36" t="s">
        <v>22</v>
      </c>
      <c r="H2533" s="36">
        <v>10</v>
      </c>
      <c r="I2533" s="36">
        <v>8</v>
      </c>
      <c r="J2533" s="36" t="s">
        <v>221</v>
      </c>
      <c r="K2533" s="36" t="s">
        <v>40</v>
      </c>
      <c r="L2533" s="165">
        <v>15</v>
      </c>
      <c r="M2533" s="134" t="str">
        <f t="shared" si="507"/>
        <v/>
      </c>
      <c r="N2533" s="36" t="str">
        <f t="shared" si="508"/>
        <v/>
      </c>
      <c r="O2533" s="135" t="str">
        <f t="shared" si="509"/>
        <v/>
      </c>
      <c r="P2533" s="186" t="str">
        <f t="shared" si="510"/>
        <v>OK</v>
      </c>
      <c r="Q2533" s="187" t="str">
        <f t="shared" si="511"/>
        <v/>
      </c>
      <c r="R2533" s="150"/>
      <c r="S2533" s="187" t="str">
        <f t="shared" si="512"/>
        <v/>
      </c>
      <c r="T2533" s="136" t="str">
        <f t="shared" si="513"/>
        <v>Shezanalister</v>
      </c>
      <c r="U2533" s="137" t="str">
        <f>IF(P2533="","",IF(N2533=1,"",IF(Q2533="","",IF(Q2533&lt;=100,100,IF(Table1[[#This Row],[Day]]="Wed",100,200)))))</f>
        <v/>
      </c>
      <c r="V2533" s="137" t="str">
        <f t="shared" si="514"/>
        <v/>
      </c>
      <c r="W2533" s="137" t="str">
        <f t="shared" si="515"/>
        <v/>
      </c>
      <c r="X2533" s="133">
        <f>100</f>
        <v>100</v>
      </c>
      <c r="Y2533" s="133" t="str">
        <f t="shared" si="516"/>
        <v/>
      </c>
      <c r="Z2533" s="133">
        <f t="shared" si="517"/>
        <v>-100</v>
      </c>
      <c r="AA2533" s="134" t="str">
        <f>TEXT(Table1[[#This Row],[Date]],"DDD")</f>
        <v>Sat</v>
      </c>
      <c r="AB2533" s="133" t="str">
        <f>IF(OR(G2533="Doomben",G2533="Eagle Farm"),"Q",IF(AND(Q2533&gt;1,Q2533&lt;55,Table1[[#This Row],[Source]]="Nat"),"Nat OK",IF(AND(Table1[[#This Row],[Source]]&lt;&gt;"Nat",Q2533&lt;55),"Poor &lt;55",IF(OR(G2533="Randwick",G2533="Flemington",G2533="Caulfield",G2533="Sandown Lake",G2533="Sandown Hill"),"Best","ave"))))</f>
        <v>Best</v>
      </c>
      <c r="AC2533" s="133" t="str">
        <f>IF(Q2533="","",IF(AB2533="Poor &lt;55",$AC$2*0.2%,IF(AND(AB2533="Q",AA2533&lt;&gt;"Wed"),$AC$2*0.4%,IF(AND(AB2533="Q",AA2533="Wed"),$AC$2*0.5%,IF(AND(AB2533="Ave",U2533=100),$AC$2*0.5%,IF(AND(AB2533="ave",U2533="",N2533=1,AG2533="Bush"),$AC$2*1%,IF(AND(AB2533="ave",U2533="",Q2533&gt;100),$AC$2*1.3%,IF(AND(AB2533="ave",U2533=""),$AC$2*1.2%,IF(AND(AB2533="Ave",U2533=200),$AC$2*1%,IF(AND(AB2533="Best",U2533=200),$AC$2*1.5%,IF(AND(AB2533="Best",U2533="",K2533&lt;&gt;"Pro Syd"),$AC$2*0.5%,IF(AND(AB2533="Best",U2533=""),$AC$2*1%,IF(AND(AB2533="Best",U2533=100,Table1[[#This Row],[State]]="NSW"),$AC$2*0.4%,IF(AND(AB2533="Best",U2533=100),$AC$2*1%,IF(Table1[[#This Row],[Adj]]="Nat OK",$AC$2*0.5%,"xxx")))))))))))))))</f>
        <v/>
      </c>
      <c r="AD2533" s="133" t="str">
        <f t="shared" si="518"/>
        <v/>
      </c>
      <c r="AE2533" s="133" t="str">
        <f t="shared" si="519"/>
        <v/>
      </c>
      <c r="AF2533" s="133" t="str">
        <f>VLOOKUP(Table1[[#This Row],[Track]],$F$2672:$H$2715,2,FALSE)</f>
        <v>NSW</v>
      </c>
      <c r="AG2533" s="133" t="str">
        <f>VLOOKUP(Table1[[#This Row],[Track]],$F$2672:$H$2715,3,FALSE)</f>
        <v>-</v>
      </c>
      <c r="AH2533" s="133" t="str">
        <f>IF(Table1[[#This Row],[Date]]&lt;$AH$2,"",IF(Table1[[#This Row],[Date]]&lt;$AH$3,"Edge","Elite Combo"))</f>
        <v/>
      </c>
      <c r="AI2533" s="218">
        <f>Table1[[#This Row],[Time]]</f>
        <v>0.74305555555555558</v>
      </c>
      <c r="AJ2533" s="219" t="str">
        <f>Table1[[#This Row],[Track]]</f>
        <v>Randwick</v>
      </c>
      <c r="AK2533" s="216">
        <f>Table1[[#This Row],[Race ]]</f>
        <v>10</v>
      </c>
      <c r="AL2533" s="219">
        <f>Table1[[#This Row],[TAB]]</f>
        <v>8</v>
      </c>
      <c r="AM2533" s="219" t="str">
        <f>Table1[[#This Row],[Selection]]</f>
        <v>Shezanalister</v>
      </c>
      <c r="AN2533" s="220" t="str">
        <f>Table1[[#This Row],[Sources]]</f>
        <v/>
      </c>
      <c r="AO2533" s="219" t="str">
        <f>Table1[[#This Row],[Scale Bet]]</f>
        <v/>
      </c>
    </row>
    <row r="2534" spans="5:41" ht="16.5" customHeight="1" x14ac:dyDescent="0.25">
      <c r="E2534" s="185">
        <v>45724</v>
      </c>
      <c r="F2534" s="35">
        <v>0.74305555555555558</v>
      </c>
      <c r="G2534" s="36" t="s">
        <v>22</v>
      </c>
      <c r="H2534" s="36">
        <v>10</v>
      </c>
      <c r="I2534" s="36">
        <v>8</v>
      </c>
      <c r="J2534" s="36" t="s">
        <v>221</v>
      </c>
      <c r="K2534" s="36" t="s">
        <v>60</v>
      </c>
      <c r="L2534" s="165">
        <v>15</v>
      </c>
      <c r="M2534" s="134" t="str">
        <f t="shared" si="507"/>
        <v/>
      </c>
      <c r="N2534" s="36" t="str">
        <f t="shared" si="508"/>
        <v/>
      </c>
      <c r="O2534" s="135" t="str">
        <f t="shared" si="509"/>
        <v/>
      </c>
      <c r="P2534" s="186" t="str">
        <f t="shared" si="510"/>
        <v>OK</v>
      </c>
      <c r="Q2534" s="187" t="str">
        <f t="shared" si="511"/>
        <v/>
      </c>
      <c r="R2534" s="150"/>
      <c r="S2534" s="187" t="str">
        <f t="shared" si="512"/>
        <v/>
      </c>
      <c r="T2534" s="136" t="str">
        <f t="shared" si="513"/>
        <v>Shezanalister</v>
      </c>
      <c r="U2534" s="137" t="str">
        <f>IF(P2534="","",IF(N2534=1,"",IF(Q2534="","",IF(Q2534&lt;=100,100,IF(Table1[[#This Row],[Day]]="Wed",100,200)))))</f>
        <v/>
      </c>
      <c r="V2534" s="137" t="str">
        <f t="shared" si="514"/>
        <v/>
      </c>
      <c r="W2534" s="137" t="str">
        <f t="shared" si="515"/>
        <v/>
      </c>
      <c r="X2534" s="133">
        <f>100</f>
        <v>100</v>
      </c>
      <c r="Y2534" s="133" t="str">
        <f t="shared" si="516"/>
        <v/>
      </c>
      <c r="Z2534" s="133">
        <f t="shared" si="517"/>
        <v>-100</v>
      </c>
      <c r="AA2534" s="134" t="str">
        <f>TEXT(Table1[[#This Row],[Date]],"DDD")</f>
        <v>Sat</v>
      </c>
      <c r="AB2534" s="133" t="str">
        <f>IF(OR(G2534="Doomben",G2534="Eagle Farm"),"Q",IF(AND(Q2534&gt;1,Q2534&lt;55,Table1[[#This Row],[Source]]="Nat"),"Nat OK",IF(AND(Table1[[#This Row],[Source]]&lt;&gt;"Nat",Q2534&lt;55),"Poor &lt;55",IF(OR(G2534="Randwick",G2534="Flemington",G2534="Caulfield",G2534="Sandown Lake",G2534="Sandown Hill"),"Best","ave"))))</f>
        <v>Best</v>
      </c>
      <c r="AC2534" s="133" t="str">
        <f>IF(Q2534="","",IF(AB2534="Poor &lt;55",$AC$2*0.2%,IF(AND(AB2534="Q",AA2534&lt;&gt;"Wed"),$AC$2*0.4%,IF(AND(AB2534="Q",AA2534="Wed"),$AC$2*0.5%,IF(AND(AB2534="Ave",U2534=100),$AC$2*0.5%,IF(AND(AB2534="ave",U2534="",N2534=1,AG2534="Bush"),$AC$2*1%,IF(AND(AB2534="ave",U2534="",Q2534&gt;100),$AC$2*1.3%,IF(AND(AB2534="ave",U2534=""),$AC$2*1.2%,IF(AND(AB2534="Ave",U2534=200),$AC$2*1%,IF(AND(AB2534="Best",U2534=200),$AC$2*1.5%,IF(AND(AB2534="Best",U2534="",K2534&lt;&gt;"Pro Syd"),$AC$2*0.5%,IF(AND(AB2534="Best",U2534=""),$AC$2*1%,IF(AND(AB2534="Best",U2534=100,Table1[[#This Row],[State]]="NSW"),$AC$2*0.4%,IF(AND(AB2534="Best",U2534=100),$AC$2*1%,IF(Table1[[#This Row],[Adj]]="Nat OK",$AC$2*0.5%,"xxx")))))))))))))))</f>
        <v/>
      </c>
      <c r="AD2534" s="133" t="str">
        <f t="shared" si="518"/>
        <v/>
      </c>
      <c r="AE2534" s="133" t="str">
        <f t="shared" si="519"/>
        <v/>
      </c>
      <c r="AF2534" s="133" t="str">
        <f>VLOOKUP(Table1[[#This Row],[Track]],$F$2672:$H$2715,2,FALSE)</f>
        <v>NSW</v>
      </c>
      <c r="AG2534" s="133" t="str">
        <f>VLOOKUP(Table1[[#This Row],[Track]],$F$2672:$H$2715,3,FALSE)</f>
        <v>-</v>
      </c>
      <c r="AH2534" s="133" t="str">
        <f>IF(Table1[[#This Row],[Date]]&lt;$AH$2,"",IF(Table1[[#This Row],[Date]]&lt;$AH$3,"Edge","Elite Combo"))</f>
        <v/>
      </c>
      <c r="AI2534" s="218">
        <f>Table1[[#This Row],[Time]]</f>
        <v>0.74305555555555558</v>
      </c>
      <c r="AJ2534" s="219" t="str">
        <f>Table1[[#This Row],[Track]]</f>
        <v>Randwick</v>
      </c>
      <c r="AK2534" s="216">
        <f>Table1[[#This Row],[Race ]]</f>
        <v>10</v>
      </c>
      <c r="AL2534" s="219">
        <f>Table1[[#This Row],[TAB]]</f>
        <v>8</v>
      </c>
      <c r="AM2534" s="219" t="str">
        <f>Table1[[#This Row],[Selection]]</f>
        <v>Shezanalister</v>
      </c>
      <c r="AN2534" s="220" t="str">
        <f>Table1[[#This Row],[Sources]]</f>
        <v/>
      </c>
      <c r="AO2534" s="219" t="str">
        <f>Table1[[#This Row],[Scale Bet]]</f>
        <v/>
      </c>
    </row>
    <row r="2535" spans="5:41" ht="16.5" customHeight="1" x14ac:dyDescent="0.25">
      <c r="E2535" s="185">
        <v>45731</v>
      </c>
      <c r="F2535" s="35">
        <v>0.51041666666666663</v>
      </c>
      <c r="G2535" s="36" t="s">
        <v>201</v>
      </c>
      <c r="H2535" s="36">
        <v>1</v>
      </c>
      <c r="I2535" s="36">
        <v>1</v>
      </c>
      <c r="J2535" s="36" t="s">
        <v>268</v>
      </c>
      <c r="K2535" s="36" t="s">
        <v>1</v>
      </c>
      <c r="L2535" s="165">
        <v>12</v>
      </c>
      <c r="M2535" s="134">
        <f t="shared" si="507"/>
        <v>27</v>
      </c>
      <c r="N2535" s="36">
        <f t="shared" si="508"/>
        <v>2</v>
      </c>
      <c r="O2535" s="135" t="str">
        <f t="shared" si="509"/>
        <v>E4-12/Edge-15</v>
      </c>
      <c r="P2535" s="186" t="str">
        <f t="shared" si="510"/>
        <v>OK</v>
      </c>
      <c r="Q2535" s="187">
        <f t="shared" si="511"/>
        <v>108</v>
      </c>
      <c r="R2535" s="150">
        <v>4.4000000000000004</v>
      </c>
      <c r="S2535" s="187">
        <f t="shared" si="512"/>
        <v>475.20000000000005</v>
      </c>
      <c r="T2535" s="136" t="str">
        <f t="shared" si="513"/>
        <v>Bankers Choice</v>
      </c>
      <c r="U2535" s="137">
        <f>IF(P2535="","",IF(N2535=1,"",IF(Q2535="","",IF(Q2535&lt;=100,100,IF(Table1[[#This Row],[Day]]="Wed",100,200)))))</f>
        <v>200</v>
      </c>
      <c r="V2535" s="137">
        <f t="shared" si="514"/>
        <v>880.00000000000011</v>
      </c>
      <c r="W2535" s="137">
        <f t="shared" si="515"/>
        <v>680.00000000000011</v>
      </c>
      <c r="X2535" s="133">
        <f>100</f>
        <v>100</v>
      </c>
      <c r="Y2535" s="133">
        <f t="shared" si="516"/>
        <v>440.00000000000006</v>
      </c>
      <c r="Z2535" s="133">
        <f t="shared" si="517"/>
        <v>340.00000000000006</v>
      </c>
      <c r="AA2535" s="134" t="str">
        <f>TEXT(Table1[[#This Row],[Date]],"DDD")</f>
        <v>Sat</v>
      </c>
      <c r="AB2535" s="133" t="str">
        <f>IF(OR(G2535="Doomben",G2535="Eagle Farm"),"Q",IF(AND(Q2535&gt;1,Q2535&lt;55,Table1[[#This Row],[Source]]="Nat"),"Nat OK",IF(AND(Table1[[#This Row],[Source]]&lt;&gt;"Nat",Q2535&lt;55),"Poor &lt;55",IF(OR(G2535="Randwick",G2535="Flemington",G2535="Caulfield",G2535="Sandown Lake",G2535="Sandown Hill"),"Best","ave"))))</f>
        <v>Best</v>
      </c>
      <c r="AC2535" s="133">
        <f>IF(Q2535="","",IF(AB2535="Poor &lt;55",$AC$2*0.2%,IF(AND(AB2535="Q",AA2535&lt;&gt;"Wed"),$AC$2*0.4%,IF(AND(AB2535="Q",AA2535="Wed"),$AC$2*0.5%,IF(AND(AB2535="Ave",U2535=100),$AC$2*0.5%,IF(AND(AB2535="ave",U2535="",N2535=1,AG2535="Bush"),$AC$2*1%,IF(AND(AB2535="ave",U2535="",Q2535&gt;100),$AC$2*1.3%,IF(AND(AB2535="ave",U2535=""),$AC$2*1.2%,IF(AND(AB2535="Ave",U2535=200),$AC$2*1%,IF(AND(AB2535="Best",U2535=200),$AC$2*1.5%,IF(AND(AB2535="Best",U2535="",K2535&lt;&gt;"Pro Syd"),$AC$2*0.5%,IF(AND(AB2535="Best",U2535=""),$AC$2*1%,IF(AND(AB2535="Best",U2535=100,Table1[[#This Row],[State]]="NSW"),$AC$2*0.4%,IF(AND(AB2535="Best",U2535=100),$AC$2*1%,IF(Table1[[#This Row],[Adj]]="Nat OK",$AC$2*0.5%,"xxx")))))))))))))))</f>
        <v>150</v>
      </c>
      <c r="AD2535" s="133">
        <f t="shared" si="518"/>
        <v>660</v>
      </c>
      <c r="AE2535" s="133">
        <f t="shared" si="519"/>
        <v>510</v>
      </c>
      <c r="AF2535" s="133" t="str">
        <f>VLOOKUP(Table1[[#This Row],[Track]],$F$2672:$H$2715,2,FALSE)</f>
        <v>Vic</v>
      </c>
      <c r="AG2535" s="133" t="str">
        <f>VLOOKUP(Table1[[#This Row],[Track]],$F$2672:$H$2715,3,FALSE)</f>
        <v>-</v>
      </c>
      <c r="AH2535" s="133" t="str">
        <f>IF(Table1[[#This Row],[Date]]&lt;$AH$2,"",IF(Table1[[#This Row],[Date]]&lt;$AH$3,"Edge","Elite Combo"))</f>
        <v/>
      </c>
      <c r="AI2535" s="218">
        <f>Table1[[#This Row],[Time]]</f>
        <v>0.51041666666666663</v>
      </c>
      <c r="AJ2535" s="219" t="str">
        <f>Table1[[#This Row],[Track]]</f>
        <v>Caulfield</v>
      </c>
      <c r="AK2535" s="216">
        <f>Table1[[#This Row],[Race ]]</f>
        <v>1</v>
      </c>
      <c r="AL2535" s="219">
        <f>Table1[[#This Row],[TAB]]</f>
        <v>1</v>
      </c>
      <c r="AM2535" s="219" t="str">
        <f>Table1[[#This Row],[Selection]]</f>
        <v>Bankers Choice</v>
      </c>
      <c r="AN2535" s="220" t="str">
        <f>Table1[[#This Row],[Sources]]</f>
        <v>E4-12/Edge-15</v>
      </c>
      <c r="AO2535" s="219">
        <f>Table1[[#This Row],[Scale Bet]]</f>
        <v>150</v>
      </c>
    </row>
    <row r="2536" spans="5:41" ht="16.5" customHeight="1" x14ac:dyDescent="0.25">
      <c r="E2536" s="185">
        <v>45731</v>
      </c>
      <c r="F2536" s="35">
        <v>0.51041666666666663</v>
      </c>
      <c r="G2536" s="36" t="s">
        <v>201</v>
      </c>
      <c r="H2536" s="36">
        <v>1</v>
      </c>
      <c r="I2536" s="36">
        <v>1</v>
      </c>
      <c r="J2536" s="36" t="s">
        <v>268</v>
      </c>
      <c r="K2536" s="36" t="s">
        <v>40</v>
      </c>
      <c r="L2536" s="165">
        <v>15</v>
      </c>
      <c r="M2536" s="134" t="str">
        <f t="shared" si="507"/>
        <v/>
      </c>
      <c r="N2536" s="36" t="str">
        <f t="shared" si="508"/>
        <v/>
      </c>
      <c r="O2536" s="135" t="str">
        <f t="shared" si="509"/>
        <v/>
      </c>
      <c r="P2536" s="186" t="str">
        <f t="shared" si="510"/>
        <v>OK</v>
      </c>
      <c r="Q2536" s="187" t="str">
        <f t="shared" si="511"/>
        <v/>
      </c>
      <c r="R2536" s="150">
        <v>4.4000000000000004</v>
      </c>
      <c r="S2536" s="187" t="str">
        <f t="shared" si="512"/>
        <v/>
      </c>
      <c r="T2536" s="136" t="str">
        <f t="shared" si="513"/>
        <v>Bankers Choice</v>
      </c>
      <c r="U2536" s="137" t="str">
        <f>IF(P2536="","",IF(N2536=1,"",IF(Q2536="","",IF(Q2536&lt;=100,100,IF(Table1[[#This Row],[Day]]="Wed",100,200)))))</f>
        <v/>
      </c>
      <c r="V2536" s="137" t="str">
        <f t="shared" si="514"/>
        <v/>
      </c>
      <c r="W2536" s="137" t="str">
        <f t="shared" si="515"/>
        <v/>
      </c>
      <c r="X2536" s="133">
        <f>100</f>
        <v>100</v>
      </c>
      <c r="Y2536" s="133">
        <f t="shared" si="516"/>
        <v>440.00000000000006</v>
      </c>
      <c r="Z2536" s="133">
        <f t="shared" si="517"/>
        <v>340.00000000000006</v>
      </c>
      <c r="AA2536" s="134" t="str">
        <f>TEXT(Table1[[#This Row],[Date]],"DDD")</f>
        <v>Sat</v>
      </c>
      <c r="AB2536" s="133" t="str">
        <f>IF(OR(G2536="Doomben",G2536="Eagle Farm"),"Q",IF(AND(Q2536&gt;1,Q2536&lt;55,Table1[[#This Row],[Source]]="Nat"),"Nat OK",IF(AND(Table1[[#This Row],[Source]]&lt;&gt;"Nat",Q2536&lt;55),"Poor &lt;55",IF(OR(G2536="Randwick",G2536="Flemington",G2536="Caulfield",G2536="Sandown Lake",G2536="Sandown Hill"),"Best","ave"))))</f>
        <v>Best</v>
      </c>
      <c r="AC2536" s="133" t="str">
        <f>IF(Q2536="","",IF(AB2536="Poor &lt;55",$AC$2*0.2%,IF(AND(AB2536="Q",AA2536&lt;&gt;"Wed"),$AC$2*0.4%,IF(AND(AB2536="Q",AA2536="Wed"),$AC$2*0.5%,IF(AND(AB2536="Ave",U2536=100),$AC$2*0.5%,IF(AND(AB2536="ave",U2536="",N2536=1,AG2536="Bush"),$AC$2*1%,IF(AND(AB2536="ave",U2536="",Q2536&gt;100),$AC$2*1.3%,IF(AND(AB2536="ave",U2536=""),$AC$2*1.2%,IF(AND(AB2536="Ave",U2536=200),$AC$2*1%,IF(AND(AB2536="Best",U2536=200),$AC$2*1.5%,IF(AND(AB2536="Best",U2536="",K2536&lt;&gt;"Pro Syd"),$AC$2*0.5%,IF(AND(AB2536="Best",U2536=""),$AC$2*1%,IF(AND(AB2536="Best",U2536=100,Table1[[#This Row],[State]]="NSW"),$AC$2*0.4%,IF(AND(AB2536="Best",U2536=100),$AC$2*1%,IF(Table1[[#This Row],[Adj]]="Nat OK",$AC$2*0.5%,"xxx")))))))))))))))</f>
        <v/>
      </c>
      <c r="AD2536" s="133" t="str">
        <f t="shared" si="518"/>
        <v/>
      </c>
      <c r="AE2536" s="133" t="str">
        <f t="shared" si="519"/>
        <v/>
      </c>
      <c r="AF2536" s="133" t="str">
        <f>VLOOKUP(Table1[[#This Row],[Track]],$F$2672:$H$2715,2,FALSE)</f>
        <v>Vic</v>
      </c>
      <c r="AG2536" s="133" t="str">
        <f>VLOOKUP(Table1[[#This Row],[Track]],$F$2672:$H$2715,3,FALSE)</f>
        <v>-</v>
      </c>
      <c r="AH2536" s="133" t="str">
        <f>IF(Table1[[#This Row],[Date]]&lt;$AH$2,"",IF(Table1[[#This Row],[Date]]&lt;$AH$3,"Edge","Elite Combo"))</f>
        <v/>
      </c>
      <c r="AI2536" s="218">
        <f>Table1[[#This Row],[Time]]</f>
        <v>0.51041666666666663</v>
      </c>
      <c r="AJ2536" s="219" t="str">
        <f>Table1[[#This Row],[Track]]</f>
        <v>Caulfield</v>
      </c>
      <c r="AK2536" s="216">
        <f>Table1[[#This Row],[Race ]]</f>
        <v>1</v>
      </c>
      <c r="AL2536" s="219">
        <f>Table1[[#This Row],[TAB]]</f>
        <v>1</v>
      </c>
      <c r="AM2536" s="219" t="str">
        <f>Table1[[#This Row],[Selection]]</f>
        <v>Bankers Choice</v>
      </c>
      <c r="AN2536" s="220" t="str">
        <f>Table1[[#This Row],[Sources]]</f>
        <v/>
      </c>
      <c r="AO2536" s="219" t="str">
        <f>Table1[[#This Row],[Scale Bet]]</f>
        <v/>
      </c>
    </row>
    <row r="2537" spans="5:41" ht="16.5" customHeight="1" x14ac:dyDescent="0.25">
      <c r="E2537" s="185">
        <v>45731</v>
      </c>
      <c r="F2537" s="35">
        <v>0.51041666666666663</v>
      </c>
      <c r="G2537" s="36" t="s">
        <v>201</v>
      </c>
      <c r="H2537" s="36">
        <v>1</v>
      </c>
      <c r="I2537" s="36">
        <v>2</v>
      </c>
      <c r="J2537" s="36" t="s">
        <v>256</v>
      </c>
      <c r="K2537" s="36" t="s">
        <v>1</v>
      </c>
      <c r="L2537" s="165">
        <v>15</v>
      </c>
      <c r="M2537" s="134">
        <f t="shared" si="507"/>
        <v>45</v>
      </c>
      <c r="N2537" s="36">
        <f t="shared" si="508"/>
        <v>3</v>
      </c>
      <c r="O2537" s="135" t="str">
        <f t="shared" si="509"/>
        <v>E4-15/Edge-10/Nat-20</v>
      </c>
      <c r="P2537" s="186" t="str">
        <f t="shared" si="510"/>
        <v>OK</v>
      </c>
      <c r="Q2537" s="187">
        <f t="shared" si="511"/>
        <v>180</v>
      </c>
      <c r="R2537" s="150"/>
      <c r="S2537" s="187" t="str">
        <f t="shared" si="512"/>
        <v/>
      </c>
      <c r="T2537" s="136" t="str">
        <f t="shared" si="513"/>
        <v>Mostly Cloudy</v>
      </c>
      <c r="U2537" s="137">
        <f>IF(P2537="","",IF(N2537=1,"",IF(Q2537="","",IF(Q2537&lt;=100,100,IF(Table1[[#This Row],[Day]]="Wed",100,200)))))</f>
        <v>200</v>
      </c>
      <c r="V2537" s="137" t="str">
        <f t="shared" si="514"/>
        <v/>
      </c>
      <c r="W2537" s="137">
        <f t="shared" si="515"/>
        <v>-200</v>
      </c>
      <c r="X2537" s="133">
        <f>100</f>
        <v>100</v>
      </c>
      <c r="Y2537" s="133" t="str">
        <f t="shared" si="516"/>
        <v/>
      </c>
      <c r="Z2537" s="133">
        <f t="shared" si="517"/>
        <v>-100</v>
      </c>
      <c r="AA2537" s="134" t="str">
        <f>TEXT(Table1[[#This Row],[Date]],"DDD")</f>
        <v>Sat</v>
      </c>
      <c r="AB2537" s="133" t="str">
        <f>IF(OR(G2537="Doomben",G2537="Eagle Farm"),"Q",IF(AND(Q2537&gt;1,Q2537&lt;55,Table1[[#This Row],[Source]]="Nat"),"Nat OK",IF(AND(Table1[[#This Row],[Source]]&lt;&gt;"Nat",Q2537&lt;55),"Poor &lt;55",IF(OR(G2537="Randwick",G2537="Flemington",G2537="Caulfield",G2537="Sandown Lake",G2537="Sandown Hill"),"Best","ave"))))</f>
        <v>Best</v>
      </c>
      <c r="AC2537" s="133">
        <f>IF(Q2537="","",IF(AB2537="Poor &lt;55",$AC$2*0.2%,IF(AND(AB2537="Q",AA2537&lt;&gt;"Wed"),$AC$2*0.4%,IF(AND(AB2537="Q",AA2537="Wed"),$AC$2*0.5%,IF(AND(AB2537="Ave",U2537=100),$AC$2*0.5%,IF(AND(AB2537="ave",U2537="",N2537=1,AG2537="Bush"),$AC$2*1%,IF(AND(AB2537="ave",U2537="",Q2537&gt;100),$AC$2*1.3%,IF(AND(AB2537="ave",U2537=""),$AC$2*1.2%,IF(AND(AB2537="Ave",U2537=200),$AC$2*1%,IF(AND(AB2537="Best",U2537=200),$AC$2*1.5%,IF(AND(AB2537="Best",U2537="",K2537&lt;&gt;"Pro Syd"),$AC$2*0.5%,IF(AND(AB2537="Best",U2537=""),$AC$2*1%,IF(AND(AB2537="Best",U2537=100,Table1[[#This Row],[State]]="NSW"),$AC$2*0.4%,IF(AND(AB2537="Best",U2537=100),$AC$2*1%,IF(Table1[[#This Row],[Adj]]="Nat OK",$AC$2*0.5%,"xxx")))))))))))))))</f>
        <v>150</v>
      </c>
      <c r="AD2537" s="133" t="str">
        <f t="shared" si="518"/>
        <v/>
      </c>
      <c r="AE2537" s="133">
        <f t="shared" si="519"/>
        <v>-150</v>
      </c>
      <c r="AF2537" s="133" t="str">
        <f>VLOOKUP(Table1[[#This Row],[Track]],$F$2672:$H$2715,2,FALSE)</f>
        <v>Vic</v>
      </c>
      <c r="AG2537" s="133" t="str">
        <f>VLOOKUP(Table1[[#This Row],[Track]],$F$2672:$H$2715,3,FALSE)</f>
        <v>-</v>
      </c>
      <c r="AH2537" s="133" t="str">
        <f>IF(Table1[[#This Row],[Date]]&lt;$AH$2,"",IF(Table1[[#This Row],[Date]]&lt;$AH$3,"Edge","Elite Combo"))</f>
        <v/>
      </c>
      <c r="AI2537" s="218">
        <f>Table1[[#This Row],[Time]]</f>
        <v>0.51041666666666663</v>
      </c>
      <c r="AJ2537" s="219" t="str">
        <f>Table1[[#This Row],[Track]]</f>
        <v>Caulfield</v>
      </c>
      <c r="AK2537" s="216">
        <f>Table1[[#This Row],[Race ]]</f>
        <v>1</v>
      </c>
      <c r="AL2537" s="219">
        <f>Table1[[#This Row],[TAB]]</f>
        <v>2</v>
      </c>
      <c r="AM2537" s="219" t="str">
        <f>Table1[[#This Row],[Selection]]</f>
        <v>Mostly Cloudy</v>
      </c>
      <c r="AN2537" s="220" t="str">
        <f>Table1[[#This Row],[Sources]]</f>
        <v>E4-15/Edge-10/Nat-20</v>
      </c>
      <c r="AO2537" s="219">
        <f>Table1[[#This Row],[Scale Bet]]</f>
        <v>150</v>
      </c>
    </row>
    <row r="2538" spans="5:41" ht="16.5" customHeight="1" x14ac:dyDescent="0.25">
      <c r="E2538" s="185">
        <v>45731</v>
      </c>
      <c r="F2538" s="35">
        <v>0.51041666666666663</v>
      </c>
      <c r="G2538" s="36" t="s">
        <v>201</v>
      </c>
      <c r="H2538" s="36">
        <v>1</v>
      </c>
      <c r="I2538" s="36">
        <v>2</v>
      </c>
      <c r="J2538" s="36" t="s">
        <v>256</v>
      </c>
      <c r="K2538" s="36" t="s">
        <v>40</v>
      </c>
      <c r="L2538" s="165">
        <v>10</v>
      </c>
      <c r="M2538" s="134" t="str">
        <f t="shared" si="507"/>
        <v/>
      </c>
      <c r="N2538" s="36" t="str">
        <f t="shared" si="508"/>
        <v/>
      </c>
      <c r="O2538" s="135" t="str">
        <f t="shared" si="509"/>
        <v/>
      </c>
      <c r="P2538" s="186" t="str">
        <f t="shared" si="510"/>
        <v>OK</v>
      </c>
      <c r="Q2538" s="187" t="str">
        <f t="shared" si="511"/>
        <v/>
      </c>
      <c r="R2538" s="150"/>
      <c r="S2538" s="187" t="str">
        <f t="shared" si="512"/>
        <v/>
      </c>
      <c r="T2538" s="136" t="str">
        <f t="shared" si="513"/>
        <v>Mostly Cloudy</v>
      </c>
      <c r="U2538" s="137" t="str">
        <f>IF(P2538="","",IF(N2538=1,"",IF(Q2538="","",IF(Q2538&lt;=100,100,IF(Table1[[#This Row],[Day]]="Wed",100,200)))))</f>
        <v/>
      </c>
      <c r="V2538" s="137" t="str">
        <f t="shared" si="514"/>
        <v/>
      </c>
      <c r="W2538" s="137" t="str">
        <f t="shared" si="515"/>
        <v/>
      </c>
      <c r="X2538" s="133">
        <f>100</f>
        <v>100</v>
      </c>
      <c r="Y2538" s="133" t="str">
        <f t="shared" si="516"/>
        <v/>
      </c>
      <c r="Z2538" s="133">
        <f t="shared" si="517"/>
        <v>-100</v>
      </c>
      <c r="AA2538" s="134" t="str">
        <f>TEXT(Table1[[#This Row],[Date]],"DDD")</f>
        <v>Sat</v>
      </c>
      <c r="AB2538" s="133" t="str">
        <f>IF(OR(G2538="Doomben",G2538="Eagle Farm"),"Q",IF(AND(Q2538&gt;1,Q2538&lt;55,Table1[[#This Row],[Source]]="Nat"),"Nat OK",IF(AND(Table1[[#This Row],[Source]]&lt;&gt;"Nat",Q2538&lt;55),"Poor &lt;55",IF(OR(G2538="Randwick",G2538="Flemington",G2538="Caulfield",G2538="Sandown Lake",G2538="Sandown Hill"),"Best","ave"))))</f>
        <v>Best</v>
      </c>
      <c r="AC2538" s="133" t="str">
        <f>IF(Q2538="","",IF(AB2538="Poor &lt;55",$AC$2*0.2%,IF(AND(AB2538="Q",AA2538&lt;&gt;"Wed"),$AC$2*0.4%,IF(AND(AB2538="Q",AA2538="Wed"),$AC$2*0.5%,IF(AND(AB2538="Ave",U2538=100),$AC$2*0.5%,IF(AND(AB2538="ave",U2538="",N2538=1,AG2538="Bush"),$AC$2*1%,IF(AND(AB2538="ave",U2538="",Q2538&gt;100),$AC$2*1.3%,IF(AND(AB2538="ave",U2538=""),$AC$2*1.2%,IF(AND(AB2538="Ave",U2538=200),$AC$2*1%,IF(AND(AB2538="Best",U2538=200),$AC$2*1.5%,IF(AND(AB2538="Best",U2538="",K2538&lt;&gt;"Pro Syd"),$AC$2*0.5%,IF(AND(AB2538="Best",U2538=""),$AC$2*1%,IF(AND(AB2538="Best",U2538=100,Table1[[#This Row],[State]]="NSW"),$AC$2*0.4%,IF(AND(AB2538="Best",U2538=100),$AC$2*1%,IF(Table1[[#This Row],[Adj]]="Nat OK",$AC$2*0.5%,"xxx")))))))))))))))</f>
        <v/>
      </c>
      <c r="AD2538" s="133" t="str">
        <f t="shared" si="518"/>
        <v/>
      </c>
      <c r="AE2538" s="133" t="str">
        <f t="shared" si="519"/>
        <v/>
      </c>
      <c r="AF2538" s="133" t="str">
        <f>VLOOKUP(Table1[[#This Row],[Track]],$F$2672:$H$2715,2,FALSE)</f>
        <v>Vic</v>
      </c>
      <c r="AG2538" s="133" t="str">
        <f>VLOOKUP(Table1[[#This Row],[Track]],$F$2672:$H$2715,3,FALSE)</f>
        <v>-</v>
      </c>
      <c r="AH2538" s="133" t="str">
        <f>IF(Table1[[#This Row],[Date]]&lt;$AH$2,"",IF(Table1[[#This Row],[Date]]&lt;$AH$3,"Edge","Elite Combo"))</f>
        <v/>
      </c>
      <c r="AI2538" s="218">
        <f>Table1[[#This Row],[Time]]</f>
        <v>0.51041666666666663</v>
      </c>
      <c r="AJ2538" s="219" t="str">
        <f>Table1[[#This Row],[Track]]</f>
        <v>Caulfield</v>
      </c>
      <c r="AK2538" s="216">
        <f>Table1[[#This Row],[Race ]]</f>
        <v>1</v>
      </c>
      <c r="AL2538" s="219">
        <f>Table1[[#This Row],[TAB]]</f>
        <v>2</v>
      </c>
      <c r="AM2538" s="219" t="str">
        <f>Table1[[#This Row],[Selection]]</f>
        <v>Mostly Cloudy</v>
      </c>
      <c r="AN2538" s="220" t="str">
        <f>Table1[[#This Row],[Sources]]</f>
        <v/>
      </c>
      <c r="AO2538" s="219" t="str">
        <f>Table1[[#This Row],[Scale Bet]]</f>
        <v/>
      </c>
    </row>
    <row r="2539" spans="5:41" ht="16.5" customHeight="1" x14ac:dyDescent="0.25">
      <c r="E2539" s="185">
        <v>45731</v>
      </c>
      <c r="F2539" s="35">
        <v>0.51041666666666663</v>
      </c>
      <c r="G2539" s="36" t="s">
        <v>201</v>
      </c>
      <c r="H2539" s="36">
        <v>1</v>
      </c>
      <c r="I2539" s="36">
        <v>2</v>
      </c>
      <c r="J2539" s="36" t="s">
        <v>256</v>
      </c>
      <c r="K2539" s="36" t="s">
        <v>13</v>
      </c>
      <c r="L2539" s="165">
        <v>20</v>
      </c>
      <c r="M2539" s="134" t="str">
        <f t="shared" si="507"/>
        <v/>
      </c>
      <c r="N2539" s="36" t="str">
        <f t="shared" si="508"/>
        <v/>
      </c>
      <c r="O2539" s="135" t="str">
        <f t="shared" si="509"/>
        <v/>
      </c>
      <c r="P2539" s="186" t="str">
        <f t="shared" si="510"/>
        <v>OK</v>
      </c>
      <c r="Q2539" s="187" t="str">
        <f t="shared" si="511"/>
        <v/>
      </c>
      <c r="R2539" s="150"/>
      <c r="S2539" s="187" t="str">
        <f t="shared" si="512"/>
        <v/>
      </c>
      <c r="T2539" s="136" t="str">
        <f t="shared" si="513"/>
        <v>Mostly Cloudy</v>
      </c>
      <c r="U2539" s="137" t="str">
        <f>IF(P2539="","",IF(N2539=1,"",IF(Q2539="","",IF(Q2539&lt;=100,100,IF(Table1[[#This Row],[Day]]="Wed",100,200)))))</f>
        <v/>
      </c>
      <c r="V2539" s="137" t="str">
        <f t="shared" si="514"/>
        <v/>
      </c>
      <c r="W2539" s="137" t="str">
        <f t="shared" si="515"/>
        <v/>
      </c>
      <c r="X2539" s="133">
        <f>100</f>
        <v>100</v>
      </c>
      <c r="Y2539" s="133" t="str">
        <f t="shared" si="516"/>
        <v/>
      </c>
      <c r="Z2539" s="133">
        <f t="shared" si="517"/>
        <v>-100</v>
      </c>
      <c r="AA2539" s="134" t="str">
        <f>TEXT(Table1[[#This Row],[Date]],"DDD")</f>
        <v>Sat</v>
      </c>
      <c r="AB2539" s="133" t="str">
        <f>IF(OR(G2539="Doomben",G2539="Eagle Farm"),"Q",IF(AND(Q2539&gt;1,Q2539&lt;55,Table1[[#This Row],[Source]]="Nat"),"Nat OK",IF(AND(Table1[[#This Row],[Source]]&lt;&gt;"Nat",Q2539&lt;55),"Poor &lt;55",IF(OR(G2539="Randwick",G2539="Flemington",G2539="Caulfield",G2539="Sandown Lake",G2539="Sandown Hill"),"Best","ave"))))</f>
        <v>Best</v>
      </c>
      <c r="AC2539" s="133" t="str">
        <f>IF(Q2539="","",IF(AB2539="Poor &lt;55",$AC$2*0.2%,IF(AND(AB2539="Q",AA2539&lt;&gt;"Wed"),$AC$2*0.4%,IF(AND(AB2539="Q",AA2539="Wed"),$AC$2*0.5%,IF(AND(AB2539="Ave",U2539=100),$AC$2*0.5%,IF(AND(AB2539="ave",U2539="",N2539=1,AG2539="Bush"),$AC$2*1%,IF(AND(AB2539="ave",U2539="",Q2539&gt;100),$AC$2*1.3%,IF(AND(AB2539="ave",U2539=""),$AC$2*1.2%,IF(AND(AB2539="Ave",U2539=200),$AC$2*1%,IF(AND(AB2539="Best",U2539=200),$AC$2*1.5%,IF(AND(AB2539="Best",U2539="",K2539&lt;&gt;"Pro Syd"),$AC$2*0.5%,IF(AND(AB2539="Best",U2539=""),$AC$2*1%,IF(AND(AB2539="Best",U2539=100,Table1[[#This Row],[State]]="NSW"),$AC$2*0.4%,IF(AND(AB2539="Best",U2539=100),$AC$2*1%,IF(Table1[[#This Row],[Adj]]="Nat OK",$AC$2*0.5%,"xxx")))))))))))))))</f>
        <v/>
      </c>
      <c r="AD2539" s="133" t="str">
        <f t="shared" si="518"/>
        <v/>
      </c>
      <c r="AE2539" s="133" t="str">
        <f t="shared" si="519"/>
        <v/>
      </c>
      <c r="AF2539" s="133" t="str">
        <f>VLOOKUP(Table1[[#This Row],[Track]],$F$2672:$H$2715,2,FALSE)</f>
        <v>Vic</v>
      </c>
      <c r="AG2539" s="133" t="str">
        <f>VLOOKUP(Table1[[#This Row],[Track]],$F$2672:$H$2715,3,FALSE)</f>
        <v>-</v>
      </c>
      <c r="AH2539" s="133" t="str">
        <f>IF(Table1[[#This Row],[Date]]&lt;$AH$2,"",IF(Table1[[#This Row],[Date]]&lt;$AH$3,"Edge","Elite Combo"))</f>
        <v/>
      </c>
      <c r="AI2539" s="218">
        <f>Table1[[#This Row],[Time]]</f>
        <v>0.51041666666666663</v>
      </c>
      <c r="AJ2539" s="219" t="str">
        <f>Table1[[#This Row],[Track]]</f>
        <v>Caulfield</v>
      </c>
      <c r="AK2539" s="216">
        <f>Table1[[#This Row],[Race ]]</f>
        <v>1</v>
      </c>
      <c r="AL2539" s="219">
        <f>Table1[[#This Row],[TAB]]</f>
        <v>2</v>
      </c>
      <c r="AM2539" s="219" t="str">
        <f>Table1[[#This Row],[Selection]]</f>
        <v>Mostly Cloudy</v>
      </c>
      <c r="AN2539" s="220" t="str">
        <f>Table1[[#This Row],[Sources]]</f>
        <v/>
      </c>
      <c r="AO2539" s="219" t="str">
        <f>Table1[[#This Row],[Scale Bet]]</f>
        <v/>
      </c>
    </row>
    <row r="2540" spans="5:41" ht="16.5" customHeight="1" x14ac:dyDescent="0.25">
      <c r="E2540" s="185">
        <v>45731</v>
      </c>
      <c r="F2540" s="35">
        <v>0.52083333333333337</v>
      </c>
      <c r="G2540" s="36" t="s">
        <v>17</v>
      </c>
      <c r="H2540" s="36">
        <v>1</v>
      </c>
      <c r="I2540" s="36">
        <v>1</v>
      </c>
      <c r="J2540" s="36" t="s">
        <v>587</v>
      </c>
      <c r="K2540" s="36" t="s">
        <v>60</v>
      </c>
      <c r="L2540" s="165">
        <v>10</v>
      </c>
      <c r="M2540" s="134">
        <f t="shared" si="507"/>
        <v>10</v>
      </c>
      <c r="N2540" s="36">
        <f t="shared" si="508"/>
        <v>1</v>
      </c>
      <c r="O2540" s="135" t="str">
        <f t="shared" si="509"/>
        <v>Pro Syd-10</v>
      </c>
      <c r="P2540" s="186" t="str">
        <f t="shared" si="510"/>
        <v>OK</v>
      </c>
      <c r="Q2540" s="187">
        <f t="shared" si="511"/>
        <v>40</v>
      </c>
      <c r="R2540" s="150"/>
      <c r="S2540" s="187" t="str">
        <f t="shared" si="512"/>
        <v/>
      </c>
      <c r="T2540" s="136" t="str">
        <f t="shared" si="513"/>
        <v>Salisano</v>
      </c>
      <c r="U2540" s="137" t="str">
        <f>IF(P2540="","",IF(N2540=1,"",IF(Q2540="","",IF(Q2540&lt;=100,100,IF(Table1[[#This Row],[Day]]="Wed",100,200)))))</f>
        <v/>
      </c>
      <c r="V2540" s="137" t="str">
        <f t="shared" si="514"/>
        <v/>
      </c>
      <c r="W2540" s="137" t="str">
        <f t="shared" si="515"/>
        <v/>
      </c>
      <c r="X2540" s="133">
        <f>100</f>
        <v>100</v>
      </c>
      <c r="Y2540" s="133" t="str">
        <f t="shared" si="516"/>
        <v/>
      </c>
      <c r="Z2540" s="133">
        <f t="shared" si="517"/>
        <v>-100</v>
      </c>
      <c r="AA2540" s="134" t="str">
        <f>TEXT(Table1[[#This Row],[Date]],"DDD")</f>
        <v>Sat</v>
      </c>
      <c r="AB2540" s="133" t="str">
        <f>IF(OR(G2540="Doomben",G2540="Eagle Farm"),"Q",IF(AND(Q2540&gt;1,Q2540&lt;55,Table1[[#This Row],[Source]]="Nat"),"Nat OK",IF(AND(Table1[[#This Row],[Source]]&lt;&gt;"Nat",Q2540&lt;55),"Poor &lt;55",IF(OR(G2540="Randwick",G2540="Flemington",G2540="Caulfield",G2540="Sandown Lake",G2540="Sandown Hill"),"Best","ave"))))</f>
        <v>Poor &lt;55</v>
      </c>
      <c r="AC2540" s="133">
        <f>IF(Q2540="","",IF(AB2540="Poor &lt;55",$AC$2*0.2%,IF(AND(AB2540="Q",AA2540&lt;&gt;"Wed"),$AC$2*0.4%,IF(AND(AB2540="Q",AA2540="Wed"),$AC$2*0.5%,IF(AND(AB2540="Ave",U2540=100),$AC$2*0.5%,IF(AND(AB2540="ave",U2540="",N2540=1,AG2540="Bush"),$AC$2*1%,IF(AND(AB2540="ave",U2540="",Q2540&gt;100),$AC$2*1.3%,IF(AND(AB2540="ave",U2540=""),$AC$2*1.2%,IF(AND(AB2540="Ave",U2540=200),$AC$2*1%,IF(AND(AB2540="Best",U2540=200),$AC$2*1.5%,IF(AND(AB2540="Best",U2540="",K2540&lt;&gt;"Pro Syd"),$AC$2*0.5%,IF(AND(AB2540="Best",U2540=""),$AC$2*1%,IF(AND(AB2540="Best",U2540=100,Table1[[#This Row],[State]]="NSW"),$AC$2*0.4%,IF(AND(AB2540="Best",U2540=100),$AC$2*1%,IF(Table1[[#This Row],[Adj]]="Nat OK",$AC$2*0.5%,"xxx")))))))))))))))</f>
        <v>20</v>
      </c>
      <c r="AD2540" s="133" t="str">
        <f t="shared" si="518"/>
        <v/>
      </c>
      <c r="AE2540" s="133">
        <f t="shared" si="519"/>
        <v>-20</v>
      </c>
      <c r="AF2540" s="133" t="str">
        <f>VLOOKUP(Table1[[#This Row],[Track]],$F$2672:$H$2715,2,FALSE)</f>
        <v>NSW</v>
      </c>
      <c r="AG2540" s="133" t="str">
        <f>VLOOKUP(Table1[[#This Row],[Track]],$F$2672:$H$2715,3,FALSE)</f>
        <v>-</v>
      </c>
      <c r="AH2540" s="133" t="str">
        <f>IF(Table1[[#This Row],[Date]]&lt;$AH$2,"",IF(Table1[[#This Row],[Date]]&lt;$AH$3,"Edge","Elite Combo"))</f>
        <v/>
      </c>
      <c r="AI2540" s="218">
        <f>Table1[[#This Row],[Time]]</f>
        <v>0.52083333333333337</v>
      </c>
      <c r="AJ2540" s="219" t="str">
        <f>Table1[[#This Row],[Track]]</f>
        <v>Rosehill</v>
      </c>
      <c r="AK2540" s="216">
        <f>Table1[[#This Row],[Race ]]</f>
        <v>1</v>
      </c>
      <c r="AL2540" s="219">
        <f>Table1[[#This Row],[TAB]]</f>
        <v>1</v>
      </c>
      <c r="AM2540" s="219" t="str">
        <f>Table1[[#This Row],[Selection]]</f>
        <v>Salisano</v>
      </c>
      <c r="AN2540" s="220" t="str">
        <f>Table1[[#This Row],[Sources]]</f>
        <v>Pro Syd-10</v>
      </c>
      <c r="AO2540" s="219">
        <f>Table1[[#This Row],[Scale Bet]]</f>
        <v>20</v>
      </c>
    </row>
    <row r="2541" spans="5:41" ht="16.5" customHeight="1" x14ac:dyDescent="0.25">
      <c r="E2541" s="185">
        <v>45731</v>
      </c>
      <c r="F2541" s="35">
        <v>0.52638888888888891</v>
      </c>
      <c r="G2541" s="36" t="s">
        <v>28</v>
      </c>
      <c r="H2541" s="36">
        <v>3</v>
      </c>
      <c r="I2541" s="36">
        <v>10</v>
      </c>
      <c r="J2541" s="36" t="s">
        <v>257</v>
      </c>
      <c r="K2541" s="36" t="s">
        <v>13</v>
      </c>
      <c r="L2541" s="165">
        <v>10</v>
      </c>
      <c r="M2541" s="134">
        <f t="shared" si="507"/>
        <v>10</v>
      </c>
      <c r="N2541" s="36">
        <f t="shared" si="508"/>
        <v>1</v>
      </c>
      <c r="O2541" s="135" t="str">
        <f t="shared" si="509"/>
        <v>Nat-10</v>
      </c>
      <c r="P2541" s="186" t="str">
        <f t="shared" si="510"/>
        <v/>
      </c>
      <c r="Q2541" s="187">
        <f t="shared" si="511"/>
        <v>40</v>
      </c>
      <c r="R2541" s="150"/>
      <c r="S2541" s="187" t="str">
        <f t="shared" si="512"/>
        <v/>
      </c>
      <c r="T2541" s="136" t="str">
        <f t="shared" si="513"/>
        <v>Anemacore</v>
      </c>
      <c r="U2541" s="137" t="str">
        <f>IF(P2541="","",IF(N2541=1,"",IF(Q2541="","",IF(Q2541&lt;=100,100,IF(Table1[[#This Row],[Day]]="Wed",100,200)))))</f>
        <v/>
      </c>
      <c r="V2541" s="137" t="str">
        <f t="shared" si="514"/>
        <v/>
      </c>
      <c r="W2541" s="137" t="str">
        <f t="shared" si="515"/>
        <v/>
      </c>
      <c r="X2541" s="133">
        <f>100</f>
        <v>100</v>
      </c>
      <c r="Y2541" s="133" t="str">
        <f t="shared" si="516"/>
        <v/>
      </c>
      <c r="Z2541" s="133">
        <f t="shared" si="517"/>
        <v>-100</v>
      </c>
      <c r="AA2541" s="134" t="str">
        <f>TEXT(Table1[[#This Row],[Date]],"DDD")</f>
        <v>Sat</v>
      </c>
      <c r="AB2541" s="133" t="str">
        <f>IF(OR(G2541="Doomben",G2541="Eagle Farm"),"Q",IF(AND(Q2541&gt;1,Q2541&lt;55,Table1[[#This Row],[Source]]="Nat"),"Nat OK",IF(AND(Table1[[#This Row],[Source]]&lt;&gt;"Nat",Q2541&lt;55),"Poor &lt;55",IF(OR(G2541="Randwick",G2541="Flemington",G2541="Caulfield",G2541="Sandown Lake",G2541="Sandown Hill"),"Best","ave"))))</f>
        <v>Q</v>
      </c>
      <c r="AC2541" s="133">
        <f>IF(Q2541="","",IF(AB2541="Poor &lt;55",$AC$2*0.2%,IF(AND(AB2541="Q",AA2541&lt;&gt;"Wed"),$AC$2*0.4%,IF(AND(AB2541="Q",AA2541="Wed"),$AC$2*0.5%,IF(AND(AB2541="Ave",U2541=100),$AC$2*0.5%,IF(AND(AB2541="ave",U2541="",N2541=1,AG2541="Bush"),$AC$2*1%,IF(AND(AB2541="ave",U2541="",Q2541&gt;100),$AC$2*1.3%,IF(AND(AB2541="ave",U2541=""),$AC$2*1.2%,IF(AND(AB2541="Ave",U2541=200),$AC$2*1%,IF(AND(AB2541="Best",U2541=200),$AC$2*1.5%,IF(AND(AB2541="Best",U2541="",K2541&lt;&gt;"Pro Syd"),$AC$2*0.5%,IF(AND(AB2541="Best",U2541=""),$AC$2*1%,IF(AND(AB2541="Best",U2541=100,Table1[[#This Row],[State]]="NSW"),$AC$2*0.4%,IF(AND(AB2541="Best",U2541=100),$AC$2*1%,IF(Table1[[#This Row],[Adj]]="Nat OK",$AC$2*0.5%,"xxx")))))))))))))))</f>
        <v>40</v>
      </c>
      <c r="AD2541" s="133" t="str">
        <f t="shared" si="518"/>
        <v/>
      </c>
      <c r="AE2541" s="133">
        <f t="shared" si="519"/>
        <v>-40</v>
      </c>
      <c r="AF2541" s="133" t="str">
        <f>VLOOKUP(Table1[[#This Row],[Track]],$F$2672:$H$2715,2,FALSE)</f>
        <v>Qld</v>
      </c>
      <c r="AG2541" s="133" t="str">
        <f>VLOOKUP(Table1[[#This Row],[Track]],$F$2672:$H$2715,3,FALSE)</f>
        <v>-</v>
      </c>
      <c r="AH2541" s="133" t="str">
        <f>IF(Table1[[#This Row],[Date]]&lt;$AH$2,"",IF(Table1[[#This Row],[Date]]&lt;$AH$3,"Edge","Elite Combo"))</f>
        <v/>
      </c>
      <c r="AI2541" s="218">
        <f>Table1[[#This Row],[Time]]</f>
        <v>0.52638888888888891</v>
      </c>
      <c r="AJ2541" s="219" t="str">
        <f>Table1[[#This Row],[Track]]</f>
        <v>Eagle Farm</v>
      </c>
      <c r="AK2541" s="216">
        <f>Table1[[#This Row],[Race ]]</f>
        <v>3</v>
      </c>
      <c r="AL2541" s="219">
        <f>Table1[[#This Row],[TAB]]</f>
        <v>10</v>
      </c>
      <c r="AM2541" s="219" t="str">
        <f>Table1[[#This Row],[Selection]]</f>
        <v>Anemacore</v>
      </c>
      <c r="AN2541" s="220" t="str">
        <f>Table1[[#This Row],[Sources]]</f>
        <v>Nat-10</v>
      </c>
      <c r="AO2541" s="219">
        <f>Table1[[#This Row],[Scale Bet]]</f>
        <v>40</v>
      </c>
    </row>
    <row r="2542" spans="5:41" ht="16.5" customHeight="1" x14ac:dyDescent="0.25">
      <c r="E2542" s="185">
        <v>45731</v>
      </c>
      <c r="F2542" s="35">
        <v>0.53125</v>
      </c>
      <c r="G2542" s="36" t="s">
        <v>201</v>
      </c>
      <c r="H2542" s="36">
        <v>2</v>
      </c>
      <c r="I2542" s="36">
        <v>5</v>
      </c>
      <c r="J2542" s="36" t="s">
        <v>258</v>
      </c>
      <c r="K2542" s="36" t="s">
        <v>1</v>
      </c>
      <c r="L2542" s="165">
        <v>10</v>
      </c>
      <c r="M2542" s="134">
        <f t="shared" si="507"/>
        <v>23</v>
      </c>
      <c r="N2542" s="36">
        <f t="shared" si="508"/>
        <v>2</v>
      </c>
      <c r="O2542" s="135" t="str">
        <f t="shared" si="509"/>
        <v>E4-10/Nat-13</v>
      </c>
      <c r="P2542" s="186" t="str">
        <f t="shared" si="510"/>
        <v>OK</v>
      </c>
      <c r="Q2542" s="187">
        <f t="shared" si="511"/>
        <v>92</v>
      </c>
      <c r="R2542" s="150">
        <v>6.5</v>
      </c>
      <c r="S2542" s="187">
        <f t="shared" si="512"/>
        <v>598</v>
      </c>
      <c r="T2542" s="136" t="str">
        <f t="shared" si="513"/>
        <v>Merrigold</v>
      </c>
      <c r="U2542" s="137">
        <f>IF(P2542="","",IF(N2542=1,"",IF(Q2542="","",IF(Q2542&lt;=100,100,IF(Table1[[#This Row],[Day]]="Wed",100,200)))))</f>
        <v>100</v>
      </c>
      <c r="V2542" s="137">
        <f t="shared" si="514"/>
        <v>650</v>
      </c>
      <c r="W2542" s="137">
        <f t="shared" si="515"/>
        <v>550</v>
      </c>
      <c r="X2542" s="133">
        <f>100</f>
        <v>100</v>
      </c>
      <c r="Y2542" s="133">
        <f t="shared" si="516"/>
        <v>650</v>
      </c>
      <c r="Z2542" s="133">
        <f t="shared" si="517"/>
        <v>550</v>
      </c>
      <c r="AA2542" s="134" t="str">
        <f>TEXT(Table1[[#This Row],[Date]],"DDD")</f>
        <v>Sat</v>
      </c>
      <c r="AB2542" s="133" t="str">
        <f>IF(OR(G2542="Doomben",G2542="Eagle Farm"),"Q",IF(AND(Q2542&gt;1,Q2542&lt;55,Table1[[#This Row],[Source]]="Nat"),"Nat OK",IF(AND(Table1[[#This Row],[Source]]&lt;&gt;"Nat",Q2542&lt;55),"Poor &lt;55",IF(OR(G2542="Randwick",G2542="Flemington",G2542="Caulfield",G2542="Sandown Lake",G2542="Sandown Hill"),"Best","ave"))))</f>
        <v>Best</v>
      </c>
      <c r="AC2542" s="133">
        <f>IF(Q2542="","",IF(AB2542="Poor &lt;55",$AC$2*0.2%,IF(AND(AB2542="Q",AA2542&lt;&gt;"Wed"),$AC$2*0.4%,IF(AND(AB2542="Q",AA2542="Wed"),$AC$2*0.5%,IF(AND(AB2542="Ave",U2542=100),$AC$2*0.5%,IF(AND(AB2542="ave",U2542="",N2542=1,AG2542="Bush"),$AC$2*1%,IF(AND(AB2542="ave",U2542="",Q2542&gt;100),$AC$2*1.3%,IF(AND(AB2542="ave",U2542=""),$AC$2*1.2%,IF(AND(AB2542="Ave",U2542=200),$AC$2*1%,IF(AND(AB2542="Best",U2542=200),$AC$2*1.5%,IF(AND(AB2542="Best",U2542="",K2542&lt;&gt;"Pro Syd"),$AC$2*0.5%,IF(AND(AB2542="Best",U2542=""),$AC$2*1%,IF(AND(AB2542="Best",U2542=100,Table1[[#This Row],[State]]="NSW"),$AC$2*0.4%,IF(AND(AB2542="Best",U2542=100),$AC$2*1%,IF(Table1[[#This Row],[Adj]]="Nat OK",$AC$2*0.5%,"xxx")))))))))))))))</f>
        <v>100</v>
      </c>
      <c r="AD2542" s="133">
        <f t="shared" si="518"/>
        <v>650</v>
      </c>
      <c r="AE2542" s="133">
        <f t="shared" si="519"/>
        <v>550</v>
      </c>
      <c r="AF2542" s="133" t="str">
        <f>VLOOKUP(Table1[[#This Row],[Track]],$F$2672:$H$2715,2,FALSE)</f>
        <v>Vic</v>
      </c>
      <c r="AG2542" s="133" t="str">
        <f>VLOOKUP(Table1[[#This Row],[Track]],$F$2672:$H$2715,3,FALSE)</f>
        <v>-</v>
      </c>
      <c r="AH2542" s="133" t="str">
        <f>IF(Table1[[#This Row],[Date]]&lt;$AH$2,"",IF(Table1[[#This Row],[Date]]&lt;$AH$3,"Edge","Elite Combo"))</f>
        <v/>
      </c>
      <c r="AI2542" s="218">
        <f>Table1[[#This Row],[Time]]</f>
        <v>0.53125</v>
      </c>
      <c r="AJ2542" s="219" t="str">
        <f>Table1[[#This Row],[Track]]</f>
        <v>Caulfield</v>
      </c>
      <c r="AK2542" s="216">
        <f>Table1[[#This Row],[Race ]]</f>
        <v>2</v>
      </c>
      <c r="AL2542" s="219">
        <f>Table1[[#This Row],[TAB]]</f>
        <v>5</v>
      </c>
      <c r="AM2542" s="219" t="str">
        <f>Table1[[#This Row],[Selection]]</f>
        <v>Merrigold</v>
      </c>
      <c r="AN2542" s="220" t="str">
        <f>Table1[[#This Row],[Sources]]</f>
        <v>E4-10/Nat-13</v>
      </c>
      <c r="AO2542" s="219">
        <f>Table1[[#This Row],[Scale Bet]]</f>
        <v>100</v>
      </c>
    </row>
    <row r="2543" spans="5:41" ht="16.5" customHeight="1" x14ac:dyDescent="0.25">
      <c r="E2543" s="185">
        <v>45731</v>
      </c>
      <c r="F2543" s="35">
        <v>0.53125</v>
      </c>
      <c r="G2543" s="36" t="s">
        <v>201</v>
      </c>
      <c r="H2543" s="36">
        <v>2</v>
      </c>
      <c r="I2543" s="36">
        <v>5</v>
      </c>
      <c r="J2543" s="36" t="s">
        <v>258</v>
      </c>
      <c r="K2543" s="36" t="s">
        <v>13</v>
      </c>
      <c r="L2543" s="165">
        <v>13</v>
      </c>
      <c r="M2543" s="134" t="str">
        <f t="shared" si="507"/>
        <v/>
      </c>
      <c r="N2543" s="36" t="str">
        <f t="shared" si="508"/>
        <v/>
      </c>
      <c r="O2543" s="135" t="str">
        <f t="shared" si="509"/>
        <v/>
      </c>
      <c r="P2543" s="186" t="str">
        <f t="shared" si="510"/>
        <v>OK</v>
      </c>
      <c r="Q2543" s="187" t="str">
        <f t="shared" si="511"/>
        <v/>
      </c>
      <c r="R2543" s="150">
        <v>6.5</v>
      </c>
      <c r="S2543" s="187" t="str">
        <f t="shared" si="512"/>
        <v/>
      </c>
      <c r="T2543" s="136" t="str">
        <f t="shared" si="513"/>
        <v>Merrigold</v>
      </c>
      <c r="U2543" s="137" t="str">
        <f>IF(P2543="","",IF(N2543=1,"",IF(Q2543="","",IF(Q2543&lt;=100,100,IF(Table1[[#This Row],[Day]]="Wed",100,200)))))</f>
        <v/>
      </c>
      <c r="V2543" s="137" t="str">
        <f t="shared" si="514"/>
        <v/>
      </c>
      <c r="W2543" s="137" t="str">
        <f t="shared" si="515"/>
        <v/>
      </c>
      <c r="X2543" s="133">
        <f>100</f>
        <v>100</v>
      </c>
      <c r="Y2543" s="133">
        <f t="shared" si="516"/>
        <v>650</v>
      </c>
      <c r="Z2543" s="133">
        <f t="shared" si="517"/>
        <v>550</v>
      </c>
      <c r="AA2543" s="134" t="str">
        <f>TEXT(Table1[[#This Row],[Date]],"DDD")</f>
        <v>Sat</v>
      </c>
      <c r="AB2543" s="133" t="str">
        <f>IF(OR(G2543="Doomben",G2543="Eagle Farm"),"Q",IF(AND(Q2543&gt;1,Q2543&lt;55,Table1[[#This Row],[Source]]="Nat"),"Nat OK",IF(AND(Table1[[#This Row],[Source]]&lt;&gt;"Nat",Q2543&lt;55),"Poor &lt;55",IF(OR(G2543="Randwick",G2543="Flemington",G2543="Caulfield",G2543="Sandown Lake",G2543="Sandown Hill"),"Best","ave"))))</f>
        <v>Best</v>
      </c>
      <c r="AC2543" s="133" t="str">
        <f>IF(Q2543="","",IF(AB2543="Poor &lt;55",$AC$2*0.2%,IF(AND(AB2543="Q",AA2543&lt;&gt;"Wed"),$AC$2*0.4%,IF(AND(AB2543="Q",AA2543="Wed"),$AC$2*0.5%,IF(AND(AB2543="Ave",U2543=100),$AC$2*0.5%,IF(AND(AB2543="ave",U2543="",N2543=1,AG2543="Bush"),$AC$2*1%,IF(AND(AB2543="ave",U2543="",Q2543&gt;100),$AC$2*1.3%,IF(AND(AB2543="ave",U2543=""),$AC$2*1.2%,IF(AND(AB2543="Ave",U2543=200),$AC$2*1%,IF(AND(AB2543="Best",U2543=200),$AC$2*1.5%,IF(AND(AB2543="Best",U2543="",K2543&lt;&gt;"Pro Syd"),$AC$2*0.5%,IF(AND(AB2543="Best",U2543=""),$AC$2*1%,IF(AND(AB2543="Best",U2543=100,Table1[[#This Row],[State]]="NSW"),$AC$2*0.4%,IF(AND(AB2543="Best",U2543=100),$AC$2*1%,IF(Table1[[#This Row],[Adj]]="Nat OK",$AC$2*0.5%,"xxx")))))))))))))))</f>
        <v/>
      </c>
      <c r="AD2543" s="133" t="str">
        <f t="shared" si="518"/>
        <v/>
      </c>
      <c r="AE2543" s="133" t="str">
        <f t="shared" si="519"/>
        <v/>
      </c>
      <c r="AF2543" s="133" t="str">
        <f>VLOOKUP(Table1[[#This Row],[Track]],$F$2672:$H$2715,2,FALSE)</f>
        <v>Vic</v>
      </c>
      <c r="AG2543" s="133" t="str">
        <f>VLOOKUP(Table1[[#This Row],[Track]],$F$2672:$H$2715,3,FALSE)</f>
        <v>-</v>
      </c>
      <c r="AH2543" s="133" t="str">
        <f>IF(Table1[[#This Row],[Date]]&lt;$AH$2,"",IF(Table1[[#This Row],[Date]]&lt;$AH$3,"Edge","Elite Combo"))</f>
        <v/>
      </c>
      <c r="AI2543" s="218">
        <f>Table1[[#This Row],[Time]]</f>
        <v>0.53125</v>
      </c>
      <c r="AJ2543" s="219" t="str">
        <f>Table1[[#This Row],[Track]]</f>
        <v>Caulfield</v>
      </c>
      <c r="AK2543" s="216">
        <f>Table1[[#This Row],[Race ]]</f>
        <v>2</v>
      </c>
      <c r="AL2543" s="219">
        <f>Table1[[#This Row],[TAB]]</f>
        <v>5</v>
      </c>
      <c r="AM2543" s="219" t="str">
        <f>Table1[[#This Row],[Selection]]</f>
        <v>Merrigold</v>
      </c>
      <c r="AN2543" s="220" t="str">
        <f>Table1[[#This Row],[Sources]]</f>
        <v/>
      </c>
      <c r="AO2543" s="219" t="str">
        <f>Table1[[#This Row],[Scale Bet]]</f>
        <v/>
      </c>
    </row>
    <row r="2544" spans="5:41" ht="16.5" customHeight="1" x14ac:dyDescent="0.25">
      <c r="E2544" s="185">
        <v>45731</v>
      </c>
      <c r="F2544" s="35">
        <v>0.53125</v>
      </c>
      <c r="G2544" s="36" t="s">
        <v>201</v>
      </c>
      <c r="H2544" s="36">
        <v>2</v>
      </c>
      <c r="I2544" s="36">
        <v>1</v>
      </c>
      <c r="J2544" s="36" t="s">
        <v>269</v>
      </c>
      <c r="K2544" s="36" t="s">
        <v>1</v>
      </c>
      <c r="L2544" s="165">
        <v>12</v>
      </c>
      <c r="M2544" s="134">
        <f t="shared" si="507"/>
        <v>12</v>
      </c>
      <c r="N2544" s="36">
        <f t="shared" si="508"/>
        <v>1</v>
      </c>
      <c r="O2544" s="135" t="str">
        <f t="shared" si="509"/>
        <v>E4-12</v>
      </c>
      <c r="P2544" s="186" t="str">
        <f t="shared" si="510"/>
        <v>OK</v>
      </c>
      <c r="Q2544" s="187">
        <f t="shared" si="511"/>
        <v>48</v>
      </c>
      <c r="R2544" s="150"/>
      <c r="S2544" s="187" t="str">
        <f t="shared" si="512"/>
        <v/>
      </c>
      <c r="T2544" s="136" t="str">
        <f t="shared" si="513"/>
        <v>Regal Vow</v>
      </c>
      <c r="U2544" s="137" t="str">
        <f>IF(P2544="","",IF(N2544=1,"",IF(Q2544="","",IF(Q2544&lt;=100,100,IF(Table1[[#This Row],[Day]]="Wed",100,200)))))</f>
        <v/>
      </c>
      <c r="V2544" s="137" t="str">
        <f t="shared" si="514"/>
        <v/>
      </c>
      <c r="W2544" s="137" t="str">
        <f t="shared" si="515"/>
        <v/>
      </c>
      <c r="X2544" s="133">
        <f>100</f>
        <v>100</v>
      </c>
      <c r="Y2544" s="133" t="str">
        <f t="shared" si="516"/>
        <v/>
      </c>
      <c r="Z2544" s="133">
        <f t="shared" si="517"/>
        <v>-100</v>
      </c>
      <c r="AA2544" s="134" t="str">
        <f>TEXT(Table1[[#This Row],[Date]],"DDD")</f>
        <v>Sat</v>
      </c>
      <c r="AB2544" s="133" t="str">
        <f>IF(OR(G2544="Doomben",G2544="Eagle Farm"),"Q",IF(AND(Q2544&gt;1,Q2544&lt;55,Table1[[#This Row],[Source]]="Nat"),"Nat OK",IF(AND(Table1[[#This Row],[Source]]&lt;&gt;"Nat",Q2544&lt;55),"Poor &lt;55",IF(OR(G2544="Randwick",G2544="Flemington",G2544="Caulfield",G2544="Sandown Lake",G2544="Sandown Hill"),"Best","ave"))))</f>
        <v>Poor &lt;55</v>
      </c>
      <c r="AC2544" s="133">
        <f>IF(Q2544="","",IF(AB2544="Poor &lt;55",$AC$2*0.2%,IF(AND(AB2544="Q",AA2544&lt;&gt;"Wed"),$AC$2*0.4%,IF(AND(AB2544="Q",AA2544="Wed"),$AC$2*0.5%,IF(AND(AB2544="Ave",U2544=100),$AC$2*0.5%,IF(AND(AB2544="ave",U2544="",N2544=1,AG2544="Bush"),$AC$2*1%,IF(AND(AB2544="ave",U2544="",Q2544&gt;100),$AC$2*1.3%,IF(AND(AB2544="ave",U2544=""),$AC$2*1.2%,IF(AND(AB2544="Ave",U2544=200),$AC$2*1%,IF(AND(AB2544="Best",U2544=200),$AC$2*1.5%,IF(AND(AB2544="Best",U2544="",K2544&lt;&gt;"Pro Syd"),$AC$2*0.5%,IF(AND(AB2544="Best",U2544=""),$AC$2*1%,IF(AND(AB2544="Best",U2544=100,Table1[[#This Row],[State]]="NSW"),$AC$2*0.4%,IF(AND(AB2544="Best",U2544=100),$AC$2*1%,IF(Table1[[#This Row],[Adj]]="Nat OK",$AC$2*0.5%,"xxx")))))))))))))))</f>
        <v>20</v>
      </c>
      <c r="AD2544" s="133" t="str">
        <f t="shared" si="518"/>
        <v/>
      </c>
      <c r="AE2544" s="133">
        <f t="shared" si="519"/>
        <v>-20</v>
      </c>
      <c r="AF2544" s="133" t="str">
        <f>VLOOKUP(Table1[[#This Row],[Track]],$F$2672:$H$2715,2,FALSE)</f>
        <v>Vic</v>
      </c>
      <c r="AG2544" s="133" t="str">
        <f>VLOOKUP(Table1[[#This Row],[Track]],$F$2672:$H$2715,3,FALSE)</f>
        <v>-</v>
      </c>
      <c r="AH2544" s="133" t="str">
        <f>IF(Table1[[#This Row],[Date]]&lt;$AH$2,"",IF(Table1[[#This Row],[Date]]&lt;$AH$3,"Edge","Elite Combo"))</f>
        <v/>
      </c>
      <c r="AI2544" s="218">
        <f>Table1[[#This Row],[Time]]</f>
        <v>0.53125</v>
      </c>
      <c r="AJ2544" s="219" t="str">
        <f>Table1[[#This Row],[Track]]</f>
        <v>Caulfield</v>
      </c>
      <c r="AK2544" s="216">
        <f>Table1[[#This Row],[Race ]]</f>
        <v>2</v>
      </c>
      <c r="AL2544" s="219">
        <f>Table1[[#This Row],[TAB]]</f>
        <v>1</v>
      </c>
      <c r="AM2544" s="219" t="str">
        <f>Table1[[#This Row],[Selection]]</f>
        <v>Regal Vow</v>
      </c>
      <c r="AN2544" s="220" t="str">
        <f>Table1[[#This Row],[Sources]]</f>
        <v>E4-12</v>
      </c>
      <c r="AO2544" s="219">
        <f>Table1[[#This Row],[Scale Bet]]</f>
        <v>20</v>
      </c>
    </row>
    <row r="2545" spans="5:41" ht="16.5" customHeight="1" x14ac:dyDescent="0.25">
      <c r="E2545" s="185">
        <v>45731</v>
      </c>
      <c r="F2545" s="35">
        <v>0.55069444444444449</v>
      </c>
      <c r="G2545" s="36" t="s">
        <v>28</v>
      </c>
      <c r="H2545" s="36">
        <v>4</v>
      </c>
      <c r="I2545" s="36">
        <v>1</v>
      </c>
      <c r="J2545" s="36" t="s">
        <v>259</v>
      </c>
      <c r="K2545" s="36" t="s">
        <v>13</v>
      </c>
      <c r="L2545" s="165">
        <v>10</v>
      </c>
      <c r="M2545" s="134">
        <f t="shared" si="507"/>
        <v>10</v>
      </c>
      <c r="N2545" s="36">
        <f t="shared" si="508"/>
        <v>1</v>
      </c>
      <c r="O2545" s="135" t="str">
        <f t="shared" si="509"/>
        <v>Nat-10</v>
      </c>
      <c r="P2545" s="186" t="str">
        <f t="shared" si="510"/>
        <v/>
      </c>
      <c r="Q2545" s="187">
        <f t="shared" si="511"/>
        <v>40</v>
      </c>
      <c r="R2545" s="150">
        <v>5</v>
      </c>
      <c r="S2545" s="187">
        <f t="shared" si="512"/>
        <v>200</v>
      </c>
      <c r="T2545" s="136" t="str">
        <f t="shared" si="513"/>
        <v>Space Tracker</v>
      </c>
      <c r="U2545" s="137" t="str">
        <f>IF(P2545="","",IF(N2545=1,"",IF(Q2545="","",IF(Q2545&lt;=100,100,IF(Table1[[#This Row],[Day]]="Wed",100,200)))))</f>
        <v/>
      </c>
      <c r="V2545" s="137" t="str">
        <f t="shared" si="514"/>
        <v/>
      </c>
      <c r="W2545" s="137" t="str">
        <f t="shared" si="515"/>
        <v/>
      </c>
      <c r="X2545" s="133">
        <f>100</f>
        <v>100</v>
      </c>
      <c r="Y2545" s="133">
        <f t="shared" si="516"/>
        <v>500</v>
      </c>
      <c r="Z2545" s="133">
        <f t="shared" si="517"/>
        <v>400</v>
      </c>
      <c r="AA2545" s="134" t="str">
        <f>TEXT(Table1[[#This Row],[Date]],"DDD")</f>
        <v>Sat</v>
      </c>
      <c r="AB2545" s="133" t="str">
        <f>IF(OR(G2545="Doomben",G2545="Eagle Farm"),"Q",IF(AND(Q2545&gt;1,Q2545&lt;55,Table1[[#This Row],[Source]]="Nat"),"Nat OK",IF(AND(Table1[[#This Row],[Source]]&lt;&gt;"Nat",Q2545&lt;55),"Poor &lt;55",IF(OR(G2545="Randwick",G2545="Flemington",G2545="Caulfield",G2545="Sandown Lake",G2545="Sandown Hill"),"Best","ave"))))</f>
        <v>Q</v>
      </c>
      <c r="AC2545" s="133">
        <f>IF(Q2545="","",IF(AB2545="Poor &lt;55",$AC$2*0.2%,IF(AND(AB2545="Q",AA2545&lt;&gt;"Wed"),$AC$2*0.4%,IF(AND(AB2545="Q",AA2545="Wed"),$AC$2*0.5%,IF(AND(AB2545="Ave",U2545=100),$AC$2*0.5%,IF(AND(AB2545="ave",U2545="",N2545=1,AG2545="Bush"),$AC$2*1%,IF(AND(AB2545="ave",U2545="",Q2545&gt;100),$AC$2*1.3%,IF(AND(AB2545="ave",U2545=""),$AC$2*1.2%,IF(AND(AB2545="Ave",U2545=200),$AC$2*1%,IF(AND(AB2545="Best",U2545=200),$AC$2*1.5%,IF(AND(AB2545="Best",U2545="",K2545&lt;&gt;"Pro Syd"),$AC$2*0.5%,IF(AND(AB2545="Best",U2545=""),$AC$2*1%,IF(AND(AB2545="Best",U2545=100,Table1[[#This Row],[State]]="NSW"),$AC$2*0.4%,IF(AND(AB2545="Best",U2545=100),$AC$2*1%,IF(Table1[[#This Row],[Adj]]="Nat OK",$AC$2*0.5%,"xxx")))))))))))))))</f>
        <v>40</v>
      </c>
      <c r="AD2545" s="133">
        <f t="shared" si="518"/>
        <v>200</v>
      </c>
      <c r="AE2545" s="133">
        <f t="shared" si="519"/>
        <v>160</v>
      </c>
      <c r="AF2545" s="133" t="str">
        <f>VLOOKUP(Table1[[#This Row],[Track]],$F$2672:$H$2715,2,FALSE)</f>
        <v>Qld</v>
      </c>
      <c r="AG2545" s="133" t="str">
        <f>VLOOKUP(Table1[[#This Row],[Track]],$F$2672:$H$2715,3,FALSE)</f>
        <v>-</v>
      </c>
      <c r="AH2545" s="133" t="str">
        <f>IF(Table1[[#This Row],[Date]]&lt;$AH$2,"",IF(Table1[[#This Row],[Date]]&lt;$AH$3,"Edge","Elite Combo"))</f>
        <v/>
      </c>
      <c r="AI2545" s="218">
        <f>Table1[[#This Row],[Time]]</f>
        <v>0.55069444444444449</v>
      </c>
      <c r="AJ2545" s="219" t="str">
        <f>Table1[[#This Row],[Track]]</f>
        <v>Eagle Farm</v>
      </c>
      <c r="AK2545" s="216">
        <f>Table1[[#This Row],[Race ]]</f>
        <v>4</v>
      </c>
      <c r="AL2545" s="219">
        <f>Table1[[#This Row],[TAB]]</f>
        <v>1</v>
      </c>
      <c r="AM2545" s="219" t="str">
        <f>Table1[[#This Row],[Selection]]</f>
        <v>Space Tracker</v>
      </c>
      <c r="AN2545" s="220" t="str">
        <f>Table1[[#This Row],[Sources]]</f>
        <v>Nat-10</v>
      </c>
      <c r="AO2545" s="219">
        <f>Table1[[#This Row],[Scale Bet]]</f>
        <v>40</v>
      </c>
    </row>
    <row r="2546" spans="5:41" ht="16.5" customHeight="1" x14ac:dyDescent="0.25">
      <c r="E2546" s="185">
        <v>45731</v>
      </c>
      <c r="F2546" s="35">
        <v>0.55555555555555558</v>
      </c>
      <c r="G2546" s="36" t="s">
        <v>201</v>
      </c>
      <c r="H2546" s="36">
        <v>3</v>
      </c>
      <c r="I2546" s="36">
        <v>2</v>
      </c>
      <c r="J2546" s="36" t="s">
        <v>251</v>
      </c>
      <c r="K2546" s="36" t="s">
        <v>1</v>
      </c>
      <c r="L2546" s="165">
        <v>12</v>
      </c>
      <c r="M2546" s="134">
        <f t="shared" si="507"/>
        <v>42</v>
      </c>
      <c r="N2546" s="36">
        <f t="shared" si="508"/>
        <v>3</v>
      </c>
      <c r="O2546" s="135" t="str">
        <f t="shared" si="509"/>
        <v>E4-12/Edge-15/Pro Mel-15</v>
      </c>
      <c r="P2546" s="186" t="str">
        <f t="shared" si="510"/>
        <v>OK</v>
      </c>
      <c r="Q2546" s="187">
        <f t="shared" si="511"/>
        <v>168</v>
      </c>
      <c r="R2546" s="150"/>
      <c r="S2546" s="187" t="str">
        <f t="shared" si="512"/>
        <v/>
      </c>
      <c r="T2546" s="136" t="str">
        <f t="shared" si="513"/>
        <v>Miss Aria</v>
      </c>
      <c r="U2546" s="137">
        <f>IF(P2546="","",IF(N2546=1,"",IF(Q2546="","",IF(Q2546&lt;=100,100,IF(Table1[[#This Row],[Day]]="Wed",100,200)))))</f>
        <v>200</v>
      </c>
      <c r="V2546" s="137" t="str">
        <f t="shared" si="514"/>
        <v/>
      </c>
      <c r="W2546" s="137">
        <f t="shared" si="515"/>
        <v>-200</v>
      </c>
      <c r="X2546" s="133">
        <f>100</f>
        <v>100</v>
      </c>
      <c r="Y2546" s="133" t="str">
        <f t="shared" si="516"/>
        <v/>
      </c>
      <c r="Z2546" s="133">
        <f t="shared" si="517"/>
        <v>-100</v>
      </c>
      <c r="AA2546" s="134" t="str">
        <f>TEXT(Table1[[#This Row],[Date]],"DDD")</f>
        <v>Sat</v>
      </c>
      <c r="AB2546" s="133" t="str">
        <f>IF(OR(G2546="Doomben",G2546="Eagle Farm"),"Q",IF(AND(Q2546&gt;1,Q2546&lt;55,Table1[[#This Row],[Source]]="Nat"),"Nat OK",IF(AND(Table1[[#This Row],[Source]]&lt;&gt;"Nat",Q2546&lt;55),"Poor &lt;55",IF(OR(G2546="Randwick",G2546="Flemington",G2546="Caulfield",G2546="Sandown Lake",G2546="Sandown Hill"),"Best","ave"))))</f>
        <v>Best</v>
      </c>
      <c r="AC2546" s="133">
        <f>IF(Q2546="","",IF(AB2546="Poor &lt;55",$AC$2*0.2%,IF(AND(AB2546="Q",AA2546&lt;&gt;"Wed"),$AC$2*0.4%,IF(AND(AB2546="Q",AA2546="Wed"),$AC$2*0.5%,IF(AND(AB2546="Ave",U2546=100),$AC$2*0.5%,IF(AND(AB2546="ave",U2546="",N2546=1,AG2546="Bush"),$AC$2*1%,IF(AND(AB2546="ave",U2546="",Q2546&gt;100),$AC$2*1.3%,IF(AND(AB2546="ave",U2546=""),$AC$2*1.2%,IF(AND(AB2546="Ave",U2546=200),$AC$2*1%,IF(AND(AB2546="Best",U2546=200),$AC$2*1.5%,IF(AND(AB2546="Best",U2546="",K2546&lt;&gt;"Pro Syd"),$AC$2*0.5%,IF(AND(AB2546="Best",U2546=""),$AC$2*1%,IF(AND(AB2546="Best",U2546=100,Table1[[#This Row],[State]]="NSW"),$AC$2*0.4%,IF(AND(AB2546="Best",U2546=100),$AC$2*1%,IF(Table1[[#This Row],[Adj]]="Nat OK",$AC$2*0.5%,"xxx")))))))))))))))</f>
        <v>150</v>
      </c>
      <c r="AD2546" s="133" t="str">
        <f t="shared" si="518"/>
        <v/>
      </c>
      <c r="AE2546" s="133">
        <f t="shared" si="519"/>
        <v>-150</v>
      </c>
      <c r="AF2546" s="133" t="str">
        <f>VLOOKUP(Table1[[#This Row],[Track]],$F$2672:$H$2715,2,FALSE)</f>
        <v>Vic</v>
      </c>
      <c r="AG2546" s="133" t="str">
        <f>VLOOKUP(Table1[[#This Row],[Track]],$F$2672:$H$2715,3,FALSE)</f>
        <v>-</v>
      </c>
      <c r="AH2546" s="133" t="str">
        <f>IF(Table1[[#This Row],[Date]]&lt;$AH$2,"",IF(Table1[[#This Row],[Date]]&lt;$AH$3,"Edge","Elite Combo"))</f>
        <v/>
      </c>
      <c r="AI2546" s="218">
        <f>Table1[[#This Row],[Time]]</f>
        <v>0.55555555555555558</v>
      </c>
      <c r="AJ2546" s="219" t="str">
        <f>Table1[[#This Row],[Track]]</f>
        <v>Caulfield</v>
      </c>
      <c r="AK2546" s="216">
        <f>Table1[[#This Row],[Race ]]</f>
        <v>3</v>
      </c>
      <c r="AL2546" s="219">
        <f>Table1[[#This Row],[TAB]]</f>
        <v>2</v>
      </c>
      <c r="AM2546" s="219" t="str">
        <f>Table1[[#This Row],[Selection]]</f>
        <v>Miss Aria</v>
      </c>
      <c r="AN2546" s="220" t="str">
        <f>Table1[[#This Row],[Sources]]</f>
        <v>E4-12/Edge-15/Pro Mel-15</v>
      </c>
      <c r="AO2546" s="219">
        <f>Table1[[#This Row],[Scale Bet]]</f>
        <v>150</v>
      </c>
    </row>
    <row r="2547" spans="5:41" ht="16.5" customHeight="1" x14ac:dyDescent="0.25">
      <c r="E2547" s="185">
        <v>45731</v>
      </c>
      <c r="F2547" s="35">
        <v>0.55555555555555558</v>
      </c>
      <c r="G2547" s="36" t="s">
        <v>201</v>
      </c>
      <c r="H2547" s="36">
        <v>3</v>
      </c>
      <c r="I2547" s="36">
        <v>2</v>
      </c>
      <c r="J2547" s="36" t="s">
        <v>251</v>
      </c>
      <c r="K2547" s="36" t="s">
        <v>40</v>
      </c>
      <c r="L2547" s="165">
        <v>15</v>
      </c>
      <c r="M2547" s="134" t="str">
        <f t="shared" si="507"/>
        <v/>
      </c>
      <c r="N2547" s="36" t="str">
        <f t="shared" si="508"/>
        <v/>
      </c>
      <c r="O2547" s="135" t="str">
        <f t="shared" si="509"/>
        <v/>
      </c>
      <c r="P2547" s="186" t="str">
        <f t="shared" si="510"/>
        <v>OK</v>
      </c>
      <c r="Q2547" s="187" t="str">
        <f t="shared" si="511"/>
        <v/>
      </c>
      <c r="R2547" s="150"/>
      <c r="S2547" s="187" t="str">
        <f t="shared" si="512"/>
        <v/>
      </c>
      <c r="T2547" s="136" t="str">
        <f t="shared" si="513"/>
        <v>Miss Aria</v>
      </c>
      <c r="U2547" s="137" t="str">
        <f>IF(P2547="","",IF(N2547=1,"",IF(Q2547="","",IF(Q2547&lt;=100,100,IF(Table1[[#This Row],[Day]]="Wed",100,200)))))</f>
        <v/>
      </c>
      <c r="V2547" s="137" t="str">
        <f t="shared" si="514"/>
        <v/>
      </c>
      <c r="W2547" s="137" t="str">
        <f t="shared" si="515"/>
        <v/>
      </c>
      <c r="X2547" s="133">
        <f>100</f>
        <v>100</v>
      </c>
      <c r="Y2547" s="133" t="str">
        <f t="shared" si="516"/>
        <v/>
      </c>
      <c r="Z2547" s="133">
        <f t="shared" si="517"/>
        <v>-100</v>
      </c>
      <c r="AA2547" s="134" t="str">
        <f>TEXT(Table1[[#This Row],[Date]],"DDD")</f>
        <v>Sat</v>
      </c>
      <c r="AB2547" s="133" t="str">
        <f>IF(OR(G2547="Doomben",G2547="Eagle Farm"),"Q",IF(AND(Q2547&gt;1,Q2547&lt;55,Table1[[#This Row],[Source]]="Nat"),"Nat OK",IF(AND(Table1[[#This Row],[Source]]&lt;&gt;"Nat",Q2547&lt;55),"Poor &lt;55",IF(OR(G2547="Randwick",G2547="Flemington",G2547="Caulfield",G2547="Sandown Lake",G2547="Sandown Hill"),"Best","ave"))))</f>
        <v>Best</v>
      </c>
      <c r="AC2547" s="133" t="str">
        <f>IF(Q2547="","",IF(AB2547="Poor &lt;55",$AC$2*0.2%,IF(AND(AB2547="Q",AA2547&lt;&gt;"Wed"),$AC$2*0.4%,IF(AND(AB2547="Q",AA2547="Wed"),$AC$2*0.5%,IF(AND(AB2547="Ave",U2547=100),$AC$2*0.5%,IF(AND(AB2547="ave",U2547="",N2547=1,AG2547="Bush"),$AC$2*1%,IF(AND(AB2547="ave",U2547="",Q2547&gt;100),$AC$2*1.3%,IF(AND(AB2547="ave",U2547=""),$AC$2*1.2%,IF(AND(AB2547="Ave",U2547=200),$AC$2*1%,IF(AND(AB2547="Best",U2547=200),$AC$2*1.5%,IF(AND(AB2547="Best",U2547="",K2547&lt;&gt;"Pro Syd"),$AC$2*0.5%,IF(AND(AB2547="Best",U2547=""),$AC$2*1%,IF(AND(AB2547="Best",U2547=100,Table1[[#This Row],[State]]="NSW"),$AC$2*0.4%,IF(AND(AB2547="Best",U2547=100),$AC$2*1%,IF(Table1[[#This Row],[Adj]]="Nat OK",$AC$2*0.5%,"xxx")))))))))))))))</f>
        <v/>
      </c>
      <c r="AD2547" s="133" t="str">
        <f t="shared" si="518"/>
        <v/>
      </c>
      <c r="AE2547" s="133" t="str">
        <f t="shared" si="519"/>
        <v/>
      </c>
      <c r="AF2547" s="133" t="str">
        <f>VLOOKUP(Table1[[#This Row],[Track]],$F$2672:$H$2715,2,FALSE)</f>
        <v>Vic</v>
      </c>
      <c r="AG2547" s="133" t="str">
        <f>VLOOKUP(Table1[[#This Row],[Track]],$F$2672:$H$2715,3,FALSE)</f>
        <v>-</v>
      </c>
      <c r="AH2547" s="133" t="str">
        <f>IF(Table1[[#This Row],[Date]]&lt;$AH$2,"",IF(Table1[[#This Row],[Date]]&lt;$AH$3,"Edge","Elite Combo"))</f>
        <v/>
      </c>
      <c r="AI2547" s="218">
        <f>Table1[[#This Row],[Time]]</f>
        <v>0.55555555555555558</v>
      </c>
      <c r="AJ2547" s="219" t="str">
        <f>Table1[[#This Row],[Track]]</f>
        <v>Caulfield</v>
      </c>
      <c r="AK2547" s="216">
        <f>Table1[[#This Row],[Race ]]</f>
        <v>3</v>
      </c>
      <c r="AL2547" s="219">
        <f>Table1[[#This Row],[TAB]]</f>
        <v>2</v>
      </c>
      <c r="AM2547" s="219" t="str">
        <f>Table1[[#This Row],[Selection]]</f>
        <v>Miss Aria</v>
      </c>
      <c r="AN2547" s="220" t="str">
        <f>Table1[[#This Row],[Sources]]</f>
        <v/>
      </c>
      <c r="AO2547" s="219" t="str">
        <f>Table1[[#This Row],[Scale Bet]]</f>
        <v/>
      </c>
    </row>
    <row r="2548" spans="5:41" ht="16.5" customHeight="1" x14ac:dyDescent="0.25">
      <c r="E2548" s="185">
        <v>45731</v>
      </c>
      <c r="F2548" s="35">
        <v>0.55555555555555558</v>
      </c>
      <c r="G2548" s="36" t="s">
        <v>201</v>
      </c>
      <c r="H2548" s="36">
        <v>3</v>
      </c>
      <c r="I2548" s="36">
        <v>2</v>
      </c>
      <c r="J2548" s="36" t="s">
        <v>251</v>
      </c>
      <c r="K2548" s="36" t="s">
        <v>18</v>
      </c>
      <c r="L2548" s="165">
        <v>15</v>
      </c>
      <c r="M2548" s="134" t="str">
        <f t="shared" si="507"/>
        <v/>
      </c>
      <c r="N2548" s="36" t="str">
        <f t="shared" si="508"/>
        <v/>
      </c>
      <c r="O2548" s="135" t="str">
        <f t="shared" si="509"/>
        <v/>
      </c>
      <c r="P2548" s="186" t="str">
        <f t="shared" si="510"/>
        <v>OK</v>
      </c>
      <c r="Q2548" s="187" t="str">
        <f t="shared" si="511"/>
        <v/>
      </c>
      <c r="R2548" s="150"/>
      <c r="S2548" s="187" t="str">
        <f t="shared" si="512"/>
        <v/>
      </c>
      <c r="T2548" s="136" t="str">
        <f t="shared" si="513"/>
        <v>Miss Aria</v>
      </c>
      <c r="U2548" s="137" t="str">
        <f>IF(P2548="","",IF(N2548=1,"",IF(Q2548="","",IF(Q2548&lt;=100,100,IF(Table1[[#This Row],[Day]]="Wed",100,200)))))</f>
        <v/>
      </c>
      <c r="V2548" s="137" t="str">
        <f t="shared" si="514"/>
        <v/>
      </c>
      <c r="W2548" s="137" t="str">
        <f t="shared" si="515"/>
        <v/>
      </c>
      <c r="X2548" s="133">
        <f>100</f>
        <v>100</v>
      </c>
      <c r="Y2548" s="133" t="str">
        <f t="shared" si="516"/>
        <v/>
      </c>
      <c r="Z2548" s="133">
        <f t="shared" si="517"/>
        <v>-100</v>
      </c>
      <c r="AA2548" s="134" t="str">
        <f>TEXT(Table1[[#This Row],[Date]],"DDD")</f>
        <v>Sat</v>
      </c>
      <c r="AB2548" s="133" t="str">
        <f>IF(OR(G2548="Doomben",G2548="Eagle Farm"),"Q",IF(AND(Q2548&gt;1,Q2548&lt;55,Table1[[#This Row],[Source]]="Nat"),"Nat OK",IF(AND(Table1[[#This Row],[Source]]&lt;&gt;"Nat",Q2548&lt;55),"Poor &lt;55",IF(OR(G2548="Randwick",G2548="Flemington",G2548="Caulfield",G2548="Sandown Lake",G2548="Sandown Hill"),"Best","ave"))))</f>
        <v>Best</v>
      </c>
      <c r="AC2548" s="133" t="str">
        <f>IF(Q2548="","",IF(AB2548="Poor &lt;55",$AC$2*0.2%,IF(AND(AB2548="Q",AA2548&lt;&gt;"Wed"),$AC$2*0.4%,IF(AND(AB2548="Q",AA2548="Wed"),$AC$2*0.5%,IF(AND(AB2548="Ave",U2548=100),$AC$2*0.5%,IF(AND(AB2548="ave",U2548="",N2548=1,AG2548="Bush"),$AC$2*1%,IF(AND(AB2548="ave",U2548="",Q2548&gt;100),$AC$2*1.3%,IF(AND(AB2548="ave",U2548=""),$AC$2*1.2%,IF(AND(AB2548="Ave",U2548=200),$AC$2*1%,IF(AND(AB2548="Best",U2548=200),$AC$2*1.5%,IF(AND(AB2548="Best",U2548="",K2548&lt;&gt;"Pro Syd"),$AC$2*0.5%,IF(AND(AB2548="Best",U2548=""),$AC$2*1%,IF(AND(AB2548="Best",U2548=100,Table1[[#This Row],[State]]="NSW"),$AC$2*0.4%,IF(AND(AB2548="Best",U2548=100),$AC$2*1%,IF(Table1[[#This Row],[Adj]]="Nat OK",$AC$2*0.5%,"xxx")))))))))))))))</f>
        <v/>
      </c>
      <c r="AD2548" s="133" t="str">
        <f t="shared" si="518"/>
        <v/>
      </c>
      <c r="AE2548" s="133" t="str">
        <f t="shared" si="519"/>
        <v/>
      </c>
      <c r="AF2548" s="133" t="str">
        <f>VLOOKUP(Table1[[#This Row],[Track]],$F$2672:$H$2715,2,FALSE)</f>
        <v>Vic</v>
      </c>
      <c r="AG2548" s="133" t="str">
        <f>VLOOKUP(Table1[[#This Row],[Track]],$F$2672:$H$2715,3,FALSE)</f>
        <v>-</v>
      </c>
      <c r="AH2548" s="133" t="str">
        <f>IF(Table1[[#This Row],[Date]]&lt;$AH$2,"",IF(Table1[[#This Row],[Date]]&lt;$AH$3,"Edge","Elite Combo"))</f>
        <v/>
      </c>
      <c r="AI2548" s="218">
        <f>Table1[[#This Row],[Time]]</f>
        <v>0.55555555555555558</v>
      </c>
      <c r="AJ2548" s="219" t="str">
        <f>Table1[[#This Row],[Track]]</f>
        <v>Caulfield</v>
      </c>
      <c r="AK2548" s="216">
        <f>Table1[[#This Row],[Race ]]</f>
        <v>3</v>
      </c>
      <c r="AL2548" s="219">
        <f>Table1[[#This Row],[TAB]]</f>
        <v>2</v>
      </c>
      <c r="AM2548" s="219" t="str">
        <f>Table1[[#This Row],[Selection]]</f>
        <v>Miss Aria</v>
      </c>
      <c r="AN2548" s="220" t="str">
        <f>Table1[[#This Row],[Sources]]</f>
        <v/>
      </c>
      <c r="AO2548" s="219" t="str">
        <f>Table1[[#This Row],[Scale Bet]]</f>
        <v/>
      </c>
    </row>
    <row r="2549" spans="5:41" ht="16.5" customHeight="1" x14ac:dyDescent="0.25">
      <c r="E2549" s="185">
        <v>45731</v>
      </c>
      <c r="F2549" s="35">
        <v>0.55555555555555558</v>
      </c>
      <c r="G2549" s="36" t="s">
        <v>201</v>
      </c>
      <c r="H2549" s="36">
        <v>3</v>
      </c>
      <c r="I2549" s="36">
        <v>5</v>
      </c>
      <c r="J2549" s="36" t="s">
        <v>42</v>
      </c>
      <c r="K2549" s="36" t="s">
        <v>1</v>
      </c>
      <c r="L2549" s="165">
        <v>12</v>
      </c>
      <c r="M2549" s="134">
        <f t="shared" si="507"/>
        <v>35</v>
      </c>
      <c r="N2549" s="36">
        <f t="shared" si="508"/>
        <v>3</v>
      </c>
      <c r="O2549" s="135" t="str">
        <f t="shared" si="509"/>
        <v>E4-12/Edge-10/Pro Mel-13</v>
      </c>
      <c r="P2549" s="186" t="str">
        <f t="shared" si="510"/>
        <v>OK</v>
      </c>
      <c r="Q2549" s="187">
        <f t="shared" si="511"/>
        <v>140</v>
      </c>
      <c r="R2549" s="150">
        <v>3.3</v>
      </c>
      <c r="S2549" s="187">
        <f t="shared" si="512"/>
        <v>462</v>
      </c>
      <c r="T2549" s="136" t="str">
        <f t="shared" si="513"/>
        <v>Samangu</v>
      </c>
      <c r="U2549" s="137">
        <f>IF(P2549="","",IF(N2549=1,"",IF(Q2549="","",IF(Q2549&lt;=100,100,IF(Table1[[#This Row],[Day]]="Wed",100,200)))))</f>
        <v>200</v>
      </c>
      <c r="V2549" s="137">
        <f t="shared" si="514"/>
        <v>660</v>
      </c>
      <c r="W2549" s="137">
        <f t="shared" si="515"/>
        <v>460</v>
      </c>
      <c r="X2549" s="133">
        <f>100</f>
        <v>100</v>
      </c>
      <c r="Y2549" s="133">
        <f t="shared" si="516"/>
        <v>330</v>
      </c>
      <c r="Z2549" s="133">
        <f t="shared" si="517"/>
        <v>230</v>
      </c>
      <c r="AA2549" s="134" t="str">
        <f>TEXT(Table1[[#This Row],[Date]],"DDD")</f>
        <v>Sat</v>
      </c>
      <c r="AB2549" s="133" t="str">
        <f>IF(OR(G2549="Doomben",G2549="Eagle Farm"),"Q",IF(AND(Q2549&gt;1,Q2549&lt;55,Table1[[#This Row],[Source]]="Nat"),"Nat OK",IF(AND(Table1[[#This Row],[Source]]&lt;&gt;"Nat",Q2549&lt;55),"Poor &lt;55",IF(OR(G2549="Randwick",G2549="Flemington",G2549="Caulfield",G2549="Sandown Lake",G2549="Sandown Hill"),"Best","ave"))))</f>
        <v>Best</v>
      </c>
      <c r="AC2549" s="133">
        <f>IF(Q2549="","",IF(AB2549="Poor &lt;55",$AC$2*0.2%,IF(AND(AB2549="Q",AA2549&lt;&gt;"Wed"),$AC$2*0.4%,IF(AND(AB2549="Q",AA2549="Wed"),$AC$2*0.5%,IF(AND(AB2549="Ave",U2549=100),$AC$2*0.5%,IF(AND(AB2549="ave",U2549="",N2549=1,AG2549="Bush"),$AC$2*1%,IF(AND(AB2549="ave",U2549="",Q2549&gt;100),$AC$2*1.3%,IF(AND(AB2549="ave",U2549=""),$AC$2*1.2%,IF(AND(AB2549="Ave",U2549=200),$AC$2*1%,IF(AND(AB2549="Best",U2549=200),$AC$2*1.5%,IF(AND(AB2549="Best",U2549="",K2549&lt;&gt;"Pro Syd"),$AC$2*0.5%,IF(AND(AB2549="Best",U2549=""),$AC$2*1%,IF(AND(AB2549="Best",U2549=100,Table1[[#This Row],[State]]="NSW"),$AC$2*0.4%,IF(AND(AB2549="Best",U2549=100),$AC$2*1%,IF(Table1[[#This Row],[Adj]]="Nat OK",$AC$2*0.5%,"xxx")))))))))))))))</f>
        <v>150</v>
      </c>
      <c r="AD2549" s="133">
        <f t="shared" si="518"/>
        <v>495</v>
      </c>
      <c r="AE2549" s="133">
        <f t="shared" si="519"/>
        <v>345</v>
      </c>
      <c r="AF2549" s="133" t="str">
        <f>VLOOKUP(Table1[[#This Row],[Track]],$F$2672:$H$2715,2,FALSE)</f>
        <v>Vic</v>
      </c>
      <c r="AG2549" s="133" t="str">
        <f>VLOOKUP(Table1[[#This Row],[Track]],$F$2672:$H$2715,3,FALSE)</f>
        <v>-</v>
      </c>
      <c r="AH2549" s="133" t="str">
        <f>IF(Table1[[#This Row],[Date]]&lt;$AH$2,"",IF(Table1[[#This Row],[Date]]&lt;$AH$3,"Edge","Elite Combo"))</f>
        <v/>
      </c>
      <c r="AI2549" s="218">
        <f>Table1[[#This Row],[Time]]</f>
        <v>0.55555555555555558</v>
      </c>
      <c r="AJ2549" s="219" t="str">
        <f>Table1[[#This Row],[Track]]</f>
        <v>Caulfield</v>
      </c>
      <c r="AK2549" s="216">
        <f>Table1[[#This Row],[Race ]]</f>
        <v>3</v>
      </c>
      <c r="AL2549" s="219">
        <f>Table1[[#This Row],[TAB]]</f>
        <v>5</v>
      </c>
      <c r="AM2549" s="219" t="str">
        <f>Table1[[#This Row],[Selection]]</f>
        <v>Samangu</v>
      </c>
      <c r="AN2549" s="220" t="str">
        <f>Table1[[#This Row],[Sources]]</f>
        <v>E4-12/Edge-10/Pro Mel-13</v>
      </c>
      <c r="AO2549" s="219">
        <f>Table1[[#This Row],[Scale Bet]]</f>
        <v>150</v>
      </c>
    </row>
    <row r="2550" spans="5:41" ht="16.5" customHeight="1" x14ac:dyDescent="0.25">
      <c r="E2550" s="185">
        <v>45731</v>
      </c>
      <c r="F2550" s="35">
        <v>0.55555555555555558</v>
      </c>
      <c r="G2550" s="36" t="s">
        <v>201</v>
      </c>
      <c r="H2550" s="36">
        <v>3</v>
      </c>
      <c r="I2550" s="36">
        <v>5</v>
      </c>
      <c r="J2550" s="36" t="s">
        <v>42</v>
      </c>
      <c r="K2550" s="36" t="s">
        <v>40</v>
      </c>
      <c r="L2550" s="165">
        <v>10</v>
      </c>
      <c r="M2550" s="134" t="str">
        <f t="shared" si="507"/>
        <v/>
      </c>
      <c r="N2550" s="36" t="str">
        <f t="shared" si="508"/>
        <v/>
      </c>
      <c r="O2550" s="135" t="str">
        <f t="shared" si="509"/>
        <v/>
      </c>
      <c r="P2550" s="186" t="str">
        <f t="shared" si="510"/>
        <v>OK</v>
      </c>
      <c r="Q2550" s="187" t="str">
        <f t="shared" si="511"/>
        <v/>
      </c>
      <c r="R2550" s="150">
        <v>3.3</v>
      </c>
      <c r="S2550" s="187" t="str">
        <f t="shared" si="512"/>
        <v/>
      </c>
      <c r="T2550" s="136" t="str">
        <f t="shared" si="513"/>
        <v>Samangu</v>
      </c>
      <c r="U2550" s="137" t="str">
        <f>IF(P2550="","",IF(N2550=1,"",IF(Q2550="","",IF(Q2550&lt;=100,100,IF(Table1[[#This Row],[Day]]="Wed",100,200)))))</f>
        <v/>
      </c>
      <c r="V2550" s="137" t="str">
        <f t="shared" si="514"/>
        <v/>
      </c>
      <c r="W2550" s="137" t="str">
        <f t="shared" si="515"/>
        <v/>
      </c>
      <c r="X2550" s="133">
        <f>100</f>
        <v>100</v>
      </c>
      <c r="Y2550" s="133">
        <f t="shared" si="516"/>
        <v>330</v>
      </c>
      <c r="Z2550" s="133">
        <f t="shared" si="517"/>
        <v>230</v>
      </c>
      <c r="AA2550" s="134" t="str">
        <f>TEXT(Table1[[#This Row],[Date]],"DDD")</f>
        <v>Sat</v>
      </c>
      <c r="AB2550" s="133" t="str">
        <f>IF(OR(G2550="Doomben",G2550="Eagle Farm"),"Q",IF(AND(Q2550&gt;1,Q2550&lt;55,Table1[[#This Row],[Source]]="Nat"),"Nat OK",IF(AND(Table1[[#This Row],[Source]]&lt;&gt;"Nat",Q2550&lt;55),"Poor &lt;55",IF(OR(G2550="Randwick",G2550="Flemington",G2550="Caulfield",G2550="Sandown Lake",G2550="Sandown Hill"),"Best","ave"))))</f>
        <v>Best</v>
      </c>
      <c r="AC2550" s="133" t="str">
        <f>IF(Q2550="","",IF(AB2550="Poor &lt;55",$AC$2*0.2%,IF(AND(AB2550="Q",AA2550&lt;&gt;"Wed"),$AC$2*0.4%,IF(AND(AB2550="Q",AA2550="Wed"),$AC$2*0.5%,IF(AND(AB2550="Ave",U2550=100),$AC$2*0.5%,IF(AND(AB2550="ave",U2550="",N2550=1,AG2550="Bush"),$AC$2*1%,IF(AND(AB2550="ave",U2550="",Q2550&gt;100),$AC$2*1.3%,IF(AND(AB2550="ave",U2550=""),$AC$2*1.2%,IF(AND(AB2550="Ave",U2550=200),$AC$2*1%,IF(AND(AB2550="Best",U2550=200),$AC$2*1.5%,IF(AND(AB2550="Best",U2550="",K2550&lt;&gt;"Pro Syd"),$AC$2*0.5%,IF(AND(AB2550="Best",U2550=""),$AC$2*1%,IF(AND(AB2550="Best",U2550=100,Table1[[#This Row],[State]]="NSW"),$AC$2*0.4%,IF(AND(AB2550="Best",U2550=100),$AC$2*1%,IF(Table1[[#This Row],[Adj]]="Nat OK",$AC$2*0.5%,"xxx")))))))))))))))</f>
        <v/>
      </c>
      <c r="AD2550" s="133" t="str">
        <f t="shared" si="518"/>
        <v/>
      </c>
      <c r="AE2550" s="133" t="str">
        <f t="shared" si="519"/>
        <v/>
      </c>
      <c r="AF2550" s="133" t="str">
        <f>VLOOKUP(Table1[[#This Row],[Track]],$F$2672:$H$2715,2,FALSE)</f>
        <v>Vic</v>
      </c>
      <c r="AG2550" s="133" t="str">
        <f>VLOOKUP(Table1[[#This Row],[Track]],$F$2672:$H$2715,3,FALSE)</f>
        <v>-</v>
      </c>
      <c r="AH2550" s="133" t="str">
        <f>IF(Table1[[#This Row],[Date]]&lt;$AH$2,"",IF(Table1[[#This Row],[Date]]&lt;$AH$3,"Edge","Elite Combo"))</f>
        <v/>
      </c>
      <c r="AI2550" s="218">
        <f>Table1[[#This Row],[Time]]</f>
        <v>0.55555555555555558</v>
      </c>
      <c r="AJ2550" s="219" t="str">
        <f>Table1[[#This Row],[Track]]</f>
        <v>Caulfield</v>
      </c>
      <c r="AK2550" s="216">
        <f>Table1[[#This Row],[Race ]]</f>
        <v>3</v>
      </c>
      <c r="AL2550" s="219">
        <f>Table1[[#This Row],[TAB]]</f>
        <v>5</v>
      </c>
      <c r="AM2550" s="219" t="str">
        <f>Table1[[#This Row],[Selection]]</f>
        <v>Samangu</v>
      </c>
      <c r="AN2550" s="220" t="str">
        <f>Table1[[#This Row],[Sources]]</f>
        <v/>
      </c>
      <c r="AO2550" s="219" t="str">
        <f>Table1[[#This Row],[Scale Bet]]</f>
        <v/>
      </c>
    </row>
    <row r="2551" spans="5:41" ht="16.5" customHeight="1" x14ac:dyDescent="0.25">
      <c r="E2551" s="185">
        <v>45731</v>
      </c>
      <c r="F2551" s="35">
        <v>0.55555555555555558</v>
      </c>
      <c r="G2551" s="36" t="s">
        <v>201</v>
      </c>
      <c r="H2551" s="36">
        <v>3</v>
      </c>
      <c r="I2551" s="36">
        <v>5</v>
      </c>
      <c r="J2551" s="36" t="s">
        <v>42</v>
      </c>
      <c r="K2551" s="36" t="s">
        <v>18</v>
      </c>
      <c r="L2551" s="165">
        <v>13</v>
      </c>
      <c r="M2551" s="134" t="str">
        <f t="shared" si="507"/>
        <v/>
      </c>
      <c r="N2551" s="36" t="str">
        <f t="shared" si="508"/>
        <v/>
      </c>
      <c r="O2551" s="135" t="str">
        <f t="shared" si="509"/>
        <v/>
      </c>
      <c r="P2551" s="186" t="str">
        <f t="shared" si="510"/>
        <v>OK</v>
      </c>
      <c r="Q2551" s="187" t="str">
        <f t="shared" si="511"/>
        <v/>
      </c>
      <c r="R2551" s="150">
        <v>3</v>
      </c>
      <c r="S2551" s="187" t="str">
        <f t="shared" si="512"/>
        <v/>
      </c>
      <c r="T2551" s="136" t="str">
        <f t="shared" si="513"/>
        <v>Samangu</v>
      </c>
      <c r="U2551" s="137" t="str">
        <f>IF(P2551="","",IF(N2551=1,"",IF(Q2551="","",IF(Q2551&lt;=100,100,IF(Table1[[#This Row],[Day]]="Wed",100,200)))))</f>
        <v/>
      </c>
      <c r="V2551" s="137" t="str">
        <f t="shared" si="514"/>
        <v/>
      </c>
      <c r="W2551" s="137" t="str">
        <f t="shared" si="515"/>
        <v/>
      </c>
      <c r="X2551" s="133">
        <f>100</f>
        <v>100</v>
      </c>
      <c r="Y2551" s="133">
        <f t="shared" si="516"/>
        <v>300</v>
      </c>
      <c r="Z2551" s="133">
        <f t="shared" si="517"/>
        <v>200</v>
      </c>
      <c r="AA2551" s="134" t="str">
        <f>TEXT(Table1[[#This Row],[Date]],"DDD")</f>
        <v>Sat</v>
      </c>
      <c r="AB2551" s="133" t="str">
        <f>IF(OR(G2551="Doomben",G2551="Eagle Farm"),"Q",IF(AND(Q2551&gt;1,Q2551&lt;55,Table1[[#This Row],[Source]]="Nat"),"Nat OK",IF(AND(Table1[[#This Row],[Source]]&lt;&gt;"Nat",Q2551&lt;55),"Poor &lt;55",IF(OR(G2551="Randwick",G2551="Flemington",G2551="Caulfield",G2551="Sandown Lake",G2551="Sandown Hill"),"Best","ave"))))</f>
        <v>Best</v>
      </c>
      <c r="AC2551" s="133" t="str">
        <f>IF(Q2551="","",IF(AB2551="Poor &lt;55",$AC$2*0.2%,IF(AND(AB2551="Q",AA2551&lt;&gt;"Wed"),$AC$2*0.4%,IF(AND(AB2551="Q",AA2551="Wed"),$AC$2*0.5%,IF(AND(AB2551="Ave",U2551=100),$AC$2*0.5%,IF(AND(AB2551="ave",U2551="",N2551=1,AG2551="Bush"),$AC$2*1%,IF(AND(AB2551="ave",U2551="",Q2551&gt;100),$AC$2*1.3%,IF(AND(AB2551="ave",U2551=""),$AC$2*1.2%,IF(AND(AB2551="Ave",U2551=200),$AC$2*1%,IF(AND(AB2551="Best",U2551=200),$AC$2*1.5%,IF(AND(AB2551="Best",U2551="",K2551&lt;&gt;"Pro Syd"),$AC$2*0.5%,IF(AND(AB2551="Best",U2551=""),$AC$2*1%,IF(AND(AB2551="Best",U2551=100,Table1[[#This Row],[State]]="NSW"),$AC$2*0.4%,IF(AND(AB2551="Best",U2551=100),$AC$2*1%,IF(Table1[[#This Row],[Adj]]="Nat OK",$AC$2*0.5%,"xxx")))))))))))))))</f>
        <v/>
      </c>
      <c r="AD2551" s="133" t="str">
        <f t="shared" si="518"/>
        <v/>
      </c>
      <c r="AE2551" s="133" t="str">
        <f t="shared" si="519"/>
        <v/>
      </c>
      <c r="AF2551" s="133" t="str">
        <f>VLOOKUP(Table1[[#This Row],[Track]],$F$2672:$H$2715,2,FALSE)</f>
        <v>Vic</v>
      </c>
      <c r="AG2551" s="133" t="str">
        <f>VLOOKUP(Table1[[#This Row],[Track]],$F$2672:$H$2715,3,FALSE)</f>
        <v>-</v>
      </c>
      <c r="AH2551" s="133" t="str">
        <f>IF(Table1[[#This Row],[Date]]&lt;$AH$2,"",IF(Table1[[#This Row],[Date]]&lt;$AH$3,"Edge","Elite Combo"))</f>
        <v/>
      </c>
      <c r="AI2551" s="218">
        <f>Table1[[#This Row],[Time]]</f>
        <v>0.55555555555555558</v>
      </c>
      <c r="AJ2551" s="219" t="str">
        <f>Table1[[#This Row],[Track]]</f>
        <v>Caulfield</v>
      </c>
      <c r="AK2551" s="216">
        <f>Table1[[#This Row],[Race ]]</f>
        <v>3</v>
      </c>
      <c r="AL2551" s="219">
        <f>Table1[[#This Row],[TAB]]</f>
        <v>5</v>
      </c>
      <c r="AM2551" s="219" t="str">
        <f>Table1[[#This Row],[Selection]]</f>
        <v>Samangu</v>
      </c>
      <c r="AN2551" s="220" t="str">
        <f>Table1[[#This Row],[Sources]]</f>
        <v/>
      </c>
      <c r="AO2551" s="219" t="str">
        <f>Table1[[#This Row],[Scale Bet]]</f>
        <v/>
      </c>
    </row>
    <row r="2552" spans="5:41" ht="16.5" customHeight="1" x14ac:dyDescent="0.25">
      <c r="E2552" s="185">
        <v>45731</v>
      </c>
      <c r="F2552" s="35">
        <v>0.57499999999999996</v>
      </c>
      <c r="G2552" s="36" t="s">
        <v>28</v>
      </c>
      <c r="H2552" s="36">
        <v>5</v>
      </c>
      <c r="I2552" s="36">
        <v>13</v>
      </c>
      <c r="J2552" s="36" t="s">
        <v>260</v>
      </c>
      <c r="K2552" s="36" t="s">
        <v>13</v>
      </c>
      <c r="L2552" s="165">
        <v>10</v>
      </c>
      <c r="M2552" s="134">
        <f t="shared" si="507"/>
        <v>10</v>
      </c>
      <c r="N2552" s="36">
        <f t="shared" si="508"/>
        <v>1</v>
      </c>
      <c r="O2552" s="135" t="str">
        <f t="shared" si="509"/>
        <v>Nat-10</v>
      </c>
      <c r="P2552" s="186" t="str">
        <f t="shared" si="510"/>
        <v/>
      </c>
      <c r="Q2552" s="187">
        <f t="shared" si="511"/>
        <v>40</v>
      </c>
      <c r="R2552" s="150"/>
      <c r="S2552" s="187" t="str">
        <f t="shared" si="512"/>
        <v/>
      </c>
      <c r="T2552" s="136" t="str">
        <f t="shared" si="513"/>
        <v>Mintaka Lad</v>
      </c>
      <c r="U2552" s="137" t="str">
        <f>IF(P2552="","",IF(N2552=1,"",IF(Q2552="","",IF(Q2552&lt;=100,100,IF(Table1[[#This Row],[Day]]="Wed",100,200)))))</f>
        <v/>
      </c>
      <c r="V2552" s="137" t="str">
        <f t="shared" si="514"/>
        <v/>
      </c>
      <c r="W2552" s="137" t="str">
        <f t="shared" si="515"/>
        <v/>
      </c>
      <c r="X2552" s="133">
        <f>100</f>
        <v>100</v>
      </c>
      <c r="Y2552" s="133" t="str">
        <f t="shared" si="516"/>
        <v/>
      </c>
      <c r="Z2552" s="133">
        <f t="shared" si="517"/>
        <v>-100</v>
      </c>
      <c r="AA2552" s="134" t="str">
        <f>TEXT(Table1[[#This Row],[Date]],"DDD")</f>
        <v>Sat</v>
      </c>
      <c r="AB2552" s="133" t="str">
        <f>IF(OR(G2552="Doomben",G2552="Eagle Farm"),"Q",IF(AND(Q2552&gt;1,Q2552&lt;55,Table1[[#This Row],[Source]]="Nat"),"Nat OK",IF(AND(Table1[[#This Row],[Source]]&lt;&gt;"Nat",Q2552&lt;55),"Poor &lt;55",IF(OR(G2552="Randwick",G2552="Flemington",G2552="Caulfield",G2552="Sandown Lake",G2552="Sandown Hill"),"Best","ave"))))</f>
        <v>Q</v>
      </c>
      <c r="AC2552" s="133">
        <f>IF(Q2552="","",IF(AB2552="Poor &lt;55",$AC$2*0.2%,IF(AND(AB2552="Q",AA2552&lt;&gt;"Wed"),$AC$2*0.4%,IF(AND(AB2552="Q",AA2552="Wed"),$AC$2*0.5%,IF(AND(AB2552="Ave",U2552=100),$AC$2*0.5%,IF(AND(AB2552="ave",U2552="",N2552=1,AG2552="Bush"),$AC$2*1%,IF(AND(AB2552="ave",U2552="",Q2552&gt;100),$AC$2*1.3%,IF(AND(AB2552="ave",U2552=""),$AC$2*1.2%,IF(AND(AB2552="Ave",U2552=200),$AC$2*1%,IF(AND(AB2552="Best",U2552=200),$AC$2*1.5%,IF(AND(AB2552="Best",U2552="",K2552&lt;&gt;"Pro Syd"),$AC$2*0.5%,IF(AND(AB2552="Best",U2552=""),$AC$2*1%,IF(AND(AB2552="Best",U2552=100,Table1[[#This Row],[State]]="NSW"),$AC$2*0.4%,IF(AND(AB2552="Best",U2552=100),$AC$2*1%,IF(Table1[[#This Row],[Adj]]="Nat OK",$AC$2*0.5%,"xxx")))))))))))))))</f>
        <v>40</v>
      </c>
      <c r="AD2552" s="133" t="str">
        <f t="shared" si="518"/>
        <v/>
      </c>
      <c r="AE2552" s="133">
        <f t="shared" si="519"/>
        <v>-40</v>
      </c>
      <c r="AF2552" s="133" t="str">
        <f>VLOOKUP(Table1[[#This Row],[Track]],$F$2672:$H$2715,2,FALSE)</f>
        <v>Qld</v>
      </c>
      <c r="AG2552" s="133" t="str">
        <f>VLOOKUP(Table1[[#This Row],[Track]],$F$2672:$H$2715,3,FALSE)</f>
        <v>-</v>
      </c>
      <c r="AH2552" s="133" t="str">
        <f>IF(Table1[[#This Row],[Date]]&lt;$AH$2,"",IF(Table1[[#This Row],[Date]]&lt;$AH$3,"Edge","Elite Combo"))</f>
        <v/>
      </c>
      <c r="AI2552" s="218">
        <f>Table1[[#This Row],[Time]]</f>
        <v>0.57499999999999996</v>
      </c>
      <c r="AJ2552" s="219" t="str">
        <f>Table1[[#This Row],[Track]]</f>
        <v>Eagle Farm</v>
      </c>
      <c r="AK2552" s="216">
        <f>Table1[[#This Row],[Race ]]</f>
        <v>5</v>
      </c>
      <c r="AL2552" s="219">
        <f>Table1[[#This Row],[TAB]]</f>
        <v>13</v>
      </c>
      <c r="AM2552" s="219" t="str">
        <f>Table1[[#This Row],[Selection]]</f>
        <v>Mintaka Lad</v>
      </c>
      <c r="AN2552" s="220" t="str">
        <f>Table1[[#This Row],[Sources]]</f>
        <v>Nat-10</v>
      </c>
      <c r="AO2552" s="219">
        <f>Table1[[#This Row],[Scale Bet]]</f>
        <v>40</v>
      </c>
    </row>
    <row r="2553" spans="5:41" ht="16.5" customHeight="1" x14ac:dyDescent="0.25">
      <c r="E2553" s="185">
        <v>45731</v>
      </c>
      <c r="F2553" s="35">
        <v>0.59930555555555554</v>
      </c>
      <c r="G2553" s="36" t="s">
        <v>28</v>
      </c>
      <c r="H2553" s="36">
        <v>6</v>
      </c>
      <c r="I2553" s="36">
        <v>5</v>
      </c>
      <c r="J2553" s="36" t="s">
        <v>236</v>
      </c>
      <c r="K2553" s="36" t="s">
        <v>13</v>
      </c>
      <c r="L2553" s="165">
        <v>10</v>
      </c>
      <c r="M2553" s="134">
        <f t="shared" si="507"/>
        <v>10</v>
      </c>
      <c r="N2553" s="36">
        <f t="shared" si="508"/>
        <v>1</v>
      </c>
      <c r="O2553" s="135" t="str">
        <f t="shared" si="509"/>
        <v>Nat-10</v>
      </c>
      <c r="P2553" s="186" t="str">
        <f t="shared" si="510"/>
        <v/>
      </c>
      <c r="Q2553" s="187">
        <f t="shared" si="511"/>
        <v>40</v>
      </c>
      <c r="R2553" s="150"/>
      <c r="S2553" s="187" t="str">
        <f t="shared" si="512"/>
        <v/>
      </c>
      <c r="T2553" s="136" t="str">
        <f t="shared" si="513"/>
        <v>Wanda Rox</v>
      </c>
      <c r="U2553" s="137" t="str">
        <f>IF(P2553="","",IF(N2553=1,"",IF(Q2553="","",IF(Q2553&lt;=100,100,IF(Table1[[#This Row],[Day]]="Wed",100,200)))))</f>
        <v/>
      </c>
      <c r="V2553" s="137" t="str">
        <f t="shared" si="514"/>
        <v/>
      </c>
      <c r="W2553" s="137" t="str">
        <f t="shared" si="515"/>
        <v/>
      </c>
      <c r="X2553" s="133">
        <f>100</f>
        <v>100</v>
      </c>
      <c r="Y2553" s="133" t="str">
        <f t="shared" si="516"/>
        <v/>
      </c>
      <c r="Z2553" s="133">
        <f t="shared" si="517"/>
        <v>-100</v>
      </c>
      <c r="AA2553" s="134" t="str">
        <f>TEXT(Table1[[#This Row],[Date]],"DDD")</f>
        <v>Sat</v>
      </c>
      <c r="AB2553" s="133" t="str">
        <f>IF(OR(G2553="Doomben",G2553="Eagle Farm"),"Q",IF(AND(Q2553&gt;1,Q2553&lt;55,Table1[[#This Row],[Source]]="Nat"),"Nat OK",IF(AND(Table1[[#This Row],[Source]]&lt;&gt;"Nat",Q2553&lt;55),"Poor &lt;55",IF(OR(G2553="Randwick",G2553="Flemington",G2553="Caulfield",G2553="Sandown Lake",G2553="Sandown Hill"),"Best","ave"))))</f>
        <v>Q</v>
      </c>
      <c r="AC2553" s="133">
        <f>IF(Q2553="","",IF(AB2553="Poor &lt;55",$AC$2*0.2%,IF(AND(AB2553="Q",AA2553&lt;&gt;"Wed"),$AC$2*0.4%,IF(AND(AB2553="Q",AA2553="Wed"),$AC$2*0.5%,IF(AND(AB2553="Ave",U2553=100),$AC$2*0.5%,IF(AND(AB2553="ave",U2553="",N2553=1,AG2553="Bush"),$AC$2*1%,IF(AND(AB2553="ave",U2553="",Q2553&gt;100),$AC$2*1.3%,IF(AND(AB2553="ave",U2553=""),$AC$2*1.2%,IF(AND(AB2553="Ave",U2553=200),$AC$2*1%,IF(AND(AB2553="Best",U2553=200),$AC$2*1.5%,IF(AND(AB2553="Best",U2553="",K2553&lt;&gt;"Pro Syd"),$AC$2*0.5%,IF(AND(AB2553="Best",U2553=""),$AC$2*1%,IF(AND(AB2553="Best",U2553=100,Table1[[#This Row],[State]]="NSW"),$AC$2*0.4%,IF(AND(AB2553="Best",U2553=100),$AC$2*1%,IF(Table1[[#This Row],[Adj]]="Nat OK",$AC$2*0.5%,"xxx")))))))))))))))</f>
        <v>40</v>
      </c>
      <c r="AD2553" s="133" t="str">
        <f t="shared" si="518"/>
        <v/>
      </c>
      <c r="AE2553" s="133">
        <f t="shared" si="519"/>
        <v>-40</v>
      </c>
      <c r="AF2553" s="133" t="str">
        <f>VLOOKUP(Table1[[#This Row],[Track]],$F$2672:$H$2715,2,FALSE)</f>
        <v>Qld</v>
      </c>
      <c r="AG2553" s="133" t="str">
        <f>VLOOKUP(Table1[[#This Row],[Track]],$F$2672:$H$2715,3,FALSE)</f>
        <v>-</v>
      </c>
      <c r="AH2553" s="133" t="str">
        <f>IF(Table1[[#This Row],[Date]]&lt;$AH$2,"",IF(Table1[[#This Row],[Date]]&lt;$AH$3,"Edge","Elite Combo"))</f>
        <v/>
      </c>
      <c r="AI2553" s="218">
        <f>Table1[[#This Row],[Time]]</f>
        <v>0.59930555555555554</v>
      </c>
      <c r="AJ2553" s="219" t="str">
        <f>Table1[[#This Row],[Track]]</f>
        <v>Eagle Farm</v>
      </c>
      <c r="AK2553" s="216">
        <f>Table1[[#This Row],[Race ]]</f>
        <v>6</v>
      </c>
      <c r="AL2553" s="219">
        <f>Table1[[#This Row],[TAB]]</f>
        <v>5</v>
      </c>
      <c r="AM2553" s="219" t="str">
        <f>Table1[[#This Row],[Selection]]</f>
        <v>Wanda Rox</v>
      </c>
      <c r="AN2553" s="220" t="str">
        <f>Table1[[#This Row],[Sources]]</f>
        <v>Nat-10</v>
      </c>
      <c r="AO2553" s="219">
        <f>Table1[[#This Row],[Scale Bet]]</f>
        <v>40</v>
      </c>
    </row>
    <row r="2554" spans="5:41" ht="16.5" customHeight="1" x14ac:dyDescent="0.25">
      <c r="E2554" s="185">
        <v>45731</v>
      </c>
      <c r="F2554" s="35">
        <v>0.60416666666666663</v>
      </c>
      <c r="G2554" s="36" t="s">
        <v>201</v>
      </c>
      <c r="H2554" s="36">
        <v>5</v>
      </c>
      <c r="I2554" s="36">
        <v>8</v>
      </c>
      <c r="J2554" s="36" t="s">
        <v>261</v>
      </c>
      <c r="K2554" s="36" t="s">
        <v>1</v>
      </c>
      <c r="L2554" s="165">
        <v>10</v>
      </c>
      <c r="M2554" s="134">
        <f t="shared" si="507"/>
        <v>23</v>
      </c>
      <c r="N2554" s="36">
        <f t="shared" si="508"/>
        <v>2</v>
      </c>
      <c r="O2554" s="135" t="str">
        <f t="shared" si="509"/>
        <v>E4-10/Nat-13</v>
      </c>
      <c r="P2554" s="186" t="str">
        <f t="shared" si="510"/>
        <v>OK</v>
      </c>
      <c r="Q2554" s="187">
        <f t="shared" si="511"/>
        <v>92</v>
      </c>
      <c r="R2554" s="150">
        <v>6.5</v>
      </c>
      <c r="S2554" s="187">
        <f t="shared" si="512"/>
        <v>598</v>
      </c>
      <c r="T2554" s="136" t="str">
        <f t="shared" si="513"/>
        <v>Benagil</v>
      </c>
      <c r="U2554" s="137">
        <f>IF(P2554="","",IF(N2554=1,"",IF(Q2554="","",IF(Q2554&lt;=100,100,IF(Table1[[#This Row],[Day]]="Wed",100,200)))))</f>
        <v>100</v>
      </c>
      <c r="V2554" s="137">
        <f t="shared" si="514"/>
        <v>650</v>
      </c>
      <c r="W2554" s="137">
        <f t="shared" si="515"/>
        <v>550</v>
      </c>
      <c r="X2554" s="133">
        <f>100</f>
        <v>100</v>
      </c>
      <c r="Y2554" s="133">
        <f t="shared" si="516"/>
        <v>650</v>
      </c>
      <c r="Z2554" s="133">
        <f t="shared" si="517"/>
        <v>550</v>
      </c>
      <c r="AA2554" s="134" t="str">
        <f>TEXT(Table1[[#This Row],[Date]],"DDD")</f>
        <v>Sat</v>
      </c>
      <c r="AB2554" s="133" t="str">
        <f>IF(OR(G2554="Doomben",G2554="Eagle Farm"),"Q",IF(AND(Q2554&gt;1,Q2554&lt;55,Table1[[#This Row],[Source]]="Nat"),"Nat OK",IF(AND(Table1[[#This Row],[Source]]&lt;&gt;"Nat",Q2554&lt;55),"Poor &lt;55",IF(OR(G2554="Randwick",G2554="Flemington",G2554="Caulfield",G2554="Sandown Lake",G2554="Sandown Hill"),"Best","ave"))))</f>
        <v>Best</v>
      </c>
      <c r="AC2554" s="133">
        <f>IF(Q2554="","",IF(AB2554="Poor &lt;55",$AC$2*0.2%,IF(AND(AB2554="Q",AA2554&lt;&gt;"Wed"),$AC$2*0.4%,IF(AND(AB2554="Q",AA2554="Wed"),$AC$2*0.5%,IF(AND(AB2554="Ave",U2554=100),$AC$2*0.5%,IF(AND(AB2554="ave",U2554="",N2554=1,AG2554="Bush"),$AC$2*1%,IF(AND(AB2554="ave",U2554="",Q2554&gt;100),$AC$2*1.3%,IF(AND(AB2554="ave",U2554=""),$AC$2*1.2%,IF(AND(AB2554="Ave",U2554=200),$AC$2*1%,IF(AND(AB2554="Best",U2554=200),$AC$2*1.5%,IF(AND(AB2554="Best",U2554="",K2554&lt;&gt;"Pro Syd"),$AC$2*0.5%,IF(AND(AB2554="Best",U2554=""),$AC$2*1%,IF(AND(AB2554="Best",U2554=100,Table1[[#This Row],[State]]="NSW"),$AC$2*0.4%,IF(AND(AB2554="Best",U2554=100),$AC$2*1%,IF(Table1[[#This Row],[Adj]]="Nat OK",$AC$2*0.5%,"xxx")))))))))))))))</f>
        <v>100</v>
      </c>
      <c r="AD2554" s="133">
        <f t="shared" si="518"/>
        <v>650</v>
      </c>
      <c r="AE2554" s="133">
        <f t="shared" si="519"/>
        <v>550</v>
      </c>
      <c r="AF2554" s="133" t="str">
        <f>VLOOKUP(Table1[[#This Row],[Track]],$F$2672:$H$2715,2,FALSE)</f>
        <v>Vic</v>
      </c>
      <c r="AG2554" s="133" t="str">
        <f>VLOOKUP(Table1[[#This Row],[Track]],$F$2672:$H$2715,3,FALSE)</f>
        <v>-</v>
      </c>
      <c r="AH2554" s="133" t="str">
        <f>IF(Table1[[#This Row],[Date]]&lt;$AH$2,"",IF(Table1[[#This Row],[Date]]&lt;$AH$3,"Edge","Elite Combo"))</f>
        <v/>
      </c>
      <c r="AI2554" s="218">
        <f>Table1[[#This Row],[Time]]</f>
        <v>0.60416666666666663</v>
      </c>
      <c r="AJ2554" s="219" t="str">
        <f>Table1[[#This Row],[Track]]</f>
        <v>Caulfield</v>
      </c>
      <c r="AK2554" s="216">
        <f>Table1[[#This Row],[Race ]]</f>
        <v>5</v>
      </c>
      <c r="AL2554" s="219">
        <f>Table1[[#This Row],[TAB]]</f>
        <v>8</v>
      </c>
      <c r="AM2554" s="219" t="str">
        <f>Table1[[#This Row],[Selection]]</f>
        <v>Benagil</v>
      </c>
      <c r="AN2554" s="220" t="str">
        <f>Table1[[#This Row],[Sources]]</f>
        <v>E4-10/Nat-13</v>
      </c>
      <c r="AO2554" s="219">
        <f>Table1[[#This Row],[Scale Bet]]</f>
        <v>100</v>
      </c>
    </row>
    <row r="2555" spans="5:41" ht="16.5" customHeight="1" x14ac:dyDescent="0.25">
      <c r="E2555" s="185">
        <v>45731</v>
      </c>
      <c r="F2555" s="35">
        <v>0.60416666666666663</v>
      </c>
      <c r="G2555" s="36" t="s">
        <v>201</v>
      </c>
      <c r="H2555" s="36">
        <v>5</v>
      </c>
      <c r="I2555" s="36">
        <v>8</v>
      </c>
      <c r="J2555" s="36" t="s">
        <v>261</v>
      </c>
      <c r="K2555" s="36" t="s">
        <v>13</v>
      </c>
      <c r="L2555" s="165">
        <v>13</v>
      </c>
      <c r="M2555" s="134" t="str">
        <f t="shared" si="507"/>
        <v/>
      </c>
      <c r="N2555" s="36" t="str">
        <f t="shared" si="508"/>
        <v/>
      </c>
      <c r="O2555" s="135" t="str">
        <f t="shared" si="509"/>
        <v/>
      </c>
      <c r="P2555" s="186" t="str">
        <f t="shared" si="510"/>
        <v>OK</v>
      </c>
      <c r="Q2555" s="187" t="str">
        <f t="shared" si="511"/>
        <v/>
      </c>
      <c r="R2555" s="150">
        <v>6.5</v>
      </c>
      <c r="S2555" s="187" t="str">
        <f t="shared" si="512"/>
        <v/>
      </c>
      <c r="T2555" s="136" t="str">
        <f t="shared" si="513"/>
        <v>Benagil</v>
      </c>
      <c r="U2555" s="137" t="str">
        <f>IF(P2555="","",IF(N2555=1,"",IF(Q2555="","",IF(Q2555&lt;=100,100,IF(Table1[[#This Row],[Day]]="Wed",100,200)))))</f>
        <v/>
      </c>
      <c r="V2555" s="137" t="str">
        <f t="shared" si="514"/>
        <v/>
      </c>
      <c r="W2555" s="137" t="str">
        <f t="shared" si="515"/>
        <v/>
      </c>
      <c r="X2555" s="133">
        <f>100</f>
        <v>100</v>
      </c>
      <c r="Y2555" s="133">
        <f t="shared" si="516"/>
        <v>650</v>
      </c>
      <c r="Z2555" s="133">
        <f t="shared" si="517"/>
        <v>550</v>
      </c>
      <c r="AA2555" s="134" t="str">
        <f>TEXT(Table1[[#This Row],[Date]],"DDD")</f>
        <v>Sat</v>
      </c>
      <c r="AB2555" s="133" t="str">
        <f>IF(OR(G2555="Doomben",G2555="Eagle Farm"),"Q",IF(AND(Q2555&gt;1,Q2555&lt;55,Table1[[#This Row],[Source]]="Nat"),"Nat OK",IF(AND(Table1[[#This Row],[Source]]&lt;&gt;"Nat",Q2555&lt;55),"Poor &lt;55",IF(OR(G2555="Randwick",G2555="Flemington",G2555="Caulfield",G2555="Sandown Lake",G2555="Sandown Hill"),"Best","ave"))))</f>
        <v>Best</v>
      </c>
      <c r="AC2555" s="133" t="str">
        <f>IF(Q2555="","",IF(AB2555="Poor &lt;55",$AC$2*0.2%,IF(AND(AB2555="Q",AA2555&lt;&gt;"Wed"),$AC$2*0.4%,IF(AND(AB2555="Q",AA2555="Wed"),$AC$2*0.5%,IF(AND(AB2555="Ave",U2555=100),$AC$2*0.5%,IF(AND(AB2555="ave",U2555="",N2555=1,AG2555="Bush"),$AC$2*1%,IF(AND(AB2555="ave",U2555="",Q2555&gt;100),$AC$2*1.3%,IF(AND(AB2555="ave",U2555=""),$AC$2*1.2%,IF(AND(AB2555="Ave",U2555=200),$AC$2*1%,IF(AND(AB2555="Best",U2555=200),$AC$2*1.5%,IF(AND(AB2555="Best",U2555="",K2555&lt;&gt;"Pro Syd"),$AC$2*0.5%,IF(AND(AB2555="Best",U2555=""),$AC$2*1%,IF(AND(AB2555="Best",U2555=100,Table1[[#This Row],[State]]="NSW"),$AC$2*0.4%,IF(AND(AB2555="Best",U2555=100),$AC$2*1%,IF(Table1[[#This Row],[Adj]]="Nat OK",$AC$2*0.5%,"xxx")))))))))))))))</f>
        <v/>
      </c>
      <c r="AD2555" s="133" t="str">
        <f t="shared" si="518"/>
        <v/>
      </c>
      <c r="AE2555" s="133" t="str">
        <f t="shared" si="519"/>
        <v/>
      </c>
      <c r="AF2555" s="133" t="str">
        <f>VLOOKUP(Table1[[#This Row],[Track]],$F$2672:$H$2715,2,FALSE)</f>
        <v>Vic</v>
      </c>
      <c r="AG2555" s="133" t="str">
        <f>VLOOKUP(Table1[[#This Row],[Track]],$F$2672:$H$2715,3,FALSE)</f>
        <v>-</v>
      </c>
      <c r="AH2555" s="133" t="str">
        <f>IF(Table1[[#This Row],[Date]]&lt;$AH$2,"",IF(Table1[[#This Row],[Date]]&lt;$AH$3,"Edge","Elite Combo"))</f>
        <v/>
      </c>
      <c r="AI2555" s="218">
        <f>Table1[[#This Row],[Time]]</f>
        <v>0.60416666666666663</v>
      </c>
      <c r="AJ2555" s="219" t="str">
        <f>Table1[[#This Row],[Track]]</f>
        <v>Caulfield</v>
      </c>
      <c r="AK2555" s="216">
        <f>Table1[[#This Row],[Race ]]</f>
        <v>5</v>
      </c>
      <c r="AL2555" s="219">
        <f>Table1[[#This Row],[TAB]]</f>
        <v>8</v>
      </c>
      <c r="AM2555" s="219" t="str">
        <f>Table1[[#This Row],[Selection]]</f>
        <v>Benagil</v>
      </c>
      <c r="AN2555" s="220" t="str">
        <f>Table1[[#This Row],[Sources]]</f>
        <v/>
      </c>
      <c r="AO2555" s="219" t="str">
        <f>Table1[[#This Row],[Scale Bet]]</f>
        <v/>
      </c>
    </row>
    <row r="2556" spans="5:41" ht="16.5" customHeight="1" x14ac:dyDescent="0.25">
      <c r="E2556" s="185">
        <v>45731</v>
      </c>
      <c r="F2556" s="35">
        <v>0.61805555555555558</v>
      </c>
      <c r="G2556" s="36" t="s">
        <v>17</v>
      </c>
      <c r="H2556" s="36">
        <v>5</v>
      </c>
      <c r="I2556" s="36">
        <v>2</v>
      </c>
      <c r="J2556" s="36" t="s">
        <v>252</v>
      </c>
      <c r="K2556" s="36" t="s">
        <v>1</v>
      </c>
      <c r="L2556" s="165">
        <v>10</v>
      </c>
      <c r="M2556" s="134">
        <f t="shared" si="507"/>
        <v>40</v>
      </c>
      <c r="N2556" s="36">
        <f t="shared" si="508"/>
        <v>3</v>
      </c>
      <c r="O2556" s="135" t="str">
        <f t="shared" si="509"/>
        <v>E4-10/Edge-15/Pro Syd-15</v>
      </c>
      <c r="P2556" s="186" t="str">
        <f t="shared" si="510"/>
        <v>OK</v>
      </c>
      <c r="Q2556" s="187">
        <f t="shared" si="511"/>
        <v>160</v>
      </c>
      <c r="R2556" s="150"/>
      <c r="S2556" s="187" t="str">
        <f t="shared" si="512"/>
        <v/>
      </c>
      <c r="T2556" s="136" t="str">
        <f t="shared" si="513"/>
        <v>Arapaho</v>
      </c>
      <c r="U2556" s="137">
        <f>IF(P2556="","",IF(N2556=1,"",IF(Q2556="","",IF(Q2556&lt;=100,100,IF(Table1[[#This Row],[Day]]="Wed",100,200)))))</f>
        <v>200</v>
      </c>
      <c r="V2556" s="137" t="str">
        <f t="shared" si="514"/>
        <v/>
      </c>
      <c r="W2556" s="137">
        <f t="shared" si="515"/>
        <v>-200</v>
      </c>
      <c r="X2556" s="133">
        <f>100</f>
        <v>100</v>
      </c>
      <c r="Y2556" s="133" t="str">
        <f t="shared" si="516"/>
        <v/>
      </c>
      <c r="Z2556" s="133">
        <f t="shared" si="517"/>
        <v>-100</v>
      </c>
      <c r="AA2556" s="134" t="str">
        <f>TEXT(Table1[[#This Row],[Date]],"DDD")</f>
        <v>Sat</v>
      </c>
      <c r="AB2556" s="133" t="str">
        <f>IF(OR(G2556="Doomben",G2556="Eagle Farm"),"Q",IF(AND(Q2556&gt;1,Q2556&lt;55,Table1[[#This Row],[Source]]="Nat"),"Nat OK",IF(AND(Table1[[#This Row],[Source]]&lt;&gt;"Nat",Q2556&lt;55),"Poor &lt;55",IF(OR(G2556="Randwick",G2556="Flemington",G2556="Caulfield",G2556="Sandown Lake",G2556="Sandown Hill"),"Best","ave"))))</f>
        <v>ave</v>
      </c>
      <c r="AC2556" s="133">
        <f>IF(Q2556="","",IF(AB2556="Poor &lt;55",$AC$2*0.2%,IF(AND(AB2556="Q",AA2556&lt;&gt;"Wed"),$AC$2*0.4%,IF(AND(AB2556="Q",AA2556="Wed"),$AC$2*0.5%,IF(AND(AB2556="Ave",U2556=100),$AC$2*0.5%,IF(AND(AB2556="ave",U2556="",N2556=1,AG2556="Bush"),$AC$2*1%,IF(AND(AB2556="ave",U2556="",Q2556&gt;100),$AC$2*1.3%,IF(AND(AB2556="ave",U2556=""),$AC$2*1.2%,IF(AND(AB2556="Ave",U2556=200),$AC$2*1%,IF(AND(AB2556="Best",U2556=200),$AC$2*1.5%,IF(AND(AB2556="Best",U2556="",K2556&lt;&gt;"Pro Syd"),$AC$2*0.5%,IF(AND(AB2556="Best",U2556=""),$AC$2*1%,IF(AND(AB2556="Best",U2556=100,Table1[[#This Row],[State]]="NSW"),$AC$2*0.4%,IF(AND(AB2556="Best",U2556=100),$AC$2*1%,IF(Table1[[#This Row],[Adj]]="Nat OK",$AC$2*0.5%,"xxx")))))))))))))))</f>
        <v>100</v>
      </c>
      <c r="AD2556" s="133" t="str">
        <f t="shared" si="518"/>
        <v/>
      </c>
      <c r="AE2556" s="133">
        <f t="shared" si="519"/>
        <v>-100</v>
      </c>
      <c r="AF2556" s="133" t="str">
        <f>VLOOKUP(Table1[[#This Row],[Track]],$F$2672:$H$2715,2,FALSE)</f>
        <v>NSW</v>
      </c>
      <c r="AG2556" s="133" t="str">
        <f>VLOOKUP(Table1[[#This Row],[Track]],$F$2672:$H$2715,3,FALSE)</f>
        <v>-</v>
      </c>
      <c r="AH2556" s="133" t="str">
        <f>IF(Table1[[#This Row],[Date]]&lt;$AH$2,"",IF(Table1[[#This Row],[Date]]&lt;$AH$3,"Edge","Elite Combo"))</f>
        <v/>
      </c>
      <c r="AI2556" s="218">
        <f>Table1[[#This Row],[Time]]</f>
        <v>0.61805555555555558</v>
      </c>
      <c r="AJ2556" s="219" t="str">
        <f>Table1[[#This Row],[Track]]</f>
        <v>Rosehill</v>
      </c>
      <c r="AK2556" s="216">
        <f>Table1[[#This Row],[Race ]]</f>
        <v>5</v>
      </c>
      <c r="AL2556" s="219">
        <f>Table1[[#This Row],[TAB]]</f>
        <v>2</v>
      </c>
      <c r="AM2556" s="219" t="str">
        <f>Table1[[#This Row],[Selection]]</f>
        <v>Arapaho</v>
      </c>
      <c r="AN2556" s="220" t="str">
        <f>Table1[[#This Row],[Sources]]</f>
        <v>E4-10/Edge-15/Pro Syd-15</v>
      </c>
      <c r="AO2556" s="219">
        <f>Table1[[#This Row],[Scale Bet]]</f>
        <v>100</v>
      </c>
    </row>
    <row r="2557" spans="5:41" ht="16.5" customHeight="1" x14ac:dyDescent="0.25">
      <c r="E2557" s="185">
        <v>45731</v>
      </c>
      <c r="F2557" s="35">
        <v>0.61805555555555558</v>
      </c>
      <c r="G2557" s="36" t="s">
        <v>17</v>
      </c>
      <c r="H2557" s="36">
        <v>5</v>
      </c>
      <c r="I2557" s="36">
        <v>2</v>
      </c>
      <c r="J2557" s="36" t="s">
        <v>252</v>
      </c>
      <c r="K2557" s="36" t="s">
        <v>40</v>
      </c>
      <c r="L2557" s="165">
        <v>15</v>
      </c>
      <c r="M2557" s="134" t="str">
        <f t="shared" si="507"/>
        <v/>
      </c>
      <c r="N2557" s="36" t="str">
        <f t="shared" si="508"/>
        <v/>
      </c>
      <c r="O2557" s="135" t="str">
        <f t="shared" si="509"/>
        <v/>
      </c>
      <c r="P2557" s="186" t="str">
        <f t="shared" si="510"/>
        <v>OK</v>
      </c>
      <c r="Q2557" s="187" t="str">
        <f t="shared" si="511"/>
        <v/>
      </c>
      <c r="R2557" s="150"/>
      <c r="S2557" s="187" t="str">
        <f t="shared" si="512"/>
        <v/>
      </c>
      <c r="T2557" s="136" t="str">
        <f t="shared" si="513"/>
        <v>Arapaho</v>
      </c>
      <c r="U2557" s="137" t="str">
        <f>IF(P2557="","",IF(N2557=1,"",IF(Q2557="","",IF(Q2557&lt;=100,100,IF(Table1[[#This Row],[Day]]="Wed",100,200)))))</f>
        <v/>
      </c>
      <c r="V2557" s="137" t="str">
        <f t="shared" si="514"/>
        <v/>
      </c>
      <c r="W2557" s="137" t="str">
        <f t="shared" si="515"/>
        <v/>
      </c>
      <c r="X2557" s="133">
        <f>100</f>
        <v>100</v>
      </c>
      <c r="Y2557" s="133" t="str">
        <f t="shared" si="516"/>
        <v/>
      </c>
      <c r="Z2557" s="133">
        <f t="shared" si="517"/>
        <v>-100</v>
      </c>
      <c r="AA2557" s="134" t="str">
        <f>TEXT(Table1[[#This Row],[Date]],"DDD")</f>
        <v>Sat</v>
      </c>
      <c r="AB2557" s="133" t="str">
        <f>IF(OR(G2557="Doomben",G2557="Eagle Farm"),"Q",IF(AND(Q2557&gt;1,Q2557&lt;55,Table1[[#This Row],[Source]]="Nat"),"Nat OK",IF(AND(Table1[[#This Row],[Source]]&lt;&gt;"Nat",Q2557&lt;55),"Poor &lt;55",IF(OR(G2557="Randwick",G2557="Flemington",G2557="Caulfield",G2557="Sandown Lake",G2557="Sandown Hill"),"Best","ave"))))</f>
        <v>ave</v>
      </c>
      <c r="AC2557" s="133" t="str">
        <f>IF(Q2557="","",IF(AB2557="Poor &lt;55",$AC$2*0.2%,IF(AND(AB2557="Q",AA2557&lt;&gt;"Wed"),$AC$2*0.4%,IF(AND(AB2557="Q",AA2557="Wed"),$AC$2*0.5%,IF(AND(AB2557="Ave",U2557=100),$AC$2*0.5%,IF(AND(AB2557="ave",U2557="",N2557=1,AG2557="Bush"),$AC$2*1%,IF(AND(AB2557="ave",U2557="",Q2557&gt;100),$AC$2*1.3%,IF(AND(AB2557="ave",U2557=""),$AC$2*1.2%,IF(AND(AB2557="Ave",U2557=200),$AC$2*1%,IF(AND(AB2557="Best",U2557=200),$AC$2*1.5%,IF(AND(AB2557="Best",U2557="",K2557&lt;&gt;"Pro Syd"),$AC$2*0.5%,IF(AND(AB2557="Best",U2557=""),$AC$2*1%,IF(AND(AB2557="Best",U2557=100,Table1[[#This Row],[State]]="NSW"),$AC$2*0.4%,IF(AND(AB2557="Best",U2557=100),$AC$2*1%,IF(Table1[[#This Row],[Adj]]="Nat OK",$AC$2*0.5%,"xxx")))))))))))))))</f>
        <v/>
      </c>
      <c r="AD2557" s="133" t="str">
        <f t="shared" si="518"/>
        <v/>
      </c>
      <c r="AE2557" s="133" t="str">
        <f t="shared" si="519"/>
        <v/>
      </c>
      <c r="AF2557" s="133" t="str">
        <f>VLOOKUP(Table1[[#This Row],[Track]],$F$2672:$H$2715,2,FALSE)</f>
        <v>NSW</v>
      </c>
      <c r="AG2557" s="133" t="str">
        <f>VLOOKUP(Table1[[#This Row],[Track]],$F$2672:$H$2715,3,FALSE)</f>
        <v>-</v>
      </c>
      <c r="AH2557" s="133" t="str">
        <f>IF(Table1[[#This Row],[Date]]&lt;$AH$2,"",IF(Table1[[#This Row],[Date]]&lt;$AH$3,"Edge","Elite Combo"))</f>
        <v/>
      </c>
      <c r="AI2557" s="218">
        <f>Table1[[#This Row],[Time]]</f>
        <v>0.61805555555555558</v>
      </c>
      <c r="AJ2557" s="219" t="str">
        <f>Table1[[#This Row],[Track]]</f>
        <v>Rosehill</v>
      </c>
      <c r="AK2557" s="216">
        <f>Table1[[#This Row],[Race ]]</f>
        <v>5</v>
      </c>
      <c r="AL2557" s="219">
        <f>Table1[[#This Row],[TAB]]</f>
        <v>2</v>
      </c>
      <c r="AM2557" s="219" t="str">
        <f>Table1[[#This Row],[Selection]]</f>
        <v>Arapaho</v>
      </c>
      <c r="AN2557" s="220" t="str">
        <f>Table1[[#This Row],[Sources]]</f>
        <v/>
      </c>
      <c r="AO2557" s="219" t="str">
        <f>Table1[[#This Row],[Scale Bet]]</f>
        <v/>
      </c>
    </row>
    <row r="2558" spans="5:41" ht="16.5" customHeight="1" x14ac:dyDescent="0.25">
      <c r="E2558" s="185">
        <v>45731</v>
      </c>
      <c r="F2558" s="35">
        <v>0.61805555555555558</v>
      </c>
      <c r="G2558" s="36" t="s">
        <v>17</v>
      </c>
      <c r="H2558" s="36">
        <v>5</v>
      </c>
      <c r="I2558" s="36">
        <v>2</v>
      </c>
      <c r="J2558" s="36" t="s">
        <v>252</v>
      </c>
      <c r="K2558" s="36" t="s">
        <v>60</v>
      </c>
      <c r="L2558" s="165">
        <v>15</v>
      </c>
      <c r="M2558" s="134" t="str">
        <f t="shared" si="507"/>
        <v/>
      </c>
      <c r="N2558" s="36" t="str">
        <f t="shared" si="508"/>
        <v/>
      </c>
      <c r="O2558" s="135" t="str">
        <f t="shared" si="509"/>
        <v/>
      </c>
      <c r="P2558" s="186" t="str">
        <f t="shared" si="510"/>
        <v>OK</v>
      </c>
      <c r="Q2558" s="187" t="str">
        <f t="shared" si="511"/>
        <v/>
      </c>
      <c r="R2558" s="150"/>
      <c r="S2558" s="187" t="str">
        <f t="shared" si="512"/>
        <v/>
      </c>
      <c r="T2558" s="136" t="str">
        <f t="shared" si="513"/>
        <v>Arapaho</v>
      </c>
      <c r="U2558" s="137" t="str">
        <f>IF(P2558="","",IF(N2558=1,"",IF(Q2558="","",IF(Q2558&lt;=100,100,IF(Table1[[#This Row],[Day]]="Wed",100,200)))))</f>
        <v/>
      </c>
      <c r="V2558" s="137" t="str">
        <f t="shared" si="514"/>
        <v/>
      </c>
      <c r="W2558" s="137" t="str">
        <f t="shared" si="515"/>
        <v/>
      </c>
      <c r="X2558" s="133">
        <f>100</f>
        <v>100</v>
      </c>
      <c r="Y2558" s="133" t="str">
        <f t="shared" si="516"/>
        <v/>
      </c>
      <c r="Z2558" s="133">
        <f t="shared" si="517"/>
        <v>-100</v>
      </c>
      <c r="AA2558" s="134" t="str">
        <f>TEXT(Table1[[#This Row],[Date]],"DDD")</f>
        <v>Sat</v>
      </c>
      <c r="AB2558" s="133" t="str">
        <f>IF(OR(G2558="Doomben",G2558="Eagle Farm"),"Q",IF(AND(Q2558&gt;1,Q2558&lt;55,Table1[[#This Row],[Source]]="Nat"),"Nat OK",IF(AND(Table1[[#This Row],[Source]]&lt;&gt;"Nat",Q2558&lt;55),"Poor &lt;55",IF(OR(G2558="Randwick",G2558="Flemington",G2558="Caulfield",G2558="Sandown Lake",G2558="Sandown Hill"),"Best","ave"))))</f>
        <v>ave</v>
      </c>
      <c r="AC2558" s="133" t="str">
        <f>IF(Q2558="","",IF(AB2558="Poor &lt;55",$AC$2*0.2%,IF(AND(AB2558="Q",AA2558&lt;&gt;"Wed"),$AC$2*0.4%,IF(AND(AB2558="Q",AA2558="Wed"),$AC$2*0.5%,IF(AND(AB2558="Ave",U2558=100),$AC$2*0.5%,IF(AND(AB2558="ave",U2558="",N2558=1,AG2558="Bush"),$AC$2*1%,IF(AND(AB2558="ave",U2558="",Q2558&gt;100),$AC$2*1.3%,IF(AND(AB2558="ave",U2558=""),$AC$2*1.2%,IF(AND(AB2558="Ave",U2558=200),$AC$2*1%,IF(AND(AB2558="Best",U2558=200),$AC$2*1.5%,IF(AND(AB2558="Best",U2558="",K2558&lt;&gt;"Pro Syd"),$AC$2*0.5%,IF(AND(AB2558="Best",U2558=""),$AC$2*1%,IF(AND(AB2558="Best",U2558=100,Table1[[#This Row],[State]]="NSW"),$AC$2*0.4%,IF(AND(AB2558="Best",U2558=100),$AC$2*1%,IF(Table1[[#This Row],[Adj]]="Nat OK",$AC$2*0.5%,"xxx")))))))))))))))</f>
        <v/>
      </c>
      <c r="AD2558" s="133" t="str">
        <f t="shared" si="518"/>
        <v/>
      </c>
      <c r="AE2558" s="133" t="str">
        <f t="shared" si="519"/>
        <v/>
      </c>
      <c r="AF2558" s="133" t="str">
        <f>VLOOKUP(Table1[[#This Row],[Track]],$F$2672:$H$2715,2,FALSE)</f>
        <v>NSW</v>
      </c>
      <c r="AG2558" s="133" t="str">
        <f>VLOOKUP(Table1[[#This Row],[Track]],$F$2672:$H$2715,3,FALSE)</f>
        <v>-</v>
      </c>
      <c r="AH2558" s="133" t="str">
        <f>IF(Table1[[#This Row],[Date]]&lt;$AH$2,"",IF(Table1[[#This Row],[Date]]&lt;$AH$3,"Edge","Elite Combo"))</f>
        <v/>
      </c>
      <c r="AI2558" s="218">
        <f>Table1[[#This Row],[Time]]</f>
        <v>0.61805555555555558</v>
      </c>
      <c r="AJ2558" s="219" t="str">
        <f>Table1[[#This Row],[Track]]</f>
        <v>Rosehill</v>
      </c>
      <c r="AK2558" s="216">
        <f>Table1[[#This Row],[Race ]]</f>
        <v>5</v>
      </c>
      <c r="AL2558" s="219">
        <f>Table1[[#This Row],[TAB]]</f>
        <v>2</v>
      </c>
      <c r="AM2558" s="219" t="str">
        <f>Table1[[#This Row],[Selection]]</f>
        <v>Arapaho</v>
      </c>
      <c r="AN2558" s="220" t="str">
        <f>Table1[[#This Row],[Sources]]</f>
        <v/>
      </c>
      <c r="AO2558" s="219" t="str">
        <f>Table1[[#This Row],[Scale Bet]]</f>
        <v/>
      </c>
    </row>
    <row r="2559" spans="5:41" ht="16.5" customHeight="1" x14ac:dyDescent="0.25">
      <c r="E2559" s="185">
        <v>45731</v>
      </c>
      <c r="F2559" s="35">
        <v>0.61805555555555558</v>
      </c>
      <c r="G2559" s="36" t="s">
        <v>17</v>
      </c>
      <c r="H2559" s="36">
        <v>5</v>
      </c>
      <c r="I2559" s="36">
        <v>1</v>
      </c>
      <c r="J2559" s="36" t="s">
        <v>262</v>
      </c>
      <c r="K2559" s="36" t="s">
        <v>1</v>
      </c>
      <c r="L2559" s="165">
        <v>10</v>
      </c>
      <c r="M2559" s="134">
        <f t="shared" si="507"/>
        <v>23</v>
      </c>
      <c r="N2559" s="36">
        <f t="shared" si="508"/>
        <v>2</v>
      </c>
      <c r="O2559" s="135" t="str">
        <f t="shared" si="509"/>
        <v>E4-10/Nat-13</v>
      </c>
      <c r="P2559" s="186" t="str">
        <f t="shared" si="510"/>
        <v>OK</v>
      </c>
      <c r="Q2559" s="187">
        <f t="shared" si="511"/>
        <v>92</v>
      </c>
      <c r="R2559" s="150"/>
      <c r="S2559" s="187" t="str">
        <f t="shared" si="512"/>
        <v/>
      </c>
      <c r="T2559" s="136" t="str">
        <f t="shared" si="513"/>
        <v>Lindermann</v>
      </c>
      <c r="U2559" s="137">
        <f>IF(P2559="","",IF(N2559=1,"",IF(Q2559="","",IF(Q2559&lt;=100,100,IF(Table1[[#This Row],[Day]]="Wed",100,200)))))</f>
        <v>100</v>
      </c>
      <c r="V2559" s="137" t="str">
        <f t="shared" si="514"/>
        <v/>
      </c>
      <c r="W2559" s="137">
        <f t="shared" si="515"/>
        <v>-100</v>
      </c>
      <c r="X2559" s="133">
        <f>100</f>
        <v>100</v>
      </c>
      <c r="Y2559" s="133" t="str">
        <f t="shared" si="516"/>
        <v/>
      </c>
      <c r="Z2559" s="133">
        <f t="shared" si="517"/>
        <v>-100</v>
      </c>
      <c r="AA2559" s="134" t="str">
        <f>TEXT(Table1[[#This Row],[Date]],"DDD")</f>
        <v>Sat</v>
      </c>
      <c r="AB2559" s="133" t="str">
        <f>IF(OR(G2559="Doomben",G2559="Eagle Farm"),"Q",IF(AND(Q2559&gt;1,Q2559&lt;55,Table1[[#This Row],[Source]]="Nat"),"Nat OK",IF(AND(Table1[[#This Row],[Source]]&lt;&gt;"Nat",Q2559&lt;55),"Poor &lt;55",IF(OR(G2559="Randwick",G2559="Flemington",G2559="Caulfield",G2559="Sandown Lake",G2559="Sandown Hill"),"Best","ave"))))</f>
        <v>ave</v>
      </c>
      <c r="AC2559" s="133">
        <f>IF(Q2559="","",IF(AB2559="Poor &lt;55",$AC$2*0.2%,IF(AND(AB2559="Q",AA2559&lt;&gt;"Wed"),$AC$2*0.4%,IF(AND(AB2559="Q",AA2559="Wed"),$AC$2*0.5%,IF(AND(AB2559="Ave",U2559=100),$AC$2*0.5%,IF(AND(AB2559="ave",U2559="",N2559=1,AG2559="Bush"),$AC$2*1%,IF(AND(AB2559="ave",U2559="",Q2559&gt;100),$AC$2*1.3%,IF(AND(AB2559="ave",U2559=""),$AC$2*1.2%,IF(AND(AB2559="Ave",U2559=200),$AC$2*1%,IF(AND(AB2559="Best",U2559=200),$AC$2*1.5%,IF(AND(AB2559="Best",U2559="",K2559&lt;&gt;"Pro Syd"),$AC$2*0.5%,IF(AND(AB2559="Best",U2559=""),$AC$2*1%,IF(AND(AB2559="Best",U2559=100,Table1[[#This Row],[State]]="NSW"),$AC$2*0.4%,IF(AND(AB2559="Best",U2559=100),$AC$2*1%,IF(Table1[[#This Row],[Adj]]="Nat OK",$AC$2*0.5%,"xxx")))))))))))))))</f>
        <v>50</v>
      </c>
      <c r="AD2559" s="133" t="str">
        <f t="shared" si="518"/>
        <v/>
      </c>
      <c r="AE2559" s="133">
        <f t="shared" si="519"/>
        <v>-50</v>
      </c>
      <c r="AF2559" s="133" t="str">
        <f>VLOOKUP(Table1[[#This Row],[Track]],$F$2672:$H$2715,2,FALSE)</f>
        <v>NSW</v>
      </c>
      <c r="AG2559" s="133" t="str">
        <f>VLOOKUP(Table1[[#This Row],[Track]],$F$2672:$H$2715,3,FALSE)</f>
        <v>-</v>
      </c>
      <c r="AH2559" s="133" t="str">
        <f>IF(Table1[[#This Row],[Date]]&lt;$AH$2,"",IF(Table1[[#This Row],[Date]]&lt;$AH$3,"Edge","Elite Combo"))</f>
        <v/>
      </c>
      <c r="AI2559" s="218">
        <f>Table1[[#This Row],[Time]]</f>
        <v>0.61805555555555558</v>
      </c>
      <c r="AJ2559" s="219" t="str">
        <f>Table1[[#This Row],[Track]]</f>
        <v>Rosehill</v>
      </c>
      <c r="AK2559" s="216">
        <f>Table1[[#This Row],[Race ]]</f>
        <v>5</v>
      </c>
      <c r="AL2559" s="219">
        <f>Table1[[#This Row],[TAB]]</f>
        <v>1</v>
      </c>
      <c r="AM2559" s="219" t="str">
        <f>Table1[[#This Row],[Selection]]</f>
        <v>Lindermann</v>
      </c>
      <c r="AN2559" s="220" t="str">
        <f>Table1[[#This Row],[Sources]]</f>
        <v>E4-10/Nat-13</v>
      </c>
      <c r="AO2559" s="219">
        <f>Table1[[#This Row],[Scale Bet]]</f>
        <v>50</v>
      </c>
    </row>
    <row r="2560" spans="5:41" ht="16.5" customHeight="1" x14ac:dyDescent="0.25">
      <c r="E2560" s="185">
        <v>45731</v>
      </c>
      <c r="F2560" s="35">
        <v>0.61805555555555558</v>
      </c>
      <c r="G2560" s="36" t="s">
        <v>17</v>
      </c>
      <c r="H2560" s="36">
        <v>5</v>
      </c>
      <c r="I2560" s="36">
        <v>1</v>
      </c>
      <c r="J2560" s="36" t="s">
        <v>262</v>
      </c>
      <c r="K2560" s="36" t="s">
        <v>13</v>
      </c>
      <c r="L2560" s="165">
        <v>13</v>
      </c>
      <c r="M2560" s="134" t="str">
        <f t="shared" si="507"/>
        <v/>
      </c>
      <c r="N2560" s="36" t="str">
        <f t="shared" si="508"/>
        <v/>
      </c>
      <c r="O2560" s="135" t="str">
        <f t="shared" si="509"/>
        <v/>
      </c>
      <c r="P2560" s="186" t="str">
        <f t="shared" si="510"/>
        <v>OK</v>
      </c>
      <c r="Q2560" s="187" t="str">
        <f t="shared" si="511"/>
        <v/>
      </c>
      <c r="R2560" s="150"/>
      <c r="S2560" s="187" t="str">
        <f t="shared" si="512"/>
        <v/>
      </c>
      <c r="T2560" s="136" t="str">
        <f t="shared" si="513"/>
        <v>Lindermann</v>
      </c>
      <c r="U2560" s="137" t="str">
        <f>IF(P2560="","",IF(N2560=1,"",IF(Q2560="","",IF(Q2560&lt;=100,100,IF(Table1[[#This Row],[Day]]="Wed",100,200)))))</f>
        <v/>
      </c>
      <c r="V2560" s="137" t="str">
        <f t="shared" si="514"/>
        <v/>
      </c>
      <c r="W2560" s="137" t="str">
        <f t="shared" si="515"/>
        <v/>
      </c>
      <c r="X2560" s="133">
        <f>100</f>
        <v>100</v>
      </c>
      <c r="Y2560" s="133" t="str">
        <f t="shared" si="516"/>
        <v/>
      </c>
      <c r="Z2560" s="133">
        <f t="shared" si="517"/>
        <v>-100</v>
      </c>
      <c r="AA2560" s="134" t="str">
        <f>TEXT(Table1[[#This Row],[Date]],"DDD")</f>
        <v>Sat</v>
      </c>
      <c r="AB2560" s="133" t="str">
        <f>IF(OR(G2560="Doomben",G2560="Eagle Farm"),"Q",IF(AND(Q2560&gt;1,Q2560&lt;55,Table1[[#This Row],[Source]]="Nat"),"Nat OK",IF(AND(Table1[[#This Row],[Source]]&lt;&gt;"Nat",Q2560&lt;55),"Poor &lt;55",IF(OR(G2560="Randwick",G2560="Flemington",G2560="Caulfield",G2560="Sandown Lake",G2560="Sandown Hill"),"Best","ave"))))</f>
        <v>ave</v>
      </c>
      <c r="AC2560" s="133" t="str">
        <f>IF(Q2560="","",IF(AB2560="Poor &lt;55",$AC$2*0.2%,IF(AND(AB2560="Q",AA2560&lt;&gt;"Wed"),$AC$2*0.4%,IF(AND(AB2560="Q",AA2560="Wed"),$AC$2*0.5%,IF(AND(AB2560="Ave",U2560=100),$AC$2*0.5%,IF(AND(AB2560="ave",U2560="",N2560=1,AG2560="Bush"),$AC$2*1%,IF(AND(AB2560="ave",U2560="",Q2560&gt;100),$AC$2*1.3%,IF(AND(AB2560="ave",U2560=""),$AC$2*1.2%,IF(AND(AB2560="Ave",U2560=200),$AC$2*1%,IF(AND(AB2560="Best",U2560=200),$AC$2*1.5%,IF(AND(AB2560="Best",U2560="",K2560&lt;&gt;"Pro Syd"),$AC$2*0.5%,IF(AND(AB2560="Best",U2560=""),$AC$2*1%,IF(AND(AB2560="Best",U2560=100,Table1[[#This Row],[State]]="NSW"),$AC$2*0.4%,IF(AND(AB2560="Best",U2560=100),$AC$2*1%,IF(Table1[[#This Row],[Adj]]="Nat OK",$AC$2*0.5%,"xxx")))))))))))))))</f>
        <v/>
      </c>
      <c r="AD2560" s="133" t="str">
        <f t="shared" si="518"/>
        <v/>
      </c>
      <c r="AE2560" s="133" t="str">
        <f t="shared" si="519"/>
        <v/>
      </c>
      <c r="AF2560" s="133" t="str">
        <f>VLOOKUP(Table1[[#This Row],[Track]],$F$2672:$H$2715,2,FALSE)</f>
        <v>NSW</v>
      </c>
      <c r="AG2560" s="133" t="str">
        <f>VLOOKUP(Table1[[#This Row],[Track]],$F$2672:$H$2715,3,FALSE)</f>
        <v>-</v>
      </c>
      <c r="AH2560" s="133" t="str">
        <f>IF(Table1[[#This Row],[Date]]&lt;$AH$2,"",IF(Table1[[#This Row],[Date]]&lt;$AH$3,"Edge","Elite Combo"))</f>
        <v/>
      </c>
      <c r="AI2560" s="218">
        <f>Table1[[#This Row],[Time]]</f>
        <v>0.61805555555555558</v>
      </c>
      <c r="AJ2560" s="219" t="str">
        <f>Table1[[#This Row],[Track]]</f>
        <v>Rosehill</v>
      </c>
      <c r="AK2560" s="216">
        <f>Table1[[#This Row],[Race ]]</f>
        <v>5</v>
      </c>
      <c r="AL2560" s="219">
        <f>Table1[[#This Row],[TAB]]</f>
        <v>1</v>
      </c>
      <c r="AM2560" s="219" t="str">
        <f>Table1[[#This Row],[Selection]]</f>
        <v>Lindermann</v>
      </c>
      <c r="AN2560" s="220" t="str">
        <f>Table1[[#This Row],[Sources]]</f>
        <v/>
      </c>
      <c r="AO2560" s="219" t="str">
        <f>Table1[[#This Row],[Scale Bet]]</f>
        <v/>
      </c>
    </row>
    <row r="2561" spans="5:41" ht="16.5" customHeight="1" x14ac:dyDescent="0.25">
      <c r="E2561" s="185">
        <v>45731</v>
      </c>
      <c r="F2561" s="35">
        <v>0.62847222222222221</v>
      </c>
      <c r="G2561" s="36" t="s">
        <v>201</v>
      </c>
      <c r="H2561" s="36">
        <v>6</v>
      </c>
      <c r="I2561" s="36">
        <v>4</v>
      </c>
      <c r="J2561" s="36" t="s">
        <v>263</v>
      </c>
      <c r="K2561" s="36" t="s">
        <v>1</v>
      </c>
      <c r="L2561" s="165">
        <v>15</v>
      </c>
      <c r="M2561" s="134">
        <f t="shared" si="507"/>
        <v>45</v>
      </c>
      <c r="N2561" s="36">
        <f t="shared" si="508"/>
        <v>3</v>
      </c>
      <c r="O2561" s="135" t="str">
        <f t="shared" si="509"/>
        <v>E4-15/Edge-10/Nat-20</v>
      </c>
      <c r="P2561" s="186" t="str">
        <f t="shared" si="510"/>
        <v>OK</v>
      </c>
      <c r="Q2561" s="187">
        <f t="shared" si="511"/>
        <v>180</v>
      </c>
      <c r="R2561" s="150"/>
      <c r="S2561" s="187" t="str">
        <f t="shared" si="512"/>
        <v/>
      </c>
      <c r="T2561" s="136" t="str">
        <f t="shared" si="513"/>
        <v>Plenty Of Ammo</v>
      </c>
      <c r="U2561" s="137">
        <f>IF(P2561="","",IF(N2561=1,"",IF(Q2561="","",IF(Q2561&lt;=100,100,IF(Table1[[#This Row],[Day]]="Wed",100,200)))))</f>
        <v>200</v>
      </c>
      <c r="V2561" s="137" t="str">
        <f t="shared" si="514"/>
        <v/>
      </c>
      <c r="W2561" s="137">
        <f t="shared" si="515"/>
        <v>-200</v>
      </c>
      <c r="X2561" s="133">
        <f>100</f>
        <v>100</v>
      </c>
      <c r="Y2561" s="133" t="str">
        <f t="shared" si="516"/>
        <v/>
      </c>
      <c r="Z2561" s="133">
        <f t="shared" si="517"/>
        <v>-100</v>
      </c>
      <c r="AA2561" s="134" t="str">
        <f>TEXT(Table1[[#This Row],[Date]],"DDD")</f>
        <v>Sat</v>
      </c>
      <c r="AB2561" s="133" t="str">
        <f>IF(OR(G2561="Doomben",G2561="Eagle Farm"),"Q",IF(AND(Q2561&gt;1,Q2561&lt;55,Table1[[#This Row],[Source]]="Nat"),"Nat OK",IF(AND(Table1[[#This Row],[Source]]&lt;&gt;"Nat",Q2561&lt;55),"Poor &lt;55",IF(OR(G2561="Randwick",G2561="Flemington",G2561="Caulfield",G2561="Sandown Lake",G2561="Sandown Hill"),"Best","ave"))))</f>
        <v>Best</v>
      </c>
      <c r="AC2561" s="133">
        <f>IF(Q2561="","",IF(AB2561="Poor &lt;55",$AC$2*0.2%,IF(AND(AB2561="Q",AA2561&lt;&gt;"Wed"),$AC$2*0.4%,IF(AND(AB2561="Q",AA2561="Wed"),$AC$2*0.5%,IF(AND(AB2561="Ave",U2561=100),$AC$2*0.5%,IF(AND(AB2561="ave",U2561="",N2561=1,AG2561="Bush"),$AC$2*1%,IF(AND(AB2561="ave",U2561="",Q2561&gt;100),$AC$2*1.3%,IF(AND(AB2561="ave",U2561=""),$AC$2*1.2%,IF(AND(AB2561="Ave",U2561=200),$AC$2*1%,IF(AND(AB2561="Best",U2561=200),$AC$2*1.5%,IF(AND(AB2561="Best",U2561="",K2561&lt;&gt;"Pro Syd"),$AC$2*0.5%,IF(AND(AB2561="Best",U2561=""),$AC$2*1%,IF(AND(AB2561="Best",U2561=100,Table1[[#This Row],[State]]="NSW"),$AC$2*0.4%,IF(AND(AB2561="Best",U2561=100),$AC$2*1%,IF(Table1[[#This Row],[Adj]]="Nat OK",$AC$2*0.5%,"xxx")))))))))))))))</f>
        <v>150</v>
      </c>
      <c r="AD2561" s="133" t="str">
        <f t="shared" si="518"/>
        <v/>
      </c>
      <c r="AE2561" s="133">
        <f t="shared" si="519"/>
        <v>-150</v>
      </c>
      <c r="AF2561" s="133" t="str">
        <f>VLOOKUP(Table1[[#This Row],[Track]],$F$2672:$H$2715,2,FALSE)</f>
        <v>Vic</v>
      </c>
      <c r="AG2561" s="133" t="str">
        <f>VLOOKUP(Table1[[#This Row],[Track]],$F$2672:$H$2715,3,FALSE)</f>
        <v>-</v>
      </c>
      <c r="AH2561" s="133" t="str">
        <f>IF(Table1[[#This Row],[Date]]&lt;$AH$2,"",IF(Table1[[#This Row],[Date]]&lt;$AH$3,"Edge","Elite Combo"))</f>
        <v/>
      </c>
      <c r="AI2561" s="218">
        <f>Table1[[#This Row],[Time]]</f>
        <v>0.62847222222222221</v>
      </c>
      <c r="AJ2561" s="219" t="str">
        <f>Table1[[#This Row],[Track]]</f>
        <v>Caulfield</v>
      </c>
      <c r="AK2561" s="216">
        <f>Table1[[#This Row],[Race ]]</f>
        <v>6</v>
      </c>
      <c r="AL2561" s="219">
        <f>Table1[[#This Row],[TAB]]</f>
        <v>4</v>
      </c>
      <c r="AM2561" s="219" t="str">
        <f>Table1[[#This Row],[Selection]]</f>
        <v>Plenty Of Ammo</v>
      </c>
      <c r="AN2561" s="220" t="str">
        <f>Table1[[#This Row],[Sources]]</f>
        <v>E4-15/Edge-10/Nat-20</v>
      </c>
      <c r="AO2561" s="219">
        <f>Table1[[#This Row],[Scale Bet]]</f>
        <v>150</v>
      </c>
    </row>
    <row r="2562" spans="5:41" ht="16.5" customHeight="1" x14ac:dyDescent="0.25">
      <c r="E2562" s="185">
        <v>45731</v>
      </c>
      <c r="F2562" s="35">
        <v>0.62847222222222221</v>
      </c>
      <c r="G2562" s="36" t="s">
        <v>201</v>
      </c>
      <c r="H2562" s="36">
        <v>6</v>
      </c>
      <c r="I2562" s="36">
        <v>4</v>
      </c>
      <c r="J2562" s="36" t="s">
        <v>263</v>
      </c>
      <c r="K2562" s="36" t="s">
        <v>40</v>
      </c>
      <c r="L2562" s="165">
        <v>10</v>
      </c>
      <c r="M2562" s="134" t="str">
        <f t="shared" si="507"/>
        <v/>
      </c>
      <c r="N2562" s="36" t="str">
        <f t="shared" si="508"/>
        <v/>
      </c>
      <c r="O2562" s="135" t="str">
        <f t="shared" si="509"/>
        <v/>
      </c>
      <c r="P2562" s="186" t="str">
        <f t="shared" si="510"/>
        <v>OK</v>
      </c>
      <c r="Q2562" s="187" t="str">
        <f t="shared" si="511"/>
        <v/>
      </c>
      <c r="R2562" s="150"/>
      <c r="S2562" s="187" t="str">
        <f t="shared" si="512"/>
        <v/>
      </c>
      <c r="T2562" s="136" t="str">
        <f t="shared" si="513"/>
        <v>Plenty Of Ammo</v>
      </c>
      <c r="U2562" s="137" t="str">
        <f>IF(P2562="","",IF(N2562=1,"",IF(Q2562="","",IF(Q2562&lt;=100,100,IF(Table1[[#This Row],[Day]]="Wed",100,200)))))</f>
        <v/>
      </c>
      <c r="V2562" s="137" t="str">
        <f t="shared" si="514"/>
        <v/>
      </c>
      <c r="W2562" s="137" t="str">
        <f t="shared" si="515"/>
        <v/>
      </c>
      <c r="X2562" s="133">
        <f>100</f>
        <v>100</v>
      </c>
      <c r="Y2562" s="133" t="str">
        <f t="shared" si="516"/>
        <v/>
      </c>
      <c r="Z2562" s="133">
        <f t="shared" si="517"/>
        <v>-100</v>
      </c>
      <c r="AA2562" s="134" t="str">
        <f>TEXT(Table1[[#This Row],[Date]],"DDD")</f>
        <v>Sat</v>
      </c>
      <c r="AB2562" s="133" t="str">
        <f>IF(OR(G2562="Doomben",G2562="Eagle Farm"),"Q",IF(AND(Q2562&gt;1,Q2562&lt;55,Table1[[#This Row],[Source]]="Nat"),"Nat OK",IF(AND(Table1[[#This Row],[Source]]&lt;&gt;"Nat",Q2562&lt;55),"Poor &lt;55",IF(OR(G2562="Randwick",G2562="Flemington",G2562="Caulfield",G2562="Sandown Lake",G2562="Sandown Hill"),"Best","ave"))))</f>
        <v>Best</v>
      </c>
      <c r="AC2562" s="133" t="str">
        <f>IF(Q2562="","",IF(AB2562="Poor &lt;55",$AC$2*0.2%,IF(AND(AB2562="Q",AA2562&lt;&gt;"Wed"),$AC$2*0.4%,IF(AND(AB2562="Q",AA2562="Wed"),$AC$2*0.5%,IF(AND(AB2562="Ave",U2562=100),$AC$2*0.5%,IF(AND(AB2562="ave",U2562="",N2562=1,AG2562="Bush"),$AC$2*1%,IF(AND(AB2562="ave",U2562="",Q2562&gt;100),$AC$2*1.3%,IF(AND(AB2562="ave",U2562=""),$AC$2*1.2%,IF(AND(AB2562="Ave",U2562=200),$AC$2*1%,IF(AND(AB2562="Best",U2562=200),$AC$2*1.5%,IF(AND(AB2562="Best",U2562="",K2562&lt;&gt;"Pro Syd"),$AC$2*0.5%,IF(AND(AB2562="Best",U2562=""),$AC$2*1%,IF(AND(AB2562="Best",U2562=100,Table1[[#This Row],[State]]="NSW"),$AC$2*0.4%,IF(AND(AB2562="Best",U2562=100),$AC$2*1%,IF(Table1[[#This Row],[Adj]]="Nat OK",$AC$2*0.5%,"xxx")))))))))))))))</f>
        <v/>
      </c>
      <c r="AD2562" s="133" t="str">
        <f t="shared" si="518"/>
        <v/>
      </c>
      <c r="AE2562" s="133" t="str">
        <f t="shared" si="519"/>
        <v/>
      </c>
      <c r="AF2562" s="133" t="str">
        <f>VLOOKUP(Table1[[#This Row],[Track]],$F$2672:$H$2715,2,FALSE)</f>
        <v>Vic</v>
      </c>
      <c r="AG2562" s="133" t="str">
        <f>VLOOKUP(Table1[[#This Row],[Track]],$F$2672:$H$2715,3,FALSE)</f>
        <v>-</v>
      </c>
      <c r="AH2562" s="133" t="str">
        <f>IF(Table1[[#This Row],[Date]]&lt;$AH$2,"",IF(Table1[[#This Row],[Date]]&lt;$AH$3,"Edge","Elite Combo"))</f>
        <v/>
      </c>
      <c r="AI2562" s="218">
        <f>Table1[[#This Row],[Time]]</f>
        <v>0.62847222222222221</v>
      </c>
      <c r="AJ2562" s="219" t="str">
        <f>Table1[[#This Row],[Track]]</f>
        <v>Caulfield</v>
      </c>
      <c r="AK2562" s="216">
        <f>Table1[[#This Row],[Race ]]</f>
        <v>6</v>
      </c>
      <c r="AL2562" s="219">
        <f>Table1[[#This Row],[TAB]]</f>
        <v>4</v>
      </c>
      <c r="AM2562" s="219" t="str">
        <f>Table1[[#This Row],[Selection]]</f>
        <v>Plenty Of Ammo</v>
      </c>
      <c r="AN2562" s="220" t="str">
        <f>Table1[[#This Row],[Sources]]</f>
        <v/>
      </c>
      <c r="AO2562" s="219" t="str">
        <f>Table1[[#This Row],[Scale Bet]]</f>
        <v/>
      </c>
    </row>
    <row r="2563" spans="5:41" ht="16.5" customHeight="1" x14ac:dyDescent="0.25">
      <c r="E2563" s="185">
        <v>45731</v>
      </c>
      <c r="F2563" s="35">
        <v>0.62847222222222221</v>
      </c>
      <c r="G2563" s="36" t="s">
        <v>201</v>
      </c>
      <c r="H2563" s="36">
        <v>6</v>
      </c>
      <c r="I2563" s="36">
        <v>4</v>
      </c>
      <c r="J2563" s="36" t="s">
        <v>263</v>
      </c>
      <c r="K2563" s="36" t="s">
        <v>13</v>
      </c>
      <c r="L2563" s="165">
        <v>20</v>
      </c>
      <c r="M2563" s="134" t="str">
        <f t="shared" si="507"/>
        <v/>
      </c>
      <c r="N2563" s="36" t="str">
        <f t="shared" si="508"/>
        <v/>
      </c>
      <c r="O2563" s="135" t="str">
        <f t="shared" si="509"/>
        <v/>
      </c>
      <c r="P2563" s="186" t="str">
        <f t="shared" si="510"/>
        <v>OK</v>
      </c>
      <c r="Q2563" s="187" t="str">
        <f t="shared" si="511"/>
        <v/>
      </c>
      <c r="R2563" s="150"/>
      <c r="S2563" s="187" t="str">
        <f t="shared" si="512"/>
        <v/>
      </c>
      <c r="T2563" s="136" t="str">
        <f t="shared" si="513"/>
        <v>Plenty Of Ammo</v>
      </c>
      <c r="U2563" s="137" t="str">
        <f>IF(P2563="","",IF(N2563=1,"",IF(Q2563="","",IF(Q2563&lt;=100,100,IF(Table1[[#This Row],[Day]]="Wed",100,200)))))</f>
        <v/>
      </c>
      <c r="V2563" s="137" t="str">
        <f t="shared" si="514"/>
        <v/>
      </c>
      <c r="W2563" s="137" t="str">
        <f t="shared" si="515"/>
        <v/>
      </c>
      <c r="X2563" s="133">
        <f>100</f>
        <v>100</v>
      </c>
      <c r="Y2563" s="133" t="str">
        <f t="shared" si="516"/>
        <v/>
      </c>
      <c r="Z2563" s="133">
        <f t="shared" si="517"/>
        <v>-100</v>
      </c>
      <c r="AA2563" s="134" t="str">
        <f>TEXT(Table1[[#This Row],[Date]],"DDD")</f>
        <v>Sat</v>
      </c>
      <c r="AB2563" s="133" t="str">
        <f>IF(OR(G2563="Doomben",G2563="Eagle Farm"),"Q",IF(AND(Q2563&gt;1,Q2563&lt;55,Table1[[#This Row],[Source]]="Nat"),"Nat OK",IF(AND(Table1[[#This Row],[Source]]&lt;&gt;"Nat",Q2563&lt;55),"Poor &lt;55",IF(OR(G2563="Randwick",G2563="Flemington",G2563="Caulfield",G2563="Sandown Lake",G2563="Sandown Hill"),"Best","ave"))))</f>
        <v>Best</v>
      </c>
      <c r="AC2563" s="133" t="str">
        <f>IF(Q2563="","",IF(AB2563="Poor &lt;55",$AC$2*0.2%,IF(AND(AB2563="Q",AA2563&lt;&gt;"Wed"),$AC$2*0.4%,IF(AND(AB2563="Q",AA2563="Wed"),$AC$2*0.5%,IF(AND(AB2563="Ave",U2563=100),$AC$2*0.5%,IF(AND(AB2563="ave",U2563="",N2563=1,AG2563="Bush"),$AC$2*1%,IF(AND(AB2563="ave",U2563="",Q2563&gt;100),$AC$2*1.3%,IF(AND(AB2563="ave",U2563=""),$AC$2*1.2%,IF(AND(AB2563="Ave",U2563=200),$AC$2*1%,IF(AND(AB2563="Best",U2563=200),$AC$2*1.5%,IF(AND(AB2563="Best",U2563="",K2563&lt;&gt;"Pro Syd"),$AC$2*0.5%,IF(AND(AB2563="Best",U2563=""),$AC$2*1%,IF(AND(AB2563="Best",U2563=100,Table1[[#This Row],[State]]="NSW"),$AC$2*0.4%,IF(AND(AB2563="Best",U2563=100),$AC$2*1%,IF(Table1[[#This Row],[Adj]]="Nat OK",$AC$2*0.5%,"xxx")))))))))))))))</f>
        <v/>
      </c>
      <c r="AD2563" s="133" t="str">
        <f t="shared" si="518"/>
        <v/>
      </c>
      <c r="AE2563" s="133" t="str">
        <f t="shared" si="519"/>
        <v/>
      </c>
      <c r="AF2563" s="133" t="str">
        <f>VLOOKUP(Table1[[#This Row],[Track]],$F$2672:$H$2715,2,FALSE)</f>
        <v>Vic</v>
      </c>
      <c r="AG2563" s="133" t="str">
        <f>VLOOKUP(Table1[[#This Row],[Track]],$F$2672:$H$2715,3,FALSE)</f>
        <v>-</v>
      </c>
      <c r="AH2563" s="133" t="str">
        <f>IF(Table1[[#This Row],[Date]]&lt;$AH$2,"",IF(Table1[[#This Row],[Date]]&lt;$AH$3,"Edge","Elite Combo"))</f>
        <v/>
      </c>
      <c r="AI2563" s="218">
        <f>Table1[[#This Row],[Time]]</f>
        <v>0.62847222222222221</v>
      </c>
      <c r="AJ2563" s="219" t="str">
        <f>Table1[[#This Row],[Track]]</f>
        <v>Caulfield</v>
      </c>
      <c r="AK2563" s="216">
        <f>Table1[[#This Row],[Race ]]</f>
        <v>6</v>
      </c>
      <c r="AL2563" s="219">
        <f>Table1[[#This Row],[TAB]]</f>
        <v>4</v>
      </c>
      <c r="AM2563" s="219" t="str">
        <f>Table1[[#This Row],[Selection]]</f>
        <v>Plenty Of Ammo</v>
      </c>
      <c r="AN2563" s="220" t="str">
        <f>Table1[[#This Row],[Sources]]</f>
        <v/>
      </c>
      <c r="AO2563" s="219" t="str">
        <f>Table1[[#This Row],[Scale Bet]]</f>
        <v/>
      </c>
    </row>
    <row r="2564" spans="5:41" ht="16.5" customHeight="1" x14ac:dyDescent="0.25">
      <c r="E2564" s="185">
        <v>45731</v>
      </c>
      <c r="F2564" s="35">
        <v>0.65277777777777779</v>
      </c>
      <c r="G2564" s="36" t="s">
        <v>201</v>
      </c>
      <c r="H2564" s="36">
        <v>7</v>
      </c>
      <c r="I2564" s="36">
        <v>4</v>
      </c>
      <c r="J2564" s="36" t="s">
        <v>264</v>
      </c>
      <c r="K2564" s="36" t="s">
        <v>1</v>
      </c>
      <c r="L2564" s="165">
        <v>10</v>
      </c>
      <c r="M2564" s="134">
        <f t="shared" si="507"/>
        <v>23</v>
      </c>
      <c r="N2564" s="36">
        <f t="shared" si="508"/>
        <v>2</v>
      </c>
      <c r="O2564" s="135" t="str">
        <f t="shared" si="509"/>
        <v>E4-10/Nat-13</v>
      </c>
      <c r="P2564" s="186" t="str">
        <f t="shared" si="510"/>
        <v>OK</v>
      </c>
      <c r="Q2564" s="187">
        <f t="shared" si="511"/>
        <v>92</v>
      </c>
      <c r="R2564" s="150">
        <v>4.2</v>
      </c>
      <c r="S2564" s="187">
        <f t="shared" si="512"/>
        <v>386.40000000000003</v>
      </c>
      <c r="T2564" s="136" t="str">
        <f t="shared" si="513"/>
        <v>Winnasedge</v>
      </c>
      <c r="U2564" s="137">
        <f>IF(P2564="","",IF(N2564=1,"",IF(Q2564="","",IF(Q2564&lt;=100,100,IF(Table1[[#This Row],[Day]]="Wed",100,200)))))</f>
        <v>100</v>
      </c>
      <c r="V2564" s="137">
        <f t="shared" si="514"/>
        <v>420</v>
      </c>
      <c r="W2564" s="137">
        <f t="shared" si="515"/>
        <v>320</v>
      </c>
      <c r="X2564" s="133">
        <f>100</f>
        <v>100</v>
      </c>
      <c r="Y2564" s="133">
        <f t="shared" si="516"/>
        <v>420</v>
      </c>
      <c r="Z2564" s="133">
        <f t="shared" si="517"/>
        <v>320</v>
      </c>
      <c r="AA2564" s="134" t="str">
        <f>TEXT(Table1[[#This Row],[Date]],"DDD")</f>
        <v>Sat</v>
      </c>
      <c r="AB2564" s="133" t="str">
        <f>IF(OR(G2564="Doomben",G2564="Eagle Farm"),"Q",IF(AND(Q2564&gt;1,Q2564&lt;55,Table1[[#This Row],[Source]]="Nat"),"Nat OK",IF(AND(Table1[[#This Row],[Source]]&lt;&gt;"Nat",Q2564&lt;55),"Poor &lt;55",IF(OR(G2564="Randwick",G2564="Flemington",G2564="Caulfield",G2564="Sandown Lake",G2564="Sandown Hill"),"Best","ave"))))</f>
        <v>Best</v>
      </c>
      <c r="AC2564" s="133">
        <f>IF(Q2564="","",IF(AB2564="Poor &lt;55",$AC$2*0.2%,IF(AND(AB2564="Q",AA2564&lt;&gt;"Wed"),$AC$2*0.4%,IF(AND(AB2564="Q",AA2564="Wed"),$AC$2*0.5%,IF(AND(AB2564="Ave",U2564=100),$AC$2*0.5%,IF(AND(AB2564="ave",U2564="",N2564=1,AG2564="Bush"),$AC$2*1%,IF(AND(AB2564="ave",U2564="",Q2564&gt;100),$AC$2*1.3%,IF(AND(AB2564="ave",U2564=""),$AC$2*1.2%,IF(AND(AB2564="Ave",U2564=200),$AC$2*1%,IF(AND(AB2564="Best",U2564=200),$AC$2*1.5%,IF(AND(AB2564="Best",U2564="",K2564&lt;&gt;"Pro Syd"),$AC$2*0.5%,IF(AND(AB2564="Best",U2564=""),$AC$2*1%,IF(AND(AB2564="Best",U2564=100,Table1[[#This Row],[State]]="NSW"),$AC$2*0.4%,IF(AND(AB2564="Best",U2564=100),$AC$2*1%,IF(Table1[[#This Row],[Adj]]="Nat OK",$AC$2*0.5%,"xxx")))))))))))))))</f>
        <v>100</v>
      </c>
      <c r="AD2564" s="133">
        <f t="shared" si="518"/>
        <v>420</v>
      </c>
      <c r="AE2564" s="133">
        <f t="shared" si="519"/>
        <v>320</v>
      </c>
      <c r="AF2564" s="133" t="str">
        <f>VLOOKUP(Table1[[#This Row],[Track]],$F$2672:$H$2715,2,FALSE)</f>
        <v>Vic</v>
      </c>
      <c r="AG2564" s="133" t="str">
        <f>VLOOKUP(Table1[[#This Row],[Track]],$F$2672:$H$2715,3,FALSE)</f>
        <v>-</v>
      </c>
      <c r="AH2564" s="133" t="str">
        <f>IF(Table1[[#This Row],[Date]]&lt;$AH$2,"",IF(Table1[[#This Row],[Date]]&lt;$AH$3,"Edge","Elite Combo"))</f>
        <v/>
      </c>
      <c r="AI2564" s="218">
        <f>Table1[[#This Row],[Time]]</f>
        <v>0.65277777777777779</v>
      </c>
      <c r="AJ2564" s="219" t="str">
        <f>Table1[[#This Row],[Track]]</f>
        <v>Caulfield</v>
      </c>
      <c r="AK2564" s="216">
        <f>Table1[[#This Row],[Race ]]</f>
        <v>7</v>
      </c>
      <c r="AL2564" s="219">
        <f>Table1[[#This Row],[TAB]]</f>
        <v>4</v>
      </c>
      <c r="AM2564" s="219" t="str">
        <f>Table1[[#This Row],[Selection]]</f>
        <v>Winnasedge</v>
      </c>
      <c r="AN2564" s="220" t="str">
        <f>Table1[[#This Row],[Sources]]</f>
        <v>E4-10/Nat-13</v>
      </c>
      <c r="AO2564" s="219">
        <f>Table1[[#This Row],[Scale Bet]]</f>
        <v>100</v>
      </c>
    </row>
    <row r="2565" spans="5:41" ht="16.5" customHeight="1" x14ac:dyDescent="0.25">
      <c r="E2565" s="185">
        <v>45731</v>
      </c>
      <c r="F2565" s="35">
        <v>0.65277777777777779</v>
      </c>
      <c r="G2565" s="36" t="s">
        <v>201</v>
      </c>
      <c r="H2565" s="36">
        <v>7</v>
      </c>
      <c r="I2565" s="36">
        <v>4</v>
      </c>
      <c r="J2565" s="36" t="s">
        <v>264</v>
      </c>
      <c r="K2565" s="36" t="s">
        <v>13</v>
      </c>
      <c r="L2565" s="165">
        <v>13</v>
      </c>
      <c r="M2565" s="134" t="str">
        <f t="shared" si="507"/>
        <v/>
      </c>
      <c r="N2565" s="36" t="str">
        <f t="shared" si="508"/>
        <v/>
      </c>
      <c r="O2565" s="135" t="str">
        <f t="shared" si="509"/>
        <v/>
      </c>
      <c r="P2565" s="186" t="str">
        <f t="shared" si="510"/>
        <v>OK</v>
      </c>
      <c r="Q2565" s="187" t="str">
        <f t="shared" si="511"/>
        <v/>
      </c>
      <c r="R2565" s="150">
        <v>4.2</v>
      </c>
      <c r="S2565" s="187" t="str">
        <f t="shared" si="512"/>
        <v/>
      </c>
      <c r="T2565" s="136" t="str">
        <f t="shared" si="513"/>
        <v>Winnasedge</v>
      </c>
      <c r="U2565" s="137" t="str">
        <f>IF(P2565="","",IF(N2565=1,"",IF(Q2565="","",IF(Q2565&lt;=100,100,IF(Table1[[#This Row],[Day]]="Wed",100,200)))))</f>
        <v/>
      </c>
      <c r="V2565" s="137" t="str">
        <f t="shared" si="514"/>
        <v/>
      </c>
      <c r="W2565" s="137" t="str">
        <f t="shared" si="515"/>
        <v/>
      </c>
      <c r="X2565" s="133">
        <f>100</f>
        <v>100</v>
      </c>
      <c r="Y2565" s="133">
        <f t="shared" si="516"/>
        <v>420</v>
      </c>
      <c r="Z2565" s="133">
        <f t="shared" si="517"/>
        <v>320</v>
      </c>
      <c r="AA2565" s="134" t="str">
        <f>TEXT(Table1[[#This Row],[Date]],"DDD")</f>
        <v>Sat</v>
      </c>
      <c r="AB2565" s="133" t="str">
        <f>IF(OR(G2565="Doomben",G2565="Eagle Farm"),"Q",IF(AND(Q2565&gt;1,Q2565&lt;55,Table1[[#This Row],[Source]]="Nat"),"Nat OK",IF(AND(Table1[[#This Row],[Source]]&lt;&gt;"Nat",Q2565&lt;55),"Poor &lt;55",IF(OR(G2565="Randwick",G2565="Flemington",G2565="Caulfield",G2565="Sandown Lake",G2565="Sandown Hill"),"Best","ave"))))</f>
        <v>Best</v>
      </c>
      <c r="AC2565" s="133" t="str">
        <f>IF(Q2565="","",IF(AB2565="Poor &lt;55",$AC$2*0.2%,IF(AND(AB2565="Q",AA2565&lt;&gt;"Wed"),$AC$2*0.4%,IF(AND(AB2565="Q",AA2565="Wed"),$AC$2*0.5%,IF(AND(AB2565="Ave",U2565=100),$AC$2*0.5%,IF(AND(AB2565="ave",U2565="",N2565=1,AG2565="Bush"),$AC$2*1%,IF(AND(AB2565="ave",U2565="",Q2565&gt;100),$AC$2*1.3%,IF(AND(AB2565="ave",U2565=""),$AC$2*1.2%,IF(AND(AB2565="Ave",U2565=200),$AC$2*1%,IF(AND(AB2565="Best",U2565=200),$AC$2*1.5%,IF(AND(AB2565="Best",U2565="",K2565&lt;&gt;"Pro Syd"),$AC$2*0.5%,IF(AND(AB2565="Best",U2565=""),$AC$2*1%,IF(AND(AB2565="Best",U2565=100,Table1[[#This Row],[State]]="NSW"),$AC$2*0.4%,IF(AND(AB2565="Best",U2565=100),$AC$2*1%,IF(Table1[[#This Row],[Adj]]="Nat OK",$AC$2*0.5%,"xxx")))))))))))))))</f>
        <v/>
      </c>
      <c r="AD2565" s="133" t="str">
        <f t="shared" si="518"/>
        <v/>
      </c>
      <c r="AE2565" s="133" t="str">
        <f t="shared" si="519"/>
        <v/>
      </c>
      <c r="AF2565" s="133" t="str">
        <f>VLOOKUP(Table1[[#This Row],[Track]],$F$2672:$H$2715,2,FALSE)</f>
        <v>Vic</v>
      </c>
      <c r="AG2565" s="133" t="str">
        <f>VLOOKUP(Table1[[#This Row],[Track]],$F$2672:$H$2715,3,FALSE)</f>
        <v>-</v>
      </c>
      <c r="AH2565" s="133" t="str">
        <f>IF(Table1[[#This Row],[Date]]&lt;$AH$2,"",IF(Table1[[#This Row],[Date]]&lt;$AH$3,"Edge","Elite Combo"))</f>
        <v/>
      </c>
      <c r="AI2565" s="218">
        <f>Table1[[#This Row],[Time]]</f>
        <v>0.65277777777777779</v>
      </c>
      <c r="AJ2565" s="219" t="str">
        <f>Table1[[#This Row],[Track]]</f>
        <v>Caulfield</v>
      </c>
      <c r="AK2565" s="216">
        <f>Table1[[#This Row],[Race ]]</f>
        <v>7</v>
      </c>
      <c r="AL2565" s="219">
        <f>Table1[[#This Row],[TAB]]</f>
        <v>4</v>
      </c>
      <c r="AM2565" s="219" t="str">
        <f>Table1[[#This Row],[Selection]]</f>
        <v>Winnasedge</v>
      </c>
      <c r="AN2565" s="220" t="str">
        <f>Table1[[#This Row],[Sources]]</f>
        <v/>
      </c>
      <c r="AO2565" s="219" t="str">
        <f>Table1[[#This Row],[Scale Bet]]</f>
        <v/>
      </c>
    </row>
    <row r="2566" spans="5:41" ht="16.5" customHeight="1" x14ac:dyDescent="0.25">
      <c r="E2566" s="185">
        <v>45731</v>
      </c>
      <c r="F2566" s="35">
        <v>0.66666666666666663</v>
      </c>
      <c r="G2566" s="36" t="s">
        <v>17</v>
      </c>
      <c r="H2566" s="36">
        <v>7</v>
      </c>
      <c r="I2566" s="36">
        <v>7</v>
      </c>
      <c r="J2566" s="36" t="s">
        <v>253</v>
      </c>
      <c r="K2566" s="36" t="s">
        <v>60</v>
      </c>
      <c r="L2566" s="165">
        <v>10</v>
      </c>
      <c r="M2566" s="134">
        <f t="shared" si="507"/>
        <v>10</v>
      </c>
      <c r="N2566" s="36">
        <f t="shared" si="508"/>
        <v>1</v>
      </c>
      <c r="O2566" s="135" t="str">
        <f t="shared" si="509"/>
        <v>Pro Syd-10</v>
      </c>
      <c r="P2566" s="186" t="str">
        <f t="shared" si="510"/>
        <v>OK</v>
      </c>
      <c r="Q2566" s="187">
        <f t="shared" si="511"/>
        <v>40</v>
      </c>
      <c r="R2566" s="150"/>
      <c r="S2566" s="187" t="str">
        <f t="shared" si="512"/>
        <v/>
      </c>
      <c r="T2566" s="136" t="str">
        <f t="shared" si="513"/>
        <v>Pisanello</v>
      </c>
      <c r="U2566" s="137" t="str">
        <f>IF(P2566="","",IF(N2566=1,"",IF(Q2566="","",IF(Q2566&lt;=100,100,IF(Table1[[#This Row],[Day]]="Wed",100,200)))))</f>
        <v/>
      </c>
      <c r="V2566" s="137" t="str">
        <f t="shared" si="514"/>
        <v/>
      </c>
      <c r="W2566" s="137" t="str">
        <f t="shared" si="515"/>
        <v/>
      </c>
      <c r="X2566" s="133">
        <f>100</f>
        <v>100</v>
      </c>
      <c r="Y2566" s="133" t="str">
        <f t="shared" si="516"/>
        <v/>
      </c>
      <c r="Z2566" s="133">
        <f t="shared" si="517"/>
        <v>-100</v>
      </c>
      <c r="AA2566" s="134" t="str">
        <f>TEXT(Table1[[#This Row],[Date]],"DDD")</f>
        <v>Sat</v>
      </c>
      <c r="AB2566" s="133" t="str">
        <f>IF(OR(G2566="Doomben",G2566="Eagle Farm"),"Q",IF(AND(Q2566&gt;1,Q2566&lt;55,Table1[[#This Row],[Source]]="Nat"),"Nat OK",IF(AND(Table1[[#This Row],[Source]]&lt;&gt;"Nat",Q2566&lt;55),"Poor &lt;55",IF(OR(G2566="Randwick",G2566="Flemington",G2566="Caulfield",G2566="Sandown Lake",G2566="Sandown Hill"),"Best","ave"))))</f>
        <v>Poor &lt;55</v>
      </c>
      <c r="AC2566" s="133">
        <f>IF(Q2566="","",IF(AB2566="Poor &lt;55",$AC$2*0.2%,IF(AND(AB2566="Q",AA2566&lt;&gt;"Wed"),$AC$2*0.4%,IF(AND(AB2566="Q",AA2566="Wed"),$AC$2*0.5%,IF(AND(AB2566="Ave",U2566=100),$AC$2*0.5%,IF(AND(AB2566="ave",U2566="",N2566=1,AG2566="Bush"),$AC$2*1%,IF(AND(AB2566="ave",U2566="",Q2566&gt;100),$AC$2*1.3%,IF(AND(AB2566="ave",U2566=""),$AC$2*1.2%,IF(AND(AB2566="Ave",U2566=200),$AC$2*1%,IF(AND(AB2566="Best",U2566=200),$AC$2*1.5%,IF(AND(AB2566="Best",U2566="",K2566&lt;&gt;"Pro Syd"),$AC$2*0.5%,IF(AND(AB2566="Best",U2566=""),$AC$2*1%,IF(AND(AB2566="Best",U2566=100,Table1[[#This Row],[State]]="NSW"),$AC$2*0.4%,IF(AND(AB2566="Best",U2566=100),$AC$2*1%,IF(Table1[[#This Row],[Adj]]="Nat OK",$AC$2*0.5%,"xxx")))))))))))))))</f>
        <v>20</v>
      </c>
      <c r="AD2566" s="133" t="str">
        <f t="shared" si="518"/>
        <v/>
      </c>
      <c r="AE2566" s="133">
        <f t="shared" si="519"/>
        <v>-20</v>
      </c>
      <c r="AF2566" s="133" t="str">
        <f>VLOOKUP(Table1[[#This Row],[Track]],$F$2672:$H$2715,2,FALSE)</f>
        <v>NSW</v>
      </c>
      <c r="AG2566" s="133" t="str">
        <f>VLOOKUP(Table1[[#This Row],[Track]],$F$2672:$H$2715,3,FALSE)</f>
        <v>-</v>
      </c>
      <c r="AH2566" s="133" t="str">
        <f>IF(Table1[[#This Row],[Date]]&lt;$AH$2,"",IF(Table1[[#This Row],[Date]]&lt;$AH$3,"Edge","Elite Combo"))</f>
        <v/>
      </c>
      <c r="AI2566" s="218">
        <f>Table1[[#This Row],[Time]]</f>
        <v>0.66666666666666663</v>
      </c>
      <c r="AJ2566" s="219" t="str">
        <f>Table1[[#This Row],[Track]]</f>
        <v>Rosehill</v>
      </c>
      <c r="AK2566" s="216">
        <f>Table1[[#This Row],[Race ]]</f>
        <v>7</v>
      </c>
      <c r="AL2566" s="219">
        <f>Table1[[#This Row],[TAB]]</f>
        <v>7</v>
      </c>
      <c r="AM2566" s="219" t="str">
        <f>Table1[[#This Row],[Selection]]</f>
        <v>Pisanello</v>
      </c>
      <c r="AN2566" s="220" t="str">
        <f>Table1[[#This Row],[Sources]]</f>
        <v>Pro Syd-10</v>
      </c>
      <c r="AO2566" s="219">
        <f>Table1[[#This Row],[Scale Bet]]</f>
        <v>20</v>
      </c>
    </row>
    <row r="2567" spans="5:41" ht="16.5" customHeight="1" x14ac:dyDescent="0.25">
      <c r="E2567" s="185">
        <v>45731</v>
      </c>
      <c r="F2567" s="35">
        <v>0.66666666666666663</v>
      </c>
      <c r="G2567" s="36" t="s">
        <v>17</v>
      </c>
      <c r="H2567" s="36">
        <v>7</v>
      </c>
      <c r="I2567" s="36">
        <v>6</v>
      </c>
      <c r="J2567" s="36" t="s">
        <v>197</v>
      </c>
      <c r="K2567" s="36" t="s">
        <v>1</v>
      </c>
      <c r="L2567" s="165">
        <v>10</v>
      </c>
      <c r="M2567" s="134">
        <f t="shared" ref="M2567:M2630" si="520">IF(AND(J2567=J2566,E2567=E2566),"",IF(AND(E2567=E2570,J2567=J2570),L2567+L2568+L2569+L2570,IF(AND(E2567=E2569,J2567=J2569),L2567+L2568+L2569,IF(AND(E2567=E2568,J2567=J2568),L2567+L2568,L2567))))</f>
        <v>23</v>
      </c>
      <c r="N2567" s="36">
        <f t="shared" ref="N2567:N2630" si="521">IF(M2567=L2567,1,IF(M2567="","",IF(AND(E2567=E2570,J2567=J2570),4,IF(AND(E2567=E2569,J2567=J2569),3,IF(AND(E2567=E2568,J2567=J2568),2,"XXX")))))</f>
        <v>2</v>
      </c>
      <c r="O2567" s="135" t="str">
        <f t="shared" ref="O2567:O2630" si="522">IF(N2567="","",IF(N2567=4,K2567&amp;"-"&amp;L2567&amp;"/"&amp;K2568&amp;"-"&amp;L2568&amp;"/"&amp;K2569&amp;"-"&amp;L2569&amp;"/"&amp;K2570&amp;"-"&amp;L2570,IF(N2567=3,K2567&amp;"-"&amp;L2567&amp;"/"&amp;K2568&amp;"-"&amp;L2568&amp;"/"&amp;K2569&amp;"-"&amp;L2569,IF(N2567=2,K2567&amp;"-"&amp;L2567&amp;"/"&amp;K2568&amp;"-"&amp;L2568,IF(N2567=1,K2567&amp;"-"&amp;L2567,"""""xxx")))))</f>
        <v>E4-10/Nat-13</v>
      </c>
      <c r="P2567" s="186" t="str">
        <f t="shared" ref="P2567:P2622" si="523">IF(OR(G2567="Randwick",G2567="Rosehill",G2567="Flemington",G2567="Caulfield",G2567="Sandown Lake",G2567="Sandown Hill",G2567="Moonee Valley"),"OK","")</f>
        <v>OK</v>
      </c>
      <c r="Q2567" s="187">
        <f t="shared" ref="Q2567:Q2622" si="524">IF(M2567="","",(M2567*($Q$1/1000)/$R$1)*$Q$2)</f>
        <v>92</v>
      </c>
      <c r="R2567" s="150"/>
      <c r="S2567" s="187" t="str">
        <f t="shared" ref="S2567:S2630" si="525">IF(Q2567="","",IF(R2567="","",R2567*Q2567))</f>
        <v/>
      </c>
      <c r="T2567" s="136" t="str">
        <f t="shared" ref="T2567:T2622" si="526">TRIM(PROPER(J2567))</f>
        <v>Time To Boogie</v>
      </c>
      <c r="U2567" s="137">
        <f>IF(P2567="","",IF(N2567=1,"",IF(Q2567="","",IF(Q2567&lt;=100,100,IF(Table1[[#This Row],[Day]]="Wed",100,200)))))</f>
        <v>100</v>
      </c>
      <c r="V2567" s="137" t="str">
        <f t="shared" ref="V2567:V2630" si="527">IF(U2567="","",IF(R2567="","",U2567*R2567))</f>
        <v/>
      </c>
      <c r="W2567" s="137">
        <f t="shared" ref="W2567:W2630" si="528">IF(U2567="","",IF(V2567="",U2567*-1,V2567-U2567))</f>
        <v>-100</v>
      </c>
      <c r="X2567" s="133">
        <f>100</f>
        <v>100</v>
      </c>
      <c r="Y2567" s="133" t="str">
        <f t="shared" ref="Y2567:Y2630" si="529">IF(R2567="","",X2567*R2567)</f>
        <v/>
      </c>
      <c r="Z2567" s="133">
        <f t="shared" ref="Z2567:Z2630" si="530">IF(Y2567="",X2567*-1,Y2567-X2566)</f>
        <v>-100</v>
      </c>
      <c r="AA2567" s="134" t="str">
        <f>TEXT(Table1[[#This Row],[Date]],"DDD")</f>
        <v>Sat</v>
      </c>
      <c r="AB2567" s="133" t="str">
        <f>IF(OR(G2567="Doomben",G2567="Eagle Farm"),"Q",IF(AND(Q2567&gt;1,Q2567&lt;55,Table1[[#This Row],[Source]]="Nat"),"Nat OK",IF(AND(Table1[[#This Row],[Source]]&lt;&gt;"Nat",Q2567&lt;55),"Poor &lt;55",IF(OR(G2567="Randwick",G2567="Flemington",G2567="Caulfield",G2567="Sandown Lake",G2567="Sandown Hill"),"Best","ave"))))</f>
        <v>ave</v>
      </c>
      <c r="AC2567" s="133">
        <f>IF(Q2567="","",IF(AB2567="Poor &lt;55",$AC$2*0.2%,IF(AND(AB2567="Q",AA2567&lt;&gt;"Wed"),$AC$2*0.4%,IF(AND(AB2567="Q",AA2567="Wed"),$AC$2*0.5%,IF(AND(AB2567="Ave",U2567=100),$AC$2*0.5%,IF(AND(AB2567="ave",U2567="",N2567=1,AG2567="Bush"),$AC$2*1%,IF(AND(AB2567="ave",U2567="",Q2567&gt;100),$AC$2*1.3%,IF(AND(AB2567="ave",U2567=""),$AC$2*1.2%,IF(AND(AB2567="Ave",U2567=200),$AC$2*1%,IF(AND(AB2567="Best",U2567=200),$AC$2*1.5%,IF(AND(AB2567="Best",U2567="",K2567&lt;&gt;"Pro Syd"),$AC$2*0.5%,IF(AND(AB2567="Best",U2567=""),$AC$2*1%,IF(AND(AB2567="Best",U2567=100,Table1[[#This Row],[State]]="NSW"),$AC$2*0.4%,IF(AND(AB2567="Best",U2567=100),$AC$2*1%,IF(Table1[[#This Row],[Adj]]="Nat OK",$AC$2*0.5%,"xxx")))))))))))))))</f>
        <v>50</v>
      </c>
      <c r="AD2567" s="133" t="str">
        <f t="shared" ref="AD2567:AD2630" si="531">IF(AC2567="","",IF(R2567="","",AC2567*R2567))</f>
        <v/>
      </c>
      <c r="AE2567" s="133">
        <f t="shared" ref="AE2567:AE2630" si="532">IF(AC2567="","",IF(AD2567="",AC2567*-1,AD2567-AC2567))</f>
        <v>-50</v>
      </c>
      <c r="AF2567" s="133" t="str">
        <f>VLOOKUP(Table1[[#This Row],[Track]],$F$2672:$H$2715,2,FALSE)</f>
        <v>NSW</v>
      </c>
      <c r="AG2567" s="133" t="str">
        <f>VLOOKUP(Table1[[#This Row],[Track]],$F$2672:$H$2715,3,FALSE)</f>
        <v>-</v>
      </c>
      <c r="AH2567" s="133" t="str">
        <f>IF(Table1[[#This Row],[Date]]&lt;$AH$2,"",IF(Table1[[#This Row],[Date]]&lt;$AH$3,"Edge","Elite Combo"))</f>
        <v/>
      </c>
      <c r="AI2567" s="218">
        <f>Table1[[#This Row],[Time]]</f>
        <v>0.66666666666666663</v>
      </c>
      <c r="AJ2567" s="219" t="str">
        <f>Table1[[#This Row],[Track]]</f>
        <v>Rosehill</v>
      </c>
      <c r="AK2567" s="216">
        <f>Table1[[#This Row],[Race ]]</f>
        <v>7</v>
      </c>
      <c r="AL2567" s="219">
        <f>Table1[[#This Row],[TAB]]</f>
        <v>6</v>
      </c>
      <c r="AM2567" s="219" t="str">
        <f>Table1[[#This Row],[Selection]]</f>
        <v>Time To Boogie</v>
      </c>
      <c r="AN2567" s="220" t="str">
        <f>Table1[[#This Row],[Sources]]</f>
        <v>E4-10/Nat-13</v>
      </c>
      <c r="AO2567" s="219">
        <f>Table1[[#This Row],[Scale Bet]]</f>
        <v>50</v>
      </c>
    </row>
    <row r="2568" spans="5:41" ht="16.5" customHeight="1" x14ac:dyDescent="0.25">
      <c r="E2568" s="185">
        <v>45731</v>
      </c>
      <c r="F2568" s="35">
        <v>0.66666666666666663</v>
      </c>
      <c r="G2568" s="36" t="s">
        <v>17</v>
      </c>
      <c r="H2568" s="36">
        <v>7</v>
      </c>
      <c r="I2568" s="36">
        <v>6</v>
      </c>
      <c r="J2568" s="36" t="s">
        <v>197</v>
      </c>
      <c r="K2568" s="36" t="s">
        <v>13</v>
      </c>
      <c r="L2568" s="165">
        <v>13</v>
      </c>
      <c r="M2568" s="134" t="str">
        <f t="shared" si="520"/>
        <v/>
      </c>
      <c r="N2568" s="36" t="str">
        <f t="shared" si="521"/>
        <v/>
      </c>
      <c r="O2568" s="135" t="str">
        <f t="shared" si="522"/>
        <v/>
      </c>
      <c r="P2568" s="186" t="str">
        <f t="shared" si="523"/>
        <v>OK</v>
      </c>
      <c r="Q2568" s="187" t="str">
        <f t="shared" si="524"/>
        <v/>
      </c>
      <c r="R2568" s="150"/>
      <c r="S2568" s="187" t="str">
        <f t="shared" si="525"/>
        <v/>
      </c>
      <c r="T2568" s="136" t="str">
        <f t="shared" si="526"/>
        <v>Time To Boogie</v>
      </c>
      <c r="U2568" s="137" t="str">
        <f>IF(P2568="","",IF(N2568=1,"",IF(Q2568="","",IF(Q2568&lt;=100,100,IF(Table1[[#This Row],[Day]]="Wed",100,200)))))</f>
        <v/>
      </c>
      <c r="V2568" s="137" t="str">
        <f t="shared" si="527"/>
        <v/>
      </c>
      <c r="W2568" s="137" t="str">
        <f t="shared" si="528"/>
        <v/>
      </c>
      <c r="X2568" s="133">
        <f>100</f>
        <v>100</v>
      </c>
      <c r="Y2568" s="133" t="str">
        <f t="shared" si="529"/>
        <v/>
      </c>
      <c r="Z2568" s="133">
        <f t="shared" si="530"/>
        <v>-100</v>
      </c>
      <c r="AA2568" s="134" t="str">
        <f>TEXT(Table1[[#This Row],[Date]],"DDD")</f>
        <v>Sat</v>
      </c>
      <c r="AB2568" s="133" t="str">
        <f>IF(OR(G2568="Doomben",G2568="Eagle Farm"),"Q",IF(AND(Q2568&gt;1,Q2568&lt;55,Table1[[#This Row],[Source]]="Nat"),"Nat OK",IF(AND(Table1[[#This Row],[Source]]&lt;&gt;"Nat",Q2568&lt;55),"Poor &lt;55",IF(OR(G2568="Randwick",G2568="Flemington",G2568="Caulfield",G2568="Sandown Lake",G2568="Sandown Hill"),"Best","ave"))))</f>
        <v>ave</v>
      </c>
      <c r="AC2568" s="133" t="str">
        <f>IF(Q2568="","",IF(AB2568="Poor &lt;55",$AC$2*0.2%,IF(AND(AB2568="Q",AA2568&lt;&gt;"Wed"),$AC$2*0.4%,IF(AND(AB2568="Q",AA2568="Wed"),$AC$2*0.5%,IF(AND(AB2568="Ave",U2568=100),$AC$2*0.5%,IF(AND(AB2568="ave",U2568="",N2568=1,AG2568="Bush"),$AC$2*1%,IF(AND(AB2568="ave",U2568="",Q2568&gt;100),$AC$2*1.3%,IF(AND(AB2568="ave",U2568=""),$AC$2*1.2%,IF(AND(AB2568="Ave",U2568=200),$AC$2*1%,IF(AND(AB2568="Best",U2568=200),$AC$2*1.5%,IF(AND(AB2568="Best",U2568="",K2568&lt;&gt;"Pro Syd"),$AC$2*0.5%,IF(AND(AB2568="Best",U2568=""),$AC$2*1%,IF(AND(AB2568="Best",U2568=100,Table1[[#This Row],[State]]="NSW"),$AC$2*0.4%,IF(AND(AB2568="Best",U2568=100),$AC$2*1%,IF(Table1[[#This Row],[Adj]]="Nat OK",$AC$2*0.5%,"xxx")))))))))))))))</f>
        <v/>
      </c>
      <c r="AD2568" s="133" t="str">
        <f t="shared" si="531"/>
        <v/>
      </c>
      <c r="AE2568" s="133" t="str">
        <f t="shared" si="532"/>
        <v/>
      </c>
      <c r="AF2568" s="133" t="str">
        <f>VLOOKUP(Table1[[#This Row],[Track]],$F$2672:$H$2715,2,FALSE)</f>
        <v>NSW</v>
      </c>
      <c r="AG2568" s="133" t="str">
        <f>VLOOKUP(Table1[[#This Row],[Track]],$F$2672:$H$2715,3,FALSE)</f>
        <v>-</v>
      </c>
      <c r="AH2568" s="133" t="str">
        <f>IF(Table1[[#This Row],[Date]]&lt;$AH$2,"",IF(Table1[[#This Row],[Date]]&lt;$AH$3,"Edge","Elite Combo"))</f>
        <v/>
      </c>
      <c r="AI2568" s="218">
        <f>Table1[[#This Row],[Time]]</f>
        <v>0.66666666666666663</v>
      </c>
      <c r="AJ2568" s="219" t="str">
        <f>Table1[[#This Row],[Track]]</f>
        <v>Rosehill</v>
      </c>
      <c r="AK2568" s="216">
        <f>Table1[[#This Row],[Race ]]</f>
        <v>7</v>
      </c>
      <c r="AL2568" s="219">
        <f>Table1[[#This Row],[TAB]]</f>
        <v>6</v>
      </c>
      <c r="AM2568" s="219" t="str">
        <f>Table1[[#This Row],[Selection]]</f>
        <v>Time To Boogie</v>
      </c>
      <c r="AN2568" s="220" t="str">
        <f>Table1[[#This Row],[Sources]]</f>
        <v/>
      </c>
      <c r="AO2568" s="219" t="str">
        <f>Table1[[#This Row],[Scale Bet]]</f>
        <v/>
      </c>
    </row>
    <row r="2569" spans="5:41" ht="16.5" customHeight="1" x14ac:dyDescent="0.25">
      <c r="E2569" s="185">
        <v>45731</v>
      </c>
      <c r="F2569" s="35">
        <v>0.70486111111111116</v>
      </c>
      <c r="G2569" s="36" t="s">
        <v>201</v>
      </c>
      <c r="H2569" s="36">
        <v>9</v>
      </c>
      <c r="I2569" s="36">
        <v>4</v>
      </c>
      <c r="J2569" s="36" t="s">
        <v>265</v>
      </c>
      <c r="K2569" s="36" t="s">
        <v>1</v>
      </c>
      <c r="L2569" s="165">
        <v>15</v>
      </c>
      <c r="M2569" s="134">
        <f t="shared" si="520"/>
        <v>45</v>
      </c>
      <c r="N2569" s="36">
        <f t="shared" si="521"/>
        <v>3</v>
      </c>
      <c r="O2569" s="135" t="str">
        <f t="shared" si="522"/>
        <v>E4-15/Edge-10/Nat-20</v>
      </c>
      <c r="P2569" s="186" t="str">
        <f t="shared" si="523"/>
        <v>OK</v>
      </c>
      <c r="Q2569" s="187">
        <f t="shared" si="524"/>
        <v>180</v>
      </c>
      <c r="R2569" s="150">
        <v>3.5</v>
      </c>
      <c r="S2569" s="187">
        <f t="shared" si="525"/>
        <v>630</v>
      </c>
      <c r="T2569" s="136" t="str">
        <f t="shared" si="526"/>
        <v>Regal Zeus</v>
      </c>
      <c r="U2569" s="137">
        <f>IF(P2569="","",IF(N2569=1,"",IF(Q2569="","",IF(Q2569&lt;=100,100,IF(Table1[[#This Row],[Day]]="Wed",100,200)))))</f>
        <v>200</v>
      </c>
      <c r="V2569" s="137">
        <f t="shared" si="527"/>
        <v>700</v>
      </c>
      <c r="W2569" s="137">
        <f t="shared" si="528"/>
        <v>500</v>
      </c>
      <c r="X2569" s="133">
        <f>100</f>
        <v>100</v>
      </c>
      <c r="Y2569" s="133">
        <f t="shared" si="529"/>
        <v>350</v>
      </c>
      <c r="Z2569" s="133">
        <f t="shared" si="530"/>
        <v>250</v>
      </c>
      <c r="AA2569" s="134" t="str">
        <f>TEXT(Table1[[#This Row],[Date]],"DDD")</f>
        <v>Sat</v>
      </c>
      <c r="AB2569" s="133" t="str">
        <f>IF(OR(G2569="Doomben",G2569="Eagle Farm"),"Q",IF(AND(Q2569&gt;1,Q2569&lt;55,Table1[[#This Row],[Source]]="Nat"),"Nat OK",IF(AND(Table1[[#This Row],[Source]]&lt;&gt;"Nat",Q2569&lt;55),"Poor &lt;55",IF(OR(G2569="Randwick",G2569="Flemington",G2569="Caulfield",G2569="Sandown Lake",G2569="Sandown Hill"),"Best","ave"))))</f>
        <v>Best</v>
      </c>
      <c r="AC2569" s="133">
        <f>IF(Q2569="","",IF(AB2569="Poor &lt;55",$AC$2*0.2%,IF(AND(AB2569="Q",AA2569&lt;&gt;"Wed"),$AC$2*0.4%,IF(AND(AB2569="Q",AA2569="Wed"),$AC$2*0.5%,IF(AND(AB2569="Ave",U2569=100),$AC$2*0.5%,IF(AND(AB2569="ave",U2569="",N2569=1,AG2569="Bush"),$AC$2*1%,IF(AND(AB2569="ave",U2569="",Q2569&gt;100),$AC$2*1.3%,IF(AND(AB2569="ave",U2569=""),$AC$2*1.2%,IF(AND(AB2569="Ave",U2569=200),$AC$2*1%,IF(AND(AB2569="Best",U2569=200),$AC$2*1.5%,IF(AND(AB2569="Best",U2569="",K2569&lt;&gt;"Pro Syd"),$AC$2*0.5%,IF(AND(AB2569="Best",U2569=""),$AC$2*1%,IF(AND(AB2569="Best",U2569=100,Table1[[#This Row],[State]]="NSW"),$AC$2*0.4%,IF(AND(AB2569="Best",U2569=100),$AC$2*1%,IF(Table1[[#This Row],[Adj]]="Nat OK",$AC$2*0.5%,"xxx")))))))))))))))</f>
        <v>150</v>
      </c>
      <c r="AD2569" s="133">
        <f t="shared" si="531"/>
        <v>525</v>
      </c>
      <c r="AE2569" s="133">
        <f t="shared" si="532"/>
        <v>375</v>
      </c>
      <c r="AF2569" s="133" t="str">
        <f>VLOOKUP(Table1[[#This Row],[Track]],$F$2672:$H$2715,2,FALSE)</f>
        <v>Vic</v>
      </c>
      <c r="AG2569" s="133" t="str">
        <f>VLOOKUP(Table1[[#This Row],[Track]],$F$2672:$H$2715,3,FALSE)</f>
        <v>-</v>
      </c>
      <c r="AH2569" s="133" t="str">
        <f>IF(Table1[[#This Row],[Date]]&lt;$AH$2,"",IF(Table1[[#This Row],[Date]]&lt;$AH$3,"Edge","Elite Combo"))</f>
        <v/>
      </c>
      <c r="AI2569" s="218">
        <f>Table1[[#This Row],[Time]]</f>
        <v>0.70486111111111116</v>
      </c>
      <c r="AJ2569" s="219" t="str">
        <f>Table1[[#This Row],[Track]]</f>
        <v>Caulfield</v>
      </c>
      <c r="AK2569" s="216">
        <f>Table1[[#This Row],[Race ]]</f>
        <v>9</v>
      </c>
      <c r="AL2569" s="219">
        <f>Table1[[#This Row],[TAB]]</f>
        <v>4</v>
      </c>
      <c r="AM2569" s="219" t="str">
        <f>Table1[[#This Row],[Selection]]</f>
        <v>Regal Zeus</v>
      </c>
      <c r="AN2569" s="220" t="str">
        <f>Table1[[#This Row],[Sources]]</f>
        <v>E4-15/Edge-10/Nat-20</v>
      </c>
      <c r="AO2569" s="219">
        <f>Table1[[#This Row],[Scale Bet]]</f>
        <v>150</v>
      </c>
    </row>
    <row r="2570" spans="5:41" ht="16.5" customHeight="1" x14ac:dyDescent="0.25">
      <c r="E2570" s="185">
        <v>45731</v>
      </c>
      <c r="F2570" s="35">
        <v>0.70486111111111116</v>
      </c>
      <c r="G2570" s="36" t="s">
        <v>201</v>
      </c>
      <c r="H2570" s="36">
        <v>9</v>
      </c>
      <c r="I2570" s="36">
        <v>4</v>
      </c>
      <c r="J2570" s="36" t="s">
        <v>265</v>
      </c>
      <c r="K2570" s="36" t="s">
        <v>40</v>
      </c>
      <c r="L2570" s="165">
        <v>10</v>
      </c>
      <c r="M2570" s="134" t="str">
        <f t="shared" si="520"/>
        <v/>
      </c>
      <c r="N2570" s="36" t="str">
        <f t="shared" si="521"/>
        <v/>
      </c>
      <c r="O2570" s="135" t="str">
        <f t="shared" si="522"/>
        <v/>
      </c>
      <c r="P2570" s="186" t="str">
        <f t="shared" si="523"/>
        <v>OK</v>
      </c>
      <c r="Q2570" s="187" t="str">
        <f t="shared" si="524"/>
        <v/>
      </c>
      <c r="R2570" s="150">
        <v>3.5</v>
      </c>
      <c r="S2570" s="187" t="str">
        <f t="shared" si="525"/>
        <v/>
      </c>
      <c r="T2570" s="136" t="str">
        <f t="shared" si="526"/>
        <v>Regal Zeus</v>
      </c>
      <c r="U2570" s="137" t="str">
        <f>IF(P2570="","",IF(N2570=1,"",IF(Q2570="","",IF(Q2570&lt;=100,100,IF(Table1[[#This Row],[Day]]="Wed",100,200)))))</f>
        <v/>
      </c>
      <c r="V2570" s="137" t="str">
        <f t="shared" si="527"/>
        <v/>
      </c>
      <c r="W2570" s="137" t="str">
        <f t="shared" si="528"/>
        <v/>
      </c>
      <c r="X2570" s="133">
        <f>100</f>
        <v>100</v>
      </c>
      <c r="Y2570" s="133">
        <f t="shared" si="529"/>
        <v>350</v>
      </c>
      <c r="Z2570" s="133">
        <f t="shared" si="530"/>
        <v>250</v>
      </c>
      <c r="AA2570" s="134" t="str">
        <f>TEXT(Table1[[#This Row],[Date]],"DDD")</f>
        <v>Sat</v>
      </c>
      <c r="AB2570" s="133" t="str">
        <f>IF(OR(G2570="Doomben",G2570="Eagle Farm"),"Q",IF(AND(Q2570&gt;1,Q2570&lt;55,Table1[[#This Row],[Source]]="Nat"),"Nat OK",IF(AND(Table1[[#This Row],[Source]]&lt;&gt;"Nat",Q2570&lt;55),"Poor &lt;55",IF(OR(G2570="Randwick",G2570="Flemington",G2570="Caulfield",G2570="Sandown Lake",G2570="Sandown Hill"),"Best","ave"))))</f>
        <v>Best</v>
      </c>
      <c r="AC2570" s="133" t="str">
        <f>IF(Q2570="","",IF(AB2570="Poor &lt;55",$AC$2*0.2%,IF(AND(AB2570="Q",AA2570&lt;&gt;"Wed"),$AC$2*0.4%,IF(AND(AB2570="Q",AA2570="Wed"),$AC$2*0.5%,IF(AND(AB2570="Ave",U2570=100),$AC$2*0.5%,IF(AND(AB2570="ave",U2570="",N2570=1,AG2570="Bush"),$AC$2*1%,IF(AND(AB2570="ave",U2570="",Q2570&gt;100),$AC$2*1.3%,IF(AND(AB2570="ave",U2570=""),$AC$2*1.2%,IF(AND(AB2570="Ave",U2570=200),$AC$2*1%,IF(AND(AB2570="Best",U2570=200),$AC$2*1.5%,IF(AND(AB2570="Best",U2570="",K2570&lt;&gt;"Pro Syd"),$AC$2*0.5%,IF(AND(AB2570="Best",U2570=""),$AC$2*1%,IF(AND(AB2570="Best",U2570=100,Table1[[#This Row],[State]]="NSW"),$AC$2*0.4%,IF(AND(AB2570="Best",U2570=100),$AC$2*1%,IF(Table1[[#This Row],[Adj]]="Nat OK",$AC$2*0.5%,"xxx")))))))))))))))</f>
        <v/>
      </c>
      <c r="AD2570" s="133" t="str">
        <f t="shared" si="531"/>
        <v/>
      </c>
      <c r="AE2570" s="133" t="str">
        <f t="shared" si="532"/>
        <v/>
      </c>
      <c r="AF2570" s="133" t="str">
        <f>VLOOKUP(Table1[[#This Row],[Track]],$F$2672:$H$2715,2,FALSE)</f>
        <v>Vic</v>
      </c>
      <c r="AG2570" s="133" t="str">
        <f>VLOOKUP(Table1[[#This Row],[Track]],$F$2672:$H$2715,3,FALSE)</f>
        <v>-</v>
      </c>
      <c r="AH2570" s="133" t="str">
        <f>IF(Table1[[#This Row],[Date]]&lt;$AH$2,"",IF(Table1[[#This Row],[Date]]&lt;$AH$3,"Edge","Elite Combo"))</f>
        <v/>
      </c>
      <c r="AI2570" s="218">
        <f>Table1[[#This Row],[Time]]</f>
        <v>0.70486111111111116</v>
      </c>
      <c r="AJ2570" s="219" t="str">
        <f>Table1[[#This Row],[Track]]</f>
        <v>Caulfield</v>
      </c>
      <c r="AK2570" s="216">
        <f>Table1[[#This Row],[Race ]]</f>
        <v>9</v>
      </c>
      <c r="AL2570" s="219">
        <f>Table1[[#This Row],[TAB]]</f>
        <v>4</v>
      </c>
      <c r="AM2570" s="219" t="str">
        <f>Table1[[#This Row],[Selection]]</f>
        <v>Regal Zeus</v>
      </c>
      <c r="AN2570" s="220" t="str">
        <f>Table1[[#This Row],[Sources]]</f>
        <v/>
      </c>
      <c r="AO2570" s="219" t="str">
        <f>Table1[[#This Row],[Scale Bet]]</f>
        <v/>
      </c>
    </row>
    <row r="2571" spans="5:41" ht="16.5" customHeight="1" x14ac:dyDescent="0.25">
      <c r="E2571" s="185">
        <v>45731</v>
      </c>
      <c r="F2571" s="35">
        <v>0.70486111111111116</v>
      </c>
      <c r="G2571" s="36" t="s">
        <v>201</v>
      </c>
      <c r="H2571" s="36">
        <v>9</v>
      </c>
      <c r="I2571" s="36">
        <v>4</v>
      </c>
      <c r="J2571" s="36" t="s">
        <v>265</v>
      </c>
      <c r="K2571" s="36" t="s">
        <v>13</v>
      </c>
      <c r="L2571" s="165">
        <v>20</v>
      </c>
      <c r="M2571" s="134" t="str">
        <f t="shared" si="520"/>
        <v/>
      </c>
      <c r="N2571" s="36" t="str">
        <f t="shared" si="521"/>
        <v/>
      </c>
      <c r="O2571" s="135" t="str">
        <f t="shared" si="522"/>
        <v/>
      </c>
      <c r="P2571" s="186" t="str">
        <f t="shared" si="523"/>
        <v>OK</v>
      </c>
      <c r="Q2571" s="187" t="str">
        <f t="shared" si="524"/>
        <v/>
      </c>
      <c r="R2571" s="150">
        <v>3.5</v>
      </c>
      <c r="S2571" s="187" t="str">
        <f t="shared" si="525"/>
        <v/>
      </c>
      <c r="T2571" s="136" t="str">
        <f t="shared" si="526"/>
        <v>Regal Zeus</v>
      </c>
      <c r="U2571" s="137" t="str">
        <f>IF(P2571="","",IF(N2571=1,"",IF(Q2571="","",IF(Q2571&lt;=100,100,IF(Table1[[#This Row],[Day]]="Wed",100,200)))))</f>
        <v/>
      </c>
      <c r="V2571" s="137" t="str">
        <f t="shared" si="527"/>
        <v/>
      </c>
      <c r="W2571" s="137" t="str">
        <f t="shared" si="528"/>
        <v/>
      </c>
      <c r="X2571" s="133">
        <f>100</f>
        <v>100</v>
      </c>
      <c r="Y2571" s="133">
        <f t="shared" si="529"/>
        <v>350</v>
      </c>
      <c r="Z2571" s="133">
        <f t="shared" si="530"/>
        <v>250</v>
      </c>
      <c r="AA2571" s="134" t="str">
        <f>TEXT(Table1[[#This Row],[Date]],"DDD")</f>
        <v>Sat</v>
      </c>
      <c r="AB2571" s="133" t="str">
        <f>IF(OR(G2571="Doomben",G2571="Eagle Farm"),"Q",IF(AND(Q2571&gt;1,Q2571&lt;55,Table1[[#This Row],[Source]]="Nat"),"Nat OK",IF(AND(Table1[[#This Row],[Source]]&lt;&gt;"Nat",Q2571&lt;55),"Poor &lt;55",IF(OR(G2571="Randwick",G2571="Flemington",G2571="Caulfield",G2571="Sandown Lake",G2571="Sandown Hill"),"Best","ave"))))</f>
        <v>Best</v>
      </c>
      <c r="AC2571" s="133" t="str">
        <f>IF(Q2571="","",IF(AB2571="Poor &lt;55",$AC$2*0.2%,IF(AND(AB2571="Q",AA2571&lt;&gt;"Wed"),$AC$2*0.4%,IF(AND(AB2571="Q",AA2571="Wed"),$AC$2*0.5%,IF(AND(AB2571="Ave",U2571=100),$AC$2*0.5%,IF(AND(AB2571="ave",U2571="",N2571=1,AG2571="Bush"),$AC$2*1%,IF(AND(AB2571="ave",U2571="",Q2571&gt;100),$AC$2*1.3%,IF(AND(AB2571="ave",U2571=""),$AC$2*1.2%,IF(AND(AB2571="Ave",U2571=200),$AC$2*1%,IF(AND(AB2571="Best",U2571=200),$AC$2*1.5%,IF(AND(AB2571="Best",U2571="",K2571&lt;&gt;"Pro Syd"),$AC$2*0.5%,IF(AND(AB2571="Best",U2571=""),$AC$2*1%,IF(AND(AB2571="Best",U2571=100,Table1[[#This Row],[State]]="NSW"),$AC$2*0.4%,IF(AND(AB2571="Best",U2571=100),$AC$2*1%,IF(Table1[[#This Row],[Adj]]="Nat OK",$AC$2*0.5%,"xxx")))))))))))))))</f>
        <v/>
      </c>
      <c r="AD2571" s="133" t="str">
        <f t="shared" si="531"/>
        <v/>
      </c>
      <c r="AE2571" s="133" t="str">
        <f t="shared" si="532"/>
        <v/>
      </c>
      <c r="AF2571" s="133" t="str">
        <f>VLOOKUP(Table1[[#This Row],[Track]],$F$2672:$H$2715,2,FALSE)</f>
        <v>Vic</v>
      </c>
      <c r="AG2571" s="133" t="str">
        <f>VLOOKUP(Table1[[#This Row],[Track]],$F$2672:$H$2715,3,FALSE)</f>
        <v>-</v>
      </c>
      <c r="AH2571" s="133" t="str">
        <f>IF(Table1[[#This Row],[Date]]&lt;$AH$2,"",IF(Table1[[#This Row],[Date]]&lt;$AH$3,"Edge","Elite Combo"))</f>
        <v/>
      </c>
      <c r="AI2571" s="218">
        <f>Table1[[#This Row],[Time]]</f>
        <v>0.70486111111111116</v>
      </c>
      <c r="AJ2571" s="219" t="str">
        <f>Table1[[#This Row],[Track]]</f>
        <v>Caulfield</v>
      </c>
      <c r="AK2571" s="216">
        <f>Table1[[#This Row],[Race ]]</f>
        <v>9</v>
      </c>
      <c r="AL2571" s="219">
        <f>Table1[[#This Row],[TAB]]</f>
        <v>4</v>
      </c>
      <c r="AM2571" s="219" t="str">
        <f>Table1[[#This Row],[Selection]]</f>
        <v>Regal Zeus</v>
      </c>
      <c r="AN2571" s="220" t="str">
        <f>Table1[[#This Row],[Sources]]</f>
        <v/>
      </c>
      <c r="AO2571" s="219" t="str">
        <f>Table1[[#This Row],[Scale Bet]]</f>
        <v/>
      </c>
    </row>
    <row r="2572" spans="5:41" ht="16.5" customHeight="1" x14ac:dyDescent="0.25">
      <c r="E2572" s="185">
        <v>45731</v>
      </c>
      <c r="F2572" s="35">
        <v>0.71875</v>
      </c>
      <c r="G2572" s="36" t="s">
        <v>17</v>
      </c>
      <c r="H2572" s="36">
        <v>9</v>
      </c>
      <c r="I2572" s="36">
        <v>11</v>
      </c>
      <c r="J2572" s="36" t="s">
        <v>266</v>
      </c>
      <c r="K2572" s="36" t="s">
        <v>1</v>
      </c>
      <c r="L2572" s="165">
        <v>11.000000000000002</v>
      </c>
      <c r="M2572" s="134">
        <f t="shared" si="520"/>
        <v>40</v>
      </c>
      <c r="N2572" s="36">
        <f t="shared" si="521"/>
        <v>3</v>
      </c>
      <c r="O2572" s="135" t="str">
        <f t="shared" si="522"/>
        <v>E4-11/Edge-14/Nat-15</v>
      </c>
      <c r="P2572" s="186" t="str">
        <f t="shared" si="523"/>
        <v>OK</v>
      </c>
      <c r="Q2572" s="187">
        <f t="shared" si="524"/>
        <v>160</v>
      </c>
      <c r="R2572" s="150"/>
      <c r="S2572" s="187" t="str">
        <f t="shared" si="525"/>
        <v/>
      </c>
      <c r="T2572" s="136" t="str">
        <f t="shared" si="526"/>
        <v>Ducasse</v>
      </c>
      <c r="U2572" s="137">
        <f>IF(P2572="","",IF(N2572=1,"",IF(Q2572="","",IF(Q2572&lt;=100,100,IF(Table1[[#This Row],[Day]]="Wed",100,200)))))</f>
        <v>200</v>
      </c>
      <c r="V2572" s="137" t="str">
        <f t="shared" si="527"/>
        <v/>
      </c>
      <c r="W2572" s="137">
        <f t="shared" si="528"/>
        <v>-200</v>
      </c>
      <c r="X2572" s="133">
        <f>100</f>
        <v>100</v>
      </c>
      <c r="Y2572" s="133" t="str">
        <f t="shared" si="529"/>
        <v/>
      </c>
      <c r="Z2572" s="133">
        <f t="shared" si="530"/>
        <v>-100</v>
      </c>
      <c r="AA2572" s="134" t="str">
        <f>TEXT(Table1[[#This Row],[Date]],"DDD")</f>
        <v>Sat</v>
      </c>
      <c r="AB2572" s="133" t="str">
        <f>IF(OR(G2572="Doomben",G2572="Eagle Farm"),"Q",IF(AND(Q2572&gt;1,Q2572&lt;55,Table1[[#This Row],[Source]]="Nat"),"Nat OK",IF(AND(Table1[[#This Row],[Source]]&lt;&gt;"Nat",Q2572&lt;55),"Poor &lt;55",IF(OR(G2572="Randwick",G2572="Flemington",G2572="Caulfield",G2572="Sandown Lake",G2572="Sandown Hill"),"Best","ave"))))</f>
        <v>ave</v>
      </c>
      <c r="AC2572" s="133">
        <f>IF(Q2572="","",IF(AB2572="Poor &lt;55",$AC$2*0.2%,IF(AND(AB2572="Q",AA2572&lt;&gt;"Wed"),$AC$2*0.4%,IF(AND(AB2572="Q",AA2572="Wed"),$AC$2*0.5%,IF(AND(AB2572="Ave",U2572=100),$AC$2*0.5%,IF(AND(AB2572="ave",U2572="",N2572=1,AG2572="Bush"),$AC$2*1%,IF(AND(AB2572="ave",U2572="",Q2572&gt;100),$AC$2*1.3%,IF(AND(AB2572="ave",U2572=""),$AC$2*1.2%,IF(AND(AB2572="Ave",U2572=200),$AC$2*1%,IF(AND(AB2572="Best",U2572=200),$AC$2*1.5%,IF(AND(AB2572="Best",U2572="",K2572&lt;&gt;"Pro Syd"),$AC$2*0.5%,IF(AND(AB2572="Best",U2572=""),$AC$2*1%,IF(AND(AB2572="Best",U2572=100,Table1[[#This Row],[State]]="NSW"),$AC$2*0.4%,IF(AND(AB2572="Best",U2572=100),$AC$2*1%,IF(Table1[[#This Row],[Adj]]="Nat OK",$AC$2*0.5%,"xxx")))))))))))))))</f>
        <v>100</v>
      </c>
      <c r="AD2572" s="133" t="str">
        <f t="shared" si="531"/>
        <v/>
      </c>
      <c r="AE2572" s="133">
        <f t="shared" si="532"/>
        <v>-100</v>
      </c>
      <c r="AF2572" s="133" t="str">
        <f>VLOOKUP(Table1[[#This Row],[Track]],$F$2672:$H$2715,2,FALSE)</f>
        <v>NSW</v>
      </c>
      <c r="AG2572" s="133" t="str">
        <f>VLOOKUP(Table1[[#This Row],[Track]],$F$2672:$H$2715,3,FALSE)</f>
        <v>-</v>
      </c>
      <c r="AH2572" s="133" t="str">
        <f>IF(Table1[[#This Row],[Date]]&lt;$AH$2,"",IF(Table1[[#This Row],[Date]]&lt;$AH$3,"Edge","Elite Combo"))</f>
        <v/>
      </c>
      <c r="AI2572" s="218">
        <f>Table1[[#This Row],[Time]]</f>
        <v>0.71875</v>
      </c>
      <c r="AJ2572" s="219" t="str">
        <f>Table1[[#This Row],[Track]]</f>
        <v>Rosehill</v>
      </c>
      <c r="AK2572" s="216">
        <f>Table1[[#This Row],[Race ]]</f>
        <v>9</v>
      </c>
      <c r="AL2572" s="219">
        <f>Table1[[#This Row],[TAB]]</f>
        <v>11</v>
      </c>
      <c r="AM2572" s="219" t="str">
        <f>Table1[[#This Row],[Selection]]</f>
        <v>Ducasse</v>
      </c>
      <c r="AN2572" s="220" t="str">
        <f>Table1[[#This Row],[Sources]]</f>
        <v>E4-11/Edge-14/Nat-15</v>
      </c>
      <c r="AO2572" s="219">
        <f>Table1[[#This Row],[Scale Bet]]</f>
        <v>100</v>
      </c>
    </row>
    <row r="2573" spans="5:41" ht="16.5" customHeight="1" x14ac:dyDescent="0.25">
      <c r="E2573" s="185">
        <v>45731</v>
      </c>
      <c r="F2573" s="35">
        <v>0.71875</v>
      </c>
      <c r="G2573" s="36" t="s">
        <v>17</v>
      </c>
      <c r="H2573" s="36">
        <v>9</v>
      </c>
      <c r="I2573" s="36">
        <v>11</v>
      </c>
      <c r="J2573" s="36" t="s">
        <v>266</v>
      </c>
      <c r="K2573" s="36" t="s">
        <v>40</v>
      </c>
      <c r="L2573" s="165">
        <v>14</v>
      </c>
      <c r="M2573" s="134" t="str">
        <f t="shared" si="520"/>
        <v/>
      </c>
      <c r="N2573" s="36" t="str">
        <f t="shared" si="521"/>
        <v/>
      </c>
      <c r="O2573" s="135" t="str">
        <f t="shared" si="522"/>
        <v/>
      </c>
      <c r="P2573" s="186" t="str">
        <f t="shared" si="523"/>
        <v>OK</v>
      </c>
      <c r="Q2573" s="187" t="str">
        <f t="shared" si="524"/>
        <v/>
      </c>
      <c r="R2573" s="150"/>
      <c r="S2573" s="187" t="str">
        <f t="shared" si="525"/>
        <v/>
      </c>
      <c r="T2573" s="136" t="str">
        <f t="shared" si="526"/>
        <v>Ducasse</v>
      </c>
      <c r="U2573" s="137" t="str">
        <f>IF(P2573="","",IF(N2573=1,"",IF(Q2573="","",IF(Q2573&lt;=100,100,IF(Table1[[#This Row],[Day]]="Wed",100,200)))))</f>
        <v/>
      </c>
      <c r="V2573" s="137" t="str">
        <f t="shared" si="527"/>
        <v/>
      </c>
      <c r="W2573" s="137" t="str">
        <f t="shared" si="528"/>
        <v/>
      </c>
      <c r="X2573" s="133">
        <f>100</f>
        <v>100</v>
      </c>
      <c r="Y2573" s="133" t="str">
        <f t="shared" si="529"/>
        <v/>
      </c>
      <c r="Z2573" s="133">
        <f t="shared" si="530"/>
        <v>-100</v>
      </c>
      <c r="AA2573" s="134" t="str">
        <f>TEXT(Table1[[#This Row],[Date]],"DDD")</f>
        <v>Sat</v>
      </c>
      <c r="AB2573" s="133" t="str">
        <f>IF(OR(G2573="Doomben",G2573="Eagle Farm"),"Q",IF(AND(Q2573&gt;1,Q2573&lt;55,Table1[[#This Row],[Source]]="Nat"),"Nat OK",IF(AND(Table1[[#This Row],[Source]]&lt;&gt;"Nat",Q2573&lt;55),"Poor &lt;55",IF(OR(G2573="Randwick",G2573="Flemington",G2573="Caulfield",G2573="Sandown Lake",G2573="Sandown Hill"),"Best","ave"))))</f>
        <v>ave</v>
      </c>
      <c r="AC2573" s="133" t="str">
        <f>IF(Q2573="","",IF(AB2573="Poor &lt;55",$AC$2*0.2%,IF(AND(AB2573="Q",AA2573&lt;&gt;"Wed"),$AC$2*0.4%,IF(AND(AB2573="Q",AA2573="Wed"),$AC$2*0.5%,IF(AND(AB2573="Ave",U2573=100),$AC$2*0.5%,IF(AND(AB2573="ave",U2573="",N2573=1,AG2573="Bush"),$AC$2*1%,IF(AND(AB2573="ave",U2573="",Q2573&gt;100),$AC$2*1.3%,IF(AND(AB2573="ave",U2573=""),$AC$2*1.2%,IF(AND(AB2573="Ave",U2573=200),$AC$2*1%,IF(AND(AB2573="Best",U2573=200),$AC$2*1.5%,IF(AND(AB2573="Best",U2573="",K2573&lt;&gt;"Pro Syd"),$AC$2*0.5%,IF(AND(AB2573="Best",U2573=""),$AC$2*1%,IF(AND(AB2573="Best",U2573=100,Table1[[#This Row],[State]]="NSW"),$AC$2*0.4%,IF(AND(AB2573="Best",U2573=100),$AC$2*1%,IF(Table1[[#This Row],[Adj]]="Nat OK",$AC$2*0.5%,"xxx")))))))))))))))</f>
        <v/>
      </c>
      <c r="AD2573" s="133" t="str">
        <f t="shared" si="531"/>
        <v/>
      </c>
      <c r="AE2573" s="133" t="str">
        <f t="shared" si="532"/>
        <v/>
      </c>
      <c r="AF2573" s="133" t="str">
        <f>VLOOKUP(Table1[[#This Row],[Track]],$F$2672:$H$2715,2,FALSE)</f>
        <v>NSW</v>
      </c>
      <c r="AG2573" s="133" t="str">
        <f>VLOOKUP(Table1[[#This Row],[Track]],$F$2672:$H$2715,3,FALSE)</f>
        <v>-</v>
      </c>
      <c r="AH2573" s="133" t="str">
        <f>IF(Table1[[#This Row],[Date]]&lt;$AH$2,"",IF(Table1[[#This Row],[Date]]&lt;$AH$3,"Edge","Elite Combo"))</f>
        <v/>
      </c>
      <c r="AI2573" s="218">
        <f>Table1[[#This Row],[Time]]</f>
        <v>0.71875</v>
      </c>
      <c r="AJ2573" s="219" t="str">
        <f>Table1[[#This Row],[Track]]</f>
        <v>Rosehill</v>
      </c>
      <c r="AK2573" s="216">
        <f>Table1[[#This Row],[Race ]]</f>
        <v>9</v>
      </c>
      <c r="AL2573" s="219">
        <f>Table1[[#This Row],[TAB]]</f>
        <v>11</v>
      </c>
      <c r="AM2573" s="219" t="str">
        <f>Table1[[#This Row],[Selection]]</f>
        <v>Ducasse</v>
      </c>
      <c r="AN2573" s="220" t="str">
        <f>Table1[[#This Row],[Sources]]</f>
        <v/>
      </c>
      <c r="AO2573" s="219" t="str">
        <f>Table1[[#This Row],[Scale Bet]]</f>
        <v/>
      </c>
    </row>
    <row r="2574" spans="5:41" ht="16.5" customHeight="1" x14ac:dyDescent="0.25">
      <c r="E2574" s="185">
        <v>45731</v>
      </c>
      <c r="F2574" s="35">
        <v>0.71875</v>
      </c>
      <c r="G2574" s="36" t="s">
        <v>17</v>
      </c>
      <c r="H2574" s="36">
        <v>9</v>
      </c>
      <c r="I2574" s="36">
        <v>11</v>
      </c>
      <c r="J2574" s="36" t="s">
        <v>266</v>
      </c>
      <c r="K2574" s="36" t="s">
        <v>13</v>
      </c>
      <c r="L2574" s="165">
        <v>15</v>
      </c>
      <c r="M2574" s="134" t="str">
        <f t="shared" si="520"/>
        <v/>
      </c>
      <c r="N2574" s="36" t="str">
        <f t="shared" si="521"/>
        <v/>
      </c>
      <c r="O2574" s="135" t="str">
        <f t="shared" si="522"/>
        <v/>
      </c>
      <c r="P2574" s="186" t="str">
        <f t="shared" si="523"/>
        <v>OK</v>
      </c>
      <c r="Q2574" s="187" t="str">
        <f t="shared" si="524"/>
        <v/>
      </c>
      <c r="R2574" s="150"/>
      <c r="S2574" s="187" t="str">
        <f t="shared" si="525"/>
        <v/>
      </c>
      <c r="T2574" s="136" t="str">
        <f t="shared" si="526"/>
        <v>Ducasse</v>
      </c>
      <c r="U2574" s="137" t="str">
        <f>IF(P2574="","",IF(N2574=1,"",IF(Q2574="","",IF(Q2574&lt;=100,100,IF(Table1[[#This Row],[Day]]="Wed",100,200)))))</f>
        <v/>
      </c>
      <c r="V2574" s="137" t="str">
        <f t="shared" si="527"/>
        <v/>
      </c>
      <c r="W2574" s="137" t="str">
        <f t="shared" si="528"/>
        <v/>
      </c>
      <c r="X2574" s="133">
        <f>100</f>
        <v>100</v>
      </c>
      <c r="Y2574" s="133" t="str">
        <f t="shared" si="529"/>
        <v/>
      </c>
      <c r="Z2574" s="133">
        <f t="shared" si="530"/>
        <v>-100</v>
      </c>
      <c r="AA2574" s="134" t="str">
        <f>TEXT(Table1[[#This Row],[Date]],"DDD")</f>
        <v>Sat</v>
      </c>
      <c r="AB2574" s="133" t="str">
        <f>IF(OR(G2574="Doomben",G2574="Eagle Farm"),"Q",IF(AND(Q2574&gt;1,Q2574&lt;55,Table1[[#This Row],[Source]]="Nat"),"Nat OK",IF(AND(Table1[[#This Row],[Source]]&lt;&gt;"Nat",Q2574&lt;55),"Poor &lt;55",IF(OR(G2574="Randwick",G2574="Flemington",G2574="Caulfield",G2574="Sandown Lake",G2574="Sandown Hill"),"Best","ave"))))</f>
        <v>ave</v>
      </c>
      <c r="AC2574" s="133" t="str">
        <f>IF(Q2574="","",IF(AB2574="Poor &lt;55",$AC$2*0.2%,IF(AND(AB2574="Q",AA2574&lt;&gt;"Wed"),$AC$2*0.4%,IF(AND(AB2574="Q",AA2574="Wed"),$AC$2*0.5%,IF(AND(AB2574="Ave",U2574=100),$AC$2*0.5%,IF(AND(AB2574="ave",U2574="",N2574=1,AG2574="Bush"),$AC$2*1%,IF(AND(AB2574="ave",U2574="",Q2574&gt;100),$AC$2*1.3%,IF(AND(AB2574="ave",U2574=""),$AC$2*1.2%,IF(AND(AB2574="Ave",U2574=200),$AC$2*1%,IF(AND(AB2574="Best",U2574=200),$AC$2*1.5%,IF(AND(AB2574="Best",U2574="",K2574&lt;&gt;"Pro Syd"),$AC$2*0.5%,IF(AND(AB2574="Best",U2574=""),$AC$2*1%,IF(AND(AB2574="Best",U2574=100,Table1[[#This Row],[State]]="NSW"),$AC$2*0.4%,IF(AND(AB2574="Best",U2574=100),$AC$2*1%,IF(Table1[[#This Row],[Adj]]="Nat OK",$AC$2*0.5%,"xxx")))))))))))))))</f>
        <v/>
      </c>
      <c r="AD2574" s="133" t="str">
        <f t="shared" si="531"/>
        <v/>
      </c>
      <c r="AE2574" s="133" t="str">
        <f t="shared" si="532"/>
        <v/>
      </c>
      <c r="AF2574" s="133" t="str">
        <f>VLOOKUP(Table1[[#This Row],[Track]],$F$2672:$H$2715,2,FALSE)</f>
        <v>NSW</v>
      </c>
      <c r="AG2574" s="133" t="str">
        <f>VLOOKUP(Table1[[#This Row],[Track]],$F$2672:$H$2715,3,FALSE)</f>
        <v>-</v>
      </c>
      <c r="AH2574" s="133" t="str">
        <f>IF(Table1[[#This Row],[Date]]&lt;$AH$2,"",IF(Table1[[#This Row],[Date]]&lt;$AH$3,"Edge","Elite Combo"))</f>
        <v/>
      </c>
      <c r="AI2574" s="218">
        <f>Table1[[#This Row],[Time]]</f>
        <v>0.71875</v>
      </c>
      <c r="AJ2574" s="219" t="str">
        <f>Table1[[#This Row],[Track]]</f>
        <v>Rosehill</v>
      </c>
      <c r="AK2574" s="216">
        <f>Table1[[#This Row],[Race ]]</f>
        <v>9</v>
      </c>
      <c r="AL2574" s="219">
        <f>Table1[[#This Row],[TAB]]</f>
        <v>11</v>
      </c>
      <c r="AM2574" s="219" t="str">
        <f>Table1[[#This Row],[Selection]]</f>
        <v>Ducasse</v>
      </c>
      <c r="AN2574" s="220" t="str">
        <f>Table1[[#This Row],[Sources]]</f>
        <v/>
      </c>
      <c r="AO2574" s="219" t="str">
        <f>Table1[[#This Row],[Scale Bet]]</f>
        <v/>
      </c>
    </row>
    <row r="2575" spans="5:41" ht="16.5" customHeight="1" x14ac:dyDescent="0.25">
      <c r="E2575" s="185">
        <v>45731</v>
      </c>
      <c r="F2575" s="35">
        <v>0.71875</v>
      </c>
      <c r="G2575" s="36" t="s">
        <v>17</v>
      </c>
      <c r="H2575" s="36">
        <v>9</v>
      </c>
      <c r="I2575" s="36">
        <v>2</v>
      </c>
      <c r="J2575" s="36" t="s">
        <v>160</v>
      </c>
      <c r="K2575" s="36" t="s">
        <v>60</v>
      </c>
      <c r="L2575" s="165">
        <v>10</v>
      </c>
      <c r="M2575" s="134">
        <f t="shared" si="520"/>
        <v>10</v>
      </c>
      <c r="N2575" s="36">
        <f t="shared" si="521"/>
        <v>1</v>
      </c>
      <c r="O2575" s="135" t="str">
        <f t="shared" si="522"/>
        <v>Pro Syd-10</v>
      </c>
      <c r="P2575" s="186" t="str">
        <f t="shared" si="523"/>
        <v>OK</v>
      </c>
      <c r="Q2575" s="187">
        <f t="shared" si="524"/>
        <v>40</v>
      </c>
      <c r="R2575" s="150">
        <v>12</v>
      </c>
      <c r="S2575" s="187">
        <f t="shared" si="525"/>
        <v>480</v>
      </c>
      <c r="T2575" s="136" t="str">
        <f t="shared" si="526"/>
        <v>Iowna Merc</v>
      </c>
      <c r="U2575" s="137" t="str">
        <f>IF(P2575="","",IF(N2575=1,"",IF(Q2575="","",IF(Q2575&lt;=100,100,IF(Table1[[#This Row],[Day]]="Wed",100,200)))))</f>
        <v/>
      </c>
      <c r="V2575" s="137" t="str">
        <f t="shared" si="527"/>
        <v/>
      </c>
      <c r="W2575" s="137" t="str">
        <f t="shared" si="528"/>
        <v/>
      </c>
      <c r="X2575" s="133">
        <f>100</f>
        <v>100</v>
      </c>
      <c r="Y2575" s="133">
        <f t="shared" si="529"/>
        <v>1200</v>
      </c>
      <c r="Z2575" s="133">
        <f t="shared" si="530"/>
        <v>1100</v>
      </c>
      <c r="AA2575" s="134" t="str">
        <f>TEXT(Table1[[#This Row],[Date]],"DDD")</f>
        <v>Sat</v>
      </c>
      <c r="AB2575" s="133" t="str">
        <f>IF(OR(G2575="Doomben",G2575="Eagle Farm"),"Q",IF(AND(Q2575&gt;1,Q2575&lt;55,Table1[[#This Row],[Source]]="Nat"),"Nat OK",IF(AND(Table1[[#This Row],[Source]]&lt;&gt;"Nat",Q2575&lt;55),"Poor &lt;55",IF(OR(G2575="Randwick",G2575="Flemington",G2575="Caulfield",G2575="Sandown Lake",G2575="Sandown Hill"),"Best","ave"))))</f>
        <v>Poor &lt;55</v>
      </c>
      <c r="AC2575" s="133">
        <f>IF(Q2575="","",IF(AB2575="Poor &lt;55",$AC$2*0.2%,IF(AND(AB2575="Q",AA2575&lt;&gt;"Wed"),$AC$2*0.4%,IF(AND(AB2575="Q",AA2575="Wed"),$AC$2*0.5%,IF(AND(AB2575="Ave",U2575=100),$AC$2*0.5%,IF(AND(AB2575="ave",U2575="",N2575=1,AG2575="Bush"),$AC$2*1%,IF(AND(AB2575="ave",U2575="",Q2575&gt;100),$AC$2*1.3%,IF(AND(AB2575="ave",U2575=""),$AC$2*1.2%,IF(AND(AB2575="Ave",U2575=200),$AC$2*1%,IF(AND(AB2575="Best",U2575=200),$AC$2*1.5%,IF(AND(AB2575="Best",U2575="",K2575&lt;&gt;"Pro Syd"),$AC$2*0.5%,IF(AND(AB2575="Best",U2575=""),$AC$2*1%,IF(AND(AB2575="Best",U2575=100,Table1[[#This Row],[State]]="NSW"),$AC$2*0.4%,IF(AND(AB2575="Best",U2575=100),$AC$2*1%,IF(Table1[[#This Row],[Adj]]="Nat OK",$AC$2*0.5%,"xxx")))))))))))))))</f>
        <v>20</v>
      </c>
      <c r="AD2575" s="133">
        <f t="shared" si="531"/>
        <v>240</v>
      </c>
      <c r="AE2575" s="133">
        <f t="shared" si="532"/>
        <v>220</v>
      </c>
      <c r="AF2575" s="133" t="str">
        <f>VLOOKUP(Table1[[#This Row],[Track]],$F$2672:$H$2715,2,FALSE)</f>
        <v>NSW</v>
      </c>
      <c r="AG2575" s="133" t="str">
        <f>VLOOKUP(Table1[[#This Row],[Track]],$F$2672:$H$2715,3,FALSE)</f>
        <v>-</v>
      </c>
      <c r="AH2575" s="133" t="str">
        <f>IF(Table1[[#This Row],[Date]]&lt;$AH$2,"",IF(Table1[[#This Row],[Date]]&lt;$AH$3,"Edge","Elite Combo"))</f>
        <v/>
      </c>
      <c r="AI2575" s="218">
        <f>Table1[[#This Row],[Time]]</f>
        <v>0.71875</v>
      </c>
      <c r="AJ2575" s="219" t="str">
        <f>Table1[[#This Row],[Track]]</f>
        <v>Rosehill</v>
      </c>
      <c r="AK2575" s="216">
        <f>Table1[[#This Row],[Race ]]</f>
        <v>9</v>
      </c>
      <c r="AL2575" s="219">
        <f>Table1[[#This Row],[TAB]]</f>
        <v>2</v>
      </c>
      <c r="AM2575" s="219" t="str">
        <f>Table1[[#This Row],[Selection]]</f>
        <v>Iowna Merc</v>
      </c>
      <c r="AN2575" s="220" t="str">
        <f>Table1[[#This Row],[Sources]]</f>
        <v>Pro Syd-10</v>
      </c>
      <c r="AO2575" s="219">
        <f>Table1[[#This Row],[Scale Bet]]</f>
        <v>20</v>
      </c>
    </row>
    <row r="2576" spans="5:41" ht="16.5" customHeight="1" x14ac:dyDescent="0.25">
      <c r="E2576" s="185">
        <v>45731</v>
      </c>
      <c r="F2576" s="35">
        <v>0.71875</v>
      </c>
      <c r="G2576" s="36" t="s">
        <v>17</v>
      </c>
      <c r="H2576" s="36">
        <v>9</v>
      </c>
      <c r="I2576" s="36">
        <v>9</v>
      </c>
      <c r="J2576" s="36" t="s">
        <v>254</v>
      </c>
      <c r="K2576" s="36" t="s">
        <v>1</v>
      </c>
      <c r="L2576" s="165">
        <v>10</v>
      </c>
      <c r="M2576" s="134">
        <f t="shared" si="520"/>
        <v>40</v>
      </c>
      <c r="N2576" s="36">
        <f t="shared" si="521"/>
        <v>3</v>
      </c>
      <c r="O2576" s="135" t="str">
        <f t="shared" si="522"/>
        <v>E4-10/Edge-15/Pro Syd-15</v>
      </c>
      <c r="P2576" s="186" t="str">
        <f t="shared" si="523"/>
        <v>OK</v>
      </c>
      <c r="Q2576" s="187">
        <f t="shared" si="524"/>
        <v>160</v>
      </c>
      <c r="R2576" s="150"/>
      <c r="S2576" s="187" t="str">
        <f t="shared" si="525"/>
        <v/>
      </c>
      <c r="T2576" s="136" t="str">
        <f t="shared" si="526"/>
        <v>Willaidow</v>
      </c>
      <c r="U2576" s="137">
        <f>IF(P2576="","",IF(N2576=1,"",IF(Q2576="","",IF(Q2576&lt;=100,100,IF(Table1[[#This Row],[Day]]="Wed",100,200)))))</f>
        <v>200</v>
      </c>
      <c r="V2576" s="137" t="str">
        <f t="shared" si="527"/>
        <v/>
      </c>
      <c r="W2576" s="137">
        <f t="shared" si="528"/>
        <v>-200</v>
      </c>
      <c r="X2576" s="133">
        <f>100</f>
        <v>100</v>
      </c>
      <c r="Y2576" s="133" t="str">
        <f t="shared" si="529"/>
        <v/>
      </c>
      <c r="Z2576" s="133">
        <f t="shared" si="530"/>
        <v>-100</v>
      </c>
      <c r="AA2576" s="134" t="str">
        <f>TEXT(Table1[[#This Row],[Date]],"DDD")</f>
        <v>Sat</v>
      </c>
      <c r="AB2576" s="133" t="str">
        <f>IF(OR(G2576="Doomben",G2576="Eagle Farm"),"Q",IF(AND(Q2576&gt;1,Q2576&lt;55,Table1[[#This Row],[Source]]="Nat"),"Nat OK",IF(AND(Table1[[#This Row],[Source]]&lt;&gt;"Nat",Q2576&lt;55),"Poor &lt;55",IF(OR(G2576="Randwick",G2576="Flemington",G2576="Caulfield",G2576="Sandown Lake",G2576="Sandown Hill"),"Best","ave"))))</f>
        <v>ave</v>
      </c>
      <c r="AC2576" s="133">
        <f>IF(Q2576="","",IF(AB2576="Poor &lt;55",$AC$2*0.2%,IF(AND(AB2576="Q",AA2576&lt;&gt;"Wed"),$AC$2*0.4%,IF(AND(AB2576="Q",AA2576="Wed"),$AC$2*0.5%,IF(AND(AB2576="Ave",U2576=100),$AC$2*0.5%,IF(AND(AB2576="ave",U2576="",N2576=1,AG2576="Bush"),$AC$2*1%,IF(AND(AB2576="ave",U2576="",Q2576&gt;100),$AC$2*1.3%,IF(AND(AB2576="ave",U2576=""),$AC$2*1.2%,IF(AND(AB2576="Ave",U2576=200),$AC$2*1%,IF(AND(AB2576="Best",U2576=200),$AC$2*1.5%,IF(AND(AB2576="Best",U2576="",K2576&lt;&gt;"Pro Syd"),$AC$2*0.5%,IF(AND(AB2576="Best",U2576=""),$AC$2*1%,IF(AND(AB2576="Best",U2576=100,Table1[[#This Row],[State]]="NSW"),$AC$2*0.4%,IF(AND(AB2576="Best",U2576=100),$AC$2*1%,IF(Table1[[#This Row],[Adj]]="Nat OK",$AC$2*0.5%,"xxx")))))))))))))))</f>
        <v>100</v>
      </c>
      <c r="AD2576" s="133" t="str">
        <f t="shared" si="531"/>
        <v/>
      </c>
      <c r="AE2576" s="133">
        <f t="shared" si="532"/>
        <v>-100</v>
      </c>
      <c r="AF2576" s="133" t="str">
        <f>VLOOKUP(Table1[[#This Row],[Track]],$F$2672:$H$2715,2,FALSE)</f>
        <v>NSW</v>
      </c>
      <c r="AG2576" s="133" t="str">
        <f>VLOOKUP(Table1[[#This Row],[Track]],$F$2672:$H$2715,3,FALSE)</f>
        <v>-</v>
      </c>
      <c r="AH2576" s="133" t="str">
        <f>IF(Table1[[#This Row],[Date]]&lt;$AH$2,"",IF(Table1[[#This Row],[Date]]&lt;$AH$3,"Edge","Elite Combo"))</f>
        <v/>
      </c>
      <c r="AI2576" s="218">
        <f>Table1[[#This Row],[Time]]</f>
        <v>0.71875</v>
      </c>
      <c r="AJ2576" s="219" t="str">
        <f>Table1[[#This Row],[Track]]</f>
        <v>Rosehill</v>
      </c>
      <c r="AK2576" s="216">
        <f>Table1[[#This Row],[Race ]]</f>
        <v>9</v>
      </c>
      <c r="AL2576" s="219">
        <f>Table1[[#This Row],[TAB]]</f>
        <v>9</v>
      </c>
      <c r="AM2576" s="219" t="str">
        <f>Table1[[#This Row],[Selection]]</f>
        <v>Willaidow</v>
      </c>
      <c r="AN2576" s="220" t="str">
        <f>Table1[[#This Row],[Sources]]</f>
        <v>E4-10/Edge-15/Pro Syd-15</v>
      </c>
      <c r="AO2576" s="219">
        <f>Table1[[#This Row],[Scale Bet]]</f>
        <v>100</v>
      </c>
    </row>
    <row r="2577" spans="5:41" ht="16.5" customHeight="1" x14ac:dyDescent="0.25">
      <c r="E2577" s="185">
        <v>45731</v>
      </c>
      <c r="F2577" s="35">
        <v>0.71875</v>
      </c>
      <c r="G2577" s="36" t="s">
        <v>17</v>
      </c>
      <c r="H2577" s="36">
        <v>9</v>
      </c>
      <c r="I2577" s="36">
        <v>9</v>
      </c>
      <c r="J2577" s="36" t="s">
        <v>254</v>
      </c>
      <c r="K2577" s="36" t="s">
        <v>40</v>
      </c>
      <c r="L2577" s="165">
        <v>15</v>
      </c>
      <c r="M2577" s="134" t="str">
        <f t="shared" si="520"/>
        <v/>
      </c>
      <c r="N2577" s="36" t="str">
        <f t="shared" si="521"/>
        <v/>
      </c>
      <c r="O2577" s="135" t="str">
        <f t="shared" si="522"/>
        <v/>
      </c>
      <c r="P2577" s="186" t="str">
        <f t="shared" si="523"/>
        <v>OK</v>
      </c>
      <c r="Q2577" s="187" t="str">
        <f t="shared" si="524"/>
        <v/>
      </c>
      <c r="R2577" s="150"/>
      <c r="S2577" s="187" t="str">
        <f t="shared" si="525"/>
        <v/>
      </c>
      <c r="T2577" s="136" t="str">
        <f t="shared" si="526"/>
        <v>Willaidow</v>
      </c>
      <c r="U2577" s="137" t="str">
        <f>IF(P2577="","",IF(N2577=1,"",IF(Q2577="","",IF(Q2577&lt;=100,100,IF(Table1[[#This Row],[Day]]="Wed",100,200)))))</f>
        <v/>
      </c>
      <c r="V2577" s="137" t="str">
        <f t="shared" si="527"/>
        <v/>
      </c>
      <c r="W2577" s="137" t="str">
        <f t="shared" si="528"/>
        <v/>
      </c>
      <c r="X2577" s="133">
        <f>100</f>
        <v>100</v>
      </c>
      <c r="Y2577" s="133" t="str">
        <f t="shared" si="529"/>
        <v/>
      </c>
      <c r="Z2577" s="133">
        <f t="shared" si="530"/>
        <v>-100</v>
      </c>
      <c r="AA2577" s="134" t="str">
        <f>TEXT(Table1[[#This Row],[Date]],"DDD")</f>
        <v>Sat</v>
      </c>
      <c r="AB2577" s="133" t="str">
        <f>IF(OR(G2577="Doomben",G2577="Eagle Farm"),"Q",IF(AND(Q2577&gt;1,Q2577&lt;55,Table1[[#This Row],[Source]]="Nat"),"Nat OK",IF(AND(Table1[[#This Row],[Source]]&lt;&gt;"Nat",Q2577&lt;55),"Poor &lt;55",IF(OR(G2577="Randwick",G2577="Flemington",G2577="Caulfield",G2577="Sandown Lake",G2577="Sandown Hill"),"Best","ave"))))</f>
        <v>ave</v>
      </c>
      <c r="AC2577" s="133" t="str">
        <f>IF(Q2577="","",IF(AB2577="Poor &lt;55",$AC$2*0.2%,IF(AND(AB2577="Q",AA2577&lt;&gt;"Wed"),$AC$2*0.4%,IF(AND(AB2577="Q",AA2577="Wed"),$AC$2*0.5%,IF(AND(AB2577="Ave",U2577=100),$AC$2*0.5%,IF(AND(AB2577="ave",U2577="",N2577=1,AG2577="Bush"),$AC$2*1%,IF(AND(AB2577="ave",U2577="",Q2577&gt;100),$AC$2*1.3%,IF(AND(AB2577="ave",U2577=""),$AC$2*1.2%,IF(AND(AB2577="Ave",U2577=200),$AC$2*1%,IF(AND(AB2577="Best",U2577=200),$AC$2*1.5%,IF(AND(AB2577="Best",U2577="",K2577&lt;&gt;"Pro Syd"),$AC$2*0.5%,IF(AND(AB2577="Best",U2577=""),$AC$2*1%,IF(AND(AB2577="Best",U2577=100,Table1[[#This Row],[State]]="NSW"),$AC$2*0.4%,IF(AND(AB2577="Best",U2577=100),$AC$2*1%,IF(Table1[[#This Row],[Adj]]="Nat OK",$AC$2*0.5%,"xxx")))))))))))))))</f>
        <v/>
      </c>
      <c r="AD2577" s="133" t="str">
        <f t="shared" si="531"/>
        <v/>
      </c>
      <c r="AE2577" s="133" t="str">
        <f t="shared" si="532"/>
        <v/>
      </c>
      <c r="AF2577" s="133" t="str">
        <f>VLOOKUP(Table1[[#This Row],[Track]],$F$2672:$H$2715,2,FALSE)</f>
        <v>NSW</v>
      </c>
      <c r="AG2577" s="133" t="str">
        <f>VLOOKUP(Table1[[#This Row],[Track]],$F$2672:$H$2715,3,FALSE)</f>
        <v>-</v>
      </c>
      <c r="AH2577" s="133" t="str">
        <f>IF(Table1[[#This Row],[Date]]&lt;$AH$2,"",IF(Table1[[#This Row],[Date]]&lt;$AH$3,"Edge","Elite Combo"))</f>
        <v/>
      </c>
      <c r="AI2577" s="218">
        <f>Table1[[#This Row],[Time]]</f>
        <v>0.71875</v>
      </c>
      <c r="AJ2577" s="219" t="str">
        <f>Table1[[#This Row],[Track]]</f>
        <v>Rosehill</v>
      </c>
      <c r="AK2577" s="216">
        <f>Table1[[#This Row],[Race ]]</f>
        <v>9</v>
      </c>
      <c r="AL2577" s="219">
        <f>Table1[[#This Row],[TAB]]</f>
        <v>9</v>
      </c>
      <c r="AM2577" s="219" t="str">
        <f>Table1[[#This Row],[Selection]]</f>
        <v>Willaidow</v>
      </c>
      <c r="AN2577" s="220" t="str">
        <f>Table1[[#This Row],[Sources]]</f>
        <v/>
      </c>
      <c r="AO2577" s="219" t="str">
        <f>Table1[[#This Row],[Scale Bet]]</f>
        <v/>
      </c>
    </row>
    <row r="2578" spans="5:41" ht="16.5" customHeight="1" x14ac:dyDescent="0.25">
      <c r="E2578" s="185">
        <v>45731</v>
      </c>
      <c r="F2578" s="35">
        <v>0.71875</v>
      </c>
      <c r="G2578" s="36" t="s">
        <v>17</v>
      </c>
      <c r="H2578" s="36">
        <v>9</v>
      </c>
      <c r="I2578" s="36">
        <v>9</v>
      </c>
      <c r="J2578" s="36" t="s">
        <v>254</v>
      </c>
      <c r="K2578" s="36" t="s">
        <v>60</v>
      </c>
      <c r="L2578" s="165">
        <v>15</v>
      </c>
      <c r="M2578" s="134" t="str">
        <f t="shared" si="520"/>
        <v/>
      </c>
      <c r="N2578" s="36" t="str">
        <f t="shared" si="521"/>
        <v/>
      </c>
      <c r="O2578" s="135" t="str">
        <f t="shared" si="522"/>
        <v/>
      </c>
      <c r="P2578" s="186" t="str">
        <f t="shared" si="523"/>
        <v>OK</v>
      </c>
      <c r="Q2578" s="187" t="str">
        <f t="shared" si="524"/>
        <v/>
      </c>
      <c r="R2578" s="150"/>
      <c r="S2578" s="187" t="str">
        <f t="shared" si="525"/>
        <v/>
      </c>
      <c r="T2578" s="136" t="str">
        <f t="shared" si="526"/>
        <v>Willaidow</v>
      </c>
      <c r="U2578" s="137" t="str">
        <f>IF(P2578="","",IF(N2578=1,"",IF(Q2578="","",IF(Q2578&lt;=100,100,IF(Table1[[#This Row],[Day]]="Wed",100,200)))))</f>
        <v/>
      </c>
      <c r="V2578" s="137" t="str">
        <f t="shared" si="527"/>
        <v/>
      </c>
      <c r="W2578" s="137" t="str">
        <f t="shared" si="528"/>
        <v/>
      </c>
      <c r="X2578" s="133">
        <f>100</f>
        <v>100</v>
      </c>
      <c r="Y2578" s="133" t="str">
        <f t="shared" si="529"/>
        <v/>
      </c>
      <c r="Z2578" s="133">
        <f t="shared" si="530"/>
        <v>-100</v>
      </c>
      <c r="AA2578" s="134" t="str">
        <f>TEXT(Table1[[#This Row],[Date]],"DDD")</f>
        <v>Sat</v>
      </c>
      <c r="AB2578" s="133" t="str">
        <f>IF(OR(G2578="Doomben",G2578="Eagle Farm"),"Q",IF(AND(Q2578&gt;1,Q2578&lt;55,Table1[[#This Row],[Source]]="Nat"),"Nat OK",IF(AND(Table1[[#This Row],[Source]]&lt;&gt;"Nat",Q2578&lt;55),"Poor &lt;55",IF(OR(G2578="Randwick",G2578="Flemington",G2578="Caulfield",G2578="Sandown Lake",G2578="Sandown Hill"),"Best","ave"))))</f>
        <v>ave</v>
      </c>
      <c r="AC2578" s="133" t="str">
        <f>IF(Q2578="","",IF(AB2578="Poor &lt;55",$AC$2*0.2%,IF(AND(AB2578="Q",AA2578&lt;&gt;"Wed"),$AC$2*0.4%,IF(AND(AB2578="Q",AA2578="Wed"),$AC$2*0.5%,IF(AND(AB2578="Ave",U2578=100),$AC$2*0.5%,IF(AND(AB2578="ave",U2578="",N2578=1,AG2578="Bush"),$AC$2*1%,IF(AND(AB2578="ave",U2578="",Q2578&gt;100),$AC$2*1.3%,IF(AND(AB2578="ave",U2578=""),$AC$2*1.2%,IF(AND(AB2578="Ave",U2578=200),$AC$2*1%,IF(AND(AB2578="Best",U2578=200),$AC$2*1.5%,IF(AND(AB2578="Best",U2578="",K2578&lt;&gt;"Pro Syd"),$AC$2*0.5%,IF(AND(AB2578="Best",U2578=""),$AC$2*1%,IF(AND(AB2578="Best",U2578=100,Table1[[#This Row],[State]]="NSW"),$AC$2*0.4%,IF(AND(AB2578="Best",U2578=100),$AC$2*1%,IF(Table1[[#This Row],[Adj]]="Nat OK",$AC$2*0.5%,"xxx")))))))))))))))</f>
        <v/>
      </c>
      <c r="AD2578" s="133" t="str">
        <f t="shared" si="531"/>
        <v/>
      </c>
      <c r="AE2578" s="133" t="str">
        <f t="shared" si="532"/>
        <v/>
      </c>
      <c r="AF2578" s="133" t="str">
        <f>VLOOKUP(Table1[[#This Row],[Track]],$F$2672:$H$2715,2,FALSE)</f>
        <v>NSW</v>
      </c>
      <c r="AG2578" s="133" t="str">
        <f>VLOOKUP(Table1[[#This Row],[Track]],$F$2672:$H$2715,3,FALSE)</f>
        <v>-</v>
      </c>
      <c r="AH2578" s="133" t="str">
        <f>IF(Table1[[#This Row],[Date]]&lt;$AH$2,"",IF(Table1[[#This Row],[Date]]&lt;$AH$3,"Edge","Elite Combo"))</f>
        <v/>
      </c>
      <c r="AI2578" s="218">
        <f>Table1[[#This Row],[Time]]</f>
        <v>0.71875</v>
      </c>
      <c r="AJ2578" s="219" t="str">
        <f>Table1[[#This Row],[Track]]</f>
        <v>Rosehill</v>
      </c>
      <c r="AK2578" s="216">
        <f>Table1[[#This Row],[Race ]]</f>
        <v>9</v>
      </c>
      <c r="AL2578" s="219">
        <f>Table1[[#This Row],[TAB]]</f>
        <v>9</v>
      </c>
      <c r="AM2578" s="219" t="str">
        <f>Table1[[#This Row],[Selection]]</f>
        <v>Willaidow</v>
      </c>
      <c r="AN2578" s="220" t="str">
        <f>Table1[[#This Row],[Sources]]</f>
        <v/>
      </c>
      <c r="AO2578" s="219" t="str">
        <f>Table1[[#This Row],[Scale Bet]]</f>
        <v/>
      </c>
    </row>
    <row r="2579" spans="5:41" ht="16.5" customHeight="1" x14ac:dyDescent="0.25">
      <c r="E2579" s="185">
        <v>45731</v>
      </c>
      <c r="F2579" s="35">
        <v>0.7270833333333333</v>
      </c>
      <c r="G2579" s="36" t="s">
        <v>28</v>
      </c>
      <c r="H2579" s="36">
        <v>11</v>
      </c>
      <c r="I2579" s="36">
        <v>13</v>
      </c>
      <c r="J2579" s="36" t="s">
        <v>267</v>
      </c>
      <c r="K2579" s="36" t="s">
        <v>13</v>
      </c>
      <c r="L2579" s="165">
        <v>10</v>
      </c>
      <c r="M2579" s="134">
        <f t="shared" si="520"/>
        <v>10</v>
      </c>
      <c r="N2579" s="36">
        <f t="shared" si="521"/>
        <v>1</v>
      </c>
      <c r="O2579" s="135" t="str">
        <f t="shared" si="522"/>
        <v>Nat-10</v>
      </c>
      <c r="P2579" s="186" t="str">
        <f t="shared" si="523"/>
        <v/>
      </c>
      <c r="Q2579" s="187">
        <f t="shared" si="524"/>
        <v>40</v>
      </c>
      <c r="R2579" s="150">
        <v>2.9</v>
      </c>
      <c r="S2579" s="187">
        <f t="shared" si="525"/>
        <v>116</v>
      </c>
      <c r="T2579" s="136" t="str">
        <f t="shared" si="526"/>
        <v>Heyoka</v>
      </c>
      <c r="U2579" s="137" t="str">
        <f>IF(P2579="","",IF(N2579=1,"",IF(Q2579="","",IF(Q2579&lt;=100,100,IF(Table1[[#This Row],[Day]]="Wed",100,200)))))</f>
        <v/>
      </c>
      <c r="V2579" s="137" t="str">
        <f t="shared" si="527"/>
        <v/>
      </c>
      <c r="W2579" s="137" t="str">
        <f t="shared" si="528"/>
        <v/>
      </c>
      <c r="X2579" s="133">
        <f>100</f>
        <v>100</v>
      </c>
      <c r="Y2579" s="133">
        <f t="shared" si="529"/>
        <v>290</v>
      </c>
      <c r="Z2579" s="133">
        <f t="shared" si="530"/>
        <v>190</v>
      </c>
      <c r="AA2579" s="134" t="str">
        <f>TEXT(Table1[[#This Row],[Date]],"DDD")</f>
        <v>Sat</v>
      </c>
      <c r="AB2579" s="133" t="str">
        <f>IF(OR(G2579="Doomben",G2579="Eagle Farm"),"Q",IF(AND(Q2579&gt;1,Q2579&lt;55,Table1[[#This Row],[Source]]="Nat"),"Nat OK",IF(AND(Table1[[#This Row],[Source]]&lt;&gt;"Nat",Q2579&lt;55),"Poor &lt;55",IF(OR(G2579="Randwick",G2579="Flemington",G2579="Caulfield",G2579="Sandown Lake",G2579="Sandown Hill"),"Best","ave"))))</f>
        <v>Q</v>
      </c>
      <c r="AC2579" s="133">
        <f>IF(Q2579="","",IF(AB2579="Poor &lt;55",$AC$2*0.2%,IF(AND(AB2579="Q",AA2579&lt;&gt;"Wed"),$AC$2*0.4%,IF(AND(AB2579="Q",AA2579="Wed"),$AC$2*0.5%,IF(AND(AB2579="Ave",U2579=100),$AC$2*0.5%,IF(AND(AB2579="ave",U2579="",N2579=1,AG2579="Bush"),$AC$2*1%,IF(AND(AB2579="ave",U2579="",Q2579&gt;100),$AC$2*1.3%,IF(AND(AB2579="ave",U2579=""),$AC$2*1.2%,IF(AND(AB2579="Ave",U2579=200),$AC$2*1%,IF(AND(AB2579="Best",U2579=200),$AC$2*1.5%,IF(AND(AB2579="Best",U2579="",K2579&lt;&gt;"Pro Syd"),$AC$2*0.5%,IF(AND(AB2579="Best",U2579=""),$AC$2*1%,IF(AND(AB2579="Best",U2579=100,Table1[[#This Row],[State]]="NSW"),$AC$2*0.4%,IF(AND(AB2579="Best",U2579=100),$AC$2*1%,IF(Table1[[#This Row],[Adj]]="Nat OK",$AC$2*0.5%,"xxx")))))))))))))))</f>
        <v>40</v>
      </c>
      <c r="AD2579" s="133">
        <f t="shared" si="531"/>
        <v>116</v>
      </c>
      <c r="AE2579" s="133">
        <f t="shared" si="532"/>
        <v>76</v>
      </c>
      <c r="AF2579" s="133" t="str">
        <f>VLOOKUP(Table1[[#This Row],[Track]],$F$2672:$H$2715,2,FALSE)</f>
        <v>Qld</v>
      </c>
      <c r="AG2579" s="133" t="str">
        <f>VLOOKUP(Table1[[#This Row],[Track]],$F$2672:$H$2715,3,FALSE)</f>
        <v>-</v>
      </c>
      <c r="AH2579" s="133" t="str">
        <f>IF(Table1[[#This Row],[Date]]&lt;$AH$2,"",IF(Table1[[#This Row],[Date]]&lt;$AH$3,"Edge","Elite Combo"))</f>
        <v/>
      </c>
      <c r="AI2579" s="218">
        <f>Table1[[#This Row],[Time]]</f>
        <v>0.7270833333333333</v>
      </c>
      <c r="AJ2579" s="219" t="str">
        <f>Table1[[#This Row],[Track]]</f>
        <v>Eagle Farm</v>
      </c>
      <c r="AK2579" s="216">
        <f>Table1[[#This Row],[Race ]]</f>
        <v>11</v>
      </c>
      <c r="AL2579" s="219">
        <f>Table1[[#This Row],[TAB]]</f>
        <v>13</v>
      </c>
      <c r="AM2579" s="219" t="str">
        <f>Table1[[#This Row],[Selection]]</f>
        <v>Heyoka</v>
      </c>
      <c r="AN2579" s="220" t="str">
        <f>Table1[[#This Row],[Sources]]</f>
        <v>Nat-10</v>
      </c>
      <c r="AO2579" s="219">
        <f>Table1[[#This Row],[Scale Bet]]</f>
        <v>40</v>
      </c>
    </row>
    <row r="2580" spans="5:41" ht="16.5" customHeight="1" x14ac:dyDescent="0.25">
      <c r="E2580" s="185">
        <v>45731</v>
      </c>
      <c r="F2580" s="35">
        <v>0.74652777777777779</v>
      </c>
      <c r="G2580" s="36" t="s">
        <v>17</v>
      </c>
      <c r="H2580" s="36">
        <v>10</v>
      </c>
      <c r="I2580" s="36">
        <v>10</v>
      </c>
      <c r="J2580" s="36" t="s">
        <v>255</v>
      </c>
      <c r="K2580" s="36" t="s">
        <v>1</v>
      </c>
      <c r="L2580" s="165">
        <v>10</v>
      </c>
      <c r="M2580" s="134">
        <f t="shared" si="520"/>
        <v>40</v>
      </c>
      <c r="N2580" s="36">
        <f t="shared" si="521"/>
        <v>3</v>
      </c>
      <c r="O2580" s="135" t="str">
        <f t="shared" si="522"/>
        <v>E4-10/Edge-15/Pro Syd-15</v>
      </c>
      <c r="P2580" s="186" t="str">
        <f t="shared" si="523"/>
        <v>OK</v>
      </c>
      <c r="Q2580" s="187">
        <f t="shared" si="524"/>
        <v>160</v>
      </c>
      <c r="R2580" s="150"/>
      <c r="S2580" s="187" t="str">
        <f t="shared" si="525"/>
        <v/>
      </c>
      <c r="T2580" s="136" t="str">
        <f t="shared" si="526"/>
        <v>Watch My Girl</v>
      </c>
      <c r="U2580" s="137">
        <f>IF(P2580="","",IF(N2580=1,"",IF(Q2580="","",IF(Q2580&lt;=100,100,IF(Table1[[#This Row],[Day]]="Wed",100,200)))))</f>
        <v>200</v>
      </c>
      <c r="V2580" s="137" t="str">
        <f t="shared" si="527"/>
        <v/>
      </c>
      <c r="W2580" s="137">
        <f t="shared" si="528"/>
        <v>-200</v>
      </c>
      <c r="X2580" s="133">
        <f>100</f>
        <v>100</v>
      </c>
      <c r="Y2580" s="133" t="str">
        <f t="shared" si="529"/>
        <v/>
      </c>
      <c r="Z2580" s="133">
        <f t="shared" si="530"/>
        <v>-100</v>
      </c>
      <c r="AA2580" s="134" t="str">
        <f>TEXT(Table1[[#This Row],[Date]],"DDD")</f>
        <v>Sat</v>
      </c>
      <c r="AB2580" s="133" t="str">
        <f>IF(OR(G2580="Doomben",G2580="Eagle Farm"),"Q",IF(AND(Q2580&gt;1,Q2580&lt;55,Table1[[#This Row],[Source]]="Nat"),"Nat OK",IF(AND(Table1[[#This Row],[Source]]&lt;&gt;"Nat",Q2580&lt;55),"Poor &lt;55",IF(OR(G2580="Randwick",G2580="Flemington",G2580="Caulfield",G2580="Sandown Lake",G2580="Sandown Hill"),"Best","ave"))))</f>
        <v>ave</v>
      </c>
      <c r="AC2580" s="133">
        <f>IF(Q2580="","",IF(AB2580="Poor &lt;55",$AC$2*0.2%,IF(AND(AB2580="Q",AA2580&lt;&gt;"Wed"),$AC$2*0.4%,IF(AND(AB2580="Q",AA2580="Wed"),$AC$2*0.5%,IF(AND(AB2580="Ave",U2580=100),$AC$2*0.5%,IF(AND(AB2580="ave",U2580="",N2580=1,AG2580="Bush"),$AC$2*1%,IF(AND(AB2580="ave",U2580="",Q2580&gt;100),$AC$2*1.3%,IF(AND(AB2580="ave",U2580=""),$AC$2*1.2%,IF(AND(AB2580="Ave",U2580=200),$AC$2*1%,IF(AND(AB2580="Best",U2580=200),$AC$2*1.5%,IF(AND(AB2580="Best",U2580="",K2580&lt;&gt;"Pro Syd"),$AC$2*0.5%,IF(AND(AB2580="Best",U2580=""),$AC$2*1%,IF(AND(AB2580="Best",U2580=100,Table1[[#This Row],[State]]="NSW"),$AC$2*0.4%,IF(AND(AB2580="Best",U2580=100),$AC$2*1%,IF(Table1[[#This Row],[Adj]]="Nat OK",$AC$2*0.5%,"xxx")))))))))))))))</f>
        <v>100</v>
      </c>
      <c r="AD2580" s="133" t="str">
        <f t="shared" si="531"/>
        <v/>
      </c>
      <c r="AE2580" s="133">
        <f t="shared" si="532"/>
        <v>-100</v>
      </c>
      <c r="AF2580" s="133" t="str">
        <f>VLOOKUP(Table1[[#This Row],[Track]],$F$2672:$H$2715,2,FALSE)</f>
        <v>NSW</v>
      </c>
      <c r="AG2580" s="133" t="str">
        <f>VLOOKUP(Table1[[#This Row],[Track]],$F$2672:$H$2715,3,FALSE)</f>
        <v>-</v>
      </c>
      <c r="AH2580" s="133" t="str">
        <f>IF(Table1[[#This Row],[Date]]&lt;$AH$2,"",IF(Table1[[#This Row],[Date]]&lt;$AH$3,"Edge","Elite Combo"))</f>
        <v/>
      </c>
      <c r="AI2580" s="218">
        <f>Table1[[#This Row],[Time]]</f>
        <v>0.74652777777777779</v>
      </c>
      <c r="AJ2580" s="219" t="str">
        <f>Table1[[#This Row],[Track]]</f>
        <v>Rosehill</v>
      </c>
      <c r="AK2580" s="216">
        <f>Table1[[#This Row],[Race ]]</f>
        <v>10</v>
      </c>
      <c r="AL2580" s="219">
        <f>Table1[[#This Row],[TAB]]</f>
        <v>10</v>
      </c>
      <c r="AM2580" s="219" t="str">
        <f>Table1[[#This Row],[Selection]]</f>
        <v>Watch My Girl</v>
      </c>
      <c r="AN2580" s="220" t="str">
        <f>Table1[[#This Row],[Sources]]</f>
        <v>E4-10/Edge-15/Pro Syd-15</v>
      </c>
      <c r="AO2580" s="219">
        <f>Table1[[#This Row],[Scale Bet]]</f>
        <v>100</v>
      </c>
    </row>
    <row r="2581" spans="5:41" ht="16.5" customHeight="1" x14ac:dyDescent="0.25">
      <c r="E2581" s="185">
        <v>45731</v>
      </c>
      <c r="F2581" s="35">
        <v>0.74652777777777779</v>
      </c>
      <c r="G2581" s="36" t="s">
        <v>17</v>
      </c>
      <c r="H2581" s="36">
        <v>10</v>
      </c>
      <c r="I2581" s="36">
        <v>10</v>
      </c>
      <c r="J2581" s="36" t="s">
        <v>255</v>
      </c>
      <c r="K2581" s="36" t="s">
        <v>40</v>
      </c>
      <c r="L2581" s="165">
        <v>15</v>
      </c>
      <c r="M2581" s="134" t="str">
        <f t="shared" si="520"/>
        <v/>
      </c>
      <c r="N2581" s="36" t="str">
        <f t="shared" si="521"/>
        <v/>
      </c>
      <c r="O2581" s="135" t="str">
        <f t="shared" si="522"/>
        <v/>
      </c>
      <c r="P2581" s="186" t="str">
        <f t="shared" si="523"/>
        <v>OK</v>
      </c>
      <c r="Q2581" s="187" t="str">
        <f t="shared" si="524"/>
        <v/>
      </c>
      <c r="R2581" s="150"/>
      <c r="S2581" s="187" t="str">
        <f t="shared" si="525"/>
        <v/>
      </c>
      <c r="T2581" s="136" t="str">
        <f t="shared" si="526"/>
        <v>Watch My Girl</v>
      </c>
      <c r="U2581" s="137" t="str">
        <f>IF(P2581="","",IF(N2581=1,"",IF(Q2581="","",IF(Q2581&lt;=100,100,IF(Table1[[#This Row],[Day]]="Wed",100,200)))))</f>
        <v/>
      </c>
      <c r="V2581" s="137" t="str">
        <f t="shared" si="527"/>
        <v/>
      </c>
      <c r="W2581" s="137" t="str">
        <f t="shared" si="528"/>
        <v/>
      </c>
      <c r="X2581" s="133">
        <f>100</f>
        <v>100</v>
      </c>
      <c r="Y2581" s="133" t="str">
        <f t="shared" si="529"/>
        <v/>
      </c>
      <c r="Z2581" s="133">
        <f t="shared" si="530"/>
        <v>-100</v>
      </c>
      <c r="AA2581" s="134" t="str">
        <f>TEXT(Table1[[#This Row],[Date]],"DDD")</f>
        <v>Sat</v>
      </c>
      <c r="AB2581" s="133" t="str">
        <f>IF(OR(G2581="Doomben",G2581="Eagle Farm"),"Q",IF(AND(Q2581&gt;1,Q2581&lt;55,Table1[[#This Row],[Source]]="Nat"),"Nat OK",IF(AND(Table1[[#This Row],[Source]]&lt;&gt;"Nat",Q2581&lt;55),"Poor &lt;55",IF(OR(G2581="Randwick",G2581="Flemington",G2581="Caulfield",G2581="Sandown Lake",G2581="Sandown Hill"),"Best","ave"))))</f>
        <v>ave</v>
      </c>
      <c r="AC2581" s="133" t="str">
        <f>IF(Q2581="","",IF(AB2581="Poor &lt;55",$AC$2*0.2%,IF(AND(AB2581="Q",AA2581&lt;&gt;"Wed"),$AC$2*0.4%,IF(AND(AB2581="Q",AA2581="Wed"),$AC$2*0.5%,IF(AND(AB2581="Ave",U2581=100),$AC$2*0.5%,IF(AND(AB2581="ave",U2581="",N2581=1,AG2581="Bush"),$AC$2*1%,IF(AND(AB2581="ave",U2581="",Q2581&gt;100),$AC$2*1.3%,IF(AND(AB2581="ave",U2581=""),$AC$2*1.2%,IF(AND(AB2581="Ave",U2581=200),$AC$2*1%,IF(AND(AB2581="Best",U2581=200),$AC$2*1.5%,IF(AND(AB2581="Best",U2581="",K2581&lt;&gt;"Pro Syd"),$AC$2*0.5%,IF(AND(AB2581="Best",U2581=""),$AC$2*1%,IF(AND(AB2581="Best",U2581=100,Table1[[#This Row],[State]]="NSW"),$AC$2*0.4%,IF(AND(AB2581="Best",U2581=100),$AC$2*1%,IF(Table1[[#This Row],[Adj]]="Nat OK",$AC$2*0.5%,"xxx")))))))))))))))</f>
        <v/>
      </c>
      <c r="AD2581" s="133" t="str">
        <f t="shared" si="531"/>
        <v/>
      </c>
      <c r="AE2581" s="133" t="str">
        <f t="shared" si="532"/>
        <v/>
      </c>
      <c r="AF2581" s="133" t="str">
        <f>VLOOKUP(Table1[[#This Row],[Track]],$F$2672:$H$2715,2,FALSE)</f>
        <v>NSW</v>
      </c>
      <c r="AG2581" s="133" t="str">
        <f>VLOOKUP(Table1[[#This Row],[Track]],$F$2672:$H$2715,3,FALSE)</f>
        <v>-</v>
      </c>
      <c r="AH2581" s="133" t="str">
        <f>IF(Table1[[#This Row],[Date]]&lt;$AH$2,"",IF(Table1[[#This Row],[Date]]&lt;$AH$3,"Edge","Elite Combo"))</f>
        <v/>
      </c>
      <c r="AI2581" s="218">
        <f>Table1[[#This Row],[Time]]</f>
        <v>0.74652777777777779</v>
      </c>
      <c r="AJ2581" s="219" t="str">
        <f>Table1[[#This Row],[Track]]</f>
        <v>Rosehill</v>
      </c>
      <c r="AK2581" s="216">
        <f>Table1[[#This Row],[Race ]]</f>
        <v>10</v>
      </c>
      <c r="AL2581" s="219">
        <f>Table1[[#This Row],[TAB]]</f>
        <v>10</v>
      </c>
      <c r="AM2581" s="219" t="str">
        <f>Table1[[#This Row],[Selection]]</f>
        <v>Watch My Girl</v>
      </c>
      <c r="AN2581" s="220" t="str">
        <f>Table1[[#This Row],[Sources]]</f>
        <v/>
      </c>
      <c r="AO2581" s="219" t="str">
        <f>Table1[[#This Row],[Scale Bet]]</f>
        <v/>
      </c>
    </row>
    <row r="2582" spans="5:41" ht="16.5" customHeight="1" x14ac:dyDescent="0.25">
      <c r="E2582" s="185">
        <v>45731</v>
      </c>
      <c r="F2582" s="35">
        <v>0.74652777777777779</v>
      </c>
      <c r="G2582" s="36" t="s">
        <v>17</v>
      </c>
      <c r="H2582" s="36">
        <v>10</v>
      </c>
      <c r="I2582" s="36">
        <v>10</v>
      </c>
      <c r="J2582" s="36" t="s">
        <v>255</v>
      </c>
      <c r="K2582" s="36" t="s">
        <v>60</v>
      </c>
      <c r="L2582" s="165">
        <v>15</v>
      </c>
      <c r="M2582" s="134" t="str">
        <f t="shared" si="520"/>
        <v/>
      </c>
      <c r="N2582" s="36" t="str">
        <f t="shared" si="521"/>
        <v/>
      </c>
      <c r="O2582" s="135" t="str">
        <f t="shared" si="522"/>
        <v/>
      </c>
      <c r="P2582" s="186" t="str">
        <f t="shared" si="523"/>
        <v>OK</v>
      </c>
      <c r="Q2582" s="187" t="str">
        <f t="shared" si="524"/>
        <v/>
      </c>
      <c r="R2582" s="150"/>
      <c r="S2582" s="187" t="str">
        <f t="shared" si="525"/>
        <v/>
      </c>
      <c r="T2582" s="136" t="str">
        <f t="shared" si="526"/>
        <v>Watch My Girl</v>
      </c>
      <c r="U2582" s="137" t="str">
        <f>IF(P2582="","",IF(N2582=1,"",IF(Q2582="","",IF(Q2582&lt;=100,100,IF(Table1[[#This Row],[Day]]="Wed",100,200)))))</f>
        <v/>
      </c>
      <c r="V2582" s="137" t="str">
        <f t="shared" si="527"/>
        <v/>
      </c>
      <c r="W2582" s="137" t="str">
        <f t="shared" si="528"/>
        <v/>
      </c>
      <c r="X2582" s="133">
        <f>100</f>
        <v>100</v>
      </c>
      <c r="Y2582" s="133" t="str">
        <f t="shared" si="529"/>
        <v/>
      </c>
      <c r="Z2582" s="133">
        <f t="shared" si="530"/>
        <v>-100</v>
      </c>
      <c r="AA2582" s="134" t="str">
        <f>TEXT(Table1[[#This Row],[Date]],"DDD")</f>
        <v>Sat</v>
      </c>
      <c r="AB2582" s="133" t="str">
        <f>IF(OR(G2582="Doomben",G2582="Eagle Farm"),"Q",IF(AND(Q2582&gt;1,Q2582&lt;55,Table1[[#This Row],[Source]]="Nat"),"Nat OK",IF(AND(Table1[[#This Row],[Source]]&lt;&gt;"Nat",Q2582&lt;55),"Poor &lt;55",IF(OR(G2582="Randwick",G2582="Flemington",G2582="Caulfield",G2582="Sandown Lake",G2582="Sandown Hill"),"Best","ave"))))</f>
        <v>ave</v>
      </c>
      <c r="AC2582" s="133" t="str">
        <f>IF(Q2582="","",IF(AB2582="Poor &lt;55",$AC$2*0.2%,IF(AND(AB2582="Q",AA2582&lt;&gt;"Wed"),$AC$2*0.4%,IF(AND(AB2582="Q",AA2582="Wed"),$AC$2*0.5%,IF(AND(AB2582="Ave",U2582=100),$AC$2*0.5%,IF(AND(AB2582="ave",U2582="",N2582=1,AG2582="Bush"),$AC$2*1%,IF(AND(AB2582="ave",U2582="",Q2582&gt;100),$AC$2*1.3%,IF(AND(AB2582="ave",U2582=""),$AC$2*1.2%,IF(AND(AB2582="Ave",U2582=200),$AC$2*1%,IF(AND(AB2582="Best",U2582=200),$AC$2*1.5%,IF(AND(AB2582="Best",U2582="",K2582&lt;&gt;"Pro Syd"),$AC$2*0.5%,IF(AND(AB2582="Best",U2582=""),$AC$2*1%,IF(AND(AB2582="Best",U2582=100,Table1[[#This Row],[State]]="NSW"),$AC$2*0.4%,IF(AND(AB2582="Best",U2582=100),$AC$2*1%,IF(Table1[[#This Row],[Adj]]="Nat OK",$AC$2*0.5%,"xxx")))))))))))))))</f>
        <v/>
      </c>
      <c r="AD2582" s="133" t="str">
        <f t="shared" si="531"/>
        <v/>
      </c>
      <c r="AE2582" s="133" t="str">
        <f t="shared" si="532"/>
        <v/>
      </c>
      <c r="AF2582" s="133" t="str">
        <f>VLOOKUP(Table1[[#This Row],[Track]],$F$2672:$H$2715,2,FALSE)</f>
        <v>NSW</v>
      </c>
      <c r="AG2582" s="133" t="str">
        <f>VLOOKUP(Table1[[#This Row],[Track]],$F$2672:$H$2715,3,FALSE)</f>
        <v>-</v>
      </c>
      <c r="AH2582" s="133" t="str">
        <f>IF(Table1[[#This Row],[Date]]&lt;$AH$2,"",IF(Table1[[#This Row],[Date]]&lt;$AH$3,"Edge","Elite Combo"))</f>
        <v/>
      </c>
      <c r="AI2582" s="218">
        <f>Table1[[#This Row],[Time]]</f>
        <v>0.74652777777777779</v>
      </c>
      <c r="AJ2582" s="219" t="str">
        <f>Table1[[#This Row],[Track]]</f>
        <v>Rosehill</v>
      </c>
      <c r="AK2582" s="216">
        <f>Table1[[#This Row],[Race ]]</f>
        <v>10</v>
      </c>
      <c r="AL2582" s="219">
        <f>Table1[[#This Row],[TAB]]</f>
        <v>10</v>
      </c>
      <c r="AM2582" s="219" t="str">
        <f>Table1[[#This Row],[Selection]]</f>
        <v>Watch My Girl</v>
      </c>
      <c r="AN2582" s="220" t="str">
        <f>Table1[[#This Row],[Sources]]</f>
        <v/>
      </c>
      <c r="AO2582" s="219" t="str">
        <f>Table1[[#This Row],[Scale Bet]]</f>
        <v/>
      </c>
    </row>
    <row r="2583" spans="5:41" ht="16.5" customHeight="1" x14ac:dyDescent="0.25">
      <c r="E2583" s="185">
        <v>45738</v>
      </c>
      <c r="F2583" s="35">
        <v>0.51041666666666663</v>
      </c>
      <c r="G2583" s="36" t="s">
        <v>100</v>
      </c>
      <c r="H2583" s="36">
        <v>1</v>
      </c>
      <c r="I2583" s="36">
        <v>7</v>
      </c>
      <c r="J2583" s="36" t="s">
        <v>1127</v>
      </c>
      <c r="K2583" s="36" t="s">
        <v>1</v>
      </c>
      <c r="L2583" s="165">
        <v>12</v>
      </c>
      <c r="M2583" s="134">
        <f t="shared" si="520"/>
        <v>26</v>
      </c>
      <c r="N2583" s="36">
        <f t="shared" si="521"/>
        <v>2</v>
      </c>
      <c r="O2583" s="135" t="str">
        <f t="shared" si="522"/>
        <v>E4-12/Edge-14</v>
      </c>
      <c r="P2583" s="186" t="str">
        <f t="shared" si="523"/>
        <v>OK</v>
      </c>
      <c r="Q2583" s="187">
        <f t="shared" si="524"/>
        <v>104</v>
      </c>
      <c r="R2583" s="150">
        <v>3.1</v>
      </c>
      <c r="S2583" s="187">
        <f t="shared" si="525"/>
        <v>322.40000000000003</v>
      </c>
      <c r="T2583" s="136" t="str">
        <f t="shared" si="526"/>
        <v>Bur Dubai</v>
      </c>
      <c r="U2583" s="137">
        <f>IF(P2583="","",IF(N2583=1,"",IF(Q2583="","",IF(Q2583&lt;=100,100,IF(Table1[[#This Row],[Day]]="Wed",100,200)))))</f>
        <v>200</v>
      </c>
      <c r="V2583" s="137">
        <f t="shared" si="527"/>
        <v>620</v>
      </c>
      <c r="W2583" s="137">
        <f t="shared" si="528"/>
        <v>420</v>
      </c>
      <c r="X2583" s="133">
        <f>100</f>
        <v>100</v>
      </c>
      <c r="Y2583" s="133">
        <f t="shared" si="529"/>
        <v>310</v>
      </c>
      <c r="Z2583" s="133">
        <f t="shared" si="530"/>
        <v>210</v>
      </c>
      <c r="AA2583" s="134" t="str">
        <f>TEXT(Table1[[#This Row],[Date]],"DDD")</f>
        <v>Sat</v>
      </c>
      <c r="AB2583" s="133" t="str">
        <f>IF(OR(G2583="Doomben",G2583="Eagle Farm"),"Q",IF(AND(Q2583&gt;1,Q2583&lt;55,Table1[[#This Row],[Source]]="Nat"),"Nat OK",IF(AND(Table1[[#This Row],[Source]]&lt;&gt;"Nat",Q2583&lt;55),"Poor &lt;55",IF(OR(G2583="Randwick",G2583="Flemington",G2583="Caulfield",G2583="Sandown Lake",G2583="Sandown Hill"),"Best","ave"))))</f>
        <v>ave</v>
      </c>
      <c r="AC2583" s="133">
        <f>IF(Q2583="","",IF(AB2583="Poor &lt;55",$AC$2*0.2%,IF(AND(AB2583="Q",AA2583&lt;&gt;"Wed"),$AC$2*0.4%,IF(AND(AB2583="Q",AA2583="Wed"),$AC$2*0.5%,IF(AND(AB2583="Ave",U2583=100),$AC$2*0.5%,IF(AND(AB2583="ave",U2583="",N2583=1,AG2583="Bush"),$AC$2*1%,IF(AND(AB2583="ave",U2583="",Q2583&gt;100),$AC$2*1.3%,IF(AND(AB2583="ave",U2583=""),$AC$2*1.2%,IF(AND(AB2583="Ave",U2583=200),$AC$2*1%,IF(AND(AB2583="Best",U2583=200),$AC$2*1.5%,IF(AND(AB2583="Best",U2583="",K2583&lt;&gt;"Pro Syd"),$AC$2*0.5%,IF(AND(AB2583="Best",U2583=""),$AC$2*1%,IF(AND(AB2583="Best",U2583=100,Table1[[#This Row],[State]]="NSW"),$AC$2*0.4%,IF(AND(AB2583="Best",U2583=100),$AC$2*1%,IF(Table1[[#This Row],[Adj]]="Nat OK",$AC$2*0.5%,"xxx")))))))))))))))</f>
        <v>100</v>
      </c>
      <c r="AD2583" s="133">
        <f t="shared" si="531"/>
        <v>310</v>
      </c>
      <c r="AE2583" s="133">
        <f t="shared" si="532"/>
        <v>210</v>
      </c>
      <c r="AF2583" s="133" t="str">
        <f>VLOOKUP(Table1[[#This Row],[Track]],$F$2672:$H$2715,2,FALSE)</f>
        <v>Vic</v>
      </c>
      <c r="AG2583" s="133" t="str">
        <f>VLOOKUP(Table1[[#This Row],[Track]],$F$2672:$H$2715,3,FALSE)</f>
        <v>-</v>
      </c>
      <c r="AH2583" s="133" t="str">
        <f>IF(Table1[[#This Row],[Date]]&lt;$AH$2,"",IF(Table1[[#This Row],[Date]]&lt;$AH$3,"Edge","Elite Combo"))</f>
        <v/>
      </c>
      <c r="AI2583" s="218">
        <f>Table1[[#This Row],[Time]]</f>
        <v>0.51041666666666663</v>
      </c>
      <c r="AJ2583" s="219" t="str">
        <f>Table1[[#This Row],[Track]]</f>
        <v>Moonee Valley</v>
      </c>
      <c r="AK2583" s="216">
        <f>Table1[[#This Row],[Race ]]</f>
        <v>1</v>
      </c>
      <c r="AL2583" s="219">
        <f>Table1[[#This Row],[TAB]]</f>
        <v>7</v>
      </c>
      <c r="AM2583" s="219" t="str">
        <f>Table1[[#This Row],[Selection]]</f>
        <v>Bur Dubai</v>
      </c>
      <c r="AN2583" s="220" t="str">
        <f>Table1[[#This Row],[Sources]]</f>
        <v>E4-12/Edge-14</v>
      </c>
      <c r="AO2583" s="219">
        <f>Table1[[#This Row],[Scale Bet]]</f>
        <v>100</v>
      </c>
    </row>
    <row r="2584" spans="5:41" ht="16.5" customHeight="1" x14ac:dyDescent="0.25">
      <c r="E2584" s="185">
        <v>45738</v>
      </c>
      <c r="F2584" s="35">
        <v>0.51041666666666663</v>
      </c>
      <c r="G2584" s="36" t="s">
        <v>100</v>
      </c>
      <c r="H2584" s="36">
        <v>1</v>
      </c>
      <c r="I2584" s="36">
        <v>7</v>
      </c>
      <c r="J2584" s="36" t="s">
        <v>1127</v>
      </c>
      <c r="K2584" s="36" t="s">
        <v>40</v>
      </c>
      <c r="L2584" s="165">
        <v>14</v>
      </c>
      <c r="M2584" s="134" t="str">
        <f t="shared" si="520"/>
        <v/>
      </c>
      <c r="N2584" s="36" t="str">
        <f t="shared" si="521"/>
        <v/>
      </c>
      <c r="O2584" s="135" t="str">
        <f t="shared" si="522"/>
        <v/>
      </c>
      <c r="P2584" s="186" t="str">
        <f t="shared" si="523"/>
        <v>OK</v>
      </c>
      <c r="Q2584" s="187" t="str">
        <f t="shared" si="524"/>
        <v/>
      </c>
      <c r="R2584" s="150"/>
      <c r="S2584" s="187" t="str">
        <f t="shared" si="525"/>
        <v/>
      </c>
      <c r="T2584" s="136" t="str">
        <f t="shared" si="526"/>
        <v>Bur Dubai</v>
      </c>
      <c r="U2584" s="137" t="str">
        <f>IF(P2584="","",IF(N2584=1,"",IF(Q2584="","",IF(Q2584&lt;=100,100,IF(Table1[[#This Row],[Day]]="Wed",100,200)))))</f>
        <v/>
      </c>
      <c r="V2584" s="137" t="str">
        <f t="shared" si="527"/>
        <v/>
      </c>
      <c r="W2584" s="137" t="str">
        <f t="shared" si="528"/>
        <v/>
      </c>
      <c r="X2584" s="133">
        <f>100</f>
        <v>100</v>
      </c>
      <c r="Y2584" s="133" t="str">
        <f t="shared" si="529"/>
        <v/>
      </c>
      <c r="Z2584" s="133">
        <f t="shared" si="530"/>
        <v>-100</v>
      </c>
      <c r="AA2584" s="134" t="str">
        <f>TEXT(Table1[[#This Row],[Date]],"DDD")</f>
        <v>Sat</v>
      </c>
      <c r="AB2584" s="133" t="str">
        <f>IF(OR(G2584="Doomben",G2584="Eagle Farm"),"Q",IF(AND(Q2584&gt;1,Q2584&lt;55,Table1[[#This Row],[Source]]="Nat"),"Nat OK",IF(AND(Table1[[#This Row],[Source]]&lt;&gt;"Nat",Q2584&lt;55),"Poor &lt;55",IF(OR(G2584="Randwick",G2584="Flemington",G2584="Caulfield",G2584="Sandown Lake",G2584="Sandown Hill"),"Best","ave"))))</f>
        <v>ave</v>
      </c>
      <c r="AC2584" s="133" t="str">
        <f>IF(Q2584="","",IF(AB2584="Poor &lt;55",$AC$2*0.2%,IF(AND(AB2584="Q",AA2584&lt;&gt;"Wed"),$AC$2*0.4%,IF(AND(AB2584="Q",AA2584="Wed"),$AC$2*0.5%,IF(AND(AB2584="Ave",U2584=100),$AC$2*0.5%,IF(AND(AB2584="ave",U2584="",N2584=1,AG2584="Bush"),$AC$2*1%,IF(AND(AB2584="ave",U2584="",Q2584&gt;100),$AC$2*1.3%,IF(AND(AB2584="ave",U2584=""),$AC$2*1.2%,IF(AND(AB2584="Ave",U2584=200),$AC$2*1%,IF(AND(AB2584="Best",U2584=200),$AC$2*1.5%,IF(AND(AB2584="Best",U2584="",K2584&lt;&gt;"Pro Syd"),$AC$2*0.5%,IF(AND(AB2584="Best",U2584=""),$AC$2*1%,IF(AND(AB2584="Best",U2584=100,Table1[[#This Row],[State]]="NSW"),$AC$2*0.4%,IF(AND(AB2584="Best",U2584=100),$AC$2*1%,IF(Table1[[#This Row],[Adj]]="Nat OK",$AC$2*0.5%,"xxx")))))))))))))))</f>
        <v/>
      </c>
      <c r="AD2584" s="133" t="str">
        <f t="shared" si="531"/>
        <v/>
      </c>
      <c r="AE2584" s="133" t="str">
        <f t="shared" si="532"/>
        <v/>
      </c>
      <c r="AF2584" s="133" t="str">
        <f>VLOOKUP(Table1[[#This Row],[Track]],$F$2672:$H$2715,2,FALSE)</f>
        <v>Vic</v>
      </c>
      <c r="AG2584" s="133" t="str">
        <f>VLOOKUP(Table1[[#This Row],[Track]],$F$2672:$H$2715,3,FALSE)</f>
        <v>-</v>
      </c>
      <c r="AH2584" s="133" t="str">
        <f>IF(Table1[[#This Row],[Date]]&lt;$AH$2,"",IF(Table1[[#This Row],[Date]]&lt;$AH$3,"Edge","Elite Combo"))</f>
        <v/>
      </c>
      <c r="AI2584" s="218">
        <f>Table1[[#This Row],[Time]]</f>
        <v>0.51041666666666663</v>
      </c>
      <c r="AJ2584" s="219" t="str">
        <f>Table1[[#This Row],[Track]]</f>
        <v>Moonee Valley</v>
      </c>
      <c r="AK2584" s="216">
        <f>Table1[[#This Row],[Race ]]</f>
        <v>1</v>
      </c>
      <c r="AL2584" s="219">
        <f>Table1[[#This Row],[TAB]]</f>
        <v>7</v>
      </c>
      <c r="AM2584" s="219" t="str">
        <f>Table1[[#This Row],[Selection]]</f>
        <v>Bur Dubai</v>
      </c>
      <c r="AN2584" s="220" t="str">
        <f>Table1[[#This Row],[Sources]]</f>
        <v/>
      </c>
      <c r="AO2584" s="219" t="str">
        <f>Table1[[#This Row],[Scale Bet]]</f>
        <v/>
      </c>
    </row>
    <row r="2585" spans="5:41" ht="16.5" customHeight="1" x14ac:dyDescent="0.25">
      <c r="E2585" s="185">
        <v>45738</v>
      </c>
      <c r="F2585" s="35">
        <v>0.54513888888888884</v>
      </c>
      <c r="G2585" s="36" t="s">
        <v>17</v>
      </c>
      <c r="H2585" s="36">
        <v>2</v>
      </c>
      <c r="I2585" s="36">
        <v>7</v>
      </c>
      <c r="J2585" s="36" t="s">
        <v>1145</v>
      </c>
      <c r="K2585" s="36" t="s">
        <v>60</v>
      </c>
      <c r="L2585" s="165">
        <v>10</v>
      </c>
      <c r="M2585" s="134">
        <f t="shared" si="520"/>
        <v>10</v>
      </c>
      <c r="N2585" s="36">
        <f t="shared" si="521"/>
        <v>1</v>
      </c>
      <c r="O2585" s="135" t="str">
        <f t="shared" si="522"/>
        <v>Pro Syd-10</v>
      </c>
      <c r="P2585" s="186" t="str">
        <f t="shared" si="523"/>
        <v>OK</v>
      </c>
      <c r="Q2585" s="187">
        <f t="shared" si="524"/>
        <v>40</v>
      </c>
      <c r="R2585" s="150">
        <v>4</v>
      </c>
      <c r="S2585" s="187">
        <f t="shared" si="525"/>
        <v>160</v>
      </c>
      <c r="T2585" s="136" t="str">
        <f t="shared" si="526"/>
        <v>Mare Of Mt Buller</v>
      </c>
      <c r="U2585" s="137" t="str">
        <f>IF(P2585="","",IF(N2585=1,"",IF(Q2585="","",IF(Q2585&lt;=100,100,IF(Table1[[#This Row],[Day]]="Wed",100,200)))))</f>
        <v/>
      </c>
      <c r="V2585" s="137" t="str">
        <f t="shared" si="527"/>
        <v/>
      </c>
      <c r="W2585" s="137" t="str">
        <f t="shared" si="528"/>
        <v/>
      </c>
      <c r="X2585" s="133">
        <f>100</f>
        <v>100</v>
      </c>
      <c r="Y2585" s="133">
        <f t="shared" si="529"/>
        <v>400</v>
      </c>
      <c r="Z2585" s="133">
        <f t="shared" si="530"/>
        <v>300</v>
      </c>
      <c r="AA2585" s="134" t="str">
        <f>TEXT(Table1[[#This Row],[Date]],"DDD")</f>
        <v>Sat</v>
      </c>
      <c r="AB2585" s="133" t="str">
        <f>IF(OR(G2585="Doomben",G2585="Eagle Farm"),"Q",IF(AND(Q2585&gt;1,Q2585&lt;55,Table1[[#This Row],[Source]]="Nat"),"Nat OK",IF(AND(Table1[[#This Row],[Source]]&lt;&gt;"Nat",Q2585&lt;55),"Poor &lt;55",IF(OR(G2585="Randwick",G2585="Flemington",G2585="Caulfield",G2585="Sandown Lake",G2585="Sandown Hill"),"Best","ave"))))</f>
        <v>Poor &lt;55</v>
      </c>
      <c r="AC2585" s="133">
        <f>IF(Q2585="","",IF(AB2585="Poor &lt;55",$AC$2*0.2%,IF(AND(AB2585="Q",AA2585&lt;&gt;"Wed"),$AC$2*0.4%,IF(AND(AB2585="Q",AA2585="Wed"),$AC$2*0.5%,IF(AND(AB2585="Ave",U2585=100),$AC$2*0.5%,IF(AND(AB2585="ave",U2585="",N2585=1,AG2585="Bush"),$AC$2*1%,IF(AND(AB2585="ave",U2585="",Q2585&gt;100),$AC$2*1.3%,IF(AND(AB2585="ave",U2585=""),$AC$2*1.2%,IF(AND(AB2585="Ave",U2585=200),$AC$2*1%,IF(AND(AB2585="Best",U2585=200),$AC$2*1.5%,IF(AND(AB2585="Best",U2585="",K2585&lt;&gt;"Pro Syd"),$AC$2*0.5%,IF(AND(AB2585="Best",U2585=""),$AC$2*1%,IF(AND(AB2585="Best",U2585=100,Table1[[#This Row],[State]]="NSW"),$AC$2*0.4%,IF(AND(AB2585="Best",U2585=100),$AC$2*1%,IF(Table1[[#This Row],[Adj]]="Nat OK",$AC$2*0.5%,"xxx")))))))))))))))</f>
        <v>20</v>
      </c>
      <c r="AD2585" s="133">
        <f t="shared" si="531"/>
        <v>80</v>
      </c>
      <c r="AE2585" s="133">
        <f t="shared" si="532"/>
        <v>60</v>
      </c>
      <c r="AF2585" s="133" t="str">
        <f>VLOOKUP(Table1[[#This Row],[Track]],$F$2672:$H$2715,2,FALSE)</f>
        <v>NSW</v>
      </c>
      <c r="AG2585" s="133" t="str">
        <f>VLOOKUP(Table1[[#This Row],[Track]],$F$2672:$H$2715,3,FALSE)</f>
        <v>-</v>
      </c>
      <c r="AH2585" s="133" t="str">
        <f>IF(Table1[[#This Row],[Date]]&lt;$AH$2,"",IF(Table1[[#This Row],[Date]]&lt;$AH$3,"Edge","Elite Combo"))</f>
        <v/>
      </c>
      <c r="AI2585" s="218">
        <f>Table1[[#This Row],[Time]]</f>
        <v>0.54513888888888884</v>
      </c>
      <c r="AJ2585" s="219" t="str">
        <f>Table1[[#This Row],[Track]]</f>
        <v>Rosehill</v>
      </c>
      <c r="AK2585" s="216">
        <f>Table1[[#This Row],[Race ]]</f>
        <v>2</v>
      </c>
      <c r="AL2585" s="219">
        <f>Table1[[#This Row],[TAB]]</f>
        <v>7</v>
      </c>
      <c r="AM2585" s="219" t="str">
        <f>Table1[[#This Row],[Selection]]</f>
        <v>Mare Of Mt Buller</v>
      </c>
      <c r="AN2585" s="220" t="str">
        <f>Table1[[#This Row],[Sources]]</f>
        <v>Pro Syd-10</v>
      </c>
      <c r="AO2585" s="219">
        <f>Table1[[#This Row],[Scale Bet]]</f>
        <v>20</v>
      </c>
    </row>
    <row r="2586" spans="5:41" ht="16.5" customHeight="1" x14ac:dyDescent="0.25">
      <c r="E2586" s="185">
        <v>45738</v>
      </c>
      <c r="F2586" s="35">
        <v>0.55069444444444449</v>
      </c>
      <c r="G2586" s="36" t="s">
        <v>28</v>
      </c>
      <c r="H2586" s="36">
        <v>1</v>
      </c>
      <c r="I2586" s="36">
        <v>1</v>
      </c>
      <c r="J2586" s="36" t="s">
        <v>539</v>
      </c>
      <c r="K2586" s="36" t="s">
        <v>13</v>
      </c>
      <c r="L2586" s="165">
        <v>10</v>
      </c>
      <c r="M2586" s="134">
        <f t="shared" si="520"/>
        <v>10</v>
      </c>
      <c r="N2586" s="36">
        <f t="shared" si="521"/>
        <v>1</v>
      </c>
      <c r="O2586" s="135" t="str">
        <f t="shared" si="522"/>
        <v>Nat-10</v>
      </c>
      <c r="P2586" s="186" t="str">
        <f t="shared" si="523"/>
        <v/>
      </c>
      <c r="Q2586" s="187">
        <f t="shared" si="524"/>
        <v>40</v>
      </c>
      <c r="R2586" s="150"/>
      <c r="S2586" s="187" t="str">
        <f t="shared" si="525"/>
        <v/>
      </c>
      <c r="T2586" s="136" t="str">
        <f t="shared" si="526"/>
        <v>Free Carry</v>
      </c>
      <c r="U2586" s="137" t="str">
        <f>IF(P2586="","",IF(N2586=1,"",IF(Q2586="","",IF(Q2586&lt;=100,100,IF(Table1[[#This Row],[Day]]="Wed",100,200)))))</f>
        <v/>
      </c>
      <c r="V2586" s="137" t="str">
        <f t="shared" si="527"/>
        <v/>
      </c>
      <c r="W2586" s="137" t="str">
        <f t="shared" si="528"/>
        <v/>
      </c>
      <c r="X2586" s="133">
        <f>100</f>
        <v>100</v>
      </c>
      <c r="Y2586" s="133" t="str">
        <f t="shared" si="529"/>
        <v/>
      </c>
      <c r="Z2586" s="133">
        <f t="shared" si="530"/>
        <v>-100</v>
      </c>
      <c r="AA2586" s="134" t="str">
        <f>TEXT(Table1[[#This Row],[Date]],"DDD")</f>
        <v>Sat</v>
      </c>
      <c r="AB2586" s="133" t="str">
        <f>IF(OR(G2586="Doomben",G2586="Eagle Farm"),"Q",IF(AND(Q2586&gt;1,Q2586&lt;55,Table1[[#This Row],[Source]]="Nat"),"Nat OK",IF(AND(Table1[[#This Row],[Source]]&lt;&gt;"Nat",Q2586&lt;55),"Poor &lt;55",IF(OR(G2586="Randwick",G2586="Flemington",G2586="Caulfield",G2586="Sandown Lake",G2586="Sandown Hill"),"Best","ave"))))</f>
        <v>Q</v>
      </c>
      <c r="AC2586" s="133">
        <f>IF(Q2586="","",IF(AB2586="Poor &lt;55",$AC$2*0.2%,IF(AND(AB2586="Q",AA2586&lt;&gt;"Wed"),$AC$2*0.4%,IF(AND(AB2586="Q",AA2586="Wed"),$AC$2*0.5%,IF(AND(AB2586="Ave",U2586=100),$AC$2*0.5%,IF(AND(AB2586="ave",U2586="",N2586=1,AG2586="Bush"),$AC$2*1%,IF(AND(AB2586="ave",U2586="",Q2586&gt;100),$AC$2*1.3%,IF(AND(AB2586="ave",U2586=""),$AC$2*1.2%,IF(AND(AB2586="Ave",U2586=200),$AC$2*1%,IF(AND(AB2586="Best",U2586=200),$AC$2*1.5%,IF(AND(AB2586="Best",U2586="",K2586&lt;&gt;"Pro Syd"),$AC$2*0.5%,IF(AND(AB2586="Best",U2586=""),$AC$2*1%,IF(AND(AB2586="Best",U2586=100,Table1[[#This Row],[State]]="NSW"),$AC$2*0.4%,IF(AND(AB2586="Best",U2586=100),$AC$2*1%,IF(Table1[[#This Row],[Adj]]="Nat OK",$AC$2*0.5%,"xxx")))))))))))))))</f>
        <v>40</v>
      </c>
      <c r="AD2586" s="133" t="str">
        <f t="shared" si="531"/>
        <v/>
      </c>
      <c r="AE2586" s="133">
        <f t="shared" si="532"/>
        <v>-40</v>
      </c>
      <c r="AF2586" s="133" t="str">
        <f>VLOOKUP(Table1[[#This Row],[Track]],$F$2672:$H$2715,2,FALSE)</f>
        <v>Qld</v>
      </c>
      <c r="AG2586" s="133" t="str">
        <f>VLOOKUP(Table1[[#This Row],[Track]],$F$2672:$H$2715,3,FALSE)</f>
        <v>-</v>
      </c>
      <c r="AH2586" s="133" t="str">
        <f>IF(Table1[[#This Row],[Date]]&lt;$AH$2,"",IF(Table1[[#This Row],[Date]]&lt;$AH$3,"Edge","Elite Combo"))</f>
        <v/>
      </c>
      <c r="AI2586" s="218">
        <f>Table1[[#This Row],[Time]]</f>
        <v>0.55069444444444449</v>
      </c>
      <c r="AJ2586" s="219" t="str">
        <f>Table1[[#This Row],[Track]]</f>
        <v>Eagle Farm</v>
      </c>
      <c r="AK2586" s="216">
        <f>Table1[[#This Row],[Race ]]</f>
        <v>1</v>
      </c>
      <c r="AL2586" s="219">
        <f>Table1[[#This Row],[TAB]]</f>
        <v>1</v>
      </c>
      <c r="AM2586" s="219" t="str">
        <f>Table1[[#This Row],[Selection]]</f>
        <v>Free Carry</v>
      </c>
      <c r="AN2586" s="220" t="str">
        <f>Table1[[#This Row],[Sources]]</f>
        <v>Nat-10</v>
      </c>
      <c r="AO2586" s="219">
        <f>Table1[[#This Row],[Scale Bet]]</f>
        <v>40</v>
      </c>
    </row>
    <row r="2587" spans="5:41" ht="16.5" customHeight="1" x14ac:dyDescent="0.25">
      <c r="E2587" s="185">
        <v>45738</v>
      </c>
      <c r="F2587" s="35">
        <v>0.57499999999999996</v>
      </c>
      <c r="G2587" s="36" t="s">
        <v>28</v>
      </c>
      <c r="H2587" s="36">
        <v>2</v>
      </c>
      <c r="I2587" s="36">
        <v>7</v>
      </c>
      <c r="J2587" s="36" t="s">
        <v>414</v>
      </c>
      <c r="K2587" s="36" t="s">
        <v>13</v>
      </c>
      <c r="L2587" s="165">
        <v>10</v>
      </c>
      <c r="M2587" s="134">
        <f t="shared" si="520"/>
        <v>10</v>
      </c>
      <c r="N2587" s="36">
        <f t="shared" si="521"/>
        <v>1</v>
      </c>
      <c r="O2587" s="135" t="str">
        <f t="shared" si="522"/>
        <v>Nat-10</v>
      </c>
      <c r="P2587" s="186" t="str">
        <f t="shared" si="523"/>
        <v/>
      </c>
      <c r="Q2587" s="187">
        <f t="shared" si="524"/>
        <v>40</v>
      </c>
      <c r="R2587" s="150"/>
      <c r="S2587" s="187" t="str">
        <f t="shared" si="525"/>
        <v/>
      </c>
      <c r="T2587" s="136" t="str">
        <f t="shared" si="526"/>
        <v>Iverson</v>
      </c>
      <c r="U2587" s="137" t="str">
        <f>IF(P2587="","",IF(N2587=1,"",IF(Q2587="","",IF(Q2587&lt;=100,100,IF(Table1[[#This Row],[Day]]="Wed",100,200)))))</f>
        <v/>
      </c>
      <c r="V2587" s="137" t="str">
        <f t="shared" si="527"/>
        <v/>
      </c>
      <c r="W2587" s="137" t="str">
        <f t="shared" si="528"/>
        <v/>
      </c>
      <c r="X2587" s="133">
        <f>100</f>
        <v>100</v>
      </c>
      <c r="Y2587" s="133" t="str">
        <f t="shared" si="529"/>
        <v/>
      </c>
      <c r="Z2587" s="133">
        <f t="shared" si="530"/>
        <v>-100</v>
      </c>
      <c r="AA2587" s="134" t="str">
        <f>TEXT(Table1[[#This Row],[Date]],"DDD")</f>
        <v>Sat</v>
      </c>
      <c r="AB2587" s="133" t="str">
        <f>IF(OR(G2587="Doomben",G2587="Eagle Farm"),"Q",IF(AND(Q2587&gt;1,Q2587&lt;55,Table1[[#This Row],[Source]]="Nat"),"Nat OK",IF(AND(Table1[[#This Row],[Source]]&lt;&gt;"Nat",Q2587&lt;55),"Poor &lt;55",IF(OR(G2587="Randwick",G2587="Flemington",G2587="Caulfield",G2587="Sandown Lake",G2587="Sandown Hill"),"Best","ave"))))</f>
        <v>Q</v>
      </c>
      <c r="AC2587" s="133">
        <f>IF(Q2587="","",IF(AB2587="Poor &lt;55",$AC$2*0.2%,IF(AND(AB2587="Q",AA2587&lt;&gt;"Wed"),$AC$2*0.4%,IF(AND(AB2587="Q",AA2587="Wed"),$AC$2*0.5%,IF(AND(AB2587="Ave",U2587=100),$AC$2*0.5%,IF(AND(AB2587="ave",U2587="",N2587=1,AG2587="Bush"),$AC$2*1%,IF(AND(AB2587="ave",U2587="",Q2587&gt;100),$AC$2*1.3%,IF(AND(AB2587="ave",U2587=""),$AC$2*1.2%,IF(AND(AB2587="Ave",U2587=200),$AC$2*1%,IF(AND(AB2587="Best",U2587=200),$AC$2*1.5%,IF(AND(AB2587="Best",U2587="",K2587&lt;&gt;"Pro Syd"),$AC$2*0.5%,IF(AND(AB2587="Best",U2587=""),$AC$2*1%,IF(AND(AB2587="Best",U2587=100,Table1[[#This Row],[State]]="NSW"),$AC$2*0.4%,IF(AND(AB2587="Best",U2587=100),$AC$2*1%,IF(Table1[[#This Row],[Adj]]="Nat OK",$AC$2*0.5%,"xxx")))))))))))))))</f>
        <v>40</v>
      </c>
      <c r="AD2587" s="133" t="str">
        <f t="shared" si="531"/>
        <v/>
      </c>
      <c r="AE2587" s="133">
        <f t="shared" si="532"/>
        <v>-40</v>
      </c>
      <c r="AF2587" s="133" t="str">
        <f>VLOOKUP(Table1[[#This Row],[Track]],$F$2672:$H$2715,2,FALSE)</f>
        <v>Qld</v>
      </c>
      <c r="AG2587" s="133" t="str">
        <f>VLOOKUP(Table1[[#This Row],[Track]],$F$2672:$H$2715,3,FALSE)</f>
        <v>-</v>
      </c>
      <c r="AH2587" s="133" t="str">
        <f>IF(Table1[[#This Row],[Date]]&lt;$AH$2,"",IF(Table1[[#This Row],[Date]]&lt;$AH$3,"Edge","Elite Combo"))</f>
        <v/>
      </c>
      <c r="AI2587" s="218">
        <f>Table1[[#This Row],[Time]]</f>
        <v>0.57499999999999996</v>
      </c>
      <c r="AJ2587" s="219" t="str">
        <f>Table1[[#This Row],[Track]]</f>
        <v>Eagle Farm</v>
      </c>
      <c r="AK2587" s="216">
        <f>Table1[[#This Row],[Race ]]</f>
        <v>2</v>
      </c>
      <c r="AL2587" s="219">
        <f>Table1[[#This Row],[TAB]]</f>
        <v>7</v>
      </c>
      <c r="AM2587" s="219" t="str">
        <f>Table1[[#This Row],[Selection]]</f>
        <v>Iverson</v>
      </c>
      <c r="AN2587" s="220" t="str">
        <f>Table1[[#This Row],[Sources]]</f>
        <v>Nat-10</v>
      </c>
      <c r="AO2587" s="219">
        <f>Table1[[#This Row],[Scale Bet]]</f>
        <v>40</v>
      </c>
    </row>
    <row r="2588" spans="5:41" ht="16.5" customHeight="1" x14ac:dyDescent="0.25">
      <c r="E2588" s="185">
        <v>45738</v>
      </c>
      <c r="F2588" s="35">
        <v>0.57986111111111116</v>
      </c>
      <c r="G2588" s="36" t="s">
        <v>100</v>
      </c>
      <c r="H2588" s="36">
        <v>4</v>
      </c>
      <c r="I2588" s="36">
        <v>7</v>
      </c>
      <c r="J2588" s="36" t="s">
        <v>1146</v>
      </c>
      <c r="K2588" s="36" t="s">
        <v>40</v>
      </c>
      <c r="L2588" s="165">
        <v>12</v>
      </c>
      <c r="M2588" s="134">
        <f t="shared" si="520"/>
        <v>22</v>
      </c>
      <c r="N2588" s="36">
        <f t="shared" si="521"/>
        <v>2</v>
      </c>
      <c r="O2588" s="135" t="str">
        <f t="shared" si="522"/>
        <v>Edge-12/Pro Mel-10</v>
      </c>
      <c r="P2588" s="186" t="str">
        <f t="shared" si="523"/>
        <v>OK</v>
      </c>
      <c r="Q2588" s="187">
        <f t="shared" si="524"/>
        <v>88</v>
      </c>
      <c r="R2588" s="150"/>
      <c r="S2588" s="187" t="str">
        <f t="shared" si="525"/>
        <v/>
      </c>
      <c r="T2588" s="136" t="str">
        <f t="shared" si="526"/>
        <v>Capper Thirtynine</v>
      </c>
      <c r="U2588" s="137">
        <f>IF(P2588="","",IF(N2588=1,"",IF(Q2588="","",IF(Q2588&lt;=100,100,IF(Table1[[#This Row],[Day]]="Wed",100,200)))))</f>
        <v>100</v>
      </c>
      <c r="V2588" s="137" t="str">
        <f t="shared" si="527"/>
        <v/>
      </c>
      <c r="W2588" s="137">
        <f t="shared" si="528"/>
        <v>-100</v>
      </c>
      <c r="X2588" s="133">
        <f>100</f>
        <v>100</v>
      </c>
      <c r="Y2588" s="133" t="str">
        <f t="shared" si="529"/>
        <v/>
      </c>
      <c r="Z2588" s="133">
        <f t="shared" si="530"/>
        <v>-100</v>
      </c>
      <c r="AA2588" s="134" t="str">
        <f>TEXT(Table1[[#This Row],[Date]],"DDD")</f>
        <v>Sat</v>
      </c>
      <c r="AB2588" s="133" t="str">
        <f>IF(OR(G2588="Doomben",G2588="Eagle Farm"),"Q",IF(AND(Q2588&gt;1,Q2588&lt;55,Table1[[#This Row],[Source]]="Nat"),"Nat OK",IF(AND(Table1[[#This Row],[Source]]&lt;&gt;"Nat",Q2588&lt;55),"Poor &lt;55",IF(OR(G2588="Randwick",G2588="Flemington",G2588="Caulfield",G2588="Sandown Lake",G2588="Sandown Hill"),"Best","ave"))))</f>
        <v>ave</v>
      </c>
      <c r="AC2588" s="133">
        <f>IF(Q2588="","",IF(AB2588="Poor &lt;55",$AC$2*0.2%,IF(AND(AB2588="Q",AA2588&lt;&gt;"Wed"),$AC$2*0.4%,IF(AND(AB2588="Q",AA2588="Wed"),$AC$2*0.5%,IF(AND(AB2588="Ave",U2588=100),$AC$2*0.5%,IF(AND(AB2588="ave",U2588="",N2588=1,AG2588="Bush"),$AC$2*1%,IF(AND(AB2588="ave",U2588="",Q2588&gt;100),$AC$2*1.3%,IF(AND(AB2588="ave",U2588=""),$AC$2*1.2%,IF(AND(AB2588="Ave",U2588=200),$AC$2*1%,IF(AND(AB2588="Best",U2588=200),$AC$2*1.5%,IF(AND(AB2588="Best",U2588="",K2588&lt;&gt;"Pro Syd"),$AC$2*0.5%,IF(AND(AB2588="Best",U2588=""),$AC$2*1%,IF(AND(AB2588="Best",U2588=100,Table1[[#This Row],[State]]="NSW"),$AC$2*0.4%,IF(AND(AB2588="Best",U2588=100),$AC$2*1%,IF(Table1[[#This Row],[Adj]]="Nat OK",$AC$2*0.5%,"xxx")))))))))))))))</f>
        <v>50</v>
      </c>
      <c r="AD2588" s="133" t="str">
        <f t="shared" si="531"/>
        <v/>
      </c>
      <c r="AE2588" s="133">
        <f t="shared" si="532"/>
        <v>-50</v>
      </c>
      <c r="AF2588" s="133" t="str">
        <f>VLOOKUP(Table1[[#This Row],[Track]],$F$2672:$H$2715,2,FALSE)</f>
        <v>Vic</v>
      </c>
      <c r="AG2588" s="133" t="str">
        <f>VLOOKUP(Table1[[#This Row],[Track]],$F$2672:$H$2715,3,FALSE)</f>
        <v>-</v>
      </c>
      <c r="AH2588" s="133" t="str">
        <f>IF(Table1[[#This Row],[Date]]&lt;$AH$2,"",IF(Table1[[#This Row],[Date]]&lt;$AH$3,"Edge","Elite Combo"))</f>
        <v/>
      </c>
      <c r="AI2588" s="218">
        <f>Table1[[#This Row],[Time]]</f>
        <v>0.57986111111111116</v>
      </c>
      <c r="AJ2588" s="219" t="str">
        <f>Table1[[#This Row],[Track]]</f>
        <v>Moonee Valley</v>
      </c>
      <c r="AK2588" s="216">
        <f>Table1[[#This Row],[Race ]]</f>
        <v>4</v>
      </c>
      <c r="AL2588" s="219">
        <f>Table1[[#This Row],[TAB]]</f>
        <v>7</v>
      </c>
      <c r="AM2588" s="219" t="str">
        <f>Table1[[#This Row],[Selection]]</f>
        <v>Capper Thirtynine</v>
      </c>
      <c r="AN2588" s="220" t="str">
        <f>Table1[[#This Row],[Sources]]</f>
        <v>Edge-12/Pro Mel-10</v>
      </c>
      <c r="AO2588" s="219">
        <f>Table1[[#This Row],[Scale Bet]]</f>
        <v>50</v>
      </c>
    </row>
    <row r="2589" spans="5:41" ht="16.5" customHeight="1" x14ac:dyDescent="0.25">
      <c r="E2589" s="185">
        <v>45738</v>
      </c>
      <c r="F2589" s="35">
        <v>0.57986111111111116</v>
      </c>
      <c r="G2589" s="36" t="s">
        <v>100</v>
      </c>
      <c r="H2589" s="36">
        <v>4</v>
      </c>
      <c r="I2589" s="36">
        <v>7</v>
      </c>
      <c r="J2589" s="36" t="s">
        <v>1146</v>
      </c>
      <c r="K2589" s="36" t="s">
        <v>18</v>
      </c>
      <c r="L2589" s="165">
        <v>10</v>
      </c>
      <c r="M2589" s="134" t="str">
        <f t="shared" si="520"/>
        <v/>
      </c>
      <c r="N2589" s="36" t="str">
        <f t="shared" si="521"/>
        <v/>
      </c>
      <c r="O2589" s="135" t="str">
        <f t="shared" si="522"/>
        <v/>
      </c>
      <c r="P2589" s="186" t="str">
        <f t="shared" si="523"/>
        <v>OK</v>
      </c>
      <c r="Q2589" s="187" t="str">
        <f t="shared" si="524"/>
        <v/>
      </c>
      <c r="R2589" s="150"/>
      <c r="S2589" s="187" t="str">
        <f t="shared" si="525"/>
        <v/>
      </c>
      <c r="T2589" s="136" t="str">
        <f t="shared" si="526"/>
        <v>Capper Thirtynine</v>
      </c>
      <c r="U2589" s="137" t="str">
        <f>IF(P2589="","",IF(N2589=1,"",IF(Q2589="","",IF(Q2589&lt;=100,100,IF(Table1[[#This Row],[Day]]="Wed",100,200)))))</f>
        <v/>
      </c>
      <c r="V2589" s="137" t="str">
        <f t="shared" si="527"/>
        <v/>
      </c>
      <c r="W2589" s="137" t="str">
        <f t="shared" si="528"/>
        <v/>
      </c>
      <c r="X2589" s="133">
        <f>100</f>
        <v>100</v>
      </c>
      <c r="Y2589" s="133" t="str">
        <f t="shared" si="529"/>
        <v/>
      </c>
      <c r="Z2589" s="133">
        <f t="shared" si="530"/>
        <v>-100</v>
      </c>
      <c r="AA2589" s="134" t="str">
        <f>TEXT(Table1[[#This Row],[Date]],"DDD")</f>
        <v>Sat</v>
      </c>
      <c r="AB2589" s="133" t="str">
        <f>IF(OR(G2589="Doomben",G2589="Eagle Farm"),"Q",IF(AND(Q2589&gt;1,Q2589&lt;55,Table1[[#This Row],[Source]]="Nat"),"Nat OK",IF(AND(Table1[[#This Row],[Source]]&lt;&gt;"Nat",Q2589&lt;55),"Poor &lt;55",IF(OR(G2589="Randwick",G2589="Flemington",G2589="Caulfield",G2589="Sandown Lake",G2589="Sandown Hill"),"Best","ave"))))</f>
        <v>ave</v>
      </c>
      <c r="AC2589" s="133" t="str">
        <f>IF(Q2589="","",IF(AB2589="Poor &lt;55",$AC$2*0.2%,IF(AND(AB2589="Q",AA2589&lt;&gt;"Wed"),$AC$2*0.4%,IF(AND(AB2589="Q",AA2589="Wed"),$AC$2*0.5%,IF(AND(AB2589="Ave",U2589=100),$AC$2*0.5%,IF(AND(AB2589="ave",U2589="",N2589=1,AG2589="Bush"),$AC$2*1%,IF(AND(AB2589="ave",U2589="",Q2589&gt;100),$AC$2*1.3%,IF(AND(AB2589="ave",U2589=""),$AC$2*1.2%,IF(AND(AB2589="Ave",U2589=200),$AC$2*1%,IF(AND(AB2589="Best",U2589=200),$AC$2*1.5%,IF(AND(AB2589="Best",U2589="",K2589&lt;&gt;"Pro Syd"),$AC$2*0.5%,IF(AND(AB2589="Best",U2589=""),$AC$2*1%,IF(AND(AB2589="Best",U2589=100,Table1[[#This Row],[State]]="NSW"),$AC$2*0.4%,IF(AND(AB2589="Best",U2589=100),$AC$2*1%,IF(Table1[[#This Row],[Adj]]="Nat OK",$AC$2*0.5%,"xxx")))))))))))))))</f>
        <v/>
      </c>
      <c r="AD2589" s="133" t="str">
        <f t="shared" si="531"/>
        <v/>
      </c>
      <c r="AE2589" s="133" t="str">
        <f t="shared" si="532"/>
        <v/>
      </c>
      <c r="AF2589" s="133" t="str">
        <f>VLOOKUP(Table1[[#This Row],[Track]],$F$2672:$H$2715,2,FALSE)</f>
        <v>Vic</v>
      </c>
      <c r="AG2589" s="133" t="str">
        <f>VLOOKUP(Table1[[#This Row],[Track]],$F$2672:$H$2715,3,FALSE)</f>
        <v>-</v>
      </c>
      <c r="AH2589" s="133" t="str">
        <f>IF(Table1[[#This Row],[Date]]&lt;$AH$2,"",IF(Table1[[#This Row],[Date]]&lt;$AH$3,"Edge","Elite Combo"))</f>
        <v/>
      </c>
      <c r="AI2589" s="218">
        <f>Table1[[#This Row],[Time]]</f>
        <v>0.57986111111111116</v>
      </c>
      <c r="AJ2589" s="219" t="str">
        <f>Table1[[#This Row],[Track]]</f>
        <v>Moonee Valley</v>
      </c>
      <c r="AK2589" s="216">
        <f>Table1[[#This Row],[Race ]]</f>
        <v>4</v>
      </c>
      <c r="AL2589" s="219">
        <f>Table1[[#This Row],[TAB]]</f>
        <v>7</v>
      </c>
      <c r="AM2589" s="219" t="str">
        <f>Table1[[#This Row],[Selection]]</f>
        <v>Capper Thirtynine</v>
      </c>
      <c r="AN2589" s="220" t="str">
        <f>Table1[[#This Row],[Sources]]</f>
        <v/>
      </c>
      <c r="AO2589" s="219" t="str">
        <f>Table1[[#This Row],[Scale Bet]]</f>
        <v/>
      </c>
    </row>
    <row r="2590" spans="5:41" ht="16.5" customHeight="1" x14ac:dyDescent="0.25">
      <c r="E2590" s="185">
        <v>45738</v>
      </c>
      <c r="F2590" s="35">
        <v>0.59375</v>
      </c>
      <c r="G2590" s="36" t="s">
        <v>17</v>
      </c>
      <c r="H2590" s="36">
        <v>4</v>
      </c>
      <c r="I2590" s="36">
        <v>3</v>
      </c>
      <c r="J2590" s="36" t="s">
        <v>1128</v>
      </c>
      <c r="K2590" s="36" t="s">
        <v>1</v>
      </c>
      <c r="L2590" s="165">
        <v>11.000000000000002</v>
      </c>
      <c r="M2590" s="134">
        <f t="shared" si="520"/>
        <v>41</v>
      </c>
      <c r="N2590" s="36">
        <f t="shared" si="521"/>
        <v>3</v>
      </c>
      <c r="O2590" s="135" t="str">
        <f t="shared" si="522"/>
        <v>E4-11/Edge-15/Nat-15</v>
      </c>
      <c r="P2590" s="186" t="str">
        <f t="shared" si="523"/>
        <v>OK</v>
      </c>
      <c r="Q2590" s="187">
        <f t="shared" si="524"/>
        <v>164</v>
      </c>
      <c r="R2590" s="150">
        <v>1.95</v>
      </c>
      <c r="S2590" s="187">
        <f t="shared" si="525"/>
        <v>319.8</v>
      </c>
      <c r="T2590" s="136" t="str">
        <f t="shared" si="526"/>
        <v>Autumn Glow</v>
      </c>
      <c r="U2590" s="137">
        <f>IF(P2590="","",IF(N2590=1,"",IF(Q2590="","",IF(Q2590&lt;=100,100,IF(Table1[[#This Row],[Day]]="Wed",100,200)))))</f>
        <v>200</v>
      </c>
      <c r="V2590" s="137">
        <f t="shared" si="527"/>
        <v>390</v>
      </c>
      <c r="W2590" s="137">
        <f t="shared" si="528"/>
        <v>190</v>
      </c>
      <c r="X2590" s="133">
        <f>100</f>
        <v>100</v>
      </c>
      <c r="Y2590" s="133">
        <f t="shared" si="529"/>
        <v>195</v>
      </c>
      <c r="Z2590" s="133">
        <f t="shared" si="530"/>
        <v>95</v>
      </c>
      <c r="AA2590" s="134" t="str">
        <f>TEXT(Table1[[#This Row],[Date]],"DDD")</f>
        <v>Sat</v>
      </c>
      <c r="AB2590" s="133" t="str">
        <f>IF(OR(G2590="Doomben",G2590="Eagle Farm"),"Q",IF(AND(Q2590&gt;1,Q2590&lt;55,Table1[[#This Row],[Source]]="Nat"),"Nat OK",IF(AND(Table1[[#This Row],[Source]]&lt;&gt;"Nat",Q2590&lt;55),"Poor &lt;55",IF(OR(G2590="Randwick",G2590="Flemington",G2590="Caulfield",G2590="Sandown Lake",G2590="Sandown Hill"),"Best","ave"))))</f>
        <v>ave</v>
      </c>
      <c r="AC2590" s="133">
        <f>IF(Q2590="","",IF(AB2590="Poor &lt;55",$AC$2*0.2%,IF(AND(AB2590="Q",AA2590&lt;&gt;"Wed"),$AC$2*0.4%,IF(AND(AB2590="Q",AA2590="Wed"),$AC$2*0.5%,IF(AND(AB2590="Ave",U2590=100),$AC$2*0.5%,IF(AND(AB2590="ave",U2590="",N2590=1,AG2590="Bush"),$AC$2*1%,IF(AND(AB2590="ave",U2590="",Q2590&gt;100),$AC$2*1.3%,IF(AND(AB2590="ave",U2590=""),$AC$2*1.2%,IF(AND(AB2590="Ave",U2590=200),$AC$2*1%,IF(AND(AB2590="Best",U2590=200),$AC$2*1.5%,IF(AND(AB2590="Best",U2590="",K2590&lt;&gt;"Pro Syd"),$AC$2*0.5%,IF(AND(AB2590="Best",U2590=""),$AC$2*1%,IF(AND(AB2590="Best",U2590=100,Table1[[#This Row],[State]]="NSW"),$AC$2*0.4%,IF(AND(AB2590="Best",U2590=100),$AC$2*1%,IF(Table1[[#This Row],[Adj]]="Nat OK",$AC$2*0.5%,"xxx")))))))))))))))</f>
        <v>100</v>
      </c>
      <c r="AD2590" s="133">
        <f t="shared" si="531"/>
        <v>195</v>
      </c>
      <c r="AE2590" s="133">
        <f t="shared" si="532"/>
        <v>95</v>
      </c>
      <c r="AF2590" s="133" t="str">
        <f>VLOOKUP(Table1[[#This Row],[Track]],$F$2672:$H$2715,2,FALSE)</f>
        <v>NSW</v>
      </c>
      <c r="AG2590" s="133" t="str">
        <f>VLOOKUP(Table1[[#This Row],[Track]],$F$2672:$H$2715,3,FALSE)</f>
        <v>-</v>
      </c>
      <c r="AH2590" s="133" t="str">
        <f>IF(Table1[[#This Row],[Date]]&lt;$AH$2,"",IF(Table1[[#This Row],[Date]]&lt;$AH$3,"Edge","Elite Combo"))</f>
        <v/>
      </c>
      <c r="AI2590" s="218">
        <f>Table1[[#This Row],[Time]]</f>
        <v>0.59375</v>
      </c>
      <c r="AJ2590" s="219" t="str">
        <f>Table1[[#This Row],[Track]]</f>
        <v>Rosehill</v>
      </c>
      <c r="AK2590" s="216">
        <f>Table1[[#This Row],[Race ]]</f>
        <v>4</v>
      </c>
      <c r="AL2590" s="219">
        <f>Table1[[#This Row],[TAB]]</f>
        <v>3</v>
      </c>
      <c r="AM2590" s="219" t="str">
        <f>Table1[[#This Row],[Selection]]</f>
        <v>Autumn Glow</v>
      </c>
      <c r="AN2590" s="220" t="str">
        <f>Table1[[#This Row],[Sources]]</f>
        <v>E4-11/Edge-15/Nat-15</v>
      </c>
      <c r="AO2590" s="219">
        <f>Table1[[#This Row],[Scale Bet]]</f>
        <v>100</v>
      </c>
    </row>
    <row r="2591" spans="5:41" ht="16.5" customHeight="1" x14ac:dyDescent="0.25">
      <c r="E2591" s="185">
        <v>45738</v>
      </c>
      <c r="F2591" s="35">
        <v>0.59375</v>
      </c>
      <c r="G2591" s="36" t="s">
        <v>17</v>
      </c>
      <c r="H2591" s="36">
        <v>4</v>
      </c>
      <c r="I2591" s="36">
        <v>3</v>
      </c>
      <c r="J2591" s="36" t="s">
        <v>1128</v>
      </c>
      <c r="K2591" s="36" t="s">
        <v>40</v>
      </c>
      <c r="L2591" s="165">
        <v>15</v>
      </c>
      <c r="M2591" s="134" t="str">
        <f t="shared" si="520"/>
        <v/>
      </c>
      <c r="N2591" s="36" t="str">
        <f t="shared" si="521"/>
        <v/>
      </c>
      <c r="O2591" s="135" t="str">
        <f t="shared" si="522"/>
        <v/>
      </c>
      <c r="P2591" s="186" t="str">
        <f t="shared" si="523"/>
        <v>OK</v>
      </c>
      <c r="Q2591" s="187" t="str">
        <f t="shared" si="524"/>
        <v/>
      </c>
      <c r="R2591" s="150"/>
      <c r="S2591" s="187" t="str">
        <f t="shared" si="525"/>
        <v/>
      </c>
      <c r="T2591" s="136" t="str">
        <f t="shared" si="526"/>
        <v>Autumn Glow</v>
      </c>
      <c r="U2591" s="137" t="str">
        <f>IF(P2591="","",IF(N2591=1,"",IF(Q2591="","",IF(Q2591&lt;=100,100,IF(Table1[[#This Row],[Day]]="Wed",100,200)))))</f>
        <v/>
      </c>
      <c r="V2591" s="137" t="str">
        <f t="shared" si="527"/>
        <v/>
      </c>
      <c r="W2591" s="137" t="str">
        <f t="shared" si="528"/>
        <v/>
      </c>
      <c r="X2591" s="133">
        <f>100</f>
        <v>100</v>
      </c>
      <c r="Y2591" s="133" t="str">
        <f t="shared" si="529"/>
        <v/>
      </c>
      <c r="Z2591" s="133">
        <f t="shared" si="530"/>
        <v>-100</v>
      </c>
      <c r="AA2591" s="134" t="str">
        <f>TEXT(Table1[[#This Row],[Date]],"DDD")</f>
        <v>Sat</v>
      </c>
      <c r="AB2591" s="133" t="str">
        <f>IF(OR(G2591="Doomben",G2591="Eagle Farm"),"Q",IF(AND(Q2591&gt;1,Q2591&lt;55,Table1[[#This Row],[Source]]="Nat"),"Nat OK",IF(AND(Table1[[#This Row],[Source]]&lt;&gt;"Nat",Q2591&lt;55),"Poor &lt;55",IF(OR(G2591="Randwick",G2591="Flemington",G2591="Caulfield",G2591="Sandown Lake",G2591="Sandown Hill"),"Best","ave"))))</f>
        <v>ave</v>
      </c>
      <c r="AC2591" s="133" t="str">
        <f>IF(Q2591="","",IF(AB2591="Poor &lt;55",$AC$2*0.2%,IF(AND(AB2591="Q",AA2591&lt;&gt;"Wed"),$AC$2*0.4%,IF(AND(AB2591="Q",AA2591="Wed"),$AC$2*0.5%,IF(AND(AB2591="Ave",U2591=100),$AC$2*0.5%,IF(AND(AB2591="ave",U2591="",N2591=1,AG2591="Bush"),$AC$2*1%,IF(AND(AB2591="ave",U2591="",Q2591&gt;100),$AC$2*1.3%,IF(AND(AB2591="ave",U2591=""),$AC$2*1.2%,IF(AND(AB2591="Ave",U2591=200),$AC$2*1%,IF(AND(AB2591="Best",U2591=200),$AC$2*1.5%,IF(AND(AB2591="Best",U2591="",K2591&lt;&gt;"Pro Syd"),$AC$2*0.5%,IF(AND(AB2591="Best",U2591=""),$AC$2*1%,IF(AND(AB2591="Best",U2591=100,Table1[[#This Row],[State]]="NSW"),$AC$2*0.4%,IF(AND(AB2591="Best",U2591=100),$AC$2*1%,IF(Table1[[#This Row],[Adj]]="Nat OK",$AC$2*0.5%,"xxx")))))))))))))))</f>
        <v/>
      </c>
      <c r="AD2591" s="133" t="str">
        <f t="shared" si="531"/>
        <v/>
      </c>
      <c r="AE2591" s="133" t="str">
        <f t="shared" si="532"/>
        <v/>
      </c>
      <c r="AF2591" s="133" t="str">
        <f>VLOOKUP(Table1[[#This Row],[Track]],$F$2672:$H$2715,2,FALSE)</f>
        <v>NSW</v>
      </c>
      <c r="AG2591" s="133" t="str">
        <f>VLOOKUP(Table1[[#This Row],[Track]],$F$2672:$H$2715,3,FALSE)</f>
        <v>-</v>
      </c>
      <c r="AH2591" s="133" t="str">
        <f>IF(Table1[[#This Row],[Date]]&lt;$AH$2,"",IF(Table1[[#This Row],[Date]]&lt;$AH$3,"Edge","Elite Combo"))</f>
        <v/>
      </c>
      <c r="AI2591" s="218">
        <f>Table1[[#This Row],[Time]]</f>
        <v>0.59375</v>
      </c>
      <c r="AJ2591" s="219" t="str">
        <f>Table1[[#This Row],[Track]]</f>
        <v>Rosehill</v>
      </c>
      <c r="AK2591" s="216">
        <f>Table1[[#This Row],[Race ]]</f>
        <v>4</v>
      </c>
      <c r="AL2591" s="219">
        <f>Table1[[#This Row],[TAB]]</f>
        <v>3</v>
      </c>
      <c r="AM2591" s="219" t="str">
        <f>Table1[[#This Row],[Selection]]</f>
        <v>Autumn Glow</v>
      </c>
      <c r="AN2591" s="220" t="str">
        <f>Table1[[#This Row],[Sources]]</f>
        <v/>
      </c>
      <c r="AO2591" s="219" t="str">
        <f>Table1[[#This Row],[Scale Bet]]</f>
        <v/>
      </c>
    </row>
    <row r="2592" spans="5:41" ht="16.5" customHeight="1" x14ac:dyDescent="0.25">
      <c r="E2592" s="185">
        <v>45738</v>
      </c>
      <c r="F2592" s="35">
        <v>0.59375</v>
      </c>
      <c r="G2592" s="36" t="s">
        <v>17</v>
      </c>
      <c r="H2592" s="36">
        <v>4</v>
      </c>
      <c r="I2592" s="36">
        <v>3</v>
      </c>
      <c r="J2592" s="36" t="s">
        <v>1128</v>
      </c>
      <c r="K2592" s="36" t="s">
        <v>13</v>
      </c>
      <c r="L2592" s="165">
        <v>15</v>
      </c>
      <c r="M2592" s="134" t="str">
        <f t="shared" si="520"/>
        <v/>
      </c>
      <c r="N2592" s="36" t="str">
        <f t="shared" si="521"/>
        <v/>
      </c>
      <c r="O2592" s="135" t="str">
        <f t="shared" si="522"/>
        <v/>
      </c>
      <c r="P2592" s="186" t="str">
        <f t="shared" si="523"/>
        <v>OK</v>
      </c>
      <c r="Q2592" s="187" t="str">
        <f t="shared" si="524"/>
        <v/>
      </c>
      <c r="R2592" s="150"/>
      <c r="S2592" s="187" t="str">
        <f t="shared" si="525"/>
        <v/>
      </c>
      <c r="T2592" s="136" t="str">
        <f t="shared" si="526"/>
        <v>Autumn Glow</v>
      </c>
      <c r="U2592" s="137" t="str">
        <f>IF(P2592="","",IF(N2592=1,"",IF(Q2592="","",IF(Q2592&lt;=100,100,IF(Table1[[#This Row],[Day]]="Wed",100,200)))))</f>
        <v/>
      </c>
      <c r="V2592" s="137" t="str">
        <f t="shared" si="527"/>
        <v/>
      </c>
      <c r="W2592" s="137" t="str">
        <f t="shared" si="528"/>
        <v/>
      </c>
      <c r="X2592" s="133">
        <f>100</f>
        <v>100</v>
      </c>
      <c r="Y2592" s="133" t="str">
        <f t="shared" si="529"/>
        <v/>
      </c>
      <c r="Z2592" s="133">
        <f t="shared" si="530"/>
        <v>-100</v>
      </c>
      <c r="AA2592" s="134" t="str">
        <f>TEXT(Table1[[#This Row],[Date]],"DDD")</f>
        <v>Sat</v>
      </c>
      <c r="AB2592" s="133" t="str">
        <f>IF(OR(G2592="Doomben",G2592="Eagle Farm"),"Q",IF(AND(Q2592&gt;1,Q2592&lt;55,Table1[[#This Row],[Source]]="Nat"),"Nat OK",IF(AND(Table1[[#This Row],[Source]]&lt;&gt;"Nat",Q2592&lt;55),"Poor &lt;55",IF(OR(G2592="Randwick",G2592="Flemington",G2592="Caulfield",G2592="Sandown Lake",G2592="Sandown Hill"),"Best","ave"))))</f>
        <v>ave</v>
      </c>
      <c r="AC2592" s="133" t="str">
        <f>IF(Q2592="","",IF(AB2592="Poor &lt;55",$AC$2*0.2%,IF(AND(AB2592="Q",AA2592&lt;&gt;"Wed"),$AC$2*0.4%,IF(AND(AB2592="Q",AA2592="Wed"),$AC$2*0.5%,IF(AND(AB2592="Ave",U2592=100),$AC$2*0.5%,IF(AND(AB2592="ave",U2592="",N2592=1,AG2592="Bush"),$AC$2*1%,IF(AND(AB2592="ave",U2592="",Q2592&gt;100),$AC$2*1.3%,IF(AND(AB2592="ave",U2592=""),$AC$2*1.2%,IF(AND(AB2592="Ave",U2592=200),$AC$2*1%,IF(AND(AB2592="Best",U2592=200),$AC$2*1.5%,IF(AND(AB2592="Best",U2592="",K2592&lt;&gt;"Pro Syd"),$AC$2*0.5%,IF(AND(AB2592="Best",U2592=""),$AC$2*1%,IF(AND(AB2592="Best",U2592=100,Table1[[#This Row],[State]]="NSW"),$AC$2*0.4%,IF(AND(AB2592="Best",U2592=100),$AC$2*1%,IF(Table1[[#This Row],[Adj]]="Nat OK",$AC$2*0.5%,"xxx")))))))))))))))</f>
        <v/>
      </c>
      <c r="AD2592" s="133" t="str">
        <f t="shared" si="531"/>
        <v/>
      </c>
      <c r="AE2592" s="133" t="str">
        <f t="shared" si="532"/>
        <v/>
      </c>
      <c r="AF2592" s="133" t="str">
        <f>VLOOKUP(Table1[[#This Row],[Track]],$F$2672:$H$2715,2,FALSE)</f>
        <v>NSW</v>
      </c>
      <c r="AG2592" s="133" t="str">
        <f>VLOOKUP(Table1[[#This Row],[Track]],$F$2672:$H$2715,3,FALSE)</f>
        <v>-</v>
      </c>
      <c r="AH2592" s="133" t="str">
        <f>IF(Table1[[#This Row],[Date]]&lt;$AH$2,"",IF(Table1[[#This Row],[Date]]&lt;$AH$3,"Edge","Elite Combo"))</f>
        <v/>
      </c>
      <c r="AI2592" s="218">
        <f>Table1[[#This Row],[Time]]</f>
        <v>0.59375</v>
      </c>
      <c r="AJ2592" s="219" t="str">
        <f>Table1[[#This Row],[Track]]</f>
        <v>Rosehill</v>
      </c>
      <c r="AK2592" s="216">
        <f>Table1[[#This Row],[Race ]]</f>
        <v>4</v>
      </c>
      <c r="AL2592" s="219">
        <f>Table1[[#This Row],[TAB]]</f>
        <v>3</v>
      </c>
      <c r="AM2592" s="219" t="str">
        <f>Table1[[#This Row],[Selection]]</f>
        <v>Autumn Glow</v>
      </c>
      <c r="AN2592" s="220" t="str">
        <f>Table1[[#This Row],[Sources]]</f>
        <v/>
      </c>
      <c r="AO2592" s="219" t="str">
        <f>Table1[[#This Row],[Scale Bet]]</f>
        <v/>
      </c>
    </row>
    <row r="2593" spans="5:41" ht="16.5" customHeight="1" x14ac:dyDescent="0.25">
      <c r="E2593" s="185">
        <v>45738</v>
      </c>
      <c r="F2593" s="35">
        <v>0.60416666666666663</v>
      </c>
      <c r="G2593" s="36" t="s">
        <v>100</v>
      </c>
      <c r="H2593" s="36">
        <v>5</v>
      </c>
      <c r="I2593" s="36">
        <v>2</v>
      </c>
      <c r="J2593" s="36" t="s">
        <v>332</v>
      </c>
      <c r="K2593" s="36" t="s">
        <v>1</v>
      </c>
      <c r="L2593" s="165">
        <v>12</v>
      </c>
      <c r="M2593" s="134">
        <f t="shared" si="520"/>
        <v>26</v>
      </c>
      <c r="N2593" s="36">
        <f t="shared" si="521"/>
        <v>2</v>
      </c>
      <c r="O2593" s="135" t="str">
        <f t="shared" si="522"/>
        <v>E4-12/Edge-14</v>
      </c>
      <c r="P2593" s="186" t="str">
        <f t="shared" si="523"/>
        <v>OK</v>
      </c>
      <c r="Q2593" s="187">
        <f t="shared" si="524"/>
        <v>104</v>
      </c>
      <c r="R2593" s="150"/>
      <c r="S2593" s="187" t="str">
        <f t="shared" si="525"/>
        <v/>
      </c>
      <c r="T2593" s="136" t="str">
        <f t="shared" si="526"/>
        <v>Dashing Duchess</v>
      </c>
      <c r="U2593" s="137">
        <f>IF(P2593="","",IF(N2593=1,"",IF(Q2593="","",IF(Q2593&lt;=100,100,IF(Table1[[#This Row],[Day]]="Wed",100,200)))))</f>
        <v>200</v>
      </c>
      <c r="V2593" s="137" t="str">
        <f t="shared" si="527"/>
        <v/>
      </c>
      <c r="W2593" s="137">
        <f t="shared" si="528"/>
        <v>-200</v>
      </c>
      <c r="X2593" s="133">
        <f>100</f>
        <v>100</v>
      </c>
      <c r="Y2593" s="133" t="str">
        <f t="shared" si="529"/>
        <v/>
      </c>
      <c r="Z2593" s="133">
        <f t="shared" si="530"/>
        <v>-100</v>
      </c>
      <c r="AA2593" s="134" t="str">
        <f>TEXT(Table1[[#This Row],[Date]],"DDD")</f>
        <v>Sat</v>
      </c>
      <c r="AB2593" s="133" t="str">
        <f>IF(OR(G2593="Doomben",G2593="Eagle Farm"),"Q",IF(AND(Q2593&gt;1,Q2593&lt;55,Table1[[#This Row],[Source]]="Nat"),"Nat OK",IF(AND(Table1[[#This Row],[Source]]&lt;&gt;"Nat",Q2593&lt;55),"Poor &lt;55",IF(OR(G2593="Randwick",G2593="Flemington",G2593="Caulfield",G2593="Sandown Lake",G2593="Sandown Hill"),"Best","ave"))))</f>
        <v>ave</v>
      </c>
      <c r="AC2593" s="133">
        <f>IF(Q2593="","",IF(AB2593="Poor &lt;55",$AC$2*0.2%,IF(AND(AB2593="Q",AA2593&lt;&gt;"Wed"),$AC$2*0.4%,IF(AND(AB2593="Q",AA2593="Wed"),$AC$2*0.5%,IF(AND(AB2593="Ave",U2593=100),$AC$2*0.5%,IF(AND(AB2593="ave",U2593="",N2593=1,AG2593="Bush"),$AC$2*1%,IF(AND(AB2593="ave",U2593="",Q2593&gt;100),$AC$2*1.3%,IF(AND(AB2593="ave",U2593=""),$AC$2*1.2%,IF(AND(AB2593="Ave",U2593=200),$AC$2*1%,IF(AND(AB2593="Best",U2593=200),$AC$2*1.5%,IF(AND(AB2593="Best",U2593="",K2593&lt;&gt;"Pro Syd"),$AC$2*0.5%,IF(AND(AB2593="Best",U2593=""),$AC$2*1%,IF(AND(AB2593="Best",U2593=100,Table1[[#This Row],[State]]="NSW"),$AC$2*0.4%,IF(AND(AB2593="Best",U2593=100),$AC$2*1%,IF(Table1[[#This Row],[Adj]]="Nat OK",$AC$2*0.5%,"xxx")))))))))))))))</f>
        <v>100</v>
      </c>
      <c r="AD2593" s="133" t="str">
        <f t="shared" si="531"/>
        <v/>
      </c>
      <c r="AE2593" s="133">
        <f t="shared" si="532"/>
        <v>-100</v>
      </c>
      <c r="AF2593" s="133" t="str">
        <f>VLOOKUP(Table1[[#This Row],[Track]],$F$2672:$H$2715,2,FALSE)</f>
        <v>Vic</v>
      </c>
      <c r="AG2593" s="133" t="str">
        <f>VLOOKUP(Table1[[#This Row],[Track]],$F$2672:$H$2715,3,FALSE)</f>
        <v>-</v>
      </c>
      <c r="AH2593" s="133" t="str">
        <f>IF(Table1[[#This Row],[Date]]&lt;$AH$2,"",IF(Table1[[#This Row],[Date]]&lt;$AH$3,"Edge","Elite Combo"))</f>
        <v/>
      </c>
      <c r="AI2593" s="218">
        <f>Table1[[#This Row],[Time]]</f>
        <v>0.60416666666666663</v>
      </c>
      <c r="AJ2593" s="219" t="str">
        <f>Table1[[#This Row],[Track]]</f>
        <v>Moonee Valley</v>
      </c>
      <c r="AK2593" s="216">
        <f>Table1[[#This Row],[Race ]]</f>
        <v>5</v>
      </c>
      <c r="AL2593" s="219">
        <f>Table1[[#This Row],[TAB]]</f>
        <v>2</v>
      </c>
      <c r="AM2593" s="219" t="str">
        <f>Table1[[#This Row],[Selection]]</f>
        <v>Dashing Duchess</v>
      </c>
      <c r="AN2593" s="220" t="str">
        <f>Table1[[#This Row],[Sources]]</f>
        <v>E4-12/Edge-14</v>
      </c>
      <c r="AO2593" s="219">
        <f>Table1[[#This Row],[Scale Bet]]</f>
        <v>100</v>
      </c>
    </row>
    <row r="2594" spans="5:41" ht="16.5" customHeight="1" x14ac:dyDescent="0.25">
      <c r="E2594" s="185">
        <v>45738</v>
      </c>
      <c r="F2594" s="35">
        <v>0.60416666666666663</v>
      </c>
      <c r="G2594" s="36" t="s">
        <v>100</v>
      </c>
      <c r="H2594" s="36">
        <v>5</v>
      </c>
      <c r="I2594" s="36">
        <v>2</v>
      </c>
      <c r="J2594" s="36" t="s">
        <v>332</v>
      </c>
      <c r="K2594" s="36" t="s">
        <v>40</v>
      </c>
      <c r="L2594" s="165">
        <v>14</v>
      </c>
      <c r="M2594" s="134" t="str">
        <f t="shared" si="520"/>
        <v/>
      </c>
      <c r="N2594" s="36" t="str">
        <f t="shared" si="521"/>
        <v/>
      </c>
      <c r="O2594" s="135" t="str">
        <f t="shared" si="522"/>
        <v/>
      </c>
      <c r="P2594" s="186" t="str">
        <f t="shared" si="523"/>
        <v>OK</v>
      </c>
      <c r="Q2594" s="187" t="str">
        <f t="shared" si="524"/>
        <v/>
      </c>
      <c r="R2594" s="150"/>
      <c r="S2594" s="187" t="str">
        <f t="shared" si="525"/>
        <v/>
      </c>
      <c r="T2594" s="136" t="str">
        <f t="shared" si="526"/>
        <v>Dashing Duchess</v>
      </c>
      <c r="U2594" s="137" t="str">
        <f>IF(P2594="","",IF(N2594=1,"",IF(Q2594="","",IF(Q2594&lt;=100,100,IF(Table1[[#This Row],[Day]]="Wed",100,200)))))</f>
        <v/>
      </c>
      <c r="V2594" s="137" t="str">
        <f t="shared" si="527"/>
        <v/>
      </c>
      <c r="W2594" s="137" t="str">
        <f t="shared" si="528"/>
        <v/>
      </c>
      <c r="X2594" s="133">
        <f>100</f>
        <v>100</v>
      </c>
      <c r="Y2594" s="133" t="str">
        <f t="shared" si="529"/>
        <v/>
      </c>
      <c r="Z2594" s="133">
        <f t="shared" si="530"/>
        <v>-100</v>
      </c>
      <c r="AA2594" s="134" t="str">
        <f>TEXT(Table1[[#This Row],[Date]],"DDD")</f>
        <v>Sat</v>
      </c>
      <c r="AB2594" s="133" t="str">
        <f>IF(OR(G2594="Doomben",G2594="Eagle Farm"),"Q",IF(AND(Q2594&gt;1,Q2594&lt;55,Table1[[#This Row],[Source]]="Nat"),"Nat OK",IF(AND(Table1[[#This Row],[Source]]&lt;&gt;"Nat",Q2594&lt;55),"Poor &lt;55",IF(OR(G2594="Randwick",G2594="Flemington",G2594="Caulfield",G2594="Sandown Lake",G2594="Sandown Hill"),"Best","ave"))))</f>
        <v>ave</v>
      </c>
      <c r="AC2594" s="133" t="str">
        <f>IF(Q2594="","",IF(AB2594="Poor &lt;55",$AC$2*0.2%,IF(AND(AB2594="Q",AA2594&lt;&gt;"Wed"),$AC$2*0.4%,IF(AND(AB2594="Q",AA2594="Wed"),$AC$2*0.5%,IF(AND(AB2594="Ave",U2594=100),$AC$2*0.5%,IF(AND(AB2594="ave",U2594="",N2594=1,AG2594="Bush"),$AC$2*1%,IF(AND(AB2594="ave",U2594="",Q2594&gt;100),$AC$2*1.3%,IF(AND(AB2594="ave",U2594=""),$AC$2*1.2%,IF(AND(AB2594="Ave",U2594=200),$AC$2*1%,IF(AND(AB2594="Best",U2594=200),$AC$2*1.5%,IF(AND(AB2594="Best",U2594="",K2594&lt;&gt;"Pro Syd"),$AC$2*0.5%,IF(AND(AB2594="Best",U2594=""),$AC$2*1%,IF(AND(AB2594="Best",U2594=100,Table1[[#This Row],[State]]="NSW"),$AC$2*0.4%,IF(AND(AB2594="Best",U2594=100),$AC$2*1%,IF(Table1[[#This Row],[Adj]]="Nat OK",$AC$2*0.5%,"xxx")))))))))))))))</f>
        <v/>
      </c>
      <c r="AD2594" s="133" t="str">
        <f t="shared" si="531"/>
        <v/>
      </c>
      <c r="AE2594" s="133" t="str">
        <f t="shared" si="532"/>
        <v/>
      </c>
      <c r="AF2594" s="133" t="str">
        <f>VLOOKUP(Table1[[#This Row],[Track]],$F$2672:$H$2715,2,FALSE)</f>
        <v>Vic</v>
      </c>
      <c r="AG2594" s="133" t="str">
        <f>VLOOKUP(Table1[[#This Row],[Track]],$F$2672:$H$2715,3,FALSE)</f>
        <v>-</v>
      </c>
      <c r="AH2594" s="133" t="str">
        <f>IF(Table1[[#This Row],[Date]]&lt;$AH$2,"",IF(Table1[[#This Row],[Date]]&lt;$AH$3,"Edge","Elite Combo"))</f>
        <v/>
      </c>
      <c r="AI2594" s="218">
        <f>Table1[[#This Row],[Time]]</f>
        <v>0.60416666666666663</v>
      </c>
      <c r="AJ2594" s="219" t="str">
        <f>Table1[[#This Row],[Track]]</f>
        <v>Moonee Valley</v>
      </c>
      <c r="AK2594" s="216">
        <f>Table1[[#This Row],[Race ]]</f>
        <v>5</v>
      </c>
      <c r="AL2594" s="219">
        <f>Table1[[#This Row],[TAB]]</f>
        <v>2</v>
      </c>
      <c r="AM2594" s="219" t="str">
        <f>Table1[[#This Row],[Selection]]</f>
        <v>Dashing Duchess</v>
      </c>
      <c r="AN2594" s="220" t="str">
        <f>Table1[[#This Row],[Sources]]</f>
        <v/>
      </c>
      <c r="AO2594" s="219" t="str">
        <f>Table1[[#This Row],[Scale Bet]]</f>
        <v/>
      </c>
    </row>
    <row r="2595" spans="5:41" ht="16.5" customHeight="1" x14ac:dyDescent="0.25">
      <c r="E2595" s="185">
        <v>45738</v>
      </c>
      <c r="F2595" s="35">
        <v>0.61805555555555558</v>
      </c>
      <c r="G2595" s="36" t="s">
        <v>17</v>
      </c>
      <c r="H2595" s="36">
        <v>5</v>
      </c>
      <c r="I2595" s="36">
        <v>6</v>
      </c>
      <c r="J2595" s="36" t="s">
        <v>424</v>
      </c>
      <c r="K2595" s="36" t="s">
        <v>1</v>
      </c>
      <c r="L2595" s="165">
        <v>11.000000000000002</v>
      </c>
      <c r="M2595" s="134">
        <f t="shared" si="520"/>
        <v>41</v>
      </c>
      <c r="N2595" s="36">
        <f t="shared" si="521"/>
        <v>3</v>
      </c>
      <c r="O2595" s="135" t="str">
        <f t="shared" si="522"/>
        <v>E4-11/Edge-15/Nat-15</v>
      </c>
      <c r="P2595" s="186" t="str">
        <f t="shared" si="523"/>
        <v>OK</v>
      </c>
      <c r="Q2595" s="187">
        <f t="shared" si="524"/>
        <v>164</v>
      </c>
      <c r="R2595" s="150">
        <v>1.3</v>
      </c>
      <c r="S2595" s="187">
        <f t="shared" si="525"/>
        <v>213.20000000000002</v>
      </c>
      <c r="T2595" s="136" t="str">
        <f t="shared" si="526"/>
        <v>Via Sistina</v>
      </c>
      <c r="U2595" s="137">
        <f>IF(P2595="","",IF(N2595=1,"",IF(Q2595="","",IF(Q2595&lt;=100,100,IF(Table1[[#This Row],[Day]]="Wed",100,200)))))</f>
        <v>200</v>
      </c>
      <c r="V2595" s="137">
        <f t="shared" si="527"/>
        <v>260</v>
      </c>
      <c r="W2595" s="137">
        <f t="shared" si="528"/>
        <v>60</v>
      </c>
      <c r="X2595" s="133">
        <f>100</f>
        <v>100</v>
      </c>
      <c r="Y2595" s="133">
        <f t="shared" si="529"/>
        <v>130</v>
      </c>
      <c r="Z2595" s="133">
        <f t="shared" si="530"/>
        <v>30</v>
      </c>
      <c r="AA2595" s="134" t="str">
        <f>TEXT(Table1[[#This Row],[Date]],"DDD")</f>
        <v>Sat</v>
      </c>
      <c r="AB2595" s="133" t="str">
        <f>IF(OR(G2595="Doomben",G2595="Eagle Farm"),"Q",IF(AND(Q2595&gt;1,Q2595&lt;55,Table1[[#This Row],[Source]]="Nat"),"Nat OK",IF(AND(Table1[[#This Row],[Source]]&lt;&gt;"Nat",Q2595&lt;55),"Poor &lt;55",IF(OR(G2595="Randwick",G2595="Flemington",G2595="Caulfield",G2595="Sandown Lake",G2595="Sandown Hill"),"Best","ave"))))</f>
        <v>ave</v>
      </c>
      <c r="AC2595" s="133">
        <f>IF(Q2595="","",IF(AB2595="Poor &lt;55",$AC$2*0.2%,IF(AND(AB2595="Q",AA2595&lt;&gt;"Wed"),$AC$2*0.4%,IF(AND(AB2595="Q",AA2595="Wed"),$AC$2*0.5%,IF(AND(AB2595="Ave",U2595=100),$AC$2*0.5%,IF(AND(AB2595="ave",U2595="",N2595=1,AG2595="Bush"),$AC$2*1%,IF(AND(AB2595="ave",U2595="",Q2595&gt;100),$AC$2*1.3%,IF(AND(AB2595="ave",U2595=""),$AC$2*1.2%,IF(AND(AB2595="Ave",U2595=200),$AC$2*1%,IF(AND(AB2595="Best",U2595=200),$AC$2*1.5%,IF(AND(AB2595="Best",U2595="",K2595&lt;&gt;"Pro Syd"),$AC$2*0.5%,IF(AND(AB2595="Best",U2595=""),$AC$2*1%,IF(AND(AB2595="Best",U2595=100,Table1[[#This Row],[State]]="NSW"),$AC$2*0.4%,IF(AND(AB2595="Best",U2595=100),$AC$2*1%,IF(Table1[[#This Row],[Adj]]="Nat OK",$AC$2*0.5%,"xxx")))))))))))))))</f>
        <v>100</v>
      </c>
      <c r="AD2595" s="133">
        <f t="shared" si="531"/>
        <v>130</v>
      </c>
      <c r="AE2595" s="133">
        <f t="shared" si="532"/>
        <v>30</v>
      </c>
      <c r="AF2595" s="133" t="str">
        <f>VLOOKUP(Table1[[#This Row],[Track]],$F$2672:$H$2715,2,FALSE)</f>
        <v>NSW</v>
      </c>
      <c r="AG2595" s="133" t="str">
        <f>VLOOKUP(Table1[[#This Row],[Track]],$F$2672:$H$2715,3,FALSE)</f>
        <v>-</v>
      </c>
      <c r="AH2595" s="133" t="str">
        <f>IF(Table1[[#This Row],[Date]]&lt;$AH$2,"",IF(Table1[[#This Row],[Date]]&lt;$AH$3,"Edge","Elite Combo"))</f>
        <v/>
      </c>
      <c r="AI2595" s="218">
        <f>Table1[[#This Row],[Time]]</f>
        <v>0.61805555555555558</v>
      </c>
      <c r="AJ2595" s="219" t="str">
        <f>Table1[[#This Row],[Track]]</f>
        <v>Rosehill</v>
      </c>
      <c r="AK2595" s="216">
        <f>Table1[[#This Row],[Race ]]</f>
        <v>5</v>
      </c>
      <c r="AL2595" s="219">
        <f>Table1[[#This Row],[TAB]]</f>
        <v>6</v>
      </c>
      <c r="AM2595" s="219" t="str">
        <f>Table1[[#This Row],[Selection]]</f>
        <v>Via Sistina</v>
      </c>
      <c r="AN2595" s="220" t="str">
        <f>Table1[[#This Row],[Sources]]</f>
        <v>E4-11/Edge-15/Nat-15</v>
      </c>
      <c r="AO2595" s="219">
        <f>Table1[[#This Row],[Scale Bet]]</f>
        <v>100</v>
      </c>
    </row>
    <row r="2596" spans="5:41" ht="16.5" customHeight="1" x14ac:dyDescent="0.25">
      <c r="E2596" s="185">
        <v>45738</v>
      </c>
      <c r="F2596" s="35">
        <v>0.61805555555555558</v>
      </c>
      <c r="G2596" s="36" t="s">
        <v>17</v>
      </c>
      <c r="H2596" s="36">
        <v>5</v>
      </c>
      <c r="I2596" s="36">
        <v>6</v>
      </c>
      <c r="J2596" s="36" t="s">
        <v>424</v>
      </c>
      <c r="K2596" s="36" t="s">
        <v>40</v>
      </c>
      <c r="L2596" s="165">
        <v>15</v>
      </c>
      <c r="M2596" s="134" t="str">
        <f t="shared" si="520"/>
        <v/>
      </c>
      <c r="N2596" s="36" t="str">
        <f t="shared" si="521"/>
        <v/>
      </c>
      <c r="O2596" s="135" t="str">
        <f t="shared" si="522"/>
        <v/>
      </c>
      <c r="P2596" s="186" t="str">
        <f t="shared" si="523"/>
        <v>OK</v>
      </c>
      <c r="Q2596" s="187" t="str">
        <f t="shared" si="524"/>
        <v/>
      </c>
      <c r="R2596" s="150"/>
      <c r="S2596" s="187" t="str">
        <f t="shared" si="525"/>
        <v/>
      </c>
      <c r="T2596" s="136" t="str">
        <f t="shared" si="526"/>
        <v>Via Sistina</v>
      </c>
      <c r="U2596" s="137" t="str">
        <f>IF(P2596="","",IF(N2596=1,"",IF(Q2596="","",IF(Q2596&lt;=100,100,IF(Table1[[#This Row],[Day]]="Wed",100,200)))))</f>
        <v/>
      </c>
      <c r="V2596" s="137" t="str">
        <f t="shared" si="527"/>
        <v/>
      </c>
      <c r="W2596" s="137" t="str">
        <f t="shared" si="528"/>
        <v/>
      </c>
      <c r="X2596" s="133">
        <f>100</f>
        <v>100</v>
      </c>
      <c r="Y2596" s="133" t="str">
        <f t="shared" si="529"/>
        <v/>
      </c>
      <c r="Z2596" s="133">
        <f t="shared" si="530"/>
        <v>-100</v>
      </c>
      <c r="AA2596" s="134" t="str">
        <f>TEXT(Table1[[#This Row],[Date]],"DDD")</f>
        <v>Sat</v>
      </c>
      <c r="AB2596" s="133" t="str">
        <f>IF(OR(G2596="Doomben",G2596="Eagle Farm"),"Q",IF(AND(Q2596&gt;1,Q2596&lt;55,Table1[[#This Row],[Source]]="Nat"),"Nat OK",IF(AND(Table1[[#This Row],[Source]]&lt;&gt;"Nat",Q2596&lt;55),"Poor &lt;55",IF(OR(G2596="Randwick",G2596="Flemington",G2596="Caulfield",G2596="Sandown Lake",G2596="Sandown Hill"),"Best","ave"))))</f>
        <v>ave</v>
      </c>
      <c r="AC2596" s="133" t="str">
        <f>IF(Q2596="","",IF(AB2596="Poor &lt;55",$AC$2*0.2%,IF(AND(AB2596="Q",AA2596&lt;&gt;"Wed"),$AC$2*0.4%,IF(AND(AB2596="Q",AA2596="Wed"),$AC$2*0.5%,IF(AND(AB2596="Ave",U2596=100),$AC$2*0.5%,IF(AND(AB2596="ave",U2596="",N2596=1,AG2596="Bush"),$AC$2*1%,IF(AND(AB2596="ave",U2596="",Q2596&gt;100),$AC$2*1.3%,IF(AND(AB2596="ave",U2596=""),$AC$2*1.2%,IF(AND(AB2596="Ave",U2596=200),$AC$2*1%,IF(AND(AB2596="Best",U2596=200),$AC$2*1.5%,IF(AND(AB2596="Best",U2596="",K2596&lt;&gt;"Pro Syd"),$AC$2*0.5%,IF(AND(AB2596="Best",U2596=""),$AC$2*1%,IF(AND(AB2596="Best",U2596=100,Table1[[#This Row],[State]]="NSW"),$AC$2*0.4%,IF(AND(AB2596="Best",U2596=100),$AC$2*1%,IF(Table1[[#This Row],[Adj]]="Nat OK",$AC$2*0.5%,"xxx")))))))))))))))</f>
        <v/>
      </c>
      <c r="AD2596" s="133" t="str">
        <f t="shared" si="531"/>
        <v/>
      </c>
      <c r="AE2596" s="133" t="str">
        <f t="shared" si="532"/>
        <v/>
      </c>
      <c r="AF2596" s="133" t="str">
        <f>VLOOKUP(Table1[[#This Row],[Track]],$F$2672:$H$2715,2,FALSE)</f>
        <v>NSW</v>
      </c>
      <c r="AG2596" s="133" t="str">
        <f>VLOOKUP(Table1[[#This Row],[Track]],$F$2672:$H$2715,3,FALSE)</f>
        <v>-</v>
      </c>
      <c r="AH2596" s="133" t="str">
        <f>IF(Table1[[#This Row],[Date]]&lt;$AH$2,"",IF(Table1[[#This Row],[Date]]&lt;$AH$3,"Edge","Elite Combo"))</f>
        <v/>
      </c>
      <c r="AI2596" s="218">
        <f>Table1[[#This Row],[Time]]</f>
        <v>0.61805555555555558</v>
      </c>
      <c r="AJ2596" s="219" t="str">
        <f>Table1[[#This Row],[Track]]</f>
        <v>Rosehill</v>
      </c>
      <c r="AK2596" s="216">
        <f>Table1[[#This Row],[Race ]]</f>
        <v>5</v>
      </c>
      <c r="AL2596" s="219">
        <f>Table1[[#This Row],[TAB]]</f>
        <v>6</v>
      </c>
      <c r="AM2596" s="219" t="str">
        <f>Table1[[#This Row],[Selection]]</f>
        <v>Via Sistina</v>
      </c>
      <c r="AN2596" s="220" t="str">
        <f>Table1[[#This Row],[Sources]]</f>
        <v/>
      </c>
      <c r="AO2596" s="219" t="str">
        <f>Table1[[#This Row],[Scale Bet]]</f>
        <v/>
      </c>
    </row>
    <row r="2597" spans="5:41" ht="16.5" customHeight="1" x14ac:dyDescent="0.25">
      <c r="E2597" s="185">
        <v>45738</v>
      </c>
      <c r="F2597" s="35">
        <v>0.61805555555555558</v>
      </c>
      <c r="G2597" s="36" t="s">
        <v>17</v>
      </c>
      <c r="H2597" s="36">
        <v>5</v>
      </c>
      <c r="I2597" s="36">
        <v>6</v>
      </c>
      <c r="J2597" s="36" t="s">
        <v>424</v>
      </c>
      <c r="K2597" s="36" t="s">
        <v>13</v>
      </c>
      <c r="L2597" s="165">
        <v>15</v>
      </c>
      <c r="M2597" s="134" t="str">
        <f t="shared" si="520"/>
        <v/>
      </c>
      <c r="N2597" s="36" t="str">
        <f t="shared" si="521"/>
        <v/>
      </c>
      <c r="O2597" s="135" t="str">
        <f t="shared" si="522"/>
        <v/>
      </c>
      <c r="P2597" s="186" t="str">
        <f t="shared" si="523"/>
        <v>OK</v>
      </c>
      <c r="Q2597" s="187" t="str">
        <f t="shared" si="524"/>
        <v/>
      </c>
      <c r="R2597" s="150"/>
      <c r="S2597" s="187" t="str">
        <f t="shared" si="525"/>
        <v/>
      </c>
      <c r="T2597" s="136" t="str">
        <f t="shared" si="526"/>
        <v>Via Sistina</v>
      </c>
      <c r="U2597" s="137" t="str">
        <f>IF(P2597="","",IF(N2597=1,"",IF(Q2597="","",IF(Q2597&lt;=100,100,IF(Table1[[#This Row],[Day]]="Wed",100,200)))))</f>
        <v/>
      </c>
      <c r="V2597" s="137" t="str">
        <f t="shared" si="527"/>
        <v/>
      </c>
      <c r="W2597" s="137" t="str">
        <f t="shared" si="528"/>
        <v/>
      </c>
      <c r="X2597" s="133">
        <f>100</f>
        <v>100</v>
      </c>
      <c r="Y2597" s="133" t="str">
        <f t="shared" si="529"/>
        <v/>
      </c>
      <c r="Z2597" s="133">
        <f t="shared" si="530"/>
        <v>-100</v>
      </c>
      <c r="AA2597" s="134" t="str">
        <f>TEXT(Table1[[#This Row],[Date]],"DDD")</f>
        <v>Sat</v>
      </c>
      <c r="AB2597" s="133" t="str">
        <f>IF(OR(G2597="Doomben",G2597="Eagle Farm"),"Q",IF(AND(Q2597&gt;1,Q2597&lt;55,Table1[[#This Row],[Source]]="Nat"),"Nat OK",IF(AND(Table1[[#This Row],[Source]]&lt;&gt;"Nat",Q2597&lt;55),"Poor &lt;55",IF(OR(G2597="Randwick",G2597="Flemington",G2597="Caulfield",G2597="Sandown Lake",G2597="Sandown Hill"),"Best","ave"))))</f>
        <v>ave</v>
      </c>
      <c r="AC2597" s="133" t="str">
        <f>IF(Q2597="","",IF(AB2597="Poor &lt;55",$AC$2*0.2%,IF(AND(AB2597="Q",AA2597&lt;&gt;"Wed"),$AC$2*0.4%,IF(AND(AB2597="Q",AA2597="Wed"),$AC$2*0.5%,IF(AND(AB2597="Ave",U2597=100),$AC$2*0.5%,IF(AND(AB2597="ave",U2597="",N2597=1,AG2597="Bush"),$AC$2*1%,IF(AND(AB2597="ave",U2597="",Q2597&gt;100),$AC$2*1.3%,IF(AND(AB2597="ave",U2597=""),$AC$2*1.2%,IF(AND(AB2597="Ave",U2597=200),$AC$2*1%,IF(AND(AB2597="Best",U2597=200),$AC$2*1.5%,IF(AND(AB2597="Best",U2597="",K2597&lt;&gt;"Pro Syd"),$AC$2*0.5%,IF(AND(AB2597="Best",U2597=""),$AC$2*1%,IF(AND(AB2597="Best",U2597=100,Table1[[#This Row],[State]]="NSW"),$AC$2*0.4%,IF(AND(AB2597="Best",U2597=100),$AC$2*1%,IF(Table1[[#This Row],[Adj]]="Nat OK",$AC$2*0.5%,"xxx")))))))))))))))</f>
        <v/>
      </c>
      <c r="AD2597" s="133" t="str">
        <f t="shared" si="531"/>
        <v/>
      </c>
      <c r="AE2597" s="133" t="str">
        <f t="shared" si="532"/>
        <v/>
      </c>
      <c r="AF2597" s="133" t="str">
        <f>VLOOKUP(Table1[[#This Row],[Track]],$F$2672:$H$2715,2,FALSE)</f>
        <v>NSW</v>
      </c>
      <c r="AG2597" s="133" t="str">
        <f>VLOOKUP(Table1[[#This Row],[Track]],$F$2672:$H$2715,3,FALSE)</f>
        <v>-</v>
      </c>
      <c r="AH2597" s="133" t="str">
        <f>IF(Table1[[#This Row],[Date]]&lt;$AH$2,"",IF(Table1[[#This Row],[Date]]&lt;$AH$3,"Edge","Elite Combo"))</f>
        <v/>
      </c>
      <c r="AI2597" s="218">
        <f>Table1[[#This Row],[Time]]</f>
        <v>0.61805555555555558</v>
      </c>
      <c r="AJ2597" s="219" t="str">
        <f>Table1[[#This Row],[Track]]</f>
        <v>Rosehill</v>
      </c>
      <c r="AK2597" s="216">
        <f>Table1[[#This Row],[Race ]]</f>
        <v>5</v>
      </c>
      <c r="AL2597" s="219">
        <f>Table1[[#This Row],[TAB]]</f>
        <v>6</v>
      </c>
      <c r="AM2597" s="219" t="str">
        <f>Table1[[#This Row],[Selection]]</f>
        <v>Via Sistina</v>
      </c>
      <c r="AN2597" s="220" t="str">
        <f>Table1[[#This Row],[Sources]]</f>
        <v/>
      </c>
      <c r="AO2597" s="219" t="str">
        <f>Table1[[#This Row],[Scale Bet]]</f>
        <v/>
      </c>
    </row>
    <row r="2598" spans="5:41" ht="16.5" customHeight="1" x14ac:dyDescent="0.25">
      <c r="E2598" s="185">
        <v>45738</v>
      </c>
      <c r="F2598" s="35">
        <v>0.62361111111111112</v>
      </c>
      <c r="G2598" s="36" t="s">
        <v>28</v>
      </c>
      <c r="H2598" s="36">
        <v>4</v>
      </c>
      <c r="I2598" s="36">
        <v>3</v>
      </c>
      <c r="J2598" s="36" t="s">
        <v>219</v>
      </c>
      <c r="K2598" s="36" t="s">
        <v>13</v>
      </c>
      <c r="L2598" s="165">
        <v>10</v>
      </c>
      <c r="M2598" s="134">
        <f t="shared" si="520"/>
        <v>10</v>
      </c>
      <c r="N2598" s="36">
        <f t="shared" si="521"/>
        <v>1</v>
      </c>
      <c r="O2598" s="135" t="str">
        <f t="shared" si="522"/>
        <v>Nat-10</v>
      </c>
      <c r="P2598" s="186" t="str">
        <f t="shared" si="523"/>
        <v/>
      </c>
      <c r="Q2598" s="187">
        <f t="shared" si="524"/>
        <v>40</v>
      </c>
      <c r="R2598" s="150"/>
      <c r="S2598" s="187" t="str">
        <f t="shared" si="525"/>
        <v/>
      </c>
      <c r="T2598" s="136" t="str">
        <f t="shared" si="526"/>
        <v>Devastate</v>
      </c>
      <c r="U2598" s="137" t="str">
        <f>IF(P2598="","",IF(N2598=1,"",IF(Q2598="","",IF(Q2598&lt;=100,100,IF(Table1[[#This Row],[Day]]="Wed",100,200)))))</f>
        <v/>
      </c>
      <c r="V2598" s="137" t="str">
        <f t="shared" si="527"/>
        <v/>
      </c>
      <c r="W2598" s="137" t="str">
        <f t="shared" si="528"/>
        <v/>
      </c>
      <c r="X2598" s="133">
        <f>100</f>
        <v>100</v>
      </c>
      <c r="Y2598" s="133" t="str">
        <f t="shared" si="529"/>
        <v/>
      </c>
      <c r="Z2598" s="133">
        <f t="shared" si="530"/>
        <v>-100</v>
      </c>
      <c r="AA2598" s="134" t="str">
        <f>TEXT(Table1[[#This Row],[Date]],"DDD")</f>
        <v>Sat</v>
      </c>
      <c r="AB2598" s="133" t="str">
        <f>IF(OR(G2598="Doomben",G2598="Eagle Farm"),"Q",IF(AND(Q2598&gt;1,Q2598&lt;55,Table1[[#This Row],[Source]]="Nat"),"Nat OK",IF(AND(Table1[[#This Row],[Source]]&lt;&gt;"Nat",Q2598&lt;55),"Poor &lt;55",IF(OR(G2598="Randwick",G2598="Flemington",G2598="Caulfield",G2598="Sandown Lake",G2598="Sandown Hill"),"Best","ave"))))</f>
        <v>Q</v>
      </c>
      <c r="AC2598" s="133">
        <f>IF(Q2598="","",IF(AB2598="Poor &lt;55",$AC$2*0.2%,IF(AND(AB2598="Q",AA2598&lt;&gt;"Wed"),$AC$2*0.4%,IF(AND(AB2598="Q",AA2598="Wed"),$AC$2*0.5%,IF(AND(AB2598="Ave",U2598=100),$AC$2*0.5%,IF(AND(AB2598="ave",U2598="",N2598=1,AG2598="Bush"),$AC$2*1%,IF(AND(AB2598="ave",U2598="",Q2598&gt;100),$AC$2*1.3%,IF(AND(AB2598="ave",U2598=""),$AC$2*1.2%,IF(AND(AB2598="Ave",U2598=200),$AC$2*1%,IF(AND(AB2598="Best",U2598=200),$AC$2*1.5%,IF(AND(AB2598="Best",U2598="",K2598&lt;&gt;"Pro Syd"),$AC$2*0.5%,IF(AND(AB2598="Best",U2598=""),$AC$2*1%,IF(AND(AB2598="Best",U2598=100,Table1[[#This Row],[State]]="NSW"),$AC$2*0.4%,IF(AND(AB2598="Best",U2598=100),$AC$2*1%,IF(Table1[[#This Row],[Adj]]="Nat OK",$AC$2*0.5%,"xxx")))))))))))))))</f>
        <v>40</v>
      </c>
      <c r="AD2598" s="133" t="str">
        <f t="shared" si="531"/>
        <v/>
      </c>
      <c r="AE2598" s="133">
        <f t="shared" si="532"/>
        <v>-40</v>
      </c>
      <c r="AF2598" s="133" t="str">
        <f>VLOOKUP(Table1[[#This Row],[Track]],$F$2672:$H$2715,2,FALSE)</f>
        <v>Qld</v>
      </c>
      <c r="AG2598" s="133" t="str">
        <f>VLOOKUP(Table1[[#This Row],[Track]],$F$2672:$H$2715,3,FALSE)</f>
        <v>-</v>
      </c>
      <c r="AH2598" s="133" t="str">
        <f>IF(Table1[[#This Row],[Date]]&lt;$AH$2,"",IF(Table1[[#This Row],[Date]]&lt;$AH$3,"Edge","Elite Combo"))</f>
        <v/>
      </c>
      <c r="AI2598" s="218">
        <f>Table1[[#This Row],[Time]]</f>
        <v>0.62361111111111112</v>
      </c>
      <c r="AJ2598" s="219" t="str">
        <f>Table1[[#This Row],[Track]]</f>
        <v>Eagle Farm</v>
      </c>
      <c r="AK2598" s="216">
        <f>Table1[[#This Row],[Race ]]</f>
        <v>4</v>
      </c>
      <c r="AL2598" s="219">
        <f>Table1[[#This Row],[TAB]]</f>
        <v>3</v>
      </c>
      <c r="AM2598" s="219" t="str">
        <f>Table1[[#This Row],[Selection]]</f>
        <v>Devastate</v>
      </c>
      <c r="AN2598" s="220" t="str">
        <f>Table1[[#This Row],[Sources]]</f>
        <v>Nat-10</v>
      </c>
      <c r="AO2598" s="219">
        <f>Table1[[#This Row],[Scale Bet]]</f>
        <v>40</v>
      </c>
    </row>
    <row r="2599" spans="5:41" ht="16.5" customHeight="1" x14ac:dyDescent="0.25">
      <c r="E2599" s="185">
        <v>45738</v>
      </c>
      <c r="F2599" s="35">
        <v>0.6479166666666667</v>
      </c>
      <c r="G2599" s="36" t="s">
        <v>28</v>
      </c>
      <c r="H2599" s="36">
        <v>5</v>
      </c>
      <c r="I2599" s="36">
        <v>9</v>
      </c>
      <c r="J2599" s="36" t="s">
        <v>1129</v>
      </c>
      <c r="K2599" s="36" t="s">
        <v>13</v>
      </c>
      <c r="L2599" s="165">
        <v>10</v>
      </c>
      <c r="M2599" s="134">
        <f t="shared" si="520"/>
        <v>10</v>
      </c>
      <c r="N2599" s="36">
        <f t="shared" si="521"/>
        <v>1</v>
      </c>
      <c r="O2599" s="135" t="str">
        <f t="shared" si="522"/>
        <v>Nat-10</v>
      </c>
      <c r="P2599" s="186" t="str">
        <f t="shared" si="523"/>
        <v/>
      </c>
      <c r="Q2599" s="187">
        <f t="shared" si="524"/>
        <v>40</v>
      </c>
      <c r="R2599" s="150">
        <v>3.8</v>
      </c>
      <c r="S2599" s="187">
        <f t="shared" si="525"/>
        <v>152</v>
      </c>
      <c r="T2599" s="136" t="str">
        <f t="shared" si="526"/>
        <v>Super Daisy</v>
      </c>
      <c r="U2599" s="137" t="str">
        <f>IF(P2599="","",IF(N2599=1,"",IF(Q2599="","",IF(Q2599&lt;=100,100,IF(Table1[[#This Row],[Day]]="Wed",100,200)))))</f>
        <v/>
      </c>
      <c r="V2599" s="137" t="str">
        <f t="shared" si="527"/>
        <v/>
      </c>
      <c r="W2599" s="137" t="str">
        <f t="shared" si="528"/>
        <v/>
      </c>
      <c r="X2599" s="133">
        <f>100</f>
        <v>100</v>
      </c>
      <c r="Y2599" s="133">
        <f t="shared" si="529"/>
        <v>380</v>
      </c>
      <c r="Z2599" s="133">
        <f t="shared" si="530"/>
        <v>280</v>
      </c>
      <c r="AA2599" s="134" t="str">
        <f>TEXT(Table1[[#This Row],[Date]],"DDD")</f>
        <v>Sat</v>
      </c>
      <c r="AB2599" s="133" t="str">
        <f>IF(OR(G2599="Doomben",G2599="Eagle Farm"),"Q",IF(AND(Q2599&gt;1,Q2599&lt;55,Table1[[#This Row],[Source]]="Nat"),"Nat OK",IF(AND(Table1[[#This Row],[Source]]&lt;&gt;"Nat",Q2599&lt;55),"Poor &lt;55",IF(OR(G2599="Randwick",G2599="Flemington",G2599="Caulfield",G2599="Sandown Lake",G2599="Sandown Hill"),"Best","ave"))))</f>
        <v>Q</v>
      </c>
      <c r="AC2599" s="133">
        <f>IF(Q2599="","",IF(AB2599="Poor &lt;55",$AC$2*0.2%,IF(AND(AB2599="Q",AA2599&lt;&gt;"Wed"),$AC$2*0.4%,IF(AND(AB2599="Q",AA2599="Wed"),$AC$2*0.5%,IF(AND(AB2599="Ave",U2599=100),$AC$2*0.5%,IF(AND(AB2599="ave",U2599="",N2599=1,AG2599="Bush"),$AC$2*1%,IF(AND(AB2599="ave",U2599="",Q2599&gt;100),$AC$2*1.3%,IF(AND(AB2599="ave",U2599=""),$AC$2*1.2%,IF(AND(AB2599="Ave",U2599=200),$AC$2*1%,IF(AND(AB2599="Best",U2599=200),$AC$2*1.5%,IF(AND(AB2599="Best",U2599="",K2599&lt;&gt;"Pro Syd"),$AC$2*0.5%,IF(AND(AB2599="Best",U2599=""),$AC$2*1%,IF(AND(AB2599="Best",U2599=100,Table1[[#This Row],[State]]="NSW"),$AC$2*0.4%,IF(AND(AB2599="Best",U2599=100),$AC$2*1%,IF(Table1[[#This Row],[Adj]]="Nat OK",$AC$2*0.5%,"xxx")))))))))))))))</f>
        <v>40</v>
      </c>
      <c r="AD2599" s="133">
        <f t="shared" si="531"/>
        <v>152</v>
      </c>
      <c r="AE2599" s="133">
        <f t="shared" si="532"/>
        <v>112</v>
      </c>
      <c r="AF2599" s="133" t="str">
        <f>VLOOKUP(Table1[[#This Row],[Track]],$F$2672:$H$2715,2,FALSE)</f>
        <v>Qld</v>
      </c>
      <c r="AG2599" s="133" t="str">
        <f>VLOOKUP(Table1[[#This Row],[Track]],$F$2672:$H$2715,3,FALSE)</f>
        <v>-</v>
      </c>
      <c r="AH2599" s="133" t="str">
        <f>IF(Table1[[#This Row],[Date]]&lt;$AH$2,"",IF(Table1[[#This Row],[Date]]&lt;$AH$3,"Edge","Elite Combo"))</f>
        <v/>
      </c>
      <c r="AI2599" s="218">
        <f>Table1[[#This Row],[Time]]</f>
        <v>0.6479166666666667</v>
      </c>
      <c r="AJ2599" s="219" t="str">
        <f>Table1[[#This Row],[Track]]</f>
        <v>Eagle Farm</v>
      </c>
      <c r="AK2599" s="216">
        <f>Table1[[#This Row],[Race ]]</f>
        <v>5</v>
      </c>
      <c r="AL2599" s="219">
        <f>Table1[[#This Row],[TAB]]</f>
        <v>9</v>
      </c>
      <c r="AM2599" s="219" t="str">
        <f>Table1[[#This Row],[Selection]]</f>
        <v>Super Daisy</v>
      </c>
      <c r="AN2599" s="220" t="str">
        <f>Table1[[#This Row],[Sources]]</f>
        <v>Nat-10</v>
      </c>
      <c r="AO2599" s="219">
        <f>Table1[[#This Row],[Scale Bet]]</f>
        <v>40</v>
      </c>
    </row>
    <row r="2600" spans="5:41" ht="16.5" customHeight="1" x14ac:dyDescent="0.25">
      <c r="E2600" s="185">
        <v>45738</v>
      </c>
      <c r="F2600" s="35">
        <v>0.69930555555555551</v>
      </c>
      <c r="G2600" s="36" t="s">
        <v>28</v>
      </c>
      <c r="H2600" s="36">
        <v>7</v>
      </c>
      <c r="I2600" s="36">
        <v>5</v>
      </c>
      <c r="J2600" s="36" t="s">
        <v>1147</v>
      </c>
      <c r="K2600" s="36" t="s">
        <v>13</v>
      </c>
      <c r="L2600" s="165">
        <v>10</v>
      </c>
      <c r="M2600" s="134">
        <f t="shared" si="520"/>
        <v>10</v>
      </c>
      <c r="N2600" s="36">
        <f t="shared" si="521"/>
        <v>1</v>
      </c>
      <c r="O2600" s="135" t="str">
        <f t="shared" si="522"/>
        <v>Nat-10</v>
      </c>
      <c r="P2600" s="186" t="str">
        <f t="shared" si="523"/>
        <v/>
      </c>
      <c r="Q2600" s="187">
        <f t="shared" si="524"/>
        <v>40</v>
      </c>
      <c r="R2600" s="150"/>
      <c r="S2600" s="187" t="str">
        <f t="shared" si="525"/>
        <v/>
      </c>
      <c r="T2600" s="136" t="str">
        <f t="shared" si="526"/>
        <v>Track Tale</v>
      </c>
      <c r="U2600" s="137" t="str">
        <f>IF(P2600="","",IF(N2600=1,"",IF(Q2600="","",IF(Q2600&lt;=100,100,IF(Table1[[#This Row],[Day]]="Wed",100,200)))))</f>
        <v/>
      </c>
      <c r="V2600" s="137" t="str">
        <f t="shared" si="527"/>
        <v/>
      </c>
      <c r="W2600" s="137" t="str">
        <f t="shared" si="528"/>
        <v/>
      </c>
      <c r="X2600" s="133">
        <f>100</f>
        <v>100</v>
      </c>
      <c r="Y2600" s="133" t="str">
        <f t="shared" si="529"/>
        <v/>
      </c>
      <c r="Z2600" s="133">
        <f t="shared" si="530"/>
        <v>-100</v>
      </c>
      <c r="AA2600" s="134" t="str">
        <f>TEXT(Table1[[#This Row],[Date]],"DDD")</f>
        <v>Sat</v>
      </c>
      <c r="AB2600" s="133" t="str">
        <f>IF(OR(G2600="Doomben",G2600="Eagle Farm"),"Q",IF(AND(Q2600&gt;1,Q2600&lt;55,Table1[[#This Row],[Source]]="Nat"),"Nat OK",IF(AND(Table1[[#This Row],[Source]]&lt;&gt;"Nat",Q2600&lt;55),"Poor &lt;55",IF(OR(G2600="Randwick",G2600="Flemington",G2600="Caulfield",G2600="Sandown Lake",G2600="Sandown Hill"),"Best","ave"))))</f>
        <v>Q</v>
      </c>
      <c r="AC2600" s="133">
        <f>IF(Q2600="","",IF(AB2600="Poor &lt;55",$AC$2*0.2%,IF(AND(AB2600="Q",AA2600&lt;&gt;"Wed"),$AC$2*0.4%,IF(AND(AB2600="Q",AA2600="Wed"),$AC$2*0.5%,IF(AND(AB2600="Ave",U2600=100),$AC$2*0.5%,IF(AND(AB2600="ave",U2600="",N2600=1,AG2600="Bush"),$AC$2*1%,IF(AND(AB2600="ave",U2600="",Q2600&gt;100),$AC$2*1.3%,IF(AND(AB2600="ave",U2600=""),$AC$2*1.2%,IF(AND(AB2600="Ave",U2600=200),$AC$2*1%,IF(AND(AB2600="Best",U2600=200),$AC$2*1.5%,IF(AND(AB2600="Best",U2600="",K2600&lt;&gt;"Pro Syd"),$AC$2*0.5%,IF(AND(AB2600="Best",U2600=""),$AC$2*1%,IF(AND(AB2600="Best",U2600=100,Table1[[#This Row],[State]]="NSW"),$AC$2*0.4%,IF(AND(AB2600="Best",U2600=100),$AC$2*1%,IF(Table1[[#This Row],[Adj]]="Nat OK",$AC$2*0.5%,"xxx")))))))))))))))</f>
        <v>40</v>
      </c>
      <c r="AD2600" s="133" t="str">
        <f t="shared" si="531"/>
        <v/>
      </c>
      <c r="AE2600" s="133">
        <f t="shared" si="532"/>
        <v>-40</v>
      </c>
      <c r="AF2600" s="133" t="str">
        <f>VLOOKUP(Table1[[#This Row],[Track]],$F$2672:$H$2715,2,FALSE)</f>
        <v>Qld</v>
      </c>
      <c r="AG2600" s="133" t="str">
        <f>VLOOKUP(Table1[[#This Row],[Track]],$F$2672:$H$2715,3,FALSE)</f>
        <v>-</v>
      </c>
      <c r="AH2600" s="133" t="str">
        <f>IF(Table1[[#This Row],[Date]]&lt;$AH$2,"",IF(Table1[[#This Row],[Date]]&lt;$AH$3,"Edge","Elite Combo"))</f>
        <v/>
      </c>
      <c r="AI2600" s="218">
        <f>Table1[[#This Row],[Time]]</f>
        <v>0.69930555555555551</v>
      </c>
      <c r="AJ2600" s="219" t="str">
        <f>Table1[[#This Row],[Track]]</f>
        <v>Eagle Farm</v>
      </c>
      <c r="AK2600" s="216">
        <f>Table1[[#This Row],[Race ]]</f>
        <v>7</v>
      </c>
      <c r="AL2600" s="219">
        <f>Table1[[#This Row],[TAB]]</f>
        <v>5</v>
      </c>
      <c r="AM2600" s="219" t="str">
        <f>Table1[[#This Row],[Selection]]</f>
        <v>Track Tale</v>
      </c>
      <c r="AN2600" s="220" t="str">
        <f>Table1[[#This Row],[Sources]]</f>
        <v>Nat-10</v>
      </c>
      <c r="AO2600" s="219">
        <f>Table1[[#This Row],[Scale Bet]]</f>
        <v>40</v>
      </c>
    </row>
    <row r="2601" spans="5:41" ht="16.5" customHeight="1" x14ac:dyDescent="0.25">
      <c r="E2601" s="185">
        <v>45738</v>
      </c>
      <c r="F2601" s="35">
        <v>0.7270833333333333</v>
      </c>
      <c r="G2601" s="36" t="s">
        <v>28</v>
      </c>
      <c r="H2601" s="36">
        <v>8</v>
      </c>
      <c r="I2601" s="36">
        <v>8</v>
      </c>
      <c r="J2601" s="36" t="s">
        <v>1130</v>
      </c>
      <c r="K2601" s="36" t="s">
        <v>13</v>
      </c>
      <c r="L2601" s="165">
        <v>10</v>
      </c>
      <c r="M2601" s="134">
        <f t="shared" si="520"/>
        <v>10</v>
      </c>
      <c r="N2601" s="36">
        <f t="shared" si="521"/>
        <v>1</v>
      </c>
      <c r="O2601" s="135" t="str">
        <f t="shared" si="522"/>
        <v>Nat-10</v>
      </c>
      <c r="P2601" s="186" t="str">
        <f t="shared" si="523"/>
        <v/>
      </c>
      <c r="Q2601" s="187">
        <f t="shared" si="524"/>
        <v>40</v>
      </c>
      <c r="R2601" s="150">
        <v>2.2000000000000002</v>
      </c>
      <c r="S2601" s="187">
        <f t="shared" si="525"/>
        <v>88</v>
      </c>
      <c r="T2601" s="136" t="str">
        <f t="shared" si="526"/>
        <v>Ouroboros</v>
      </c>
      <c r="U2601" s="137" t="str">
        <f>IF(P2601="","",IF(N2601=1,"",IF(Q2601="","",IF(Q2601&lt;=100,100,IF(Table1[[#This Row],[Day]]="Wed",100,200)))))</f>
        <v/>
      </c>
      <c r="V2601" s="137" t="str">
        <f t="shared" si="527"/>
        <v/>
      </c>
      <c r="W2601" s="137" t="str">
        <f t="shared" si="528"/>
        <v/>
      </c>
      <c r="X2601" s="133">
        <f>100</f>
        <v>100</v>
      </c>
      <c r="Y2601" s="133">
        <f t="shared" si="529"/>
        <v>220.00000000000003</v>
      </c>
      <c r="Z2601" s="133">
        <f t="shared" si="530"/>
        <v>120.00000000000003</v>
      </c>
      <c r="AA2601" s="134" t="str">
        <f>TEXT(Table1[[#This Row],[Date]],"DDD")</f>
        <v>Sat</v>
      </c>
      <c r="AB2601" s="133" t="str">
        <f>IF(OR(G2601="Doomben",G2601="Eagle Farm"),"Q",IF(AND(Q2601&gt;1,Q2601&lt;55,Table1[[#This Row],[Source]]="Nat"),"Nat OK",IF(AND(Table1[[#This Row],[Source]]&lt;&gt;"Nat",Q2601&lt;55),"Poor &lt;55",IF(OR(G2601="Randwick",G2601="Flemington",G2601="Caulfield",G2601="Sandown Lake",G2601="Sandown Hill"),"Best","ave"))))</f>
        <v>Q</v>
      </c>
      <c r="AC2601" s="133">
        <f>IF(Q2601="","",IF(AB2601="Poor &lt;55",$AC$2*0.2%,IF(AND(AB2601="Q",AA2601&lt;&gt;"Wed"),$AC$2*0.4%,IF(AND(AB2601="Q",AA2601="Wed"),$AC$2*0.5%,IF(AND(AB2601="Ave",U2601=100),$AC$2*0.5%,IF(AND(AB2601="ave",U2601="",N2601=1,AG2601="Bush"),$AC$2*1%,IF(AND(AB2601="ave",U2601="",Q2601&gt;100),$AC$2*1.3%,IF(AND(AB2601="ave",U2601=""),$AC$2*1.2%,IF(AND(AB2601="Ave",U2601=200),$AC$2*1%,IF(AND(AB2601="Best",U2601=200),$AC$2*1.5%,IF(AND(AB2601="Best",U2601="",K2601&lt;&gt;"Pro Syd"),$AC$2*0.5%,IF(AND(AB2601="Best",U2601=""),$AC$2*1%,IF(AND(AB2601="Best",U2601=100,Table1[[#This Row],[State]]="NSW"),$AC$2*0.4%,IF(AND(AB2601="Best",U2601=100),$AC$2*1%,IF(Table1[[#This Row],[Adj]]="Nat OK",$AC$2*0.5%,"xxx")))))))))))))))</f>
        <v>40</v>
      </c>
      <c r="AD2601" s="133">
        <f t="shared" si="531"/>
        <v>88</v>
      </c>
      <c r="AE2601" s="133">
        <f t="shared" si="532"/>
        <v>48</v>
      </c>
      <c r="AF2601" s="133" t="str">
        <f>VLOOKUP(Table1[[#This Row],[Track]],$F$2672:$H$2715,2,FALSE)</f>
        <v>Qld</v>
      </c>
      <c r="AG2601" s="133" t="str">
        <f>VLOOKUP(Table1[[#This Row],[Track]],$F$2672:$H$2715,3,FALSE)</f>
        <v>-</v>
      </c>
      <c r="AH2601" s="133" t="str">
        <f>IF(Table1[[#This Row],[Date]]&lt;$AH$2,"",IF(Table1[[#This Row],[Date]]&lt;$AH$3,"Edge","Elite Combo"))</f>
        <v/>
      </c>
      <c r="AI2601" s="218">
        <f>Table1[[#This Row],[Time]]</f>
        <v>0.7270833333333333</v>
      </c>
      <c r="AJ2601" s="219" t="str">
        <f>Table1[[#This Row],[Track]]</f>
        <v>Eagle Farm</v>
      </c>
      <c r="AK2601" s="216">
        <f>Table1[[#This Row],[Race ]]</f>
        <v>8</v>
      </c>
      <c r="AL2601" s="219">
        <f>Table1[[#This Row],[TAB]]</f>
        <v>8</v>
      </c>
      <c r="AM2601" s="219" t="str">
        <f>Table1[[#This Row],[Selection]]</f>
        <v>Ouroboros</v>
      </c>
      <c r="AN2601" s="220" t="str">
        <f>Table1[[#This Row],[Sources]]</f>
        <v>Nat-10</v>
      </c>
      <c r="AO2601" s="219">
        <f>Table1[[#This Row],[Scale Bet]]</f>
        <v>40</v>
      </c>
    </row>
    <row r="2602" spans="5:41" ht="16.5" customHeight="1" x14ac:dyDescent="0.25">
      <c r="E2602" s="185">
        <v>45738</v>
      </c>
      <c r="F2602" s="35">
        <v>0.73263888888888884</v>
      </c>
      <c r="G2602" s="36" t="s">
        <v>100</v>
      </c>
      <c r="H2602" s="36">
        <v>10</v>
      </c>
      <c r="I2602" s="36">
        <v>8</v>
      </c>
      <c r="J2602" s="36" t="s">
        <v>228</v>
      </c>
      <c r="K2602" s="36" t="s">
        <v>1</v>
      </c>
      <c r="L2602" s="165">
        <v>20</v>
      </c>
      <c r="M2602" s="134">
        <f t="shared" si="520"/>
        <v>53</v>
      </c>
      <c r="N2602" s="36">
        <f t="shared" si="521"/>
        <v>3</v>
      </c>
      <c r="O2602" s="135" t="str">
        <f t="shared" si="522"/>
        <v>E4-20/Edge-20/Nat-13</v>
      </c>
      <c r="P2602" s="186" t="str">
        <f t="shared" si="523"/>
        <v>OK</v>
      </c>
      <c r="Q2602" s="187">
        <f t="shared" si="524"/>
        <v>212</v>
      </c>
      <c r="R2602" s="150"/>
      <c r="S2602" s="187" t="str">
        <f t="shared" si="525"/>
        <v/>
      </c>
      <c r="T2602" s="136" t="str">
        <f t="shared" si="526"/>
        <v>Scillato</v>
      </c>
      <c r="U2602" s="137">
        <f>IF(P2602="","",IF(N2602=1,"",IF(Q2602="","",IF(Q2602&lt;=100,100,IF(Table1[[#This Row],[Day]]="Wed",100,200)))))</f>
        <v>200</v>
      </c>
      <c r="V2602" s="137" t="str">
        <f t="shared" si="527"/>
        <v/>
      </c>
      <c r="W2602" s="137">
        <f t="shared" si="528"/>
        <v>-200</v>
      </c>
      <c r="X2602" s="133">
        <f>100</f>
        <v>100</v>
      </c>
      <c r="Y2602" s="133" t="str">
        <f t="shared" si="529"/>
        <v/>
      </c>
      <c r="Z2602" s="133">
        <f t="shared" si="530"/>
        <v>-100</v>
      </c>
      <c r="AA2602" s="134" t="str">
        <f>TEXT(Table1[[#This Row],[Date]],"DDD")</f>
        <v>Sat</v>
      </c>
      <c r="AB2602" s="133" t="str">
        <f>IF(OR(G2602="Doomben",G2602="Eagle Farm"),"Q",IF(AND(Q2602&gt;1,Q2602&lt;55,Table1[[#This Row],[Source]]="Nat"),"Nat OK",IF(AND(Table1[[#This Row],[Source]]&lt;&gt;"Nat",Q2602&lt;55),"Poor &lt;55",IF(OR(G2602="Randwick",G2602="Flemington",G2602="Caulfield",G2602="Sandown Lake",G2602="Sandown Hill"),"Best","ave"))))</f>
        <v>ave</v>
      </c>
      <c r="AC2602" s="133">
        <f>IF(Q2602="","",IF(AB2602="Poor &lt;55",$AC$2*0.2%,IF(AND(AB2602="Q",AA2602&lt;&gt;"Wed"),$AC$2*0.4%,IF(AND(AB2602="Q",AA2602="Wed"),$AC$2*0.5%,IF(AND(AB2602="Ave",U2602=100),$AC$2*0.5%,IF(AND(AB2602="ave",U2602="",N2602=1,AG2602="Bush"),$AC$2*1%,IF(AND(AB2602="ave",U2602="",Q2602&gt;100),$AC$2*1.3%,IF(AND(AB2602="ave",U2602=""),$AC$2*1.2%,IF(AND(AB2602="Ave",U2602=200),$AC$2*1%,IF(AND(AB2602="Best",U2602=200),$AC$2*1.5%,IF(AND(AB2602="Best",U2602="",K2602&lt;&gt;"Pro Syd"),$AC$2*0.5%,IF(AND(AB2602="Best",U2602=""),$AC$2*1%,IF(AND(AB2602="Best",U2602=100,Table1[[#This Row],[State]]="NSW"),$AC$2*0.4%,IF(AND(AB2602="Best",U2602=100),$AC$2*1%,IF(Table1[[#This Row],[Adj]]="Nat OK",$AC$2*0.5%,"xxx")))))))))))))))</f>
        <v>100</v>
      </c>
      <c r="AD2602" s="133" t="str">
        <f t="shared" si="531"/>
        <v/>
      </c>
      <c r="AE2602" s="133">
        <f t="shared" si="532"/>
        <v>-100</v>
      </c>
      <c r="AF2602" s="133" t="str">
        <f>VLOOKUP(Table1[[#This Row],[Track]],$F$2672:$H$2715,2,FALSE)</f>
        <v>Vic</v>
      </c>
      <c r="AG2602" s="133" t="str">
        <f>VLOOKUP(Table1[[#This Row],[Track]],$F$2672:$H$2715,3,FALSE)</f>
        <v>-</v>
      </c>
      <c r="AH2602" s="133" t="str">
        <f>IF(Table1[[#This Row],[Date]]&lt;$AH$2,"",IF(Table1[[#This Row],[Date]]&lt;$AH$3,"Edge","Elite Combo"))</f>
        <v/>
      </c>
      <c r="AI2602" s="218">
        <f>Table1[[#This Row],[Time]]</f>
        <v>0.73263888888888884</v>
      </c>
      <c r="AJ2602" s="219" t="str">
        <f>Table1[[#This Row],[Track]]</f>
        <v>Moonee Valley</v>
      </c>
      <c r="AK2602" s="216">
        <f>Table1[[#This Row],[Race ]]</f>
        <v>10</v>
      </c>
      <c r="AL2602" s="219">
        <f>Table1[[#This Row],[TAB]]</f>
        <v>8</v>
      </c>
      <c r="AM2602" s="219" t="str">
        <f>Table1[[#This Row],[Selection]]</f>
        <v>Scillato</v>
      </c>
      <c r="AN2602" s="220" t="str">
        <f>Table1[[#This Row],[Sources]]</f>
        <v>E4-20/Edge-20/Nat-13</v>
      </c>
      <c r="AO2602" s="219">
        <f>Table1[[#This Row],[Scale Bet]]</f>
        <v>100</v>
      </c>
    </row>
    <row r="2603" spans="5:41" ht="16.5" customHeight="1" x14ac:dyDescent="0.25">
      <c r="E2603" s="185">
        <v>45738</v>
      </c>
      <c r="F2603" s="35">
        <v>0.73263888888888884</v>
      </c>
      <c r="G2603" s="36" t="s">
        <v>100</v>
      </c>
      <c r="H2603" s="36">
        <v>10</v>
      </c>
      <c r="I2603" s="36">
        <v>8</v>
      </c>
      <c r="J2603" s="36" t="s">
        <v>228</v>
      </c>
      <c r="K2603" s="36" t="s">
        <v>40</v>
      </c>
      <c r="L2603" s="165">
        <v>20</v>
      </c>
      <c r="M2603" s="134" t="str">
        <f t="shared" si="520"/>
        <v/>
      </c>
      <c r="N2603" s="36" t="str">
        <f t="shared" si="521"/>
        <v/>
      </c>
      <c r="O2603" s="135" t="str">
        <f t="shared" si="522"/>
        <v/>
      </c>
      <c r="P2603" s="186" t="str">
        <f t="shared" si="523"/>
        <v>OK</v>
      </c>
      <c r="Q2603" s="187" t="str">
        <f t="shared" si="524"/>
        <v/>
      </c>
      <c r="R2603" s="150"/>
      <c r="S2603" s="187" t="str">
        <f t="shared" si="525"/>
        <v/>
      </c>
      <c r="T2603" s="136" t="str">
        <f t="shared" si="526"/>
        <v>Scillato</v>
      </c>
      <c r="U2603" s="137" t="str">
        <f>IF(P2603="","",IF(N2603=1,"",IF(Q2603="","",IF(Q2603&lt;=100,100,IF(Table1[[#This Row],[Day]]="Wed",100,200)))))</f>
        <v/>
      </c>
      <c r="V2603" s="137" t="str">
        <f t="shared" si="527"/>
        <v/>
      </c>
      <c r="W2603" s="137" t="str">
        <f t="shared" si="528"/>
        <v/>
      </c>
      <c r="X2603" s="133">
        <f>100</f>
        <v>100</v>
      </c>
      <c r="Y2603" s="133" t="str">
        <f t="shared" si="529"/>
        <v/>
      </c>
      <c r="Z2603" s="133">
        <f t="shared" si="530"/>
        <v>-100</v>
      </c>
      <c r="AA2603" s="134" t="str">
        <f>TEXT(Table1[[#This Row],[Date]],"DDD")</f>
        <v>Sat</v>
      </c>
      <c r="AB2603" s="133" t="str">
        <f>IF(OR(G2603="Doomben",G2603="Eagle Farm"),"Q",IF(AND(Q2603&gt;1,Q2603&lt;55,Table1[[#This Row],[Source]]="Nat"),"Nat OK",IF(AND(Table1[[#This Row],[Source]]&lt;&gt;"Nat",Q2603&lt;55),"Poor &lt;55",IF(OR(G2603="Randwick",G2603="Flemington",G2603="Caulfield",G2603="Sandown Lake",G2603="Sandown Hill"),"Best","ave"))))</f>
        <v>ave</v>
      </c>
      <c r="AC2603" s="133" t="str">
        <f>IF(Q2603="","",IF(AB2603="Poor &lt;55",$AC$2*0.2%,IF(AND(AB2603="Q",AA2603&lt;&gt;"Wed"),$AC$2*0.4%,IF(AND(AB2603="Q",AA2603="Wed"),$AC$2*0.5%,IF(AND(AB2603="Ave",U2603=100),$AC$2*0.5%,IF(AND(AB2603="ave",U2603="",N2603=1,AG2603="Bush"),$AC$2*1%,IF(AND(AB2603="ave",U2603="",Q2603&gt;100),$AC$2*1.3%,IF(AND(AB2603="ave",U2603=""),$AC$2*1.2%,IF(AND(AB2603="Ave",U2603=200),$AC$2*1%,IF(AND(AB2603="Best",U2603=200),$AC$2*1.5%,IF(AND(AB2603="Best",U2603="",K2603&lt;&gt;"Pro Syd"),$AC$2*0.5%,IF(AND(AB2603="Best",U2603=""),$AC$2*1%,IF(AND(AB2603="Best",U2603=100,Table1[[#This Row],[State]]="NSW"),$AC$2*0.4%,IF(AND(AB2603="Best",U2603=100),$AC$2*1%,IF(Table1[[#This Row],[Adj]]="Nat OK",$AC$2*0.5%,"xxx")))))))))))))))</f>
        <v/>
      </c>
      <c r="AD2603" s="133" t="str">
        <f t="shared" si="531"/>
        <v/>
      </c>
      <c r="AE2603" s="133" t="str">
        <f t="shared" si="532"/>
        <v/>
      </c>
      <c r="AF2603" s="133" t="str">
        <f>VLOOKUP(Table1[[#This Row],[Track]],$F$2672:$H$2715,2,FALSE)</f>
        <v>Vic</v>
      </c>
      <c r="AG2603" s="133" t="str">
        <f>VLOOKUP(Table1[[#This Row],[Track]],$F$2672:$H$2715,3,FALSE)</f>
        <v>-</v>
      </c>
      <c r="AH2603" s="133" t="str">
        <f>IF(Table1[[#This Row],[Date]]&lt;$AH$2,"",IF(Table1[[#This Row],[Date]]&lt;$AH$3,"Edge","Elite Combo"))</f>
        <v/>
      </c>
      <c r="AI2603" s="218">
        <f>Table1[[#This Row],[Time]]</f>
        <v>0.73263888888888884</v>
      </c>
      <c r="AJ2603" s="219" t="str">
        <f>Table1[[#This Row],[Track]]</f>
        <v>Moonee Valley</v>
      </c>
      <c r="AK2603" s="216">
        <f>Table1[[#This Row],[Race ]]</f>
        <v>10</v>
      </c>
      <c r="AL2603" s="219">
        <f>Table1[[#This Row],[TAB]]</f>
        <v>8</v>
      </c>
      <c r="AM2603" s="219" t="str">
        <f>Table1[[#This Row],[Selection]]</f>
        <v>Scillato</v>
      </c>
      <c r="AN2603" s="220" t="str">
        <f>Table1[[#This Row],[Sources]]</f>
        <v/>
      </c>
      <c r="AO2603" s="219" t="str">
        <f>Table1[[#This Row],[Scale Bet]]</f>
        <v/>
      </c>
    </row>
    <row r="2604" spans="5:41" ht="16.5" customHeight="1" x14ac:dyDescent="0.25">
      <c r="E2604" s="185">
        <v>45738</v>
      </c>
      <c r="F2604" s="35">
        <v>0.73263888888888884</v>
      </c>
      <c r="G2604" s="36" t="s">
        <v>100</v>
      </c>
      <c r="H2604" s="36">
        <v>10</v>
      </c>
      <c r="I2604" s="36">
        <v>8</v>
      </c>
      <c r="J2604" s="36" t="s">
        <v>228</v>
      </c>
      <c r="K2604" s="36" t="s">
        <v>13</v>
      </c>
      <c r="L2604" s="165">
        <v>13</v>
      </c>
      <c r="M2604" s="134" t="str">
        <f t="shared" si="520"/>
        <v/>
      </c>
      <c r="N2604" s="36" t="str">
        <f t="shared" si="521"/>
        <v/>
      </c>
      <c r="O2604" s="135" t="str">
        <f t="shared" si="522"/>
        <v/>
      </c>
      <c r="P2604" s="186" t="str">
        <f t="shared" si="523"/>
        <v>OK</v>
      </c>
      <c r="Q2604" s="187" t="str">
        <f t="shared" si="524"/>
        <v/>
      </c>
      <c r="R2604" s="150"/>
      <c r="S2604" s="187" t="str">
        <f t="shared" si="525"/>
        <v/>
      </c>
      <c r="T2604" s="136" t="str">
        <f t="shared" si="526"/>
        <v>Scillato</v>
      </c>
      <c r="U2604" s="137" t="str">
        <f>IF(P2604="","",IF(N2604=1,"",IF(Q2604="","",IF(Q2604&lt;=100,100,IF(Table1[[#This Row],[Day]]="Wed",100,200)))))</f>
        <v/>
      </c>
      <c r="V2604" s="137" t="str">
        <f t="shared" si="527"/>
        <v/>
      </c>
      <c r="W2604" s="137" t="str">
        <f t="shared" si="528"/>
        <v/>
      </c>
      <c r="X2604" s="133">
        <f>100</f>
        <v>100</v>
      </c>
      <c r="Y2604" s="133" t="str">
        <f t="shared" si="529"/>
        <v/>
      </c>
      <c r="Z2604" s="133">
        <f t="shared" si="530"/>
        <v>-100</v>
      </c>
      <c r="AA2604" s="134" t="str">
        <f>TEXT(Table1[[#This Row],[Date]],"DDD")</f>
        <v>Sat</v>
      </c>
      <c r="AB2604" s="133" t="str">
        <f>IF(OR(G2604="Doomben",G2604="Eagle Farm"),"Q",IF(AND(Q2604&gt;1,Q2604&lt;55,Table1[[#This Row],[Source]]="Nat"),"Nat OK",IF(AND(Table1[[#This Row],[Source]]&lt;&gt;"Nat",Q2604&lt;55),"Poor &lt;55",IF(OR(G2604="Randwick",G2604="Flemington",G2604="Caulfield",G2604="Sandown Lake",G2604="Sandown Hill"),"Best","ave"))))</f>
        <v>ave</v>
      </c>
      <c r="AC2604" s="133" t="str">
        <f>IF(Q2604="","",IF(AB2604="Poor &lt;55",$AC$2*0.2%,IF(AND(AB2604="Q",AA2604&lt;&gt;"Wed"),$AC$2*0.4%,IF(AND(AB2604="Q",AA2604="Wed"),$AC$2*0.5%,IF(AND(AB2604="Ave",U2604=100),$AC$2*0.5%,IF(AND(AB2604="ave",U2604="",N2604=1,AG2604="Bush"),$AC$2*1%,IF(AND(AB2604="ave",U2604="",Q2604&gt;100),$AC$2*1.3%,IF(AND(AB2604="ave",U2604=""),$AC$2*1.2%,IF(AND(AB2604="Ave",U2604=200),$AC$2*1%,IF(AND(AB2604="Best",U2604=200),$AC$2*1.5%,IF(AND(AB2604="Best",U2604="",K2604&lt;&gt;"Pro Syd"),$AC$2*0.5%,IF(AND(AB2604="Best",U2604=""),$AC$2*1%,IF(AND(AB2604="Best",U2604=100,Table1[[#This Row],[State]]="NSW"),$AC$2*0.4%,IF(AND(AB2604="Best",U2604=100),$AC$2*1%,IF(Table1[[#This Row],[Adj]]="Nat OK",$AC$2*0.5%,"xxx")))))))))))))))</f>
        <v/>
      </c>
      <c r="AD2604" s="133" t="str">
        <f t="shared" si="531"/>
        <v/>
      </c>
      <c r="AE2604" s="133" t="str">
        <f t="shared" si="532"/>
        <v/>
      </c>
      <c r="AF2604" s="133" t="str">
        <f>VLOOKUP(Table1[[#This Row],[Track]],$F$2672:$H$2715,2,FALSE)</f>
        <v>Vic</v>
      </c>
      <c r="AG2604" s="133" t="str">
        <f>VLOOKUP(Table1[[#This Row],[Track]],$F$2672:$H$2715,3,FALSE)</f>
        <v>-</v>
      </c>
      <c r="AH2604" s="133" t="str">
        <f>IF(Table1[[#This Row],[Date]]&lt;$AH$2,"",IF(Table1[[#This Row],[Date]]&lt;$AH$3,"Edge","Elite Combo"))</f>
        <v/>
      </c>
      <c r="AI2604" s="218">
        <f>Table1[[#This Row],[Time]]</f>
        <v>0.73263888888888884</v>
      </c>
      <c r="AJ2604" s="219" t="str">
        <f>Table1[[#This Row],[Track]]</f>
        <v>Moonee Valley</v>
      </c>
      <c r="AK2604" s="216">
        <f>Table1[[#This Row],[Race ]]</f>
        <v>10</v>
      </c>
      <c r="AL2604" s="219">
        <f>Table1[[#This Row],[TAB]]</f>
        <v>8</v>
      </c>
      <c r="AM2604" s="219" t="str">
        <f>Table1[[#This Row],[Selection]]</f>
        <v>Scillato</v>
      </c>
      <c r="AN2604" s="220" t="str">
        <f>Table1[[#This Row],[Sources]]</f>
        <v/>
      </c>
      <c r="AO2604" s="219" t="str">
        <f>Table1[[#This Row],[Scale Bet]]</f>
        <v/>
      </c>
    </row>
    <row r="2605" spans="5:41" ht="16.5" customHeight="1" x14ac:dyDescent="0.25">
      <c r="E2605" s="185">
        <v>45738</v>
      </c>
      <c r="F2605" s="35">
        <v>0.74652777777777779</v>
      </c>
      <c r="G2605" s="36" t="s">
        <v>17</v>
      </c>
      <c r="H2605" s="36">
        <v>10</v>
      </c>
      <c r="I2605" s="36">
        <v>7</v>
      </c>
      <c r="J2605" s="36" t="s">
        <v>1131</v>
      </c>
      <c r="K2605" s="36" t="s">
        <v>1</v>
      </c>
      <c r="L2605" s="165">
        <v>10</v>
      </c>
      <c r="M2605" s="134">
        <f t="shared" si="520"/>
        <v>23</v>
      </c>
      <c r="N2605" s="36">
        <f t="shared" si="521"/>
        <v>2</v>
      </c>
      <c r="O2605" s="135" t="str">
        <f t="shared" si="522"/>
        <v>E4-10/Nat-13</v>
      </c>
      <c r="P2605" s="186" t="str">
        <f t="shared" si="523"/>
        <v>OK</v>
      </c>
      <c r="Q2605" s="187">
        <f t="shared" si="524"/>
        <v>92</v>
      </c>
      <c r="R2605" s="150"/>
      <c r="S2605" s="187" t="str">
        <f t="shared" si="525"/>
        <v/>
      </c>
      <c r="T2605" s="136" t="str">
        <f t="shared" si="526"/>
        <v>Outback Miss</v>
      </c>
      <c r="U2605" s="137">
        <f>IF(P2605="","",IF(N2605=1,"",IF(Q2605="","",IF(Q2605&lt;=100,100,IF(Table1[[#This Row],[Day]]="Wed",100,200)))))</f>
        <v>100</v>
      </c>
      <c r="V2605" s="137" t="str">
        <f t="shared" si="527"/>
        <v/>
      </c>
      <c r="W2605" s="137">
        <f t="shared" si="528"/>
        <v>-100</v>
      </c>
      <c r="X2605" s="133">
        <f>100</f>
        <v>100</v>
      </c>
      <c r="Y2605" s="133" t="str">
        <f t="shared" si="529"/>
        <v/>
      </c>
      <c r="Z2605" s="133">
        <f t="shared" si="530"/>
        <v>-100</v>
      </c>
      <c r="AA2605" s="134" t="str">
        <f>TEXT(Table1[[#This Row],[Date]],"DDD")</f>
        <v>Sat</v>
      </c>
      <c r="AB2605" s="133" t="str">
        <f>IF(OR(G2605="Doomben",G2605="Eagle Farm"),"Q",IF(AND(Q2605&gt;1,Q2605&lt;55,Table1[[#This Row],[Source]]="Nat"),"Nat OK",IF(AND(Table1[[#This Row],[Source]]&lt;&gt;"Nat",Q2605&lt;55),"Poor &lt;55",IF(OR(G2605="Randwick",G2605="Flemington",G2605="Caulfield",G2605="Sandown Lake",G2605="Sandown Hill"),"Best","ave"))))</f>
        <v>ave</v>
      </c>
      <c r="AC2605" s="133">
        <f>IF(Q2605="","",IF(AB2605="Poor &lt;55",$AC$2*0.2%,IF(AND(AB2605="Q",AA2605&lt;&gt;"Wed"),$AC$2*0.4%,IF(AND(AB2605="Q",AA2605="Wed"),$AC$2*0.5%,IF(AND(AB2605="Ave",U2605=100),$AC$2*0.5%,IF(AND(AB2605="ave",U2605="",N2605=1,AG2605="Bush"),$AC$2*1%,IF(AND(AB2605="ave",U2605="",Q2605&gt;100),$AC$2*1.3%,IF(AND(AB2605="ave",U2605=""),$AC$2*1.2%,IF(AND(AB2605="Ave",U2605=200),$AC$2*1%,IF(AND(AB2605="Best",U2605=200),$AC$2*1.5%,IF(AND(AB2605="Best",U2605="",K2605&lt;&gt;"Pro Syd"),$AC$2*0.5%,IF(AND(AB2605="Best",U2605=""),$AC$2*1%,IF(AND(AB2605="Best",U2605=100,Table1[[#This Row],[State]]="NSW"),$AC$2*0.4%,IF(AND(AB2605="Best",U2605=100),$AC$2*1%,IF(Table1[[#This Row],[Adj]]="Nat OK",$AC$2*0.5%,"xxx")))))))))))))))</f>
        <v>50</v>
      </c>
      <c r="AD2605" s="133" t="str">
        <f t="shared" si="531"/>
        <v/>
      </c>
      <c r="AE2605" s="133">
        <f t="shared" si="532"/>
        <v>-50</v>
      </c>
      <c r="AF2605" s="133" t="str">
        <f>VLOOKUP(Table1[[#This Row],[Track]],$F$2672:$H$2715,2,FALSE)</f>
        <v>NSW</v>
      </c>
      <c r="AG2605" s="133" t="str">
        <f>VLOOKUP(Table1[[#This Row],[Track]],$F$2672:$H$2715,3,FALSE)</f>
        <v>-</v>
      </c>
      <c r="AH2605" s="133" t="str">
        <f>IF(Table1[[#This Row],[Date]]&lt;$AH$2,"",IF(Table1[[#This Row],[Date]]&lt;$AH$3,"Edge","Elite Combo"))</f>
        <v/>
      </c>
      <c r="AI2605" s="218">
        <f>Table1[[#This Row],[Time]]</f>
        <v>0.74652777777777779</v>
      </c>
      <c r="AJ2605" s="219" t="str">
        <f>Table1[[#This Row],[Track]]</f>
        <v>Rosehill</v>
      </c>
      <c r="AK2605" s="216">
        <f>Table1[[#This Row],[Race ]]</f>
        <v>10</v>
      </c>
      <c r="AL2605" s="219">
        <f>Table1[[#This Row],[TAB]]</f>
        <v>7</v>
      </c>
      <c r="AM2605" s="219" t="str">
        <f>Table1[[#This Row],[Selection]]</f>
        <v>Outback Miss</v>
      </c>
      <c r="AN2605" s="220" t="str">
        <f>Table1[[#This Row],[Sources]]</f>
        <v>E4-10/Nat-13</v>
      </c>
      <c r="AO2605" s="219">
        <f>Table1[[#This Row],[Scale Bet]]</f>
        <v>50</v>
      </c>
    </row>
    <row r="2606" spans="5:41" ht="16.5" customHeight="1" x14ac:dyDescent="0.25">
      <c r="E2606" s="185">
        <v>45738</v>
      </c>
      <c r="F2606" s="35">
        <v>0.74652777777777779</v>
      </c>
      <c r="G2606" s="36" t="s">
        <v>17</v>
      </c>
      <c r="H2606" s="36">
        <v>10</v>
      </c>
      <c r="I2606" s="36">
        <v>7</v>
      </c>
      <c r="J2606" s="36" t="s">
        <v>1131</v>
      </c>
      <c r="K2606" s="36" t="s">
        <v>13</v>
      </c>
      <c r="L2606" s="165">
        <v>13</v>
      </c>
      <c r="M2606" s="134" t="str">
        <f t="shared" si="520"/>
        <v/>
      </c>
      <c r="N2606" s="36" t="str">
        <f t="shared" si="521"/>
        <v/>
      </c>
      <c r="O2606" s="135" t="str">
        <f t="shared" si="522"/>
        <v/>
      </c>
      <c r="P2606" s="186" t="str">
        <f t="shared" si="523"/>
        <v>OK</v>
      </c>
      <c r="Q2606" s="187" t="str">
        <f t="shared" si="524"/>
        <v/>
      </c>
      <c r="R2606" s="150"/>
      <c r="S2606" s="187" t="str">
        <f t="shared" si="525"/>
        <v/>
      </c>
      <c r="T2606" s="136" t="str">
        <f t="shared" si="526"/>
        <v>Outback Miss</v>
      </c>
      <c r="U2606" s="137" t="str">
        <f>IF(P2606="","",IF(N2606=1,"",IF(Q2606="","",IF(Q2606&lt;=100,100,IF(Table1[[#This Row],[Day]]="Wed",100,200)))))</f>
        <v/>
      </c>
      <c r="V2606" s="137" t="str">
        <f t="shared" si="527"/>
        <v/>
      </c>
      <c r="W2606" s="137" t="str">
        <f t="shared" si="528"/>
        <v/>
      </c>
      <c r="X2606" s="133">
        <f>100</f>
        <v>100</v>
      </c>
      <c r="Y2606" s="133" t="str">
        <f t="shared" si="529"/>
        <v/>
      </c>
      <c r="Z2606" s="133">
        <f t="shared" si="530"/>
        <v>-100</v>
      </c>
      <c r="AA2606" s="134" t="str">
        <f>TEXT(Table1[[#This Row],[Date]],"DDD")</f>
        <v>Sat</v>
      </c>
      <c r="AB2606" s="133" t="str">
        <f>IF(OR(G2606="Doomben",G2606="Eagle Farm"),"Q",IF(AND(Q2606&gt;1,Q2606&lt;55,Table1[[#This Row],[Source]]="Nat"),"Nat OK",IF(AND(Table1[[#This Row],[Source]]&lt;&gt;"Nat",Q2606&lt;55),"Poor &lt;55",IF(OR(G2606="Randwick",G2606="Flemington",G2606="Caulfield",G2606="Sandown Lake",G2606="Sandown Hill"),"Best","ave"))))</f>
        <v>ave</v>
      </c>
      <c r="AC2606" s="133" t="str">
        <f>IF(Q2606="","",IF(AB2606="Poor &lt;55",$AC$2*0.2%,IF(AND(AB2606="Q",AA2606&lt;&gt;"Wed"),$AC$2*0.4%,IF(AND(AB2606="Q",AA2606="Wed"),$AC$2*0.5%,IF(AND(AB2606="Ave",U2606=100),$AC$2*0.5%,IF(AND(AB2606="ave",U2606="",N2606=1,AG2606="Bush"),$AC$2*1%,IF(AND(AB2606="ave",U2606="",Q2606&gt;100),$AC$2*1.3%,IF(AND(AB2606="ave",U2606=""),$AC$2*1.2%,IF(AND(AB2606="Ave",U2606=200),$AC$2*1%,IF(AND(AB2606="Best",U2606=200),$AC$2*1.5%,IF(AND(AB2606="Best",U2606="",K2606&lt;&gt;"Pro Syd"),$AC$2*0.5%,IF(AND(AB2606="Best",U2606=""),$AC$2*1%,IF(AND(AB2606="Best",U2606=100,Table1[[#This Row],[State]]="NSW"),$AC$2*0.4%,IF(AND(AB2606="Best",U2606=100),$AC$2*1%,IF(Table1[[#This Row],[Adj]]="Nat OK",$AC$2*0.5%,"xxx")))))))))))))))</f>
        <v/>
      </c>
      <c r="AD2606" s="133" t="str">
        <f t="shared" si="531"/>
        <v/>
      </c>
      <c r="AE2606" s="133" t="str">
        <f t="shared" si="532"/>
        <v/>
      </c>
      <c r="AF2606" s="133" t="str">
        <f>VLOOKUP(Table1[[#This Row],[Track]],$F$2672:$H$2715,2,FALSE)</f>
        <v>NSW</v>
      </c>
      <c r="AG2606" s="133" t="str">
        <f>VLOOKUP(Table1[[#This Row],[Track]],$F$2672:$H$2715,3,FALSE)</f>
        <v>-</v>
      </c>
      <c r="AH2606" s="133" t="str">
        <f>IF(Table1[[#This Row],[Date]]&lt;$AH$2,"",IF(Table1[[#This Row],[Date]]&lt;$AH$3,"Edge","Elite Combo"))</f>
        <v/>
      </c>
      <c r="AI2606" s="218">
        <f>Table1[[#This Row],[Time]]</f>
        <v>0.74652777777777779</v>
      </c>
      <c r="AJ2606" s="219" t="str">
        <f>Table1[[#This Row],[Track]]</f>
        <v>Rosehill</v>
      </c>
      <c r="AK2606" s="216">
        <f>Table1[[#This Row],[Race ]]</f>
        <v>10</v>
      </c>
      <c r="AL2606" s="219">
        <f>Table1[[#This Row],[TAB]]</f>
        <v>7</v>
      </c>
      <c r="AM2606" s="219" t="str">
        <f>Table1[[#This Row],[Selection]]</f>
        <v>Outback Miss</v>
      </c>
      <c r="AN2606" s="220" t="str">
        <f>Table1[[#This Row],[Sources]]</f>
        <v/>
      </c>
      <c r="AO2606" s="219" t="str">
        <f>Table1[[#This Row],[Scale Bet]]</f>
        <v/>
      </c>
    </row>
    <row r="2607" spans="5:41" ht="16.5" customHeight="1" x14ac:dyDescent="0.25">
      <c r="E2607" s="185">
        <v>45738</v>
      </c>
      <c r="F2607" s="35">
        <v>0.74652777777777779</v>
      </c>
      <c r="G2607" s="36" t="s">
        <v>17</v>
      </c>
      <c r="H2607" s="36">
        <v>10</v>
      </c>
      <c r="I2607" s="36">
        <v>8</v>
      </c>
      <c r="J2607" s="36" t="s">
        <v>171</v>
      </c>
      <c r="K2607" s="36" t="s">
        <v>1</v>
      </c>
      <c r="L2607" s="165">
        <v>10</v>
      </c>
      <c r="M2607" s="134">
        <f t="shared" si="520"/>
        <v>40</v>
      </c>
      <c r="N2607" s="36">
        <f t="shared" si="521"/>
        <v>3</v>
      </c>
      <c r="O2607" s="135" t="str">
        <f t="shared" si="522"/>
        <v>E4-10/Edge-15/Pro Syd-15</v>
      </c>
      <c r="P2607" s="186" t="str">
        <f t="shared" si="523"/>
        <v>OK</v>
      </c>
      <c r="Q2607" s="187">
        <f t="shared" si="524"/>
        <v>160</v>
      </c>
      <c r="R2607" s="150"/>
      <c r="S2607" s="187" t="str">
        <f t="shared" si="525"/>
        <v/>
      </c>
      <c r="T2607" s="136" t="str">
        <f t="shared" si="526"/>
        <v>Spring Lee</v>
      </c>
      <c r="U2607" s="137">
        <f>IF(P2607="","",IF(N2607=1,"",IF(Q2607="","",IF(Q2607&lt;=100,100,IF(Table1[[#This Row],[Day]]="Wed",100,200)))))</f>
        <v>200</v>
      </c>
      <c r="V2607" s="137" t="str">
        <f t="shared" si="527"/>
        <v/>
      </c>
      <c r="W2607" s="137">
        <f t="shared" si="528"/>
        <v>-200</v>
      </c>
      <c r="X2607" s="133">
        <f>100</f>
        <v>100</v>
      </c>
      <c r="Y2607" s="133" t="str">
        <f t="shared" si="529"/>
        <v/>
      </c>
      <c r="Z2607" s="133">
        <f t="shared" si="530"/>
        <v>-100</v>
      </c>
      <c r="AA2607" s="134" t="str">
        <f>TEXT(Table1[[#This Row],[Date]],"DDD")</f>
        <v>Sat</v>
      </c>
      <c r="AB2607" s="133" t="str">
        <f>IF(OR(G2607="Doomben",G2607="Eagle Farm"),"Q",IF(AND(Q2607&gt;1,Q2607&lt;55,Table1[[#This Row],[Source]]="Nat"),"Nat OK",IF(AND(Table1[[#This Row],[Source]]&lt;&gt;"Nat",Q2607&lt;55),"Poor &lt;55",IF(OR(G2607="Randwick",G2607="Flemington",G2607="Caulfield",G2607="Sandown Lake",G2607="Sandown Hill"),"Best","ave"))))</f>
        <v>ave</v>
      </c>
      <c r="AC2607" s="133">
        <f>IF(Q2607="","",IF(AB2607="Poor &lt;55",$AC$2*0.2%,IF(AND(AB2607="Q",AA2607&lt;&gt;"Wed"),$AC$2*0.4%,IF(AND(AB2607="Q",AA2607="Wed"),$AC$2*0.5%,IF(AND(AB2607="Ave",U2607=100),$AC$2*0.5%,IF(AND(AB2607="ave",U2607="",N2607=1,AG2607="Bush"),$AC$2*1%,IF(AND(AB2607="ave",U2607="",Q2607&gt;100),$AC$2*1.3%,IF(AND(AB2607="ave",U2607=""),$AC$2*1.2%,IF(AND(AB2607="Ave",U2607=200),$AC$2*1%,IF(AND(AB2607="Best",U2607=200),$AC$2*1.5%,IF(AND(AB2607="Best",U2607="",K2607&lt;&gt;"Pro Syd"),$AC$2*0.5%,IF(AND(AB2607="Best",U2607=""),$AC$2*1%,IF(AND(AB2607="Best",U2607=100,Table1[[#This Row],[State]]="NSW"),$AC$2*0.4%,IF(AND(AB2607="Best",U2607=100),$AC$2*1%,IF(Table1[[#This Row],[Adj]]="Nat OK",$AC$2*0.5%,"xxx")))))))))))))))</f>
        <v>100</v>
      </c>
      <c r="AD2607" s="133" t="str">
        <f t="shared" si="531"/>
        <v/>
      </c>
      <c r="AE2607" s="133">
        <f t="shared" si="532"/>
        <v>-100</v>
      </c>
      <c r="AF2607" s="133" t="str">
        <f>VLOOKUP(Table1[[#This Row],[Track]],$F$2672:$H$2715,2,FALSE)</f>
        <v>NSW</v>
      </c>
      <c r="AG2607" s="133" t="str">
        <f>VLOOKUP(Table1[[#This Row],[Track]],$F$2672:$H$2715,3,FALSE)</f>
        <v>-</v>
      </c>
      <c r="AH2607" s="133" t="str">
        <f>IF(Table1[[#This Row],[Date]]&lt;$AH$2,"",IF(Table1[[#This Row],[Date]]&lt;$AH$3,"Edge","Elite Combo"))</f>
        <v/>
      </c>
      <c r="AI2607" s="218">
        <f>Table1[[#This Row],[Time]]</f>
        <v>0.74652777777777779</v>
      </c>
      <c r="AJ2607" s="219" t="str">
        <f>Table1[[#This Row],[Track]]</f>
        <v>Rosehill</v>
      </c>
      <c r="AK2607" s="216">
        <f>Table1[[#This Row],[Race ]]</f>
        <v>10</v>
      </c>
      <c r="AL2607" s="219">
        <f>Table1[[#This Row],[TAB]]</f>
        <v>8</v>
      </c>
      <c r="AM2607" s="219" t="str">
        <f>Table1[[#This Row],[Selection]]</f>
        <v>Spring Lee</v>
      </c>
      <c r="AN2607" s="220" t="str">
        <f>Table1[[#This Row],[Sources]]</f>
        <v>E4-10/Edge-15/Pro Syd-15</v>
      </c>
      <c r="AO2607" s="219">
        <f>Table1[[#This Row],[Scale Bet]]</f>
        <v>100</v>
      </c>
    </row>
    <row r="2608" spans="5:41" ht="16.5" customHeight="1" x14ac:dyDescent="0.25">
      <c r="E2608" s="185">
        <v>45738</v>
      </c>
      <c r="F2608" s="35">
        <v>0.74652777777777779</v>
      </c>
      <c r="G2608" s="36" t="s">
        <v>17</v>
      </c>
      <c r="H2608" s="36">
        <v>10</v>
      </c>
      <c r="I2608" s="36">
        <v>8</v>
      </c>
      <c r="J2608" s="36" t="s">
        <v>171</v>
      </c>
      <c r="K2608" s="36" t="s">
        <v>40</v>
      </c>
      <c r="L2608" s="165">
        <v>15</v>
      </c>
      <c r="M2608" s="134" t="str">
        <f t="shared" si="520"/>
        <v/>
      </c>
      <c r="N2608" s="36" t="str">
        <f t="shared" si="521"/>
        <v/>
      </c>
      <c r="O2608" s="135" t="str">
        <f t="shared" si="522"/>
        <v/>
      </c>
      <c r="P2608" s="186" t="str">
        <f t="shared" si="523"/>
        <v>OK</v>
      </c>
      <c r="Q2608" s="187" t="str">
        <f t="shared" si="524"/>
        <v/>
      </c>
      <c r="R2608" s="150"/>
      <c r="S2608" s="187" t="str">
        <f t="shared" si="525"/>
        <v/>
      </c>
      <c r="T2608" s="136" t="str">
        <f t="shared" si="526"/>
        <v>Spring Lee</v>
      </c>
      <c r="U2608" s="137" t="str">
        <f>IF(P2608="","",IF(N2608=1,"",IF(Q2608="","",IF(Q2608&lt;=100,100,IF(Table1[[#This Row],[Day]]="Wed",100,200)))))</f>
        <v/>
      </c>
      <c r="V2608" s="137" t="str">
        <f t="shared" si="527"/>
        <v/>
      </c>
      <c r="W2608" s="137" t="str">
        <f t="shared" si="528"/>
        <v/>
      </c>
      <c r="X2608" s="133">
        <f>100</f>
        <v>100</v>
      </c>
      <c r="Y2608" s="133" t="str">
        <f t="shared" si="529"/>
        <v/>
      </c>
      <c r="Z2608" s="133">
        <f t="shared" si="530"/>
        <v>-100</v>
      </c>
      <c r="AA2608" s="134" t="str">
        <f>TEXT(Table1[[#This Row],[Date]],"DDD")</f>
        <v>Sat</v>
      </c>
      <c r="AB2608" s="133" t="str">
        <f>IF(OR(G2608="Doomben",G2608="Eagle Farm"),"Q",IF(AND(Q2608&gt;1,Q2608&lt;55,Table1[[#This Row],[Source]]="Nat"),"Nat OK",IF(AND(Table1[[#This Row],[Source]]&lt;&gt;"Nat",Q2608&lt;55),"Poor &lt;55",IF(OR(G2608="Randwick",G2608="Flemington",G2608="Caulfield",G2608="Sandown Lake",G2608="Sandown Hill"),"Best","ave"))))</f>
        <v>ave</v>
      </c>
      <c r="AC2608" s="133" t="str">
        <f>IF(Q2608="","",IF(AB2608="Poor &lt;55",$AC$2*0.2%,IF(AND(AB2608="Q",AA2608&lt;&gt;"Wed"),$AC$2*0.4%,IF(AND(AB2608="Q",AA2608="Wed"),$AC$2*0.5%,IF(AND(AB2608="Ave",U2608=100),$AC$2*0.5%,IF(AND(AB2608="ave",U2608="",N2608=1,AG2608="Bush"),$AC$2*1%,IF(AND(AB2608="ave",U2608="",Q2608&gt;100),$AC$2*1.3%,IF(AND(AB2608="ave",U2608=""),$AC$2*1.2%,IF(AND(AB2608="Ave",U2608=200),$AC$2*1%,IF(AND(AB2608="Best",U2608=200),$AC$2*1.5%,IF(AND(AB2608="Best",U2608="",K2608&lt;&gt;"Pro Syd"),$AC$2*0.5%,IF(AND(AB2608="Best",U2608=""),$AC$2*1%,IF(AND(AB2608="Best",U2608=100,Table1[[#This Row],[State]]="NSW"),$AC$2*0.4%,IF(AND(AB2608="Best",U2608=100),$AC$2*1%,IF(Table1[[#This Row],[Adj]]="Nat OK",$AC$2*0.5%,"xxx")))))))))))))))</f>
        <v/>
      </c>
      <c r="AD2608" s="133" t="str">
        <f t="shared" si="531"/>
        <v/>
      </c>
      <c r="AE2608" s="133" t="str">
        <f t="shared" si="532"/>
        <v/>
      </c>
      <c r="AF2608" s="133" t="str">
        <f>VLOOKUP(Table1[[#This Row],[Track]],$F$2672:$H$2715,2,FALSE)</f>
        <v>NSW</v>
      </c>
      <c r="AG2608" s="133" t="str">
        <f>VLOOKUP(Table1[[#This Row],[Track]],$F$2672:$H$2715,3,FALSE)</f>
        <v>-</v>
      </c>
      <c r="AH2608" s="133" t="str">
        <f>IF(Table1[[#This Row],[Date]]&lt;$AH$2,"",IF(Table1[[#This Row],[Date]]&lt;$AH$3,"Edge","Elite Combo"))</f>
        <v/>
      </c>
      <c r="AI2608" s="218">
        <f>Table1[[#This Row],[Time]]</f>
        <v>0.74652777777777779</v>
      </c>
      <c r="AJ2608" s="219" t="str">
        <f>Table1[[#This Row],[Track]]</f>
        <v>Rosehill</v>
      </c>
      <c r="AK2608" s="216">
        <f>Table1[[#This Row],[Race ]]</f>
        <v>10</v>
      </c>
      <c r="AL2608" s="219">
        <f>Table1[[#This Row],[TAB]]</f>
        <v>8</v>
      </c>
      <c r="AM2608" s="219" t="str">
        <f>Table1[[#This Row],[Selection]]</f>
        <v>Spring Lee</v>
      </c>
      <c r="AN2608" s="220" t="str">
        <f>Table1[[#This Row],[Sources]]</f>
        <v/>
      </c>
      <c r="AO2608" s="219" t="str">
        <f>Table1[[#This Row],[Scale Bet]]</f>
        <v/>
      </c>
    </row>
    <row r="2609" spans="5:41" ht="16.5" customHeight="1" x14ac:dyDescent="0.25">
      <c r="E2609" s="185">
        <v>45738</v>
      </c>
      <c r="F2609" s="35">
        <v>0.74652777777777779</v>
      </c>
      <c r="G2609" s="36" t="s">
        <v>17</v>
      </c>
      <c r="H2609" s="36">
        <v>10</v>
      </c>
      <c r="I2609" s="36">
        <v>8</v>
      </c>
      <c r="J2609" s="36" t="s">
        <v>171</v>
      </c>
      <c r="K2609" s="36" t="s">
        <v>60</v>
      </c>
      <c r="L2609" s="165">
        <v>15</v>
      </c>
      <c r="M2609" s="134" t="str">
        <f t="shared" si="520"/>
        <v/>
      </c>
      <c r="N2609" s="36" t="str">
        <f t="shared" si="521"/>
        <v/>
      </c>
      <c r="O2609" s="135" t="str">
        <f t="shared" si="522"/>
        <v/>
      </c>
      <c r="P2609" s="186" t="str">
        <f t="shared" si="523"/>
        <v>OK</v>
      </c>
      <c r="Q2609" s="187" t="str">
        <f t="shared" si="524"/>
        <v/>
      </c>
      <c r="R2609" s="150"/>
      <c r="S2609" s="187" t="str">
        <f t="shared" si="525"/>
        <v/>
      </c>
      <c r="T2609" s="136" t="str">
        <f t="shared" si="526"/>
        <v>Spring Lee</v>
      </c>
      <c r="U2609" s="137" t="str">
        <f>IF(P2609="","",IF(N2609=1,"",IF(Q2609="","",IF(Q2609&lt;=100,100,IF(Table1[[#This Row],[Day]]="Wed",100,200)))))</f>
        <v/>
      </c>
      <c r="V2609" s="137" t="str">
        <f t="shared" si="527"/>
        <v/>
      </c>
      <c r="W2609" s="137" t="str">
        <f t="shared" si="528"/>
        <v/>
      </c>
      <c r="X2609" s="133">
        <f>100</f>
        <v>100</v>
      </c>
      <c r="Y2609" s="133" t="str">
        <f t="shared" si="529"/>
        <v/>
      </c>
      <c r="Z2609" s="133">
        <f t="shared" si="530"/>
        <v>-100</v>
      </c>
      <c r="AA2609" s="134" t="str">
        <f>TEXT(Table1[[#This Row],[Date]],"DDD")</f>
        <v>Sat</v>
      </c>
      <c r="AB2609" s="133" t="str">
        <f>IF(OR(G2609="Doomben",G2609="Eagle Farm"),"Q",IF(AND(Q2609&gt;1,Q2609&lt;55,Table1[[#This Row],[Source]]="Nat"),"Nat OK",IF(AND(Table1[[#This Row],[Source]]&lt;&gt;"Nat",Q2609&lt;55),"Poor &lt;55",IF(OR(G2609="Randwick",G2609="Flemington",G2609="Caulfield",G2609="Sandown Lake",G2609="Sandown Hill"),"Best","ave"))))</f>
        <v>ave</v>
      </c>
      <c r="AC2609" s="133" t="str">
        <f>IF(Q2609="","",IF(AB2609="Poor &lt;55",$AC$2*0.2%,IF(AND(AB2609="Q",AA2609&lt;&gt;"Wed"),$AC$2*0.4%,IF(AND(AB2609="Q",AA2609="Wed"),$AC$2*0.5%,IF(AND(AB2609="Ave",U2609=100),$AC$2*0.5%,IF(AND(AB2609="ave",U2609="",N2609=1,AG2609="Bush"),$AC$2*1%,IF(AND(AB2609="ave",U2609="",Q2609&gt;100),$AC$2*1.3%,IF(AND(AB2609="ave",U2609=""),$AC$2*1.2%,IF(AND(AB2609="Ave",U2609=200),$AC$2*1%,IF(AND(AB2609="Best",U2609=200),$AC$2*1.5%,IF(AND(AB2609="Best",U2609="",K2609&lt;&gt;"Pro Syd"),$AC$2*0.5%,IF(AND(AB2609="Best",U2609=""),$AC$2*1%,IF(AND(AB2609="Best",U2609=100,Table1[[#This Row],[State]]="NSW"),$AC$2*0.4%,IF(AND(AB2609="Best",U2609=100),$AC$2*1%,IF(Table1[[#This Row],[Adj]]="Nat OK",$AC$2*0.5%,"xxx")))))))))))))))</f>
        <v/>
      </c>
      <c r="AD2609" s="133" t="str">
        <f t="shared" si="531"/>
        <v/>
      </c>
      <c r="AE2609" s="133" t="str">
        <f t="shared" si="532"/>
        <v/>
      </c>
      <c r="AF2609" s="133" t="str">
        <f>VLOOKUP(Table1[[#This Row],[Track]],$F$2672:$H$2715,2,FALSE)</f>
        <v>NSW</v>
      </c>
      <c r="AG2609" s="133" t="str">
        <f>VLOOKUP(Table1[[#This Row],[Track]],$F$2672:$H$2715,3,FALSE)</f>
        <v>-</v>
      </c>
      <c r="AH2609" s="133" t="str">
        <f>IF(Table1[[#This Row],[Date]]&lt;$AH$2,"",IF(Table1[[#This Row],[Date]]&lt;$AH$3,"Edge","Elite Combo"))</f>
        <v/>
      </c>
      <c r="AI2609" s="218">
        <f>Table1[[#This Row],[Time]]</f>
        <v>0.74652777777777779</v>
      </c>
      <c r="AJ2609" s="219" t="str">
        <f>Table1[[#This Row],[Track]]</f>
        <v>Rosehill</v>
      </c>
      <c r="AK2609" s="216">
        <f>Table1[[#This Row],[Race ]]</f>
        <v>10</v>
      </c>
      <c r="AL2609" s="219">
        <f>Table1[[#This Row],[TAB]]</f>
        <v>8</v>
      </c>
      <c r="AM2609" s="219" t="str">
        <f>Table1[[#This Row],[Selection]]</f>
        <v>Spring Lee</v>
      </c>
      <c r="AN2609" s="220" t="str">
        <f>Table1[[#This Row],[Sources]]</f>
        <v/>
      </c>
      <c r="AO2609" s="219" t="str">
        <f>Table1[[#This Row],[Scale Bet]]</f>
        <v/>
      </c>
    </row>
    <row r="2610" spans="5:41" ht="16.5" customHeight="1" x14ac:dyDescent="0.25">
      <c r="E2610" s="185">
        <v>45738</v>
      </c>
      <c r="F2610" s="35">
        <v>0.75347222222222221</v>
      </c>
      <c r="G2610" s="36" t="s">
        <v>100</v>
      </c>
      <c r="H2610" s="36">
        <v>11</v>
      </c>
      <c r="I2610" s="36">
        <v>12</v>
      </c>
      <c r="J2610" s="36" t="s">
        <v>387</v>
      </c>
      <c r="K2610" s="36" t="s">
        <v>1</v>
      </c>
      <c r="L2610" s="165">
        <v>10</v>
      </c>
      <c r="M2610" s="134">
        <f t="shared" si="520"/>
        <v>23</v>
      </c>
      <c r="N2610" s="36">
        <f t="shared" si="521"/>
        <v>2</v>
      </c>
      <c r="O2610" s="135" t="str">
        <f t="shared" si="522"/>
        <v>E4-10/Nat-13</v>
      </c>
      <c r="P2610" s="186" t="str">
        <f t="shared" si="523"/>
        <v>OK</v>
      </c>
      <c r="Q2610" s="187">
        <f t="shared" si="524"/>
        <v>92</v>
      </c>
      <c r="R2610" s="150"/>
      <c r="S2610" s="187" t="str">
        <f t="shared" si="525"/>
        <v/>
      </c>
      <c r="T2610" s="136" t="str">
        <f t="shared" si="526"/>
        <v>Moby Dick</v>
      </c>
      <c r="U2610" s="137">
        <f>IF(P2610="","",IF(N2610=1,"",IF(Q2610="","",IF(Q2610&lt;=100,100,IF(Table1[[#This Row],[Day]]="Wed",100,200)))))</f>
        <v>100</v>
      </c>
      <c r="V2610" s="137" t="str">
        <f t="shared" si="527"/>
        <v/>
      </c>
      <c r="W2610" s="137">
        <f t="shared" si="528"/>
        <v>-100</v>
      </c>
      <c r="X2610" s="133">
        <f>100</f>
        <v>100</v>
      </c>
      <c r="Y2610" s="133" t="str">
        <f t="shared" si="529"/>
        <v/>
      </c>
      <c r="Z2610" s="133">
        <f t="shared" si="530"/>
        <v>-100</v>
      </c>
      <c r="AA2610" s="134" t="str">
        <f>TEXT(Table1[[#This Row],[Date]],"DDD")</f>
        <v>Sat</v>
      </c>
      <c r="AB2610" s="133" t="str">
        <f>IF(OR(G2610="Doomben",G2610="Eagle Farm"),"Q",IF(AND(Q2610&gt;1,Q2610&lt;55,Table1[[#This Row],[Source]]="Nat"),"Nat OK",IF(AND(Table1[[#This Row],[Source]]&lt;&gt;"Nat",Q2610&lt;55),"Poor &lt;55",IF(OR(G2610="Randwick",G2610="Flemington",G2610="Caulfield",G2610="Sandown Lake",G2610="Sandown Hill"),"Best","ave"))))</f>
        <v>ave</v>
      </c>
      <c r="AC2610" s="133">
        <f>IF(Q2610="","",IF(AB2610="Poor &lt;55",$AC$2*0.2%,IF(AND(AB2610="Q",AA2610&lt;&gt;"Wed"),$AC$2*0.4%,IF(AND(AB2610="Q",AA2610="Wed"),$AC$2*0.5%,IF(AND(AB2610="Ave",U2610=100),$AC$2*0.5%,IF(AND(AB2610="ave",U2610="",N2610=1,AG2610="Bush"),$AC$2*1%,IF(AND(AB2610="ave",U2610="",Q2610&gt;100),$AC$2*1.3%,IF(AND(AB2610="ave",U2610=""),$AC$2*1.2%,IF(AND(AB2610="Ave",U2610=200),$AC$2*1%,IF(AND(AB2610="Best",U2610=200),$AC$2*1.5%,IF(AND(AB2610="Best",U2610="",K2610&lt;&gt;"Pro Syd"),$AC$2*0.5%,IF(AND(AB2610="Best",U2610=""),$AC$2*1%,IF(AND(AB2610="Best",U2610=100,Table1[[#This Row],[State]]="NSW"),$AC$2*0.4%,IF(AND(AB2610="Best",U2610=100),$AC$2*1%,IF(Table1[[#This Row],[Adj]]="Nat OK",$AC$2*0.5%,"xxx")))))))))))))))</f>
        <v>50</v>
      </c>
      <c r="AD2610" s="133" t="str">
        <f t="shared" si="531"/>
        <v/>
      </c>
      <c r="AE2610" s="133">
        <f t="shared" si="532"/>
        <v>-50</v>
      </c>
      <c r="AF2610" s="133" t="str">
        <f>VLOOKUP(Table1[[#This Row],[Track]],$F$2672:$H$2715,2,FALSE)</f>
        <v>Vic</v>
      </c>
      <c r="AG2610" s="133" t="str">
        <f>VLOOKUP(Table1[[#This Row],[Track]],$F$2672:$H$2715,3,FALSE)</f>
        <v>-</v>
      </c>
      <c r="AH2610" s="133" t="str">
        <f>IF(Table1[[#This Row],[Date]]&lt;$AH$2,"",IF(Table1[[#This Row],[Date]]&lt;$AH$3,"Edge","Elite Combo"))</f>
        <v/>
      </c>
      <c r="AI2610" s="218">
        <f>Table1[[#This Row],[Time]]</f>
        <v>0.75347222222222221</v>
      </c>
      <c r="AJ2610" s="219" t="str">
        <f>Table1[[#This Row],[Track]]</f>
        <v>Moonee Valley</v>
      </c>
      <c r="AK2610" s="216">
        <f>Table1[[#This Row],[Race ]]</f>
        <v>11</v>
      </c>
      <c r="AL2610" s="219">
        <f>Table1[[#This Row],[TAB]]</f>
        <v>12</v>
      </c>
      <c r="AM2610" s="219" t="str">
        <f>Table1[[#This Row],[Selection]]</f>
        <v>Moby Dick</v>
      </c>
      <c r="AN2610" s="220" t="str">
        <f>Table1[[#This Row],[Sources]]</f>
        <v>E4-10/Nat-13</v>
      </c>
      <c r="AO2610" s="219">
        <f>Table1[[#This Row],[Scale Bet]]</f>
        <v>50</v>
      </c>
    </row>
    <row r="2611" spans="5:41" ht="16.5" customHeight="1" x14ac:dyDescent="0.25">
      <c r="E2611" s="185">
        <v>45738</v>
      </c>
      <c r="F2611" s="35">
        <v>0.75347222222222221</v>
      </c>
      <c r="G2611" s="36" t="s">
        <v>100</v>
      </c>
      <c r="H2611" s="36">
        <v>11</v>
      </c>
      <c r="I2611" s="36">
        <v>12</v>
      </c>
      <c r="J2611" s="36" t="s">
        <v>387</v>
      </c>
      <c r="K2611" s="36" t="s">
        <v>13</v>
      </c>
      <c r="L2611" s="165">
        <v>13</v>
      </c>
      <c r="M2611" s="134" t="str">
        <f t="shared" si="520"/>
        <v/>
      </c>
      <c r="N2611" s="36" t="str">
        <f t="shared" si="521"/>
        <v/>
      </c>
      <c r="O2611" s="135" t="str">
        <f t="shared" si="522"/>
        <v/>
      </c>
      <c r="P2611" s="186" t="str">
        <f t="shared" si="523"/>
        <v>OK</v>
      </c>
      <c r="Q2611" s="187" t="str">
        <f t="shared" si="524"/>
        <v/>
      </c>
      <c r="R2611" s="150"/>
      <c r="S2611" s="187" t="str">
        <f t="shared" si="525"/>
        <v/>
      </c>
      <c r="T2611" s="136" t="str">
        <f t="shared" si="526"/>
        <v>Moby Dick</v>
      </c>
      <c r="U2611" s="137" t="str">
        <f>IF(P2611="","",IF(N2611=1,"",IF(Q2611="","",IF(Q2611&lt;=100,100,IF(Table1[[#This Row],[Day]]="Wed",100,200)))))</f>
        <v/>
      </c>
      <c r="V2611" s="137" t="str">
        <f t="shared" si="527"/>
        <v/>
      </c>
      <c r="W2611" s="137" t="str">
        <f t="shared" si="528"/>
        <v/>
      </c>
      <c r="X2611" s="133">
        <f>100</f>
        <v>100</v>
      </c>
      <c r="Y2611" s="133" t="str">
        <f t="shared" si="529"/>
        <v/>
      </c>
      <c r="Z2611" s="133">
        <f t="shared" si="530"/>
        <v>-100</v>
      </c>
      <c r="AA2611" s="134" t="str">
        <f>TEXT(Table1[[#This Row],[Date]],"DDD")</f>
        <v>Sat</v>
      </c>
      <c r="AB2611" s="133" t="str">
        <f>IF(OR(G2611="Doomben",G2611="Eagle Farm"),"Q",IF(AND(Q2611&gt;1,Q2611&lt;55,Table1[[#This Row],[Source]]="Nat"),"Nat OK",IF(AND(Table1[[#This Row],[Source]]&lt;&gt;"Nat",Q2611&lt;55),"Poor &lt;55",IF(OR(G2611="Randwick",G2611="Flemington",G2611="Caulfield",G2611="Sandown Lake",G2611="Sandown Hill"),"Best","ave"))))</f>
        <v>ave</v>
      </c>
      <c r="AC2611" s="133" t="str">
        <f>IF(Q2611="","",IF(AB2611="Poor &lt;55",$AC$2*0.2%,IF(AND(AB2611="Q",AA2611&lt;&gt;"Wed"),$AC$2*0.4%,IF(AND(AB2611="Q",AA2611="Wed"),$AC$2*0.5%,IF(AND(AB2611="Ave",U2611=100),$AC$2*0.5%,IF(AND(AB2611="ave",U2611="",N2611=1,AG2611="Bush"),$AC$2*1%,IF(AND(AB2611="ave",U2611="",Q2611&gt;100),$AC$2*1.3%,IF(AND(AB2611="ave",U2611=""),$AC$2*1.2%,IF(AND(AB2611="Ave",U2611=200),$AC$2*1%,IF(AND(AB2611="Best",U2611=200),$AC$2*1.5%,IF(AND(AB2611="Best",U2611="",K2611&lt;&gt;"Pro Syd"),$AC$2*0.5%,IF(AND(AB2611="Best",U2611=""),$AC$2*1%,IF(AND(AB2611="Best",U2611=100,Table1[[#This Row],[State]]="NSW"),$AC$2*0.4%,IF(AND(AB2611="Best",U2611=100),$AC$2*1%,IF(Table1[[#This Row],[Adj]]="Nat OK",$AC$2*0.5%,"xxx")))))))))))))))</f>
        <v/>
      </c>
      <c r="AD2611" s="133" t="str">
        <f t="shared" si="531"/>
        <v/>
      </c>
      <c r="AE2611" s="133" t="str">
        <f t="shared" si="532"/>
        <v/>
      </c>
      <c r="AF2611" s="133" t="str">
        <f>VLOOKUP(Table1[[#This Row],[Track]],$F$2672:$H$2715,2,FALSE)</f>
        <v>Vic</v>
      </c>
      <c r="AG2611" s="133" t="str">
        <f>VLOOKUP(Table1[[#This Row],[Track]],$F$2672:$H$2715,3,FALSE)</f>
        <v>-</v>
      </c>
      <c r="AH2611" s="133" t="str">
        <f>IF(Table1[[#This Row],[Date]]&lt;$AH$2,"",IF(Table1[[#This Row],[Date]]&lt;$AH$3,"Edge","Elite Combo"))</f>
        <v/>
      </c>
      <c r="AI2611" s="218">
        <f>Table1[[#This Row],[Time]]</f>
        <v>0.75347222222222221</v>
      </c>
      <c r="AJ2611" s="219" t="str">
        <f>Table1[[#This Row],[Track]]</f>
        <v>Moonee Valley</v>
      </c>
      <c r="AK2611" s="216">
        <f>Table1[[#This Row],[Race ]]</f>
        <v>11</v>
      </c>
      <c r="AL2611" s="219">
        <f>Table1[[#This Row],[TAB]]</f>
        <v>12</v>
      </c>
      <c r="AM2611" s="219" t="str">
        <f>Table1[[#This Row],[Selection]]</f>
        <v>Moby Dick</v>
      </c>
      <c r="AN2611" s="220" t="str">
        <f>Table1[[#This Row],[Sources]]</f>
        <v/>
      </c>
      <c r="AO2611" s="219" t="str">
        <f>Table1[[#This Row],[Scale Bet]]</f>
        <v/>
      </c>
    </row>
    <row r="2612" spans="5:41" ht="16.5" customHeight="1" x14ac:dyDescent="0.25">
      <c r="E2612" s="185">
        <v>45738</v>
      </c>
      <c r="F2612" s="35">
        <v>0.75347222222222221</v>
      </c>
      <c r="G2612" s="36" t="s">
        <v>100</v>
      </c>
      <c r="H2612" s="36">
        <v>11</v>
      </c>
      <c r="I2612" s="36">
        <v>10</v>
      </c>
      <c r="J2612" s="36" t="s">
        <v>247</v>
      </c>
      <c r="K2612" s="36" t="s">
        <v>40</v>
      </c>
      <c r="L2612" s="165">
        <v>12</v>
      </c>
      <c r="M2612" s="134">
        <f t="shared" si="520"/>
        <v>22</v>
      </c>
      <c r="N2612" s="36">
        <f t="shared" si="521"/>
        <v>2</v>
      </c>
      <c r="O2612" s="135" t="str">
        <f t="shared" si="522"/>
        <v>Edge-12/Pro Mel-10</v>
      </c>
      <c r="P2612" s="186" t="str">
        <f t="shared" si="523"/>
        <v>OK</v>
      </c>
      <c r="Q2612" s="187">
        <f t="shared" si="524"/>
        <v>88</v>
      </c>
      <c r="R2612" s="150"/>
      <c r="S2612" s="187" t="str">
        <f t="shared" si="525"/>
        <v/>
      </c>
      <c r="T2612" s="136" t="str">
        <f t="shared" si="526"/>
        <v>Mytemptation</v>
      </c>
      <c r="U2612" s="137">
        <f>IF(P2612="","",IF(N2612=1,"",IF(Q2612="","",IF(Q2612&lt;=100,100,IF(Table1[[#This Row],[Day]]="Wed",100,200)))))</f>
        <v>100</v>
      </c>
      <c r="V2612" s="137" t="str">
        <f t="shared" si="527"/>
        <v/>
      </c>
      <c r="W2612" s="137">
        <f t="shared" si="528"/>
        <v>-100</v>
      </c>
      <c r="X2612" s="133">
        <f>100</f>
        <v>100</v>
      </c>
      <c r="Y2612" s="133" t="str">
        <f t="shared" si="529"/>
        <v/>
      </c>
      <c r="Z2612" s="133">
        <f t="shared" si="530"/>
        <v>-100</v>
      </c>
      <c r="AA2612" s="134" t="str">
        <f>TEXT(Table1[[#This Row],[Date]],"DDD")</f>
        <v>Sat</v>
      </c>
      <c r="AB2612" s="133" t="str">
        <f>IF(OR(G2612="Doomben",G2612="Eagle Farm"),"Q",IF(AND(Q2612&gt;1,Q2612&lt;55,Table1[[#This Row],[Source]]="Nat"),"Nat OK",IF(AND(Table1[[#This Row],[Source]]&lt;&gt;"Nat",Q2612&lt;55),"Poor &lt;55",IF(OR(G2612="Randwick",G2612="Flemington",G2612="Caulfield",G2612="Sandown Lake",G2612="Sandown Hill"),"Best","ave"))))</f>
        <v>ave</v>
      </c>
      <c r="AC2612" s="133">
        <f>IF(Q2612="","",IF(AB2612="Poor &lt;55",$AC$2*0.2%,IF(AND(AB2612="Q",AA2612&lt;&gt;"Wed"),$AC$2*0.4%,IF(AND(AB2612="Q",AA2612="Wed"),$AC$2*0.5%,IF(AND(AB2612="Ave",U2612=100),$AC$2*0.5%,IF(AND(AB2612="ave",U2612="",N2612=1,AG2612="Bush"),$AC$2*1%,IF(AND(AB2612="ave",U2612="",Q2612&gt;100),$AC$2*1.3%,IF(AND(AB2612="ave",U2612=""),$AC$2*1.2%,IF(AND(AB2612="Ave",U2612=200),$AC$2*1%,IF(AND(AB2612="Best",U2612=200),$AC$2*1.5%,IF(AND(AB2612="Best",U2612="",K2612&lt;&gt;"Pro Syd"),$AC$2*0.5%,IF(AND(AB2612="Best",U2612=""),$AC$2*1%,IF(AND(AB2612="Best",U2612=100,Table1[[#This Row],[State]]="NSW"),$AC$2*0.4%,IF(AND(AB2612="Best",U2612=100),$AC$2*1%,IF(Table1[[#This Row],[Adj]]="Nat OK",$AC$2*0.5%,"xxx")))))))))))))))</f>
        <v>50</v>
      </c>
      <c r="AD2612" s="133" t="str">
        <f t="shared" si="531"/>
        <v/>
      </c>
      <c r="AE2612" s="133">
        <f t="shared" si="532"/>
        <v>-50</v>
      </c>
      <c r="AF2612" s="133" t="str">
        <f>VLOOKUP(Table1[[#This Row],[Track]],$F$2672:$H$2715,2,FALSE)</f>
        <v>Vic</v>
      </c>
      <c r="AG2612" s="133" t="str">
        <f>VLOOKUP(Table1[[#This Row],[Track]],$F$2672:$H$2715,3,FALSE)</f>
        <v>-</v>
      </c>
      <c r="AH2612" s="133" t="str">
        <f>IF(Table1[[#This Row],[Date]]&lt;$AH$2,"",IF(Table1[[#This Row],[Date]]&lt;$AH$3,"Edge","Elite Combo"))</f>
        <v/>
      </c>
      <c r="AI2612" s="218">
        <f>Table1[[#This Row],[Time]]</f>
        <v>0.75347222222222221</v>
      </c>
      <c r="AJ2612" s="219" t="str">
        <f>Table1[[#This Row],[Track]]</f>
        <v>Moonee Valley</v>
      </c>
      <c r="AK2612" s="216">
        <f>Table1[[#This Row],[Race ]]</f>
        <v>11</v>
      </c>
      <c r="AL2612" s="219">
        <f>Table1[[#This Row],[TAB]]</f>
        <v>10</v>
      </c>
      <c r="AM2612" s="219" t="str">
        <f>Table1[[#This Row],[Selection]]</f>
        <v>Mytemptation</v>
      </c>
      <c r="AN2612" s="220" t="str">
        <f>Table1[[#This Row],[Sources]]</f>
        <v>Edge-12/Pro Mel-10</v>
      </c>
      <c r="AO2612" s="219">
        <f>Table1[[#This Row],[Scale Bet]]</f>
        <v>50</v>
      </c>
    </row>
    <row r="2613" spans="5:41" ht="16.5" customHeight="1" x14ac:dyDescent="0.25">
      <c r="E2613" s="185">
        <v>45738</v>
      </c>
      <c r="F2613" s="35">
        <v>0.75347222222222221</v>
      </c>
      <c r="G2613" s="36" t="s">
        <v>100</v>
      </c>
      <c r="H2613" s="36">
        <v>11</v>
      </c>
      <c r="I2613" s="36">
        <v>10</v>
      </c>
      <c r="J2613" s="36" t="s">
        <v>247</v>
      </c>
      <c r="K2613" s="36" t="s">
        <v>18</v>
      </c>
      <c r="L2613" s="165">
        <v>10</v>
      </c>
      <c r="M2613" s="134" t="str">
        <f t="shared" si="520"/>
        <v/>
      </c>
      <c r="N2613" s="36" t="str">
        <f t="shared" si="521"/>
        <v/>
      </c>
      <c r="O2613" s="135" t="str">
        <f t="shared" si="522"/>
        <v/>
      </c>
      <c r="P2613" s="186" t="str">
        <f t="shared" si="523"/>
        <v>OK</v>
      </c>
      <c r="Q2613" s="187" t="str">
        <f t="shared" si="524"/>
        <v/>
      </c>
      <c r="R2613" s="150"/>
      <c r="S2613" s="187" t="str">
        <f t="shared" si="525"/>
        <v/>
      </c>
      <c r="T2613" s="136" t="str">
        <f t="shared" si="526"/>
        <v>Mytemptation</v>
      </c>
      <c r="U2613" s="137" t="str">
        <f>IF(P2613="","",IF(N2613=1,"",IF(Q2613="","",IF(Q2613&lt;=100,100,IF(Table1[[#This Row],[Day]]="Wed",100,200)))))</f>
        <v/>
      </c>
      <c r="V2613" s="137" t="str">
        <f t="shared" si="527"/>
        <v/>
      </c>
      <c r="W2613" s="137" t="str">
        <f t="shared" si="528"/>
        <v/>
      </c>
      <c r="X2613" s="133">
        <f>100</f>
        <v>100</v>
      </c>
      <c r="Y2613" s="133" t="str">
        <f t="shared" si="529"/>
        <v/>
      </c>
      <c r="Z2613" s="133">
        <f t="shared" si="530"/>
        <v>-100</v>
      </c>
      <c r="AA2613" s="134" t="str">
        <f>TEXT(Table1[[#This Row],[Date]],"DDD")</f>
        <v>Sat</v>
      </c>
      <c r="AB2613" s="133" t="str">
        <f>IF(OR(G2613="Doomben",G2613="Eagle Farm"),"Q",IF(AND(Q2613&gt;1,Q2613&lt;55,Table1[[#This Row],[Source]]="Nat"),"Nat OK",IF(AND(Table1[[#This Row],[Source]]&lt;&gt;"Nat",Q2613&lt;55),"Poor &lt;55",IF(OR(G2613="Randwick",G2613="Flemington",G2613="Caulfield",G2613="Sandown Lake",G2613="Sandown Hill"),"Best","ave"))))</f>
        <v>ave</v>
      </c>
      <c r="AC2613" s="133" t="str">
        <f>IF(Q2613="","",IF(AB2613="Poor &lt;55",$AC$2*0.2%,IF(AND(AB2613="Q",AA2613&lt;&gt;"Wed"),$AC$2*0.4%,IF(AND(AB2613="Q",AA2613="Wed"),$AC$2*0.5%,IF(AND(AB2613="Ave",U2613=100),$AC$2*0.5%,IF(AND(AB2613="ave",U2613="",N2613=1,AG2613="Bush"),$AC$2*1%,IF(AND(AB2613="ave",U2613="",Q2613&gt;100),$AC$2*1.3%,IF(AND(AB2613="ave",U2613=""),$AC$2*1.2%,IF(AND(AB2613="Ave",U2613=200),$AC$2*1%,IF(AND(AB2613="Best",U2613=200),$AC$2*1.5%,IF(AND(AB2613="Best",U2613="",K2613&lt;&gt;"Pro Syd"),$AC$2*0.5%,IF(AND(AB2613="Best",U2613=""),$AC$2*1%,IF(AND(AB2613="Best",U2613=100,Table1[[#This Row],[State]]="NSW"),$AC$2*0.4%,IF(AND(AB2613="Best",U2613=100),$AC$2*1%,IF(Table1[[#This Row],[Adj]]="Nat OK",$AC$2*0.5%,"xxx")))))))))))))))</f>
        <v/>
      </c>
      <c r="AD2613" s="133" t="str">
        <f t="shared" si="531"/>
        <v/>
      </c>
      <c r="AE2613" s="133" t="str">
        <f t="shared" si="532"/>
        <v/>
      </c>
      <c r="AF2613" s="133" t="str">
        <f>VLOOKUP(Table1[[#This Row],[Track]],$F$2672:$H$2715,2,FALSE)</f>
        <v>Vic</v>
      </c>
      <c r="AG2613" s="133" t="str">
        <f>VLOOKUP(Table1[[#This Row],[Track]],$F$2672:$H$2715,3,FALSE)</f>
        <v>-</v>
      </c>
      <c r="AH2613" s="133" t="str">
        <f>IF(Table1[[#This Row],[Date]]&lt;$AH$2,"",IF(Table1[[#This Row],[Date]]&lt;$AH$3,"Edge","Elite Combo"))</f>
        <v/>
      </c>
      <c r="AI2613" s="218">
        <f>Table1[[#This Row],[Time]]</f>
        <v>0.75347222222222221</v>
      </c>
      <c r="AJ2613" s="219" t="str">
        <f>Table1[[#This Row],[Track]]</f>
        <v>Moonee Valley</v>
      </c>
      <c r="AK2613" s="216">
        <f>Table1[[#This Row],[Race ]]</f>
        <v>11</v>
      </c>
      <c r="AL2613" s="219">
        <f>Table1[[#This Row],[TAB]]</f>
        <v>10</v>
      </c>
      <c r="AM2613" s="219" t="str">
        <f>Table1[[#This Row],[Selection]]</f>
        <v>Mytemptation</v>
      </c>
      <c r="AN2613" s="220" t="str">
        <f>Table1[[#This Row],[Sources]]</f>
        <v/>
      </c>
      <c r="AO2613" s="219" t="str">
        <f>Table1[[#This Row],[Scale Bet]]</f>
        <v/>
      </c>
    </row>
    <row r="2614" spans="5:41" ht="16.5" customHeight="1" x14ac:dyDescent="0.25">
      <c r="E2614" s="185">
        <v>45738</v>
      </c>
      <c r="F2614" s="35">
        <v>0.75694444444444442</v>
      </c>
      <c r="G2614" s="36" t="s">
        <v>28</v>
      </c>
      <c r="H2614" s="36">
        <v>9</v>
      </c>
      <c r="I2614" s="36">
        <v>10</v>
      </c>
      <c r="J2614" s="36" t="s">
        <v>1148</v>
      </c>
      <c r="K2614" s="36" t="s">
        <v>13</v>
      </c>
      <c r="L2614" s="165">
        <v>10</v>
      </c>
      <c r="M2614" s="134">
        <f t="shared" si="520"/>
        <v>10</v>
      </c>
      <c r="N2614" s="36">
        <f t="shared" si="521"/>
        <v>1</v>
      </c>
      <c r="O2614" s="135" t="str">
        <f t="shared" si="522"/>
        <v>Nat-10</v>
      </c>
      <c r="P2614" s="186" t="str">
        <f t="shared" si="523"/>
        <v/>
      </c>
      <c r="Q2614" s="187">
        <f t="shared" si="524"/>
        <v>40</v>
      </c>
      <c r="R2614" s="150"/>
      <c r="S2614" s="187" t="str">
        <f t="shared" si="525"/>
        <v/>
      </c>
      <c r="T2614" s="136" t="str">
        <f t="shared" si="526"/>
        <v>Keitel</v>
      </c>
      <c r="U2614" s="137" t="str">
        <f>IF(P2614="","",IF(N2614=1,"",IF(Q2614="","",IF(Q2614&lt;=100,100,IF(Table1[[#This Row],[Day]]="Wed",100,200)))))</f>
        <v/>
      </c>
      <c r="V2614" s="137" t="str">
        <f t="shared" si="527"/>
        <v/>
      </c>
      <c r="W2614" s="137" t="str">
        <f t="shared" si="528"/>
        <v/>
      </c>
      <c r="X2614" s="133">
        <f>100</f>
        <v>100</v>
      </c>
      <c r="Y2614" s="133" t="str">
        <f t="shared" si="529"/>
        <v/>
      </c>
      <c r="Z2614" s="133">
        <f t="shared" si="530"/>
        <v>-100</v>
      </c>
      <c r="AA2614" s="134" t="str">
        <f>TEXT(Table1[[#This Row],[Date]],"DDD")</f>
        <v>Sat</v>
      </c>
      <c r="AB2614" s="133" t="str">
        <f>IF(OR(G2614="Doomben",G2614="Eagle Farm"),"Q",IF(AND(Q2614&gt;1,Q2614&lt;55,Table1[[#This Row],[Source]]="Nat"),"Nat OK",IF(AND(Table1[[#This Row],[Source]]&lt;&gt;"Nat",Q2614&lt;55),"Poor &lt;55",IF(OR(G2614="Randwick",G2614="Flemington",G2614="Caulfield",G2614="Sandown Lake",G2614="Sandown Hill"),"Best","ave"))))</f>
        <v>Q</v>
      </c>
      <c r="AC2614" s="133">
        <f>IF(Q2614="","",IF(AB2614="Poor &lt;55",$AC$2*0.2%,IF(AND(AB2614="Q",AA2614&lt;&gt;"Wed"),$AC$2*0.4%,IF(AND(AB2614="Q",AA2614="Wed"),$AC$2*0.5%,IF(AND(AB2614="Ave",U2614=100),$AC$2*0.5%,IF(AND(AB2614="ave",U2614="",N2614=1,AG2614="Bush"),$AC$2*1%,IF(AND(AB2614="ave",U2614="",Q2614&gt;100),$AC$2*1.3%,IF(AND(AB2614="ave",U2614=""),$AC$2*1.2%,IF(AND(AB2614="Ave",U2614=200),$AC$2*1%,IF(AND(AB2614="Best",U2614=200),$AC$2*1.5%,IF(AND(AB2614="Best",U2614="",K2614&lt;&gt;"Pro Syd"),$AC$2*0.5%,IF(AND(AB2614="Best",U2614=""),$AC$2*1%,IF(AND(AB2614="Best",U2614=100,Table1[[#This Row],[State]]="NSW"),$AC$2*0.4%,IF(AND(AB2614="Best",U2614=100),$AC$2*1%,IF(Table1[[#This Row],[Adj]]="Nat OK",$AC$2*0.5%,"xxx")))))))))))))))</f>
        <v>40</v>
      </c>
      <c r="AD2614" s="133" t="str">
        <f t="shared" si="531"/>
        <v/>
      </c>
      <c r="AE2614" s="133">
        <f t="shared" si="532"/>
        <v>-40</v>
      </c>
      <c r="AF2614" s="133" t="str">
        <f>VLOOKUP(Table1[[#This Row],[Track]],$F$2672:$H$2715,2,FALSE)</f>
        <v>Qld</v>
      </c>
      <c r="AG2614" s="133" t="str">
        <f>VLOOKUP(Table1[[#This Row],[Track]],$F$2672:$H$2715,3,FALSE)</f>
        <v>-</v>
      </c>
      <c r="AH2614" s="133" t="str">
        <f>IF(Table1[[#This Row],[Date]]&lt;$AH$2,"",IF(Table1[[#This Row],[Date]]&lt;$AH$3,"Edge","Elite Combo"))</f>
        <v/>
      </c>
      <c r="AI2614" s="218">
        <f>Table1[[#This Row],[Time]]</f>
        <v>0.75694444444444442</v>
      </c>
      <c r="AJ2614" s="219" t="str">
        <f>Table1[[#This Row],[Track]]</f>
        <v>Eagle Farm</v>
      </c>
      <c r="AK2614" s="216">
        <f>Table1[[#This Row],[Race ]]</f>
        <v>9</v>
      </c>
      <c r="AL2614" s="219">
        <f>Table1[[#This Row],[TAB]]</f>
        <v>10</v>
      </c>
      <c r="AM2614" s="219" t="str">
        <f>Table1[[#This Row],[Selection]]</f>
        <v>Keitel</v>
      </c>
      <c r="AN2614" s="220" t="str">
        <f>Table1[[#This Row],[Sources]]</f>
        <v>Nat-10</v>
      </c>
      <c r="AO2614" s="219">
        <f>Table1[[#This Row],[Scale Bet]]</f>
        <v>40</v>
      </c>
    </row>
    <row r="2615" spans="5:41" ht="16.5" customHeight="1" x14ac:dyDescent="0.25">
      <c r="E2615" s="185">
        <v>45745</v>
      </c>
      <c r="F2615" s="35">
        <v>0.51041666666666663</v>
      </c>
      <c r="G2615" s="36" t="s">
        <v>157</v>
      </c>
      <c r="H2615" s="36">
        <v>1</v>
      </c>
      <c r="I2615" s="36">
        <v>2</v>
      </c>
      <c r="J2615" s="36" t="s">
        <v>69</v>
      </c>
      <c r="K2615" s="36" t="s">
        <v>1</v>
      </c>
      <c r="L2615" s="165">
        <v>12</v>
      </c>
      <c r="M2615" s="134">
        <f t="shared" si="520"/>
        <v>12</v>
      </c>
      <c r="N2615" s="36">
        <f t="shared" si="521"/>
        <v>1</v>
      </c>
      <c r="O2615" s="135" t="str">
        <f t="shared" si="522"/>
        <v>E4-12</v>
      </c>
      <c r="P2615" s="186" t="str">
        <f t="shared" si="523"/>
        <v>OK</v>
      </c>
      <c r="Q2615" s="187">
        <f t="shared" si="524"/>
        <v>48</v>
      </c>
      <c r="R2615" s="150"/>
      <c r="S2615" s="187" t="str">
        <f t="shared" si="525"/>
        <v/>
      </c>
      <c r="T2615" s="136" t="str">
        <f t="shared" si="526"/>
        <v>Bossy Nic</v>
      </c>
      <c r="U2615" s="137" t="str">
        <f>IF(P2615="","",IF(N2615=1,"",IF(Q2615="","",IF(Q2615&lt;=100,100,IF(Table1[[#This Row],[Day]]="Wed",100,200)))))</f>
        <v/>
      </c>
      <c r="V2615" s="137" t="str">
        <f t="shared" si="527"/>
        <v/>
      </c>
      <c r="W2615" s="137" t="str">
        <f t="shared" si="528"/>
        <v/>
      </c>
      <c r="X2615" s="133">
        <f>100</f>
        <v>100</v>
      </c>
      <c r="Y2615" s="133" t="str">
        <f t="shared" si="529"/>
        <v/>
      </c>
      <c r="Z2615" s="133">
        <f t="shared" si="530"/>
        <v>-100</v>
      </c>
      <c r="AA2615" s="134" t="str">
        <f>TEXT(Table1[[#This Row],[Date]],"DDD")</f>
        <v>Sat</v>
      </c>
      <c r="AB2615" s="133" t="str">
        <f>IF(OR(G2615="Doomben",G2615="Eagle Farm"),"Q",IF(AND(Q2615&gt;1,Q2615&lt;55,Table1[[#This Row],[Source]]="Nat"),"Nat OK",IF(AND(Table1[[#This Row],[Source]]&lt;&gt;"Nat",Q2615&lt;55),"Poor &lt;55",IF(OR(G2615="Randwick",G2615="Flemington",G2615="Caulfield",G2615="Sandown Lake",G2615="Sandown Hill"),"Best","ave"))))</f>
        <v>Poor &lt;55</v>
      </c>
      <c r="AC2615" s="133">
        <f>IF(Q2615="","",IF(AB2615="Poor &lt;55",$AC$2*0.2%,IF(AND(AB2615="Q",AA2615&lt;&gt;"Wed"),$AC$2*0.4%,IF(AND(AB2615="Q",AA2615="Wed"),$AC$2*0.5%,IF(AND(AB2615="Ave",U2615=100),$AC$2*0.5%,IF(AND(AB2615="ave",U2615="",N2615=1,AG2615="Bush"),$AC$2*1%,IF(AND(AB2615="ave",U2615="",Q2615&gt;100),$AC$2*1.3%,IF(AND(AB2615="ave",U2615=""),$AC$2*1.2%,IF(AND(AB2615="Ave",U2615=200),$AC$2*1%,IF(AND(AB2615="Best",U2615=200),$AC$2*1.5%,IF(AND(AB2615="Best",U2615="",K2615&lt;&gt;"Pro Syd"),$AC$2*0.5%,IF(AND(AB2615="Best",U2615=""),$AC$2*1%,IF(AND(AB2615="Best",U2615=100,Table1[[#This Row],[State]]="NSW"),$AC$2*0.4%,IF(AND(AB2615="Best",U2615=100),$AC$2*1%,IF(Table1[[#This Row],[Adj]]="Nat OK",$AC$2*0.5%,"xxx")))))))))))))))</f>
        <v>20</v>
      </c>
      <c r="AD2615" s="133" t="str">
        <f t="shared" si="531"/>
        <v/>
      </c>
      <c r="AE2615" s="133">
        <f t="shared" si="532"/>
        <v>-20</v>
      </c>
      <c r="AF2615" s="133" t="str">
        <f>VLOOKUP(Table1[[#This Row],[Track]],$F$2672:$H$2715,2,FALSE)</f>
        <v>Vic</v>
      </c>
      <c r="AG2615" s="133" t="str">
        <f>VLOOKUP(Table1[[#This Row],[Track]],$F$2672:$H$2715,3,FALSE)</f>
        <v>-</v>
      </c>
      <c r="AH2615" s="133" t="str">
        <f>IF(Table1[[#This Row],[Date]]&lt;$AH$2,"",IF(Table1[[#This Row],[Date]]&lt;$AH$3,"Edge","Elite Combo"))</f>
        <v>Edge</v>
      </c>
      <c r="AI2615" s="218">
        <f>Table1[[#This Row],[Time]]</f>
        <v>0.51041666666666663</v>
      </c>
      <c r="AJ2615" s="219" t="str">
        <f>Table1[[#This Row],[Track]]</f>
        <v>Flemington</v>
      </c>
      <c r="AK2615" s="216">
        <f>Table1[[#This Row],[Race ]]</f>
        <v>1</v>
      </c>
      <c r="AL2615" s="219">
        <f>Table1[[#This Row],[TAB]]</f>
        <v>2</v>
      </c>
      <c r="AM2615" s="219" t="str">
        <f>Table1[[#This Row],[Selection]]</f>
        <v>Bossy Nic</v>
      </c>
      <c r="AN2615" s="220" t="str">
        <f>Table1[[#This Row],[Sources]]</f>
        <v>E4-12</v>
      </c>
      <c r="AO2615" s="219">
        <f>Table1[[#This Row],[Scale Bet]]</f>
        <v>20</v>
      </c>
    </row>
    <row r="2616" spans="5:41" ht="16.5" customHeight="1" x14ac:dyDescent="0.25">
      <c r="E2616" s="185">
        <v>45745</v>
      </c>
      <c r="F2616" s="35">
        <v>0.51041666666666663</v>
      </c>
      <c r="G2616" s="36" t="s">
        <v>157</v>
      </c>
      <c r="H2616" s="36">
        <v>1</v>
      </c>
      <c r="I2616" s="36">
        <v>5</v>
      </c>
      <c r="J2616" s="36" t="s">
        <v>187</v>
      </c>
      <c r="K2616" s="36" t="s">
        <v>1</v>
      </c>
      <c r="L2616" s="165">
        <v>10</v>
      </c>
      <c r="M2616" s="134">
        <f t="shared" si="520"/>
        <v>23</v>
      </c>
      <c r="N2616" s="36">
        <f t="shared" si="521"/>
        <v>2</v>
      </c>
      <c r="O2616" s="135" t="str">
        <f t="shared" si="522"/>
        <v>E4-10/Nat-13</v>
      </c>
      <c r="P2616" s="186" t="str">
        <f t="shared" si="523"/>
        <v>OK</v>
      </c>
      <c r="Q2616" s="187">
        <f t="shared" si="524"/>
        <v>92</v>
      </c>
      <c r="R2616" s="150"/>
      <c r="S2616" s="187" t="str">
        <f t="shared" si="525"/>
        <v/>
      </c>
      <c r="T2616" s="136" t="str">
        <f t="shared" si="526"/>
        <v>Material Dreams</v>
      </c>
      <c r="U2616" s="137">
        <f>IF(P2616="","",IF(N2616=1,"",IF(Q2616="","",IF(Q2616&lt;=100,100,IF(Table1[[#This Row],[Day]]="Wed",100,200)))))</f>
        <v>100</v>
      </c>
      <c r="V2616" s="137" t="str">
        <f t="shared" si="527"/>
        <v/>
      </c>
      <c r="W2616" s="137">
        <f t="shared" si="528"/>
        <v>-100</v>
      </c>
      <c r="X2616" s="133">
        <f>100</f>
        <v>100</v>
      </c>
      <c r="Y2616" s="133" t="str">
        <f t="shared" si="529"/>
        <v/>
      </c>
      <c r="Z2616" s="133">
        <f t="shared" si="530"/>
        <v>-100</v>
      </c>
      <c r="AA2616" s="134" t="str">
        <f>TEXT(Table1[[#This Row],[Date]],"DDD")</f>
        <v>Sat</v>
      </c>
      <c r="AB2616" s="133" t="str">
        <f>IF(OR(G2616="Doomben",G2616="Eagle Farm"),"Q",IF(AND(Q2616&gt;1,Q2616&lt;55,Table1[[#This Row],[Source]]="Nat"),"Nat OK",IF(AND(Table1[[#This Row],[Source]]&lt;&gt;"Nat",Q2616&lt;55),"Poor &lt;55",IF(OR(G2616="Randwick",G2616="Flemington",G2616="Caulfield",G2616="Sandown Lake",G2616="Sandown Hill"),"Best","ave"))))</f>
        <v>Best</v>
      </c>
      <c r="AC2616" s="133">
        <f>IF(Q2616="","",IF(AB2616="Poor &lt;55",$AC$2*0.2%,IF(AND(AB2616="Q",AA2616&lt;&gt;"Wed"),$AC$2*0.4%,IF(AND(AB2616="Q",AA2616="Wed"),$AC$2*0.5%,IF(AND(AB2616="Ave",U2616=100),$AC$2*0.5%,IF(AND(AB2616="ave",U2616="",N2616=1,AG2616="Bush"),$AC$2*1%,IF(AND(AB2616="ave",U2616="",Q2616&gt;100),$AC$2*1.3%,IF(AND(AB2616="ave",U2616=""),$AC$2*1.2%,IF(AND(AB2616="Ave",U2616=200),$AC$2*1%,IF(AND(AB2616="Best",U2616=200),$AC$2*1.5%,IF(AND(AB2616="Best",U2616="",K2616&lt;&gt;"Pro Syd"),$AC$2*0.5%,IF(AND(AB2616="Best",U2616=""),$AC$2*1%,IF(AND(AB2616="Best",U2616=100,Table1[[#This Row],[State]]="NSW"),$AC$2*0.4%,IF(AND(AB2616="Best",U2616=100),$AC$2*1%,IF(Table1[[#This Row],[Adj]]="Nat OK",$AC$2*0.5%,"xxx")))))))))))))))</f>
        <v>100</v>
      </c>
      <c r="AD2616" s="133" t="str">
        <f t="shared" si="531"/>
        <v/>
      </c>
      <c r="AE2616" s="133">
        <f t="shared" si="532"/>
        <v>-100</v>
      </c>
      <c r="AF2616" s="133" t="str">
        <f>VLOOKUP(Table1[[#This Row],[Track]],$F$2672:$H$2715,2,FALSE)</f>
        <v>Vic</v>
      </c>
      <c r="AG2616" s="133" t="str">
        <f>VLOOKUP(Table1[[#This Row],[Track]],$F$2672:$H$2715,3,FALSE)</f>
        <v>-</v>
      </c>
      <c r="AH2616" s="133" t="str">
        <f>IF(Table1[[#This Row],[Date]]&lt;$AH$2,"",IF(Table1[[#This Row],[Date]]&lt;$AH$3,"Edge","Elite Combo"))</f>
        <v>Edge</v>
      </c>
      <c r="AI2616" s="218">
        <f>Table1[[#This Row],[Time]]</f>
        <v>0.51041666666666663</v>
      </c>
      <c r="AJ2616" s="219" t="str">
        <f>Table1[[#This Row],[Track]]</f>
        <v>Flemington</v>
      </c>
      <c r="AK2616" s="216">
        <f>Table1[[#This Row],[Race ]]</f>
        <v>1</v>
      </c>
      <c r="AL2616" s="219">
        <f>Table1[[#This Row],[TAB]]</f>
        <v>5</v>
      </c>
      <c r="AM2616" s="219" t="str">
        <f>Table1[[#This Row],[Selection]]</f>
        <v>Material Dreams</v>
      </c>
      <c r="AN2616" s="220" t="str">
        <f>Table1[[#This Row],[Sources]]</f>
        <v>E4-10/Nat-13</v>
      </c>
      <c r="AO2616" s="219">
        <f>Table1[[#This Row],[Scale Bet]]</f>
        <v>100</v>
      </c>
    </row>
    <row r="2617" spans="5:41" ht="16.5" customHeight="1" x14ac:dyDescent="0.25">
      <c r="E2617" s="185">
        <v>45745</v>
      </c>
      <c r="F2617" s="35">
        <v>0.51041666666666663</v>
      </c>
      <c r="G2617" s="36" t="s">
        <v>157</v>
      </c>
      <c r="H2617" s="36">
        <v>1</v>
      </c>
      <c r="I2617" s="36">
        <v>5</v>
      </c>
      <c r="J2617" s="36" t="s">
        <v>187</v>
      </c>
      <c r="K2617" s="36" t="s">
        <v>13</v>
      </c>
      <c r="L2617" s="165">
        <v>13</v>
      </c>
      <c r="M2617" s="134" t="str">
        <f t="shared" si="520"/>
        <v/>
      </c>
      <c r="N2617" s="36" t="str">
        <f t="shared" si="521"/>
        <v/>
      </c>
      <c r="O2617" s="135" t="str">
        <f t="shared" si="522"/>
        <v/>
      </c>
      <c r="P2617" s="186" t="str">
        <f t="shared" si="523"/>
        <v>OK</v>
      </c>
      <c r="Q2617" s="187" t="str">
        <f t="shared" si="524"/>
        <v/>
      </c>
      <c r="R2617" s="150"/>
      <c r="S2617" s="187" t="str">
        <f t="shared" si="525"/>
        <v/>
      </c>
      <c r="T2617" s="136" t="str">
        <f t="shared" si="526"/>
        <v>Material Dreams</v>
      </c>
      <c r="U2617" s="137" t="str">
        <f>IF(P2617="","",IF(N2617=1,"",IF(Q2617="","",IF(Q2617&lt;=100,100,IF(Table1[[#This Row],[Day]]="Wed",100,200)))))</f>
        <v/>
      </c>
      <c r="V2617" s="137" t="str">
        <f t="shared" si="527"/>
        <v/>
      </c>
      <c r="W2617" s="137" t="str">
        <f t="shared" si="528"/>
        <v/>
      </c>
      <c r="X2617" s="133">
        <f>100</f>
        <v>100</v>
      </c>
      <c r="Y2617" s="133" t="str">
        <f t="shared" si="529"/>
        <v/>
      </c>
      <c r="Z2617" s="133">
        <f t="shared" si="530"/>
        <v>-100</v>
      </c>
      <c r="AA2617" s="134" t="str">
        <f>TEXT(Table1[[#This Row],[Date]],"DDD")</f>
        <v>Sat</v>
      </c>
      <c r="AB2617" s="133" t="str">
        <f>IF(OR(G2617="Doomben",G2617="Eagle Farm"),"Q",IF(AND(Q2617&gt;1,Q2617&lt;55,Table1[[#This Row],[Source]]="Nat"),"Nat OK",IF(AND(Table1[[#This Row],[Source]]&lt;&gt;"Nat",Q2617&lt;55),"Poor &lt;55",IF(OR(G2617="Randwick",G2617="Flemington",G2617="Caulfield",G2617="Sandown Lake",G2617="Sandown Hill"),"Best","ave"))))</f>
        <v>Best</v>
      </c>
      <c r="AC2617" s="133" t="str">
        <f>IF(Q2617="","",IF(AB2617="Poor &lt;55",$AC$2*0.2%,IF(AND(AB2617="Q",AA2617&lt;&gt;"Wed"),$AC$2*0.4%,IF(AND(AB2617="Q",AA2617="Wed"),$AC$2*0.5%,IF(AND(AB2617="Ave",U2617=100),$AC$2*0.5%,IF(AND(AB2617="ave",U2617="",N2617=1,AG2617="Bush"),$AC$2*1%,IF(AND(AB2617="ave",U2617="",Q2617&gt;100),$AC$2*1.3%,IF(AND(AB2617="ave",U2617=""),$AC$2*1.2%,IF(AND(AB2617="Ave",U2617=200),$AC$2*1%,IF(AND(AB2617="Best",U2617=200),$AC$2*1.5%,IF(AND(AB2617="Best",U2617="",K2617&lt;&gt;"Pro Syd"),$AC$2*0.5%,IF(AND(AB2617="Best",U2617=""),$AC$2*1%,IF(AND(AB2617="Best",U2617=100,Table1[[#This Row],[State]]="NSW"),$AC$2*0.4%,IF(AND(AB2617="Best",U2617=100),$AC$2*1%,IF(Table1[[#This Row],[Adj]]="Nat OK",$AC$2*0.5%,"xxx")))))))))))))))</f>
        <v/>
      </c>
      <c r="AD2617" s="133" t="str">
        <f t="shared" si="531"/>
        <v/>
      </c>
      <c r="AE2617" s="133" t="str">
        <f t="shared" si="532"/>
        <v/>
      </c>
      <c r="AF2617" s="133" t="str">
        <f>VLOOKUP(Table1[[#This Row],[Track]],$F$2672:$H$2715,2,FALSE)</f>
        <v>Vic</v>
      </c>
      <c r="AG2617" s="133" t="str">
        <f>VLOOKUP(Table1[[#This Row],[Track]],$F$2672:$H$2715,3,FALSE)</f>
        <v>-</v>
      </c>
      <c r="AH2617" s="133" t="str">
        <f>IF(Table1[[#This Row],[Date]]&lt;$AH$2,"",IF(Table1[[#This Row],[Date]]&lt;$AH$3,"Edge","Elite Combo"))</f>
        <v>Edge</v>
      </c>
      <c r="AI2617" s="218">
        <f>Table1[[#This Row],[Time]]</f>
        <v>0.51041666666666663</v>
      </c>
      <c r="AJ2617" s="219" t="str">
        <f>Table1[[#This Row],[Track]]</f>
        <v>Flemington</v>
      </c>
      <c r="AK2617" s="216">
        <f>Table1[[#This Row],[Race ]]</f>
        <v>1</v>
      </c>
      <c r="AL2617" s="219">
        <f>Table1[[#This Row],[TAB]]</f>
        <v>5</v>
      </c>
      <c r="AM2617" s="219" t="str">
        <f>Table1[[#This Row],[Selection]]</f>
        <v>Material Dreams</v>
      </c>
      <c r="AN2617" s="220" t="str">
        <f>Table1[[#This Row],[Sources]]</f>
        <v/>
      </c>
      <c r="AO2617" s="219" t="str">
        <f>Table1[[#This Row],[Scale Bet]]</f>
        <v/>
      </c>
    </row>
    <row r="2618" spans="5:41" ht="16.5" customHeight="1" x14ac:dyDescent="0.25">
      <c r="E2618" s="185">
        <v>45745</v>
      </c>
      <c r="F2618" s="35">
        <v>0.57986111111111116</v>
      </c>
      <c r="G2618" s="36" t="s">
        <v>157</v>
      </c>
      <c r="H2618" s="36">
        <v>4</v>
      </c>
      <c r="I2618" s="36">
        <v>1</v>
      </c>
      <c r="J2618" s="36" t="s">
        <v>536</v>
      </c>
      <c r="K2618" s="36" t="s">
        <v>1</v>
      </c>
      <c r="L2618" s="165">
        <v>10</v>
      </c>
      <c r="M2618" s="134">
        <f t="shared" si="520"/>
        <v>23</v>
      </c>
      <c r="N2618" s="36">
        <f t="shared" si="521"/>
        <v>2</v>
      </c>
      <c r="O2618" s="135" t="str">
        <f t="shared" si="522"/>
        <v>E4-10/Nat-13</v>
      </c>
      <c r="P2618" s="186" t="str">
        <f t="shared" si="523"/>
        <v>OK</v>
      </c>
      <c r="Q2618" s="187">
        <f t="shared" si="524"/>
        <v>92</v>
      </c>
      <c r="R2618" s="150"/>
      <c r="S2618" s="187" t="str">
        <f t="shared" si="525"/>
        <v/>
      </c>
      <c r="T2618" s="136" t="str">
        <f t="shared" si="526"/>
        <v>Ndola</v>
      </c>
      <c r="U2618" s="137">
        <f>IF(P2618="","",IF(N2618=1,"",IF(Q2618="","",IF(Q2618&lt;=100,100,IF(Table1[[#This Row],[Day]]="Wed",100,200)))))</f>
        <v>100</v>
      </c>
      <c r="V2618" s="137" t="str">
        <f t="shared" si="527"/>
        <v/>
      </c>
      <c r="W2618" s="137">
        <f t="shared" si="528"/>
        <v>-100</v>
      </c>
      <c r="X2618" s="133">
        <f>100</f>
        <v>100</v>
      </c>
      <c r="Y2618" s="133" t="str">
        <f t="shared" si="529"/>
        <v/>
      </c>
      <c r="Z2618" s="133">
        <f t="shared" si="530"/>
        <v>-100</v>
      </c>
      <c r="AA2618" s="134" t="str">
        <f>TEXT(Table1[[#This Row],[Date]],"DDD")</f>
        <v>Sat</v>
      </c>
      <c r="AB2618" s="133" t="str">
        <f>IF(OR(G2618="Doomben",G2618="Eagle Farm"),"Q",IF(AND(Q2618&gt;1,Q2618&lt;55,Table1[[#This Row],[Source]]="Nat"),"Nat OK",IF(AND(Table1[[#This Row],[Source]]&lt;&gt;"Nat",Q2618&lt;55),"Poor &lt;55",IF(OR(G2618="Randwick",G2618="Flemington",G2618="Caulfield",G2618="Sandown Lake",G2618="Sandown Hill"),"Best","ave"))))</f>
        <v>Best</v>
      </c>
      <c r="AC2618" s="133">
        <f>IF(Q2618="","",IF(AB2618="Poor &lt;55",$AC$2*0.2%,IF(AND(AB2618="Q",AA2618&lt;&gt;"Wed"),$AC$2*0.4%,IF(AND(AB2618="Q",AA2618="Wed"),$AC$2*0.5%,IF(AND(AB2618="Ave",U2618=100),$AC$2*0.5%,IF(AND(AB2618="ave",U2618="",N2618=1,AG2618="Bush"),$AC$2*1%,IF(AND(AB2618="ave",U2618="",Q2618&gt;100),$AC$2*1.3%,IF(AND(AB2618="ave",U2618=""),$AC$2*1.2%,IF(AND(AB2618="Ave",U2618=200),$AC$2*1%,IF(AND(AB2618="Best",U2618=200),$AC$2*1.5%,IF(AND(AB2618="Best",U2618="",K2618&lt;&gt;"Pro Syd"),$AC$2*0.5%,IF(AND(AB2618="Best",U2618=""),$AC$2*1%,IF(AND(AB2618="Best",U2618=100,Table1[[#This Row],[State]]="NSW"),$AC$2*0.4%,IF(AND(AB2618="Best",U2618=100),$AC$2*1%,IF(Table1[[#This Row],[Adj]]="Nat OK",$AC$2*0.5%,"xxx")))))))))))))))</f>
        <v>100</v>
      </c>
      <c r="AD2618" s="133" t="str">
        <f t="shared" si="531"/>
        <v/>
      </c>
      <c r="AE2618" s="133">
        <f t="shared" si="532"/>
        <v>-100</v>
      </c>
      <c r="AF2618" s="133" t="str">
        <f>VLOOKUP(Table1[[#This Row],[Track]],$F$2672:$H$2715,2,FALSE)</f>
        <v>Vic</v>
      </c>
      <c r="AG2618" s="133" t="str">
        <f>VLOOKUP(Table1[[#This Row],[Track]],$F$2672:$H$2715,3,FALSE)</f>
        <v>-</v>
      </c>
      <c r="AH2618" s="133" t="str">
        <f>IF(Table1[[#This Row],[Date]]&lt;$AH$2,"",IF(Table1[[#This Row],[Date]]&lt;$AH$3,"Edge","Elite Combo"))</f>
        <v>Edge</v>
      </c>
      <c r="AI2618" s="218">
        <f>Table1[[#This Row],[Time]]</f>
        <v>0.57986111111111116</v>
      </c>
      <c r="AJ2618" s="219" t="str">
        <f>Table1[[#This Row],[Track]]</f>
        <v>Flemington</v>
      </c>
      <c r="AK2618" s="216">
        <f>Table1[[#This Row],[Race ]]</f>
        <v>4</v>
      </c>
      <c r="AL2618" s="219">
        <f>Table1[[#This Row],[TAB]]</f>
        <v>1</v>
      </c>
      <c r="AM2618" s="219" t="str">
        <f>Table1[[#This Row],[Selection]]</f>
        <v>Ndola</v>
      </c>
      <c r="AN2618" s="220" t="str">
        <f>Table1[[#This Row],[Sources]]</f>
        <v>E4-10/Nat-13</v>
      </c>
      <c r="AO2618" s="219">
        <f>Table1[[#This Row],[Scale Bet]]</f>
        <v>100</v>
      </c>
    </row>
    <row r="2619" spans="5:41" ht="16.5" customHeight="1" x14ac:dyDescent="0.25">
      <c r="E2619" s="185">
        <v>45745</v>
      </c>
      <c r="F2619" s="35">
        <v>0.57986111111111116</v>
      </c>
      <c r="G2619" s="36" t="s">
        <v>157</v>
      </c>
      <c r="H2619" s="36">
        <v>4</v>
      </c>
      <c r="I2619" s="36">
        <v>1</v>
      </c>
      <c r="J2619" s="36" t="s">
        <v>536</v>
      </c>
      <c r="K2619" s="36" t="s">
        <v>13</v>
      </c>
      <c r="L2619" s="165">
        <v>13</v>
      </c>
      <c r="M2619" s="134" t="str">
        <f t="shared" si="520"/>
        <v/>
      </c>
      <c r="N2619" s="36" t="str">
        <f t="shared" si="521"/>
        <v/>
      </c>
      <c r="O2619" s="135" t="str">
        <f t="shared" si="522"/>
        <v/>
      </c>
      <c r="P2619" s="186" t="str">
        <f t="shared" si="523"/>
        <v>OK</v>
      </c>
      <c r="Q2619" s="187" t="str">
        <f t="shared" si="524"/>
        <v/>
      </c>
      <c r="R2619" s="150"/>
      <c r="S2619" s="187" t="str">
        <f t="shared" si="525"/>
        <v/>
      </c>
      <c r="T2619" s="136" t="str">
        <f t="shared" si="526"/>
        <v>Ndola</v>
      </c>
      <c r="U2619" s="137" t="str">
        <f>IF(P2619="","",IF(N2619=1,"",IF(Q2619="","",IF(Q2619&lt;=100,100,IF(Table1[[#This Row],[Day]]="Wed",100,200)))))</f>
        <v/>
      </c>
      <c r="V2619" s="137" t="str">
        <f t="shared" si="527"/>
        <v/>
      </c>
      <c r="W2619" s="137" t="str">
        <f t="shared" si="528"/>
        <v/>
      </c>
      <c r="X2619" s="133">
        <f>100</f>
        <v>100</v>
      </c>
      <c r="Y2619" s="133" t="str">
        <f t="shared" si="529"/>
        <v/>
      </c>
      <c r="Z2619" s="133">
        <f t="shared" si="530"/>
        <v>-100</v>
      </c>
      <c r="AA2619" s="134" t="str">
        <f>TEXT(Table1[[#This Row],[Date]],"DDD")</f>
        <v>Sat</v>
      </c>
      <c r="AB2619" s="133" t="str">
        <f>IF(OR(G2619="Doomben",G2619="Eagle Farm"),"Q",IF(AND(Q2619&gt;1,Q2619&lt;55,Table1[[#This Row],[Source]]="Nat"),"Nat OK",IF(AND(Table1[[#This Row],[Source]]&lt;&gt;"Nat",Q2619&lt;55),"Poor &lt;55",IF(OR(G2619="Randwick",G2619="Flemington",G2619="Caulfield",G2619="Sandown Lake",G2619="Sandown Hill"),"Best","ave"))))</f>
        <v>Best</v>
      </c>
      <c r="AC2619" s="133" t="str">
        <f>IF(Q2619="","",IF(AB2619="Poor &lt;55",$AC$2*0.2%,IF(AND(AB2619="Q",AA2619&lt;&gt;"Wed"),$AC$2*0.4%,IF(AND(AB2619="Q",AA2619="Wed"),$AC$2*0.5%,IF(AND(AB2619="Ave",U2619=100),$AC$2*0.5%,IF(AND(AB2619="ave",U2619="",N2619=1,AG2619="Bush"),$AC$2*1%,IF(AND(AB2619="ave",U2619="",Q2619&gt;100),$AC$2*1.3%,IF(AND(AB2619="ave",U2619=""),$AC$2*1.2%,IF(AND(AB2619="Ave",U2619=200),$AC$2*1%,IF(AND(AB2619="Best",U2619=200),$AC$2*1.5%,IF(AND(AB2619="Best",U2619="",K2619&lt;&gt;"Pro Syd"),$AC$2*0.5%,IF(AND(AB2619="Best",U2619=""),$AC$2*1%,IF(AND(AB2619="Best",U2619=100,Table1[[#This Row],[State]]="NSW"),$AC$2*0.4%,IF(AND(AB2619="Best",U2619=100),$AC$2*1%,IF(Table1[[#This Row],[Adj]]="Nat OK",$AC$2*0.5%,"xxx")))))))))))))))</f>
        <v/>
      </c>
      <c r="AD2619" s="133" t="str">
        <f t="shared" si="531"/>
        <v/>
      </c>
      <c r="AE2619" s="133" t="str">
        <f t="shared" si="532"/>
        <v/>
      </c>
      <c r="AF2619" s="133" t="str">
        <f>VLOOKUP(Table1[[#This Row],[Track]],$F$2672:$H$2715,2,FALSE)</f>
        <v>Vic</v>
      </c>
      <c r="AG2619" s="133" t="str">
        <f>VLOOKUP(Table1[[#This Row],[Track]],$F$2672:$H$2715,3,FALSE)</f>
        <v>-</v>
      </c>
      <c r="AH2619" s="133" t="str">
        <f>IF(Table1[[#This Row],[Date]]&lt;$AH$2,"",IF(Table1[[#This Row],[Date]]&lt;$AH$3,"Edge","Elite Combo"))</f>
        <v>Edge</v>
      </c>
      <c r="AI2619" s="218">
        <f>Table1[[#This Row],[Time]]</f>
        <v>0.57986111111111116</v>
      </c>
      <c r="AJ2619" s="219" t="str">
        <f>Table1[[#This Row],[Track]]</f>
        <v>Flemington</v>
      </c>
      <c r="AK2619" s="216">
        <f>Table1[[#This Row],[Race ]]</f>
        <v>4</v>
      </c>
      <c r="AL2619" s="219">
        <f>Table1[[#This Row],[TAB]]</f>
        <v>1</v>
      </c>
      <c r="AM2619" s="219" t="str">
        <f>Table1[[#This Row],[Selection]]</f>
        <v>Ndola</v>
      </c>
      <c r="AN2619" s="220" t="str">
        <f>Table1[[#This Row],[Sources]]</f>
        <v/>
      </c>
      <c r="AO2619" s="219" t="str">
        <f>Table1[[#This Row],[Scale Bet]]</f>
        <v/>
      </c>
    </row>
    <row r="2620" spans="5:41" ht="16.5" customHeight="1" x14ac:dyDescent="0.25">
      <c r="E2620" s="185">
        <v>45745</v>
      </c>
      <c r="F2620" s="35">
        <v>0.60416666666666663</v>
      </c>
      <c r="G2620" s="36" t="s">
        <v>157</v>
      </c>
      <c r="H2620" s="36">
        <v>5</v>
      </c>
      <c r="I2620" s="36">
        <v>11</v>
      </c>
      <c r="J2620" s="36" t="s">
        <v>1179</v>
      </c>
      <c r="K2620" s="36" t="s">
        <v>1</v>
      </c>
      <c r="L2620" s="165">
        <v>12</v>
      </c>
      <c r="M2620" s="134">
        <f t="shared" si="520"/>
        <v>12</v>
      </c>
      <c r="N2620" s="36">
        <f t="shared" si="521"/>
        <v>1</v>
      </c>
      <c r="O2620" s="135" t="str">
        <f t="shared" si="522"/>
        <v>E4-12</v>
      </c>
      <c r="P2620" s="186" t="str">
        <f t="shared" si="523"/>
        <v>OK</v>
      </c>
      <c r="Q2620" s="187">
        <f t="shared" si="524"/>
        <v>48</v>
      </c>
      <c r="R2620" s="150"/>
      <c r="S2620" s="187" t="str">
        <f t="shared" si="525"/>
        <v/>
      </c>
      <c r="T2620" s="136" t="str">
        <f t="shared" si="526"/>
        <v>Hellsing</v>
      </c>
      <c r="U2620" s="137" t="str">
        <f>IF(P2620="","",IF(N2620=1,"",IF(Q2620="","",IF(Q2620&lt;=100,100,IF(Table1[[#This Row],[Day]]="Wed",100,200)))))</f>
        <v/>
      </c>
      <c r="V2620" s="137" t="str">
        <f t="shared" si="527"/>
        <v/>
      </c>
      <c r="W2620" s="137" t="str">
        <f t="shared" si="528"/>
        <v/>
      </c>
      <c r="X2620" s="133">
        <f>100</f>
        <v>100</v>
      </c>
      <c r="Y2620" s="133" t="str">
        <f t="shared" si="529"/>
        <v/>
      </c>
      <c r="Z2620" s="133">
        <f t="shared" si="530"/>
        <v>-100</v>
      </c>
      <c r="AA2620" s="134" t="str">
        <f>TEXT(Table1[[#This Row],[Date]],"DDD")</f>
        <v>Sat</v>
      </c>
      <c r="AB2620" s="133" t="str">
        <f>IF(OR(G2620="Doomben",G2620="Eagle Farm"),"Q",IF(AND(Q2620&gt;1,Q2620&lt;55,Table1[[#This Row],[Source]]="Nat"),"Nat OK",IF(AND(Table1[[#This Row],[Source]]&lt;&gt;"Nat",Q2620&lt;55),"Poor &lt;55",IF(OR(G2620="Randwick",G2620="Flemington",G2620="Caulfield",G2620="Sandown Lake",G2620="Sandown Hill"),"Best","ave"))))</f>
        <v>Poor &lt;55</v>
      </c>
      <c r="AC2620" s="133">
        <f>IF(Q2620="","",IF(AB2620="Poor &lt;55",$AC$2*0.2%,IF(AND(AB2620="Q",AA2620&lt;&gt;"Wed"),$AC$2*0.4%,IF(AND(AB2620="Q",AA2620="Wed"),$AC$2*0.5%,IF(AND(AB2620="Ave",U2620=100),$AC$2*0.5%,IF(AND(AB2620="ave",U2620="",N2620=1,AG2620="Bush"),$AC$2*1%,IF(AND(AB2620="ave",U2620="",Q2620&gt;100),$AC$2*1.3%,IF(AND(AB2620="ave",U2620=""),$AC$2*1.2%,IF(AND(AB2620="Ave",U2620=200),$AC$2*1%,IF(AND(AB2620="Best",U2620=200),$AC$2*1.5%,IF(AND(AB2620="Best",U2620="",K2620&lt;&gt;"Pro Syd"),$AC$2*0.5%,IF(AND(AB2620="Best",U2620=""),$AC$2*1%,IF(AND(AB2620="Best",U2620=100,Table1[[#This Row],[State]]="NSW"),$AC$2*0.4%,IF(AND(AB2620="Best",U2620=100),$AC$2*1%,IF(Table1[[#This Row],[Adj]]="Nat OK",$AC$2*0.5%,"xxx")))))))))))))))</f>
        <v>20</v>
      </c>
      <c r="AD2620" s="133" t="str">
        <f t="shared" si="531"/>
        <v/>
      </c>
      <c r="AE2620" s="133">
        <f t="shared" si="532"/>
        <v>-20</v>
      </c>
      <c r="AF2620" s="133" t="str">
        <f>VLOOKUP(Table1[[#This Row],[Track]],$F$2672:$H$2715,2,FALSE)</f>
        <v>Vic</v>
      </c>
      <c r="AG2620" s="133" t="str">
        <f>VLOOKUP(Table1[[#This Row],[Track]],$F$2672:$H$2715,3,FALSE)</f>
        <v>-</v>
      </c>
      <c r="AH2620" s="133" t="str">
        <f>IF(Table1[[#This Row],[Date]]&lt;$AH$2,"",IF(Table1[[#This Row],[Date]]&lt;$AH$3,"Edge","Elite Combo"))</f>
        <v>Edge</v>
      </c>
      <c r="AI2620" s="218">
        <f>Table1[[#This Row],[Time]]</f>
        <v>0.60416666666666663</v>
      </c>
      <c r="AJ2620" s="219" t="str">
        <f>Table1[[#This Row],[Track]]</f>
        <v>Flemington</v>
      </c>
      <c r="AK2620" s="216">
        <f>Table1[[#This Row],[Race ]]</f>
        <v>5</v>
      </c>
      <c r="AL2620" s="219">
        <f>Table1[[#This Row],[TAB]]</f>
        <v>11</v>
      </c>
      <c r="AM2620" s="219" t="str">
        <f>Table1[[#This Row],[Selection]]</f>
        <v>Hellsing</v>
      </c>
      <c r="AN2620" s="220" t="str">
        <f>Table1[[#This Row],[Sources]]</f>
        <v>E4-12</v>
      </c>
      <c r="AO2620" s="219">
        <f>Table1[[#This Row],[Scale Bet]]</f>
        <v>20</v>
      </c>
    </row>
    <row r="2621" spans="5:41" ht="16.5" customHeight="1" x14ac:dyDescent="0.25">
      <c r="E2621" s="185">
        <v>45745</v>
      </c>
      <c r="F2621" s="35">
        <v>0.62847222222222221</v>
      </c>
      <c r="G2621" s="36" t="s">
        <v>157</v>
      </c>
      <c r="H2621" s="36">
        <v>6</v>
      </c>
      <c r="I2621" s="36">
        <v>1</v>
      </c>
      <c r="J2621" s="36" t="s">
        <v>1187</v>
      </c>
      <c r="K2621" s="36" t="s">
        <v>1</v>
      </c>
      <c r="L2621" s="165">
        <v>12</v>
      </c>
      <c r="M2621" s="134">
        <f t="shared" si="520"/>
        <v>52</v>
      </c>
      <c r="N2621" s="36">
        <f t="shared" si="521"/>
        <v>3</v>
      </c>
      <c r="O2621" s="135" t="str">
        <f t="shared" si="522"/>
        <v>E4-12/Edge-20/Pro Mel-20</v>
      </c>
      <c r="P2621" s="186" t="str">
        <f t="shared" si="523"/>
        <v>OK</v>
      </c>
      <c r="Q2621" s="187">
        <f t="shared" si="524"/>
        <v>208</v>
      </c>
      <c r="R2621" s="150"/>
      <c r="S2621" s="187" t="str">
        <f t="shared" si="525"/>
        <v/>
      </c>
      <c r="T2621" s="136" t="str">
        <f t="shared" si="526"/>
        <v>Oscar'S Fortune</v>
      </c>
      <c r="U2621" s="137">
        <f>IF(P2621="","",IF(N2621=1,"",IF(Q2621="","",IF(Q2621&lt;=100,100,IF(Table1[[#This Row],[Day]]="Wed",100,200)))))</f>
        <v>200</v>
      </c>
      <c r="V2621" s="137" t="str">
        <f t="shared" si="527"/>
        <v/>
      </c>
      <c r="W2621" s="137">
        <f t="shared" si="528"/>
        <v>-200</v>
      </c>
      <c r="X2621" s="133">
        <f>100</f>
        <v>100</v>
      </c>
      <c r="Y2621" s="133" t="str">
        <f t="shared" si="529"/>
        <v/>
      </c>
      <c r="Z2621" s="133">
        <f t="shared" si="530"/>
        <v>-100</v>
      </c>
      <c r="AA2621" s="134" t="str">
        <f>TEXT(Table1[[#This Row],[Date]],"DDD")</f>
        <v>Sat</v>
      </c>
      <c r="AB2621" s="133" t="str">
        <f>IF(OR(G2621="Doomben",G2621="Eagle Farm"),"Q",IF(AND(Q2621&gt;1,Q2621&lt;55,Table1[[#This Row],[Source]]="Nat"),"Nat OK",IF(AND(Table1[[#This Row],[Source]]&lt;&gt;"Nat",Q2621&lt;55),"Poor &lt;55",IF(OR(G2621="Randwick",G2621="Flemington",G2621="Caulfield",G2621="Sandown Lake",G2621="Sandown Hill"),"Best","ave"))))</f>
        <v>Best</v>
      </c>
      <c r="AC2621" s="133">
        <f>IF(Q2621="","",IF(AB2621="Poor &lt;55",$AC$2*0.2%,IF(AND(AB2621="Q",AA2621&lt;&gt;"Wed"),$AC$2*0.4%,IF(AND(AB2621="Q",AA2621="Wed"),$AC$2*0.5%,IF(AND(AB2621="Ave",U2621=100),$AC$2*0.5%,IF(AND(AB2621="ave",U2621="",N2621=1,AG2621="Bush"),$AC$2*1%,IF(AND(AB2621="ave",U2621="",Q2621&gt;100),$AC$2*1.3%,IF(AND(AB2621="ave",U2621=""),$AC$2*1.2%,IF(AND(AB2621="Ave",U2621=200),$AC$2*1%,IF(AND(AB2621="Best",U2621=200),$AC$2*1.5%,IF(AND(AB2621="Best",U2621="",K2621&lt;&gt;"Pro Syd"),$AC$2*0.5%,IF(AND(AB2621="Best",U2621=""),$AC$2*1%,IF(AND(AB2621="Best",U2621=100,Table1[[#This Row],[State]]="NSW"),$AC$2*0.4%,IF(AND(AB2621="Best",U2621=100),$AC$2*1%,IF(Table1[[#This Row],[Adj]]="Nat OK",$AC$2*0.5%,"xxx")))))))))))))))</f>
        <v>150</v>
      </c>
      <c r="AD2621" s="133" t="str">
        <f t="shared" si="531"/>
        <v/>
      </c>
      <c r="AE2621" s="133">
        <f t="shared" si="532"/>
        <v>-150</v>
      </c>
      <c r="AF2621" s="133" t="str">
        <f>VLOOKUP(Table1[[#This Row],[Track]],$F$2672:$H$2715,2,FALSE)</f>
        <v>Vic</v>
      </c>
      <c r="AG2621" s="133" t="str">
        <f>VLOOKUP(Table1[[#This Row],[Track]],$F$2672:$H$2715,3,FALSE)</f>
        <v>-</v>
      </c>
      <c r="AH2621" s="133" t="str">
        <f>IF(Table1[[#This Row],[Date]]&lt;$AH$2,"",IF(Table1[[#This Row],[Date]]&lt;$AH$3,"Edge","Elite Combo"))</f>
        <v>Edge</v>
      </c>
      <c r="AI2621" s="218">
        <f>Table1[[#This Row],[Time]]</f>
        <v>0.62847222222222221</v>
      </c>
      <c r="AJ2621" s="219" t="str">
        <f>Table1[[#This Row],[Track]]</f>
        <v>Flemington</v>
      </c>
      <c r="AK2621" s="216">
        <f>Table1[[#This Row],[Race ]]</f>
        <v>6</v>
      </c>
      <c r="AL2621" s="219">
        <f>Table1[[#This Row],[TAB]]</f>
        <v>1</v>
      </c>
      <c r="AM2621" s="219" t="str">
        <f>Table1[[#This Row],[Selection]]</f>
        <v>Oscar'S Fortune</v>
      </c>
      <c r="AN2621" s="220" t="str">
        <f>Table1[[#This Row],[Sources]]</f>
        <v>E4-12/Edge-20/Pro Mel-20</v>
      </c>
      <c r="AO2621" s="219">
        <f>Table1[[#This Row],[Scale Bet]]</f>
        <v>150</v>
      </c>
    </row>
    <row r="2622" spans="5:41" ht="16.5" customHeight="1" x14ac:dyDescent="0.25">
      <c r="E2622" s="185">
        <v>45745</v>
      </c>
      <c r="F2622" s="35">
        <v>0.62847222222222221</v>
      </c>
      <c r="G2622" s="36" t="s">
        <v>157</v>
      </c>
      <c r="H2622" s="36">
        <v>6</v>
      </c>
      <c r="I2622" s="36">
        <v>1</v>
      </c>
      <c r="J2622" s="36" t="s">
        <v>1187</v>
      </c>
      <c r="K2622" s="36" t="s">
        <v>40</v>
      </c>
      <c r="L2622" s="165">
        <v>20</v>
      </c>
      <c r="M2622" s="134" t="str">
        <f t="shared" si="520"/>
        <v/>
      </c>
      <c r="N2622" s="36" t="str">
        <f t="shared" si="521"/>
        <v/>
      </c>
      <c r="O2622" s="135" t="str">
        <f t="shared" si="522"/>
        <v/>
      </c>
      <c r="P2622" s="186" t="str">
        <f t="shared" si="523"/>
        <v>OK</v>
      </c>
      <c r="Q2622" s="187" t="str">
        <f t="shared" si="524"/>
        <v/>
      </c>
      <c r="R2622" s="150"/>
      <c r="S2622" s="187" t="str">
        <f t="shared" si="525"/>
        <v/>
      </c>
      <c r="T2622" s="136" t="str">
        <f t="shared" si="526"/>
        <v>Oscar'S Fortune</v>
      </c>
      <c r="U2622" s="137" t="str">
        <f>IF(P2622="","",IF(N2622=1,"",IF(Q2622="","",IF(Q2622&lt;=100,100,IF(Table1[[#This Row],[Day]]="Wed",100,200)))))</f>
        <v/>
      </c>
      <c r="V2622" s="137" t="str">
        <f t="shared" si="527"/>
        <v/>
      </c>
      <c r="W2622" s="137" t="str">
        <f t="shared" si="528"/>
        <v/>
      </c>
      <c r="X2622" s="133">
        <f>100</f>
        <v>100</v>
      </c>
      <c r="Y2622" s="133" t="str">
        <f t="shared" si="529"/>
        <v/>
      </c>
      <c r="Z2622" s="133">
        <f t="shared" si="530"/>
        <v>-100</v>
      </c>
      <c r="AA2622" s="134" t="str">
        <f>TEXT(Table1[[#This Row],[Date]],"DDD")</f>
        <v>Sat</v>
      </c>
      <c r="AB2622" s="133" t="str">
        <f>IF(OR(G2622="Doomben",G2622="Eagle Farm"),"Q",IF(AND(Q2622&gt;1,Q2622&lt;55,Table1[[#This Row],[Source]]="Nat"),"Nat OK",IF(AND(Table1[[#This Row],[Source]]&lt;&gt;"Nat",Q2622&lt;55),"Poor &lt;55",IF(OR(G2622="Randwick",G2622="Flemington",G2622="Caulfield",G2622="Sandown Lake",G2622="Sandown Hill"),"Best","ave"))))</f>
        <v>Best</v>
      </c>
      <c r="AC2622" s="133" t="str">
        <f>IF(Q2622="","",IF(AB2622="Poor &lt;55",$AC$2*0.2%,IF(AND(AB2622="Q",AA2622&lt;&gt;"Wed"),$AC$2*0.4%,IF(AND(AB2622="Q",AA2622="Wed"),$AC$2*0.5%,IF(AND(AB2622="Ave",U2622=100),$AC$2*0.5%,IF(AND(AB2622="ave",U2622="",N2622=1,AG2622="Bush"),$AC$2*1%,IF(AND(AB2622="ave",U2622="",Q2622&gt;100),$AC$2*1.3%,IF(AND(AB2622="ave",U2622=""),$AC$2*1.2%,IF(AND(AB2622="Ave",U2622=200),$AC$2*1%,IF(AND(AB2622="Best",U2622=200),$AC$2*1.5%,IF(AND(AB2622="Best",U2622="",K2622&lt;&gt;"Pro Syd"),$AC$2*0.5%,IF(AND(AB2622="Best",U2622=""),$AC$2*1%,IF(AND(AB2622="Best",U2622=100,Table1[[#This Row],[State]]="NSW"),$AC$2*0.4%,IF(AND(AB2622="Best",U2622=100),$AC$2*1%,IF(Table1[[#This Row],[Adj]]="Nat OK",$AC$2*0.5%,"xxx")))))))))))))))</f>
        <v/>
      </c>
      <c r="AD2622" s="133" t="str">
        <f t="shared" si="531"/>
        <v/>
      </c>
      <c r="AE2622" s="133" t="str">
        <f t="shared" si="532"/>
        <v/>
      </c>
      <c r="AF2622" s="133" t="str">
        <f>VLOOKUP(Table1[[#This Row],[Track]],$F$2672:$H$2715,2,FALSE)</f>
        <v>Vic</v>
      </c>
      <c r="AG2622" s="133" t="str">
        <f>VLOOKUP(Table1[[#This Row],[Track]],$F$2672:$H$2715,3,FALSE)</f>
        <v>-</v>
      </c>
      <c r="AH2622" s="133" t="str">
        <f>IF(Table1[[#This Row],[Date]]&lt;$AH$2,"",IF(Table1[[#This Row],[Date]]&lt;$AH$3,"Edge","Elite Combo"))</f>
        <v>Edge</v>
      </c>
      <c r="AI2622" s="218">
        <f>Table1[[#This Row],[Time]]</f>
        <v>0.62847222222222221</v>
      </c>
      <c r="AJ2622" s="219" t="str">
        <f>Table1[[#This Row],[Track]]</f>
        <v>Flemington</v>
      </c>
      <c r="AK2622" s="216">
        <f>Table1[[#This Row],[Race ]]</f>
        <v>6</v>
      </c>
      <c r="AL2622" s="219">
        <f>Table1[[#This Row],[TAB]]</f>
        <v>1</v>
      </c>
      <c r="AM2622" s="219" t="str">
        <f>Table1[[#This Row],[Selection]]</f>
        <v>Oscar'S Fortune</v>
      </c>
      <c r="AN2622" s="220" t="str">
        <f>Table1[[#This Row],[Sources]]</f>
        <v/>
      </c>
      <c r="AO2622" s="219" t="str">
        <f>Table1[[#This Row],[Scale Bet]]</f>
        <v/>
      </c>
    </row>
    <row r="2623" spans="5:41" ht="16.5" customHeight="1" x14ac:dyDescent="0.25">
      <c r="E2623" s="185">
        <v>45745</v>
      </c>
      <c r="F2623" s="35">
        <v>0.62847222222222221</v>
      </c>
      <c r="G2623" s="36" t="s">
        <v>157</v>
      </c>
      <c r="H2623" s="36">
        <v>6</v>
      </c>
      <c r="I2623" s="36">
        <v>1</v>
      </c>
      <c r="J2623" s="36" t="s">
        <v>1187</v>
      </c>
      <c r="K2623" s="36" t="s">
        <v>18</v>
      </c>
      <c r="L2623" s="165">
        <v>20</v>
      </c>
      <c r="M2623" s="134" t="str">
        <f t="shared" ref="M2623:M2657" si="533">IF(AND(J2623=J2622,E2623=E2622),"",IF(AND(E2623=E2626,J2623=J2626),L2623+L2624+L2625+L2626,IF(AND(E2623=E2625,J2623=J2625),L2623+L2624+L2625,IF(AND(E2623=E2624,J2623=J2624),L2623+L2624,L2623))))</f>
        <v/>
      </c>
      <c r="N2623" s="36" t="str">
        <f t="shared" ref="N2623:N2657" si="534">IF(M2623=L2623,1,IF(M2623="","",IF(AND(E2623=E2626,J2623=J2626),4,IF(AND(E2623=E2625,J2623=J2625),3,IF(AND(E2623=E2624,J2623=J2624),2,"XXX")))))</f>
        <v/>
      </c>
      <c r="O2623" s="135" t="str">
        <f t="shared" ref="O2623:O2657" si="535">IF(N2623="","",IF(N2623=4,K2623&amp;"-"&amp;L2623&amp;"/"&amp;K2624&amp;"-"&amp;L2624&amp;"/"&amp;K2625&amp;"-"&amp;L2625&amp;"/"&amp;K2626&amp;"-"&amp;L2626,IF(N2623=3,K2623&amp;"-"&amp;L2623&amp;"/"&amp;K2624&amp;"-"&amp;L2624&amp;"/"&amp;K2625&amp;"-"&amp;L2625,IF(N2623=2,K2623&amp;"-"&amp;L2623&amp;"/"&amp;K2624&amp;"-"&amp;L2624,IF(N2623=1,K2623&amp;"-"&amp;L2623,"""""xxx")))))</f>
        <v/>
      </c>
      <c r="P2623" s="186" t="str">
        <f t="shared" ref="P2623:P2657" si="536">IF(OR(G2623="Randwick",G2623="Rosehill",G2623="Flemington",G2623="Caulfield",G2623="Sandown Lake",G2623="Sandown Hill",G2623="Moonee Valley"),"OK","")</f>
        <v>OK</v>
      </c>
      <c r="Q2623" s="187" t="str">
        <f t="shared" ref="Q2623:Q2657" si="537">IF(M2623="","",(M2623*($Q$1/1000)/$R$1)*$Q$2)</f>
        <v/>
      </c>
      <c r="R2623" s="150"/>
      <c r="S2623" s="187" t="str">
        <f t="shared" ref="S2623:S2657" si="538">IF(Q2623="","",IF(R2623="","",R2623*Q2623))</f>
        <v/>
      </c>
      <c r="T2623" s="136" t="str">
        <f t="shared" ref="T2623:T2657" si="539">TRIM(PROPER(J2623))</f>
        <v>Oscar'S Fortune</v>
      </c>
      <c r="U2623" s="137" t="str">
        <f>IF(P2623="","",IF(N2623=1,"",IF(Q2623="","",IF(Q2623&lt;=100,100,IF(Table1[[#This Row],[Day]]="Wed",100,200)))))</f>
        <v/>
      </c>
      <c r="V2623" s="137" t="str">
        <f t="shared" ref="V2623:V2657" si="540">IF(U2623="","",IF(R2623="","",U2623*R2623))</f>
        <v/>
      </c>
      <c r="W2623" s="137" t="str">
        <f t="shared" ref="W2623:W2657" si="541">IF(U2623="","",IF(V2623="",U2623*-1,V2623-U2623))</f>
        <v/>
      </c>
      <c r="X2623" s="133">
        <f>100</f>
        <v>100</v>
      </c>
      <c r="Y2623" s="133" t="str">
        <f t="shared" ref="Y2623:Y2657" si="542">IF(R2623="","",X2623*R2623)</f>
        <v/>
      </c>
      <c r="Z2623" s="133">
        <f t="shared" ref="Z2623:Z2657" si="543">IF(Y2623="",X2623*-1,Y2623-X2622)</f>
        <v>-100</v>
      </c>
      <c r="AA2623" s="134" t="str">
        <f>TEXT(Table1[[#This Row],[Date]],"DDD")</f>
        <v>Sat</v>
      </c>
      <c r="AB2623" s="133" t="str">
        <f>IF(OR(G2623="Doomben",G2623="Eagle Farm"),"Q",IF(AND(Q2623&gt;1,Q2623&lt;55,Table1[[#This Row],[Source]]="Nat"),"Nat OK",IF(AND(Table1[[#This Row],[Source]]&lt;&gt;"Nat",Q2623&lt;55),"Poor &lt;55",IF(OR(G2623="Randwick",G2623="Flemington",G2623="Caulfield",G2623="Sandown Lake",G2623="Sandown Hill"),"Best","ave"))))</f>
        <v>Best</v>
      </c>
      <c r="AC2623" s="133" t="str">
        <f>IF(Q2623="","",IF(AB2623="Poor &lt;55",$AC$2*0.2%,IF(AND(AB2623="Q",AA2623&lt;&gt;"Wed"),$AC$2*0.4%,IF(AND(AB2623="Q",AA2623="Wed"),$AC$2*0.5%,IF(AND(AB2623="Ave",U2623=100),$AC$2*0.5%,IF(AND(AB2623="ave",U2623="",N2623=1,AG2623="Bush"),$AC$2*1%,IF(AND(AB2623="ave",U2623="",Q2623&gt;100),$AC$2*1.3%,IF(AND(AB2623="ave",U2623=""),$AC$2*1.2%,IF(AND(AB2623="Ave",U2623=200),$AC$2*1%,IF(AND(AB2623="Best",U2623=200),$AC$2*1.5%,IF(AND(AB2623="Best",U2623="",K2623&lt;&gt;"Pro Syd"),$AC$2*0.5%,IF(AND(AB2623="Best",U2623=""),$AC$2*1%,IF(AND(AB2623="Best",U2623=100,Table1[[#This Row],[State]]="NSW"),$AC$2*0.4%,IF(AND(AB2623="Best",U2623=100),$AC$2*1%,IF(Table1[[#This Row],[Adj]]="Nat OK",$AC$2*0.5%,"xxx")))))))))))))))</f>
        <v/>
      </c>
      <c r="AD2623" s="133" t="str">
        <f t="shared" ref="AD2623:AD2657" si="544">IF(AC2623="","",IF(R2623="","",AC2623*R2623))</f>
        <v/>
      </c>
      <c r="AE2623" s="133" t="str">
        <f t="shared" ref="AE2623:AE2657" si="545">IF(AC2623="","",IF(AD2623="",AC2623*-1,AD2623-AC2623))</f>
        <v/>
      </c>
      <c r="AF2623" s="133" t="str">
        <f>VLOOKUP(Table1[[#This Row],[Track]],$F$2672:$H$2715,2,FALSE)</f>
        <v>Vic</v>
      </c>
      <c r="AG2623" s="133" t="str">
        <f>VLOOKUP(Table1[[#This Row],[Track]],$F$2672:$H$2715,3,FALSE)</f>
        <v>-</v>
      </c>
      <c r="AH2623" s="133" t="str">
        <f>IF(Table1[[#This Row],[Date]]&lt;$AH$2,"",IF(Table1[[#This Row],[Date]]&lt;$AH$3,"Edge","Elite Combo"))</f>
        <v>Edge</v>
      </c>
      <c r="AI2623" s="218">
        <f>Table1[[#This Row],[Time]]</f>
        <v>0.62847222222222221</v>
      </c>
      <c r="AJ2623" s="219" t="str">
        <f>Table1[[#This Row],[Track]]</f>
        <v>Flemington</v>
      </c>
      <c r="AK2623" s="216">
        <f>Table1[[#This Row],[Race ]]</f>
        <v>6</v>
      </c>
      <c r="AL2623" s="219">
        <f>Table1[[#This Row],[TAB]]</f>
        <v>1</v>
      </c>
      <c r="AM2623" s="219" t="str">
        <f>Table1[[#This Row],[Selection]]</f>
        <v>Oscar'S Fortune</v>
      </c>
      <c r="AN2623" s="220" t="str">
        <f>Table1[[#This Row],[Sources]]</f>
        <v/>
      </c>
      <c r="AO2623" s="219" t="str">
        <f>Table1[[#This Row],[Scale Bet]]</f>
        <v/>
      </c>
    </row>
    <row r="2624" spans="5:41" ht="16.5" customHeight="1" x14ac:dyDescent="0.25">
      <c r="E2624" s="185">
        <v>45745</v>
      </c>
      <c r="F2624" s="35">
        <v>0.70486111111111116</v>
      </c>
      <c r="G2624" s="36" t="s">
        <v>157</v>
      </c>
      <c r="H2624" s="36">
        <v>9</v>
      </c>
      <c r="I2624" s="36">
        <v>3</v>
      </c>
      <c r="J2624" s="36" t="s">
        <v>43</v>
      </c>
      <c r="K2624" s="36" t="s">
        <v>1</v>
      </c>
      <c r="L2624" s="165">
        <v>20</v>
      </c>
      <c r="M2624" s="134">
        <f t="shared" si="533"/>
        <v>73</v>
      </c>
      <c r="N2624" s="36">
        <f t="shared" si="534"/>
        <v>4</v>
      </c>
      <c r="O2624" s="135" t="str">
        <f t="shared" si="535"/>
        <v>E4-20/Edge-20/Nat-20/Pro Mel-13</v>
      </c>
      <c r="P2624" s="186" t="str">
        <f t="shared" si="536"/>
        <v>OK</v>
      </c>
      <c r="Q2624" s="187">
        <f t="shared" si="537"/>
        <v>292</v>
      </c>
      <c r="R2624" s="150">
        <v>1.9</v>
      </c>
      <c r="S2624" s="187">
        <f t="shared" si="538"/>
        <v>554.79999999999995</v>
      </c>
      <c r="T2624" s="136" t="str">
        <f t="shared" si="539"/>
        <v>Deakin</v>
      </c>
      <c r="U2624" s="137">
        <f>IF(P2624="","",IF(N2624=1,"",IF(Q2624="","",IF(Q2624&lt;=100,100,IF(Table1[[#This Row],[Day]]="Wed",100,200)))))</f>
        <v>200</v>
      </c>
      <c r="V2624" s="137">
        <f t="shared" si="540"/>
        <v>380</v>
      </c>
      <c r="W2624" s="137">
        <f t="shared" si="541"/>
        <v>180</v>
      </c>
      <c r="X2624" s="133">
        <f>100</f>
        <v>100</v>
      </c>
      <c r="Y2624" s="133">
        <f t="shared" si="542"/>
        <v>190</v>
      </c>
      <c r="Z2624" s="133">
        <f t="shared" si="543"/>
        <v>90</v>
      </c>
      <c r="AA2624" s="134" t="str">
        <f>TEXT(Table1[[#This Row],[Date]],"DDD")</f>
        <v>Sat</v>
      </c>
      <c r="AB2624" s="133" t="str">
        <f>IF(OR(G2624="Doomben",G2624="Eagle Farm"),"Q",IF(AND(Q2624&gt;1,Q2624&lt;55,Table1[[#This Row],[Source]]="Nat"),"Nat OK",IF(AND(Table1[[#This Row],[Source]]&lt;&gt;"Nat",Q2624&lt;55),"Poor &lt;55",IF(OR(G2624="Randwick",G2624="Flemington",G2624="Caulfield",G2624="Sandown Lake",G2624="Sandown Hill"),"Best","ave"))))</f>
        <v>Best</v>
      </c>
      <c r="AC2624" s="133">
        <f>IF(Q2624="","",IF(AB2624="Poor &lt;55",$AC$2*0.2%,IF(AND(AB2624="Q",AA2624&lt;&gt;"Wed"),$AC$2*0.4%,IF(AND(AB2624="Q",AA2624="Wed"),$AC$2*0.5%,IF(AND(AB2624="Ave",U2624=100),$AC$2*0.5%,IF(AND(AB2624="ave",U2624="",N2624=1,AG2624="Bush"),$AC$2*1%,IF(AND(AB2624="ave",U2624="",Q2624&gt;100),$AC$2*1.3%,IF(AND(AB2624="ave",U2624=""),$AC$2*1.2%,IF(AND(AB2624="Ave",U2624=200),$AC$2*1%,IF(AND(AB2624="Best",U2624=200),$AC$2*1.5%,IF(AND(AB2624="Best",U2624="",K2624&lt;&gt;"Pro Syd"),$AC$2*0.5%,IF(AND(AB2624="Best",U2624=""),$AC$2*1%,IF(AND(AB2624="Best",U2624=100,Table1[[#This Row],[State]]="NSW"),$AC$2*0.4%,IF(AND(AB2624="Best",U2624=100),$AC$2*1%,IF(Table1[[#This Row],[Adj]]="Nat OK",$AC$2*0.5%,"xxx")))))))))))))))</f>
        <v>150</v>
      </c>
      <c r="AD2624" s="133">
        <f t="shared" si="544"/>
        <v>285</v>
      </c>
      <c r="AE2624" s="133">
        <f t="shared" si="545"/>
        <v>135</v>
      </c>
      <c r="AF2624" s="133" t="str">
        <f>VLOOKUP(Table1[[#This Row],[Track]],$F$2672:$H$2715,2,FALSE)</f>
        <v>Vic</v>
      </c>
      <c r="AG2624" s="133" t="str">
        <f>VLOOKUP(Table1[[#This Row],[Track]],$F$2672:$H$2715,3,FALSE)</f>
        <v>-</v>
      </c>
      <c r="AH2624" s="133" t="str">
        <f>IF(Table1[[#This Row],[Date]]&lt;$AH$2,"",IF(Table1[[#This Row],[Date]]&lt;$AH$3,"Edge","Elite Combo"))</f>
        <v>Edge</v>
      </c>
      <c r="AI2624" s="218">
        <f>Table1[[#This Row],[Time]]</f>
        <v>0.70486111111111116</v>
      </c>
      <c r="AJ2624" s="219" t="str">
        <f>Table1[[#This Row],[Track]]</f>
        <v>Flemington</v>
      </c>
      <c r="AK2624" s="216">
        <f>Table1[[#This Row],[Race ]]</f>
        <v>9</v>
      </c>
      <c r="AL2624" s="219">
        <f>Table1[[#This Row],[TAB]]</f>
        <v>3</v>
      </c>
      <c r="AM2624" s="219" t="str">
        <f>Table1[[#This Row],[Selection]]</f>
        <v>Deakin</v>
      </c>
      <c r="AN2624" s="220" t="str">
        <f>Table1[[#This Row],[Sources]]</f>
        <v>E4-20/Edge-20/Nat-20/Pro Mel-13</v>
      </c>
      <c r="AO2624" s="219">
        <f>Table1[[#This Row],[Scale Bet]]</f>
        <v>150</v>
      </c>
    </row>
    <row r="2625" spans="5:41" ht="16.5" customHeight="1" x14ac:dyDescent="0.25">
      <c r="E2625" s="185">
        <v>45745</v>
      </c>
      <c r="F2625" s="35">
        <v>0.70486111111111116</v>
      </c>
      <c r="G2625" s="36" t="s">
        <v>157</v>
      </c>
      <c r="H2625" s="36">
        <v>9</v>
      </c>
      <c r="I2625" s="36">
        <v>3</v>
      </c>
      <c r="J2625" s="36" t="s">
        <v>43</v>
      </c>
      <c r="K2625" s="36" t="s">
        <v>40</v>
      </c>
      <c r="L2625" s="165">
        <v>20</v>
      </c>
      <c r="M2625" s="134" t="str">
        <f t="shared" si="533"/>
        <v/>
      </c>
      <c r="N2625" s="36" t="str">
        <f t="shared" si="534"/>
        <v/>
      </c>
      <c r="O2625" s="135" t="str">
        <f t="shared" si="535"/>
        <v/>
      </c>
      <c r="P2625" s="186" t="str">
        <f t="shared" si="536"/>
        <v>OK</v>
      </c>
      <c r="Q2625" s="187" t="str">
        <f t="shared" si="537"/>
        <v/>
      </c>
      <c r="R2625" s="150">
        <v>1.9</v>
      </c>
      <c r="S2625" s="187" t="str">
        <f t="shared" si="538"/>
        <v/>
      </c>
      <c r="T2625" s="136" t="str">
        <f t="shared" si="539"/>
        <v>Deakin</v>
      </c>
      <c r="U2625" s="137" t="str">
        <f>IF(P2625="","",IF(N2625=1,"",IF(Q2625="","",IF(Q2625&lt;=100,100,IF(Table1[[#This Row],[Day]]="Wed",100,200)))))</f>
        <v/>
      </c>
      <c r="V2625" s="137" t="str">
        <f t="shared" si="540"/>
        <v/>
      </c>
      <c r="W2625" s="137" t="str">
        <f t="shared" si="541"/>
        <v/>
      </c>
      <c r="X2625" s="133">
        <f>100</f>
        <v>100</v>
      </c>
      <c r="Y2625" s="133">
        <f t="shared" si="542"/>
        <v>190</v>
      </c>
      <c r="Z2625" s="133">
        <f t="shared" si="543"/>
        <v>90</v>
      </c>
      <c r="AA2625" s="134" t="str">
        <f>TEXT(Table1[[#This Row],[Date]],"DDD")</f>
        <v>Sat</v>
      </c>
      <c r="AB2625" s="133" t="str">
        <f>IF(OR(G2625="Doomben",G2625="Eagle Farm"),"Q",IF(AND(Q2625&gt;1,Q2625&lt;55,Table1[[#This Row],[Source]]="Nat"),"Nat OK",IF(AND(Table1[[#This Row],[Source]]&lt;&gt;"Nat",Q2625&lt;55),"Poor &lt;55",IF(OR(G2625="Randwick",G2625="Flemington",G2625="Caulfield",G2625="Sandown Lake",G2625="Sandown Hill"),"Best","ave"))))</f>
        <v>Best</v>
      </c>
      <c r="AC2625" s="133" t="str">
        <f>IF(Q2625="","",IF(AB2625="Poor &lt;55",$AC$2*0.2%,IF(AND(AB2625="Q",AA2625&lt;&gt;"Wed"),$AC$2*0.4%,IF(AND(AB2625="Q",AA2625="Wed"),$AC$2*0.5%,IF(AND(AB2625="Ave",U2625=100),$AC$2*0.5%,IF(AND(AB2625="ave",U2625="",N2625=1,AG2625="Bush"),$AC$2*1%,IF(AND(AB2625="ave",U2625="",Q2625&gt;100),$AC$2*1.3%,IF(AND(AB2625="ave",U2625=""),$AC$2*1.2%,IF(AND(AB2625="Ave",U2625=200),$AC$2*1%,IF(AND(AB2625="Best",U2625=200),$AC$2*1.5%,IF(AND(AB2625="Best",U2625="",K2625&lt;&gt;"Pro Syd"),$AC$2*0.5%,IF(AND(AB2625="Best",U2625=""),$AC$2*1%,IF(AND(AB2625="Best",U2625=100,Table1[[#This Row],[State]]="NSW"),$AC$2*0.4%,IF(AND(AB2625="Best",U2625=100),$AC$2*1%,IF(Table1[[#This Row],[Adj]]="Nat OK",$AC$2*0.5%,"xxx")))))))))))))))</f>
        <v/>
      </c>
      <c r="AD2625" s="133" t="str">
        <f t="shared" si="544"/>
        <v/>
      </c>
      <c r="AE2625" s="133" t="str">
        <f t="shared" si="545"/>
        <v/>
      </c>
      <c r="AF2625" s="133" t="str">
        <f>VLOOKUP(Table1[[#This Row],[Track]],$F$2672:$H$2715,2,FALSE)</f>
        <v>Vic</v>
      </c>
      <c r="AG2625" s="133" t="str">
        <f>VLOOKUP(Table1[[#This Row],[Track]],$F$2672:$H$2715,3,FALSE)</f>
        <v>-</v>
      </c>
      <c r="AH2625" s="133" t="str">
        <f>IF(Table1[[#This Row],[Date]]&lt;$AH$2,"",IF(Table1[[#This Row],[Date]]&lt;$AH$3,"Edge","Elite Combo"))</f>
        <v>Edge</v>
      </c>
      <c r="AI2625" s="218">
        <f>Table1[[#This Row],[Time]]</f>
        <v>0.70486111111111116</v>
      </c>
      <c r="AJ2625" s="219" t="str">
        <f>Table1[[#This Row],[Track]]</f>
        <v>Flemington</v>
      </c>
      <c r="AK2625" s="216">
        <f>Table1[[#This Row],[Race ]]</f>
        <v>9</v>
      </c>
      <c r="AL2625" s="219">
        <f>Table1[[#This Row],[TAB]]</f>
        <v>3</v>
      </c>
      <c r="AM2625" s="219" t="str">
        <f>Table1[[#This Row],[Selection]]</f>
        <v>Deakin</v>
      </c>
      <c r="AN2625" s="220" t="str">
        <f>Table1[[#This Row],[Sources]]</f>
        <v/>
      </c>
      <c r="AO2625" s="219" t="str">
        <f>Table1[[#This Row],[Scale Bet]]</f>
        <v/>
      </c>
    </row>
    <row r="2626" spans="5:41" ht="16.5" customHeight="1" x14ac:dyDescent="0.25">
      <c r="E2626" s="185">
        <v>45745</v>
      </c>
      <c r="F2626" s="35">
        <v>0.70486111111111116</v>
      </c>
      <c r="G2626" s="36" t="s">
        <v>157</v>
      </c>
      <c r="H2626" s="36">
        <v>9</v>
      </c>
      <c r="I2626" s="36">
        <v>3</v>
      </c>
      <c r="J2626" s="36" t="s">
        <v>43</v>
      </c>
      <c r="K2626" s="36" t="s">
        <v>13</v>
      </c>
      <c r="L2626" s="165">
        <v>20</v>
      </c>
      <c r="M2626" s="134" t="str">
        <f t="shared" si="533"/>
        <v/>
      </c>
      <c r="N2626" s="36" t="str">
        <f t="shared" si="534"/>
        <v/>
      </c>
      <c r="O2626" s="135" t="str">
        <f t="shared" si="535"/>
        <v/>
      </c>
      <c r="P2626" s="186" t="str">
        <f t="shared" si="536"/>
        <v>OK</v>
      </c>
      <c r="Q2626" s="187" t="str">
        <f t="shared" si="537"/>
        <v/>
      </c>
      <c r="R2626" s="150">
        <v>1.9</v>
      </c>
      <c r="S2626" s="187" t="str">
        <f t="shared" si="538"/>
        <v/>
      </c>
      <c r="T2626" s="136" t="str">
        <f t="shared" si="539"/>
        <v>Deakin</v>
      </c>
      <c r="U2626" s="137" t="str">
        <f>IF(P2626="","",IF(N2626=1,"",IF(Q2626="","",IF(Q2626&lt;=100,100,IF(Table1[[#This Row],[Day]]="Wed",100,200)))))</f>
        <v/>
      </c>
      <c r="V2626" s="137" t="str">
        <f t="shared" si="540"/>
        <v/>
      </c>
      <c r="W2626" s="137" t="str">
        <f t="shared" si="541"/>
        <v/>
      </c>
      <c r="X2626" s="133">
        <f>100</f>
        <v>100</v>
      </c>
      <c r="Y2626" s="133">
        <f t="shared" si="542"/>
        <v>190</v>
      </c>
      <c r="Z2626" s="133">
        <f t="shared" si="543"/>
        <v>90</v>
      </c>
      <c r="AA2626" s="134" t="str">
        <f>TEXT(Table1[[#This Row],[Date]],"DDD")</f>
        <v>Sat</v>
      </c>
      <c r="AB2626" s="133" t="str">
        <f>IF(OR(G2626="Doomben",G2626="Eagle Farm"),"Q",IF(AND(Q2626&gt;1,Q2626&lt;55,Table1[[#This Row],[Source]]="Nat"),"Nat OK",IF(AND(Table1[[#This Row],[Source]]&lt;&gt;"Nat",Q2626&lt;55),"Poor &lt;55",IF(OR(G2626="Randwick",G2626="Flemington",G2626="Caulfield",G2626="Sandown Lake",G2626="Sandown Hill"),"Best","ave"))))</f>
        <v>Best</v>
      </c>
      <c r="AC2626" s="133" t="str">
        <f>IF(Q2626="","",IF(AB2626="Poor &lt;55",$AC$2*0.2%,IF(AND(AB2626="Q",AA2626&lt;&gt;"Wed"),$AC$2*0.4%,IF(AND(AB2626="Q",AA2626="Wed"),$AC$2*0.5%,IF(AND(AB2626="Ave",U2626=100),$AC$2*0.5%,IF(AND(AB2626="ave",U2626="",N2626=1,AG2626="Bush"),$AC$2*1%,IF(AND(AB2626="ave",U2626="",Q2626&gt;100),$AC$2*1.3%,IF(AND(AB2626="ave",U2626=""),$AC$2*1.2%,IF(AND(AB2626="Ave",U2626=200),$AC$2*1%,IF(AND(AB2626="Best",U2626=200),$AC$2*1.5%,IF(AND(AB2626="Best",U2626="",K2626&lt;&gt;"Pro Syd"),$AC$2*0.5%,IF(AND(AB2626="Best",U2626=""),$AC$2*1%,IF(AND(AB2626="Best",U2626=100,Table1[[#This Row],[State]]="NSW"),$AC$2*0.4%,IF(AND(AB2626="Best",U2626=100),$AC$2*1%,IF(Table1[[#This Row],[Adj]]="Nat OK",$AC$2*0.5%,"xxx")))))))))))))))</f>
        <v/>
      </c>
      <c r="AD2626" s="133" t="str">
        <f t="shared" si="544"/>
        <v/>
      </c>
      <c r="AE2626" s="133" t="str">
        <f t="shared" si="545"/>
        <v/>
      </c>
      <c r="AF2626" s="133" t="str">
        <f>VLOOKUP(Table1[[#This Row],[Track]],$F$2672:$H$2715,2,FALSE)</f>
        <v>Vic</v>
      </c>
      <c r="AG2626" s="133" t="str">
        <f>VLOOKUP(Table1[[#This Row],[Track]],$F$2672:$H$2715,3,FALSE)</f>
        <v>-</v>
      </c>
      <c r="AH2626" s="133" t="str">
        <f>IF(Table1[[#This Row],[Date]]&lt;$AH$2,"",IF(Table1[[#This Row],[Date]]&lt;$AH$3,"Edge","Elite Combo"))</f>
        <v>Edge</v>
      </c>
      <c r="AI2626" s="218">
        <f>Table1[[#This Row],[Time]]</f>
        <v>0.70486111111111116</v>
      </c>
      <c r="AJ2626" s="219" t="str">
        <f>Table1[[#This Row],[Track]]</f>
        <v>Flemington</v>
      </c>
      <c r="AK2626" s="216">
        <f>Table1[[#This Row],[Race ]]</f>
        <v>9</v>
      </c>
      <c r="AL2626" s="219">
        <f>Table1[[#This Row],[TAB]]</f>
        <v>3</v>
      </c>
      <c r="AM2626" s="219" t="str">
        <f>Table1[[#This Row],[Selection]]</f>
        <v>Deakin</v>
      </c>
      <c r="AN2626" s="220" t="str">
        <f>Table1[[#This Row],[Sources]]</f>
        <v/>
      </c>
      <c r="AO2626" s="219" t="str">
        <f>Table1[[#This Row],[Scale Bet]]</f>
        <v/>
      </c>
    </row>
    <row r="2627" spans="5:41" ht="16.5" customHeight="1" x14ac:dyDescent="0.25">
      <c r="E2627" s="185">
        <v>45745</v>
      </c>
      <c r="F2627" s="35">
        <v>0.70486111111111116</v>
      </c>
      <c r="G2627" s="36" t="s">
        <v>157</v>
      </c>
      <c r="H2627" s="36">
        <v>9</v>
      </c>
      <c r="I2627" s="36">
        <v>3</v>
      </c>
      <c r="J2627" s="36" t="s">
        <v>43</v>
      </c>
      <c r="K2627" s="36" t="s">
        <v>18</v>
      </c>
      <c r="L2627" s="165">
        <v>13</v>
      </c>
      <c r="M2627" s="134" t="str">
        <f t="shared" si="533"/>
        <v/>
      </c>
      <c r="N2627" s="36" t="str">
        <f t="shared" si="534"/>
        <v/>
      </c>
      <c r="O2627" s="135" t="str">
        <f t="shared" si="535"/>
        <v/>
      </c>
      <c r="P2627" s="186" t="str">
        <f t="shared" si="536"/>
        <v>OK</v>
      </c>
      <c r="Q2627" s="187" t="str">
        <f t="shared" si="537"/>
        <v/>
      </c>
      <c r="R2627" s="150">
        <v>1.9</v>
      </c>
      <c r="S2627" s="187" t="str">
        <f t="shared" si="538"/>
        <v/>
      </c>
      <c r="T2627" s="136" t="str">
        <f t="shared" si="539"/>
        <v>Deakin</v>
      </c>
      <c r="U2627" s="137" t="str">
        <f>IF(P2627="","",IF(N2627=1,"",IF(Q2627="","",IF(Q2627&lt;=100,100,IF(Table1[[#This Row],[Day]]="Wed",100,200)))))</f>
        <v/>
      </c>
      <c r="V2627" s="137" t="str">
        <f t="shared" si="540"/>
        <v/>
      </c>
      <c r="W2627" s="137" t="str">
        <f t="shared" si="541"/>
        <v/>
      </c>
      <c r="X2627" s="133">
        <f>100</f>
        <v>100</v>
      </c>
      <c r="Y2627" s="133">
        <f t="shared" si="542"/>
        <v>190</v>
      </c>
      <c r="Z2627" s="133">
        <f t="shared" si="543"/>
        <v>90</v>
      </c>
      <c r="AA2627" s="134" t="str">
        <f>TEXT(Table1[[#This Row],[Date]],"DDD")</f>
        <v>Sat</v>
      </c>
      <c r="AB2627" s="133" t="str">
        <f>IF(OR(G2627="Doomben",G2627="Eagle Farm"),"Q",IF(AND(Q2627&gt;1,Q2627&lt;55,Table1[[#This Row],[Source]]="Nat"),"Nat OK",IF(AND(Table1[[#This Row],[Source]]&lt;&gt;"Nat",Q2627&lt;55),"Poor &lt;55",IF(OR(G2627="Randwick",G2627="Flemington",G2627="Caulfield",G2627="Sandown Lake",G2627="Sandown Hill"),"Best","ave"))))</f>
        <v>Best</v>
      </c>
      <c r="AC2627" s="133" t="str">
        <f>IF(Q2627="","",IF(AB2627="Poor &lt;55",$AC$2*0.2%,IF(AND(AB2627="Q",AA2627&lt;&gt;"Wed"),$AC$2*0.4%,IF(AND(AB2627="Q",AA2627="Wed"),$AC$2*0.5%,IF(AND(AB2627="Ave",U2627=100),$AC$2*0.5%,IF(AND(AB2627="ave",U2627="",N2627=1,AG2627="Bush"),$AC$2*1%,IF(AND(AB2627="ave",U2627="",Q2627&gt;100),$AC$2*1.3%,IF(AND(AB2627="ave",U2627=""),$AC$2*1.2%,IF(AND(AB2627="Ave",U2627=200),$AC$2*1%,IF(AND(AB2627="Best",U2627=200),$AC$2*1.5%,IF(AND(AB2627="Best",U2627="",K2627&lt;&gt;"Pro Syd"),$AC$2*0.5%,IF(AND(AB2627="Best",U2627=""),$AC$2*1%,IF(AND(AB2627="Best",U2627=100,Table1[[#This Row],[State]]="NSW"),$AC$2*0.4%,IF(AND(AB2627="Best",U2627=100),$AC$2*1%,IF(Table1[[#This Row],[Adj]]="Nat OK",$AC$2*0.5%,"xxx")))))))))))))))</f>
        <v/>
      </c>
      <c r="AD2627" s="133" t="str">
        <f t="shared" si="544"/>
        <v/>
      </c>
      <c r="AE2627" s="133" t="str">
        <f t="shared" si="545"/>
        <v/>
      </c>
      <c r="AF2627" s="133" t="str">
        <f>VLOOKUP(Table1[[#This Row],[Track]],$F$2672:$H$2715,2,FALSE)</f>
        <v>Vic</v>
      </c>
      <c r="AG2627" s="133" t="str">
        <f>VLOOKUP(Table1[[#This Row],[Track]],$F$2672:$H$2715,3,FALSE)</f>
        <v>-</v>
      </c>
      <c r="AH2627" s="133" t="str">
        <f>IF(Table1[[#This Row],[Date]]&lt;$AH$2,"",IF(Table1[[#This Row],[Date]]&lt;$AH$3,"Edge","Elite Combo"))</f>
        <v>Edge</v>
      </c>
      <c r="AI2627" s="218">
        <f>Table1[[#This Row],[Time]]</f>
        <v>0.70486111111111116</v>
      </c>
      <c r="AJ2627" s="219" t="str">
        <f>Table1[[#This Row],[Track]]</f>
        <v>Flemington</v>
      </c>
      <c r="AK2627" s="216">
        <f>Table1[[#This Row],[Race ]]</f>
        <v>9</v>
      </c>
      <c r="AL2627" s="219">
        <f>Table1[[#This Row],[TAB]]</f>
        <v>3</v>
      </c>
      <c r="AM2627" s="219" t="str">
        <f>Table1[[#This Row],[Selection]]</f>
        <v>Deakin</v>
      </c>
      <c r="AN2627" s="220" t="str">
        <f>Table1[[#This Row],[Sources]]</f>
        <v/>
      </c>
      <c r="AO2627" s="219" t="str">
        <f>Table1[[#This Row],[Scale Bet]]</f>
        <v/>
      </c>
    </row>
    <row r="2628" spans="5:41" ht="16.5" customHeight="1" x14ac:dyDescent="0.25">
      <c r="E2628" s="185">
        <v>45752</v>
      </c>
      <c r="F2628" s="35">
        <v>0.55208333333333337</v>
      </c>
      <c r="G2628" s="36" t="s">
        <v>201</v>
      </c>
      <c r="H2628" s="36">
        <v>3</v>
      </c>
      <c r="I2628" s="36">
        <v>13</v>
      </c>
      <c r="J2628" s="36" t="s">
        <v>1194</v>
      </c>
      <c r="K2628" s="36" t="s">
        <v>1</v>
      </c>
      <c r="L2628" s="165">
        <v>20</v>
      </c>
      <c r="M2628" s="134">
        <f t="shared" si="533"/>
        <v>73</v>
      </c>
      <c r="N2628" s="36">
        <f t="shared" si="534"/>
        <v>4</v>
      </c>
      <c r="O2628" s="135" t="str">
        <f t="shared" si="535"/>
        <v>E4-20/Edge-20/Nat-20/Pro Mel-13</v>
      </c>
      <c r="P2628" s="186" t="str">
        <f t="shared" si="536"/>
        <v>OK</v>
      </c>
      <c r="Q2628" s="187">
        <f t="shared" si="537"/>
        <v>292</v>
      </c>
      <c r="R2628" s="150"/>
      <c r="S2628" s="187" t="str">
        <f t="shared" si="538"/>
        <v/>
      </c>
      <c r="T2628" s="136" t="str">
        <f t="shared" si="539"/>
        <v>Just Glamourous</v>
      </c>
      <c r="U2628" s="137">
        <f>IF(P2628="","",IF(N2628=1,"",IF(Q2628="","",IF(Q2628&lt;=100,100,IF(Table1[[#This Row],[Day]]="Wed",100,200)))))</f>
        <v>200</v>
      </c>
      <c r="V2628" s="137" t="str">
        <f t="shared" si="540"/>
        <v/>
      </c>
      <c r="W2628" s="137">
        <f t="shared" si="541"/>
        <v>-200</v>
      </c>
      <c r="X2628" s="133">
        <f>100</f>
        <v>100</v>
      </c>
      <c r="Y2628" s="133" t="str">
        <f t="shared" si="542"/>
        <v/>
      </c>
      <c r="Z2628" s="133">
        <f t="shared" si="543"/>
        <v>-100</v>
      </c>
      <c r="AA2628" s="134" t="str">
        <f>TEXT(Table1[[#This Row],[Date]],"DDD")</f>
        <v>Sat</v>
      </c>
      <c r="AB2628" s="133" t="str">
        <f>IF(OR(G2628="Doomben",G2628="Eagle Farm"),"Q",IF(AND(Q2628&gt;1,Q2628&lt;55,Table1[[#This Row],[Source]]="Nat"),"Nat OK",IF(AND(Table1[[#This Row],[Source]]&lt;&gt;"Nat",Q2628&lt;55),"Poor &lt;55",IF(OR(G2628="Randwick",G2628="Flemington",G2628="Caulfield",G2628="Sandown Lake",G2628="Sandown Hill"),"Best","ave"))))</f>
        <v>Best</v>
      </c>
      <c r="AC2628" s="133">
        <f>IF(Q2628="","",IF(AB2628="Poor &lt;55",$AC$2*0.2%,IF(AND(AB2628="Q",AA2628&lt;&gt;"Wed"),$AC$2*0.4%,IF(AND(AB2628="Q",AA2628="Wed"),$AC$2*0.5%,IF(AND(AB2628="Ave",U2628=100),$AC$2*0.5%,IF(AND(AB2628="ave",U2628="",N2628=1,AG2628="Bush"),$AC$2*1%,IF(AND(AB2628="ave",U2628="",Q2628&gt;100),$AC$2*1.3%,IF(AND(AB2628="ave",U2628=""),$AC$2*1.2%,IF(AND(AB2628="Ave",U2628=200),$AC$2*1%,IF(AND(AB2628="Best",U2628=200),$AC$2*1.5%,IF(AND(AB2628="Best",U2628="",K2628&lt;&gt;"Pro Syd"),$AC$2*0.5%,IF(AND(AB2628="Best",U2628=""),$AC$2*1%,IF(AND(AB2628="Best",U2628=100,Table1[[#This Row],[State]]="NSW"),$AC$2*0.4%,IF(AND(AB2628="Best",U2628=100),$AC$2*1%,IF(Table1[[#This Row],[Adj]]="Nat OK",$AC$2*0.5%,"xxx")))))))))))))))</f>
        <v>150</v>
      </c>
      <c r="AD2628" s="133" t="str">
        <f t="shared" si="544"/>
        <v/>
      </c>
      <c r="AE2628" s="133">
        <f t="shared" si="545"/>
        <v>-150</v>
      </c>
      <c r="AF2628" s="133" t="str">
        <f>VLOOKUP(Table1[[#This Row],[Track]],$F$2672:$H$2715,2,FALSE)</f>
        <v>Vic</v>
      </c>
      <c r="AG2628" s="133" t="str">
        <f>VLOOKUP(Table1[[#This Row],[Track]],$F$2672:$H$2715,3,FALSE)</f>
        <v>-</v>
      </c>
      <c r="AH2628" s="133" t="str">
        <f>IF(Table1[[#This Row],[Date]]&lt;$AH$2,"",IF(Table1[[#This Row],[Date]]&lt;$AH$3,"Edge","Elite Combo"))</f>
        <v>Elite Combo</v>
      </c>
      <c r="AI2628" s="218">
        <f>Table1[[#This Row],[Time]]</f>
        <v>0.55208333333333337</v>
      </c>
      <c r="AJ2628" s="219" t="str">
        <f>Table1[[#This Row],[Track]]</f>
        <v>Caulfield</v>
      </c>
      <c r="AK2628" s="216">
        <f>Table1[[#This Row],[Race ]]</f>
        <v>3</v>
      </c>
      <c r="AL2628" s="219">
        <f>Table1[[#This Row],[TAB]]</f>
        <v>13</v>
      </c>
      <c r="AM2628" s="219" t="str">
        <f>Table1[[#This Row],[Selection]]</f>
        <v>Just Glamourous</v>
      </c>
      <c r="AN2628" s="220" t="str">
        <f>Table1[[#This Row],[Sources]]</f>
        <v>E4-20/Edge-20/Nat-20/Pro Mel-13</v>
      </c>
      <c r="AO2628" s="219">
        <f>Table1[[#This Row],[Scale Bet]]</f>
        <v>150</v>
      </c>
    </row>
    <row r="2629" spans="5:41" ht="16.5" customHeight="1" x14ac:dyDescent="0.25">
      <c r="E2629" s="185">
        <v>45752</v>
      </c>
      <c r="F2629" s="35">
        <v>0.55208333333333337</v>
      </c>
      <c r="G2629" s="36" t="s">
        <v>201</v>
      </c>
      <c r="H2629" s="36">
        <v>3</v>
      </c>
      <c r="I2629" s="36">
        <v>13</v>
      </c>
      <c r="J2629" s="36" t="s">
        <v>1194</v>
      </c>
      <c r="K2629" s="36" t="s">
        <v>40</v>
      </c>
      <c r="L2629" s="165">
        <v>20</v>
      </c>
      <c r="M2629" s="134" t="str">
        <f t="shared" si="533"/>
        <v/>
      </c>
      <c r="N2629" s="36" t="str">
        <f t="shared" si="534"/>
        <v/>
      </c>
      <c r="O2629" s="135" t="str">
        <f t="shared" si="535"/>
        <v/>
      </c>
      <c r="P2629" s="186" t="str">
        <f t="shared" si="536"/>
        <v>OK</v>
      </c>
      <c r="Q2629" s="187" t="str">
        <f t="shared" si="537"/>
        <v/>
      </c>
      <c r="R2629" s="150"/>
      <c r="S2629" s="187" t="str">
        <f t="shared" si="538"/>
        <v/>
      </c>
      <c r="T2629" s="136" t="str">
        <f t="shared" si="539"/>
        <v>Just Glamourous</v>
      </c>
      <c r="U2629" s="137" t="str">
        <f>IF(P2629="","",IF(N2629=1,"",IF(Q2629="","",IF(Q2629&lt;=100,100,IF(Table1[[#This Row],[Day]]="Wed",100,200)))))</f>
        <v/>
      </c>
      <c r="V2629" s="137" t="str">
        <f t="shared" si="540"/>
        <v/>
      </c>
      <c r="W2629" s="137" t="str">
        <f t="shared" si="541"/>
        <v/>
      </c>
      <c r="X2629" s="133">
        <f>100</f>
        <v>100</v>
      </c>
      <c r="Y2629" s="133" t="str">
        <f t="shared" si="542"/>
        <v/>
      </c>
      <c r="Z2629" s="133">
        <f t="shared" si="543"/>
        <v>-100</v>
      </c>
      <c r="AA2629" s="134" t="str">
        <f>TEXT(Table1[[#This Row],[Date]],"DDD")</f>
        <v>Sat</v>
      </c>
      <c r="AB2629" s="133" t="str">
        <f>IF(OR(G2629="Doomben",G2629="Eagle Farm"),"Q",IF(AND(Q2629&gt;1,Q2629&lt;55,Table1[[#This Row],[Source]]="Nat"),"Nat OK",IF(AND(Table1[[#This Row],[Source]]&lt;&gt;"Nat",Q2629&lt;55),"Poor &lt;55",IF(OR(G2629="Randwick",G2629="Flemington",G2629="Caulfield",G2629="Sandown Lake",G2629="Sandown Hill"),"Best","ave"))))</f>
        <v>Best</v>
      </c>
      <c r="AC2629" s="133" t="str">
        <f>IF(Q2629="","",IF(AB2629="Poor &lt;55",$AC$2*0.2%,IF(AND(AB2629="Q",AA2629&lt;&gt;"Wed"),$AC$2*0.4%,IF(AND(AB2629="Q",AA2629="Wed"),$AC$2*0.5%,IF(AND(AB2629="Ave",U2629=100),$AC$2*0.5%,IF(AND(AB2629="ave",U2629="",N2629=1,AG2629="Bush"),$AC$2*1%,IF(AND(AB2629="ave",U2629="",Q2629&gt;100),$AC$2*1.3%,IF(AND(AB2629="ave",U2629=""),$AC$2*1.2%,IF(AND(AB2629="Ave",U2629=200),$AC$2*1%,IF(AND(AB2629="Best",U2629=200),$AC$2*1.5%,IF(AND(AB2629="Best",U2629="",K2629&lt;&gt;"Pro Syd"),$AC$2*0.5%,IF(AND(AB2629="Best",U2629=""),$AC$2*1%,IF(AND(AB2629="Best",U2629=100,Table1[[#This Row],[State]]="NSW"),$AC$2*0.4%,IF(AND(AB2629="Best",U2629=100),$AC$2*1%,IF(Table1[[#This Row],[Adj]]="Nat OK",$AC$2*0.5%,"xxx")))))))))))))))</f>
        <v/>
      </c>
      <c r="AD2629" s="133" t="str">
        <f t="shared" si="544"/>
        <v/>
      </c>
      <c r="AE2629" s="133" t="str">
        <f t="shared" si="545"/>
        <v/>
      </c>
      <c r="AF2629" s="133" t="str">
        <f>VLOOKUP(Table1[[#This Row],[Track]],$F$2672:$H$2715,2,FALSE)</f>
        <v>Vic</v>
      </c>
      <c r="AG2629" s="133" t="str">
        <f>VLOOKUP(Table1[[#This Row],[Track]],$F$2672:$H$2715,3,FALSE)</f>
        <v>-</v>
      </c>
      <c r="AH2629" s="133" t="str">
        <f>IF(Table1[[#This Row],[Date]]&lt;$AH$2,"",IF(Table1[[#This Row],[Date]]&lt;$AH$3,"Edge","Elite Combo"))</f>
        <v>Elite Combo</v>
      </c>
      <c r="AI2629" s="218">
        <f>Table1[[#This Row],[Time]]</f>
        <v>0.55208333333333337</v>
      </c>
      <c r="AJ2629" s="219" t="str">
        <f>Table1[[#This Row],[Track]]</f>
        <v>Caulfield</v>
      </c>
      <c r="AK2629" s="216">
        <f>Table1[[#This Row],[Race ]]</f>
        <v>3</v>
      </c>
      <c r="AL2629" s="219">
        <f>Table1[[#This Row],[TAB]]</f>
        <v>13</v>
      </c>
      <c r="AM2629" s="219" t="str">
        <f>Table1[[#This Row],[Selection]]</f>
        <v>Just Glamourous</v>
      </c>
      <c r="AN2629" s="220" t="str">
        <f>Table1[[#This Row],[Sources]]</f>
        <v/>
      </c>
      <c r="AO2629" s="219" t="str">
        <f>Table1[[#This Row],[Scale Bet]]</f>
        <v/>
      </c>
    </row>
    <row r="2630" spans="5:41" ht="16.5" customHeight="1" x14ac:dyDescent="0.25">
      <c r="E2630" s="185">
        <v>45752</v>
      </c>
      <c r="F2630" s="35">
        <v>0.55208333333333337</v>
      </c>
      <c r="G2630" s="36" t="s">
        <v>201</v>
      </c>
      <c r="H2630" s="36">
        <v>3</v>
      </c>
      <c r="I2630" s="36">
        <v>13</v>
      </c>
      <c r="J2630" s="36" t="s">
        <v>1194</v>
      </c>
      <c r="K2630" s="36" t="s">
        <v>13</v>
      </c>
      <c r="L2630" s="165">
        <v>20</v>
      </c>
      <c r="M2630" s="134" t="str">
        <f t="shared" si="533"/>
        <v/>
      </c>
      <c r="N2630" s="36" t="str">
        <f t="shared" si="534"/>
        <v/>
      </c>
      <c r="O2630" s="135" t="str">
        <f t="shared" si="535"/>
        <v/>
      </c>
      <c r="P2630" s="186" t="str">
        <f t="shared" si="536"/>
        <v>OK</v>
      </c>
      <c r="Q2630" s="187" t="str">
        <f t="shared" si="537"/>
        <v/>
      </c>
      <c r="R2630" s="150"/>
      <c r="S2630" s="187" t="str">
        <f t="shared" si="538"/>
        <v/>
      </c>
      <c r="T2630" s="136" t="str">
        <f t="shared" si="539"/>
        <v>Just Glamourous</v>
      </c>
      <c r="U2630" s="137" t="str">
        <f>IF(P2630="","",IF(N2630=1,"",IF(Q2630="","",IF(Q2630&lt;=100,100,IF(Table1[[#This Row],[Day]]="Wed",100,200)))))</f>
        <v/>
      </c>
      <c r="V2630" s="137" t="str">
        <f t="shared" si="540"/>
        <v/>
      </c>
      <c r="W2630" s="137" t="str">
        <f t="shared" si="541"/>
        <v/>
      </c>
      <c r="X2630" s="133">
        <f>100</f>
        <v>100</v>
      </c>
      <c r="Y2630" s="133" t="str">
        <f t="shared" si="542"/>
        <v/>
      </c>
      <c r="Z2630" s="133">
        <f t="shared" si="543"/>
        <v>-100</v>
      </c>
      <c r="AA2630" s="134" t="str">
        <f>TEXT(Table1[[#This Row],[Date]],"DDD")</f>
        <v>Sat</v>
      </c>
      <c r="AB2630" s="133" t="str">
        <f>IF(OR(G2630="Doomben",G2630="Eagle Farm"),"Q",IF(AND(Q2630&gt;1,Q2630&lt;55,Table1[[#This Row],[Source]]="Nat"),"Nat OK",IF(AND(Table1[[#This Row],[Source]]&lt;&gt;"Nat",Q2630&lt;55),"Poor &lt;55",IF(OR(G2630="Randwick",G2630="Flemington",G2630="Caulfield",G2630="Sandown Lake",G2630="Sandown Hill"),"Best","ave"))))</f>
        <v>Best</v>
      </c>
      <c r="AC2630" s="133" t="str">
        <f>IF(Q2630="","",IF(AB2630="Poor &lt;55",$AC$2*0.2%,IF(AND(AB2630="Q",AA2630&lt;&gt;"Wed"),$AC$2*0.4%,IF(AND(AB2630="Q",AA2630="Wed"),$AC$2*0.5%,IF(AND(AB2630="Ave",U2630=100),$AC$2*0.5%,IF(AND(AB2630="ave",U2630="",N2630=1,AG2630="Bush"),$AC$2*1%,IF(AND(AB2630="ave",U2630="",Q2630&gt;100),$AC$2*1.3%,IF(AND(AB2630="ave",U2630=""),$AC$2*1.2%,IF(AND(AB2630="Ave",U2630=200),$AC$2*1%,IF(AND(AB2630="Best",U2630=200),$AC$2*1.5%,IF(AND(AB2630="Best",U2630="",K2630&lt;&gt;"Pro Syd"),$AC$2*0.5%,IF(AND(AB2630="Best",U2630=""),$AC$2*1%,IF(AND(AB2630="Best",U2630=100,Table1[[#This Row],[State]]="NSW"),$AC$2*0.4%,IF(AND(AB2630="Best",U2630=100),$AC$2*1%,IF(Table1[[#This Row],[Adj]]="Nat OK",$AC$2*0.5%,"xxx")))))))))))))))</f>
        <v/>
      </c>
      <c r="AD2630" s="133" t="str">
        <f t="shared" si="544"/>
        <v/>
      </c>
      <c r="AE2630" s="133" t="str">
        <f t="shared" si="545"/>
        <v/>
      </c>
      <c r="AF2630" s="133" t="str">
        <f>VLOOKUP(Table1[[#This Row],[Track]],$F$2672:$H$2715,2,FALSE)</f>
        <v>Vic</v>
      </c>
      <c r="AG2630" s="133" t="str">
        <f>VLOOKUP(Table1[[#This Row],[Track]],$F$2672:$H$2715,3,FALSE)</f>
        <v>-</v>
      </c>
      <c r="AH2630" s="133" t="str">
        <f>IF(Table1[[#This Row],[Date]]&lt;$AH$2,"",IF(Table1[[#This Row],[Date]]&lt;$AH$3,"Edge","Elite Combo"))</f>
        <v>Elite Combo</v>
      </c>
      <c r="AI2630" s="218">
        <f>Table1[[#This Row],[Time]]</f>
        <v>0.55208333333333337</v>
      </c>
      <c r="AJ2630" s="219" t="str">
        <f>Table1[[#This Row],[Track]]</f>
        <v>Caulfield</v>
      </c>
      <c r="AK2630" s="216">
        <f>Table1[[#This Row],[Race ]]</f>
        <v>3</v>
      </c>
      <c r="AL2630" s="219">
        <f>Table1[[#This Row],[TAB]]</f>
        <v>13</v>
      </c>
      <c r="AM2630" s="219" t="str">
        <f>Table1[[#This Row],[Selection]]</f>
        <v>Just Glamourous</v>
      </c>
      <c r="AN2630" s="220" t="str">
        <f>Table1[[#This Row],[Sources]]</f>
        <v/>
      </c>
      <c r="AO2630" s="219" t="str">
        <f>Table1[[#This Row],[Scale Bet]]</f>
        <v/>
      </c>
    </row>
    <row r="2631" spans="5:41" ht="16.5" customHeight="1" x14ac:dyDescent="0.25">
      <c r="E2631" s="185">
        <v>45752</v>
      </c>
      <c r="F2631" s="35">
        <v>0.55208333333333337</v>
      </c>
      <c r="G2631" s="36" t="s">
        <v>201</v>
      </c>
      <c r="H2631" s="36">
        <v>3</v>
      </c>
      <c r="I2631" s="36">
        <v>13</v>
      </c>
      <c r="J2631" s="36" t="s">
        <v>1194</v>
      </c>
      <c r="K2631" s="36" t="s">
        <v>18</v>
      </c>
      <c r="L2631" s="165">
        <v>13</v>
      </c>
      <c r="M2631" s="134" t="str">
        <f t="shared" si="533"/>
        <v/>
      </c>
      <c r="N2631" s="36" t="str">
        <f t="shared" si="534"/>
        <v/>
      </c>
      <c r="O2631" s="135" t="str">
        <f t="shared" si="535"/>
        <v/>
      </c>
      <c r="P2631" s="186" t="str">
        <f t="shared" si="536"/>
        <v>OK</v>
      </c>
      <c r="Q2631" s="187" t="str">
        <f t="shared" si="537"/>
        <v/>
      </c>
      <c r="R2631" s="150"/>
      <c r="S2631" s="187" t="str">
        <f t="shared" si="538"/>
        <v/>
      </c>
      <c r="T2631" s="136" t="str">
        <f t="shared" si="539"/>
        <v>Just Glamourous</v>
      </c>
      <c r="U2631" s="137" t="str">
        <f>IF(P2631="","",IF(N2631=1,"",IF(Q2631="","",IF(Q2631&lt;=100,100,IF(Table1[[#This Row],[Day]]="Wed",100,200)))))</f>
        <v/>
      </c>
      <c r="V2631" s="137" t="str">
        <f t="shared" si="540"/>
        <v/>
      </c>
      <c r="W2631" s="137" t="str">
        <f t="shared" si="541"/>
        <v/>
      </c>
      <c r="X2631" s="133">
        <f>100</f>
        <v>100</v>
      </c>
      <c r="Y2631" s="133" t="str">
        <f t="shared" si="542"/>
        <v/>
      </c>
      <c r="Z2631" s="133">
        <f t="shared" si="543"/>
        <v>-100</v>
      </c>
      <c r="AA2631" s="134" t="str">
        <f>TEXT(Table1[[#This Row],[Date]],"DDD")</f>
        <v>Sat</v>
      </c>
      <c r="AB2631" s="133" t="str">
        <f>IF(OR(G2631="Doomben",G2631="Eagle Farm"),"Q",IF(AND(Q2631&gt;1,Q2631&lt;55,Table1[[#This Row],[Source]]="Nat"),"Nat OK",IF(AND(Table1[[#This Row],[Source]]&lt;&gt;"Nat",Q2631&lt;55),"Poor &lt;55",IF(OR(G2631="Randwick",G2631="Flemington",G2631="Caulfield",G2631="Sandown Lake",G2631="Sandown Hill"),"Best","ave"))))</f>
        <v>Best</v>
      </c>
      <c r="AC2631" s="133" t="str">
        <f>IF(Q2631="","",IF(AB2631="Poor &lt;55",$AC$2*0.2%,IF(AND(AB2631="Q",AA2631&lt;&gt;"Wed"),$AC$2*0.4%,IF(AND(AB2631="Q",AA2631="Wed"),$AC$2*0.5%,IF(AND(AB2631="Ave",U2631=100),$AC$2*0.5%,IF(AND(AB2631="ave",U2631="",N2631=1,AG2631="Bush"),$AC$2*1%,IF(AND(AB2631="ave",U2631="",Q2631&gt;100),$AC$2*1.3%,IF(AND(AB2631="ave",U2631=""),$AC$2*1.2%,IF(AND(AB2631="Ave",U2631=200),$AC$2*1%,IF(AND(AB2631="Best",U2631=200),$AC$2*1.5%,IF(AND(AB2631="Best",U2631="",K2631&lt;&gt;"Pro Syd"),$AC$2*0.5%,IF(AND(AB2631="Best",U2631=""),$AC$2*1%,IF(AND(AB2631="Best",U2631=100,Table1[[#This Row],[State]]="NSW"),$AC$2*0.4%,IF(AND(AB2631="Best",U2631=100),$AC$2*1%,IF(Table1[[#This Row],[Adj]]="Nat OK",$AC$2*0.5%,"xxx")))))))))))))))</f>
        <v/>
      </c>
      <c r="AD2631" s="133" t="str">
        <f t="shared" si="544"/>
        <v/>
      </c>
      <c r="AE2631" s="133" t="str">
        <f t="shared" si="545"/>
        <v/>
      </c>
      <c r="AF2631" s="133" t="str">
        <f>VLOOKUP(Table1[[#This Row],[Track]],$F$2672:$H$2715,2,FALSE)</f>
        <v>Vic</v>
      </c>
      <c r="AG2631" s="133" t="str">
        <f>VLOOKUP(Table1[[#This Row],[Track]],$F$2672:$H$2715,3,FALSE)</f>
        <v>-</v>
      </c>
      <c r="AH2631" s="133" t="str">
        <f>IF(Table1[[#This Row],[Date]]&lt;$AH$2,"",IF(Table1[[#This Row],[Date]]&lt;$AH$3,"Edge","Elite Combo"))</f>
        <v>Elite Combo</v>
      </c>
      <c r="AI2631" s="218">
        <f>Table1[[#This Row],[Time]]</f>
        <v>0.55208333333333337</v>
      </c>
      <c r="AJ2631" s="219" t="str">
        <f>Table1[[#This Row],[Track]]</f>
        <v>Caulfield</v>
      </c>
      <c r="AK2631" s="216">
        <f>Table1[[#This Row],[Race ]]</f>
        <v>3</v>
      </c>
      <c r="AL2631" s="219">
        <f>Table1[[#This Row],[TAB]]</f>
        <v>13</v>
      </c>
      <c r="AM2631" s="219" t="str">
        <f>Table1[[#This Row],[Selection]]</f>
        <v>Just Glamourous</v>
      </c>
      <c r="AN2631" s="220" t="str">
        <f>Table1[[#This Row],[Sources]]</f>
        <v/>
      </c>
      <c r="AO2631" s="219" t="str">
        <f>Table1[[#This Row],[Scale Bet]]</f>
        <v/>
      </c>
    </row>
    <row r="2632" spans="5:41" ht="16.5" customHeight="1" x14ac:dyDescent="0.25">
      <c r="E2632" s="185">
        <v>45752</v>
      </c>
      <c r="F2632" s="35">
        <v>0.56597222222222221</v>
      </c>
      <c r="G2632" s="36" t="s">
        <v>22</v>
      </c>
      <c r="H2632" s="36">
        <v>3</v>
      </c>
      <c r="I2632" s="36">
        <v>3</v>
      </c>
      <c r="J2632" s="36" t="s">
        <v>88</v>
      </c>
      <c r="K2632" s="36" t="s">
        <v>1</v>
      </c>
      <c r="L2632" s="165">
        <v>15</v>
      </c>
      <c r="M2632" s="134">
        <f t="shared" si="533"/>
        <v>45</v>
      </c>
      <c r="N2632" s="36">
        <f t="shared" si="534"/>
        <v>3</v>
      </c>
      <c r="O2632" s="135" t="str">
        <f t="shared" si="535"/>
        <v>E4-15/Edge-15/Nat-15</v>
      </c>
      <c r="P2632" s="186" t="str">
        <f t="shared" si="536"/>
        <v>OK</v>
      </c>
      <c r="Q2632" s="187">
        <f t="shared" si="537"/>
        <v>180</v>
      </c>
      <c r="R2632" s="150">
        <v>3</v>
      </c>
      <c r="S2632" s="187">
        <f t="shared" si="538"/>
        <v>540</v>
      </c>
      <c r="T2632" s="136" t="str">
        <f t="shared" si="539"/>
        <v>Alalcance</v>
      </c>
      <c r="U2632" s="137">
        <f>IF(P2632="","",IF(N2632=1,"",IF(Q2632="","",IF(Q2632&lt;=100,100,IF(Table1[[#This Row],[Day]]="Wed",100,200)))))</f>
        <v>200</v>
      </c>
      <c r="V2632" s="137">
        <f t="shared" si="540"/>
        <v>600</v>
      </c>
      <c r="W2632" s="137">
        <f t="shared" si="541"/>
        <v>400</v>
      </c>
      <c r="X2632" s="133">
        <f>100</f>
        <v>100</v>
      </c>
      <c r="Y2632" s="133">
        <f t="shared" si="542"/>
        <v>300</v>
      </c>
      <c r="Z2632" s="133">
        <f t="shared" si="543"/>
        <v>200</v>
      </c>
      <c r="AA2632" s="134" t="str">
        <f>TEXT(Table1[[#This Row],[Date]],"DDD")</f>
        <v>Sat</v>
      </c>
      <c r="AB2632" s="133" t="str">
        <f>IF(OR(G2632="Doomben",G2632="Eagle Farm"),"Q",IF(AND(Q2632&gt;1,Q2632&lt;55,Table1[[#This Row],[Source]]="Nat"),"Nat OK",IF(AND(Table1[[#This Row],[Source]]&lt;&gt;"Nat",Q2632&lt;55),"Poor &lt;55",IF(OR(G2632="Randwick",G2632="Flemington",G2632="Caulfield",G2632="Sandown Lake",G2632="Sandown Hill"),"Best","ave"))))</f>
        <v>Best</v>
      </c>
      <c r="AC2632" s="133">
        <f>IF(Q2632="","",IF(AB2632="Poor &lt;55",$AC$2*0.2%,IF(AND(AB2632="Q",AA2632&lt;&gt;"Wed"),$AC$2*0.4%,IF(AND(AB2632="Q",AA2632="Wed"),$AC$2*0.5%,IF(AND(AB2632="Ave",U2632=100),$AC$2*0.5%,IF(AND(AB2632="ave",U2632="",N2632=1,AG2632="Bush"),$AC$2*1%,IF(AND(AB2632="ave",U2632="",Q2632&gt;100),$AC$2*1.3%,IF(AND(AB2632="ave",U2632=""),$AC$2*1.2%,IF(AND(AB2632="Ave",U2632=200),$AC$2*1%,IF(AND(AB2632="Best",U2632=200),$AC$2*1.5%,IF(AND(AB2632="Best",U2632="",K2632&lt;&gt;"Pro Syd"),$AC$2*0.5%,IF(AND(AB2632="Best",U2632=""),$AC$2*1%,IF(AND(AB2632="Best",U2632=100,Table1[[#This Row],[State]]="NSW"),$AC$2*0.4%,IF(AND(AB2632="Best",U2632=100),$AC$2*1%,IF(Table1[[#This Row],[Adj]]="Nat OK",$AC$2*0.5%,"xxx")))))))))))))))</f>
        <v>150</v>
      </c>
      <c r="AD2632" s="133">
        <f t="shared" si="544"/>
        <v>450</v>
      </c>
      <c r="AE2632" s="133">
        <f t="shared" si="545"/>
        <v>300</v>
      </c>
      <c r="AF2632" s="133" t="str">
        <f>VLOOKUP(Table1[[#This Row],[Track]],$F$2672:$H$2715,2,FALSE)</f>
        <v>NSW</v>
      </c>
      <c r="AG2632" s="133" t="str">
        <f>VLOOKUP(Table1[[#This Row],[Track]],$F$2672:$H$2715,3,FALSE)</f>
        <v>-</v>
      </c>
      <c r="AH2632" s="133" t="str">
        <f>IF(Table1[[#This Row],[Date]]&lt;$AH$2,"",IF(Table1[[#This Row],[Date]]&lt;$AH$3,"Edge","Elite Combo"))</f>
        <v>Elite Combo</v>
      </c>
      <c r="AI2632" s="218">
        <f>Table1[[#This Row],[Time]]</f>
        <v>0.56597222222222221</v>
      </c>
      <c r="AJ2632" s="219" t="str">
        <f>Table1[[#This Row],[Track]]</f>
        <v>Randwick</v>
      </c>
      <c r="AK2632" s="216">
        <f>Table1[[#This Row],[Race ]]</f>
        <v>3</v>
      </c>
      <c r="AL2632" s="219">
        <f>Table1[[#This Row],[TAB]]</f>
        <v>3</v>
      </c>
      <c r="AM2632" s="219" t="str">
        <f>Table1[[#This Row],[Selection]]</f>
        <v>Alalcance</v>
      </c>
      <c r="AN2632" s="220" t="str">
        <f>Table1[[#This Row],[Sources]]</f>
        <v>E4-15/Edge-15/Nat-15</v>
      </c>
      <c r="AO2632" s="219">
        <f>Table1[[#This Row],[Scale Bet]]</f>
        <v>150</v>
      </c>
    </row>
    <row r="2633" spans="5:41" ht="16.5" customHeight="1" x14ac:dyDescent="0.25">
      <c r="E2633" s="185">
        <v>45752</v>
      </c>
      <c r="F2633" s="35">
        <v>0.56597222222222221</v>
      </c>
      <c r="G2633" s="36" t="s">
        <v>22</v>
      </c>
      <c r="H2633" s="36">
        <v>3</v>
      </c>
      <c r="I2633" s="36">
        <v>3</v>
      </c>
      <c r="J2633" s="36" t="s">
        <v>88</v>
      </c>
      <c r="K2633" s="36" t="s">
        <v>40</v>
      </c>
      <c r="L2633" s="165">
        <v>15</v>
      </c>
      <c r="M2633" s="134" t="str">
        <f t="shared" si="533"/>
        <v/>
      </c>
      <c r="N2633" s="36" t="str">
        <f t="shared" si="534"/>
        <v/>
      </c>
      <c r="O2633" s="135" t="str">
        <f t="shared" si="535"/>
        <v/>
      </c>
      <c r="P2633" s="186" t="str">
        <f t="shared" si="536"/>
        <v>OK</v>
      </c>
      <c r="Q2633" s="187" t="str">
        <f t="shared" si="537"/>
        <v/>
      </c>
      <c r="R2633" s="150">
        <v>3</v>
      </c>
      <c r="S2633" s="187" t="str">
        <f t="shared" si="538"/>
        <v/>
      </c>
      <c r="T2633" s="136" t="str">
        <f t="shared" si="539"/>
        <v>Alalcance</v>
      </c>
      <c r="U2633" s="137" t="str">
        <f>IF(P2633="","",IF(N2633=1,"",IF(Q2633="","",IF(Q2633&lt;=100,100,IF(Table1[[#This Row],[Day]]="Wed",100,200)))))</f>
        <v/>
      </c>
      <c r="V2633" s="137" t="str">
        <f t="shared" si="540"/>
        <v/>
      </c>
      <c r="W2633" s="137" t="str">
        <f t="shared" si="541"/>
        <v/>
      </c>
      <c r="X2633" s="133">
        <f>100</f>
        <v>100</v>
      </c>
      <c r="Y2633" s="133">
        <f t="shared" si="542"/>
        <v>300</v>
      </c>
      <c r="Z2633" s="133">
        <f t="shared" si="543"/>
        <v>200</v>
      </c>
      <c r="AA2633" s="134" t="str">
        <f>TEXT(Table1[[#This Row],[Date]],"DDD")</f>
        <v>Sat</v>
      </c>
      <c r="AB2633" s="133" t="str">
        <f>IF(OR(G2633="Doomben",G2633="Eagle Farm"),"Q",IF(AND(Q2633&gt;1,Q2633&lt;55,Table1[[#This Row],[Source]]="Nat"),"Nat OK",IF(AND(Table1[[#This Row],[Source]]&lt;&gt;"Nat",Q2633&lt;55),"Poor &lt;55",IF(OR(G2633="Randwick",G2633="Flemington",G2633="Caulfield",G2633="Sandown Lake",G2633="Sandown Hill"),"Best","ave"))))</f>
        <v>Best</v>
      </c>
      <c r="AC2633" s="133" t="str">
        <f>IF(Q2633="","",IF(AB2633="Poor &lt;55",$AC$2*0.2%,IF(AND(AB2633="Q",AA2633&lt;&gt;"Wed"),$AC$2*0.4%,IF(AND(AB2633="Q",AA2633="Wed"),$AC$2*0.5%,IF(AND(AB2633="Ave",U2633=100),$AC$2*0.5%,IF(AND(AB2633="ave",U2633="",N2633=1,AG2633="Bush"),$AC$2*1%,IF(AND(AB2633="ave",U2633="",Q2633&gt;100),$AC$2*1.3%,IF(AND(AB2633="ave",U2633=""),$AC$2*1.2%,IF(AND(AB2633="Ave",U2633=200),$AC$2*1%,IF(AND(AB2633="Best",U2633=200),$AC$2*1.5%,IF(AND(AB2633="Best",U2633="",K2633&lt;&gt;"Pro Syd"),$AC$2*0.5%,IF(AND(AB2633="Best",U2633=""),$AC$2*1%,IF(AND(AB2633="Best",U2633=100,Table1[[#This Row],[State]]="NSW"),$AC$2*0.4%,IF(AND(AB2633="Best",U2633=100),$AC$2*1%,IF(Table1[[#This Row],[Adj]]="Nat OK",$AC$2*0.5%,"xxx")))))))))))))))</f>
        <v/>
      </c>
      <c r="AD2633" s="133" t="str">
        <f t="shared" si="544"/>
        <v/>
      </c>
      <c r="AE2633" s="133" t="str">
        <f t="shared" si="545"/>
        <v/>
      </c>
      <c r="AF2633" s="133" t="str">
        <f>VLOOKUP(Table1[[#This Row],[Track]],$F$2672:$H$2715,2,FALSE)</f>
        <v>NSW</v>
      </c>
      <c r="AG2633" s="133" t="str">
        <f>VLOOKUP(Table1[[#This Row],[Track]],$F$2672:$H$2715,3,FALSE)</f>
        <v>-</v>
      </c>
      <c r="AH2633" s="133" t="str">
        <f>IF(Table1[[#This Row],[Date]]&lt;$AH$2,"",IF(Table1[[#This Row],[Date]]&lt;$AH$3,"Edge","Elite Combo"))</f>
        <v>Elite Combo</v>
      </c>
      <c r="AI2633" s="218">
        <f>Table1[[#This Row],[Time]]</f>
        <v>0.56597222222222221</v>
      </c>
      <c r="AJ2633" s="219" t="str">
        <f>Table1[[#This Row],[Track]]</f>
        <v>Randwick</v>
      </c>
      <c r="AK2633" s="216">
        <f>Table1[[#This Row],[Race ]]</f>
        <v>3</v>
      </c>
      <c r="AL2633" s="219">
        <f>Table1[[#This Row],[TAB]]</f>
        <v>3</v>
      </c>
      <c r="AM2633" s="219" t="str">
        <f>Table1[[#This Row],[Selection]]</f>
        <v>Alalcance</v>
      </c>
      <c r="AN2633" s="220" t="str">
        <f>Table1[[#This Row],[Sources]]</f>
        <v/>
      </c>
      <c r="AO2633" s="219" t="str">
        <f>Table1[[#This Row],[Scale Bet]]</f>
        <v/>
      </c>
    </row>
    <row r="2634" spans="5:41" ht="16.5" customHeight="1" x14ac:dyDescent="0.25">
      <c r="E2634" s="185">
        <v>45752</v>
      </c>
      <c r="F2634" s="35">
        <v>0.56597222222222221</v>
      </c>
      <c r="G2634" s="36" t="s">
        <v>22</v>
      </c>
      <c r="H2634" s="36">
        <v>3</v>
      </c>
      <c r="I2634" s="36">
        <v>3</v>
      </c>
      <c r="J2634" s="36" t="s">
        <v>88</v>
      </c>
      <c r="K2634" s="36" t="s">
        <v>13</v>
      </c>
      <c r="L2634" s="165">
        <v>15</v>
      </c>
      <c r="M2634" s="134" t="str">
        <f t="shared" si="533"/>
        <v/>
      </c>
      <c r="N2634" s="36" t="str">
        <f t="shared" si="534"/>
        <v/>
      </c>
      <c r="O2634" s="135" t="str">
        <f t="shared" si="535"/>
        <v/>
      </c>
      <c r="P2634" s="186" t="str">
        <f t="shared" si="536"/>
        <v>OK</v>
      </c>
      <c r="Q2634" s="187" t="str">
        <f t="shared" si="537"/>
        <v/>
      </c>
      <c r="R2634" s="150">
        <v>3</v>
      </c>
      <c r="S2634" s="187" t="str">
        <f t="shared" si="538"/>
        <v/>
      </c>
      <c r="T2634" s="136" t="str">
        <f t="shared" si="539"/>
        <v>Alalcance</v>
      </c>
      <c r="U2634" s="137" t="str">
        <f>IF(P2634="","",IF(N2634=1,"",IF(Q2634="","",IF(Q2634&lt;=100,100,IF(Table1[[#This Row],[Day]]="Wed",100,200)))))</f>
        <v/>
      </c>
      <c r="V2634" s="137" t="str">
        <f t="shared" si="540"/>
        <v/>
      </c>
      <c r="W2634" s="137" t="str">
        <f t="shared" si="541"/>
        <v/>
      </c>
      <c r="X2634" s="133">
        <f>100</f>
        <v>100</v>
      </c>
      <c r="Y2634" s="133">
        <f t="shared" si="542"/>
        <v>300</v>
      </c>
      <c r="Z2634" s="133">
        <f t="shared" si="543"/>
        <v>200</v>
      </c>
      <c r="AA2634" s="134" t="str">
        <f>TEXT(Table1[[#This Row],[Date]],"DDD")</f>
        <v>Sat</v>
      </c>
      <c r="AB2634" s="133" t="str">
        <f>IF(OR(G2634="Doomben",G2634="Eagle Farm"),"Q",IF(AND(Q2634&gt;1,Q2634&lt;55,Table1[[#This Row],[Source]]="Nat"),"Nat OK",IF(AND(Table1[[#This Row],[Source]]&lt;&gt;"Nat",Q2634&lt;55),"Poor &lt;55",IF(OR(G2634="Randwick",G2634="Flemington",G2634="Caulfield",G2634="Sandown Lake",G2634="Sandown Hill"),"Best","ave"))))</f>
        <v>Best</v>
      </c>
      <c r="AC2634" s="133" t="str">
        <f>IF(Q2634="","",IF(AB2634="Poor &lt;55",$AC$2*0.2%,IF(AND(AB2634="Q",AA2634&lt;&gt;"Wed"),$AC$2*0.4%,IF(AND(AB2634="Q",AA2634="Wed"),$AC$2*0.5%,IF(AND(AB2634="Ave",U2634=100),$AC$2*0.5%,IF(AND(AB2634="ave",U2634="",N2634=1,AG2634="Bush"),$AC$2*1%,IF(AND(AB2634="ave",U2634="",Q2634&gt;100),$AC$2*1.3%,IF(AND(AB2634="ave",U2634=""),$AC$2*1.2%,IF(AND(AB2634="Ave",U2634=200),$AC$2*1%,IF(AND(AB2634="Best",U2634=200),$AC$2*1.5%,IF(AND(AB2634="Best",U2634="",K2634&lt;&gt;"Pro Syd"),$AC$2*0.5%,IF(AND(AB2634="Best",U2634=""),$AC$2*1%,IF(AND(AB2634="Best",U2634=100,Table1[[#This Row],[State]]="NSW"),$AC$2*0.4%,IF(AND(AB2634="Best",U2634=100),$AC$2*1%,IF(Table1[[#This Row],[Adj]]="Nat OK",$AC$2*0.5%,"xxx")))))))))))))))</f>
        <v/>
      </c>
      <c r="AD2634" s="133" t="str">
        <f t="shared" si="544"/>
        <v/>
      </c>
      <c r="AE2634" s="133" t="str">
        <f t="shared" si="545"/>
        <v/>
      </c>
      <c r="AF2634" s="133" t="str">
        <f>VLOOKUP(Table1[[#This Row],[Track]],$F$2672:$H$2715,2,FALSE)</f>
        <v>NSW</v>
      </c>
      <c r="AG2634" s="133" t="str">
        <f>VLOOKUP(Table1[[#This Row],[Track]],$F$2672:$H$2715,3,FALSE)</f>
        <v>-</v>
      </c>
      <c r="AH2634" s="133" t="str">
        <f>IF(Table1[[#This Row],[Date]]&lt;$AH$2,"",IF(Table1[[#This Row],[Date]]&lt;$AH$3,"Edge","Elite Combo"))</f>
        <v>Elite Combo</v>
      </c>
      <c r="AI2634" s="218">
        <f>Table1[[#This Row],[Time]]</f>
        <v>0.56597222222222221</v>
      </c>
      <c r="AJ2634" s="219" t="str">
        <f>Table1[[#This Row],[Track]]</f>
        <v>Randwick</v>
      </c>
      <c r="AK2634" s="216">
        <f>Table1[[#This Row],[Race ]]</f>
        <v>3</v>
      </c>
      <c r="AL2634" s="219">
        <f>Table1[[#This Row],[TAB]]</f>
        <v>3</v>
      </c>
      <c r="AM2634" s="219" t="str">
        <f>Table1[[#This Row],[Selection]]</f>
        <v>Alalcance</v>
      </c>
      <c r="AN2634" s="220" t="str">
        <f>Table1[[#This Row],[Sources]]</f>
        <v/>
      </c>
      <c r="AO2634" s="219" t="str">
        <f>Table1[[#This Row],[Scale Bet]]</f>
        <v/>
      </c>
    </row>
    <row r="2635" spans="5:41" ht="16.5" customHeight="1" x14ac:dyDescent="0.25">
      <c r="E2635" s="185">
        <v>45752</v>
      </c>
      <c r="F2635" s="35">
        <v>0.57638888888888884</v>
      </c>
      <c r="G2635" s="36" t="s">
        <v>201</v>
      </c>
      <c r="H2635" s="36">
        <v>4</v>
      </c>
      <c r="I2635" s="36">
        <v>2</v>
      </c>
      <c r="J2635" s="36" t="s">
        <v>1199</v>
      </c>
      <c r="K2635" s="36" t="s">
        <v>1</v>
      </c>
      <c r="L2635" s="165">
        <v>10</v>
      </c>
      <c r="M2635" s="134">
        <f t="shared" si="533"/>
        <v>23</v>
      </c>
      <c r="N2635" s="36">
        <f t="shared" si="534"/>
        <v>2</v>
      </c>
      <c r="O2635" s="135" t="str">
        <f t="shared" si="535"/>
        <v>E4-10/Nat-13</v>
      </c>
      <c r="P2635" s="186" t="str">
        <f t="shared" si="536"/>
        <v>OK</v>
      </c>
      <c r="Q2635" s="187">
        <f t="shared" si="537"/>
        <v>92</v>
      </c>
      <c r="R2635" s="150">
        <v>5.5</v>
      </c>
      <c r="S2635" s="187">
        <f t="shared" si="538"/>
        <v>506</v>
      </c>
      <c r="T2635" s="136" t="str">
        <f t="shared" si="539"/>
        <v>Hughes</v>
      </c>
      <c r="U2635" s="137">
        <f>IF(P2635="","",IF(N2635=1,"",IF(Q2635="","",IF(Q2635&lt;=100,100,IF(Table1[[#This Row],[Day]]="Wed",100,200)))))</f>
        <v>100</v>
      </c>
      <c r="V2635" s="137">
        <f t="shared" si="540"/>
        <v>550</v>
      </c>
      <c r="W2635" s="137">
        <f t="shared" si="541"/>
        <v>450</v>
      </c>
      <c r="X2635" s="133">
        <f>100</f>
        <v>100</v>
      </c>
      <c r="Y2635" s="133">
        <f t="shared" si="542"/>
        <v>550</v>
      </c>
      <c r="Z2635" s="133">
        <f t="shared" si="543"/>
        <v>450</v>
      </c>
      <c r="AA2635" s="134" t="str">
        <f>TEXT(Table1[[#This Row],[Date]],"DDD")</f>
        <v>Sat</v>
      </c>
      <c r="AB2635" s="133" t="str">
        <f>IF(OR(G2635="Doomben",G2635="Eagle Farm"),"Q",IF(AND(Q2635&gt;1,Q2635&lt;55,Table1[[#This Row],[Source]]="Nat"),"Nat OK",IF(AND(Table1[[#This Row],[Source]]&lt;&gt;"Nat",Q2635&lt;55),"Poor &lt;55",IF(OR(G2635="Randwick",G2635="Flemington",G2635="Caulfield",G2635="Sandown Lake",G2635="Sandown Hill"),"Best","ave"))))</f>
        <v>Best</v>
      </c>
      <c r="AC2635" s="133">
        <f>IF(Q2635="","",IF(AB2635="Poor &lt;55",$AC$2*0.2%,IF(AND(AB2635="Q",AA2635&lt;&gt;"Wed"),$AC$2*0.4%,IF(AND(AB2635="Q",AA2635="Wed"),$AC$2*0.5%,IF(AND(AB2635="Ave",U2635=100),$AC$2*0.5%,IF(AND(AB2635="ave",U2635="",N2635=1,AG2635="Bush"),$AC$2*1%,IF(AND(AB2635="ave",U2635="",Q2635&gt;100),$AC$2*1.3%,IF(AND(AB2635="ave",U2635=""),$AC$2*1.2%,IF(AND(AB2635="Ave",U2635=200),$AC$2*1%,IF(AND(AB2635="Best",U2635=200),$AC$2*1.5%,IF(AND(AB2635="Best",U2635="",K2635&lt;&gt;"Pro Syd"),$AC$2*0.5%,IF(AND(AB2635="Best",U2635=""),$AC$2*1%,IF(AND(AB2635="Best",U2635=100,Table1[[#This Row],[State]]="NSW"),$AC$2*0.4%,IF(AND(AB2635="Best",U2635=100),$AC$2*1%,IF(Table1[[#This Row],[Adj]]="Nat OK",$AC$2*0.5%,"xxx")))))))))))))))</f>
        <v>100</v>
      </c>
      <c r="AD2635" s="133">
        <f t="shared" si="544"/>
        <v>550</v>
      </c>
      <c r="AE2635" s="133">
        <f t="shared" si="545"/>
        <v>450</v>
      </c>
      <c r="AF2635" s="133" t="str">
        <f>VLOOKUP(Table1[[#This Row],[Track]],$F$2672:$H$2715,2,FALSE)</f>
        <v>Vic</v>
      </c>
      <c r="AG2635" s="133" t="str">
        <f>VLOOKUP(Table1[[#This Row],[Track]],$F$2672:$H$2715,3,FALSE)</f>
        <v>-</v>
      </c>
      <c r="AH2635" s="133" t="str">
        <f>IF(Table1[[#This Row],[Date]]&lt;$AH$2,"",IF(Table1[[#This Row],[Date]]&lt;$AH$3,"Edge","Elite Combo"))</f>
        <v>Elite Combo</v>
      </c>
      <c r="AI2635" s="218">
        <f>Table1[[#This Row],[Time]]</f>
        <v>0.57638888888888884</v>
      </c>
      <c r="AJ2635" s="219" t="str">
        <f>Table1[[#This Row],[Track]]</f>
        <v>Caulfield</v>
      </c>
      <c r="AK2635" s="216">
        <f>Table1[[#This Row],[Race ]]</f>
        <v>4</v>
      </c>
      <c r="AL2635" s="219">
        <f>Table1[[#This Row],[TAB]]</f>
        <v>2</v>
      </c>
      <c r="AM2635" s="219" t="str">
        <f>Table1[[#This Row],[Selection]]</f>
        <v>Hughes</v>
      </c>
      <c r="AN2635" s="220" t="str">
        <f>Table1[[#This Row],[Sources]]</f>
        <v>E4-10/Nat-13</v>
      </c>
      <c r="AO2635" s="219">
        <f>Table1[[#This Row],[Scale Bet]]</f>
        <v>100</v>
      </c>
    </row>
    <row r="2636" spans="5:41" ht="16.5" customHeight="1" x14ac:dyDescent="0.25">
      <c r="E2636" s="185">
        <v>45752</v>
      </c>
      <c r="F2636" s="35">
        <v>0.57638888888888884</v>
      </c>
      <c r="G2636" s="36" t="s">
        <v>201</v>
      </c>
      <c r="H2636" s="36">
        <v>4</v>
      </c>
      <c r="I2636" s="36">
        <v>2</v>
      </c>
      <c r="J2636" s="36" t="s">
        <v>1199</v>
      </c>
      <c r="K2636" s="36" t="s">
        <v>13</v>
      </c>
      <c r="L2636" s="165">
        <v>13</v>
      </c>
      <c r="M2636" s="134" t="str">
        <f t="shared" si="533"/>
        <v/>
      </c>
      <c r="N2636" s="36" t="str">
        <f t="shared" si="534"/>
        <v/>
      </c>
      <c r="O2636" s="135" t="str">
        <f t="shared" si="535"/>
        <v/>
      </c>
      <c r="P2636" s="186" t="str">
        <f t="shared" si="536"/>
        <v>OK</v>
      </c>
      <c r="Q2636" s="187" t="str">
        <f t="shared" si="537"/>
        <v/>
      </c>
      <c r="R2636" s="150">
        <v>5.5</v>
      </c>
      <c r="S2636" s="187" t="str">
        <f t="shared" si="538"/>
        <v/>
      </c>
      <c r="T2636" s="136" t="str">
        <f t="shared" si="539"/>
        <v>Hughes</v>
      </c>
      <c r="U2636" s="137" t="str">
        <f>IF(P2636="","",IF(N2636=1,"",IF(Q2636="","",IF(Q2636&lt;=100,100,IF(Table1[[#This Row],[Day]]="Wed",100,200)))))</f>
        <v/>
      </c>
      <c r="V2636" s="137" t="str">
        <f t="shared" si="540"/>
        <v/>
      </c>
      <c r="W2636" s="137" t="str">
        <f t="shared" si="541"/>
        <v/>
      </c>
      <c r="X2636" s="133">
        <f>100</f>
        <v>100</v>
      </c>
      <c r="Y2636" s="133">
        <f t="shared" si="542"/>
        <v>550</v>
      </c>
      <c r="Z2636" s="133">
        <f t="shared" si="543"/>
        <v>450</v>
      </c>
      <c r="AA2636" s="134" t="str">
        <f>TEXT(Table1[[#This Row],[Date]],"DDD")</f>
        <v>Sat</v>
      </c>
      <c r="AB2636" s="133" t="str">
        <f>IF(OR(G2636="Doomben",G2636="Eagle Farm"),"Q",IF(AND(Q2636&gt;1,Q2636&lt;55,Table1[[#This Row],[Source]]="Nat"),"Nat OK",IF(AND(Table1[[#This Row],[Source]]&lt;&gt;"Nat",Q2636&lt;55),"Poor &lt;55",IF(OR(G2636="Randwick",G2636="Flemington",G2636="Caulfield",G2636="Sandown Lake",G2636="Sandown Hill"),"Best","ave"))))</f>
        <v>Best</v>
      </c>
      <c r="AC2636" s="133" t="str">
        <f>IF(Q2636="","",IF(AB2636="Poor &lt;55",$AC$2*0.2%,IF(AND(AB2636="Q",AA2636&lt;&gt;"Wed"),$AC$2*0.4%,IF(AND(AB2636="Q",AA2636="Wed"),$AC$2*0.5%,IF(AND(AB2636="Ave",U2636=100),$AC$2*0.5%,IF(AND(AB2636="ave",U2636="",N2636=1,AG2636="Bush"),$AC$2*1%,IF(AND(AB2636="ave",U2636="",Q2636&gt;100),$AC$2*1.3%,IF(AND(AB2636="ave",U2636=""),$AC$2*1.2%,IF(AND(AB2636="Ave",U2636=200),$AC$2*1%,IF(AND(AB2636="Best",U2636=200),$AC$2*1.5%,IF(AND(AB2636="Best",U2636="",K2636&lt;&gt;"Pro Syd"),$AC$2*0.5%,IF(AND(AB2636="Best",U2636=""),$AC$2*1%,IF(AND(AB2636="Best",U2636=100,Table1[[#This Row],[State]]="NSW"),$AC$2*0.4%,IF(AND(AB2636="Best",U2636=100),$AC$2*1%,IF(Table1[[#This Row],[Adj]]="Nat OK",$AC$2*0.5%,"xxx")))))))))))))))</f>
        <v/>
      </c>
      <c r="AD2636" s="133" t="str">
        <f t="shared" si="544"/>
        <v/>
      </c>
      <c r="AE2636" s="133" t="str">
        <f t="shared" si="545"/>
        <v/>
      </c>
      <c r="AF2636" s="133" t="str">
        <f>VLOOKUP(Table1[[#This Row],[Track]],$F$2672:$H$2715,2,FALSE)</f>
        <v>Vic</v>
      </c>
      <c r="AG2636" s="133" t="str">
        <f>VLOOKUP(Table1[[#This Row],[Track]],$F$2672:$H$2715,3,FALSE)</f>
        <v>-</v>
      </c>
      <c r="AH2636" s="133" t="str">
        <f>IF(Table1[[#This Row],[Date]]&lt;$AH$2,"",IF(Table1[[#This Row],[Date]]&lt;$AH$3,"Edge","Elite Combo"))</f>
        <v>Elite Combo</v>
      </c>
      <c r="AI2636" s="218">
        <f>Table1[[#This Row],[Time]]</f>
        <v>0.57638888888888884</v>
      </c>
      <c r="AJ2636" s="219" t="str">
        <f>Table1[[#This Row],[Track]]</f>
        <v>Caulfield</v>
      </c>
      <c r="AK2636" s="216">
        <f>Table1[[#This Row],[Race ]]</f>
        <v>4</v>
      </c>
      <c r="AL2636" s="219">
        <f>Table1[[#This Row],[TAB]]</f>
        <v>2</v>
      </c>
      <c r="AM2636" s="219" t="str">
        <f>Table1[[#This Row],[Selection]]</f>
        <v>Hughes</v>
      </c>
      <c r="AN2636" s="220" t="str">
        <f>Table1[[#This Row],[Sources]]</f>
        <v/>
      </c>
      <c r="AO2636" s="219" t="str">
        <f>Table1[[#This Row],[Scale Bet]]</f>
        <v/>
      </c>
    </row>
    <row r="2637" spans="5:41" ht="16.5" customHeight="1" x14ac:dyDescent="0.25">
      <c r="E2637" s="185">
        <v>45752</v>
      </c>
      <c r="F2637" s="35">
        <v>0.625</v>
      </c>
      <c r="G2637" s="36" t="s">
        <v>201</v>
      </c>
      <c r="H2637" s="36">
        <v>6</v>
      </c>
      <c r="I2637" s="36">
        <v>6</v>
      </c>
      <c r="J2637" s="36" t="s">
        <v>1195</v>
      </c>
      <c r="K2637" s="36" t="s">
        <v>40</v>
      </c>
      <c r="L2637" s="165">
        <v>10</v>
      </c>
      <c r="M2637" s="134">
        <f t="shared" si="533"/>
        <v>23</v>
      </c>
      <c r="N2637" s="36">
        <f t="shared" si="534"/>
        <v>2</v>
      </c>
      <c r="O2637" s="135" t="str">
        <f t="shared" si="535"/>
        <v>Edge-10/Pro Mel-13</v>
      </c>
      <c r="P2637" s="186" t="str">
        <f t="shared" si="536"/>
        <v>OK</v>
      </c>
      <c r="Q2637" s="187">
        <f t="shared" si="537"/>
        <v>92</v>
      </c>
      <c r="R2637" s="150"/>
      <c r="S2637" s="187" t="str">
        <f t="shared" si="538"/>
        <v/>
      </c>
      <c r="T2637" s="136" t="str">
        <f t="shared" si="539"/>
        <v>Khor</v>
      </c>
      <c r="U2637" s="137">
        <f>IF(P2637="","",IF(N2637=1,"",IF(Q2637="","",IF(Q2637&lt;=100,100,IF(Table1[[#This Row],[Day]]="Wed",100,200)))))</f>
        <v>100</v>
      </c>
      <c r="V2637" s="137" t="str">
        <f t="shared" si="540"/>
        <v/>
      </c>
      <c r="W2637" s="137">
        <f t="shared" si="541"/>
        <v>-100</v>
      </c>
      <c r="X2637" s="133">
        <f>100</f>
        <v>100</v>
      </c>
      <c r="Y2637" s="133" t="str">
        <f t="shared" si="542"/>
        <v/>
      </c>
      <c r="Z2637" s="133">
        <f t="shared" si="543"/>
        <v>-100</v>
      </c>
      <c r="AA2637" s="134" t="str">
        <f>TEXT(Table1[[#This Row],[Date]],"DDD")</f>
        <v>Sat</v>
      </c>
      <c r="AB2637" s="133" t="str">
        <f>IF(OR(G2637="Doomben",G2637="Eagle Farm"),"Q",IF(AND(Q2637&gt;1,Q2637&lt;55,Table1[[#This Row],[Source]]="Nat"),"Nat OK",IF(AND(Table1[[#This Row],[Source]]&lt;&gt;"Nat",Q2637&lt;55),"Poor &lt;55",IF(OR(G2637="Randwick",G2637="Flemington",G2637="Caulfield",G2637="Sandown Lake",G2637="Sandown Hill"),"Best","ave"))))</f>
        <v>Best</v>
      </c>
      <c r="AC2637" s="133">
        <f>IF(Q2637="","",IF(AB2637="Poor &lt;55",$AC$2*0.2%,IF(AND(AB2637="Q",AA2637&lt;&gt;"Wed"),$AC$2*0.4%,IF(AND(AB2637="Q",AA2637="Wed"),$AC$2*0.5%,IF(AND(AB2637="Ave",U2637=100),$AC$2*0.5%,IF(AND(AB2637="ave",U2637="",N2637=1,AG2637="Bush"),$AC$2*1%,IF(AND(AB2637="ave",U2637="",Q2637&gt;100),$AC$2*1.3%,IF(AND(AB2637="ave",U2637=""),$AC$2*1.2%,IF(AND(AB2637="Ave",U2637=200),$AC$2*1%,IF(AND(AB2637="Best",U2637=200),$AC$2*1.5%,IF(AND(AB2637="Best",U2637="",K2637&lt;&gt;"Pro Syd"),$AC$2*0.5%,IF(AND(AB2637="Best",U2637=""),$AC$2*1%,IF(AND(AB2637="Best",U2637=100,Table1[[#This Row],[State]]="NSW"),$AC$2*0.4%,IF(AND(AB2637="Best",U2637=100),$AC$2*1%,IF(Table1[[#This Row],[Adj]]="Nat OK",$AC$2*0.5%,"xxx")))))))))))))))</f>
        <v>100</v>
      </c>
      <c r="AD2637" s="133" t="str">
        <f t="shared" si="544"/>
        <v/>
      </c>
      <c r="AE2637" s="133">
        <f t="shared" si="545"/>
        <v>-100</v>
      </c>
      <c r="AF2637" s="133" t="str">
        <f>VLOOKUP(Table1[[#This Row],[Track]],$F$2672:$H$2715,2,FALSE)</f>
        <v>Vic</v>
      </c>
      <c r="AG2637" s="133" t="str">
        <f>VLOOKUP(Table1[[#This Row],[Track]],$F$2672:$H$2715,3,FALSE)</f>
        <v>-</v>
      </c>
      <c r="AH2637" s="133" t="str">
        <f>IF(Table1[[#This Row],[Date]]&lt;$AH$2,"",IF(Table1[[#This Row],[Date]]&lt;$AH$3,"Edge","Elite Combo"))</f>
        <v>Elite Combo</v>
      </c>
      <c r="AI2637" s="218">
        <f>Table1[[#This Row],[Time]]</f>
        <v>0.625</v>
      </c>
      <c r="AJ2637" s="219" t="str">
        <f>Table1[[#This Row],[Track]]</f>
        <v>Caulfield</v>
      </c>
      <c r="AK2637" s="216">
        <f>Table1[[#This Row],[Race ]]</f>
        <v>6</v>
      </c>
      <c r="AL2637" s="219">
        <f>Table1[[#This Row],[TAB]]</f>
        <v>6</v>
      </c>
      <c r="AM2637" s="219" t="str">
        <f>Table1[[#This Row],[Selection]]</f>
        <v>Khor</v>
      </c>
      <c r="AN2637" s="220" t="str">
        <f>Table1[[#This Row],[Sources]]</f>
        <v>Edge-10/Pro Mel-13</v>
      </c>
      <c r="AO2637" s="219">
        <f>Table1[[#This Row],[Scale Bet]]</f>
        <v>100</v>
      </c>
    </row>
    <row r="2638" spans="5:41" ht="16.5" customHeight="1" x14ac:dyDescent="0.25">
      <c r="E2638" s="185">
        <v>45752</v>
      </c>
      <c r="F2638" s="35">
        <v>0.625</v>
      </c>
      <c r="G2638" s="36" t="s">
        <v>201</v>
      </c>
      <c r="H2638" s="36">
        <v>6</v>
      </c>
      <c r="I2638" s="36">
        <v>6</v>
      </c>
      <c r="J2638" s="36" t="s">
        <v>1195</v>
      </c>
      <c r="K2638" s="36" t="s">
        <v>18</v>
      </c>
      <c r="L2638" s="165">
        <v>13</v>
      </c>
      <c r="M2638" s="134" t="str">
        <f t="shared" si="533"/>
        <v/>
      </c>
      <c r="N2638" s="36" t="str">
        <f t="shared" si="534"/>
        <v/>
      </c>
      <c r="O2638" s="135" t="str">
        <f t="shared" si="535"/>
        <v/>
      </c>
      <c r="P2638" s="186" t="str">
        <f t="shared" si="536"/>
        <v>OK</v>
      </c>
      <c r="Q2638" s="187" t="str">
        <f t="shared" si="537"/>
        <v/>
      </c>
      <c r="R2638" s="150"/>
      <c r="S2638" s="187" t="str">
        <f t="shared" si="538"/>
        <v/>
      </c>
      <c r="T2638" s="136" t="str">
        <f t="shared" si="539"/>
        <v>Khor</v>
      </c>
      <c r="U2638" s="137" t="str">
        <f>IF(P2638="","",IF(N2638=1,"",IF(Q2638="","",IF(Q2638&lt;=100,100,IF(Table1[[#This Row],[Day]]="Wed",100,200)))))</f>
        <v/>
      </c>
      <c r="V2638" s="137" t="str">
        <f t="shared" si="540"/>
        <v/>
      </c>
      <c r="W2638" s="137" t="str">
        <f t="shared" si="541"/>
        <v/>
      </c>
      <c r="X2638" s="133">
        <f>100</f>
        <v>100</v>
      </c>
      <c r="Y2638" s="133" t="str">
        <f t="shared" si="542"/>
        <v/>
      </c>
      <c r="Z2638" s="133">
        <f t="shared" si="543"/>
        <v>-100</v>
      </c>
      <c r="AA2638" s="134" t="str">
        <f>TEXT(Table1[[#This Row],[Date]],"DDD")</f>
        <v>Sat</v>
      </c>
      <c r="AB2638" s="133" t="str">
        <f>IF(OR(G2638="Doomben",G2638="Eagle Farm"),"Q",IF(AND(Q2638&gt;1,Q2638&lt;55,Table1[[#This Row],[Source]]="Nat"),"Nat OK",IF(AND(Table1[[#This Row],[Source]]&lt;&gt;"Nat",Q2638&lt;55),"Poor &lt;55",IF(OR(G2638="Randwick",G2638="Flemington",G2638="Caulfield",G2638="Sandown Lake",G2638="Sandown Hill"),"Best","ave"))))</f>
        <v>Best</v>
      </c>
      <c r="AC2638" s="133" t="str">
        <f>IF(Q2638="","",IF(AB2638="Poor &lt;55",$AC$2*0.2%,IF(AND(AB2638="Q",AA2638&lt;&gt;"Wed"),$AC$2*0.4%,IF(AND(AB2638="Q",AA2638="Wed"),$AC$2*0.5%,IF(AND(AB2638="Ave",U2638=100),$AC$2*0.5%,IF(AND(AB2638="ave",U2638="",N2638=1,AG2638="Bush"),$AC$2*1%,IF(AND(AB2638="ave",U2638="",Q2638&gt;100),$AC$2*1.3%,IF(AND(AB2638="ave",U2638=""),$AC$2*1.2%,IF(AND(AB2638="Ave",U2638=200),$AC$2*1%,IF(AND(AB2638="Best",U2638=200),$AC$2*1.5%,IF(AND(AB2638="Best",U2638="",K2638&lt;&gt;"Pro Syd"),$AC$2*0.5%,IF(AND(AB2638="Best",U2638=""),$AC$2*1%,IF(AND(AB2638="Best",U2638=100,Table1[[#This Row],[State]]="NSW"),$AC$2*0.4%,IF(AND(AB2638="Best",U2638=100),$AC$2*1%,IF(Table1[[#This Row],[Adj]]="Nat OK",$AC$2*0.5%,"xxx")))))))))))))))</f>
        <v/>
      </c>
      <c r="AD2638" s="133" t="str">
        <f t="shared" si="544"/>
        <v/>
      </c>
      <c r="AE2638" s="133" t="str">
        <f t="shared" si="545"/>
        <v/>
      </c>
      <c r="AF2638" s="133" t="str">
        <f>VLOOKUP(Table1[[#This Row],[Track]],$F$2672:$H$2715,2,FALSE)</f>
        <v>Vic</v>
      </c>
      <c r="AG2638" s="133" t="str">
        <f>VLOOKUP(Table1[[#This Row],[Track]],$F$2672:$H$2715,3,FALSE)</f>
        <v>-</v>
      </c>
      <c r="AH2638" s="133" t="str">
        <f>IF(Table1[[#This Row],[Date]]&lt;$AH$2,"",IF(Table1[[#This Row],[Date]]&lt;$AH$3,"Edge","Elite Combo"))</f>
        <v>Elite Combo</v>
      </c>
      <c r="AI2638" s="218">
        <f>Table1[[#This Row],[Time]]</f>
        <v>0.625</v>
      </c>
      <c r="AJ2638" s="219" t="str">
        <f>Table1[[#This Row],[Track]]</f>
        <v>Caulfield</v>
      </c>
      <c r="AK2638" s="216">
        <f>Table1[[#This Row],[Race ]]</f>
        <v>6</v>
      </c>
      <c r="AL2638" s="219">
        <f>Table1[[#This Row],[TAB]]</f>
        <v>6</v>
      </c>
      <c r="AM2638" s="219" t="str">
        <f>Table1[[#This Row],[Selection]]</f>
        <v>Khor</v>
      </c>
      <c r="AN2638" s="220" t="str">
        <f>Table1[[#This Row],[Sources]]</f>
        <v/>
      </c>
      <c r="AO2638" s="219" t="str">
        <f>Table1[[#This Row],[Scale Bet]]</f>
        <v/>
      </c>
    </row>
    <row r="2639" spans="5:41" ht="16.5" customHeight="1" x14ac:dyDescent="0.25">
      <c r="E2639" s="185">
        <v>45752</v>
      </c>
      <c r="F2639" s="35">
        <v>0.625</v>
      </c>
      <c r="G2639" s="36" t="s">
        <v>201</v>
      </c>
      <c r="H2639" s="36">
        <v>6</v>
      </c>
      <c r="I2639" s="36">
        <v>12</v>
      </c>
      <c r="J2639" s="36" t="s">
        <v>1200</v>
      </c>
      <c r="K2639" s="36" t="s">
        <v>1</v>
      </c>
      <c r="L2639" s="165">
        <v>20</v>
      </c>
      <c r="M2639" s="134">
        <f t="shared" si="533"/>
        <v>60</v>
      </c>
      <c r="N2639" s="36">
        <f t="shared" si="534"/>
        <v>3</v>
      </c>
      <c r="O2639" s="135" t="str">
        <f t="shared" si="535"/>
        <v>E4-20/Edge-20/Nat-20</v>
      </c>
      <c r="P2639" s="186" t="str">
        <f t="shared" si="536"/>
        <v>OK</v>
      </c>
      <c r="Q2639" s="187">
        <f t="shared" si="537"/>
        <v>240</v>
      </c>
      <c r="R2639" s="150"/>
      <c r="S2639" s="187" t="str">
        <f t="shared" si="538"/>
        <v/>
      </c>
      <c r="T2639" s="136" t="str">
        <f t="shared" si="539"/>
        <v>Preferential</v>
      </c>
      <c r="U2639" s="137">
        <f>IF(P2639="","",IF(N2639=1,"",IF(Q2639="","",IF(Q2639&lt;=100,100,IF(Table1[[#This Row],[Day]]="Wed",100,200)))))</f>
        <v>200</v>
      </c>
      <c r="V2639" s="137" t="str">
        <f t="shared" si="540"/>
        <v/>
      </c>
      <c r="W2639" s="137">
        <f t="shared" si="541"/>
        <v>-200</v>
      </c>
      <c r="X2639" s="133">
        <f>100</f>
        <v>100</v>
      </c>
      <c r="Y2639" s="133" t="str">
        <f t="shared" si="542"/>
        <v/>
      </c>
      <c r="Z2639" s="133">
        <f t="shared" si="543"/>
        <v>-100</v>
      </c>
      <c r="AA2639" s="134" t="str">
        <f>TEXT(Table1[[#This Row],[Date]],"DDD")</f>
        <v>Sat</v>
      </c>
      <c r="AB2639" s="133" t="str">
        <f>IF(OR(G2639="Doomben",G2639="Eagle Farm"),"Q",IF(AND(Q2639&gt;1,Q2639&lt;55,Table1[[#This Row],[Source]]="Nat"),"Nat OK",IF(AND(Table1[[#This Row],[Source]]&lt;&gt;"Nat",Q2639&lt;55),"Poor &lt;55",IF(OR(G2639="Randwick",G2639="Flemington",G2639="Caulfield",G2639="Sandown Lake",G2639="Sandown Hill"),"Best","ave"))))</f>
        <v>Best</v>
      </c>
      <c r="AC2639" s="133">
        <f>IF(Q2639="","",IF(AB2639="Poor &lt;55",$AC$2*0.2%,IF(AND(AB2639="Q",AA2639&lt;&gt;"Wed"),$AC$2*0.4%,IF(AND(AB2639="Q",AA2639="Wed"),$AC$2*0.5%,IF(AND(AB2639="Ave",U2639=100),$AC$2*0.5%,IF(AND(AB2639="ave",U2639="",N2639=1,AG2639="Bush"),$AC$2*1%,IF(AND(AB2639="ave",U2639="",Q2639&gt;100),$AC$2*1.3%,IF(AND(AB2639="ave",U2639=""),$AC$2*1.2%,IF(AND(AB2639="Ave",U2639=200),$AC$2*1%,IF(AND(AB2639="Best",U2639=200),$AC$2*1.5%,IF(AND(AB2639="Best",U2639="",K2639&lt;&gt;"Pro Syd"),$AC$2*0.5%,IF(AND(AB2639="Best",U2639=""),$AC$2*1%,IF(AND(AB2639="Best",U2639=100,Table1[[#This Row],[State]]="NSW"),$AC$2*0.4%,IF(AND(AB2639="Best",U2639=100),$AC$2*1%,IF(Table1[[#This Row],[Adj]]="Nat OK",$AC$2*0.5%,"xxx")))))))))))))))</f>
        <v>150</v>
      </c>
      <c r="AD2639" s="133" t="str">
        <f t="shared" si="544"/>
        <v/>
      </c>
      <c r="AE2639" s="133">
        <f t="shared" si="545"/>
        <v>-150</v>
      </c>
      <c r="AF2639" s="133" t="str">
        <f>VLOOKUP(Table1[[#This Row],[Track]],$F$2672:$H$2715,2,FALSE)</f>
        <v>Vic</v>
      </c>
      <c r="AG2639" s="133" t="str">
        <f>VLOOKUP(Table1[[#This Row],[Track]],$F$2672:$H$2715,3,FALSE)</f>
        <v>-</v>
      </c>
      <c r="AH2639" s="133" t="str">
        <f>IF(Table1[[#This Row],[Date]]&lt;$AH$2,"",IF(Table1[[#This Row],[Date]]&lt;$AH$3,"Edge","Elite Combo"))</f>
        <v>Elite Combo</v>
      </c>
      <c r="AI2639" s="218">
        <f>Table1[[#This Row],[Time]]</f>
        <v>0.625</v>
      </c>
      <c r="AJ2639" s="219" t="str">
        <f>Table1[[#This Row],[Track]]</f>
        <v>Caulfield</v>
      </c>
      <c r="AK2639" s="216">
        <f>Table1[[#This Row],[Race ]]</f>
        <v>6</v>
      </c>
      <c r="AL2639" s="219">
        <f>Table1[[#This Row],[TAB]]</f>
        <v>12</v>
      </c>
      <c r="AM2639" s="219" t="str">
        <f>Table1[[#This Row],[Selection]]</f>
        <v>Preferential</v>
      </c>
      <c r="AN2639" s="220" t="str">
        <f>Table1[[#This Row],[Sources]]</f>
        <v>E4-20/Edge-20/Nat-20</v>
      </c>
      <c r="AO2639" s="219">
        <f>Table1[[#This Row],[Scale Bet]]</f>
        <v>150</v>
      </c>
    </row>
    <row r="2640" spans="5:41" ht="16.5" customHeight="1" x14ac:dyDescent="0.25">
      <c r="E2640" s="185">
        <v>45752</v>
      </c>
      <c r="F2640" s="35">
        <v>0.625</v>
      </c>
      <c r="G2640" s="36" t="s">
        <v>201</v>
      </c>
      <c r="H2640" s="36">
        <v>6</v>
      </c>
      <c r="I2640" s="36">
        <v>12</v>
      </c>
      <c r="J2640" s="36" t="s">
        <v>1200</v>
      </c>
      <c r="K2640" s="36" t="s">
        <v>40</v>
      </c>
      <c r="L2640" s="165">
        <v>20</v>
      </c>
      <c r="M2640" s="134" t="str">
        <f t="shared" si="533"/>
        <v/>
      </c>
      <c r="N2640" s="36" t="str">
        <f t="shared" si="534"/>
        <v/>
      </c>
      <c r="O2640" s="135" t="str">
        <f t="shared" si="535"/>
        <v/>
      </c>
      <c r="P2640" s="186" t="str">
        <f t="shared" si="536"/>
        <v>OK</v>
      </c>
      <c r="Q2640" s="187" t="str">
        <f t="shared" si="537"/>
        <v/>
      </c>
      <c r="R2640" s="150"/>
      <c r="S2640" s="187" t="str">
        <f t="shared" si="538"/>
        <v/>
      </c>
      <c r="T2640" s="136" t="str">
        <f t="shared" si="539"/>
        <v>Preferential</v>
      </c>
      <c r="U2640" s="137" t="str">
        <f>IF(P2640="","",IF(N2640=1,"",IF(Q2640="","",IF(Q2640&lt;=100,100,IF(Table1[[#This Row],[Day]]="Wed",100,200)))))</f>
        <v/>
      </c>
      <c r="V2640" s="137" t="str">
        <f t="shared" si="540"/>
        <v/>
      </c>
      <c r="W2640" s="137" t="str">
        <f t="shared" si="541"/>
        <v/>
      </c>
      <c r="X2640" s="133">
        <f>100</f>
        <v>100</v>
      </c>
      <c r="Y2640" s="133" t="str">
        <f t="shared" si="542"/>
        <v/>
      </c>
      <c r="Z2640" s="133">
        <f t="shared" si="543"/>
        <v>-100</v>
      </c>
      <c r="AA2640" s="134" t="str">
        <f>TEXT(Table1[[#This Row],[Date]],"DDD")</f>
        <v>Sat</v>
      </c>
      <c r="AB2640" s="133" t="str">
        <f>IF(OR(G2640="Doomben",G2640="Eagle Farm"),"Q",IF(AND(Q2640&gt;1,Q2640&lt;55,Table1[[#This Row],[Source]]="Nat"),"Nat OK",IF(AND(Table1[[#This Row],[Source]]&lt;&gt;"Nat",Q2640&lt;55),"Poor &lt;55",IF(OR(G2640="Randwick",G2640="Flemington",G2640="Caulfield",G2640="Sandown Lake",G2640="Sandown Hill"),"Best","ave"))))</f>
        <v>Best</v>
      </c>
      <c r="AC2640" s="133" t="str">
        <f>IF(Q2640="","",IF(AB2640="Poor &lt;55",$AC$2*0.2%,IF(AND(AB2640="Q",AA2640&lt;&gt;"Wed"),$AC$2*0.4%,IF(AND(AB2640="Q",AA2640="Wed"),$AC$2*0.5%,IF(AND(AB2640="Ave",U2640=100),$AC$2*0.5%,IF(AND(AB2640="ave",U2640="",N2640=1,AG2640="Bush"),$AC$2*1%,IF(AND(AB2640="ave",U2640="",Q2640&gt;100),$AC$2*1.3%,IF(AND(AB2640="ave",U2640=""),$AC$2*1.2%,IF(AND(AB2640="Ave",U2640=200),$AC$2*1%,IF(AND(AB2640="Best",U2640=200),$AC$2*1.5%,IF(AND(AB2640="Best",U2640="",K2640&lt;&gt;"Pro Syd"),$AC$2*0.5%,IF(AND(AB2640="Best",U2640=""),$AC$2*1%,IF(AND(AB2640="Best",U2640=100,Table1[[#This Row],[State]]="NSW"),$AC$2*0.4%,IF(AND(AB2640="Best",U2640=100),$AC$2*1%,IF(Table1[[#This Row],[Adj]]="Nat OK",$AC$2*0.5%,"xxx")))))))))))))))</f>
        <v/>
      </c>
      <c r="AD2640" s="133" t="str">
        <f t="shared" si="544"/>
        <v/>
      </c>
      <c r="AE2640" s="133" t="str">
        <f t="shared" si="545"/>
        <v/>
      </c>
      <c r="AF2640" s="133" t="str">
        <f>VLOOKUP(Table1[[#This Row],[Track]],$F$2672:$H$2715,2,FALSE)</f>
        <v>Vic</v>
      </c>
      <c r="AG2640" s="133" t="str">
        <f>VLOOKUP(Table1[[#This Row],[Track]],$F$2672:$H$2715,3,FALSE)</f>
        <v>-</v>
      </c>
      <c r="AH2640" s="133" t="str">
        <f>IF(Table1[[#This Row],[Date]]&lt;$AH$2,"",IF(Table1[[#This Row],[Date]]&lt;$AH$3,"Edge","Elite Combo"))</f>
        <v>Elite Combo</v>
      </c>
      <c r="AI2640" s="218">
        <f>Table1[[#This Row],[Time]]</f>
        <v>0.625</v>
      </c>
      <c r="AJ2640" s="219" t="str">
        <f>Table1[[#This Row],[Track]]</f>
        <v>Caulfield</v>
      </c>
      <c r="AK2640" s="216">
        <f>Table1[[#This Row],[Race ]]</f>
        <v>6</v>
      </c>
      <c r="AL2640" s="219">
        <f>Table1[[#This Row],[TAB]]</f>
        <v>12</v>
      </c>
      <c r="AM2640" s="219" t="str">
        <f>Table1[[#This Row],[Selection]]</f>
        <v>Preferential</v>
      </c>
      <c r="AN2640" s="220" t="str">
        <f>Table1[[#This Row],[Sources]]</f>
        <v/>
      </c>
      <c r="AO2640" s="219" t="str">
        <f>Table1[[#This Row],[Scale Bet]]</f>
        <v/>
      </c>
    </row>
    <row r="2641" spans="5:41" ht="16.5" customHeight="1" x14ac:dyDescent="0.25">
      <c r="E2641" s="185">
        <v>45752</v>
      </c>
      <c r="F2641" s="35">
        <v>0.625</v>
      </c>
      <c r="G2641" s="36" t="s">
        <v>201</v>
      </c>
      <c r="H2641" s="36">
        <v>6</v>
      </c>
      <c r="I2641" s="36">
        <v>12</v>
      </c>
      <c r="J2641" s="36" t="s">
        <v>1200</v>
      </c>
      <c r="K2641" s="36" t="s">
        <v>13</v>
      </c>
      <c r="L2641" s="165">
        <v>20</v>
      </c>
      <c r="M2641" s="134" t="str">
        <f t="shared" si="533"/>
        <v/>
      </c>
      <c r="N2641" s="36" t="str">
        <f t="shared" si="534"/>
        <v/>
      </c>
      <c r="O2641" s="135" t="str">
        <f t="shared" si="535"/>
        <v/>
      </c>
      <c r="P2641" s="186" t="str">
        <f t="shared" si="536"/>
        <v>OK</v>
      </c>
      <c r="Q2641" s="187" t="str">
        <f t="shared" si="537"/>
        <v/>
      </c>
      <c r="R2641" s="150"/>
      <c r="S2641" s="187" t="str">
        <f t="shared" si="538"/>
        <v/>
      </c>
      <c r="T2641" s="136" t="str">
        <f t="shared" si="539"/>
        <v>Preferential</v>
      </c>
      <c r="U2641" s="137" t="str">
        <f>IF(P2641="","",IF(N2641=1,"",IF(Q2641="","",IF(Q2641&lt;=100,100,IF(Table1[[#This Row],[Day]]="Wed",100,200)))))</f>
        <v/>
      </c>
      <c r="V2641" s="137" t="str">
        <f t="shared" si="540"/>
        <v/>
      </c>
      <c r="W2641" s="137" t="str">
        <f t="shared" si="541"/>
        <v/>
      </c>
      <c r="X2641" s="133">
        <f>100</f>
        <v>100</v>
      </c>
      <c r="Y2641" s="133" t="str">
        <f t="shared" si="542"/>
        <v/>
      </c>
      <c r="Z2641" s="133">
        <f t="shared" si="543"/>
        <v>-100</v>
      </c>
      <c r="AA2641" s="134" t="str">
        <f>TEXT(Table1[[#This Row],[Date]],"DDD")</f>
        <v>Sat</v>
      </c>
      <c r="AB2641" s="133" t="str">
        <f>IF(OR(G2641="Doomben",G2641="Eagle Farm"),"Q",IF(AND(Q2641&gt;1,Q2641&lt;55,Table1[[#This Row],[Source]]="Nat"),"Nat OK",IF(AND(Table1[[#This Row],[Source]]&lt;&gt;"Nat",Q2641&lt;55),"Poor &lt;55",IF(OR(G2641="Randwick",G2641="Flemington",G2641="Caulfield",G2641="Sandown Lake",G2641="Sandown Hill"),"Best","ave"))))</f>
        <v>Best</v>
      </c>
      <c r="AC2641" s="133" t="str">
        <f>IF(Q2641="","",IF(AB2641="Poor &lt;55",$AC$2*0.2%,IF(AND(AB2641="Q",AA2641&lt;&gt;"Wed"),$AC$2*0.4%,IF(AND(AB2641="Q",AA2641="Wed"),$AC$2*0.5%,IF(AND(AB2641="Ave",U2641=100),$AC$2*0.5%,IF(AND(AB2641="ave",U2641="",N2641=1,AG2641="Bush"),$AC$2*1%,IF(AND(AB2641="ave",U2641="",Q2641&gt;100),$AC$2*1.3%,IF(AND(AB2641="ave",U2641=""),$AC$2*1.2%,IF(AND(AB2641="Ave",U2641=200),$AC$2*1%,IF(AND(AB2641="Best",U2641=200),$AC$2*1.5%,IF(AND(AB2641="Best",U2641="",K2641&lt;&gt;"Pro Syd"),$AC$2*0.5%,IF(AND(AB2641="Best",U2641=""),$AC$2*1%,IF(AND(AB2641="Best",U2641=100,Table1[[#This Row],[State]]="NSW"),$AC$2*0.4%,IF(AND(AB2641="Best",U2641=100),$AC$2*1%,IF(Table1[[#This Row],[Adj]]="Nat OK",$AC$2*0.5%,"xxx")))))))))))))))</f>
        <v/>
      </c>
      <c r="AD2641" s="133" t="str">
        <f t="shared" si="544"/>
        <v/>
      </c>
      <c r="AE2641" s="133" t="str">
        <f t="shared" si="545"/>
        <v/>
      </c>
      <c r="AF2641" s="133" t="str">
        <f>VLOOKUP(Table1[[#This Row],[Track]],$F$2672:$H$2715,2,FALSE)</f>
        <v>Vic</v>
      </c>
      <c r="AG2641" s="133" t="str">
        <f>VLOOKUP(Table1[[#This Row],[Track]],$F$2672:$H$2715,3,FALSE)</f>
        <v>-</v>
      </c>
      <c r="AH2641" s="133" t="str">
        <f>IF(Table1[[#This Row],[Date]]&lt;$AH$2,"",IF(Table1[[#This Row],[Date]]&lt;$AH$3,"Edge","Elite Combo"))</f>
        <v>Elite Combo</v>
      </c>
      <c r="AI2641" s="218">
        <f>Table1[[#This Row],[Time]]</f>
        <v>0.625</v>
      </c>
      <c r="AJ2641" s="219" t="str">
        <f>Table1[[#This Row],[Track]]</f>
        <v>Caulfield</v>
      </c>
      <c r="AK2641" s="216">
        <f>Table1[[#This Row],[Race ]]</f>
        <v>6</v>
      </c>
      <c r="AL2641" s="219">
        <f>Table1[[#This Row],[TAB]]</f>
        <v>12</v>
      </c>
      <c r="AM2641" s="219" t="str">
        <f>Table1[[#This Row],[Selection]]</f>
        <v>Preferential</v>
      </c>
      <c r="AN2641" s="220" t="str">
        <f>Table1[[#This Row],[Sources]]</f>
        <v/>
      </c>
      <c r="AO2641" s="219" t="str">
        <f>Table1[[#This Row],[Scale Bet]]</f>
        <v/>
      </c>
    </row>
    <row r="2642" spans="5:41" ht="16.5" customHeight="1" x14ac:dyDescent="0.25">
      <c r="E2642" s="185">
        <v>45752</v>
      </c>
      <c r="F2642" s="35">
        <v>0.64930555555555558</v>
      </c>
      <c r="G2642" s="36" t="s">
        <v>201</v>
      </c>
      <c r="H2642" s="36">
        <v>7</v>
      </c>
      <c r="I2642" s="36">
        <v>9</v>
      </c>
      <c r="J2642" s="36" t="s">
        <v>540</v>
      </c>
      <c r="K2642" s="36" t="s">
        <v>1</v>
      </c>
      <c r="L2642" s="165">
        <v>10</v>
      </c>
      <c r="M2642" s="134">
        <f t="shared" si="533"/>
        <v>23</v>
      </c>
      <c r="N2642" s="36">
        <f t="shared" si="534"/>
        <v>2</v>
      </c>
      <c r="O2642" s="135" t="str">
        <f t="shared" si="535"/>
        <v>E4-10/Nat-13</v>
      </c>
      <c r="P2642" s="186" t="str">
        <f t="shared" si="536"/>
        <v>OK</v>
      </c>
      <c r="Q2642" s="187">
        <f t="shared" si="537"/>
        <v>92</v>
      </c>
      <c r="R2642" s="150"/>
      <c r="S2642" s="187" t="str">
        <f t="shared" si="538"/>
        <v/>
      </c>
      <c r="T2642" s="136" t="str">
        <f t="shared" si="539"/>
        <v>Thames</v>
      </c>
      <c r="U2642" s="137">
        <f>IF(P2642="","",IF(N2642=1,"",IF(Q2642="","",IF(Q2642&lt;=100,100,IF(Table1[[#This Row],[Day]]="Wed",100,200)))))</f>
        <v>100</v>
      </c>
      <c r="V2642" s="137" t="str">
        <f t="shared" si="540"/>
        <v/>
      </c>
      <c r="W2642" s="137">
        <f t="shared" si="541"/>
        <v>-100</v>
      </c>
      <c r="X2642" s="133">
        <f>100</f>
        <v>100</v>
      </c>
      <c r="Y2642" s="133" t="str">
        <f t="shared" si="542"/>
        <v/>
      </c>
      <c r="Z2642" s="133">
        <f t="shared" si="543"/>
        <v>-100</v>
      </c>
      <c r="AA2642" s="134" t="str">
        <f>TEXT(Table1[[#This Row],[Date]],"DDD")</f>
        <v>Sat</v>
      </c>
      <c r="AB2642" s="133" t="str">
        <f>IF(OR(G2642="Doomben",G2642="Eagle Farm"),"Q",IF(AND(Q2642&gt;1,Q2642&lt;55,Table1[[#This Row],[Source]]="Nat"),"Nat OK",IF(AND(Table1[[#This Row],[Source]]&lt;&gt;"Nat",Q2642&lt;55),"Poor &lt;55",IF(OR(G2642="Randwick",G2642="Flemington",G2642="Caulfield",G2642="Sandown Lake",G2642="Sandown Hill"),"Best","ave"))))</f>
        <v>Best</v>
      </c>
      <c r="AC2642" s="133">
        <f>IF(Q2642="","",IF(AB2642="Poor &lt;55",$AC$2*0.2%,IF(AND(AB2642="Q",AA2642&lt;&gt;"Wed"),$AC$2*0.4%,IF(AND(AB2642="Q",AA2642="Wed"),$AC$2*0.5%,IF(AND(AB2642="Ave",U2642=100),$AC$2*0.5%,IF(AND(AB2642="ave",U2642="",N2642=1,AG2642="Bush"),$AC$2*1%,IF(AND(AB2642="ave",U2642="",Q2642&gt;100),$AC$2*1.3%,IF(AND(AB2642="ave",U2642=""),$AC$2*1.2%,IF(AND(AB2642="Ave",U2642=200),$AC$2*1%,IF(AND(AB2642="Best",U2642=200),$AC$2*1.5%,IF(AND(AB2642="Best",U2642="",K2642&lt;&gt;"Pro Syd"),$AC$2*0.5%,IF(AND(AB2642="Best",U2642=""),$AC$2*1%,IF(AND(AB2642="Best",U2642=100,Table1[[#This Row],[State]]="NSW"),$AC$2*0.4%,IF(AND(AB2642="Best",U2642=100),$AC$2*1%,IF(Table1[[#This Row],[Adj]]="Nat OK",$AC$2*0.5%,"xxx")))))))))))))))</f>
        <v>100</v>
      </c>
      <c r="AD2642" s="133" t="str">
        <f t="shared" si="544"/>
        <v/>
      </c>
      <c r="AE2642" s="133">
        <f t="shared" si="545"/>
        <v>-100</v>
      </c>
      <c r="AF2642" s="133" t="str">
        <f>VLOOKUP(Table1[[#This Row],[Track]],$F$2672:$H$2715,2,FALSE)</f>
        <v>Vic</v>
      </c>
      <c r="AG2642" s="133" t="str">
        <f>VLOOKUP(Table1[[#This Row],[Track]],$F$2672:$H$2715,3,FALSE)</f>
        <v>-</v>
      </c>
      <c r="AH2642" s="133" t="str">
        <f>IF(Table1[[#This Row],[Date]]&lt;$AH$2,"",IF(Table1[[#This Row],[Date]]&lt;$AH$3,"Edge","Elite Combo"))</f>
        <v>Elite Combo</v>
      </c>
      <c r="AI2642" s="218">
        <f>Table1[[#This Row],[Time]]</f>
        <v>0.64930555555555558</v>
      </c>
      <c r="AJ2642" s="219" t="str">
        <f>Table1[[#This Row],[Track]]</f>
        <v>Caulfield</v>
      </c>
      <c r="AK2642" s="216">
        <f>Table1[[#This Row],[Race ]]</f>
        <v>7</v>
      </c>
      <c r="AL2642" s="219">
        <f>Table1[[#This Row],[TAB]]</f>
        <v>9</v>
      </c>
      <c r="AM2642" s="219" t="str">
        <f>Table1[[#This Row],[Selection]]</f>
        <v>Thames</v>
      </c>
      <c r="AN2642" s="220" t="str">
        <f>Table1[[#This Row],[Sources]]</f>
        <v>E4-10/Nat-13</v>
      </c>
      <c r="AO2642" s="219">
        <f>Table1[[#This Row],[Scale Bet]]</f>
        <v>100</v>
      </c>
    </row>
    <row r="2643" spans="5:41" ht="16.5" customHeight="1" x14ac:dyDescent="0.25">
      <c r="E2643" s="185">
        <v>45752</v>
      </c>
      <c r="F2643" s="35">
        <v>0.64930555555555558</v>
      </c>
      <c r="G2643" s="36" t="s">
        <v>201</v>
      </c>
      <c r="H2643" s="36">
        <v>7</v>
      </c>
      <c r="I2643" s="36">
        <v>9</v>
      </c>
      <c r="J2643" s="36" t="s">
        <v>540</v>
      </c>
      <c r="K2643" s="36" t="s">
        <v>13</v>
      </c>
      <c r="L2643" s="165">
        <v>13</v>
      </c>
      <c r="M2643" s="134" t="str">
        <f t="shared" si="533"/>
        <v/>
      </c>
      <c r="N2643" s="36" t="str">
        <f t="shared" si="534"/>
        <v/>
      </c>
      <c r="O2643" s="135" t="str">
        <f t="shared" si="535"/>
        <v/>
      </c>
      <c r="P2643" s="186" t="str">
        <f t="shared" si="536"/>
        <v>OK</v>
      </c>
      <c r="Q2643" s="187" t="str">
        <f t="shared" si="537"/>
        <v/>
      </c>
      <c r="R2643" s="150"/>
      <c r="S2643" s="187" t="str">
        <f t="shared" si="538"/>
        <v/>
      </c>
      <c r="T2643" s="136" t="str">
        <f t="shared" si="539"/>
        <v>Thames</v>
      </c>
      <c r="U2643" s="137" t="str">
        <f>IF(P2643="","",IF(N2643=1,"",IF(Q2643="","",IF(Q2643&lt;=100,100,IF(Table1[[#This Row],[Day]]="Wed",100,200)))))</f>
        <v/>
      </c>
      <c r="V2643" s="137" t="str">
        <f t="shared" si="540"/>
        <v/>
      </c>
      <c r="W2643" s="137" t="str">
        <f t="shared" si="541"/>
        <v/>
      </c>
      <c r="X2643" s="133">
        <f>100</f>
        <v>100</v>
      </c>
      <c r="Y2643" s="133" t="str">
        <f t="shared" si="542"/>
        <v/>
      </c>
      <c r="Z2643" s="133">
        <f t="shared" si="543"/>
        <v>-100</v>
      </c>
      <c r="AA2643" s="134" t="str">
        <f>TEXT(Table1[[#This Row],[Date]],"DDD")</f>
        <v>Sat</v>
      </c>
      <c r="AB2643" s="133" t="str">
        <f>IF(OR(G2643="Doomben",G2643="Eagle Farm"),"Q",IF(AND(Q2643&gt;1,Q2643&lt;55,Table1[[#This Row],[Source]]="Nat"),"Nat OK",IF(AND(Table1[[#This Row],[Source]]&lt;&gt;"Nat",Q2643&lt;55),"Poor &lt;55",IF(OR(G2643="Randwick",G2643="Flemington",G2643="Caulfield",G2643="Sandown Lake",G2643="Sandown Hill"),"Best","ave"))))</f>
        <v>Best</v>
      </c>
      <c r="AC2643" s="133" t="str">
        <f>IF(Q2643="","",IF(AB2643="Poor &lt;55",$AC$2*0.2%,IF(AND(AB2643="Q",AA2643&lt;&gt;"Wed"),$AC$2*0.4%,IF(AND(AB2643="Q",AA2643="Wed"),$AC$2*0.5%,IF(AND(AB2643="Ave",U2643=100),$AC$2*0.5%,IF(AND(AB2643="ave",U2643="",N2643=1,AG2643="Bush"),$AC$2*1%,IF(AND(AB2643="ave",U2643="",Q2643&gt;100),$AC$2*1.3%,IF(AND(AB2643="ave",U2643=""),$AC$2*1.2%,IF(AND(AB2643="Ave",U2643=200),$AC$2*1%,IF(AND(AB2643="Best",U2643=200),$AC$2*1.5%,IF(AND(AB2643="Best",U2643="",K2643&lt;&gt;"Pro Syd"),$AC$2*0.5%,IF(AND(AB2643="Best",U2643=""),$AC$2*1%,IF(AND(AB2643="Best",U2643=100,Table1[[#This Row],[State]]="NSW"),$AC$2*0.4%,IF(AND(AB2643="Best",U2643=100),$AC$2*1%,IF(Table1[[#This Row],[Adj]]="Nat OK",$AC$2*0.5%,"xxx")))))))))))))))</f>
        <v/>
      </c>
      <c r="AD2643" s="133" t="str">
        <f t="shared" si="544"/>
        <v/>
      </c>
      <c r="AE2643" s="133" t="str">
        <f t="shared" si="545"/>
        <v/>
      </c>
      <c r="AF2643" s="133" t="str">
        <f>VLOOKUP(Table1[[#This Row],[Track]],$F$2672:$H$2715,2,FALSE)</f>
        <v>Vic</v>
      </c>
      <c r="AG2643" s="133" t="str">
        <f>VLOOKUP(Table1[[#This Row],[Track]],$F$2672:$H$2715,3,FALSE)</f>
        <v>-</v>
      </c>
      <c r="AH2643" s="133" t="str">
        <f>IF(Table1[[#This Row],[Date]]&lt;$AH$2,"",IF(Table1[[#This Row],[Date]]&lt;$AH$3,"Edge","Elite Combo"))</f>
        <v>Elite Combo</v>
      </c>
      <c r="AI2643" s="218">
        <f>Table1[[#This Row],[Time]]</f>
        <v>0.64930555555555558</v>
      </c>
      <c r="AJ2643" s="219" t="str">
        <f>Table1[[#This Row],[Track]]</f>
        <v>Caulfield</v>
      </c>
      <c r="AK2643" s="216">
        <f>Table1[[#This Row],[Race ]]</f>
        <v>7</v>
      </c>
      <c r="AL2643" s="219">
        <f>Table1[[#This Row],[TAB]]</f>
        <v>9</v>
      </c>
      <c r="AM2643" s="219" t="str">
        <f>Table1[[#This Row],[Selection]]</f>
        <v>Thames</v>
      </c>
      <c r="AN2643" s="220" t="str">
        <f>Table1[[#This Row],[Sources]]</f>
        <v/>
      </c>
      <c r="AO2643" s="219" t="str">
        <f>Table1[[#This Row],[Scale Bet]]</f>
        <v/>
      </c>
    </row>
    <row r="2644" spans="5:41" ht="16.5" customHeight="1" x14ac:dyDescent="0.25">
      <c r="E2644" s="185">
        <v>45752</v>
      </c>
      <c r="F2644" s="35">
        <v>0.66319444444444442</v>
      </c>
      <c r="G2644" s="36" t="s">
        <v>22</v>
      </c>
      <c r="H2644" s="36">
        <v>7</v>
      </c>
      <c r="I2644" s="36">
        <v>7</v>
      </c>
      <c r="J2644" s="36" t="s">
        <v>341</v>
      </c>
      <c r="K2644" s="36" t="s">
        <v>1</v>
      </c>
      <c r="L2644" s="165">
        <v>15</v>
      </c>
      <c r="M2644" s="134">
        <f t="shared" si="533"/>
        <v>45</v>
      </c>
      <c r="N2644" s="36">
        <f t="shared" si="534"/>
        <v>3</v>
      </c>
      <c r="O2644" s="135" t="str">
        <f t="shared" si="535"/>
        <v>E4-15/Edge-15/Nat-15</v>
      </c>
      <c r="P2644" s="186" t="str">
        <f t="shared" si="536"/>
        <v>OK</v>
      </c>
      <c r="Q2644" s="187">
        <f t="shared" si="537"/>
        <v>180</v>
      </c>
      <c r="R2644" s="150"/>
      <c r="S2644" s="187" t="str">
        <f t="shared" si="538"/>
        <v/>
      </c>
      <c r="T2644" s="136" t="str">
        <f t="shared" si="539"/>
        <v>Joliestar</v>
      </c>
      <c r="U2644" s="137">
        <f>IF(P2644="","",IF(N2644=1,"",IF(Q2644="","",IF(Q2644&lt;=100,100,IF(Table1[[#This Row],[Day]]="Wed",100,200)))))</f>
        <v>200</v>
      </c>
      <c r="V2644" s="137" t="str">
        <f t="shared" si="540"/>
        <v/>
      </c>
      <c r="W2644" s="137">
        <f t="shared" si="541"/>
        <v>-200</v>
      </c>
      <c r="X2644" s="133">
        <f>100</f>
        <v>100</v>
      </c>
      <c r="Y2644" s="133" t="str">
        <f t="shared" si="542"/>
        <v/>
      </c>
      <c r="Z2644" s="133">
        <f t="shared" si="543"/>
        <v>-100</v>
      </c>
      <c r="AA2644" s="134" t="str">
        <f>TEXT(Table1[[#This Row],[Date]],"DDD")</f>
        <v>Sat</v>
      </c>
      <c r="AB2644" s="133" t="str">
        <f>IF(OR(G2644="Doomben",G2644="Eagle Farm"),"Q",IF(AND(Q2644&gt;1,Q2644&lt;55,Table1[[#This Row],[Source]]="Nat"),"Nat OK",IF(AND(Table1[[#This Row],[Source]]&lt;&gt;"Nat",Q2644&lt;55),"Poor &lt;55",IF(OR(G2644="Randwick",G2644="Flemington",G2644="Caulfield",G2644="Sandown Lake",G2644="Sandown Hill"),"Best","ave"))))</f>
        <v>Best</v>
      </c>
      <c r="AC2644" s="133">
        <f>IF(Q2644="","",IF(AB2644="Poor &lt;55",$AC$2*0.2%,IF(AND(AB2644="Q",AA2644&lt;&gt;"Wed"),$AC$2*0.4%,IF(AND(AB2644="Q",AA2644="Wed"),$AC$2*0.5%,IF(AND(AB2644="Ave",U2644=100),$AC$2*0.5%,IF(AND(AB2644="ave",U2644="",N2644=1,AG2644="Bush"),$AC$2*1%,IF(AND(AB2644="ave",U2644="",Q2644&gt;100),$AC$2*1.3%,IF(AND(AB2644="ave",U2644=""),$AC$2*1.2%,IF(AND(AB2644="Ave",U2644=200),$AC$2*1%,IF(AND(AB2644="Best",U2644=200),$AC$2*1.5%,IF(AND(AB2644="Best",U2644="",K2644&lt;&gt;"Pro Syd"),$AC$2*0.5%,IF(AND(AB2644="Best",U2644=""),$AC$2*1%,IF(AND(AB2644="Best",U2644=100,Table1[[#This Row],[State]]="NSW"),$AC$2*0.4%,IF(AND(AB2644="Best",U2644=100),$AC$2*1%,IF(Table1[[#This Row],[Adj]]="Nat OK",$AC$2*0.5%,"xxx")))))))))))))))</f>
        <v>150</v>
      </c>
      <c r="AD2644" s="133" t="str">
        <f t="shared" si="544"/>
        <v/>
      </c>
      <c r="AE2644" s="133">
        <f t="shared" si="545"/>
        <v>-150</v>
      </c>
      <c r="AF2644" s="133" t="str">
        <f>VLOOKUP(Table1[[#This Row],[Track]],$F$2672:$H$2715,2,FALSE)</f>
        <v>NSW</v>
      </c>
      <c r="AG2644" s="133" t="str">
        <f>VLOOKUP(Table1[[#This Row],[Track]],$F$2672:$H$2715,3,FALSE)</f>
        <v>-</v>
      </c>
      <c r="AH2644" s="133" t="str">
        <f>IF(Table1[[#This Row],[Date]]&lt;$AH$2,"",IF(Table1[[#This Row],[Date]]&lt;$AH$3,"Edge","Elite Combo"))</f>
        <v>Elite Combo</v>
      </c>
      <c r="AI2644" s="218">
        <f>Table1[[#This Row],[Time]]</f>
        <v>0.66319444444444442</v>
      </c>
      <c r="AJ2644" s="219" t="str">
        <f>Table1[[#This Row],[Track]]</f>
        <v>Randwick</v>
      </c>
      <c r="AK2644" s="216">
        <f>Table1[[#This Row],[Race ]]</f>
        <v>7</v>
      </c>
      <c r="AL2644" s="219">
        <f>Table1[[#This Row],[TAB]]</f>
        <v>7</v>
      </c>
      <c r="AM2644" s="219" t="str">
        <f>Table1[[#This Row],[Selection]]</f>
        <v>Joliestar</v>
      </c>
      <c r="AN2644" s="220" t="str">
        <f>Table1[[#This Row],[Sources]]</f>
        <v>E4-15/Edge-15/Nat-15</v>
      </c>
      <c r="AO2644" s="219">
        <f>Table1[[#This Row],[Scale Bet]]</f>
        <v>150</v>
      </c>
    </row>
    <row r="2645" spans="5:41" ht="16.5" customHeight="1" x14ac:dyDescent="0.25">
      <c r="E2645" s="185">
        <v>45752</v>
      </c>
      <c r="F2645" s="35">
        <v>0.66319444444444442</v>
      </c>
      <c r="G2645" s="36" t="s">
        <v>22</v>
      </c>
      <c r="H2645" s="36">
        <v>7</v>
      </c>
      <c r="I2645" s="36">
        <v>7</v>
      </c>
      <c r="J2645" s="36" t="s">
        <v>341</v>
      </c>
      <c r="K2645" s="36" t="s">
        <v>40</v>
      </c>
      <c r="L2645" s="165">
        <v>15</v>
      </c>
      <c r="M2645" s="134" t="str">
        <f t="shared" si="533"/>
        <v/>
      </c>
      <c r="N2645" s="36" t="str">
        <f t="shared" si="534"/>
        <v/>
      </c>
      <c r="O2645" s="135" t="str">
        <f t="shared" si="535"/>
        <v/>
      </c>
      <c r="P2645" s="186" t="str">
        <f t="shared" si="536"/>
        <v>OK</v>
      </c>
      <c r="Q2645" s="187" t="str">
        <f t="shared" si="537"/>
        <v/>
      </c>
      <c r="R2645" s="150"/>
      <c r="S2645" s="187" t="str">
        <f t="shared" si="538"/>
        <v/>
      </c>
      <c r="T2645" s="136" t="str">
        <f t="shared" si="539"/>
        <v>Joliestar</v>
      </c>
      <c r="U2645" s="137" t="str">
        <f>IF(P2645="","",IF(N2645=1,"",IF(Q2645="","",IF(Q2645&lt;=100,100,IF(Table1[[#This Row],[Day]]="Wed",100,200)))))</f>
        <v/>
      </c>
      <c r="V2645" s="137" t="str">
        <f t="shared" si="540"/>
        <v/>
      </c>
      <c r="W2645" s="137" t="str">
        <f t="shared" si="541"/>
        <v/>
      </c>
      <c r="X2645" s="133">
        <f>100</f>
        <v>100</v>
      </c>
      <c r="Y2645" s="133" t="str">
        <f t="shared" si="542"/>
        <v/>
      </c>
      <c r="Z2645" s="133">
        <f t="shared" si="543"/>
        <v>-100</v>
      </c>
      <c r="AA2645" s="134" t="str">
        <f>TEXT(Table1[[#This Row],[Date]],"DDD")</f>
        <v>Sat</v>
      </c>
      <c r="AB2645" s="133" t="str">
        <f>IF(OR(G2645="Doomben",G2645="Eagle Farm"),"Q",IF(AND(Q2645&gt;1,Q2645&lt;55,Table1[[#This Row],[Source]]="Nat"),"Nat OK",IF(AND(Table1[[#This Row],[Source]]&lt;&gt;"Nat",Q2645&lt;55),"Poor &lt;55",IF(OR(G2645="Randwick",G2645="Flemington",G2645="Caulfield",G2645="Sandown Lake",G2645="Sandown Hill"),"Best","ave"))))</f>
        <v>Best</v>
      </c>
      <c r="AC2645" s="133" t="str">
        <f>IF(Q2645="","",IF(AB2645="Poor &lt;55",$AC$2*0.2%,IF(AND(AB2645="Q",AA2645&lt;&gt;"Wed"),$AC$2*0.4%,IF(AND(AB2645="Q",AA2645="Wed"),$AC$2*0.5%,IF(AND(AB2645="Ave",U2645=100),$AC$2*0.5%,IF(AND(AB2645="ave",U2645="",N2645=1,AG2645="Bush"),$AC$2*1%,IF(AND(AB2645="ave",U2645="",Q2645&gt;100),$AC$2*1.3%,IF(AND(AB2645="ave",U2645=""),$AC$2*1.2%,IF(AND(AB2645="Ave",U2645=200),$AC$2*1%,IF(AND(AB2645="Best",U2645=200),$AC$2*1.5%,IF(AND(AB2645="Best",U2645="",K2645&lt;&gt;"Pro Syd"),$AC$2*0.5%,IF(AND(AB2645="Best",U2645=""),$AC$2*1%,IF(AND(AB2645="Best",U2645=100,Table1[[#This Row],[State]]="NSW"),$AC$2*0.4%,IF(AND(AB2645="Best",U2645=100),$AC$2*1%,IF(Table1[[#This Row],[Adj]]="Nat OK",$AC$2*0.5%,"xxx")))))))))))))))</f>
        <v/>
      </c>
      <c r="AD2645" s="133" t="str">
        <f t="shared" si="544"/>
        <v/>
      </c>
      <c r="AE2645" s="133" t="str">
        <f t="shared" si="545"/>
        <v/>
      </c>
      <c r="AF2645" s="133" t="str">
        <f>VLOOKUP(Table1[[#This Row],[Track]],$F$2672:$H$2715,2,FALSE)</f>
        <v>NSW</v>
      </c>
      <c r="AG2645" s="133" t="str">
        <f>VLOOKUP(Table1[[#This Row],[Track]],$F$2672:$H$2715,3,FALSE)</f>
        <v>-</v>
      </c>
      <c r="AH2645" s="133" t="str">
        <f>IF(Table1[[#This Row],[Date]]&lt;$AH$2,"",IF(Table1[[#This Row],[Date]]&lt;$AH$3,"Edge","Elite Combo"))</f>
        <v>Elite Combo</v>
      </c>
      <c r="AI2645" s="218">
        <f>Table1[[#This Row],[Time]]</f>
        <v>0.66319444444444442</v>
      </c>
      <c r="AJ2645" s="219" t="str">
        <f>Table1[[#This Row],[Track]]</f>
        <v>Randwick</v>
      </c>
      <c r="AK2645" s="216">
        <f>Table1[[#This Row],[Race ]]</f>
        <v>7</v>
      </c>
      <c r="AL2645" s="219">
        <f>Table1[[#This Row],[TAB]]</f>
        <v>7</v>
      </c>
      <c r="AM2645" s="219" t="str">
        <f>Table1[[#This Row],[Selection]]</f>
        <v>Joliestar</v>
      </c>
      <c r="AN2645" s="220" t="str">
        <f>Table1[[#This Row],[Sources]]</f>
        <v/>
      </c>
      <c r="AO2645" s="219" t="str">
        <f>Table1[[#This Row],[Scale Bet]]</f>
        <v/>
      </c>
    </row>
    <row r="2646" spans="5:41" ht="16.5" customHeight="1" x14ac:dyDescent="0.25">
      <c r="E2646" s="185">
        <v>45752</v>
      </c>
      <c r="F2646" s="35">
        <v>0.66319444444444442</v>
      </c>
      <c r="G2646" s="36" t="s">
        <v>22</v>
      </c>
      <c r="H2646" s="36">
        <v>7</v>
      </c>
      <c r="I2646" s="36">
        <v>7</v>
      </c>
      <c r="J2646" s="36" t="s">
        <v>341</v>
      </c>
      <c r="K2646" s="36" t="s">
        <v>13</v>
      </c>
      <c r="L2646" s="165">
        <v>15</v>
      </c>
      <c r="M2646" s="134" t="str">
        <f t="shared" si="533"/>
        <v/>
      </c>
      <c r="N2646" s="36" t="str">
        <f t="shared" si="534"/>
        <v/>
      </c>
      <c r="O2646" s="135" t="str">
        <f t="shared" si="535"/>
        <v/>
      </c>
      <c r="P2646" s="186" t="str">
        <f t="shared" si="536"/>
        <v>OK</v>
      </c>
      <c r="Q2646" s="187" t="str">
        <f t="shared" si="537"/>
        <v/>
      </c>
      <c r="R2646" s="150"/>
      <c r="S2646" s="187" t="str">
        <f t="shared" si="538"/>
        <v/>
      </c>
      <c r="T2646" s="136" t="str">
        <f t="shared" si="539"/>
        <v>Joliestar</v>
      </c>
      <c r="U2646" s="137" t="str">
        <f>IF(P2646="","",IF(N2646=1,"",IF(Q2646="","",IF(Q2646&lt;=100,100,IF(Table1[[#This Row],[Day]]="Wed",100,200)))))</f>
        <v/>
      </c>
      <c r="V2646" s="137" t="str">
        <f t="shared" si="540"/>
        <v/>
      </c>
      <c r="W2646" s="137" t="str">
        <f t="shared" si="541"/>
        <v/>
      </c>
      <c r="X2646" s="133">
        <f>100</f>
        <v>100</v>
      </c>
      <c r="Y2646" s="133" t="str">
        <f t="shared" si="542"/>
        <v/>
      </c>
      <c r="Z2646" s="133">
        <f t="shared" si="543"/>
        <v>-100</v>
      </c>
      <c r="AA2646" s="134" t="str">
        <f>TEXT(Table1[[#This Row],[Date]],"DDD")</f>
        <v>Sat</v>
      </c>
      <c r="AB2646" s="133" t="str">
        <f>IF(OR(G2646="Doomben",G2646="Eagle Farm"),"Q",IF(AND(Q2646&gt;1,Q2646&lt;55,Table1[[#This Row],[Source]]="Nat"),"Nat OK",IF(AND(Table1[[#This Row],[Source]]&lt;&gt;"Nat",Q2646&lt;55),"Poor &lt;55",IF(OR(G2646="Randwick",G2646="Flemington",G2646="Caulfield",G2646="Sandown Lake",G2646="Sandown Hill"),"Best","ave"))))</f>
        <v>Best</v>
      </c>
      <c r="AC2646" s="133" t="str">
        <f>IF(Q2646="","",IF(AB2646="Poor &lt;55",$AC$2*0.2%,IF(AND(AB2646="Q",AA2646&lt;&gt;"Wed"),$AC$2*0.4%,IF(AND(AB2646="Q",AA2646="Wed"),$AC$2*0.5%,IF(AND(AB2646="Ave",U2646=100),$AC$2*0.5%,IF(AND(AB2646="ave",U2646="",N2646=1,AG2646="Bush"),$AC$2*1%,IF(AND(AB2646="ave",U2646="",Q2646&gt;100),$AC$2*1.3%,IF(AND(AB2646="ave",U2646=""),$AC$2*1.2%,IF(AND(AB2646="Ave",U2646=200),$AC$2*1%,IF(AND(AB2646="Best",U2646=200),$AC$2*1.5%,IF(AND(AB2646="Best",U2646="",K2646&lt;&gt;"Pro Syd"),$AC$2*0.5%,IF(AND(AB2646="Best",U2646=""),$AC$2*1%,IF(AND(AB2646="Best",U2646=100,Table1[[#This Row],[State]]="NSW"),$AC$2*0.4%,IF(AND(AB2646="Best",U2646=100),$AC$2*1%,IF(Table1[[#This Row],[Adj]]="Nat OK",$AC$2*0.5%,"xxx")))))))))))))))</f>
        <v/>
      </c>
      <c r="AD2646" s="133" t="str">
        <f t="shared" si="544"/>
        <v/>
      </c>
      <c r="AE2646" s="133" t="str">
        <f t="shared" si="545"/>
        <v/>
      </c>
      <c r="AF2646" s="133" t="str">
        <f>VLOOKUP(Table1[[#This Row],[Track]],$F$2672:$H$2715,2,FALSE)</f>
        <v>NSW</v>
      </c>
      <c r="AG2646" s="133" t="str">
        <f>VLOOKUP(Table1[[#This Row],[Track]],$F$2672:$H$2715,3,FALSE)</f>
        <v>-</v>
      </c>
      <c r="AH2646" s="133" t="str">
        <f>IF(Table1[[#This Row],[Date]]&lt;$AH$2,"",IF(Table1[[#This Row],[Date]]&lt;$AH$3,"Edge","Elite Combo"))</f>
        <v>Elite Combo</v>
      </c>
      <c r="AI2646" s="218">
        <f>Table1[[#This Row],[Time]]</f>
        <v>0.66319444444444442</v>
      </c>
      <c r="AJ2646" s="219" t="str">
        <f>Table1[[#This Row],[Track]]</f>
        <v>Randwick</v>
      </c>
      <c r="AK2646" s="216">
        <f>Table1[[#This Row],[Race ]]</f>
        <v>7</v>
      </c>
      <c r="AL2646" s="219">
        <f>Table1[[#This Row],[TAB]]</f>
        <v>7</v>
      </c>
      <c r="AM2646" s="219" t="str">
        <f>Table1[[#This Row],[Selection]]</f>
        <v>Joliestar</v>
      </c>
      <c r="AN2646" s="220" t="str">
        <f>Table1[[#This Row],[Sources]]</f>
        <v/>
      </c>
      <c r="AO2646" s="219" t="str">
        <f>Table1[[#This Row],[Scale Bet]]</f>
        <v/>
      </c>
    </row>
    <row r="2647" spans="5:41" ht="16.5" customHeight="1" x14ac:dyDescent="0.25">
      <c r="E2647" s="185">
        <v>45752</v>
      </c>
      <c r="F2647" s="35">
        <v>0.67708333333333337</v>
      </c>
      <c r="G2647" s="36" t="s">
        <v>201</v>
      </c>
      <c r="H2647" s="36">
        <v>8</v>
      </c>
      <c r="I2647" s="36">
        <v>6</v>
      </c>
      <c r="J2647" s="36" t="s">
        <v>514</v>
      </c>
      <c r="K2647" s="36" t="s">
        <v>1</v>
      </c>
      <c r="L2647" s="165">
        <v>10</v>
      </c>
      <c r="M2647" s="134">
        <f t="shared" si="533"/>
        <v>23</v>
      </c>
      <c r="N2647" s="36">
        <f t="shared" si="534"/>
        <v>2</v>
      </c>
      <c r="O2647" s="135" t="str">
        <f t="shared" si="535"/>
        <v>E4-10/Nat-13</v>
      </c>
      <c r="P2647" s="186" t="str">
        <f t="shared" si="536"/>
        <v>OK</v>
      </c>
      <c r="Q2647" s="187">
        <f t="shared" si="537"/>
        <v>92</v>
      </c>
      <c r="R2647" s="150"/>
      <c r="S2647" s="187" t="str">
        <f t="shared" si="538"/>
        <v/>
      </c>
      <c r="T2647" s="136" t="str">
        <f t="shared" si="539"/>
        <v>Poison Chalice</v>
      </c>
      <c r="U2647" s="137">
        <f>IF(P2647="","",IF(N2647=1,"",IF(Q2647="","",IF(Q2647&lt;=100,100,IF(Table1[[#This Row],[Day]]="Wed",100,200)))))</f>
        <v>100</v>
      </c>
      <c r="V2647" s="137" t="str">
        <f t="shared" si="540"/>
        <v/>
      </c>
      <c r="W2647" s="137">
        <f t="shared" si="541"/>
        <v>-100</v>
      </c>
      <c r="X2647" s="133">
        <f>100</f>
        <v>100</v>
      </c>
      <c r="Y2647" s="133" t="str">
        <f t="shared" si="542"/>
        <v/>
      </c>
      <c r="Z2647" s="133">
        <f t="shared" si="543"/>
        <v>-100</v>
      </c>
      <c r="AA2647" s="134" t="str">
        <f>TEXT(Table1[[#This Row],[Date]],"DDD")</f>
        <v>Sat</v>
      </c>
      <c r="AB2647" s="133" t="str">
        <f>IF(OR(G2647="Doomben",G2647="Eagle Farm"),"Q",IF(AND(Q2647&gt;1,Q2647&lt;55,Table1[[#This Row],[Source]]="Nat"),"Nat OK",IF(AND(Table1[[#This Row],[Source]]&lt;&gt;"Nat",Q2647&lt;55),"Poor &lt;55",IF(OR(G2647="Randwick",G2647="Flemington",G2647="Caulfield",G2647="Sandown Lake",G2647="Sandown Hill"),"Best","ave"))))</f>
        <v>Best</v>
      </c>
      <c r="AC2647" s="133">
        <f>IF(Q2647="","",IF(AB2647="Poor &lt;55",$AC$2*0.2%,IF(AND(AB2647="Q",AA2647&lt;&gt;"Wed"),$AC$2*0.4%,IF(AND(AB2647="Q",AA2647="Wed"),$AC$2*0.5%,IF(AND(AB2647="Ave",U2647=100),$AC$2*0.5%,IF(AND(AB2647="ave",U2647="",N2647=1,AG2647="Bush"),$AC$2*1%,IF(AND(AB2647="ave",U2647="",Q2647&gt;100),$AC$2*1.3%,IF(AND(AB2647="ave",U2647=""),$AC$2*1.2%,IF(AND(AB2647="Ave",U2647=200),$AC$2*1%,IF(AND(AB2647="Best",U2647=200),$AC$2*1.5%,IF(AND(AB2647="Best",U2647="",K2647&lt;&gt;"Pro Syd"),$AC$2*0.5%,IF(AND(AB2647="Best",U2647=""),$AC$2*1%,IF(AND(AB2647="Best",U2647=100,Table1[[#This Row],[State]]="NSW"),$AC$2*0.4%,IF(AND(AB2647="Best",U2647=100),$AC$2*1%,IF(Table1[[#This Row],[Adj]]="Nat OK",$AC$2*0.5%,"xxx")))))))))))))))</f>
        <v>100</v>
      </c>
      <c r="AD2647" s="133" t="str">
        <f t="shared" si="544"/>
        <v/>
      </c>
      <c r="AE2647" s="133">
        <f t="shared" si="545"/>
        <v>-100</v>
      </c>
      <c r="AF2647" s="133" t="str">
        <f>VLOOKUP(Table1[[#This Row],[Track]],$F$2672:$H$2715,2,FALSE)</f>
        <v>Vic</v>
      </c>
      <c r="AG2647" s="133" t="str">
        <f>VLOOKUP(Table1[[#This Row],[Track]],$F$2672:$H$2715,3,FALSE)</f>
        <v>-</v>
      </c>
      <c r="AH2647" s="133" t="str">
        <f>IF(Table1[[#This Row],[Date]]&lt;$AH$2,"",IF(Table1[[#This Row],[Date]]&lt;$AH$3,"Edge","Elite Combo"))</f>
        <v>Elite Combo</v>
      </c>
      <c r="AI2647" s="218">
        <f>Table1[[#This Row],[Time]]</f>
        <v>0.67708333333333337</v>
      </c>
      <c r="AJ2647" s="219" t="str">
        <f>Table1[[#This Row],[Track]]</f>
        <v>Caulfield</v>
      </c>
      <c r="AK2647" s="216">
        <f>Table1[[#This Row],[Race ]]</f>
        <v>8</v>
      </c>
      <c r="AL2647" s="219">
        <f>Table1[[#This Row],[TAB]]</f>
        <v>6</v>
      </c>
      <c r="AM2647" s="219" t="str">
        <f>Table1[[#This Row],[Selection]]</f>
        <v>Poison Chalice</v>
      </c>
      <c r="AN2647" s="220" t="str">
        <f>Table1[[#This Row],[Sources]]</f>
        <v>E4-10/Nat-13</v>
      </c>
      <c r="AO2647" s="219">
        <f>Table1[[#This Row],[Scale Bet]]</f>
        <v>100</v>
      </c>
    </row>
    <row r="2648" spans="5:41" ht="16.5" customHeight="1" x14ac:dyDescent="0.25">
      <c r="E2648" s="185">
        <v>45752</v>
      </c>
      <c r="F2648" s="35">
        <v>0.67708333333333337</v>
      </c>
      <c r="G2648" s="36" t="s">
        <v>201</v>
      </c>
      <c r="H2648" s="36">
        <v>8</v>
      </c>
      <c r="I2648" s="36">
        <v>6</v>
      </c>
      <c r="J2648" s="36" t="s">
        <v>514</v>
      </c>
      <c r="K2648" s="36" t="s">
        <v>13</v>
      </c>
      <c r="L2648" s="165">
        <v>13</v>
      </c>
      <c r="M2648" s="134" t="str">
        <f t="shared" si="533"/>
        <v/>
      </c>
      <c r="N2648" s="36" t="str">
        <f t="shared" si="534"/>
        <v/>
      </c>
      <c r="O2648" s="135" t="str">
        <f t="shared" si="535"/>
        <v/>
      </c>
      <c r="P2648" s="186" t="str">
        <f t="shared" si="536"/>
        <v>OK</v>
      </c>
      <c r="Q2648" s="187" t="str">
        <f t="shared" si="537"/>
        <v/>
      </c>
      <c r="R2648" s="150"/>
      <c r="S2648" s="187" t="str">
        <f t="shared" si="538"/>
        <v/>
      </c>
      <c r="T2648" s="136" t="str">
        <f t="shared" si="539"/>
        <v>Poison Chalice</v>
      </c>
      <c r="U2648" s="137" t="str">
        <f>IF(P2648="","",IF(N2648=1,"",IF(Q2648="","",IF(Q2648&lt;=100,100,IF(Table1[[#This Row],[Day]]="Wed",100,200)))))</f>
        <v/>
      </c>
      <c r="V2648" s="137" t="str">
        <f t="shared" si="540"/>
        <v/>
      </c>
      <c r="W2648" s="137" t="str">
        <f t="shared" si="541"/>
        <v/>
      </c>
      <c r="X2648" s="133">
        <f>100</f>
        <v>100</v>
      </c>
      <c r="Y2648" s="133" t="str">
        <f t="shared" si="542"/>
        <v/>
      </c>
      <c r="Z2648" s="133">
        <f t="shared" si="543"/>
        <v>-100</v>
      </c>
      <c r="AA2648" s="134" t="str">
        <f>TEXT(Table1[[#This Row],[Date]],"DDD")</f>
        <v>Sat</v>
      </c>
      <c r="AB2648" s="133" t="str">
        <f>IF(OR(G2648="Doomben",G2648="Eagle Farm"),"Q",IF(AND(Q2648&gt;1,Q2648&lt;55,Table1[[#This Row],[Source]]="Nat"),"Nat OK",IF(AND(Table1[[#This Row],[Source]]&lt;&gt;"Nat",Q2648&lt;55),"Poor &lt;55",IF(OR(G2648="Randwick",G2648="Flemington",G2648="Caulfield",G2648="Sandown Lake",G2648="Sandown Hill"),"Best","ave"))))</f>
        <v>Best</v>
      </c>
      <c r="AC2648" s="133" t="str">
        <f>IF(Q2648="","",IF(AB2648="Poor &lt;55",$AC$2*0.2%,IF(AND(AB2648="Q",AA2648&lt;&gt;"Wed"),$AC$2*0.4%,IF(AND(AB2648="Q",AA2648="Wed"),$AC$2*0.5%,IF(AND(AB2648="Ave",U2648=100),$AC$2*0.5%,IF(AND(AB2648="ave",U2648="",N2648=1,AG2648="Bush"),$AC$2*1%,IF(AND(AB2648="ave",U2648="",Q2648&gt;100),$AC$2*1.3%,IF(AND(AB2648="ave",U2648=""),$AC$2*1.2%,IF(AND(AB2648="Ave",U2648=200),$AC$2*1%,IF(AND(AB2648="Best",U2648=200),$AC$2*1.5%,IF(AND(AB2648="Best",U2648="",K2648&lt;&gt;"Pro Syd"),$AC$2*0.5%,IF(AND(AB2648="Best",U2648=""),$AC$2*1%,IF(AND(AB2648="Best",U2648=100,Table1[[#This Row],[State]]="NSW"),$AC$2*0.4%,IF(AND(AB2648="Best",U2648=100),$AC$2*1%,IF(Table1[[#This Row],[Adj]]="Nat OK",$AC$2*0.5%,"xxx")))))))))))))))</f>
        <v/>
      </c>
      <c r="AD2648" s="133" t="str">
        <f t="shared" si="544"/>
        <v/>
      </c>
      <c r="AE2648" s="133" t="str">
        <f t="shared" si="545"/>
        <v/>
      </c>
      <c r="AF2648" s="133" t="str">
        <f>VLOOKUP(Table1[[#This Row],[Track]],$F$2672:$H$2715,2,FALSE)</f>
        <v>Vic</v>
      </c>
      <c r="AG2648" s="133" t="str">
        <f>VLOOKUP(Table1[[#This Row],[Track]],$F$2672:$H$2715,3,FALSE)</f>
        <v>-</v>
      </c>
      <c r="AH2648" s="133" t="str">
        <f>IF(Table1[[#This Row],[Date]]&lt;$AH$2,"",IF(Table1[[#This Row],[Date]]&lt;$AH$3,"Edge","Elite Combo"))</f>
        <v>Elite Combo</v>
      </c>
      <c r="AI2648" s="218">
        <f>Table1[[#This Row],[Time]]</f>
        <v>0.67708333333333337</v>
      </c>
      <c r="AJ2648" s="219" t="str">
        <f>Table1[[#This Row],[Track]]</f>
        <v>Caulfield</v>
      </c>
      <c r="AK2648" s="216">
        <f>Table1[[#This Row],[Race ]]</f>
        <v>8</v>
      </c>
      <c r="AL2648" s="219">
        <f>Table1[[#This Row],[TAB]]</f>
        <v>6</v>
      </c>
      <c r="AM2648" s="219" t="str">
        <f>Table1[[#This Row],[Selection]]</f>
        <v>Poison Chalice</v>
      </c>
      <c r="AN2648" s="220" t="str">
        <f>Table1[[#This Row],[Sources]]</f>
        <v/>
      </c>
      <c r="AO2648" s="219" t="str">
        <f>Table1[[#This Row],[Scale Bet]]</f>
        <v/>
      </c>
    </row>
    <row r="2649" spans="5:41" ht="16.5" customHeight="1" x14ac:dyDescent="0.25">
      <c r="E2649" s="185">
        <v>45752</v>
      </c>
      <c r="F2649" s="35">
        <v>0.71875</v>
      </c>
      <c r="G2649" s="36" t="s">
        <v>22</v>
      </c>
      <c r="H2649" s="36">
        <v>9</v>
      </c>
      <c r="I2649" s="36">
        <v>18</v>
      </c>
      <c r="J2649" s="36" t="s">
        <v>1201</v>
      </c>
      <c r="K2649" s="36" t="s">
        <v>1</v>
      </c>
      <c r="L2649" s="165">
        <v>11.000000000000002</v>
      </c>
      <c r="M2649" s="134">
        <f t="shared" si="533"/>
        <v>41</v>
      </c>
      <c r="N2649" s="36">
        <f t="shared" si="534"/>
        <v>3</v>
      </c>
      <c r="O2649" s="135" t="str">
        <f t="shared" si="535"/>
        <v>E4-11/Edge-15/Nat-15</v>
      </c>
      <c r="P2649" s="186" t="str">
        <f t="shared" si="536"/>
        <v>OK</v>
      </c>
      <c r="Q2649" s="187">
        <f t="shared" si="537"/>
        <v>164</v>
      </c>
      <c r="R2649" s="150">
        <v>2.4500000000000002</v>
      </c>
      <c r="S2649" s="187">
        <f t="shared" si="538"/>
        <v>401.8</v>
      </c>
      <c r="T2649" s="136" t="str">
        <f t="shared" si="539"/>
        <v>Aeliana</v>
      </c>
      <c r="U2649" s="137">
        <f>IF(P2649="","",IF(N2649=1,"",IF(Q2649="","",IF(Q2649&lt;=100,100,IF(Table1[[#This Row],[Day]]="Wed",100,200)))))</f>
        <v>200</v>
      </c>
      <c r="V2649" s="137">
        <f t="shared" si="540"/>
        <v>490.00000000000006</v>
      </c>
      <c r="W2649" s="137">
        <f t="shared" si="541"/>
        <v>290.00000000000006</v>
      </c>
      <c r="X2649" s="133">
        <f>100</f>
        <v>100</v>
      </c>
      <c r="Y2649" s="133">
        <f t="shared" si="542"/>
        <v>245.00000000000003</v>
      </c>
      <c r="Z2649" s="133">
        <f t="shared" si="543"/>
        <v>145.00000000000003</v>
      </c>
      <c r="AA2649" s="134" t="str">
        <f>TEXT(Table1[[#This Row],[Date]],"DDD")</f>
        <v>Sat</v>
      </c>
      <c r="AB2649" s="133" t="str">
        <f>IF(OR(G2649="Doomben",G2649="Eagle Farm"),"Q",IF(AND(Q2649&gt;1,Q2649&lt;55,Table1[[#This Row],[Source]]="Nat"),"Nat OK",IF(AND(Table1[[#This Row],[Source]]&lt;&gt;"Nat",Q2649&lt;55),"Poor &lt;55",IF(OR(G2649="Randwick",G2649="Flemington",G2649="Caulfield",G2649="Sandown Lake",G2649="Sandown Hill"),"Best","ave"))))</f>
        <v>Best</v>
      </c>
      <c r="AC2649" s="133">
        <f>IF(Q2649="","",IF(AB2649="Poor &lt;55",$AC$2*0.2%,IF(AND(AB2649="Q",AA2649&lt;&gt;"Wed"),$AC$2*0.4%,IF(AND(AB2649="Q",AA2649="Wed"),$AC$2*0.5%,IF(AND(AB2649="Ave",U2649=100),$AC$2*0.5%,IF(AND(AB2649="ave",U2649="",N2649=1,AG2649="Bush"),$AC$2*1%,IF(AND(AB2649="ave",U2649="",Q2649&gt;100),$AC$2*1.3%,IF(AND(AB2649="ave",U2649=""),$AC$2*1.2%,IF(AND(AB2649="Ave",U2649=200),$AC$2*1%,IF(AND(AB2649="Best",U2649=200),$AC$2*1.5%,IF(AND(AB2649="Best",U2649="",K2649&lt;&gt;"Pro Syd"),$AC$2*0.5%,IF(AND(AB2649="Best",U2649=""),$AC$2*1%,IF(AND(AB2649="Best",U2649=100,Table1[[#This Row],[State]]="NSW"),$AC$2*0.4%,IF(AND(AB2649="Best",U2649=100),$AC$2*1%,IF(Table1[[#This Row],[Adj]]="Nat OK",$AC$2*0.5%,"xxx")))))))))))))))</f>
        <v>150</v>
      </c>
      <c r="AD2649" s="133">
        <f t="shared" si="544"/>
        <v>367.5</v>
      </c>
      <c r="AE2649" s="133">
        <f t="shared" si="545"/>
        <v>217.5</v>
      </c>
      <c r="AF2649" s="133" t="str">
        <f>VLOOKUP(Table1[[#This Row],[Track]],$F$2672:$H$2715,2,FALSE)</f>
        <v>NSW</v>
      </c>
      <c r="AG2649" s="133" t="str">
        <f>VLOOKUP(Table1[[#This Row],[Track]],$F$2672:$H$2715,3,FALSE)</f>
        <v>-</v>
      </c>
      <c r="AH2649" s="133" t="str">
        <f>IF(Table1[[#This Row],[Date]]&lt;$AH$2,"",IF(Table1[[#This Row],[Date]]&lt;$AH$3,"Edge","Elite Combo"))</f>
        <v>Elite Combo</v>
      </c>
      <c r="AI2649" s="218">
        <f>Table1[[#This Row],[Time]]</f>
        <v>0.71875</v>
      </c>
      <c r="AJ2649" s="219" t="str">
        <f>Table1[[#This Row],[Track]]</f>
        <v>Randwick</v>
      </c>
      <c r="AK2649" s="216">
        <f>Table1[[#This Row],[Race ]]</f>
        <v>9</v>
      </c>
      <c r="AL2649" s="219">
        <f>Table1[[#This Row],[TAB]]</f>
        <v>18</v>
      </c>
      <c r="AM2649" s="219" t="str">
        <f>Table1[[#This Row],[Selection]]</f>
        <v>Aeliana</v>
      </c>
      <c r="AN2649" s="220" t="str">
        <f>Table1[[#This Row],[Sources]]</f>
        <v>E4-11/Edge-15/Nat-15</v>
      </c>
      <c r="AO2649" s="219">
        <f>Table1[[#This Row],[Scale Bet]]</f>
        <v>150</v>
      </c>
    </row>
    <row r="2650" spans="5:41" ht="16.5" customHeight="1" x14ac:dyDescent="0.25">
      <c r="E2650" s="185">
        <v>45752</v>
      </c>
      <c r="F2650" s="35">
        <v>0.71875</v>
      </c>
      <c r="G2650" s="36" t="s">
        <v>22</v>
      </c>
      <c r="H2650" s="36">
        <v>9</v>
      </c>
      <c r="I2650" s="36">
        <v>18</v>
      </c>
      <c r="J2650" s="36" t="s">
        <v>1201</v>
      </c>
      <c r="K2650" s="36" t="s">
        <v>40</v>
      </c>
      <c r="L2650" s="165">
        <v>15</v>
      </c>
      <c r="M2650" s="134" t="str">
        <f t="shared" si="533"/>
        <v/>
      </c>
      <c r="N2650" s="36" t="str">
        <f t="shared" si="534"/>
        <v/>
      </c>
      <c r="O2650" s="135" t="str">
        <f t="shared" si="535"/>
        <v/>
      </c>
      <c r="P2650" s="186" t="str">
        <f t="shared" si="536"/>
        <v>OK</v>
      </c>
      <c r="Q2650" s="187" t="str">
        <f t="shared" si="537"/>
        <v/>
      </c>
      <c r="R2650" s="150">
        <v>2.4500000000000002</v>
      </c>
      <c r="S2650" s="187" t="str">
        <f t="shared" si="538"/>
        <v/>
      </c>
      <c r="T2650" s="136" t="str">
        <f t="shared" si="539"/>
        <v>Aeliana</v>
      </c>
      <c r="U2650" s="137" t="str">
        <f>IF(P2650="","",IF(N2650=1,"",IF(Q2650="","",IF(Q2650&lt;=100,100,IF(Table1[[#This Row],[Day]]="Wed",100,200)))))</f>
        <v/>
      </c>
      <c r="V2650" s="137" t="str">
        <f t="shared" si="540"/>
        <v/>
      </c>
      <c r="W2650" s="137" t="str">
        <f t="shared" si="541"/>
        <v/>
      </c>
      <c r="X2650" s="133">
        <f>100</f>
        <v>100</v>
      </c>
      <c r="Y2650" s="133">
        <f t="shared" si="542"/>
        <v>245.00000000000003</v>
      </c>
      <c r="Z2650" s="133">
        <f t="shared" si="543"/>
        <v>145.00000000000003</v>
      </c>
      <c r="AA2650" s="134" t="str">
        <f>TEXT(Table1[[#This Row],[Date]],"DDD")</f>
        <v>Sat</v>
      </c>
      <c r="AB2650" s="133" t="str">
        <f>IF(OR(G2650="Doomben",G2650="Eagle Farm"),"Q",IF(AND(Q2650&gt;1,Q2650&lt;55,Table1[[#This Row],[Source]]="Nat"),"Nat OK",IF(AND(Table1[[#This Row],[Source]]&lt;&gt;"Nat",Q2650&lt;55),"Poor &lt;55",IF(OR(G2650="Randwick",G2650="Flemington",G2650="Caulfield",G2650="Sandown Lake",G2650="Sandown Hill"),"Best","ave"))))</f>
        <v>Best</v>
      </c>
      <c r="AC2650" s="133" t="str">
        <f>IF(Q2650="","",IF(AB2650="Poor &lt;55",$AC$2*0.2%,IF(AND(AB2650="Q",AA2650&lt;&gt;"Wed"),$AC$2*0.4%,IF(AND(AB2650="Q",AA2650="Wed"),$AC$2*0.5%,IF(AND(AB2650="Ave",U2650=100),$AC$2*0.5%,IF(AND(AB2650="ave",U2650="",N2650=1,AG2650="Bush"),$AC$2*1%,IF(AND(AB2650="ave",U2650="",Q2650&gt;100),$AC$2*1.3%,IF(AND(AB2650="ave",U2650=""),$AC$2*1.2%,IF(AND(AB2650="Ave",U2650=200),$AC$2*1%,IF(AND(AB2650="Best",U2650=200),$AC$2*1.5%,IF(AND(AB2650="Best",U2650="",K2650&lt;&gt;"Pro Syd"),$AC$2*0.5%,IF(AND(AB2650="Best",U2650=""),$AC$2*1%,IF(AND(AB2650="Best",U2650=100,Table1[[#This Row],[State]]="NSW"),$AC$2*0.4%,IF(AND(AB2650="Best",U2650=100),$AC$2*1%,IF(Table1[[#This Row],[Adj]]="Nat OK",$AC$2*0.5%,"xxx")))))))))))))))</f>
        <v/>
      </c>
      <c r="AD2650" s="133" t="str">
        <f t="shared" si="544"/>
        <v/>
      </c>
      <c r="AE2650" s="133" t="str">
        <f t="shared" si="545"/>
        <v/>
      </c>
      <c r="AF2650" s="133" t="str">
        <f>VLOOKUP(Table1[[#This Row],[Track]],$F$2672:$H$2715,2,FALSE)</f>
        <v>NSW</v>
      </c>
      <c r="AG2650" s="133" t="str">
        <f>VLOOKUP(Table1[[#This Row],[Track]],$F$2672:$H$2715,3,FALSE)</f>
        <v>-</v>
      </c>
      <c r="AH2650" s="133" t="str">
        <f>IF(Table1[[#This Row],[Date]]&lt;$AH$2,"",IF(Table1[[#This Row],[Date]]&lt;$AH$3,"Edge","Elite Combo"))</f>
        <v>Elite Combo</v>
      </c>
      <c r="AI2650" s="218">
        <f>Table1[[#This Row],[Time]]</f>
        <v>0.71875</v>
      </c>
      <c r="AJ2650" s="219" t="str">
        <f>Table1[[#This Row],[Track]]</f>
        <v>Randwick</v>
      </c>
      <c r="AK2650" s="216">
        <f>Table1[[#This Row],[Race ]]</f>
        <v>9</v>
      </c>
      <c r="AL2650" s="219">
        <f>Table1[[#This Row],[TAB]]</f>
        <v>18</v>
      </c>
      <c r="AM2650" s="219" t="str">
        <f>Table1[[#This Row],[Selection]]</f>
        <v>Aeliana</v>
      </c>
      <c r="AN2650" s="220" t="str">
        <f>Table1[[#This Row],[Sources]]</f>
        <v/>
      </c>
      <c r="AO2650" s="219" t="str">
        <f>Table1[[#This Row],[Scale Bet]]</f>
        <v/>
      </c>
    </row>
    <row r="2651" spans="5:41" ht="16.5" customHeight="1" x14ac:dyDescent="0.25">
      <c r="E2651" s="185">
        <v>45752</v>
      </c>
      <c r="F2651" s="35">
        <v>0.71875</v>
      </c>
      <c r="G2651" s="36" t="s">
        <v>22</v>
      </c>
      <c r="H2651" s="36">
        <v>9</v>
      </c>
      <c r="I2651" s="36">
        <v>18</v>
      </c>
      <c r="J2651" s="36" t="s">
        <v>1201</v>
      </c>
      <c r="K2651" s="36" t="s">
        <v>13</v>
      </c>
      <c r="L2651" s="165">
        <v>15</v>
      </c>
      <c r="M2651" s="134" t="str">
        <f t="shared" si="533"/>
        <v/>
      </c>
      <c r="N2651" s="36" t="str">
        <f t="shared" si="534"/>
        <v/>
      </c>
      <c r="O2651" s="135" t="str">
        <f t="shared" si="535"/>
        <v/>
      </c>
      <c r="P2651" s="186" t="str">
        <f t="shared" si="536"/>
        <v>OK</v>
      </c>
      <c r="Q2651" s="187" t="str">
        <f t="shared" si="537"/>
        <v/>
      </c>
      <c r="R2651" s="150">
        <v>2.4500000000000002</v>
      </c>
      <c r="S2651" s="187" t="str">
        <f t="shared" si="538"/>
        <v/>
      </c>
      <c r="T2651" s="136" t="str">
        <f t="shared" si="539"/>
        <v>Aeliana</v>
      </c>
      <c r="U2651" s="137" t="str">
        <f>IF(P2651="","",IF(N2651=1,"",IF(Q2651="","",IF(Q2651&lt;=100,100,IF(Table1[[#This Row],[Day]]="Wed",100,200)))))</f>
        <v/>
      </c>
      <c r="V2651" s="137" t="str">
        <f t="shared" si="540"/>
        <v/>
      </c>
      <c r="W2651" s="137" t="str">
        <f t="shared" si="541"/>
        <v/>
      </c>
      <c r="X2651" s="133">
        <f>100</f>
        <v>100</v>
      </c>
      <c r="Y2651" s="133">
        <f t="shared" si="542"/>
        <v>245.00000000000003</v>
      </c>
      <c r="Z2651" s="133">
        <f t="shared" si="543"/>
        <v>145.00000000000003</v>
      </c>
      <c r="AA2651" s="134" t="str">
        <f>TEXT(Table1[[#This Row],[Date]],"DDD")</f>
        <v>Sat</v>
      </c>
      <c r="AB2651" s="133" t="str">
        <f>IF(OR(G2651="Doomben",G2651="Eagle Farm"),"Q",IF(AND(Q2651&gt;1,Q2651&lt;55,Table1[[#This Row],[Source]]="Nat"),"Nat OK",IF(AND(Table1[[#This Row],[Source]]&lt;&gt;"Nat",Q2651&lt;55),"Poor &lt;55",IF(OR(G2651="Randwick",G2651="Flemington",G2651="Caulfield",G2651="Sandown Lake",G2651="Sandown Hill"),"Best","ave"))))</f>
        <v>Best</v>
      </c>
      <c r="AC2651" s="133" t="str">
        <f>IF(Q2651="","",IF(AB2651="Poor &lt;55",$AC$2*0.2%,IF(AND(AB2651="Q",AA2651&lt;&gt;"Wed"),$AC$2*0.4%,IF(AND(AB2651="Q",AA2651="Wed"),$AC$2*0.5%,IF(AND(AB2651="Ave",U2651=100),$AC$2*0.5%,IF(AND(AB2651="ave",U2651="",N2651=1,AG2651="Bush"),$AC$2*1%,IF(AND(AB2651="ave",U2651="",Q2651&gt;100),$AC$2*1.3%,IF(AND(AB2651="ave",U2651=""),$AC$2*1.2%,IF(AND(AB2651="Ave",U2651=200),$AC$2*1%,IF(AND(AB2651="Best",U2651=200),$AC$2*1.5%,IF(AND(AB2651="Best",U2651="",K2651&lt;&gt;"Pro Syd"),$AC$2*0.5%,IF(AND(AB2651="Best",U2651=""),$AC$2*1%,IF(AND(AB2651="Best",U2651=100,Table1[[#This Row],[State]]="NSW"),$AC$2*0.4%,IF(AND(AB2651="Best",U2651=100),$AC$2*1%,IF(Table1[[#This Row],[Adj]]="Nat OK",$AC$2*0.5%,"xxx")))))))))))))))</f>
        <v/>
      </c>
      <c r="AD2651" s="133" t="str">
        <f t="shared" si="544"/>
        <v/>
      </c>
      <c r="AE2651" s="133" t="str">
        <f t="shared" si="545"/>
        <v/>
      </c>
      <c r="AF2651" s="133" t="str">
        <f>VLOOKUP(Table1[[#This Row],[Track]],$F$2672:$H$2715,2,FALSE)</f>
        <v>NSW</v>
      </c>
      <c r="AG2651" s="133" t="str">
        <f>VLOOKUP(Table1[[#This Row],[Track]],$F$2672:$H$2715,3,FALSE)</f>
        <v>-</v>
      </c>
      <c r="AH2651" s="133" t="str">
        <f>IF(Table1[[#This Row],[Date]]&lt;$AH$2,"",IF(Table1[[#This Row],[Date]]&lt;$AH$3,"Edge","Elite Combo"))</f>
        <v>Elite Combo</v>
      </c>
      <c r="AI2651" s="218">
        <f>Table1[[#This Row],[Time]]</f>
        <v>0.71875</v>
      </c>
      <c r="AJ2651" s="219" t="str">
        <f>Table1[[#This Row],[Track]]</f>
        <v>Randwick</v>
      </c>
      <c r="AK2651" s="216">
        <f>Table1[[#This Row],[Race ]]</f>
        <v>9</v>
      </c>
      <c r="AL2651" s="219">
        <f>Table1[[#This Row],[TAB]]</f>
        <v>18</v>
      </c>
      <c r="AM2651" s="219" t="str">
        <f>Table1[[#This Row],[Selection]]</f>
        <v>Aeliana</v>
      </c>
      <c r="AN2651" s="220" t="str">
        <f>Table1[[#This Row],[Sources]]</f>
        <v/>
      </c>
      <c r="AO2651" s="219" t="str">
        <f>Table1[[#This Row],[Scale Bet]]</f>
        <v/>
      </c>
    </row>
    <row r="2652" spans="5:41" ht="16.5" customHeight="1" x14ac:dyDescent="0.25">
      <c r="E2652" s="185">
        <v>45752</v>
      </c>
      <c r="F2652" s="35">
        <v>0.73263888888888884</v>
      </c>
      <c r="G2652" s="36" t="s">
        <v>201</v>
      </c>
      <c r="H2652" s="36">
        <v>10</v>
      </c>
      <c r="I2652" s="36">
        <v>1</v>
      </c>
      <c r="J2652" s="36" t="s">
        <v>1198</v>
      </c>
      <c r="K2652" s="36" t="s">
        <v>1</v>
      </c>
      <c r="L2652" s="165">
        <v>12</v>
      </c>
      <c r="M2652" s="134">
        <f t="shared" si="533"/>
        <v>52</v>
      </c>
      <c r="N2652" s="36">
        <f t="shared" si="534"/>
        <v>3</v>
      </c>
      <c r="O2652" s="135" t="str">
        <f t="shared" si="535"/>
        <v>E4-12/Edge-20/Pro Mel-20</v>
      </c>
      <c r="P2652" s="186" t="str">
        <f t="shared" si="536"/>
        <v>OK</v>
      </c>
      <c r="Q2652" s="187">
        <f t="shared" si="537"/>
        <v>208</v>
      </c>
      <c r="R2652" s="150"/>
      <c r="S2652" s="187" t="str">
        <f t="shared" si="538"/>
        <v/>
      </c>
      <c r="T2652" s="136" t="str">
        <f t="shared" si="539"/>
        <v>Modown</v>
      </c>
      <c r="U2652" s="137">
        <f>IF(P2652="","",IF(N2652=1,"",IF(Q2652="","",IF(Q2652&lt;=100,100,IF(Table1[[#This Row],[Day]]="Wed",100,200)))))</f>
        <v>200</v>
      </c>
      <c r="V2652" s="137" t="str">
        <f t="shared" si="540"/>
        <v/>
      </c>
      <c r="W2652" s="137">
        <f t="shared" si="541"/>
        <v>-200</v>
      </c>
      <c r="X2652" s="133">
        <f>100</f>
        <v>100</v>
      </c>
      <c r="Y2652" s="133" t="str">
        <f t="shared" si="542"/>
        <v/>
      </c>
      <c r="Z2652" s="133">
        <f t="shared" si="543"/>
        <v>-100</v>
      </c>
      <c r="AA2652" s="134" t="str">
        <f>TEXT(Table1[[#This Row],[Date]],"DDD")</f>
        <v>Sat</v>
      </c>
      <c r="AB2652" s="133" t="str">
        <f>IF(OR(G2652="Doomben",G2652="Eagle Farm"),"Q",IF(AND(Q2652&gt;1,Q2652&lt;55,Table1[[#This Row],[Source]]="Nat"),"Nat OK",IF(AND(Table1[[#This Row],[Source]]&lt;&gt;"Nat",Q2652&lt;55),"Poor &lt;55",IF(OR(G2652="Randwick",G2652="Flemington",G2652="Caulfield",G2652="Sandown Lake",G2652="Sandown Hill"),"Best","ave"))))</f>
        <v>Best</v>
      </c>
      <c r="AC2652" s="133">
        <f>IF(Q2652="","",IF(AB2652="Poor &lt;55",$AC$2*0.2%,IF(AND(AB2652="Q",AA2652&lt;&gt;"Wed"),$AC$2*0.4%,IF(AND(AB2652="Q",AA2652="Wed"),$AC$2*0.5%,IF(AND(AB2652="Ave",U2652=100),$AC$2*0.5%,IF(AND(AB2652="ave",U2652="",N2652=1,AG2652="Bush"),$AC$2*1%,IF(AND(AB2652="ave",U2652="",Q2652&gt;100),$AC$2*1.3%,IF(AND(AB2652="ave",U2652=""),$AC$2*1.2%,IF(AND(AB2652="Ave",U2652=200),$AC$2*1%,IF(AND(AB2652="Best",U2652=200),$AC$2*1.5%,IF(AND(AB2652="Best",U2652="",K2652&lt;&gt;"Pro Syd"),$AC$2*0.5%,IF(AND(AB2652="Best",U2652=""),$AC$2*1%,IF(AND(AB2652="Best",U2652=100,Table1[[#This Row],[State]]="NSW"),$AC$2*0.4%,IF(AND(AB2652="Best",U2652=100),$AC$2*1%,IF(Table1[[#This Row],[Adj]]="Nat OK",$AC$2*0.5%,"xxx")))))))))))))))</f>
        <v>150</v>
      </c>
      <c r="AD2652" s="133" t="str">
        <f t="shared" si="544"/>
        <v/>
      </c>
      <c r="AE2652" s="133">
        <f t="shared" si="545"/>
        <v>-150</v>
      </c>
      <c r="AF2652" s="133" t="str">
        <f>VLOOKUP(Table1[[#This Row],[Track]],$F$2672:$H$2715,2,FALSE)</f>
        <v>Vic</v>
      </c>
      <c r="AG2652" s="133" t="str">
        <f>VLOOKUP(Table1[[#This Row],[Track]],$F$2672:$H$2715,3,FALSE)</f>
        <v>-</v>
      </c>
      <c r="AH2652" s="133" t="str">
        <f>IF(Table1[[#This Row],[Date]]&lt;$AH$2,"",IF(Table1[[#This Row],[Date]]&lt;$AH$3,"Edge","Elite Combo"))</f>
        <v>Elite Combo</v>
      </c>
      <c r="AI2652" s="218">
        <f>Table1[[#This Row],[Time]]</f>
        <v>0.73263888888888884</v>
      </c>
      <c r="AJ2652" s="219" t="str">
        <f>Table1[[#This Row],[Track]]</f>
        <v>Caulfield</v>
      </c>
      <c r="AK2652" s="216">
        <f>Table1[[#This Row],[Race ]]</f>
        <v>10</v>
      </c>
      <c r="AL2652" s="219">
        <f>Table1[[#This Row],[TAB]]</f>
        <v>1</v>
      </c>
      <c r="AM2652" s="219" t="str">
        <f>Table1[[#This Row],[Selection]]</f>
        <v>Modown</v>
      </c>
      <c r="AN2652" s="220" t="str">
        <f>Table1[[#This Row],[Sources]]</f>
        <v>E4-12/Edge-20/Pro Mel-20</v>
      </c>
      <c r="AO2652" s="219">
        <f>Table1[[#This Row],[Scale Bet]]</f>
        <v>150</v>
      </c>
    </row>
    <row r="2653" spans="5:41" ht="16.5" customHeight="1" x14ac:dyDescent="0.25">
      <c r="E2653" s="185">
        <v>45752</v>
      </c>
      <c r="F2653" s="35">
        <v>0.73263888888888884</v>
      </c>
      <c r="G2653" s="36" t="s">
        <v>201</v>
      </c>
      <c r="H2653" s="36">
        <v>10</v>
      </c>
      <c r="I2653" s="36">
        <v>1</v>
      </c>
      <c r="J2653" s="36" t="s">
        <v>1198</v>
      </c>
      <c r="K2653" s="36" t="s">
        <v>40</v>
      </c>
      <c r="L2653" s="165">
        <v>20</v>
      </c>
      <c r="M2653" s="134" t="str">
        <f t="shared" si="533"/>
        <v/>
      </c>
      <c r="N2653" s="36" t="str">
        <f t="shared" si="534"/>
        <v/>
      </c>
      <c r="O2653" s="135" t="str">
        <f t="shared" si="535"/>
        <v/>
      </c>
      <c r="P2653" s="186" t="str">
        <f t="shared" si="536"/>
        <v>OK</v>
      </c>
      <c r="Q2653" s="187" t="str">
        <f t="shared" si="537"/>
        <v/>
      </c>
      <c r="R2653" s="150"/>
      <c r="S2653" s="187" t="str">
        <f t="shared" si="538"/>
        <v/>
      </c>
      <c r="T2653" s="136" t="str">
        <f t="shared" si="539"/>
        <v>Modown</v>
      </c>
      <c r="U2653" s="137" t="str">
        <f>IF(P2653="","",IF(N2653=1,"",IF(Q2653="","",IF(Q2653&lt;=100,100,IF(Table1[[#This Row],[Day]]="Wed",100,200)))))</f>
        <v/>
      </c>
      <c r="V2653" s="137" t="str">
        <f t="shared" si="540"/>
        <v/>
      </c>
      <c r="W2653" s="137" t="str">
        <f t="shared" si="541"/>
        <v/>
      </c>
      <c r="X2653" s="133">
        <f>100</f>
        <v>100</v>
      </c>
      <c r="Y2653" s="133" t="str">
        <f t="shared" si="542"/>
        <v/>
      </c>
      <c r="Z2653" s="133">
        <f t="shared" si="543"/>
        <v>-100</v>
      </c>
      <c r="AA2653" s="134" t="str">
        <f>TEXT(Table1[[#This Row],[Date]],"DDD")</f>
        <v>Sat</v>
      </c>
      <c r="AB2653" s="133" t="str">
        <f>IF(OR(G2653="Doomben",G2653="Eagle Farm"),"Q",IF(AND(Q2653&gt;1,Q2653&lt;55,Table1[[#This Row],[Source]]="Nat"),"Nat OK",IF(AND(Table1[[#This Row],[Source]]&lt;&gt;"Nat",Q2653&lt;55),"Poor &lt;55",IF(OR(G2653="Randwick",G2653="Flemington",G2653="Caulfield",G2653="Sandown Lake",G2653="Sandown Hill"),"Best","ave"))))</f>
        <v>Best</v>
      </c>
      <c r="AC2653" s="133" t="str">
        <f>IF(Q2653="","",IF(AB2653="Poor &lt;55",$AC$2*0.2%,IF(AND(AB2653="Q",AA2653&lt;&gt;"Wed"),$AC$2*0.4%,IF(AND(AB2653="Q",AA2653="Wed"),$AC$2*0.5%,IF(AND(AB2653="Ave",U2653=100),$AC$2*0.5%,IF(AND(AB2653="ave",U2653="",N2653=1,AG2653="Bush"),$AC$2*1%,IF(AND(AB2653="ave",U2653="",Q2653&gt;100),$AC$2*1.3%,IF(AND(AB2653="ave",U2653=""),$AC$2*1.2%,IF(AND(AB2653="Ave",U2653=200),$AC$2*1%,IF(AND(AB2653="Best",U2653=200),$AC$2*1.5%,IF(AND(AB2653="Best",U2653="",K2653&lt;&gt;"Pro Syd"),$AC$2*0.5%,IF(AND(AB2653="Best",U2653=""),$AC$2*1%,IF(AND(AB2653="Best",U2653=100,Table1[[#This Row],[State]]="NSW"),$AC$2*0.4%,IF(AND(AB2653="Best",U2653=100),$AC$2*1%,IF(Table1[[#This Row],[Adj]]="Nat OK",$AC$2*0.5%,"xxx")))))))))))))))</f>
        <v/>
      </c>
      <c r="AD2653" s="133" t="str">
        <f t="shared" si="544"/>
        <v/>
      </c>
      <c r="AE2653" s="133" t="str">
        <f t="shared" si="545"/>
        <v/>
      </c>
      <c r="AF2653" s="133" t="str">
        <f>VLOOKUP(Table1[[#This Row],[Track]],$F$2672:$H$2715,2,FALSE)</f>
        <v>Vic</v>
      </c>
      <c r="AG2653" s="133" t="str">
        <f>VLOOKUP(Table1[[#This Row],[Track]],$F$2672:$H$2715,3,FALSE)</f>
        <v>-</v>
      </c>
      <c r="AH2653" s="133" t="str">
        <f>IF(Table1[[#This Row],[Date]]&lt;$AH$2,"",IF(Table1[[#This Row],[Date]]&lt;$AH$3,"Edge","Elite Combo"))</f>
        <v>Elite Combo</v>
      </c>
      <c r="AI2653" s="218">
        <f>Table1[[#This Row],[Time]]</f>
        <v>0.73263888888888884</v>
      </c>
      <c r="AJ2653" s="219" t="str">
        <f>Table1[[#This Row],[Track]]</f>
        <v>Caulfield</v>
      </c>
      <c r="AK2653" s="216">
        <f>Table1[[#This Row],[Race ]]</f>
        <v>10</v>
      </c>
      <c r="AL2653" s="219">
        <f>Table1[[#This Row],[TAB]]</f>
        <v>1</v>
      </c>
      <c r="AM2653" s="219" t="str">
        <f>Table1[[#This Row],[Selection]]</f>
        <v>Modown</v>
      </c>
      <c r="AN2653" s="220" t="str">
        <f>Table1[[#This Row],[Sources]]</f>
        <v/>
      </c>
      <c r="AO2653" s="219" t="str">
        <f>Table1[[#This Row],[Scale Bet]]</f>
        <v/>
      </c>
    </row>
    <row r="2654" spans="5:41" ht="16.5" customHeight="1" x14ac:dyDescent="0.25">
      <c r="E2654" s="185">
        <v>45752</v>
      </c>
      <c r="F2654" s="35">
        <v>0.73263888888888884</v>
      </c>
      <c r="G2654" s="36" t="s">
        <v>201</v>
      </c>
      <c r="H2654" s="36">
        <v>10</v>
      </c>
      <c r="I2654" s="36">
        <v>1</v>
      </c>
      <c r="J2654" s="36" t="s">
        <v>1198</v>
      </c>
      <c r="K2654" s="36" t="s">
        <v>18</v>
      </c>
      <c r="L2654" s="165">
        <v>20</v>
      </c>
      <c r="M2654" s="134" t="str">
        <f t="shared" si="533"/>
        <v/>
      </c>
      <c r="N2654" s="36" t="str">
        <f t="shared" si="534"/>
        <v/>
      </c>
      <c r="O2654" s="135" t="str">
        <f t="shared" si="535"/>
        <v/>
      </c>
      <c r="P2654" s="186" t="str">
        <f t="shared" si="536"/>
        <v>OK</v>
      </c>
      <c r="Q2654" s="187" t="str">
        <f t="shared" si="537"/>
        <v/>
      </c>
      <c r="R2654" s="150"/>
      <c r="S2654" s="187" t="str">
        <f t="shared" si="538"/>
        <v/>
      </c>
      <c r="T2654" s="136" t="str">
        <f t="shared" si="539"/>
        <v>Modown</v>
      </c>
      <c r="U2654" s="137" t="str">
        <f>IF(P2654="","",IF(N2654=1,"",IF(Q2654="","",IF(Q2654&lt;=100,100,IF(Table1[[#This Row],[Day]]="Wed",100,200)))))</f>
        <v/>
      </c>
      <c r="V2654" s="137" t="str">
        <f t="shared" si="540"/>
        <v/>
      </c>
      <c r="W2654" s="137" t="str">
        <f t="shared" si="541"/>
        <v/>
      </c>
      <c r="X2654" s="133">
        <f>100</f>
        <v>100</v>
      </c>
      <c r="Y2654" s="133" t="str">
        <f t="shared" si="542"/>
        <v/>
      </c>
      <c r="Z2654" s="133">
        <f t="shared" si="543"/>
        <v>-100</v>
      </c>
      <c r="AA2654" s="134" t="str">
        <f>TEXT(Table1[[#This Row],[Date]],"DDD")</f>
        <v>Sat</v>
      </c>
      <c r="AB2654" s="133" t="str">
        <f>IF(OR(G2654="Doomben",G2654="Eagle Farm"),"Q",IF(AND(Q2654&gt;1,Q2654&lt;55,Table1[[#This Row],[Source]]="Nat"),"Nat OK",IF(AND(Table1[[#This Row],[Source]]&lt;&gt;"Nat",Q2654&lt;55),"Poor &lt;55",IF(OR(G2654="Randwick",G2654="Flemington",G2654="Caulfield",G2654="Sandown Lake",G2654="Sandown Hill"),"Best","ave"))))</f>
        <v>Best</v>
      </c>
      <c r="AC2654" s="133" t="str">
        <f>IF(Q2654="","",IF(AB2654="Poor &lt;55",$AC$2*0.2%,IF(AND(AB2654="Q",AA2654&lt;&gt;"Wed"),$AC$2*0.4%,IF(AND(AB2654="Q",AA2654="Wed"),$AC$2*0.5%,IF(AND(AB2654="Ave",U2654=100),$AC$2*0.5%,IF(AND(AB2654="ave",U2654="",N2654=1,AG2654="Bush"),$AC$2*1%,IF(AND(AB2654="ave",U2654="",Q2654&gt;100),$AC$2*1.3%,IF(AND(AB2654="ave",U2654=""),$AC$2*1.2%,IF(AND(AB2654="Ave",U2654=200),$AC$2*1%,IF(AND(AB2654="Best",U2654=200),$AC$2*1.5%,IF(AND(AB2654="Best",U2654="",K2654&lt;&gt;"Pro Syd"),$AC$2*0.5%,IF(AND(AB2654="Best",U2654=""),$AC$2*1%,IF(AND(AB2654="Best",U2654=100,Table1[[#This Row],[State]]="NSW"),$AC$2*0.4%,IF(AND(AB2654="Best",U2654=100),$AC$2*1%,IF(Table1[[#This Row],[Adj]]="Nat OK",$AC$2*0.5%,"xxx")))))))))))))))</f>
        <v/>
      </c>
      <c r="AD2654" s="133" t="str">
        <f t="shared" si="544"/>
        <v/>
      </c>
      <c r="AE2654" s="133" t="str">
        <f t="shared" si="545"/>
        <v/>
      </c>
      <c r="AF2654" s="133" t="str">
        <f>VLOOKUP(Table1[[#This Row],[Track]],$F$2672:$H$2715,2,FALSE)</f>
        <v>Vic</v>
      </c>
      <c r="AG2654" s="133" t="str">
        <f>VLOOKUP(Table1[[#This Row],[Track]],$F$2672:$H$2715,3,FALSE)</f>
        <v>-</v>
      </c>
      <c r="AH2654" s="133" t="str">
        <f>IF(Table1[[#This Row],[Date]]&lt;$AH$2,"",IF(Table1[[#This Row],[Date]]&lt;$AH$3,"Edge","Elite Combo"))</f>
        <v>Elite Combo</v>
      </c>
      <c r="AI2654" s="218">
        <f>Table1[[#This Row],[Time]]</f>
        <v>0.73263888888888884</v>
      </c>
      <c r="AJ2654" s="219" t="str">
        <f>Table1[[#This Row],[Track]]</f>
        <v>Caulfield</v>
      </c>
      <c r="AK2654" s="216">
        <f>Table1[[#This Row],[Race ]]</f>
        <v>10</v>
      </c>
      <c r="AL2654" s="219">
        <f>Table1[[#This Row],[TAB]]</f>
        <v>1</v>
      </c>
      <c r="AM2654" s="219" t="str">
        <f>Table1[[#This Row],[Selection]]</f>
        <v>Modown</v>
      </c>
      <c r="AN2654" s="220" t="str">
        <f>Table1[[#This Row],[Sources]]</f>
        <v/>
      </c>
      <c r="AO2654" s="219" t="str">
        <f>Table1[[#This Row],[Scale Bet]]</f>
        <v/>
      </c>
    </row>
    <row r="2655" spans="5:41" ht="16.5" customHeight="1" x14ac:dyDescent="0.25">
      <c r="E2655" s="185">
        <v>45752</v>
      </c>
      <c r="F2655" s="35">
        <v>0.74305555555555558</v>
      </c>
      <c r="G2655" s="36" t="s">
        <v>22</v>
      </c>
      <c r="H2655" s="36">
        <v>10</v>
      </c>
      <c r="I2655" s="36">
        <v>1</v>
      </c>
      <c r="J2655" s="36" t="s">
        <v>1190</v>
      </c>
      <c r="K2655" s="36" t="s">
        <v>1</v>
      </c>
      <c r="L2655" s="165">
        <v>11.000000000000002</v>
      </c>
      <c r="M2655" s="134">
        <f t="shared" si="533"/>
        <v>41</v>
      </c>
      <c r="N2655" s="36">
        <f t="shared" si="534"/>
        <v>3</v>
      </c>
      <c r="O2655" s="135" t="str">
        <f t="shared" si="535"/>
        <v>E4-11/Edge-15/Nat-15</v>
      </c>
      <c r="P2655" s="186" t="str">
        <f t="shared" si="536"/>
        <v>OK</v>
      </c>
      <c r="Q2655" s="187">
        <f t="shared" si="537"/>
        <v>164</v>
      </c>
      <c r="R2655" s="150"/>
      <c r="S2655" s="187" t="str">
        <f t="shared" si="538"/>
        <v/>
      </c>
      <c r="T2655" s="136" t="str">
        <f t="shared" si="539"/>
        <v>Clean Energy</v>
      </c>
      <c r="U2655" s="137">
        <f>IF(P2655="","",IF(N2655=1,"",IF(Q2655="","",IF(Q2655&lt;=100,100,IF(Table1[[#This Row],[Day]]="Wed",100,200)))))</f>
        <v>200</v>
      </c>
      <c r="V2655" s="137" t="str">
        <f t="shared" si="540"/>
        <v/>
      </c>
      <c r="W2655" s="137">
        <f t="shared" si="541"/>
        <v>-200</v>
      </c>
      <c r="X2655" s="133">
        <f>100</f>
        <v>100</v>
      </c>
      <c r="Y2655" s="133" t="str">
        <f t="shared" si="542"/>
        <v/>
      </c>
      <c r="Z2655" s="133">
        <f t="shared" si="543"/>
        <v>-100</v>
      </c>
      <c r="AA2655" s="134" t="str">
        <f>TEXT(Table1[[#This Row],[Date]],"DDD")</f>
        <v>Sat</v>
      </c>
      <c r="AB2655" s="133" t="str">
        <f>IF(OR(G2655="Doomben",G2655="Eagle Farm"),"Q",IF(AND(Q2655&gt;1,Q2655&lt;55,Table1[[#This Row],[Source]]="Nat"),"Nat OK",IF(AND(Table1[[#This Row],[Source]]&lt;&gt;"Nat",Q2655&lt;55),"Poor &lt;55",IF(OR(G2655="Randwick",G2655="Flemington",G2655="Caulfield",G2655="Sandown Lake",G2655="Sandown Hill"),"Best","ave"))))</f>
        <v>Best</v>
      </c>
      <c r="AC2655" s="133">
        <f>IF(Q2655="","",IF(AB2655="Poor &lt;55",$AC$2*0.2%,IF(AND(AB2655="Q",AA2655&lt;&gt;"Wed"),$AC$2*0.4%,IF(AND(AB2655="Q",AA2655="Wed"),$AC$2*0.5%,IF(AND(AB2655="Ave",U2655=100),$AC$2*0.5%,IF(AND(AB2655="ave",U2655="",N2655=1,AG2655="Bush"),$AC$2*1%,IF(AND(AB2655="ave",U2655="",Q2655&gt;100),$AC$2*1.3%,IF(AND(AB2655="ave",U2655=""),$AC$2*1.2%,IF(AND(AB2655="Ave",U2655=200),$AC$2*1%,IF(AND(AB2655="Best",U2655=200),$AC$2*1.5%,IF(AND(AB2655="Best",U2655="",K2655&lt;&gt;"Pro Syd"),$AC$2*0.5%,IF(AND(AB2655="Best",U2655=""),$AC$2*1%,IF(AND(AB2655="Best",U2655=100,Table1[[#This Row],[State]]="NSW"),$AC$2*0.4%,IF(AND(AB2655="Best",U2655=100),$AC$2*1%,IF(Table1[[#This Row],[Adj]]="Nat OK",$AC$2*0.5%,"xxx")))))))))))))))</f>
        <v>150</v>
      </c>
      <c r="AD2655" s="133" t="str">
        <f t="shared" si="544"/>
        <v/>
      </c>
      <c r="AE2655" s="133">
        <f t="shared" si="545"/>
        <v>-150</v>
      </c>
      <c r="AF2655" s="133" t="str">
        <f>VLOOKUP(Table1[[#This Row],[Track]],$F$2672:$H$2715,2,FALSE)</f>
        <v>NSW</v>
      </c>
      <c r="AG2655" s="133" t="str">
        <f>VLOOKUP(Table1[[#This Row],[Track]],$F$2672:$H$2715,3,FALSE)</f>
        <v>-</v>
      </c>
      <c r="AH2655" s="133" t="str">
        <f>IF(Table1[[#This Row],[Date]]&lt;$AH$2,"",IF(Table1[[#This Row],[Date]]&lt;$AH$3,"Edge","Elite Combo"))</f>
        <v>Elite Combo</v>
      </c>
      <c r="AI2655" s="218">
        <f>Table1[[#This Row],[Time]]</f>
        <v>0.74305555555555558</v>
      </c>
      <c r="AJ2655" s="219" t="str">
        <f>Table1[[#This Row],[Track]]</f>
        <v>Randwick</v>
      </c>
      <c r="AK2655" s="216">
        <f>Table1[[#This Row],[Race ]]</f>
        <v>10</v>
      </c>
      <c r="AL2655" s="219">
        <f>Table1[[#This Row],[TAB]]</f>
        <v>1</v>
      </c>
      <c r="AM2655" s="219" t="str">
        <f>Table1[[#This Row],[Selection]]</f>
        <v>Clean Energy</v>
      </c>
      <c r="AN2655" s="220" t="str">
        <f>Table1[[#This Row],[Sources]]</f>
        <v>E4-11/Edge-15/Nat-15</v>
      </c>
      <c r="AO2655" s="219">
        <f>Table1[[#This Row],[Scale Bet]]</f>
        <v>150</v>
      </c>
    </row>
    <row r="2656" spans="5:41" ht="16.5" customHeight="1" x14ac:dyDescent="0.25">
      <c r="E2656" s="185">
        <v>45752</v>
      </c>
      <c r="F2656" s="35">
        <v>0.74305555555555558</v>
      </c>
      <c r="G2656" s="36" t="s">
        <v>22</v>
      </c>
      <c r="H2656" s="36">
        <v>10</v>
      </c>
      <c r="I2656" s="36">
        <v>1</v>
      </c>
      <c r="J2656" s="36" t="s">
        <v>1190</v>
      </c>
      <c r="K2656" s="36" t="s">
        <v>40</v>
      </c>
      <c r="L2656" s="165">
        <v>15</v>
      </c>
      <c r="M2656" s="134" t="str">
        <f t="shared" si="533"/>
        <v/>
      </c>
      <c r="N2656" s="36" t="str">
        <f t="shared" si="534"/>
        <v/>
      </c>
      <c r="O2656" s="135" t="str">
        <f t="shared" si="535"/>
        <v/>
      </c>
      <c r="P2656" s="186" t="str">
        <f t="shared" si="536"/>
        <v>OK</v>
      </c>
      <c r="Q2656" s="187" t="str">
        <f t="shared" si="537"/>
        <v/>
      </c>
      <c r="R2656" s="150"/>
      <c r="S2656" s="187" t="str">
        <f t="shared" si="538"/>
        <v/>
      </c>
      <c r="T2656" s="136" t="str">
        <f t="shared" si="539"/>
        <v>Clean Energy</v>
      </c>
      <c r="U2656" s="137" t="str">
        <f>IF(P2656="","",IF(N2656=1,"",IF(Q2656="","",IF(Q2656&lt;=100,100,IF(Table1[[#This Row],[Day]]="Wed",100,200)))))</f>
        <v/>
      </c>
      <c r="V2656" s="137" t="str">
        <f t="shared" si="540"/>
        <v/>
      </c>
      <c r="W2656" s="137" t="str">
        <f t="shared" si="541"/>
        <v/>
      </c>
      <c r="X2656" s="133">
        <f>100</f>
        <v>100</v>
      </c>
      <c r="Y2656" s="133" t="str">
        <f t="shared" si="542"/>
        <v/>
      </c>
      <c r="Z2656" s="133">
        <f t="shared" si="543"/>
        <v>-100</v>
      </c>
      <c r="AA2656" s="134" t="str">
        <f>TEXT(Table1[[#This Row],[Date]],"DDD")</f>
        <v>Sat</v>
      </c>
      <c r="AB2656" s="133" t="str">
        <f>IF(OR(G2656="Doomben",G2656="Eagle Farm"),"Q",IF(AND(Q2656&gt;1,Q2656&lt;55,Table1[[#This Row],[Source]]="Nat"),"Nat OK",IF(AND(Table1[[#This Row],[Source]]&lt;&gt;"Nat",Q2656&lt;55),"Poor &lt;55",IF(OR(G2656="Randwick",G2656="Flemington",G2656="Caulfield",G2656="Sandown Lake",G2656="Sandown Hill"),"Best","ave"))))</f>
        <v>Best</v>
      </c>
      <c r="AC2656" s="133" t="str">
        <f>IF(Q2656="","",IF(AB2656="Poor &lt;55",$AC$2*0.2%,IF(AND(AB2656="Q",AA2656&lt;&gt;"Wed"),$AC$2*0.4%,IF(AND(AB2656="Q",AA2656="Wed"),$AC$2*0.5%,IF(AND(AB2656="Ave",U2656=100),$AC$2*0.5%,IF(AND(AB2656="ave",U2656="",N2656=1,AG2656="Bush"),$AC$2*1%,IF(AND(AB2656="ave",U2656="",Q2656&gt;100),$AC$2*1.3%,IF(AND(AB2656="ave",U2656=""),$AC$2*1.2%,IF(AND(AB2656="Ave",U2656=200),$AC$2*1%,IF(AND(AB2656="Best",U2656=200),$AC$2*1.5%,IF(AND(AB2656="Best",U2656="",K2656&lt;&gt;"Pro Syd"),$AC$2*0.5%,IF(AND(AB2656="Best",U2656=""),$AC$2*1%,IF(AND(AB2656="Best",U2656=100,Table1[[#This Row],[State]]="NSW"),$AC$2*0.4%,IF(AND(AB2656="Best",U2656=100),$AC$2*1%,IF(Table1[[#This Row],[Adj]]="Nat OK",$AC$2*0.5%,"xxx")))))))))))))))</f>
        <v/>
      </c>
      <c r="AD2656" s="133" t="str">
        <f t="shared" si="544"/>
        <v/>
      </c>
      <c r="AE2656" s="133" t="str">
        <f t="shared" si="545"/>
        <v/>
      </c>
      <c r="AF2656" s="133" t="str">
        <f>VLOOKUP(Table1[[#This Row],[Track]],$F$2672:$H$2715,2,FALSE)</f>
        <v>NSW</v>
      </c>
      <c r="AG2656" s="133" t="str">
        <f>VLOOKUP(Table1[[#This Row],[Track]],$F$2672:$H$2715,3,FALSE)</f>
        <v>-</v>
      </c>
      <c r="AH2656" s="133" t="str">
        <f>IF(Table1[[#This Row],[Date]]&lt;$AH$2,"",IF(Table1[[#This Row],[Date]]&lt;$AH$3,"Edge","Elite Combo"))</f>
        <v>Elite Combo</v>
      </c>
      <c r="AI2656" s="218">
        <f>Table1[[#This Row],[Time]]</f>
        <v>0.74305555555555558</v>
      </c>
      <c r="AJ2656" s="219" t="str">
        <f>Table1[[#This Row],[Track]]</f>
        <v>Randwick</v>
      </c>
      <c r="AK2656" s="216">
        <f>Table1[[#This Row],[Race ]]</f>
        <v>10</v>
      </c>
      <c r="AL2656" s="219">
        <f>Table1[[#This Row],[TAB]]</f>
        <v>1</v>
      </c>
      <c r="AM2656" s="219" t="str">
        <f>Table1[[#This Row],[Selection]]</f>
        <v>Clean Energy</v>
      </c>
      <c r="AN2656" s="220" t="str">
        <f>Table1[[#This Row],[Sources]]</f>
        <v/>
      </c>
      <c r="AO2656" s="219" t="str">
        <f>Table1[[#This Row],[Scale Bet]]</f>
        <v/>
      </c>
    </row>
    <row r="2657" spans="5:41" ht="16.5" customHeight="1" x14ac:dyDescent="0.25">
      <c r="E2657" s="185">
        <v>45752</v>
      </c>
      <c r="F2657" s="35">
        <v>0.74305555555555558</v>
      </c>
      <c r="G2657" s="36" t="s">
        <v>22</v>
      </c>
      <c r="H2657" s="36">
        <v>10</v>
      </c>
      <c r="I2657" s="36">
        <v>1</v>
      </c>
      <c r="J2657" s="36" t="s">
        <v>1190</v>
      </c>
      <c r="K2657" s="36" t="s">
        <v>13</v>
      </c>
      <c r="L2657" s="165">
        <v>15</v>
      </c>
      <c r="M2657" s="134" t="str">
        <f t="shared" si="533"/>
        <v/>
      </c>
      <c r="N2657" s="36" t="str">
        <f t="shared" si="534"/>
        <v/>
      </c>
      <c r="O2657" s="135" t="str">
        <f t="shared" si="535"/>
        <v/>
      </c>
      <c r="P2657" s="186" t="str">
        <f t="shared" si="536"/>
        <v>OK</v>
      </c>
      <c r="Q2657" s="187" t="str">
        <f t="shared" si="537"/>
        <v/>
      </c>
      <c r="R2657" s="150"/>
      <c r="S2657" s="187" t="str">
        <f t="shared" si="538"/>
        <v/>
      </c>
      <c r="T2657" s="136" t="str">
        <f t="shared" si="539"/>
        <v>Clean Energy</v>
      </c>
      <c r="U2657" s="137" t="str">
        <f>IF(P2657="","",IF(N2657=1,"",IF(Q2657="","",IF(Q2657&lt;=100,100,IF(Table1[[#This Row],[Day]]="Wed",100,200)))))</f>
        <v/>
      </c>
      <c r="V2657" s="137" t="str">
        <f t="shared" si="540"/>
        <v/>
      </c>
      <c r="W2657" s="137" t="str">
        <f t="shared" si="541"/>
        <v/>
      </c>
      <c r="X2657" s="133">
        <f>100</f>
        <v>100</v>
      </c>
      <c r="Y2657" s="133" t="str">
        <f t="shared" si="542"/>
        <v/>
      </c>
      <c r="Z2657" s="133">
        <f t="shared" si="543"/>
        <v>-100</v>
      </c>
      <c r="AA2657" s="134" t="str">
        <f>TEXT(Table1[[#This Row],[Date]],"DDD")</f>
        <v>Sat</v>
      </c>
      <c r="AB2657" s="133" t="str">
        <f>IF(OR(G2657="Doomben",G2657="Eagle Farm"),"Q",IF(AND(Q2657&gt;1,Q2657&lt;55,Table1[[#This Row],[Source]]="Nat"),"Nat OK",IF(AND(Table1[[#This Row],[Source]]&lt;&gt;"Nat",Q2657&lt;55),"Poor &lt;55",IF(OR(G2657="Randwick",G2657="Flemington",G2657="Caulfield",G2657="Sandown Lake",G2657="Sandown Hill"),"Best","ave"))))</f>
        <v>Best</v>
      </c>
      <c r="AC2657" s="133" t="str">
        <f>IF(Q2657="","",IF(AB2657="Poor &lt;55",$AC$2*0.2%,IF(AND(AB2657="Q",AA2657&lt;&gt;"Wed"),$AC$2*0.4%,IF(AND(AB2657="Q",AA2657="Wed"),$AC$2*0.5%,IF(AND(AB2657="Ave",U2657=100),$AC$2*0.5%,IF(AND(AB2657="ave",U2657="",N2657=1,AG2657="Bush"),$AC$2*1%,IF(AND(AB2657="ave",U2657="",Q2657&gt;100),$AC$2*1.3%,IF(AND(AB2657="ave",U2657=""),$AC$2*1.2%,IF(AND(AB2657="Ave",U2657=200),$AC$2*1%,IF(AND(AB2657="Best",U2657=200),$AC$2*1.5%,IF(AND(AB2657="Best",U2657="",K2657&lt;&gt;"Pro Syd"),$AC$2*0.5%,IF(AND(AB2657="Best",U2657=""),$AC$2*1%,IF(AND(AB2657="Best",U2657=100,Table1[[#This Row],[State]]="NSW"),$AC$2*0.4%,IF(AND(AB2657="Best",U2657=100),$AC$2*1%,IF(Table1[[#This Row],[Adj]]="Nat OK",$AC$2*0.5%,"xxx")))))))))))))))</f>
        <v/>
      </c>
      <c r="AD2657" s="133" t="str">
        <f t="shared" si="544"/>
        <v/>
      </c>
      <c r="AE2657" s="133" t="str">
        <f t="shared" si="545"/>
        <v/>
      </c>
      <c r="AF2657" s="133" t="str">
        <f>VLOOKUP(Table1[[#This Row],[Track]],$F$2672:$H$2715,2,FALSE)</f>
        <v>NSW</v>
      </c>
      <c r="AG2657" s="133" t="str">
        <f>VLOOKUP(Table1[[#This Row],[Track]],$F$2672:$H$2715,3,FALSE)</f>
        <v>-</v>
      </c>
      <c r="AH2657" s="133" t="str">
        <f>IF(Table1[[#This Row],[Date]]&lt;$AH$2,"",IF(Table1[[#This Row],[Date]]&lt;$AH$3,"Edge","Elite Combo"))</f>
        <v>Elite Combo</v>
      </c>
      <c r="AI2657" s="218">
        <f>Table1[[#This Row],[Time]]</f>
        <v>0.74305555555555558</v>
      </c>
      <c r="AJ2657" s="219" t="str">
        <f>Table1[[#This Row],[Track]]</f>
        <v>Randwick</v>
      </c>
      <c r="AK2657" s="216">
        <f>Table1[[#This Row],[Race ]]</f>
        <v>10</v>
      </c>
      <c r="AL2657" s="219">
        <f>Table1[[#This Row],[TAB]]</f>
        <v>1</v>
      </c>
      <c r="AM2657" s="219" t="str">
        <f>Table1[[#This Row],[Selection]]</f>
        <v>Clean Energy</v>
      </c>
      <c r="AN2657" s="220" t="str">
        <f>Table1[[#This Row],[Sources]]</f>
        <v/>
      </c>
      <c r="AO2657" s="219" t="str">
        <f>Table1[[#This Row],[Scale Bet]]</f>
        <v/>
      </c>
    </row>
    <row r="2658" spans="5:41" ht="15" x14ac:dyDescent="0.25">
      <c r="L2658" s="125"/>
      <c r="M2658" s="125"/>
      <c r="Q2658" s="125"/>
      <c r="T2658" s="125"/>
      <c r="U2658" s="125"/>
      <c r="V2658" s="125"/>
      <c r="W2658" s="125"/>
    </row>
    <row r="2659" spans="5:41" ht="15.75" x14ac:dyDescent="0.25">
      <c r="K2659" s="106">
        <f>COUNTA(K7:K2658)</f>
        <v>2651</v>
      </c>
      <c r="L2659" s="139">
        <f>SUBTOTAL(9,(L7:L2658))</f>
        <v>34770</v>
      </c>
      <c r="M2659" s="139">
        <f>SUBTOTAL(9,(M7:M2658))</f>
        <v>34770</v>
      </c>
      <c r="Q2659" s="138">
        <f>SUBTOTAL(9,(Q7:Q2658))</f>
        <v>139080</v>
      </c>
      <c r="R2659" s="151"/>
      <c r="S2659" s="140">
        <f>SUBTOTAL(9,S7:S2658)</f>
        <v>187949.39999999997</v>
      </c>
      <c r="U2659" s="141">
        <f t="shared" ref="U2659:Z2659" si="546">SUBTOTAL(9,U7:U2658)</f>
        <v>95500</v>
      </c>
      <c r="V2659" s="141">
        <f t="shared" si="546"/>
        <v>137165</v>
      </c>
      <c r="W2659" s="144">
        <f t="shared" si="546"/>
        <v>41665</v>
      </c>
      <c r="X2659" s="141">
        <f t="shared" si="546"/>
        <v>265100</v>
      </c>
      <c r="Y2659" s="141">
        <f t="shared" si="546"/>
        <v>353950</v>
      </c>
      <c r="Z2659" s="144">
        <f t="shared" si="546"/>
        <v>88850</v>
      </c>
      <c r="AC2659" s="141">
        <f>SUBTOTAL(9,AC7:AC2658)</f>
        <v>119380</v>
      </c>
      <c r="AD2659" s="141">
        <f>SUBTOTAL(9,AD7:AD2658)</f>
        <v>169763</v>
      </c>
      <c r="AE2659" s="144">
        <f>SUBTOTAL(9,AE7:AE2658)</f>
        <v>50383</v>
      </c>
    </row>
    <row r="2660" spans="5:41" ht="15.75" x14ac:dyDescent="0.25">
      <c r="L2660" s="125"/>
      <c r="M2660" s="125"/>
      <c r="Q2660" s="167"/>
      <c r="R2660" s="152"/>
      <c r="S2660" s="142"/>
    </row>
    <row r="2661" spans="5:41" ht="21" x14ac:dyDescent="0.25">
      <c r="M2661" s="125"/>
      <c r="Q2661" s="143">
        <f>COUNT(Q7:Q2658)</f>
        <v>1620</v>
      </c>
      <c r="R2661" s="153" t="s">
        <v>94</v>
      </c>
      <c r="S2661" s="144">
        <f>S2659-Q2659</f>
        <v>48869.399999999965</v>
      </c>
      <c r="W2661" s="275">
        <f>W2659/U2659</f>
        <v>0.43628272251308903</v>
      </c>
      <c r="Z2661" s="145">
        <f>Z2659/X2659</f>
        <v>0.33515654470011319</v>
      </c>
      <c r="AE2661" s="145">
        <f>AE2659/AC2659</f>
        <v>0.42203886748199027</v>
      </c>
    </row>
    <row r="2662" spans="5:41" ht="19.5" thickBot="1" x14ac:dyDescent="0.3">
      <c r="M2662" s="125"/>
      <c r="Q2662" s="146"/>
      <c r="R2662" s="154" t="s">
        <v>91</v>
      </c>
      <c r="S2662" s="23">
        <f>S2661/Q2659</f>
        <v>0.35137618636755796</v>
      </c>
    </row>
    <row r="2663" spans="5:41" ht="15.75" x14ac:dyDescent="0.25">
      <c r="M2663" s="125"/>
      <c r="Q2663" s="244" t="s">
        <v>1182</v>
      </c>
      <c r="R2663" s="245">
        <f>SUBTOTAL(2,Q7:Q2658)</f>
        <v>1620</v>
      </c>
      <c r="S2663" s="246"/>
      <c r="T2663" s="247"/>
      <c r="U2663" s="248">
        <f>SUBTOTAL(2,U7:U2658)</f>
        <v>636</v>
      </c>
      <c r="V2663" s="247"/>
      <c r="W2663" s="247"/>
      <c r="X2663" s="249">
        <f>SUBTOTAL(2,X7:X2658)</f>
        <v>2651</v>
      </c>
      <c r="Y2663" s="250" t="s">
        <v>1182</v>
      </c>
      <c r="Z2663" s="251"/>
      <c r="AA2663" s="251"/>
      <c r="AB2663" s="251"/>
      <c r="AC2663" s="262">
        <f>SUBTOTAL(2,AC7:AC2658)</f>
        <v>1620</v>
      </c>
      <c r="AD2663" s="250" t="s">
        <v>1182</v>
      </c>
      <c r="AE2663" s="251"/>
    </row>
    <row r="2664" spans="5:41" ht="15.75" x14ac:dyDescent="0.25">
      <c r="M2664" s="125"/>
      <c r="Q2664" s="244" t="s">
        <v>1183</v>
      </c>
      <c r="R2664" s="252">
        <f>SUBTOTAL(2,R7:R2658)</f>
        <v>834</v>
      </c>
      <c r="S2664" s="246"/>
      <c r="T2664" s="247"/>
      <c r="U2664" s="248">
        <f>SUBTOTAL(2,V7:V2658)</f>
        <v>209</v>
      </c>
      <c r="V2664" s="247"/>
      <c r="W2664" s="247"/>
      <c r="X2664" s="249">
        <f>SUBTOTAL(2,Y7:Y2658)</f>
        <v>834</v>
      </c>
      <c r="Y2664" s="250" t="s">
        <v>1185</v>
      </c>
      <c r="Z2664" s="251"/>
      <c r="AA2664" s="251"/>
      <c r="AB2664" s="251"/>
      <c r="AC2664" s="262">
        <f>SUBTOTAL(2,AD7:AD2658)</f>
        <v>473</v>
      </c>
      <c r="AD2664" s="250" t="s">
        <v>1185</v>
      </c>
      <c r="AE2664" s="251"/>
    </row>
    <row r="2665" spans="5:41" ht="15.75" x14ac:dyDescent="0.25">
      <c r="M2665" s="125"/>
      <c r="Q2665" s="253" t="s">
        <v>1184</v>
      </c>
      <c r="R2665" s="254">
        <f>R2664/R2663</f>
        <v>0.51481481481481484</v>
      </c>
      <c r="S2665" s="246"/>
      <c r="T2665" s="247"/>
      <c r="U2665" s="255">
        <f>U2664/U2663</f>
        <v>0.32861635220125784</v>
      </c>
      <c r="V2665" s="247"/>
      <c r="W2665" s="247"/>
      <c r="X2665" s="256">
        <f>X2664/X2663</f>
        <v>0.31459826480573366</v>
      </c>
      <c r="Y2665" s="250" t="s">
        <v>1184</v>
      </c>
      <c r="Z2665" s="251"/>
      <c r="AA2665" s="251"/>
      <c r="AB2665" s="251"/>
      <c r="AC2665" s="263">
        <f>AC2664/AC2663</f>
        <v>0.2919753086419753</v>
      </c>
      <c r="AD2665" s="250" t="s">
        <v>1184</v>
      </c>
      <c r="AE2665" s="251"/>
    </row>
    <row r="2666" spans="5:41" ht="18.75" x14ac:dyDescent="0.3">
      <c r="Q2666" s="257" t="s">
        <v>214</v>
      </c>
      <c r="R2666" s="258">
        <f>SUBTOTAL(1,R7:R2658)</f>
        <v>4.2440047961630638</v>
      </c>
      <c r="S2666" s="246"/>
      <c r="T2666" s="247"/>
      <c r="U2666" s="247"/>
      <c r="V2666" s="247"/>
      <c r="W2666" s="247"/>
      <c r="X2666" s="259"/>
      <c r="Y2666" s="251"/>
      <c r="Z2666" s="251"/>
      <c r="AA2666" s="251"/>
      <c r="AB2666" s="251"/>
      <c r="AC2666" s="270">
        <f>(SUBTOTAL(1,Y7:Y2657))/100</f>
        <v>4.2440047961630691</v>
      </c>
      <c r="AD2666" s="250" t="s">
        <v>1186</v>
      </c>
      <c r="AE2666" s="251"/>
    </row>
    <row r="2667" spans="5:41" x14ac:dyDescent="0.3">
      <c r="Q2667" s="260"/>
      <c r="R2667" s="261"/>
      <c r="S2667" s="251"/>
      <c r="T2667" s="247"/>
      <c r="U2667" s="247"/>
      <c r="V2667" s="247"/>
      <c r="W2667" s="247"/>
      <c r="X2667" s="251"/>
      <c r="Y2667" s="251"/>
      <c r="Z2667" s="251"/>
      <c r="AA2667" s="251"/>
      <c r="AB2667" s="251"/>
      <c r="AC2667" s="251"/>
      <c r="AD2667" s="251"/>
      <c r="AE2667" s="251"/>
    </row>
    <row r="2668" spans="5:41" x14ac:dyDescent="0.3">
      <c r="Q2668" s="260"/>
      <c r="R2668" s="261"/>
      <c r="S2668" s="251"/>
      <c r="T2668" s="247"/>
      <c r="U2668" s="247"/>
      <c r="V2668" s="247"/>
      <c r="W2668" s="247"/>
      <c r="X2668" s="251"/>
      <c r="Y2668" s="251"/>
      <c r="Z2668" s="251"/>
      <c r="AA2668" s="251"/>
      <c r="AB2668" s="251"/>
      <c r="AC2668" s="251"/>
      <c r="AD2668" s="251"/>
      <c r="AE2668" s="251"/>
    </row>
    <row r="2669" spans="5:41" x14ac:dyDescent="0.3">
      <c r="Q2669" s="260"/>
      <c r="R2669" s="261"/>
      <c r="S2669" s="251"/>
      <c r="T2669" s="247"/>
      <c r="U2669" s="247"/>
      <c r="V2669" s="247"/>
      <c r="W2669" s="247"/>
      <c r="X2669" s="251"/>
      <c r="Y2669" s="251"/>
      <c r="Z2669" s="251"/>
      <c r="AA2669" s="251"/>
      <c r="AB2669" s="251"/>
      <c r="AC2669" s="251"/>
      <c r="AD2669" s="251"/>
      <c r="AE2669" s="251"/>
    </row>
    <row r="2670" spans="5:41" x14ac:dyDescent="0.3">
      <c r="Q2670" s="260"/>
      <c r="R2670" s="261"/>
      <c r="S2670" s="251"/>
      <c r="T2670" s="247"/>
      <c r="U2670" s="247"/>
      <c r="V2670" s="247"/>
      <c r="W2670" s="247"/>
      <c r="X2670" s="251"/>
      <c r="Y2670" s="251"/>
      <c r="Z2670" s="251"/>
      <c r="AA2670" s="251"/>
      <c r="AB2670" s="251"/>
      <c r="AC2670" s="251"/>
      <c r="AD2670" s="251"/>
      <c r="AE2670" s="251"/>
    </row>
    <row r="2671" spans="5:41" ht="18.75" x14ac:dyDescent="0.3">
      <c r="F2671" s="205" t="s">
        <v>1196</v>
      </c>
      <c r="G2671"/>
      <c r="H2671" s="206"/>
    </row>
    <row r="2672" spans="5:41" x14ac:dyDescent="0.3">
      <c r="F2672" s="207" t="s">
        <v>5</v>
      </c>
      <c r="G2672" s="207" t="s">
        <v>1132</v>
      </c>
      <c r="H2672" s="208" t="s">
        <v>1133</v>
      </c>
      <c r="J2672" s="147"/>
      <c r="T2672" s="162"/>
    </row>
    <row r="2673" spans="6:20" x14ac:dyDescent="0.3">
      <c r="F2673" s="209" t="s">
        <v>250</v>
      </c>
      <c r="G2673" s="209" t="s">
        <v>1134</v>
      </c>
      <c r="H2673" s="173" t="s">
        <v>1135</v>
      </c>
      <c r="J2673" s="155"/>
      <c r="K2673" s="157"/>
      <c r="T2673" s="125"/>
    </row>
    <row r="2674" spans="6:20" x14ac:dyDescent="0.3">
      <c r="F2674" s="209" t="s">
        <v>201</v>
      </c>
      <c r="G2674" s="209" t="s">
        <v>1134</v>
      </c>
      <c r="H2674" s="173" t="s">
        <v>1135</v>
      </c>
      <c r="J2674" s="155"/>
      <c r="K2674" s="156"/>
      <c r="T2674" s="155"/>
    </row>
    <row r="2675" spans="6:20" x14ac:dyDescent="0.3">
      <c r="F2675" s="209" t="s">
        <v>55</v>
      </c>
      <c r="G2675" s="209" t="s">
        <v>1134</v>
      </c>
      <c r="H2675" s="173" t="s">
        <v>1135</v>
      </c>
      <c r="J2675" s="155"/>
      <c r="K2675" s="158"/>
      <c r="T2675" s="155"/>
    </row>
    <row r="2676" spans="6:20" x14ac:dyDescent="0.3">
      <c r="F2676" s="209" t="s">
        <v>95</v>
      </c>
      <c r="G2676" s="209" t="s">
        <v>1134</v>
      </c>
      <c r="H2676" s="173" t="s">
        <v>1135</v>
      </c>
      <c r="J2676" s="155"/>
      <c r="K2676" s="158"/>
      <c r="T2676" s="155"/>
    </row>
    <row r="2677" spans="6:20" x14ac:dyDescent="0.3">
      <c r="F2677" s="209" t="s">
        <v>217</v>
      </c>
      <c r="G2677" s="209" t="s">
        <v>1136</v>
      </c>
      <c r="H2677" s="173" t="s">
        <v>1135</v>
      </c>
      <c r="J2677" s="155"/>
      <c r="K2677" s="155"/>
      <c r="T2677" s="155"/>
    </row>
    <row r="2678" spans="6:20" x14ac:dyDescent="0.3">
      <c r="F2678" s="209" t="s">
        <v>28</v>
      </c>
      <c r="G2678" s="209" t="s">
        <v>1136</v>
      </c>
      <c r="H2678" s="173" t="s">
        <v>1135</v>
      </c>
      <c r="J2678" s="159"/>
      <c r="K2678" s="159"/>
      <c r="L2678" s="160"/>
      <c r="M2678" s="161"/>
      <c r="N2678" s="159"/>
      <c r="T2678" s="155"/>
    </row>
    <row r="2679" spans="6:20" x14ac:dyDescent="0.3">
      <c r="F2679" s="209" t="s">
        <v>150</v>
      </c>
      <c r="G2679" s="209" t="s">
        <v>1134</v>
      </c>
      <c r="H2679" s="173" t="s">
        <v>1135</v>
      </c>
      <c r="K2679" s="162"/>
      <c r="L2679" s="164"/>
      <c r="T2679" s="155"/>
    </row>
    <row r="2680" spans="6:20" x14ac:dyDescent="0.3">
      <c r="F2680" s="209" t="s">
        <v>466</v>
      </c>
      <c r="G2680" s="209" t="s">
        <v>1134</v>
      </c>
      <c r="H2680" s="173" t="s">
        <v>1135</v>
      </c>
      <c r="T2680" s="155"/>
    </row>
    <row r="2681" spans="6:20" x14ac:dyDescent="0.3">
      <c r="F2681" s="209" t="s">
        <v>157</v>
      </c>
      <c r="G2681" s="209" t="s">
        <v>1134</v>
      </c>
      <c r="H2681" s="173" t="s">
        <v>1135</v>
      </c>
      <c r="T2681" s="155"/>
    </row>
    <row r="2682" spans="6:20" x14ac:dyDescent="0.3">
      <c r="F2682" s="209" t="s">
        <v>63</v>
      </c>
      <c r="G2682" s="209" t="s">
        <v>1134</v>
      </c>
      <c r="H2682" s="173" t="s">
        <v>1133</v>
      </c>
      <c r="T2682" s="155"/>
    </row>
    <row r="2683" spans="6:20" x14ac:dyDescent="0.3">
      <c r="F2683" s="209" t="s">
        <v>67</v>
      </c>
      <c r="G2683" s="209" t="s">
        <v>1134</v>
      </c>
      <c r="H2683" s="173" t="s">
        <v>1133</v>
      </c>
      <c r="L2683" s="166"/>
      <c r="R2683" s="166"/>
      <c r="T2683" s="155"/>
    </row>
    <row r="2684" spans="6:20" x14ac:dyDescent="0.3">
      <c r="F2684" s="209" t="s">
        <v>748</v>
      </c>
      <c r="G2684" s="209" t="s">
        <v>1134</v>
      </c>
      <c r="H2684" s="173" t="s">
        <v>1133</v>
      </c>
      <c r="K2684" s="147"/>
      <c r="T2684" s="155"/>
    </row>
    <row r="2685" spans="6:20" x14ac:dyDescent="0.3">
      <c r="F2685" s="209" t="s">
        <v>1137</v>
      </c>
      <c r="G2685" s="209" t="s">
        <v>1134</v>
      </c>
      <c r="H2685" s="173" t="s">
        <v>1133</v>
      </c>
      <c r="T2685" s="155"/>
    </row>
    <row r="2686" spans="6:20" x14ac:dyDescent="0.3">
      <c r="F2686" s="209" t="s">
        <v>534</v>
      </c>
      <c r="G2686" s="209" t="s">
        <v>1138</v>
      </c>
      <c r="H2686" s="173" t="s">
        <v>1135</v>
      </c>
      <c r="T2686" s="155"/>
    </row>
    <row r="2687" spans="6:20" x14ac:dyDescent="0.3">
      <c r="F2687" s="209" t="s">
        <v>501</v>
      </c>
      <c r="G2687" s="209" t="s">
        <v>1134</v>
      </c>
      <c r="H2687" s="173" t="s">
        <v>1133</v>
      </c>
      <c r="T2687" s="155"/>
    </row>
    <row r="2688" spans="6:20" x14ac:dyDescent="0.3">
      <c r="F2688" s="209" t="s">
        <v>585</v>
      </c>
      <c r="G2688" s="209" t="s">
        <v>1134</v>
      </c>
      <c r="H2688" s="173" t="s">
        <v>1133</v>
      </c>
      <c r="T2688" s="155"/>
    </row>
    <row r="2689" spans="6:20" x14ac:dyDescent="0.3">
      <c r="F2689" s="209" t="s">
        <v>121</v>
      </c>
      <c r="G2689" s="209" t="s">
        <v>1134</v>
      </c>
      <c r="H2689" s="173" t="s">
        <v>1133</v>
      </c>
      <c r="T2689" s="155"/>
    </row>
    <row r="2690" spans="6:20" x14ac:dyDescent="0.3">
      <c r="F2690" s="209" t="s">
        <v>1139</v>
      </c>
      <c r="G2690" s="209" t="s">
        <v>1138</v>
      </c>
      <c r="H2690" s="173" t="s">
        <v>1133</v>
      </c>
      <c r="T2690" s="155"/>
    </row>
    <row r="2691" spans="6:20" x14ac:dyDescent="0.3">
      <c r="F2691" s="209" t="s">
        <v>770</v>
      </c>
      <c r="G2691" s="209" t="s">
        <v>1138</v>
      </c>
      <c r="H2691" s="173" t="s">
        <v>1133</v>
      </c>
      <c r="T2691" s="163"/>
    </row>
    <row r="2692" spans="6:20" x14ac:dyDescent="0.3">
      <c r="F2692" s="209" t="s">
        <v>503</v>
      </c>
      <c r="G2692" s="209" t="s">
        <v>1138</v>
      </c>
      <c r="H2692" s="173" t="s">
        <v>1133</v>
      </c>
      <c r="T2692" s="163"/>
    </row>
    <row r="2693" spans="6:20" x14ac:dyDescent="0.3">
      <c r="F2693" s="209" t="s">
        <v>503</v>
      </c>
      <c r="G2693" s="209" t="s">
        <v>1138</v>
      </c>
      <c r="H2693" s="173" t="s">
        <v>1133</v>
      </c>
    </row>
    <row r="2694" spans="6:20" x14ac:dyDescent="0.3">
      <c r="F2694" s="209" t="s">
        <v>574</v>
      </c>
      <c r="G2694" s="209" t="s">
        <v>1138</v>
      </c>
      <c r="H2694" s="173" t="s">
        <v>1135</v>
      </c>
      <c r="T2694" s="163"/>
    </row>
    <row r="2695" spans="6:20" x14ac:dyDescent="0.3">
      <c r="F2695" s="209" t="s">
        <v>754</v>
      </c>
      <c r="G2695" s="209" t="s">
        <v>1134</v>
      </c>
      <c r="H2695" s="173" t="s">
        <v>1133</v>
      </c>
    </row>
    <row r="2696" spans="6:20" x14ac:dyDescent="0.3">
      <c r="F2696" s="209" t="s">
        <v>1140</v>
      </c>
      <c r="G2696" s="209" t="s">
        <v>1141</v>
      </c>
      <c r="H2696" s="173" t="s">
        <v>1135</v>
      </c>
    </row>
    <row r="2697" spans="6:20" x14ac:dyDescent="0.3">
      <c r="F2697" s="209" t="s">
        <v>1142</v>
      </c>
      <c r="G2697" s="209" t="s">
        <v>1141</v>
      </c>
      <c r="H2697" s="173" t="s">
        <v>1135</v>
      </c>
    </row>
    <row r="2698" spans="6:20" x14ac:dyDescent="0.3">
      <c r="F2698" s="209" t="s">
        <v>1143</v>
      </c>
      <c r="G2698" s="209" t="s">
        <v>1134</v>
      </c>
      <c r="H2698" s="173" t="s">
        <v>1133</v>
      </c>
    </row>
    <row r="2699" spans="6:20" x14ac:dyDescent="0.3">
      <c r="F2699" s="209" t="s">
        <v>584</v>
      </c>
      <c r="G2699" s="209" t="s">
        <v>1134</v>
      </c>
      <c r="H2699" s="173" t="s">
        <v>1135</v>
      </c>
    </row>
    <row r="2700" spans="6:20" x14ac:dyDescent="0.3">
      <c r="F2700" s="209" t="s">
        <v>573</v>
      </c>
      <c r="G2700" s="209" t="s">
        <v>1134</v>
      </c>
      <c r="H2700" s="173" t="s">
        <v>1135</v>
      </c>
    </row>
    <row r="2701" spans="6:20" x14ac:dyDescent="0.3">
      <c r="F2701" s="209" t="s">
        <v>100</v>
      </c>
      <c r="G2701" s="209" t="s">
        <v>1134</v>
      </c>
      <c r="H2701" s="173" t="s">
        <v>1135</v>
      </c>
    </row>
    <row r="2702" spans="6:20" x14ac:dyDescent="0.3">
      <c r="F2702" s="209" t="s">
        <v>584</v>
      </c>
      <c r="G2702" s="209" t="s">
        <v>1134</v>
      </c>
      <c r="H2702" s="173" t="s">
        <v>1135</v>
      </c>
    </row>
    <row r="2703" spans="6:20" x14ac:dyDescent="0.3">
      <c r="F2703" s="209" t="s">
        <v>489</v>
      </c>
      <c r="G2703" s="209" t="s">
        <v>1138</v>
      </c>
      <c r="H2703" s="173" t="s">
        <v>1133</v>
      </c>
    </row>
    <row r="2704" spans="6:20" x14ac:dyDescent="0.3">
      <c r="F2704" s="209" t="s">
        <v>32</v>
      </c>
      <c r="G2704" s="209" t="s">
        <v>1134</v>
      </c>
      <c r="H2704" s="173" t="s">
        <v>1133</v>
      </c>
    </row>
    <row r="2705" spans="6:8" x14ac:dyDescent="0.3">
      <c r="F2705" s="209" t="s">
        <v>586</v>
      </c>
      <c r="G2705" s="209" t="s">
        <v>1134</v>
      </c>
      <c r="H2705" s="173" t="s">
        <v>1133</v>
      </c>
    </row>
    <row r="2706" spans="6:8" x14ac:dyDescent="0.3">
      <c r="F2706" s="209" t="s">
        <v>22</v>
      </c>
      <c r="G2706" s="209" t="s">
        <v>1138</v>
      </c>
      <c r="H2706" s="173" t="s">
        <v>1135</v>
      </c>
    </row>
    <row r="2707" spans="6:8" x14ac:dyDescent="0.3">
      <c r="F2707" s="209" t="s">
        <v>535</v>
      </c>
      <c r="G2707" s="209" t="s">
        <v>1138</v>
      </c>
      <c r="H2707" s="173" t="s">
        <v>1135</v>
      </c>
    </row>
    <row r="2708" spans="6:8" x14ac:dyDescent="0.3">
      <c r="F2708" s="209" t="s">
        <v>17</v>
      </c>
      <c r="G2708" s="209" t="s">
        <v>1138</v>
      </c>
      <c r="H2708" s="173" t="s">
        <v>1135</v>
      </c>
    </row>
    <row r="2709" spans="6:8" x14ac:dyDescent="0.3">
      <c r="F2709" s="209" t="s">
        <v>538</v>
      </c>
      <c r="G2709" s="209" t="s">
        <v>1134</v>
      </c>
      <c r="H2709" s="173" t="s">
        <v>1135</v>
      </c>
    </row>
    <row r="2710" spans="6:8" x14ac:dyDescent="0.3">
      <c r="F2710" s="209" t="s">
        <v>176</v>
      </c>
      <c r="G2710" s="209" t="s">
        <v>1134</v>
      </c>
      <c r="H2710" s="173" t="s">
        <v>1135</v>
      </c>
    </row>
    <row r="2711" spans="6:8" x14ac:dyDescent="0.3">
      <c r="F2711" s="209" t="s">
        <v>1144</v>
      </c>
      <c r="G2711" s="209" t="s">
        <v>1134</v>
      </c>
      <c r="H2711" s="173" t="s">
        <v>1135</v>
      </c>
    </row>
    <row r="2712" spans="6:8" x14ac:dyDescent="0.3">
      <c r="F2712" s="209" t="s">
        <v>186</v>
      </c>
      <c r="G2712" s="209" t="s">
        <v>1134</v>
      </c>
      <c r="H2712" s="173" t="s">
        <v>1135</v>
      </c>
    </row>
    <row r="2713" spans="6:8" x14ac:dyDescent="0.3">
      <c r="F2713" s="209" t="s">
        <v>777</v>
      </c>
      <c r="G2713" s="209" t="s">
        <v>1138</v>
      </c>
      <c r="H2713" s="173" t="s">
        <v>1133</v>
      </c>
    </row>
    <row r="2714" spans="6:8" x14ac:dyDescent="0.3">
      <c r="F2714" s="209" t="s">
        <v>153</v>
      </c>
      <c r="G2714" s="209" t="s">
        <v>1138</v>
      </c>
      <c r="H2714" s="173" t="s">
        <v>1133</v>
      </c>
    </row>
    <row r="2715" spans="6:8" x14ac:dyDescent="0.3">
      <c r="F2715" s="210" t="s">
        <v>537</v>
      </c>
      <c r="G2715" s="210" t="s">
        <v>1138</v>
      </c>
      <c r="H2715" s="173" t="s">
        <v>1135</v>
      </c>
    </row>
  </sheetData>
  <sortState xmlns:xlrd2="http://schemas.microsoft.com/office/spreadsheetml/2017/richdata2" ref="E7:AA1314">
    <sortCondition ref="E7:E1314"/>
    <sortCondition ref="F7:F1314"/>
    <sortCondition ref="J7:J1314"/>
    <sortCondition ref="K7:K1314"/>
  </sortState>
  <mergeCells count="3">
    <mergeCell ref="Q3:S4"/>
    <mergeCell ref="I3:O4"/>
    <mergeCell ref="AC4:AE4"/>
  </mergeCells>
  <phoneticPr fontId="18" type="noConversion"/>
  <conditionalFormatting sqref="E7:E2657 K7:K2657">
    <cfRule type="containsText" dxfId="276" priority="19" operator="containsText" text="Pro Syd">
      <formula>NOT(ISERROR(SEARCH("Pro Syd",E7)))</formula>
    </cfRule>
    <cfRule type="containsText" dxfId="275" priority="20" operator="containsText" text="Pro Mel">
      <formula>NOT(ISERROR(SEARCH("Pro Mel",E7)))</formula>
    </cfRule>
    <cfRule type="containsText" dxfId="274" priority="21" operator="containsText" text="Nat">
      <formula>NOT(ISERROR(SEARCH("Nat",E7)))</formula>
    </cfRule>
    <cfRule type="containsText" dxfId="273" priority="22" operator="containsText" text="Pro Mel">
      <formula>NOT(ISERROR(SEARCH("Pro Mel",E7)))</formula>
    </cfRule>
    <cfRule type="containsText" dxfId="272" priority="23" operator="containsText" text="Edge">
      <formula>NOT(ISERROR(SEARCH("Edge",E7)))</formula>
    </cfRule>
    <cfRule type="containsText" dxfId="271" priority="24" operator="containsText" text="E4">
      <formula>NOT(ISERROR(SEARCH("E4",E7)))</formula>
    </cfRule>
  </conditionalFormatting>
  <conditionalFormatting sqref="G7:K7 E7:J2657">
    <cfRule type="containsText" dxfId="270" priority="31" operator="containsText" text="Pro Syd">
      <formula>NOT(ISERROR(SEARCH("Pro Syd",E7)))</formula>
    </cfRule>
    <cfRule type="containsText" dxfId="269" priority="32" operator="containsText" text="Pro Mel">
      <formula>NOT(ISERROR(SEARCH("Pro Mel",E7)))</formula>
    </cfRule>
    <cfRule type="containsText" dxfId="268" priority="33" operator="containsText" text="Nat">
      <formula>NOT(ISERROR(SEARCH("Nat",E7)))</formula>
    </cfRule>
    <cfRule type="containsText" dxfId="267" priority="34" operator="containsText" text="Pro Mel">
      <formula>NOT(ISERROR(SEARCH("Pro Mel",E7)))</formula>
    </cfRule>
    <cfRule type="containsText" dxfId="266" priority="35" operator="containsText" text="Edge">
      <formula>NOT(ISERROR(SEARCH("Edge",E7)))</formula>
    </cfRule>
    <cfRule type="containsText" dxfId="265" priority="36" operator="containsText" text="E4">
      <formula>NOT(ISERROR(SEARCH("E4",E7)))</formula>
    </cfRule>
  </conditionalFormatting>
  <conditionalFormatting sqref="S2661">
    <cfRule type="cellIs" dxfId="264" priority="40" operator="lessThan">
      <formula>0</formula>
    </cfRule>
    <cfRule type="expression" dxfId="263" priority="41">
      <formula>"&lt;0"</formula>
    </cfRule>
    <cfRule type="cellIs" dxfId="262" priority="42" operator="greaterThan">
      <formula>0</formula>
    </cfRule>
  </conditionalFormatting>
  <conditionalFormatting sqref="W2659">
    <cfRule type="cellIs" dxfId="261" priority="10" operator="lessThan">
      <formula>0</formula>
    </cfRule>
    <cfRule type="expression" dxfId="260" priority="11">
      <formula>"&lt;0"</formula>
    </cfRule>
    <cfRule type="cellIs" dxfId="259" priority="12" operator="greaterThan">
      <formula>0</formula>
    </cfRule>
  </conditionalFormatting>
  <conditionalFormatting sqref="W2661">
    <cfRule type="cellIs" dxfId="258" priority="28" operator="lessThan">
      <formula>0</formula>
    </cfRule>
    <cfRule type="expression" dxfId="257" priority="29">
      <formula>"&lt;0"</formula>
    </cfRule>
    <cfRule type="cellIs" dxfId="256" priority="30" operator="greaterThan">
      <formula>0</formula>
    </cfRule>
  </conditionalFormatting>
  <conditionalFormatting sqref="Z2659">
    <cfRule type="cellIs" dxfId="255" priority="7" operator="lessThan">
      <formula>0</formula>
    </cfRule>
    <cfRule type="expression" dxfId="254" priority="8">
      <formula>"&lt;0"</formula>
    </cfRule>
    <cfRule type="cellIs" dxfId="253" priority="9" operator="greaterThan">
      <formula>0</formula>
    </cfRule>
  </conditionalFormatting>
  <conditionalFormatting sqref="Z2661">
    <cfRule type="cellIs" dxfId="252" priority="25" operator="lessThan">
      <formula>0</formula>
    </cfRule>
    <cfRule type="expression" dxfId="251" priority="26">
      <formula>"&lt;0"</formula>
    </cfRule>
    <cfRule type="cellIs" dxfId="250" priority="27" operator="greaterThan">
      <formula>0</formula>
    </cfRule>
  </conditionalFormatting>
  <conditionalFormatting sqref="AE2659">
    <cfRule type="cellIs" dxfId="249" priority="1" operator="lessThan">
      <formula>0</formula>
    </cfRule>
    <cfRule type="expression" dxfId="248" priority="2">
      <formula>"&lt;0"</formula>
    </cfRule>
    <cfRule type="cellIs" dxfId="247" priority="3" operator="greaterThan">
      <formula>0</formula>
    </cfRule>
  </conditionalFormatting>
  <conditionalFormatting sqref="AE2661">
    <cfRule type="cellIs" dxfId="246" priority="4" operator="lessThan">
      <formula>0</formula>
    </cfRule>
    <cfRule type="expression" dxfId="245" priority="5">
      <formula>"&lt;0"</formula>
    </cfRule>
    <cfRule type="cellIs" dxfId="244" priority="6" operator="greaterThan">
      <formula>0</formula>
    </cfRule>
  </conditionalFormatting>
  <pageMargins left="0.31496062992125984" right="0.31496062992125984" top="0.55118110236220474" bottom="0.55118110236220474" header="0.31496062992125984" footer="0.31496062992125984"/>
  <pageSetup paperSize="9" scale="50" fitToHeight="11" orientation="portrait" horizontalDpi="1200" verticalDpi="1200" r:id="rId1"/>
  <headerFooter>
    <oddFooter>&amp;Lwww.eliteracing.com.au&amp;CResults of Raceday Template&amp;RRisk set at 1.60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4E8AC-318F-4FB6-A679-8F9CBC2C8A2F}">
  <sheetPr>
    <tabColor rgb="FFC00000"/>
  </sheetPr>
  <dimension ref="E3:M39"/>
  <sheetViews>
    <sheetView showGridLines="0" topLeftCell="A4" workbookViewId="0">
      <pane xSplit="10" ySplit="14" topLeftCell="K18" activePane="bottomRight" state="frozen"/>
      <selection activeCell="A4" sqref="A4"/>
      <selection pane="topRight" activeCell="K4" sqref="K4"/>
      <selection pane="bottomLeft" activeCell="A18" sqref="A18"/>
      <selection pane="bottomRight" activeCell="F70" sqref="F70"/>
    </sheetView>
  </sheetViews>
  <sheetFormatPr defaultRowHeight="15" x14ac:dyDescent="0.25"/>
  <cols>
    <col min="5" max="5" width="15.5703125" customWidth="1"/>
    <col min="6" max="6" width="13" customWidth="1"/>
    <col min="7" max="7" width="11.28515625" customWidth="1"/>
    <col min="8" max="8" width="12.28515625" customWidth="1"/>
    <col min="9" max="9" width="12" customWidth="1"/>
  </cols>
  <sheetData>
    <row r="3" spans="5:13" x14ac:dyDescent="0.25">
      <c r="M3" s="175">
        <v>1305</v>
      </c>
    </row>
    <row r="4" spans="5:13" x14ac:dyDescent="0.25">
      <c r="M4" s="175">
        <v>-90</v>
      </c>
    </row>
    <row r="5" spans="5:13" x14ac:dyDescent="0.25">
      <c r="M5" s="175">
        <v>230</v>
      </c>
    </row>
    <row r="6" spans="5:13" x14ac:dyDescent="0.25">
      <c r="M6" s="175">
        <v>-765</v>
      </c>
    </row>
    <row r="7" spans="5:13" x14ac:dyDescent="0.25">
      <c r="M7" s="175">
        <v>-20</v>
      </c>
    </row>
    <row r="8" spans="5:13" x14ac:dyDescent="0.25">
      <c r="E8" s="172" t="s">
        <v>1118</v>
      </c>
      <c r="F8" s="277" t="s">
        <v>1126</v>
      </c>
    </row>
    <row r="9" spans="5:13" x14ac:dyDescent="0.25">
      <c r="E9" s="172" t="s">
        <v>271</v>
      </c>
      <c r="F9" s="173" t="s">
        <v>1168</v>
      </c>
    </row>
    <row r="10" spans="5:13" x14ac:dyDescent="0.25">
      <c r="E10" s="172" t="s">
        <v>1121</v>
      </c>
      <c r="F10" s="173" t="s">
        <v>1168</v>
      </c>
    </row>
    <row r="11" spans="5:13" ht="20.25" customHeight="1" x14ac:dyDescent="0.25">
      <c r="E11" s="172" t="s">
        <v>5</v>
      </c>
      <c r="F11" s="173" t="s">
        <v>1168</v>
      </c>
    </row>
    <row r="13" spans="5:13" s="176" customFormat="1" ht="29.25" customHeight="1" x14ac:dyDescent="0.25">
      <c r="E13" s="172" t="s">
        <v>0</v>
      </c>
      <c r="F13" s="177" t="s">
        <v>1123</v>
      </c>
      <c r="G13" s="177" t="s">
        <v>1150</v>
      </c>
      <c r="H13" s="177" t="s">
        <v>1124</v>
      </c>
      <c r="I13" s="177" t="s">
        <v>1125</v>
      </c>
    </row>
    <row r="14" spans="5:13" ht="18" customHeight="1" x14ac:dyDescent="0.25">
      <c r="E14" s="173" t="s">
        <v>1207</v>
      </c>
      <c r="F14" s="173">
        <v>459</v>
      </c>
      <c r="G14" s="174">
        <v>29000</v>
      </c>
      <c r="H14" s="174">
        <v>42185</v>
      </c>
      <c r="I14" s="228">
        <v>13185</v>
      </c>
    </row>
    <row r="15" spans="5:13" ht="18" customHeight="1" x14ac:dyDescent="0.25">
      <c r="E15" s="278" t="s">
        <v>1208</v>
      </c>
      <c r="F15" s="173">
        <v>99</v>
      </c>
      <c r="G15" s="174">
        <v>5940</v>
      </c>
      <c r="H15" s="174">
        <v>8775</v>
      </c>
      <c r="I15" s="228">
        <v>2835</v>
      </c>
    </row>
    <row r="16" spans="5:13" ht="18" customHeight="1" x14ac:dyDescent="0.25">
      <c r="E16" s="278" t="s">
        <v>1209</v>
      </c>
      <c r="F16" s="173">
        <v>104</v>
      </c>
      <c r="G16" s="174">
        <v>6480</v>
      </c>
      <c r="H16" s="174">
        <v>9151.5</v>
      </c>
      <c r="I16" s="228">
        <v>2671.5</v>
      </c>
    </row>
    <row r="17" spans="5:9" ht="18" customHeight="1" x14ac:dyDescent="0.25">
      <c r="E17" s="278" t="s">
        <v>1210</v>
      </c>
      <c r="F17" s="173">
        <v>74</v>
      </c>
      <c r="G17" s="174">
        <v>4540</v>
      </c>
      <c r="H17" s="174">
        <v>6129</v>
      </c>
      <c r="I17" s="228">
        <v>1589</v>
      </c>
    </row>
    <row r="18" spans="5:9" ht="18" customHeight="1" x14ac:dyDescent="0.25">
      <c r="E18" s="278" t="s">
        <v>1211</v>
      </c>
      <c r="F18" s="173">
        <v>74</v>
      </c>
      <c r="G18" s="174">
        <v>5840</v>
      </c>
      <c r="H18" s="174">
        <v>10622.5</v>
      </c>
      <c r="I18" s="228">
        <v>4782.5</v>
      </c>
    </row>
    <row r="19" spans="5:9" ht="18" customHeight="1" x14ac:dyDescent="0.25">
      <c r="E19" s="278" t="s">
        <v>1212</v>
      </c>
      <c r="F19" s="173">
        <v>108</v>
      </c>
      <c r="G19" s="174">
        <v>6200</v>
      </c>
      <c r="H19" s="174">
        <v>7507</v>
      </c>
      <c r="I19" s="228">
        <v>1307</v>
      </c>
    </row>
    <row r="20" spans="5:9" ht="18" customHeight="1" x14ac:dyDescent="0.25">
      <c r="E20" s="173" t="s">
        <v>1213</v>
      </c>
      <c r="F20" s="173">
        <v>938</v>
      </c>
      <c r="G20" s="174">
        <v>70410</v>
      </c>
      <c r="H20" s="174">
        <v>99803</v>
      </c>
      <c r="I20" s="228">
        <v>29393</v>
      </c>
    </row>
    <row r="21" spans="5:9" ht="18" customHeight="1" x14ac:dyDescent="0.25">
      <c r="E21" s="278" t="s">
        <v>1214</v>
      </c>
      <c r="F21" s="173">
        <v>85</v>
      </c>
      <c r="G21" s="174">
        <v>5800</v>
      </c>
      <c r="H21" s="174">
        <v>7823.5</v>
      </c>
      <c r="I21" s="228">
        <v>2023.5</v>
      </c>
    </row>
    <row r="22" spans="5:9" ht="18" customHeight="1" x14ac:dyDescent="0.25">
      <c r="E22" s="278" t="s">
        <v>1215</v>
      </c>
      <c r="F22" s="173">
        <v>80</v>
      </c>
      <c r="G22" s="174">
        <v>6010</v>
      </c>
      <c r="H22" s="174">
        <v>6501.5</v>
      </c>
      <c r="I22" s="228">
        <v>491.5</v>
      </c>
    </row>
    <row r="23" spans="5:9" ht="18" customHeight="1" x14ac:dyDescent="0.25">
      <c r="E23" s="278" t="s">
        <v>1216</v>
      </c>
      <c r="F23" s="173">
        <v>88</v>
      </c>
      <c r="G23" s="174">
        <v>7860</v>
      </c>
      <c r="H23" s="174">
        <v>14210.5</v>
      </c>
      <c r="I23" s="228">
        <v>6350.5</v>
      </c>
    </row>
    <row r="24" spans="5:9" ht="18" customHeight="1" x14ac:dyDescent="0.25">
      <c r="E24" s="278" t="s">
        <v>1217</v>
      </c>
      <c r="F24" s="173">
        <v>65</v>
      </c>
      <c r="G24" s="174">
        <v>5480</v>
      </c>
      <c r="H24" s="174">
        <v>10721</v>
      </c>
      <c r="I24" s="228">
        <v>5241</v>
      </c>
    </row>
    <row r="25" spans="5:9" ht="18" customHeight="1" x14ac:dyDescent="0.25">
      <c r="E25" s="278" t="s">
        <v>1218</v>
      </c>
      <c r="F25" s="173">
        <v>57</v>
      </c>
      <c r="G25" s="174">
        <v>4210</v>
      </c>
      <c r="H25" s="174">
        <v>6596</v>
      </c>
      <c r="I25" s="228">
        <v>2386</v>
      </c>
    </row>
    <row r="26" spans="5:9" ht="18" customHeight="1" x14ac:dyDescent="0.25">
      <c r="E26" s="278" t="s">
        <v>1219</v>
      </c>
      <c r="F26" s="173">
        <v>55</v>
      </c>
      <c r="G26" s="174">
        <v>5000</v>
      </c>
      <c r="H26" s="174">
        <v>6665</v>
      </c>
      <c r="I26" s="228">
        <v>1665</v>
      </c>
    </row>
    <row r="27" spans="5:9" ht="18" customHeight="1" x14ac:dyDescent="0.25">
      <c r="E27" s="278" t="s">
        <v>1220</v>
      </c>
      <c r="F27" s="173">
        <v>62</v>
      </c>
      <c r="G27" s="174">
        <v>4030</v>
      </c>
      <c r="H27" s="174">
        <v>5346.5</v>
      </c>
      <c r="I27" s="228">
        <v>1316.5</v>
      </c>
    </row>
    <row r="28" spans="5:9" ht="18" customHeight="1" x14ac:dyDescent="0.25">
      <c r="E28" s="278" t="s">
        <v>1208</v>
      </c>
      <c r="F28" s="173">
        <v>120</v>
      </c>
      <c r="G28" s="174">
        <v>8230</v>
      </c>
      <c r="H28" s="174">
        <v>12330.5</v>
      </c>
      <c r="I28" s="228">
        <v>4100.5</v>
      </c>
    </row>
    <row r="29" spans="5:9" ht="18" customHeight="1" x14ac:dyDescent="0.25">
      <c r="E29" s="278" t="s">
        <v>1209</v>
      </c>
      <c r="F29" s="173">
        <v>75</v>
      </c>
      <c r="G29" s="174">
        <v>5740</v>
      </c>
      <c r="H29" s="174">
        <v>9098.5</v>
      </c>
      <c r="I29" s="228">
        <v>3358.5</v>
      </c>
    </row>
    <row r="30" spans="5:9" ht="18" customHeight="1" x14ac:dyDescent="0.25">
      <c r="E30" s="278" t="s">
        <v>1210</v>
      </c>
      <c r="F30" s="173">
        <v>72</v>
      </c>
      <c r="G30" s="174">
        <v>4650</v>
      </c>
      <c r="H30" s="174">
        <v>6227</v>
      </c>
      <c r="I30" s="228">
        <v>1577</v>
      </c>
    </row>
    <row r="31" spans="5:9" ht="18" customHeight="1" x14ac:dyDescent="0.25">
      <c r="E31" s="278" t="s">
        <v>1211</v>
      </c>
      <c r="F31" s="173">
        <v>86</v>
      </c>
      <c r="G31" s="174">
        <v>6710</v>
      </c>
      <c r="H31" s="174">
        <v>5355</v>
      </c>
      <c r="I31" s="228">
        <v>-1355</v>
      </c>
    </row>
    <row r="32" spans="5:9" ht="18" customHeight="1" x14ac:dyDescent="0.25">
      <c r="E32" s="278" t="s">
        <v>1212</v>
      </c>
      <c r="F32" s="173">
        <v>93</v>
      </c>
      <c r="G32" s="174">
        <v>6690</v>
      </c>
      <c r="H32" s="174">
        <v>8928</v>
      </c>
      <c r="I32" s="228">
        <v>2238</v>
      </c>
    </row>
    <row r="33" spans="5:9" ht="18" customHeight="1" x14ac:dyDescent="0.25">
      <c r="E33" s="173" t="s">
        <v>1221</v>
      </c>
      <c r="F33" s="173">
        <v>223</v>
      </c>
      <c r="G33" s="174">
        <v>19970</v>
      </c>
      <c r="H33" s="174">
        <v>27490</v>
      </c>
      <c r="I33" s="228">
        <v>7520</v>
      </c>
    </row>
    <row r="34" spans="5:9" ht="18" customHeight="1" x14ac:dyDescent="0.25">
      <c r="E34" s="278" t="s">
        <v>1214</v>
      </c>
      <c r="F34" s="173">
        <v>63</v>
      </c>
      <c r="G34" s="174">
        <v>5470</v>
      </c>
      <c r="H34" s="174">
        <v>7581</v>
      </c>
      <c r="I34" s="228">
        <v>2111</v>
      </c>
    </row>
    <row r="35" spans="5:9" ht="18" customHeight="1" x14ac:dyDescent="0.25">
      <c r="E35" s="278" t="s">
        <v>1215</v>
      </c>
      <c r="F35" s="173">
        <v>63</v>
      </c>
      <c r="G35" s="174">
        <v>5240</v>
      </c>
      <c r="H35" s="174">
        <v>8604.5</v>
      </c>
      <c r="I35" s="228">
        <v>3364.5</v>
      </c>
    </row>
    <row r="36" spans="5:9" ht="18" customHeight="1" x14ac:dyDescent="0.25">
      <c r="E36" s="278" t="s">
        <v>1216</v>
      </c>
      <c r="F36" s="173">
        <v>86</v>
      </c>
      <c r="G36" s="174">
        <v>7810</v>
      </c>
      <c r="H36" s="174">
        <v>9937</v>
      </c>
      <c r="I36" s="228">
        <v>2127</v>
      </c>
    </row>
    <row r="37" spans="5:9" ht="18" customHeight="1" x14ac:dyDescent="0.25">
      <c r="E37" s="278" t="s">
        <v>1217</v>
      </c>
      <c r="F37" s="173">
        <v>11</v>
      </c>
      <c r="G37" s="174">
        <v>1450</v>
      </c>
      <c r="H37" s="174">
        <v>1367.5</v>
      </c>
      <c r="I37" s="228">
        <v>-82.5</v>
      </c>
    </row>
    <row r="38" spans="5:9" ht="18" customHeight="1" x14ac:dyDescent="0.25">
      <c r="E38" s="271" t="s">
        <v>1122</v>
      </c>
      <c r="F38" s="271">
        <v>1620</v>
      </c>
      <c r="G38" s="178">
        <v>119380</v>
      </c>
      <c r="H38" s="178">
        <v>169478</v>
      </c>
      <c r="I38" s="276">
        <v>50098</v>
      </c>
    </row>
    <row r="39" spans="5:9" ht="19.5" customHeight="1" x14ac:dyDescent="0.25"/>
  </sheetData>
  <conditionalFormatting sqref="M3:M7">
    <cfRule type="cellIs" dxfId="243" priority="4" operator="lessThan">
      <formula>0</formula>
    </cfRule>
  </conditionalFormatting>
  <conditionalFormatting sqref="M3:M7">
    <cfRule type="cellIs" dxfId="242" priority="3" operator="greaterThan">
      <formula>0</formula>
    </cfRule>
  </conditionalFormatting>
  <conditionalFormatting pivot="1" sqref="I14:I38">
    <cfRule type="cellIs" dxfId="241" priority="2" operator="lessThan">
      <formula>0</formula>
    </cfRule>
  </conditionalFormatting>
  <conditionalFormatting pivot="1" sqref="I14:I38">
    <cfRule type="cellIs" dxfId="240" priority="1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4795C-3FB1-4F98-A86F-D75370825F3B}">
  <dimension ref="I1:O80"/>
  <sheetViews>
    <sheetView showGridLines="0" topLeftCell="A50" zoomScale="90" zoomScaleNormal="90" workbookViewId="0">
      <selection activeCell="U69" sqref="U69"/>
    </sheetView>
  </sheetViews>
  <sheetFormatPr defaultRowHeight="15.75" x14ac:dyDescent="0.25"/>
  <cols>
    <col min="9" max="9" width="10.42578125" customWidth="1"/>
    <col min="10" max="10" width="11.140625" customWidth="1"/>
    <col min="11" max="12" width="5.85546875" customWidth="1"/>
    <col min="13" max="13" width="15.85546875" customWidth="1"/>
    <col min="14" max="14" width="31.5703125" style="225" customWidth="1"/>
    <col min="15" max="15" width="8.7109375" customWidth="1"/>
  </cols>
  <sheetData>
    <row r="1" spans="9:15" ht="16.5" thickBot="1" x14ac:dyDescent="0.3"/>
    <row r="2" spans="9:15" ht="15" customHeight="1" x14ac:dyDescent="0.25">
      <c r="I2" s="200"/>
      <c r="J2" s="201"/>
      <c r="K2" s="201"/>
      <c r="L2" s="303" t="s">
        <v>1166</v>
      </c>
      <c r="M2" s="303"/>
      <c r="N2" s="303"/>
      <c r="O2" s="304"/>
    </row>
    <row r="3" spans="9:15" ht="42.75" customHeight="1" x14ac:dyDescent="0.25">
      <c r="I3" s="202"/>
      <c r="J3" s="203"/>
      <c r="K3" s="203"/>
      <c r="L3" s="305"/>
      <c r="M3" s="305"/>
      <c r="N3" s="305"/>
      <c r="O3" s="306"/>
    </row>
    <row r="4" spans="9:15" ht="24.75" customHeight="1" x14ac:dyDescent="0.25">
      <c r="I4" s="188" t="s">
        <v>4</v>
      </c>
      <c r="J4" s="189" t="s">
        <v>5</v>
      </c>
      <c r="K4" s="189" t="s">
        <v>6</v>
      </c>
      <c r="L4" s="189" t="s">
        <v>7</v>
      </c>
      <c r="M4" s="190" t="s">
        <v>8</v>
      </c>
      <c r="N4" s="221" t="s">
        <v>1158</v>
      </c>
      <c r="O4" s="191" t="s">
        <v>1149</v>
      </c>
    </row>
    <row r="5" spans="9:15" ht="24" customHeight="1" x14ac:dyDescent="0.25">
      <c r="I5" s="204">
        <v>0.51041666666666663</v>
      </c>
      <c r="J5" s="193" t="s">
        <v>100</v>
      </c>
      <c r="K5" s="194">
        <v>1</v>
      </c>
      <c r="L5" s="194">
        <v>7</v>
      </c>
      <c r="M5" s="194" t="s">
        <v>1127</v>
      </c>
      <c r="N5" s="198" t="s">
        <v>1173</v>
      </c>
      <c r="O5" s="223">
        <v>100</v>
      </c>
    </row>
    <row r="6" spans="9:15" ht="24" customHeight="1" x14ac:dyDescent="0.25">
      <c r="I6" s="204">
        <v>0.54513888888888884</v>
      </c>
      <c r="J6" s="193" t="s">
        <v>17</v>
      </c>
      <c r="K6" s="194">
        <v>2</v>
      </c>
      <c r="L6" s="194">
        <v>7</v>
      </c>
      <c r="M6" s="194" t="s">
        <v>1145</v>
      </c>
      <c r="N6" s="198" t="s">
        <v>1159</v>
      </c>
      <c r="O6" s="223">
        <v>20</v>
      </c>
    </row>
    <row r="7" spans="9:15" ht="24" customHeight="1" x14ac:dyDescent="0.25">
      <c r="I7" s="204">
        <v>0.55069444444444449</v>
      </c>
      <c r="J7" s="193" t="s">
        <v>28</v>
      </c>
      <c r="K7" s="194">
        <v>1</v>
      </c>
      <c r="L7" s="194">
        <v>1</v>
      </c>
      <c r="M7" s="194" t="s">
        <v>539</v>
      </c>
      <c r="N7" s="198" t="s">
        <v>1160</v>
      </c>
      <c r="O7" s="223">
        <v>40</v>
      </c>
    </row>
    <row r="8" spans="9:15" ht="24" customHeight="1" x14ac:dyDescent="0.25">
      <c r="I8" s="204">
        <v>0.57499999999999996</v>
      </c>
      <c r="J8" s="193" t="s">
        <v>28</v>
      </c>
      <c r="K8" s="194">
        <v>2</v>
      </c>
      <c r="L8" s="194">
        <v>7</v>
      </c>
      <c r="M8" s="194" t="s">
        <v>414</v>
      </c>
      <c r="N8" s="198" t="s">
        <v>1160</v>
      </c>
      <c r="O8" s="223">
        <v>40</v>
      </c>
    </row>
    <row r="9" spans="9:15" ht="24" customHeight="1" x14ac:dyDescent="0.25">
      <c r="I9" s="204">
        <v>0.57986111111111116</v>
      </c>
      <c r="J9" s="193" t="s">
        <v>100</v>
      </c>
      <c r="K9" s="194">
        <v>4</v>
      </c>
      <c r="L9" s="194">
        <v>7</v>
      </c>
      <c r="M9" s="194" t="s">
        <v>1146</v>
      </c>
      <c r="N9" s="198" t="s">
        <v>1174</v>
      </c>
      <c r="O9" s="223">
        <v>50</v>
      </c>
    </row>
    <row r="10" spans="9:15" ht="24" customHeight="1" x14ac:dyDescent="0.25">
      <c r="I10" s="204">
        <v>0.59375</v>
      </c>
      <c r="J10" s="193" t="s">
        <v>17</v>
      </c>
      <c r="K10" s="194">
        <v>4</v>
      </c>
      <c r="L10" s="194">
        <v>3</v>
      </c>
      <c r="M10" s="194" t="s">
        <v>1128</v>
      </c>
      <c r="N10" s="198" t="s">
        <v>1175</v>
      </c>
      <c r="O10" s="223">
        <v>100</v>
      </c>
    </row>
    <row r="11" spans="9:15" ht="24" customHeight="1" x14ac:dyDescent="0.25">
      <c r="I11" s="204">
        <v>0.60416666666666663</v>
      </c>
      <c r="J11" s="193" t="s">
        <v>100</v>
      </c>
      <c r="K11" s="194">
        <v>5</v>
      </c>
      <c r="L11" s="194">
        <v>2</v>
      </c>
      <c r="M11" s="194" t="s">
        <v>332</v>
      </c>
      <c r="N11" s="198" t="s">
        <v>1173</v>
      </c>
      <c r="O11" s="223">
        <v>100</v>
      </c>
    </row>
    <row r="12" spans="9:15" ht="24" customHeight="1" x14ac:dyDescent="0.25">
      <c r="I12" s="204">
        <v>0.61805555555555558</v>
      </c>
      <c r="J12" s="193" t="s">
        <v>17</v>
      </c>
      <c r="K12" s="194">
        <v>5</v>
      </c>
      <c r="L12" s="194">
        <v>6</v>
      </c>
      <c r="M12" s="194" t="s">
        <v>424</v>
      </c>
      <c r="N12" s="198" t="s">
        <v>1175</v>
      </c>
      <c r="O12" s="223">
        <v>100</v>
      </c>
    </row>
    <row r="13" spans="9:15" ht="24" customHeight="1" x14ac:dyDescent="0.25">
      <c r="I13" s="204">
        <v>0.62361111111111112</v>
      </c>
      <c r="J13" s="193" t="s">
        <v>28</v>
      </c>
      <c r="K13" s="194">
        <v>4</v>
      </c>
      <c r="L13" s="194">
        <v>3</v>
      </c>
      <c r="M13" s="194" t="s">
        <v>219</v>
      </c>
      <c r="N13" s="198" t="s">
        <v>1160</v>
      </c>
      <c r="O13" s="223">
        <v>40</v>
      </c>
    </row>
    <row r="14" spans="9:15" ht="24" customHeight="1" x14ac:dyDescent="0.25">
      <c r="I14" s="204">
        <v>0.6479166666666667</v>
      </c>
      <c r="J14" s="193" t="s">
        <v>28</v>
      </c>
      <c r="K14" s="194">
        <v>5</v>
      </c>
      <c r="L14" s="194">
        <v>9</v>
      </c>
      <c r="M14" s="194" t="s">
        <v>1129</v>
      </c>
      <c r="N14" s="198" t="s">
        <v>1160</v>
      </c>
      <c r="O14" s="223">
        <v>40</v>
      </c>
    </row>
    <row r="15" spans="9:15" ht="24" customHeight="1" x14ac:dyDescent="0.25">
      <c r="I15" s="204">
        <v>0.69930555555555551</v>
      </c>
      <c r="J15" s="193" t="s">
        <v>28</v>
      </c>
      <c r="K15" s="194">
        <v>7</v>
      </c>
      <c r="L15" s="194">
        <v>5</v>
      </c>
      <c r="M15" s="194" t="s">
        <v>1147</v>
      </c>
      <c r="N15" s="198" t="s">
        <v>1160</v>
      </c>
      <c r="O15" s="223">
        <v>40</v>
      </c>
    </row>
    <row r="16" spans="9:15" ht="24" customHeight="1" x14ac:dyDescent="0.25">
      <c r="I16" s="204">
        <v>0.7270833333333333</v>
      </c>
      <c r="J16" s="193" t="s">
        <v>28</v>
      </c>
      <c r="K16" s="194">
        <v>8</v>
      </c>
      <c r="L16" s="194">
        <v>8</v>
      </c>
      <c r="M16" s="194" t="s">
        <v>1130</v>
      </c>
      <c r="N16" s="198" t="s">
        <v>1160</v>
      </c>
      <c r="O16" s="223">
        <v>40</v>
      </c>
    </row>
    <row r="17" spans="9:15" ht="24" customHeight="1" x14ac:dyDescent="0.25">
      <c r="I17" s="204">
        <v>0.73263888888888884</v>
      </c>
      <c r="J17" s="193" t="s">
        <v>100</v>
      </c>
      <c r="K17" s="194">
        <v>10</v>
      </c>
      <c r="L17" s="194">
        <v>8</v>
      </c>
      <c r="M17" s="194" t="s">
        <v>228</v>
      </c>
      <c r="N17" s="198" t="s">
        <v>1176</v>
      </c>
      <c r="O17" s="223">
        <v>100</v>
      </c>
    </row>
    <row r="18" spans="9:15" ht="24" customHeight="1" x14ac:dyDescent="0.25">
      <c r="I18" s="204">
        <v>0.74652777777777779</v>
      </c>
      <c r="J18" s="193" t="s">
        <v>17</v>
      </c>
      <c r="K18" s="194">
        <v>10</v>
      </c>
      <c r="L18" s="194">
        <v>7</v>
      </c>
      <c r="M18" s="194" t="s">
        <v>1131</v>
      </c>
      <c r="N18" s="198" t="s">
        <v>1161</v>
      </c>
      <c r="O18" s="223">
        <v>50</v>
      </c>
    </row>
    <row r="19" spans="9:15" ht="24" customHeight="1" x14ac:dyDescent="0.25">
      <c r="I19" s="204">
        <v>0.74652777777777779</v>
      </c>
      <c r="J19" s="193" t="s">
        <v>17</v>
      </c>
      <c r="K19" s="194">
        <v>10</v>
      </c>
      <c r="L19" s="194">
        <v>8</v>
      </c>
      <c r="M19" s="194" t="s">
        <v>171</v>
      </c>
      <c r="N19" s="198" t="s">
        <v>1177</v>
      </c>
      <c r="O19" s="223">
        <v>100</v>
      </c>
    </row>
    <row r="20" spans="9:15" ht="24" customHeight="1" x14ac:dyDescent="0.25">
      <c r="I20" s="204">
        <v>0.75347222222222221</v>
      </c>
      <c r="J20" s="193" t="s">
        <v>100</v>
      </c>
      <c r="K20" s="194">
        <v>11</v>
      </c>
      <c r="L20" s="194">
        <v>12</v>
      </c>
      <c r="M20" s="194" t="s">
        <v>387</v>
      </c>
      <c r="N20" s="198" t="s">
        <v>1161</v>
      </c>
      <c r="O20" s="223">
        <v>50</v>
      </c>
    </row>
    <row r="21" spans="9:15" ht="24" customHeight="1" x14ac:dyDescent="0.25">
      <c r="I21" s="204">
        <v>0.75347222222222221</v>
      </c>
      <c r="J21" s="193" t="s">
        <v>100</v>
      </c>
      <c r="K21" s="194">
        <v>11</v>
      </c>
      <c r="L21" s="194">
        <v>10</v>
      </c>
      <c r="M21" s="194" t="s">
        <v>247</v>
      </c>
      <c r="N21" s="198" t="s">
        <v>1174</v>
      </c>
      <c r="O21" s="223">
        <v>50</v>
      </c>
    </row>
    <row r="22" spans="9:15" ht="24" customHeight="1" x14ac:dyDescent="0.25">
      <c r="I22" s="204">
        <v>0.75694444444444442</v>
      </c>
      <c r="J22" s="193" t="s">
        <v>28</v>
      </c>
      <c r="K22" s="194">
        <v>9</v>
      </c>
      <c r="L22" s="194">
        <v>10</v>
      </c>
      <c r="M22" s="194" t="s">
        <v>1148</v>
      </c>
      <c r="N22" s="198" t="s">
        <v>1160</v>
      </c>
      <c r="O22" s="223">
        <v>40</v>
      </c>
    </row>
    <row r="23" spans="9:15" ht="20.25" customHeight="1" x14ac:dyDescent="0.25">
      <c r="I23" s="192"/>
      <c r="J23" s="193"/>
      <c r="K23" s="194"/>
      <c r="L23" s="194"/>
      <c r="M23" s="194"/>
      <c r="N23" s="198"/>
      <c r="O23" s="223"/>
    </row>
    <row r="24" spans="9:15" ht="25.5" customHeight="1" x14ac:dyDescent="0.25">
      <c r="I24" s="195"/>
      <c r="J24" s="196"/>
      <c r="K24" s="197"/>
      <c r="L24" s="197"/>
      <c r="M24" s="198" t="s">
        <v>14</v>
      </c>
      <c r="N24" s="222"/>
      <c r="O24" s="199">
        <f>SUM(O5:O23)</f>
        <v>1100</v>
      </c>
    </row>
    <row r="25" spans="9:15" ht="18" customHeight="1" x14ac:dyDescent="0.25">
      <c r="I25" s="307">
        <v>45738</v>
      </c>
      <c r="J25" s="308"/>
      <c r="K25" s="308"/>
      <c r="L25" s="308"/>
      <c r="M25" s="308"/>
      <c r="N25" s="313" t="s">
        <v>15</v>
      </c>
      <c r="O25" s="314"/>
    </row>
    <row r="26" spans="9:15" ht="15" customHeight="1" x14ac:dyDescent="0.25">
      <c r="I26" s="309"/>
      <c r="J26" s="310"/>
      <c r="K26" s="310"/>
      <c r="L26" s="310"/>
      <c r="M26" s="310"/>
      <c r="N26" s="315"/>
      <c r="O26" s="316"/>
    </row>
    <row r="27" spans="9:15" ht="12.75" customHeight="1" thickBot="1" x14ac:dyDescent="0.3">
      <c r="I27" s="311"/>
      <c r="J27" s="312"/>
      <c r="K27" s="312"/>
      <c r="L27" s="312"/>
      <c r="M27" s="312"/>
      <c r="N27" s="317"/>
      <c r="O27" s="318"/>
    </row>
    <row r="28" spans="9:15" ht="15.75" customHeight="1" thickBot="1" x14ac:dyDescent="0.3"/>
    <row r="29" spans="9:15" ht="15" customHeight="1" x14ac:dyDescent="0.25">
      <c r="I29" s="200"/>
      <c r="J29" s="201"/>
      <c r="K29" s="201"/>
      <c r="L29" s="303" t="s">
        <v>1166</v>
      </c>
      <c r="M29" s="303"/>
      <c r="N29" s="303"/>
      <c r="O29" s="304"/>
    </row>
    <row r="30" spans="9:15" ht="42.75" customHeight="1" x14ac:dyDescent="0.25">
      <c r="I30" s="202"/>
      <c r="J30" s="203"/>
      <c r="K30" s="203"/>
      <c r="L30" s="305"/>
      <c r="M30" s="305"/>
      <c r="N30" s="305"/>
      <c r="O30" s="306"/>
    </row>
    <row r="31" spans="9:15" ht="24.75" customHeight="1" x14ac:dyDescent="0.25">
      <c r="I31" s="188" t="s">
        <v>4</v>
      </c>
      <c r="J31" s="189" t="s">
        <v>5</v>
      </c>
      <c r="K31" s="189" t="s">
        <v>6</v>
      </c>
      <c r="L31" s="189" t="s">
        <v>7</v>
      </c>
      <c r="M31" s="190" t="s">
        <v>8</v>
      </c>
      <c r="N31" s="221" t="s">
        <v>1158</v>
      </c>
      <c r="O31" s="191" t="s">
        <v>1149</v>
      </c>
    </row>
    <row r="32" spans="9:15" ht="24" customHeight="1" x14ac:dyDescent="0.25">
      <c r="I32" s="204">
        <v>0.65277777777777779</v>
      </c>
      <c r="J32" s="193" t="s">
        <v>538</v>
      </c>
      <c r="K32" s="194">
        <v>3</v>
      </c>
      <c r="L32" s="194">
        <v>3</v>
      </c>
      <c r="M32" s="194" t="s">
        <v>1162</v>
      </c>
      <c r="N32" s="198" t="s">
        <v>1164</v>
      </c>
      <c r="O32" s="223">
        <v>100</v>
      </c>
    </row>
    <row r="33" spans="9:15" ht="24" customHeight="1" x14ac:dyDescent="0.25">
      <c r="I33" s="204">
        <v>0.69444444444444442</v>
      </c>
      <c r="J33" s="193" t="s">
        <v>574</v>
      </c>
      <c r="K33" s="194">
        <v>6</v>
      </c>
      <c r="L33" s="194">
        <v>8</v>
      </c>
      <c r="M33" s="194" t="s">
        <v>1167</v>
      </c>
      <c r="N33" s="198" t="s">
        <v>1165</v>
      </c>
      <c r="O33" s="223">
        <v>130</v>
      </c>
    </row>
    <row r="34" spans="9:15" ht="24" customHeight="1" x14ac:dyDescent="0.25">
      <c r="I34" s="204">
        <v>0.71875</v>
      </c>
      <c r="J34" s="193" t="s">
        <v>574</v>
      </c>
      <c r="K34" s="194">
        <v>7</v>
      </c>
      <c r="L34" s="194">
        <v>1</v>
      </c>
      <c r="M34" s="194" t="s">
        <v>375</v>
      </c>
      <c r="N34" s="198" t="s">
        <v>1165</v>
      </c>
      <c r="O34" s="223">
        <v>130</v>
      </c>
    </row>
    <row r="35" spans="9:15" ht="24" customHeight="1" x14ac:dyDescent="0.25">
      <c r="I35" s="204">
        <v>0.72569444444444442</v>
      </c>
      <c r="J35" s="193" t="s">
        <v>538</v>
      </c>
      <c r="K35" s="194">
        <v>6</v>
      </c>
      <c r="L35" s="194">
        <v>1</v>
      </c>
      <c r="M35" s="194" t="s">
        <v>1163</v>
      </c>
      <c r="N35" s="198" t="s">
        <v>1164</v>
      </c>
      <c r="O35" s="223">
        <v>100</v>
      </c>
    </row>
    <row r="36" spans="9:15" ht="20.25" customHeight="1" x14ac:dyDescent="0.25">
      <c r="I36" s="192"/>
      <c r="J36" s="193"/>
      <c r="K36" s="194"/>
      <c r="L36" s="194"/>
      <c r="M36" s="194"/>
      <c r="N36" s="198"/>
      <c r="O36" s="223"/>
    </row>
    <row r="37" spans="9:15" ht="25.5" customHeight="1" x14ac:dyDescent="0.25">
      <c r="I37" s="195"/>
      <c r="J37" s="196"/>
      <c r="K37" s="197"/>
      <c r="L37" s="197"/>
      <c r="M37" s="198" t="s">
        <v>14</v>
      </c>
      <c r="N37" s="222"/>
      <c r="O37" s="199">
        <f>SUM(O32:O36)</f>
        <v>460</v>
      </c>
    </row>
    <row r="38" spans="9:15" ht="18" customHeight="1" x14ac:dyDescent="0.25">
      <c r="I38" s="307">
        <v>45742</v>
      </c>
      <c r="J38" s="308"/>
      <c r="K38" s="308"/>
      <c r="L38" s="308"/>
      <c r="M38" s="308"/>
      <c r="N38" s="313" t="s">
        <v>15</v>
      </c>
      <c r="O38" s="314"/>
    </row>
    <row r="39" spans="9:15" ht="15" customHeight="1" x14ac:dyDescent="0.25">
      <c r="I39" s="309"/>
      <c r="J39" s="310"/>
      <c r="K39" s="310"/>
      <c r="L39" s="310"/>
      <c r="M39" s="310"/>
      <c r="N39" s="315"/>
      <c r="O39" s="316"/>
    </row>
    <row r="40" spans="9:15" ht="12.75" customHeight="1" thickBot="1" x14ac:dyDescent="0.3">
      <c r="I40" s="311"/>
      <c r="J40" s="312"/>
      <c r="K40" s="312"/>
      <c r="L40" s="312"/>
      <c r="M40" s="312"/>
      <c r="N40" s="317"/>
      <c r="O40" s="318"/>
    </row>
    <row r="42" spans="9:15" ht="16.5" thickBot="1" x14ac:dyDescent="0.3"/>
    <row r="43" spans="9:15" ht="15" customHeight="1" x14ac:dyDescent="0.25">
      <c r="I43" s="200"/>
      <c r="J43" s="201"/>
      <c r="K43" s="201"/>
      <c r="L43" s="302" t="s">
        <v>1166</v>
      </c>
      <c r="M43" s="302"/>
      <c r="N43" s="302"/>
      <c r="O43" s="242"/>
    </row>
    <row r="44" spans="9:15" ht="42.75" customHeight="1" x14ac:dyDescent="0.25">
      <c r="I44" s="202"/>
      <c r="J44" s="203"/>
      <c r="K44" s="203"/>
      <c r="L44" s="289"/>
      <c r="M44" s="289"/>
      <c r="N44" s="289"/>
      <c r="O44" s="243"/>
    </row>
    <row r="45" spans="9:15" ht="37.5" customHeight="1" x14ac:dyDescent="0.25">
      <c r="I45" s="188" t="s">
        <v>4</v>
      </c>
      <c r="J45" s="189" t="s">
        <v>5</v>
      </c>
      <c r="K45" s="189" t="s">
        <v>6</v>
      </c>
      <c r="L45" s="189" t="s">
        <v>7</v>
      </c>
      <c r="M45" s="190" t="s">
        <v>8</v>
      </c>
      <c r="N45" s="221" t="s">
        <v>1158</v>
      </c>
      <c r="O45" s="191" t="s">
        <v>1149</v>
      </c>
    </row>
    <row r="46" spans="9:15" ht="24" customHeight="1" x14ac:dyDescent="0.25">
      <c r="I46" s="204">
        <v>0.51041666666666663</v>
      </c>
      <c r="J46" s="272" t="s">
        <v>157</v>
      </c>
      <c r="K46" s="273">
        <v>1</v>
      </c>
      <c r="L46" s="273">
        <v>2</v>
      </c>
      <c r="M46" s="273" t="s">
        <v>69</v>
      </c>
      <c r="N46" s="273" t="s">
        <v>1180</v>
      </c>
      <c r="O46" s="223">
        <v>20</v>
      </c>
    </row>
    <row r="47" spans="9:15" ht="24" customHeight="1" x14ac:dyDescent="0.25">
      <c r="I47" s="204">
        <v>0.51041666666666663</v>
      </c>
      <c r="J47" s="272" t="s">
        <v>157</v>
      </c>
      <c r="K47" s="273">
        <v>1</v>
      </c>
      <c r="L47" s="273">
        <v>5</v>
      </c>
      <c r="M47" s="273" t="s">
        <v>187</v>
      </c>
      <c r="N47" s="273" t="s">
        <v>1161</v>
      </c>
      <c r="O47" s="223">
        <v>100</v>
      </c>
    </row>
    <row r="48" spans="9:15" ht="24" customHeight="1" x14ac:dyDescent="0.25">
      <c r="I48" s="204">
        <v>0.57986111111111116</v>
      </c>
      <c r="J48" s="272" t="s">
        <v>157</v>
      </c>
      <c r="K48" s="273">
        <v>4</v>
      </c>
      <c r="L48" s="273">
        <v>1</v>
      </c>
      <c r="M48" s="273" t="s">
        <v>536</v>
      </c>
      <c r="N48" s="273" t="s">
        <v>1161</v>
      </c>
      <c r="O48" s="223">
        <v>100</v>
      </c>
    </row>
    <row r="49" spans="9:15" ht="24" customHeight="1" x14ac:dyDescent="0.25">
      <c r="I49" s="204">
        <v>0.60416666666666663</v>
      </c>
      <c r="J49" s="272" t="s">
        <v>157</v>
      </c>
      <c r="K49" s="273">
        <v>5</v>
      </c>
      <c r="L49" s="273">
        <v>11</v>
      </c>
      <c r="M49" s="273" t="s">
        <v>1179</v>
      </c>
      <c r="N49" s="273" t="s">
        <v>1180</v>
      </c>
      <c r="O49" s="223">
        <v>20</v>
      </c>
    </row>
    <row r="50" spans="9:15" ht="24" customHeight="1" x14ac:dyDescent="0.25">
      <c r="I50" s="204">
        <v>0.62847222222222221</v>
      </c>
      <c r="J50" s="272" t="s">
        <v>157</v>
      </c>
      <c r="K50" s="273">
        <v>6</v>
      </c>
      <c r="L50" s="273">
        <v>1</v>
      </c>
      <c r="M50" s="273" t="s">
        <v>1189</v>
      </c>
      <c r="N50" s="273" t="s">
        <v>1188</v>
      </c>
      <c r="O50" s="223">
        <v>150</v>
      </c>
    </row>
    <row r="51" spans="9:15" ht="24" customHeight="1" x14ac:dyDescent="0.25">
      <c r="I51" s="204">
        <v>0.70486111111111116</v>
      </c>
      <c r="J51" s="272" t="s">
        <v>157</v>
      </c>
      <c r="K51" s="273">
        <v>9</v>
      </c>
      <c r="L51" s="273">
        <v>3</v>
      </c>
      <c r="M51" s="273" t="s">
        <v>43</v>
      </c>
      <c r="N51" s="273" t="s">
        <v>1181</v>
      </c>
      <c r="O51" s="223">
        <v>150</v>
      </c>
    </row>
    <row r="52" spans="9:15" ht="24" customHeight="1" x14ac:dyDescent="0.25">
      <c r="I52" s="204"/>
      <c r="J52" s="273"/>
      <c r="K52" s="273"/>
      <c r="L52" s="273"/>
      <c r="M52" s="273"/>
      <c r="N52" s="273"/>
      <c r="O52" s="223"/>
    </row>
    <row r="53" spans="9:15" ht="24" customHeight="1" x14ac:dyDescent="0.25">
      <c r="I53" s="204"/>
      <c r="J53" s="273"/>
      <c r="K53" s="273"/>
      <c r="L53" s="273"/>
      <c r="M53" s="273"/>
      <c r="N53" s="273"/>
      <c r="O53" s="223"/>
    </row>
    <row r="54" spans="9:15" ht="24" customHeight="1" x14ac:dyDescent="0.25">
      <c r="I54" s="204"/>
      <c r="J54" s="273"/>
      <c r="K54" s="273"/>
      <c r="L54" s="273"/>
      <c r="M54" s="273"/>
      <c r="N54" s="273"/>
      <c r="O54" s="223"/>
    </row>
    <row r="55" spans="9:15" ht="25.5" customHeight="1" x14ac:dyDescent="0.25">
      <c r="I55" s="264"/>
      <c r="J55" s="265"/>
      <c r="K55" s="266"/>
      <c r="L55" s="266"/>
      <c r="M55" s="267" t="s">
        <v>14</v>
      </c>
      <c r="N55" s="268"/>
      <c r="O55" s="269">
        <f>SUM(O46:O54)</f>
        <v>540</v>
      </c>
    </row>
    <row r="56" spans="9:15" ht="18" customHeight="1" x14ac:dyDescent="0.25">
      <c r="I56" s="294">
        <v>45745</v>
      </c>
      <c r="J56" s="295"/>
      <c r="K56" s="295"/>
      <c r="L56" s="295"/>
      <c r="M56" s="295"/>
      <c r="N56" s="298" t="s">
        <v>15</v>
      </c>
      <c r="O56" s="299"/>
    </row>
    <row r="57" spans="9:15" ht="15" customHeight="1" x14ac:dyDescent="0.25">
      <c r="I57" s="294"/>
      <c r="J57" s="295"/>
      <c r="K57" s="295"/>
      <c r="L57" s="295"/>
      <c r="M57" s="295"/>
      <c r="N57" s="298"/>
      <c r="O57" s="299"/>
    </row>
    <row r="58" spans="9:15" ht="12.75" customHeight="1" thickBot="1" x14ac:dyDescent="0.3">
      <c r="I58" s="296"/>
      <c r="J58" s="297"/>
      <c r="K58" s="297"/>
      <c r="L58" s="297"/>
      <c r="M58" s="297"/>
      <c r="N58" s="300"/>
      <c r="O58" s="301"/>
    </row>
    <row r="59" spans="9:15" ht="16.5" thickBot="1" x14ac:dyDescent="0.3"/>
    <row r="60" spans="9:15" ht="15" customHeight="1" x14ac:dyDescent="0.25">
      <c r="I60" s="200"/>
      <c r="J60" s="201"/>
      <c r="K60" s="201"/>
      <c r="L60" s="292" t="s">
        <v>1191</v>
      </c>
      <c r="M60" s="292"/>
      <c r="N60" s="292"/>
      <c r="O60" s="242"/>
    </row>
    <row r="61" spans="9:15" ht="42.75" customHeight="1" x14ac:dyDescent="0.25">
      <c r="I61" s="202"/>
      <c r="J61" s="203"/>
      <c r="K61" s="203"/>
      <c r="L61" s="293"/>
      <c r="M61" s="293"/>
      <c r="N61" s="293"/>
      <c r="O61" s="243"/>
    </row>
    <row r="62" spans="9:15" ht="37.5" customHeight="1" x14ac:dyDescent="0.25">
      <c r="I62" s="188" t="s">
        <v>4</v>
      </c>
      <c r="J62" s="189" t="s">
        <v>5</v>
      </c>
      <c r="K62" s="189" t="s">
        <v>6</v>
      </c>
      <c r="L62" s="189" t="s">
        <v>7</v>
      </c>
      <c r="M62" s="190" t="s">
        <v>8</v>
      </c>
      <c r="N62" s="221" t="s">
        <v>1158</v>
      </c>
      <c r="O62" s="191" t="s">
        <v>1149</v>
      </c>
    </row>
    <row r="63" spans="9:15" ht="24" customHeight="1" x14ac:dyDescent="0.25">
      <c r="I63" s="204">
        <v>0.55208333333333337</v>
      </c>
      <c r="J63" s="272" t="s">
        <v>201</v>
      </c>
      <c r="K63" s="273">
        <v>3</v>
      </c>
      <c r="L63" s="273">
        <v>13</v>
      </c>
      <c r="M63" s="273" t="s">
        <v>1194</v>
      </c>
      <c r="N63" s="273" t="s">
        <v>1202</v>
      </c>
      <c r="O63" s="223">
        <v>150</v>
      </c>
    </row>
    <row r="64" spans="9:15" ht="24" customHeight="1" x14ac:dyDescent="0.25">
      <c r="I64" s="204">
        <v>0.56597222222222221</v>
      </c>
      <c r="J64" s="272" t="s">
        <v>22</v>
      </c>
      <c r="K64" s="273">
        <v>3</v>
      </c>
      <c r="L64" s="273">
        <v>3</v>
      </c>
      <c r="M64" s="273" t="s">
        <v>88</v>
      </c>
      <c r="N64" s="273" t="s">
        <v>1203</v>
      </c>
      <c r="O64" s="223">
        <v>150</v>
      </c>
    </row>
    <row r="65" spans="9:15" ht="24" customHeight="1" x14ac:dyDescent="0.25">
      <c r="I65" s="204">
        <v>0.57638888888888884</v>
      </c>
      <c r="J65" s="272" t="s">
        <v>201</v>
      </c>
      <c r="K65" s="273">
        <v>4</v>
      </c>
      <c r="L65" s="273">
        <v>2</v>
      </c>
      <c r="M65" s="273" t="s">
        <v>1199</v>
      </c>
      <c r="N65" s="273" t="s">
        <v>1161</v>
      </c>
      <c r="O65" s="223">
        <v>100</v>
      </c>
    </row>
    <row r="66" spans="9:15" ht="24" customHeight="1" x14ac:dyDescent="0.25">
      <c r="I66" s="204">
        <v>0.625</v>
      </c>
      <c r="J66" s="272" t="s">
        <v>201</v>
      </c>
      <c r="K66" s="273">
        <v>6</v>
      </c>
      <c r="L66" s="273">
        <v>6</v>
      </c>
      <c r="M66" s="273" t="s">
        <v>1195</v>
      </c>
      <c r="N66" s="273" t="s">
        <v>1204</v>
      </c>
      <c r="O66" s="223">
        <v>100</v>
      </c>
    </row>
    <row r="67" spans="9:15" ht="24" customHeight="1" x14ac:dyDescent="0.25">
      <c r="I67" s="204">
        <v>0.625</v>
      </c>
      <c r="J67" s="272" t="s">
        <v>201</v>
      </c>
      <c r="K67" s="273">
        <v>6</v>
      </c>
      <c r="L67" s="273">
        <v>12</v>
      </c>
      <c r="M67" s="273" t="s">
        <v>1200</v>
      </c>
      <c r="N67" s="273" t="s">
        <v>1205</v>
      </c>
      <c r="O67" s="223">
        <v>150</v>
      </c>
    </row>
    <row r="68" spans="9:15" ht="24" customHeight="1" x14ac:dyDescent="0.25">
      <c r="I68" s="204">
        <v>0.64930555555555558</v>
      </c>
      <c r="J68" s="272" t="s">
        <v>201</v>
      </c>
      <c r="K68" s="273">
        <v>7</v>
      </c>
      <c r="L68" s="273">
        <v>9</v>
      </c>
      <c r="M68" s="273" t="s">
        <v>540</v>
      </c>
      <c r="N68" s="273" t="s">
        <v>1161</v>
      </c>
      <c r="O68" s="223">
        <v>100</v>
      </c>
    </row>
    <row r="69" spans="9:15" ht="24" customHeight="1" x14ac:dyDescent="0.25">
      <c r="I69" s="204">
        <v>0.66319444444444442</v>
      </c>
      <c r="J69" s="272" t="s">
        <v>22</v>
      </c>
      <c r="K69" s="273">
        <v>7</v>
      </c>
      <c r="L69" s="273">
        <v>7</v>
      </c>
      <c r="M69" s="273" t="s">
        <v>341</v>
      </c>
      <c r="N69" s="273" t="s">
        <v>1203</v>
      </c>
      <c r="O69" s="223">
        <v>150</v>
      </c>
    </row>
    <row r="70" spans="9:15" ht="24" customHeight="1" x14ac:dyDescent="0.25">
      <c r="I70" s="204">
        <v>0.67708333333333337</v>
      </c>
      <c r="J70" s="272" t="s">
        <v>201</v>
      </c>
      <c r="K70" s="273">
        <v>8</v>
      </c>
      <c r="L70" s="273">
        <v>6</v>
      </c>
      <c r="M70" s="273" t="s">
        <v>514</v>
      </c>
      <c r="N70" s="273" t="s">
        <v>1161</v>
      </c>
      <c r="O70" s="223">
        <v>100</v>
      </c>
    </row>
    <row r="71" spans="9:15" ht="24" customHeight="1" x14ac:dyDescent="0.25">
      <c r="I71" s="204">
        <v>0.71875</v>
      </c>
      <c r="J71" s="272" t="s">
        <v>22</v>
      </c>
      <c r="K71" s="273">
        <v>9</v>
      </c>
      <c r="L71" s="273">
        <v>18</v>
      </c>
      <c r="M71" s="273" t="s">
        <v>1201</v>
      </c>
      <c r="N71" s="273" t="s">
        <v>1192</v>
      </c>
      <c r="O71" s="223">
        <v>150</v>
      </c>
    </row>
    <row r="72" spans="9:15" ht="24" customHeight="1" x14ac:dyDescent="0.25">
      <c r="I72" s="204">
        <v>0.73263888888888884</v>
      </c>
      <c r="J72" s="272" t="s">
        <v>201</v>
      </c>
      <c r="K72" s="273">
        <v>10</v>
      </c>
      <c r="L72" s="273">
        <v>1</v>
      </c>
      <c r="M72" s="273" t="s">
        <v>1198</v>
      </c>
      <c r="N72" s="273" t="s">
        <v>1206</v>
      </c>
      <c r="O72" s="223">
        <v>150</v>
      </c>
    </row>
    <row r="73" spans="9:15" ht="24" customHeight="1" x14ac:dyDescent="0.25">
      <c r="I73" s="204">
        <v>0.74305555555555558</v>
      </c>
      <c r="J73" s="272" t="s">
        <v>22</v>
      </c>
      <c r="K73" s="273">
        <v>10</v>
      </c>
      <c r="L73" s="273">
        <v>1</v>
      </c>
      <c r="M73" s="273" t="s">
        <v>1190</v>
      </c>
      <c r="N73" s="273" t="s">
        <v>1192</v>
      </c>
      <c r="O73" s="223">
        <v>150</v>
      </c>
    </row>
    <row r="74" spans="9:15" ht="24" customHeight="1" x14ac:dyDescent="0.25">
      <c r="I74" s="204"/>
      <c r="J74" s="273"/>
      <c r="K74" s="273"/>
      <c r="L74" s="273"/>
      <c r="M74" s="273"/>
      <c r="N74" s="273"/>
      <c r="O74" s="223"/>
    </row>
    <row r="75" spans="9:15" ht="24" customHeight="1" x14ac:dyDescent="0.25">
      <c r="I75" s="204"/>
      <c r="J75" s="273"/>
      <c r="K75" s="273"/>
      <c r="L75" s="273"/>
      <c r="M75" s="273"/>
      <c r="N75" s="273"/>
      <c r="O75" s="223"/>
    </row>
    <row r="76" spans="9:15" ht="24" customHeight="1" x14ac:dyDescent="0.25">
      <c r="I76" s="204"/>
      <c r="J76" s="273"/>
      <c r="K76" s="273"/>
      <c r="L76" s="273"/>
      <c r="M76" s="273"/>
      <c r="N76" s="273"/>
      <c r="O76" s="223"/>
    </row>
    <row r="77" spans="9:15" ht="25.5" customHeight="1" x14ac:dyDescent="0.25">
      <c r="I77" s="264"/>
      <c r="J77" s="265"/>
      <c r="K77" s="266"/>
      <c r="L77" s="266"/>
      <c r="M77" s="267" t="s">
        <v>14</v>
      </c>
      <c r="N77" s="268"/>
      <c r="O77" s="269">
        <f>SUM(O63:O76)</f>
        <v>1450</v>
      </c>
    </row>
    <row r="78" spans="9:15" ht="18" customHeight="1" x14ac:dyDescent="0.25">
      <c r="I78" s="294">
        <v>45752</v>
      </c>
      <c r="J78" s="295"/>
      <c r="K78" s="295"/>
      <c r="L78" s="295"/>
      <c r="M78" s="295"/>
      <c r="N78" s="298" t="s">
        <v>15</v>
      </c>
      <c r="O78" s="299"/>
    </row>
    <row r="79" spans="9:15" ht="15" customHeight="1" x14ac:dyDescent="0.25">
      <c r="I79" s="294"/>
      <c r="J79" s="295"/>
      <c r="K79" s="295"/>
      <c r="L79" s="295"/>
      <c r="M79" s="295"/>
      <c r="N79" s="298"/>
      <c r="O79" s="299"/>
    </row>
    <row r="80" spans="9:15" ht="12.75" customHeight="1" thickBot="1" x14ac:dyDescent="0.3">
      <c r="I80" s="296"/>
      <c r="J80" s="297"/>
      <c r="K80" s="297"/>
      <c r="L80" s="297"/>
      <c r="M80" s="297"/>
      <c r="N80" s="300"/>
      <c r="O80" s="301"/>
    </row>
  </sheetData>
  <mergeCells count="12">
    <mergeCell ref="L43:N44"/>
    <mergeCell ref="L2:O3"/>
    <mergeCell ref="I25:M27"/>
    <mergeCell ref="N25:O27"/>
    <mergeCell ref="L29:O30"/>
    <mergeCell ref="I38:M40"/>
    <mergeCell ref="N38:O40"/>
    <mergeCell ref="L60:N61"/>
    <mergeCell ref="I78:M80"/>
    <mergeCell ref="N78:O80"/>
    <mergeCell ref="I56:M58"/>
    <mergeCell ref="N56:O5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E2D07-FFCE-4BAA-8699-1D56F3AD737D}">
  <sheetPr>
    <tabColor rgb="FF0033CC"/>
    <pageSetUpPr fitToPage="1"/>
  </sheetPr>
  <dimension ref="B1:AO664"/>
  <sheetViews>
    <sheetView showGridLines="0" zoomScale="90" zoomScaleNormal="90" workbookViewId="0">
      <selection activeCell="AL13" sqref="AL13"/>
    </sheetView>
  </sheetViews>
  <sheetFormatPr defaultRowHeight="17.25" x14ac:dyDescent="0.3"/>
  <cols>
    <col min="1" max="1" width="9.140625" style="95"/>
    <col min="2" max="2" width="8.5703125" style="95" customWidth="1"/>
    <col min="3" max="3" width="11.5703125" style="95" customWidth="1"/>
    <col min="4" max="4" width="5.7109375" style="95" customWidth="1"/>
    <col min="5" max="5" width="4.85546875" style="95" customWidth="1"/>
    <col min="6" max="6" width="16.5703125" style="95" customWidth="1"/>
    <col min="7" max="7" width="8.28515625" style="95" customWidth="1"/>
    <col min="8" max="9" width="6.85546875" style="95" customWidth="1"/>
    <col min="10" max="10" width="7.140625" style="95" hidden="1" customWidth="1"/>
    <col min="11" max="11" width="6.85546875" style="95" hidden="1" customWidth="1"/>
    <col min="12" max="12" width="9.5703125" style="18" customWidth="1"/>
    <col min="13" max="13" width="9" style="18" customWidth="1"/>
    <col min="14" max="14" width="7.140625" style="3" customWidth="1"/>
    <col min="15" max="15" width="8.85546875" style="95" customWidth="1"/>
    <col min="16" max="17" width="9.140625" style="95"/>
    <col min="18" max="18" width="8.5703125" style="95" customWidth="1"/>
    <col min="19" max="19" width="12.5703125" style="95" customWidth="1"/>
    <col min="20" max="21" width="5.42578125" style="95" customWidth="1"/>
    <col min="22" max="22" width="16.7109375" style="95" customWidth="1"/>
    <col min="23" max="23" width="7.42578125" style="95" customWidth="1"/>
    <col min="24" max="24" width="8.7109375" style="95" customWidth="1"/>
    <col min="25" max="25" width="7.42578125" style="95" customWidth="1"/>
    <col min="26" max="26" width="6.28515625" style="95" customWidth="1"/>
    <col min="27" max="27" width="6.140625" style="95" customWidth="1"/>
    <col min="28" max="28" width="9.5703125" style="18" customWidth="1"/>
    <col min="29" max="29" width="7.28515625" style="3" customWidth="1"/>
    <col min="30" max="30" width="12" style="95" customWidth="1"/>
    <col min="31" max="31" width="10.85546875" style="95" customWidth="1"/>
    <col min="32" max="32" width="12.140625" style="95" customWidth="1"/>
    <col min="33" max="33" width="9.140625" style="95"/>
    <col min="34" max="34" width="17.140625" style="95" customWidth="1"/>
    <col min="35" max="35" width="15.28515625" style="95" customWidth="1"/>
    <col min="36" max="37" width="9.140625" style="95"/>
    <col min="38" max="38" width="22" style="95" customWidth="1"/>
    <col min="39" max="39" width="18.140625" style="95" customWidth="1"/>
    <col min="40" max="40" width="9.140625" style="95"/>
    <col min="41" max="41" width="14.28515625" style="95" customWidth="1"/>
    <col min="42" max="16384" width="9.140625" style="95"/>
  </cols>
  <sheetData>
    <row r="1" spans="2:35" ht="55.5" customHeight="1" thickBot="1" x14ac:dyDescent="0.75">
      <c r="B1" s="85" t="s">
        <v>99</v>
      </c>
      <c r="C1" s="85"/>
      <c r="D1" s="85"/>
      <c r="L1" s="95"/>
      <c r="M1" s="95"/>
      <c r="N1" s="95"/>
      <c r="R1" s="93"/>
      <c r="AA1" s="110" t="s">
        <v>149</v>
      </c>
      <c r="AB1" s="105">
        <v>10000</v>
      </c>
      <c r="AC1" s="109">
        <v>4</v>
      </c>
      <c r="AD1" s="75" t="s">
        <v>47</v>
      </c>
      <c r="AE1" s="108">
        <f>$AB$1*1%</f>
        <v>100</v>
      </c>
    </row>
    <row r="2" spans="2:35" ht="18" thickBot="1" x14ac:dyDescent="0.35"/>
    <row r="3" spans="2:35" ht="28.5" customHeight="1" x14ac:dyDescent="0.25">
      <c r="B3" s="319"/>
      <c r="C3" s="320"/>
      <c r="D3" s="323" t="s">
        <v>96</v>
      </c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4"/>
      <c r="R3" s="329"/>
      <c r="S3" s="330"/>
      <c r="T3" s="333" t="s">
        <v>96</v>
      </c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4"/>
    </row>
    <row r="4" spans="2:35" ht="21.75" customHeight="1" x14ac:dyDescent="0.25">
      <c r="B4" s="321"/>
      <c r="C4" s="322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6"/>
      <c r="R4" s="331"/>
      <c r="S4" s="332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6"/>
    </row>
    <row r="5" spans="2:35" ht="5.25" customHeight="1" thickBot="1" x14ac:dyDescent="0.3">
      <c r="B5" s="80"/>
      <c r="C5" s="76"/>
      <c r="D5" s="325"/>
      <c r="E5" s="325"/>
      <c r="F5" s="325"/>
      <c r="G5" s="325"/>
      <c r="H5" s="325"/>
      <c r="I5" s="325"/>
      <c r="J5" s="325"/>
      <c r="K5" s="325"/>
      <c r="L5" s="327"/>
      <c r="M5" s="327"/>
      <c r="N5" s="327"/>
      <c r="O5" s="328"/>
      <c r="R5" s="53"/>
      <c r="S5" s="54"/>
      <c r="T5" s="335"/>
      <c r="U5" s="335"/>
      <c r="V5" s="335"/>
      <c r="W5" s="335"/>
      <c r="X5" s="335"/>
      <c r="Y5" s="335"/>
      <c r="Z5" s="335"/>
      <c r="AA5" s="335"/>
      <c r="AB5" s="335"/>
      <c r="AC5" s="335"/>
      <c r="AD5" s="335"/>
      <c r="AE5" s="335"/>
      <c r="AF5" s="336"/>
    </row>
    <row r="6" spans="2:35" ht="54.75" customHeight="1" x14ac:dyDescent="0.5">
      <c r="B6" s="26" t="s">
        <v>4</v>
      </c>
      <c r="C6" s="27" t="s">
        <v>5</v>
      </c>
      <c r="D6" s="27" t="s">
        <v>6</v>
      </c>
      <c r="E6" s="27" t="s">
        <v>7</v>
      </c>
      <c r="F6" s="27" t="s">
        <v>8</v>
      </c>
      <c r="G6" s="28" t="s">
        <v>9</v>
      </c>
      <c r="H6" s="29" t="s">
        <v>92</v>
      </c>
      <c r="I6" s="30" t="s">
        <v>10</v>
      </c>
      <c r="J6" s="28" t="s">
        <v>20</v>
      </c>
      <c r="K6" s="31" t="s">
        <v>21</v>
      </c>
      <c r="L6" s="124" t="s">
        <v>98</v>
      </c>
      <c r="M6" s="87" t="s">
        <v>97</v>
      </c>
      <c r="N6" s="88" t="s">
        <v>12</v>
      </c>
      <c r="O6" s="24" t="s">
        <v>2</v>
      </c>
      <c r="R6" s="26" t="s">
        <v>4</v>
      </c>
      <c r="S6" s="27" t="s">
        <v>5</v>
      </c>
      <c r="T6" s="27" t="s">
        <v>6</v>
      </c>
      <c r="U6" s="27" t="s">
        <v>7</v>
      </c>
      <c r="V6" s="27" t="s">
        <v>8</v>
      </c>
      <c r="W6" s="28" t="s">
        <v>9</v>
      </c>
      <c r="X6" s="29" t="s">
        <v>92</v>
      </c>
      <c r="Y6" s="31" t="s">
        <v>10</v>
      </c>
      <c r="Z6" s="28" t="s">
        <v>20</v>
      </c>
      <c r="AA6" s="31" t="s">
        <v>21</v>
      </c>
      <c r="AB6" s="32" t="s">
        <v>3</v>
      </c>
      <c r="AC6" s="6" t="s">
        <v>12</v>
      </c>
      <c r="AD6" s="20" t="s">
        <v>2</v>
      </c>
      <c r="AE6" s="33" t="s">
        <v>147</v>
      </c>
      <c r="AF6" s="34" t="s">
        <v>46</v>
      </c>
      <c r="AG6" s="1"/>
    </row>
    <row r="7" spans="2:35" ht="18.75" customHeight="1" x14ac:dyDescent="0.35">
      <c r="B7" s="58"/>
      <c r="C7" s="59"/>
      <c r="D7" s="60"/>
      <c r="E7" s="60"/>
      <c r="F7" s="60"/>
      <c r="G7" s="36"/>
      <c r="H7" s="113"/>
      <c r="I7" s="86"/>
      <c r="J7" s="39"/>
      <c r="K7" s="40" t="str">
        <f t="shared" ref="K7:K19" si="0">IF(J7="","",100/J7/100)</f>
        <v/>
      </c>
      <c r="L7" s="49" t="str">
        <f t="shared" ref="L7:L38" si="1">IF(I7="","",(I7*($AB$1/1000)/$AC$1)*$AB$473)</f>
        <v/>
      </c>
      <c r="M7" s="77"/>
      <c r="N7" s="41"/>
      <c r="O7" s="82"/>
      <c r="R7" s="58">
        <v>0.55208333333333337</v>
      </c>
      <c r="S7" s="59" t="s">
        <v>201</v>
      </c>
      <c r="T7" s="60">
        <v>3</v>
      </c>
      <c r="U7" s="60">
        <v>13</v>
      </c>
      <c r="V7" s="60" t="s">
        <v>1194</v>
      </c>
      <c r="W7" s="36" t="s">
        <v>1</v>
      </c>
      <c r="X7" s="113">
        <v>20</v>
      </c>
      <c r="Y7" s="86">
        <v>73</v>
      </c>
      <c r="Z7" s="39"/>
      <c r="AA7" s="40" t="str">
        <f>IF(Z7="","",100/Z7/100)</f>
        <v/>
      </c>
      <c r="AB7" s="49">
        <f t="shared" ref="AB7:AB36" si="2">IF(Y7="","",(Y7*($AB$1/1000)/$AC$1)*$AB$473)</f>
        <v>292</v>
      </c>
      <c r="AC7" s="41"/>
      <c r="AD7" s="12">
        <f>IF(AB7="","",AC7*AB7)</f>
        <v>0</v>
      </c>
      <c r="AE7" s="43">
        <f>IF(AB7="","",$AE$1)</f>
        <v>100</v>
      </c>
      <c r="AF7" s="107">
        <f>IF(AE7="","",AE7*AC7)</f>
        <v>0</v>
      </c>
      <c r="AI7" s="4"/>
    </row>
    <row r="8" spans="2:35" ht="18.75" customHeight="1" x14ac:dyDescent="0.3">
      <c r="B8" s="58"/>
      <c r="C8" s="59"/>
      <c r="D8" s="60"/>
      <c r="E8" s="60"/>
      <c r="F8" s="60"/>
      <c r="G8" s="36"/>
      <c r="H8" s="113"/>
      <c r="I8" s="86"/>
      <c r="J8" s="39"/>
      <c r="K8" s="40" t="str">
        <f t="shared" si="0"/>
        <v/>
      </c>
      <c r="L8" s="49" t="str">
        <f t="shared" si="1"/>
        <v/>
      </c>
      <c r="M8" s="77"/>
      <c r="N8" s="41"/>
      <c r="O8" s="82"/>
      <c r="R8" s="58">
        <v>0.55208333333333337</v>
      </c>
      <c r="S8" s="59" t="s">
        <v>201</v>
      </c>
      <c r="T8" s="60">
        <v>3</v>
      </c>
      <c r="U8" s="60">
        <v>13</v>
      </c>
      <c r="V8" s="60" t="s">
        <v>1194</v>
      </c>
      <c r="W8" s="36" t="s">
        <v>40</v>
      </c>
      <c r="X8" s="113">
        <v>20</v>
      </c>
      <c r="Y8" s="86" t="s">
        <v>120</v>
      </c>
      <c r="Z8" s="39"/>
      <c r="AA8" s="40"/>
      <c r="AB8" s="49" t="str">
        <f t="shared" si="2"/>
        <v/>
      </c>
      <c r="AC8" s="41"/>
      <c r="AD8" s="12" t="str">
        <f>IF(AB8="","",AC8*AB8)</f>
        <v/>
      </c>
      <c r="AE8" s="43" t="str">
        <f t="shared" ref="AE8:AE36" si="3">IF(AB8="","",$AE$1)</f>
        <v/>
      </c>
      <c r="AF8" s="107" t="str">
        <f t="shared" ref="AF8:AF34" si="4">IF(AE8="","",AE8*AC8)</f>
        <v/>
      </c>
    </row>
    <row r="9" spans="2:35" ht="18.75" customHeight="1" x14ac:dyDescent="0.5">
      <c r="B9" s="58"/>
      <c r="C9" s="59"/>
      <c r="D9" s="60"/>
      <c r="E9" s="60"/>
      <c r="F9" s="60"/>
      <c r="G9" s="36"/>
      <c r="H9" s="113"/>
      <c r="I9" s="86"/>
      <c r="J9" s="39"/>
      <c r="K9" s="40" t="str">
        <f t="shared" si="0"/>
        <v/>
      </c>
      <c r="L9" s="49" t="str">
        <f t="shared" si="1"/>
        <v/>
      </c>
      <c r="M9" s="77"/>
      <c r="N9" s="41"/>
      <c r="O9" s="82"/>
      <c r="R9" s="58">
        <v>0.55208333333333337</v>
      </c>
      <c r="S9" s="59" t="s">
        <v>201</v>
      </c>
      <c r="T9" s="60">
        <v>3</v>
      </c>
      <c r="U9" s="60">
        <v>13</v>
      </c>
      <c r="V9" s="60" t="s">
        <v>1194</v>
      </c>
      <c r="W9" s="36" t="s">
        <v>13</v>
      </c>
      <c r="X9" s="113">
        <v>20</v>
      </c>
      <c r="Y9" s="86" t="s">
        <v>120</v>
      </c>
      <c r="Z9" s="39"/>
      <c r="AA9" s="40" t="str">
        <f>IF(Z9="","",100/Z9/100)</f>
        <v/>
      </c>
      <c r="AB9" s="49" t="str">
        <f t="shared" si="2"/>
        <v/>
      </c>
      <c r="AC9" s="41"/>
      <c r="AD9" s="12" t="str">
        <f t="shared" ref="AD9:AD36" si="5">IF(AB9="","",AC9*AB9)</f>
        <v/>
      </c>
      <c r="AE9" s="43" t="str">
        <f t="shared" si="3"/>
        <v/>
      </c>
      <c r="AF9" s="107" t="str">
        <f t="shared" si="4"/>
        <v/>
      </c>
      <c r="AG9" s="1"/>
      <c r="AI9" s="4"/>
    </row>
    <row r="10" spans="2:35" ht="18.75" customHeight="1" x14ac:dyDescent="0.3">
      <c r="B10" s="58"/>
      <c r="C10" s="59"/>
      <c r="D10" s="60"/>
      <c r="E10" s="60"/>
      <c r="F10" s="60"/>
      <c r="G10" s="36"/>
      <c r="H10" s="113"/>
      <c r="I10" s="86"/>
      <c r="J10" s="39"/>
      <c r="K10" s="40" t="str">
        <f t="shared" si="0"/>
        <v/>
      </c>
      <c r="L10" s="49" t="str">
        <f t="shared" si="1"/>
        <v/>
      </c>
      <c r="M10" s="77"/>
      <c r="N10" s="41"/>
      <c r="O10" s="82"/>
      <c r="R10" s="58">
        <v>0.55208333333333337</v>
      </c>
      <c r="S10" s="59" t="s">
        <v>201</v>
      </c>
      <c r="T10" s="60">
        <v>3</v>
      </c>
      <c r="U10" s="60">
        <v>13</v>
      </c>
      <c r="V10" s="60" t="s">
        <v>1194</v>
      </c>
      <c r="W10" s="36" t="s">
        <v>18</v>
      </c>
      <c r="X10" s="113">
        <v>13</v>
      </c>
      <c r="Y10" s="86" t="s">
        <v>120</v>
      </c>
      <c r="Z10" s="39"/>
      <c r="AA10" s="40"/>
      <c r="AB10" s="49" t="str">
        <f t="shared" si="2"/>
        <v/>
      </c>
      <c r="AC10" s="41"/>
      <c r="AD10" s="12" t="str">
        <f t="shared" si="5"/>
        <v/>
      </c>
      <c r="AE10" s="43" t="str">
        <f t="shared" si="3"/>
        <v/>
      </c>
      <c r="AF10" s="107" t="str">
        <f t="shared" si="4"/>
        <v/>
      </c>
    </row>
    <row r="11" spans="2:35" ht="18.75" customHeight="1" x14ac:dyDescent="0.35">
      <c r="B11" s="58"/>
      <c r="C11" s="59"/>
      <c r="D11" s="60"/>
      <c r="E11" s="60"/>
      <c r="F11" s="60"/>
      <c r="G11" s="36"/>
      <c r="H11" s="113"/>
      <c r="I11" s="86"/>
      <c r="J11" s="39"/>
      <c r="K11" s="40" t="str">
        <f t="shared" si="0"/>
        <v/>
      </c>
      <c r="L11" s="49" t="str">
        <f t="shared" si="1"/>
        <v/>
      </c>
      <c r="M11" s="77"/>
      <c r="N11" s="41"/>
      <c r="O11" s="82"/>
      <c r="R11" s="58">
        <v>0.56597222222222221</v>
      </c>
      <c r="S11" s="59" t="s">
        <v>22</v>
      </c>
      <c r="T11" s="60">
        <v>3</v>
      </c>
      <c r="U11" s="60">
        <v>3</v>
      </c>
      <c r="V11" s="60" t="s">
        <v>88</v>
      </c>
      <c r="W11" s="36" t="s">
        <v>1</v>
      </c>
      <c r="X11" s="113">
        <v>15</v>
      </c>
      <c r="Y11" s="86">
        <v>45</v>
      </c>
      <c r="Z11" s="39"/>
      <c r="AA11" s="40" t="str">
        <f>IF(Z11="","",100/Z11/100)</f>
        <v/>
      </c>
      <c r="AB11" s="49">
        <f t="shared" si="2"/>
        <v>180</v>
      </c>
      <c r="AC11" s="41">
        <v>3</v>
      </c>
      <c r="AD11" s="12">
        <f t="shared" si="5"/>
        <v>540</v>
      </c>
      <c r="AE11" s="43">
        <f t="shared" si="3"/>
        <v>100</v>
      </c>
      <c r="AF11" s="107">
        <f t="shared" si="4"/>
        <v>300</v>
      </c>
      <c r="AI11" s="4"/>
    </row>
    <row r="12" spans="2:35" ht="18.75" customHeight="1" x14ac:dyDescent="0.5">
      <c r="B12" s="58"/>
      <c r="C12" s="59"/>
      <c r="D12" s="60"/>
      <c r="E12" s="60"/>
      <c r="F12" s="60"/>
      <c r="G12" s="36"/>
      <c r="H12" s="113"/>
      <c r="I12" s="86"/>
      <c r="J12" s="39"/>
      <c r="K12" s="40" t="str">
        <f t="shared" si="0"/>
        <v/>
      </c>
      <c r="L12" s="49" t="str">
        <f t="shared" si="1"/>
        <v/>
      </c>
      <c r="M12" s="77"/>
      <c r="N12" s="41"/>
      <c r="O12" s="82"/>
      <c r="R12" s="58">
        <v>0.56597222222222221</v>
      </c>
      <c r="S12" s="59" t="s">
        <v>22</v>
      </c>
      <c r="T12" s="60">
        <v>3</v>
      </c>
      <c r="U12" s="60">
        <v>3</v>
      </c>
      <c r="V12" s="60" t="s">
        <v>88</v>
      </c>
      <c r="W12" s="36" t="s">
        <v>40</v>
      </c>
      <c r="X12" s="113">
        <v>15</v>
      </c>
      <c r="Y12" s="86" t="s">
        <v>120</v>
      </c>
      <c r="Z12" s="39"/>
      <c r="AA12" s="40" t="str">
        <f>IF(Z12="","",100/Z12/100)</f>
        <v/>
      </c>
      <c r="AB12" s="49" t="str">
        <f t="shared" si="2"/>
        <v/>
      </c>
      <c r="AC12" s="41">
        <v>3</v>
      </c>
      <c r="AD12" s="12" t="str">
        <f t="shared" si="5"/>
        <v/>
      </c>
      <c r="AE12" s="43" t="str">
        <f t="shared" si="3"/>
        <v/>
      </c>
      <c r="AF12" s="107" t="str">
        <f t="shared" si="4"/>
        <v/>
      </c>
      <c r="AG12" s="1"/>
    </row>
    <row r="13" spans="2:35" ht="18.75" customHeight="1" x14ac:dyDescent="0.5">
      <c r="B13" s="58"/>
      <c r="C13" s="59"/>
      <c r="D13" s="60"/>
      <c r="E13" s="60"/>
      <c r="F13" s="60"/>
      <c r="G13" s="36"/>
      <c r="H13" s="113"/>
      <c r="I13" s="86"/>
      <c r="J13" s="39"/>
      <c r="K13" s="40" t="str">
        <f t="shared" si="0"/>
        <v/>
      </c>
      <c r="L13" s="49" t="str">
        <f t="shared" si="1"/>
        <v/>
      </c>
      <c r="M13" s="77"/>
      <c r="N13" s="41"/>
      <c r="O13" s="82"/>
      <c r="R13" s="58">
        <v>0.56597222222222221</v>
      </c>
      <c r="S13" s="59" t="s">
        <v>22</v>
      </c>
      <c r="T13" s="60">
        <v>3</v>
      </c>
      <c r="U13" s="60">
        <v>3</v>
      </c>
      <c r="V13" s="60" t="s">
        <v>88</v>
      </c>
      <c r="W13" s="36" t="s">
        <v>13</v>
      </c>
      <c r="X13" s="113">
        <v>15</v>
      </c>
      <c r="Y13" s="86" t="s">
        <v>120</v>
      </c>
      <c r="Z13" s="39"/>
      <c r="AA13" s="40" t="str">
        <f>IF(Z13="","",100/Z13/100)</f>
        <v/>
      </c>
      <c r="AB13" s="49" t="str">
        <f t="shared" si="2"/>
        <v/>
      </c>
      <c r="AC13" s="41">
        <v>3</v>
      </c>
      <c r="AD13" s="12" t="str">
        <f t="shared" si="5"/>
        <v/>
      </c>
      <c r="AE13" s="43" t="str">
        <f t="shared" si="3"/>
        <v/>
      </c>
      <c r="AF13" s="107" t="str">
        <f t="shared" si="4"/>
        <v/>
      </c>
      <c r="AG13" s="1"/>
      <c r="AI13" s="4"/>
    </row>
    <row r="14" spans="2:35" ht="18.75" customHeight="1" x14ac:dyDescent="0.5">
      <c r="B14" s="58"/>
      <c r="C14" s="59"/>
      <c r="D14" s="60"/>
      <c r="E14" s="60"/>
      <c r="F14" s="60"/>
      <c r="G14" s="36"/>
      <c r="H14" s="113"/>
      <c r="I14" s="86"/>
      <c r="J14" s="39"/>
      <c r="K14" s="40" t="str">
        <f t="shared" si="0"/>
        <v/>
      </c>
      <c r="L14" s="49" t="str">
        <f t="shared" si="1"/>
        <v/>
      </c>
      <c r="M14" s="77"/>
      <c r="N14" s="41"/>
      <c r="O14" s="82"/>
      <c r="R14" s="58">
        <v>0.57638888888888884</v>
      </c>
      <c r="S14" s="59" t="s">
        <v>201</v>
      </c>
      <c r="T14" s="60">
        <v>4</v>
      </c>
      <c r="U14" s="60">
        <v>2</v>
      </c>
      <c r="V14" s="60" t="s">
        <v>1199</v>
      </c>
      <c r="W14" s="36" t="s">
        <v>1</v>
      </c>
      <c r="X14" s="113">
        <v>10</v>
      </c>
      <c r="Y14" s="86">
        <v>23</v>
      </c>
      <c r="Z14" s="39"/>
      <c r="AA14" s="40"/>
      <c r="AB14" s="49">
        <f t="shared" si="2"/>
        <v>92</v>
      </c>
      <c r="AC14" s="41">
        <v>5.5</v>
      </c>
      <c r="AD14" s="12">
        <f t="shared" si="5"/>
        <v>506</v>
      </c>
      <c r="AE14" s="43">
        <f t="shared" si="3"/>
        <v>100</v>
      </c>
      <c r="AF14" s="107">
        <f t="shared" si="4"/>
        <v>550</v>
      </c>
      <c r="AG14" s="1"/>
    </row>
    <row r="15" spans="2:35" ht="18.75" customHeight="1" x14ac:dyDescent="0.35">
      <c r="B15" s="58"/>
      <c r="C15" s="59"/>
      <c r="D15" s="60"/>
      <c r="E15" s="60"/>
      <c r="F15" s="60"/>
      <c r="G15" s="36"/>
      <c r="H15" s="113"/>
      <c r="I15" s="86"/>
      <c r="J15" s="39"/>
      <c r="K15" s="40" t="str">
        <f t="shared" si="0"/>
        <v/>
      </c>
      <c r="L15" s="49" t="str">
        <f t="shared" si="1"/>
        <v/>
      </c>
      <c r="M15" s="77"/>
      <c r="N15" s="41"/>
      <c r="O15" s="82"/>
      <c r="R15" s="58">
        <v>0.57638888888888884</v>
      </c>
      <c r="S15" s="59" t="s">
        <v>201</v>
      </c>
      <c r="T15" s="60">
        <v>4</v>
      </c>
      <c r="U15" s="60">
        <v>2</v>
      </c>
      <c r="V15" s="60" t="s">
        <v>1199</v>
      </c>
      <c r="W15" s="36" t="s">
        <v>13</v>
      </c>
      <c r="X15" s="113">
        <v>13</v>
      </c>
      <c r="Y15" s="86" t="s">
        <v>120</v>
      </c>
      <c r="Z15" s="39"/>
      <c r="AA15" s="40" t="str">
        <f>IF(Z15="","",100/Z15/100)</f>
        <v/>
      </c>
      <c r="AB15" s="49" t="str">
        <f t="shared" si="2"/>
        <v/>
      </c>
      <c r="AC15" s="41">
        <v>5.5</v>
      </c>
      <c r="AD15" s="12" t="str">
        <f t="shared" si="5"/>
        <v/>
      </c>
      <c r="AE15" s="43" t="str">
        <f t="shared" si="3"/>
        <v/>
      </c>
      <c r="AF15" s="107" t="str">
        <f t="shared" si="4"/>
        <v/>
      </c>
      <c r="AI15" s="4"/>
    </row>
    <row r="16" spans="2:35" ht="18.75" customHeight="1" x14ac:dyDescent="0.5">
      <c r="B16" s="58"/>
      <c r="C16" s="59"/>
      <c r="D16" s="60"/>
      <c r="E16" s="60"/>
      <c r="F16" s="60"/>
      <c r="G16" s="36"/>
      <c r="H16" s="113"/>
      <c r="I16" s="86"/>
      <c r="J16" s="39"/>
      <c r="K16" s="40" t="str">
        <f t="shared" si="0"/>
        <v/>
      </c>
      <c r="L16" s="49" t="str">
        <f t="shared" si="1"/>
        <v/>
      </c>
      <c r="M16" s="77"/>
      <c r="N16" s="41"/>
      <c r="O16" s="82"/>
      <c r="R16" s="58">
        <v>0.625</v>
      </c>
      <c r="S16" s="59" t="s">
        <v>201</v>
      </c>
      <c r="T16" s="60">
        <v>6</v>
      </c>
      <c r="U16" s="60">
        <v>6</v>
      </c>
      <c r="V16" s="60" t="s">
        <v>1195</v>
      </c>
      <c r="W16" s="36" t="s">
        <v>40</v>
      </c>
      <c r="X16" s="113">
        <v>10</v>
      </c>
      <c r="Y16" s="86">
        <v>23</v>
      </c>
      <c r="Z16" s="39"/>
      <c r="AA16" s="40" t="str">
        <f>IF(Z16="","",100/Z16/100)</f>
        <v/>
      </c>
      <c r="AB16" s="49">
        <f t="shared" si="2"/>
        <v>92</v>
      </c>
      <c r="AC16" s="41"/>
      <c r="AD16" s="12">
        <f t="shared" si="5"/>
        <v>0</v>
      </c>
      <c r="AE16" s="43">
        <f t="shared" si="3"/>
        <v>100</v>
      </c>
      <c r="AF16" s="107">
        <f t="shared" si="4"/>
        <v>0</v>
      </c>
      <c r="AG16" s="1"/>
    </row>
    <row r="17" spans="2:33" ht="18.75" customHeight="1" x14ac:dyDescent="0.3">
      <c r="B17" s="58"/>
      <c r="C17" s="59"/>
      <c r="D17" s="60"/>
      <c r="E17" s="60"/>
      <c r="F17" s="60"/>
      <c r="G17" s="36"/>
      <c r="H17" s="113"/>
      <c r="I17" s="86"/>
      <c r="J17" s="39"/>
      <c r="K17" s="40" t="str">
        <f t="shared" si="0"/>
        <v/>
      </c>
      <c r="L17" s="49" t="str">
        <f t="shared" si="1"/>
        <v/>
      </c>
      <c r="M17" s="77"/>
      <c r="N17" s="41"/>
      <c r="O17" s="82"/>
      <c r="R17" s="58">
        <v>0.625</v>
      </c>
      <c r="S17" s="59" t="s">
        <v>201</v>
      </c>
      <c r="T17" s="60">
        <v>6</v>
      </c>
      <c r="U17" s="60">
        <v>6</v>
      </c>
      <c r="V17" s="60" t="s">
        <v>1195</v>
      </c>
      <c r="W17" s="36" t="s">
        <v>18</v>
      </c>
      <c r="X17" s="113">
        <v>13</v>
      </c>
      <c r="Y17" s="86" t="s">
        <v>120</v>
      </c>
      <c r="Z17" s="39"/>
      <c r="AA17" s="40"/>
      <c r="AB17" s="49" t="str">
        <f t="shared" si="2"/>
        <v/>
      </c>
      <c r="AC17" s="41"/>
      <c r="AD17" s="12" t="str">
        <f t="shared" si="5"/>
        <v/>
      </c>
      <c r="AE17" s="43" t="str">
        <f t="shared" si="3"/>
        <v/>
      </c>
      <c r="AF17" s="107" t="str">
        <f t="shared" si="4"/>
        <v/>
      </c>
    </row>
    <row r="18" spans="2:33" ht="18.75" customHeight="1" x14ac:dyDescent="0.3">
      <c r="B18" s="58"/>
      <c r="C18" s="59"/>
      <c r="D18" s="60"/>
      <c r="E18" s="60"/>
      <c r="F18" s="60"/>
      <c r="G18" s="36"/>
      <c r="H18" s="113"/>
      <c r="I18" s="86"/>
      <c r="J18" s="39"/>
      <c r="K18" s="40" t="str">
        <f t="shared" si="0"/>
        <v/>
      </c>
      <c r="L18" s="49" t="str">
        <f t="shared" si="1"/>
        <v/>
      </c>
      <c r="M18" s="77"/>
      <c r="N18" s="41"/>
      <c r="O18" s="82"/>
      <c r="R18" s="58">
        <v>0.625</v>
      </c>
      <c r="S18" s="59" t="s">
        <v>201</v>
      </c>
      <c r="T18" s="60">
        <v>6</v>
      </c>
      <c r="U18" s="60">
        <v>12</v>
      </c>
      <c r="V18" s="60" t="s">
        <v>1200</v>
      </c>
      <c r="W18" s="36" t="s">
        <v>1</v>
      </c>
      <c r="X18" s="113">
        <v>20</v>
      </c>
      <c r="Y18" s="86">
        <v>60</v>
      </c>
      <c r="Z18" s="39"/>
      <c r="AA18" s="40" t="str">
        <f>IF(Z18="","",100/Z18/100)</f>
        <v/>
      </c>
      <c r="AB18" s="49">
        <f t="shared" si="2"/>
        <v>240</v>
      </c>
      <c r="AC18" s="41"/>
      <c r="AD18" s="12">
        <f t="shared" si="5"/>
        <v>0</v>
      </c>
      <c r="AE18" s="43">
        <f t="shared" si="3"/>
        <v>100</v>
      </c>
      <c r="AF18" s="107">
        <f t="shared" si="4"/>
        <v>0</v>
      </c>
    </row>
    <row r="19" spans="2:33" ht="18.75" customHeight="1" x14ac:dyDescent="0.5">
      <c r="B19" s="58"/>
      <c r="C19" s="59"/>
      <c r="D19" s="60"/>
      <c r="E19" s="60"/>
      <c r="F19" s="60"/>
      <c r="G19" s="36"/>
      <c r="H19" s="113"/>
      <c r="I19" s="86"/>
      <c r="J19" s="39"/>
      <c r="K19" s="40" t="str">
        <f t="shared" si="0"/>
        <v/>
      </c>
      <c r="L19" s="49" t="str">
        <f t="shared" si="1"/>
        <v/>
      </c>
      <c r="M19" s="77"/>
      <c r="N19" s="41"/>
      <c r="O19" s="82"/>
      <c r="R19" s="58">
        <v>0.625</v>
      </c>
      <c r="S19" s="59" t="s">
        <v>201</v>
      </c>
      <c r="T19" s="60">
        <v>6</v>
      </c>
      <c r="U19" s="60">
        <v>12</v>
      </c>
      <c r="V19" s="60" t="s">
        <v>1200</v>
      </c>
      <c r="W19" s="36" t="s">
        <v>40</v>
      </c>
      <c r="X19" s="113">
        <v>20</v>
      </c>
      <c r="Y19" s="86" t="s">
        <v>120</v>
      </c>
      <c r="Z19" s="39"/>
      <c r="AA19" s="40" t="str">
        <f>IF(Z19="","",100/Z19/100)</f>
        <v/>
      </c>
      <c r="AB19" s="49" t="str">
        <f t="shared" si="2"/>
        <v/>
      </c>
      <c r="AC19" s="41"/>
      <c r="AD19" s="12" t="str">
        <f t="shared" si="5"/>
        <v/>
      </c>
      <c r="AE19" s="43" t="str">
        <f t="shared" si="3"/>
        <v/>
      </c>
      <c r="AF19" s="107" t="str">
        <f t="shared" si="4"/>
        <v/>
      </c>
      <c r="AG19" s="1"/>
    </row>
    <row r="20" spans="2:33" ht="18.75" customHeight="1" x14ac:dyDescent="0.5">
      <c r="B20" s="58"/>
      <c r="C20" s="59"/>
      <c r="D20" s="60"/>
      <c r="E20" s="60"/>
      <c r="F20" s="60"/>
      <c r="G20" s="36"/>
      <c r="H20" s="113"/>
      <c r="I20" s="86"/>
      <c r="J20" s="39"/>
      <c r="K20" s="40"/>
      <c r="L20" s="49" t="str">
        <f t="shared" si="1"/>
        <v/>
      </c>
      <c r="M20" s="77"/>
      <c r="N20" s="41"/>
      <c r="O20" s="82"/>
      <c r="R20" s="58">
        <v>0.625</v>
      </c>
      <c r="S20" s="59" t="s">
        <v>201</v>
      </c>
      <c r="T20" s="60">
        <v>6</v>
      </c>
      <c r="U20" s="60">
        <v>12</v>
      </c>
      <c r="V20" s="60" t="s">
        <v>1200</v>
      </c>
      <c r="W20" s="36" t="s">
        <v>13</v>
      </c>
      <c r="X20" s="113">
        <v>20</v>
      </c>
      <c r="Y20" s="86" t="s">
        <v>120</v>
      </c>
      <c r="Z20" s="39"/>
      <c r="AA20" s="40" t="str">
        <f>IF(Z20="","",100/Z20/100)</f>
        <v/>
      </c>
      <c r="AB20" s="49" t="str">
        <f t="shared" si="2"/>
        <v/>
      </c>
      <c r="AC20" s="41"/>
      <c r="AD20" s="12" t="str">
        <f t="shared" si="5"/>
        <v/>
      </c>
      <c r="AE20" s="43" t="str">
        <f t="shared" si="3"/>
        <v/>
      </c>
      <c r="AF20" s="107" t="str">
        <f t="shared" si="4"/>
        <v/>
      </c>
      <c r="AG20" s="1"/>
    </row>
    <row r="21" spans="2:33" ht="18.75" customHeight="1" x14ac:dyDescent="0.5">
      <c r="B21" s="58"/>
      <c r="C21" s="59"/>
      <c r="D21" s="60"/>
      <c r="E21" s="60"/>
      <c r="F21" s="60"/>
      <c r="G21" s="36"/>
      <c r="H21" s="113"/>
      <c r="I21" s="86"/>
      <c r="J21" s="39"/>
      <c r="K21" s="40"/>
      <c r="L21" s="49" t="str">
        <f t="shared" si="1"/>
        <v/>
      </c>
      <c r="M21" s="77"/>
      <c r="N21" s="41"/>
      <c r="O21" s="82"/>
      <c r="R21" s="58">
        <v>0.64930555555555558</v>
      </c>
      <c r="S21" s="59" t="s">
        <v>201</v>
      </c>
      <c r="T21" s="60">
        <v>7</v>
      </c>
      <c r="U21" s="60">
        <v>9</v>
      </c>
      <c r="V21" s="60" t="s">
        <v>540</v>
      </c>
      <c r="W21" s="36" t="s">
        <v>1</v>
      </c>
      <c r="X21" s="113">
        <v>10</v>
      </c>
      <c r="Y21" s="86">
        <v>23</v>
      </c>
      <c r="Z21" s="39"/>
      <c r="AA21" s="40"/>
      <c r="AB21" s="49">
        <f t="shared" si="2"/>
        <v>92</v>
      </c>
      <c r="AC21" s="41"/>
      <c r="AD21" s="12">
        <f t="shared" si="5"/>
        <v>0</v>
      </c>
      <c r="AE21" s="43">
        <f t="shared" si="3"/>
        <v>100</v>
      </c>
      <c r="AF21" s="107">
        <f t="shared" si="4"/>
        <v>0</v>
      </c>
      <c r="AG21" s="1"/>
    </row>
    <row r="22" spans="2:33" ht="18.75" customHeight="1" x14ac:dyDescent="0.5">
      <c r="B22" s="58"/>
      <c r="C22" s="59"/>
      <c r="D22" s="60"/>
      <c r="E22" s="60"/>
      <c r="F22" s="60"/>
      <c r="G22" s="36"/>
      <c r="H22" s="113"/>
      <c r="I22" s="86"/>
      <c r="J22" s="39"/>
      <c r="K22" s="40"/>
      <c r="L22" s="49" t="str">
        <f t="shared" si="1"/>
        <v/>
      </c>
      <c r="M22" s="77"/>
      <c r="N22" s="41"/>
      <c r="O22" s="82"/>
      <c r="R22" s="58">
        <v>0.64930555555555558</v>
      </c>
      <c r="S22" s="59" t="s">
        <v>201</v>
      </c>
      <c r="T22" s="60">
        <v>7</v>
      </c>
      <c r="U22" s="60">
        <v>9</v>
      </c>
      <c r="V22" s="60" t="s">
        <v>540</v>
      </c>
      <c r="W22" s="36" t="s">
        <v>13</v>
      </c>
      <c r="X22" s="113">
        <v>13</v>
      </c>
      <c r="Y22" s="86" t="s">
        <v>120</v>
      </c>
      <c r="Z22" s="39"/>
      <c r="AA22" s="40" t="str">
        <f>IF(Z22="","",100/Z22/100)</f>
        <v/>
      </c>
      <c r="AB22" s="49" t="str">
        <f t="shared" si="2"/>
        <v/>
      </c>
      <c r="AC22" s="41"/>
      <c r="AD22" s="12" t="str">
        <f t="shared" si="5"/>
        <v/>
      </c>
      <c r="AE22" s="43" t="str">
        <f t="shared" si="3"/>
        <v/>
      </c>
      <c r="AF22" s="107" t="str">
        <f t="shared" si="4"/>
        <v/>
      </c>
      <c r="AG22" s="1"/>
    </row>
    <row r="23" spans="2:33" ht="18.75" customHeight="1" x14ac:dyDescent="0.5">
      <c r="B23" s="58"/>
      <c r="C23" s="59"/>
      <c r="D23" s="60"/>
      <c r="E23" s="60"/>
      <c r="F23" s="60"/>
      <c r="G23" s="36"/>
      <c r="H23" s="113"/>
      <c r="I23" s="86"/>
      <c r="J23" s="39"/>
      <c r="K23" s="40"/>
      <c r="L23" s="49" t="str">
        <f t="shared" si="1"/>
        <v/>
      </c>
      <c r="M23" s="77"/>
      <c r="N23" s="41"/>
      <c r="O23" s="82"/>
      <c r="R23" s="58">
        <v>0.66319444444444442</v>
      </c>
      <c r="S23" s="59" t="s">
        <v>22</v>
      </c>
      <c r="T23" s="60">
        <v>7</v>
      </c>
      <c r="U23" s="60">
        <v>7</v>
      </c>
      <c r="V23" s="60" t="s">
        <v>341</v>
      </c>
      <c r="W23" s="36" t="s">
        <v>1</v>
      </c>
      <c r="X23" s="113">
        <v>15</v>
      </c>
      <c r="Y23" s="86">
        <v>45</v>
      </c>
      <c r="Z23" s="39"/>
      <c r="AA23" s="40" t="str">
        <f>IF(Z23="","",100/Z23/100)</f>
        <v/>
      </c>
      <c r="AB23" s="49">
        <f t="shared" si="2"/>
        <v>180</v>
      </c>
      <c r="AC23" s="41"/>
      <c r="AD23" s="12">
        <f t="shared" si="5"/>
        <v>0</v>
      </c>
      <c r="AE23" s="43">
        <f t="shared" si="3"/>
        <v>100</v>
      </c>
      <c r="AF23" s="107">
        <f t="shared" si="4"/>
        <v>0</v>
      </c>
      <c r="AG23" s="1"/>
    </row>
    <row r="24" spans="2:33" ht="18.75" customHeight="1" x14ac:dyDescent="0.5">
      <c r="B24" s="58"/>
      <c r="C24" s="59"/>
      <c r="D24" s="60"/>
      <c r="E24" s="60"/>
      <c r="F24" s="60"/>
      <c r="G24" s="36"/>
      <c r="H24" s="113"/>
      <c r="I24" s="86"/>
      <c r="J24" s="39"/>
      <c r="K24" s="40"/>
      <c r="L24" s="49" t="str">
        <f t="shared" si="1"/>
        <v/>
      </c>
      <c r="M24" s="77"/>
      <c r="N24" s="41"/>
      <c r="O24" s="82"/>
      <c r="R24" s="58">
        <v>0.66319444444444442</v>
      </c>
      <c r="S24" s="59" t="s">
        <v>22</v>
      </c>
      <c r="T24" s="60">
        <v>7</v>
      </c>
      <c r="U24" s="60">
        <v>7</v>
      </c>
      <c r="V24" s="60" t="s">
        <v>341</v>
      </c>
      <c r="W24" s="36" t="s">
        <v>40</v>
      </c>
      <c r="X24" s="113">
        <v>15</v>
      </c>
      <c r="Y24" s="86" t="s">
        <v>120</v>
      </c>
      <c r="Z24" s="39"/>
      <c r="AA24" s="40"/>
      <c r="AB24" s="49" t="str">
        <f t="shared" si="2"/>
        <v/>
      </c>
      <c r="AC24" s="41"/>
      <c r="AD24" s="12" t="str">
        <f t="shared" si="5"/>
        <v/>
      </c>
      <c r="AE24" s="43" t="str">
        <f t="shared" si="3"/>
        <v/>
      </c>
      <c r="AF24" s="107" t="str">
        <f t="shared" si="4"/>
        <v/>
      </c>
      <c r="AG24" s="1"/>
    </row>
    <row r="25" spans="2:33" ht="18.75" customHeight="1" x14ac:dyDescent="0.5">
      <c r="B25" s="58"/>
      <c r="C25" s="59"/>
      <c r="D25" s="60"/>
      <c r="E25" s="60"/>
      <c r="F25" s="60"/>
      <c r="G25" s="36"/>
      <c r="H25" s="113"/>
      <c r="I25" s="86"/>
      <c r="J25" s="39"/>
      <c r="K25" s="40"/>
      <c r="L25" s="49" t="str">
        <f t="shared" si="1"/>
        <v/>
      </c>
      <c r="M25" s="77"/>
      <c r="N25" s="41"/>
      <c r="O25" s="82"/>
      <c r="R25" s="58">
        <v>0.66319444444444442</v>
      </c>
      <c r="S25" s="59" t="s">
        <v>22</v>
      </c>
      <c r="T25" s="60">
        <v>7</v>
      </c>
      <c r="U25" s="60">
        <v>7</v>
      </c>
      <c r="V25" s="60" t="s">
        <v>341</v>
      </c>
      <c r="W25" s="36" t="s">
        <v>13</v>
      </c>
      <c r="X25" s="113">
        <v>15</v>
      </c>
      <c r="Y25" s="86" t="s">
        <v>120</v>
      </c>
      <c r="Z25" s="39"/>
      <c r="AA25" s="40" t="str">
        <f>IF(Z25="","",100/Z25/100)</f>
        <v/>
      </c>
      <c r="AB25" s="49" t="str">
        <f t="shared" si="2"/>
        <v/>
      </c>
      <c r="AC25" s="41"/>
      <c r="AD25" s="12" t="str">
        <f t="shared" si="5"/>
        <v/>
      </c>
      <c r="AE25" s="43" t="str">
        <f t="shared" si="3"/>
        <v/>
      </c>
      <c r="AF25" s="107" t="str">
        <f t="shared" si="4"/>
        <v/>
      </c>
      <c r="AG25" s="1"/>
    </row>
    <row r="26" spans="2:33" ht="18.75" customHeight="1" x14ac:dyDescent="0.5">
      <c r="B26" s="58"/>
      <c r="C26" s="59"/>
      <c r="D26" s="60"/>
      <c r="E26" s="60"/>
      <c r="F26" s="60"/>
      <c r="G26" s="36"/>
      <c r="H26" s="113"/>
      <c r="I26" s="86"/>
      <c r="J26" s="39"/>
      <c r="K26" s="40"/>
      <c r="L26" s="49" t="str">
        <f t="shared" si="1"/>
        <v/>
      </c>
      <c r="M26" s="77"/>
      <c r="N26" s="41"/>
      <c r="O26" s="82"/>
      <c r="R26" s="58">
        <v>0.67708333333333337</v>
      </c>
      <c r="S26" s="59" t="s">
        <v>201</v>
      </c>
      <c r="T26" s="60">
        <v>8</v>
      </c>
      <c r="U26" s="60">
        <v>6</v>
      </c>
      <c r="V26" s="60" t="s">
        <v>514</v>
      </c>
      <c r="W26" s="36" t="s">
        <v>1</v>
      </c>
      <c r="X26" s="113">
        <v>10</v>
      </c>
      <c r="Y26" s="86">
        <v>23</v>
      </c>
      <c r="Z26" s="39"/>
      <c r="AA26" s="40" t="str">
        <f>IF(Z26="","",100/Z26/100)</f>
        <v/>
      </c>
      <c r="AB26" s="49">
        <f t="shared" si="2"/>
        <v>92</v>
      </c>
      <c r="AC26" s="41"/>
      <c r="AD26" s="12">
        <f t="shared" si="5"/>
        <v>0</v>
      </c>
      <c r="AE26" s="43">
        <f t="shared" si="3"/>
        <v>100</v>
      </c>
      <c r="AF26" s="107">
        <f t="shared" si="4"/>
        <v>0</v>
      </c>
      <c r="AG26" s="1"/>
    </row>
    <row r="27" spans="2:33" ht="18.75" customHeight="1" x14ac:dyDescent="0.5">
      <c r="B27" s="58"/>
      <c r="C27" s="59"/>
      <c r="D27" s="60"/>
      <c r="E27" s="60"/>
      <c r="F27" s="60"/>
      <c r="G27" s="36"/>
      <c r="H27" s="113"/>
      <c r="I27" s="86"/>
      <c r="J27" s="39"/>
      <c r="K27" s="40"/>
      <c r="L27" s="49" t="str">
        <f t="shared" si="1"/>
        <v/>
      </c>
      <c r="M27" s="77"/>
      <c r="N27" s="41"/>
      <c r="O27" s="82"/>
      <c r="R27" s="58">
        <v>0.67708333333333337</v>
      </c>
      <c r="S27" s="59" t="s">
        <v>201</v>
      </c>
      <c r="T27" s="60">
        <v>8</v>
      </c>
      <c r="U27" s="60">
        <v>6</v>
      </c>
      <c r="V27" s="60" t="s">
        <v>514</v>
      </c>
      <c r="W27" s="36" t="s">
        <v>13</v>
      </c>
      <c r="X27" s="113">
        <v>13</v>
      </c>
      <c r="Y27" s="86" t="s">
        <v>120</v>
      </c>
      <c r="Z27" s="39"/>
      <c r="AA27" s="40"/>
      <c r="AB27" s="49" t="str">
        <f t="shared" si="2"/>
        <v/>
      </c>
      <c r="AC27" s="41"/>
      <c r="AD27" s="12" t="str">
        <f t="shared" si="5"/>
        <v/>
      </c>
      <c r="AE27" s="43" t="str">
        <f t="shared" si="3"/>
        <v/>
      </c>
      <c r="AF27" s="107" t="str">
        <f t="shared" si="4"/>
        <v/>
      </c>
      <c r="AG27" s="1"/>
    </row>
    <row r="28" spans="2:33" ht="18.75" customHeight="1" x14ac:dyDescent="0.5">
      <c r="B28" s="58"/>
      <c r="C28" s="59"/>
      <c r="D28" s="60"/>
      <c r="E28" s="60"/>
      <c r="F28" s="60"/>
      <c r="G28" s="36"/>
      <c r="H28" s="113"/>
      <c r="I28" s="86"/>
      <c r="J28" s="39"/>
      <c r="K28" s="40"/>
      <c r="L28" s="49" t="str">
        <f t="shared" si="1"/>
        <v/>
      </c>
      <c r="M28" s="77"/>
      <c r="N28" s="41"/>
      <c r="O28" s="82"/>
      <c r="R28" s="58">
        <v>0.71875</v>
      </c>
      <c r="S28" s="59" t="s">
        <v>22</v>
      </c>
      <c r="T28" s="60">
        <v>9</v>
      </c>
      <c r="U28" s="60">
        <v>18</v>
      </c>
      <c r="V28" s="60" t="s">
        <v>1201</v>
      </c>
      <c r="W28" s="36" t="s">
        <v>1</v>
      </c>
      <c r="X28" s="113">
        <v>11.000000000000002</v>
      </c>
      <c r="Y28" s="86">
        <v>41</v>
      </c>
      <c r="Z28" s="39"/>
      <c r="AA28" s="40" t="str">
        <f>IF(Z28="","",100/Z28/100)</f>
        <v/>
      </c>
      <c r="AB28" s="49">
        <f t="shared" si="2"/>
        <v>164</v>
      </c>
      <c r="AC28" s="41">
        <v>2.4500000000000002</v>
      </c>
      <c r="AD28" s="12">
        <f t="shared" si="5"/>
        <v>401.8</v>
      </c>
      <c r="AE28" s="43">
        <f t="shared" si="3"/>
        <v>100</v>
      </c>
      <c r="AF28" s="107">
        <f t="shared" si="4"/>
        <v>245.00000000000003</v>
      </c>
      <c r="AG28" s="1"/>
    </row>
    <row r="29" spans="2:33" ht="18.75" customHeight="1" x14ac:dyDescent="0.5">
      <c r="B29" s="58"/>
      <c r="C29" s="59"/>
      <c r="D29" s="60"/>
      <c r="E29" s="60"/>
      <c r="F29" s="60"/>
      <c r="G29" s="36"/>
      <c r="H29" s="113"/>
      <c r="I29" s="86"/>
      <c r="J29" s="39"/>
      <c r="K29" s="40"/>
      <c r="L29" s="49" t="str">
        <f t="shared" si="1"/>
        <v/>
      </c>
      <c r="M29" s="77"/>
      <c r="N29" s="41"/>
      <c r="O29" s="82"/>
      <c r="R29" s="58">
        <v>0.71875</v>
      </c>
      <c r="S29" s="59" t="s">
        <v>22</v>
      </c>
      <c r="T29" s="60">
        <v>9</v>
      </c>
      <c r="U29" s="60">
        <v>18</v>
      </c>
      <c r="V29" s="60" t="s">
        <v>1201</v>
      </c>
      <c r="W29" s="36" t="s">
        <v>40</v>
      </c>
      <c r="X29" s="113">
        <v>15</v>
      </c>
      <c r="Y29" s="86" t="s">
        <v>120</v>
      </c>
      <c r="Z29" s="39"/>
      <c r="AA29" s="40" t="str">
        <f>IF(Z29="","",100/Z29/100)</f>
        <v/>
      </c>
      <c r="AB29" s="49" t="str">
        <f t="shared" si="2"/>
        <v/>
      </c>
      <c r="AC29" s="41">
        <v>2.4500000000000002</v>
      </c>
      <c r="AD29" s="12" t="str">
        <f t="shared" si="5"/>
        <v/>
      </c>
      <c r="AE29" s="43" t="str">
        <f t="shared" si="3"/>
        <v/>
      </c>
      <c r="AF29" s="107" t="str">
        <f t="shared" si="4"/>
        <v/>
      </c>
      <c r="AG29" s="1"/>
    </row>
    <row r="30" spans="2:33" ht="18.75" customHeight="1" x14ac:dyDescent="0.5">
      <c r="B30" s="58"/>
      <c r="C30" s="59"/>
      <c r="D30" s="60"/>
      <c r="E30" s="60"/>
      <c r="F30" s="60"/>
      <c r="G30" s="36"/>
      <c r="H30" s="113"/>
      <c r="I30" s="86"/>
      <c r="J30" s="39"/>
      <c r="K30" s="40"/>
      <c r="L30" s="49" t="str">
        <f t="shared" si="1"/>
        <v/>
      </c>
      <c r="M30" s="77"/>
      <c r="N30" s="41"/>
      <c r="O30" s="82"/>
      <c r="R30" s="58">
        <v>0.71875</v>
      </c>
      <c r="S30" s="59" t="s">
        <v>22</v>
      </c>
      <c r="T30" s="60">
        <v>9</v>
      </c>
      <c r="U30" s="60">
        <v>18</v>
      </c>
      <c r="V30" s="60" t="s">
        <v>1201</v>
      </c>
      <c r="W30" s="36" t="s">
        <v>13</v>
      </c>
      <c r="X30" s="113">
        <v>15</v>
      </c>
      <c r="Y30" s="86" t="s">
        <v>120</v>
      </c>
      <c r="Z30" s="39"/>
      <c r="AA30" s="40" t="str">
        <f>IF(Z30="","",100/Z30/100)</f>
        <v/>
      </c>
      <c r="AB30" s="49" t="str">
        <f t="shared" si="2"/>
        <v/>
      </c>
      <c r="AC30" s="41">
        <v>2.4500000000000002</v>
      </c>
      <c r="AD30" s="12" t="str">
        <f t="shared" si="5"/>
        <v/>
      </c>
      <c r="AE30" s="43" t="str">
        <f t="shared" si="3"/>
        <v/>
      </c>
      <c r="AF30" s="107" t="str">
        <f t="shared" si="4"/>
        <v/>
      </c>
      <c r="AG30" s="1"/>
    </row>
    <row r="31" spans="2:33" ht="18.75" customHeight="1" x14ac:dyDescent="0.5">
      <c r="B31" s="58"/>
      <c r="C31" s="59"/>
      <c r="D31" s="60"/>
      <c r="E31" s="60"/>
      <c r="F31" s="60"/>
      <c r="G31" s="36"/>
      <c r="H31" s="113"/>
      <c r="I31" s="86"/>
      <c r="J31" s="39"/>
      <c r="K31" s="40"/>
      <c r="L31" s="49" t="str">
        <f t="shared" si="1"/>
        <v/>
      </c>
      <c r="M31" s="77"/>
      <c r="N31" s="41"/>
      <c r="O31" s="82"/>
      <c r="R31" s="58">
        <v>0.73263888888888884</v>
      </c>
      <c r="S31" s="59" t="s">
        <v>201</v>
      </c>
      <c r="T31" s="60">
        <v>10</v>
      </c>
      <c r="U31" s="60">
        <v>1</v>
      </c>
      <c r="V31" s="60" t="s">
        <v>1198</v>
      </c>
      <c r="W31" s="36" t="s">
        <v>1</v>
      </c>
      <c r="X31" s="113">
        <v>12</v>
      </c>
      <c r="Y31" s="86">
        <v>52</v>
      </c>
      <c r="Z31" s="39"/>
      <c r="AA31" s="40"/>
      <c r="AB31" s="49">
        <f t="shared" si="2"/>
        <v>208</v>
      </c>
      <c r="AC31" s="41"/>
      <c r="AD31" s="12">
        <f t="shared" si="5"/>
        <v>0</v>
      </c>
      <c r="AE31" s="43">
        <f t="shared" si="3"/>
        <v>100</v>
      </c>
      <c r="AF31" s="107">
        <f t="shared" si="4"/>
        <v>0</v>
      </c>
      <c r="AG31" s="1"/>
    </row>
    <row r="32" spans="2:33" ht="18.75" customHeight="1" x14ac:dyDescent="0.5">
      <c r="B32" s="58"/>
      <c r="C32" s="59"/>
      <c r="D32" s="60"/>
      <c r="E32" s="60"/>
      <c r="F32" s="60"/>
      <c r="G32" s="36"/>
      <c r="H32" s="113"/>
      <c r="I32" s="86"/>
      <c r="J32" s="39"/>
      <c r="K32" s="40"/>
      <c r="L32" s="49" t="str">
        <f t="shared" si="1"/>
        <v/>
      </c>
      <c r="M32" s="77"/>
      <c r="N32" s="41"/>
      <c r="O32" s="82"/>
      <c r="R32" s="58">
        <v>0.73263888888888884</v>
      </c>
      <c r="S32" s="59" t="s">
        <v>201</v>
      </c>
      <c r="T32" s="60">
        <v>10</v>
      </c>
      <c r="U32" s="60">
        <v>1</v>
      </c>
      <c r="V32" s="60" t="s">
        <v>1198</v>
      </c>
      <c r="W32" s="36" t="s">
        <v>40</v>
      </c>
      <c r="X32" s="113">
        <v>20</v>
      </c>
      <c r="Y32" s="86" t="s">
        <v>120</v>
      </c>
      <c r="Z32" s="39"/>
      <c r="AA32" s="40" t="str">
        <f>IF(Z32="","",100/Z32/100)</f>
        <v/>
      </c>
      <c r="AB32" s="49" t="str">
        <f t="shared" si="2"/>
        <v/>
      </c>
      <c r="AC32" s="41"/>
      <c r="AD32" s="12" t="str">
        <f t="shared" si="5"/>
        <v/>
      </c>
      <c r="AE32" s="43" t="str">
        <f t="shared" si="3"/>
        <v/>
      </c>
      <c r="AF32" s="107" t="str">
        <f t="shared" si="4"/>
        <v/>
      </c>
      <c r="AG32" s="1"/>
    </row>
    <row r="33" spans="2:33" ht="18.75" customHeight="1" x14ac:dyDescent="0.5">
      <c r="B33" s="58"/>
      <c r="C33" s="59"/>
      <c r="D33" s="60"/>
      <c r="E33" s="60"/>
      <c r="F33" s="60"/>
      <c r="G33" s="36"/>
      <c r="H33" s="113"/>
      <c r="I33" s="86"/>
      <c r="J33" s="39"/>
      <c r="K33" s="40"/>
      <c r="L33" s="49" t="str">
        <f t="shared" si="1"/>
        <v/>
      </c>
      <c r="M33" s="77"/>
      <c r="N33" s="41"/>
      <c r="O33" s="82"/>
      <c r="R33" s="58">
        <v>0.73263888888888884</v>
      </c>
      <c r="S33" s="59" t="s">
        <v>201</v>
      </c>
      <c r="T33" s="60">
        <v>10</v>
      </c>
      <c r="U33" s="60">
        <v>1</v>
      </c>
      <c r="V33" s="60" t="s">
        <v>1198</v>
      </c>
      <c r="W33" s="36" t="s">
        <v>18</v>
      </c>
      <c r="X33" s="113">
        <v>20</v>
      </c>
      <c r="Y33" s="86" t="s">
        <v>120</v>
      </c>
      <c r="Z33" s="39"/>
      <c r="AA33" s="40" t="str">
        <f>IF(Z33="","",100/Z33/100)</f>
        <v/>
      </c>
      <c r="AB33" s="49" t="str">
        <f t="shared" si="2"/>
        <v/>
      </c>
      <c r="AC33" s="41"/>
      <c r="AD33" s="12" t="str">
        <f t="shared" si="5"/>
        <v/>
      </c>
      <c r="AE33" s="43" t="str">
        <f t="shared" si="3"/>
        <v/>
      </c>
      <c r="AF33" s="107" t="str">
        <f t="shared" si="4"/>
        <v/>
      </c>
      <c r="AG33" s="1"/>
    </row>
    <row r="34" spans="2:33" ht="18.75" customHeight="1" x14ac:dyDescent="0.5">
      <c r="B34" s="58"/>
      <c r="C34" s="59"/>
      <c r="D34" s="60"/>
      <c r="E34" s="60"/>
      <c r="F34" s="60"/>
      <c r="G34" s="36"/>
      <c r="H34" s="113"/>
      <c r="I34" s="86"/>
      <c r="J34" s="39"/>
      <c r="K34" s="40"/>
      <c r="L34" s="49" t="str">
        <f t="shared" si="1"/>
        <v/>
      </c>
      <c r="M34" s="77"/>
      <c r="N34" s="41"/>
      <c r="O34" s="82"/>
      <c r="R34" s="58">
        <v>0.74305555555555558</v>
      </c>
      <c r="S34" s="59" t="s">
        <v>22</v>
      </c>
      <c r="T34" s="60">
        <v>10</v>
      </c>
      <c r="U34" s="60">
        <v>1</v>
      </c>
      <c r="V34" s="60" t="s">
        <v>1190</v>
      </c>
      <c r="W34" s="36" t="s">
        <v>1</v>
      </c>
      <c r="X34" s="113">
        <v>11.000000000000002</v>
      </c>
      <c r="Y34" s="86">
        <v>41</v>
      </c>
      <c r="Z34" s="39"/>
      <c r="AA34" s="40"/>
      <c r="AB34" s="49">
        <f t="shared" si="2"/>
        <v>164</v>
      </c>
      <c r="AC34" s="41"/>
      <c r="AD34" s="12">
        <f t="shared" si="5"/>
        <v>0</v>
      </c>
      <c r="AE34" s="43">
        <f t="shared" si="3"/>
        <v>100</v>
      </c>
      <c r="AF34" s="107">
        <f t="shared" si="4"/>
        <v>0</v>
      </c>
      <c r="AG34" s="1"/>
    </row>
    <row r="35" spans="2:33" ht="18.75" customHeight="1" x14ac:dyDescent="0.5">
      <c r="B35" s="58"/>
      <c r="C35" s="59"/>
      <c r="D35" s="60"/>
      <c r="E35" s="60"/>
      <c r="F35" s="60"/>
      <c r="G35" s="36"/>
      <c r="H35" s="113"/>
      <c r="I35" s="86"/>
      <c r="J35" s="39"/>
      <c r="K35" s="40"/>
      <c r="L35" s="49" t="str">
        <f t="shared" si="1"/>
        <v/>
      </c>
      <c r="M35" s="77"/>
      <c r="N35" s="41"/>
      <c r="O35" s="82"/>
      <c r="R35" s="58">
        <v>0.74305555555555558</v>
      </c>
      <c r="S35" s="59" t="s">
        <v>22</v>
      </c>
      <c r="T35" s="60">
        <v>10</v>
      </c>
      <c r="U35" s="60">
        <v>1</v>
      </c>
      <c r="V35" s="60" t="s">
        <v>1190</v>
      </c>
      <c r="W35" s="36" t="s">
        <v>40</v>
      </c>
      <c r="X35" s="113">
        <v>15</v>
      </c>
      <c r="Y35" s="86" t="s">
        <v>120</v>
      </c>
      <c r="Z35" s="39"/>
      <c r="AA35" s="40" t="str">
        <f>IF(Z35="","",100/Z35/100)</f>
        <v/>
      </c>
      <c r="AB35" s="49" t="str">
        <f t="shared" si="2"/>
        <v/>
      </c>
      <c r="AC35" s="41"/>
      <c r="AD35" s="12" t="str">
        <f t="shared" si="5"/>
        <v/>
      </c>
      <c r="AE35" s="43" t="str">
        <f t="shared" si="3"/>
        <v/>
      </c>
      <c r="AF35" s="107" t="str">
        <f t="shared" ref="AF35:AF36" si="6">IF(AE35="","",AE35*AC35)</f>
        <v/>
      </c>
      <c r="AG35" s="1"/>
    </row>
    <row r="36" spans="2:33" ht="18.75" customHeight="1" x14ac:dyDescent="0.5">
      <c r="B36" s="58"/>
      <c r="C36" s="59"/>
      <c r="D36" s="60"/>
      <c r="E36" s="60"/>
      <c r="F36" s="60"/>
      <c r="G36" s="36"/>
      <c r="H36" s="113"/>
      <c r="I36" s="86"/>
      <c r="J36" s="39"/>
      <c r="K36" s="40"/>
      <c r="L36" s="49" t="str">
        <f t="shared" si="1"/>
        <v/>
      </c>
      <c r="M36" s="77"/>
      <c r="N36" s="41"/>
      <c r="O36" s="82"/>
      <c r="R36" s="58">
        <v>0.74305555555555558</v>
      </c>
      <c r="S36" s="59" t="s">
        <v>22</v>
      </c>
      <c r="T36" s="60">
        <v>10</v>
      </c>
      <c r="U36" s="60">
        <v>1</v>
      </c>
      <c r="V36" s="60" t="s">
        <v>1190</v>
      </c>
      <c r="W36" s="36" t="s">
        <v>13</v>
      </c>
      <c r="X36" s="113">
        <v>15</v>
      </c>
      <c r="Y36" s="86" t="s">
        <v>120</v>
      </c>
      <c r="Z36" s="39"/>
      <c r="AA36" s="40"/>
      <c r="AB36" s="49" t="str">
        <f t="shared" si="2"/>
        <v/>
      </c>
      <c r="AC36" s="41"/>
      <c r="AD36" s="12" t="str">
        <f t="shared" si="5"/>
        <v/>
      </c>
      <c r="AE36" s="43" t="str">
        <f t="shared" si="3"/>
        <v/>
      </c>
      <c r="AF36" s="107" t="str">
        <f t="shared" si="6"/>
        <v/>
      </c>
      <c r="AG36" s="1"/>
    </row>
    <row r="37" spans="2:33" ht="18.75" customHeight="1" x14ac:dyDescent="0.5">
      <c r="B37" s="58"/>
      <c r="C37" s="59"/>
      <c r="D37" s="60"/>
      <c r="E37" s="60"/>
      <c r="F37" s="60"/>
      <c r="G37" s="36"/>
      <c r="H37" s="113"/>
      <c r="I37" s="86"/>
      <c r="J37" s="39"/>
      <c r="K37" s="40"/>
      <c r="L37" s="49" t="str">
        <f t="shared" si="1"/>
        <v/>
      </c>
      <c r="M37" s="77"/>
      <c r="N37" s="41"/>
      <c r="O37" s="82"/>
      <c r="R37" s="58"/>
      <c r="S37" s="59"/>
      <c r="T37" s="60"/>
      <c r="U37" s="60"/>
      <c r="V37" s="60"/>
      <c r="W37" s="36"/>
      <c r="X37" s="113"/>
      <c r="Y37" s="86"/>
      <c r="Z37" s="39"/>
      <c r="AA37" s="40"/>
      <c r="AB37" s="49"/>
      <c r="AC37" s="41"/>
      <c r="AD37" s="12"/>
      <c r="AE37" s="43"/>
      <c r="AF37" s="107"/>
      <c r="AG37" s="1"/>
    </row>
    <row r="38" spans="2:33" ht="18.75" customHeight="1" x14ac:dyDescent="0.5">
      <c r="B38" s="58"/>
      <c r="C38" s="59"/>
      <c r="D38" s="60"/>
      <c r="E38" s="60"/>
      <c r="F38" s="60"/>
      <c r="G38" s="36"/>
      <c r="H38" s="113"/>
      <c r="I38" s="86"/>
      <c r="J38" s="39"/>
      <c r="K38" s="40"/>
      <c r="L38" s="49" t="str">
        <f t="shared" si="1"/>
        <v/>
      </c>
      <c r="M38" s="77"/>
      <c r="N38" s="41"/>
      <c r="O38" s="82"/>
      <c r="R38" s="58"/>
      <c r="S38" s="59"/>
      <c r="T38" s="60"/>
      <c r="U38" s="60"/>
      <c r="V38" s="60"/>
      <c r="W38" s="36"/>
      <c r="X38" s="113"/>
      <c r="Y38" s="86"/>
      <c r="Z38" s="39"/>
      <c r="AA38" s="40"/>
      <c r="AB38" s="49"/>
      <c r="AC38" s="41"/>
      <c r="AD38" s="12"/>
      <c r="AE38" s="43"/>
      <c r="AF38" s="107"/>
      <c r="AG38" s="1"/>
    </row>
    <row r="39" spans="2:33" ht="18.75" customHeight="1" x14ac:dyDescent="0.5">
      <c r="B39" s="81"/>
      <c r="C39" s="91"/>
      <c r="D39" s="36"/>
      <c r="E39" s="36"/>
      <c r="F39" s="36"/>
      <c r="G39" s="36"/>
      <c r="H39" s="37"/>
      <c r="I39" s="38"/>
      <c r="J39" s="39"/>
      <c r="K39" s="40"/>
      <c r="L39" s="49"/>
      <c r="M39" s="77"/>
      <c r="N39" s="41"/>
      <c r="O39" s="82"/>
      <c r="R39" s="58"/>
      <c r="S39" s="59"/>
      <c r="T39" s="60"/>
      <c r="U39" s="60"/>
      <c r="V39" s="60"/>
      <c r="W39" s="36"/>
      <c r="X39" s="61"/>
      <c r="Y39" s="62"/>
      <c r="Z39" s="63"/>
      <c r="AA39" s="64"/>
      <c r="AB39" s="49"/>
      <c r="AC39" s="41"/>
      <c r="AD39" s="12"/>
      <c r="AE39" s="43"/>
      <c r="AF39" s="107"/>
      <c r="AG39" s="1"/>
    </row>
    <row r="40" spans="2:33" ht="24.75" customHeight="1" x14ac:dyDescent="0.35">
      <c r="B40" s="83"/>
      <c r="C40" s="44"/>
      <c r="D40" s="45"/>
      <c r="E40" s="45"/>
      <c r="F40" s="46" t="s">
        <v>14</v>
      </c>
      <c r="G40" s="46"/>
      <c r="H40" s="47">
        <f>SUM(H7:H39)</f>
        <v>0</v>
      </c>
      <c r="I40" s="47">
        <f>SUM(I7:I39)</f>
        <v>0</v>
      </c>
      <c r="J40" s="46"/>
      <c r="K40" s="48"/>
      <c r="L40" s="49">
        <f>SUBTOTAL(9,(L7:L39))</f>
        <v>0</v>
      </c>
      <c r="M40" s="77"/>
      <c r="N40" s="71"/>
      <c r="O40" s="7"/>
      <c r="R40" s="65"/>
      <c r="S40" s="66"/>
      <c r="T40" s="67"/>
      <c r="U40" s="67"/>
      <c r="V40" s="68" t="s">
        <v>14</v>
      </c>
      <c r="W40" s="68"/>
      <c r="X40" s="69">
        <f>SUM(X7:X39)</f>
        <v>449</v>
      </c>
      <c r="Y40" s="69">
        <f>SUM(Y7:Y39)</f>
        <v>449</v>
      </c>
      <c r="Z40" s="70"/>
      <c r="AA40" s="70"/>
      <c r="AB40" s="49">
        <f>SUBTOTAL(9,(AB7:AB38))</f>
        <v>1796</v>
      </c>
      <c r="AC40" s="71"/>
      <c r="AD40" s="12">
        <f>SUBTOTAL(9,AD7:AD39)</f>
        <v>1447.8</v>
      </c>
      <c r="AE40" s="94">
        <f>SUBTOTAL(9,AE7:AE39)</f>
        <v>1100</v>
      </c>
      <c r="AF40" s="82">
        <f>SUBTOTAL(9,AF7:AF38)</f>
        <v>1095</v>
      </c>
    </row>
    <row r="41" spans="2:33" ht="3.75" hidden="1" customHeight="1" thickBot="1" x14ac:dyDescent="0.3">
      <c r="B41" s="72"/>
      <c r="C41" s="50"/>
      <c r="D41" s="50"/>
      <c r="E41" s="50"/>
      <c r="F41" s="50"/>
      <c r="G41" s="50"/>
      <c r="H41" s="50"/>
      <c r="I41" s="50"/>
      <c r="J41" s="50"/>
      <c r="K41" s="51"/>
      <c r="L41" s="52"/>
      <c r="M41" s="78"/>
      <c r="N41" s="5"/>
      <c r="O41" s="97"/>
      <c r="R41" s="72"/>
      <c r="S41" s="50"/>
      <c r="T41" s="50"/>
      <c r="U41" s="50"/>
      <c r="V41" s="50"/>
      <c r="W41" s="50"/>
      <c r="X41" s="50"/>
      <c r="Y41" s="51"/>
      <c r="Z41" s="50"/>
      <c r="AA41" s="51"/>
      <c r="AB41" s="52"/>
      <c r="AC41" s="5"/>
      <c r="AD41" s="99"/>
      <c r="AE41" s="96"/>
      <c r="AF41" s="98"/>
    </row>
    <row r="42" spans="2:33" ht="25.5" customHeight="1" x14ac:dyDescent="0.25">
      <c r="B42" s="337" t="s">
        <v>15</v>
      </c>
      <c r="C42" s="338"/>
      <c r="D42" s="338"/>
      <c r="E42" s="338"/>
      <c r="F42" s="338"/>
      <c r="G42" s="338"/>
      <c r="H42" s="338"/>
      <c r="I42" s="338"/>
      <c r="J42" s="338"/>
      <c r="K42" s="338"/>
      <c r="L42" s="89"/>
      <c r="M42" s="79"/>
      <c r="N42" s="5"/>
      <c r="O42" s="8"/>
      <c r="R42" s="337" t="s">
        <v>15</v>
      </c>
      <c r="S42" s="338"/>
      <c r="T42" s="338"/>
      <c r="U42" s="338"/>
      <c r="V42" s="338"/>
      <c r="W42" s="338"/>
      <c r="X42" s="338"/>
      <c r="Y42" s="339"/>
      <c r="Z42" s="73"/>
      <c r="AA42" s="73"/>
      <c r="AB42" s="340"/>
      <c r="AC42" s="5"/>
      <c r="AD42" s="14">
        <f>AD40-AB40</f>
        <v>-348.20000000000005</v>
      </c>
      <c r="AE42" s="100"/>
      <c r="AF42" s="8">
        <f>AF40-AE40</f>
        <v>-5</v>
      </c>
    </row>
    <row r="43" spans="2:33" ht="21" customHeight="1" thickBot="1" x14ac:dyDescent="0.3">
      <c r="B43" s="342">
        <v>45752</v>
      </c>
      <c r="C43" s="343"/>
      <c r="D43" s="343"/>
      <c r="E43" s="343"/>
      <c r="F43" s="343"/>
      <c r="G43" s="343"/>
      <c r="H43" s="343"/>
      <c r="I43" s="343"/>
      <c r="J43" s="343"/>
      <c r="K43" s="343"/>
      <c r="L43" s="90"/>
      <c r="M43" s="84"/>
      <c r="N43" s="16"/>
      <c r="O43" s="17"/>
      <c r="R43" s="344">
        <f>B43</f>
        <v>45752</v>
      </c>
      <c r="S43" s="345"/>
      <c r="T43" s="345"/>
      <c r="U43" s="345"/>
      <c r="V43" s="345"/>
      <c r="W43" s="345"/>
      <c r="X43" s="345"/>
      <c r="Y43" s="346"/>
      <c r="Z43" s="74"/>
      <c r="AA43" s="74"/>
      <c r="AB43" s="341"/>
      <c r="AC43" s="16" t="s">
        <v>91</v>
      </c>
      <c r="AD43" s="15">
        <f>AD42/AB40</f>
        <v>-0.19387527839643656</v>
      </c>
      <c r="AE43" s="101"/>
      <c r="AF43" s="17">
        <f>AF42/AE40</f>
        <v>-4.5454545454545452E-3</v>
      </c>
    </row>
    <row r="44" spans="2:33" ht="18" thickBot="1" x14ac:dyDescent="0.35"/>
    <row r="45" spans="2:33" ht="28.5" customHeight="1" x14ac:dyDescent="0.25">
      <c r="B45" s="319"/>
      <c r="C45" s="320"/>
      <c r="D45" s="323" t="s">
        <v>96</v>
      </c>
      <c r="E45" s="323"/>
      <c r="F45" s="323"/>
      <c r="G45" s="323"/>
      <c r="H45" s="323"/>
      <c r="I45" s="323"/>
      <c r="J45" s="323"/>
      <c r="K45" s="323"/>
      <c r="L45" s="323"/>
      <c r="M45" s="323"/>
      <c r="N45" s="323"/>
      <c r="O45" s="324"/>
      <c r="R45" s="329"/>
      <c r="S45" s="330"/>
      <c r="T45" s="333" t="s">
        <v>96</v>
      </c>
      <c r="U45" s="333"/>
      <c r="V45" s="333"/>
      <c r="W45" s="333"/>
      <c r="X45" s="333"/>
      <c r="Y45" s="333"/>
      <c r="Z45" s="333"/>
      <c r="AA45" s="333"/>
      <c r="AB45" s="333"/>
      <c r="AC45" s="333"/>
      <c r="AD45" s="333"/>
      <c r="AE45" s="333"/>
      <c r="AF45" s="334"/>
    </row>
    <row r="46" spans="2:33" ht="21.75" customHeight="1" x14ac:dyDescent="0.25">
      <c r="B46" s="321"/>
      <c r="C46" s="322"/>
      <c r="D46" s="325"/>
      <c r="E46" s="325"/>
      <c r="F46" s="325"/>
      <c r="G46" s="325"/>
      <c r="H46" s="325"/>
      <c r="I46" s="325"/>
      <c r="J46" s="325"/>
      <c r="K46" s="325"/>
      <c r="L46" s="325"/>
      <c r="M46" s="325"/>
      <c r="N46" s="325"/>
      <c r="O46" s="326"/>
      <c r="R46" s="331"/>
      <c r="S46" s="332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6"/>
    </row>
    <row r="47" spans="2:33" ht="5.25" customHeight="1" thickBot="1" x14ac:dyDescent="0.3">
      <c r="B47" s="80"/>
      <c r="C47" s="76"/>
      <c r="D47" s="325"/>
      <c r="E47" s="325"/>
      <c r="F47" s="325"/>
      <c r="G47" s="325"/>
      <c r="H47" s="325"/>
      <c r="I47" s="325"/>
      <c r="J47" s="325"/>
      <c r="K47" s="325"/>
      <c r="L47" s="327"/>
      <c r="M47" s="327"/>
      <c r="N47" s="327"/>
      <c r="O47" s="328"/>
      <c r="R47" s="53"/>
      <c r="S47" s="54"/>
      <c r="T47" s="335"/>
      <c r="U47" s="335"/>
      <c r="V47" s="335"/>
      <c r="W47" s="335"/>
      <c r="X47" s="335"/>
      <c r="Y47" s="335"/>
      <c r="Z47" s="335"/>
      <c r="AA47" s="335"/>
      <c r="AB47" s="335"/>
      <c r="AC47" s="335"/>
      <c r="AD47" s="335"/>
      <c r="AE47" s="335"/>
      <c r="AF47" s="336"/>
    </row>
    <row r="48" spans="2:33" ht="54.75" customHeight="1" x14ac:dyDescent="0.5">
      <c r="B48" s="26" t="s">
        <v>4</v>
      </c>
      <c r="C48" s="27" t="s">
        <v>5</v>
      </c>
      <c r="D48" s="27" t="s">
        <v>6</v>
      </c>
      <c r="E48" s="27" t="s">
        <v>7</v>
      </c>
      <c r="F48" s="27" t="s">
        <v>8</v>
      </c>
      <c r="G48" s="28" t="s">
        <v>9</v>
      </c>
      <c r="H48" s="29" t="s">
        <v>92</v>
      </c>
      <c r="I48" s="30" t="s">
        <v>10</v>
      </c>
      <c r="J48" s="28" t="s">
        <v>20</v>
      </c>
      <c r="K48" s="31" t="s">
        <v>21</v>
      </c>
      <c r="L48" s="124" t="s">
        <v>98</v>
      </c>
      <c r="M48" s="87" t="s">
        <v>97</v>
      </c>
      <c r="N48" s="88" t="s">
        <v>12</v>
      </c>
      <c r="O48" s="24" t="s">
        <v>2</v>
      </c>
      <c r="R48" s="26" t="s">
        <v>4</v>
      </c>
      <c r="S48" s="27" t="s">
        <v>5</v>
      </c>
      <c r="T48" s="27" t="s">
        <v>6</v>
      </c>
      <c r="U48" s="27" t="s">
        <v>7</v>
      </c>
      <c r="V48" s="27" t="s">
        <v>8</v>
      </c>
      <c r="W48" s="28" t="s">
        <v>9</v>
      </c>
      <c r="X48" s="29" t="s">
        <v>92</v>
      </c>
      <c r="Y48" s="31" t="s">
        <v>10</v>
      </c>
      <c r="Z48" s="28" t="s">
        <v>20</v>
      </c>
      <c r="AA48" s="31" t="s">
        <v>21</v>
      </c>
      <c r="AB48" s="32" t="s">
        <v>3</v>
      </c>
      <c r="AC48" s="6" t="s">
        <v>12</v>
      </c>
      <c r="AD48" s="20" t="s">
        <v>2</v>
      </c>
      <c r="AE48" s="33" t="s">
        <v>147</v>
      </c>
      <c r="AF48" s="34" t="s">
        <v>46</v>
      </c>
      <c r="AG48" s="1"/>
    </row>
    <row r="49" spans="2:35" ht="18.75" customHeight="1" x14ac:dyDescent="0.35">
      <c r="B49" s="58"/>
      <c r="C49" s="59"/>
      <c r="D49" s="60"/>
      <c r="E49" s="60"/>
      <c r="F49" s="60"/>
      <c r="G49" s="36"/>
      <c r="H49" s="113"/>
      <c r="I49" s="86"/>
      <c r="J49" s="39"/>
      <c r="K49" s="40" t="str">
        <f t="shared" ref="K49:K61" si="7">IF(J49="","",100/J49/100)</f>
        <v/>
      </c>
      <c r="L49" s="49" t="str">
        <f t="shared" ref="L49:L63" si="8">IF(I49="","",(I49*($AB$1/1000)/$AC$1)*$AB$473)</f>
        <v/>
      </c>
      <c r="M49" s="77"/>
      <c r="N49" s="41"/>
      <c r="O49" s="82"/>
      <c r="R49" s="58">
        <v>0.51041666666666663</v>
      </c>
      <c r="S49" s="59" t="s">
        <v>157</v>
      </c>
      <c r="T49" s="60">
        <v>1</v>
      </c>
      <c r="U49" s="60">
        <v>2</v>
      </c>
      <c r="V49" s="60" t="s">
        <v>69</v>
      </c>
      <c r="W49" s="36" t="s">
        <v>1</v>
      </c>
      <c r="X49" s="113">
        <v>12</v>
      </c>
      <c r="Y49" s="86">
        <v>12</v>
      </c>
      <c r="Z49" s="39"/>
      <c r="AA49" s="40" t="str">
        <f>IF(Z49="","",100/Z49/100)</f>
        <v/>
      </c>
      <c r="AB49" s="49">
        <f t="shared" ref="AB49:AB63" si="9">IF(Y49="","",(Y49*($AB$1/1000)/$AC$1)*$AB$473)</f>
        <v>48</v>
      </c>
      <c r="AC49" s="41"/>
      <c r="AD49" s="12">
        <f>IF(AB49="","",AC49*AB49)</f>
        <v>0</v>
      </c>
      <c r="AE49" s="43">
        <f>IF(AB49="","",$AE$1)</f>
        <v>100</v>
      </c>
      <c r="AF49" s="107">
        <f>IF(AE49="","",AE49*AC49)</f>
        <v>0</v>
      </c>
      <c r="AI49" s="4"/>
    </row>
    <row r="50" spans="2:35" ht="18.75" customHeight="1" x14ac:dyDescent="0.3">
      <c r="B50" s="58"/>
      <c r="C50" s="59"/>
      <c r="D50" s="60"/>
      <c r="E50" s="60"/>
      <c r="F50" s="60"/>
      <c r="G50" s="36"/>
      <c r="H50" s="113"/>
      <c r="I50" s="86"/>
      <c r="J50" s="39"/>
      <c r="K50" s="40" t="str">
        <f t="shared" si="7"/>
        <v/>
      </c>
      <c r="L50" s="49" t="str">
        <f t="shared" si="8"/>
        <v/>
      </c>
      <c r="M50" s="77"/>
      <c r="N50" s="41"/>
      <c r="O50" s="82"/>
      <c r="R50" s="58">
        <v>0.51041666666666663</v>
      </c>
      <c r="S50" s="59" t="s">
        <v>157</v>
      </c>
      <c r="T50" s="60">
        <v>1</v>
      </c>
      <c r="U50" s="60">
        <v>5</v>
      </c>
      <c r="V50" s="60" t="s">
        <v>187</v>
      </c>
      <c r="W50" s="36" t="s">
        <v>1</v>
      </c>
      <c r="X50" s="113">
        <v>10</v>
      </c>
      <c r="Y50" s="86">
        <v>23</v>
      </c>
      <c r="Z50" s="39"/>
      <c r="AA50" s="40"/>
      <c r="AB50" s="49">
        <f t="shared" si="9"/>
        <v>92</v>
      </c>
      <c r="AC50" s="41"/>
      <c r="AD50" s="12">
        <f t="shared" ref="AD50:AD61" si="10">IF(AB50="","",AC50*AB50)</f>
        <v>0</v>
      </c>
      <c r="AE50" s="43">
        <f>IF(AB50="","",$AE$1)</f>
        <v>100</v>
      </c>
      <c r="AF50" s="107">
        <f t="shared" ref="AF50:AF61" si="11">IF(AE50="","",AE50*AC50)</f>
        <v>0</v>
      </c>
    </row>
    <row r="51" spans="2:35" ht="18.75" customHeight="1" x14ac:dyDescent="0.5">
      <c r="B51" s="58"/>
      <c r="C51" s="59"/>
      <c r="D51" s="60"/>
      <c r="E51" s="60"/>
      <c r="F51" s="60"/>
      <c r="G51" s="36"/>
      <c r="H51" s="113"/>
      <c r="I51" s="86"/>
      <c r="J51" s="39"/>
      <c r="K51" s="40" t="str">
        <f t="shared" si="7"/>
        <v/>
      </c>
      <c r="L51" s="49" t="str">
        <f t="shared" si="8"/>
        <v/>
      </c>
      <c r="M51" s="77"/>
      <c r="N51" s="41"/>
      <c r="O51" s="82"/>
      <c r="R51" s="58">
        <v>0.51041666666666663</v>
      </c>
      <c r="S51" s="59" t="s">
        <v>157</v>
      </c>
      <c r="T51" s="60">
        <v>1</v>
      </c>
      <c r="U51" s="60">
        <v>5</v>
      </c>
      <c r="V51" s="60" t="s">
        <v>187</v>
      </c>
      <c r="W51" s="36" t="s">
        <v>13</v>
      </c>
      <c r="X51" s="113">
        <v>13</v>
      </c>
      <c r="Y51" s="86" t="s">
        <v>120</v>
      </c>
      <c r="Z51" s="39"/>
      <c r="AA51" s="40" t="str">
        <f>IF(Z51="","",100/Z51/100)</f>
        <v/>
      </c>
      <c r="AB51" s="49" t="str">
        <f t="shared" si="9"/>
        <v/>
      </c>
      <c r="AC51" s="41"/>
      <c r="AD51" s="12" t="str">
        <f t="shared" si="10"/>
        <v/>
      </c>
      <c r="AE51" s="43" t="str">
        <f t="shared" ref="AE51:AE61" si="12">IF(AB51="","",$AE$1)</f>
        <v/>
      </c>
      <c r="AF51" s="107" t="str">
        <f t="shared" si="11"/>
        <v/>
      </c>
      <c r="AG51" s="1"/>
      <c r="AI51" s="4"/>
    </row>
    <row r="52" spans="2:35" ht="18.75" customHeight="1" x14ac:dyDescent="0.3">
      <c r="B52" s="58"/>
      <c r="C52" s="59"/>
      <c r="D52" s="60"/>
      <c r="E52" s="60"/>
      <c r="F52" s="60"/>
      <c r="G52" s="36"/>
      <c r="H52" s="113"/>
      <c r="I52" s="86"/>
      <c r="J52" s="39"/>
      <c r="K52" s="40" t="str">
        <f t="shared" si="7"/>
        <v/>
      </c>
      <c r="L52" s="49" t="str">
        <f t="shared" si="8"/>
        <v/>
      </c>
      <c r="M52" s="77"/>
      <c r="N52" s="41"/>
      <c r="O52" s="82"/>
      <c r="R52" s="58">
        <v>0.57986111111111116</v>
      </c>
      <c r="S52" s="59" t="s">
        <v>157</v>
      </c>
      <c r="T52" s="60">
        <v>4</v>
      </c>
      <c r="U52" s="60">
        <v>1</v>
      </c>
      <c r="V52" s="60" t="s">
        <v>536</v>
      </c>
      <c r="W52" s="36" t="s">
        <v>1</v>
      </c>
      <c r="X52" s="113">
        <v>10</v>
      </c>
      <c r="Y52" s="86">
        <v>23</v>
      </c>
      <c r="Z52" s="39"/>
      <c r="AA52" s="40"/>
      <c r="AB52" s="49">
        <f t="shared" si="9"/>
        <v>92</v>
      </c>
      <c r="AC52" s="41"/>
      <c r="AD52" s="12">
        <f t="shared" si="10"/>
        <v>0</v>
      </c>
      <c r="AE52" s="43">
        <f t="shared" si="12"/>
        <v>100</v>
      </c>
      <c r="AF52" s="107">
        <f t="shared" si="11"/>
        <v>0</v>
      </c>
    </row>
    <row r="53" spans="2:35" ht="18.75" customHeight="1" x14ac:dyDescent="0.35">
      <c r="B53" s="58"/>
      <c r="C53" s="59"/>
      <c r="D53" s="60"/>
      <c r="E53" s="60"/>
      <c r="F53" s="60"/>
      <c r="G53" s="36"/>
      <c r="H53" s="113"/>
      <c r="I53" s="86"/>
      <c r="J53" s="39"/>
      <c r="K53" s="40" t="str">
        <f t="shared" si="7"/>
        <v/>
      </c>
      <c r="L53" s="49" t="str">
        <f t="shared" si="8"/>
        <v/>
      </c>
      <c r="M53" s="77"/>
      <c r="N53" s="41"/>
      <c r="O53" s="82"/>
      <c r="R53" s="58">
        <v>0.57986111111111116</v>
      </c>
      <c r="S53" s="59" t="s">
        <v>157</v>
      </c>
      <c r="T53" s="60">
        <v>4</v>
      </c>
      <c r="U53" s="60">
        <v>1</v>
      </c>
      <c r="V53" s="60" t="s">
        <v>536</v>
      </c>
      <c r="W53" s="36" t="s">
        <v>13</v>
      </c>
      <c r="X53" s="113">
        <v>13</v>
      </c>
      <c r="Y53" s="86" t="s">
        <v>120</v>
      </c>
      <c r="Z53" s="39"/>
      <c r="AA53" s="40" t="str">
        <f>IF(Z53="","",100/Z53/100)</f>
        <v/>
      </c>
      <c r="AB53" s="49" t="str">
        <f t="shared" si="9"/>
        <v/>
      </c>
      <c r="AC53" s="41"/>
      <c r="AD53" s="12" t="str">
        <f t="shared" si="10"/>
        <v/>
      </c>
      <c r="AE53" s="43" t="str">
        <f t="shared" si="12"/>
        <v/>
      </c>
      <c r="AF53" s="107" t="str">
        <f t="shared" si="11"/>
        <v/>
      </c>
      <c r="AI53" s="4"/>
    </row>
    <row r="54" spans="2:35" ht="18.75" customHeight="1" x14ac:dyDescent="0.5">
      <c r="B54" s="58"/>
      <c r="C54" s="59"/>
      <c r="D54" s="60"/>
      <c r="E54" s="60"/>
      <c r="F54" s="60"/>
      <c r="G54" s="36"/>
      <c r="H54" s="113"/>
      <c r="I54" s="86"/>
      <c r="J54" s="39"/>
      <c r="K54" s="40" t="str">
        <f t="shared" si="7"/>
        <v/>
      </c>
      <c r="L54" s="49" t="str">
        <f t="shared" si="8"/>
        <v/>
      </c>
      <c r="M54" s="77"/>
      <c r="N54" s="41"/>
      <c r="O54" s="82"/>
      <c r="R54" s="58">
        <v>0.60416666666666663</v>
      </c>
      <c r="S54" s="59" t="s">
        <v>157</v>
      </c>
      <c r="T54" s="60">
        <v>5</v>
      </c>
      <c r="U54" s="60">
        <v>11</v>
      </c>
      <c r="V54" s="60" t="s">
        <v>1179</v>
      </c>
      <c r="W54" s="36" t="s">
        <v>1</v>
      </c>
      <c r="X54" s="113">
        <v>12</v>
      </c>
      <c r="Y54" s="86">
        <v>12</v>
      </c>
      <c r="Z54" s="39"/>
      <c r="AA54" s="40" t="str">
        <f>IF(Z54="","",100/Z54/100)</f>
        <v/>
      </c>
      <c r="AB54" s="49">
        <f t="shared" si="9"/>
        <v>48</v>
      </c>
      <c r="AC54" s="41"/>
      <c r="AD54" s="12">
        <f t="shared" si="10"/>
        <v>0</v>
      </c>
      <c r="AE54" s="43">
        <f t="shared" si="12"/>
        <v>100</v>
      </c>
      <c r="AF54" s="107">
        <f t="shared" si="11"/>
        <v>0</v>
      </c>
      <c r="AG54" s="1"/>
    </row>
    <row r="55" spans="2:35" ht="18.75" customHeight="1" x14ac:dyDescent="0.5">
      <c r="B55" s="58"/>
      <c r="C55" s="59"/>
      <c r="D55" s="60"/>
      <c r="E55" s="60"/>
      <c r="F55" s="60"/>
      <c r="G55" s="36"/>
      <c r="H55" s="113"/>
      <c r="I55" s="86"/>
      <c r="J55" s="39"/>
      <c r="K55" s="40" t="str">
        <f t="shared" si="7"/>
        <v/>
      </c>
      <c r="L55" s="49" t="str">
        <f t="shared" si="8"/>
        <v/>
      </c>
      <c r="M55" s="77"/>
      <c r="N55" s="41"/>
      <c r="O55" s="82"/>
      <c r="R55" s="58">
        <v>0.62847222222222221</v>
      </c>
      <c r="S55" s="59" t="s">
        <v>157</v>
      </c>
      <c r="T55" s="60">
        <v>6</v>
      </c>
      <c r="U55" s="60">
        <v>1</v>
      </c>
      <c r="V55" s="60" t="s">
        <v>1187</v>
      </c>
      <c r="W55" s="36" t="s">
        <v>1</v>
      </c>
      <c r="X55" s="113">
        <v>12</v>
      </c>
      <c r="Y55" s="86">
        <v>52</v>
      </c>
      <c r="Z55" s="39"/>
      <c r="AA55" s="40" t="str">
        <f>IF(Z55="","",100/Z55/100)</f>
        <v/>
      </c>
      <c r="AB55" s="49">
        <f t="shared" si="9"/>
        <v>208</v>
      </c>
      <c r="AC55" s="41"/>
      <c r="AD55" s="12">
        <f t="shared" si="10"/>
        <v>0</v>
      </c>
      <c r="AE55" s="43">
        <f t="shared" si="12"/>
        <v>100</v>
      </c>
      <c r="AF55" s="107">
        <f t="shared" si="11"/>
        <v>0</v>
      </c>
      <c r="AG55" s="1"/>
      <c r="AI55" s="4"/>
    </row>
    <row r="56" spans="2:35" ht="18.75" customHeight="1" x14ac:dyDescent="0.5">
      <c r="B56" s="58"/>
      <c r="C56" s="59"/>
      <c r="D56" s="60"/>
      <c r="E56" s="60"/>
      <c r="F56" s="60"/>
      <c r="G56" s="36"/>
      <c r="H56" s="113"/>
      <c r="I56" s="86"/>
      <c r="J56" s="39"/>
      <c r="K56" s="40" t="str">
        <f t="shared" si="7"/>
        <v/>
      </c>
      <c r="L56" s="49" t="str">
        <f t="shared" si="8"/>
        <v/>
      </c>
      <c r="M56" s="77"/>
      <c r="N56" s="41"/>
      <c r="O56" s="82"/>
      <c r="R56" s="58">
        <v>0.62847222222222221</v>
      </c>
      <c r="S56" s="59" t="s">
        <v>157</v>
      </c>
      <c r="T56" s="60">
        <v>6</v>
      </c>
      <c r="U56" s="60">
        <v>1</v>
      </c>
      <c r="V56" s="60" t="s">
        <v>1187</v>
      </c>
      <c r="W56" s="36" t="s">
        <v>1172</v>
      </c>
      <c r="X56" s="113">
        <v>20</v>
      </c>
      <c r="Y56" s="86" t="s">
        <v>120</v>
      </c>
      <c r="Z56" s="39"/>
      <c r="AA56" s="40"/>
      <c r="AB56" s="49" t="str">
        <f t="shared" si="9"/>
        <v/>
      </c>
      <c r="AC56" s="41"/>
      <c r="AD56" s="12" t="str">
        <f t="shared" si="10"/>
        <v/>
      </c>
      <c r="AE56" s="43" t="str">
        <f t="shared" si="12"/>
        <v/>
      </c>
      <c r="AF56" s="107" t="str">
        <f t="shared" si="11"/>
        <v/>
      </c>
      <c r="AG56" s="1"/>
    </row>
    <row r="57" spans="2:35" ht="18.75" customHeight="1" x14ac:dyDescent="0.35">
      <c r="B57" s="58"/>
      <c r="C57" s="59"/>
      <c r="D57" s="60"/>
      <c r="E57" s="60"/>
      <c r="F57" s="60"/>
      <c r="G57" s="36"/>
      <c r="H57" s="113"/>
      <c r="I57" s="86"/>
      <c r="J57" s="39"/>
      <c r="K57" s="40" t="str">
        <f t="shared" si="7"/>
        <v/>
      </c>
      <c r="L57" s="49" t="str">
        <f t="shared" si="8"/>
        <v/>
      </c>
      <c r="M57" s="77"/>
      <c r="N57" s="41"/>
      <c r="O57" s="82"/>
      <c r="R57" s="58">
        <v>0.62847222222222221</v>
      </c>
      <c r="S57" s="59" t="s">
        <v>157</v>
      </c>
      <c r="T57" s="60">
        <v>6</v>
      </c>
      <c r="U57" s="60">
        <v>1</v>
      </c>
      <c r="V57" s="60" t="s">
        <v>1187</v>
      </c>
      <c r="W57" s="36" t="s">
        <v>18</v>
      </c>
      <c r="X57" s="113">
        <v>20</v>
      </c>
      <c r="Y57" s="86" t="s">
        <v>120</v>
      </c>
      <c r="Z57" s="39"/>
      <c r="AA57" s="40" t="str">
        <f>IF(Z57="","",100/Z57/100)</f>
        <v/>
      </c>
      <c r="AB57" s="49" t="str">
        <f t="shared" si="9"/>
        <v/>
      </c>
      <c r="AC57" s="41"/>
      <c r="AD57" s="12" t="str">
        <f t="shared" si="10"/>
        <v/>
      </c>
      <c r="AE57" s="43" t="str">
        <f t="shared" si="12"/>
        <v/>
      </c>
      <c r="AF57" s="107" t="str">
        <f t="shared" si="11"/>
        <v/>
      </c>
      <c r="AI57" s="4"/>
    </row>
    <row r="58" spans="2:35" ht="18.75" customHeight="1" x14ac:dyDescent="0.5">
      <c r="B58" s="58"/>
      <c r="C58" s="59"/>
      <c r="D58" s="60"/>
      <c r="E58" s="60"/>
      <c r="F58" s="60"/>
      <c r="G58" s="36"/>
      <c r="H58" s="113"/>
      <c r="I58" s="86"/>
      <c r="J58" s="39"/>
      <c r="K58" s="40" t="str">
        <f t="shared" si="7"/>
        <v/>
      </c>
      <c r="L58" s="49" t="str">
        <f t="shared" si="8"/>
        <v/>
      </c>
      <c r="M58" s="77"/>
      <c r="N58" s="41"/>
      <c r="O58" s="82"/>
      <c r="R58" s="58">
        <v>0.70486111111111116</v>
      </c>
      <c r="S58" s="59" t="s">
        <v>157</v>
      </c>
      <c r="T58" s="60">
        <v>9</v>
      </c>
      <c r="U58" s="60">
        <v>3</v>
      </c>
      <c r="V58" s="60" t="s">
        <v>43</v>
      </c>
      <c r="W58" s="36" t="s">
        <v>1</v>
      </c>
      <c r="X58" s="113">
        <v>20</v>
      </c>
      <c r="Y58" s="86">
        <v>73</v>
      </c>
      <c r="Z58" s="39"/>
      <c r="AA58" s="40" t="str">
        <f>IF(Z58="","",100/Z58/100)</f>
        <v/>
      </c>
      <c r="AB58" s="49">
        <f t="shared" si="9"/>
        <v>292</v>
      </c>
      <c r="AC58" s="41">
        <v>1.9</v>
      </c>
      <c r="AD58" s="12">
        <f t="shared" si="10"/>
        <v>554.79999999999995</v>
      </c>
      <c r="AE58" s="43">
        <f t="shared" si="12"/>
        <v>100</v>
      </c>
      <c r="AF58" s="107">
        <f t="shared" si="11"/>
        <v>190</v>
      </c>
      <c r="AG58" s="1"/>
    </row>
    <row r="59" spans="2:35" ht="18.75" customHeight="1" x14ac:dyDescent="0.3">
      <c r="B59" s="58"/>
      <c r="C59" s="59"/>
      <c r="D59" s="60"/>
      <c r="E59" s="60"/>
      <c r="F59" s="60"/>
      <c r="G59" s="36"/>
      <c r="H59" s="113"/>
      <c r="I59" s="86"/>
      <c r="J59" s="39"/>
      <c r="K59" s="40" t="str">
        <f t="shared" si="7"/>
        <v/>
      </c>
      <c r="L59" s="49" t="str">
        <f t="shared" si="8"/>
        <v/>
      </c>
      <c r="M59" s="77"/>
      <c r="N59" s="41"/>
      <c r="O59" s="82"/>
      <c r="R59" s="58">
        <v>0.70486111111111116</v>
      </c>
      <c r="S59" s="59" t="s">
        <v>157</v>
      </c>
      <c r="T59" s="60">
        <v>9</v>
      </c>
      <c r="U59" s="60">
        <v>3</v>
      </c>
      <c r="V59" s="60" t="s">
        <v>43</v>
      </c>
      <c r="W59" s="36" t="s">
        <v>1172</v>
      </c>
      <c r="X59" s="113">
        <v>20</v>
      </c>
      <c r="Y59" s="86" t="s">
        <v>120</v>
      </c>
      <c r="Z59" s="39"/>
      <c r="AA59" s="40"/>
      <c r="AB59" s="49" t="str">
        <f t="shared" si="9"/>
        <v/>
      </c>
      <c r="AC59" s="41"/>
      <c r="AD59" s="12" t="str">
        <f t="shared" si="10"/>
        <v/>
      </c>
      <c r="AE59" s="43" t="str">
        <f t="shared" si="12"/>
        <v/>
      </c>
      <c r="AF59" s="107" t="str">
        <f t="shared" si="11"/>
        <v/>
      </c>
    </row>
    <row r="60" spans="2:35" ht="18.75" customHeight="1" x14ac:dyDescent="0.3">
      <c r="B60" s="58"/>
      <c r="C60" s="59"/>
      <c r="D60" s="60"/>
      <c r="E60" s="60"/>
      <c r="F60" s="60"/>
      <c r="G60" s="36"/>
      <c r="H60" s="113"/>
      <c r="I60" s="86"/>
      <c r="J60" s="39"/>
      <c r="K60" s="40" t="str">
        <f t="shared" si="7"/>
        <v/>
      </c>
      <c r="L60" s="49" t="str">
        <f t="shared" si="8"/>
        <v/>
      </c>
      <c r="M60" s="77"/>
      <c r="N60" s="41"/>
      <c r="O60" s="82"/>
      <c r="R60" s="58">
        <v>0.70486111111111116</v>
      </c>
      <c r="S60" s="59" t="s">
        <v>157</v>
      </c>
      <c r="T60" s="60">
        <v>9</v>
      </c>
      <c r="U60" s="60">
        <v>3</v>
      </c>
      <c r="V60" s="60" t="s">
        <v>43</v>
      </c>
      <c r="W60" s="36" t="s">
        <v>13</v>
      </c>
      <c r="X60" s="113">
        <v>20</v>
      </c>
      <c r="Y60" s="86" t="s">
        <v>120</v>
      </c>
      <c r="Z60" s="39"/>
      <c r="AA60" s="40" t="str">
        <f>IF(Z60="","",100/Z60/100)</f>
        <v/>
      </c>
      <c r="AB60" s="49" t="str">
        <f t="shared" si="9"/>
        <v/>
      </c>
      <c r="AC60" s="41"/>
      <c r="AD60" s="12" t="str">
        <f t="shared" si="10"/>
        <v/>
      </c>
      <c r="AE60" s="43" t="str">
        <f t="shared" si="12"/>
        <v/>
      </c>
      <c r="AF60" s="107" t="str">
        <f t="shared" si="11"/>
        <v/>
      </c>
    </row>
    <row r="61" spans="2:35" ht="18.75" customHeight="1" x14ac:dyDescent="0.5">
      <c r="B61" s="58"/>
      <c r="C61" s="59"/>
      <c r="D61" s="60"/>
      <c r="E61" s="60"/>
      <c r="F61" s="60"/>
      <c r="G61" s="36"/>
      <c r="H61" s="113"/>
      <c r="I61" s="86"/>
      <c r="J61" s="39"/>
      <c r="K61" s="40" t="str">
        <f t="shared" si="7"/>
        <v/>
      </c>
      <c r="L61" s="49" t="str">
        <f t="shared" si="8"/>
        <v/>
      </c>
      <c r="M61" s="77"/>
      <c r="N61" s="41"/>
      <c r="O61" s="82"/>
      <c r="R61" s="58">
        <v>0.70486111111111116</v>
      </c>
      <c r="S61" s="59" t="s">
        <v>157</v>
      </c>
      <c r="T61" s="60">
        <v>9</v>
      </c>
      <c r="U61" s="60">
        <v>3</v>
      </c>
      <c r="V61" s="60" t="s">
        <v>43</v>
      </c>
      <c r="W61" s="36" t="s">
        <v>18</v>
      </c>
      <c r="X61" s="113">
        <v>13</v>
      </c>
      <c r="Y61" s="86" t="s">
        <v>120</v>
      </c>
      <c r="Z61" s="39"/>
      <c r="AA61" s="40" t="str">
        <f>IF(Z61="","",100/Z61/100)</f>
        <v/>
      </c>
      <c r="AB61" s="49" t="str">
        <f t="shared" si="9"/>
        <v/>
      </c>
      <c r="AC61" s="41"/>
      <c r="AD61" s="12" t="str">
        <f t="shared" si="10"/>
        <v/>
      </c>
      <c r="AE61" s="43" t="str">
        <f t="shared" si="12"/>
        <v/>
      </c>
      <c r="AF61" s="107" t="str">
        <f t="shared" si="11"/>
        <v/>
      </c>
      <c r="AG61" s="1"/>
    </row>
    <row r="62" spans="2:35" ht="18.75" customHeight="1" x14ac:dyDescent="0.5">
      <c r="B62" s="58"/>
      <c r="C62" s="59"/>
      <c r="D62" s="60"/>
      <c r="E62" s="60"/>
      <c r="F62" s="60"/>
      <c r="G62" s="36"/>
      <c r="H62" s="113"/>
      <c r="I62" s="86"/>
      <c r="J62" s="39"/>
      <c r="K62" s="40"/>
      <c r="L62" s="49" t="str">
        <f t="shared" si="8"/>
        <v/>
      </c>
      <c r="M62" s="77"/>
      <c r="N62" s="41"/>
      <c r="O62" s="82"/>
      <c r="R62" s="58"/>
      <c r="S62" s="59"/>
      <c r="T62" s="60"/>
      <c r="U62" s="60"/>
      <c r="V62" s="60"/>
      <c r="W62" s="36"/>
      <c r="X62" s="113"/>
      <c r="Y62" s="86"/>
      <c r="Z62" s="39"/>
      <c r="AA62" s="40" t="str">
        <f t="shared" ref="AA62:AA63" si="13">IF(Z62="","",100/Z62/100)</f>
        <v/>
      </c>
      <c r="AB62" s="49" t="str">
        <f t="shared" si="9"/>
        <v/>
      </c>
      <c r="AC62" s="41"/>
      <c r="AD62" s="12" t="str">
        <f t="shared" ref="AD62:AD63" si="14">IF(AB62="","",AC62*AB62)</f>
        <v/>
      </c>
      <c r="AE62" s="43" t="str">
        <f t="shared" ref="AE62:AE63" si="15">IF(AB62="","",$AE$1)</f>
        <v/>
      </c>
      <c r="AF62" s="107" t="str">
        <f t="shared" ref="AF62:AF63" si="16">IF(AE62="","",AE62*AC62)</f>
        <v/>
      </c>
      <c r="AG62" s="1"/>
    </row>
    <row r="63" spans="2:35" ht="18.75" customHeight="1" x14ac:dyDescent="0.3">
      <c r="B63" s="58"/>
      <c r="C63" s="59"/>
      <c r="D63" s="60"/>
      <c r="E63" s="60"/>
      <c r="F63" s="60"/>
      <c r="G63" s="36"/>
      <c r="H63" s="113"/>
      <c r="I63" s="86"/>
      <c r="J63" s="39"/>
      <c r="K63" s="40" t="str">
        <f t="shared" ref="K63" si="17">IF(J63="","",100/J63/100)</f>
        <v/>
      </c>
      <c r="L63" s="49" t="str">
        <f t="shared" si="8"/>
        <v/>
      </c>
      <c r="M63" s="77"/>
      <c r="N63" s="41"/>
      <c r="O63" s="82"/>
      <c r="R63" s="58"/>
      <c r="S63" s="59"/>
      <c r="T63" s="60"/>
      <c r="U63" s="60"/>
      <c r="V63" s="60"/>
      <c r="W63" s="36"/>
      <c r="X63" s="113"/>
      <c r="Y63" s="86"/>
      <c r="Z63" s="39"/>
      <c r="AA63" s="40" t="str">
        <f t="shared" si="13"/>
        <v/>
      </c>
      <c r="AB63" s="49" t="str">
        <f t="shared" si="9"/>
        <v/>
      </c>
      <c r="AC63" s="41"/>
      <c r="AD63" s="12" t="str">
        <f t="shared" si="14"/>
        <v/>
      </c>
      <c r="AE63" s="43" t="str">
        <f t="shared" si="15"/>
        <v/>
      </c>
      <c r="AF63" s="107" t="str">
        <f t="shared" si="16"/>
        <v/>
      </c>
    </row>
    <row r="64" spans="2:35" ht="18.75" customHeight="1" x14ac:dyDescent="0.5">
      <c r="B64" s="81"/>
      <c r="C64" s="91"/>
      <c r="D64" s="36"/>
      <c r="E64" s="36"/>
      <c r="F64" s="36"/>
      <c r="G64" s="36"/>
      <c r="H64" s="37"/>
      <c r="I64" s="38"/>
      <c r="J64" s="39"/>
      <c r="K64" s="40"/>
      <c r="L64" s="49"/>
      <c r="M64" s="77"/>
      <c r="N64" s="41"/>
      <c r="O64" s="82"/>
      <c r="R64" s="58"/>
      <c r="S64" s="59"/>
      <c r="T64" s="60"/>
      <c r="U64" s="60"/>
      <c r="V64" s="60"/>
      <c r="W64" s="36"/>
      <c r="X64" s="61"/>
      <c r="Y64" s="62"/>
      <c r="Z64" s="63"/>
      <c r="AA64" s="64"/>
      <c r="AB64" s="49"/>
      <c r="AC64" s="41"/>
      <c r="AD64" s="12"/>
      <c r="AE64" s="43"/>
      <c r="AF64" s="107"/>
      <c r="AG64" s="1"/>
    </row>
    <row r="65" spans="2:35" ht="24.75" customHeight="1" x14ac:dyDescent="0.35">
      <c r="B65" s="83"/>
      <c r="C65" s="44"/>
      <c r="D65" s="45"/>
      <c r="E65" s="45"/>
      <c r="F65" s="46" t="s">
        <v>14</v>
      </c>
      <c r="G65" s="46"/>
      <c r="H65" s="47">
        <f>SUM(H49:H64)</f>
        <v>0</v>
      </c>
      <c r="I65" s="47">
        <f>SUM(I49:I64)</f>
        <v>0</v>
      </c>
      <c r="J65" s="46"/>
      <c r="K65" s="48"/>
      <c r="L65" s="49">
        <f>SUBTOTAL(9,(L49:L64))</f>
        <v>0</v>
      </c>
      <c r="M65" s="77"/>
      <c r="N65" s="71"/>
      <c r="O65" s="7"/>
      <c r="R65" s="65"/>
      <c r="S65" s="66"/>
      <c r="T65" s="67"/>
      <c r="U65" s="67"/>
      <c r="V65" s="68" t="s">
        <v>14</v>
      </c>
      <c r="W65" s="68"/>
      <c r="X65" s="69">
        <f>SUM(X49:X64)</f>
        <v>195</v>
      </c>
      <c r="Y65" s="69">
        <f>SUM(Y49:Y64)</f>
        <v>195</v>
      </c>
      <c r="Z65" s="70"/>
      <c r="AA65" s="70"/>
      <c r="AB65" s="49">
        <f>SUBTOTAL(9,(AB49:AB63))</f>
        <v>780</v>
      </c>
      <c r="AC65" s="71"/>
      <c r="AD65" s="12">
        <f>SUBTOTAL(9,AD49:AD64)</f>
        <v>554.79999999999995</v>
      </c>
      <c r="AE65" s="94">
        <f>SUBTOTAL(9,AE49:AE64)</f>
        <v>600</v>
      </c>
      <c r="AF65" s="82">
        <f>SUBTOTAL(9,AF49:AF63)</f>
        <v>190</v>
      </c>
    </row>
    <row r="66" spans="2:35" ht="3.75" hidden="1" customHeight="1" thickBot="1" x14ac:dyDescent="0.3">
      <c r="B66" s="72"/>
      <c r="C66" s="50"/>
      <c r="D66" s="50"/>
      <c r="E66" s="50"/>
      <c r="F66" s="50"/>
      <c r="G66" s="50"/>
      <c r="H66" s="50"/>
      <c r="I66" s="50"/>
      <c r="J66" s="50"/>
      <c r="K66" s="51"/>
      <c r="L66" s="52"/>
      <c r="M66" s="78"/>
      <c r="N66" s="5"/>
      <c r="O66" s="97"/>
      <c r="R66" s="72"/>
      <c r="S66" s="50"/>
      <c r="T66" s="50"/>
      <c r="U66" s="50"/>
      <c r="V66" s="50"/>
      <c r="W66" s="50"/>
      <c r="X66" s="50"/>
      <c r="Y66" s="51"/>
      <c r="Z66" s="50"/>
      <c r="AA66" s="51"/>
      <c r="AB66" s="52"/>
      <c r="AC66" s="5"/>
      <c r="AD66" s="99"/>
      <c r="AE66" s="96"/>
      <c r="AF66" s="98"/>
    </row>
    <row r="67" spans="2:35" ht="25.5" customHeight="1" x14ac:dyDescent="0.25">
      <c r="B67" s="337" t="s">
        <v>15</v>
      </c>
      <c r="C67" s="338"/>
      <c r="D67" s="338"/>
      <c r="E67" s="338"/>
      <c r="F67" s="338"/>
      <c r="G67" s="338"/>
      <c r="H67" s="338"/>
      <c r="I67" s="338"/>
      <c r="J67" s="338"/>
      <c r="K67" s="338"/>
      <c r="L67" s="89"/>
      <c r="M67" s="79"/>
      <c r="N67" s="5"/>
      <c r="O67" s="8"/>
      <c r="R67" s="337" t="s">
        <v>15</v>
      </c>
      <c r="S67" s="338"/>
      <c r="T67" s="338"/>
      <c r="U67" s="338"/>
      <c r="V67" s="338"/>
      <c r="W67" s="338"/>
      <c r="X67" s="338"/>
      <c r="Y67" s="339"/>
      <c r="Z67" s="73"/>
      <c r="AA67" s="73"/>
      <c r="AB67" s="340"/>
      <c r="AC67" s="5"/>
      <c r="AD67" s="14">
        <f>AD65-AB65</f>
        <v>-225.20000000000005</v>
      </c>
      <c r="AE67" s="100"/>
      <c r="AF67" s="8">
        <f>AF65-AE65</f>
        <v>-410</v>
      </c>
    </row>
    <row r="68" spans="2:35" ht="21" customHeight="1" thickBot="1" x14ac:dyDescent="0.3">
      <c r="B68" s="342">
        <v>45745</v>
      </c>
      <c r="C68" s="343"/>
      <c r="D68" s="343"/>
      <c r="E68" s="343"/>
      <c r="F68" s="343"/>
      <c r="G68" s="343"/>
      <c r="H68" s="343"/>
      <c r="I68" s="343"/>
      <c r="J68" s="343"/>
      <c r="K68" s="343"/>
      <c r="L68" s="90"/>
      <c r="M68" s="84"/>
      <c r="N68" s="16"/>
      <c r="O68" s="17"/>
      <c r="R68" s="344">
        <f>B68</f>
        <v>45745</v>
      </c>
      <c r="S68" s="345"/>
      <c r="T68" s="345"/>
      <c r="U68" s="345"/>
      <c r="V68" s="345"/>
      <c r="W68" s="345"/>
      <c r="X68" s="345"/>
      <c r="Y68" s="346"/>
      <c r="Z68" s="74"/>
      <c r="AA68" s="74"/>
      <c r="AB68" s="341"/>
      <c r="AC68" s="16" t="s">
        <v>91</v>
      </c>
      <c r="AD68" s="15">
        <f>AD67/AB65</f>
        <v>-0.28871794871794876</v>
      </c>
      <c r="AE68" s="101"/>
      <c r="AF68" s="17">
        <f>AF67/AE65</f>
        <v>-0.68333333333333335</v>
      </c>
    </row>
    <row r="69" spans="2:35" ht="18" thickBot="1" x14ac:dyDescent="0.35"/>
    <row r="70" spans="2:35" ht="28.5" customHeight="1" x14ac:dyDescent="0.25">
      <c r="B70" s="319"/>
      <c r="C70" s="320"/>
      <c r="D70" s="323" t="s">
        <v>96</v>
      </c>
      <c r="E70" s="323"/>
      <c r="F70" s="323"/>
      <c r="G70" s="323"/>
      <c r="H70" s="323"/>
      <c r="I70" s="323"/>
      <c r="J70" s="323"/>
      <c r="K70" s="323"/>
      <c r="L70" s="323"/>
      <c r="M70" s="323"/>
      <c r="N70" s="323"/>
      <c r="O70" s="324"/>
      <c r="R70" s="329"/>
      <c r="S70" s="330"/>
      <c r="T70" s="333" t="s">
        <v>96</v>
      </c>
      <c r="U70" s="333"/>
      <c r="V70" s="333"/>
      <c r="W70" s="333"/>
      <c r="X70" s="333"/>
      <c r="Y70" s="333"/>
      <c r="Z70" s="333"/>
      <c r="AA70" s="333"/>
      <c r="AB70" s="333"/>
      <c r="AC70" s="333"/>
      <c r="AD70" s="333"/>
      <c r="AE70" s="333"/>
      <c r="AF70" s="334"/>
    </row>
    <row r="71" spans="2:35" ht="21.75" customHeight="1" x14ac:dyDescent="0.25">
      <c r="B71" s="321"/>
      <c r="C71" s="322"/>
      <c r="D71" s="325"/>
      <c r="E71" s="325"/>
      <c r="F71" s="325"/>
      <c r="G71" s="325"/>
      <c r="H71" s="325"/>
      <c r="I71" s="325"/>
      <c r="J71" s="325"/>
      <c r="K71" s="325"/>
      <c r="L71" s="325"/>
      <c r="M71" s="325"/>
      <c r="N71" s="325"/>
      <c r="O71" s="326"/>
      <c r="R71" s="331"/>
      <c r="S71" s="332"/>
      <c r="T71" s="335"/>
      <c r="U71" s="335"/>
      <c r="V71" s="335"/>
      <c r="W71" s="335"/>
      <c r="X71" s="335"/>
      <c r="Y71" s="335"/>
      <c r="Z71" s="335"/>
      <c r="AA71" s="335"/>
      <c r="AB71" s="335"/>
      <c r="AC71" s="335"/>
      <c r="AD71" s="335"/>
      <c r="AE71" s="335"/>
      <c r="AF71" s="336"/>
    </row>
    <row r="72" spans="2:35" ht="5.25" customHeight="1" thickBot="1" x14ac:dyDescent="0.3">
      <c r="B72" s="80"/>
      <c r="C72" s="76"/>
      <c r="D72" s="325"/>
      <c r="E72" s="325"/>
      <c r="F72" s="325"/>
      <c r="G72" s="325"/>
      <c r="H72" s="325"/>
      <c r="I72" s="325"/>
      <c r="J72" s="325"/>
      <c r="K72" s="325"/>
      <c r="L72" s="327"/>
      <c r="M72" s="327"/>
      <c r="N72" s="327"/>
      <c r="O72" s="328"/>
      <c r="R72" s="53"/>
      <c r="S72" s="54"/>
      <c r="T72" s="335"/>
      <c r="U72" s="335"/>
      <c r="V72" s="335"/>
      <c r="W72" s="335"/>
      <c r="X72" s="335"/>
      <c r="Y72" s="335"/>
      <c r="Z72" s="335"/>
      <c r="AA72" s="335"/>
      <c r="AB72" s="335"/>
      <c r="AC72" s="335"/>
      <c r="AD72" s="335"/>
      <c r="AE72" s="335"/>
      <c r="AF72" s="336"/>
    </row>
    <row r="73" spans="2:35" ht="54.75" customHeight="1" x14ac:dyDescent="0.5">
      <c r="B73" s="26" t="s">
        <v>4</v>
      </c>
      <c r="C73" s="27" t="s">
        <v>5</v>
      </c>
      <c r="D73" s="27" t="s">
        <v>6</v>
      </c>
      <c r="E73" s="27" t="s">
        <v>7</v>
      </c>
      <c r="F73" s="27" t="s">
        <v>8</v>
      </c>
      <c r="G73" s="28" t="s">
        <v>9</v>
      </c>
      <c r="H73" s="29" t="s">
        <v>92</v>
      </c>
      <c r="I73" s="30" t="s">
        <v>10</v>
      </c>
      <c r="J73" s="28" t="s">
        <v>20</v>
      </c>
      <c r="K73" s="31" t="s">
        <v>21</v>
      </c>
      <c r="L73" s="124" t="s">
        <v>98</v>
      </c>
      <c r="M73" s="87" t="s">
        <v>97</v>
      </c>
      <c r="N73" s="88" t="s">
        <v>12</v>
      </c>
      <c r="O73" s="24" t="s">
        <v>2</v>
      </c>
      <c r="R73" s="26" t="s">
        <v>4</v>
      </c>
      <c r="S73" s="27" t="s">
        <v>5</v>
      </c>
      <c r="T73" s="27" t="s">
        <v>6</v>
      </c>
      <c r="U73" s="27" t="s">
        <v>7</v>
      </c>
      <c r="V73" s="27" t="s">
        <v>8</v>
      </c>
      <c r="W73" s="28" t="s">
        <v>9</v>
      </c>
      <c r="X73" s="29" t="s">
        <v>92</v>
      </c>
      <c r="Y73" s="31" t="s">
        <v>10</v>
      </c>
      <c r="Z73" s="28" t="s">
        <v>20</v>
      </c>
      <c r="AA73" s="31" t="s">
        <v>21</v>
      </c>
      <c r="AB73" s="32" t="s">
        <v>3</v>
      </c>
      <c r="AC73" s="6" t="s">
        <v>12</v>
      </c>
      <c r="AD73" s="20" t="s">
        <v>2</v>
      </c>
      <c r="AE73" s="33" t="s">
        <v>147</v>
      </c>
      <c r="AF73" s="34" t="s">
        <v>46</v>
      </c>
      <c r="AG73" s="1"/>
    </row>
    <row r="74" spans="2:35" ht="18.75" customHeight="1" x14ac:dyDescent="0.35">
      <c r="B74" s="58"/>
      <c r="C74" s="59"/>
      <c r="D74" s="60"/>
      <c r="E74" s="60"/>
      <c r="F74" s="60"/>
      <c r="G74" s="36"/>
      <c r="H74" s="113"/>
      <c r="I74" s="86"/>
      <c r="J74" s="39"/>
      <c r="K74" s="40" t="str">
        <f t="shared" ref="K74:K86" si="18">IF(J74="","",100/J74/100)</f>
        <v/>
      </c>
      <c r="L74" s="49" t="str">
        <f t="shared" ref="L74:L105" si="19">IF(I74="","",(I74*($AB$1/1000)/$AC$1)*$AB$473)</f>
        <v/>
      </c>
      <c r="M74" s="77"/>
      <c r="N74" s="41"/>
      <c r="O74" s="82"/>
      <c r="R74" s="58">
        <v>0.51041666666666663</v>
      </c>
      <c r="S74" s="59" t="s">
        <v>100</v>
      </c>
      <c r="T74" s="60">
        <v>1</v>
      </c>
      <c r="U74" s="60">
        <v>7</v>
      </c>
      <c r="V74" s="60" t="s">
        <v>1127</v>
      </c>
      <c r="W74" s="36" t="s">
        <v>1</v>
      </c>
      <c r="X74" s="113">
        <v>12</v>
      </c>
      <c r="Y74" s="86">
        <v>26</v>
      </c>
      <c r="Z74" s="39"/>
      <c r="AA74" s="40" t="str">
        <f>IF(Z74="","",100/Z74/100)</f>
        <v/>
      </c>
      <c r="AB74" s="49">
        <f t="shared" ref="AB74:AB105" si="20">IF(Y74="","",(Y74*($AB$1/1000)/$AC$1)*$AB$473)</f>
        <v>104</v>
      </c>
      <c r="AC74" s="41">
        <v>3.1</v>
      </c>
      <c r="AD74" s="12">
        <f>IF(AB74="","",AC74*AB74)</f>
        <v>322.40000000000003</v>
      </c>
      <c r="AE74" s="43">
        <f>IF(AB74="","",$AE$1)</f>
        <v>100</v>
      </c>
      <c r="AF74" s="107">
        <f>IF(AE74="","",AE74*AC74)</f>
        <v>310</v>
      </c>
      <c r="AI74" s="4"/>
    </row>
    <row r="75" spans="2:35" ht="18.75" customHeight="1" x14ac:dyDescent="0.3">
      <c r="B75" s="58"/>
      <c r="C75" s="59"/>
      <c r="D75" s="60"/>
      <c r="E75" s="60"/>
      <c r="F75" s="60"/>
      <c r="G75" s="36"/>
      <c r="H75" s="113"/>
      <c r="I75" s="86"/>
      <c r="J75" s="39"/>
      <c r="K75" s="40" t="str">
        <f t="shared" si="18"/>
        <v/>
      </c>
      <c r="L75" s="49" t="str">
        <f t="shared" si="19"/>
        <v/>
      </c>
      <c r="M75" s="77"/>
      <c r="N75" s="41"/>
      <c r="O75" s="82"/>
      <c r="R75" s="58">
        <v>0.51041666666666663</v>
      </c>
      <c r="S75" s="59" t="s">
        <v>100</v>
      </c>
      <c r="T75" s="60">
        <v>1</v>
      </c>
      <c r="U75" s="60">
        <v>7</v>
      </c>
      <c r="V75" s="60" t="s">
        <v>1127</v>
      </c>
      <c r="W75" s="36" t="s">
        <v>1172</v>
      </c>
      <c r="X75" s="113">
        <v>14</v>
      </c>
      <c r="Y75" s="86" t="s">
        <v>120</v>
      </c>
      <c r="Z75" s="39"/>
      <c r="AA75" s="40"/>
      <c r="AB75" s="49" t="str">
        <f t="shared" si="20"/>
        <v/>
      </c>
      <c r="AC75" s="41"/>
      <c r="AD75" s="12" t="str">
        <f>IF(AB75="","",AC75*AB75)</f>
        <v/>
      </c>
      <c r="AE75" s="43" t="str">
        <f>IF(AB75="","",$AE$1)</f>
        <v/>
      </c>
      <c r="AF75" s="107" t="str">
        <f>IF(AE75="","",AE75*AC75)</f>
        <v/>
      </c>
    </row>
    <row r="76" spans="2:35" ht="18.75" customHeight="1" x14ac:dyDescent="0.5">
      <c r="B76" s="58"/>
      <c r="C76" s="59"/>
      <c r="D76" s="60"/>
      <c r="E76" s="60"/>
      <c r="F76" s="60"/>
      <c r="G76" s="36"/>
      <c r="H76" s="113"/>
      <c r="I76" s="86"/>
      <c r="J76" s="39"/>
      <c r="K76" s="40" t="str">
        <f t="shared" si="18"/>
        <v/>
      </c>
      <c r="L76" s="49" t="str">
        <f t="shared" si="19"/>
        <v/>
      </c>
      <c r="M76" s="77"/>
      <c r="N76" s="41"/>
      <c r="O76" s="82"/>
      <c r="R76" s="58">
        <v>0.54513888888888884</v>
      </c>
      <c r="S76" s="59" t="s">
        <v>17</v>
      </c>
      <c r="T76" s="60">
        <v>2</v>
      </c>
      <c r="U76" s="60">
        <v>7</v>
      </c>
      <c r="V76" s="60" t="s">
        <v>1145</v>
      </c>
      <c r="W76" s="36" t="s">
        <v>60</v>
      </c>
      <c r="X76" s="113">
        <v>10</v>
      </c>
      <c r="Y76" s="86">
        <v>10</v>
      </c>
      <c r="Z76" s="39"/>
      <c r="AA76" s="40" t="str">
        <f>IF(Z76="","",100/Z76/100)</f>
        <v/>
      </c>
      <c r="AB76" s="49">
        <f t="shared" si="20"/>
        <v>40</v>
      </c>
      <c r="AC76" s="41">
        <v>4</v>
      </c>
      <c r="AD76" s="12">
        <f t="shared" ref="AD76:AD105" si="21">IF(AB76="","",AC76*AB76)</f>
        <v>160</v>
      </c>
      <c r="AE76" s="43">
        <f t="shared" ref="AE76:AE105" si="22">IF(AB76="","",$AE$1)</f>
        <v>100</v>
      </c>
      <c r="AF76" s="107">
        <f>IF(AE76="","",AE76*AC76)</f>
        <v>400</v>
      </c>
      <c r="AG76" s="1"/>
      <c r="AI76" s="4"/>
    </row>
    <row r="77" spans="2:35" ht="18.75" customHeight="1" x14ac:dyDescent="0.3">
      <c r="B77" s="58"/>
      <c r="C77" s="59"/>
      <c r="D77" s="60"/>
      <c r="E77" s="60"/>
      <c r="F77" s="60"/>
      <c r="G77" s="36"/>
      <c r="H77" s="113"/>
      <c r="I77" s="86"/>
      <c r="J77" s="39"/>
      <c r="K77" s="40" t="str">
        <f t="shared" si="18"/>
        <v/>
      </c>
      <c r="L77" s="49" t="str">
        <f t="shared" si="19"/>
        <v/>
      </c>
      <c r="M77" s="77"/>
      <c r="N77" s="41"/>
      <c r="O77" s="82"/>
      <c r="R77" s="58">
        <v>0.55069444444444449</v>
      </c>
      <c r="S77" s="59" t="s">
        <v>28</v>
      </c>
      <c r="T77" s="60">
        <v>1</v>
      </c>
      <c r="U77" s="60">
        <v>1</v>
      </c>
      <c r="V77" s="60" t="s">
        <v>539</v>
      </c>
      <c r="W77" s="36" t="s">
        <v>13</v>
      </c>
      <c r="X77" s="113">
        <v>10</v>
      </c>
      <c r="Y77" s="86">
        <v>10</v>
      </c>
      <c r="Z77" s="39"/>
      <c r="AA77" s="40"/>
      <c r="AB77" s="49">
        <f t="shared" si="20"/>
        <v>40</v>
      </c>
      <c r="AC77" s="41"/>
      <c r="AD77" s="12">
        <f t="shared" si="21"/>
        <v>0</v>
      </c>
      <c r="AE77" s="43">
        <f t="shared" si="22"/>
        <v>100</v>
      </c>
      <c r="AF77" s="107">
        <f t="shared" ref="AF77:AF105" si="23">IF(AE77="","",AE77*AC77)</f>
        <v>0</v>
      </c>
    </row>
    <row r="78" spans="2:35" ht="18.75" customHeight="1" x14ac:dyDescent="0.35">
      <c r="B78" s="58"/>
      <c r="C78" s="59"/>
      <c r="D78" s="60"/>
      <c r="E78" s="60"/>
      <c r="F78" s="60"/>
      <c r="G78" s="36"/>
      <c r="H78" s="113"/>
      <c r="I78" s="86"/>
      <c r="J78" s="39"/>
      <c r="K78" s="40" t="str">
        <f t="shared" si="18"/>
        <v/>
      </c>
      <c r="L78" s="49" t="str">
        <f t="shared" si="19"/>
        <v/>
      </c>
      <c r="M78" s="77"/>
      <c r="N78" s="41"/>
      <c r="O78" s="82"/>
      <c r="R78" s="58">
        <v>0.57499999999999996</v>
      </c>
      <c r="S78" s="59" t="s">
        <v>28</v>
      </c>
      <c r="T78" s="60">
        <v>2</v>
      </c>
      <c r="U78" s="60">
        <v>7</v>
      </c>
      <c r="V78" s="60" t="s">
        <v>414</v>
      </c>
      <c r="W78" s="36" t="s">
        <v>13</v>
      </c>
      <c r="X78" s="113">
        <v>10</v>
      </c>
      <c r="Y78" s="86">
        <v>10</v>
      </c>
      <c r="Z78" s="39"/>
      <c r="AA78" s="40" t="str">
        <f>IF(Z78="","",100/Z78/100)</f>
        <v/>
      </c>
      <c r="AB78" s="49">
        <f t="shared" si="20"/>
        <v>40</v>
      </c>
      <c r="AC78" s="41"/>
      <c r="AD78" s="12">
        <f t="shared" si="21"/>
        <v>0</v>
      </c>
      <c r="AE78" s="43">
        <f t="shared" si="22"/>
        <v>100</v>
      </c>
      <c r="AF78" s="107">
        <f t="shared" si="23"/>
        <v>0</v>
      </c>
      <c r="AI78" s="4"/>
    </row>
    <row r="79" spans="2:35" ht="18.75" customHeight="1" x14ac:dyDescent="0.5">
      <c r="B79" s="58"/>
      <c r="C79" s="59"/>
      <c r="D79" s="60"/>
      <c r="E79" s="60"/>
      <c r="F79" s="60"/>
      <c r="G79" s="36"/>
      <c r="H79" s="113"/>
      <c r="I79" s="86"/>
      <c r="J79" s="39"/>
      <c r="K79" s="40" t="str">
        <f t="shared" si="18"/>
        <v/>
      </c>
      <c r="L79" s="49" t="str">
        <f t="shared" si="19"/>
        <v/>
      </c>
      <c r="M79" s="77"/>
      <c r="N79" s="41"/>
      <c r="O79" s="82"/>
      <c r="R79" s="58">
        <v>0.57986111111111116</v>
      </c>
      <c r="S79" s="59" t="s">
        <v>100</v>
      </c>
      <c r="T79" s="60">
        <v>4</v>
      </c>
      <c r="U79" s="60">
        <v>7</v>
      </c>
      <c r="V79" s="60" t="s">
        <v>1146</v>
      </c>
      <c r="W79" s="36" t="s">
        <v>1172</v>
      </c>
      <c r="X79" s="113">
        <v>12</v>
      </c>
      <c r="Y79" s="86">
        <v>22</v>
      </c>
      <c r="Z79" s="39"/>
      <c r="AA79" s="40" t="str">
        <f>IF(Z79="","",100/Z79/100)</f>
        <v/>
      </c>
      <c r="AB79" s="49">
        <f t="shared" si="20"/>
        <v>88</v>
      </c>
      <c r="AC79" s="41"/>
      <c r="AD79" s="12">
        <f t="shared" si="21"/>
        <v>0</v>
      </c>
      <c r="AE79" s="43">
        <f t="shared" si="22"/>
        <v>100</v>
      </c>
      <c r="AF79" s="107">
        <f t="shared" si="23"/>
        <v>0</v>
      </c>
      <c r="AG79" s="1"/>
    </row>
    <row r="80" spans="2:35" ht="18.75" customHeight="1" x14ac:dyDescent="0.5">
      <c r="B80" s="58"/>
      <c r="C80" s="59"/>
      <c r="D80" s="60"/>
      <c r="E80" s="60"/>
      <c r="F80" s="60"/>
      <c r="G80" s="36"/>
      <c r="H80" s="113"/>
      <c r="I80" s="86"/>
      <c r="J80" s="39"/>
      <c r="K80" s="40" t="str">
        <f t="shared" si="18"/>
        <v/>
      </c>
      <c r="L80" s="49" t="str">
        <f t="shared" si="19"/>
        <v/>
      </c>
      <c r="M80" s="77"/>
      <c r="N80" s="41"/>
      <c r="O80" s="82"/>
      <c r="R80" s="58">
        <v>0.57986111111111116</v>
      </c>
      <c r="S80" s="59" t="s">
        <v>100</v>
      </c>
      <c r="T80" s="60">
        <v>4</v>
      </c>
      <c r="U80" s="60">
        <v>7</v>
      </c>
      <c r="V80" s="60" t="s">
        <v>1146</v>
      </c>
      <c r="W80" s="36" t="s">
        <v>18</v>
      </c>
      <c r="X80" s="113">
        <v>10</v>
      </c>
      <c r="Y80" s="86" t="s">
        <v>120</v>
      </c>
      <c r="Z80" s="39"/>
      <c r="AA80" s="40" t="str">
        <f>IF(Z80="","",100/Z80/100)</f>
        <v/>
      </c>
      <c r="AB80" s="49" t="str">
        <f t="shared" si="20"/>
        <v/>
      </c>
      <c r="AC80" s="41"/>
      <c r="AD80" s="12" t="str">
        <f t="shared" si="21"/>
        <v/>
      </c>
      <c r="AE80" s="43" t="str">
        <f t="shared" si="22"/>
        <v/>
      </c>
      <c r="AF80" s="107" t="str">
        <f t="shared" si="23"/>
        <v/>
      </c>
      <c r="AG80" s="1"/>
      <c r="AI80" s="4"/>
    </row>
    <row r="81" spans="2:35" ht="18.75" customHeight="1" x14ac:dyDescent="0.5">
      <c r="B81" s="58"/>
      <c r="C81" s="59"/>
      <c r="D81" s="60"/>
      <c r="E81" s="60"/>
      <c r="F81" s="60"/>
      <c r="G81" s="36"/>
      <c r="H81" s="113"/>
      <c r="I81" s="86"/>
      <c r="J81" s="39"/>
      <c r="K81" s="40" t="str">
        <f t="shared" si="18"/>
        <v/>
      </c>
      <c r="L81" s="49" t="str">
        <f t="shared" si="19"/>
        <v/>
      </c>
      <c r="M81" s="77"/>
      <c r="N81" s="41"/>
      <c r="O81" s="82"/>
      <c r="R81" s="58">
        <v>0.59375</v>
      </c>
      <c r="S81" s="59" t="s">
        <v>17</v>
      </c>
      <c r="T81" s="60">
        <v>4</v>
      </c>
      <c r="U81" s="60">
        <v>3</v>
      </c>
      <c r="V81" s="60" t="s">
        <v>1128</v>
      </c>
      <c r="W81" s="36" t="s">
        <v>1</v>
      </c>
      <c r="X81" s="113">
        <v>11.000000000000002</v>
      </c>
      <c r="Y81" s="86">
        <v>41</v>
      </c>
      <c r="Z81" s="39"/>
      <c r="AA81" s="40"/>
      <c r="AB81" s="49">
        <f t="shared" si="20"/>
        <v>164</v>
      </c>
      <c r="AC81" s="41">
        <v>1.95</v>
      </c>
      <c r="AD81" s="12">
        <f t="shared" si="21"/>
        <v>319.8</v>
      </c>
      <c r="AE81" s="43">
        <f t="shared" si="22"/>
        <v>100</v>
      </c>
      <c r="AF81" s="107">
        <f t="shared" si="23"/>
        <v>195</v>
      </c>
      <c r="AG81" s="1"/>
    </row>
    <row r="82" spans="2:35" ht="18.75" customHeight="1" x14ac:dyDescent="0.35">
      <c r="B82" s="58"/>
      <c r="C82" s="59"/>
      <c r="D82" s="60"/>
      <c r="E82" s="60"/>
      <c r="F82" s="60"/>
      <c r="G82" s="36"/>
      <c r="H82" s="113"/>
      <c r="I82" s="86"/>
      <c r="J82" s="39"/>
      <c r="K82" s="40" t="str">
        <f t="shared" si="18"/>
        <v/>
      </c>
      <c r="L82" s="49" t="str">
        <f t="shared" si="19"/>
        <v/>
      </c>
      <c r="M82" s="77"/>
      <c r="N82" s="41"/>
      <c r="O82" s="82"/>
      <c r="R82" s="58">
        <v>0.59375</v>
      </c>
      <c r="S82" s="59" t="s">
        <v>17</v>
      </c>
      <c r="T82" s="60">
        <v>4</v>
      </c>
      <c r="U82" s="60">
        <v>3</v>
      </c>
      <c r="V82" s="60" t="s">
        <v>1128</v>
      </c>
      <c r="W82" s="36" t="s">
        <v>1172</v>
      </c>
      <c r="X82" s="113">
        <v>15</v>
      </c>
      <c r="Y82" s="86" t="s">
        <v>120</v>
      </c>
      <c r="Z82" s="39"/>
      <c r="AA82" s="40" t="str">
        <f>IF(Z82="","",100/Z82/100)</f>
        <v/>
      </c>
      <c r="AB82" s="49" t="str">
        <f t="shared" si="20"/>
        <v/>
      </c>
      <c r="AC82" s="41"/>
      <c r="AD82" s="12" t="str">
        <f t="shared" si="21"/>
        <v/>
      </c>
      <c r="AE82" s="43" t="str">
        <f t="shared" si="22"/>
        <v/>
      </c>
      <c r="AF82" s="107" t="str">
        <f t="shared" si="23"/>
        <v/>
      </c>
      <c r="AI82" s="4"/>
    </row>
    <row r="83" spans="2:35" ht="18.75" customHeight="1" x14ac:dyDescent="0.5">
      <c r="B83" s="58"/>
      <c r="C83" s="59"/>
      <c r="D83" s="60"/>
      <c r="E83" s="60"/>
      <c r="F83" s="60"/>
      <c r="G83" s="36"/>
      <c r="H83" s="113"/>
      <c r="I83" s="86"/>
      <c r="J83" s="39"/>
      <c r="K83" s="40" t="str">
        <f t="shared" si="18"/>
        <v/>
      </c>
      <c r="L83" s="49" t="str">
        <f t="shared" si="19"/>
        <v/>
      </c>
      <c r="M83" s="77"/>
      <c r="N83" s="41"/>
      <c r="O83" s="82"/>
      <c r="R83" s="58">
        <v>0.59375</v>
      </c>
      <c r="S83" s="59" t="s">
        <v>17</v>
      </c>
      <c r="T83" s="60">
        <v>4</v>
      </c>
      <c r="U83" s="60">
        <v>3</v>
      </c>
      <c r="V83" s="60" t="s">
        <v>1128</v>
      </c>
      <c r="W83" s="36" t="s">
        <v>13</v>
      </c>
      <c r="X83" s="113">
        <v>15</v>
      </c>
      <c r="Y83" s="86" t="s">
        <v>120</v>
      </c>
      <c r="Z83" s="39"/>
      <c r="AA83" s="40" t="str">
        <f>IF(Z83="","",100/Z83/100)</f>
        <v/>
      </c>
      <c r="AB83" s="49" t="str">
        <f t="shared" si="20"/>
        <v/>
      </c>
      <c r="AC83" s="41"/>
      <c r="AD83" s="12" t="str">
        <f t="shared" si="21"/>
        <v/>
      </c>
      <c r="AE83" s="43" t="str">
        <f t="shared" si="22"/>
        <v/>
      </c>
      <c r="AF83" s="107" t="str">
        <f t="shared" si="23"/>
        <v/>
      </c>
      <c r="AG83" s="1"/>
    </row>
    <row r="84" spans="2:35" ht="18.75" customHeight="1" x14ac:dyDescent="0.3">
      <c r="B84" s="58"/>
      <c r="C84" s="59"/>
      <c r="D84" s="60"/>
      <c r="E84" s="60"/>
      <c r="F84" s="60"/>
      <c r="G84" s="36"/>
      <c r="H84" s="113"/>
      <c r="I84" s="86"/>
      <c r="J84" s="39"/>
      <c r="K84" s="40" t="str">
        <f t="shared" si="18"/>
        <v/>
      </c>
      <c r="L84" s="49" t="str">
        <f t="shared" si="19"/>
        <v/>
      </c>
      <c r="M84" s="77"/>
      <c r="N84" s="41"/>
      <c r="O84" s="82"/>
      <c r="R84" s="58">
        <v>0.60416666666666663</v>
      </c>
      <c r="S84" s="59" t="s">
        <v>100</v>
      </c>
      <c r="T84" s="60">
        <v>5</v>
      </c>
      <c r="U84" s="60">
        <v>2</v>
      </c>
      <c r="V84" s="60" t="s">
        <v>332</v>
      </c>
      <c r="W84" s="36" t="s">
        <v>1</v>
      </c>
      <c r="X84" s="113">
        <v>12</v>
      </c>
      <c r="Y84" s="86">
        <v>26</v>
      </c>
      <c r="Z84" s="39"/>
      <c r="AA84" s="40"/>
      <c r="AB84" s="49">
        <f t="shared" si="20"/>
        <v>104</v>
      </c>
      <c r="AC84" s="41"/>
      <c r="AD84" s="12">
        <f t="shared" si="21"/>
        <v>0</v>
      </c>
      <c r="AE84" s="43">
        <f t="shared" si="22"/>
        <v>100</v>
      </c>
      <c r="AF84" s="107">
        <f t="shared" si="23"/>
        <v>0</v>
      </c>
    </row>
    <row r="85" spans="2:35" ht="18.75" customHeight="1" x14ac:dyDescent="0.3">
      <c r="B85" s="58"/>
      <c r="C85" s="59"/>
      <c r="D85" s="60"/>
      <c r="E85" s="60"/>
      <c r="F85" s="60"/>
      <c r="G85" s="36"/>
      <c r="H85" s="113"/>
      <c r="I85" s="86"/>
      <c r="J85" s="39"/>
      <c r="K85" s="40" t="str">
        <f t="shared" si="18"/>
        <v/>
      </c>
      <c r="L85" s="49" t="str">
        <f t="shared" si="19"/>
        <v/>
      </c>
      <c r="M85" s="77"/>
      <c r="N85" s="41"/>
      <c r="O85" s="82"/>
      <c r="R85" s="58">
        <v>0.60416666666666663</v>
      </c>
      <c r="S85" s="59" t="s">
        <v>100</v>
      </c>
      <c r="T85" s="60">
        <v>5</v>
      </c>
      <c r="U85" s="60">
        <v>2</v>
      </c>
      <c r="V85" s="60" t="s">
        <v>332</v>
      </c>
      <c r="W85" s="36" t="s">
        <v>1172</v>
      </c>
      <c r="X85" s="113">
        <v>14</v>
      </c>
      <c r="Y85" s="86" t="s">
        <v>120</v>
      </c>
      <c r="Z85" s="39"/>
      <c r="AA85" s="40" t="str">
        <f>IF(Z85="","",100/Z85/100)</f>
        <v/>
      </c>
      <c r="AB85" s="49" t="str">
        <f t="shared" si="20"/>
        <v/>
      </c>
      <c r="AC85" s="41"/>
      <c r="AD85" s="12" t="str">
        <f t="shared" si="21"/>
        <v/>
      </c>
      <c r="AE85" s="43" t="str">
        <f t="shared" si="22"/>
        <v/>
      </c>
      <c r="AF85" s="107" t="str">
        <f t="shared" si="23"/>
        <v/>
      </c>
    </row>
    <row r="86" spans="2:35" ht="18.75" customHeight="1" x14ac:dyDescent="0.5">
      <c r="B86" s="58"/>
      <c r="C86" s="59"/>
      <c r="D86" s="60"/>
      <c r="E86" s="60"/>
      <c r="F86" s="60"/>
      <c r="G86" s="36"/>
      <c r="H86" s="113"/>
      <c r="I86" s="86"/>
      <c r="J86" s="39"/>
      <c r="K86" s="40" t="str">
        <f t="shared" si="18"/>
        <v/>
      </c>
      <c r="L86" s="49" t="str">
        <f t="shared" si="19"/>
        <v/>
      </c>
      <c r="M86" s="77"/>
      <c r="N86" s="41"/>
      <c r="O86" s="82"/>
      <c r="R86" s="58">
        <v>0.61805555555555558</v>
      </c>
      <c r="S86" s="59" t="s">
        <v>17</v>
      </c>
      <c r="T86" s="60">
        <v>5</v>
      </c>
      <c r="U86" s="60">
        <v>6</v>
      </c>
      <c r="V86" s="60" t="s">
        <v>424</v>
      </c>
      <c r="W86" s="36" t="s">
        <v>1</v>
      </c>
      <c r="X86" s="113">
        <v>11.000000000000002</v>
      </c>
      <c r="Y86" s="86">
        <v>41</v>
      </c>
      <c r="Z86" s="39"/>
      <c r="AA86" s="40" t="str">
        <f>IF(Z86="","",100/Z86/100)</f>
        <v/>
      </c>
      <c r="AB86" s="49">
        <f t="shared" si="20"/>
        <v>164</v>
      </c>
      <c r="AC86" s="41">
        <v>1.3</v>
      </c>
      <c r="AD86" s="12">
        <f t="shared" si="21"/>
        <v>213.20000000000002</v>
      </c>
      <c r="AE86" s="43">
        <f t="shared" si="22"/>
        <v>100</v>
      </c>
      <c r="AF86" s="107">
        <f t="shared" si="23"/>
        <v>130</v>
      </c>
      <c r="AG86" s="1"/>
    </row>
    <row r="87" spans="2:35" ht="18.75" customHeight="1" x14ac:dyDescent="0.5">
      <c r="B87" s="58"/>
      <c r="C87" s="59"/>
      <c r="D87" s="60"/>
      <c r="E87" s="60"/>
      <c r="F87" s="60"/>
      <c r="G87" s="36"/>
      <c r="H87" s="113"/>
      <c r="I87" s="86"/>
      <c r="J87" s="39"/>
      <c r="K87" s="40"/>
      <c r="L87" s="49" t="str">
        <f t="shared" si="19"/>
        <v/>
      </c>
      <c r="M87" s="77"/>
      <c r="N87" s="41"/>
      <c r="O87" s="82"/>
      <c r="R87" s="58">
        <v>0.61805555555555558</v>
      </c>
      <c r="S87" s="59" t="s">
        <v>17</v>
      </c>
      <c r="T87" s="60">
        <v>5</v>
      </c>
      <c r="U87" s="60">
        <v>6</v>
      </c>
      <c r="V87" s="60" t="s">
        <v>424</v>
      </c>
      <c r="W87" s="36" t="s">
        <v>1172</v>
      </c>
      <c r="X87" s="113">
        <v>15</v>
      </c>
      <c r="Y87" s="86" t="s">
        <v>120</v>
      </c>
      <c r="Z87" s="39"/>
      <c r="AA87" s="40" t="str">
        <f>IF(Z87="","",100/Z87/100)</f>
        <v/>
      </c>
      <c r="AB87" s="49" t="str">
        <f t="shared" si="20"/>
        <v/>
      </c>
      <c r="AC87" s="41"/>
      <c r="AD87" s="12" t="str">
        <f t="shared" si="21"/>
        <v/>
      </c>
      <c r="AE87" s="43" t="str">
        <f t="shared" si="22"/>
        <v/>
      </c>
      <c r="AF87" s="107" t="str">
        <f t="shared" si="23"/>
        <v/>
      </c>
      <c r="AG87" s="1"/>
    </row>
    <row r="88" spans="2:35" ht="18.75" customHeight="1" x14ac:dyDescent="0.5">
      <c r="B88" s="58"/>
      <c r="C88" s="59"/>
      <c r="D88" s="60"/>
      <c r="E88" s="60"/>
      <c r="F88" s="60"/>
      <c r="G88" s="36"/>
      <c r="H88" s="113"/>
      <c r="I88" s="86"/>
      <c r="J88" s="39"/>
      <c r="K88" s="40"/>
      <c r="L88" s="49" t="str">
        <f t="shared" si="19"/>
        <v/>
      </c>
      <c r="M88" s="77"/>
      <c r="N88" s="41"/>
      <c r="O88" s="82"/>
      <c r="R88" s="58">
        <v>0.61805555555555558</v>
      </c>
      <c r="S88" s="59" t="s">
        <v>17</v>
      </c>
      <c r="T88" s="60">
        <v>5</v>
      </c>
      <c r="U88" s="60">
        <v>6</v>
      </c>
      <c r="V88" s="60" t="s">
        <v>424</v>
      </c>
      <c r="W88" s="36" t="s">
        <v>13</v>
      </c>
      <c r="X88" s="113">
        <v>15</v>
      </c>
      <c r="Y88" s="86" t="s">
        <v>120</v>
      </c>
      <c r="Z88" s="39"/>
      <c r="AA88" s="40"/>
      <c r="AB88" s="49" t="str">
        <f t="shared" si="20"/>
        <v/>
      </c>
      <c r="AC88" s="41"/>
      <c r="AD88" s="12" t="str">
        <f t="shared" si="21"/>
        <v/>
      </c>
      <c r="AE88" s="43" t="str">
        <f t="shared" si="22"/>
        <v/>
      </c>
      <c r="AF88" s="107" t="str">
        <f t="shared" si="23"/>
        <v/>
      </c>
      <c r="AG88" s="1"/>
    </row>
    <row r="89" spans="2:35" ht="18.75" customHeight="1" x14ac:dyDescent="0.5">
      <c r="B89" s="58"/>
      <c r="C89" s="59"/>
      <c r="D89" s="60"/>
      <c r="E89" s="60"/>
      <c r="F89" s="60"/>
      <c r="G89" s="36"/>
      <c r="H89" s="113"/>
      <c r="I89" s="86"/>
      <c r="J89" s="39"/>
      <c r="K89" s="40"/>
      <c r="L89" s="49" t="str">
        <f t="shared" si="19"/>
        <v/>
      </c>
      <c r="M89" s="77"/>
      <c r="N89" s="41"/>
      <c r="O89" s="82"/>
      <c r="R89" s="58">
        <v>0.62361111111111112</v>
      </c>
      <c r="S89" s="59" t="s">
        <v>28</v>
      </c>
      <c r="T89" s="60">
        <v>4</v>
      </c>
      <c r="U89" s="60">
        <v>3</v>
      </c>
      <c r="V89" s="60" t="s">
        <v>219</v>
      </c>
      <c r="W89" s="36" t="s">
        <v>13</v>
      </c>
      <c r="X89" s="113">
        <v>10</v>
      </c>
      <c r="Y89" s="86">
        <v>10</v>
      </c>
      <c r="Z89" s="39"/>
      <c r="AA89" s="40" t="str">
        <f>IF(Z89="","",100/Z89/100)</f>
        <v/>
      </c>
      <c r="AB89" s="49">
        <f t="shared" si="20"/>
        <v>40</v>
      </c>
      <c r="AC89" s="41"/>
      <c r="AD89" s="12">
        <f t="shared" si="21"/>
        <v>0</v>
      </c>
      <c r="AE89" s="43">
        <f t="shared" si="22"/>
        <v>100</v>
      </c>
      <c r="AF89" s="107">
        <f t="shared" si="23"/>
        <v>0</v>
      </c>
      <c r="AG89" s="1"/>
    </row>
    <row r="90" spans="2:35" ht="18.75" customHeight="1" x14ac:dyDescent="0.5">
      <c r="B90" s="58"/>
      <c r="C90" s="59"/>
      <c r="D90" s="60"/>
      <c r="E90" s="60"/>
      <c r="F90" s="60"/>
      <c r="G90" s="36"/>
      <c r="H90" s="113"/>
      <c r="I90" s="86"/>
      <c r="J90" s="39"/>
      <c r="K90" s="40"/>
      <c r="L90" s="49" t="str">
        <f t="shared" si="19"/>
        <v/>
      </c>
      <c r="M90" s="77"/>
      <c r="N90" s="41"/>
      <c r="O90" s="82"/>
      <c r="R90" s="58">
        <v>0.6479166666666667</v>
      </c>
      <c r="S90" s="59" t="s">
        <v>28</v>
      </c>
      <c r="T90" s="60">
        <v>5</v>
      </c>
      <c r="U90" s="60">
        <v>9</v>
      </c>
      <c r="V90" s="60" t="s">
        <v>1129</v>
      </c>
      <c r="W90" s="36" t="s">
        <v>13</v>
      </c>
      <c r="X90" s="113">
        <v>10</v>
      </c>
      <c r="Y90" s="86">
        <v>10</v>
      </c>
      <c r="Z90" s="39"/>
      <c r="AA90" s="40" t="str">
        <f>IF(Z90="","",100/Z90/100)</f>
        <v/>
      </c>
      <c r="AB90" s="49">
        <f t="shared" si="20"/>
        <v>40</v>
      </c>
      <c r="AC90" s="41">
        <v>3.8</v>
      </c>
      <c r="AD90" s="12">
        <f t="shared" si="21"/>
        <v>152</v>
      </c>
      <c r="AE90" s="43">
        <f t="shared" si="22"/>
        <v>100</v>
      </c>
      <c r="AF90" s="107">
        <f t="shared" si="23"/>
        <v>380</v>
      </c>
      <c r="AG90" s="1"/>
    </row>
    <row r="91" spans="2:35" ht="18.75" customHeight="1" x14ac:dyDescent="0.5">
      <c r="B91" s="58"/>
      <c r="C91" s="59"/>
      <c r="D91" s="60"/>
      <c r="E91" s="60"/>
      <c r="F91" s="60"/>
      <c r="G91" s="36"/>
      <c r="H91" s="113"/>
      <c r="I91" s="86"/>
      <c r="J91" s="39"/>
      <c r="K91" s="40"/>
      <c r="L91" s="49" t="str">
        <f t="shared" si="19"/>
        <v/>
      </c>
      <c r="M91" s="77"/>
      <c r="N91" s="41"/>
      <c r="O91" s="82"/>
      <c r="R91" s="58">
        <v>0.69930555555555551</v>
      </c>
      <c r="S91" s="59" t="s">
        <v>28</v>
      </c>
      <c r="T91" s="60">
        <v>7</v>
      </c>
      <c r="U91" s="60">
        <v>5</v>
      </c>
      <c r="V91" s="60" t="s">
        <v>1147</v>
      </c>
      <c r="W91" s="36" t="s">
        <v>13</v>
      </c>
      <c r="X91" s="113">
        <v>10</v>
      </c>
      <c r="Y91" s="86">
        <v>10</v>
      </c>
      <c r="Z91" s="39"/>
      <c r="AA91" s="40"/>
      <c r="AB91" s="49">
        <f t="shared" si="20"/>
        <v>40</v>
      </c>
      <c r="AC91" s="41"/>
      <c r="AD91" s="12">
        <f t="shared" si="21"/>
        <v>0</v>
      </c>
      <c r="AE91" s="43">
        <f t="shared" si="22"/>
        <v>100</v>
      </c>
      <c r="AF91" s="107">
        <f t="shared" si="23"/>
        <v>0</v>
      </c>
      <c r="AG91" s="1"/>
    </row>
    <row r="92" spans="2:35" ht="18.75" customHeight="1" x14ac:dyDescent="0.5">
      <c r="B92" s="58"/>
      <c r="C92" s="59"/>
      <c r="D92" s="60"/>
      <c r="E92" s="60"/>
      <c r="F92" s="60"/>
      <c r="G92" s="36"/>
      <c r="H92" s="113"/>
      <c r="I92" s="86"/>
      <c r="J92" s="39"/>
      <c r="K92" s="40"/>
      <c r="L92" s="49" t="str">
        <f t="shared" si="19"/>
        <v/>
      </c>
      <c r="M92" s="77"/>
      <c r="N92" s="41"/>
      <c r="O92" s="82"/>
      <c r="R92" s="58">
        <v>0.7270833333333333</v>
      </c>
      <c r="S92" s="59" t="s">
        <v>28</v>
      </c>
      <c r="T92" s="60">
        <v>8</v>
      </c>
      <c r="U92" s="60">
        <v>8</v>
      </c>
      <c r="V92" s="60" t="s">
        <v>1130</v>
      </c>
      <c r="W92" s="36" t="s">
        <v>13</v>
      </c>
      <c r="X92" s="113">
        <v>10</v>
      </c>
      <c r="Y92" s="86">
        <v>10</v>
      </c>
      <c r="Z92" s="39"/>
      <c r="AA92" s="40" t="str">
        <f>IF(Z92="","",100/Z92/100)</f>
        <v/>
      </c>
      <c r="AB92" s="49">
        <f t="shared" si="20"/>
        <v>40</v>
      </c>
      <c r="AC92" s="41">
        <v>2.2000000000000002</v>
      </c>
      <c r="AD92" s="12">
        <f t="shared" si="21"/>
        <v>88</v>
      </c>
      <c r="AE92" s="43">
        <f t="shared" si="22"/>
        <v>100</v>
      </c>
      <c r="AF92" s="107">
        <f t="shared" si="23"/>
        <v>220.00000000000003</v>
      </c>
      <c r="AG92" s="1"/>
    </row>
    <row r="93" spans="2:35" ht="18.75" customHeight="1" x14ac:dyDescent="0.5">
      <c r="B93" s="58"/>
      <c r="C93" s="59"/>
      <c r="D93" s="60"/>
      <c r="E93" s="60"/>
      <c r="F93" s="60"/>
      <c r="G93" s="36"/>
      <c r="H93" s="113"/>
      <c r="I93" s="86"/>
      <c r="J93" s="39"/>
      <c r="K93" s="40"/>
      <c r="L93" s="49" t="str">
        <f t="shared" si="19"/>
        <v/>
      </c>
      <c r="M93" s="77"/>
      <c r="N93" s="41"/>
      <c r="O93" s="82"/>
      <c r="R93" s="58">
        <v>0.73263888888888884</v>
      </c>
      <c r="S93" s="59" t="s">
        <v>100</v>
      </c>
      <c r="T93" s="60">
        <v>10</v>
      </c>
      <c r="U93" s="60">
        <v>8</v>
      </c>
      <c r="V93" s="60" t="s">
        <v>228</v>
      </c>
      <c r="W93" s="36" t="s">
        <v>1</v>
      </c>
      <c r="X93" s="113">
        <v>20</v>
      </c>
      <c r="Y93" s="86">
        <v>53</v>
      </c>
      <c r="Z93" s="39"/>
      <c r="AA93" s="40" t="str">
        <f>IF(Z93="","",100/Z93/100)</f>
        <v/>
      </c>
      <c r="AB93" s="49">
        <f t="shared" si="20"/>
        <v>212</v>
      </c>
      <c r="AC93" s="41"/>
      <c r="AD93" s="12">
        <f t="shared" si="21"/>
        <v>0</v>
      </c>
      <c r="AE93" s="43">
        <f t="shared" si="22"/>
        <v>100</v>
      </c>
      <c r="AF93" s="107">
        <f t="shared" si="23"/>
        <v>0</v>
      </c>
      <c r="AG93" s="1"/>
    </row>
    <row r="94" spans="2:35" ht="18.75" customHeight="1" x14ac:dyDescent="0.5">
      <c r="B94" s="58"/>
      <c r="C94" s="59"/>
      <c r="D94" s="60"/>
      <c r="E94" s="60"/>
      <c r="F94" s="60"/>
      <c r="G94" s="36"/>
      <c r="H94" s="113"/>
      <c r="I94" s="86"/>
      <c r="J94" s="39"/>
      <c r="K94" s="40"/>
      <c r="L94" s="49" t="str">
        <f t="shared" si="19"/>
        <v/>
      </c>
      <c r="M94" s="77"/>
      <c r="N94" s="41"/>
      <c r="O94" s="82"/>
      <c r="R94" s="58">
        <v>0.73263888888888884</v>
      </c>
      <c r="S94" s="59" t="s">
        <v>100</v>
      </c>
      <c r="T94" s="60">
        <v>10</v>
      </c>
      <c r="U94" s="60">
        <v>8</v>
      </c>
      <c r="V94" s="60" t="s">
        <v>228</v>
      </c>
      <c r="W94" s="36" t="s">
        <v>1172</v>
      </c>
      <c r="X94" s="113">
        <v>20</v>
      </c>
      <c r="Y94" s="86" t="s">
        <v>120</v>
      </c>
      <c r="Z94" s="39"/>
      <c r="AA94" s="40"/>
      <c r="AB94" s="49" t="str">
        <f t="shared" si="20"/>
        <v/>
      </c>
      <c r="AC94" s="41"/>
      <c r="AD94" s="12" t="str">
        <f t="shared" si="21"/>
        <v/>
      </c>
      <c r="AE94" s="43" t="str">
        <f t="shared" si="22"/>
        <v/>
      </c>
      <c r="AF94" s="107" t="str">
        <f t="shared" si="23"/>
        <v/>
      </c>
      <c r="AG94" s="1"/>
    </row>
    <row r="95" spans="2:35" ht="18.75" customHeight="1" x14ac:dyDescent="0.5">
      <c r="B95" s="58"/>
      <c r="C95" s="59"/>
      <c r="D95" s="60"/>
      <c r="E95" s="60"/>
      <c r="F95" s="60"/>
      <c r="G95" s="36"/>
      <c r="H95" s="113"/>
      <c r="I95" s="86"/>
      <c r="J95" s="39"/>
      <c r="K95" s="40"/>
      <c r="L95" s="49" t="str">
        <f t="shared" si="19"/>
        <v/>
      </c>
      <c r="M95" s="77"/>
      <c r="N95" s="41"/>
      <c r="O95" s="82"/>
      <c r="R95" s="58">
        <v>0.73263888888888884</v>
      </c>
      <c r="S95" s="59" t="s">
        <v>100</v>
      </c>
      <c r="T95" s="60">
        <v>10</v>
      </c>
      <c r="U95" s="60">
        <v>8</v>
      </c>
      <c r="V95" s="60" t="s">
        <v>228</v>
      </c>
      <c r="W95" s="36" t="s">
        <v>13</v>
      </c>
      <c r="X95" s="113">
        <v>13</v>
      </c>
      <c r="Y95" s="86" t="s">
        <v>120</v>
      </c>
      <c r="Z95" s="39"/>
      <c r="AA95" s="40" t="str">
        <f>IF(Z95="","",100/Z95/100)</f>
        <v/>
      </c>
      <c r="AB95" s="49" t="str">
        <f t="shared" si="20"/>
        <v/>
      </c>
      <c r="AC95" s="41"/>
      <c r="AD95" s="12" t="str">
        <f t="shared" si="21"/>
        <v/>
      </c>
      <c r="AE95" s="43" t="str">
        <f t="shared" si="22"/>
        <v/>
      </c>
      <c r="AF95" s="107" t="str">
        <f t="shared" si="23"/>
        <v/>
      </c>
      <c r="AG95" s="1"/>
    </row>
    <row r="96" spans="2:35" ht="18.75" customHeight="1" x14ac:dyDescent="0.5">
      <c r="B96" s="58"/>
      <c r="C96" s="59"/>
      <c r="D96" s="60"/>
      <c r="E96" s="60"/>
      <c r="F96" s="60"/>
      <c r="G96" s="36"/>
      <c r="H96" s="113"/>
      <c r="I96" s="86"/>
      <c r="J96" s="39"/>
      <c r="K96" s="40"/>
      <c r="L96" s="49" t="str">
        <f t="shared" si="19"/>
        <v/>
      </c>
      <c r="M96" s="77"/>
      <c r="N96" s="41"/>
      <c r="O96" s="82"/>
      <c r="R96" s="58">
        <v>0.74652777777777779</v>
      </c>
      <c r="S96" s="59" t="s">
        <v>17</v>
      </c>
      <c r="T96" s="60">
        <v>10</v>
      </c>
      <c r="U96" s="60">
        <v>7</v>
      </c>
      <c r="V96" s="60" t="s">
        <v>1131</v>
      </c>
      <c r="W96" s="36" t="s">
        <v>1</v>
      </c>
      <c r="X96" s="113">
        <v>10</v>
      </c>
      <c r="Y96" s="86">
        <v>23</v>
      </c>
      <c r="Z96" s="39"/>
      <c r="AA96" s="40" t="str">
        <f>IF(Z96="","",100/Z96/100)</f>
        <v/>
      </c>
      <c r="AB96" s="49">
        <f t="shared" si="20"/>
        <v>92</v>
      </c>
      <c r="AC96" s="41"/>
      <c r="AD96" s="12">
        <f t="shared" si="21"/>
        <v>0</v>
      </c>
      <c r="AE96" s="43">
        <f t="shared" si="22"/>
        <v>100</v>
      </c>
      <c r="AF96" s="107">
        <f t="shared" si="23"/>
        <v>0</v>
      </c>
      <c r="AG96" s="1"/>
    </row>
    <row r="97" spans="2:33" ht="18.75" customHeight="1" x14ac:dyDescent="0.5">
      <c r="B97" s="58"/>
      <c r="C97" s="59"/>
      <c r="D97" s="60"/>
      <c r="E97" s="60"/>
      <c r="F97" s="60"/>
      <c r="G97" s="36"/>
      <c r="H97" s="113"/>
      <c r="I97" s="86"/>
      <c r="J97" s="39"/>
      <c r="K97" s="40"/>
      <c r="L97" s="49" t="str">
        <f t="shared" si="19"/>
        <v/>
      </c>
      <c r="M97" s="77"/>
      <c r="N97" s="41"/>
      <c r="O97" s="82"/>
      <c r="R97" s="58">
        <v>0.74652777777777779</v>
      </c>
      <c r="S97" s="59" t="s">
        <v>17</v>
      </c>
      <c r="T97" s="60">
        <v>10</v>
      </c>
      <c r="U97" s="60">
        <v>7</v>
      </c>
      <c r="V97" s="60" t="s">
        <v>1131</v>
      </c>
      <c r="W97" s="36" t="s">
        <v>13</v>
      </c>
      <c r="X97" s="113">
        <v>13</v>
      </c>
      <c r="Y97" s="86" t="s">
        <v>120</v>
      </c>
      <c r="Z97" s="39"/>
      <c r="AA97" s="40" t="str">
        <f>IF(Z97="","",100/Z97/100)</f>
        <v/>
      </c>
      <c r="AB97" s="49" t="str">
        <f t="shared" si="20"/>
        <v/>
      </c>
      <c r="AC97" s="41"/>
      <c r="AD97" s="12" t="str">
        <f t="shared" si="21"/>
        <v/>
      </c>
      <c r="AE97" s="43" t="str">
        <f t="shared" si="22"/>
        <v/>
      </c>
      <c r="AF97" s="107" t="str">
        <f t="shared" si="23"/>
        <v/>
      </c>
      <c r="AG97" s="1"/>
    </row>
    <row r="98" spans="2:33" ht="18.75" customHeight="1" x14ac:dyDescent="0.5">
      <c r="B98" s="58"/>
      <c r="C98" s="59"/>
      <c r="D98" s="60"/>
      <c r="E98" s="60"/>
      <c r="F98" s="60"/>
      <c r="G98" s="36"/>
      <c r="H98" s="113"/>
      <c r="I98" s="86"/>
      <c r="J98" s="39"/>
      <c r="K98" s="40"/>
      <c r="L98" s="49" t="str">
        <f t="shared" si="19"/>
        <v/>
      </c>
      <c r="M98" s="77"/>
      <c r="N98" s="41"/>
      <c r="O98" s="82"/>
      <c r="R98" s="58">
        <v>0.74652777777777779</v>
      </c>
      <c r="S98" s="59" t="s">
        <v>17</v>
      </c>
      <c r="T98" s="60">
        <v>10</v>
      </c>
      <c r="U98" s="60">
        <v>8</v>
      </c>
      <c r="V98" s="60" t="s">
        <v>171</v>
      </c>
      <c r="W98" s="36" t="s">
        <v>1</v>
      </c>
      <c r="X98" s="113">
        <v>10</v>
      </c>
      <c r="Y98" s="86">
        <v>40</v>
      </c>
      <c r="Z98" s="39"/>
      <c r="AA98" s="40"/>
      <c r="AB98" s="49">
        <f t="shared" si="20"/>
        <v>160</v>
      </c>
      <c r="AC98" s="41"/>
      <c r="AD98" s="12">
        <f t="shared" si="21"/>
        <v>0</v>
      </c>
      <c r="AE98" s="43">
        <f t="shared" si="22"/>
        <v>100</v>
      </c>
      <c r="AF98" s="107">
        <f t="shared" si="23"/>
        <v>0</v>
      </c>
      <c r="AG98" s="1"/>
    </row>
    <row r="99" spans="2:33" ht="18.75" customHeight="1" x14ac:dyDescent="0.5">
      <c r="B99" s="58"/>
      <c r="C99" s="59"/>
      <c r="D99" s="60"/>
      <c r="E99" s="60"/>
      <c r="F99" s="60"/>
      <c r="G99" s="36"/>
      <c r="H99" s="113"/>
      <c r="I99" s="86"/>
      <c r="J99" s="39"/>
      <c r="K99" s="40"/>
      <c r="L99" s="49" t="str">
        <f t="shared" si="19"/>
        <v/>
      </c>
      <c r="M99" s="77"/>
      <c r="N99" s="41"/>
      <c r="O99" s="82"/>
      <c r="R99" s="58">
        <v>0.74652777777777779</v>
      </c>
      <c r="S99" s="59" t="s">
        <v>17</v>
      </c>
      <c r="T99" s="60">
        <v>10</v>
      </c>
      <c r="U99" s="60">
        <v>8</v>
      </c>
      <c r="V99" s="60" t="s">
        <v>171</v>
      </c>
      <c r="W99" s="36" t="s">
        <v>1172</v>
      </c>
      <c r="X99" s="113">
        <v>15</v>
      </c>
      <c r="Y99" s="86" t="s">
        <v>120</v>
      </c>
      <c r="Z99" s="39"/>
      <c r="AA99" s="40" t="str">
        <f>IF(Z99="","",100/Z99/100)</f>
        <v/>
      </c>
      <c r="AB99" s="49" t="str">
        <f t="shared" si="20"/>
        <v/>
      </c>
      <c r="AC99" s="41"/>
      <c r="AD99" s="12" t="str">
        <f t="shared" si="21"/>
        <v/>
      </c>
      <c r="AE99" s="43" t="str">
        <f t="shared" si="22"/>
        <v/>
      </c>
      <c r="AF99" s="107" t="str">
        <f t="shared" si="23"/>
        <v/>
      </c>
      <c r="AG99" s="1"/>
    </row>
    <row r="100" spans="2:33" ht="18.75" customHeight="1" x14ac:dyDescent="0.5">
      <c r="B100" s="58"/>
      <c r="C100" s="59"/>
      <c r="D100" s="60"/>
      <c r="E100" s="60"/>
      <c r="F100" s="60"/>
      <c r="G100" s="36"/>
      <c r="H100" s="113"/>
      <c r="I100" s="86"/>
      <c r="J100" s="39"/>
      <c r="K100" s="40"/>
      <c r="L100" s="49" t="str">
        <f t="shared" si="19"/>
        <v/>
      </c>
      <c r="M100" s="77"/>
      <c r="N100" s="41"/>
      <c r="O100" s="82"/>
      <c r="R100" s="58">
        <v>0.74652777777777779</v>
      </c>
      <c r="S100" s="59" t="s">
        <v>17</v>
      </c>
      <c r="T100" s="60">
        <v>10</v>
      </c>
      <c r="U100" s="60">
        <v>8</v>
      </c>
      <c r="V100" s="60" t="s">
        <v>171</v>
      </c>
      <c r="W100" s="36" t="s">
        <v>60</v>
      </c>
      <c r="X100" s="113">
        <v>15</v>
      </c>
      <c r="Y100" s="86" t="s">
        <v>120</v>
      </c>
      <c r="Z100" s="39"/>
      <c r="AA100" s="40" t="str">
        <f>IF(Z100="","",100/Z100/100)</f>
        <v/>
      </c>
      <c r="AB100" s="49" t="str">
        <f t="shared" si="20"/>
        <v/>
      </c>
      <c r="AC100" s="41"/>
      <c r="AD100" s="12" t="str">
        <f t="shared" si="21"/>
        <v/>
      </c>
      <c r="AE100" s="43" t="str">
        <f t="shared" si="22"/>
        <v/>
      </c>
      <c r="AF100" s="107" t="str">
        <f t="shared" si="23"/>
        <v/>
      </c>
      <c r="AG100" s="1"/>
    </row>
    <row r="101" spans="2:33" ht="18.75" customHeight="1" x14ac:dyDescent="0.5">
      <c r="B101" s="58"/>
      <c r="C101" s="59"/>
      <c r="D101" s="60"/>
      <c r="E101" s="60"/>
      <c r="F101" s="60"/>
      <c r="G101" s="36"/>
      <c r="H101" s="113"/>
      <c r="I101" s="86"/>
      <c r="J101" s="39"/>
      <c r="K101" s="40"/>
      <c r="L101" s="49" t="str">
        <f t="shared" si="19"/>
        <v/>
      </c>
      <c r="M101" s="77"/>
      <c r="N101" s="41"/>
      <c r="O101" s="82"/>
      <c r="R101" s="58">
        <v>0.75347222222222221</v>
      </c>
      <c r="S101" s="59" t="s">
        <v>100</v>
      </c>
      <c r="T101" s="60">
        <v>11</v>
      </c>
      <c r="U101" s="60">
        <v>12</v>
      </c>
      <c r="V101" s="60" t="s">
        <v>387</v>
      </c>
      <c r="W101" s="36" t="s">
        <v>1</v>
      </c>
      <c r="X101" s="113">
        <v>10</v>
      </c>
      <c r="Y101" s="86">
        <v>23</v>
      </c>
      <c r="Z101" s="39"/>
      <c r="AA101" s="40"/>
      <c r="AB101" s="49">
        <f t="shared" si="20"/>
        <v>92</v>
      </c>
      <c r="AC101" s="41"/>
      <c r="AD101" s="12">
        <f t="shared" si="21"/>
        <v>0</v>
      </c>
      <c r="AE101" s="43">
        <f t="shared" si="22"/>
        <v>100</v>
      </c>
      <c r="AF101" s="107">
        <f t="shared" si="23"/>
        <v>0</v>
      </c>
      <c r="AG101" s="1"/>
    </row>
    <row r="102" spans="2:33" ht="18.75" customHeight="1" x14ac:dyDescent="0.5">
      <c r="B102" s="58"/>
      <c r="C102" s="59"/>
      <c r="D102" s="60"/>
      <c r="E102" s="60"/>
      <c r="F102" s="60"/>
      <c r="G102" s="36"/>
      <c r="H102" s="113"/>
      <c r="I102" s="86"/>
      <c r="J102" s="39"/>
      <c r="K102" s="40"/>
      <c r="L102" s="49" t="str">
        <f t="shared" si="19"/>
        <v/>
      </c>
      <c r="M102" s="77"/>
      <c r="N102" s="41"/>
      <c r="O102" s="82"/>
      <c r="R102" s="58">
        <v>0.75347222222222221</v>
      </c>
      <c r="S102" s="59" t="s">
        <v>100</v>
      </c>
      <c r="T102" s="60">
        <v>11</v>
      </c>
      <c r="U102" s="60">
        <v>12</v>
      </c>
      <c r="V102" s="60" t="s">
        <v>387</v>
      </c>
      <c r="W102" s="36" t="s">
        <v>13</v>
      </c>
      <c r="X102" s="113">
        <v>13</v>
      </c>
      <c r="Y102" s="86" t="s">
        <v>120</v>
      </c>
      <c r="Z102" s="39"/>
      <c r="AA102" s="40" t="str">
        <f>IF(Z102="","",100/Z102/100)</f>
        <v/>
      </c>
      <c r="AB102" s="49" t="str">
        <f t="shared" si="20"/>
        <v/>
      </c>
      <c r="AC102" s="41"/>
      <c r="AD102" s="12" t="str">
        <f t="shared" si="21"/>
        <v/>
      </c>
      <c r="AE102" s="43" t="str">
        <f t="shared" si="22"/>
        <v/>
      </c>
      <c r="AF102" s="107" t="str">
        <f t="shared" si="23"/>
        <v/>
      </c>
      <c r="AG102" s="1"/>
    </row>
    <row r="103" spans="2:33" ht="18.75" customHeight="1" x14ac:dyDescent="0.5">
      <c r="B103" s="58"/>
      <c r="C103" s="59"/>
      <c r="D103" s="60"/>
      <c r="E103" s="60"/>
      <c r="F103" s="60"/>
      <c r="G103" s="36"/>
      <c r="H103" s="113"/>
      <c r="I103" s="86"/>
      <c r="J103" s="39"/>
      <c r="K103" s="40"/>
      <c r="L103" s="49" t="str">
        <f t="shared" si="19"/>
        <v/>
      </c>
      <c r="M103" s="77"/>
      <c r="N103" s="41"/>
      <c r="O103" s="82"/>
      <c r="R103" s="58">
        <v>0.75347222222222221</v>
      </c>
      <c r="S103" s="59" t="s">
        <v>100</v>
      </c>
      <c r="T103" s="60">
        <v>11</v>
      </c>
      <c r="U103" s="60">
        <v>10</v>
      </c>
      <c r="V103" s="60" t="s">
        <v>247</v>
      </c>
      <c r="W103" s="36" t="s">
        <v>1172</v>
      </c>
      <c r="X103" s="113">
        <v>12</v>
      </c>
      <c r="Y103" s="86">
        <v>22</v>
      </c>
      <c r="Z103" s="39"/>
      <c r="AA103" s="40"/>
      <c r="AB103" s="49">
        <f t="shared" si="20"/>
        <v>88</v>
      </c>
      <c r="AC103" s="41"/>
      <c r="AD103" s="12">
        <f t="shared" si="21"/>
        <v>0</v>
      </c>
      <c r="AE103" s="43">
        <f t="shared" si="22"/>
        <v>100</v>
      </c>
      <c r="AF103" s="107">
        <f t="shared" si="23"/>
        <v>0</v>
      </c>
      <c r="AG103" s="1"/>
    </row>
    <row r="104" spans="2:33" ht="18.75" customHeight="1" x14ac:dyDescent="0.5">
      <c r="B104" s="58"/>
      <c r="C104" s="59"/>
      <c r="D104" s="60"/>
      <c r="E104" s="60"/>
      <c r="F104" s="60"/>
      <c r="G104" s="36"/>
      <c r="H104" s="113"/>
      <c r="I104" s="86"/>
      <c r="J104" s="39"/>
      <c r="K104" s="40"/>
      <c r="L104" s="49" t="str">
        <f t="shared" si="19"/>
        <v/>
      </c>
      <c r="M104" s="77"/>
      <c r="N104" s="41"/>
      <c r="O104" s="82"/>
      <c r="R104" s="58">
        <v>0.75347222222222221</v>
      </c>
      <c r="S104" s="59" t="s">
        <v>100</v>
      </c>
      <c r="T104" s="60">
        <v>11</v>
      </c>
      <c r="U104" s="60">
        <v>10</v>
      </c>
      <c r="V104" s="60" t="s">
        <v>247</v>
      </c>
      <c r="W104" s="36" t="s">
        <v>18</v>
      </c>
      <c r="X104" s="113">
        <v>10</v>
      </c>
      <c r="Y104" s="86" t="s">
        <v>120</v>
      </c>
      <c r="Z104" s="39"/>
      <c r="AA104" s="40" t="str">
        <f>IF(Z104="","",100/Z104/100)</f>
        <v/>
      </c>
      <c r="AB104" s="49" t="str">
        <f t="shared" si="20"/>
        <v/>
      </c>
      <c r="AC104" s="41"/>
      <c r="AD104" s="12" t="str">
        <f t="shared" si="21"/>
        <v/>
      </c>
      <c r="AE104" s="43" t="str">
        <f t="shared" si="22"/>
        <v/>
      </c>
      <c r="AF104" s="107" t="str">
        <f t="shared" si="23"/>
        <v/>
      </c>
      <c r="AG104" s="1"/>
    </row>
    <row r="105" spans="2:33" ht="18.75" customHeight="1" x14ac:dyDescent="0.5">
      <c r="B105" s="58"/>
      <c r="C105" s="59"/>
      <c r="D105" s="60"/>
      <c r="E105" s="60"/>
      <c r="F105" s="60"/>
      <c r="G105" s="36"/>
      <c r="H105" s="113"/>
      <c r="I105" s="86"/>
      <c r="J105" s="39"/>
      <c r="K105" s="40"/>
      <c r="L105" s="49" t="str">
        <f t="shared" si="19"/>
        <v/>
      </c>
      <c r="M105" s="77"/>
      <c r="N105" s="41"/>
      <c r="O105" s="82"/>
      <c r="R105" s="58">
        <v>0.75694444444444442</v>
      </c>
      <c r="S105" s="59" t="s">
        <v>28</v>
      </c>
      <c r="T105" s="60">
        <v>9</v>
      </c>
      <c r="U105" s="60">
        <v>10</v>
      </c>
      <c r="V105" s="60" t="s">
        <v>1148</v>
      </c>
      <c r="W105" s="36" t="s">
        <v>13</v>
      </c>
      <c r="X105" s="113">
        <v>10</v>
      </c>
      <c r="Y105" s="86">
        <v>10</v>
      </c>
      <c r="Z105" s="39"/>
      <c r="AA105" s="40" t="str">
        <f>IF(Z105="","",100/Z105/100)</f>
        <v/>
      </c>
      <c r="AB105" s="49">
        <f t="shared" si="20"/>
        <v>40</v>
      </c>
      <c r="AC105" s="41"/>
      <c r="AD105" s="12">
        <f t="shared" si="21"/>
        <v>0</v>
      </c>
      <c r="AE105" s="43">
        <f t="shared" si="22"/>
        <v>100</v>
      </c>
      <c r="AF105" s="107">
        <f t="shared" si="23"/>
        <v>0</v>
      </c>
      <c r="AG105" s="1"/>
    </row>
    <row r="106" spans="2:33" ht="18.75" customHeight="1" x14ac:dyDescent="0.5">
      <c r="B106" s="81"/>
      <c r="C106" s="91"/>
      <c r="D106" s="36"/>
      <c r="E106" s="36"/>
      <c r="F106" s="36"/>
      <c r="G106" s="36"/>
      <c r="H106" s="37"/>
      <c r="I106" s="38"/>
      <c r="J106" s="39"/>
      <c r="K106" s="40"/>
      <c r="L106" s="49"/>
      <c r="M106" s="77"/>
      <c r="N106" s="41"/>
      <c r="O106" s="82"/>
      <c r="R106" s="58"/>
      <c r="S106" s="59"/>
      <c r="T106" s="60"/>
      <c r="U106" s="60"/>
      <c r="V106" s="60"/>
      <c r="W106" s="36"/>
      <c r="X106" s="61"/>
      <c r="Y106" s="62"/>
      <c r="Z106" s="63"/>
      <c r="AA106" s="64"/>
      <c r="AB106" s="49"/>
      <c r="AC106" s="41"/>
      <c r="AD106" s="12"/>
      <c r="AE106" s="43"/>
      <c r="AF106" s="107"/>
      <c r="AG106" s="1"/>
    </row>
    <row r="107" spans="2:33" ht="24.75" customHeight="1" x14ac:dyDescent="0.35">
      <c r="B107" s="83"/>
      <c r="C107" s="44"/>
      <c r="D107" s="45"/>
      <c r="E107" s="45"/>
      <c r="F107" s="46" t="s">
        <v>14</v>
      </c>
      <c r="G107" s="46"/>
      <c r="H107" s="47">
        <f>SUM(H74:H106)</f>
        <v>0</v>
      </c>
      <c r="I107" s="47">
        <f>SUM(I74:I106)</f>
        <v>0</v>
      </c>
      <c r="J107" s="46"/>
      <c r="K107" s="48"/>
      <c r="L107" s="49">
        <f>SUBTOTAL(9,(L74:L106))</f>
        <v>0</v>
      </c>
      <c r="M107" s="77"/>
      <c r="N107" s="71"/>
      <c r="O107" s="7"/>
      <c r="R107" s="65"/>
      <c r="S107" s="66"/>
      <c r="T107" s="67"/>
      <c r="U107" s="67"/>
      <c r="V107" s="68" t="s">
        <v>14</v>
      </c>
      <c r="W107" s="68"/>
      <c r="X107" s="69">
        <f>SUM(X74:X106)</f>
        <v>397</v>
      </c>
      <c r="Y107" s="69">
        <f>SUM(Y74:Y106)</f>
        <v>397</v>
      </c>
      <c r="Z107" s="70"/>
      <c r="AA107" s="70"/>
      <c r="AB107" s="49">
        <f>SUBTOTAL(9,(AB74:AB105))</f>
        <v>1588</v>
      </c>
      <c r="AC107" s="71"/>
      <c r="AD107" s="12">
        <f>SUBTOTAL(9,AD74:AD106)</f>
        <v>1255.4000000000001</v>
      </c>
      <c r="AE107" s="94">
        <f>SUBTOTAL(9,AE74:AE106)</f>
        <v>1800</v>
      </c>
      <c r="AF107" s="82">
        <f>SUBTOTAL(9,AF74:AF105)</f>
        <v>1635</v>
      </c>
    </row>
    <row r="108" spans="2:33" ht="3.75" hidden="1" customHeight="1" thickBot="1" x14ac:dyDescent="0.3">
      <c r="B108" s="72"/>
      <c r="C108" s="50"/>
      <c r="D108" s="50"/>
      <c r="E108" s="50"/>
      <c r="F108" s="50"/>
      <c r="G108" s="50"/>
      <c r="H108" s="50"/>
      <c r="I108" s="50"/>
      <c r="J108" s="50"/>
      <c r="K108" s="51"/>
      <c r="L108" s="52"/>
      <c r="M108" s="78"/>
      <c r="N108" s="5"/>
      <c r="O108" s="97"/>
      <c r="R108" s="72"/>
      <c r="S108" s="50"/>
      <c r="T108" s="50"/>
      <c r="U108" s="50"/>
      <c r="V108" s="50"/>
      <c r="W108" s="50"/>
      <c r="X108" s="50"/>
      <c r="Y108" s="51"/>
      <c r="Z108" s="50"/>
      <c r="AA108" s="51"/>
      <c r="AB108" s="52"/>
      <c r="AC108" s="5"/>
      <c r="AD108" s="99"/>
      <c r="AE108" s="96"/>
      <c r="AF108" s="98"/>
    </row>
    <row r="109" spans="2:33" ht="25.5" customHeight="1" x14ac:dyDescent="0.25">
      <c r="B109" s="337" t="s">
        <v>15</v>
      </c>
      <c r="C109" s="338"/>
      <c r="D109" s="338"/>
      <c r="E109" s="338"/>
      <c r="F109" s="338"/>
      <c r="G109" s="338"/>
      <c r="H109" s="338"/>
      <c r="I109" s="338"/>
      <c r="J109" s="338"/>
      <c r="K109" s="338"/>
      <c r="L109" s="89"/>
      <c r="M109" s="79"/>
      <c r="N109" s="5"/>
      <c r="O109" s="8"/>
      <c r="R109" s="337" t="s">
        <v>15</v>
      </c>
      <c r="S109" s="338"/>
      <c r="T109" s="338"/>
      <c r="U109" s="338"/>
      <c r="V109" s="338"/>
      <c r="W109" s="338"/>
      <c r="X109" s="338"/>
      <c r="Y109" s="339"/>
      <c r="Z109" s="73"/>
      <c r="AA109" s="73"/>
      <c r="AB109" s="340"/>
      <c r="AC109" s="5"/>
      <c r="AD109" s="14">
        <f>AD107-AB107</f>
        <v>-332.59999999999991</v>
      </c>
      <c r="AE109" s="100"/>
      <c r="AF109" s="8">
        <f>AF107-AE107</f>
        <v>-165</v>
      </c>
    </row>
    <row r="110" spans="2:33" ht="21" customHeight="1" thickBot="1" x14ac:dyDescent="0.3">
      <c r="B110" s="342">
        <v>45738</v>
      </c>
      <c r="C110" s="343"/>
      <c r="D110" s="343"/>
      <c r="E110" s="343"/>
      <c r="F110" s="343"/>
      <c r="G110" s="343"/>
      <c r="H110" s="343"/>
      <c r="I110" s="343"/>
      <c r="J110" s="343"/>
      <c r="K110" s="343"/>
      <c r="L110" s="90"/>
      <c r="M110" s="84"/>
      <c r="N110" s="16"/>
      <c r="O110" s="17"/>
      <c r="R110" s="344">
        <f>B110</f>
        <v>45738</v>
      </c>
      <c r="S110" s="345"/>
      <c r="T110" s="345"/>
      <c r="U110" s="345"/>
      <c r="V110" s="345"/>
      <c r="W110" s="345"/>
      <c r="X110" s="345"/>
      <c r="Y110" s="346"/>
      <c r="Z110" s="74"/>
      <c r="AA110" s="74"/>
      <c r="AB110" s="341"/>
      <c r="AC110" s="16" t="s">
        <v>91</v>
      </c>
      <c r="AD110" s="15">
        <f>AD109/AB107</f>
        <v>-0.20944584382871531</v>
      </c>
      <c r="AE110" s="101"/>
      <c r="AF110" s="17">
        <f>AF109/AE107</f>
        <v>-9.166666666666666E-2</v>
      </c>
    </row>
    <row r="111" spans="2:33" ht="18" thickBot="1" x14ac:dyDescent="0.35"/>
    <row r="112" spans="2:33" ht="28.5" customHeight="1" x14ac:dyDescent="0.25">
      <c r="B112" s="319"/>
      <c r="C112" s="320"/>
      <c r="D112" s="323" t="s">
        <v>96</v>
      </c>
      <c r="E112" s="323"/>
      <c r="F112" s="323"/>
      <c r="G112" s="323"/>
      <c r="H112" s="323"/>
      <c r="I112" s="323"/>
      <c r="J112" s="323"/>
      <c r="K112" s="323"/>
      <c r="L112" s="323"/>
      <c r="M112" s="323"/>
      <c r="N112" s="323"/>
      <c r="O112" s="324"/>
      <c r="R112" s="329"/>
      <c r="S112" s="330"/>
      <c r="T112" s="333" t="s">
        <v>96</v>
      </c>
      <c r="U112" s="333"/>
      <c r="V112" s="333"/>
      <c r="W112" s="333"/>
      <c r="X112" s="333"/>
      <c r="Y112" s="333"/>
      <c r="Z112" s="333"/>
      <c r="AA112" s="333"/>
      <c r="AB112" s="333"/>
      <c r="AC112" s="333"/>
      <c r="AD112" s="333"/>
      <c r="AE112" s="333"/>
      <c r="AF112" s="334"/>
    </row>
    <row r="113" spans="2:35" ht="21.75" customHeight="1" x14ac:dyDescent="0.25">
      <c r="B113" s="321"/>
      <c r="C113" s="322"/>
      <c r="D113" s="325"/>
      <c r="E113" s="325"/>
      <c r="F113" s="325"/>
      <c r="G113" s="325"/>
      <c r="H113" s="325"/>
      <c r="I113" s="325"/>
      <c r="J113" s="325"/>
      <c r="K113" s="325"/>
      <c r="L113" s="325"/>
      <c r="M113" s="325"/>
      <c r="N113" s="325"/>
      <c r="O113" s="326"/>
      <c r="R113" s="331"/>
      <c r="S113" s="332"/>
      <c r="T113" s="335"/>
      <c r="U113" s="335"/>
      <c r="V113" s="335"/>
      <c r="W113" s="335"/>
      <c r="X113" s="335"/>
      <c r="Y113" s="335"/>
      <c r="Z113" s="335"/>
      <c r="AA113" s="335"/>
      <c r="AB113" s="335"/>
      <c r="AC113" s="335"/>
      <c r="AD113" s="335"/>
      <c r="AE113" s="335"/>
      <c r="AF113" s="336"/>
    </row>
    <row r="114" spans="2:35" ht="5.25" customHeight="1" thickBot="1" x14ac:dyDescent="0.3">
      <c r="B114" s="80"/>
      <c r="C114" s="76"/>
      <c r="D114" s="325"/>
      <c r="E114" s="325"/>
      <c r="F114" s="325"/>
      <c r="G114" s="325"/>
      <c r="H114" s="325"/>
      <c r="I114" s="325"/>
      <c r="J114" s="325"/>
      <c r="K114" s="325"/>
      <c r="L114" s="327"/>
      <c r="M114" s="327"/>
      <c r="N114" s="327"/>
      <c r="O114" s="328"/>
      <c r="R114" s="53"/>
      <c r="S114" s="54"/>
      <c r="T114" s="335"/>
      <c r="U114" s="335"/>
      <c r="V114" s="335"/>
      <c r="W114" s="335"/>
      <c r="X114" s="335"/>
      <c r="Y114" s="335"/>
      <c r="Z114" s="335"/>
      <c r="AA114" s="335"/>
      <c r="AB114" s="335"/>
      <c r="AC114" s="335"/>
      <c r="AD114" s="335"/>
      <c r="AE114" s="335"/>
      <c r="AF114" s="336"/>
    </row>
    <row r="115" spans="2:35" ht="54.75" customHeight="1" x14ac:dyDescent="0.5">
      <c r="B115" s="26" t="s">
        <v>4</v>
      </c>
      <c r="C115" s="27" t="s">
        <v>5</v>
      </c>
      <c r="D115" s="27" t="s">
        <v>6</v>
      </c>
      <c r="E115" s="27" t="s">
        <v>7</v>
      </c>
      <c r="F115" s="27" t="s">
        <v>8</v>
      </c>
      <c r="G115" s="28" t="s">
        <v>9</v>
      </c>
      <c r="H115" s="29" t="s">
        <v>92</v>
      </c>
      <c r="I115" s="30" t="s">
        <v>10</v>
      </c>
      <c r="J115" s="28" t="s">
        <v>20</v>
      </c>
      <c r="K115" s="31" t="s">
        <v>21</v>
      </c>
      <c r="L115" s="124" t="s">
        <v>98</v>
      </c>
      <c r="M115" s="87" t="s">
        <v>97</v>
      </c>
      <c r="N115" s="88" t="s">
        <v>12</v>
      </c>
      <c r="O115" s="24" t="s">
        <v>2</v>
      </c>
      <c r="R115" s="26" t="s">
        <v>4</v>
      </c>
      <c r="S115" s="27" t="s">
        <v>5</v>
      </c>
      <c r="T115" s="27" t="s">
        <v>6</v>
      </c>
      <c r="U115" s="27" t="s">
        <v>7</v>
      </c>
      <c r="V115" s="27" t="s">
        <v>8</v>
      </c>
      <c r="W115" s="28" t="s">
        <v>9</v>
      </c>
      <c r="X115" s="29" t="s">
        <v>92</v>
      </c>
      <c r="Y115" s="31" t="s">
        <v>10</v>
      </c>
      <c r="Z115" s="28" t="s">
        <v>20</v>
      </c>
      <c r="AA115" s="31" t="s">
        <v>21</v>
      </c>
      <c r="AB115" s="32" t="s">
        <v>3</v>
      </c>
      <c r="AC115" s="6" t="s">
        <v>12</v>
      </c>
      <c r="AD115" s="20" t="s">
        <v>2</v>
      </c>
      <c r="AE115" s="33" t="s">
        <v>147</v>
      </c>
      <c r="AF115" s="34" t="s">
        <v>46</v>
      </c>
      <c r="AG115" s="1"/>
    </row>
    <row r="116" spans="2:35" ht="18.75" customHeight="1" x14ac:dyDescent="0.35">
      <c r="B116" s="58">
        <v>0.50347222222222221</v>
      </c>
      <c r="C116" s="59" t="s">
        <v>157</v>
      </c>
      <c r="D116" s="60">
        <v>1</v>
      </c>
      <c r="E116" s="60">
        <v>3</v>
      </c>
      <c r="F116" s="60" t="s">
        <v>240</v>
      </c>
      <c r="G116" s="36" t="s">
        <v>1</v>
      </c>
      <c r="H116" s="113">
        <v>15</v>
      </c>
      <c r="I116" s="86">
        <v>45</v>
      </c>
      <c r="J116" s="39"/>
      <c r="K116" s="40" t="str">
        <f t="shared" ref="K116:K128" si="24">IF(J116="","",100/J116/100)</f>
        <v/>
      </c>
      <c r="L116" s="49">
        <f t="shared" ref="L116:L151" si="25">IF(I116="","",(I116*($AB$1/1000)/$AC$1)*$AB$473)</f>
        <v>180</v>
      </c>
      <c r="M116" s="77"/>
      <c r="N116" s="41"/>
      <c r="O116" s="82"/>
      <c r="R116" s="58">
        <v>0.50347222222222221</v>
      </c>
      <c r="S116" s="59" t="s">
        <v>157</v>
      </c>
      <c r="T116" s="60">
        <v>1</v>
      </c>
      <c r="U116" s="60">
        <v>3</v>
      </c>
      <c r="V116" s="60" t="s">
        <v>240</v>
      </c>
      <c r="W116" s="36" t="s">
        <v>1</v>
      </c>
      <c r="X116" s="113">
        <v>15</v>
      </c>
      <c r="Y116" s="86">
        <v>45</v>
      </c>
      <c r="Z116" s="39"/>
      <c r="AA116" s="40" t="str">
        <f t="shared" ref="AA116:AA125" si="26">IF(Z116="","",100/Z116/100)</f>
        <v/>
      </c>
      <c r="AB116" s="49">
        <f t="shared" ref="AB116:AB151" si="27">IF(Y116="","",(Y116*($AB$1/1000)/$AC$1)*$AB$473)</f>
        <v>180</v>
      </c>
      <c r="AC116" s="41"/>
      <c r="AD116" s="12">
        <f t="shared" ref="AD116:AD125" si="28">IF(AB116="","",AC116*AB116)</f>
        <v>0</v>
      </c>
      <c r="AE116" s="43">
        <f t="shared" ref="AE116:AE125" si="29">IF(AB116="","",$AE$1)</f>
        <v>100</v>
      </c>
      <c r="AF116" s="107">
        <f t="shared" ref="AF116:AF125" si="30">IF(AE116="","",AE116*AC116)</f>
        <v>0</v>
      </c>
      <c r="AI116" s="4"/>
    </row>
    <row r="117" spans="2:35" ht="18.75" customHeight="1" x14ac:dyDescent="0.3">
      <c r="B117" s="58">
        <v>0.50347222222222221</v>
      </c>
      <c r="C117" s="59" t="s">
        <v>157</v>
      </c>
      <c r="D117" s="60">
        <v>1</v>
      </c>
      <c r="E117" s="60">
        <v>3</v>
      </c>
      <c r="F117" s="60" t="s">
        <v>240</v>
      </c>
      <c r="G117" s="36" t="s">
        <v>40</v>
      </c>
      <c r="H117" s="113">
        <v>10</v>
      </c>
      <c r="I117" s="86"/>
      <c r="J117" s="39"/>
      <c r="K117" s="40" t="str">
        <f t="shared" si="24"/>
        <v/>
      </c>
      <c r="L117" s="49" t="str">
        <f t="shared" si="25"/>
        <v/>
      </c>
      <c r="M117" s="77"/>
      <c r="N117" s="41"/>
      <c r="O117" s="82"/>
      <c r="R117" s="58">
        <v>0.50347222222222221</v>
      </c>
      <c r="S117" s="59" t="s">
        <v>157</v>
      </c>
      <c r="T117" s="60">
        <v>1</v>
      </c>
      <c r="U117" s="60">
        <v>3</v>
      </c>
      <c r="V117" s="60" t="s">
        <v>240</v>
      </c>
      <c r="W117" s="36" t="s">
        <v>40</v>
      </c>
      <c r="X117" s="113">
        <v>10</v>
      </c>
      <c r="Y117" s="86"/>
      <c r="Z117" s="39"/>
      <c r="AA117" s="40" t="str">
        <f t="shared" si="26"/>
        <v/>
      </c>
      <c r="AB117" s="49" t="str">
        <f t="shared" si="27"/>
        <v/>
      </c>
      <c r="AC117" s="41"/>
      <c r="AD117" s="12" t="str">
        <f t="shared" si="28"/>
        <v/>
      </c>
      <c r="AE117" s="43" t="str">
        <f t="shared" si="29"/>
        <v/>
      </c>
      <c r="AF117" s="107" t="str">
        <f t="shared" si="30"/>
        <v/>
      </c>
    </row>
    <row r="118" spans="2:35" ht="18.75" customHeight="1" x14ac:dyDescent="0.5">
      <c r="B118" s="58">
        <v>0.50347222222222221</v>
      </c>
      <c r="C118" s="59" t="s">
        <v>157</v>
      </c>
      <c r="D118" s="60">
        <v>1</v>
      </c>
      <c r="E118" s="60">
        <v>3</v>
      </c>
      <c r="F118" s="60" t="s">
        <v>240</v>
      </c>
      <c r="G118" s="36" t="s">
        <v>13</v>
      </c>
      <c r="H118" s="113">
        <v>20</v>
      </c>
      <c r="I118" s="86"/>
      <c r="J118" s="39"/>
      <c r="K118" s="40" t="str">
        <f t="shared" si="24"/>
        <v/>
      </c>
      <c r="L118" s="49" t="str">
        <f t="shared" si="25"/>
        <v/>
      </c>
      <c r="M118" s="77"/>
      <c r="N118" s="41"/>
      <c r="O118" s="82"/>
      <c r="R118" s="58">
        <v>0.50347222222222221</v>
      </c>
      <c r="S118" s="59" t="s">
        <v>157</v>
      </c>
      <c r="T118" s="60">
        <v>1</v>
      </c>
      <c r="U118" s="60">
        <v>3</v>
      </c>
      <c r="V118" s="60" t="s">
        <v>240</v>
      </c>
      <c r="W118" s="36" t="s">
        <v>13</v>
      </c>
      <c r="X118" s="113">
        <v>20</v>
      </c>
      <c r="Y118" s="86"/>
      <c r="Z118" s="39"/>
      <c r="AA118" s="40" t="str">
        <f t="shared" si="26"/>
        <v/>
      </c>
      <c r="AB118" s="49" t="str">
        <f t="shared" si="27"/>
        <v/>
      </c>
      <c r="AC118" s="41"/>
      <c r="AD118" s="12" t="str">
        <f t="shared" si="28"/>
        <v/>
      </c>
      <c r="AE118" s="43" t="str">
        <f t="shared" si="29"/>
        <v/>
      </c>
      <c r="AF118" s="107" t="str">
        <f t="shared" si="30"/>
        <v/>
      </c>
      <c r="AG118" s="1"/>
      <c r="AI118" s="4"/>
    </row>
    <row r="119" spans="2:35" ht="18.75" customHeight="1" x14ac:dyDescent="0.3">
      <c r="B119" s="58">
        <v>0.51388888888888884</v>
      </c>
      <c r="C119" s="59" t="s">
        <v>22</v>
      </c>
      <c r="D119" s="60">
        <v>1</v>
      </c>
      <c r="E119" s="60">
        <v>4</v>
      </c>
      <c r="F119" s="60" t="s">
        <v>248</v>
      </c>
      <c r="G119" s="36" t="s">
        <v>1</v>
      </c>
      <c r="H119" s="113">
        <v>10</v>
      </c>
      <c r="I119" s="86">
        <v>40</v>
      </c>
      <c r="J119" s="39"/>
      <c r="K119" s="40" t="str">
        <f t="shared" si="24"/>
        <v/>
      </c>
      <c r="L119" s="49">
        <f t="shared" si="25"/>
        <v>160</v>
      </c>
      <c r="M119" s="77"/>
      <c r="N119" s="41"/>
      <c r="O119" s="82"/>
      <c r="R119" s="58">
        <v>0.51388888888888884</v>
      </c>
      <c r="S119" s="59" t="s">
        <v>22</v>
      </c>
      <c r="T119" s="60">
        <v>1</v>
      </c>
      <c r="U119" s="60">
        <v>4</v>
      </c>
      <c r="V119" s="60" t="s">
        <v>248</v>
      </c>
      <c r="W119" s="36" t="s">
        <v>1</v>
      </c>
      <c r="X119" s="113">
        <v>10</v>
      </c>
      <c r="Y119" s="86">
        <v>40</v>
      </c>
      <c r="Z119" s="39"/>
      <c r="AA119" s="40" t="str">
        <f t="shared" si="26"/>
        <v/>
      </c>
      <c r="AB119" s="49">
        <f t="shared" si="27"/>
        <v>160</v>
      </c>
      <c r="AC119" s="41"/>
      <c r="AD119" s="12">
        <f t="shared" si="28"/>
        <v>0</v>
      </c>
      <c r="AE119" s="43">
        <f t="shared" si="29"/>
        <v>100</v>
      </c>
      <c r="AF119" s="107">
        <f t="shared" si="30"/>
        <v>0</v>
      </c>
    </row>
    <row r="120" spans="2:35" ht="18.75" customHeight="1" x14ac:dyDescent="0.35">
      <c r="B120" s="58">
        <v>0.51388888888888884</v>
      </c>
      <c r="C120" s="59" t="s">
        <v>22</v>
      </c>
      <c r="D120" s="60">
        <v>1</v>
      </c>
      <c r="E120" s="60">
        <v>4</v>
      </c>
      <c r="F120" s="60" t="s">
        <v>248</v>
      </c>
      <c r="G120" s="36" t="s">
        <v>40</v>
      </c>
      <c r="H120" s="113">
        <v>15</v>
      </c>
      <c r="I120" s="86"/>
      <c r="J120" s="39"/>
      <c r="K120" s="40" t="str">
        <f t="shared" si="24"/>
        <v/>
      </c>
      <c r="L120" s="49" t="str">
        <f t="shared" si="25"/>
        <v/>
      </c>
      <c r="M120" s="77"/>
      <c r="N120" s="41"/>
      <c r="O120" s="82"/>
      <c r="R120" s="58">
        <v>0.51388888888888884</v>
      </c>
      <c r="S120" s="59" t="s">
        <v>22</v>
      </c>
      <c r="T120" s="60">
        <v>1</v>
      </c>
      <c r="U120" s="60">
        <v>4</v>
      </c>
      <c r="V120" s="60" t="s">
        <v>248</v>
      </c>
      <c r="W120" s="36" t="s">
        <v>40</v>
      </c>
      <c r="X120" s="113">
        <v>15</v>
      </c>
      <c r="Y120" s="86"/>
      <c r="Z120" s="39"/>
      <c r="AA120" s="40" t="str">
        <f t="shared" si="26"/>
        <v/>
      </c>
      <c r="AB120" s="49" t="str">
        <f t="shared" si="27"/>
        <v/>
      </c>
      <c r="AC120" s="41"/>
      <c r="AD120" s="12" t="str">
        <f t="shared" si="28"/>
        <v/>
      </c>
      <c r="AE120" s="43" t="str">
        <f t="shared" si="29"/>
        <v/>
      </c>
      <c r="AF120" s="107" t="str">
        <f t="shared" si="30"/>
        <v/>
      </c>
      <c r="AI120" s="4"/>
    </row>
    <row r="121" spans="2:35" ht="18.75" customHeight="1" x14ac:dyDescent="0.5">
      <c r="B121" s="58">
        <v>0.51388888888888884</v>
      </c>
      <c r="C121" s="59" t="s">
        <v>22</v>
      </c>
      <c r="D121" s="60">
        <v>1</v>
      </c>
      <c r="E121" s="60">
        <v>4</v>
      </c>
      <c r="F121" s="60" t="s">
        <v>248</v>
      </c>
      <c r="G121" s="36" t="s">
        <v>60</v>
      </c>
      <c r="H121" s="113">
        <v>15</v>
      </c>
      <c r="I121" s="86"/>
      <c r="J121" s="39"/>
      <c r="K121" s="40" t="str">
        <f t="shared" si="24"/>
        <v/>
      </c>
      <c r="L121" s="49" t="str">
        <f t="shared" si="25"/>
        <v/>
      </c>
      <c r="M121" s="77"/>
      <c r="N121" s="41"/>
      <c r="O121" s="82"/>
      <c r="R121" s="58">
        <v>0.51388888888888884</v>
      </c>
      <c r="S121" s="59" t="s">
        <v>22</v>
      </c>
      <c r="T121" s="60">
        <v>1</v>
      </c>
      <c r="U121" s="60">
        <v>4</v>
      </c>
      <c r="V121" s="60" t="s">
        <v>248</v>
      </c>
      <c r="W121" s="36" t="s">
        <v>60</v>
      </c>
      <c r="X121" s="113">
        <v>15</v>
      </c>
      <c r="Y121" s="86"/>
      <c r="Z121" s="39"/>
      <c r="AA121" s="40" t="str">
        <f t="shared" si="26"/>
        <v/>
      </c>
      <c r="AB121" s="49" t="str">
        <f t="shared" si="27"/>
        <v/>
      </c>
      <c r="AC121" s="41"/>
      <c r="AD121" s="12" t="str">
        <f t="shared" si="28"/>
        <v/>
      </c>
      <c r="AE121" s="43" t="str">
        <f t="shared" si="29"/>
        <v/>
      </c>
      <c r="AF121" s="107" t="str">
        <f t="shared" si="30"/>
        <v/>
      </c>
      <c r="AG121" s="1"/>
    </row>
    <row r="122" spans="2:35" ht="18.75" customHeight="1" x14ac:dyDescent="0.5">
      <c r="B122" s="58">
        <v>0.53819444444444442</v>
      </c>
      <c r="C122" s="59" t="s">
        <v>22</v>
      </c>
      <c r="D122" s="60">
        <v>2</v>
      </c>
      <c r="E122" s="60">
        <v>7</v>
      </c>
      <c r="F122" s="60" t="s">
        <v>241</v>
      </c>
      <c r="G122" s="36" t="s">
        <v>1</v>
      </c>
      <c r="H122" s="113">
        <v>10</v>
      </c>
      <c r="I122" s="86">
        <v>23</v>
      </c>
      <c r="J122" s="39"/>
      <c r="K122" s="40" t="str">
        <f t="shared" si="24"/>
        <v/>
      </c>
      <c r="L122" s="49">
        <f t="shared" si="25"/>
        <v>92</v>
      </c>
      <c r="M122" s="77"/>
      <c r="N122" s="41"/>
      <c r="O122" s="82"/>
      <c r="R122" s="58">
        <v>0.53819444444444442</v>
      </c>
      <c r="S122" s="59" t="s">
        <v>22</v>
      </c>
      <c r="T122" s="60">
        <v>2</v>
      </c>
      <c r="U122" s="60">
        <v>7</v>
      </c>
      <c r="V122" s="60" t="s">
        <v>241</v>
      </c>
      <c r="W122" s="36" t="s">
        <v>1</v>
      </c>
      <c r="X122" s="113">
        <v>10</v>
      </c>
      <c r="Y122" s="86">
        <v>23</v>
      </c>
      <c r="Z122" s="39"/>
      <c r="AA122" s="40" t="str">
        <f t="shared" si="26"/>
        <v/>
      </c>
      <c r="AB122" s="49">
        <f t="shared" si="27"/>
        <v>92</v>
      </c>
      <c r="AC122" s="41"/>
      <c r="AD122" s="12">
        <f t="shared" si="28"/>
        <v>0</v>
      </c>
      <c r="AE122" s="43">
        <f t="shared" si="29"/>
        <v>100</v>
      </c>
      <c r="AF122" s="107">
        <f t="shared" si="30"/>
        <v>0</v>
      </c>
      <c r="AG122" s="1"/>
      <c r="AI122" s="4"/>
    </row>
    <row r="123" spans="2:35" ht="18.75" customHeight="1" x14ac:dyDescent="0.5">
      <c r="B123" s="58">
        <v>0.53819444444444442</v>
      </c>
      <c r="C123" s="59" t="s">
        <v>22</v>
      </c>
      <c r="D123" s="60">
        <v>2</v>
      </c>
      <c r="E123" s="60">
        <v>7</v>
      </c>
      <c r="F123" s="60" t="s">
        <v>241</v>
      </c>
      <c r="G123" s="36" t="s">
        <v>13</v>
      </c>
      <c r="H123" s="113">
        <v>13</v>
      </c>
      <c r="I123" s="86"/>
      <c r="J123" s="39"/>
      <c r="K123" s="40" t="str">
        <f t="shared" si="24"/>
        <v/>
      </c>
      <c r="L123" s="49" t="str">
        <f t="shared" si="25"/>
        <v/>
      </c>
      <c r="M123" s="77"/>
      <c r="N123" s="41"/>
      <c r="O123" s="82"/>
      <c r="R123" s="58">
        <v>0.53819444444444442</v>
      </c>
      <c r="S123" s="59" t="s">
        <v>22</v>
      </c>
      <c r="T123" s="60">
        <v>2</v>
      </c>
      <c r="U123" s="60">
        <v>7</v>
      </c>
      <c r="V123" s="60" t="s">
        <v>241</v>
      </c>
      <c r="W123" s="36" t="s">
        <v>13</v>
      </c>
      <c r="X123" s="113">
        <v>13</v>
      </c>
      <c r="Y123" s="86"/>
      <c r="Z123" s="39"/>
      <c r="AA123" s="40" t="str">
        <f t="shared" si="26"/>
        <v/>
      </c>
      <c r="AB123" s="49" t="str">
        <f t="shared" si="27"/>
        <v/>
      </c>
      <c r="AC123" s="41"/>
      <c r="AD123" s="12" t="str">
        <f t="shared" si="28"/>
        <v/>
      </c>
      <c r="AE123" s="43" t="str">
        <f t="shared" si="29"/>
        <v/>
      </c>
      <c r="AF123" s="107" t="str">
        <f t="shared" si="30"/>
        <v/>
      </c>
      <c r="AG123" s="1"/>
    </row>
    <row r="124" spans="2:35" ht="18.75" customHeight="1" x14ac:dyDescent="0.35">
      <c r="B124" s="58">
        <v>0.54861111111111116</v>
      </c>
      <c r="C124" s="59" t="s">
        <v>157</v>
      </c>
      <c r="D124" s="60">
        <v>3</v>
      </c>
      <c r="E124" s="60">
        <v>13</v>
      </c>
      <c r="F124" s="60" t="s">
        <v>247</v>
      </c>
      <c r="G124" s="36" t="s">
        <v>1</v>
      </c>
      <c r="H124" s="113">
        <v>10</v>
      </c>
      <c r="I124" s="86">
        <v>23</v>
      </c>
      <c r="J124" s="39"/>
      <c r="K124" s="40" t="str">
        <f t="shared" si="24"/>
        <v/>
      </c>
      <c r="L124" s="49">
        <f t="shared" si="25"/>
        <v>92</v>
      </c>
      <c r="M124" s="77"/>
      <c r="N124" s="41"/>
      <c r="O124" s="82"/>
      <c r="R124" s="58">
        <v>0.54861111111111116</v>
      </c>
      <c r="S124" s="59" t="s">
        <v>157</v>
      </c>
      <c r="T124" s="60">
        <v>3</v>
      </c>
      <c r="U124" s="60">
        <v>13</v>
      </c>
      <c r="V124" s="60" t="s">
        <v>247</v>
      </c>
      <c r="W124" s="36" t="s">
        <v>1</v>
      </c>
      <c r="X124" s="113">
        <v>10</v>
      </c>
      <c r="Y124" s="86">
        <v>23</v>
      </c>
      <c r="Z124" s="39"/>
      <c r="AA124" s="40" t="str">
        <f t="shared" si="26"/>
        <v/>
      </c>
      <c r="AB124" s="49">
        <f t="shared" si="27"/>
        <v>92</v>
      </c>
      <c r="AC124" s="41"/>
      <c r="AD124" s="12">
        <f t="shared" si="28"/>
        <v>0</v>
      </c>
      <c r="AE124" s="43">
        <f t="shared" si="29"/>
        <v>100</v>
      </c>
      <c r="AF124" s="107">
        <f t="shared" si="30"/>
        <v>0</v>
      </c>
      <c r="AI124" s="4"/>
    </row>
    <row r="125" spans="2:35" ht="18.75" customHeight="1" x14ac:dyDescent="0.5">
      <c r="B125" s="58">
        <v>0.54861111111111116</v>
      </c>
      <c r="C125" s="59" t="s">
        <v>157</v>
      </c>
      <c r="D125" s="60">
        <v>3</v>
      </c>
      <c r="E125" s="60">
        <v>13</v>
      </c>
      <c r="F125" s="60" t="s">
        <v>247</v>
      </c>
      <c r="G125" s="36" t="s">
        <v>13</v>
      </c>
      <c r="H125" s="113">
        <v>13</v>
      </c>
      <c r="I125" s="86"/>
      <c r="J125" s="39"/>
      <c r="K125" s="40" t="str">
        <f t="shared" si="24"/>
        <v/>
      </c>
      <c r="L125" s="49" t="str">
        <f t="shared" si="25"/>
        <v/>
      </c>
      <c r="M125" s="77"/>
      <c r="N125" s="41"/>
      <c r="O125" s="82"/>
      <c r="R125" s="58">
        <v>0.54861111111111116</v>
      </c>
      <c r="S125" s="59" t="s">
        <v>157</v>
      </c>
      <c r="T125" s="60">
        <v>3</v>
      </c>
      <c r="U125" s="60">
        <v>13</v>
      </c>
      <c r="V125" s="60" t="s">
        <v>247</v>
      </c>
      <c r="W125" s="36" t="s">
        <v>13</v>
      </c>
      <c r="X125" s="113">
        <v>13</v>
      </c>
      <c r="Y125" s="86"/>
      <c r="Z125" s="39"/>
      <c r="AA125" s="40" t="str">
        <f t="shared" si="26"/>
        <v/>
      </c>
      <c r="AB125" s="49" t="str">
        <f t="shared" si="27"/>
        <v/>
      </c>
      <c r="AC125" s="41"/>
      <c r="AD125" s="12" t="str">
        <f t="shared" si="28"/>
        <v/>
      </c>
      <c r="AE125" s="43" t="str">
        <f t="shared" si="29"/>
        <v/>
      </c>
      <c r="AF125" s="107" t="str">
        <f t="shared" si="30"/>
        <v/>
      </c>
      <c r="AG125" s="1"/>
    </row>
    <row r="126" spans="2:35" ht="18.75" customHeight="1" x14ac:dyDescent="0.3">
      <c r="B126" s="58">
        <v>0.57291666666666663</v>
      </c>
      <c r="C126" s="59" t="s">
        <v>157</v>
      </c>
      <c r="D126" s="60">
        <v>4</v>
      </c>
      <c r="E126" s="60">
        <v>4</v>
      </c>
      <c r="F126" s="60" t="s">
        <v>183</v>
      </c>
      <c r="G126" s="36" t="s">
        <v>40</v>
      </c>
      <c r="H126" s="113">
        <v>10</v>
      </c>
      <c r="I126" s="86">
        <v>23</v>
      </c>
      <c r="J126" s="39"/>
      <c r="K126" s="40" t="str">
        <f t="shared" si="24"/>
        <v/>
      </c>
      <c r="L126" s="49">
        <f t="shared" si="25"/>
        <v>92</v>
      </c>
      <c r="M126" s="77"/>
      <c r="N126" s="41"/>
      <c r="O126" s="82"/>
      <c r="R126" s="58">
        <v>0.57291666666666663</v>
      </c>
      <c r="S126" s="59" t="s">
        <v>157</v>
      </c>
      <c r="T126" s="60">
        <v>4</v>
      </c>
      <c r="U126" s="60">
        <v>4</v>
      </c>
      <c r="V126" s="60" t="s">
        <v>183</v>
      </c>
      <c r="W126" s="36" t="s">
        <v>40</v>
      </c>
      <c r="X126" s="113">
        <v>10</v>
      </c>
      <c r="Y126" s="86">
        <v>23</v>
      </c>
      <c r="Z126" s="39"/>
      <c r="AA126" s="40"/>
      <c r="AB126" s="49">
        <f t="shared" si="27"/>
        <v>92</v>
      </c>
      <c r="AC126" s="41"/>
      <c r="AD126" s="12"/>
      <c r="AE126" s="43"/>
      <c r="AF126" s="107"/>
    </row>
    <row r="127" spans="2:35" ht="18.75" customHeight="1" x14ac:dyDescent="0.3">
      <c r="B127" s="58">
        <v>0.57291666666666663</v>
      </c>
      <c r="C127" s="59" t="s">
        <v>150</v>
      </c>
      <c r="D127" s="60">
        <v>4</v>
      </c>
      <c r="E127" s="60">
        <v>4</v>
      </c>
      <c r="F127" s="60" t="s">
        <v>183</v>
      </c>
      <c r="G127" s="36" t="s">
        <v>18</v>
      </c>
      <c r="H127" s="113">
        <v>13</v>
      </c>
      <c r="I127" s="86"/>
      <c r="J127" s="39"/>
      <c r="K127" s="40" t="str">
        <f t="shared" si="24"/>
        <v/>
      </c>
      <c r="L127" s="49" t="str">
        <f t="shared" si="25"/>
        <v/>
      </c>
      <c r="M127" s="77"/>
      <c r="N127" s="41"/>
      <c r="O127" s="82"/>
      <c r="R127" s="58">
        <v>0.57291666666666663</v>
      </c>
      <c r="S127" s="59" t="s">
        <v>150</v>
      </c>
      <c r="T127" s="60">
        <v>4</v>
      </c>
      <c r="U127" s="60">
        <v>4</v>
      </c>
      <c r="V127" s="60" t="s">
        <v>183</v>
      </c>
      <c r="W127" s="36" t="s">
        <v>18</v>
      </c>
      <c r="X127" s="113">
        <v>13</v>
      </c>
      <c r="Y127" s="86"/>
      <c r="Z127" s="39"/>
      <c r="AA127" s="40" t="str">
        <f>IF(Z127="","",100/Z127/100)</f>
        <v/>
      </c>
      <c r="AB127" s="49" t="str">
        <f t="shared" si="27"/>
        <v/>
      </c>
      <c r="AC127" s="41"/>
      <c r="AD127" s="12" t="str">
        <f>IF(AB127="","",AC127*AB127)</f>
        <v/>
      </c>
      <c r="AE127" s="43" t="str">
        <f>IF(AB127="","",$AE$1)</f>
        <v/>
      </c>
      <c r="AF127" s="107" t="str">
        <f>IF(AE127="","",AE127*AC127)</f>
        <v/>
      </c>
    </row>
    <row r="128" spans="2:35" ht="18.75" customHeight="1" x14ac:dyDescent="0.5">
      <c r="B128" s="58">
        <v>0.57291666666666663</v>
      </c>
      <c r="C128" s="59" t="s">
        <v>157</v>
      </c>
      <c r="D128" s="60">
        <v>4</v>
      </c>
      <c r="E128" s="60">
        <v>6</v>
      </c>
      <c r="F128" s="60" t="s">
        <v>206</v>
      </c>
      <c r="G128" s="36" t="s">
        <v>1</v>
      </c>
      <c r="H128" s="113">
        <v>12</v>
      </c>
      <c r="I128" s="86">
        <v>26</v>
      </c>
      <c r="J128" s="39"/>
      <c r="K128" s="40" t="str">
        <f t="shared" si="24"/>
        <v/>
      </c>
      <c r="L128" s="49">
        <f t="shared" si="25"/>
        <v>104</v>
      </c>
      <c r="M128" s="77"/>
      <c r="N128" s="41"/>
      <c r="O128" s="82"/>
      <c r="R128" s="58">
        <v>0.57291666666666663</v>
      </c>
      <c r="S128" s="59" t="s">
        <v>157</v>
      </c>
      <c r="T128" s="60">
        <v>4</v>
      </c>
      <c r="U128" s="60">
        <v>6</v>
      </c>
      <c r="V128" s="60" t="s">
        <v>206</v>
      </c>
      <c r="W128" s="36" t="s">
        <v>1</v>
      </c>
      <c r="X128" s="113">
        <v>12</v>
      </c>
      <c r="Y128" s="86">
        <v>26</v>
      </c>
      <c r="Z128" s="39"/>
      <c r="AA128" s="40" t="str">
        <f>IF(Z128="","",100/Z128/100)</f>
        <v/>
      </c>
      <c r="AB128" s="49">
        <f t="shared" si="27"/>
        <v>104</v>
      </c>
      <c r="AC128" s="41"/>
      <c r="AD128" s="12">
        <f>IF(AB128="","",AC128*AB128)</f>
        <v>0</v>
      </c>
      <c r="AE128" s="43">
        <f>IF(AB128="","",$AE$1)</f>
        <v>100</v>
      </c>
      <c r="AF128" s="107">
        <f>IF(AE128="","",AE128*AC128)</f>
        <v>0</v>
      </c>
      <c r="AG128" s="1"/>
    </row>
    <row r="129" spans="2:33" ht="18.75" customHeight="1" x14ac:dyDescent="0.5">
      <c r="B129" s="58">
        <v>0.57291666666666663</v>
      </c>
      <c r="C129" s="59" t="s">
        <v>157</v>
      </c>
      <c r="D129" s="60">
        <v>4</v>
      </c>
      <c r="E129" s="60">
        <v>6</v>
      </c>
      <c r="F129" s="60" t="s">
        <v>206</v>
      </c>
      <c r="G129" s="36" t="s">
        <v>40</v>
      </c>
      <c r="H129" s="113">
        <v>14</v>
      </c>
      <c r="I129" s="86"/>
      <c r="J129" s="39"/>
      <c r="K129" s="40"/>
      <c r="L129" s="49" t="str">
        <f t="shared" si="25"/>
        <v/>
      </c>
      <c r="M129" s="77"/>
      <c r="N129" s="41"/>
      <c r="O129" s="82"/>
      <c r="R129" s="58">
        <v>0.57291666666666663</v>
      </c>
      <c r="S129" s="59" t="s">
        <v>157</v>
      </c>
      <c r="T129" s="60">
        <v>4</v>
      </c>
      <c r="U129" s="60">
        <v>6</v>
      </c>
      <c r="V129" s="60" t="s">
        <v>206</v>
      </c>
      <c r="W129" s="36" t="s">
        <v>40</v>
      </c>
      <c r="X129" s="113">
        <v>14</v>
      </c>
      <c r="Y129" s="86"/>
      <c r="Z129" s="39"/>
      <c r="AA129" s="40"/>
      <c r="AB129" s="49" t="str">
        <f t="shared" si="27"/>
        <v/>
      </c>
      <c r="AC129" s="41"/>
      <c r="AD129" s="12"/>
      <c r="AE129" s="43"/>
      <c r="AF129" s="107"/>
      <c r="AG129" s="1"/>
    </row>
    <row r="130" spans="2:33" ht="18.75" customHeight="1" x14ac:dyDescent="0.5">
      <c r="B130" s="58">
        <v>0.62152777777777779</v>
      </c>
      <c r="C130" s="59" t="s">
        <v>157</v>
      </c>
      <c r="D130" s="60">
        <v>6</v>
      </c>
      <c r="E130" s="60">
        <v>10</v>
      </c>
      <c r="F130" s="60" t="s">
        <v>242</v>
      </c>
      <c r="G130" s="36" t="s">
        <v>1</v>
      </c>
      <c r="H130" s="113">
        <v>20</v>
      </c>
      <c r="I130" s="86">
        <v>70</v>
      </c>
      <c r="J130" s="39"/>
      <c r="K130" s="40"/>
      <c r="L130" s="49">
        <f t="shared" si="25"/>
        <v>280</v>
      </c>
      <c r="M130" s="77"/>
      <c r="N130" s="41"/>
      <c r="O130" s="82"/>
      <c r="R130" s="58">
        <v>0.62152777777777779</v>
      </c>
      <c r="S130" s="59" t="s">
        <v>157</v>
      </c>
      <c r="T130" s="60">
        <v>6</v>
      </c>
      <c r="U130" s="60">
        <v>10</v>
      </c>
      <c r="V130" s="60" t="s">
        <v>242</v>
      </c>
      <c r="W130" s="36" t="s">
        <v>1</v>
      </c>
      <c r="X130" s="113">
        <v>20</v>
      </c>
      <c r="Y130" s="86">
        <v>70</v>
      </c>
      <c r="Z130" s="39"/>
      <c r="AA130" s="40" t="str">
        <f>IF(Z130="","",100/Z130/100)</f>
        <v/>
      </c>
      <c r="AB130" s="49">
        <f t="shared" si="27"/>
        <v>280</v>
      </c>
      <c r="AC130" s="41"/>
      <c r="AD130" s="12">
        <f>IF(AB130="","",AC130*AB130)</f>
        <v>0</v>
      </c>
      <c r="AE130" s="43">
        <f>IF(AB130="","",$AE$1)</f>
        <v>100</v>
      </c>
      <c r="AF130" s="107">
        <f>IF(AE130="","",AE130*AC130)</f>
        <v>0</v>
      </c>
      <c r="AG130" s="1"/>
    </row>
    <row r="131" spans="2:33" ht="18.75" customHeight="1" x14ac:dyDescent="0.5">
      <c r="B131" s="58">
        <v>0.62152777777777779</v>
      </c>
      <c r="C131" s="59" t="s">
        <v>157</v>
      </c>
      <c r="D131" s="60">
        <v>6</v>
      </c>
      <c r="E131" s="60">
        <v>10</v>
      </c>
      <c r="F131" s="60" t="s">
        <v>242</v>
      </c>
      <c r="G131" s="36" t="s">
        <v>40</v>
      </c>
      <c r="H131" s="113">
        <v>20</v>
      </c>
      <c r="I131" s="86"/>
      <c r="J131" s="39"/>
      <c r="K131" s="40"/>
      <c r="L131" s="49" t="str">
        <f t="shared" si="25"/>
        <v/>
      </c>
      <c r="M131" s="77"/>
      <c r="N131" s="41"/>
      <c r="O131" s="82"/>
      <c r="R131" s="58">
        <v>0.62152777777777779</v>
      </c>
      <c r="S131" s="59" t="s">
        <v>157</v>
      </c>
      <c r="T131" s="60">
        <v>6</v>
      </c>
      <c r="U131" s="60">
        <v>10</v>
      </c>
      <c r="V131" s="60" t="s">
        <v>242</v>
      </c>
      <c r="W131" s="36" t="s">
        <v>40</v>
      </c>
      <c r="X131" s="113">
        <v>20</v>
      </c>
      <c r="Y131" s="86"/>
      <c r="Z131" s="39"/>
      <c r="AA131" s="40"/>
      <c r="AB131" s="49" t="str">
        <f t="shared" si="27"/>
        <v/>
      </c>
      <c r="AC131" s="41"/>
      <c r="AD131" s="12"/>
      <c r="AE131" s="43"/>
      <c r="AF131" s="107"/>
      <c r="AG131" s="1"/>
    </row>
    <row r="132" spans="2:33" ht="18.75" customHeight="1" x14ac:dyDescent="0.5">
      <c r="B132" s="58">
        <v>0.62152777777777779</v>
      </c>
      <c r="C132" s="59" t="s">
        <v>157</v>
      </c>
      <c r="D132" s="60">
        <v>6</v>
      </c>
      <c r="E132" s="60">
        <v>10</v>
      </c>
      <c r="F132" s="60" t="s">
        <v>242</v>
      </c>
      <c r="G132" s="36" t="s">
        <v>13</v>
      </c>
      <c r="H132" s="113">
        <v>20</v>
      </c>
      <c r="I132" s="86"/>
      <c r="J132" s="39"/>
      <c r="K132" s="40"/>
      <c r="L132" s="49" t="str">
        <f t="shared" si="25"/>
        <v/>
      </c>
      <c r="M132" s="77"/>
      <c r="N132" s="41"/>
      <c r="O132" s="82"/>
      <c r="R132" s="58">
        <v>0.62152777777777779</v>
      </c>
      <c r="S132" s="59" t="s">
        <v>157</v>
      </c>
      <c r="T132" s="60">
        <v>6</v>
      </c>
      <c r="U132" s="60">
        <v>10</v>
      </c>
      <c r="V132" s="60" t="s">
        <v>242</v>
      </c>
      <c r="W132" s="36" t="s">
        <v>13</v>
      </c>
      <c r="X132" s="113">
        <v>20</v>
      </c>
      <c r="Y132" s="86"/>
      <c r="Z132" s="39"/>
      <c r="AA132" s="40" t="str">
        <f>IF(Z132="","",100/Z132/100)</f>
        <v/>
      </c>
      <c r="AB132" s="49" t="str">
        <f t="shared" si="27"/>
        <v/>
      </c>
      <c r="AC132" s="41"/>
      <c r="AD132" s="12" t="str">
        <f>IF(AB132="","",AC132*AB132)</f>
        <v/>
      </c>
      <c r="AE132" s="43" t="str">
        <f>IF(AB132="","",$AE$1)</f>
        <v/>
      </c>
      <c r="AF132" s="107" t="str">
        <f>IF(AE132="","",AE132*AC132)</f>
        <v/>
      </c>
      <c r="AG132" s="1"/>
    </row>
    <row r="133" spans="2:33" ht="18.75" customHeight="1" x14ac:dyDescent="0.5">
      <c r="B133" s="58">
        <v>0.62152777777777779</v>
      </c>
      <c r="C133" s="59" t="s">
        <v>150</v>
      </c>
      <c r="D133" s="60">
        <v>6</v>
      </c>
      <c r="E133" s="60">
        <v>10</v>
      </c>
      <c r="F133" s="60" t="s">
        <v>242</v>
      </c>
      <c r="G133" s="36" t="s">
        <v>18</v>
      </c>
      <c r="H133" s="113">
        <v>10</v>
      </c>
      <c r="I133" s="86"/>
      <c r="J133" s="39"/>
      <c r="K133" s="40"/>
      <c r="L133" s="49" t="str">
        <f t="shared" si="25"/>
        <v/>
      </c>
      <c r="M133" s="77"/>
      <c r="N133" s="41"/>
      <c r="O133" s="82"/>
      <c r="R133" s="58">
        <v>0.62152777777777779</v>
      </c>
      <c r="S133" s="59" t="s">
        <v>150</v>
      </c>
      <c r="T133" s="60">
        <v>6</v>
      </c>
      <c r="U133" s="60">
        <v>10</v>
      </c>
      <c r="V133" s="60" t="s">
        <v>242</v>
      </c>
      <c r="W133" s="36" t="s">
        <v>18</v>
      </c>
      <c r="X133" s="113">
        <v>10</v>
      </c>
      <c r="Y133" s="86"/>
      <c r="Z133" s="39"/>
      <c r="AA133" s="40" t="str">
        <f>IF(Z133="","",100/Z133/100)</f>
        <v/>
      </c>
      <c r="AB133" s="49" t="str">
        <f t="shared" si="27"/>
        <v/>
      </c>
      <c r="AC133" s="41"/>
      <c r="AD133" s="12" t="str">
        <f>IF(AB133="","",AC133*AB133)</f>
        <v/>
      </c>
      <c r="AE133" s="43" t="str">
        <f>IF(AB133="","",$AE$1)</f>
        <v/>
      </c>
      <c r="AF133" s="107" t="str">
        <f>IF(AE133="","",AE133*AC133)</f>
        <v/>
      </c>
      <c r="AG133" s="1"/>
    </row>
    <row r="134" spans="2:33" ht="18.75" customHeight="1" x14ac:dyDescent="0.5">
      <c r="B134" s="58">
        <v>0.62152777777777779</v>
      </c>
      <c r="C134" s="59" t="s">
        <v>157</v>
      </c>
      <c r="D134" s="60">
        <v>6</v>
      </c>
      <c r="E134" s="60">
        <v>6</v>
      </c>
      <c r="F134" s="60" t="s">
        <v>53</v>
      </c>
      <c r="G134" s="36" t="s">
        <v>40</v>
      </c>
      <c r="H134" s="113">
        <v>10</v>
      </c>
      <c r="I134" s="86">
        <v>23</v>
      </c>
      <c r="J134" s="39"/>
      <c r="K134" s="40"/>
      <c r="L134" s="49">
        <f t="shared" si="25"/>
        <v>92</v>
      </c>
      <c r="M134" s="77"/>
      <c r="N134" s="41"/>
      <c r="O134" s="82"/>
      <c r="R134" s="58">
        <v>0.62152777777777779</v>
      </c>
      <c r="S134" s="59" t="s">
        <v>157</v>
      </c>
      <c r="T134" s="60">
        <v>6</v>
      </c>
      <c r="U134" s="60">
        <v>6</v>
      </c>
      <c r="V134" s="60" t="s">
        <v>53</v>
      </c>
      <c r="W134" s="36" t="s">
        <v>40</v>
      </c>
      <c r="X134" s="113">
        <v>10</v>
      </c>
      <c r="Y134" s="86">
        <v>23</v>
      </c>
      <c r="Z134" s="39"/>
      <c r="AA134" s="40"/>
      <c r="AB134" s="49">
        <f t="shared" si="27"/>
        <v>92</v>
      </c>
      <c r="AC134" s="41"/>
      <c r="AD134" s="12"/>
      <c r="AE134" s="43"/>
      <c r="AF134" s="107"/>
      <c r="AG134" s="1"/>
    </row>
    <row r="135" spans="2:33" ht="18.75" customHeight="1" x14ac:dyDescent="0.5">
      <c r="B135" s="58">
        <v>0.62152777777777779</v>
      </c>
      <c r="C135" s="59" t="s">
        <v>150</v>
      </c>
      <c r="D135" s="60">
        <v>6</v>
      </c>
      <c r="E135" s="60">
        <v>6</v>
      </c>
      <c r="F135" s="60" t="s">
        <v>53</v>
      </c>
      <c r="G135" s="36" t="s">
        <v>18</v>
      </c>
      <c r="H135" s="113">
        <v>13</v>
      </c>
      <c r="I135" s="86"/>
      <c r="J135" s="39"/>
      <c r="K135" s="40"/>
      <c r="L135" s="49" t="str">
        <f t="shared" si="25"/>
        <v/>
      </c>
      <c r="M135" s="77"/>
      <c r="N135" s="41"/>
      <c r="O135" s="82"/>
      <c r="R135" s="58">
        <v>0.62152777777777779</v>
      </c>
      <c r="S135" s="59" t="s">
        <v>150</v>
      </c>
      <c r="T135" s="60">
        <v>6</v>
      </c>
      <c r="U135" s="60">
        <v>6</v>
      </c>
      <c r="V135" s="60" t="s">
        <v>53</v>
      </c>
      <c r="W135" s="36" t="s">
        <v>18</v>
      </c>
      <c r="X135" s="113">
        <v>13</v>
      </c>
      <c r="Y135" s="86"/>
      <c r="Z135" s="39"/>
      <c r="AA135" s="40" t="str">
        <f>IF(Z135="","",100/Z135/100)</f>
        <v/>
      </c>
      <c r="AB135" s="49" t="str">
        <f t="shared" si="27"/>
        <v/>
      </c>
      <c r="AC135" s="41"/>
      <c r="AD135" s="12" t="str">
        <f>IF(AB135="","",AC135*AB135)</f>
        <v/>
      </c>
      <c r="AE135" s="43" t="str">
        <f>IF(AB135="","",$AE$1)</f>
        <v/>
      </c>
      <c r="AF135" s="107" t="str">
        <f>IF(AE135="","",AE135*AC135)</f>
        <v/>
      </c>
      <c r="AG135" s="1"/>
    </row>
    <row r="136" spans="2:33" ht="18.75" customHeight="1" x14ac:dyDescent="0.5">
      <c r="B136" s="58">
        <v>0.70138888888888884</v>
      </c>
      <c r="C136" s="59" t="s">
        <v>157</v>
      </c>
      <c r="D136" s="60">
        <v>9</v>
      </c>
      <c r="E136" s="60">
        <v>12</v>
      </c>
      <c r="F136" s="60" t="s">
        <v>243</v>
      </c>
      <c r="G136" s="36" t="s">
        <v>1</v>
      </c>
      <c r="H136" s="113">
        <v>10</v>
      </c>
      <c r="I136" s="86">
        <v>23</v>
      </c>
      <c r="J136" s="39"/>
      <c r="K136" s="40"/>
      <c r="L136" s="49">
        <f t="shared" si="25"/>
        <v>92</v>
      </c>
      <c r="M136" s="77"/>
      <c r="N136" s="41"/>
      <c r="O136" s="82"/>
      <c r="R136" s="58">
        <v>0.70138888888888884</v>
      </c>
      <c r="S136" s="59" t="s">
        <v>157</v>
      </c>
      <c r="T136" s="60">
        <v>9</v>
      </c>
      <c r="U136" s="60">
        <v>12</v>
      </c>
      <c r="V136" s="60" t="s">
        <v>243</v>
      </c>
      <c r="W136" s="36" t="s">
        <v>1</v>
      </c>
      <c r="X136" s="113">
        <v>10</v>
      </c>
      <c r="Y136" s="86">
        <v>23</v>
      </c>
      <c r="Z136" s="39"/>
      <c r="AA136" s="40" t="str">
        <f>IF(Z136="","",100/Z136/100)</f>
        <v/>
      </c>
      <c r="AB136" s="49">
        <f t="shared" si="27"/>
        <v>92</v>
      </c>
      <c r="AC136" s="41"/>
      <c r="AD136" s="12">
        <f>IF(AB136="","",AC136*AB136)</f>
        <v>0</v>
      </c>
      <c r="AE136" s="43">
        <f>IF(AB136="","",$AE$1)</f>
        <v>100</v>
      </c>
      <c r="AF136" s="107">
        <f>IF(AE136="","",AE136*AC136)</f>
        <v>0</v>
      </c>
      <c r="AG136" s="1"/>
    </row>
    <row r="137" spans="2:33" ht="18.75" customHeight="1" x14ac:dyDescent="0.5">
      <c r="B137" s="58">
        <v>0.70138888888888884</v>
      </c>
      <c r="C137" s="59" t="s">
        <v>157</v>
      </c>
      <c r="D137" s="60">
        <v>9</v>
      </c>
      <c r="E137" s="60">
        <v>12</v>
      </c>
      <c r="F137" s="60" t="s">
        <v>243</v>
      </c>
      <c r="G137" s="36" t="s">
        <v>13</v>
      </c>
      <c r="H137" s="113">
        <v>13</v>
      </c>
      <c r="I137" s="86"/>
      <c r="J137" s="39"/>
      <c r="K137" s="40"/>
      <c r="L137" s="49" t="str">
        <f t="shared" si="25"/>
        <v/>
      </c>
      <c r="M137" s="77"/>
      <c r="N137" s="41"/>
      <c r="O137" s="82"/>
      <c r="R137" s="58">
        <v>0.70138888888888884</v>
      </c>
      <c r="S137" s="59" t="s">
        <v>157</v>
      </c>
      <c r="T137" s="60">
        <v>9</v>
      </c>
      <c r="U137" s="60">
        <v>12</v>
      </c>
      <c r="V137" s="60" t="s">
        <v>243</v>
      </c>
      <c r="W137" s="36" t="s">
        <v>13</v>
      </c>
      <c r="X137" s="113">
        <v>13</v>
      </c>
      <c r="Y137" s="86"/>
      <c r="Z137" s="39"/>
      <c r="AA137" s="40" t="str">
        <f>IF(Z137="","",100/Z137/100)</f>
        <v/>
      </c>
      <c r="AB137" s="49" t="str">
        <f t="shared" si="27"/>
        <v/>
      </c>
      <c r="AC137" s="41"/>
      <c r="AD137" s="12" t="str">
        <f>IF(AB137="","",AC137*AB137)</f>
        <v/>
      </c>
      <c r="AE137" s="43" t="str">
        <f>IF(AB137="","",$AE$1)</f>
        <v/>
      </c>
      <c r="AF137" s="107" t="str">
        <f>IF(AE137="","",AE137*AC137)</f>
        <v/>
      </c>
      <c r="AG137" s="1"/>
    </row>
    <row r="138" spans="2:33" ht="18.75" customHeight="1" x14ac:dyDescent="0.5">
      <c r="B138" s="58">
        <v>0.71527777777777779</v>
      </c>
      <c r="C138" s="59" t="s">
        <v>22</v>
      </c>
      <c r="D138" s="60">
        <v>9</v>
      </c>
      <c r="E138" s="60">
        <v>9</v>
      </c>
      <c r="F138" s="60" t="s">
        <v>249</v>
      </c>
      <c r="G138" s="36" t="s">
        <v>1</v>
      </c>
      <c r="H138" s="113">
        <v>10</v>
      </c>
      <c r="I138" s="86">
        <v>40</v>
      </c>
      <c r="J138" s="39"/>
      <c r="K138" s="40"/>
      <c r="L138" s="49">
        <f t="shared" si="25"/>
        <v>160</v>
      </c>
      <c r="M138" s="77"/>
      <c r="N138" s="41"/>
      <c r="O138" s="82"/>
      <c r="R138" s="58">
        <v>0.71527777777777779</v>
      </c>
      <c r="S138" s="59" t="s">
        <v>22</v>
      </c>
      <c r="T138" s="60">
        <v>9</v>
      </c>
      <c r="U138" s="60">
        <v>9</v>
      </c>
      <c r="V138" s="60" t="s">
        <v>249</v>
      </c>
      <c r="W138" s="36" t="s">
        <v>1</v>
      </c>
      <c r="X138" s="113">
        <v>10</v>
      </c>
      <c r="Y138" s="86">
        <v>40</v>
      </c>
      <c r="Z138" s="39"/>
      <c r="AA138" s="40" t="str">
        <f>IF(Z138="","",100/Z138/100)</f>
        <v/>
      </c>
      <c r="AB138" s="49">
        <f t="shared" si="27"/>
        <v>160</v>
      </c>
      <c r="AC138" s="41"/>
      <c r="AD138" s="12">
        <f>IF(AB138="","",AC138*AB138)</f>
        <v>0</v>
      </c>
      <c r="AE138" s="43">
        <f>IF(AB138="","",$AE$1)</f>
        <v>100</v>
      </c>
      <c r="AF138" s="107">
        <f>IF(AE138="","",AE138*AC138)</f>
        <v>0</v>
      </c>
      <c r="AG138" s="1"/>
    </row>
    <row r="139" spans="2:33" ht="18.75" customHeight="1" x14ac:dyDescent="0.5">
      <c r="B139" s="58">
        <v>0.71527777777777779</v>
      </c>
      <c r="C139" s="59" t="s">
        <v>22</v>
      </c>
      <c r="D139" s="60">
        <v>9</v>
      </c>
      <c r="E139" s="60">
        <v>9</v>
      </c>
      <c r="F139" s="60" t="s">
        <v>249</v>
      </c>
      <c r="G139" s="36" t="s">
        <v>40</v>
      </c>
      <c r="H139" s="113">
        <v>15</v>
      </c>
      <c r="I139" s="86"/>
      <c r="J139" s="39"/>
      <c r="K139" s="40"/>
      <c r="L139" s="49" t="str">
        <f t="shared" si="25"/>
        <v/>
      </c>
      <c r="M139" s="77"/>
      <c r="N139" s="41"/>
      <c r="O139" s="82"/>
      <c r="R139" s="58">
        <v>0.71527777777777779</v>
      </c>
      <c r="S139" s="59" t="s">
        <v>22</v>
      </c>
      <c r="T139" s="60">
        <v>9</v>
      </c>
      <c r="U139" s="60">
        <v>9</v>
      </c>
      <c r="V139" s="60" t="s">
        <v>249</v>
      </c>
      <c r="W139" s="36" t="s">
        <v>40</v>
      </c>
      <c r="X139" s="113">
        <v>15</v>
      </c>
      <c r="Y139" s="86"/>
      <c r="Z139" s="39"/>
      <c r="AA139" s="40"/>
      <c r="AB139" s="49" t="str">
        <f t="shared" si="27"/>
        <v/>
      </c>
      <c r="AC139" s="41"/>
      <c r="AD139" s="12"/>
      <c r="AE139" s="43"/>
      <c r="AF139" s="107"/>
      <c r="AG139" s="1"/>
    </row>
    <row r="140" spans="2:33" ht="18.75" customHeight="1" x14ac:dyDescent="0.5">
      <c r="B140" s="58">
        <v>0.71527777777777779</v>
      </c>
      <c r="C140" s="59" t="s">
        <v>22</v>
      </c>
      <c r="D140" s="60">
        <v>9</v>
      </c>
      <c r="E140" s="60">
        <v>9</v>
      </c>
      <c r="F140" s="60" t="s">
        <v>249</v>
      </c>
      <c r="G140" s="36" t="s">
        <v>60</v>
      </c>
      <c r="H140" s="113">
        <v>15</v>
      </c>
      <c r="I140" s="86"/>
      <c r="J140" s="39"/>
      <c r="K140" s="40"/>
      <c r="L140" s="49" t="str">
        <f t="shared" si="25"/>
        <v/>
      </c>
      <c r="M140" s="77"/>
      <c r="N140" s="41"/>
      <c r="O140" s="82"/>
      <c r="R140" s="58">
        <v>0.71527777777777779</v>
      </c>
      <c r="S140" s="59" t="s">
        <v>22</v>
      </c>
      <c r="T140" s="60">
        <v>9</v>
      </c>
      <c r="U140" s="60">
        <v>9</v>
      </c>
      <c r="V140" s="60" t="s">
        <v>249</v>
      </c>
      <c r="W140" s="36" t="s">
        <v>60</v>
      </c>
      <c r="X140" s="113">
        <v>15</v>
      </c>
      <c r="Y140" s="86"/>
      <c r="Z140" s="39"/>
      <c r="AA140" s="40" t="str">
        <f>IF(Z140="","",100/Z140/100)</f>
        <v/>
      </c>
      <c r="AB140" s="49" t="str">
        <f t="shared" si="27"/>
        <v/>
      </c>
      <c r="AC140" s="41"/>
      <c r="AD140" s="12" t="str">
        <f>IF(AB140="","",AC140*AB140)</f>
        <v/>
      </c>
      <c r="AE140" s="43" t="str">
        <f>IF(AB140="","",$AE$1)</f>
        <v/>
      </c>
      <c r="AF140" s="107" t="str">
        <f>IF(AE140="","",AE140*AC140)</f>
        <v/>
      </c>
      <c r="AG140" s="1"/>
    </row>
    <row r="141" spans="2:33" ht="18.75" customHeight="1" x14ac:dyDescent="0.5">
      <c r="B141" s="58">
        <v>0.72916666666666663</v>
      </c>
      <c r="C141" s="59" t="s">
        <v>157</v>
      </c>
      <c r="D141" s="60">
        <v>10</v>
      </c>
      <c r="E141" s="60">
        <v>7</v>
      </c>
      <c r="F141" s="60" t="s">
        <v>244</v>
      </c>
      <c r="G141" s="36" t="s">
        <v>1</v>
      </c>
      <c r="H141" s="113">
        <v>10</v>
      </c>
      <c r="I141" s="86">
        <v>23</v>
      </c>
      <c r="J141" s="39"/>
      <c r="K141" s="40"/>
      <c r="L141" s="49">
        <f t="shared" si="25"/>
        <v>92</v>
      </c>
      <c r="M141" s="77"/>
      <c r="N141" s="41"/>
      <c r="O141" s="82"/>
      <c r="R141" s="58">
        <v>0.72916666666666663</v>
      </c>
      <c r="S141" s="59" t="s">
        <v>157</v>
      </c>
      <c r="T141" s="60">
        <v>10</v>
      </c>
      <c r="U141" s="60">
        <v>7</v>
      </c>
      <c r="V141" s="60" t="s">
        <v>244</v>
      </c>
      <c r="W141" s="36" t="s">
        <v>1</v>
      </c>
      <c r="X141" s="113">
        <v>10</v>
      </c>
      <c r="Y141" s="86">
        <v>23</v>
      </c>
      <c r="Z141" s="39"/>
      <c r="AA141" s="40" t="str">
        <f>IF(Z141="","",100/Z141/100)</f>
        <v/>
      </c>
      <c r="AB141" s="49">
        <f t="shared" si="27"/>
        <v>92</v>
      </c>
      <c r="AC141" s="41"/>
      <c r="AD141" s="12">
        <f>IF(AB141="","",AC141*AB141)</f>
        <v>0</v>
      </c>
      <c r="AE141" s="43">
        <f>IF(AB141="","",$AE$1)</f>
        <v>100</v>
      </c>
      <c r="AF141" s="107">
        <f>IF(AE141="","",AE141*AC141)</f>
        <v>0</v>
      </c>
      <c r="AG141" s="1"/>
    </row>
    <row r="142" spans="2:33" ht="18.75" customHeight="1" x14ac:dyDescent="0.5">
      <c r="B142" s="58">
        <v>0.72916666666666663</v>
      </c>
      <c r="C142" s="59" t="s">
        <v>157</v>
      </c>
      <c r="D142" s="60">
        <v>10</v>
      </c>
      <c r="E142" s="60">
        <v>7</v>
      </c>
      <c r="F142" s="60" t="s">
        <v>244</v>
      </c>
      <c r="G142" s="36" t="s">
        <v>13</v>
      </c>
      <c r="H142" s="113">
        <v>13</v>
      </c>
      <c r="I142" s="86"/>
      <c r="J142" s="39"/>
      <c r="K142" s="40"/>
      <c r="L142" s="49" t="str">
        <f t="shared" si="25"/>
        <v/>
      </c>
      <c r="M142" s="77"/>
      <c r="N142" s="41"/>
      <c r="O142" s="82"/>
      <c r="R142" s="58">
        <v>0.72916666666666663</v>
      </c>
      <c r="S142" s="59" t="s">
        <v>157</v>
      </c>
      <c r="T142" s="60">
        <v>10</v>
      </c>
      <c r="U142" s="60">
        <v>7</v>
      </c>
      <c r="V142" s="60" t="s">
        <v>244</v>
      </c>
      <c r="W142" s="36" t="s">
        <v>13</v>
      </c>
      <c r="X142" s="113">
        <v>13</v>
      </c>
      <c r="Y142" s="86"/>
      <c r="Z142" s="39"/>
      <c r="AA142" s="40" t="str">
        <f>IF(Z142="","",100/Z142/100)</f>
        <v/>
      </c>
      <c r="AB142" s="49" t="str">
        <f t="shared" si="27"/>
        <v/>
      </c>
      <c r="AC142" s="41"/>
      <c r="AD142" s="12" t="str">
        <f>IF(AB142="","",AC142*AB142)</f>
        <v/>
      </c>
      <c r="AE142" s="43" t="str">
        <f>IF(AB142="","",$AE$1)</f>
        <v/>
      </c>
      <c r="AF142" s="107" t="str">
        <f>IF(AE142="","",AE142*AC142)</f>
        <v/>
      </c>
      <c r="AG142" s="1"/>
    </row>
    <row r="143" spans="2:33" ht="18.75" customHeight="1" x14ac:dyDescent="0.5">
      <c r="B143" s="58">
        <v>0.72916666666666663</v>
      </c>
      <c r="C143" s="59" t="s">
        <v>157</v>
      </c>
      <c r="D143" s="60">
        <v>10</v>
      </c>
      <c r="E143" s="60">
        <v>8</v>
      </c>
      <c r="F143" s="60" t="s">
        <v>245</v>
      </c>
      <c r="G143" s="36" t="s">
        <v>40</v>
      </c>
      <c r="H143" s="113">
        <v>10</v>
      </c>
      <c r="I143" s="86">
        <v>23</v>
      </c>
      <c r="J143" s="39"/>
      <c r="K143" s="40"/>
      <c r="L143" s="49">
        <f t="shared" si="25"/>
        <v>92</v>
      </c>
      <c r="M143" s="77"/>
      <c r="N143" s="41"/>
      <c r="O143" s="82"/>
      <c r="R143" s="58">
        <v>0.72916666666666663</v>
      </c>
      <c r="S143" s="59" t="s">
        <v>157</v>
      </c>
      <c r="T143" s="60">
        <v>10</v>
      </c>
      <c r="U143" s="60">
        <v>8</v>
      </c>
      <c r="V143" s="60" t="s">
        <v>245</v>
      </c>
      <c r="W143" s="36" t="s">
        <v>40</v>
      </c>
      <c r="X143" s="113">
        <v>10</v>
      </c>
      <c r="Y143" s="86">
        <v>23</v>
      </c>
      <c r="Z143" s="39"/>
      <c r="AA143" s="40"/>
      <c r="AB143" s="49">
        <f t="shared" si="27"/>
        <v>92</v>
      </c>
      <c r="AC143" s="41"/>
      <c r="AD143" s="12"/>
      <c r="AE143" s="43"/>
      <c r="AF143" s="107"/>
      <c r="AG143" s="1"/>
    </row>
    <row r="144" spans="2:33" ht="18.75" customHeight="1" x14ac:dyDescent="0.5">
      <c r="B144" s="58">
        <v>0.72916666666666663</v>
      </c>
      <c r="C144" s="59" t="s">
        <v>150</v>
      </c>
      <c r="D144" s="60">
        <v>10</v>
      </c>
      <c r="E144" s="60">
        <v>8</v>
      </c>
      <c r="F144" s="60" t="s">
        <v>245</v>
      </c>
      <c r="G144" s="36" t="s">
        <v>18</v>
      </c>
      <c r="H144" s="113">
        <v>13</v>
      </c>
      <c r="I144" s="86"/>
      <c r="J144" s="39"/>
      <c r="K144" s="40"/>
      <c r="L144" s="49" t="str">
        <f t="shared" si="25"/>
        <v/>
      </c>
      <c r="M144" s="77"/>
      <c r="N144" s="41"/>
      <c r="O144" s="82"/>
      <c r="R144" s="58">
        <v>0.72916666666666663</v>
      </c>
      <c r="S144" s="59" t="s">
        <v>150</v>
      </c>
      <c r="T144" s="60">
        <v>10</v>
      </c>
      <c r="U144" s="60">
        <v>8</v>
      </c>
      <c r="V144" s="60" t="s">
        <v>245</v>
      </c>
      <c r="W144" s="36" t="s">
        <v>18</v>
      </c>
      <c r="X144" s="113">
        <v>13</v>
      </c>
      <c r="Y144" s="86"/>
      <c r="Z144" s="39"/>
      <c r="AA144" s="40" t="str">
        <f>IF(Z144="","",100/Z144/100)</f>
        <v/>
      </c>
      <c r="AB144" s="49" t="str">
        <f t="shared" si="27"/>
        <v/>
      </c>
      <c r="AC144" s="41"/>
      <c r="AD144" s="12" t="str">
        <f>IF(AB144="","",AC144*AB144)</f>
        <v/>
      </c>
      <c r="AE144" s="43" t="str">
        <f>IF(AB144="","",$AE$1)</f>
        <v/>
      </c>
      <c r="AF144" s="107" t="str">
        <f>IF(AE144="","",AE144*AC144)</f>
        <v/>
      </c>
      <c r="AG144" s="1"/>
    </row>
    <row r="145" spans="2:33" ht="18.75" customHeight="1" x14ac:dyDescent="0.5">
      <c r="B145" s="58">
        <v>0.72916666666666663</v>
      </c>
      <c r="C145" s="59" t="s">
        <v>157</v>
      </c>
      <c r="D145" s="60">
        <v>10</v>
      </c>
      <c r="E145" s="60">
        <v>3</v>
      </c>
      <c r="F145" s="60" t="s">
        <v>246</v>
      </c>
      <c r="G145" s="36" t="s">
        <v>1</v>
      </c>
      <c r="H145" s="113">
        <v>12</v>
      </c>
      <c r="I145" s="86">
        <v>26</v>
      </c>
      <c r="J145" s="39"/>
      <c r="K145" s="40"/>
      <c r="L145" s="49">
        <f t="shared" si="25"/>
        <v>104</v>
      </c>
      <c r="M145" s="77"/>
      <c r="N145" s="41"/>
      <c r="O145" s="82"/>
      <c r="R145" s="58">
        <v>0.72916666666666663</v>
      </c>
      <c r="S145" s="59" t="s">
        <v>157</v>
      </c>
      <c r="T145" s="60">
        <v>10</v>
      </c>
      <c r="U145" s="60">
        <v>3</v>
      </c>
      <c r="V145" s="60" t="s">
        <v>246</v>
      </c>
      <c r="W145" s="36" t="s">
        <v>1</v>
      </c>
      <c r="X145" s="113">
        <v>12</v>
      </c>
      <c r="Y145" s="86">
        <v>26</v>
      </c>
      <c r="Z145" s="39"/>
      <c r="AA145" s="40" t="str">
        <f>IF(Z145="","",100/Z145/100)</f>
        <v/>
      </c>
      <c r="AB145" s="49">
        <f t="shared" si="27"/>
        <v>104</v>
      </c>
      <c r="AC145" s="41"/>
      <c r="AD145" s="12">
        <f>IF(AB145="","",AC145*AB145)</f>
        <v>0</v>
      </c>
      <c r="AE145" s="43">
        <f>IF(AB145="","",$AE$1)</f>
        <v>100</v>
      </c>
      <c r="AF145" s="107">
        <f>IF(AE145="","",AE145*AC145)</f>
        <v>0</v>
      </c>
      <c r="AG145" s="1"/>
    </row>
    <row r="146" spans="2:33" ht="18.75" customHeight="1" x14ac:dyDescent="0.5">
      <c r="B146" s="58">
        <v>0.72916666666666663</v>
      </c>
      <c r="C146" s="59" t="s">
        <v>157</v>
      </c>
      <c r="D146" s="60">
        <v>10</v>
      </c>
      <c r="E146" s="60">
        <v>3</v>
      </c>
      <c r="F146" s="60" t="s">
        <v>246</v>
      </c>
      <c r="G146" s="36" t="s">
        <v>40</v>
      </c>
      <c r="H146" s="113">
        <v>14</v>
      </c>
      <c r="I146" s="86"/>
      <c r="J146" s="39"/>
      <c r="K146" s="40"/>
      <c r="L146" s="49" t="str">
        <f t="shared" si="25"/>
        <v/>
      </c>
      <c r="M146" s="77"/>
      <c r="N146" s="41"/>
      <c r="O146" s="82"/>
      <c r="R146" s="58">
        <v>0.72916666666666663</v>
      </c>
      <c r="S146" s="59" t="s">
        <v>157</v>
      </c>
      <c r="T146" s="60">
        <v>10</v>
      </c>
      <c r="U146" s="60">
        <v>3</v>
      </c>
      <c r="V146" s="60" t="s">
        <v>246</v>
      </c>
      <c r="W146" s="36" t="s">
        <v>40</v>
      </c>
      <c r="X146" s="113">
        <v>14</v>
      </c>
      <c r="Y146" s="86"/>
      <c r="Z146" s="39"/>
      <c r="AA146" s="40"/>
      <c r="AB146" s="49" t="str">
        <f t="shared" si="27"/>
        <v/>
      </c>
      <c r="AC146" s="41"/>
      <c r="AD146" s="12"/>
      <c r="AE146" s="43"/>
      <c r="AF146" s="107"/>
      <c r="AG146" s="1"/>
    </row>
    <row r="147" spans="2:33" ht="18.75" customHeight="1" x14ac:dyDescent="0.5">
      <c r="B147" s="58">
        <v>0.74305555555555558</v>
      </c>
      <c r="C147" s="59" t="s">
        <v>22</v>
      </c>
      <c r="D147" s="60">
        <v>10</v>
      </c>
      <c r="E147" s="60">
        <v>10</v>
      </c>
      <c r="F147" s="60" t="s">
        <v>212</v>
      </c>
      <c r="G147" s="36" t="s">
        <v>1</v>
      </c>
      <c r="H147" s="113">
        <v>10</v>
      </c>
      <c r="I147" s="86">
        <v>23</v>
      </c>
      <c r="J147" s="39"/>
      <c r="K147" s="40"/>
      <c r="L147" s="49">
        <f t="shared" si="25"/>
        <v>92</v>
      </c>
      <c r="M147" s="77"/>
      <c r="N147" s="41"/>
      <c r="O147" s="82"/>
      <c r="R147" s="58">
        <v>0.74305555555555558</v>
      </c>
      <c r="S147" s="59" t="s">
        <v>22</v>
      </c>
      <c r="T147" s="60">
        <v>10</v>
      </c>
      <c r="U147" s="60">
        <v>10</v>
      </c>
      <c r="V147" s="60" t="s">
        <v>212</v>
      </c>
      <c r="W147" s="36" t="s">
        <v>1</v>
      </c>
      <c r="X147" s="113">
        <v>10</v>
      </c>
      <c r="Y147" s="86">
        <v>23</v>
      </c>
      <c r="Z147" s="39"/>
      <c r="AA147" s="40" t="str">
        <f>IF(Z147="","",100/Z147/100)</f>
        <v/>
      </c>
      <c r="AB147" s="49">
        <f t="shared" si="27"/>
        <v>92</v>
      </c>
      <c r="AC147" s="41"/>
      <c r="AD147" s="12">
        <f>IF(AB147="","",AC147*AB147)</f>
        <v>0</v>
      </c>
      <c r="AE147" s="43">
        <f>IF(AB147="","",$AE$1)</f>
        <v>100</v>
      </c>
      <c r="AF147" s="107">
        <f>IF(AE147="","",AE147*AC147)</f>
        <v>0</v>
      </c>
      <c r="AG147" s="1"/>
    </row>
    <row r="148" spans="2:33" ht="18.75" customHeight="1" x14ac:dyDescent="0.5">
      <c r="B148" s="58">
        <v>0.74305555555555558</v>
      </c>
      <c r="C148" s="59" t="s">
        <v>22</v>
      </c>
      <c r="D148" s="60">
        <v>10</v>
      </c>
      <c r="E148" s="60">
        <v>10</v>
      </c>
      <c r="F148" s="60" t="s">
        <v>212</v>
      </c>
      <c r="G148" s="36" t="s">
        <v>13</v>
      </c>
      <c r="H148" s="113">
        <v>13</v>
      </c>
      <c r="I148" s="86"/>
      <c r="J148" s="39"/>
      <c r="K148" s="40"/>
      <c r="L148" s="49" t="str">
        <f t="shared" si="25"/>
        <v/>
      </c>
      <c r="M148" s="77"/>
      <c r="N148" s="41"/>
      <c r="O148" s="82"/>
      <c r="R148" s="58">
        <v>0.74305555555555558</v>
      </c>
      <c r="S148" s="59" t="s">
        <v>22</v>
      </c>
      <c r="T148" s="60">
        <v>10</v>
      </c>
      <c r="U148" s="60">
        <v>10</v>
      </c>
      <c r="V148" s="60" t="s">
        <v>212</v>
      </c>
      <c r="W148" s="36" t="s">
        <v>13</v>
      </c>
      <c r="X148" s="113">
        <v>13</v>
      </c>
      <c r="Y148" s="86"/>
      <c r="Z148" s="39"/>
      <c r="AA148" s="40" t="str">
        <f>IF(Z148="","",100/Z148/100)</f>
        <v/>
      </c>
      <c r="AB148" s="49" t="str">
        <f t="shared" si="27"/>
        <v/>
      </c>
      <c r="AC148" s="41"/>
      <c r="AD148" s="12" t="str">
        <f>IF(AB148="","",AC148*AB148)</f>
        <v/>
      </c>
      <c r="AE148" s="43" t="str">
        <f>IF(AB148="","",$AE$1)</f>
        <v/>
      </c>
      <c r="AF148" s="107" t="str">
        <f>IF(AE148="","",AE148*AC148)</f>
        <v/>
      </c>
      <c r="AG148" s="1"/>
    </row>
    <row r="149" spans="2:33" ht="18.75" customHeight="1" x14ac:dyDescent="0.5">
      <c r="B149" s="58">
        <v>0.74305555555555558</v>
      </c>
      <c r="C149" s="59" t="s">
        <v>22</v>
      </c>
      <c r="D149" s="60">
        <v>10</v>
      </c>
      <c r="E149" s="60">
        <v>8</v>
      </c>
      <c r="F149" s="60" t="s">
        <v>221</v>
      </c>
      <c r="G149" s="36" t="s">
        <v>1</v>
      </c>
      <c r="H149" s="113">
        <v>10</v>
      </c>
      <c r="I149" s="86">
        <v>40</v>
      </c>
      <c r="J149" s="39"/>
      <c r="K149" s="40"/>
      <c r="L149" s="49">
        <f t="shared" si="25"/>
        <v>160</v>
      </c>
      <c r="M149" s="77"/>
      <c r="N149" s="41"/>
      <c r="O149" s="82"/>
      <c r="R149" s="58">
        <v>0.74305555555555558</v>
      </c>
      <c r="S149" s="59" t="s">
        <v>22</v>
      </c>
      <c r="T149" s="60">
        <v>10</v>
      </c>
      <c r="U149" s="60">
        <v>8</v>
      </c>
      <c r="V149" s="60" t="s">
        <v>221</v>
      </c>
      <c r="W149" s="36" t="s">
        <v>1</v>
      </c>
      <c r="X149" s="113">
        <v>10</v>
      </c>
      <c r="Y149" s="86">
        <v>40</v>
      </c>
      <c r="Z149" s="39"/>
      <c r="AA149" s="40" t="str">
        <f>IF(Z149="","",100/Z149/100)</f>
        <v/>
      </c>
      <c r="AB149" s="49">
        <f t="shared" si="27"/>
        <v>160</v>
      </c>
      <c r="AC149" s="41"/>
      <c r="AD149" s="12">
        <f>IF(AB149="","",AC149*AB149)</f>
        <v>0</v>
      </c>
      <c r="AE149" s="43">
        <f>IF(AB149="","",$AE$1)</f>
        <v>100</v>
      </c>
      <c r="AF149" s="107">
        <f>IF(AE149="","",AE149*AC149)</f>
        <v>0</v>
      </c>
      <c r="AG149" s="1"/>
    </row>
    <row r="150" spans="2:33" ht="18.75" customHeight="1" x14ac:dyDescent="0.5">
      <c r="B150" s="58">
        <v>0.74305555555555558</v>
      </c>
      <c r="C150" s="59" t="s">
        <v>22</v>
      </c>
      <c r="D150" s="60">
        <v>10</v>
      </c>
      <c r="E150" s="60">
        <v>8</v>
      </c>
      <c r="F150" s="60" t="s">
        <v>221</v>
      </c>
      <c r="G150" s="36" t="s">
        <v>40</v>
      </c>
      <c r="H150" s="113">
        <v>15</v>
      </c>
      <c r="I150" s="86"/>
      <c r="J150" s="39"/>
      <c r="K150" s="40"/>
      <c r="L150" s="49" t="str">
        <f t="shared" si="25"/>
        <v/>
      </c>
      <c r="M150" s="77"/>
      <c r="N150" s="41"/>
      <c r="O150" s="82"/>
      <c r="R150" s="58">
        <v>0.74305555555555558</v>
      </c>
      <c r="S150" s="59" t="s">
        <v>22</v>
      </c>
      <c r="T150" s="60">
        <v>10</v>
      </c>
      <c r="U150" s="60">
        <v>8</v>
      </c>
      <c r="V150" s="60" t="s">
        <v>221</v>
      </c>
      <c r="W150" s="36" t="s">
        <v>40</v>
      </c>
      <c r="X150" s="113">
        <v>15</v>
      </c>
      <c r="Y150" s="86"/>
      <c r="Z150" s="39"/>
      <c r="AA150" s="40" t="str">
        <f>IF(Z150="","",100/Z150/100)</f>
        <v/>
      </c>
      <c r="AB150" s="49" t="str">
        <f t="shared" si="27"/>
        <v/>
      </c>
      <c r="AC150" s="41"/>
      <c r="AD150" s="12" t="str">
        <f>IF(AB150="","",AC150*AB150)</f>
        <v/>
      </c>
      <c r="AE150" s="43" t="str">
        <f>IF(AB150="","",$AE$1)</f>
        <v/>
      </c>
      <c r="AF150" s="107" t="str">
        <f>IF(AE150="","",AE150*AC150)</f>
        <v/>
      </c>
      <c r="AG150" s="1"/>
    </row>
    <row r="151" spans="2:33" ht="18.75" customHeight="1" x14ac:dyDescent="0.3">
      <c r="B151" s="58">
        <v>0.74305555555555558</v>
      </c>
      <c r="C151" s="59" t="s">
        <v>22</v>
      </c>
      <c r="D151" s="60">
        <v>10</v>
      </c>
      <c r="E151" s="60">
        <v>8</v>
      </c>
      <c r="F151" s="60" t="s">
        <v>221</v>
      </c>
      <c r="G151" s="36" t="s">
        <v>60</v>
      </c>
      <c r="H151" s="113">
        <v>15</v>
      </c>
      <c r="I151" s="86"/>
      <c r="J151" s="39"/>
      <c r="K151" s="40" t="str">
        <f t="shared" ref="K151" si="31">IF(J151="","",100/J151/100)</f>
        <v/>
      </c>
      <c r="L151" s="49" t="str">
        <f t="shared" si="25"/>
        <v/>
      </c>
      <c r="M151" s="77"/>
      <c r="N151" s="41"/>
      <c r="O151" s="82"/>
      <c r="R151" s="58">
        <v>0.74305555555555558</v>
      </c>
      <c r="S151" s="59" t="s">
        <v>22</v>
      </c>
      <c r="T151" s="60">
        <v>10</v>
      </c>
      <c r="U151" s="60">
        <v>8</v>
      </c>
      <c r="V151" s="60" t="s">
        <v>221</v>
      </c>
      <c r="W151" s="36" t="s">
        <v>60</v>
      </c>
      <c r="X151" s="113">
        <v>15</v>
      </c>
      <c r="Y151" s="86"/>
      <c r="Z151" s="39"/>
      <c r="AA151" s="40" t="str">
        <f>IF(Z151="","",100/Z151/100)</f>
        <v/>
      </c>
      <c r="AB151" s="49" t="str">
        <f t="shared" si="27"/>
        <v/>
      </c>
      <c r="AC151" s="41"/>
      <c r="AD151" s="12" t="str">
        <f>IF(AB151="","",AC151*AB151)</f>
        <v/>
      </c>
      <c r="AE151" s="43" t="str">
        <f>IF(AB151="","",$AE$1)</f>
        <v/>
      </c>
      <c r="AF151" s="107" t="str">
        <f>IF(AE151="","",AE151*AC151)</f>
        <v/>
      </c>
    </row>
    <row r="152" spans="2:33" ht="18.75" customHeight="1" x14ac:dyDescent="0.5">
      <c r="B152" s="81"/>
      <c r="C152" s="91"/>
      <c r="D152" s="36"/>
      <c r="E152" s="36"/>
      <c r="F152" s="36"/>
      <c r="G152" s="36"/>
      <c r="H152" s="37"/>
      <c r="I152" s="38"/>
      <c r="J152" s="39"/>
      <c r="K152" s="40"/>
      <c r="L152" s="49"/>
      <c r="M152" s="77"/>
      <c r="N152" s="41"/>
      <c r="O152" s="82"/>
      <c r="R152" s="58"/>
      <c r="S152" s="59"/>
      <c r="T152" s="60"/>
      <c r="U152" s="60"/>
      <c r="V152" s="60"/>
      <c r="W152" s="36"/>
      <c r="X152" s="61"/>
      <c r="Y152" s="62"/>
      <c r="Z152" s="63"/>
      <c r="AA152" s="64"/>
      <c r="AB152" s="49"/>
      <c r="AC152" s="41"/>
      <c r="AD152" s="12"/>
      <c r="AE152" s="43"/>
      <c r="AF152" s="107"/>
      <c r="AG152" s="1"/>
    </row>
    <row r="153" spans="2:33" ht="24.75" customHeight="1" x14ac:dyDescent="0.35">
      <c r="B153" s="83"/>
      <c r="C153" s="44"/>
      <c r="D153" s="45"/>
      <c r="E153" s="45"/>
      <c r="F153" s="46" t="s">
        <v>14</v>
      </c>
      <c r="G153" s="46"/>
      <c r="H153" s="47">
        <f>SUM(H116:H152)</f>
        <v>471</v>
      </c>
      <c r="I153" s="47">
        <f>SUM(I116:I152)</f>
        <v>471</v>
      </c>
      <c r="J153" s="46"/>
      <c r="K153" s="48"/>
      <c r="L153" s="49">
        <f>SUBTOTAL(9,(L116:L152))</f>
        <v>1884</v>
      </c>
      <c r="M153" s="77"/>
      <c r="N153" s="71"/>
      <c r="O153" s="7"/>
      <c r="R153" s="65"/>
      <c r="S153" s="66"/>
      <c r="T153" s="67"/>
      <c r="U153" s="67"/>
      <c r="V153" s="68" t="s">
        <v>14</v>
      </c>
      <c r="W153" s="68"/>
      <c r="X153" s="69">
        <f>SUM(X116:X152)</f>
        <v>471</v>
      </c>
      <c r="Y153" s="69">
        <f>SUM(Y116:Y152)</f>
        <v>471</v>
      </c>
      <c r="Z153" s="70"/>
      <c r="AA153" s="70"/>
      <c r="AB153" s="49">
        <f>SUBTOTAL(9,(AB116:AB151))</f>
        <v>1884</v>
      </c>
      <c r="AC153" s="71"/>
      <c r="AD153" s="12">
        <f>SUBTOTAL(9,AD116:AD152)</f>
        <v>0</v>
      </c>
      <c r="AE153" s="94">
        <f>SUBTOTAL(9,AE116:AE152)</f>
        <v>1200</v>
      </c>
      <c r="AF153" s="82">
        <f>SUBTOTAL(9,AF116:AF151)</f>
        <v>0</v>
      </c>
    </row>
    <row r="154" spans="2:33" ht="3.75" hidden="1" customHeight="1" thickBot="1" x14ac:dyDescent="0.3">
      <c r="B154" s="72"/>
      <c r="C154" s="50"/>
      <c r="D154" s="50"/>
      <c r="E154" s="50"/>
      <c r="F154" s="50"/>
      <c r="G154" s="50"/>
      <c r="H154" s="50"/>
      <c r="I154" s="50"/>
      <c r="J154" s="50"/>
      <c r="K154" s="51"/>
      <c r="L154" s="52"/>
      <c r="M154" s="78"/>
      <c r="N154" s="5"/>
      <c r="O154" s="97"/>
      <c r="R154" s="72"/>
      <c r="S154" s="50"/>
      <c r="T154" s="50"/>
      <c r="U154" s="50"/>
      <c r="V154" s="50"/>
      <c r="W154" s="50"/>
      <c r="X154" s="50"/>
      <c r="Y154" s="51"/>
      <c r="Z154" s="50"/>
      <c r="AA154" s="51"/>
      <c r="AB154" s="52"/>
      <c r="AC154" s="5"/>
      <c r="AD154" s="99"/>
      <c r="AE154" s="96"/>
      <c r="AF154" s="98"/>
    </row>
    <row r="155" spans="2:33" ht="25.5" customHeight="1" x14ac:dyDescent="0.25">
      <c r="B155" s="337" t="s">
        <v>15</v>
      </c>
      <c r="C155" s="338"/>
      <c r="D155" s="338"/>
      <c r="E155" s="338"/>
      <c r="F155" s="338"/>
      <c r="G155" s="338"/>
      <c r="H155" s="338"/>
      <c r="I155" s="338"/>
      <c r="J155" s="338"/>
      <c r="K155" s="338"/>
      <c r="L155" s="89"/>
      <c r="M155" s="79"/>
      <c r="N155" s="5"/>
      <c r="O155" s="8"/>
      <c r="R155" s="337" t="s">
        <v>15</v>
      </c>
      <c r="S155" s="338"/>
      <c r="T155" s="338"/>
      <c r="U155" s="338"/>
      <c r="V155" s="338"/>
      <c r="W155" s="338"/>
      <c r="X155" s="338"/>
      <c r="Y155" s="339"/>
      <c r="Z155" s="73"/>
      <c r="AA155" s="73"/>
      <c r="AB155" s="340"/>
      <c r="AC155" s="5"/>
      <c r="AD155" s="14">
        <f>AD153-AB153</f>
        <v>-1884</v>
      </c>
      <c r="AE155" s="100"/>
      <c r="AF155" s="8">
        <f>AF153-AE153</f>
        <v>-1200</v>
      </c>
    </row>
    <row r="156" spans="2:33" ht="21" customHeight="1" thickBot="1" x14ac:dyDescent="0.3">
      <c r="B156" s="342">
        <v>45724</v>
      </c>
      <c r="C156" s="343"/>
      <c r="D156" s="343"/>
      <c r="E156" s="343"/>
      <c r="F156" s="343"/>
      <c r="G156" s="343"/>
      <c r="H156" s="343"/>
      <c r="I156" s="343"/>
      <c r="J156" s="343"/>
      <c r="K156" s="343"/>
      <c r="L156" s="90"/>
      <c r="M156" s="84"/>
      <c r="N156" s="16"/>
      <c r="O156" s="17"/>
      <c r="R156" s="344">
        <f>B156</f>
        <v>45724</v>
      </c>
      <c r="S156" s="345"/>
      <c r="T156" s="345"/>
      <c r="U156" s="345"/>
      <c r="V156" s="345"/>
      <c r="W156" s="345"/>
      <c r="X156" s="345"/>
      <c r="Y156" s="346"/>
      <c r="Z156" s="74"/>
      <c r="AA156" s="74"/>
      <c r="AB156" s="341"/>
      <c r="AC156" s="16" t="s">
        <v>91</v>
      </c>
      <c r="AD156" s="15">
        <f>AD155/AB153</f>
        <v>-1</v>
      </c>
      <c r="AE156" s="101"/>
      <c r="AF156" s="17">
        <f>AF155/AE153</f>
        <v>-1</v>
      </c>
    </row>
    <row r="157" spans="2:33" ht="18" thickBot="1" x14ac:dyDescent="0.35"/>
    <row r="158" spans="2:33" ht="28.5" customHeight="1" x14ac:dyDescent="0.25">
      <c r="B158" s="319"/>
      <c r="C158" s="320"/>
      <c r="D158" s="323" t="s">
        <v>96</v>
      </c>
      <c r="E158" s="323"/>
      <c r="F158" s="323"/>
      <c r="G158" s="323"/>
      <c r="H158" s="323"/>
      <c r="I158" s="323"/>
      <c r="J158" s="323"/>
      <c r="K158" s="323"/>
      <c r="L158" s="323"/>
      <c r="M158" s="323"/>
      <c r="N158" s="323"/>
      <c r="O158" s="324"/>
      <c r="R158" s="329"/>
      <c r="S158" s="330"/>
      <c r="T158" s="333" t="s">
        <v>96</v>
      </c>
      <c r="U158" s="333"/>
      <c r="V158" s="333"/>
      <c r="W158" s="333"/>
      <c r="X158" s="333"/>
      <c r="Y158" s="333"/>
      <c r="Z158" s="333"/>
      <c r="AA158" s="333"/>
      <c r="AB158" s="333"/>
      <c r="AC158" s="333"/>
      <c r="AD158" s="333"/>
      <c r="AE158" s="333"/>
      <c r="AF158" s="334"/>
    </row>
    <row r="159" spans="2:33" ht="21.75" customHeight="1" x14ac:dyDescent="0.25">
      <c r="B159" s="321"/>
      <c r="C159" s="322"/>
      <c r="D159" s="325"/>
      <c r="E159" s="325"/>
      <c r="F159" s="325"/>
      <c r="G159" s="325"/>
      <c r="H159" s="325"/>
      <c r="I159" s="325"/>
      <c r="J159" s="325"/>
      <c r="K159" s="325"/>
      <c r="L159" s="325"/>
      <c r="M159" s="325"/>
      <c r="N159" s="325"/>
      <c r="O159" s="326"/>
      <c r="R159" s="331"/>
      <c r="S159" s="332"/>
      <c r="T159" s="335"/>
      <c r="U159" s="335"/>
      <c r="V159" s="335"/>
      <c r="W159" s="335"/>
      <c r="X159" s="335"/>
      <c r="Y159" s="335"/>
      <c r="Z159" s="335"/>
      <c r="AA159" s="335"/>
      <c r="AB159" s="335"/>
      <c r="AC159" s="335"/>
      <c r="AD159" s="335"/>
      <c r="AE159" s="335"/>
      <c r="AF159" s="336"/>
    </row>
    <row r="160" spans="2:33" ht="5.25" customHeight="1" thickBot="1" x14ac:dyDescent="0.3">
      <c r="B160" s="80"/>
      <c r="C160" s="76"/>
      <c r="D160" s="325"/>
      <c r="E160" s="325"/>
      <c r="F160" s="325"/>
      <c r="G160" s="325"/>
      <c r="H160" s="325"/>
      <c r="I160" s="325"/>
      <c r="J160" s="325"/>
      <c r="K160" s="325"/>
      <c r="L160" s="327"/>
      <c r="M160" s="327"/>
      <c r="N160" s="327"/>
      <c r="O160" s="328"/>
      <c r="R160" s="53"/>
      <c r="S160" s="54"/>
      <c r="T160" s="335"/>
      <c r="U160" s="335"/>
      <c r="V160" s="335"/>
      <c r="W160" s="335"/>
      <c r="X160" s="335"/>
      <c r="Y160" s="335"/>
      <c r="Z160" s="335"/>
      <c r="AA160" s="335"/>
      <c r="AB160" s="335"/>
      <c r="AC160" s="335"/>
      <c r="AD160" s="335"/>
      <c r="AE160" s="335"/>
      <c r="AF160" s="336"/>
    </row>
    <row r="161" spans="2:35" ht="54.75" customHeight="1" x14ac:dyDescent="0.5">
      <c r="B161" s="26" t="s">
        <v>4</v>
      </c>
      <c r="C161" s="27" t="s">
        <v>5</v>
      </c>
      <c r="D161" s="27" t="s">
        <v>6</v>
      </c>
      <c r="E161" s="27" t="s">
        <v>7</v>
      </c>
      <c r="F161" s="27" t="s">
        <v>8</v>
      </c>
      <c r="G161" s="28" t="s">
        <v>9</v>
      </c>
      <c r="H161" s="29" t="s">
        <v>92</v>
      </c>
      <c r="I161" s="30" t="s">
        <v>10</v>
      </c>
      <c r="J161" s="28" t="s">
        <v>20</v>
      </c>
      <c r="K161" s="31" t="s">
        <v>21</v>
      </c>
      <c r="L161" s="92" t="s">
        <v>98</v>
      </c>
      <c r="M161" s="87" t="s">
        <v>97</v>
      </c>
      <c r="N161" s="88" t="s">
        <v>12</v>
      </c>
      <c r="O161" s="24" t="s">
        <v>2</v>
      </c>
      <c r="R161" s="26" t="s">
        <v>4</v>
      </c>
      <c r="S161" s="27" t="s">
        <v>5</v>
      </c>
      <c r="T161" s="27" t="s">
        <v>6</v>
      </c>
      <c r="U161" s="27" t="s">
        <v>7</v>
      </c>
      <c r="V161" s="27" t="s">
        <v>8</v>
      </c>
      <c r="W161" s="28" t="s">
        <v>9</v>
      </c>
      <c r="X161" s="29" t="s">
        <v>92</v>
      </c>
      <c r="Y161" s="31" t="s">
        <v>10</v>
      </c>
      <c r="Z161" s="28" t="s">
        <v>20</v>
      </c>
      <c r="AA161" s="31" t="s">
        <v>21</v>
      </c>
      <c r="AB161" s="32" t="s">
        <v>3</v>
      </c>
      <c r="AC161" s="6" t="s">
        <v>12</v>
      </c>
      <c r="AD161" s="20" t="s">
        <v>2</v>
      </c>
      <c r="AE161" s="33" t="s">
        <v>147</v>
      </c>
      <c r="AF161" s="34" t="s">
        <v>46</v>
      </c>
      <c r="AG161" s="1"/>
    </row>
    <row r="162" spans="2:35" ht="18.75" customHeight="1" x14ac:dyDescent="0.35">
      <c r="B162" s="58">
        <v>0.52083333333333337</v>
      </c>
      <c r="C162" s="59" t="s">
        <v>22</v>
      </c>
      <c r="D162" s="60">
        <v>1</v>
      </c>
      <c r="E162" s="60">
        <v>6</v>
      </c>
      <c r="F162" s="60" t="s">
        <v>210</v>
      </c>
      <c r="G162" s="36" t="s">
        <v>1</v>
      </c>
      <c r="H162" s="113">
        <v>10</v>
      </c>
      <c r="I162" s="86">
        <v>40</v>
      </c>
      <c r="J162" s="39"/>
      <c r="K162" s="40" t="str">
        <f t="shared" ref="K162:K211" si="32">IF(J162="","",100/J162/100)</f>
        <v/>
      </c>
      <c r="L162" s="49">
        <f t="shared" ref="L162:L193" si="33">IF(I162="","",(I162*($AB$1/1000)/$AC$1)*$AB$473)</f>
        <v>160</v>
      </c>
      <c r="M162" s="77"/>
      <c r="N162" s="41"/>
      <c r="O162" s="82"/>
      <c r="R162" s="58">
        <v>0.52083333333333337</v>
      </c>
      <c r="S162" s="59" t="s">
        <v>22</v>
      </c>
      <c r="T162" s="60">
        <v>1</v>
      </c>
      <c r="U162" s="60">
        <v>6</v>
      </c>
      <c r="V162" s="60" t="s">
        <v>210</v>
      </c>
      <c r="W162" s="36" t="s">
        <v>1</v>
      </c>
      <c r="X162" s="113">
        <v>10</v>
      </c>
      <c r="Y162" s="86">
        <v>40</v>
      </c>
      <c r="Z162" s="39">
        <v>7.5</v>
      </c>
      <c r="AA162" s="40">
        <f>IF(Z162="","",100/Z162/100)</f>
        <v>0.13333333333333333</v>
      </c>
      <c r="AB162" s="49">
        <f t="shared" ref="AB162:AB193" si="34">IF(Y162="","",(Y162*($AB$1/1000)/$AC$1)*$AB$473)</f>
        <v>160</v>
      </c>
      <c r="AC162" s="41"/>
      <c r="AD162" s="12">
        <f>IF(AB162="","",AC162*AB162)</f>
        <v>0</v>
      </c>
      <c r="AE162" s="43">
        <f>IF(AB162="","",$AE$1)</f>
        <v>100</v>
      </c>
      <c r="AF162" s="107">
        <f>IF(AE162="","",AE162*AC162)</f>
        <v>0</v>
      </c>
      <c r="AI162" s="4"/>
    </row>
    <row r="163" spans="2:35" ht="18.75" customHeight="1" x14ac:dyDescent="0.3">
      <c r="B163" s="58">
        <v>0.52083333333333337</v>
      </c>
      <c r="C163" s="59" t="s">
        <v>22</v>
      </c>
      <c r="D163" s="60">
        <v>1</v>
      </c>
      <c r="E163" s="60">
        <v>6</v>
      </c>
      <c r="F163" s="60" t="s">
        <v>210</v>
      </c>
      <c r="G163" s="36" t="s">
        <v>40</v>
      </c>
      <c r="H163" s="113">
        <v>15</v>
      </c>
      <c r="I163" s="86"/>
      <c r="J163" s="39"/>
      <c r="K163" s="40" t="str">
        <f t="shared" si="32"/>
        <v/>
      </c>
      <c r="L163" s="49" t="str">
        <f t="shared" si="33"/>
        <v/>
      </c>
      <c r="M163" s="77"/>
      <c r="N163" s="41"/>
      <c r="O163" s="82"/>
      <c r="R163" s="58">
        <v>0.52083333333333337</v>
      </c>
      <c r="S163" s="59" t="s">
        <v>22</v>
      </c>
      <c r="T163" s="60">
        <v>1</v>
      </c>
      <c r="U163" s="60">
        <v>6</v>
      </c>
      <c r="V163" s="60" t="s">
        <v>210</v>
      </c>
      <c r="W163" s="36" t="s">
        <v>40</v>
      </c>
      <c r="X163" s="113">
        <v>15</v>
      </c>
      <c r="Y163" s="86"/>
      <c r="Z163" s="39"/>
      <c r="AA163" s="40" t="str">
        <f>IF(Z163="","",100/Z163/100)</f>
        <v/>
      </c>
      <c r="AB163" s="49" t="str">
        <f t="shared" si="34"/>
        <v/>
      </c>
      <c r="AC163" s="41"/>
      <c r="AD163" s="12" t="str">
        <f t="shared" ref="AD163:AD211" si="35">IF(AB163="","",AC163*AB163)</f>
        <v/>
      </c>
      <c r="AE163" s="43" t="str">
        <f t="shared" ref="AE163:AE211" si="36">IF(AB163="","",$AE$1)</f>
        <v/>
      </c>
      <c r="AF163" s="107" t="str">
        <f t="shared" ref="AF163:AF211" si="37">IF(AE163="","",AE163*AC163)</f>
        <v/>
      </c>
    </row>
    <row r="164" spans="2:35" ht="18.75" customHeight="1" x14ac:dyDescent="0.5">
      <c r="B164" s="58">
        <v>0.52083333333333337</v>
      </c>
      <c r="C164" s="59" t="s">
        <v>22</v>
      </c>
      <c r="D164" s="60">
        <v>1</v>
      </c>
      <c r="E164" s="60">
        <v>6</v>
      </c>
      <c r="F164" s="60" t="s">
        <v>210</v>
      </c>
      <c r="G164" s="36" t="s">
        <v>60</v>
      </c>
      <c r="H164" s="113">
        <v>15</v>
      </c>
      <c r="I164" s="86"/>
      <c r="J164" s="39"/>
      <c r="K164" s="40" t="str">
        <f t="shared" si="32"/>
        <v/>
      </c>
      <c r="L164" s="49" t="str">
        <f t="shared" si="33"/>
        <v/>
      </c>
      <c r="M164" s="77"/>
      <c r="N164" s="41"/>
      <c r="O164" s="82"/>
      <c r="R164" s="58">
        <v>0.52083333333333337</v>
      </c>
      <c r="S164" s="59" t="s">
        <v>22</v>
      </c>
      <c r="T164" s="60">
        <v>1</v>
      </c>
      <c r="U164" s="60">
        <v>6</v>
      </c>
      <c r="V164" s="60" t="s">
        <v>210</v>
      </c>
      <c r="W164" s="36" t="s">
        <v>60</v>
      </c>
      <c r="X164" s="113">
        <v>15</v>
      </c>
      <c r="Y164" s="86"/>
      <c r="Z164" s="39"/>
      <c r="AA164" s="40" t="str">
        <f t="shared" ref="AA164:AA211" si="38">IF(Z164="","",100/Z164/100)</f>
        <v/>
      </c>
      <c r="AB164" s="49" t="str">
        <f t="shared" si="34"/>
        <v/>
      </c>
      <c r="AC164" s="41"/>
      <c r="AD164" s="12" t="str">
        <f t="shared" si="35"/>
        <v/>
      </c>
      <c r="AE164" s="43" t="str">
        <f t="shared" si="36"/>
        <v/>
      </c>
      <c r="AF164" s="107" t="str">
        <f t="shared" si="37"/>
        <v/>
      </c>
      <c r="AG164" s="1"/>
      <c r="AI164" s="4"/>
    </row>
    <row r="165" spans="2:35" ht="18.75" customHeight="1" x14ac:dyDescent="0.3">
      <c r="B165" s="58">
        <v>0.53125</v>
      </c>
      <c r="C165" s="59" t="s">
        <v>157</v>
      </c>
      <c r="D165" s="60">
        <v>2</v>
      </c>
      <c r="E165" s="60">
        <v>2</v>
      </c>
      <c r="F165" s="60" t="s">
        <v>188</v>
      </c>
      <c r="G165" s="36" t="s">
        <v>1</v>
      </c>
      <c r="H165" s="113">
        <v>20</v>
      </c>
      <c r="I165" s="86">
        <v>76</v>
      </c>
      <c r="J165" s="39"/>
      <c r="K165" s="40" t="str">
        <f t="shared" si="32"/>
        <v/>
      </c>
      <c r="L165" s="49">
        <f t="shared" si="33"/>
        <v>304</v>
      </c>
      <c r="M165" s="77"/>
      <c r="N165" s="41"/>
      <c r="O165" s="82"/>
      <c r="R165" s="58">
        <v>0.53125</v>
      </c>
      <c r="S165" s="59" t="s">
        <v>157</v>
      </c>
      <c r="T165" s="60">
        <v>2</v>
      </c>
      <c r="U165" s="60">
        <v>2</v>
      </c>
      <c r="V165" s="60" t="s">
        <v>188</v>
      </c>
      <c r="W165" s="36" t="s">
        <v>1</v>
      </c>
      <c r="X165" s="113">
        <v>20</v>
      </c>
      <c r="Y165" s="86">
        <v>76</v>
      </c>
      <c r="Z165" s="39">
        <v>1.8</v>
      </c>
      <c r="AA165" s="40">
        <f t="shared" si="38"/>
        <v>0.55555555555555558</v>
      </c>
      <c r="AB165" s="49">
        <f t="shared" si="34"/>
        <v>304</v>
      </c>
      <c r="AC165" s="41">
        <v>1.9</v>
      </c>
      <c r="AD165" s="12">
        <f t="shared" si="35"/>
        <v>577.6</v>
      </c>
      <c r="AE165" s="43">
        <f t="shared" si="36"/>
        <v>100</v>
      </c>
      <c r="AF165" s="107">
        <f t="shared" si="37"/>
        <v>190</v>
      </c>
    </row>
    <row r="166" spans="2:35" ht="18.75" customHeight="1" x14ac:dyDescent="0.35">
      <c r="B166" s="58">
        <v>0.53125</v>
      </c>
      <c r="C166" s="59" t="s">
        <v>157</v>
      </c>
      <c r="D166" s="60">
        <v>2</v>
      </c>
      <c r="E166" s="60">
        <v>2</v>
      </c>
      <c r="F166" s="60" t="s">
        <v>188</v>
      </c>
      <c r="G166" s="36" t="s">
        <v>40</v>
      </c>
      <c r="H166" s="113">
        <v>20</v>
      </c>
      <c r="I166" s="86"/>
      <c r="J166" s="39"/>
      <c r="K166" s="40" t="str">
        <f t="shared" si="32"/>
        <v/>
      </c>
      <c r="L166" s="49" t="str">
        <f t="shared" si="33"/>
        <v/>
      </c>
      <c r="M166" s="77"/>
      <c r="N166" s="41"/>
      <c r="O166" s="82"/>
      <c r="R166" s="58">
        <v>0.53125</v>
      </c>
      <c r="S166" s="59" t="s">
        <v>157</v>
      </c>
      <c r="T166" s="60">
        <v>2</v>
      </c>
      <c r="U166" s="60">
        <v>2</v>
      </c>
      <c r="V166" s="60" t="s">
        <v>188</v>
      </c>
      <c r="W166" s="36" t="s">
        <v>40</v>
      </c>
      <c r="X166" s="113">
        <v>20</v>
      </c>
      <c r="Y166" s="86"/>
      <c r="Z166" s="39"/>
      <c r="AA166" s="40" t="str">
        <f t="shared" si="38"/>
        <v/>
      </c>
      <c r="AB166" s="49" t="str">
        <f t="shared" si="34"/>
        <v/>
      </c>
      <c r="AC166" s="41">
        <v>1.9</v>
      </c>
      <c r="AD166" s="12" t="str">
        <f t="shared" si="35"/>
        <v/>
      </c>
      <c r="AE166" s="43" t="str">
        <f t="shared" si="36"/>
        <v/>
      </c>
      <c r="AF166" s="107" t="str">
        <f t="shared" si="37"/>
        <v/>
      </c>
      <c r="AI166" s="4"/>
    </row>
    <row r="167" spans="2:35" ht="18.75" customHeight="1" x14ac:dyDescent="0.5">
      <c r="B167" s="58">
        <v>0.53125</v>
      </c>
      <c r="C167" s="59" t="s">
        <v>157</v>
      </c>
      <c r="D167" s="60">
        <v>2</v>
      </c>
      <c r="E167" s="60">
        <v>2</v>
      </c>
      <c r="F167" s="60" t="s">
        <v>188</v>
      </c>
      <c r="G167" s="36" t="s">
        <v>13</v>
      </c>
      <c r="H167" s="113">
        <v>20</v>
      </c>
      <c r="I167" s="86"/>
      <c r="J167" s="39"/>
      <c r="K167" s="40" t="str">
        <f t="shared" si="32"/>
        <v/>
      </c>
      <c r="L167" s="49" t="str">
        <f t="shared" si="33"/>
        <v/>
      </c>
      <c r="M167" s="77"/>
      <c r="N167" s="41"/>
      <c r="O167" s="82"/>
      <c r="R167" s="58">
        <v>0.53125</v>
      </c>
      <c r="S167" s="59" t="s">
        <v>157</v>
      </c>
      <c r="T167" s="60">
        <v>2</v>
      </c>
      <c r="U167" s="60">
        <v>2</v>
      </c>
      <c r="V167" s="60" t="s">
        <v>188</v>
      </c>
      <c r="W167" s="36" t="s">
        <v>13</v>
      </c>
      <c r="X167" s="113">
        <v>20</v>
      </c>
      <c r="Y167" s="86"/>
      <c r="Z167" s="39"/>
      <c r="AA167" s="40" t="str">
        <f t="shared" si="38"/>
        <v/>
      </c>
      <c r="AB167" s="49" t="str">
        <f t="shared" si="34"/>
        <v/>
      </c>
      <c r="AC167" s="41">
        <v>1.9</v>
      </c>
      <c r="AD167" s="12" t="str">
        <f t="shared" si="35"/>
        <v/>
      </c>
      <c r="AE167" s="43" t="str">
        <f t="shared" si="36"/>
        <v/>
      </c>
      <c r="AF167" s="107" t="str">
        <f t="shared" si="37"/>
        <v/>
      </c>
      <c r="AG167" s="1"/>
    </row>
    <row r="168" spans="2:35" ht="18.75" customHeight="1" x14ac:dyDescent="0.5">
      <c r="B168" s="58">
        <v>0.53125</v>
      </c>
      <c r="C168" s="59" t="s">
        <v>150</v>
      </c>
      <c r="D168" s="60">
        <v>2</v>
      </c>
      <c r="E168" s="60">
        <v>2</v>
      </c>
      <c r="F168" s="60" t="s">
        <v>188</v>
      </c>
      <c r="G168" s="36" t="s">
        <v>18</v>
      </c>
      <c r="H168" s="113">
        <v>16</v>
      </c>
      <c r="I168" s="86"/>
      <c r="J168" s="39"/>
      <c r="K168" s="40" t="str">
        <f t="shared" si="32"/>
        <v/>
      </c>
      <c r="L168" s="49" t="str">
        <f t="shared" si="33"/>
        <v/>
      </c>
      <c r="M168" s="77"/>
      <c r="N168" s="41"/>
      <c r="O168" s="82"/>
      <c r="R168" s="58">
        <v>0.53125</v>
      </c>
      <c r="S168" s="59" t="s">
        <v>150</v>
      </c>
      <c r="T168" s="60">
        <v>2</v>
      </c>
      <c r="U168" s="60">
        <v>2</v>
      </c>
      <c r="V168" s="60" t="s">
        <v>188</v>
      </c>
      <c r="W168" s="36" t="s">
        <v>18</v>
      </c>
      <c r="X168" s="113">
        <v>16</v>
      </c>
      <c r="Y168" s="86"/>
      <c r="Z168" s="39"/>
      <c r="AA168" s="40" t="str">
        <f t="shared" si="38"/>
        <v/>
      </c>
      <c r="AB168" s="49" t="str">
        <f t="shared" si="34"/>
        <v/>
      </c>
      <c r="AC168" s="41">
        <v>1.9</v>
      </c>
      <c r="AD168" s="12" t="str">
        <f t="shared" si="35"/>
        <v/>
      </c>
      <c r="AE168" s="43" t="str">
        <f t="shared" si="36"/>
        <v/>
      </c>
      <c r="AF168" s="107" t="str">
        <f t="shared" si="37"/>
        <v/>
      </c>
      <c r="AG168" s="1"/>
      <c r="AI168" s="4"/>
    </row>
    <row r="169" spans="2:35" ht="18.75" customHeight="1" x14ac:dyDescent="0.5">
      <c r="B169" s="58">
        <v>0.55555555555555558</v>
      </c>
      <c r="C169" s="59" t="s">
        <v>157</v>
      </c>
      <c r="D169" s="60">
        <v>3</v>
      </c>
      <c r="E169" s="60">
        <v>4</v>
      </c>
      <c r="F169" s="60" t="s">
        <v>223</v>
      </c>
      <c r="G169" s="36" t="s">
        <v>1</v>
      </c>
      <c r="H169" s="113">
        <v>12</v>
      </c>
      <c r="I169" s="86">
        <v>25</v>
      </c>
      <c r="J169" s="39"/>
      <c r="K169" s="40" t="str">
        <f t="shared" si="32"/>
        <v/>
      </c>
      <c r="L169" s="49">
        <f t="shared" si="33"/>
        <v>100</v>
      </c>
      <c r="M169" s="77"/>
      <c r="N169" s="41"/>
      <c r="O169" s="82"/>
      <c r="R169" s="58">
        <v>0.55555555555555558</v>
      </c>
      <c r="S169" s="59" t="s">
        <v>157</v>
      </c>
      <c r="T169" s="60">
        <v>3</v>
      </c>
      <c r="U169" s="60">
        <v>4</v>
      </c>
      <c r="V169" s="60" t="s">
        <v>223</v>
      </c>
      <c r="W169" s="36" t="s">
        <v>1</v>
      </c>
      <c r="X169" s="113">
        <v>12</v>
      </c>
      <c r="Y169" s="86">
        <v>25</v>
      </c>
      <c r="Z169" s="39">
        <v>5.5</v>
      </c>
      <c r="AA169" s="40">
        <f t="shared" si="38"/>
        <v>0.18181818181818182</v>
      </c>
      <c r="AB169" s="49">
        <f t="shared" si="34"/>
        <v>100</v>
      </c>
      <c r="AC169" s="41"/>
      <c r="AD169" s="12">
        <f t="shared" si="35"/>
        <v>0</v>
      </c>
      <c r="AE169" s="43">
        <f t="shared" si="36"/>
        <v>100</v>
      </c>
      <c r="AF169" s="107">
        <f t="shared" si="37"/>
        <v>0</v>
      </c>
      <c r="AG169" s="1"/>
    </row>
    <row r="170" spans="2:35" ht="18.75" customHeight="1" x14ac:dyDescent="0.35">
      <c r="B170" s="58">
        <v>0.55555555555555558</v>
      </c>
      <c r="C170" s="59" t="s">
        <v>150</v>
      </c>
      <c r="D170" s="60">
        <v>3</v>
      </c>
      <c r="E170" s="60">
        <v>4</v>
      </c>
      <c r="F170" s="60" t="s">
        <v>223</v>
      </c>
      <c r="G170" s="36" t="s">
        <v>18</v>
      </c>
      <c r="H170" s="113">
        <v>13</v>
      </c>
      <c r="I170" s="86"/>
      <c r="J170" s="39"/>
      <c r="K170" s="40" t="str">
        <f t="shared" si="32"/>
        <v/>
      </c>
      <c r="L170" s="49" t="str">
        <f t="shared" si="33"/>
        <v/>
      </c>
      <c r="M170" s="77"/>
      <c r="N170" s="41"/>
      <c r="O170" s="82"/>
      <c r="R170" s="58">
        <v>0.55555555555555558</v>
      </c>
      <c r="S170" s="59" t="s">
        <v>150</v>
      </c>
      <c r="T170" s="60">
        <v>3</v>
      </c>
      <c r="U170" s="60">
        <v>4</v>
      </c>
      <c r="V170" s="60" t="s">
        <v>223</v>
      </c>
      <c r="W170" s="36" t="s">
        <v>18</v>
      </c>
      <c r="X170" s="113">
        <v>13</v>
      </c>
      <c r="Y170" s="86"/>
      <c r="Z170" s="39"/>
      <c r="AA170" s="40" t="str">
        <f t="shared" si="38"/>
        <v/>
      </c>
      <c r="AB170" s="49" t="str">
        <f t="shared" si="34"/>
        <v/>
      </c>
      <c r="AC170" s="41"/>
      <c r="AD170" s="12" t="str">
        <f t="shared" si="35"/>
        <v/>
      </c>
      <c r="AE170" s="43" t="str">
        <f t="shared" si="36"/>
        <v/>
      </c>
      <c r="AF170" s="107" t="str">
        <f t="shared" si="37"/>
        <v/>
      </c>
      <c r="AI170" s="4"/>
    </row>
    <row r="171" spans="2:35" ht="18.75" customHeight="1" x14ac:dyDescent="0.5">
      <c r="B171" s="58">
        <v>0.55555555555555558</v>
      </c>
      <c r="C171" s="59" t="s">
        <v>157</v>
      </c>
      <c r="D171" s="60">
        <v>3</v>
      </c>
      <c r="E171" s="60">
        <v>3</v>
      </c>
      <c r="F171" s="60" t="s">
        <v>69</v>
      </c>
      <c r="G171" s="36" t="s">
        <v>1</v>
      </c>
      <c r="H171" s="113">
        <v>12</v>
      </c>
      <c r="I171" s="86">
        <v>42</v>
      </c>
      <c r="J171" s="39"/>
      <c r="K171" s="40" t="str">
        <f t="shared" si="32"/>
        <v/>
      </c>
      <c r="L171" s="49">
        <f t="shared" si="33"/>
        <v>168</v>
      </c>
      <c r="M171" s="77"/>
      <c r="N171" s="41"/>
      <c r="O171" s="82"/>
      <c r="R171" s="58">
        <v>0.55555555555555558</v>
      </c>
      <c r="S171" s="59" t="s">
        <v>157</v>
      </c>
      <c r="T171" s="60">
        <v>3</v>
      </c>
      <c r="U171" s="60">
        <v>3</v>
      </c>
      <c r="V171" s="60" t="s">
        <v>69</v>
      </c>
      <c r="W171" s="36" t="s">
        <v>1</v>
      </c>
      <c r="X171" s="113">
        <v>12</v>
      </c>
      <c r="Y171" s="86">
        <v>42</v>
      </c>
      <c r="Z171" s="39">
        <v>4.5</v>
      </c>
      <c r="AA171" s="40">
        <f t="shared" si="38"/>
        <v>0.22222222222222221</v>
      </c>
      <c r="AB171" s="49">
        <f t="shared" si="34"/>
        <v>168</v>
      </c>
      <c r="AC171" s="41"/>
      <c r="AD171" s="12">
        <f t="shared" si="35"/>
        <v>0</v>
      </c>
      <c r="AE171" s="43">
        <f t="shared" si="36"/>
        <v>100</v>
      </c>
      <c r="AF171" s="107">
        <f t="shared" si="37"/>
        <v>0</v>
      </c>
      <c r="AG171" s="1"/>
    </row>
    <row r="172" spans="2:35" ht="18.75" customHeight="1" x14ac:dyDescent="0.3">
      <c r="B172" s="58">
        <v>0.55555555555555558</v>
      </c>
      <c r="C172" s="59" t="s">
        <v>157</v>
      </c>
      <c r="D172" s="60">
        <v>3</v>
      </c>
      <c r="E172" s="60">
        <v>3</v>
      </c>
      <c r="F172" s="60" t="s">
        <v>69</v>
      </c>
      <c r="G172" s="36" t="s">
        <v>40</v>
      </c>
      <c r="H172" s="113">
        <v>15</v>
      </c>
      <c r="I172" s="86"/>
      <c r="J172" s="39"/>
      <c r="K172" s="40" t="str">
        <f t="shared" si="32"/>
        <v/>
      </c>
      <c r="L172" s="49" t="str">
        <f t="shared" si="33"/>
        <v/>
      </c>
      <c r="M172" s="77"/>
      <c r="N172" s="41"/>
      <c r="O172" s="82"/>
      <c r="R172" s="58">
        <v>0.55555555555555558</v>
      </c>
      <c r="S172" s="59" t="s">
        <v>157</v>
      </c>
      <c r="T172" s="60">
        <v>3</v>
      </c>
      <c r="U172" s="60">
        <v>3</v>
      </c>
      <c r="V172" s="60" t="s">
        <v>69</v>
      </c>
      <c r="W172" s="36" t="s">
        <v>40</v>
      </c>
      <c r="X172" s="113">
        <v>15</v>
      </c>
      <c r="Y172" s="86"/>
      <c r="Z172" s="39"/>
      <c r="AA172" s="40" t="str">
        <f t="shared" si="38"/>
        <v/>
      </c>
      <c r="AB172" s="49" t="str">
        <f t="shared" si="34"/>
        <v/>
      </c>
      <c r="AC172" s="41"/>
      <c r="AD172" s="12" t="str">
        <f t="shared" si="35"/>
        <v/>
      </c>
      <c r="AE172" s="43" t="str">
        <f t="shared" si="36"/>
        <v/>
      </c>
      <c r="AF172" s="107" t="str">
        <f t="shared" si="37"/>
        <v/>
      </c>
    </row>
    <row r="173" spans="2:35" ht="18.75" customHeight="1" x14ac:dyDescent="0.3">
      <c r="B173" s="58">
        <v>0.55555555555555558</v>
      </c>
      <c r="C173" s="59" t="s">
        <v>150</v>
      </c>
      <c r="D173" s="60">
        <v>3</v>
      </c>
      <c r="E173" s="60">
        <v>3</v>
      </c>
      <c r="F173" s="60" t="s">
        <v>69</v>
      </c>
      <c r="G173" s="36" t="s">
        <v>18</v>
      </c>
      <c r="H173" s="113">
        <v>15</v>
      </c>
      <c r="I173" s="86"/>
      <c r="J173" s="39"/>
      <c r="K173" s="40" t="str">
        <f t="shared" si="32"/>
        <v/>
      </c>
      <c r="L173" s="49" t="str">
        <f t="shared" si="33"/>
        <v/>
      </c>
      <c r="M173" s="77"/>
      <c r="N173" s="41"/>
      <c r="O173" s="82"/>
      <c r="R173" s="58">
        <v>0.55555555555555558</v>
      </c>
      <c r="S173" s="59" t="s">
        <v>150</v>
      </c>
      <c r="T173" s="60">
        <v>3</v>
      </c>
      <c r="U173" s="60">
        <v>3</v>
      </c>
      <c r="V173" s="60" t="s">
        <v>69</v>
      </c>
      <c r="W173" s="36" t="s">
        <v>18</v>
      </c>
      <c r="X173" s="113">
        <v>15</v>
      </c>
      <c r="Y173" s="86"/>
      <c r="Z173" s="39"/>
      <c r="AA173" s="40" t="str">
        <f t="shared" si="38"/>
        <v/>
      </c>
      <c r="AB173" s="49" t="str">
        <f t="shared" si="34"/>
        <v/>
      </c>
      <c r="AC173" s="41"/>
      <c r="AD173" s="12" t="str">
        <f t="shared" si="35"/>
        <v/>
      </c>
      <c r="AE173" s="43" t="str">
        <f t="shared" si="36"/>
        <v/>
      </c>
      <c r="AF173" s="107" t="str">
        <f t="shared" si="37"/>
        <v/>
      </c>
    </row>
    <row r="174" spans="2:35" ht="18.75" customHeight="1" x14ac:dyDescent="0.5">
      <c r="B174" s="58">
        <v>0.55555555555555558</v>
      </c>
      <c r="C174" s="59" t="s">
        <v>157</v>
      </c>
      <c r="D174" s="60">
        <v>3</v>
      </c>
      <c r="E174" s="60">
        <v>2</v>
      </c>
      <c r="F174" s="60" t="s">
        <v>227</v>
      </c>
      <c r="G174" s="36" t="s">
        <v>1</v>
      </c>
      <c r="H174" s="113">
        <v>20</v>
      </c>
      <c r="I174" s="86">
        <v>60</v>
      </c>
      <c r="J174" s="39"/>
      <c r="K174" s="40" t="str">
        <f t="shared" si="32"/>
        <v/>
      </c>
      <c r="L174" s="49">
        <f t="shared" si="33"/>
        <v>240</v>
      </c>
      <c r="M174" s="77"/>
      <c r="N174" s="41"/>
      <c r="O174" s="82"/>
      <c r="R174" s="58">
        <v>0.55555555555555558</v>
      </c>
      <c r="S174" s="59" t="s">
        <v>157</v>
      </c>
      <c r="T174" s="60">
        <v>3</v>
      </c>
      <c r="U174" s="60">
        <v>2</v>
      </c>
      <c r="V174" s="60" t="s">
        <v>227</v>
      </c>
      <c r="W174" s="36" t="s">
        <v>1</v>
      </c>
      <c r="X174" s="113">
        <v>20</v>
      </c>
      <c r="Y174" s="86">
        <v>60</v>
      </c>
      <c r="Z174" s="39">
        <v>4.2</v>
      </c>
      <c r="AA174" s="40">
        <f t="shared" si="38"/>
        <v>0.23809523809523811</v>
      </c>
      <c r="AB174" s="49">
        <f t="shared" si="34"/>
        <v>240</v>
      </c>
      <c r="AC174" s="41">
        <v>4.7</v>
      </c>
      <c r="AD174" s="12">
        <f t="shared" si="35"/>
        <v>1128</v>
      </c>
      <c r="AE174" s="43">
        <f t="shared" si="36"/>
        <v>100</v>
      </c>
      <c r="AF174" s="107">
        <f t="shared" si="37"/>
        <v>470</v>
      </c>
      <c r="AG174" s="1"/>
    </row>
    <row r="175" spans="2:35" ht="18.75" customHeight="1" x14ac:dyDescent="0.5">
      <c r="B175" s="58">
        <v>0.55555555555555558</v>
      </c>
      <c r="C175" s="59" t="s">
        <v>157</v>
      </c>
      <c r="D175" s="60">
        <v>3</v>
      </c>
      <c r="E175" s="60">
        <v>2</v>
      </c>
      <c r="F175" s="60" t="s">
        <v>227</v>
      </c>
      <c r="G175" s="36" t="s">
        <v>40</v>
      </c>
      <c r="H175" s="113">
        <v>20</v>
      </c>
      <c r="I175" s="86"/>
      <c r="J175" s="39"/>
      <c r="K175" s="40"/>
      <c r="L175" s="49" t="str">
        <f t="shared" si="33"/>
        <v/>
      </c>
      <c r="M175" s="77"/>
      <c r="N175" s="41"/>
      <c r="O175" s="82"/>
      <c r="R175" s="58">
        <v>0.55555555555555558</v>
      </c>
      <c r="S175" s="59" t="s">
        <v>157</v>
      </c>
      <c r="T175" s="60">
        <v>3</v>
      </c>
      <c r="U175" s="60">
        <v>2</v>
      </c>
      <c r="V175" s="60" t="s">
        <v>227</v>
      </c>
      <c r="W175" s="36" t="s">
        <v>40</v>
      </c>
      <c r="X175" s="113">
        <v>20</v>
      </c>
      <c r="Y175" s="86"/>
      <c r="Z175" s="39"/>
      <c r="AA175" s="40" t="str">
        <f t="shared" si="38"/>
        <v/>
      </c>
      <c r="AB175" s="49" t="str">
        <f t="shared" si="34"/>
        <v/>
      </c>
      <c r="AC175" s="41">
        <v>4.7</v>
      </c>
      <c r="AD175" s="12" t="str">
        <f t="shared" si="35"/>
        <v/>
      </c>
      <c r="AE175" s="43" t="str">
        <f t="shared" si="36"/>
        <v/>
      </c>
      <c r="AF175" s="107" t="str">
        <f t="shared" si="37"/>
        <v/>
      </c>
      <c r="AG175" s="1"/>
    </row>
    <row r="176" spans="2:35" ht="18.75" customHeight="1" x14ac:dyDescent="0.5">
      <c r="B176" s="58">
        <v>0.55555555555555558</v>
      </c>
      <c r="C176" s="59" t="s">
        <v>157</v>
      </c>
      <c r="D176" s="60">
        <v>3</v>
      </c>
      <c r="E176" s="60">
        <v>2</v>
      </c>
      <c r="F176" s="60" t="s">
        <v>227</v>
      </c>
      <c r="G176" s="36" t="s">
        <v>13</v>
      </c>
      <c r="H176" s="113">
        <v>20</v>
      </c>
      <c r="I176" s="86"/>
      <c r="J176" s="39"/>
      <c r="K176" s="40"/>
      <c r="L176" s="49" t="str">
        <f t="shared" si="33"/>
        <v/>
      </c>
      <c r="M176" s="77"/>
      <c r="N176" s="41"/>
      <c r="O176" s="82"/>
      <c r="R176" s="58">
        <v>0.55555555555555558</v>
      </c>
      <c r="S176" s="59" t="s">
        <v>157</v>
      </c>
      <c r="T176" s="60">
        <v>3</v>
      </c>
      <c r="U176" s="60">
        <v>2</v>
      </c>
      <c r="V176" s="60" t="s">
        <v>227</v>
      </c>
      <c r="W176" s="36" t="s">
        <v>13</v>
      </c>
      <c r="X176" s="113">
        <v>20</v>
      </c>
      <c r="Y176" s="86"/>
      <c r="Z176" s="39"/>
      <c r="AA176" s="40" t="str">
        <f t="shared" si="38"/>
        <v/>
      </c>
      <c r="AB176" s="49" t="str">
        <f t="shared" si="34"/>
        <v/>
      </c>
      <c r="AC176" s="41">
        <v>4.7</v>
      </c>
      <c r="AD176" s="12" t="str">
        <f t="shared" si="35"/>
        <v/>
      </c>
      <c r="AE176" s="43" t="str">
        <f t="shared" si="36"/>
        <v/>
      </c>
      <c r="AF176" s="107" t="str">
        <f t="shared" si="37"/>
        <v/>
      </c>
      <c r="AG176" s="1"/>
    </row>
    <row r="177" spans="2:33" ht="18.75" customHeight="1" x14ac:dyDescent="0.5">
      <c r="B177" s="58">
        <v>0.56944444444444442</v>
      </c>
      <c r="C177" s="59" t="s">
        <v>22</v>
      </c>
      <c r="D177" s="60">
        <v>3</v>
      </c>
      <c r="E177" s="60">
        <v>6</v>
      </c>
      <c r="F177" s="60" t="s">
        <v>171</v>
      </c>
      <c r="G177" s="36" t="s">
        <v>1</v>
      </c>
      <c r="H177" s="113">
        <v>11.000000000000002</v>
      </c>
      <c r="I177" s="86">
        <v>41</v>
      </c>
      <c r="J177" s="39"/>
      <c r="K177" s="40"/>
      <c r="L177" s="49">
        <f t="shared" si="33"/>
        <v>164</v>
      </c>
      <c r="M177" s="77"/>
      <c r="N177" s="41"/>
      <c r="O177" s="82"/>
      <c r="R177" s="58">
        <v>0.56944444444444442</v>
      </c>
      <c r="S177" s="59" t="s">
        <v>22</v>
      </c>
      <c r="T177" s="60">
        <v>3</v>
      </c>
      <c r="U177" s="60">
        <v>6</v>
      </c>
      <c r="V177" s="60" t="s">
        <v>171</v>
      </c>
      <c r="W177" s="36" t="s">
        <v>1</v>
      </c>
      <c r="X177" s="113">
        <v>11.000000000000002</v>
      </c>
      <c r="Y177" s="86">
        <v>41</v>
      </c>
      <c r="Z177" s="39">
        <v>2.2999999999999998</v>
      </c>
      <c r="AA177" s="40">
        <f t="shared" si="38"/>
        <v>0.43478260869565216</v>
      </c>
      <c r="AB177" s="49">
        <f t="shared" si="34"/>
        <v>164</v>
      </c>
      <c r="AC177" s="41">
        <v>2.6</v>
      </c>
      <c r="AD177" s="12">
        <f t="shared" si="35"/>
        <v>426.40000000000003</v>
      </c>
      <c r="AE177" s="43">
        <f t="shared" si="36"/>
        <v>100</v>
      </c>
      <c r="AF177" s="107">
        <f t="shared" si="37"/>
        <v>260</v>
      </c>
      <c r="AG177" s="1"/>
    </row>
    <row r="178" spans="2:33" ht="18.75" customHeight="1" x14ac:dyDescent="0.5">
      <c r="B178" s="58">
        <v>0.56944444444444442</v>
      </c>
      <c r="C178" s="59" t="s">
        <v>22</v>
      </c>
      <c r="D178" s="60">
        <v>3</v>
      </c>
      <c r="E178" s="60">
        <v>6</v>
      </c>
      <c r="F178" s="60" t="s">
        <v>171</v>
      </c>
      <c r="G178" s="36" t="s">
        <v>40</v>
      </c>
      <c r="H178" s="113">
        <v>15</v>
      </c>
      <c r="I178" s="86"/>
      <c r="J178" s="39"/>
      <c r="K178" s="40"/>
      <c r="L178" s="49" t="str">
        <f t="shared" si="33"/>
        <v/>
      </c>
      <c r="M178" s="77"/>
      <c r="N178" s="41"/>
      <c r="O178" s="82"/>
      <c r="R178" s="58">
        <v>0.56944444444444442</v>
      </c>
      <c r="S178" s="59" t="s">
        <v>22</v>
      </c>
      <c r="T178" s="60">
        <v>3</v>
      </c>
      <c r="U178" s="60">
        <v>6</v>
      </c>
      <c r="V178" s="60" t="s">
        <v>171</v>
      </c>
      <c r="W178" s="36" t="s">
        <v>40</v>
      </c>
      <c r="X178" s="113">
        <v>15</v>
      </c>
      <c r="Y178" s="86"/>
      <c r="Z178" s="39"/>
      <c r="AA178" s="40" t="str">
        <f t="shared" si="38"/>
        <v/>
      </c>
      <c r="AB178" s="49" t="str">
        <f t="shared" si="34"/>
        <v/>
      </c>
      <c r="AC178" s="41">
        <v>2.6</v>
      </c>
      <c r="AD178" s="12" t="str">
        <f t="shared" si="35"/>
        <v/>
      </c>
      <c r="AE178" s="43" t="str">
        <f t="shared" si="36"/>
        <v/>
      </c>
      <c r="AF178" s="107" t="str">
        <f t="shared" si="37"/>
        <v/>
      </c>
      <c r="AG178" s="1"/>
    </row>
    <row r="179" spans="2:33" ht="18.75" customHeight="1" x14ac:dyDescent="0.5">
      <c r="B179" s="58">
        <v>0.56944444444444442</v>
      </c>
      <c r="C179" s="59" t="s">
        <v>22</v>
      </c>
      <c r="D179" s="60">
        <v>3</v>
      </c>
      <c r="E179" s="60">
        <v>6</v>
      </c>
      <c r="F179" s="60" t="s">
        <v>171</v>
      </c>
      <c r="G179" s="36" t="s">
        <v>13</v>
      </c>
      <c r="H179" s="113">
        <v>15</v>
      </c>
      <c r="I179" s="86"/>
      <c r="J179" s="39"/>
      <c r="K179" s="40"/>
      <c r="L179" s="49" t="str">
        <f t="shared" si="33"/>
        <v/>
      </c>
      <c r="M179" s="77"/>
      <c r="N179" s="41"/>
      <c r="O179" s="82"/>
      <c r="R179" s="58">
        <v>0.56944444444444442</v>
      </c>
      <c r="S179" s="59" t="s">
        <v>22</v>
      </c>
      <c r="T179" s="60">
        <v>3</v>
      </c>
      <c r="U179" s="60">
        <v>6</v>
      </c>
      <c r="V179" s="60" t="s">
        <v>171</v>
      </c>
      <c r="W179" s="36" t="s">
        <v>13</v>
      </c>
      <c r="X179" s="113">
        <v>15</v>
      </c>
      <c r="Y179" s="86"/>
      <c r="Z179" s="39"/>
      <c r="AA179" s="40" t="str">
        <f t="shared" si="38"/>
        <v/>
      </c>
      <c r="AB179" s="49" t="str">
        <f t="shared" si="34"/>
        <v/>
      </c>
      <c r="AC179" s="41">
        <v>2.6</v>
      </c>
      <c r="AD179" s="12" t="str">
        <f t="shared" si="35"/>
        <v/>
      </c>
      <c r="AE179" s="43" t="str">
        <f t="shared" si="36"/>
        <v/>
      </c>
      <c r="AF179" s="107" t="str">
        <f t="shared" si="37"/>
        <v/>
      </c>
      <c r="AG179" s="1"/>
    </row>
    <row r="180" spans="2:33" ht="18.75" customHeight="1" x14ac:dyDescent="0.5">
      <c r="B180" s="58">
        <v>0.60416666666666663</v>
      </c>
      <c r="C180" s="59" t="s">
        <v>157</v>
      </c>
      <c r="D180" s="60">
        <v>5</v>
      </c>
      <c r="E180" s="60">
        <v>7</v>
      </c>
      <c r="F180" s="60" t="s">
        <v>228</v>
      </c>
      <c r="G180" s="36" t="s">
        <v>1</v>
      </c>
      <c r="H180" s="113">
        <v>10</v>
      </c>
      <c r="I180" s="86">
        <v>23</v>
      </c>
      <c r="J180" s="39"/>
      <c r="K180" s="40"/>
      <c r="L180" s="49">
        <f t="shared" si="33"/>
        <v>92</v>
      </c>
      <c r="M180" s="77"/>
      <c r="N180" s="41"/>
      <c r="O180" s="82"/>
      <c r="R180" s="58">
        <v>0.60416666666666663</v>
      </c>
      <c r="S180" s="59" t="s">
        <v>157</v>
      </c>
      <c r="T180" s="60">
        <v>5</v>
      </c>
      <c r="U180" s="60">
        <v>7</v>
      </c>
      <c r="V180" s="60" t="s">
        <v>228</v>
      </c>
      <c r="W180" s="36" t="s">
        <v>1</v>
      </c>
      <c r="X180" s="113">
        <v>10</v>
      </c>
      <c r="Y180" s="86">
        <v>23</v>
      </c>
      <c r="Z180" s="39">
        <v>3.7</v>
      </c>
      <c r="AA180" s="40">
        <f t="shared" si="38"/>
        <v>0.27027027027027023</v>
      </c>
      <c r="AB180" s="49">
        <f t="shared" si="34"/>
        <v>92</v>
      </c>
      <c r="AC180" s="41">
        <v>3.6</v>
      </c>
      <c r="AD180" s="12">
        <f t="shared" si="35"/>
        <v>331.2</v>
      </c>
      <c r="AE180" s="43">
        <f t="shared" si="36"/>
        <v>100</v>
      </c>
      <c r="AF180" s="107">
        <f t="shared" si="37"/>
        <v>360</v>
      </c>
      <c r="AG180" s="1"/>
    </row>
    <row r="181" spans="2:33" ht="18.75" customHeight="1" x14ac:dyDescent="0.5">
      <c r="B181" s="58">
        <v>0.60416666666666663</v>
      </c>
      <c r="C181" s="59" t="s">
        <v>157</v>
      </c>
      <c r="D181" s="60">
        <v>5</v>
      </c>
      <c r="E181" s="60">
        <v>7</v>
      </c>
      <c r="F181" s="60" t="s">
        <v>228</v>
      </c>
      <c r="G181" s="36" t="s">
        <v>13</v>
      </c>
      <c r="H181" s="113">
        <v>13</v>
      </c>
      <c r="I181" s="86"/>
      <c r="J181" s="39"/>
      <c r="K181" s="40"/>
      <c r="L181" s="49" t="str">
        <f t="shared" si="33"/>
        <v/>
      </c>
      <c r="M181" s="77"/>
      <c r="N181" s="41"/>
      <c r="O181" s="82"/>
      <c r="R181" s="58">
        <v>0.60416666666666663</v>
      </c>
      <c r="S181" s="59" t="s">
        <v>157</v>
      </c>
      <c r="T181" s="60">
        <v>5</v>
      </c>
      <c r="U181" s="60">
        <v>7</v>
      </c>
      <c r="V181" s="60" t="s">
        <v>228</v>
      </c>
      <c r="W181" s="36" t="s">
        <v>13</v>
      </c>
      <c r="X181" s="113">
        <v>13</v>
      </c>
      <c r="Y181" s="86"/>
      <c r="Z181" s="39"/>
      <c r="AA181" s="40" t="str">
        <f t="shared" si="38"/>
        <v/>
      </c>
      <c r="AB181" s="49" t="str">
        <f t="shared" si="34"/>
        <v/>
      </c>
      <c r="AC181" s="41">
        <v>3.6</v>
      </c>
      <c r="AD181" s="12" t="str">
        <f t="shared" si="35"/>
        <v/>
      </c>
      <c r="AE181" s="43" t="str">
        <f t="shared" si="36"/>
        <v/>
      </c>
      <c r="AF181" s="107" t="str">
        <f t="shared" si="37"/>
        <v/>
      </c>
      <c r="AG181" s="1"/>
    </row>
    <row r="182" spans="2:33" ht="18.75" customHeight="1" x14ac:dyDescent="0.5">
      <c r="B182" s="58">
        <v>0.64236111111111116</v>
      </c>
      <c r="C182" s="59" t="s">
        <v>22</v>
      </c>
      <c r="D182" s="60">
        <v>6</v>
      </c>
      <c r="E182" s="60">
        <v>1</v>
      </c>
      <c r="F182" s="60" t="s">
        <v>229</v>
      </c>
      <c r="G182" s="36" t="s">
        <v>1</v>
      </c>
      <c r="H182" s="113">
        <v>11.000000000000002</v>
      </c>
      <c r="I182" s="86">
        <v>41</v>
      </c>
      <c r="J182" s="39"/>
      <c r="K182" s="40"/>
      <c r="L182" s="49">
        <f t="shared" si="33"/>
        <v>164</v>
      </c>
      <c r="M182" s="77"/>
      <c r="N182" s="41"/>
      <c r="O182" s="82"/>
      <c r="R182" s="58">
        <v>0.64236111111111116</v>
      </c>
      <c r="S182" s="59" t="s">
        <v>22</v>
      </c>
      <c r="T182" s="60">
        <v>6</v>
      </c>
      <c r="U182" s="60">
        <v>1</v>
      </c>
      <c r="V182" s="60" t="s">
        <v>229</v>
      </c>
      <c r="W182" s="36" t="s">
        <v>1</v>
      </c>
      <c r="X182" s="113">
        <v>11.000000000000002</v>
      </c>
      <c r="Y182" s="86">
        <v>41</v>
      </c>
      <c r="Z182" s="39">
        <v>2.1</v>
      </c>
      <c r="AA182" s="40">
        <f t="shared" si="38"/>
        <v>0.47619047619047622</v>
      </c>
      <c r="AB182" s="49">
        <f t="shared" si="34"/>
        <v>164</v>
      </c>
      <c r="AC182" s="41">
        <v>2.0499999999999998</v>
      </c>
      <c r="AD182" s="12">
        <f t="shared" si="35"/>
        <v>336.2</v>
      </c>
      <c r="AE182" s="43">
        <f t="shared" si="36"/>
        <v>100</v>
      </c>
      <c r="AF182" s="107">
        <f t="shared" si="37"/>
        <v>204.99999999999997</v>
      </c>
      <c r="AG182" s="1"/>
    </row>
    <row r="183" spans="2:33" ht="18.75" customHeight="1" x14ac:dyDescent="0.5">
      <c r="B183" s="58">
        <v>0.64236111111111116</v>
      </c>
      <c r="C183" s="59" t="s">
        <v>22</v>
      </c>
      <c r="D183" s="60">
        <v>6</v>
      </c>
      <c r="E183" s="60">
        <v>1</v>
      </c>
      <c r="F183" s="60" t="s">
        <v>229</v>
      </c>
      <c r="G183" s="36" t="s">
        <v>40</v>
      </c>
      <c r="H183" s="113">
        <v>15</v>
      </c>
      <c r="I183" s="86"/>
      <c r="J183" s="39"/>
      <c r="K183" s="40"/>
      <c r="L183" s="49" t="str">
        <f t="shared" si="33"/>
        <v/>
      </c>
      <c r="M183" s="77"/>
      <c r="N183" s="41"/>
      <c r="O183" s="82"/>
      <c r="R183" s="58">
        <v>0.64236111111111116</v>
      </c>
      <c r="S183" s="59" t="s">
        <v>22</v>
      </c>
      <c r="T183" s="60">
        <v>6</v>
      </c>
      <c r="U183" s="60">
        <v>1</v>
      </c>
      <c r="V183" s="60" t="s">
        <v>229</v>
      </c>
      <c r="W183" s="36" t="s">
        <v>40</v>
      </c>
      <c r="X183" s="113">
        <v>15</v>
      </c>
      <c r="Y183" s="86"/>
      <c r="Z183" s="39"/>
      <c r="AA183" s="40" t="str">
        <f t="shared" si="38"/>
        <v/>
      </c>
      <c r="AB183" s="49" t="str">
        <f t="shared" si="34"/>
        <v/>
      </c>
      <c r="AC183" s="41">
        <v>2.0499999999999998</v>
      </c>
      <c r="AD183" s="12" t="str">
        <f t="shared" si="35"/>
        <v/>
      </c>
      <c r="AE183" s="43" t="str">
        <f t="shared" si="36"/>
        <v/>
      </c>
      <c r="AF183" s="107" t="str">
        <f t="shared" si="37"/>
        <v/>
      </c>
      <c r="AG183" s="1"/>
    </row>
    <row r="184" spans="2:33" ht="18.75" customHeight="1" x14ac:dyDescent="0.5">
      <c r="B184" s="58">
        <v>0.64236111111111116</v>
      </c>
      <c r="C184" s="59" t="s">
        <v>22</v>
      </c>
      <c r="D184" s="60">
        <v>6</v>
      </c>
      <c r="E184" s="60">
        <v>1</v>
      </c>
      <c r="F184" s="60" t="s">
        <v>229</v>
      </c>
      <c r="G184" s="36" t="s">
        <v>13</v>
      </c>
      <c r="H184" s="113">
        <v>15</v>
      </c>
      <c r="I184" s="86"/>
      <c r="J184" s="39"/>
      <c r="K184" s="40"/>
      <c r="L184" s="49" t="str">
        <f t="shared" si="33"/>
        <v/>
      </c>
      <c r="M184" s="77"/>
      <c r="N184" s="41"/>
      <c r="O184" s="82"/>
      <c r="R184" s="58">
        <v>0.64236111111111116</v>
      </c>
      <c r="S184" s="59" t="s">
        <v>22</v>
      </c>
      <c r="T184" s="60">
        <v>6</v>
      </c>
      <c r="U184" s="60">
        <v>1</v>
      </c>
      <c r="V184" s="60" t="s">
        <v>229</v>
      </c>
      <c r="W184" s="36" t="s">
        <v>13</v>
      </c>
      <c r="X184" s="113">
        <v>15</v>
      </c>
      <c r="Y184" s="86"/>
      <c r="Z184" s="39"/>
      <c r="AA184" s="40" t="str">
        <f t="shared" si="38"/>
        <v/>
      </c>
      <c r="AB184" s="49" t="str">
        <f t="shared" si="34"/>
        <v/>
      </c>
      <c r="AC184" s="41">
        <v>2.0499999999999998</v>
      </c>
      <c r="AD184" s="12" t="str">
        <f t="shared" si="35"/>
        <v/>
      </c>
      <c r="AE184" s="43" t="str">
        <f t="shared" si="36"/>
        <v/>
      </c>
      <c r="AF184" s="107" t="str">
        <f t="shared" si="37"/>
        <v/>
      </c>
      <c r="AG184" s="1"/>
    </row>
    <row r="185" spans="2:33" ht="18.75" customHeight="1" x14ac:dyDescent="0.5">
      <c r="B185" s="58">
        <v>0.64236111111111116</v>
      </c>
      <c r="C185" s="59" t="s">
        <v>22</v>
      </c>
      <c r="D185" s="60">
        <v>6</v>
      </c>
      <c r="E185" s="60">
        <v>2</v>
      </c>
      <c r="F185" s="60" t="s">
        <v>225</v>
      </c>
      <c r="G185" s="36" t="s">
        <v>40</v>
      </c>
      <c r="H185" s="113">
        <v>15</v>
      </c>
      <c r="I185" s="86">
        <v>30</v>
      </c>
      <c r="J185" s="39"/>
      <c r="K185" s="40"/>
      <c r="L185" s="49">
        <f t="shared" si="33"/>
        <v>120</v>
      </c>
      <c r="M185" s="77"/>
      <c r="N185" s="41"/>
      <c r="O185" s="82"/>
      <c r="R185" s="58">
        <v>0.64236111111111116</v>
      </c>
      <c r="S185" s="59" t="s">
        <v>22</v>
      </c>
      <c r="T185" s="60">
        <v>6</v>
      </c>
      <c r="U185" s="60">
        <v>2</v>
      </c>
      <c r="V185" s="60" t="s">
        <v>225</v>
      </c>
      <c r="W185" s="36" t="s">
        <v>40</v>
      </c>
      <c r="X185" s="113">
        <v>15</v>
      </c>
      <c r="Y185" s="86">
        <v>30</v>
      </c>
      <c r="Z185" s="39">
        <v>4.8</v>
      </c>
      <c r="AA185" s="40">
        <f t="shared" si="38"/>
        <v>0.20833333333333337</v>
      </c>
      <c r="AB185" s="49">
        <f t="shared" si="34"/>
        <v>120</v>
      </c>
      <c r="AC185" s="41"/>
      <c r="AD185" s="12">
        <f t="shared" si="35"/>
        <v>0</v>
      </c>
      <c r="AE185" s="43">
        <f t="shared" si="36"/>
        <v>100</v>
      </c>
      <c r="AF185" s="107">
        <f t="shared" si="37"/>
        <v>0</v>
      </c>
      <c r="AG185" s="1"/>
    </row>
    <row r="186" spans="2:33" ht="18.75" customHeight="1" x14ac:dyDescent="0.5">
      <c r="B186" s="58">
        <v>0.64236111111111116</v>
      </c>
      <c r="C186" s="59" t="s">
        <v>22</v>
      </c>
      <c r="D186" s="60">
        <v>6</v>
      </c>
      <c r="E186" s="60">
        <v>2</v>
      </c>
      <c r="F186" s="60" t="s">
        <v>225</v>
      </c>
      <c r="G186" s="36" t="s">
        <v>60</v>
      </c>
      <c r="H186" s="113">
        <v>15</v>
      </c>
      <c r="I186" s="86"/>
      <c r="J186" s="39"/>
      <c r="K186" s="40"/>
      <c r="L186" s="49" t="str">
        <f t="shared" si="33"/>
        <v/>
      </c>
      <c r="M186" s="77"/>
      <c r="N186" s="41"/>
      <c r="O186" s="82"/>
      <c r="R186" s="58">
        <v>0.64236111111111116</v>
      </c>
      <c r="S186" s="59" t="s">
        <v>22</v>
      </c>
      <c r="T186" s="60">
        <v>6</v>
      </c>
      <c r="U186" s="60">
        <v>2</v>
      </c>
      <c r="V186" s="60" t="s">
        <v>225</v>
      </c>
      <c r="W186" s="36" t="s">
        <v>60</v>
      </c>
      <c r="X186" s="113">
        <v>15</v>
      </c>
      <c r="Y186" s="86"/>
      <c r="Z186" s="39"/>
      <c r="AA186" s="40" t="str">
        <f t="shared" si="38"/>
        <v/>
      </c>
      <c r="AB186" s="49" t="str">
        <f t="shared" si="34"/>
        <v/>
      </c>
      <c r="AC186" s="41"/>
      <c r="AD186" s="12" t="str">
        <f t="shared" si="35"/>
        <v/>
      </c>
      <c r="AE186" s="43" t="str">
        <f t="shared" si="36"/>
        <v/>
      </c>
      <c r="AF186" s="107" t="str">
        <f t="shared" si="37"/>
        <v/>
      </c>
      <c r="AG186" s="1"/>
    </row>
    <row r="187" spans="2:33" ht="18.75" customHeight="1" x14ac:dyDescent="0.5">
      <c r="B187" s="58">
        <v>0.64722222222222225</v>
      </c>
      <c r="C187" s="59" t="s">
        <v>28</v>
      </c>
      <c r="D187" s="60">
        <v>5</v>
      </c>
      <c r="E187" s="60">
        <v>2</v>
      </c>
      <c r="F187" s="60" t="s">
        <v>230</v>
      </c>
      <c r="G187" s="36" t="s">
        <v>13</v>
      </c>
      <c r="H187" s="113">
        <v>10</v>
      </c>
      <c r="I187" s="86">
        <v>10</v>
      </c>
      <c r="J187" s="39"/>
      <c r="K187" s="40"/>
      <c r="L187" s="49">
        <f t="shared" si="33"/>
        <v>40</v>
      </c>
      <c r="M187" s="77"/>
      <c r="N187" s="41"/>
      <c r="O187" s="82"/>
      <c r="R187" s="58">
        <v>0.64722222222222225</v>
      </c>
      <c r="S187" s="59" t="s">
        <v>28</v>
      </c>
      <c r="T187" s="60">
        <v>5</v>
      </c>
      <c r="U187" s="60">
        <v>2</v>
      </c>
      <c r="V187" s="60" t="s">
        <v>230</v>
      </c>
      <c r="W187" s="36" t="s">
        <v>13</v>
      </c>
      <c r="X187" s="113">
        <v>10</v>
      </c>
      <c r="Y187" s="86">
        <v>10</v>
      </c>
      <c r="Z187" s="39">
        <v>4</v>
      </c>
      <c r="AA187" s="40">
        <f t="shared" si="38"/>
        <v>0.25</v>
      </c>
      <c r="AB187" s="49">
        <f t="shared" si="34"/>
        <v>40</v>
      </c>
      <c r="AC187" s="41"/>
      <c r="AD187" s="12">
        <f t="shared" si="35"/>
        <v>0</v>
      </c>
      <c r="AE187" s="43">
        <f t="shared" si="36"/>
        <v>100</v>
      </c>
      <c r="AF187" s="107">
        <f t="shared" si="37"/>
        <v>0</v>
      </c>
      <c r="AG187" s="1"/>
    </row>
    <row r="188" spans="2:33" ht="18.75" customHeight="1" x14ac:dyDescent="0.5">
      <c r="B188" s="58">
        <v>0.65277777777777779</v>
      </c>
      <c r="C188" s="59" t="s">
        <v>157</v>
      </c>
      <c r="D188" s="60">
        <v>7</v>
      </c>
      <c r="E188" s="60">
        <v>10</v>
      </c>
      <c r="F188" s="60" t="s">
        <v>231</v>
      </c>
      <c r="G188" s="36" t="s">
        <v>1</v>
      </c>
      <c r="H188" s="113">
        <v>20</v>
      </c>
      <c r="I188" s="86">
        <v>60</v>
      </c>
      <c r="J188" s="39"/>
      <c r="K188" s="40"/>
      <c r="L188" s="49">
        <f t="shared" si="33"/>
        <v>240</v>
      </c>
      <c r="M188" s="77"/>
      <c r="N188" s="41"/>
      <c r="O188" s="82"/>
      <c r="R188" s="58">
        <v>0.65277777777777779</v>
      </c>
      <c r="S188" s="59" t="s">
        <v>157</v>
      </c>
      <c r="T188" s="60">
        <v>7</v>
      </c>
      <c r="U188" s="60">
        <v>10</v>
      </c>
      <c r="V188" s="60" t="s">
        <v>231</v>
      </c>
      <c r="W188" s="36" t="s">
        <v>1</v>
      </c>
      <c r="X188" s="113">
        <v>20</v>
      </c>
      <c r="Y188" s="86">
        <v>60</v>
      </c>
      <c r="Z188" s="39">
        <v>4.8</v>
      </c>
      <c r="AA188" s="40">
        <f t="shared" si="38"/>
        <v>0.20833333333333337</v>
      </c>
      <c r="AB188" s="49">
        <f t="shared" si="34"/>
        <v>240</v>
      </c>
      <c r="AC188" s="41"/>
      <c r="AD188" s="12">
        <f t="shared" si="35"/>
        <v>0</v>
      </c>
      <c r="AE188" s="43">
        <f t="shared" si="36"/>
        <v>100</v>
      </c>
      <c r="AF188" s="107">
        <f t="shared" si="37"/>
        <v>0</v>
      </c>
      <c r="AG188" s="1"/>
    </row>
    <row r="189" spans="2:33" ht="18.75" customHeight="1" x14ac:dyDescent="0.5">
      <c r="B189" s="58">
        <v>0.65277777777777779</v>
      </c>
      <c r="C189" s="59" t="s">
        <v>157</v>
      </c>
      <c r="D189" s="60">
        <v>7</v>
      </c>
      <c r="E189" s="60">
        <v>10</v>
      </c>
      <c r="F189" s="60" t="s">
        <v>231</v>
      </c>
      <c r="G189" s="36" t="s">
        <v>40</v>
      </c>
      <c r="H189" s="113">
        <v>20</v>
      </c>
      <c r="I189" s="86"/>
      <c r="J189" s="39"/>
      <c r="K189" s="40"/>
      <c r="L189" s="49" t="str">
        <f t="shared" si="33"/>
        <v/>
      </c>
      <c r="M189" s="77"/>
      <c r="N189" s="41"/>
      <c r="O189" s="82"/>
      <c r="R189" s="58">
        <v>0.65277777777777779</v>
      </c>
      <c r="S189" s="59" t="s">
        <v>157</v>
      </c>
      <c r="T189" s="60">
        <v>7</v>
      </c>
      <c r="U189" s="60">
        <v>10</v>
      </c>
      <c r="V189" s="60" t="s">
        <v>231</v>
      </c>
      <c r="W189" s="36" t="s">
        <v>40</v>
      </c>
      <c r="X189" s="113">
        <v>20</v>
      </c>
      <c r="Y189" s="86"/>
      <c r="Z189" s="39"/>
      <c r="AA189" s="40" t="str">
        <f t="shared" si="38"/>
        <v/>
      </c>
      <c r="AB189" s="49" t="str">
        <f t="shared" si="34"/>
        <v/>
      </c>
      <c r="AC189" s="41"/>
      <c r="AD189" s="12" t="str">
        <f t="shared" si="35"/>
        <v/>
      </c>
      <c r="AE189" s="43" t="str">
        <f t="shared" si="36"/>
        <v/>
      </c>
      <c r="AF189" s="107" t="str">
        <f t="shared" si="37"/>
        <v/>
      </c>
      <c r="AG189" s="1"/>
    </row>
    <row r="190" spans="2:33" ht="18.75" customHeight="1" x14ac:dyDescent="0.5">
      <c r="B190" s="58">
        <v>0.65277777777777779</v>
      </c>
      <c r="C190" s="59" t="s">
        <v>157</v>
      </c>
      <c r="D190" s="60">
        <v>7</v>
      </c>
      <c r="E190" s="60">
        <v>10</v>
      </c>
      <c r="F190" s="60" t="s">
        <v>231</v>
      </c>
      <c r="G190" s="36" t="s">
        <v>13</v>
      </c>
      <c r="H190" s="113">
        <v>20</v>
      </c>
      <c r="I190" s="86"/>
      <c r="J190" s="39"/>
      <c r="K190" s="40"/>
      <c r="L190" s="49" t="str">
        <f t="shared" si="33"/>
        <v/>
      </c>
      <c r="M190" s="77"/>
      <c r="N190" s="41"/>
      <c r="O190" s="82"/>
      <c r="R190" s="58">
        <v>0.65277777777777779</v>
      </c>
      <c r="S190" s="59" t="s">
        <v>157</v>
      </c>
      <c r="T190" s="60">
        <v>7</v>
      </c>
      <c r="U190" s="60">
        <v>10</v>
      </c>
      <c r="V190" s="60" t="s">
        <v>231</v>
      </c>
      <c r="W190" s="36" t="s">
        <v>13</v>
      </c>
      <c r="X190" s="113">
        <v>20</v>
      </c>
      <c r="Y190" s="86"/>
      <c r="Z190" s="39"/>
      <c r="AA190" s="40" t="str">
        <f t="shared" si="38"/>
        <v/>
      </c>
      <c r="AB190" s="49" t="str">
        <f t="shared" si="34"/>
        <v/>
      </c>
      <c r="AC190" s="41"/>
      <c r="AD190" s="12" t="str">
        <f t="shared" si="35"/>
        <v/>
      </c>
      <c r="AE190" s="43" t="str">
        <f t="shared" si="36"/>
        <v/>
      </c>
      <c r="AF190" s="107" t="str">
        <f t="shared" si="37"/>
        <v/>
      </c>
      <c r="AG190" s="1"/>
    </row>
    <row r="191" spans="2:33" ht="18.75" customHeight="1" x14ac:dyDescent="0.5">
      <c r="B191" s="58">
        <v>0.66666666666666663</v>
      </c>
      <c r="C191" s="59" t="s">
        <v>22</v>
      </c>
      <c r="D191" s="60">
        <v>7</v>
      </c>
      <c r="E191" s="60">
        <v>1</v>
      </c>
      <c r="F191" s="60" t="s">
        <v>232</v>
      </c>
      <c r="G191" s="36" t="s">
        <v>1</v>
      </c>
      <c r="H191" s="113">
        <v>11.000000000000002</v>
      </c>
      <c r="I191" s="86">
        <v>41</v>
      </c>
      <c r="J191" s="39"/>
      <c r="K191" s="40"/>
      <c r="L191" s="49">
        <f t="shared" si="33"/>
        <v>164</v>
      </c>
      <c r="M191" s="77"/>
      <c r="N191" s="41"/>
      <c r="O191" s="82"/>
      <c r="R191" s="58">
        <v>0.66666666666666663</v>
      </c>
      <c r="S191" s="59" t="s">
        <v>22</v>
      </c>
      <c r="T191" s="60">
        <v>7</v>
      </c>
      <c r="U191" s="60">
        <v>1</v>
      </c>
      <c r="V191" s="60" t="s">
        <v>232</v>
      </c>
      <c r="W191" s="36" t="s">
        <v>1</v>
      </c>
      <c r="X191" s="113">
        <v>11.000000000000002</v>
      </c>
      <c r="Y191" s="86">
        <v>41</v>
      </c>
      <c r="Z191" s="39">
        <v>1.4</v>
      </c>
      <c r="AA191" s="40">
        <f t="shared" si="38"/>
        <v>0.7142857142857143</v>
      </c>
      <c r="AB191" s="49">
        <f t="shared" si="34"/>
        <v>164</v>
      </c>
      <c r="AC191" s="41">
        <v>1.35</v>
      </c>
      <c r="AD191" s="12">
        <f t="shared" si="35"/>
        <v>221.4</v>
      </c>
      <c r="AE191" s="43">
        <f t="shared" si="36"/>
        <v>100</v>
      </c>
      <c r="AF191" s="107">
        <f t="shared" si="37"/>
        <v>135</v>
      </c>
      <c r="AG191" s="1"/>
    </row>
    <row r="192" spans="2:33" ht="18.75" customHeight="1" x14ac:dyDescent="0.5">
      <c r="B192" s="58">
        <v>0.66666666666666663</v>
      </c>
      <c r="C192" s="59" t="s">
        <v>22</v>
      </c>
      <c r="D192" s="60">
        <v>7</v>
      </c>
      <c r="E192" s="60">
        <v>1</v>
      </c>
      <c r="F192" s="60" t="s">
        <v>232</v>
      </c>
      <c r="G192" s="36" t="s">
        <v>40</v>
      </c>
      <c r="H192" s="113">
        <v>15</v>
      </c>
      <c r="I192" s="86"/>
      <c r="J192" s="39"/>
      <c r="K192" s="40"/>
      <c r="L192" s="49" t="str">
        <f t="shared" si="33"/>
        <v/>
      </c>
      <c r="M192" s="77"/>
      <c r="N192" s="41"/>
      <c r="O192" s="82"/>
      <c r="R192" s="58">
        <v>0.66666666666666663</v>
      </c>
      <c r="S192" s="59" t="s">
        <v>22</v>
      </c>
      <c r="T192" s="60">
        <v>7</v>
      </c>
      <c r="U192" s="60">
        <v>1</v>
      </c>
      <c r="V192" s="60" t="s">
        <v>232</v>
      </c>
      <c r="W192" s="36" t="s">
        <v>40</v>
      </c>
      <c r="X192" s="113">
        <v>15</v>
      </c>
      <c r="Y192" s="86"/>
      <c r="Z192" s="39"/>
      <c r="AA192" s="40" t="str">
        <f t="shared" si="38"/>
        <v/>
      </c>
      <c r="AB192" s="49" t="str">
        <f t="shared" si="34"/>
        <v/>
      </c>
      <c r="AC192" s="41">
        <v>1.35</v>
      </c>
      <c r="AD192" s="12" t="str">
        <f t="shared" si="35"/>
        <v/>
      </c>
      <c r="AE192" s="43" t="str">
        <f t="shared" si="36"/>
        <v/>
      </c>
      <c r="AF192" s="107" t="str">
        <f t="shared" si="37"/>
        <v/>
      </c>
      <c r="AG192" s="1"/>
    </row>
    <row r="193" spans="2:33" ht="18.75" customHeight="1" x14ac:dyDescent="0.5">
      <c r="B193" s="58">
        <v>0.66666666666666663</v>
      </c>
      <c r="C193" s="59" t="s">
        <v>22</v>
      </c>
      <c r="D193" s="60">
        <v>7</v>
      </c>
      <c r="E193" s="60">
        <v>1</v>
      </c>
      <c r="F193" s="60" t="s">
        <v>232</v>
      </c>
      <c r="G193" s="36" t="s">
        <v>13</v>
      </c>
      <c r="H193" s="113">
        <v>15</v>
      </c>
      <c r="I193" s="86"/>
      <c r="J193" s="39"/>
      <c r="K193" s="40"/>
      <c r="L193" s="49" t="str">
        <f t="shared" si="33"/>
        <v/>
      </c>
      <c r="M193" s="77"/>
      <c r="N193" s="41"/>
      <c r="O193" s="82"/>
      <c r="R193" s="58">
        <v>0.66666666666666663</v>
      </c>
      <c r="S193" s="59" t="s">
        <v>22</v>
      </c>
      <c r="T193" s="60">
        <v>7</v>
      </c>
      <c r="U193" s="60">
        <v>1</v>
      </c>
      <c r="V193" s="60" t="s">
        <v>232</v>
      </c>
      <c r="W193" s="36" t="s">
        <v>13</v>
      </c>
      <c r="X193" s="113">
        <v>15</v>
      </c>
      <c r="Y193" s="86"/>
      <c r="Z193" s="39"/>
      <c r="AA193" s="40" t="str">
        <f t="shared" si="38"/>
        <v/>
      </c>
      <c r="AB193" s="49" t="str">
        <f t="shared" si="34"/>
        <v/>
      </c>
      <c r="AC193" s="41">
        <v>1.35</v>
      </c>
      <c r="AD193" s="12" t="str">
        <f t="shared" si="35"/>
        <v/>
      </c>
      <c r="AE193" s="43" t="str">
        <f t="shared" si="36"/>
        <v/>
      </c>
      <c r="AF193" s="107" t="str">
        <f t="shared" si="37"/>
        <v/>
      </c>
      <c r="AG193" s="1"/>
    </row>
    <row r="194" spans="2:33" ht="18.75" customHeight="1" x14ac:dyDescent="0.5">
      <c r="B194" s="58">
        <v>0.67152777777777772</v>
      </c>
      <c r="C194" s="59" t="s">
        <v>28</v>
      </c>
      <c r="D194" s="60">
        <v>6</v>
      </c>
      <c r="E194" s="60">
        <v>6</v>
      </c>
      <c r="F194" s="60" t="s">
        <v>233</v>
      </c>
      <c r="G194" s="36" t="s">
        <v>13</v>
      </c>
      <c r="H194" s="113">
        <v>10</v>
      </c>
      <c r="I194" s="86">
        <v>10</v>
      </c>
      <c r="J194" s="39"/>
      <c r="K194" s="40"/>
      <c r="L194" s="49">
        <f t="shared" ref="L194:L211" si="39">IF(I194="","",(I194*($AB$1/1000)/$AC$1)*$AB$473)</f>
        <v>40</v>
      </c>
      <c r="M194" s="77"/>
      <c r="N194" s="41"/>
      <c r="O194" s="82"/>
      <c r="R194" s="58">
        <v>0.67152777777777772</v>
      </c>
      <c r="S194" s="59" t="s">
        <v>28</v>
      </c>
      <c r="T194" s="60">
        <v>6</v>
      </c>
      <c r="U194" s="60">
        <v>6</v>
      </c>
      <c r="V194" s="60" t="s">
        <v>233</v>
      </c>
      <c r="W194" s="36" t="s">
        <v>13</v>
      </c>
      <c r="X194" s="113">
        <v>10</v>
      </c>
      <c r="Y194" s="86">
        <v>10</v>
      </c>
      <c r="Z194" s="39">
        <v>3</v>
      </c>
      <c r="AA194" s="40">
        <f t="shared" si="38"/>
        <v>0.33333333333333337</v>
      </c>
      <c r="AB194" s="49">
        <f t="shared" ref="AB194:AB211" si="40">IF(Y194="","",(Y194*($AB$1/1000)/$AC$1)*$AB$473)</f>
        <v>40</v>
      </c>
      <c r="AC194" s="41">
        <v>3.1</v>
      </c>
      <c r="AD194" s="12">
        <f t="shared" si="35"/>
        <v>124</v>
      </c>
      <c r="AE194" s="43">
        <f t="shared" si="36"/>
        <v>100</v>
      </c>
      <c r="AF194" s="107">
        <f t="shared" si="37"/>
        <v>310</v>
      </c>
      <c r="AG194" s="1"/>
    </row>
    <row r="195" spans="2:33" ht="18.75" customHeight="1" x14ac:dyDescent="0.5">
      <c r="B195" s="58">
        <v>0.67708333333333337</v>
      </c>
      <c r="C195" s="59" t="s">
        <v>157</v>
      </c>
      <c r="D195" s="60">
        <v>8</v>
      </c>
      <c r="E195" s="60">
        <v>12</v>
      </c>
      <c r="F195" s="60" t="s">
        <v>234</v>
      </c>
      <c r="G195" s="36" t="s">
        <v>1</v>
      </c>
      <c r="H195" s="113">
        <v>10</v>
      </c>
      <c r="I195" s="86">
        <v>23</v>
      </c>
      <c r="J195" s="39"/>
      <c r="K195" s="40"/>
      <c r="L195" s="49">
        <f t="shared" si="39"/>
        <v>92</v>
      </c>
      <c r="M195" s="77"/>
      <c r="N195" s="41"/>
      <c r="O195" s="82"/>
      <c r="R195" s="58">
        <v>0.67708333333333337</v>
      </c>
      <c r="S195" s="59" t="s">
        <v>157</v>
      </c>
      <c r="T195" s="60">
        <v>8</v>
      </c>
      <c r="U195" s="60">
        <v>12</v>
      </c>
      <c r="V195" s="60" t="s">
        <v>234</v>
      </c>
      <c r="W195" s="36" t="s">
        <v>1</v>
      </c>
      <c r="X195" s="113">
        <v>10</v>
      </c>
      <c r="Y195" s="86">
        <v>23</v>
      </c>
      <c r="Z195" s="39">
        <v>3.5</v>
      </c>
      <c r="AA195" s="40">
        <f t="shared" si="38"/>
        <v>0.28571428571428575</v>
      </c>
      <c r="AB195" s="49">
        <f t="shared" si="40"/>
        <v>92</v>
      </c>
      <c r="AC195" s="41"/>
      <c r="AD195" s="12">
        <f t="shared" si="35"/>
        <v>0</v>
      </c>
      <c r="AE195" s="43">
        <f t="shared" si="36"/>
        <v>100</v>
      </c>
      <c r="AF195" s="107">
        <f t="shared" si="37"/>
        <v>0</v>
      </c>
      <c r="AG195" s="1"/>
    </row>
    <row r="196" spans="2:33" ht="18.75" customHeight="1" x14ac:dyDescent="0.5">
      <c r="B196" s="58">
        <v>0.67708333333333337</v>
      </c>
      <c r="C196" s="59" t="s">
        <v>157</v>
      </c>
      <c r="D196" s="60">
        <v>8</v>
      </c>
      <c r="E196" s="60">
        <v>12</v>
      </c>
      <c r="F196" s="60" t="s">
        <v>234</v>
      </c>
      <c r="G196" s="36" t="s">
        <v>13</v>
      </c>
      <c r="H196" s="113">
        <v>13</v>
      </c>
      <c r="I196" s="86"/>
      <c r="J196" s="39"/>
      <c r="K196" s="40"/>
      <c r="L196" s="49" t="str">
        <f t="shared" si="39"/>
        <v/>
      </c>
      <c r="M196" s="77"/>
      <c r="N196" s="41"/>
      <c r="O196" s="82"/>
      <c r="R196" s="58">
        <v>0.67708333333333337</v>
      </c>
      <c r="S196" s="59" t="s">
        <v>157</v>
      </c>
      <c r="T196" s="60">
        <v>8</v>
      </c>
      <c r="U196" s="60">
        <v>12</v>
      </c>
      <c r="V196" s="60" t="s">
        <v>234</v>
      </c>
      <c r="W196" s="36" t="s">
        <v>13</v>
      </c>
      <c r="X196" s="113">
        <v>13</v>
      </c>
      <c r="Y196" s="86"/>
      <c r="Z196" s="39"/>
      <c r="AA196" s="40" t="str">
        <f t="shared" si="38"/>
        <v/>
      </c>
      <c r="AB196" s="49" t="str">
        <f t="shared" si="40"/>
        <v/>
      </c>
      <c r="AC196" s="41"/>
      <c r="AD196" s="12" t="str">
        <f t="shared" si="35"/>
        <v/>
      </c>
      <c r="AE196" s="43" t="str">
        <f t="shared" si="36"/>
        <v/>
      </c>
      <c r="AF196" s="107" t="str">
        <f t="shared" si="37"/>
        <v/>
      </c>
      <c r="AG196" s="1"/>
    </row>
    <row r="197" spans="2:33" ht="18.75" customHeight="1" x14ac:dyDescent="0.5">
      <c r="B197" s="58">
        <v>0.69652777777777775</v>
      </c>
      <c r="C197" s="59" t="s">
        <v>28</v>
      </c>
      <c r="D197" s="60">
        <v>7</v>
      </c>
      <c r="E197" s="60">
        <v>2</v>
      </c>
      <c r="F197" s="60" t="s">
        <v>235</v>
      </c>
      <c r="G197" s="36" t="s">
        <v>13</v>
      </c>
      <c r="H197" s="113">
        <v>10</v>
      </c>
      <c r="I197" s="86">
        <v>10</v>
      </c>
      <c r="J197" s="39"/>
      <c r="K197" s="40"/>
      <c r="L197" s="49">
        <f t="shared" si="39"/>
        <v>40</v>
      </c>
      <c r="M197" s="77"/>
      <c r="N197" s="41"/>
      <c r="O197" s="82"/>
      <c r="R197" s="58">
        <v>0.69652777777777775</v>
      </c>
      <c r="S197" s="59" t="s">
        <v>28</v>
      </c>
      <c r="T197" s="60">
        <v>7</v>
      </c>
      <c r="U197" s="60">
        <v>2</v>
      </c>
      <c r="V197" s="60" t="s">
        <v>235</v>
      </c>
      <c r="W197" s="36" t="s">
        <v>13</v>
      </c>
      <c r="X197" s="113">
        <v>10</v>
      </c>
      <c r="Y197" s="86">
        <v>10</v>
      </c>
      <c r="Z197" s="39">
        <v>2.6</v>
      </c>
      <c r="AA197" s="40">
        <f t="shared" si="38"/>
        <v>0.38461538461538458</v>
      </c>
      <c r="AB197" s="49">
        <f t="shared" si="40"/>
        <v>40</v>
      </c>
      <c r="AC197" s="41"/>
      <c r="AD197" s="12">
        <f t="shared" si="35"/>
        <v>0</v>
      </c>
      <c r="AE197" s="43">
        <f t="shared" si="36"/>
        <v>100</v>
      </c>
      <c r="AF197" s="107">
        <f t="shared" si="37"/>
        <v>0</v>
      </c>
      <c r="AG197" s="1"/>
    </row>
    <row r="198" spans="2:33" ht="18.75" customHeight="1" x14ac:dyDescent="0.5">
      <c r="B198" s="58">
        <v>0.71875</v>
      </c>
      <c r="C198" s="59" t="s">
        <v>22</v>
      </c>
      <c r="D198" s="60">
        <v>9</v>
      </c>
      <c r="E198" s="60">
        <v>3</v>
      </c>
      <c r="F198" s="60" t="s">
        <v>160</v>
      </c>
      <c r="G198" s="36" t="s">
        <v>40</v>
      </c>
      <c r="H198" s="113">
        <v>15</v>
      </c>
      <c r="I198" s="86">
        <v>30</v>
      </c>
      <c r="J198" s="39"/>
      <c r="K198" s="40"/>
      <c r="L198" s="49">
        <f t="shared" si="39"/>
        <v>120</v>
      </c>
      <c r="M198" s="77"/>
      <c r="N198" s="41"/>
      <c r="O198" s="82"/>
      <c r="R198" s="58">
        <v>0.71875</v>
      </c>
      <c r="S198" s="59" t="s">
        <v>22</v>
      </c>
      <c r="T198" s="60">
        <v>9</v>
      </c>
      <c r="U198" s="60">
        <v>3</v>
      </c>
      <c r="V198" s="60" t="s">
        <v>160</v>
      </c>
      <c r="W198" s="36" t="s">
        <v>40</v>
      </c>
      <c r="X198" s="113">
        <v>15</v>
      </c>
      <c r="Y198" s="86">
        <v>30</v>
      </c>
      <c r="Z198" s="39">
        <v>3.5</v>
      </c>
      <c r="AA198" s="40">
        <f t="shared" si="38"/>
        <v>0.28571428571428575</v>
      </c>
      <c r="AB198" s="49">
        <f t="shared" si="40"/>
        <v>120</v>
      </c>
      <c r="AC198" s="41">
        <v>4.2</v>
      </c>
      <c r="AD198" s="12">
        <f t="shared" si="35"/>
        <v>504</v>
      </c>
      <c r="AE198" s="43">
        <f t="shared" si="36"/>
        <v>100</v>
      </c>
      <c r="AF198" s="107">
        <f t="shared" si="37"/>
        <v>420</v>
      </c>
      <c r="AG198" s="1"/>
    </row>
    <row r="199" spans="2:33" ht="18.75" customHeight="1" x14ac:dyDescent="0.5">
      <c r="B199" s="58">
        <v>0.71875</v>
      </c>
      <c r="C199" s="59" t="s">
        <v>22</v>
      </c>
      <c r="D199" s="60">
        <v>9</v>
      </c>
      <c r="E199" s="60">
        <v>3</v>
      </c>
      <c r="F199" s="60" t="s">
        <v>160</v>
      </c>
      <c r="G199" s="36" t="s">
        <v>60</v>
      </c>
      <c r="H199" s="113">
        <v>15</v>
      </c>
      <c r="I199" s="86"/>
      <c r="J199" s="39"/>
      <c r="K199" s="40"/>
      <c r="L199" s="49" t="str">
        <f t="shared" si="39"/>
        <v/>
      </c>
      <c r="M199" s="77"/>
      <c r="N199" s="41"/>
      <c r="O199" s="82"/>
      <c r="R199" s="58">
        <v>0.71875</v>
      </c>
      <c r="S199" s="59" t="s">
        <v>22</v>
      </c>
      <c r="T199" s="60">
        <v>9</v>
      </c>
      <c r="U199" s="60">
        <v>3</v>
      </c>
      <c r="V199" s="60" t="s">
        <v>160</v>
      </c>
      <c r="W199" s="36" t="s">
        <v>60</v>
      </c>
      <c r="X199" s="113">
        <v>15</v>
      </c>
      <c r="Y199" s="86"/>
      <c r="Z199" s="39"/>
      <c r="AA199" s="40" t="str">
        <f t="shared" si="38"/>
        <v/>
      </c>
      <c r="AB199" s="49" t="str">
        <f t="shared" si="40"/>
        <v/>
      </c>
      <c r="AC199" s="41">
        <v>4.2</v>
      </c>
      <c r="AD199" s="12" t="str">
        <f t="shared" si="35"/>
        <v/>
      </c>
      <c r="AE199" s="43" t="str">
        <f t="shared" si="36"/>
        <v/>
      </c>
      <c r="AF199" s="107" t="str">
        <f t="shared" si="37"/>
        <v/>
      </c>
      <c r="AG199" s="1"/>
    </row>
    <row r="200" spans="2:33" ht="18.75" customHeight="1" x14ac:dyDescent="0.5">
      <c r="B200" s="58">
        <v>0.72430555555555554</v>
      </c>
      <c r="C200" s="59" t="s">
        <v>28</v>
      </c>
      <c r="D200" s="60">
        <v>8</v>
      </c>
      <c r="E200" s="60">
        <v>3</v>
      </c>
      <c r="F200" s="60" t="s">
        <v>236</v>
      </c>
      <c r="G200" s="36" t="s">
        <v>13</v>
      </c>
      <c r="H200" s="113">
        <v>10</v>
      </c>
      <c r="I200" s="86">
        <v>10</v>
      </c>
      <c r="J200" s="39"/>
      <c r="K200" s="40"/>
      <c r="L200" s="49">
        <f t="shared" si="39"/>
        <v>40</v>
      </c>
      <c r="M200" s="77"/>
      <c r="N200" s="41"/>
      <c r="O200" s="82"/>
      <c r="R200" s="58">
        <v>0.72430555555555554</v>
      </c>
      <c r="S200" s="59" t="s">
        <v>28</v>
      </c>
      <c r="T200" s="60">
        <v>8</v>
      </c>
      <c r="U200" s="60">
        <v>3</v>
      </c>
      <c r="V200" s="60" t="s">
        <v>236</v>
      </c>
      <c r="W200" s="36" t="s">
        <v>13</v>
      </c>
      <c r="X200" s="113">
        <v>10</v>
      </c>
      <c r="Y200" s="86">
        <v>10</v>
      </c>
      <c r="Z200" s="39">
        <v>4</v>
      </c>
      <c r="AA200" s="40">
        <f t="shared" si="38"/>
        <v>0.25</v>
      </c>
      <c r="AB200" s="49">
        <f t="shared" si="40"/>
        <v>40</v>
      </c>
      <c r="AC200" s="41">
        <v>4.4000000000000004</v>
      </c>
      <c r="AD200" s="12">
        <f t="shared" si="35"/>
        <v>176</v>
      </c>
      <c r="AE200" s="43">
        <f t="shared" si="36"/>
        <v>100</v>
      </c>
      <c r="AF200" s="107">
        <f t="shared" si="37"/>
        <v>440.00000000000006</v>
      </c>
      <c r="AG200" s="1"/>
    </row>
    <row r="201" spans="2:33" ht="18.75" customHeight="1" x14ac:dyDescent="0.5">
      <c r="B201" s="58">
        <v>0.73263888888888884</v>
      </c>
      <c r="C201" s="59" t="s">
        <v>157</v>
      </c>
      <c r="D201" s="60">
        <v>10</v>
      </c>
      <c r="E201" s="60">
        <v>15</v>
      </c>
      <c r="F201" s="60" t="s">
        <v>237</v>
      </c>
      <c r="G201" s="36" t="s">
        <v>1</v>
      </c>
      <c r="H201" s="113">
        <v>10</v>
      </c>
      <c r="I201" s="86">
        <v>23</v>
      </c>
      <c r="J201" s="39"/>
      <c r="K201" s="40"/>
      <c r="L201" s="49">
        <f t="shared" si="39"/>
        <v>92</v>
      </c>
      <c r="M201" s="77"/>
      <c r="N201" s="41"/>
      <c r="O201" s="82"/>
      <c r="R201" s="58">
        <v>0.73263888888888884</v>
      </c>
      <c r="S201" s="59" t="s">
        <v>157</v>
      </c>
      <c r="T201" s="60">
        <v>10</v>
      </c>
      <c r="U201" s="60">
        <v>15</v>
      </c>
      <c r="V201" s="60" t="s">
        <v>237</v>
      </c>
      <c r="W201" s="36" t="s">
        <v>1</v>
      </c>
      <c r="X201" s="113">
        <v>10</v>
      </c>
      <c r="Y201" s="86">
        <v>23</v>
      </c>
      <c r="Z201" s="39">
        <v>3.6</v>
      </c>
      <c r="AA201" s="40">
        <f t="shared" si="38"/>
        <v>0.27777777777777779</v>
      </c>
      <c r="AB201" s="49">
        <f t="shared" si="40"/>
        <v>92</v>
      </c>
      <c r="AC201" s="41"/>
      <c r="AD201" s="12">
        <f t="shared" si="35"/>
        <v>0</v>
      </c>
      <c r="AE201" s="43">
        <f t="shared" si="36"/>
        <v>100</v>
      </c>
      <c r="AF201" s="107">
        <f t="shared" si="37"/>
        <v>0</v>
      </c>
      <c r="AG201" s="1"/>
    </row>
    <row r="202" spans="2:33" ht="18.75" customHeight="1" x14ac:dyDescent="0.5">
      <c r="B202" s="58">
        <v>0.73263888888888884</v>
      </c>
      <c r="C202" s="59" t="s">
        <v>157</v>
      </c>
      <c r="D202" s="60">
        <v>10</v>
      </c>
      <c r="E202" s="60">
        <v>15</v>
      </c>
      <c r="F202" s="60" t="s">
        <v>237</v>
      </c>
      <c r="G202" s="36" t="s">
        <v>13</v>
      </c>
      <c r="H202" s="113">
        <v>13</v>
      </c>
      <c r="I202" s="86"/>
      <c r="J202" s="39"/>
      <c r="K202" s="40"/>
      <c r="L202" s="49" t="str">
        <f t="shared" si="39"/>
        <v/>
      </c>
      <c r="M202" s="77"/>
      <c r="N202" s="41"/>
      <c r="O202" s="82"/>
      <c r="R202" s="58">
        <v>0.73263888888888884</v>
      </c>
      <c r="S202" s="59" t="s">
        <v>157</v>
      </c>
      <c r="T202" s="60">
        <v>10</v>
      </c>
      <c r="U202" s="60">
        <v>15</v>
      </c>
      <c r="V202" s="60" t="s">
        <v>237</v>
      </c>
      <c r="W202" s="36" t="s">
        <v>13</v>
      </c>
      <c r="X202" s="113">
        <v>13</v>
      </c>
      <c r="Y202" s="86"/>
      <c r="Z202" s="39"/>
      <c r="AA202" s="40" t="str">
        <f t="shared" si="38"/>
        <v/>
      </c>
      <c r="AB202" s="49" t="str">
        <f t="shared" si="40"/>
        <v/>
      </c>
      <c r="AC202" s="41"/>
      <c r="AD202" s="12" t="str">
        <f t="shared" si="35"/>
        <v/>
      </c>
      <c r="AE202" s="43" t="str">
        <f t="shared" si="36"/>
        <v/>
      </c>
      <c r="AF202" s="107" t="str">
        <f t="shared" si="37"/>
        <v/>
      </c>
      <c r="AG202" s="1"/>
    </row>
    <row r="203" spans="2:33" ht="18.75" customHeight="1" x14ac:dyDescent="0.5">
      <c r="B203" s="58">
        <v>0.73263888888888884</v>
      </c>
      <c r="C203" s="59" t="s">
        <v>157</v>
      </c>
      <c r="D203" s="60">
        <v>10</v>
      </c>
      <c r="E203" s="60">
        <v>8</v>
      </c>
      <c r="F203" s="60" t="s">
        <v>224</v>
      </c>
      <c r="G203" s="36" t="s">
        <v>1</v>
      </c>
      <c r="H203" s="113">
        <v>12</v>
      </c>
      <c r="I203" s="86">
        <v>38</v>
      </c>
      <c r="J203" s="39"/>
      <c r="K203" s="40"/>
      <c r="L203" s="49">
        <f t="shared" si="39"/>
        <v>152</v>
      </c>
      <c r="M203" s="77"/>
      <c r="N203" s="41"/>
      <c r="O203" s="82"/>
      <c r="R203" s="58">
        <v>0.73263888888888884</v>
      </c>
      <c r="S203" s="59" t="s">
        <v>157</v>
      </c>
      <c r="T203" s="60">
        <v>10</v>
      </c>
      <c r="U203" s="60">
        <v>8</v>
      </c>
      <c r="V203" s="60" t="s">
        <v>224</v>
      </c>
      <c r="W203" s="36" t="s">
        <v>1</v>
      </c>
      <c r="X203" s="113">
        <v>12</v>
      </c>
      <c r="Y203" s="86">
        <v>38</v>
      </c>
      <c r="Z203" s="39">
        <v>6</v>
      </c>
      <c r="AA203" s="40">
        <f t="shared" si="38"/>
        <v>0.16666666666666669</v>
      </c>
      <c r="AB203" s="49">
        <f t="shared" si="40"/>
        <v>152</v>
      </c>
      <c r="AC203" s="41">
        <v>5.5</v>
      </c>
      <c r="AD203" s="12">
        <f t="shared" si="35"/>
        <v>836</v>
      </c>
      <c r="AE203" s="43">
        <f t="shared" si="36"/>
        <v>100</v>
      </c>
      <c r="AF203" s="107">
        <f t="shared" si="37"/>
        <v>550</v>
      </c>
      <c r="AG203" s="1"/>
    </row>
    <row r="204" spans="2:33" ht="18.75" customHeight="1" x14ac:dyDescent="0.5">
      <c r="B204" s="58">
        <v>0.73263888888888884</v>
      </c>
      <c r="C204" s="59" t="s">
        <v>157</v>
      </c>
      <c r="D204" s="60">
        <v>10</v>
      </c>
      <c r="E204" s="60">
        <v>8</v>
      </c>
      <c r="F204" s="60" t="s">
        <v>224</v>
      </c>
      <c r="G204" s="36" t="s">
        <v>40</v>
      </c>
      <c r="H204" s="113">
        <v>13</v>
      </c>
      <c r="I204" s="86"/>
      <c r="J204" s="39"/>
      <c r="K204" s="40"/>
      <c r="L204" s="49" t="str">
        <f t="shared" si="39"/>
        <v/>
      </c>
      <c r="M204" s="77"/>
      <c r="N204" s="41"/>
      <c r="O204" s="82"/>
      <c r="R204" s="58">
        <v>0.73263888888888884</v>
      </c>
      <c r="S204" s="59" t="s">
        <v>157</v>
      </c>
      <c r="T204" s="60">
        <v>10</v>
      </c>
      <c r="U204" s="60">
        <v>8</v>
      </c>
      <c r="V204" s="60" t="s">
        <v>224</v>
      </c>
      <c r="W204" s="36" t="s">
        <v>40</v>
      </c>
      <c r="X204" s="113">
        <v>13</v>
      </c>
      <c r="Y204" s="86"/>
      <c r="Z204" s="39"/>
      <c r="AA204" s="40" t="str">
        <f t="shared" si="38"/>
        <v/>
      </c>
      <c r="AB204" s="49" t="str">
        <f t="shared" si="40"/>
        <v/>
      </c>
      <c r="AC204" s="41">
        <v>5.5</v>
      </c>
      <c r="AD204" s="12" t="str">
        <f t="shared" si="35"/>
        <v/>
      </c>
      <c r="AE204" s="43" t="str">
        <f t="shared" si="36"/>
        <v/>
      </c>
      <c r="AF204" s="107" t="str">
        <f t="shared" si="37"/>
        <v/>
      </c>
      <c r="AG204" s="1"/>
    </row>
    <row r="205" spans="2:33" ht="18.75" customHeight="1" x14ac:dyDescent="0.5">
      <c r="B205" s="58">
        <v>0.73263888888888884</v>
      </c>
      <c r="C205" s="59" t="s">
        <v>150</v>
      </c>
      <c r="D205" s="60">
        <v>10</v>
      </c>
      <c r="E205" s="60">
        <v>8</v>
      </c>
      <c r="F205" s="60" t="s">
        <v>224</v>
      </c>
      <c r="G205" s="36" t="s">
        <v>18</v>
      </c>
      <c r="H205" s="113">
        <v>13</v>
      </c>
      <c r="I205" s="86"/>
      <c r="J205" s="39"/>
      <c r="K205" s="40"/>
      <c r="L205" s="49" t="str">
        <f t="shared" si="39"/>
        <v/>
      </c>
      <c r="M205" s="77"/>
      <c r="N205" s="41"/>
      <c r="O205" s="82"/>
      <c r="R205" s="58">
        <v>0.73263888888888884</v>
      </c>
      <c r="S205" s="59" t="s">
        <v>150</v>
      </c>
      <c r="T205" s="60">
        <v>10</v>
      </c>
      <c r="U205" s="60">
        <v>8</v>
      </c>
      <c r="V205" s="60" t="s">
        <v>224</v>
      </c>
      <c r="W205" s="36" t="s">
        <v>18</v>
      </c>
      <c r="X205" s="113">
        <v>13</v>
      </c>
      <c r="Y205" s="86"/>
      <c r="Z205" s="39"/>
      <c r="AA205" s="40" t="str">
        <f t="shared" si="38"/>
        <v/>
      </c>
      <c r="AB205" s="49" t="str">
        <f t="shared" si="40"/>
        <v/>
      </c>
      <c r="AC205" s="41">
        <v>5.5</v>
      </c>
      <c r="AD205" s="12" t="str">
        <f t="shared" si="35"/>
        <v/>
      </c>
      <c r="AE205" s="43" t="str">
        <f t="shared" si="36"/>
        <v/>
      </c>
      <c r="AF205" s="107" t="str">
        <f t="shared" si="37"/>
        <v/>
      </c>
      <c r="AG205" s="1"/>
    </row>
    <row r="206" spans="2:33" ht="18.75" customHeight="1" x14ac:dyDescent="0.5">
      <c r="B206" s="58">
        <v>0.74652777777777779</v>
      </c>
      <c r="C206" s="59" t="s">
        <v>22</v>
      </c>
      <c r="D206" s="60">
        <v>10</v>
      </c>
      <c r="E206" s="60">
        <v>2</v>
      </c>
      <c r="F206" s="60" t="s">
        <v>226</v>
      </c>
      <c r="G206" s="36" t="s">
        <v>60</v>
      </c>
      <c r="H206" s="113">
        <v>10</v>
      </c>
      <c r="I206" s="86">
        <v>10</v>
      </c>
      <c r="J206" s="39"/>
      <c r="K206" s="40"/>
      <c r="L206" s="49">
        <f t="shared" si="39"/>
        <v>40</v>
      </c>
      <c r="M206" s="77"/>
      <c r="N206" s="41"/>
      <c r="O206" s="82"/>
      <c r="R206" s="58">
        <v>0.74652777777777779</v>
      </c>
      <c r="S206" s="59" t="s">
        <v>22</v>
      </c>
      <c r="T206" s="60">
        <v>10</v>
      </c>
      <c r="U206" s="60">
        <v>2</v>
      </c>
      <c r="V206" s="60" t="s">
        <v>226</v>
      </c>
      <c r="W206" s="36" t="s">
        <v>60</v>
      </c>
      <c r="X206" s="113">
        <v>10</v>
      </c>
      <c r="Y206" s="86">
        <v>10</v>
      </c>
      <c r="Z206" s="39">
        <v>4</v>
      </c>
      <c r="AA206" s="40">
        <f t="shared" si="38"/>
        <v>0.25</v>
      </c>
      <c r="AB206" s="49">
        <f t="shared" si="40"/>
        <v>40</v>
      </c>
      <c r="AC206" s="41"/>
      <c r="AD206" s="12">
        <f t="shared" si="35"/>
        <v>0</v>
      </c>
      <c r="AE206" s="43">
        <f t="shared" si="36"/>
        <v>100</v>
      </c>
      <c r="AF206" s="107">
        <f t="shared" si="37"/>
        <v>0</v>
      </c>
      <c r="AG206" s="1"/>
    </row>
    <row r="207" spans="2:33" ht="18.75" customHeight="1" x14ac:dyDescent="0.5">
      <c r="B207" s="58">
        <v>0.74652777777777779</v>
      </c>
      <c r="C207" s="59" t="s">
        <v>22</v>
      </c>
      <c r="D207" s="60">
        <v>10</v>
      </c>
      <c r="E207" s="60">
        <v>14</v>
      </c>
      <c r="F207" s="60" t="s">
        <v>174</v>
      </c>
      <c r="G207" s="36" t="s">
        <v>1</v>
      </c>
      <c r="H207" s="113">
        <v>10</v>
      </c>
      <c r="I207" s="86">
        <v>40</v>
      </c>
      <c r="J207" s="39"/>
      <c r="K207" s="40"/>
      <c r="L207" s="49">
        <f t="shared" si="39"/>
        <v>160</v>
      </c>
      <c r="M207" s="77"/>
      <c r="N207" s="41"/>
      <c r="O207" s="82"/>
      <c r="R207" s="58">
        <v>0.74652777777777779</v>
      </c>
      <c r="S207" s="59" t="s">
        <v>22</v>
      </c>
      <c r="T207" s="60">
        <v>10</v>
      </c>
      <c r="U207" s="60">
        <v>14</v>
      </c>
      <c r="V207" s="60" t="s">
        <v>174</v>
      </c>
      <c r="W207" s="36" t="s">
        <v>1</v>
      </c>
      <c r="X207" s="113">
        <v>10</v>
      </c>
      <c r="Y207" s="86">
        <v>40</v>
      </c>
      <c r="Z207" s="39">
        <v>2.8</v>
      </c>
      <c r="AA207" s="40">
        <f t="shared" si="38"/>
        <v>0.35714285714285715</v>
      </c>
      <c r="AB207" s="49">
        <f t="shared" si="40"/>
        <v>160</v>
      </c>
      <c r="AC207" s="41">
        <v>3.5</v>
      </c>
      <c r="AD207" s="12">
        <f t="shared" si="35"/>
        <v>560</v>
      </c>
      <c r="AE207" s="43">
        <f t="shared" si="36"/>
        <v>100</v>
      </c>
      <c r="AF207" s="107">
        <f t="shared" si="37"/>
        <v>350</v>
      </c>
      <c r="AG207" s="1"/>
    </row>
    <row r="208" spans="2:33" ht="18.75" customHeight="1" x14ac:dyDescent="0.3">
      <c r="B208" s="58">
        <v>0.74652777777777779</v>
      </c>
      <c r="C208" s="59" t="s">
        <v>22</v>
      </c>
      <c r="D208" s="60">
        <v>10</v>
      </c>
      <c r="E208" s="60">
        <v>14</v>
      </c>
      <c r="F208" s="60" t="s">
        <v>174</v>
      </c>
      <c r="G208" s="36" t="s">
        <v>40</v>
      </c>
      <c r="H208" s="113">
        <v>15</v>
      </c>
      <c r="I208" s="86"/>
      <c r="J208" s="39"/>
      <c r="K208" s="40" t="str">
        <f t="shared" si="32"/>
        <v/>
      </c>
      <c r="L208" s="49" t="str">
        <f t="shared" si="39"/>
        <v/>
      </c>
      <c r="M208" s="77"/>
      <c r="N208" s="41"/>
      <c r="O208" s="82"/>
      <c r="R208" s="58">
        <v>0.74652777777777779</v>
      </c>
      <c r="S208" s="59" t="s">
        <v>22</v>
      </c>
      <c r="T208" s="60">
        <v>10</v>
      </c>
      <c r="U208" s="60">
        <v>14</v>
      </c>
      <c r="V208" s="60" t="s">
        <v>174</v>
      </c>
      <c r="W208" s="36" t="s">
        <v>40</v>
      </c>
      <c r="X208" s="113">
        <v>15</v>
      </c>
      <c r="Y208" s="86"/>
      <c r="Z208" s="39"/>
      <c r="AA208" s="40" t="str">
        <f t="shared" si="38"/>
        <v/>
      </c>
      <c r="AB208" s="49" t="str">
        <f t="shared" si="40"/>
        <v/>
      </c>
      <c r="AC208" s="41">
        <v>3.5</v>
      </c>
      <c r="AD208" s="12" t="str">
        <f t="shared" si="35"/>
        <v/>
      </c>
      <c r="AE208" s="43" t="str">
        <f t="shared" si="36"/>
        <v/>
      </c>
      <c r="AF208" s="107" t="str">
        <f t="shared" si="37"/>
        <v/>
      </c>
    </row>
    <row r="209" spans="2:35" ht="18.75" customHeight="1" x14ac:dyDescent="0.3">
      <c r="B209" s="58">
        <v>0.74652777777777779</v>
      </c>
      <c r="C209" s="59" t="s">
        <v>22</v>
      </c>
      <c r="D209" s="60">
        <v>10</v>
      </c>
      <c r="E209" s="60">
        <v>14</v>
      </c>
      <c r="F209" s="60" t="s">
        <v>174</v>
      </c>
      <c r="G209" s="36" t="s">
        <v>60</v>
      </c>
      <c r="H209" s="113">
        <v>15</v>
      </c>
      <c r="I209" s="86"/>
      <c r="J209" s="39"/>
      <c r="K209" s="40" t="str">
        <f t="shared" si="32"/>
        <v/>
      </c>
      <c r="L209" s="49" t="str">
        <f t="shared" si="39"/>
        <v/>
      </c>
      <c r="M209" s="77"/>
      <c r="N209" s="41"/>
      <c r="O209" s="82"/>
      <c r="R209" s="58">
        <v>0.74652777777777779</v>
      </c>
      <c r="S209" s="59" t="s">
        <v>22</v>
      </c>
      <c r="T209" s="60">
        <v>10</v>
      </c>
      <c r="U209" s="60">
        <v>14</v>
      </c>
      <c r="V209" s="60" t="s">
        <v>174</v>
      </c>
      <c r="W209" s="36" t="s">
        <v>60</v>
      </c>
      <c r="X209" s="113">
        <v>15</v>
      </c>
      <c r="Y209" s="86"/>
      <c r="Z209" s="39"/>
      <c r="AA209" s="40" t="str">
        <f t="shared" si="38"/>
        <v/>
      </c>
      <c r="AB209" s="49" t="str">
        <f t="shared" si="40"/>
        <v/>
      </c>
      <c r="AC209" s="41">
        <v>3.5</v>
      </c>
      <c r="AD209" s="12" t="str">
        <f t="shared" si="35"/>
        <v/>
      </c>
      <c r="AE209" s="43" t="str">
        <f t="shared" si="36"/>
        <v/>
      </c>
      <c r="AF209" s="107" t="str">
        <f t="shared" si="37"/>
        <v/>
      </c>
    </row>
    <row r="210" spans="2:35" ht="18.75" customHeight="1" x14ac:dyDescent="0.5">
      <c r="B210" s="58">
        <v>0.75347222222222221</v>
      </c>
      <c r="C210" s="59" t="s">
        <v>28</v>
      </c>
      <c r="D210" s="60">
        <v>9</v>
      </c>
      <c r="E210" s="60">
        <v>11</v>
      </c>
      <c r="F210" s="60" t="s">
        <v>238</v>
      </c>
      <c r="G210" s="36" t="s">
        <v>13</v>
      </c>
      <c r="H210" s="113">
        <v>10</v>
      </c>
      <c r="I210" s="86">
        <v>10</v>
      </c>
      <c r="J210" s="39"/>
      <c r="K210" s="40" t="str">
        <f t="shared" si="32"/>
        <v/>
      </c>
      <c r="L210" s="49">
        <f t="shared" si="39"/>
        <v>40</v>
      </c>
      <c r="M210" s="77"/>
      <c r="N210" s="41"/>
      <c r="O210" s="82"/>
      <c r="R210" s="58">
        <v>0.75347222222222221</v>
      </c>
      <c r="S210" s="59" t="s">
        <v>28</v>
      </c>
      <c r="T210" s="60">
        <v>9</v>
      </c>
      <c r="U210" s="60">
        <v>11</v>
      </c>
      <c r="V210" s="60" t="s">
        <v>238</v>
      </c>
      <c r="W210" s="36" t="s">
        <v>13</v>
      </c>
      <c r="X210" s="113">
        <v>10</v>
      </c>
      <c r="Y210" s="86">
        <v>10</v>
      </c>
      <c r="Z210" s="39">
        <v>2.5</v>
      </c>
      <c r="AA210" s="40">
        <f t="shared" si="38"/>
        <v>0.4</v>
      </c>
      <c r="AB210" s="49">
        <f t="shared" si="40"/>
        <v>40</v>
      </c>
      <c r="AC210" s="41">
        <v>2.6</v>
      </c>
      <c r="AD210" s="12">
        <f t="shared" si="35"/>
        <v>104</v>
      </c>
      <c r="AE210" s="43">
        <f t="shared" si="36"/>
        <v>100</v>
      </c>
      <c r="AF210" s="107">
        <f t="shared" si="37"/>
        <v>260</v>
      </c>
      <c r="AG210" s="1"/>
    </row>
    <row r="211" spans="2:35" ht="18.75" customHeight="1" x14ac:dyDescent="0.3">
      <c r="B211" s="58">
        <v>0.77777777777777779</v>
      </c>
      <c r="C211" s="59" t="s">
        <v>28</v>
      </c>
      <c r="D211" s="60">
        <v>10</v>
      </c>
      <c r="E211" s="60">
        <v>4</v>
      </c>
      <c r="F211" s="60" t="s">
        <v>239</v>
      </c>
      <c r="G211" s="36" t="s">
        <v>13</v>
      </c>
      <c r="H211" s="113">
        <v>10</v>
      </c>
      <c r="I211" s="86">
        <v>10</v>
      </c>
      <c r="J211" s="39"/>
      <c r="K211" s="40" t="str">
        <f t="shared" si="32"/>
        <v/>
      </c>
      <c r="L211" s="49">
        <f t="shared" si="39"/>
        <v>40</v>
      </c>
      <c r="M211" s="77"/>
      <c r="N211" s="41"/>
      <c r="O211" s="82"/>
      <c r="R211" s="58">
        <v>0.77777777777777779</v>
      </c>
      <c r="S211" s="59" t="s">
        <v>28</v>
      </c>
      <c r="T211" s="60">
        <v>10</v>
      </c>
      <c r="U211" s="60">
        <v>4</v>
      </c>
      <c r="V211" s="60" t="s">
        <v>239</v>
      </c>
      <c r="W211" s="36" t="s">
        <v>13</v>
      </c>
      <c r="X211" s="113">
        <v>10</v>
      </c>
      <c r="Y211" s="86">
        <v>10</v>
      </c>
      <c r="Z211" s="39">
        <v>2.2999999999999998</v>
      </c>
      <c r="AA211" s="40">
        <f t="shared" si="38"/>
        <v>0.43478260869565216</v>
      </c>
      <c r="AB211" s="49">
        <f t="shared" si="40"/>
        <v>40</v>
      </c>
      <c r="AC211" s="41"/>
      <c r="AD211" s="12">
        <f t="shared" si="35"/>
        <v>0</v>
      </c>
      <c r="AE211" s="43">
        <f t="shared" si="36"/>
        <v>100</v>
      </c>
      <c r="AF211" s="107">
        <f t="shared" si="37"/>
        <v>0</v>
      </c>
    </row>
    <row r="212" spans="2:35" ht="18.75" customHeight="1" x14ac:dyDescent="0.5">
      <c r="B212" s="81"/>
      <c r="C212" s="91"/>
      <c r="D212" s="36"/>
      <c r="E212" s="36"/>
      <c r="F212" s="36"/>
      <c r="G212" s="36"/>
      <c r="H212" s="37"/>
      <c r="I212" s="38"/>
      <c r="J212" s="39"/>
      <c r="K212" s="40"/>
      <c r="L212" s="49"/>
      <c r="M212" s="77"/>
      <c r="N212" s="41"/>
      <c r="O212" s="82"/>
      <c r="R212" s="58"/>
      <c r="S212" s="59"/>
      <c r="T212" s="60"/>
      <c r="U212" s="60"/>
      <c r="V212" s="60"/>
      <c r="W212" s="36"/>
      <c r="X212" s="61"/>
      <c r="Y212" s="62"/>
      <c r="Z212" s="63"/>
      <c r="AA212" s="64"/>
      <c r="AB212" s="49"/>
      <c r="AC212" s="41"/>
      <c r="AD212" s="12"/>
      <c r="AE212" s="43"/>
      <c r="AF212" s="107"/>
      <c r="AG212" s="1"/>
    </row>
    <row r="213" spans="2:35" ht="24.75" customHeight="1" x14ac:dyDescent="0.35">
      <c r="B213" s="83"/>
      <c r="C213" s="44"/>
      <c r="D213" s="45"/>
      <c r="E213" s="45"/>
      <c r="F213" s="46" t="s">
        <v>14</v>
      </c>
      <c r="G213" s="46"/>
      <c r="H213" s="47">
        <f>SUM(H162:H212)</f>
        <v>703</v>
      </c>
      <c r="I213" s="47">
        <f>SUM(I162:I212)</f>
        <v>703</v>
      </c>
      <c r="J213" s="46"/>
      <c r="K213" s="48"/>
      <c r="L213" s="49">
        <f>SUBTOTAL(9,(L162:L212))</f>
        <v>2812</v>
      </c>
      <c r="M213" s="77"/>
      <c r="N213" s="71"/>
      <c r="O213" s="7"/>
      <c r="R213" s="65"/>
      <c r="S213" s="66"/>
      <c r="T213" s="67"/>
      <c r="U213" s="67"/>
      <c r="V213" s="68" t="s">
        <v>14</v>
      </c>
      <c r="W213" s="68"/>
      <c r="X213" s="69">
        <f>SUM(X162:X212)</f>
        <v>703</v>
      </c>
      <c r="Y213" s="69">
        <f>SUM(Y162:Y212)</f>
        <v>703</v>
      </c>
      <c r="Z213" s="70"/>
      <c r="AA213" s="70"/>
      <c r="AB213" s="49">
        <f>SUBTOTAL(9,(AB162:AB211))</f>
        <v>2812</v>
      </c>
      <c r="AC213" s="71"/>
      <c r="AD213" s="12">
        <f>SUBTOTAL(9,AD162:AD212)</f>
        <v>5324.7999999999993</v>
      </c>
      <c r="AE213" s="94">
        <f>SUBTOTAL(9,AE162:AE212)</f>
        <v>2300</v>
      </c>
      <c r="AF213" s="82">
        <f>SUBTOTAL(9,AF162:AF211)</f>
        <v>3950</v>
      </c>
    </row>
    <row r="214" spans="2:35" ht="3.75" hidden="1" customHeight="1" thickBot="1" x14ac:dyDescent="0.3">
      <c r="B214" s="72"/>
      <c r="C214" s="50"/>
      <c r="D214" s="50"/>
      <c r="E214" s="50"/>
      <c r="F214" s="50"/>
      <c r="G214" s="50"/>
      <c r="H214" s="50"/>
      <c r="I214" s="50"/>
      <c r="J214" s="50"/>
      <c r="K214" s="51"/>
      <c r="L214" s="52"/>
      <c r="M214" s="78"/>
      <c r="N214" s="5"/>
      <c r="O214" s="97"/>
      <c r="R214" s="72"/>
      <c r="S214" s="50"/>
      <c r="T214" s="50"/>
      <c r="U214" s="50"/>
      <c r="V214" s="50"/>
      <c r="W214" s="50"/>
      <c r="X214" s="50"/>
      <c r="Y214" s="51"/>
      <c r="Z214" s="50"/>
      <c r="AA214" s="51"/>
      <c r="AB214" s="52"/>
      <c r="AC214" s="5"/>
      <c r="AD214" s="99"/>
      <c r="AE214" s="96"/>
      <c r="AF214" s="98"/>
    </row>
    <row r="215" spans="2:35" ht="25.5" customHeight="1" x14ac:dyDescent="0.25">
      <c r="B215" s="337" t="s">
        <v>15</v>
      </c>
      <c r="C215" s="338"/>
      <c r="D215" s="338"/>
      <c r="E215" s="338"/>
      <c r="F215" s="338"/>
      <c r="G215" s="338"/>
      <c r="H215" s="338"/>
      <c r="I215" s="338"/>
      <c r="J215" s="338"/>
      <c r="K215" s="338"/>
      <c r="L215" s="89"/>
      <c r="M215" s="79"/>
      <c r="N215" s="5"/>
      <c r="O215" s="8"/>
      <c r="R215" s="337" t="s">
        <v>15</v>
      </c>
      <c r="S215" s="338"/>
      <c r="T215" s="338"/>
      <c r="U215" s="338"/>
      <c r="V215" s="338"/>
      <c r="W215" s="338"/>
      <c r="X215" s="338"/>
      <c r="Y215" s="339"/>
      <c r="Z215" s="73"/>
      <c r="AA215" s="73"/>
      <c r="AB215" s="340"/>
      <c r="AC215" s="5"/>
      <c r="AD215" s="14">
        <f>AD213-AB213</f>
        <v>2512.7999999999993</v>
      </c>
      <c r="AE215" s="100"/>
      <c r="AF215" s="8">
        <f>AF213-AE213</f>
        <v>1650</v>
      </c>
    </row>
    <row r="216" spans="2:35" ht="21" customHeight="1" thickBot="1" x14ac:dyDescent="0.3">
      <c r="B216" s="342">
        <v>45717</v>
      </c>
      <c r="C216" s="343"/>
      <c r="D216" s="343"/>
      <c r="E216" s="343"/>
      <c r="F216" s="343"/>
      <c r="G216" s="343"/>
      <c r="H216" s="343"/>
      <c r="I216" s="343"/>
      <c r="J216" s="343"/>
      <c r="K216" s="343"/>
      <c r="L216" s="90"/>
      <c r="M216" s="84"/>
      <c r="N216" s="16"/>
      <c r="O216" s="17"/>
      <c r="R216" s="344">
        <f>B216</f>
        <v>45717</v>
      </c>
      <c r="S216" s="345"/>
      <c r="T216" s="345"/>
      <c r="U216" s="345"/>
      <c r="V216" s="345"/>
      <c r="W216" s="345"/>
      <c r="X216" s="345"/>
      <c r="Y216" s="346"/>
      <c r="Z216" s="74"/>
      <c r="AA216" s="74"/>
      <c r="AB216" s="341"/>
      <c r="AC216" s="16" t="s">
        <v>91</v>
      </c>
      <c r="AD216" s="15">
        <f>AD215/AB213</f>
        <v>0.89359886201991434</v>
      </c>
      <c r="AE216" s="101"/>
      <c r="AF216" s="17">
        <f>AF215/AE213</f>
        <v>0.71739130434782605</v>
      </c>
    </row>
    <row r="217" spans="2:35" ht="18" thickBot="1" x14ac:dyDescent="0.35"/>
    <row r="218" spans="2:35" ht="28.5" customHeight="1" x14ac:dyDescent="0.25">
      <c r="B218" s="319"/>
      <c r="C218" s="320"/>
      <c r="D218" s="323" t="s">
        <v>96</v>
      </c>
      <c r="E218" s="323"/>
      <c r="F218" s="323"/>
      <c r="G218" s="323"/>
      <c r="H218" s="323"/>
      <c r="I218" s="323"/>
      <c r="J218" s="323"/>
      <c r="K218" s="323"/>
      <c r="L218" s="323"/>
      <c r="M218" s="323"/>
      <c r="N218" s="323"/>
      <c r="O218" s="324"/>
      <c r="R218" s="329"/>
      <c r="S218" s="330"/>
      <c r="T218" s="333" t="s">
        <v>96</v>
      </c>
      <c r="U218" s="333"/>
      <c r="V218" s="333"/>
      <c r="W218" s="333"/>
      <c r="X218" s="333"/>
      <c r="Y218" s="333"/>
      <c r="Z218" s="333"/>
      <c r="AA218" s="333"/>
      <c r="AB218" s="333"/>
      <c r="AC218" s="333"/>
      <c r="AD218" s="333"/>
      <c r="AE218" s="333"/>
      <c r="AF218" s="334"/>
    </row>
    <row r="219" spans="2:35" ht="21.75" customHeight="1" x14ac:dyDescent="0.25">
      <c r="B219" s="321"/>
      <c r="C219" s="322"/>
      <c r="D219" s="325"/>
      <c r="E219" s="325"/>
      <c r="F219" s="325"/>
      <c r="G219" s="325"/>
      <c r="H219" s="325"/>
      <c r="I219" s="325"/>
      <c r="J219" s="325"/>
      <c r="K219" s="325"/>
      <c r="L219" s="325"/>
      <c r="M219" s="325"/>
      <c r="N219" s="325"/>
      <c r="O219" s="326"/>
      <c r="R219" s="331"/>
      <c r="S219" s="332"/>
      <c r="T219" s="335"/>
      <c r="U219" s="335"/>
      <c r="V219" s="335"/>
      <c r="W219" s="335"/>
      <c r="X219" s="335"/>
      <c r="Y219" s="335"/>
      <c r="Z219" s="335"/>
      <c r="AA219" s="335"/>
      <c r="AB219" s="335"/>
      <c r="AC219" s="335"/>
      <c r="AD219" s="335"/>
      <c r="AE219" s="335"/>
      <c r="AF219" s="336"/>
    </row>
    <row r="220" spans="2:35" ht="5.25" customHeight="1" thickBot="1" x14ac:dyDescent="0.3">
      <c r="B220" s="80"/>
      <c r="C220" s="76"/>
      <c r="D220" s="325"/>
      <c r="E220" s="325"/>
      <c r="F220" s="325"/>
      <c r="G220" s="325"/>
      <c r="H220" s="325"/>
      <c r="I220" s="325"/>
      <c r="J220" s="325"/>
      <c r="K220" s="325"/>
      <c r="L220" s="327"/>
      <c r="M220" s="327"/>
      <c r="N220" s="327"/>
      <c r="O220" s="328"/>
      <c r="R220" s="53"/>
      <c r="S220" s="54"/>
      <c r="T220" s="335"/>
      <c r="U220" s="335"/>
      <c r="V220" s="335"/>
      <c r="W220" s="335"/>
      <c r="X220" s="335"/>
      <c r="Y220" s="335"/>
      <c r="Z220" s="335"/>
      <c r="AA220" s="335"/>
      <c r="AB220" s="335"/>
      <c r="AC220" s="335"/>
      <c r="AD220" s="335"/>
      <c r="AE220" s="335"/>
      <c r="AF220" s="336"/>
    </row>
    <row r="221" spans="2:35" ht="54.75" customHeight="1" x14ac:dyDescent="0.5">
      <c r="B221" s="26" t="s">
        <v>4</v>
      </c>
      <c r="C221" s="27" t="s">
        <v>5</v>
      </c>
      <c r="D221" s="27" t="s">
        <v>6</v>
      </c>
      <c r="E221" s="27" t="s">
        <v>7</v>
      </c>
      <c r="F221" s="27" t="s">
        <v>8</v>
      </c>
      <c r="G221" s="28" t="s">
        <v>9</v>
      </c>
      <c r="H221" s="29" t="s">
        <v>92</v>
      </c>
      <c r="I221" s="30" t="s">
        <v>10</v>
      </c>
      <c r="J221" s="28" t="s">
        <v>20</v>
      </c>
      <c r="K221" s="31" t="s">
        <v>21</v>
      </c>
      <c r="L221" s="92" t="s">
        <v>98</v>
      </c>
      <c r="M221" s="87" t="s">
        <v>97</v>
      </c>
      <c r="N221" s="88" t="s">
        <v>12</v>
      </c>
      <c r="O221" s="24" t="s">
        <v>2</v>
      </c>
      <c r="R221" s="26" t="s">
        <v>4</v>
      </c>
      <c r="S221" s="27" t="s">
        <v>5</v>
      </c>
      <c r="T221" s="27" t="s">
        <v>6</v>
      </c>
      <c r="U221" s="27" t="s">
        <v>7</v>
      </c>
      <c r="V221" s="27" t="s">
        <v>8</v>
      </c>
      <c r="W221" s="28" t="s">
        <v>9</v>
      </c>
      <c r="X221" s="29" t="s">
        <v>92</v>
      </c>
      <c r="Y221" s="31" t="s">
        <v>10</v>
      </c>
      <c r="Z221" s="28" t="s">
        <v>20</v>
      </c>
      <c r="AA221" s="31" t="s">
        <v>21</v>
      </c>
      <c r="AB221" s="32" t="s">
        <v>3</v>
      </c>
      <c r="AC221" s="6" t="s">
        <v>12</v>
      </c>
      <c r="AD221" s="20" t="s">
        <v>2</v>
      </c>
      <c r="AE221" s="33" t="s">
        <v>147</v>
      </c>
      <c r="AF221" s="34" t="s">
        <v>46</v>
      </c>
      <c r="AG221" s="1"/>
    </row>
    <row r="222" spans="2:35" ht="18.75" customHeight="1" x14ac:dyDescent="0.35">
      <c r="B222" s="58">
        <v>0.51041666666666663</v>
      </c>
      <c r="C222" s="59" t="s">
        <v>201</v>
      </c>
      <c r="D222" s="60">
        <v>1</v>
      </c>
      <c r="E222" s="60">
        <v>5</v>
      </c>
      <c r="F222" s="60" t="s">
        <v>42</v>
      </c>
      <c r="G222" s="36" t="s">
        <v>1</v>
      </c>
      <c r="H222" s="113">
        <v>12</v>
      </c>
      <c r="I222" s="86">
        <v>26</v>
      </c>
      <c r="J222" s="39">
        <v>3.2</v>
      </c>
      <c r="K222" s="40">
        <f t="shared" ref="K222:K240" si="41">IF(J222="","",100/J222/100)</f>
        <v>0.3125</v>
      </c>
      <c r="L222" s="49">
        <f t="shared" ref="L222:L240" si="42">IF(I222="","",(I222*($AB$1/1000)/$AC$1)*$AB$473)</f>
        <v>104</v>
      </c>
      <c r="M222" s="77"/>
      <c r="N222" s="41"/>
      <c r="O222" s="82"/>
      <c r="R222" s="58">
        <v>0.51041666666666663</v>
      </c>
      <c r="S222" s="59" t="s">
        <v>201</v>
      </c>
      <c r="T222" s="60">
        <v>1</v>
      </c>
      <c r="U222" s="60">
        <v>5</v>
      </c>
      <c r="V222" s="60" t="s">
        <v>42</v>
      </c>
      <c r="W222" s="36" t="s">
        <v>1</v>
      </c>
      <c r="X222" s="113">
        <v>12</v>
      </c>
      <c r="Y222" s="86">
        <v>26</v>
      </c>
      <c r="Z222" s="39">
        <v>3.2</v>
      </c>
      <c r="AA222" s="40">
        <f>IF(Z222="","",100/Z222/100)</f>
        <v>0.3125</v>
      </c>
      <c r="AB222" s="49">
        <f t="shared" ref="AB222:AB241" si="43">IF(Y222="","",(Y222*($AB$1/1000)/$AC$1)*$AB$473)</f>
        <v>104</v>
      </c>
      <c r="AC222" s="41">
        <v>3.4</v>
      </c>
      <c r="AD222" s="12">
        <f t="shared" ref="AD222:AD239" si="44">IF(AB222="","",AC222*AB222)</f>
        <v>353.59999999999997</v>
      </c>
      <c r="AE222" s="43">
        <f t="shared" ref="AE222:AE239" si="45">IF(AB222="","",$AE$1)</f>
        <v>100</v>
      </c>
      <c r="AF222" s="107">
        <f t="shared" ref="AF222:AF239" si="46">IF(AE222="","",AE222*AC222)</f>
        <v>340</v>
      </c>
      <c r="AI222" s="4"/>
    </row>
    <row r="223" spans="2:35" ht="18.75" customHeight="1" x14ac:dyDescent="0.3">
      <c r="B223" s="58">
        <v>0.51041666666666663</v>
      </c>
      <c r="C223" s="59" t="s">
        <v>201</v>
      </c>
      <c r="D223" s="60">
        <v>1</v>
      </c>
      <c r="E223" s="60">
        <v>5</v>
      </c>
      <c r="F223" s="60" t="s">
        <v>42</v>
      </c>
      <c r="G223" s="36" t="s">
        <v>40</v>
      </c>
      <c r="H223" s="113">
        <v>14</v>
      </c>
      <c r="I223" s="86"/>
      <c r="J223" s="39"/>
      <c r="K223" s="40" t="str">
        <f t="shared" si="41"/>
        <v/>
      </c>
      <c r="L223" s="49" t="str">
        <f t="shared" si="42"/>
        <v/>
      </c>
      <c r="M223" s="77"/>
      <c r="N223" s="41"/>
      <c r="O223" s="82"/>
      <c r="R223" s="58">
        <v>0.51041666666666663</v>
      </c>
      <c r="S223" s="59" t="s">
        <v>201</v>
      </c>
      <c r="T223" s="60">
        <v>1</v>
      </c>
      <c r="U223" s="60">
        <v>5</v>
      </c>
      <c r="V223" s="60" t="s">
        <v>42</v>
      </c>
      <c r="W223" s="36" t="s">
        <v>40</v>
      </c>
      <c r="X223" s="113">
        <v>14</v>
      </c>
      <c r="Y223" s="86"/>
      <c r="Z223" s="39"/>
      <c r="AA223" s="40" t="str">
        <f>IF(Z223="","",100/Z223/100)</f>
        <v/>
      </c>
      <c r="AB223" s="49" t="str">
        <f t="shared" si="43"/>
        <v/>
      </c>
      <c r="AC223" s="41">
        <v>3.4</v>
      </c>
      <c r="AD223" s="12" t="str">
        <f t="shared" si="44"/>
        <v/>
      </c>
      <c r="AE223" s="43" t="str">
        <f t="shared" si="45"/>
        <v/>
      </c>
      <c r="AF223" s="107" t="str">
        <f t="shared" si="46"/>
        <v/>
      </c>
    </row>
    <row r="224" spans="2:35" ht="18.75" customHeight="1" x14ac:dyDescent="0.5">
      <c r="B224" s="58">
        <v>0.56944444444444442</v>
      </c>
      <c r="C224" s="59" t="s">
        <v>17</v>
      </c>
      <c r="D224" s="60">
        <v>3</v>
      </c>
      <c r="E224" s="60">
        <v>7</v>
      </c>
      <c r="F224" s="60" t="s">
        <v>220</v>
      </c>
      <c r="G224" s="36" t="s">
        <v>60</v>
      </c>
      <c r="H224" s="113">
        <v>10</v>
      </c>
      <c r="I224" s="86">
        <v>10</v>
      </c>
      <c r="J224" s="39">
        <v>5</v>
      </c>
      <c r="K224" s="40">
        <f t="shared" si="41"/>
        <v>0.2</v>
      </c>
      <c r="L224" s="49">
        <f t="shared" si="42"/>
        <v>40</v>
      </c>
      <c r="M224" s="77"/>
      <c r="N224" s="41"/>
      <c r="O224" s="82"/>
      <c r="R224" s="58">
        <v>0.56944444444444442</v>
      </c>
      <c r="S224" s="59" t="s">
        <v>17</v>
      </c>
      <c r="T224" s="60">
        <v>3</v>
      </c>
      <c r="U224" s="60">
        <v>7</v>
      </c>
      <c r="V224" s="60" t="s">
        <v>220</v>
      </c>
      <c r="W224" s="36" t="s">
        <v>60</v>
      </c>
      <c r="X224" s="113">
        <v>10</v>
      </c>
      <c r="Y224" s="86">
        <v>10</v>
      </c>
      <c r="Z224" s="39">
        <v>5</v>
      </c>
      <c r="AA224" s="40">
        <f>IF(Z224="","",100/Z224/100)</f>
        <v>0.2</v>
      </c>
      <c r="AB224" s="49">
        <f t="shared" si="43"/>
        <v>40</v>
      </c>
      <c r="AC224" s="41"/>
      <c r="AD224" s="12">
        <f t="shared" si="44"/>
        <v>0</v>
      </c>
      <c r="AE224" s="43">
        <f t="shared" si="45"/>
        <v>100</v>
      </c>
      <c r="AF224" s="107">
        <f t="shared" si="46"/>
        <v>0</v>
      </c>
      <c r="AG224" s="1"/>
      <c r="AI224" s="4"/>
    </row>
    <row r="225" spans="2:35" ht="18.75" customHeight="1" x14ac:dyDescent="0.3">
      <c r="B225" s="58">
        <v>0.62847222222222221</v>
      </c>
      <c r="C225" s="59" t="s">
        <v>201</v>
      </c>
      <c r="D225" s="60">
        <v>6</v>
      </c>
      <c r="E225" s="60">
        <v>2</v>
      </c>
      <c r="F225" s="60" t="s">
        <v>222</v>
      </c>
      <c r="G225" s="36" t="s">
        <v>1</v>
      </c>
      <c r="H225" s="113">
        <v>12</v>
      </c>
      <c r="I225" s="86">
        <v>12</v>
      </c>
      <c r="J225" s="39">
        <v>3.5</v>
      </c>
      <c r="K225" s="40">
        <f t="shared" si="41"/>
        <v>0.28571428571428575</v>
      </c>
      <c r="L225" s="49">
        <f t="shared" si="42"/>
        <v>48</v>
      </c>
      <c r="M225" s="77"/>
      <c r="N225" s="41"/>
      <c r="O225" s="82"/>
      <c r="R225" s="58">
        <v>0.62847222222222221</v>
      </c>
      <c r="S225" s="59" t="s">
        <v>201</v>
      </c>
      <c r="T225" s="60">
        <v>6</v>
      </c>
      <c r="U225" s="60">
        <v>2</v>
      </c>
      <c r="V225" s="60" t="s">
        <v>222</v>
      </c>
      <c r="W225" s="36" t="s">
        <v>1</v>
      </c>
      <c r="X225" s="113">
        <v>12</v>
      </c>
      <c r="Y225" s="86">
        <v>12</v>
      </c>
      <c r="Z225" s="39">
        <v>3.5</v>
      </c>
      <c r="AA225" s="40">
        <f>IF(Z225="","",100/Z225/100)</f>
        <v>0.28571428571428575</v>
      </c>
      <c r="AB225" s="49">
        <f t="shared" si="43"/>
        <v>48</v>
      </c>
      <c r="AC225" s="41"/>
      <c r="AD225" s="12">
        <f t="shared" si="44"/>
        <v>0</v>
      </c>
      <c r="AE225" s="43">
        <f t="shared" si="45"/>
        <v>100</v>
      </c>
      <c r="AF225" s="107">
        <f t="shared" si="46"/>
        <v>0</v>
      </c>
    </row>
    <row r="226" spans="2:35" ht="18.75" customHeight="1" x14ac:dyDescent="0.35">
      <c r="B226" s="58">
        <v>0.62847222222222221</v>
      </c>
      <c r="C226" s="59" t="s">
        <v>201</v>
      </c>
      <c r="D226" s="60">
        <v>6</v>
      </c>
      <c r="E226" s="60">
        <v>4</v>
      </c>
      <c r="F226" s="60" t="s">
        <v>215</v>
      </c>
      <c r="G226" s="36" t="s">
        <v>40</v>
      </c>
      <c r="H226" s="113">
        <v>12</v>
      </c>
      <c r="I226" s="86">
        <v>22</v>
      </c>
      <c r="J226" s="39">
        <v>3.7</v>
      </c>
      <c r="K226" s="40">
        <f t="shared" si="41"/>
        <v>0.27027027027027023</v>
      </c>
      <c r="L226" s="49">
        <f t="shared" si="42"/>
        <v>88</v>
      </c>
      <c r="M226" s="77"/>
      <c r="N226" s="41"/>
      <c r="O226" s="82"/>
      <c r="R226" s="58">
        <v>0.62847222222222221</v>
      </c>
      <c r="S226" s="59" t="s">
        <v>201</v>
      </c>
      <c r="T226" s="60">
        <v>6</v>
      </c>
      <c r="U226" s="60">
        <v>4</v>
      </c>
      <c r="V226" s="60" t="s">
        <v>215</v>
      </c>
      <c r="W226" s="36" t="s">
        <v>40</v>
      </c>
      <c r="X226" s="113">
        <v>12</v>
      </c>
      <c r="Y226" s="86">
        <v>22</v>
      </c>
      <c r="Z226" s="39">
        <v>3.7</v>
      </c>
      <c r="AA226" s="40"/>
      <c r="AB226" s="49">
        <f t="shared" si="43"/>
        <v>88</v>
      </c>
      <c r="AC226" s="41"/>
      <c r="AD226" s="12">
        <f t="shared" si="44"/>
        <v>0</v>
      </c>
      <c r="AE226" s="43">
        <f t="shared" si="45"/>
        <v>100</v>
      </c>
      <c r="AF226" s="107">
        <f t="shared" si="46"/>
        <v>0</v>
      </c>
      <c r="AI226" s="4"/>
    </row>
    <row r="227" spans="2:35" ht="18.75" customHeight="1" x14ac:dyDescent="0.5">
      <c r="B227" s="58">
        <v>0.62847222222222221</v>
      </c>
      <c r="C227" s="59" t="s">
        <v>201</v>
      </c>
      <c r="D227" s="60">
        <v>6</v>
      </c>
      <c r="E227" s="60">
        <v>4</v>
      </c>
      <c r="F227" s="60" t="s">
        <v>215</v>
      </c>
      <c r="G227" s="36" t="s">
        <v>18</v>
      </c>
      <c r="H227" s="113">
        <v>10</v>
      </c>
      <c r="I227" s="86"/>
      <c r="J227" s="39"/>
      <c r="K227" s="40" t="str">
        <f t="shared" si="41"/>
        <v/>
      </c>
      <c r="L227" s="49" t="str">
        <f t="shared" si="42"/>
        <v/>
      </c>
      <c r="M227" s="77"/>
      <c r="N227" s="41"/>
      <c r="O227" s="82"/>
      <c r="R227" s="58">
        <v>0.62847222222222221</v>
      </c>
      <c r="S227" s="59" t="s">
        <v>201</v>
      </c>
      <c r="T227" s="60">
        <v>6</v>
      </c>
      <c r="U227" s="60">
        <v>4</v>
      </c>
      <c r="V227" s="60" t="s">
        <v>215</v>
      </c>
      <c r="W227" s="36" t="s">
        <v>18</v>
      </c>
      <c r="X227" s="113">
        <v>10</v>
      </c>
      <c r="Y227" s="86"/>
      <c r="Z227" s="39"/>
      <c r="AA227" s="40"/>
      <c r="AB227" s="49" t="str">
        <f t="shared" si="43"/>
        <v/>
      </c>
      <c r="AC227" s="41"/>
      <c r="AD227" s="12" t="str">
        <f t="shared" si="44"/>
        <v/>
      </c>
      <c r="AE227" s="43" t="str">
        <f t="shared" si="45"/>
        <v/>
      </c>
      <c r="AF227" s="107" t="str">
        <f t="shared" si="46"/>
        <v/>
      </c>
      <c r="AG227" s="1"/>
    </row>
    <row r="228" spans="2:35" ht="18.75" customHeight="1" x14ac:dyDescent="0.5">
      <c r="B228" s="58">
        <v>0.65277777777777779</v>
      </c>
      <c r="C228" s="59" t="s">
        <v>201</v>
      </c>
      <c r="D228" s="60">
        <v>7</v>
      </c>
      <c r="E228" s="60">
        <v>1</v>
      </c>
      <c r="F228" s="60" t="s">
        <v>202</v>
      </c>
      <c r="G228" s="36" t="s">
        <v>1</v>
      </c>
      <c r="H228" s="113">
        <v>20</v>
      </c>
      <c r="I228" s="86">
        <v>55</v>
      </c>
      <c r="J228" s="39">
        <v>2.1</v>
      </c>
      <c r="K228" s="40">
        <f t="shared" si="41"/>
        <v>0.47619047619047622</v>
      </c>
      <c r="L228" s="49">
        <f t="shared" si="42"/>
        <v>220</v>
      </c>
      <c r="M228" s="77"/>
      <c r="N228" s="41"/>
      <c r="O228" s="82"/>
      <c r="R228" s="58">
        <v>0.65277777777777779</v>
      </c>
      <c r="S228" s="59" t="s">
        <v>201</v>
      </c>
      <c r="T228" s="60">
        <v>7</v>
      </c>
      <c r="U228" s="60">
        <v>1</v>
      </c>
      <c r="V228" s="60" t="s">
        <v>202</v>
      </c>
      <c r="W228" s="36" t="s">
        <v>1</v>
      </c>
      <c r="X228" s="113">
        <v>20</v>
      </c>
      <c r="Y228" s="86">
        <v>55</v>
      </c>
      <c r="Z228" s="39">
        <v>2.1</v>
      </c>
      <c r="AA228" s="40">
        <f t="shared" ref="AA228:AA234" si="47">IF(Z228="","",100/Z228/100)</f>
        <v>0.47619047619047622</v>
      </c>
      <c r="AB228" s="49">
        <f t="shared" si="43"/>
        <v>220</v>
      </c>
      <c r="AC228" s="41">
        <v>1.8</v>
      </c>
      <c r="AD228" s="12">
        <f t="shared" si="44"/>
        <v>396</v>
      </c>
      <c r="AE228" s="43">
        <f t="shared" si="45"/>
        <v>100</v>
      </c>
      <c r="AF228" s="107">
        <f t="shared" si="46"/>
        <v>180</v>
      </c>
      <c r="AG228" s="1"/>
      <c r="AI228" s="4"/>
    </row>
    <row r="229" spans="2:35" ht="18.75" customHeight="1" x14ac:dyDescent="0.5">
      <c r="B229" s="58">
        <v>0.65277777777777779</v>
      </c>
      <c r="C229" s="59" t="s">
        <v>201</v>
      </c>
      <c r="D229" s="60">
        <v>7</v>
      </c>
      <c r="E229" s="60">
        <v>1</v>
      </c>
      <c r="F229" s="60" t="s">
        <v>202</v>
      </c>
      <c r="G229" s="36" t="s">
        <v>40</v>
      </c>
      <c r="H229" s="113">
        <v>20</v>
      </c>
      <c r="I229" s="86"/>
      <c r="J229" s="39"/>
      <c r="K229" s="40" t="str">
        <f t="shared" si="41"/>
        <v/>
      </c>
      <c r="L229" s="49" t="str">
        <f t="shared" si="42"/>
        <v/>
      </c>
      <c r="M229" s="77"/>
      <c r="N229" s="41"/>
      <c r="O229" s="82"/>
      <c r="R229" s="58">
        <v>0.65277777777777779</v>
      </c>
      <c r="S229" s="59" t="s">
        <v>201</v>
      </c>
      <c r="T229" s="60">
        <v>7</v>
      </c>
      <c r="U229" s="60">
        <v>1</v>
      </c>
      <c r="V229" s="60" t="s">
        <v>202</v>
      </c>
      <c r="W229" s="36" t="s">
        <v>40</v>
      </c>
      <c r="X229" s="113">
        <v>20</v>
      </c>
      <c r="Y229" s="86"/>
      <c r="Z229" s="39"/>
      <c r="AA229" s="40" t="str">
        <f t="shared" si="47"/>
        <v/>
      </c>
      <c r="AB229" s="49" t="str">
        <f t="shared" si="43"/>
        <v/>
      </c>
      <c r="AC229" s="41">
        <v>1.8</v>
      </c>
      <c r="AD229" s="12" t="str">
        <f t="shared" si="44"/>
        <v/>
      </c>
      <c r="AE229" s="43" t="str">
        <f t="shared" si="45"/>
        <v/>
      </c>
      <c r="AF229" s="107" t="str">
        <f t="shared" si="46"/>
        <v/>
      </c>
      <c r="AG229" s="1"/>
    </row>
    <row r="230" spans="2:35" ht="18.75" customHeight="1" x14ac:dyDescent="0.35">
      <c r="B230" s="58">
        <v>0.65277777777777779</v>
      </c>
      <c r="C230" s="59" t="s">
        <v>201</v>
      </c>
      <c r="D230" s="60">
        <v>7</v>
      </c>
      <c r="E230" s="60">
        <v>1</v>
      </c>
      <c r="F230" s="60" t="s">
        <v>202</v>
      </c>
      <c r="G230" s="36" t="s">
        <v>13</v>
      </c>
      <c r="H230" s="113">
        <v>15</v>
      </c>
      <c r="I230" s="86"/>
      <c r="J230" s="39"/>
      <c r="K230" s="40" t="str">
        <f t="shared" si="41"/>
        <v/>
      </c>
      <c r="L230" s="49" t="str">
        <f t="shared" si="42"/>
        <v/>
      </c>
      <c r="M230" s="77"/>
      <c r="N230" s="41"/>
      <c r="O230" s="82"/>
      <c r="R230" s="58">
        <v>0.65277777777777779</v>
      </c>
      <c r="S230" s="59" t="s">
        <v>201</v>
      </c>
      <c r="T230" s="60">
        <v>7</v>
      </c>
      <c r="U230" s="60">
        <v>1</v>
      </c>
      <c r="V230" s="60" t="s">
        <v>202</v>
      </c>
      <c r="W230" s="36" t="s">
        <v>13</v>
      </c>
      <c r="X230" s="113">
        <v>15</v>
      </c>
      <c r="Y230" s="86"/>
      <c r="Z230" s="39"/>
      <c r="AA230" s="40" t="str">
        <f t="shared" si="47"/>
        <v/>
      </c>
      <c r="AB230" s="49" t="str">
        <f t="shared" si="43"/>
        <v/>
      </c>
      <c r="AC230" s="41">
        <v>1.8</v>
      </c>
      <c r="AD230" s="12" t="str">
        <f t="shared" si="44"/>
        <v/>
      </c>
      <c r="AE230" s="43" t="str">
        <f t="shared" si="45"/>
        <v/>
      </c>
      <c r="AF230" s="107" t="str">
        <f t="shared" si="46"/>
        <v/>
      </c>
      <c r="AI230" s="4"/>
    </row>
    <row r="231" spans="2:35" ht="18.75" customHeight="1" x14ac:dyDescent="0.5">
      <c r="B231" s="58">
        <v>0.73263888888888884</v>
      </c>
      <c r="C231" s="59" t="s">
        <v>201</v>
      </c>
      <c r="D231" s="60">
        <v>10</v>
      </c>
      <c r="E231" s="60">
        <v>7</v>
      </c>
      <c r="F231" s="60" t="s">
        <v>216</v>
      </c>
      <c r="G231" s="36" t="s">
        <v>40</v>
      </c>
      <c r="H231" s="113">
        <v>12</v>
      </c>
      <c r="I231" s="86">
        <v>25</v>
      </c>
      <c r="J231" s="39">
        <v>10</v>
      </c>
      <c r="K231" s="40">
        <f t="shared" si="41"/>
        <v>0.1</v>
      </c>
      <c r="L231" s="49">
        <f t="shared" si="42"/>
        <v>100</v>
      </c>
      <c r="M231" s="77"/>
      <c r="N231" s="41"/>
      <c r="O231" s="82"/>
      <c r="R231" s="58">
        <v>0.73263888888888884</v>
      </c>
      <c r="S231" s="59" t="s">
        <v>201</v>
      </c>
      <c r="T231" s="60">
        <v>10</v>
      </c>
      <c r="U231" s="60">
        <v>7</v>
      </c>
      <c r="V231" s="60" t="s">
        <v>216</v>
      </c>
      <c r="W231" s="36" t="s">
        <v>40</v>
      </c>
      <c r="X231" s="113">
        <v>12</v>
      </c>
      <c r="Y231" s="86">
        <v>25</v>
      </c>
      <c r="Z231" s="39">
        <v>10</v>
      </c>
      <c r="AA231" s="40">
        <f t="shared" si="47"/>
        <v>0.1</v>
      </c>
      <c r="AB231" s="49">
        <f t="shared" si="43"/>
        <v>100</v>
      </c>
      <c r="AC231" s="41"/>
      <c r="AD231" s="12">
        <f t="shared" si="44"/>
        <v>0</v>
      </c>
      <c r="AE231" s="43">
        <f t="shared" si="45"/>
        <v>100</v>
      </c>
      <c r="AF231" s="107">
        <f t="shared" si="46"/>
        <v>0</v>
      </c>
      <c r="AG231" s="1"/>
    </row>
    <row r="232" spans="2:35" ht="18.75" customHeight="1" x14ac:dyDescent="0.3">
      <c r="B232" s="58">
        <v>0.73263888888888884</v>
      </c>
      <c r="C232" s="59" t="s">
        <v>201</v>
      </c>
      <c r="D232" s="60">
        <v>10</v>
      </c>
      <c r="E232" s="60">
        <v>7</v>
      </c>
      <c r="F232" s="60" t="s">
        <v>216</v>
      </c>
      <c r="G232" s="36" t="s">
        <v>18</v>
      </c>
      <c r="H232" s="113">
        <v>13</v>
      </c>
      <c r="I232" s="86"/>
      <c r="J232" s="39"/>
      <c r="K232" s="40" t="str">
        <f t="shared" si="41"/>
        <v/>
      </c>
      <c r="L232" s="49" t="str">
        <f t="shared" si="42"/>
        <v/>
      </c>
      <c r="M232" s="77"/>
      <c r="N232" s="41"/>
      <c r="O232" s="82"/>
      <c r="R232" s="58">
        <v>0.73263888888888884</v>
      </c>
      <c r="S232" s="59" t="s">
        <v>201</v>
      </c>
      <c r="T232" s="60">
        <v>10</v>
      </c>
      <c r="U232" s="60">
        <v>7</v>
      </c>
      <c r="V232" s="60" t="s">
        <v>216</v>
      </c>
      <c r="W232" s="36" t="s">
        <v>18</v>
      </c>
      <c r="X232" s="113">
        <v>13</v>
      </c>
      <c r="Y232" s="86"/>
      <c r="Z232" s="39"/>
      <c r="AA232" s="40" t="str">
        <f t="shared" si="47"/>
        <v/>
      </c>
      <c r="AB232" s="49" t="str">
        <f t="shared" si="43"/>
        <v/>
      </c>
      <c r="AC232" s="41"/>
      <c r="AD232" s="12" t="str">
        <f t="shared" si="44"/>
        <v/>
      </c>
      <c r="AE232" s="43" t="str">
        <f t="shared" si="45"/>
        <v/>
      </c>
      <c r="AF232" s="107" t="str">
        <f t="shared" si="46"/>
        <v/>
      </c>
    </row>
    <row r="233" spans="2:35" ht="18.75" customHeight="1" x14ac:dyDescent="0.3">
      <c r="B233" s="58">
        <v>0.73263888888888884</v>
      </c>
      <c r="C233" s="59" t="s">
        <v>201</v>
      </c>
      <c r="D233" s="60">
        <v>10</v>
      </c>
      <c r="E233" s="60">
        <v>10</v>
      </c>
      <c r="F233" s="60" t="s">
        <v>199</v>
      </c>
      <c r="G233" s="36" t="s">
        <v>1</v>
      </c>
      <c r="H233" s="113">
        <v>12</v>
      </c>
      <c r="I233" s="86">
        <v>12</v>
      </c>
      <c r="J233" s="39">
        <v>4</v>
      </c>
      <c r="K233" s="40">
        <f t="shared" si="41"/>
        <v>0.25</v>
      </c>
      <c r="L233" s="49">
        <f t="shared" si="42"/>
        <v>48</v>
      </c>
      <c r="M233" s="77"/>
      <c r="N233" s="41"/>
      <c r="O233" s="82"/>
      <c r="R233" s="58">
        <v>0.73263888888888884</v>
      </c>
      <c r="S233" s="59" t="s">
        <v>201</v>
      </c>
      <c r="T233" s="60">
        <v>10</v>
      </c>
      <c r="U233" s="60">
        <v>10</v>
      </c>
      <c r="V233" s="60" t="s">
        <v>199</v>
      </c>
      <c r="W233" s="36" t="s">
        <v>1</v>
      </c>
      <c r="X233" s="113">
        <v>12</v>
      </c>
      <c r="Y233" s="86">
        <v>12</v>
      </c>
      <c r="Z233" s="39">
        <v>4</v>
      </c>
      <c r="AA233" s="40">
        <f t="shared" si="47"/>
        <v>0.25</v>
      </c>
      <c r="AB233" s="49">
        <f t="shared" si="43"/>
        <v>48</v>
      </c>
      <c r="AC233" s="41"/>
      <c r="AD233" s="12">
        <f t="shared" si="44"/>
        <v>0</v>
      </c>
      <c r="AE233" s="43">
        <f t="shared" si="45"/>
        <v>100</v>
      </c>
      <c r="AF233" s="107">
        <f t="shared" si="46"/>
        <v>0</v>
      </c>
    </row>
    <row r="234" spans="2:35" ht="18.75" customHeight="1" x14ac:dyDescent="0.5">
      <c r="B234" s="58">
        <v>0.74652777777777779</v>
      </c>
      <c r="C234" s="59" t="s">
        <v>17</v>
      </c>
      <c r="D234" s="60">
        <v>10</v>
      </c>
      <c r="E234" s="60">
        <v>5</v>
      </c>
      <c r="F234" s="60" t="s">
        <v>221</v>
      </c>
      <c r="G234" s="36" t="s">
        <v>1</v>
      </c>
      <c r="H234" s="113">
        <v>10</v>
      </c>
      <c r="I234" s="86">
        <v>40</v>
      </c>
      <c r="J234" s="39">
        <v>3.3</v>
      </c>
      <c r="K234" s="40">
        <f t="shared" si="41"/>
        <v>0.30303030303030304</v>
      </c>
      <c r="L234" s="49">
        <f t="shared" si="42"/>
        <v>160</v>
      </c>
      <c r="M234" s="77"/>
      <c r="N234" s="41"/>
      <c r="O234" s="82"/>
      <c r="R234" s="58">
        <v>0.74652777777777779</v>
      </c>
      <c r="S234" s="59" t="s">
        <v>17</v>
      </c>
      <c r="T234" s="60">
        <v>10</v>
      </c>
      <c r="U234" s="60">
        <v>5</v>
      </c>
      <c r="V234" s="60" t="s">
        <v>221</v>
      </c>
      <c r="W234" s="36" t="s">
        <v>1</v>
      </c>
      <c r="X234" s="113">
        <v>10</v>
      </c>
      <c r="Y234" s="86">
        <v>40</v>
      </c>
      <c r="Z234" s="39">
        <v>3.3</v>
      </c>
      <c r="AA234" s="40">
        <f t="shared" si="47"/>
        <v>0.30303030303030304</v>
      </c>
      <c r="AB234" s="49">
        <f t="shared" si="43"/>
        <v>160</v>
      </c>
      <c r="AC234" s="41"/>
      <c r="AD234" s="12">
        <f t="shared" si="44"/>
        <v>0</v>
      </c>
      <c r="AE234" s="43">
        <f t="shared" si="45"/>
        <v>100</v>
      </c>
      <c r="AF234" s="107">
        <f t="shared" si="46"/>
        <v>0</v>
      </c>
      <c r="AG234" s="1"/>
    </row>
    <row r="235" spans="2:35" ht="18.75" customHeight="1" x14ac:dyDescent="0.3">
      <c r="B235" s="58">
        <v>0.74652777777777779</v>
      </c>
      <c r="C235" s="59" t="s">
        <v>17</v>
      </c>
      <c r="D235" s="60">
        <v>10</v>
      </c>
      <c r="E235" s="60">
        <v>5</v>
      </c>
      <c r="F235" s="60" t="s">
        <v>221</v>
      </c>
      <c r="G235" s="36" t="s">
        <v>40</v>
      </c>
      <c r="H235" s="113">
        <v>15</v>
      </c>
      <c r="I235" s="86"/>
      <c r="J235" s="39"/>
      <c r="K235" s="40" t="str">
        <f t="shared" si="41"/>
        <v/>
      </c>
      <c r="L235" s="49" t="str">
        <f t="shared" si="42"/>
        <v/>
      </c>
      <c r="M235" s="77"/>
      <c r="N235" s="41"/>
      <c r="O235" s="82"/>
      <c r="R235" s="58">
        <v>0.74652777777777779</v>
      </c>
      <c r="S235" s="59" t="s">
        <v>17</v>
      </c>
      <c r="T235" s="60">
        <v>10</v>
      </c>
      <c r="U235" s="60">
        <v>5</v>
      </c>
      <c r="V235" s="60" t="s">
        <v>221</v>
      </c>
      <c r="W235" s="36" t="s">
        <v>40</v>
      </c>
      <c r="X235" s="113">
        <v>15</v>
      </c>
      <c r="Y235" s="86"/>
      <c r="Z235" s="39"/>
      <c r="AA235" s="40"/>
      <c r="AB235" s="49" t="str">
        <f t="shared" si="43"/>
        <v/>
      </c>
      <c r="AC235" s="41"/>
      <c r="AD235" s="12" t="str">
        <f t="shared" si="44"/>
        <v/>
      </c>
      <c r="AE235" s="43" t="str">
        <f t="shared" si="45"/>
        <v/>
      </c>
      <c r="AF235" s="107" t="str">
        <f t="shared" si="46"/>
        <v/>
      </c>
    </row>
    <row r="236" spans="2:35" ht="18.75" customHeight="1" x14ac:dyDescent="0.3">
      <c r="B236" s="58">
        <v>0.74652777777777779</v>
      </c>
      <c r="C236" s="59" t="s">
        <v>17</v>
      </c>
      <c r="D236" s="60">
        <v>10</v>
      </c>
      <c r="E236" s="60">
        <v>5</v>
      </c>
      <c r="F236" s="60" t="s">
        <v>221</v>
      </c>
      <c r="G236" s="36" t="s">
        <v>60</v>
      </c>
      <c r="H236" s="113">
        <v>15</v>
      </c>
      <c r="I236" s="86"/>
      <c r="J236" s="39"/>
      <c r="K236" s="40" t="str">
        <f t="shared" si="41"/>
        <v/>
      </c>
      <c r="L236" s="49" t="str">
        <f t="shared" si="42"/>
        <v/>
      </c>
      <c r="M236" s="77"/>
      <c r="N236" s="41"/>
      <c r="O236" s="82"/>
      <c r="R236" s="58">
        <v>0.74652777777777779</v>
      </c>
      <c r="S236" s="59" t="s">
        <v>17</v>
      </c>
      <c r="T236" s="60">
        <v>10</v>
      </c>
      <c r="U236" s="60">
        <v>5</v>
      </c>
      <c r="V236" s="60" t="s">
        <v>221</v>
      </c>
      <c r="W236" s="36" t="s">
        <v>60</v>
      </c>
      <c r="X236" s="113">
        <v>15</v>
      </c>
      <c r="Y236" s="86"/>
      <c r="Z236" s="39"/>
      <c r="AA236" s="40"/>
      <c r="AB236" s="49" t="str">
        <f t="shared" si="43"/>
        <v/>
      </c>
      <c r="AC236" s="41"/>
      <c r="AD236" s="12" t="str">
        <f t="shared" si="44"/>
        <v/>
      </c>
      <c r="AE236" s="43" t="str">
        <f t="shared" si="45"/>
        <v/>
      </c>
      <c r="AF236" s="107" t="str">
        <f t="shared" si="46"/>
        <v/>
      </c>
    </row>
    <row r="237" spans="2:35" ht="18.75" customHeight="1" x14ac:dyDescent="0.5">
      <c r="B237" s="58">
        <v>0.75694444444444442</v>
      </c>
      <c r="C237" s="59" t="s">
        <v>217</v>
      </c>
      <c r="D237" s="60">
        <v>9</v>
      </c>
      <c r="E237" s="60">
        <v>14</v>
      </c>
      <c r="F237" s="60" t="s">
        <v>218</v>
      </c>
      <c r="G237" s="36" t="s">
        <v>13</v>
      </c>
      <c r="H237" s="113">
        <v>10</v>
      </c>
      <c r="I237" s="86">
        <v>10</v>
      </c>
      <c r="J237" s="39">
        <v>7.5</v>
      </c>
      <c r="K237" s="40">
        <f t="shared" si="41"/>
        <v>0.13333333333333333</v>
      </c>
      <c r="L237" s="49">
        <f t="shared" si="42"/>
        <v>40</v>
      </c>
      <c r="M237" s="77"/>
      <c r="N237" s="41"/>
      <c r="O237" s="82"/>
      <c r="R237" s="58">
        <v>0.75694444444444442</v>
      </c>
      <c r="S237" s="59" t="s">
        <v>217</v>
      </c>
      <c r="T237" s="60">
        <v>9</v>
      </c>
      <c r="U237" s="60">
        <v>14</v>
      </c>
      <c r="V237" s="60" t="s">
        <v>218</v>
      </c>
      <c r="W237" s="36" t="s">
        <v>13</v>
      </c>
      <c r="X237" s="113">
        <v>10</v>
      </c>
      <c r="Y237" s="86">
        <v>10</v>
      </c>
      <c r="Z237" s="39">
        <v>7.5</v>
      </c>
      <c r="AA237" s="40">
        <f>IF(Z237="","",100/Z237/100)</f>
        <v>0.13333333333333333</v>
      </c>
      <c r="AB237" s="49">
        <f t="shared" si="43"/>
        <v>40</v>
      </c>
      <c r="AC237" s="41"/>
      <c r="AD237" s="12">
        <f t="shared" si="44"/>
        <v>0</v>
      </c>
      <c r="AE237" s="43">
        <f t="shared" si="45"/>
        <v>100</v>
      </c>
      <c r="AF237" s="107">
        <f t="shared" si="46"/>
        <v>0</v>
      </c>
      <c r="AG237" s="1"/>
    </row>
    <row r="238" spans="2:35" ht="18.75" customHeight="1" x14ac:dyDescent="0.3">
      <c r="B238" s="58">
        <v>0.78263888888888888</v>
      </c>
      <c r="C238" s="59" t="s">
        <v>217</v>
      </c>
      <c r="D238" s="60">
        <v>10</v>
      </c>
      <c r="E238" s="60">
        <v>8</v>
      </c>
      <c r="F238" s="60" t="s">
        <v>219</v>
      </c>
      <c r="G238" s="36" t="s">
        <v>1</v>
      </c>
      <c r="H238" s="113">
        <v>10</v>
      </c>
      <c r="I238" s="86">
        <v>24</v>
      </c>
      <c r="J238" s="39">
        <v>3</v>
      </c>
      <c r="K238" s="40">
        <f t="shared" si="41"/>
        <v>0.33333333333333337</v>
      </c>
      <c r="L238" s="49">
        <f t="shared" si="42"/>
        <v>96</v>
      </c>
      <c r="M238" s="77"/>
      <c r="N238" s="41"/>
      <c r="O238" s="82"/>
      <c r="R238" s="58">
        <v>0.78263888888888888</v>
      </c>
      <c r="S238" s="59" t="s">
        <v>217</v>
      </c>
      <c r="T238" s="60">
        <v>10</v>
      </c>
      <c r="U238" s="60">
        <v>8</v>
      </c>
      <c r="V238" s="60" t="s">
        <v>219</v>
      </c>
      <c r="W238" s="36" t="s">
        <v>1</v>
      </c>
      <c r="X238" s="113">
        <v>10</v>
      </c>
      <c r="Y238" s="86">
        <v>24</v>
      </c>
      <c r="Z238" s="39">
        <v>3</v>
      </c>
      <c r="AA238" s="40">
        <f>IF(Z238="","",100/Z238/100)</f>
        <v>0.33333333333333337</v>
      </c>
      <c r="AB238" s="49">
        <f t="shared" si="43"/>
        <v>96</v>
      </c>
      <c r="AC238" s="41"/>
      <c r="AD238" s="12">
        <f t="shared" si="44"/>
        <v>0</v>
      </c>
      <c r="AE238" s="43">
        <f t="shared" si="45"/>
        <v>100</v>
      </c>
      <c r="AF238" s="107">
        <f t="shared" si="46"/>
        <v>0</v>
      </c>
    </row>
    <row r="239" spans="2:35" ht="18.75" customHeight="1" x14ac:dyDescent="0.3">
      <c r="B239" s="58">
        <v>0.78263888888888888</v>
      </c>
      <c r="C239" s="59" t="s">
        <v>217</v>
      </c>
      <c r="D239" s="60">
        <v>10</v>
      </c>
      <c r="E239" s="60">
        <v>8</v>
      </c>
      <c r="F239" s="60" t="s">
        <v>219</v>
      </c>
      <c r="G239" s="36" t="s">
        <v>13</v>
      </c>
      <c r="H239" s="122">
        <v>14</v>
      </c>
      <c r="I239" s="123"/>
      <c r="J239" s="63"/>
      <c r="K239" s="40" t="str">
        <f t="shared" si="41"/>
        <v/>
      </c>
      <c r="L239" s="49" t="str">
        <f t="shared" si="42"/>
        <v/>
      </c>
      <c r="M239" s="77"/>
      <c r="N239" s="41"/>
      <c r="O239" s="82"/>
      <c r="R239" s="58">
        <v>0.78263888888888888</v>
      </c>
      <c r="S239" s="59" t="s">
        <v>217</v>
      </c>
      <c r="T239" s="60">
        <v>10</v>
      </c>
      <c r="U239" s="60">
        <v>8</v>
      </c>
      <c r="V239" s="60" t="s">
        <v>219</v>
      </c>
      <c r="W239" s="36" t="s">
        <v>13</v>
      </c>
      <c r="X239" s="122">
        <v>14</v>
      </c>
      <c r="Y239" s="123"/>
      <c r="Z239" s="63"/>
      <c r="AA239" s="40" t="str">
        <f>IF(Z239="","",100/Z239/100)</f>
        <v/>
      </c>
      <c r="AB239" s="49" t="str">
        <f t="shared" si="43"/>
        <v/>
      </c>
      <c r="AC239" s="41"/>
      <c r="AD239" s="12" t="str">
        <f t="shared" si="44"/>
        <v/>
      </c>
      <c r="AE239" s="43" t="str">
        <f t="shared" si="45"/>
        <v/>
      </c>
      <c r="AF239" s="107" t="str">
        <f t="shared" si="46"/>
        <v/>
      </c>
    </row>
    <row r="240" spans="2:35" ht="18.75" customHeight="1" x14ac:dyDescent="0.3">
      <c r="B240" s="58"/>
      <c r="C240" s="59"/>
      <c r="D240" s="60"/>
      <c r="E240" s="60"/>
      <c r="F240" s="60"/>
      <c r="G240" s="36"/>
      <c r="H240" s="122"/>
      <c r="I240" s="123"/>
      <c r="J240" s="63"/>
      <c r="K240" s="40" t="str">
        <f t="shared" si="41"/>
        <v/>
      </c>
      <c r="L240" s="49" t="str">
        <f t="shared" si="42"/>
        <v/>
      </c>
      <c r="M240" s="77"/>
      <c r="N240" s="41"/>
      <c r="O240" s="82"/>
      <c r="R240" s="58"/>
      <c r="S240" s="59"/>
      <c r="T240" s="60"/>
      <c r="U240" s="60"/>
      <c r="V240" s="60"/>
      <c r="W240" s="36"/>
      <c r="X240" s="122"/>
      <c r="Y240" s="123"/>
      <c r="Z240" s="63"/>
      <c r="AA240" s="40" t="str">
        <f t="shared" ref="AA240:AA241" si="48">IF(Z240="","",100/Z240/100)</f>
        <v/>
      </c>
      <c r="AB240" s="49" t="str">
        <f t="shared" si="43"/>
        <v/>
      </c>
      <c r="AC240" s="41"/>
      <c r="AD240" s="12" t="str">
        <f t="shared" ref="AD240:AD241" si="49">IF(AB240="","",AC240*AB240)</f>
        <v/>
      </c>
      <c r="AE240" s="43" t="str">
        <f t="shared" ref="AE240:AE241" si="50">IF(AB240="","",$AE$1)</f>
        <v/>
      </c>
      <c r="AF240" s="107" t="str">
        <f t="shared" ref="AF240:AF241" si="51">IF(AE240="","",AE240*AC240)</f>
        <v/>
      </c>
    </row>
    <row r="241" spans="2:35" ht="18.75" customHeight="1" x14ac:dyDescent="0.3">
      <c r="B241" s="58"/>
      <c r="C241" s="59"/>
      <c r="D241" s="60"/>
      <c r="E241" s="60"/>
      <c r="F241" s="60"/>
      <c r="G241" s="36"/>
      <c r="H241" s="113"/>
      <c r="I241" s="86"/>
      <c r="J241" s="39"/>
      <c r="K241" s="40"/>
      <c r="L241" s="49"/>
      <c r="M241" s="77"/>
      <c r="N241" s="41"/>
      <c r="O241" s="82"/>
      <c r="R241" s="58"/>
      <c r="S241" s="59"/>
      <c r="T241" s="60"/>
      <c r="U241" s="60"/>
      <c r="V241" s="60"/>
      <c r="W241" s="36"/>
      <c r="X241" s="122"/>
      <c r="Y241" s="123"/>
      <c r="Z241" s="63"/>
      <c r="AA241" s="40" t="str">
        <f t="shared" si="48"/>
        <v/>
      </c>
      <c r="AB241" s="49" t="str">
        <f t="shared" si="43"/>
        <v/>
      </c>
      <c r="AC241" s="41"/>
      <c r="AD241" s="12" t="str">
        <f t="shared" si="49"/>
        <v/>
      </c>
      <c r="AE241" s="43" t="str">
        <f t="shared" si="50"/>
        <v/>
      </c>
      <c r="AF241" s="107" t="str">
        <f t="shared" si="51"/>
        <v/>
      </c>
    </row>
    <row r="242" spans="2:35" ht="18.75" customHeight="1" x14ac:dyDescent="0.5">
      <c r="B242" s="81"/>
      <c r="C242" s="91"/>
      <c r="D242" s="36"/>
      <c r="E242" s="36"/>
      <c r="F242" s="36"/>
      <c r="G242" s="36"/>
      <c r="H242" s="37"/>
      <c r="I242" s="38"/>
      <c r="J242" s="39"/>
      <c r="K242" s="40"/>
      <c r="L242" s="49"/>
      <c r="M242" s="77"/>
      <c r="N242" s="41"/>
      <c r="O242" s="82"/>
      <c r="R242" s="58"/>
      <c r="S242" s="59"/>
      <c r="T242" s="60"/>
      <c r="U242" s="60"/>
      <c r="V242" s="60"/>
      <c r="W242" s="36"/>
      <c r="X242" s="61"/>
      <c r="Y242" s="62"/>
      <c r="Z242" s="63"/>
      <c r="AA242" s="64"/>
      <c r="AB242" s="49"/>
      <c r="AC242" s="41"/>
      <c r="AD242" s="12"/>
      <c r="AE242" s="43"/>
      <c r="AF242" s="107"/>
      <c r="AG242" s="1"/>
    </row>
    <row r="243" spans="2:35" ht="24.75" customHeight="1" x14ac:dyDescent="0.35">
      <c r="B243" s="83"/>
      <c r="C243" s="44"/>
      <c r="D243" s="45"/>
      <c r="E243" s="45"/>
      <c r="F243" s="46" t="s">
        <v>14</v>
      </c>
      <c r="G243" s="46"/>
      <c r="H243" s="47">
        <f>SUM(H222:H242)</f>
        <v>236</v>
      </c>
      <c r="I243" s="47">
        <f>SUM(I222:I242)</f>
        <v>236</v>
      </c>
      <c r="J243" s="46"/>
      <c r="K243" s="48"/>
      <c r="L243" s="49">
        <f>SUBTOTAL(9,(L222:L242))</f>
        <v>944</v>
      </c>
      <c r="M243" s="77"/>
      <c r="N243" s="71"/>
      <c r="O243" s="7"/>
      <c r="R243" s="65"/>
      <c r="S243" s="66"/>
      <c r="T243" s="67"/>
      <c r="U243" s="67"/>
      <c r="V243" s="68" t="s">
        <v>14</v>
      </c>
      <c r="W243" s="68"/>
      <c r="X243" s="69">
        <f>SUM(X222:X242)</f>
        <v>236</v>
      </c>
      <c r="Y243" s="69">
        <f>SUM(Y222:Y242)</f>
        <v>236</v>
      </c>
      <c r="Z243" s="70"/>
      <c r="AA243" s="70"/>
      <c r="AB243" s="49">
        <f>SUBTOTAL(9,(AB222:AB241))</f>
        <v>944</v>
      </c>
      <c r="AC243" s="71"/>
      <c r="AD243" s="12">
        <f>SUBTOTAL(9,AD222:AD242)</f>
        <v>749.59999999999991</v>
      </c>
      <c r="AE243" s="94">
        <f>SUBTOTAL(9,AE222:AE242)</f>
        <v>1000</v>
      </c>
      <c r="AF243" s="82">
        <f>SUBTOTAL(9,AF222:AF238)</f>
        <v>520</v>
      </c>
    </row>
    <row r="244" spans="2:35" ht="3.75" hidden="1" customHeight="1" thickBot="1" x14ac:dyDescent="0.3">
      <c r="B244" s="72"/>
      <c r="C244" s="50"/>
      <c r="D244" s="50"/>
      <c r="E244" s="50"/>
      <c r="F244" s="50"/>
      <c r="G244" s="50"/>
      <c r="H244" s="50"/>
      <c r="I244" s="50"/>
      <c r="J244" s="50"/>
      <c r="K244" s="51"/>
      <c r="L244" s="52"/>
      <c r="M244" s="78"/>
      <c r="N244" s="5"/>
      <c r="O244" s="97"/>
      <c r="R244" s="72"/>
      <c r="S244" s="50"/>
      <c r="T244" s="50"/>
      <c r="U244" s="50"/>
      <c r="V244" s="50"/>
      <c r="W244" s="50"/>
      <c r="X244" s="50"/>
      <c r="Y244" s="51"/>
      <c r="Z244" s="50"/>
      <c r="AA244" s="51"/>
      <c r="AB244" s="52"/>
      <c r="AC244" s="5"/>
      <c r="AD244" s="99"/>
      <c r="AE244" s="96"/>
      <c r="AF244" s="98"/>
    </row>
    <row r="245" spans="2:35" ht="25.5" customHeight="1" x14ac:dyDescent="0.25">
      <c r="B245" s="337" t="s">
        <v>15</v>
      </c>
      <c r="C245" s="338"/>
      <c r="D245" s="338"/>
      <c r="E245" s="338"/>
      <c r="F245" s="338"/>
      <c r="G245" s="338"/>
      <c r="H245" s="338"/>
      <c r="I245" s="338"/>
      <c r="J245" s="338"/>
      <c r="K245" s="338"/>
      <c r="L245" s="89"/>
      <c r="M245" s="79"/>
      <c r="N245" s="5"/>
      <c r="O245" s="8"/>
      <c r="R245" s="337" t="s">
        <v>15</v>
      </c>
      <c r="S245" s="338"/>
      <c r="T245" s="338"/>
      <c r="U245" s="338"/>
      <c r="V245" s="338"/>
      <c r="W245" s="338"/>
      <c r="X245" s="338"/>
      <c r="Y245" s="339"/>
      <c r="Z245" s="73"/>
      <c r="AA245" s="73"/>
      <c r="AB245" s="340"/>
      <c r="AC245" s="5"/>
      <c r="AD245" s="14">
        <f>AD243-AB243</f>
        <v>-194.40000000000009</v>
      </c>
      <c r="AE245" s="100"/>
      <c r="AF245" s="8">
        <f>AF243-AE243</f>
        <v>-480</v>
      </c>
    </row>
    <row r="246" spans="2:35" ht="21" customHeight="1" thickBot="1" x14ac:dyDescent="0.3">
      <c r="B246" s="342">
        <v>45710</v>
      </c>
      <c r="C246" s="343"/>
      <c r="D246" s="343"/>
      <c r="E246" s="343"/>
      <c r="F246" s="343"/>
      <c r="G246" s="343"/>
      <c r="H246" s="343"/>
      <c r="I246" s="343"/>
      <c r="J246" s="343"/>
      <c r="K246" s="343"/>
      <c r="L246" s="90"/>
      <c r="M246" s="84"/>
      <c r="N246" s="16"/>
      <c r="O246" s="17"/>
      <c r="R246" s="344">
        <f>B246</f>
        <v>45710</v>
      </c>
      <c r="S246" s="345"/>
      <c r="T246" s="345"/>
      <c r="U246" s="345"/>
      <c r="V246" s="345"/>
      <c r="W246" s="345"/>
      <c r="X246" s="345"/>
      <c r="Y246" s="346"/>
      <c r="Z246" s="74"/>
      <c r="AA246" s="74"/>
      <c r="AB246" s="341"/>
      <c r="AC246" s="16" t="s">
        <v>91</v>
      </c>
      <c r="AD246" s="15">
        <f>AD245/AB243</f>
        <v>-0.20593220338983059</v>
      </c>
      <c r="AE246" s="101"/>
      <c r="AF246" s="17">
        <f>AF245/AE243</f>
        <v>-0.48</v>
      </c>
    </row>
    <row r="247" spans="2:35" ht="18" thickBot="1" x14ac:dyDescent="0.35"/>
    <row r="248" spans="2:35" ht="28.5" customHeight="1" x14ac:dyDescent="0.25">
      <c r="B248" s="319"/>
      <c r="C248" s="320"/>
      <c r="D248" s="323" t="s">
        <v>96</v>
      </c>
      <c r="E248" s="323"/>
      <c r="F248" s="323"/>
      <c r="G248" s="323"/>
      <c r="H248" s="323"/>
      <c r="I248" s="323"/>
      <c r="J248" s="323"/>
      <c r="K248" s="323"/>
      <c r="L248" s="323"/>
      <c r="M248" s="323"/>
      <c r="N248" s="323"/>
      <c r="O248" s="324"/>
      <c r="R248" s="329"/>
      <c r="S248" s="330"/>
      <c r="T248" s="333" t="s">
        <v>96</v>
      </c>
      <c r="U248" s="333"/>
      <c r="V248" s="333"/>
      <c r="W248" s="333"/>
      <c r="X248" s="333"/>
      <c r="Y248" s="333"/>
      <c r="Z248" s="333"/>
      <c r="AA248" s="333"/>
      <c r="AB248" s="333"/>
      <c r="AC248" s="333"/>
      <c r="AD248" s="333"/>
      <c r="AE248" s="333"/>
      <c r="AF248" s="334"/>
    </row>
    <row r="249" spans="2:35" ht="21.75" customHeight="1" x14ac:dyDescent="0.25">
      <c r="B249" s="321"/>
      <c r="C249" s="322"/>
      <c r="D249" s="325"/>
      <c r="E249" s="325"/>
      <c r="F249" s="325"/>
      <c r="G249" s="325"/>
      <c r="H249" s="325"/>
      <c r="I249" s="325"/>
      <c r="J249" s="325"/>
      <c r="K249" s="325"/>
      <c r="L249" s="325"/>
      <c r="M249" s="325"/>
      <c r="N249" s="325"/>
      <c r="O249" s="326"/>
      <c r="R249" s="331"/>
      <c r="S249" s="332"/>
      <c r="T249" s="335"/>
      <c r="U249" s="335"/>
      <c r="V249" s="335"/>
      <c r="W249" s="335"/>
      <c r="X249" s="335"/>
      <c r="Y249" s="335"/>
      <c r="Z249" s="335"/>
      <c r="AA249" s="335"/>
      <c r="AB249" s="335"/>
      <c r="AC249" s="335"/>
      <c r="AD249" s="335"/>
      <c r="AE249" s="335"/>
      <c r="AF249" s="336"/>
    </row>
    <row r="250" spans="2:35" ht="5.25" customHeight="1" thickBot="1" x14ac:dyDescent="0.3">
      <c r="B250" s="80"/>
      <c r="C250" s="76"/>
      <c r="D250" s="325"/>
      <c r="E250" s="325"/>
      <c r="F250" s="325"/>
      <c r="G250" s="325"/>
      <c r="H250" s="325"/>
      <c r="I250" s="325"/>
      <c r="J250" s="325"/>
      <c r="K250" s="325"/>
      <c r="L250" s="327"/>
      <c r="M250" s="327"/>
      <c r="N250" s="327"/>
      <c r="O250" s="328"/>
      <c r="R250" s="53"/>
      <c r="S250" s="54"/>
      <c r="T250" s="335"/>
      <c r="U250" s="335"/>
      <c r="V250" s="335"/>
      <c r="W250" s="335"/>
      <c r="X250" s="335"/>
      <c r="Y250" s="335"/>
      <c r="Z250" s="335"/>
      <c r="AA250" s="335"/>
      <c r="AB250" s="335"/>
      <c r="AC250" s="335"/>
      <c r="AD250" s="335"/>
      <c r="AE250" s="335"/>
      <c r="AF250" s="336"/>
    </row>
    <row r="251" spans="2:35" ht="54.75" customHeight="1" x14ac:dyDescent="0.5">
      <c r="B251" s="26" t="s">
        <v>4</v>
      </c>
      <c r="C251" s="27" t="s">
        <v>5</v>
      </c>
      <c r="D251" s="27" t="s">
        <v>6</v>
      </c>
      <c r="E251" s="27" t="s">
        <v>7</v>
      </c>
      <c r="F251" s="27" t="s">
        <v>8</v>
      </c>
      <c r="G251" s="28" t="s">
        <v>9</v>
      </c>
      <c r="H251" s="29" t="s">
        <v>92</v>
      </c>
      <c r="I251" s="30" t="s">
        <v>10</v>
      </c>
      <c r="J251" s="28" t="s">
        <v>20</v>
      </c>
      <c r="K251" s="31" t="s">
        <v>21</v>
      </c>
      <c r="L251" s="92" t="s">
        <v>98</v>
      </c>
      <c r="M251" s="87" t="s">
        <v>97</v>
      </c>
      <c r="N251" s="88" t="s">
        <v>12</v>
      </c>
      <c r="O251" s="24" t="s">
        <v>2</v>
      </c>
      <c r="R251" s="26" t="s">
        <v>4</v>
      </c>
      <c r="S251" s="27" t="s">
        <v>5</v>
      </c>
      <c r="T251" s="27" t="s">
        <v>6</v>
      </c>
      <c r="U251" s="27" t="s">
        <v>7</v>
      </c>
      <c r="V251" s="27" t="s">
        <v>8</v>
      </c>
      <c r="W251" s="28" t="s">
        <v>9</v>
      </c>
      <c r="X251" s="29" t="s">
        <v>92</v>
      </c>
      <c r="Y251" s="31" t="s">
        <v>10</v>
      </c>
      <c r="Z251" s="28" t="s">
        <v>20</v>
      </c>
      <c r="AA251" s="31" t="s">
        <v>21</v>
      </c>
      <c r="AB251" s="32" t="s">
        <v>3</v>
      </c>
      <c r="AC251" s="6" t="s">
        <v>12</v>
      </c>
      <c r="AD251" s="20" t="s">
        <v>2</v>
      </c>
      <c r="AE251" s="33" t="s">
        <v>147</v>
      </c>
      <c r="AF251" s="34" t="s">
        <v>46</v>
      </c>
      <c r="AG251" s="1"/>
    </row>
    <row r="252" spans="2:35" ht="18.75" customHeight="1" x14ac:dyDescent="0.35">
      <c r="B252" s="58">
        <v>0.51041666666666663</v>
      </c>
      <c r="C252" s="59" t="s">
        <v>157</v>
      </c>
      <c r="D252" s="60">
        <v>1</v>
      </c>
      <c r="E252" s="60">
        <v>6</v>
      </c>
      <c r="F252" s="60" t="s">
        <v>174</v>
      </c>
      <c r="G252" s="36" t="s">
        <v>40</v>
      </c>
      <c r="H252" s="113">
        <v>12</v>
      </c>
      <c r="I252" s="86">
        <v>25</v>
      </c>
      <c r="J252" s="39">
        <v>6</v>
      </c>
      <c r="K252" s="40">
        <f t="shared" ref="K252" si="52">IF(J252="","",100/J252/100)</f>
        <v>0.16666666666666669</v>
      </c>
      <c r="L252" s="49">
        <f t="shared" ref="L252:L275" si="53">IF(I252="","",(I252*($AB$1/1000)/$AC$1)*$AB$473)</f>
        <v>100</v>
      </c>
      <c r="M252" s="77"/>
      <c r="N252" s="41"/>
      <c r="O252" s="82"/>
      <c r="R252" s="58">
        <v>0.51041666666666663</v>
      </c>
      <c r="S252" s="59" t="s">
        <v>157</v>
      </c>
      <c r="T252" s="60">
        <v>1</v>
      </c>
      <c r="U252" s="60">
        <v>6</v>
      </c>
      <c r="V252" s="60" t="s">
        <v>174</v>
      </c>
      <c r="W252" s="36" t="s">
        <v>40</v>
      </c>
      <c r="X252" s="113">
        <v>12</v>
      </c>
      <c r="Y252" s="86">
        <v>25</v>
      </c>
      <c r="Z252" s="39">
        <v>6</v>
      </c>
      <c r="AA252" s="40"/>
      <c r="AB252" s="49">
        <f t="shared" ref="AB252:AB276" si="54">IF(Y252="","",(Y252*($AB$1/1000)/$AC$1)*$AB$473)</f>
        <v>100</v>
      </c>
      <c r="AC252" s="41"/>
      <c r="AD252" s="12">
        <f t="shared" ref="AD252:AD264" si="55">IF(AB252="","",AC252*AB252)</f>
        <v>0</v>
      </c>
      <c r="AE252" s="43">
        <f t="shared" ref="AE252:AE264" si="56">IF(AB252="","",$AE$1)</f>
        <v>100</v>
      </c>
      <c r="AF252" s="107">
        <f t="shared" ref="AF252:AF264" si="57">IF(AE252="","",AE252*AC252)</f>
        <v>0</v>
      </c>
      <c r="AI252" s="4"/>
    </row>
    <row r="253" spans="2:35" ht="18.75" customHeight="1" x14ac:dyDescent="0.3">
      <c r="B253" s="58">
        <v>0.51041666666666663</v>
      </c>
      <c r="C253" s="59" t="s">
        <v>150</v>
      </c>
      <c r="D253" s="60">
        <v>1</v>
      </c>
      <c r="E253" s="60">
        <v>6</v>
      </c>
      <c r="F253" s="60" t="s">
        <v>174</v>
      </c>
      <c r="G253" s="36" t="s">
        <v>18</v>
      </c>
      <c r="H253" s="113">
        <v>13</v>
      </c>
      <c r="I253" s="86"/>
      <c r="J253" s="39"/>
      <c r="K253" s="40" t="str">
        <f t="shared" ref="K253:K275" si="58">IF(J253="","",100/J253/100)</f>
        <v/>
      </c>
      <c r="L253" s="49" t="str">
        <f t="shared" si="53"/>
        <v/>
      </c>
      <c r="M253" s="77"/>
      <c r="N253" s="41"/>
      <c r="O253" s="82"/>
      <c r="R253" s="58">
        <v>0.51041666666666663</v>
      </c>
      <c r="S253" s="59" t="s">
        <v>150</v>
      </c>
      <c r="T253" s="60">
        <v>1</v>
      </c>
      <c r="U253" s="60">
        <v>6</v>
      </c>
      <c r="V253" s="60" t="s">
        <v>174</v>
      </c>
      <c r="W253" s="36" t="s">
        <v>18</v>
      </c>
      <c r="X253" s="113">
        <v>13</v>
      </c>
      <c r="Y253" s="86"/>
      <c r="Z253" s="39"/>
      <c r="AA253" s="40" t="str">
        <f>IF(Z253="","",100/Z253/100)</f>
        <v/>
      </c>
      <c r="AB253" s="49" t="str">
        <f t="shared" si="54"/>
        <v/>
      </c>
      <c r="AC253" s="41"/>
      <c r="AD253" s="12" t="str">
        <f t="shared" si="55"/>
        <v/>
      </c>
      <c r="AE253" s="43" t="str">
        <f t="shared" si="56"/>
        <v/>
      </c>
      <c r="AF253" s="107" t="str">
        <f t="shared" si="57"/>
        <v/>
      </c>
    </row>
    <row r="254" spans="2:35" ht="18.75" customHeight="1" x14ac:dyDescent="0.5">
      <c r="B254" s="58">
        <v>0.51041666666666663</v>
      </c>
      <c r="C254" s="59" t="s">
        <v>157</v>
      </c>
      <c r="D254" s="60">
        <v>1</v>
      </c>
      <c r="E254" s="60">
        <v>3</v>
      </c>
      <c r="F254" s="60" t="s">
        <v>188</v>
      </c>
      <c r="G254" s="36" t="s">
        <v>13</v>
      </c>
      <c r="H254" s="113">
        <v>10</v>
      </c>
      <c r="I254" s="86">
        <v>26</v>
      </c>
      <c r="J254" s="39">
        <v>2.5</v>
      </c>
      <c r="K254" s="40">
        <f t="shared" si="58"/>
        <v>0.4</v>
      </c>
      <c r="L254" s="49">
        <f t="shared" si="53"/>
        <v>104</v>
      </c>
      <c r="M254" s="77"/>
      <c r="N254" s="41"/>
      <c r="O254" s="82"/>
      <c r="R254" s="58">
        <v>0.51041666666666663</v>
      </c>
      <c r="S254" s="59" t="s">
        <v>157</v>
      </c>
      <c r="T254" s="60">
        <v>1</v>
      </c>
      <c r="U254" s="60">
        <v>3</v>
      </c>
      <c r="V254" s="60" t="s">
        <v>188</v>
      </c>
      <c r="W254" s="36" t="s">
        <v>13</v>
      </c>
      <c r="X254" s="113">
        <v>10</v>
      </c>
      <c r="Y254" s="86">
        <v>26</v>
      </c>
      <c r="Z254" s="39">
        <v>2.5</v>
      </c>
      <c r="AA254" s="40">
        <f>IF(Z254="","",100/Z254/100)</f>
        <v>0.4</v>
      </c>
      <c r="AB254" s="49">
        <f t="shared" si="54"/>
        <v>104</v>
      </c>
      <c r="AC254" s="41">
        <v>3.2</v>
      </c>
      <c r="AD254" s="12">
        <f t="shared" si="55"/>
        <v>332.8</v>
      </c>
      <c r="AE254" s="43">
        <f t="shared" si="56"/>
        <v>100</v>
      </c>
      <c r="AF254" s="107">
        <f t="shared" si="57"/>
        <v>320</v>
      </c>
      <c r="AG254" s="1"/>
      <c r="AI254" s="4"/>
    </row>
    <row r="255" spans="2:35" ht="18.75" customHeight="1" x14ac:dyDescent="0.3">
      <c r="B255" s="58">
        <v>0.51041666666666663</v>
      </c>
      <c r="C255" s="59" t="s">
        <v>150</v>
      </c>
      <c r="D255" s="60">
        <v>1</v>
      </c>
      <c r="E255" s="60">
        <v>3</v>
      </c>
      <c r="F255" s="60" t="s">
        <v>188</v>
      </c>
      <c r="G255" s="36" t="s">
        <v>18</v>
      </c>
      <c r="H255" s="113">
        <v>16</v>
      </c>
      <c r="I255" s="86"/>
      <c r="J255" s="39"/>
      <c r="K255" s="40" t="str">
        <f t="shared" si="58"/>
        <v/>
      </c>
      <c r="L255" s="49" t="str">
        <f t="shared" si="53"/>
        <v/>
      </c>
      <c r="M255" s="77"/>
      <c r="N255" s="41"/>
      <c r="O255" s="82"/>
      <c r="R255" s="58">
        <v>0.51041666666666663</v>
      </c>
      <c r="S255" s="59" t="s">
        <v>150</v>
      </c>
      <c r="T255" s="60">
        <v>1</v>
      </c>
      <c r="U255" s="60">
        <v>3</v>
      </c>
      <c r="V255" s="60" t="s">
        <v>188</v>
      </c>
      <c r="W255" s="36" t="s">
        <v>18</v>
      </c>
      <c r="X255" s="113">
        <v>16</v>
      </c>
      <c r="Y255" s="86"/>
      <c r="Z255" s="39"/>
      <c r="AA255" s="40" t="str">
        <f>IF(Z255="","",100/Z255/100)</f>
        <v/>
      </c>
      <c r="AB255" s="49" t="str">
        <f t="shared" si="54"/>
        <v/>
      </c>
      <c r="AC255" s="41">
        <v>3.2</v>
      </c>
      <c r="AD255" s="12" t="str">
        <f t="shared" si="55"/>
        <v/>
      </c>
      <c r="AE255" s="43" t="str">
        <f t="shared" si="56"/>
        <v/>
      </c>
      <c r="AF255" s="107" t="str">
        <f t="shared" si="57"/>
        <v/>
      </c>
    </row>
    <row r="256" spans="2:35" ht="18.75" customHeight="1" x14ac:dyDescent="0.35">
      <c r="B256" s="58">
        <v>0.52083333333333337</v>
      </c>
      <c r="C256" s="59" t="s">
        <v>22</v>
      </c>
      <c r="D256" s="60">
        <v>1</v>
      </c>
      <c r="E256" s="60">
        <v>4</v>
      </c>
      <c r="F256" s="60" t="s">
        <v>210</v>
      </c>
      <c r="G256" s="36" t="s">
        <v>13</v>
      </c>
      <c r="H256" s="113">
        <v>10</v>
      </c>
      <c r="I256" s="86">
        <v>10</v>
      </c>
      <c r="J256" s="39">
        <v>4.8</v>
      </c>
      <c r="K256" s="40">
        <f t="shared" si="58"/>
        <v>0.20833333333333337</v>
      </c>
      <c r="L256" s="49">
        <f t="shared" si="53"/>
        <v>40</v>
      </c>
      <c r="M256" s="77"/>
      <c r="N256" s="41"/>
      <c r="O256" s="82"/>
      <c r="R256" s="58">
        <v>0.52083333333333337</v>
      </c>
      <c r="S256" s="59" t="s">
        <v>22</v>
      </c>
      <c r="T256" s="60">
        <v>1</v>
      </c>
      <c r="U256" s="60">
        <v>4</v>
      </c>
      <c r="V256" s="60" t="s">
        <v>210</v>
      </c>
      <c r="W256" s="36" t="s">
        <v>13</v>
      </c>
      <c r="X256" s="113">
        <v>10</v>
      </c>
      <c r="Y256" s="86">
        <v>10</v>
      </c>
      <c r="Z256" s="39">
        <v>4.8</v>
      </c>
      <c r="AA256" s="40">
        <f>IF(Z256="","",100/Z256/100)</f>
        <v>0.20833333333333337</v>
      </c>
      <c r="AB256" s="49">
        <f t="shared" si="54"/>
        <v>40</v>
      </c>
      <c r="AC256" s="41"/>
      <c r="AD256" s="12">
        <f t="shared" si="55"/>
        <v>0</v>
      </c>
      <c r="AE256" s="43">
        <f t="shared" si="56"/>
        <v>100</v>
      </c>
      <c r="AF256" s="107">
        <f t="shared" si="57"/>
        <v>0</v>
      </c>
      <c r="AI256" s="4"/>
    </row>
    <row r="257" spans="2:35" ht="18.75" customHeight="1" x14ac:dyDescent="0.5">
      <c r="B257" s="58">
        <v>0.55555555555555558</v>
      </c>
      <c r="C257" s="59" t="s">
        <v>150</v>
      </c>
      <c r="D257" s="60">
        <v>3</v>
      </c>
      <c r="E257" s="60">
        <v>3</v>
      </c>
      <c r="F257" s="60" t="s">
        <v>206</v>
      </c>
      <c r="G257" s="36" t="s">
        <v>1</v>
      </c>
      <c r="H257" s="113">
        <v>12</v>
      </c>
      <c r="I257" s="86">
        <v>52</v>
      </c>
      <c r="J257" s="39">
        <v>2.8</v>
      </c>
      <c r="K257" s="40">
        <f t="shared" si="58"/>
        <v>0.35714285714285715</v>
      </c>
      <c r="L257" s="49">
        <f t="shared" si="53"/>
        <v>208</v>
      </c>
      <c r="M257" s="77"/>
      <c r="N257" s="41"/>
      <c r="O257" s="82"/>
      <c r="R257" s="58">
        <v>0.55555555555555558</v>
      </c>
      <c r="S257" s="59" t="s">
        <v>150</v>
      </c>
      <c r="T257" s="60">
        <v>3</v>
      </c>
      <c r="U257" s="60">
        <v>3</v>
      </c>
      <c r="V257" s="60" t="s">
        <v>206</v>
      </c>
      <c r="W257" s="36" t="s">
        <v>1</v>
      </c>
      <c r="X257" s="113">
        <v>12</v>
      </c>
      <c r="Y257" s="86">
        <v>52</v>
      </c>
      <c r="Z257" s="39">
        <v>2.8</v>
      </c>
      <c r="AA257" s="40">
        <f>IF(Z257="","",100/Z257/100)</f>
        <v>0.35714285714285715</v>
      </c>
      <c r="AB257" s="49">
        <f t="shared" si="54"/>
        <v>208</v>
      </c>
      <c r="AC257" s="41"/>
      <c r="AD257" s="12">
        <f t="shared" si="55"/>
        <v>0</v>
      </c>
      <c r="AE257" s="43">
        <f t="shared" si="56"/>
        <v>100</v>
      </c>
      <c r="AF257" s="107">
        <f t="shared" si="57"/>
        <v>0</v>
      </c>
      <c r="AG257" s="1"/>
    </row>
    <row r="258" spans="2:35" ht="18.75" customHeight="1" x14ac:dyDescent="0.5">
      <c r="B258" s="58">
        <v>0.55555555555555558</v>
      </c>
      <c r="C258" s="59" t="s">
        <v>157</v>
      </c>
      <c r="D258" s="60">
        <v>3</v>
      </c>
      <c r="E258" s="60">
        <v>3</v>
      </c>
      <c r="F258" s="60" t="s">
        <v>206</v>
      </c>
      <c r="G258" s="36" t="s">
        <v>40</v>
      </c>
      <c r="H258" s="113">
        <v>20</v>
      </c>
      <c r="I258" s="86"/>
      <c r="J258" s="39"/>
      <c r="K258" s="40" t="str">
        <f t="shared" si="58"/>
        <v/>
      </c>
      <c r="L258" s="49" t="str">
        <f t="shared" si="53"/>
        <v/>
      </c>
      <c r="M258" s="77"/>
      <c r="N258" s="41"/>
      <c r="O258" s="82"/>
      <c r="R258" s="58">
        <v>0.55555555555555558</v>
      </c>
      <c r="S258" s="59" t="s">
        <v>157</v>
      </c>
      <c r="T258" s="60">
        <v>3</v>
      </c>
      <c r="U258" s="60">
        <v>3</v>
      </c>
      <c r="V258" s="60" t="s">
        <v>206</v>
      </c>
      <c r="W258" s="36" t="s">
        <v>40</v>
      </c>
      <c r="X258" s="113">
        <v>20</v>
      </c>
      <c r="Y258" s="86"/>
      <c r="Z258" s="39"/>
      <c r="AA258" s="40"/>
      <c r="AB258" s="49" t="str">
        <f t="shared" si="54"/>
        <v/>
      </c>
      <c r="AC258" s="41"/>
      <c r="AD258" s="12" t="str">
        <f t="shared" si="55"/>
        <v/>
      </c>
      <c r="AE258" s="43" t="str">
        <f t="shared" si="56"/>
        <v/>
      </c>
      <c r="AF258" s="107" t="str">
        <f t="shared" si="57"/>
        <v/>
      </c>
      <c r="AG258" s="1"/>
      <c r="AI258" s="4"/>
    </row>
    <row r="259" spans="2:35" ht="18.75" customHeight="1" x14ac:dyDescent="0.5">
      <c r="B259" s="58">
        <v>0.55555555555555558</v>
      </c>
      <c r="C259" s="59" t="s">
        <v>150</v>
      </c>
      <c r="D259" s="60">
        <v>3</v>
      </c>
      <c r="E259" s="60">
        <v>3</v>
      </c>
      <c r="F259" s="60" t="s">
        <v>206</v>
      </c>
      <c r="G259" s="36" t="s">
        <v>18</v>
      </c>
      <c r="H259" s="113">
        <v>20</v>
      </c>
      <c r="I259" s="86"/>
      <c r="J259" s="39"/>
      <c r="K259" s="40" t="str">
        <f t="shared" si="58"/>
        <v/>
      </c>
      <c r="L259" s="49" t="str">
        <f t="shared" si="53"/>
        <v/>
      </c>
      <c r="M259" s="77"/>
      <c r="N259" s="41"/>
      <c r="O259" s="82"/>
      <c r="R259" s="58">
        <v>0.55555555555555558</v>
      </c>
      <c r="S259" s="59" t="s">
        <v>150</v>
      </c>
      <c r="T259" s="60">
        <v>3</v>
      </c>
      <c r="U259" s="60">
        <v>3</v>
      </c>
      <c r="V259" s="60" t="s">
        <v>206</v>
      </c>
      <c r="W259" s="36" t="s">
        <v>18</v>
      </c>
      <c r="X259" s="113">
        <v>20</v>
      </c>
      <c r="Y259" s="86"/>
      <c r="Z259" s="39"/>
      <c r="AA259" s="40" t="str">
        <f>IF(Z259="","",100/Z259/100)</f>
        <v/>
      </c>
      <c r="AB259" s="49" t="str">
        <f t="shared" si="54"/>
        <v/>
      </c>
      <c r="AC259" s="41"/>
      <c r="AD259" s="12" t="str">
        <f t="shared" si="55"/>
        <v/>
      </c>
      <c r="AE259" s="43" t="str">
        <f t="shared" si="56"/>
        <v/>
      </c>
      <c r="AF259" s="107" t="str">
        <f t="shared" si="57"/>
        <v/>
      </c>
      <c r="AG259" s="1"/>
    </row>
    <row r="260" spans="2:35" ht="18.75" customHeight="1" x14ac:dyDescent="0.35">
      <c r="B260" s="58">
        <v>0.57986111111111116</v>
      </c>
      <c r="C260" s="59" t="s">
        <v>157</v>
      </c>
      <c r="D260" s="60">
        <v>4</v>
      </c>
      <c r="E260" s="60">
        <v>5</v>
      </c>
      <c r="F260" s="60" t="s">
        <v>207</v>
      </c>
      <c r="G260" s="36" t="s">
        <v>40</v>
      </c>
      <c r="H260" s="113">
        <v>12</v>
      </c>
      <c r="I260" s="86">
        <v>25</v>
      </c>
      <c r="J260" s="39">
        <v>16</v>
      </c>
      <c r="K260" s="40">
        <f t="shared" si="58"/>
        <v>6.25E-2</v>
      </c>
      <c r="L260" s="49">
        <f t="shared" si="53"/>
        <v>100</v>
      </c>
      <c r="M260" s="77"/>
      <c r="N260" s="41"/>
      <c r="O260" s="82"/>
      <c r="R260" s="58">
        <v>0.57986111111111116</v>
      </c>
      <c r="S260" s="59" t="s">
        <v>157</v>
      </c>
      <c r="T260" s="60">
        <v>4</v>
      </c>
      <c r="U260" s="60">
        <v>5</v>
      </c>
      <c r="V260" s="60" t="s">
        <v>207</v>
      </c>
      <c r="W260" s="36" t="s">
        <v>40</v>
      </c>
      <c r="X260" s="113">
        <v>12</v>
      </c>
      <c r="Y260" s="86">
        <v>25</v>
      </c>
      <c r="Z260" s="39">
        <v>16</v>
      </c>
      <c r="AA260" s="40"/>
      <c r="AB260" s="49">
        <f t="shared" si="54"/>
        <v>100</v>
      </c>
      <c r="AC260" s="41"/>
      <c r="AD260" s="12">
        <f t="shared" si="55"/>
        <v>0</v>
      </c>
      <c r="AE260" s="43">
        <f t="shared" si="56"/>
        <v>100</v>
      </c>
      <c r="AF260" s="107">
        <f t="shared" si="57"/>
        <v>0</v>
      </c>
      <c r="AI260" s="4"/>
    </row>
    <row r="261" spans="2:35" ht="18.75" customHeight="1" x14ac:dyDescent="0.5">
      <c r="B261" s="58">
        <v>0.57986111111111116</v>
      </c>
      <c r="C261" s="59" t="s">
        <v>150</v>
      </c>
      <c r="D261" s="60">
        <v>4</v>
      </c>
      <c r="E261" s="60">
        <v>5</v>
      </c>
      <c r="F261" s="60" t="s">
        <v>207</v>
      </c>
      <c r="G261" s="36" t="s">
        <v>18</v>
      </c>
      <c r="H261" s="113">
        <v>13</v>
      </c>
      <c r="I261" s="86"/>
      <c r="J261" s="39"/>
      <c r="K261" s="40" t="str">
        <f t="shared" si="58"/>
        <v/>
      </c>
      <c r="L261" s="49" t="str">
        <f t="shared" si="53"/>
        <v/>
      </c>
      <c r="M261" s="77"/>
      <c r="N261" s="41"/>
      <c r="O261" s="82"/>
      <c r="R261" s="58">
        <v>0.57986111111111116</v>
      </c>
      <c r="S261" s="59" t="s">
        <v>150</v>
      </c>
      <c r="T261" s="60">
        <v>4</v>
      </c>
      <c r="U261" s="60">
        <v>5</v>
      </c>
      <c r="V261" s="60" t="s">
        <v>207</v>
      </c>
      <c r="W261" s="36" t="s">
        <v>18</v>
      </c>
      <c r="X261" s="113">
        <v>13</v>
      </c>
      <c r="Y261" s="86"/>
      <c r="Z261" s="39"/>
      <c r="AA261" s="40" t="str">
        <f>IF(Z261="","",100/Z261/100)</f>
        <v/>
      </c>
      <c r="AB261" s="49" t="str">
        <f t="shared" si="54"/>
        <v/>
      </c>
      <c r="AC261" s="41"/>
      <c r="AD261" s="12" t="str">
        <f t="shared" si="55"/>
        <v/>
      </c>
      <c r="AE261" s="43" t="str">
        <f t="shared" si="56"/>
        <v/>
      </c>
      <c r="AF261" s="107" t="str">
        <f t="shared" si="57"/>
        <v/>
      </c>
      <c r="AG261" s="1"/>
    </row>
    <row r="262" spans="2:35" ht="18.75" customHeight="1" x14ac:dyDescent="0.3">
      <c r="B262" s="58">
        <v>0.62847222222222221</v>
      </c>
      <c r="C262" s="59" t="s">
        <v>150</v>
      </c>
      <c r="D262" s="60">
        <v>6</v>
      </c>
      <c r="E262" s="60">
        <v>6</v>
      </c>
      <c r="F262" s="60" t="s">
        <v>208</v>
      </c>
      <c r="G262" s="36" t="s">
        <v>1</v>
      </c>
      <c r="H262" s="113">
        <v>12</v>
      </c>
      <c r="I262" s="86">
        <v>38</v>
      </c>
      <c r="J262" s="39">
        <v>5</v>
      </c>
      <c r="K262" s="40">
        <f t="shared" si="58"/>
        <v>0.2</v>
      </c>
      <c r="L262" s="49">
        <f t="shared" si="53"/>
        <v>152</v>
      </c>
      <c r="M262" s="77"/>
      <c r="N262" s="41"/>
      <c r="O262" s="82"/>
      <c r="R262" s="58">
        <v>0.62847222222222221</v>
      </c>
      <c r="S262" s="59" t="s">
        <v>150</v>
      </c>
      <c r="T262" s="60">
        <v>6</v>
      </c>
      <c r="U262" s="60">
        <v>6</v>
      </c>
      <c r="V262" s="60" t="s">
        <v>208</v>
      </c>
      <c r="W262" s="36" t="s">
        <v>1</v>
      </c>
      <c r="X262" s="113">
        <v>12</v>
      </c>
      <c r="Y262" s="86">
        <v>38</v>
      </c>
      <c r="Z262" s="39">
        <v>5</v>
      </c>
      <c r="AA262" s="40">
        <f>IF(Z262="","",100/Z262/100)</f>
        <v>0.2</v>
      </c>
      <c r="AB262" s="49">
        <f t="shared" si="54"/>
        <v>152</v>
      </c>
      <c r="AC262" s="41">
        <v>4.7</v>
      </c>
      <c r="AD262" s="12">
        <f t="shared" si="55"/>
        <v>714.4</v>
      </c>
      <c r="AE262" s="43">
        <f t="shared" si="56"/>
        <v>100</v>
      </c>
      <c r="AF262" s="107">
        <f t="shared" si="57"/>
        <v>470</v>
      </c>
    </row>
    <row r="263" spans="2:35" ht="18.75" customHeight="1" x14ac:dyDescent="0.3">
      <c r="B263" s="58">
        <v>0.62847222222222221</v>
      </c>
      <c r="C263" s="59" t="s">
        <v>157</v>
      </c>
      <c r="D263" s="60">
        <v>6</v>
      </c>
      <c r="E263" s="60">
        <v>6</v>
      </c>
      <c r="F263" s="60" t="s">
        <v>208</v>
      </c>
      <c r="G263" s="36" t="s">
        <v>40</v>
      </c>
      <c r="H263" s="113">
        <v>13</v>
      </c>
      <c r="I263" s="86"/>
      <c r="J263" s="39"/>
      <c r="K263" s="40" t="str">
        <f t="shared" si="58"/>
        <v/>
      </c>
      <c r="L263" s="49" t="str">
        <f t="shared" si="53"/>
        <v/>
      </c>
      <c r="M263" s="77"/>
      <c r="N263" s="41"/>
      <c r="O263" s="82"/>
      <c r="R263" s="58">
        <v>0.62847222222222221</v>
      </c>
      <c r="S263" s="59" t="s">
        <v>157</v>
      </c>
      <c r="T263" s="60">
        <v>6</v>
      </c>
      <c r="U263" s="60">
        <v>6</v>
      </c>
      <c r="V263" s="60" t="s">
        <v>208</v>
      </c>
      <c r="W263" s="36" t="s">
        <v>40</v>
      </c>
      <c r="X263" s="113">
        <v>13</v>
      </c>
      <c r="Y263" s="86"/>
      <c r="Z263" s="39"/>
      <c r="AA263" s="40"/>
      <c r="AB263" s="49" t="str">
        <f t="shared" si="54"/>
        <v/>
      </c>
      <c r="AC263" s="41">
        <v>4.7</v>
      </c>
      <c r="AD263" s="12" t="str">
        <f t="shared" si="55"/>
        <v/>
      </c>
      <c r="AE263" s="43" t="str">
        <f t="shared" si="56"/>
        <v/>
      </c>
      <c r="AF263" s="107" t="str">
        <f t="shared" si="57"/>
        <v/>
      </c>
    </row>
    <row r="264" spans="2:35" ht="18.75" customHeight="1" x14ac:dyDescent="0.5">
      <c r="B264" s="58">
        <v>0.62847222222222221</v>
      </c>
      <c r="C264" s="59" t="s">
        <v>150</v>
      </c>
      <c r="D264" s="60">
        <v>6</v>
      </c>
      <c r="E264" s="60">
        <v>6</v>
      </c>
      <c r="F264" s="60" t="s">
        <v>208</v>
      </c>
      <c r="G264" s="36" t="s">
        <v>18</v>
      </c>
      <c r="H264" s="113">
        <v>13</v>
      </c>
      <c r="I264" s="86"/>
      <c r="J264" s="39"/>
      <c r="K264" s="40" t="str">
        <f t="shared" si="58"/>
        <v/>
      </c>
      <c r="L264" s="49" t="str">
        <f t="shared" si="53"/>
        <v/>
      </c>
      <c r="M264" s="77"/>
      <c r="N264" s="41"/>
      <c r="O264" s="82"/>
      <c r="R264" s="58">
        <v>0.62847222222222221</v>
      </c>
      <c r="S264" s="59" t="s">
        <v>150</v>
      </c>
      <c r="T264" s="60">
        <v>6</v>
      </c>
      <c r="U264" s="60">
        <v>6</v>
      </c>
      <c r="V264" s="60" t="s">
        <v>208</v>
      </c>
      <c r="W264" s="36" t="s">
        <v>18</v>
      </c>
      <c r="X264" s="113">
        <v>13</v>
      </c>
      <c r="Y264" s="86"/>
      <c r="Z264" s="39"/>
      <c r="AA264" s="40" t="str">
        <f t="shared" ref="AA264:AA275" si="59">IF(Z264="","",100/Z264/100)</f>
        <v/>
      </c>
      <c r="AB264" s="49" t="str">
        <f t="shared" si="54"/>
        <v/>
      </c>
      <c r="AC264" s="41">
        <v>4.7</v>
      </c>
      <c r="AD264" s="12" t="str">
        <f t="shared" si="55"/>
        <v/>
      </c>
      <c r="AE264" s="43" t="str">
        <f t="shared" si="56"/>
        <v/>
      </c>
      <c r="AF264" s="107" t="str">
        <f t="shared" si="57"/>
        <v/>
      </c>
      <c r="AG264" s="1"/>
    </row>
    <row r="265" spans="2:35" ht="18.75" customHeight="1" x14ac:dyDescent="0.3">
      <c r="B265" s="58">
        <v>0.64236111111111116</v>
      </c>
      <c r="C265" s="59" t="s">
        <v>22</v>
      </c>
      <c r="D265" s="60">
        <v>6</v>
      </c>
      <c r="E265" s="60">
        <v>7</v>
      </c>
      <c r="F265" s="60" t="s">
        <v>211</v>
      </c>
      <c r="G265" s="36" t="s">
        <v>13</v>
      </c>
      <c r="H265" s="113">
        <v>10</v>
      </c>
      <c r="I265" s="86">
        <v>10</v>
      </c>
      <c r="J265" s="39">
        <v>5</v>
      </c>
      <c r="K265" s="40">
        <f t="shared" si="58"/>
        <v>0.2</v>
      </c>
      <c r="L265" s="49">
        <f t="shared" si="53"/>
        <v>40</v>
      </c>
      <c r="M265" s="77"/>
      <c r="N265" s="41"/>
      <c r="O265" s="82"/>
      <c r="R265" s="58">
        <v>0.64236111111111116</v>
      </c>
      <c r="S265" s="59" t="s">
        <v>22</v>
      </c>
      <c r="T265" s="60">
        <v>6</v>
      </c>
      <c r="U265" s="60">
        <v>7</v>
      </c>
      <c r="V265" s="60" t="s">
        <v>211</v>
      </c>
      <c r="W265" s="36" t="s">
        <v>13</v>
      </c>
      <c r="X265" s="113">
        <v>10</v>
      </c>
      <c r="Y265" s="86">
        <v>10</v>
      </c>
      <c r="Z265" s="39">
        <v>5</v>
      </c>
      <c r="AA265" s="40">
        <f t="shared" si="59"/>
        <v>0.2</v>
      </c>
      <c r="AB265" s="49">
        <f t="shared" si="54"/>
        <v>40</v>
      </c>
      <c r="AC265" s="41"/>
      <c r="AD265" s="12">
        <f t="shared" ref="AD265:AD275" si="60">IF(AB265="","",AC265*AB265)</f>
        <v>0</v>
      </c>
      <c r="AE265" s="43">
        <f t="shared" ref="AE265:AE275" si="61">IF(AB265="","",$AE$1)</f>
        <v>100</v>
      </c>
      <c r="AF265" s="107">
        <f t="shared" ref="AF265:AF275" si="62">IF(AE265="","",AE265*AC265)</f>
        <v>0</v>
      </c>
    </row>
    <row r="266" spans="2:35" ht="18.75" customHeight="1" x14ac:dyDescent="0.3">
      <c r="B266" s="58">
        <v>0.64236111111111116</v>
      </c>
      <c r="C266" s="59" t="s">
        <v>22</v>
      </c>
      <c r="D266" s="60">
        <v>6</v>
      </c>
      <c r="E266" s="60">
        <v>10</v>
      </c>
      <c r="F266" s="60" t="s">
        <v>212</v>
      </c>
      <c r="G266" s="36" t="s">
        <v>1</v>
      </c>
      <c r="H266" s="113">
        <v>10</v>
      </c>
      <c r="I266" s="86">
        <v>37</v>
      </c>
      <c r="J266" s="39">
        <v>3.4</v>
      </c>
      <c r="K266" s="40">
        <f t="shared" si="58"/>
        <v>0.29411764705882354</v>
      </c>
      <c r="L266" s="49">
        <f t="shared" si="53"/>
        <v>148</v>
      </c>
      <c r="M266" s="77"/>
      <c r="N266" s="41"/>
      <c r="O266" s="82"/>
      <c r="R266" s="58">
        <v>0.64236111111111116</v>
      </c>
      <c r="S266" s="59" t="s">
        <v>22</v>
      </c>
      <c r="T266" s="60">
        <v>6</v>
      </c>
      <c r="U266" s="60">
        <v>10</v>
      </c>
      <c r="V266" s="60" t="s">
        <v>212</v>
      </c>
      <c r="W266" s="36" t="s">
        <v>1</v>
      </c>
      <c r="X266" s="113">
        <v>10</v>
      </c>
      <c r="Y266" s="86">
        <v>37</v>
      </c>
      <c r="Z266" s="39">
        <v>3.4</v>
      </c>
      <c r="AA266" s="40">
        <f t="shared" si="59"/>
        <v>0.29411764705882354</v>
      </c>
      <c r="AB266" s="49">
        <f t="shared" si="54"/>
        <v>148</v>
      </c>
      <c r="AC266" s="41"/>
      <c r="AD266" s="12">
        <f t="shared" si="60"/>
        <v>0</v>
      </c>
      <c r="AE266" s="43">
        <f t="shared" si="61"/>
        <v>100</v>
      </c>
      <c r="AF266" s="107">
        <f t="shared" si="62"/>
        <v>0</v>
      </c>
    </row>
    <row r="267" spans="2:35" ht="18.75" customHeight="1" x14ac:dyDescent="0.5">
      <c r="B267" s="58">
        <v>0.64236111111111116</v>
      </c>
      <c r="C267" s="59" t="s">
        <v>22</v>
      </c>
      <c r="D267" s="60">
        <v>6</v>
      </c>
      <c r="E267" s="60">
        <v>10</v>
      </c>
      <c r="F267" s="60" t="s">
        <v>212</v>
      </c>
      <c r="G267" s="36" t="s">
        <v>40</v>
      </c>
      <c r="H267" s="113">
        <v>12</v>
      </c>
      <c r="I267" s="86"/>
      <c r="J267" s="39"/>
      <c r="K267" s="40" t="str">
        <f t="shared" si="58"/>
        <v/>
      </c>
      <c r="L267" s="49" t="str">
        <f t="shared" si="53"/>
        <v/>
      </c>
      <c r="M267" s="77"/>
      <c r="N267" s="41"/>
      <c r="O267" s="82"/>
      <c r="R267" s="58">
        <v>0.64236111111111116</v>
      </c>
      <c r="S267" s="59" t="s">
        <v>22</v>
      </c>
      <c r="T267" s="60">
        <v>6</v>
      </c>
      <c r="U267" s="60">
        <v>10</v>
      </c>
      <c r="V267" s="60" t="s">
        <v>212</v>
      </c>
      <c r="W267" s="36" t="s">
        <v>40</v>
      </c>
      <c r="X267" s="113">
        <v>12</v>
      </c>
      <c r="Y267" s="86"/>
      <c r="Z267" s="39"/>
      <c r="AA267" s="40" t="str">
        <f t="shared" si="59"/>
        <v/>
      </c>
      <c r="AB267" s="49" t="str">
        <f t="shared" si="54"/>
        <v/>
      </c>
      <c r="AC267" s="41"/>
      <c r="AD267" s="12" t="str">
        <f t="shared" si="60"/>
        <v/>
      </c>
      <c r="AE267" s="43" t="str">
        <f t="shared" si="61"/>
        <v/>
      </c>
      <c r="AF267" s="107" t="str">
        <f t="shared" si="62"/>
        <v/>
      </c>
      <c r="AG267" s="1"/>
    </row>
    <row r="268" spans="2:35" ht="18.75" customHeight="1" x14ac:dyDescent="0.3">
      <c r="B268" s="58">
        <v>0.64236111111111116</v>
      </c>
      <c r="C268" s="59" t="s">
        <v>22</v>
      </c>
      <c r="D268" s="60">
        <v>6</v>
      </c>
      <c r="E268" s="60">
        <v>10</v>
      </c>
      <c r="F268" s="60" t="s">
        <v>212</v>
      </c>
      <c r="G268" s="36" t="s">
        <v>60</v>
      </c>
      <c r="H268" s="113">
        <v>15</v>
      </c>
      <c r="I268" s="86"/>
      <c r="J268" s="39"/>
      <c r="K268" s="40" t="str">
        <f t="shared" si="58"/>
        <v/>
      </c>
      <c r="L268" s="49" t="str">
        <f t="shared" si="53"/>
        <v/>
      </c>
      <c r="M268" s="77"/>
      <c r="N268" s="41"/>
      <c r="O268" s="82"/>
      <c r="R268" s="58">
        <v>0.64236111111111116</v>
      </c>
      <c r="S268" s="59" t="s">
        <v>22</v>
      </c>
      <c r="T268" s="60">
        <v>6</v>
      </c>
      <c r="U268" s="60">
        <v>10</v>
      </c>
      <c r="V268" s="60" t="s">
        <v>212</v>
      </c>
      <c r="W268" s="36" t="s">
        <v>60</v>
      </c>
      <c r="X268" s="113">
        <v>15</v>
      </c>
      <c r="Y268" s="86"/>
      <c r="Z268" s="39"/>
      <c r="AA268" s="40" t="str">
        <f t="shared" si="59"/>
        <v/>
      </c>
      <c r="AB268" s="49" t="str">
        <f t="shared" si="54"/>
        <v/>
      </c>
      <c r="AC268" s="41"/>
      <c r="AD268" s="12" t="str">
        <f t="shared" si="60"/>
        <v/>
      </c>
      <c r="AE268" s="43" t="str">
        <f t="shared" si="61"/>
        <v/>
      </c>
      <c r="AF268" s="107" t="str">
        <f t="shared" si="62"/>
        <v/>
      </c>
    </row>
    <row r="269" spans="2:35" ht="18.75" customHeight="1" x14ac:dyDescent="0.3">
      <c r="B269" s="58">
        <v>0.71875</v>
      </c>
      <c r="C269" s="59" t="s">
        <v>22</v>
      </c>
      <c r="D269" s="60">
        <v>9</v>
      </c>
      <c r="E269" s="60">
        <v>9</v>
      </c>
      <c r="F269" s="60" t="s">
        <v>90</v>
      </c>
      <c r="G269" s="36" t="s">
        <v>1</v>
      </c>
      <c r="H269" s="122">
        <v>10</v>
      </c>
      <c r="I269" s="123">
        <v>40</v>
      </c>
      <c r="J269" s="63">
        <v>6.5</v>
      </c>
      <c r="K269" s="40">
        <f t="shared" si="58"/>
        <v>0.15384615384615385</v>
      </c>
      <c r="L269" s="49">
        <f t="shared" si="53"/>
        <v>160</v>
      </c>
      <c r="M269" s="77"/>
      <c r="N269" s="41"/>
      <c r="O269" s="82"/>
      <c r="R269" s="58">
        <v>0.71875</v>
      </c>
      <c r="S269" s="59" t="s">
        <v>22</v>
      </c>
      <c r="T269" s="60">
        <v>9</v>
      </c>
      <c r="U269" s="60">
        <v>9</v>
      </c>
      <c r="V269" s="60" t="s">
        <v>90</v>
      </c>
      <c r="W269" s="36" t="s">
        <v>1</v>
      </c>
      <c r="X269" s="122">
        <v>10</v>
      </c>
      <c r="Y269" s="123">
        <v>40</v>
      </c>
      <c r="Z269" s="63">
        <v>6.5</v>
      </c>
      <c r="AA269" s="40">
        <f t="shared" si="59"/>
        <v>0.15384615384615385</v>
      </c>
      <c r="AB269" s="49">
        <f t="shared" si="54"/>
        <v>160</v>
      </c>
      <c r="AC269" s="41"/>
      <c r="AD269" s="12">
        <f t="shared" si="60"/>
        <v>0</v>
      </c>
      <c r="AE269" s="43">
        <f t="shared" si="61"/>
        <v>100</v>
      </c>
      <c r="AF269" s="107">
        <f t="shared" si="62"/>
        <v>0</v>
      </c>
    </row>
    <row r="270" spans="2:35" ht="18.75" customHeight="1" x14ac:dyDescent="0.3">
      <c r="B270" s="58">
        <v>0.71875</v>
      </c>
      <c r="C270" s="59" t="s">
        <v>22</v>
      </c>
      <c r="D270" s="60">
        <v>9</v>
      </c>
      <c r="E270" s="60">
        <v>9</v>
      </c>
      <c r="F270" s="60" t="s">
        <v>90</v>
      </c>
      <c r="G270" s="36" t="s">
        <v>40</v>
      </c>
      <c r="H270" s="122">
        <v>15</v>
      </c>
      <c r="I270" s="123"/>
      <c r="J270" s="63"/>
      <c r="K270" s="40" t="str">
        <f t="shared" si="58"/>
        <v/>
      </c>
      <c r="L270" s="49" t="str">
        <f t="shared" si="53"/>
        <v/>
      </c>
      <c r="M270" s="77"/>
      <c r="N270" s="41"/>
      <c r="O270" s="82"/>
      <c r="R270" s="58">
        <v>0.71875</v>
      </c>
      <c r="S270" s="59" t="s">
        <v>22</v>
      </c>
      <c r="T270" s="60">
        <v>9</v>
      </c>
      <c r="U270" s="60">
        <v>9</v>
      </c>
      <c r="V270" s="60" t="s">
        <v>90</v>
      </c>
      <c r="W270" s="36" t="s">
        <v>40</v>
      </c>
      <c r="X270" s="122">
        <v>15</v>
      </c>
      <c r="Y270" s="123"/>
      <c r="Z270" s="63"/>
      <c r="AA270" s="40" t="str">
        <f t="shared" si="59"/>
        <v/>
      </c>
      <c r="AB270" s="49" t="str">
        <f t="shared" si="54"/>
        <v/>
      </c>
      <c r="AC270" s="41"/>
      <c r="AD270" s="12" t="str">
        <f t="shared" si="60"/>
        <v/>
      </c>
      <c r="AE270" s="43" t="str">
        <f t="shared" si="61"/>
        <v/>
      </c>
      <c r="AF270" s="107" t="str">
        <f t="shared" si="62"/>
        <v/>
      </c>
    </row>
    <row r="271" spans="2:35" ht="18.75" customHeight="1" x14ac:dyDescent="0.3">
      <c r="B271" s="58">
        <v>0.71875</v>
      </c>
      <c r="C271" s="59" t="s">
        <v>22</v>
      </c>
      <c r="D271" s="60">
        <v>9</v>
      </c>
      <c r="E271" s="60">
        <v>9</v>
      </c>
      <c r="F271" s="60" t="s">
        <v>90</v>
      </c>
      <c r="G271" s="36" t="s">
        <v>60</v>
      </c>
      <c r="H271" s="122">
        <v>15</v>
      </c>
      <c r="I271" s="123"/>
      <c r="J271" s="63"/>
      <c r="K271" s="40" t="str">
        <f t="shared" si="58"/>
        <v/>
      </c>
      <c r="L271" s="49" t="str">
        <f t="shared" si="53"/>
        <v/>
      </c>
      <c r="M271" s="77"/>
      <c r="N271" s="41"/>
      <c r="O271" s="82"/>
      <c r="R271" s="58">
        <v>0.71875</v>
      </c>
      <c r="S271" s="59" t="s">
        <v>22</v>
      </c>
      <c r="T271" s="60">
        <v>9</v>
      </c>
      <c r="U271" s="60">
        <v>9</v>
      </c>
      <c r="V271" s="60" t="s">
        <v>90</v>
      </c>
      <c r="W271" s="36" t="s">
        <v>60</v>
      </c>
      <c r="X271" s="122">
        <v>15</v>
      </c>
      <c r="Y271" s="123"/>
      <c r="Z271" s="63"/>
      <c r="AA271" s="40" t="str">
        <f t="shared" si="59"/>
        <v/>
      </c>
      <c r="AB271" s="49" t="str">
        <f t="shared" si="54"/>
        <v/>
      </c>
      <c r="AC271" s="41"/>
      <c r="AD271" s="12" t="str">
        <f t="shared" si="60"/>
        <v/>
      </c>
      <c r="AE271" s="43" t="str">
        <f t="shared" si="61"/>
        <v/>
      </c>
      <c r="AF271" s="107" t="str">
        <f t="shared" si="62"/>
        <v/>
      </c>
    </row>
    <row r="272" spans="2:35" ht="18.75" customHeight="1" x14ac:dyDescent="0.3">
      <c r="B272" s="58">
        <v>0.73263888888888884</v>
      </c>
      <c r="C272" s="59" t="s">
        <v>150</v>
      </c>
      <c r="D272" s="60">
        <v>10</v>
      </c>
      <c r="E272" s="60">
        <v>3</v>
      </c>
      <c r="F272" s="60" t="s">
        <v>213</v>
      </c>
      <c r="G272" s="36" t="s">
        <v>1</v>
      </c>
      <c r="H272" s="122">
        <v>12</v>
      </c>
      <c r="I272" s="123">
        <v>26</v>
      </c>
      <c r="J272" s="63">
        <v>4</v>
      </c>
      <c r="K272" s="40">
        <f t="shared" si="58"/>
        <v>0.25</v>
      </c>
      <c r="L272" s="49">
        <f t="shared" si="53"/>
        <v>104</v>
      </c>
      <c r="M272" s="77"/>
      <c r="N272" s="41"/>
      <c r="O272" s="82"/>
      <c r="R272" s="58">
        <v>0.73263888888888884</v>
      </c>
      <c r="S272" s="59" t="s">
        <v>150</v>
      </c>
      <c r="T272" s="60">
        <v>10</v>
      </c>
      <c r="U272" s="60">
        <v>3</v>
      </c>
      <c r="V272" s="60" t="s">
        <v>213</v>
      </c>
      <c r="W272" s="36" t="s">
        <v>1</v>
      </c>
      <c r="X272" s="122">
        <v>12</v>
      </c>
      <c r="Y272" s="123">
        <v>26</v>
      </c>
      <c r="Z272" s="63">
        <v>4</v>
      </c>
      <c r="AA272" s="40">
        <f t="shared" si="59"/>
        <v>0.25</v>
      </c>
      <c r="AB272" s="49">
        <f t="shared" si="54"/>
        <v>104</v>
      </c>
      <c r="AC272" s="41">
        <v>3.8</v>
      </c>
      <c r="AD272" s="12">
        <f t="shared" si="60"/>
        <v>395.2</v>
      </c>
      <c r="AE272" s="43">
        <f t="shared" si="61"/>
        <v>100</v>
      </c>
      <c r="AF272" s="107">
        <f t="shared" si="62"/>
        <v>380</v>
      </c>
    </row>
    <row r="273" spans="2:33" ht="18.75" customHeight="1" x14ac:dyDescent="0.3">
      <c r="B273" s="58">
        <v>0.73263888888888884</v>
      </c>
      <c r="C273" s="59" t="s">
        <v>157</v>
      </c>
      <c r="D273" s="60">
        <v>10</v>
      </c>
      <c r="E273" s="60">
        <v>3</v>
      </c>
      <c r="F273" s="60" t="s">
        <v>213</v>
      </c>
      <c r="G273" s="36" t="s">
        <v>40</v>
      </c>
      <c r="H273" s="122">
        <v>14</v>
      </c>
      <c r="I273" s="123"/>
      <c r="J273" s="63"/>
      <c r="K273" s="40" t="str">
        <f t="shared" si="58"/>
        <v/>
      </c>
      <c r="L273" s="49" t="str">
        <f t="shared" si="53"/>
        <v/>
      </c>
      <c r="M273" s="77"/>
      <c r="N273" s="41"/>
      <c r="O273" s="82"/>
      <c r="R273" s="58">
        <v>0.73263888888888884</v>
      </c>
      <c r="S273" s="59" t="s">
        <v>157</v>
      </c>
      <c r="T273" s="60">
        <v>10</v>
      </c>
      <c r="U273" s="60">
        <v>3</v>
      </c>
      <c r="V273" s="60" t="s">
        <v>213</v>
      </c>
      <c r="W273" s="36" t="s">
        <v>40</v>
      </c>
      <c r="X273" s="122">
        <v>14</v>
      </c>
      <c r="Y273" s="123"/>
      <c r="Z273" s="63"/>
      <c r="AA273" s="40" t="str">
        <f t="shared" si="59"/>
        <v/>
      </c>
      <c r="AB273" s="49" t="str">
        <f t="shared" si="54"/>
        <v/>
      </c>
      <c r="AC273" s="41">
        <v>3.8</v>
      </c>
      <c r="AD273" s="12" t="str">
        <f t="shared" si="60"/>
        <v/>
      </c>
      <c r="AE273" s="43" t="str">
        <f t="shared" si="61"/>
        <v/>
      </c>
      <c r="AF273" s="107" t="str">
        <f t="shared" si="62"/>
        <v/>
      </c>
    </row>
    <row r="274" spans="2:33" ht="18.75" customHeight="1" x14ac:dyDescent="0.3">
      <c r="B274" s="58">
        <v>0.73263888888888884</v>
      </c>
      <c r="C274" s="59" t="s">
        <v>150</v>
      </c>
      <c r="D274" s="60">
        <v>10</v>
      </c>
      <c r="E274" s="60">
        <v>2</v>
      </c>
      <c r="F274" s="60" t="s">
        <v>209</v>
      </c>
      <c r="G274" s="36" t="s">
        <v>18</v>
      </c>
      <c r="H274" s="122">
        <v>10</v>
      </c>
      <c r="I274" s="123">
        <v>10</v>
      </c>
      <c r="J274" s="63">
        <v>13</v>
      </c>
      <c r="K274" s="40">
        <f t="shared" si="58"/>
        <v>7.6923076923076927E-2</v>
      </c>
      <c r="L274" s="49">
        <f t="shared" si="53"/>
        <v>40</v>
      </c>
      <c r="M274" s="77"/>
      <c r="N274" s="41"/>
      <c r="O274" s="82"/>
      <c r="R274" s="58">
        <v>0.73263888888888884</v>
      </c>
      <c r="S274" s="59" t="s">
        <v>150</v>
      </c>
      <c r="T274" s="60">
        <v>10</v>
      </c>
      <c r="U274" s="60">
        <v>2</v>
      </c>
      <c r="V274" s="60" t="s">
        <v>209</v>
      </c>
      <c r="W274" s="36" t="s">
        <v>18</v>
      </c>
      <c r="X274" s="122">
        <v>10</v>
      </c>
      <c r="Y274" s="123">
        <v>10</v>
      </c>
      <c r="Z274" s="63">
        <v>13</v>
      </c>
      <c r="AA274" s="40">
        <f t="shared" si="59"/>
        <v>7.6923076923076927E-2</v>
      </c>
      <c r="AB274" s="49">
        <f t="shared" si="54"/>
        <v>40</v>
      </c>
      <c r="AC274" s="41"/>
      <c r="AD274" s="12">
        <f t="shared" si="60"/>
        <v>0</v>
      </c>
      <c r="AE274" s="43">
        <f t="shared" si="61"/>
        <v>100</v>
      </c>
      <c r="AF274" s="107">
        <f t="shared" si="62"/>
        <v>0</v>
      </c>
    </row>
    <row r="275" spans="2:33" ht="18.75" customHeight="1" x14ac:dyDescent="0.3">
      <c r="B275" s="58">
        <v>0.74652777777777779</v>
      </c>
      <c r="C275" s="59" t="s">
        <v>22</v>
      </c>
      <c r="D275" s="60">
        <v>10</v>
      </c>
      <c r="E275" s="60">
        <v>7</v>
      </c>
      <c r="F275" s="60" t="s">
        <v>143</v>
      </c>
      <c r="G275" s="36" t="s">
        <v>13</v>
      </c>
      <c r="H275" s="122">
        <v>10</v>
      </c>
      <c r="I275" s="123">
        <v>10</v>
      </c>
      <c r="J275" s="63">
        <v>1.8</v>
      </c>
      <c r="K275" s="40">
        <f t="shared" si="58"/>
        <v>0.55555555555555558</v>
      </c>
      <c r="L275" s="49">
        <f t="shared" si="53"/>
        <v>40</v>
      </c>
      <c r="M275" s="77"/>
      <c r="N275" s="41"/>
      <c r="O275" s="82"/>
      <c r="R275" s="58">
        <v>0.74652777777777779</v>
      </c>
      <c r="S275" s="59" t="s">
        <v>22</v>
      </c>
      <c r="T275" s="60">
        <v>10</v>
      </c>
      <c r="U275" s="60">
        <v>7</v>
      </c>
      <c r="V275" s="60" t="s">
        <v>143</v>
      </c>
      <c r="W275" s="36" t="s">
        <v>13</v>
      </c>
      <c r="X275" s="122">
        <v>10</v>
      </c>
      <c r="Y275" s="123">
        <v>10</v>
      </c>
      <c r="Z275" s="63">
        <v>1.8</v>
      </c>
      <c r="AA275" s="40">
        <f t="shared" si="59"/>
        <v>0.55555555555555558</v>
      </c>
      <c r="AB275" s="49">
        <f t="shared" si="54"/>
        <v>40</v>
      </c>
      <c r="AC275" s="41"/>
      <c r="AD275" s="12">
        <f t="shared" si="60"/>
        <v>0</v>
      </c>
      <c r="AE275" s="43">
        <f t="shared" si="61"/>
        <v>100</v>
      </c>
      <c r="AF275" s="107">
        <f t="shared" si="62"/>
        <v>0</v>
      </c>
    </row>
    <row r="276" spans="2:33" ht="18.75" customHeight="1" x14ac:dyDescent="0.3">
      <c r="B276" s="58"/>
      <c r="C276" s="59"/>
      <c r="D276" s="60"/>
      <c r="E276" s="60"/>
      <c r="F276" s="60"/>
      <c r="G276" s="36"/>
      <c r="H276" s="113"/>
      <c r="I276" s="86"/>
      <c r="J276" s="39"/>
      <c r="K276" s="40"/>
      <c r="L276" s="49"/>
      <c r="M276" s="77"/>
      <c r="N276" s="41"/>
      <c r="O276" s="82"/>
      <c r="R276" s="58"/>
      <c r="S276" s="59"/>
      <c r="T276" s="60"/>
      <c r="U276" s="60"/>
      <c r="V276" s="60"/>
      <c r="W276" s="36"/>
      <c r="X276" s="122"/>
      <c r="Y276" s="123"/>
      <c r="Z276" s="63"/>
      <c r="AA276" s="40" t="str">
        <f t="shared" ref="AA276" si="63">IF(Z276="","",100/Z276/100)</f>
        <v/>
      </c>
      <c r="AB276" s="49" t="str">
        <f t="shared" si="54"/>
        <v/>
      </c>
      <c r="AC276" s="41"/>
      <c r="AD276" s="12" t="str">
        <f t="shared" ref="AD276" si="64">IF(AB276="","",AC276*AB276)</f>
        <v/>
      </c>
      <c r="AE276" s="43" t="str">
        <f t="shared" ref="AE276" si="65">IF(AB276="","",$AE$1)</f>
        <v/>
      </c>
      <c r="AF276" s="107" t="str">
        <f t="shared" ref="AF276" si="66">IF(AE276="","",AE276*AC276)</f>
        <v/>
      </c>
    </row>
    <row r="277" spans="2:33" ht="18.75" customHeight="1" x14ac:dyDescent="0.5">
      <c r="B277" s="81"/>
      <c r="C277" s="91"/>
      <c r="D277" s="36"/>
      <c r="E277" s="36"/>
      <c r="F277" s="36"/>
      <c r="G277" s="36"/>
      <c r="H277" s="37"/>
      <c r="I277" s="38"/>
      <c r="J277" s="39"/>
      <c r="K277" s="40"/>
      <c r="L277" s="49"/>
      <c r="M277" s="77"/>
      <c r="N277" s="41"/>
      <c r="O277" s="82"/>
      <c r="R277" s="58"/>
      <c r="S277" s="59"/>
      <c r="T277" s="60"/>
      <c r="U277" s="60"/>
      <c r="V277" s="60"/>
      <c r="W277" s="36"/>
      <c r="X277" s="61"/>
      <c r="Y277" s="62"/>
      <c r="Z277" s="63"/>
      <c r="AA277" s="64"/>
      <c r="AB277" s="49"/>
      <c r="AC277" s="41"/>
      <c r="AD277" s="12"/>
      <c r="AE277" s="43"/>
      <c r="AF277" s="107"/>
      <c r="AG277" s="1"/>
    </row>
    <row r="278" spans="2:33" ht="24.75" customHeight="1" x14ac:dyDescent="0.35">
      <c r="B278" s="83"/>
      <c r="C278" s="44"/>
      <c r="D278" s="45"/>
      <c r="E278" s="45"/>
      <c r="F278" s="46" t="s">
        <v>14</v>
      </c>
      <c r="G278" s="46"/>
      <c r="H278" s="47">
        <f>SUM(H252:H277)</f>
        <v>309</v>
      </c>
      <c r="I278" s="47">
        <f>SUM(I252:I277)</f>
        <v>309</v>
      </c>
      <c r="J278" s="46"/>
      <c r="K278" s="48"/>
      <c r="L278" s="49">
        <f>SUBTOTAL(9,(L252:L277))</f>
        <v>1236</v>
      </c>
      <c r="M278" s="77"/>
      <c r="N278" s="71"/>
      <c r="O278" s="7"/>
      <c r="R278" s="65"/>
      <c r="S278" s="66"/>
      <c r="T278" s="67"/>
      <c r="U278" s="67"/>
      <c r="V278" s="68" t="s">
        <v>14</v>
      </c>
      <c r="W278" s="68"/>
      <c r="X278" s="69">
        <f>SUM(X252:X277)</f>
        <v>309</v>
      </c>
      <c r="Y278" s="69">
        <f>SUM(Y252:Y277)</f>
        <v>309</v>
      </c>
      <c r="Z278" s="70"/>
      <c r="AA278" s="70"/>
      <c r="AB278" s="49">
        <f>SUBTOTAL(9,(AB252:AB276))</f>
        <v>1236</v>
      </c>
      <c r="AC278" s="71"/>
      <c r="AD278" s="12">
        <f>SUBTOTAL(9,AD252:AD277)</f>
        <v>1442.4</v>
      </c>
      <c r="AE278" s="94">
        <f>SUBTOTAL(9,AE252:AE277)</f>
        <v>1200</v>
      </c>
      <c r="AF278" s="82">
        <f>SUBTOTAL(9,AF252:AF268)</f>
        <v>790</v>
      </c>
    </row>
    <row r="279" spans="2:33" ht="3.75" hidden="1" customHeight="1" thickBot="1" x14ac:dyDescent="0.3">
      <c r="B279" s="72"/>
      <c r="C279" s="50"/>
      <c r="D279" s="50"/>
      <c r="E279" s="50"/>
      <c r="F279" s="50"/>
      <c r="G279" s="50"/>
      <c r="H279" s="50"/>
      <c r="I279" s="50"/>
      <c r="J279" s="50"/>
      <c r="K279" s="51"/>
      <c r="L279" s="52"/>
      <c r="M279" s="78"/>
      <c r="N279" s="5"/>
      <c r="O279" s="97"/>
      <c r="R279" s="72"/>
      <c r="S279" s="50"/>
      <c r="T279" s="50"/>
      <c r="U279" s="50"/>
      <c r="V279" s="50"/>
      <c r="W279" s="50"/>
      <c r="X279" s="50"/>
      <c r="Y279" s="51"/>
      <c r="Z279" s="50"/>
      <c r="AA279" s="51"/>
      <c r="AB279" s="52"/>
      <c r="AC279" s="5"/>
      <c r="AD279" s="99"/>
      <c r="AE279" s="96"/>
      <c r="AF279" s="98"/>
    </row>
    <row r="280" spans="2:33" ht="25.5" customHeight="1" x14ac:dyDescent="0.25">
      <c r="B280" s="337" t="s">
        <v>15</v>
      </c>
      <c r="C280" s="338"/>
      <c r="D280" s="338"/>
      <c r="E280" s="338"/>
      <c r="F280" s="338"/>
      <c r="G280" s="338"/>
      <c r="H280" s="338"/>
      <c r="I280" s="338"/>
      <c r="J280" s="338"/>
      <c r="K280" s="338"/>
      <c r="L280" s="89"/>
      <c r="M280" s="79"/>
      <c r="N280" s="5"/>
      <c r="O280" s="8"/>
      <c r="R280" s="337" t="s">
        <v>15</v>
      </c>
      <c r="S280" s="338"/>
      <c r="T280" s="338"/>
      <c r="U280" s="338"/>
      <c r="V280" s="338"/>
      <c r="W280" s="338"/>
      <c r="X280" s="338"/>
      <c r="Y280" s="339"/>
      <c r="Z280" s="73"/>
      <c r="AA280" s="73"/>
      <c r="AB280" s="340"/>
      <c r="AC280" s="5"/>
      <c r="AD280" s="14">
        <f>AD278-AB278</f>
        <v>206.40000000000009</v>
      </c>
      <c r="AE280" s="100"/>
      <c r="AF280" s="8">
        <f>AF278-AE278</f>
        <v>-410</v>
      </c>
    </row>
    <row r="281" spans="2:33" ht="21" customHeight="1" thickBot="1" x14ac:dyDescent="0.3">
      <c r="B281" s="342">
        <v>45703</v>
      </c>
      <c r="C281" s="343"/>
      <c r="D281" s="343"/>
      <c r="E281" s="343"/>
      <c r="F281" s="343"/>
      <c r="G281" s="343"/>
      <c r="H281" s="343"/>
      <c r="I281" s="343"/>
      <c r="J281" s="343"/>
      <c r="K281" s="343"/>
      <c r="L281" s="90"/>
      <c r="M281" s="84"/>
      <c r="N281" s="16"/>
      <c r="O281" s="17"/>
      <c r="R281" s="344">
        <f>B281</f>
        <v>45703</v>
      </c>
      <c r="S281" s="345"/>
      <c r="T281" s="345"/>
      <c r="U281" s="345"/>
      <c r="V281" s="345"/>
      <c r="W281" s="345"/>
      <c r="X281" s="345"/>
      <c r="Y281" s="346"/>
      <c r="Z281" s="74"/>
      <c r="AA281" s="74"/>
      <c r="AB281" s="341"/>
      <c r="AC281" s="16" t="s">
        <v>91</v>
      </c>
      <c r="AD281" s="15">
        <f>AD280/AB278</f>
        <v>0.16699029126213599</v>
      </c>
      <c r="AE281" s="101"/>
      <c r="AF281" s="17">
        <f>AF280/AE278</f>
        <v>-0.34166666666666667</v>
      </c>
    </row>
    <row r="283" spans="2:33" ht="19.5" thickBot="1" x14ac:dyDescent="0.35">
      <c r="B283" s="2"/>
      <c r="R283" s="2"/>
      <c r="AA283" s="111" t="s">
        <v>148</v>
      </c>
      <c r="AB283" s="112">
        <v>1.6</v>
      </c>
    </row>
    <row r="284" spans="2:33" ht="28.5" customHeight="1" x14ac:dyDescent="0.25">
      <c r="B284" s="319"/>
      <c r="C284" s="320"/>
      <c r="D284" s="323" t="s">
        <v>96</v>
      </c>
      <c r="E284" s="323"/>
      <c r="F284" s="323"/>
      <c r="G284" s="323"/>
      <c r="H284" s="323"/>
      <c r="I284" s="323"/>
      <c r="J284" s="323"/>
      <c r="K284" s="323"/>
      <c r="L284" s="323"/>
      <c r="M284" s="323"/>
      <c r="N284" s="323"/>
      <c r="O284" s="324"/>
      <c r="R284" s="329"/>
      <c r="S284" s="330"/>
      <c r="T284" s="333" t="s">
        <v>96</v>
      </c>
      <c r="U284" s="333"/>
      <c r="V284" s="333"/>
      <c r="W284" s="333"/>
      <c r="X284" s="333"/>
      <c r="Y284" s="333"/>
      <c r="Z284" s="333"/>
      <c r="AA284" s="333"/>
      <c r="AB284" s="333"/>
      <c r="AC284" s="333"/>
      <c r="AD284" s="333"/>
      <c r="AE284" s="333"/>
      <c r="AF284" s="334"/>
    </row>
    <row r="285" spans="2:33" ht="21.75" customHeight="1" x14ac:dyDescent="0.25">
      <c r="B285" s="321"/>
      <c r="C285" s="322"/>
      <c r="D285" s="325"/>
      <c r="E285" s="325"/>
      <c r="F285" s="325"/>
      <c r="G285" s="325"/>
      <c r="H285" s="325"/>
      <c r="I285" s="325"/>
      <c r="J285" s="325"/>
      <c r="K285" s="325"/>
      <c r="L285" s="325"/>
      <c r="M285" s="325"/>
      <c r="N285" s="325"/>
      <c r="O285" s="326"/>
      <c r="R285" s="331"/>
      <c r="S285" s="332"/>
      <c r="T285" s="335"/>
      <c r="U285" s="335"/>
      <c r="V285" s="335"/>
      <c r="W285" s="335"/>
      <c r="X285" s="335"/>
      <c r="Y285" s="335"/>
      <c r="Z285" s="335"/>
      <c r="AA285" s="335"/>
      <c r="AB285" s="335"/>
      <c r="AC285" s="335"/>
      <c r="AD285" s="335"/>
      <c r="AE285" s="335"/>
      <c r="AF285" s="336"/>
    </row>
    <row r="286" spans="2:33" ht="5.25" customHeight="1" thickBot="1" x14ac:dyDescent="0.3">
      <c r="B286" s="80"/>
      <c r="C286" s="76"/>
      <c r="D286" s="325"/>
      <c r="E286" s="325"/>
      <c r="F286" s="325"/>
      <c r="G286" s="325"/>
      <c r="H286" s="325"/>
      <c r="I286" s="325"/>
      <c r="J286" s="325"/>
      <c r="K286" s="325"/>
      <c r="L286" s="327"/>
      <c r="M286" s="327"/>
      <c r="N286" s="327"/>
      <c r="O286" s="328"/>
      <c r="R286" s="53"/>
      <c r="S286" s="54"/>
      <c r="T286" s="335"/>
      <c r="U286" s="335"/>
      <c r="V286" s="335"/>
      <c r="W286" s="335"/>
      <c r="X286" s="335"/>
      <c r="Y286" s="335"/>
      <c r="Z286" s="335"/>
      <c r="AA286" s="335"/>
      <c r="AB286" s="335"/>
      <c r="AC286" s="335"/>
      <c r="AD286" s="335"/>
      <c r="AE286" s="335"/>
      <c r="AF286" s="336"/>
    </row>
    <row r="287" spans="2:33" ht="54.75" customHeight="1" x14ac:dyDescent="0.5">
      <c r="B287" s="26" t="s">
        <v>4</v>
      </c>
      <c r="C287" s="27" t="s">
        <v>5</v>
      </c>
      <c r="D287" s="27" t="s">
        <v>6</v>
      </c>
      <c r="E287" s="27" t="s">
        <v>7</v>
      </c>
      <c r="F287" s="27" t="s">
        <v>8</v>
      </c>
      <c r="G287" s="28" t="s">
        <v>9</v>
      </c>
      <c r="H287" s="29" t="s">
        <v>92</v>
      </c>
      <c r="I287" s="30" t="s">
        <v>10</v>
      </c>
      <c r="J287" s="28" t="s">
        <v>20</v>
      </c>
      <c r="K287" s="31" t="s">
        <v>21</v>
      </c>
      <c r="L287" s="92" t="s">
        <v>98</v>
      </c>
      <c r="M287" s="87" t="s">
        <v>97</v>
      </c>
      <c r="N287" s="88" t="s">
        <v>12</v>
      </c>
      <c r="O287" s="24" t="s">
        <v>2</v>
      </c>
      <c r="R287" s="26" t="s">
        <v>4</v>
      </c>
      <c r="S287" s="27" t="s">
        <v>5</v>
      </c>
      <c r="T287" s="27" t="s">
        <v>6</v>
      </c>
      <c r="U287" s="27" t="s">
        <v>7</v>
      </c>
      <c r="V287" s="27" t="s">
        <v>8</v>
      </c>
      <c r="W287" s="28" t="s">
        <v>9</v>
      </c>
      <c r="X287" s="29" t="s">
        <v>92</v>
      </c>
      <c r="Y287" s="31" t="s">
        <v>10</v>
      </c>
      <c r="Z287" s="28" t="s">
        <v>20</v>
      </c>
      <c r="AA287" s="31" t="s">
        <v>21</v>
      </c>
      <c r="AB287" s="32" t="s">
        <v>3</v>
      </c>
      <c r="AC287" s="6" t="s">
        <v>12</v>
      </c>
      <c r="AD287" s="20" t="s">
        <v>2</v>
      </c>
      <c r="AE287" s="33" t="s">
        <v>147</v>
      </c>
      <c r="AF287" s="34" t="s">
        <v>46</v>
      </c>
      <c r="AG287" s="1"/>
    </row>
    <row r="288" spans="2:33" ht="24" customHeight="1" x14ac:dyDescent="0.3">
      <c r="B288" s="58">
        <v>0.55555555555555558</v>
      </c>
      <c r="C288" s="59" t="s">
        <v>201</v>
      </c>
      <c r="D288" s="60">
        <v>3</v>
      </c>
      <c r="E288" s="60">
        <v>8</v>
      </c>
      <c r="F288" s="60" t="s">
        <v>199</v>
      </c>
      <c r="G288" s="36" t="s">
        <v>1</v>
      </c>
      <c r="H288" s="113">
        <v>20</v>
      </c>
      <c r="I288" s="86">
        <v>67</v>
      </c>
      <c r="J288" s="39">
        <v>5</v>
      </c>
      <c r="K288" s="40">
        <f t="shared" ref="K288:K306" si="67">IF(J288="","",100/J288/100)</f>
        <v>0.2</v>
      </c>
      <c r="L288" s="49">
        <f t="shared" ref="L288:L307" si="68">IF(I288="","",(I288*($AB$1/1000)/$AC$1)*$AB$473)</f>
        <v>268</v>
      </c>
      <c r="M288" s="77"/>
      <c r="N288" s="41"/>
      <c r="O288" s="82"/>
      <c r="R288" s="58">
        <v>0.55555555555555558</v>
      </c>
      <c r="S288" s="59" t="s">
        <v>201</v>
      </c>
      <c r="T288" s="60">
        <v>3</v>
      </c>
      <c r="U288" s="60">
        <v>8</v>
      </c>
      <c r="V288" s="60" t="s">
        <v>199</v>
      </c>
      <c r="W288" s="36" t="s">
        <v>1</v>
      </c>
      <c r="X288" s="113">
        <v>20</v>
      </c>
      <c r="Y288" s="86">
        <v>67</v>
      </c>
      <c r="Z288" s="39">
        <v>5</v>
      </c>
      <c r="AA288" s="40">
        <f>IF(Z288="","",100/Z288/100)</f>
        <v>0.2</v>
      </c>
      <c r="AB288" s="49">
        <f t="shared" ref="AB288:AB307" si="69">IF(Y288="","",(Y288*($AB$1/1000)/$AC$1)*$AB$473)</f>
        <v>268</v>
      </c>
      <c r="AC288" s="41"/>
      <c r="AD288" s="12">
        <f>IF(AB288="","",AC288*AB288)</f>
        <v>0</v>
      </c>
      <c r="AE288" s="43">
        <f>IF(AB288="","",$AE$1)</f>
        <v>100</v>
      </c>
      <c r="AF288" s="107">
        <f>IF(AE288="","",AE288*AC288)</f>
        <v>0</v>
      </c>
    </row>
    <row r="289" spans="2:35" ht="18.75" customHeight="1" x14ac:dyDescent="0.35">
      <c r="B289" s="58">
        <v>0.55555555555555558</v>
      </c>
      <c r="C289" s="59" t="s">
        <v>201</v>
      </c>
      <c r="D289" s="60">
        <v>3</v>
      </c>
      <c r="E289" s="60">
        <v>8</v>
      </c>
      <c r="F289" s="60" t="s">
        <v>199</v>
      </c>
      <c r="G289" s="36" t="s">
        <v>40</v>
      </c>
      <c r="H289" s="113">
        <v>20</v>
      </c>
      <c r="I289" s="86"/>
      <c r="J289" s="39"/>
      <c r="K289" s="40" t="str">
        <f t="shared" si="67"/>
        <v/>
      </c>
      <c r="L289" s="49" t="str">
        <f t="shared" si="68"/>
        <v/>
      </c>
      <c r="M289" s="77"/>
      <c r="N289" s="41"/>
      <c r="O289" s="82"/>
      <c r="R289" s="58">
        <v>0.55555555555555558</v>
      </c>
      <c r="S289" s="59" t="s">
        <v>201</v>
      </c>
      <c r="T289" s="60">
        <v>3</v>
      </c>
      <c r="U289" s="60">
        <v>8</v>
      </c>
      <c r="V289" s="60" t="s">
        <v>199</v>
      </c>
      <c r="W289" s="36" t="s">
        <v>40</v>
      </c>
      <c r="X289" s="113">
        <v>20</v>
      </c>
      <c r="Y289" s="86"/>
      <c r="Z289" s="39"/>
      <c r="AA289" s="40"/>
      <c r="AB289" s="49" t="str">
        <f t="shared" si="69"/>
        <v/>
      </c>
      <c r="AC289" s="41"/>
      <c r="AD289" s="12" t="str">
        <f t="shared" ref="AD289:AD305" si="70">IF(AB289="","",AC289*AB289)</f>
        <v/>
      </c>
      <c r="AE289" s="43"/>
      <c r="AF289" s="107"/>
      <c r="AI289" s="4"/>
    </row>
    <row r="290" spans="2:35" ht="18.75" customHeight="1" x14ac:dyDescent="0.5">
      <c r="B290" s="58">
        <v>0.55555555555555558</v>
      </c>
      <c r="C290" s="59" t="s">
        <v>201</v>
      </c>
      <c r="D290" s="60">
        <v>3</v>
      </c>
      <c r="E290" s="60">
        <v>8</v>
      </c>
      <c r="F290" s="60" t="s">
        <v>199</v>
      </c>
      <c r="G290" s="36" t="s">
        <v>13</v>
      </c>
      <c r="H290" s="113">
        <v>14</v>
      </c>
      <c r="I290" s="86"/>
      <c r="J290" s="39"/>
      <c r="K290" s="40" t="str">
        <f t="shared" si="67"/>
        <v/>
      </c>
      <c r="L290" s="49" t="str">
        <f t="shared" si="68"/>
        <v/>
      </c>
      <c r="M290" s="77"/>
      <c r="N290" s="41"/>
      <c r="O290" s="82"/>
      <c r="R290" s="58">
        <v>0.55555555555555558</v>
      </c>
      <c r="S290" s="59" t="s">
        <v>201</v>
      </c>
      <c r="T290" s="60">
        <v>3</v>
      </c>
      <c r="U290" s="60">
        <v>8</v>
      </c>
      <c r="V290" s="60" t="s">
        <v>199</v>
      </c>
      <c r="W290" s="36" t="s">
        <v>13</v>
      </c>
      <c r="X290" s="113">
        <v>14</v>
      </c>
      <c r="Y290" s="86"/>
      <c r="Z290" s="39"/>
      <c r="AA290" s="40" t="str">
        <f>IF(Z290="","",100/Z290/100)</f>
        <v/>
      </c>
      <c r="AB290" s="49" t="str">
        <f t="shared" si="69"/>
        <v/>
      </c>
      <c r="AC290" s="41"/>
      <c r="AD290" s="12" t="str">
        <f t="shared" si="70"/>
        <v/>
      </c>
      <c r="AE290" s="43" t="str">
        <f>IF(AB290="","",$AE$1)</f>
        <v/>
      </c>
      <c r="AF290" s="107" t="str">
        <f>IF(AE290="","",AE290*AC290)</f>
        <v/>
      </c>
      <c r="AG290" s="1"/>
    </row>
    <row r="291" spans="2:35" ht="18.75" customHeight="1" x14ac:dyDescent="0.35">
      <c r="B291" s="58">
        <v>0.55555555555555558</v>
      </c>
      <c r="C291" s="59" t="s">
        <v>201</v>
      </c>
      <c r="D291" s="60">
        <v>3</v>
      </c>
      <c r="E291" s="60">
        <v>8</v>
      </c>
      <c r="F291" s="60" t="s">
        <v>199</v>
      </c>
      <c r="G291" s="36" t="s">
        <v>18</v>
      </c>
      <c r="H291" s="113">
        <v>13</v>
      </c>
      <c r="I291" s="86"/>
      <c r="J291" s="39"/>
      <c r="K291" s="40" t="str">
        <f t="shared" si="67"/>
        <v/>
      </c>
      <c r="L291" s="49" t="str">
        <f t="shared" si="68"/>
        <v/>
      </c>
      <c r="M291" s="77"/>
      <c r="N291" s="41"/>
      <c r="O291" s="82"/>
      <c r="R291" s="58">
        <v>0.55555555555555558</v>
      </c>
      <c r="S291" s="59" t="s">
        <v>201</v>
      </c>
      <c r="T291" s="60">
        <v>3</v>
      </c>
      <c r="U291" s="60">
        <v>8</v>
      </c>
      <c r="V291" s="60" t="s">
        <v>199</v>
      </c>
      <c r="W291" s="36" t="s">
        <v>18</v>
      </c>
      <c r="X291" s="113">
        <v>13</v>
      </c>
      <c r="Y291" s="86"/>
      <c r="Z291" s="39"/>
      <c r="AA291" s="40" t="str">
        <f>IF(Z291="","",100/Z291/100)</f>
        <v/>
      </c>
      <c r="AB291" s="49" t="str">
        <f t="shared" si="69"/>
        <v/>
      </c>
      <c r="AC291" s="41"/>
      <c r="AD291" s="12" t="str">
        <f t="shared" si="70"/>
        <v/>
      </c>
      <c r="AE291" s="43" t="str">
        <f>IF(AB291="","",$AE$1)</f>
        <v/>
      </c>
      <c r="AF291" s="107" t="str">
        <f>IF(AE291="","",AE291*AC291)</f>
        <v/>
      </c>
      <c r="AI291" s="4"/>
    </row>
    <row r="292" spans="2:35" ht="18.75" customHeight="1" x14ac:dyDescent="0.3">
      <c r="B292" s="58">
        <v>0.62847222222222221</v>
      </c>
      <c r="C292" s="59" t="s">
        <v>201</v>
      </c>
      <c r="D292" s="60">
        <v>6</v>
      </c>
      <c r="E292" s="60">
        <v>4</v>
      </c>
      <c r="F292" s="60" t="s">
        <v>204</v>
      </c>
      <c r="G292" s="36" t="s">
        <v>1</v>
      </c>
      <c r="H292" s="113">
        <v>10</v>
      </c>
      <c r="I292" s="86">
        <v>36</v>
      </c>
      <c r="J292" s="39">
        <v>4.4000000000000004</v>
      </c>
      <c r="K292" s="40">
        <f t="shared" si="67"/>
        <v>0.22727272727272727</v>
      </c>
      <c r="L292" s="49">
        <f t="shared" si="68"/>
        <v>144</v>
      </c>
      <c r="M292" s="77"/>
      <c r="N292" s="41"/>
      <c r="O292" s="82"/>
      <c r="R292" s="58">
        <v>0.62847222222222221</v>
      </c>
      <c r="S292" s="59" t="s">
        <v>201</v>
      </c>
      <c r="T292" s="60">
        <v>6</v>
      </c>
      <c r="U292" s="60">
        <v>4</v>
      </c>
      <c r="V292" s="60" t="s">
        <v>204</v>
      </c>
      <c r="W292" s="36" t="s">
        <v>1</v>
      </c>
      <c r="X292" s="113">
        <v>10</v>
      </c>
      <c r="Y292" s="86">
        <v>36</v>
      </c>
      <c r="Z292" s="39">
        <v>4.4000000000000004</v>
      </c>
      <c r="AA292" s="40"/>
      <c r="AB292" s="49">
        <f t="shared" si="69"/>
        <v>144</v>
      </c>
      <c r="AC292" s="41">
        <v>4.5999999999999996</v>
      </c>
      <c r="AD292" s="12">
        <f t="shared" si="70"/>
        <v>662.4</v>
      </c>
      <c r="AE292" s="43"/>
      <c r="AF292" s="107"/>
    </row>
    <row r="293" spans="2:35" ht="18.75" customHeight="1" x14ac:dyDescent="0.5">
      <c r="B293" s="58">
        <v>0.62847222222222221</v>
      </c>
      <c r="C293" s="59" t="s">
        <v>201</v>
      </c>
      <c r="D293" s="60">
        <v>6</v>
      </c>
      <c r="E293" s="60">
        <v>4</v>
      </c>
      <c r="F293" s="60" t="s">
        <v>204</v>
      </c>
      <c r="G293" s="36" t="s">
        <v>40</v>
      </c>
      <c r="H293" s="113">
        <v>13</v>
      </c>
      <c r="I293" s="86"/>
      <c r="J293" s="39"/>
      <c r="K293" s="40" t="str">
        <f t="shared" si="67"/>
        <v/>
      </c>
      <c r="L293" s="49" t="str">
        <f t="shared" si="68"/>
        <v/>
      </c>
      <c r="M293" s="77"/>
      <c r="N293" s="41"/>
      <c r="O293" s="82"/>
      <c r="R293" s="58">
        <v>0.62847222222222221</v>
      </c>
      <c r="S293" s="59" t="s">
        <v>201</v>
      </c>
      <c r="T293" s="60">
        <v>6</v>
      </c>
      <c r="U293" s="60">
        <v>4</v>
      </c>
      <c r="V293" s="60" t="s">
        <v>204</v>
      </c>
      <c r="W293" s="36" t="s">
        <v>40</v>
      </c>
      <c r="X293" s="113">
        <v>13</v>
      </c>
      <c r="Y293" s="86"/>
      <c r="Z293" s="39"/>
      <c r="AA293" s="40" t="str">
        <f>IF(Z293="","",100/Z293/100)</f>
        <v/>
      </c>
      <c r="AB293" s="49" t="str">
        <f t="shared" si="69"/>
        <v/>
      </c>
      <c r="AC293" s="41"/>
      <c r="AD293" s="12" t="str">
        <f t="shared" si="70"/>
        <v/>
      </c>
      <c r="AE293" s="43" t="str">
        <f>IF(AB293="","",$AE$1)</f>
        <v/>
      </c>
      <c r="AF293" s="107" t="str">
        <f>IF(AE293="","",AE293*AC293)</f>
        <v/>
      </c>
      <c r="AG293" s="1"/>
      <c r="AI293" s="4"/>
    </row>
    <row r="294" spans="2:35" ht="18.75" customHeight="1" x14ac:dyDescent="0.3">
      <c r="B294" s="58">
        <v>0.62847222222222221</v>
      </c>
      <c r="C294" s="59" t="s">
        <v>201</v>
      </c>
      <c r="D294" s="60">
        <v>6</v>
      </c>
      <c r="E294" s="60">
        <v>4</v>
      </c>
      <c r="F294" s="60" t="s">
        <v>204</v>
      </c>
      <c r="G294" s="36" t="s">
        <v>18</v>
      </c>
      <c r="H294" s="113">
        <v>13</v>
      </c>
      <c r="I294" s="86"/>
      <c r="J294" s="39"/>
      <c r="K294" s="40" t="str">
        <f t="shared" si="67"/>
        <v/>
      </c>
      <c r="L294" s="49" t="str">
        <f t="shared" si="68"/>
        <v/>
      </c>
      <c r="M294" s="77"/>
      <c r="N294" s="41"/>
      <c r="O294" s="82"/>
      <c r="R294" s="58">
        <v>0.62847222222222221</v>
      </c>
      <c r="S294" s="59" t="s">
        <v>201</v>
      </c>
      <c r="T294" s="60">
        <v>6</v>
      </c>
      <c r="U294" s="60">
        <v>4</v>
      </c>
      <c r="V294" s="60" t="s">
        <v>204</v>
      </c>
      <c r="W294" s="36" t="s">
        <v>18</v>
      </c>
      <c r="X294" s="113">
        <v>13</v>
      </c>
      <c r="Y294" s="86"/>
      <c r="Z294" s="39"/>
      <c r="AA294" s="40" t="str">
        <f>IF(Z294="","",100/Z294/100)</f>
        <v/>
      </c>
      <c r="AB294" s="49" t="str">
        <f t="shared" si="69"/>
        <v/>
      </c>
      <c r="AC294" s="41"/>
      <c r="AD294" s="12" t="str">
        <f t="shared" si="70"/>
        <v/>
      </c>
      <c r="AE294" s="43" t="str">
        <f>IF(AB294="","",$AE$1)</f>
        <v/>
      </c>
      <c r="AF294" s="107" t="str">
        <f>IF(AE294="","",AE294*AC294)</f>
        <v/>
      </c>
    </row>
    <row r="295" spans="2:35" ht="18.75" customHeight="1" x14ac:dyDescent="0.35">
      <c r="B295" s="58">
        <v>0.64236111111111116</v>
      </c>
      <c r="C295" s="59" t="s">
        <v>22</v>
      </c>
      <c r="D295" s="60">
        <v>6</v>
      </c>
      <c r="E295" s="60">
        <v>7</v>
      </c>
      <c r="F295" s="60" t="s">
        <v>205</v>
      </c>
      <c r="G295" s="36" t="s">
        <v>1</v>
      </c>
      <c r="H295" s="113">
        <v>10</v>
      </c>
      <c r="I295" s="86">
        <v>24</v>
      </c>
      <c r="J295" s="39">
        <v>3.6</v>
      </c>
      <c r="K295" s="40">
        <f t="shared" si="67"/>
        <v>0.27777777777777779</v>
      </c>
      <c r="L295" s="49">
        <f t="shared" si="68"/>
        <v>96</v>
      </c>
      <c r="M295" s="77"/>
      <c r="N295" s="41"/>
      <c r="O295" s="82"/>
      <c r="R295" s="58">
        <v>0.64236111111111116</v>
      </c>
      <c r="S295" s="59" t="s">
        <v>22</v>
      </c>
      <c r="T295" s="60">
        <v>6</v>
      </c>
      <c r="U295" s="60">
        <v>7</v>
      </c>
      <c r="V295" s="60" t="s">
        <v>205</v>
      </c>
      <c r="W295" s="36" t="s">
        <v>1</v>
      </c>
      <c r="X295" s="113">
        <v>10</v>
      </c>
      <c r="Y295" s="86">
        <v>24</v>
      </c>
      <c r="Z295" s="39">
        <v>3.6</v>
      </c>
      <c r="AA295" s="40">
        <f>IF(Z295="","",100/Z295/100)</f>
        <v>0.27777777777777779</v>
      </c>
      <c r="AB295" s="49">
        <f t="shared" si="69"/>
        <v>96</v>
      </c>
      <c r="AC295" s="41"/>
      <c r="AD295" s="12">
        <f t="shared" si="70"/>
        <v>0</v>
      </c>
      <c r="AE295" s="43">
        <f>IF(AB295="","",$AE$1)</f>
        <v>100</v>
      </c>
      <c r="AF295" s="107">
        <f>IF(AE295="","",AE295*AC295)</f>
        <v>0</v>
      </c>
      <c r="AI295" s="4"/>
    </row>
    <row r="296" spans="2:35" ht="18.75" customHeight="1" x14ac:dyDescent="0.5">
      <c r="B296" s="58">
        <v>0.64236111111111116</v>
      </c>
      <c r="C296" s="59" t="s">
        <v>22</v>
      </c>
      <c r="D296" s="60">
        <v>6</v>
      </c>
      <c r="E296" s="60">
        <v>7</v>
      </c>
      <c r="F296" s="60" t="s">
        <v>205</v>
      </c>
      <c r="G296" s="36" t="s">
        <v>13</v>
      </c>
      <c r="H296" s="113">
        <v>14</v>
      </c>
      <c r="I296" s="86"/>
      <c r="J296" s="39"/>
      <c r="K296" s="40" t="str">
        <f t="shared" si="67"/>
        <v/>
      </c>
      <c r="L296" s="49" t="str">
        <f t="shared" si="68"/>
        <v/>
      </c>
      <c r="M296" s="77"/>
      <c r="N296" s="41"/>
      <c r="O296" s="82"/>
      <c r="R296" s="58">
        <v>0.64236111111111116</v>
      </c>
      <c r="S296" s="59" t="s">
        <v>22</v>
      </c>
      <c r="T296" s="60">
        <v>6</v>
      </c>
      <c r="U296" s="60">
        <v>7</v>
      </c>
      <c r="V296" s="60" t="s">
        <v>205</v>
      </c>
      <c r="W296" s="36" t="s">
        <v>13</v>
      </c>
      <c r="X296" s="113">
        <v>14</v>
      </c>
      <c r="Y296" s="86"/>
      <c r="Z296" s="39"/>
      <c r="AA296" s="40" t="str">
        <f>IF(Z296="","",100/Z296/100)</f>
        <v/>
      </c>
      <c r="AB296" s="49" t="str">
        <f t="shared" si="69"/>
        <v/>
      </c>
      <c r="AC296" s="41"/>
      <c r="AD296" s="12" t="str">
        <f t="shared" si="70"/>
        <v/>
      </c>
      <c r="AE296" s="43" t="str">
        <f>IF(AB296="","",$AE$1)</f>
        <v/>
      </c>
      <c r="AF296" s="107" t="str">
        <f>IF(AE296="","",AE296*AC296)</f>
        <v/>
      </c>
      <c r="AG296" s="1"/>
    </row>
    <row r="297" spans="2:35" ht="18.75" customHeight="1" x14ac:dyDescent="0.5">
      <c r="B297" s="58">
        <v>0.67708333333333337</v>
      </c>
      <c r="C297" s="59" t="s">
        <v>201</v>
      </c>
      <c r="D297" s="60">
        <v>8</v>
      </c>
      <c r="E297" s="60">
        <v>11</v>
      </c>
      <c r="F297" s="60" t="s">
        <v>200</v>
      </c>
      <c r="G297" s="36" t="s">
        <v>1</v>
      </c>
      <c r="H297" s="113">
        <v>12</v>
      </c>
      <c r="I297" s="86">
        <v>39</v>
      </c>
      <c r="J297" s="39">
        <v>4.5999999999999996</v>
      </c>
      <c r="K297" s="40">
        <f t="shared" si="67"/>
        <v>0.21739130434782608</v>
      </c>
      <c r="L297" s="49">
        <f t="shared" si="68"/>
        <v>156</v>
      </c>
      <c r="M297" s="77"/>
      <c r="N297" s="41"/>
      <c r="O297" s="82"/>
      <c r="R297" s="58">
        <v>0.67708333333333337</v>
      </c>
      <c r="S297" s="59" t="s">
        <v>201</v>
      </c>
      <c r="T297" s="60">
        <v>8</v>
      </c>
      <c r="U297" s="60">
        <v>11</v>
      </c>
      <c r="V297" s="60" t="s">
        <v>200</v>
      </c>
      <c r="W297" s="36" t="s">
        <v>1</v>
      </c>
      <c r="X297" s="113">
        <v>12</v>
      </c>
      <c r="Y297" s="86">
        <v>39</v>
      </c>
      <c r="Z297" s="39">
        <v>4.5999999999999996</v>
      </c>
      <c r="AA297" s="40">
        <f>IF(Z297="","",100/Z297/100)</f>
        <v>0.21739130434782608</v>
      </c>
      <c r="AB297" s="49">
        <f t="shared" si="69"/>
        <v>156</v>
      </c>
      <c r="AC297" s="41"/>
      <c r="AD297" s="12">
        <f t="shared" si="70"/>
        <v>0</v>
      </c>
      <c r="AE297" s="43">
        <f>IF(AB297="","",$AE$1)</f>
        <v>100</v>
      </c>
      <c r="AF297" s="107">
        <f>IF(AE297="","",AE297*AC297)</f>
        <v>0</v>
      </c>
      <c r="AG297" s="1"/>
      <c r="AI297" s="4"/>
    </row>
    <row r="298" spans="2:35" ht="18.75" customHeight="1" x14ac:dyDescent="0.5">
      <c r="B298" s="58">
        <v>0.67708333333333337</v>
      </c>
      <c r="C298" s="59" t="s">
        <v>201</v>
      </c>
      <c r="D298" s="60">
        <v>8</v>
      </c>
      <c r="E298" s="60">
        <v>11</v>
      </c>
      <c r="F298" s="60" t="s">
        <v>200</v>
      </c>
      <c r="G298" s="36" t="s">
        <v>40</v>
      </c>
      <c r="H298" s="113">
        <v>13</v>
      </c>
      <c r="I298" s="86"/>
      <c r="J298" s="39"/>
      <c r="K298" s="40" t="str">
        <f t="shared" si="67"/>
        <v/>
      </c>
      <c r="L298" s="49" t="str">
        <f t="shared" si="68"/>
        <v/>
      </c>
      <c r="M298" s="77"/>
      <c r="N298" s="41"/>
      <c r="O298" s="82"/>
      <c r="R298" s="58">
        <v>0.67708333333333337</v>
      </c>
      <c r="S298" s="59" t="s">
        <v>201</v>
      </c>
      <c r="T298" s="60">
        <v>8</v>
      </c>
      <c r="U298" s="60">
        <v>11</v>
      </c>
      <c r="V298" s="60" t="s">
        <v>200</v>
      </c>
      <c r="W298" s="36" t="s">
        <v>40</v>
      </c>
      <c r="X298" s="113">
        <v>13</v>
      </c>
      <c r="Y298" s="86"/>
      <c r="Z298" s="39"/>
      <c r="AA298" s="40"/>
      <c r="AB298" s="49" t="str">
        <f t="shared" si="69"/>
        <v/>
      </c>
      <c r="AC298" s="41"/>
      <c r="AD298" s="12" t="str">
        <f t="shared" si="70"/>
        <v/>
      </c>
      <c r="AE298" s="43"/>
      <c r="AF298" s="107"/>
      <c r="AG298" s="1"/>
    </row>
    <row r="299" spans="2:35" ht="18.75" customHeight="1" x14ac:dyDescent="0.35">
      <c r="B299" s="58">
        <v>0.67708333333333337</v>
      </c>
      <c r="C299" s="59" t="s">
        <v>201</v>
      </c>
      <c r="D299" s="60">
        <v>8</v>
      </c>
      <c r="E299" s="60">
        <v>11</v>
      </c>
      <c r="F299" s="60" t="s">
        <v>200</v>
      </c>
      <c r="G299" s="36" t="s">
        <v>18</v>
      </c>
      <c r="H299" s="113">
        <v>14</v>
      </c>
      <c r="I299" s="86"/>
      <c r="J299" s="39"/>
      <c r="K299" s="40" t="str">
        <f t="shared" si="67"/>
        <v/>
      </c>
      <c r="L299" s="49" t="str">
        <f t="shared" si="68"/>
        <v/>
      </c>
      <c r="M299" s="77"/>
      <c r="N299" s="41"/>
      <c r="O299" s="82"/>
      <c r="R299" s="58">
        <v>0.67708333333333337</v>
      </c>
      <c r="S299" s="59" t="s">
        <v>201</v>
      </c>
      <c r="T299" s="60">
        <v>8</v>
      </c>
      <c r="U299" s="60">
        <v>11</v>
      </c>
      <c r="V299" s="60" t="s">
        <v>200</v>
      </c>
      <c r="W299" s="36" t="s">
        <v>18</v>
      </c>
      <c r="X299" s="113">
        <v>14</v>
      </c>
      <c r="Y299" s="86"/>
      <c r="Z299" s="39"/>
      <c r="AA299" s="40"/>
      <c r="AB299" s="49" t="str">
        <f t="shared" si="69"/>
        <v/>
      </c>
      <c r="AC299" s="41"/>
      <c r="AD299" s="12" t="str">
        <f t="shared" si="70"/>
        <v/>
      </c>
      <c r="AE299" s="43"/>
      <c r="AF299" s="107"/>
      <c r="AI299" s="4"/>
    </row>
    <row r="300" spans="2:35" ht="18.75" customHeight="1" x14ac:dyDescent="0.5">
      <c r="B300" s="58">
        <v>0.69097222222222221</v>
      </c>
      <c r="C300" s="59" t="s">
        <v>22</v>
      </c>
      <c r="D300" s="60">
        <v>8</v>
      </c>
      <c r="E300" s="60">
        <v>2</v>
      </c>
      <c r="F300" s="60" t="s">
        <v>203</v>
      </c>
      <c r="G300" s="36" t="s">
        <v>1</v>
      </c>
      <c r="H300" s="113">
        <v>11</v>
      </c>
      <c r="I300" s="86">
        <v>39</v>
      </c>
      <c r="J300" s="39">
        <v>3.5</v>
      </c>
      <c r="K300" s="40">
        <f t="shared" si="67"/>
        <v>0.28571428571428575</v>
      </c>
      <c r="L300" s="49">
        <f t="shared" si="68"/>
        <v>156</v>
      </c>
      <c r="M300" s="77"/>
      <c r="N300" s="41"/>
      <c r="O300" s="82"/>
      <c r="R300" s="58">
        <v>0.69097222222222221</v>
      </c>
      <c r="S300" s="59" t="s">
        <v>22</v>
      </c>
      <c r="T300" s="60">
        <v>8</v>
      </c>
      <c r="U300" s="60">
        <v>2</v>
      </c>
      <c r="V300" s="60" t="s">
        <v>203</v>
      </c>
      <c r="W300" s="36" t="s">
        <v>1</v>
      </c>
      <c r="X300" s="113">
        <v>11</v>
      </c>
      <c r="Y300" s="86">
        <v>39</v>
      </c>
      <c r="Z300" s="39">
        <v>3.5</v>
      </c>
      <c r="AA300" s="40"/>
      <c r="AB300" s="49">
        <f t="shared" si="69"/>
        <v>156</v>
      </c>
      <c r="AC300" s="41"/>
      <c r="AD300" s="12">
        <f t="shared" si="70"/>
        <v>0</v>
      </c>
      <c r="AE300" s="43"/>
      <c r="AF300" s="107"/>
      <c r="AG300" s="1"/>
    </row>
    <row r="301" spans="2:35" ht="18.75" customHeight="1" x14ac:dyDescent="0.3">
      <c r="B301" s="58">
        <v>0.69097222222222221</v>
      </c>
      <c r="C301" s="59" t="s">
        <v>22</v>
      </c>
      <c r="D301" s="60">
        <v>8</v>
      </c>
      <c r="E301" s="60">
        <v>2</v>
      </c>
      <c r="F301" s="60" t="s">
        <v>203</v>
      </c>
      <c r="G301" s="36" t="s">
        <v>40</v>
      </c>
      <c r="H301" s="113">
        <v>14</v>
      </c>
      <c r="I301" s="86"/>
      <c r="J301" s="39"/>
      <c r="K301" s="40" t="str">
        <f t="shared" si="67"/>
        <v/>
      </c>
      <c r="L301" s="49" t="str">
        <f t="shared" si="68"/>
        <v/>
      </c>
      <c r="M301" s="77"/>
      <c r="N301" s="41"/>
      <c r="O301" s="82"/>
      <c r="R301" s="58">
        <v>0.69097222222222221</v>
      </c>
      <c r="S301" s="59" t="s">
        <v>22</v>
      </c>
      <c r="T301" s="60">
        <v>8</v>
      </c>
      <c r="U301" s="60">
        <v>2</v>
      </c>
      <c r="V301" s="60" t="s">
        <v>203</v>
      </c>
      <c r="W301" s="36" t="s">
        <v>40</v>
      </c>
      <c r="X301" s="113">
        <v>14</v>
      </c>
      <c r="Y301" s="86"/>
      <c r="Z301" s="39"/>
      <c r="AA301" s="40"/>
      <c r="AB301" s="49" t="str">
        <f t="shared" si="69"/>
        <v/>
      </c>
      <c r="AC301" s="41"/>
      <c r="AD301" s="12" t="str">
        <f t="shared" si="70"/>
        <v/>
      </c>
      <c r="AE301" s="43"/>
      <c r="AF301" s="107"/>
    </row>
    <row r="302" spans="2:35" ht="18.75" customHeight="1" x14ac:dyDescent="0.3">
      <c r="B302" s="58">
        <v>0.69097222222222221</v>
      </c>
      <c r="C302" s="59" t="s">
        <v>22</v>
      </c>
      <c r="D302" s="60">
        <v>8</v>
      </c>
      <c r="E302" s="60">
        <v>2</v>
      </c>
      <c r="F302" s="60" t="s">
        <v>203</v>
      </c>
      <c r="G302" s="36" t="s">
        <v>13</v>
      </c>
      <c r="H302" s="113">
        <v>14</v>
      </c>
      <c r="I302" s="86"/>
      <c r="J302" s="39"/>
      <c r="K302" s="40" t="str">
        <f t="shared" si="67"/>
        <v/>
      </c>
      <c r="L302" s="49" t="str">
        <f t="shared" si="68"/>
        <v/>
      </c>
      <c r="M302" s="77"/>
      <c r="N302" s="41"/>
      <c r="O302" s="82"/>
      <c r="R302" s="58">
        <v>0.69097222222222221</v>
      </c>
      <c r="S302" s="59" t="s">
        <v>22</v>
      </c>
      <c r="T302" s="60">
        <v>8</v>
      </c>
      <c r="U302" s="60">
        <v>2</v>
      </c>
      <c r="V302" s="60" t="s">
        <v>203</v>
      </c>
      <c r="W302" s="36" t="s">
        <v>13</v>
      </c>
      <c r="X302" s="113">
        <v>14</v>
      </c>
      <c r="Y302" s="86"/>
      <c r="Z302" s="39"/>
      <c r="AA302" s="40" t="str">
        <f>IF(Z302="","",100/Z302/100)</f>
        <v/>
      </c>
      <c r="AB302" s="49" t="str">
        <f t="shared" si="69"/>
        <v/>
      </c>
      <c r="AC302" s="41"/>
      <c r="AD302" s="12" t="str">
        <f t="shared" si="70"/>
        <v/>
      </c>
      <c r="AE302" s="43" t="str">
        <f>IF(AB302="","",$AE$1)</f>
        <v/>
      </c>
      <c r="AF302" s="107" t="str">
        <f>IF(AE302="","",AE302*AC302)</f>
        <v/>
      </c>
    </row>
    <row r="303" spans="2:35" ht="18.75" customHeight="1" x14ac:dyDescent="0.5">
      <c r="B303" s="58">
        <v>0.70486111111111116</v>
      </c>
      <c r="C303" s="59" t="s">
        <v>201</v>
      </c>
      <c r="D303" s="60">
        <v>9</v>
      </c>
      <c r="E303" s="60">
        <v>1</v>
      </c>
      <c r="F303" s="60" t="s">
        <v>202</v>
      </c>
      <c r="G303" s="36" t="s">
        <v>1</v>
      </c>
      <c r="H303" s="113">
        <v>20</v>
      </c>
      <c r="I303" s="86">
        <v>54</v>
      </c>
      <c r="J303" s="39">
        <v>2.6</v>
      </c>
      <c r="K303" s="40">
        <f t="shared" si="67"/>
        <v>0.38461538461538458</v>
      </c>
      <c r="L303" s="49">
        <f t="shared" si="68"/>
        <v>216</v>
      </c>
      <c r="M303" s="77"/>
      <c r="N303" s="41"/>
      <c r="O303" s="82"/>
      <c r="R303" s="58">
        <v>0.70486111111111116</v>
      </c>
      <c r="S303" s="59" t="s">
        <v>201</v>
      </c>
      <c r="T303" s="60">
        <v>9</v>
      </c>
      <c r="U303" s="60">
        <v>1</v>
      </c>
      <c r="V303" s="60" t="s">
        <v>202</v>
      </c>
      <c r="W303" s="36" t="s">
        <v>1</v>
      </c>
      <c r="X303" s="113">
        <v>20</v>
      </c>
      <c r="Y303" s="86">
        <v>54</v>
      </c>
      <c r="Z303" s="39">
        <v>2.6</v>
      </c>
      <c r="AA303" s="40">
        <f>IF(Z303="","",100/Z303/100)</f>
        <v>0.38461538461538458</v>
      </c>
      <c r="AB303" s="49">
        <f t="shared" si="69"/>
        <v>216</v>
      </c>
      <c r="AC303" s="41"/>
      <c r="AD303" s="12">
        <f t="shared" si="70"/>
        <v>0</v>
      </c>
      <c r="AE303" s="43">
        <f>IF(AB303="","",$AE$1)</f>
        <v>100</v>
      </c>
      <c r="AF303" s="107">
        <f>IF(AE303="","",AE303*AC303)</f>
        <v>0</v>
      </c>
      <c r="AG303" s="1"/>
    </row>
    <row r="304" spans="2:35" ht="18.75" customHeight="1" x14ac:dyDescent="0.3">
      <c r="B304" s="58">
        <v>0.70486111111111116</v>
      </c>
      <c r="C304" s="59" t="s">
        <v>201</v>
      </c>
      <c r="D304" s="60">
        <v>9</v>
      </c>
      <c r="E304" s="60">
        <v>1</v>
      </c>
      <c r="F304" s="60" t="s">
        <v>202</v>
      </c>
      <c r="G304" s="36" t="s">
        <v>40</v>
      </c>
      <c r="H304" s="113">
        <v>20</v>
      </c>
      <c r="I304" s="86"/>
      <c r="J304" s="39"/>
      <c r="K304" s="40" t="str">
        <f t="shared" si="67"/>
        <v/>
      </c>
      <c r="L304" s="49" t="str">
        <f t="shared" si="68"/>
        <v/>
      </c>
      <c r="M304" s="77"/>
      <c r="N304" s="41"/>
      <c r="O304" s="82"/>
      <c r="R304" s="58">
        <v>0.70486111111111116</v>
      </c>
      <c r="S304" s="59" t="s">
        <v>201</v>
      </c>
      <c r="T304" s="60">
        <v>9</v>
      </c>
      <c r="U304" s="60">
        <v>1</v>
      </c>
      <c r="V304" s="60" t="s">
        <v>202</v>
      </c>
      <c r="W304" s="36" t="s">
        <v>40</v>
      </c>
      <c r="X304" s="113">
        <v>20</v>
      </c>
      <c r="Y304" s="86"/>
      <c r="Z304" s="39"/>
      <c r="AA304" s="40" t="str">
        <f>IF(Z304="","",100/Z304/100)</f>
        <v/>
      </c>
      <c r="AB304" s="49" t="str">
        <f t="shared" si="69"/>
        <v/>
      </c>
      <c r="AC304" s="41"/>
      <c r="AD304" s="12" t="str">
        <f t="shared" si="70"/>
        <v/>
      </c>
      <c r="AE304" s="43" t="str">
        <f>IF(AB304="","",$AE$1)</f>
        <v/>
      </c>
      <c r="AF304" s="107" t="str">
        <f>IF(AE304="","",AE304*AC304)</f>
        <v/>
      </c>
    </row>
    <row r="305" spans="2:35" ht="18.75" customHeight="1" x14ac:dyDescent="0.3">
      <c r="B305" s="58">
        <v>0.70486111111111116</v>
      </c>
      <c r="C305" s="59" t="s">
        <v>201</v>
      </c>
      <c r="D305" s="60">
        <v>9</v>
      </c>
      <c r="E305" s="60">
        <v>1</v>
      </c>
      <c r="F305" s="60" t="s">
        <v>202</v>
      </c>
      <c r="G305" s="36" t="s">
        <v>13</v>
      </c>
      <c r="H305" s="113">
        <v>14</v>
      </c>
      <c r="I305" s="86"/>
      <c r="J305" s="39"/>
      <c r="K305" s="40" t="str">
        <f t="shared" si="67"/>
        <v/>
      </c>
      <c r="L305" s="49" t="str">
        <f t="shared" si="68"/>
        <v/>
      </c>
      <c r="M305" s="77"/>
      <c r="N305" s="41"/>
      <c r="O305" s="82"/>
      <c r="R305" s="58">
        <v>0.70486111111111116</v>
      </c>
      <c r="S305" s="59" t="s">
        <v>201</v>
      </c>
      <c r="T305" s="60">
        <v>9</v>
      </c>
      <c r="U305" s="60">
        <v>1</v>
      </c>
      <c r="V305" s="60" t="s">
        <v>202</v>
      </c>
      <c r="W305" s="36" t="s">
        <v>13</v>
      </c>
      <c r="X305" s="113">
        <v>14</v>
      </c>
      <c r="Y305" s="86"/>
      <c r="Z305" s="39"/>
      <c r="AA305" s="40" t="str">
        <f>IF(Z305="","",100/Z305/100)</f>
        <v/>
      </c>
      <c r="AB305" s="49" t="str">
        <f t="shared" si="69"/>
        <v/>
      </c>
      <c r="AC305" s="41"/>
      <c r="AD305" s="12" t="str">
        <f t="shared" si="70"/>
        <v/>
      </c>
      <c r="AE305" s="43" t="str">
        <f>IF(AB305="","",$AE$1)</f>
        <v/>
      </c>
      <c r="AF305" s="107" t="str">
        <f>IF(AE305="","",AE305*AC305)</f>
        <v/>
      </c>
    </row>
    <row r="306" spans="2:35" ht="18.75" customHeight="1" x14ac:dyDescent="0.5">
      <c r="B306" s="58"/>
      <c r="C306" s="59"/>
      <c r="D306" s="60"/>
      <c r="E306" s="60"/>
      <c r="F306" s="60"/>
      <c r="G306" s="36"/>
      <c r="H306" s="113"/>
      <c r="I306" s="86"/>
      <c r="J306" s="39"/>
      <c r="K306" s="40" t="str">
        <f t="shared" si="67"/>
        <v/>
      </c>
      <c r="L306" s="49" t="str">
        <f t="shared" si="68"/>
        <v/>
      </c>
      <c r="M306" s="77"/>
      <c r="N306" s="41"/>
      <c r="O306" s="82"/>
      <c r="R306" s="58"/>
      <c r="S306" s="59"/>
      <c r="T306" s="60"/>
      <c r="U306" s="60"/>
      <c r="V306" s="60"/>
      <c r="W306" s="36"/>
      <c r="X306" s="113"/>
      <c r="Y306" s="86"/>
      <c r="Z306" s="39"/>
      <c r="AA306" s="40"/>
      <c r="AB306" s="49" t="str">
        <f t="shared" si="69"/>
        <v/>
      </c>
      <c r="AC306" s="41"/>
      <c r="AD306" s="12"/>
      <c r="AE306" s="43"/>
      <c r="AF306" s="107"/>
      <c r="AG306" s="1"/>
    </row>
    <row r="307" spans="2:35" ht="18.75" customHeight="1" x14ac:dyDescent="0.3">
      <c r="B307" s="58"/>
      <c r="C307" s="59"/>
      <c r="D307" s="60"/>
      <c r="E307" s="60"/>
      <c r="F307" s="60"/>
      <c r="G307" s="36"/>
      <c r="H307" s="113"/>
      <c r="I307" s="86"/>
      <c r="J307" s="39"/>
      <c r="K307" s="40" t="str">
        <f t="shared" ref="K307" si="71">IF(J307="","",100/J307/100)</f>
        <v/>
      </c>
      <c r="L307" s="49" t="str">
        <f t="shared" si="68"/>
        <v/>
      </c>
      <c r="M307" s="77"/>
      <c r="N307" s="41"/>
      <c r="O307" s="82"/>
      <c r="R307" s="58"/>
      <c r="S307" s="59"/>
      <c r="T307" s="60"/>
      <c r="U307" s="60"/>
      <c r="V307" s="60"/>
      <c r="W307" s="36"/>
      <c r="X307" s="113"/>
      <c r="Y307" s="86"/>
      <c r="Z307" s="39"/>
      <c r="AA307" s="40" t="str">
        <f t="shared" ref="AA307" si="72">IF(Z307="","",100/Z307/100)</f>
        <v/>
      </c>
      <c r="AB307" s="49" t="str">
        <f t="shared" si="69"/>
        <v/>
      </c>
      <c r="AC307" s="41"/>
      <c r="AD307" s="12" t="str">
        <f t="shared" ref="AD307" si="73">IF(AB307="","",AC307*AB307)</f>
        <v/>
      </c>
      <c r="AE307" s="43" t="str">
        <f t="shared" ref="AE307" si="74">IF(AB307="","",$AE$1)</f>
        <v/>
      </c>
      <c r="AF307" s="107" t="str">
        <f t="shared" ref="AF307" si="75">IF(AE307="","",AE307*AC307)</f>
        <v/>
      </c>
    </row>
    <row r="308" spans="2:35" ht="18.75" customHeight="1" x14ac:dyDescent="0.5">
      <c r="B308" s="81"/>
      <c r="C308" s="91"/>
      <c r="D308" s="36"/>
      <c r="E308" s="36"/>
      <c r="F308" s="36"/>
      <c r="G308" s="36"/>
      <c r="H308" s="37"/>
      <c r="I308" s="38"/>
      <c r="J308" s="39"/>
      <c r="K308" s="40"/>
      <c r="L308" s="49"/>
      <c r="M308" s="77"/>
      <c r="N308" s="41"/>
      <c r="O308" s="82"/>
      <c r="R308" s="58"/>
      <c r="S308" s="59"/>
      <c r="T308" s="60"/>
      <c r="U308" s="60"/>
      <c r="V308" s="60"/>
      <c r="W308" s="36"/>
      <c r="X308" s="61"/>
      <c r="Y308" s="62"/>
      <c r="Z308" s="63"/>
      <c r="AA308" s="64"/>
      <c r="AB308" s="49"/>
      <c r="AC308" s="41"/>
      <c r="AD308" s="12"/>
      <c r="AE308" s="43"/>
      <c r="AF308" s="107"/>
      <c r="AG308" s="1"/>
    </row>
    <row r="309" spans="2:35" ht="24.75" customHeight="1" x14ac:dyDescent="0.35">
      <c r="B309" s="83"/>
      <c r="C309" s="44"/>
      <c r="D309" s="45"/>
      <c r="E309" s="45"/>
      <c r="F309" s="46" t="s">
        <v>14</v>
      </c>
      <c r="G309" s="46"/>
      <c r="H309" s="47">
        <f>SUM(H288:H308)</f>
        <v>259</v>
      </c>
      <c r="I309" s="47">
        <f>SUM(I288:I308)</f>
        <v>259</v>
      </c>
      <c r="J309" s="46"/>
      <c r="K309" s="48"/>
      <c r="L309" s="49">
        <f>SUBTOTAL(9,(L288:L307))</f>
        <v>1036</v>
      </c>
      <c r="M309" s="77"/>
      <c r="N309" s="71"/>
      <c r="O309" s="7"/>
      <c r="R309" s="65"/>
      <c r="S309" s="66"/>
      <c r="T309" s="67"/>
      <c r="U309" s="67"/>
      <c r="V309" s="68" t="s">
        <v>14</v>
      </c>
      <c r="W309" s="68"/>
      <c r="X309" s="69">
        <f>SUM(X288:X308)</f>
        <v>259</v>
      </c>
      <c r="Y309" s="69">
        <f>SUM(Y288:Y308)</f>
        <v>259</v>
      </c>
      <c r="Z309" s="70"/>
      <c r="AA309" s="70"/>
      <c r="AB309" s="49">
        <f>SUBTOTAL(9,(AB288:AB307))</f>
        <v>1036</v>
      </c>
      <c r="AC309" s="71"/>
      <c r="AD309" s="12">
        <f>SUBTOTAL(9,AD288:AD307)</f>
        <v>662.4</v>
      </c>
      <c r="AE309" s="94">
        <f>SUBTOTAL(9,AE288:AE307)</f>
        <v>400</v>
      </c>
      <c r="AF309" s="82">
        <f>SUBTOTAL(9,AF288:AF307)</f>
        <v>0</v>
      </c>
    </row>
    <row r="310" spans="2:35" ht="3.75" hidden="1" customHeight="1" x14ac:dyDescent="0.25">
      <c r="B310" s="72"/>
      <c r="C310" s="50"/>
      <c r="D310" s="50"/>
      <c r="E310" s="50"/>
      <c r="F310" s="50"/>
      <c r="G310" s="50"/>
      <c r="H310" s="50"/>
      <c r="I310" s="50"/>
      <c r="J310" s="50"/>
      <c r="K310" s="51"/>
      <c r="L310" s="52"/>
      <c r="M310" s="78"/>
      <c r="N310" s="5"/>
      <c r="O310" s="97"/>
      <c r="R310" s="72"/>
      <c r="S310" s="50"/>
      <c r="T310" s="50"/>
      <c r="U310" s="50"/>
      <c r="V310" s="50"/>
      <c r="W310" s="50"/>
      <c r="X310" s="50"/>
      <c r="Y310" s="51"/>
      <c r="Z310" s="50"/>
      <c r="AA310" s="51"/>
      <c r="AB310" s="52"/>
      <c r="AC310" s="5"/>
      <c r="AD310" s="99"/>
      <c r="AE310" s="96"/>
      <c r="AF310" s="98"/>
    </row>
    <row r="311" spans="2:35" ht="25.5" customHeight="1" x14ac:dyDescent="0.25">
      <c r="B311" s="337" t="s">
        <v>15</v>
      </c>
      <c r="C311" s="338"/>
      <c r="D311" s="338"/>
      <c r="E311" s="338"/>
      <c r="F311" s="338"/>
      <c r="G311" s="338"/>
      <c r="H311" s="338"/>
      <c r="I311" s="338"/>
      <c r="J311" s="338"/>
      <c r="K311" s="338"/>
      <c r="L311" s="89"/>
      <c r="M311" s="79"/>
      <c r="N311" s="5"/>
      <c r="O311" s="8"/>
      <c r="R311" s="337" t="s">
        <v>15</v>
      </c>
      <c r="S311" s="338"/>
      <c r="T311" s="338"/>
      <c r="U311" s="338"/>
      <c r="V311" s="338"/>
      <c r="W311" s="338"/>
      <c r="X311" s="338"/>
      <c r="Y311" s="339"/>
      <c r="Z311" s="73"/>
      <c r="AA311" s="73"/>
      <c r="AB311" s="340"/>
      <c r="AC311" s="5"/>
      <c r="AD311" s="14">
        <f>AD309-AB309</f>
        <v>-373.6</v>
      </c>
      <c r="AE311" s="100"/>
      <c r="AF311" s="8">
        <f>AF309-AE309</f>
        <v>-400</v>
      </c>
    </row>
    <row r="312" spans="2:35" ht="21" customHeight="1" thickBot="1" x14ac:dyDescent="0.3">
      <c r="B312" s="342">
        <v>45696</v>
      </c>
      <c r="C312" s="343"/>
      <c r="D312" s="343"/>
      <c r="E312" s="343"/>
      <c r="F312" s="343"/>
      <c r="G312" s="343"/>
      <c r="H312" s="343"/>
      <c r="I312" s="343"/>
      <c r="J312" s="343"/>
      <c r="K312" s="343"/>
      <c r="L312" s="90"/>
      <c r="M312" s="84"/>
      <c r="N312" s="16"/>
      <c r="O312" s="17"/>
      <c r="R312" s="344">
        <f>B312</f>
        <v>45696</v>
      </c>
      <c r="S312" s="345"/>
      <c r="T312" s="345"/>
      <c r="U312" s="345"/>
      <c r="V312" s="345"/>
      <c r="W312" s="345"/>
      <c r="X312" s="345"/>
      <c r="Y312" s="346"/>
      <c r="Z312" s="74"/>
      <c r="AA312" s="74"/>
      <c r="AB312" s="341"/>
      <c r="AC312" s="16" t="s">
        <v>91</v>
      </c>
      <c r="AD312" s="15">
        <f>AD311/AB309</f>
        <v>-0.36061776061776063</v>
      </c>
      <c r="AE312" s="101"/>
      <c r="AF312" s="17">
        <f>AF311/AE309</f>
        <v>-1</v>
      </c>
    </row>
    <row r="314" spans="2:35" ht="19.5" thickBot="1" x14ac:dyDescent="0.35">
      <c r="B314" s="2"/>
      <c r="R314" s="2"/>
      <c r="AA314" s="111" t="s">
        <v>148</v>
      </c>
      <c r="AB314" s="112">
        <v>1.6</v>
      </c>
    </row>
    <row r="315" spans="2:35" ht="28.5" customHeight="1" x14ac:dyDescent="0.25">
      <c r="B315" s="319"/>
      <c r="C315" s="320"/>
      <c r="D315" s="323" t="s">
        <v>96</v>
      </c>
      <c r="E315" s="323"/>
      <c r="F315" s="323"/>
      <c r="G315" s="323"/>
      <c r="H315" s="323"/>
      <c r="I315" s="323"/>
      <c r="J315" s="323"/>
      <c r="K315" s="323"/>
      <c r="L315" s="323"/>
      <c r="M315" s="323"/>
      <c r="N315" s="323"/>
      <c r="O315" s="324"/>
      <c r="R315" s="329"/>
      <c r="S315" s="330"/>
      <c r="T315" s="333" t="s">
        <v>96</v>
      </c>
      <c r="U315" s="333"/>
      <c r="V315" s="333"/>
      <c r="W315" s="333"/>
      <c r="X315" s="333"/>
      <c r="Y315" s="333"/>
      <c r="Z315" s="333"/>
      <c r="AA315" s="333"/>
      <c r="AB315" s="333"/>
      <c r="AC315" s="333"/>
      <c r="AD315" s="333"/>
      <c r="AE315" s="333"/>
      <c r="AF315" s="334"/>
    </row>
    <row r="316" spans="2:35" ht="21.75" customHeight="1" x14ac:dyDescent="0.25">
      <c r="B316" s="321"/>
      <c r="C316" s="322"/>
      <c r="D316" s="325"/>
      <c r="E316" s="325"/>
      <c r="F316" s="325"/>
      <c r="G316" s="325"/>
      <c r="H316" s="325"/>
      <c r="I316" s="325"/>
      <c r="J316" s="325"/>
      <c r="K316" s="325"/>
      <c r="L316" s="325"/>
      <c r="M316" s="325"/>
      <c r="N316" s="325"/>
      <c r="O316" s="326"/>
      <c r="R316" s="331"/>
      <c r="S316" s="332"/>
      <c r="T316" s="335"/>
      <c r="U316" s="335"/>
      <c r="V316" s="335"/>
      <c r="W316" s="335"/>
      <c r="X316" s="335"/>
      <c r="Y316" s="335"/>
      <c r="Z316" s="335"/>
      <c r="AA316" s="335"/>
      <c r="AB316" s="335"/>
      <c r="AC316" s="335"/>
      <c r="AD316" s="335"/>
      <c r="AE316" s="335"/>
      <c r="AF316" s="336"/>
    </row>
    <row r="317" spans="2:35" ht="5.25" customHeight="1" thickBot="1" x14ac:dyDescent="0.3">
      <c r="B317" s="80"/>
      <c r="C317" s="76"/>
      <c r="D317" s="325"/>
      <c r="E317" s="325"/>
      <c r="F317" s="325"/>
      <c r="G317" s="325"/>
      <c r="H317" s="325"/>
      <c r="I317" s="325"/>
      <c r="J317" s="325"/>
      <c r="K317" s="325"/>
      <c r="L317" s="327"/>
      <c r="M317" s="327"/>
      <c r="N317" s="327"/>
      <c r="O317" s="328"/>
      <c r="R317" s="53"/>
      <c r="S317" s="54"/>
      <c r="T317" s="335"/>
      <c r="U317" s="335"/>
      <c r="V317" s="335"/>
      <c r="W317" s="335"/>
      <c r="X317" s="335"/>
      <c r="Y317" s="335"/>
      <c r="Z317" s="335"/>
      <c r="AA317" s="335"/>
      <c r="AB317" s="335"/>
      <c r="AC317" s="335"/>
      <c r="AD317" s="335"/>
      <c r="AE317" s="335"/>
      <c r="AF317" s="336"/>
    </row>
    <row r="318" spans="2:35" ht="54.75" customHeight="1" x14ac:dyDescent="0.5">
      <c r="B318" s="26" t="s">
        <v>4</v>
      </c>
      <c r="C318" s="27" t="s">
        <v>5</v>
      </c>
      <c r="D318" s="27" t="s">
        <v>6</v>
      </c>
      <c r="E318" s="27" t="s">
        <v>7</v>
      </c>
      <c r="F318" s="27" t="s">
        <v>8</v>
      </c>
      <c r="G318" s="28" t="s">
        <v>9</v>
      </c>
      <c r="H318" s="29" t="s">
        <v>92</v>
      </c>
      <c r="I318" s="30" t="s">
        <v>10</v>
      </c>
      <c r="J318" s="28" t="s">
        <v>20</v>
      </c>
      <c r="K318" s="31" t="s">
        <v>21</v>
      </c>
      <c r="L318" s="92" t="s">
        <v>98</v>
      </c>
      <c r="M318" s="87" t="s">
        <v>97</v>
      </c>
      <c r="N318" s="88" t="s">
        <v>12</v>
      </c>
      <c r="O318" s="24" t="s">
        <v>2</v>
      </c>
      <c r="R318" s="26" t="s">
        <v>4</v>
      </c>
      <c r="S318" s="27" t="s">
        <v>5</v>
      </c>
      <c r="T318" s="27" t="s">
        <v>6</v>
      </c>
      <c r="U318" s="27" t="s">
        <v>7</v>
      </c>
      <c r="V318" s="27" t="s">
        <v>8</v>
      </c>
      <c r="W318" s="28" t="s">
        <v>9</v>
      </c>
      <c r="X318" s="29" t="s">
        <v>92</v>
      </c>
      <c r="Y318" s="31" t="s">
        <v>10</v>
      </c>
      <c r="Z318" s="28" t="s">
        <v>20</v>
      </c>
      <c r="AA318" s="31" t="s">
        <v>21</v>
      </c>
      <c r="AB318" s="32" t="s">
        <v>3</v>
      </c>
      <c r="AC318" s="6" t="s">
        <v>12</v>
      </c>
      <c r="AD318" s="20" t="s">
        <v>2</v>
      </c>
      <c r="AE318" s="33" t="s">
        <v>147</v>
      </c>
      <c r="AF318" s="34" t="s">
        <v>46</v>
      </c>
      <c r="AG318" s="1"/>
    </row>
    <row r="319" spans="2:35" ht="24" customHeight="1" x14ac:dyDescent="0.3">
      <c r="B319" s="58">
        <v>0.51041666666666663</v>
      </c>
      <c r="C319" s="59" t="s">
        <v>186</v>
      </c>
      <c r="D319" s="60">
        <v>1</v>
      </c>
      <c r="E319" s="60">
        <v>5</v>
      </c>
      <c r="F319" s="60" t="s">
        <v>187</v>
      </c>
      <c r="G319" s="36" t="s">
        <v>18</v>
      </c>
      <c r="H319" s="113">
        <v>13</v>
      </c>
      <c r="I319" s="86">
        <v>13</v>
      </c>
      <c r="J319" s="39">
        <v>5.5</v>
      </c>
      <c r="K319" s="40">
        <f t="shared" ref="K319:K352" si="76">IF(J319="","",100/J319/100)</f>
        <v>0.18181818181818182</v>
      </c>
      <c r="L319" s="49">
        <f t="shared" ref="L319:L352" si="77">IF(I319="","",(I319*($AB$1/1000)/$AC$1)*$AB$473)</f>
        <v>52</v>
      </c>
      <c r="M319" s="77"/>
      <c r="N319" s="41"/>
      <c r="O319" s="82"/>
      <c r="R319" s="58">
        <v>0.51041666666666663</v>
      </c>
      <c r="S319" s="59" t="s">
        <v>186</v>
      </c>
      <c r="T319" s="60">
        <v>1</v>
      </c>
      <c r="U319" s="60">
        <v>5</v>
      </c>
      <c r="V319" s="60" t="s">
        <v>187</v>
      </c>
      <c r="W319" s="36" t="s">
        <v>18</v>
      </c>
      <c r="X319" s="113">
        <v>13</v>
      </c>
      <c r="Y319" s="86">
        <v>13</v>
      </c>
      <c r="Z319" s="39">
        <v>5.5</v>
      </c>
      <c r="AA319" s="40">
        <f>IF(Z319="","",100/Z319/100)</f>
        <v>0.18181818181818182</v>
      </c>
      <c r="AB319" s="49">
        <f t="shared" ref="AB319:AB352" si="78">IF(Y319="","",(Y319*($AB$1/1000)/$AC$1)*$AB$473)</f>
        <v>52</v>
      </c>
      <c r="AC319" s="41"/>
      <c r="AD319" s="12">
        <f>IF(AB319="","",AC319*AB319)</f>
        <v>0</v>
      </c>
      <c r="AE319" s="43">
        <f>IF(AB319="","",$AE$1)</f>
        <v>100</v>
      </c>
      <c r="AF319" s="107">
        <f>IF(AE319="","",AE319*AC319)</f>
        <v>0</v>
      </c>
    </row>
    <row r="320" spans="2:35" ht="18.75" customHeight="1" x14ac:dyDescent="0.35">
      <c r="B320" s="58">
        <v>0.51041666666666663</v>
      </c>
      <c r="C320" s="59" t="s">
        <v>176</v>
      </c>
      <c r="D320" s="60">
        <v>1</v>
      </c>
      <c r="E320" s="60">
        <v>7</v>
      </c>
      <c r="F320" s="60" t="s">
        <v>178</v>
      </c>
      <c r="G320" s="36" t="s">
        <v>1</v>
      </c>
      <c r="H320" s="113">
        <v>20</v>
      </c>
      <c r="I320" s="86">
        <v>60</v>
      </c>
      <c r="J320" s="39">
        <v>2</v>
      </c>
      <c r="K320" s="40">
        <f t="shared" si="76"/>
        <v>0.5</v>
      </c>
      <c r="L320" s="49">
        <f t="shared" si="77"/>
        <v>240</v>
      </c>
      <c r="M320" s="77"/>
      <c r="N320" s="41"/>
      <c r="O320" s="82"/>
      <c r="R320" s="58">
        <v>0.51041666666666663</v>
      </c>
      <c r="S320" s="59" t="s">
        <v>176</v>
      </c>
      <c r="T320" s="60">
        <v>1</v>
      </c>
      <c r="U320" s="60">
        <v>7</v>
      </c>
      <c r="V320" s="60" t="s">
        <v>178</v>
      </c>
      <c r="W320" s="36" t="s">
        <v>1</v>
      </c>
      <c r="X320" s="113">
        <v>20</v>
      </c>
      <c r="Y320" s="86">
        <v>60</v>
      </c>
      <c r="Z320" s="39">
        <v>2</v>
      </c>
      <c r="AA320" s="40">
        <f>IF(Z320="","",100/Z320/100)</f>
        <v>0.5</v>
      </c>
      <c r="AB320" s="49">
        <f t="shared" si="78"/>
        <v>240</v>
      </c>
      <c r="AC320" s="41">
        <v>2.0499999999999998</v>
      </c>
      <c r="AD320" s="12">
        <f>IF(AB320="","",AC320*AB320)</f>
        <v>491.99999999999994</v>
      </c>
      <c r="AE320" s="43">
        <f>IF(AB320="","",$AE$1)</f>
        <v>100</v>
      </c>
      <c r="AF320" s="107">
        <f>IF(AE320="","",AE320*AC320)</f>
        <v>204.99999999999997</v>
      </c>
      <c r="AI320" s="4"/>
    </row>
    <row r="321" spans="2:35" ht="18.75" customHeight="1" x14ac:dyDescent="0.5">
      <c r="B321" s="58">
        <v>0.51041666666666663</v>
      </c>
      <c r="C321" s="59" t="s">
        <v>176</v>
      </c>
      <c r="D321" s="60">
        <v>1</v>
      </c>
      <c r="E321" s="60">
        <v>7</v>
      </c>
      <c r="F321" s="60" t="s">
        <v>178</v>
      </c>
      <c r="G321" s="36" t="s">
        <v>40</v>
      </c>
      <c r="H321" s="113">
        <v>15</v>
      </c>
      <c r="I321" s="86"/>
      <c r="J321" s="39"/>
      <c r="K321" s="40" t="str">
        <f t="shared" si="76"/>
        <v/>
      </c>
      <c r="L321" s="49" t="str">
        <f t="shared" si="77"/>
        <v/>
      </c>
      <c r="M321" s="77"/>
      <c r="N321" s="41"/>
      <c r="O321" s="82"/>
      <c r="R321" s="58">
        <v>0.51041666666666663</v>
      </c>
      <c r="S321" s="59" t="s">
        <v>176</v>
      </c>
      <c r="T321" s="60">
        <v>1</v>
      </c>
      <c r="U321" s="60">
        <v>7</v>
      </c>
      <c r="V321" s="60" t="s">
        <v>178</v>
      </c>
      <c r="W321" s="36" t="s">
        <v>40</v>
      </c>
      <c r="X321" s="113">
        <v>15</v>
      </c>
      <c r="Y321" s="86"/>
      <c r="Z321" s="39"/>
      <c r="AA321" s="40"/>
      <c r="AB321" s="49" t="str">
        <f t="shared" si="78"/>
        <v/>
      </c>
      <c r="AC321" s="41">
        <v>2.0499999999999998</v>
      </c>
      <c r="AD321" s="12"/>
      <c r="AE321" s="43"/>
      <c r="AF321" s="107"/>
      <c r="AG321" s="1"/>
    </row>
    <row r="322" spans="2:35" ht="18.75" customHeight="1" x14ac:dyDescent="0.35">
      <c r="B322" s="58">
        <v>0.51041666666666663</v>
      </c>
      <c r="C322" s="59" t="s">
        <v>176</v>
      </c>
      <c r="D322" s="60">
        <v>1</v>
      </c>
      <c r="E322" s="60">
        <v>7</v>
      </c>
      <c r="F322" s="60" t="s">
        <v>178</v>
      </c>
      <c r="G322" s="36" t="s">
        <v>13</v>
      </c>
      <c r="H322" s="113">
        <v>15</v>
      </c>
      <c r="I322" s="86"/>
      <c r="J322" s="39"/>
      <c r="K322" s="40" t="str">
        <f t="shared" si="76"/>
        <v/>
      </c>
      <c r="L322" s="49" t="str">
        <f t="shared" si="77"/>
        <v/>
      </c>
      <c r="M322" s="77"/>
      <c r="N322" s="41"/>
      <c r="O322" s="82"/>
      <c r="R322" s="58">
        <v>0.51041666666666663</v>
      </c>
      <c r="S322" s="59" t="s">
        <v>176</v>
      </c>
      <c r="T322" s="60">
        <v>1</v>
      </c>
      <c r="U322" s="60">
        <v>7</v>
      </c>
      <c r="V322" s="60" t="s">
        <v>178</v>
      </c>
      <c r="W322" s="36" t="s">
        <v>13</v>
      </c>
      <c r="X322" s="113">
        <v>15</v>
      </c>
      <c r="Y322" s="86"/>
      <c r="Z322" s="39"/>
      <c r="AA322" s="40" t="str">
        <f>IF(Z322="","",100/Z322/100)</f>
        <v/>
      </c>
      <c r="AB322" s="49" t="str">
        <f t="shared" si="78"/>
        <v/>
      </c>
      <c r="AC322" s="41">
        <v>2.0499999999999998</v>
      </c>
      <c r="AD322" s="12" t="str">
        <f>IF(AB322="","",AC322*AB322)</f>
        <v/>
      </c>
      <c r="AE322" s="43" t="str">
        <f>IF(AB322="","",$AE$1)</f>
        <v/>
      </c>
      <c r="AF322" s="107" t="str">
        <f>IF(AE322="","",AE322*AC322)</f>
        <v/>
      </c>
      <c r="AI322" s="4"/>
    </row>
    <row r="323" spans="2:35" ht="18.75" customHeight="1" x14ac:dyDescent="0.3">
      <c r="B323" s="58">
        <v>0.51041666666666663</v>
      </c>
      <c r="C323" s="59" t="s">
        <v>176</v>
      </c>
      <c r="D323" s="60">
        <v>1</v>
      </c>
      <c r="E323" s="60">
        <v>7</v>
      </c>
      <c r="F323" s="60" t="s">
        <v>178</v>
      </c>
      <c r="G323" s="36" t="s">
        <v>18</v>
      </c>
      <c r="H323" s="113">
        <v>10</v>
      </c>
      <c r="I323" s="86"/>
      <c r="J323" s="39"/>
      <c r="K323" s="40" t="str">
        <f t="shared" si="76"/>
        <v/>
      </c>
      <c r="L323" s="49" t="str">
        <f t="shared" si="77"/>
        <v/>
      </c>
      <c r="M323" s="77"/>
      <c r="N323" s="41"/>
      <c r="O323" s="82"/>
      <c r="R323" s="58">
        <v>0.51041666666666663</v>
      </c>
      <c r="S323" s="59" t="s">
        <v>176</v>
      </c>
      <c r="T323" s="60">
        <v>1</v>
      </c>
      <c r="U323" s="60">
        <v>7</v>
      </c>
      <c r="V323" s="60" t="s">
        <v>178</v>
      </c>
      <c r="W323" s="36" t="s">
        <v>18</v>
      </c>
      <c r="X323" s="113">
        <v>10</v>
      </c>
      <c r="Y323" s="86"/>
      <c r="Z323" s="39"/>
      <c r="AA323" s="40" t="str">
        <f>IF(Z323="","",100/Z323/100)</f>
        <v/>
      </c>
      <c r="AB323" s="49" t="str">
        <f t="shared" si="78"/>
        <v/>
      </c>
      <c r="AC323" s="41">
        <v>2.0499999999999998</v>
      </c>
      <c r="AD323" s="12" t="str">
        <f>IF(AB323="","",AC323*AB323)</f>
        <v/>
      </c>
      <c r="AE323" s="43" t="str">
        <f>IF(AB323="","",$AE$1)</f>
        <v/>
      </c>
      <c r="AF323" s="107" t="str">
        <f>IF(AE323="","",AE323*AC323)</f>
        <v/>
      </c>
    </row>
    <row r="324" spans="2:35" ht="18.75" customHeight="1" x14ac:dyDescent="0.5">
      <c r="B324" s="58">
        <v>0.51041666666666663</v>
      </c>
      <c r="C324" s="59" t="s">
        <v>176</v>
      </c>
      <c r="D324" s="60">
        <v>1</v>
      </c>
      <c r="E324" s="60">
        <v>4</v>
      </c>
      <c r="F324" s="60" t="s">
        <v>193</v>
      </c>
      <c r="G324" s="36" t="s">
        <v>1</v>
      </c>
      <c r="H324" s="113">
        <v>12</v>
      </c>
      <c r="I324" s="86">
        <v>12</v>
      </c>
      <c r="J324" s="39">
        <v>4.8</v>
      </c>
      <c r="K324" s="40">
        <f t="shared" si="76"/>
        <v>0.20833333333333337</v>
      </c>
      <c r="L324" s="49">
        <f t="shared" si="77"/>
        <v>48</v>
      </c>
      <c r="M324" s="77"/>
      <c r="N324" s="41"/>
      <c r="O324" s="82"/>
      <c r="R324" s="58">
        <v>0.51041666666666663</v>
      </c>
      <c r="S324" s="59" t="s">
        <v>176</v>
      </c>
      <c r="T324" s="60">
        <v>1</v>
      </c>
      <c r="U324" s="60">
        <v>4</v>
      </c>
      <c r="V324" s="60" t="s">
        <v>193</v>
      </c>
      <c r="W324" s="36" t="s">
        <v>1</v>
      </c>
      <c r="X324" s="113">
        <v>12</v>
      </c>
      <c r="Y324" s="86">
        <v>12</v>
      </c>
      <c r="Z324" s="39">
        <v>4.8</v>
      </c>
      <c r="AA324" s="40">
        <f>IF(Z324="","",100/Z324/100)</f>
        <v>0.20833333333333337</v>
      </c>
      <c r="AB324" s="49">
        <f t="shared" si="78"/>
        <v>48</v>
      </c>
      <c r="AC324" s="41"/>
      <c r="AD324" s="12">
        <f>IF(AB324="","",AC324*AB324)</f>
        <v>0</v>
      </c>
      <c r="AE324" s="43">
        <f>IF(AB324="","",$AE$1)</f>
        <v>100</v>
      </c>
      <c r="AF324" s="107">
        <f>IF(AE324="","",AE324*AC324)</f>
        <v>0</v>
      </c>
      <c r="AG324" s="1"/>
      <c r="AI324" s="4"/>
    </row>
    <row r="325" spans="2:35" ht="18.75" customHeight="1" x14ac:dyDescent="0.3">
      <c r="B325" s="58">
        <v>0.53125</v>
      </c>
      <c r="C325" s="59" t="s">
        <v>176</v>
      </c>
      <c r="D325" s="60">
        <v>2</v>
      </c>
      <c r="E325" s="60">
        <v>2</v>
      </c>
      <c r="F325" s="60" t="s">
        <v>194</v>
      </c>
      <c r="G325" s="36" t="s">
        <v>1</v>
      </c>
      <c r="H325" s="113">
        <v>12</v>
      </c>
      <c r="I325" s="86">
        <v>12</v>
      </c>
      <c r="J325" s="39">
        <v>4.4000000000000004</v>
      </c>
      <c r="K325" s="40">
        <f t="shared" si="76"/>
        <v>0.22727272727272727</v>
      </c>
      <c r="L325" s="49">
        <f t="shared" si="77"/>
        <v>48</v>
      </c>
      <c r="M325" s="77"/>
      <c r="N325" s="41"/>
      <c r="O325" s="82"/>
      <c r="R325" s="58">
        <v>0.53125</v>
      </c>
      <c r="S325" s="59" t="s">
        <v>176</v>
      </c>
      <c r="T325" s="60">
        <v>2</v>
      </c>
      <c r="U325" s="60">
        <v>2</v>
      </c>
      <c r="V325" s="60" t="s">
        <v>194</v>
      </c>
      <c r="W325" s="36" t="s">
        <v>1</v>
      </c>
      <c r="X325" s="113">
        <v>12</v>
      </c>
      <c r="Y325" s="86">
        <v>12</v>
      </c>
      <c r="Z325" s="39">
        <v>4.4000000000000004</v>
      </c>
      <c r="AA325" s="40">
        <f>IF(Z325="","",100/Z325/100)</f>
        <v>0.22727272727272727</v>
      </c>
      <c r="AB325" s="49">
        <f t="shared" si="78"/>
        <v>48</v>
      </c>
      <c r="AC325" s="41">
        <v>4.8</v>
      </c>
      <c r="AD325" s="12">
        <f>IF(AB325="","",AC325*AB325)</f>
        <v>230.39999999999998</v>
      </c>
      <c r="AE325" s="43">
        <f>IF(AB325="","",$AE$1)</f>
        <v>100</v>
      </c>
      <c r="AF325" s="107">
        <f>IF(AE325="","",AE325*AC325)</f>
        <v>480</v>
      </c>
    </row>
    <row r="326" spans="2:35" ht="18.75" customHeight="1" x14ac:dyDescent="0.35">
      <c r="B326" s="58">
        <v>0.54513888888888884</v>
      </c>
      <c r="C326" s="59" t="s">
        <v>17</v>
      </c>
      <c r="D326" s="60">
        <v>2</v>
      </c>
      <c r="E326" s="60">
        <v>7</v>
      </c>
      <c r="F326" s="60" t="s">
        <v>195</v>
      </c>
      <c r="G326" s="36" t="s">
        <v>1</v>
      </c>
      <c r="H326" s="113">
        <v>10</v>
      </c>
      <c r="I326" s="86">
        <v>40</v>
      </c>
      <c r="J326" s="39">
        <v>4.2</v>
      </c>
      <c r="K326" s="40">
        <f t="shared" si="76"/>
        <v>0.23809523809523811</v>
      </c>
      <c r="L326" s="49">
        <f t="shared" si="77"/>
        <v>160</v>
      </c>
      <c r="M326" s="77"/>
      <c r="N326" s="41"/>
      <c r="O326" s="82"/>
      <c r="R326" s="58">
        <v>0.54513888888888884</v>
      </c>
      <c r="S326" s="59" t="s">
        <v>17</v>
      </c>
      <c r="T326" s="60">
        <v>2</v>
      </c>
      <c r="U326" s="60">
        <v>7</v>
      </c>
      <c r="V326" s="60" t="s">
        <v>195</v>
      </c>
      <c r="W326" s="36" t="s">
        <v>1</v>
      </c>
      <c r="X326" s="113">
        <v>10</v>
      </c>
      <c r="Y326" s="86">
        <v>40</v>
      </c>
      <c r="Z326" s="39">
        <v>4.2</v>
      </c>
      <c r="AA326" s="40">
        <f>IF(Z326="","",100/Z326/100)</f>
        <v>0.23809523809523811</v>
      </c>
      <c r="AB326" s="49">
        <f t="shared" si="78"/>
        <v>160</v>
      </c>
      <c r="AC326" s="41">
        <v>6.8</v>
      </c>
      <c r="AD326" s="12">
        <f>IF(AB326="","",AC326*AB326)</f>
        <v>1088</v>
      </c>
      <c r="AE326" s="43">
        <f>IF(AB326="","",$AE$1)</f>
        <v>100</v>
      </c>
      <c r="AF326" s="107">
        <f>IF(AE326="","",AE326*AC326)</f>
        <v>680</v>
      </c>
      <c r="AI326" s="4"/>
    </row>
    <row r="327" spans="2:35" ht="18.75" customHeight="1" x14ac:dyDescent="0.5">
      <c r="B327" s="58">
        <v>0.54513888888888884</v>
      </c>
      <c r="C327" s="59" t="s">
        <v>17</v>
      </c>
      <c r="D327" s="60">
        <v>2</v>
      </c>
      <c r="E327" s="60">
        <v>7</v>
      </c>
      <c r="F327" s="60" t="s">
        <v>195</v>
      </c>
      <c r="G327" s="36" t="s">
        <v>40</v>
      </c>
      <c r="H327" s="113">
        <v>15</v>
      </c>
      <c r="I327" s="86"/>
      <c r="J327" s="39"/>
      <c r="K327" s="40" t="str">
        <f t="shared" si="76"/>
        <v/>
      </c>
      <c r="L327" s="49" t="str">
        <f t="shared" si="77"/>
        <v/>
      </c>
      <c r="M327" s="77"/>
      <c r="N327" s="41"/>
      <c r="O327" s="82"/>
      <c r="R327" s="58">
        <v>0.54513888888888884</v>
      </c>
      <c r="S327" s="59" t="s">
        <v>17</v>
      </c>
      <c r="T327" s="60">
        <v>2</v>
      </c>
      <c r="U327" s="60">
        <v>7</v>
      </c>
      <c r="V327" s="60" t="s">
        <v>195</v>
      </c>
      <c r="W327" s="36" t="s">
        <v>40</v>
      </c>
      <c r="X327" s="113">
        <v>15</v>
      </c>
      <c r="Y327" s="86"/>
      <c r="Z327" s="39"/>
      <c r="AA327" s="40"/>
      <c r="AB327" s="49" t="str">
        <f t="shared" si="78"/>
        <v/>
      </c>
      <c r="AC327" s="41">
        <v>6.8</v>
      </c>
      <c r="AD327" s="12"/>
      <c r="AE327" s="43"/>
      <c r="AF327" s="107"/>
      <c r="AG327" s="1"/>
    </row>
    <row r="328" spans="2:35" ht="18.75" customHeight="1" x14ac:dyDescent="0.5">
      <c r="B328" s="58">
        <v>0.54513888888888884</v>
      </c>
      <c r="C328" s="59" t="s">
        <v>17</v>
      </c>
      <c r="D328" s="60">
        <v>2</v>
      </c>
      <c r="E328" s="60">
        <v>7</v>
      </c>
      <c r="F328" s="60" t="s">
        <v>195</v>
      </c>
      <c r="G328" s="36" t="s">
        <v>60</v>
      </c>
      <c r="H328" s="113">
        <v>15</v>
      </c>
      <c r="I328" s="86"/>
      <c r="J328" s="39"/>
      <c r="K328" s="40" t="str">
        <f t="shared" si="76"/>
        <v/>
      </c>
      <c r="L328" s="49" t="str">
        <f t="shared" si="77"/>
        <v/>
      </c>
      <c r="M328" s="77"/>
      <c r="N328" s="41"/>
      <c r="O328" s="82"/>
      <c r="R328" s="58">
        <v>0.54513888888888884</v>
      </c>
      <c r="S328" s="59" t="s">
        <v>17</v>
      </c>
      <c r="T328" s="60">
        <v>2</v>
      </c>
      <c r="U328" s="60">
        <v>7</v>
      </c>
      <c r="V328" s="60" t="s">
        <v>195</v>
      </c>
      <c r="W328" s="36" t="s">
        <v>60</v>
      </c>
      <c r="X328" s="113">
        <v>15</v>
      </c>
      <c r="Y328" s="86"/>
      <c r="Z328" s="39"/>
      <c r="AA328" s="40" t="str">
        <f>IF(Z328="","",100/Z328/100)</f>
        <v/>
      </c>
      <c r="AB328" s="49" t="str">
        <f t="shared" si="78"/>
        <v/>
      </c>
      <c r="AC328" s="41">
        <v>6.8</v>
      </c>
      <c r="AD328" s="12" t="str">
        <f>IF(AB328="","",AC328*AB328)</f>
        <v/>
      </c>
      <c r="AE328" s="43" t="str">
        <f>IF(AB328="","",$AE$1)</f>
        <v/>
      </c>
      <c r="AF328" s="107" t="str">
        <f>IF(AE328="","",AE328*AC328)</f>
        <v/>
      </c>
      <c r="AG328" s="1"/>
      <c r="AI328" s="4"/>
    </row>
    <row r="329" spans="2:35" ht="18.75" customHeight="1" x14ac:dyDescent="0.5">
      <c r="B329" s="58">
        <v>0.55555555555555558</v>
      </c>
      <c r="C329" s="59" t="s">
        <v>176</v>
      </c>
      <c r="D329" s="60">
        <v>3</v>
      </c>
      <c r="E329" s="60">
        <v>4</v>
      </c>
      <c r="F329" s="60" t="s">
        <v>191</v>
      </c>
      <c r="G329" s="36" t="s">
        <v>1</v>
      </c>
      <c r="H329" s="113">
        <v>15</v>
      </c>
      <c r="I329" s="86">
        <v>39</v>
      </c>
      <c r="J329" s="39">
        <v>12</v>
      </c>
      <c r="K329" s="40">
        <f t="shared" si="76"/>
        <v>8.3333333333333343E-2</v>
      </c>
      <c r="L329" s="49">
        <f t="shared" si="77"/>
        <v>156</v>
      </c>
      <c r="M329" s="77"/>
      <c r="N329" s="41"/>
      <c r="O329" s="82"/>
      <c r="R329" s="58">
        <v>0.55555555555555558</v>
      </c>
      <c r="S329" s="59" t="s">
        <v>176</v>
      </c>
      <c r="T329" s="60">
        <v>3</v>
      </c>
      <c r="U329" s="60">
        <v>4</v>
      </c>
      <c r="V329" s="60" t="s">
        <v>191</v>
      </c>
      <c r="W329" s="36" t="s">
        <v>1</v>
      </c>
      <c r="X329" s="113">
        <v>15</v>
      </c>
      <c r="Y329" s="86">
        <v>39</v>
      </c>
      <c r="Z329" s="39">
        <v>12</v>
      </c>
      <c r="AA329" s="40">
        <f>IF(Z329="","",100/Z329/100)</f>
        <v>8.3333333333333343E-2</v>
      </c>
      <c r="AB329" s="49">
        <f t="shared" si="78"/>
        <v>156</v>
      </c>
      <c r="AC329" s="41"/>
      <c r="AD329" s="12">
        <f>IF(AB329="","",AC329*AB329)</f>
        <v>0</v>
      </c>
      <c r="AE329" s="43">
        <f>IF(AB329="","",$AE$1)</f>
        <v>100</v>
      </c>
      <c r="AF329" s="107">
        <f>IF(AE329="","",AE329*AC329)</f>
        <v>0</v>
      </c>
      <c r="AG329" s="1"/>
    </row>
    <row r="330" spans="2:35" ht="18.75" customHeight="1" x14ac:dyDescent="0.35">
      <c r="B330" s="58">
        <v>0.55555555555555558</v>
      </c>
      <c r="C330" s="59" t="s">
        <v>176</v>
      </c>
      <c r="D330" s="60">
        <v>3</v>
      </c>
      <c r="E330" s="60">
        <v>4</v>
      </c>
      <c r="F330" s="60" t="s">
        <v>191</v>
      </c>
      <c r="G330" s="36" t="s">
        <v>40</v>
      </c>
      <c r="H330" s="113">
        <v>10</v>
      </c>
      <c r="I330" s="86"/>
      <c r="J330" s="39"/>
      <c r="K330" s="40" t="str">
        <f t="shared" si="76"/>
        <v/>
      </c>
      <c r="L330" s="49" t="str">
        <f t="shared" si="77"/>
        <v/>
      </c>
      <c r="M330" s="77"/>
      <c r="N330" s="41"/>
      <c r="O330" s="82"/>
      <c r="R330" s="58">
        <v>0.55555555555555558</v>
      </c>
      <c r="S330" s="59" t="s">
        <v>176</v>
      </c>
      <c r="T330" s="60">
        <v>3</v>
      </c>
      <c r="U330" s="60">
        <v>4</v>
      </c>
      <c r="V330" s="60" t="s">
        <v>191</v>
      </c>
      <c r="W330" s="36" t="s">
        <v>40</v>
      </c>
      <c r="X330" s="113">
        <v>10</v>
      </c>
      <c r="Y330" s="86"/>
      <c r="Z330" s="39"/>
      <c r="AA330" s="40"/>
      <c r="AB330" s="49" t="str">
        <f t="shared" si="78"/>
        <v/>
      </c>
      <c r="AC330" s="41"/>
      <c r="AD330" s="12"/>
      <c r="AE330" s="43"/>
      <c r="AF330" s="107"/>
      <c r="AI330" s="4"/>
    </row>
    <row r="331" spans="2:35" ht="18.75" customHeight="1" x14ac:dyDescent="0.5">
      <c r="B331" s="58">
        <v>0.55555555555555558</v>
      </c>
      <c r="C331" s="59" t="s">
        <v>176</v>
      </c>
      <c r="D331" s="60">
        <v>3</v>
      </c>
      <c r="E331" s="60">
        <v>4</v>
      </c>
      <c r="F331" s="60" t="s">
        <v>191</v>
      </c>
      <c r="G331" s="36" t="s">
        <v>13</v>
      </c>
      <c r="H331" s="113">
        <v>14</v>
      </c>
      <c r="I331" s="86"/>
      <c r="J331" s="39"/>
      <c r="K331" s="40" t="str">
        <f t="shared" si="76"/>
        <v/>
      </c>
      <c r="L331" s="49" t="str">
        <f t="shared" si="77"/>
        <v/>
      </c>
      <c r="M331" s="77"/>
      <c r="N331" s="41"/>
      <c r="O331" s="82"/>
      <c r="R331" s="58">
        <v>0.55555555555555558</v>
      </c>
      <c r="S331" s="59" t="s">
        <v>176</v>
      </c>
      <c r="T331" s="60">
        <v>3</v>
      </c>
      <c r="U331" s="60">
        <v>4</v>
      </c>
      <c r="V331" s="60" t="s">
        <v>191</v>
      </c>
      <c r="W331" s="36" t="s">
        <v>13</v>
      </c>
      <c r="X331" s="113">
        <v>14</v>
      </c>
      <c r="Y331" s="86"/>
      <c r="Z331" s="39"/>
      <c r="AA331" s="40" t="str">
        <f>IF(Z331="","",100/Z331/100)</f>
        <v/>
      </c>
      <c r="AB331" s="49" t="str">
        <f t="shared" si="78"/>
        <v/>
      </c>
      <c r="AC331" s="41"/>
      <c r="AD331" s="12" t="str">
        <f>IF(AB331="","",AC331*AB331)</f>
        <v/>
      </c>
      <c r="AE331" s="43" t="str">
        <f>IF(AB331="","",$AE$1)</f>
        <v/>
      </c>
      <c r="AF331" s="107" t="str">
        <f>IF(AE331="","",AE331*AC331)</f>
        <v/>
      </c>
      <c r="AG331" s="1"/>
    </row>
    <row r="332" spans="2:35" ht="18.75" customHeight="1" x14ac:dyDescent="0.3">
      <c r="B332" s="58">
        <v>0.66666666666666663</v>
      </c>
      <c r="C332" s="59" t="s">
        <v>17</v>
      </c>
      <c r="D332" s="60">
        <v>7</v>
      </c>
      <c r="E332" s="60">
        <v>6</v>
      </c>
      <c r="F332" s="60" t="s">
        <v>198</v>
      </c>
      <c r="G332" s="36" t="s">
        <v>60</v>
      </c>
      <c r="H332" s="113">
        <v>10</v>
      </c>
      <c r="I332" s="86">
        <v>10</v>
      </c>
      <c r="J332" s="39">
        <v>4</v>
      </c>
      <c r="K332" s="40">
        <f t="shared" si="76"/>
        <v>0.25</v>
      </c>
      <c r="L332" s="49">
        <f t="shared" si="77"/>
        <v>40</v>
      </c>
      <c r="M332" s="77"/>
      <c r="N332" s="41"/>
      <c r="O332" s="82"/>
      <c r="R332" s="58">
        <v>0.66666666666666663</v>
      </c>
      <c r="S332" s="59" t="s">
        <v>17</v>
      </c>
      <c r="T332" s="60">
        <v>7</v>
      </c>
      <c r="U332" s="60">
        <v>6</v>
      </c>
      <c r="V332" s="60" t="s">
        <v>198</v>
      </c>
      <c r="W332" s="36" t="s">
        <v>60</v>
      </c>
      <c r="X332" s="113">
        <v>10</v>
      </c>
      <c r="Y332" s="86">
        <v>10</v>
      </c>
      <c r="Z332" s="39">
        <v>4</v>
      </c>
      <c r="AA332" s="40"/>
      <c r="AB332" s="49">
        <f t="shared" si="78"/>
        <v>40</v>
      </c>
      <c r="AC332" s="41"/>
      <c r="AD332" s="12"/>
      <c r="AE332" s="43"/>
      <c r="AF332" s="107"/>
    </row>
    <row r="333" spans="2:35" ht="18.75" customHeight="1" x14ac:dyDescent="0.3">
      <c r="B333" s="58">
        <v>0.66666666666666663</v>
      </c>
      <c r="C333" s="59" t="s">
        <v>17</v>
      </c>
      <c r="D333" s="60">
        <v>7</v>
      </c>
      <c r="E333" s="60">
        <v>11</v>
      </c>
      <c r="F333" s="60" t="s">
        <v>196</v>
      </c>
      <c r="G333" s="36" t="s">
        <v>1</v>
      </c>
      <c r="H333" s="113">
        <v>10</v>
      </c>
      <c r="I333" s="86">
        <v>40</v>
      </c>
      <c r="J333" s="39">
        <v>4.8</v>
      </c>
      <c r="K333" s="40">
        <f t="shared" si="76"/>
        <v>0.20833333333333337</v>
      </c>
      <c r="L333" s="49">
        <f t="shared" si="77"/>
        <v>160</v>
      </c>
      <c r="M333" s="77"/>
      <c r="N333" s="41"/>
      <c r="O333" s="82"/>
      <c r="R333" s="58">
        <v>0.66666666666666663</v>
      </c>
      <c r="S333" s="59" t="s">
        <v>17</v>
      </c>
      <c r="T333" s="60">
        <v>7</v>
      </c>
      <c r="U333" s="60">
        <v>11</v>
      </c>
      <c r="V333" s="60" t="s">
        <v>196</v>
      </c>
      <c r="W333" s="36" t="s">
        <v>1</v>
      </c>
      <c r="X333" s="113">
        <v>10</v>
      </c>
      <c r="Y333" s="86">
        <v>40</v>
      </c>
      <c r="Z333" s="39">
        <v>4.8</v>
      </c>
      <c r="AA333" s="40">
        <f>IF(Z333="","",100/Z333/100)</f>
        <v>0.20833333333333337</v>
      </c>
      <c r="AB333" s="49">
        <f t="shared" si="78"/>
        <v>160</v>
      </c>
      <c r="AC333" s="41"/>
      <c r="AD333" s="12">
        <f>IF(AB333="","",AC333*AB333)</f>
        <v>0</v>
      </c>
      <c r="AE333" s="43">
        <f>IF(AB333="","",$AE$1)</f>
        <v>100</v>
      </c>
      <c r="AF333" s="107">
        <f>IF(AE333="","",AE333*AC333)</f>
        <v>0</v>
      </c>
    </row>
    <row r="334" spans="2:35" ht="18.75" customHeight="1" x14ac:dyDescent="0.5">
      <c r="B334" s="58">
        <v>0.66666666666666663</v>
      </c>
      <c r="C334" s="59" t="s">
        <v>17</v>
      </c>
      <c r="D334" s="60">
        <v>7</v>
      </c>
      <c r="E334" s="60">
        <v>11</v>
      </c>
      <c r="F334" s="60" t="s">
        <v>196</v>
      </c>
      <c r="G334" s="36" t="s">
        <v>40</v>
      </c>
      <c r="H334" s="113">
        <v>15</v>
      </c>
      <c r="I334" s="86"/>
      <c r="J334" s="39"/>
      <c r="K334" s="40" t="str">
        <f t="shared" si="76"/>
        <v/>
      </c>
      <c r="L334" s="49" t="str">
        <f t="shared" si="77"/>
        <v/>
      </c>
      <c r="M334" s="77"/>
      <c r="N334" s="41"/>
      <c r="O334" s="82"/>
      <c r="R334" s="58">
        <v>0.66666666666666663</v>
      </c>
      <c r="S334" s="59" t="s">
        <v>17</v>
      </c>
      <c r="T334" s="60">
        <v>7</v>
      </c>
      <c r="U334" s="60">
        <v>11</v>
      </c>
      <c r="V334" s="60" t="s">
        <v>196</v>
      </c>
      <c r="W334" s="36" t="s">
        <v>40</v>
      </c>
      <c r="X334" s="113">
        <v>15</v>
      </c>
      <c r="Y334" s="86"/>
      <c r="Z334" s="39"/>
      <c r="AA334" s="40"/>
      <c r="AB334" s="49" t="str">
        <f t="shared" si="78"/>
        <v/>
      </c>
      <c r="AC334" s="41"/>
      <c r="AD334" s="12"/>
      <c r="AE334" s="43"/>
      <c r="AF334" s="107"/>
      <c r="AG334" s="1"/>
    </row>
    <row r="335" spans="2:35" ht="18.75" customHeight="1" x14ac:dyDescent="0.3">
      <c r="B335" s="58">
        <v>0.66666666666666663</v>
      </c>
      <c r="C335" s="59" t="s">
        <v>17</v>
      </c>
      <c r="D335" s="60">
        <v>7</v>
      </c>
      <c r="E335" s="60">
        <v>11</v>
      </c>
      <c r="F335" s="60" t="s">
        <v>196</v>
      </c>
      <c r="G335" s="36" t="s">
        <v>60</v>
      </c>
      <c r="H335" s="113">
        <v>15</v>
      </c>
      <c r="I335" s="86"/>
      <c r="J335" s="39"/>
      <c r="K335" s="40" t="str">
        <f t="shared" si="76"/>
        <v/>
      </c>
      <c r="L335" s="49" t="str">
        <f t="shared" si="77"/>
        <v/>
      </c>
      <c r="M335" s="77"/>
      <c r="N335" s="41"/>
      <c r="O335" s="82"/>
      <c r="R335" s="58">
        <v>0.66666666666666663</v>
      </c>
      <c r="S335" s="59" t="s">
        <v>17</v>
      </c>
      <c r="T335" s="60">
        <v>7</v>
      </c>
      <c r="U335" s="60">
        <v>11</v>
      </c>
      <c r="V335" s="60" t="s">
        <v>196</v>
      </c>
      <c r="W335" s="36" t="s">
        <v>60</v>
      </c>
      <c r="X335" s="113">
        <v>15</v>
      </c>
      <c r="Y335" s="86"/>
      <c r="Z335" s="39"/>
      <c r="AA335" s="40"/>
      <c r="AB335" s="49" t="str">
        <f t="shared" si="78"/>
        <v/>
      </c>
      <c r="AC335" s="41"/>
      <c r="AD335" s="12"/>
      <c r="AE335" s="43"/>
      <c r="AF335" s="107"/>
    </row>
    <row r="336" spans="2:35" ht="18.75" customHeight="1" x14ac:dyDescent="0.3">
      <c r="B336" s="58">
        <v>0.67708333333333337</v>
      </c>
      <c r="C336" s="59" t="s">
        <v>176</v>
      </c>
      <c r="D336" s="60">
        <v>8</v>
      </c>
      <c r="E336" s="60">
        <v>6</v>
      </c>
      <c r="F336" s="60" t="s">
        <v>188</v>
      </c>
      <c r="G336" s="36" t="s">
        <v>1</v>
      </c>
      <c r="H336" s="113">
        <v>12</v>
      </c>
      <c r="I336" s="86">
        <v>38</v>
      </c>
      <c r="J336" s="39">
        <v>2.4</v>
      </c>
      <c r="K336" s="40">
        <f t="shared" si="76"/>
        <v>0.41666666666666674</v>
      </c>
      <c r="L336" s="49">
        <f t="shared" si="77"/>
        <v>152</v>
      </c>
      <c r="M336" s="77"/>
      <c r="N336" s="41"/>
      <c r="O336" s="82"/>
      <c r="R336" s="58">
        <v>0.67708333333333337</v>
      </c>
      <c r="S336" s="59" t="s">
        <v>176</v>
      </c>
      <c r="T336" s="60">
        <v>8</v>
      </c>
      <c r="U336" s="60">
        <v>6</v>
      </c>
      <c r="V336" s="60" t="s">
        <v>188</v>
      </c>
      <c r="W336" s="36" t="s">
        <v>1</v>
      </c>
      <c r="X336" s="113">
        <v>12</v>
      </c>
      <c r="Y336" s="86">
        <v>38</v>
      </c>
      <c r="Z336" s="39">
        <v>2.4</v>
      </c>
      <c r="AA336" s="40">
        <f>IF(Z336="","",100/Z336/100)</f>
        <v>0.41666666666666674</v>
      </c>
      <c r="AB336" s="49">
        <f t="shared" si="78"/>
        <v>152</v>
      </c>
      <c r="AC336" s="41">
        <v>2.2999999999999998</v>
      </c>
      <c r="AD336" s="12">
        <f>IF(AB336="","",AC336*AB336)</f>
        <v>349.59999999999997</v>
      </c>
      <c r="AE336" s="43">
        <f>IF(AB336="","",$AE$1)</f>
        <v>100</v>
      </c>
      <c r="AF336" s="107">
        <f>IF(AE336="","",AE336*AC336)</f>
        <v>229.99999999999997</v>
      </c>
    </row>
    <row r="337" spans="2:33" ht="18.75" customHeight="1" x14ac:dyDescent="0.5">
      <c r="B337" s="58">
        <v>0.67708333333333337</v>
      </c>
      <c r="C337" s="59" t="s">
        <v>176</v>
      </c>
      <c r="D337" s="60">
        <v>8</v>
      </c>
      <c r="E337" s="60">
        <v>6</v>
      </c>
      <c r="F337" s="60" t="s">
        <v>188</v>
      </c>
      <c r="G337" s="36" t="s">
        <v>40</v>
      </c>
      <c r="H337" s="113">
        <v>13</v>
      </c>
      <c r="I337" s="86"/>
      <c r="J337" s="39"/>
      <c r="K337" s="40" t="str">
        <f t="shared" si="76"/>
        <v/>
      </c>
      <c r="L337" s="49" t="str">
        <f t="shared" si="77"/>
        <v/>
      </c>
      <c r="M337" s="77"/>
      <c r="N337" s="41"/>
      <c r="O337" s="82"/>
      <c r="R337" s="58">
        <v>0.67708333333333337</v>
      </c>
      <c r="S337" s="59" t="s">
        <v>176</v>
      </c>
      <c r="T337" s="60">
        <v>8</v>
      </c>
      <c r="U337" s="60">
        <v>6</v>
      </c>
      <c r="V337" s="60" t="s">
        <v>188</v>
      </c>
      <c r="W337" s="36" t="s">
        <v>40</v>
      </c>
      <c r="X337" s="113">
        <v>13</v>
      </c>
      <c r="Y337" s="86"/>
      <c r="Z337" s="39"/>
      <c r="AA337" s="40"/>
      <c r="AB337" s="49" t="str">
        <f t="shared" si="78"/>
        <v/>
      </c>
      <c r="AC337" s="41">
        <v>2.2999999999999998</v>
      </c>
      <c r="AD337" s="12"/>
      <c r="AE337" s="43"/>
      <c r="AF337" s="107"/>
      <c r="AG337" s="1"/>
    </row>
    <row r="338" spans="2:33" ht="18.75" customHeight="1" x14ac:dyDescent="0.5">
      <c r="B338" s="58">
        <v>0.67708333333333337</v>
      </c>
      <c r="C338" s="59" t="s">
        <v>176</v>
      </c>
      <c r="D338" s="60">
        <v>8</v>
      </c>
      <c r="E338" s="60">
        <v>6</v>
      </c>
      <c r="F338" s="60" t="s">
        <v>188</v>
      </c>
      <c r="G338" s="36" t="s">
        <v>18</v>
      </c>
      <c r="H338" s="113">
        <v>13</v>
      </c>
      <c r="I338" s="86"/>
      <c r="J338" s="39"/>
      <c r="K338" s="40" t="str">
        <f t="shared" si="76"/>
        <v/>
      </c>
      <c r="L338" s="49" t="str">
        <f t="shared" si="77"/>
        <v/>
      </c>
      <c r="M338" s="77"/>
      <c r="N338" s="41"/>
      <c r="O338" s="82"/>
      <c r="R338" s="58">
        <v>0.67708333333333337</v>
      </c>
      <c r="S338" s="59" t="s">
        <v>176</v>
      </c>
      <c r="T338" s="60">
        <v>8</v>
      </c>
      <c r="U338" s="60">
        <v>6</v>
      </c>
      <c r="V338" s="60" t="s">
        <v>188</v>
      </c>
      <c r="W338" s="36" t="s">
        <v>18</v>
      </c>
      <c r="X338" s="113">
        <v>13</v>
      </c>
      <c r="Y338" s="86"/>
      <c r="Z338" s="39"/>
      <c r="AA338" s="40" t="str">
        <f>IF(Z338="","",100/Z338/100)</f>
        <v/>
      </c>
      <c r="AB338" s="49" t="str">
        <f t="shared" si="78"/>
        <v/>
      </c>
      <c r="AC338" s="41">
        <v>2.2999999999999998</v>
      </c>
      <c r="AD338" s="12" t="str">
        <f>IF(AB338="","",AC338*AB338)</f>
        <v/>
      </c>
      <c r="AE338" s="43" t="str">
        <f>IF(AB338="","",$AE$1)</f>
        <v/>
      </c>
      <c r="AF338" s="107" t="str">
        <f>IF(AE338="","",AE338*AC338)</f>
        <v/>
      </c>
      <c r="AG338" s="1"/>
    </row>
    <row r="339" spans="2:33" ht="18.75" customHeight="1" x14ac:dyDescent="0.5">
      <c r="B339" s="58">
        <v>0.70486111111111116</v>
      </c>
      <c r="C339" s="59" t="s">
        <v>176</v>
      </c>
      <c r="D339" s="60">
        <v>9</v>
      </c>
      <c r="E339" s="60">
        <v>9</v>
      </c>
      <c r="F339" s="60" t="s">
        <v>127</v>
      </c>
      <c r="G339" s="36" t="s">
        <v>40</v>
      </c>
      <c r="H339" s="113">
        <v>12</v>
      </c>
      <c r="I339" s="86">
        <v>25</v>
      </c>
      <c r="J339" s="39">
        <v>3.7</v>
      </c>
      <c r="K339" s="40">
        <f t="shared" si="76"/>
        <v>0.27027027027027023</v>
      </c>
      <c r="L339" s="49">
        <f t="shared" si="77"/>
        <v>100</v>
      </c>
      <c r="M339" s="77"/>
      <c r="N339" s="41"/>
      <c r="O339" s="82"/>
      <c r="R339" s="58">
        <v>0.70486111111111116</v>
      </c>
      <c r="S339" s="59" t="s">
        <v>176</v>
      </c>
      <c r="T339" s="60">
        <v>9</v>
      </c>
      <c r="U339" s="60">
        <v>9</v>
      </c>
      <c r="V339" s="60" t="s">
        <v>127</v>
      </c>
      <c r="W339" s="36" t="s">
        <v>40</v>
      </c>
      <c r="X339" s="113">
        <v>12</v>
      </c>
      <c r="Y339" s="86">
        <v>25</v>
      </c>
      <c r="Z339" s="39">
        <v>3.7</v>
      </c>
      <c r="AA339" s="40">
        <f>IF(Z339="","",100/Z339/100)</f>
        <v>0.27027027027027023</v>
      </c>
      <c r="AB339" s="49">
        <f t="shared" si="78"/>
        <v>100</v>
      </c>
      <c r="AC339" s="41">
        <v>4.0999999999999996</v>
      </c>
      <c r="AD339" s="12">
        <f>IF(AB339="","",AC339*AB339)</f>
        <v>409.99999999999994</v>
      </c>
      <c r="AE339" s="43">
        <f>IF(AB339="","",$AE$1)</f>
        <v>100</v>
      </c>
      <c r="AF339" s="107">
        <f>IF(AE339="","",AE339*AC339)</f>
        <v>409.99999999999994</v>
      </c>
      <c r="AG339" s="1"/>
    </row>
    <row r="340" spans="2:33" ht="18.75" customHeight="1" x14ac:dyDescent="0.5">
      <c r="B340" s="58">
        <v>0.70486111111111116</v>
      </c>
      <c r="C340" s="59" t="s">
        <v>176</v>
      </c>
      <c r="D340" s="60">
        <v>9</v>
      </c>
      <c r="E340" s="60">
        <v>9</v>
      </c>
      <c r="F340" s="60" t="s">
        <v>127</v>
      </c>
      <c r="G340" s="36" t="s">
        <v>18</v>
      </c>
      <c r="H340" s="113">
        <v>13</v>
      </c>
      <c r="I340" s="86"/>
      <c r="J340" s="39"/>
      <c r="K340" s="40"/>
      <c r="L340" s="49" t="str">
        <f t="shared" si="77"/>
        <v/>
      </c>
      <c r="M340" s="77"/>
      <c r="N340" s="41"/>
      <c r="O340" s="82"/>
      <c r="R340" s="58">
        <v>0.70486111111111116</v>
      </c>
      <c r="S340" s="59" t="s">
        <v>176</v>
      </c>
      <c r="T340" s="60">
        <v>9</v>
      </c>
      <c r="U340" s="60">
        <v>9</v>
      </c>
      <c r="V340" s="60" t="s">
        <v>127</v>
      </c>
      <c r="W340" s="36" t="s">
        <v>18</v>
      </c>
      <c r="X340" s="113">
        <v>13</v>
      </c>
      <c r="Y340" s="86"/>
      <c r="Z340" s="39"/>
      <c r="AA340" s="40" t="str">
        <f>IF(Z340="","",100/Z340/100)</f>
        <v/>
      </c>
      <c r="AB340" s="49" t="str">
        <f t="shared" si="78"/>
        <v/>
      </c>
      <c r="AC340" s="41">
        <v>4.0999999999999996</v>
      </c>
      <c r="AD340" s="12" t="str">
        <f>IF(AB340="","",AC340*AB340)</f>
        <v/>
      </c>
      <c r="AE340" s="43" t="str">
        <f>IF(AB340="","",$AE$1)</f>
        <v/>
      </c>
      <c r="AF340" s="107" t="str">
        <f>IF(AE340="","",AE340*AC340)</f>
        <v/>
      </c>
      <c r="AG340" s="1"/>
    </row>
    <row r="341" spans="2:33" ht="18.75" customHeight="1" x14ac:dyDescent="0.5">
      <c r="B341" s="58">
        <v>0.71875</v>
      </c>
      <c r="C341" s="59" t="s">
        <v>17</v>
      </c>
      <c r="D341" s="60">
        <v>9</v>
      </c>
      <c r="E341" s="60">
        <v>12</v>
      </c>
      <c r="F341" s="60" t="s">
        <v>90</v>
      </c>
      <c r="G341" s="36" t="s">
        <v>60</v>
      </c>
      <c r="H341" s="113">
        <v>10</v>
      </c>
      <c r="I341" s="86">
        <v>10</v>
      </c>
      <c r="J341" s="39">
        <v>4.8</v>
      </c>
      <c r="K341" s="40"/>
      <c r="L341" s="49">
        <f t="shared" si="77"/>
        <v>40</v>
      </c>
      <c r="M341" s="77"/>
      <c r="N341" s="41"/>
      <c r="O341" s="82"/>
      <c r="R341" s="58">
        <v>0.71875</v>
      </c>
      <c r="S341" s="59" t="s">
        <v>17</v>
      </c>
      <c r="T341" s="60">
        <v>9</v>
      </c>
      <c r="U341" s="60">
        <v>12</v>
      </c>
      <c r="V341" s="60" t="s">
        <v>90</v>
      </c>
      <c r="W341" s="36" t="s">
        <v>60</v>
      </c>
      <c r="X341" s="113">
        <v>10</v>
      </c>
      <c r="Y341" s="86">
        <v>10</v>
      </c>
      <c r="Z341" s="39">
        <v>4.8</v>
      </c>
      <c r="AA341" s="40"/>
      <c r="AB341" s="49">
        <f t="shared" si="78"/>
        <v>40</v>
      </c>
      <c r="AC341" s="41"/>
      <c r="AD341" s="12"/>
      <c r="AE341" s="43"/>
      <c r="AF341" s="107"/>
      <c r="AG341" s="1"/>
    </row>
    <row r="342" spans="2:33" ht="18.75" customHeight="1" x14ac:dyDescent="0.5">
      <c r="B342" s="58">
        <v>0.71875</v>
      </c>
      <c r="C342" s="59" t="s">
        <v>17</v>
      </c>
      <c r="D342" s="60">
        <v>9</v>
      </c>
      <c r="E342" s="60">
        <v>6</v>
      </c>
      <c r="F342" s="60" t="s">
        <v>197</v>
      </c>
      <c r="G342" s="36" t="s">
        <v>1</v>
      </c>
      <c r="H342" s="113">
        <v>10</v>
      </c>
      <c r="I342" s="86">
        <v>40</v>
      </c>
      <c r="J342" s="39">
        <v>5.5</v>
      </c>
      <c r="K342" s="40"/>
      <c r="L342" s="49">
        <f t="shared" si="77"/>
        <v>160</v>
      </c>
      <c r="M342" s="77"/>
      <c r="N342" s="41"/>
      <c r="O342" s="82"/>
      <c r="R342" s="58">
        <v>0.71875</v>
      </c>
      <c r="S342" s="59" t="s">
        <v>17</v>
      </c>
      <c r="T342" s="60">
        <v>9</v>
      </c>
      <c r="U342" s="60">
        <v>6</v>
      </c>
      <c r="V342" s="60" t="s">
        <v>197</v>
      </c>
      <c r="W342" s="36" t="s">
        <v>1</v>
      </c>
      <c r="X342" s="113">
        <v>10</v>
      </c>
      <c r="Y342" s="86">
        <v>40</v>
      </c>
      <c r="Z342" s="39">
        <v>5.5</v>
      </c>
      <c r="AA342" s="40">
        <f>IF(Z342="","",100/Z342/100)</f>
        <v>0.18181818181818182</v>
      </c>
      <c r="AB342" s="49">
        <f t="shared" si="78"/>
        <v>160</v>
      </c>
      <c r="AC342" s="41"/>
      <c r="AD342" s="12">
        <f>IF(AB342="","",AC342*AB342)</f>
        <v>0</v>
      </c>
      <c r="AE342" s="43">
        <f>IF(AB342="","",$AE$1)</f>
        <v>100</v>
      </c>
      <c r="AF342" s="107">
        <f>IF(AE342="","",AE342*AC342)</f>
        <v>0</v>
      </c>
      <c r="AG342" s="1"/>
    </row>
    <row r="343" spans="2:33" ht="18.75" customHeight="1" x14ac:dyDescent="0.5">
      <c r="B343" s="58">
        <v>0.71875</v>
      </c>
      <c r="C343" s="59" t="s">
        <v>17</v>
      </c>
      <c r="D343" s="60">
        <v>9</v>
      </c>
      <c r="E343" s="60">
        <v>6</v>
      </c>
      <c r="F343" s="60" t="s">
        <v>197</v>
      </c>
      <c r="G343" s="36" t="s">
        <v>40</v>
      </c>
      <c r="H343" s="113">
        <v>15</v>
      </c>
      <c r="I343" s="86"/>
      <c r="J343" s="39"/>
      <c r="K343" s="40"/>
      <c r="L343" s="49" t="str">
        <f t="shared" si="77"/>
        <v/>
      </c>
      <c r="M343" s="77"/>
      <c r="N343" s="41"/>
      <c r="O343" s="82"/>
      <c r="R343" s="58">
        <v>0.71875</v>
      </c>
      <c r="S343" s="59" t="s">
        <v>17</v>
      </c>
      <c r="T343" s="60">
        <v>9</v>
      </c>
      <c r="U343" s="60">
        <v>6</v>
      </c>
      <c r="V343" s="60" t="s">
        <v>197</v>
      </c>
      <c r="W343" s="36" t="s">
        <v>40</v>
      </c>
      <c r="X343" s="113">
        <v>15</v>
      </c>
      <c r="Y343" s="86"/>
      <c r="Z343" s="39"/>
      <c r="AA343" s="40" t="str">
        <f>IF(Z343="","",100/Z343/100)</f>
        <v/>
      </c>
      <c r="AB343" s="49" t="str">
        <f t="shared" si="78"/>
        <v/>
      </c>
      <c r="AC343" s="41"/>
      <c r="AD343" s="12" t="str">
        <f>IF(AB343="","",AC343*AB343)</f>
        <v/>
      </c>
      <c r="AE343" s="43" t="str">
        <f>IF(AB343="","",$AE$1)</f>
        <v/>
      </c>
      <c r="AF343" s="107" t="str">
        <f>IF(AE343="","",AE343*AC343)</f>
        <v/>
      </c>
      <c r="AG343" s="1"/>
    </row>
    <row r="344" spans="2:33" ht="18.75" customHeight="1" x14ac:dyDescent="0.5">
      <c r="B344" s="58">
        <v>0.71875</v>
      </c>
      <c r="C344" s="59" t="s">
        <v>17</v>
      </c>
      <c r="D344" s="60">
        <v>9</v>
      </c>
      <c r="E344" s="60">
        <v>6</v>
      </c>
      <c r="F344" s="60" t="s">
        <v>197</v>
      </c>
      <c r="G344" s="36" t="s">
        <v>60</v>
      </c>
      <c r="H344" s="113">
        <v>15</v>
      </c>
      <c r="I344" s="86"/>
      <c r="J344" s="39"/>
      <c r="K344" s="40"/>
      <c r="L344" s="49" t="str">
        <f t="shared" si="77"/>
        <v/>
      </c>
      <c r="M344" s="77"/>
      <c r="N344" s="41"/>
      <c r="O344" s="82"/>
      <c r="R344" s="58">
        <v>0.71875</v>
      </c>
      <c r="S344" s="59" t="s">
        <v>17</v>
      </c>
      <c r="T344" s="60">
        <v>9</v>
      </c>
      <c r="U344" s="60">
        <v>6</v>
      </c>
      <c r="V344" s="60" t="s">
        <v>197</v>
      </c>
      <c r="W344" s="36" t="s">
        <v>60</v>
      </c>
      <c r="X344" s="113">
        <v>15</v>
      </c>
      <c r="Y344" s="86"/>
      <c r="Z344" s="39"/>
      <c r="AA344" s="40"/>
      <c r="AB344" s="49" t="str">
        <f t="shared" si="78"/>
        <v/>
      </c>
      <c r="AC344" s="41"/>
      <c r="AD344" s="12"/>
      <c r="AE344" s="43"/>
      <c r="AF344" s="107"/>
      <c r="AG344" s="1"/>
    </row>
    <row r="345" spans="2:33" ht="18.75" customHeight="1" x14ac:dyDescent="0.5">
      <c r="B345" s="58">
        <v>0.73263888888888884</v>
      </c>
      <c r="C345" s="59" t="s">
        <v>176</v>
      </c>
      <c r="D345" s="60">
        <v>10</v>
      </c>
      <c r="E345" s="60">
        <v>10</v>
      </c>
      <c r="F345" s="60" t="s">
        <v>189</v>
      </c>
      <c r="G345" s="36" t="s">
        <v>18</v>
      </c>
      <c r="H345" s="113">
        <v>13</v>
      </c>
      <c r="I345" s="86">
        <v>13</v>
      </c>
      <c r="J345" s="39">
        <v>9</v>
      </c>
      <c r="K345" s="40"/>
      <c r="L345" s="49">
        <f t="shared" si="77"/>
        <v>52</v>
      </c>
      <c r="M345" s="77"/>
      <c r="N345" s="41"/>
      <c r="O345" s="82"/>
      <c r="R345" s="58">
        <v>0.73263888888888884</v>
      </c>
      <c r="S345" s="59" t="s">
        <v>176</v>
      </c>
      <c r="T345" s="60">
        <v>10</v>
      </c>
      <c r="U345" s="60">
        <v>10</v>
      </c>
      <c r="V345" s="60" t="s">
        <v>189</v>
      </c>
      <c r="W345" s="36" t="s">
        <v>18</v>
      </c>
      <c r="X345" s="113">
        <v>13</v>
      </c>
      <c r="Y345" s="86">
        <v>13</v>
      </c>
      <c r="Z345" s="39">
        <v>9</v>
      </c>
      <c r="AA345" s="40">
        <f t="shared" ref="AA345:AA352" si="79">IF(Z345="","",100/Z345/100)</f>
        <v>0.1111111111111111</v>
      </c>
      <c r="AB345" s="49">
        <f t="shared" si="78"/>
        <v>52</v>
      </c>
      <c r="AC345" s="41"/>
      <c r="AD345" s="12">
        <f t="shared" ref="AD345:AD352" si="80">IF(AB345="","",AC345*AB345)</f>
        <v>0</v>
      </c>
      <c r="AE345" s="43">
        <f t="shared" ref="AE345:AE352" si="81">IF(AB345="","",$AE$1)</f>
        <v>100</v>
      </c>
      <c r="AF345" s="107">
        <f t="shared" ref="AF345:AF352" si="82">IF(AE345="","",AE345*AC345)</f>
        <v>0</v>
      </c>
      <c r="AG345" s="1"/>
    </row>
    <row r="346" spans="2:33" ht="18.75" customHeight="1" x14ac:dyDescent="0.5">
      <c r="B346" s="58">
        <v>0.73263888888888884</v>
      </c>
      <c r="C346" s="59" t="s">
        <v>176</v>
      </c>
      <c r="D346" s="60">
        <v>10</v>
      </c>
      <c r="E346" s="60">
        <v>11</v>
      </c>
      <c r="F346" s="60" t="s">
        <v>192</v>
      </c>
      <c r="G346" s="36" t="s">
        <v>1</v>
      </c>
      <c r="H346" s="113">
        <v>20</v>
      </c>
      <c r="I346" s="86">
        <v>55</v>
      </c>
      <c r="J346" s="39">
        <v>3.5</v>
      </c>
      <c r="K346" s="40"/>
      <c r="L346" s="49">
        <f t="shared" si="77"/>
        <v>220</v>
      </c>
      <c r="M346" s="77"/>
      <c r="N346" s="41"/>
      <c r="O346" s="82"/>
      <c r="R346" s="58">
        <v>0.73263888888888884</v>
      </c>
      <c r="S346" s="59" t="s">
        <v>176</v>
      </c>
      <c r="T346" s="60">
        <v>10</v>
      </c>
      <c r="U346" s="60">
        <v>11</v>
      </c>
      <c r="V346" s="60" t="s">
        <v>192</v>
      </c>
      <c r="W346" s="36" t="s">
        <v>1</v>
      </c>
      <c r="X346" s="113">
        <v>20</v>
      </c>
      <c r="Y346" s="86">
        <v>55</v>
      </c>
      <c r="Z346" s="39">
        <v>3.5</v>
      </c>
      <c r="AA346" s="40">
        <f t="shared" si="79"/>
        <v>0.28571428571428575</v>
      </c>
      <c r="AB346" s="49">
        <f t="shared" si="78"/>
        <v>220</v>
      </c>
      <c r="AC346" s="41">
        <v>3.8</v>
      </c>
      <c r="AD346" s="12">
        <f t="shared" si="80"/>
        <v>836</v>
      </c>
      <c r="AE346" s="43">
        <f t="shared" si="81"/>
        <v>100</v>
      </c>
      <c r="AF346" s="107">
        <f t="shared" si="82"/>
        <v>380</v>
      </c>
      <c r="AG346" s="1"/>
    </row>
    <row r="347" spans="2:33" ht="18.75" customHeight="1" x14ac:dyDescent="0.5">
      <c r="B347" s="58">
        <v>0.73263888888888884</v>
      </c>
      <c r="C347" s="59" t="s">
        <v>176</v>
      </c>
      <c r="D347" s="60">
        <v>10</v>
      </c>
      <c r="E347" s="60">
        <v>11</v>
      </c>
      <c r="F347" s="60" t="s">
        <v>192</v>
      </c>
      <c r="G347" s="36" t="s">
        <v>40</v>
      </c>
      <c r="H347" s="113">
        <v>20</v>
      </c>
      <c r="I347" s="86"/>
      <c r="J347" s="39"/>
      <c r="K347" s="40"/>
      <c r="L347" s="49" t="str">
        <f t="shared" si="77"/>
        <v/>
      </c>
      <c r="M347" s="77"/>
      <c r="N347" s="41"/>
      <c r="O347" s="82"/>
      <c r="R347" s="58">
        <v>0.73263888888888884</v>
      </c>
      <c r="S347" s="59" t="s">
        <v>176</v>
      </c>
      <c r="T347" s="60">
        <v>10</v>
      </c>
      <c r="U347" s="60">
        <v>11</v>
      </c>
      <c r="V347" s="60" t="s">
        <v>192</v>
      </c>
      <c r="W347" s="36" t="s">
        <v>40</v>
      </c>
      <c r="X347" s="113">
        <v>20</v>
      </c>
      <c r="Y347" s="86"/>
      <c r="Z347" s="39"/>
      <c r="AA347" s="40" t="str">
        <f t="shared" si="79"/>
        <v/>
      </c>
      <c r="AB347" s="49" t="str">
        <f t="shared" si="78"/>
        <v/>
      </c>
      <c r="AC347" s="41">
        <v>3.8</v>
      </c>
      <c r="AD347" s="12" t="str">
        <f t="shared" si="80"/>
        <v/>
      </c>
      <c r="AE347" s="43" t="str">
        <f t="shared" si="81"/>
        <v/>
      </c>
      <c r="AF347" s="107" t="str">
        <f t="shared" si="82"/>
        <v/>
      </c>
      <c r="AG347" s="1"/>
    </row>
    <row r="348" spans="2:33" ht="18.75" customHeight="1" x14ac:dyDescent="0.5">
      <c r="B348" s="58">
        <v>0.73263888888888884</v>
      </c>
      <c r="C348" s="59" t="s">
        <v>176</v>
      </c>
      <c r="D348" s="60">
        <v>10</v>
      </c>
      <c r="E348" s="60">
        <v>11</v>
      </c>
      <c r="F348" s="60" t="s">
        <v>192</v>
      </c>
      <c r="G348" s="36" t="s">
        <v>13</v>
      </c>
      <c r="H348" s="113">
        <v>15</v>
      </c>
      <c r="I348" s="86"/>
      <c r="J348" s="39"/>
      <c r="K348" s="40"/>
      <c r="L348" s="49" t="str">
        <f t="shared" si="77"/>
        <v/>
      </c>
      <c r="M348" s="77"/>
      <c r="N348" s="41"/>
      <c r="O348" s="82"/>
      <c r="R348" s="58">
        <v>0.73263888888888884</v>
      </c>
      <c r="S348" s="59" t="s">
        <v>176</v>
      </c>
      <c r="T348" s="60">
        <v>10</v>
      </c>
      <c r="U348" s="60">
        <v>11</v>
      </c>
      <c r="V348" s="60" t="s">
        <v>192</v>
      </c>
      <c r="W348" s="36" t="s">
        <v>13</v>
      </c>
      <c r="X348" s="113">
        <v>15</v>
      </c>
      <c r="Y348" s="86"/>
      <c r="Z348" s="39"/>
      <c r="AA348" s="40" t="str">
        <f t="shared" si="79"/>
        <v/>
      </c>
      <c r="AB348" s="49" t="str">
        <f t="shared" si="78"/>
        <v/>
      </c>
      <c r="AC348" s="41">
        <v>3.8</v>
      </c>
      <c r="AD348" s="12" t="str">
        <f t="shared" si="80"/>
        <v/>
      </c>
      <c r="AE348" s="43" t="str">
        <f t="shared" si="81"/>
        <v/>
      </c>
      <c r="AF348" s="107" t="str">
        <f t="shared" si="82"/>
        <v/>
      </c>
      <c r="AG348" s="1"/>
    </row>
    <row r="349" spans="2:33" ht="18.75" customHeight="1" x14ac:dyDescent="0.5">
      <c r="B349" s="58">
        <v>0.73263888888888884</v>
      </c>
      <c r="C349" s="59" t="s">
        <v>176</v>
      </c>
      <c r="D349" s="60">
        <v>10</v>
      </c>
      <c r="E349" s="60">
        <v>2</v>
      </c>
      <c r="F349" s="60" t="s">
        <v>190</v>
      </c>
      <c r="G349" s="36" t="s">
        <v>18</v>
      </c>
      <c r="H349" s="113">
        <v>10</v>
      </c>
      <c r="I349" s="86">
        <v>10</v>
      </c>
      <c r="J349" s="39">
        <v>12</v>
      </c>
      <c r="K349" s="40">
        <f t="shared" si="76"/>
        <v>8.3333333333333343E-2</v>
      </c>
      <c r="L349" s="49">
        <f t="shared" si="77"/>
        <v>40</v>
      </c>
      <c r="M349" s="77"/>
      <c r="N349" s="41"/>
      <c r="O349" s="82"/>
      <c r="R349" s="58">
        <v>0.73263888888888884</v>
      </c>
      <c r="S349" s="59" t="s">
        <v>176</v>
      </c>
      <c r="T349" s="60">
        <v>10</v>
      </c>
      <c r="U349" s="60">
        <v>2</v>
      </c>
      <c r="V349" s="60" t="s">
        <v>190</v>
      </c>
      <c r="W349" s="36" t="s">
        <v>18</v>
      </c>
      <c r="X349" s="113">
        <v>10</v>
      </c>
      <c r="Y349" s="86">
        <v>10</v>
      </c>
      <c r="Z349" s="39">
        <v>12</v>
      </c>
      <c r="AA349" s="40">
        <f t="shared" si="79"/>
        <v>8.3333333333333343E-2</v>
      </c>
      <c r="AB349" s="49">
        <f t="shared" si="78"/>
        <v>40</v>
      </c>
      <c r="AC349" s="41"/>
      <c r="AD349" s="12">
        <f t="shared" si="80"/>
        <v>0</v>
      </c>
      <c r="AE349" s="43">
        <f t="shared" si="81"/>
        <v>100</v>
      </c>
      <c r="AF349" s="107">
        <f t="shared" si="82"/>
        <v>0</v>
      </c>
      <c r="AG349" s="1"/>
    </row>
    <row r="350" spans="2:33" ht="18.75" customHeight="1" x14ac:dyDescent="0.3">
      <c r="B350" s="58">
        <v>0.74652777777777779</v>
      </c>
      <c r="C350" s="59" t="s">
        <v>17</v>
      </c>
      <c r="D350" s="60">
        <v>10</v>
      </c>
      <c r="E350" s="60">
        <v>8</v>
      </c>
      <c r="F350" s="60" t="s">
        <v>26</v>
      </c>
      <c r="G350" s="36" t="s">
        <v>1</v>
      </c>
      <c r="H350" s="113">
        <v>11.000000000000002</v>
      </c>
      <c r="I350" s="86">
        <v>40</v>
      </c>
      <c r="J350" s="39">
        <v>1.6</v>
      </c>
      <c r="K350" s="40">
        <f t="shared" si="76"/>
        <v>0.625</v>
      </c>
      <c r="L350" s="49">
        <f t="shared" si="77"/>
        <v>160</v>
      </c>
      <c r="M350" s="77"/>
      <c r="N350" s="41"/>
      <c r="O350" s="82"/>
      <c r="R350" s="58">
        <v>0.74652777777777779</v>
      </c>
      <c r="S350" s="59" t="s">
        <v>17</v>
      </c>
      <c r="T350" s="60">
        <v>10</v>
      </c>
      <c r="U350" s="60">
        <v>8</v>
      </c>
      <c r="V350" s="60" t="s">
        <v>26</v>
      </c>
      <c r="W350" s="36" t="s">
        <v>1</v>
      </c>
      <c r="X350" s="113">
        <v>11.000000000000002</v>
      </c>
      <c r="Y350" s="86">
        <v>40</v>
      </c>
      <c r="Z350" s="39">
        <v>1.6</v>
      </c>
      <c r="AA350" s="40">
        <f t="shared" si="79"/>
        <v>0.625</v>
      </c>
      <c r="AB350" s="49">
        <f t="shared" si="78"/>
        <v>160</v>
      </c>
      <c r="AC350" s="41">
        <v>1.6</v>
      </c>
      <c r="AD350" s="12">
        <f t="shared" si="80"/>
        <v>256</v>
      </c>
      <c r="AE350" s="43">
        <f t="shared" si="81"/>
        <v>100</v>
      </c>
      <c r="AF350" s="107">
        <f t="shared" si="82"/>
        <v>160</v>
      </c>
    </row>
    <row r="351" spans="2:33" ht="18.75" customHeight="1" x14ac:dyDescent="0.5">
      <c r="B351" s="58">
        <v>0.74652777777777779</v>
      </c>
      <c r="C351" s="59" t="s">
        <v>17</v>
      </c>
      <c r="D351" s="60">
        <v>10</v>
      </c>
      <c r="E351" s="60">
        <v>8</v>
      </c>
      <c r="F351" s="60" t="s">
        <v>26</v>
      </c>
      <c r="G351" s="36" t="s">
        <v>40</v>
      </c>
      <c r="H351" s="113">
        <v>15</v>
      </c>
      <c r="I351" s="86"/>
      <c r="J351" s="39"/>
      <c r="K351" s="40" t="str">
        <f t="shared" si="76"/>
        <v/>
      </c>
      <c r="L351" s="49" t="str">
        <f t="shared" si="77"/>
        <v/>
      </c>
      <c r="M351" s="77"/>
      <c r="N351" s="41"/>
      <c r="O351" s="82"/>
      <c r="R351" s="58">
        <v>0.74652777777777779</v>
      </c>
      <c r="S351" s="59" t="s">
        <v>17</v>
      </c>
      <c r="T351" s="60">
        <v>10</v>
      </c>
      <c r="U351" s="60">
        <v>8</v>
      </c>
      <c r="V351" s="60" t="s">
        <v>26</v>
      </c>
      <c r="W351" s="36" t="s">
        <v>40</v>
      </c>
      <c r="X351" s="113">
        <v>15</v>
      </c>
      <c r="Y351" s="86"/>
      <c r="Z351" s="39"/>
      <c r="AA351" s="40" t="str">
        <f t="shared" si="79"/>
        <v/>
      </c>
      <c r="AB351" s="49" t="str">
        <f t="shared" si="78"/>
        <v/>
      </c>
      <c r="AC351" s="41">
        <v>1.6</v>
      </c>
      <c r="AD351" s="12" t="str">
        <f t="shared" si="80"/>
        <v/>
      </c>
      <c r="AE351" s="43" t="str">
        <f t="shared" si="81"/>
        <v/>
      </c>
      <c r="AF351" s="107" t="str">
        <f t="shared" si="82"/>
        <v/>
      </c>
      <c r="AG351" s="1"/>
    </row>
    <row r="352" spans="2:33" ht="18.75" customHeight="1" x14ac:dyDescent="0.3">
      <c r="B352" s="58">
        <v>0.74652777777777779</v>
      </c>
      <c r="C352" s="59" t="s">
        <v>17</v>
      </c>
      <c r="D352" s="60">
        <v>10</v>
      </c>
      <c r="E352" s="60">
        <v>8</v>
      </c>
      <c r="F352" s="60" t="s">
        <v>26</v>
      </c>
      <c r="G352" s="36" t="s">
        <v>13</v>
      </c>
      <c r="H352" s="113">
        <v>14</v>
      </c>
      <c r="I352" s="86"/>
      <c r="J352" s="39"/>
      <c r="K352" s="40" t="str">
        <f t="shared" si="76"/>
        <v/>
      </c>
      <c r="L352" s="49" t="str">
        <f t="shared" si="77"/>
        <v/>
      </c>
      <c r="M352" s="77"/>
      <c r="N352" s="41"/>
      <c r="O352" s="82"/>
      <c r="R352" s="58">
        <v>0.74652777777777779</v>
      </c>
      <c r="S352" s="59" t="s">
        <v>17</v>
      </c>
      <c r="T352" s="60">
        <v>10</v>
      </c>
      <c r="U352" s="60">
        <v>8</v>
      </c>
      <c r="V352" s="60" t="s">
        <v>26</v>
      </c>
      <c r="W352" s="36" t="s">
        <v>13</v>
      </c>
      <c r="X352" s="113">
        <v>14</v>
      </c>
      <c r="Y352" s="86"/>
      <c r="Z352" s="39"/>
      <c r="AA352" s="40" t="str">
        <f t="shared" si="79"/>
        <v/>
      </c>
      <c r="AB352" s="49" t="str">
        <f t="shared" si="78"/>
        <v/>
      </c>
      <c r="AC352" s="41">
        <v>1.6</v>
      </c>
      <c r="AD352" s="12" t="str">
        <f t="shared" si="80"/>
        <v/>
      </c>
      <c r="AE352" s="43" t="str">
        <f t="shared" si="81"/>
        <v/>
      </c>
      <c r="AF352" s="107" t="str">
        <f t="shared" si="82"/>
        <v/>
      </c>
    </row>
    <row r="353" spans="2:41" ht="18.75" customHeight="1" x14ac:dyDescent="0.5">
      <c r="B353" s="81"/>
      <c r="C353" s="91"/>
      <c r="D353" s="36"/>
      <c r="E353" s="36"/>
      <c r="F353" s="36"/>
      <c r="G353" s="36"/>
      <c r="H353" s="37"/>
      <c r="I353" s="38"/>
      <c r="J353" s="39"/>
      <c r="K353" s="40"/>
      <c r="L353" s="49"/>
      <c r="M353" s="77"/>
      <c r="N353" s="41"/>
      <c r="O353" s="82"/>
      <c r="R353" s="58"/>
      <c r="S353" s="59"/>
      <c r="T353" s="60"/>
      <c r="U353" s="60"/>
      <c r="V353" s="60"/>
      <c r="W353" s="36"/>
      <c r="X353" s="61"/>
      <c r="Y353" s="62"/>
      <c r="Z353" s="63"/>
      <c r="AA353" s="64"/>
      <c r="AB353" s="49"/>
      <c r="AC353" s="41"/>
      <c r="AD353" s="12"/>
      <c r="AE353" s="43"/>
      <c r="AF353" s="107"/>
      <c r="AG353" s="1"/>
    </row>
    <row r="354" spans="2:41" ht="24.75" customHeight="1" x14ac:dyDescent="0.35">
      <c r="B354" s="83"/>
      <c r="C354" s="44"/>
      <c r="D354" s="45"/>
      <c r="E354" s="45"/>
      <c r="F354" s="46" t="s">
        <v>14</v>
      </c>
      <c r="G354" s="46"/>
      <c r="H354" s="47">
        <f>SUM(H319:H353)</f>
        <v>457</v>
      </c>
      <c r="I354" s="47">
        <f>SUM(I319:I353)</f>
        <v>457</v>
      </c>
      <c r="J354" s="46"/>
      <c r="K354" s="48"/>
      <c r="L354" s="49">
        <f>SUBTOTAL(9,(L319:L352))</f>
        <v>1828</v>
      </c>
      <c r="M354" s="77"/>
      <c r="N354" s="71"/>
      <c r="O354" s="7"/>
      <c r="R354" s="65"/>
      <c r="S354" s="66"/>
      <c r="T354" s="67"/>
      <c r="U354" s="67"/>
      <c r="V354" s="68" t="s">
        <v>14</v>
      </c>
      <c r="W354" s="68"/>
      <c r="X354" s="69">
        <f>SUM(X319:X353)</f>
        <v>457</v>
      </c>
      <c r="Y354" s="69">
        <f>SUM(Y319:Y353)</f>
        <v>457</v>
      </c>
      <c r="Z354" s="70"/>
      <c r="AA354" s="70"/>
      <c r="AB354" s="49">
        <f>SUBTOTAL(9,(AB319:AB352))</f>
        <v>1828</v>
      </c>
      <c r="AC354" s="71"/>
      <c r="AD354" s="12">
        <f>SUBTOTAL(9,AD319:AD352)</f>
        <v>3662</v>
      </c>
      <c r="AE354" s="94">
        <f>SUBTOTAL(9,AE319:AE352)</f>
        <v>1400</v>
      </c>
      <c r="AF354" s="82">
        <f>SUBTOTAL(9,AF319:AF352)</f>
        <v>2545</v>
      </c>
    </row>
    <row r="355" spans="2:41" ht="3.75" hidden="1" customHeight="1" x14ac:dyDescent="0.25">
      <c r="B355" s="72"/>
      <c r="C355" s="50"/>
      <c r="D355" s="50"/>
      <c r="E355" s="50"/>
      <c r="F355" s="50"/>
      <c r="G355" s="50"/>
      <c r="H355" s="50"/>
      <c r="I355" s="50"/>
      <c r="J355" s="50"/>
      <c r="K355" s="51"/>
      <c r="L355" s="52"/>
      <c r="M355" s="78"/>
      <c r="N355" s="5"/>
      <c r="O355" s="97"/>
      <c r="R355" s="72"/>
      <c r="S355" s="50"/>
      <c r="T355" s="50"/>
      <c r="U355" s="50"/>
      <c r="V355" s="50"/>
      <c r="W355" s="50"/>
      <c r="X355" s="50"/>
      <c r="Y355" s="51"/>
      <c r="Z355" s="50"/>
      <c r="AA355" s="51"/>
      <c r="AB355" s="52"/>
      <c r="AC355" s="5"/>
      <c r="AD355" s="99"/>
      <c r="AE355" s="96"/>
      <c r="AF355" s="98"/>
    </row>
    <row r="356" spans="2:41" ht="25.5" customHeight="1" x14ac:dyDescent="0.25">
      <c r="B356" s="337" t="s">
        <v>15</v>
      </c>
      <c r="C356" s="338"/>
      <c r="D356" s="338"/>
      <c r="E356" s="338"/>
      <c r="F356" s="338"/>
      <c r="G356" s="338"/>
      <c r="H356" s="338"/>
      <c r="I356" s="338"/>
      <c r="J356" s="338"/>
      <c r="K356" s="338"/>
      <c r="L356" s="89"/>
      <c r="M356" s="79"/>
      <c r="N356" s="5"/>
      <c r="O356" s="8"/>
      <c r="R356" s="337" t="s">
        <v>15</v>
      </c>
      <c r="S356" s="338"/>
      <c r="T356" s="338"/>
      <c r="U356" s="338"/>
      <c r="V356" s="338"/>
      <c r="W356" s="338"/>
      <c r="X356" s="338"/>
      <c r="Y356" s="339"/>
      <c r="Z356" s="73"/>
      <c r="AA356" s="73"/>
      <c r="AB356" s="340"/>
      <c r="AC356" s="5"/>
      <c r="AD356" s="14">
        <f>AD354-AB354</f>
        <v>1834</v>
      </c>
      <c r="AE356" s="100"/>
      <c r="AF356" s="8">
        <f>AF354-AE354</f>
        <v>1145</v>
      </c>
    </row>
    <row r="357" spans="2:41" ht="21" customHeight="1" thickBot="1" x14ac:dyDescent="0.3">
      <c r="B357" s="342">
        <v>45689</v>
      </c>
      <c r="C357" s="343"/>
      <c r="D357" s="343"/>
      <c r="E357" s="343"/>
      <c r="F357" s="343"/>
      <c r="G357" s="343"/>
      <c r="H357" s="343"/>
      <c r="I357" s="343"/>
      <c r="J357" s="343"/>
      <c r="K357" s="343"/>
      <c r="L357" s="90"/>
      <c r="M357" s="84"/>
      <c r="N357" s="16"/>
      <c r="O357" s="17"/>
      <c r="R357" s="344">
        <f>B357</f>
        <v>45689</v>
      </c>
      <c r="S357" s="345"/>
      <c r="T357" s="345"/>
      <c r="U357" s="345"/>
      <c r="V357" s="345"/>
      <c r="W357" s="345"/>
      <c r="X357" s="345"/>
      <c r="Y357" s="346"/>
      <c r="Z357" s="74"/>
      <c r="AA357" s="74"/>
      <c r="AB357" s="341"/>
      <c r="AC357" s="16" t="s">
        <v>91</v>
      </c>
      <c r="AD357" s="15">
        <f>AD356/AB354</f>
        <v>1.0032822757111597</v>
      </c>
      <c r="AE357" s="101"/>
      <c r="AF357" s="17">
        <f>AF356/AE354</f>
        <v>0.81785714285714284</v>
      </c>
    </row>
    <row r="359" spans="2:41" ht="19.5" thickBot="1" x14ac:dyDescent="0.35">
      <c r="B359" s="2"/>
      <c r="R359" s="2"/>
      <c r="AA359" s="111" t="s">
        <v>148</v>
      </c>
      <c r="AB359" s="112">
        <v>1.6</v>
      </c>
    </row>
    <row r="360" spans="2:41" ht="28.5" customHeight="1" x14ac:dyDescent="0.25">
      <c r="B360" s="319"/>
      <c r="C360" s="320"/>
      <c r="D360" s="323" t="s">
        <v>96</v>
      </c>
      <c r="E360" s="323"/>
      <c r="F360" s="323"/>
      <c r="G360" s="323"/>
      <c r="H360" s="323"/>
      <c r="I360" s="323"/>
      <c r="J360" s="323"/>
      <c r="K360" s="323"/>
      <c r="L360" s="323"/>
      <c r="M360" s="323"/>
      <c r="N360" s="323"/>
      <c r="O360" s="324"/>
      <c r="R360" s="329"/>
      <c r="S360" s="330"/>
      <c r="T360" s="333" t="s">
        <v>96</v>
      </c>
      <c r="U360" s="333"/>
      <c r="V360" s="333"/>
      <c r="W360" s="333"/>
      <c r="X360" s="333"/>
      <c r="Y360" s="333"/>
      <c r="Z360" s="333"/>
      <c r="AA360" s="333"/>
      <c r="AB360" s="333"/>
      <c r="AC360" s="333"/>
      <c r="AD360" s="333"/>
      <c r="AE360" s="333"/>
      <c r="AF360" s="334"/>
    </row>
    <row r="361" spans="2:41" ht="21.75" customHeight="1" x14ac:dyDescent="0.25">
      <c r="B361" s="321"/>
      <c r="C361" s="322"/>
      <c r="D361" s="325"/>
      <c r="E361" s="325"/>
      <c r="F361" s="325"/>
      <c r="G361" s="325"/>
      <c r="H361" s="325"/>
      <c r="I361" s="325"/>
      <c r="J361" s="325"/>
      <c r="K361" s="325"/>
      <c r="L361" s="325"/>
      <c r="M361" s="325"/>
      <c r="N361" s="325"/>
      <c r="O361" s="326"/>
      <c r="R361" s="331"/>
      <c r="S361" s="332"/>
      <c r="T361" s="335"/>
      <c r="U361" s="335"/>
      <c r="V361" s="335"/>
      <c r="W361" s="335"/>
      <c r="X361" s="335"/>
      <c r="Y361" s="335"/>
      <c r="Z361" s="335"/>
      <c r="AA361" s="335"/>
      <c r="AB361" s="335"/>
      <c r="AC361" s="335"/>
      <c r="AD361" s="335"/>
      <c r="AE361" s="335"/>
      <c r="AF361" s="336"/>
    </row>
    <row r="362" spans="2:41" ht="5.25" customHeight="1" thickBot="1" x14ac:dyDescent="0.3">
      <c r="B362" s="80"/>
      <c r="C362" s="76"/>
      <c r="D362" s="325"/>
      <c r="E362" s="325"/>
      <c r="F362" s="325"/>
      <c r="G362" s="325"/>
      <c r="H362" s="325"/>
      <c r="I362" s="325"/>
      <c r="J362" s="325"/>
      <c r="K362" s="325"/>
      <c r="L362" s="327"/>
      <c r="M362" s="327"/>
      <c r="N362" s="327"/>
      <c r="O362" s="328"/>
      <c r="R362" s="53"/>
      <c r="S362" s="54"/>
      <c r="T362" s="335"/>
      <c r="U362" s="335"/>
      <c r="V362" s="335"/>
      <c r="W362" s="335"/>
      <c r="X362" s="335"/>
      <c r="Y362" s="335"/>
      <c r="Z362" s="335"/>
      <c r="AA362" s="335"/>
      <c r="AB362" s="335"/>
      <c r="AC362" s="335"/>
      <c r="AD362" s="335"/>
      <c r="AE362" s="335"/>
      <c r="AF362" s="336"/>
    </row>
    <row r="363" spans="2:41" ht="54.75" customHeight="1" x14ac:dyDescent="0.5">
      <c r="B363" s="26" t="s">
        <v>4</v>
      </c>
      <c r="C363" s="27" t="s">
        <v>5</v>
      </c>
      <c r="D363" s="27" t="s">
        <v>6</v>
      </c>
      <c r="E363" s="27" t="s">
        <v>7</v>
      </c>
      <c r="F363" s="27" t="s">
        <v>8</v>
      </c>
      <c r="G363" s="28" t="s">
        <v>9</v>
      </c>
      <c r="H363" s="29" t="s">
        <v>92</v>
      </c>
      <c r="I363" s="30" t="s">
        <v>10</v>
      </c>
      <c r="J363" s="28" t="s">
        <v>20</v>
      </c>
      <c r="K363" s="31" t="s">
        <v>21</v>
      </c>
      <c r="L363" s="92" t="s">
        <v>98</v>
      </c>
      <c r="M363" s="87" t="s">
        <v>97</v>
      </c>
      <c r="N363" s="88" t="s">
        <v>12</v>
      </c>
      <c r="O363" s="24" t="s">
        <v>2</v>
      </c>
      <c r="R363" s="26" t="s">
        <v>4</v>
      </c>
      <c r="S363" s="27" t="s">
        <v>5</v>
      </c>
      <c r="T363" s="27" t="s">
        <v>6</v>
      </c>
      <c r="U363" s="27" t="s">
        <v>7</v>
      </c>
      <c r="V363" s="27" t="s">
        <v>8</v>
      </c>
      <c r="W363" s="28" t="s">
        <v>9</v>
      </c>
      <c r="X363" s="29" t="s">
        <v>92</v>
      </c>
      <c r="Y363" s="31" t="s">
        <v>10</v>
      </c>
      <c r="Z363" s="28" t="s">
        <v>20</v>
      </c>
      <c r="AA363" s="31" t="s">
        <v>21</v>
      </c>
      <c r="AB363" s="32" t="s">
        <v>3</v>
      </c>
      <c r="AC363" s="6" t="s">
        <v>12</v>
      </c>
      <c r="AD363" s="20" t="s">
        <v>2</v>
      </c>
      <c r="AE363" s="33" t="s">
        <v>147</v>
      </c>
      <c r="AF363" s="34" t="s">
        <v>46</v>
      </c>
      <c r="AG363" s="1"/>
    </row>
    <row r="364" spans="2:41" ht="24" customHeight="1" x14ac:dyDescent="0.3">
      <c r="B364" s="58">
        <v>0.60416666666666663</v>
      </c>
      <c r="C364" s="59" t="s">
        <v>176</v>
      </c>
      <c r="D364" s="60">
        <v>5</v>
      </c>
      <c r="E364" s="60">
        <v>6</v>
      </c>
      <c r="F364" s="60" t="s">
        <v>106</v>
      </c>
      <c r="G364" s="36" t="s">
        <v>1</v>
      </c>
      <c r="H364" s="113">
        <v>10</v>
      </c>
      <c r="I364" s="86">
        <v>36</v>
      </c>
      <c r="J364" s="39">
        <v>2.8</v>
      </c>
      <c r="K364" s="40">
        <f t="shared" ref="K364:K388" si="83">IF(J364="","",100/J364/100)</f>
        <v>0.35714285714285715</v>
      </c>
      <c r="L364" s="49">
        <f t="shared" ref="L364:L388" si="84">IF(I364="","",(I364*($AB$1/1000)/$AC$1)*$AB$473)</f>
        <v>144</v>
      </c>
      <c r="M364" s="77"/>
      <c r="N364" s="41"/>
      <c r="O364" s="82"/>
      <c r="R364" s="58">
        <v>0.60416666666666663</v>
      </c>
      <c r="S364" s="59" t="s">
        <v>176</v>
      </c>
      <c r="T364" s="60">
        <v>5</v>
      </c>
      <c r="U364" s="60">
        <v>6</v>
      </c>
      <c r="V364" s="60" t="s">
        <v>106</v>
      </c>
      <c r="W364" s="36" t="s">
        <v>1</v>
      </c>
      <c r="X364" s="113">
        <v>10</v>
      </c>
      <c r="Y364" s="86">
        <v>36</v>
      </c>
      <c r="Z364" s="39">
        <v>2.8</v>
      </c>
      <c r="AA364" s="40">
        <f t="shared" ref="AA364:AA387" si="85">IF(Z364="","",100/Z364/100)</f>
        <v>0.35714285714285715</v>
      </c>
      <c r="AB364" s="49">
        <f t="shared" ref="AB364:AB388" si="86">IF(Y364="","",(Y364*($AB$1/1000)/$AC$1)*$AB$473)</f>
        <v>144</v>
      </c>
      <c r="AC364" s="41"/>
      <c r="AD364" s="12">
        <f t="shared" ref="AD364:AD386" si="87">IF(AB364="","",AC364*AB364)</f>
        <v>0</v>
      </c>
      <c r="AE364" s="43">
        <f t="shared" ref="AE364:AE387" si="88">IF(AB364="","",$AE$1)</f>
        <v>100</v>
      </c>
      <c r="AF364" s="107">
        <f t="shared" ref="AF364:AF387" si="89">IF(AE364="","",AE364*AC364)</f>
        <v>0</v>
      </c>
    </row>
    <row r="365" spans="2:41" ht="18.75" customHeight="1" x14ac:dyDescent="0.35">
      <c r="B365" s="58">
        <v>0.60416666666666663</v>
      </c>
      <c r="C365" s="59" t="s">
        <v>176</v>
      </c>
      <c r="D365" s="60">
        <v>5</v>
      </c>
      <c r="E365" s="60">
        <v>6</v>
      </c>
      <c r="F365" s="60" t="s">
        <v>106</v>
      </c>
      <c r="G365" s="36" t="s">
        <v>40</v>
      </c>
      <c r="H365" s="113">
        <v>13</v>
      </c>
      <c r="I365" s="86"/>
      <c r="J365" s="39"/>
      <c r="K365" s="40" t="str">
        <f t="shared" si="83"/>
        <v/>
      </c>
      <c r="L365" s="49" t="str">
        <f t="shared" si="84"/>
        <v/>
      </c>
      <c r="M365" s="77"/>
      <c r="N365" s="41"/>
      <c r="O365" s="82"/>
      <c r="R365" s="58">
        <v>0.60416666666666663</v>
      </c>
      <c r="S365" s="59" t="s">
        <v>176</v>
      </c>
      <c r="T365" s="60">
        <v>5</v>
      </c>
      <c r="U365" s="60">
        <v>6</v>
      </c>
      <c r="V365" s="60" t="s">
        <v>106</v>
      </c>
      <c r="W365" s="36" t="s">
        <v>40</v>
      </c>
      <c r="X365" s="113">
        <v>13</v>
      </c>
      <c r="Y365" s="86"/>
      <c r="Z365" s="39"/>
      <c r="AA365" s="40" t="str">
        <f t="shared" si="85"/>
        <v/>
      </c>
      <c r="AB365" s="49" t="str">
        <f t="shared" si="86"/>
        <v/>
      </c>
      <c r="AC365" s="41"/>
      <c r="AD365" s="12" t="str">
        <f t="shared" si="87"/>
        <v/>
      </c>
      <c r="AE365" s="43" t="str">
        <f t="shared" si="88"/>
        <v/>
      </c>
      <c r="AF365" s="107" t="str">
        <f t="shared" si="89"/>
        <v/>
      </c>
      <c r="AI365" s="4"/>
    </row>
    <row r="366" spans="2:41" ht="18.75" customHeight="1" x14ac:dyDescent="0.5">
      <c r="B366" s="58">
        <v>0.60416666666666663</v>
      </c>
      <c r="C366" s="59" t="s">
        <v>176</v>
      </c>
      <c r="D366" s="60">
        <v>5</v>
      </c>
      <c r="E366" s="60">
        <v>6</v>
      </c>
      <c r="F366" s="60" t="s">
        <v>106</v>
      </c>
      <c r="G366" s="36" t="s">
        <v>18</v>
      </c>
      <c r="H366" s="113">
        <v>13</v>
      </c>
      <c r="I366" s="86"/>
      <c r="J366" s="39"/>
      <c r="K366" s="40" t="str">
        <f t="shared" si="83"/>
        <v/>
      </c>
      <c r="L366" s="49" t="str">
        <f t="shared" si="84"/>
        <v/>
      </c>
      <c r="M366" s="77"/>
      <c r="N366" s="41"/>
      <c r="O366" s="82"/>
      <c r="R366" s="58">
        <v>0.60416666666666663</v>
      </c>
      <c r="S366" s="59" t="s">
        <v>176</v>
      </c>
      <c r="T366" s="60">
        <v>5</v>
      </c>
      <c r="U366" s="60">
        <v>6</v>
      </c>
      <c r="V366" s="60" t="s">
        <v>106</v>
      </c>
      <c r="W366" s="36" t="s">
        <v>18</v>
      </c>
      <c r="X366" s="113">
        <v>13</v>
      </c>
      <c r="Y366" s="86"/>
      <c r="Z366" s="39"/>
      <c r="AA366" s="40" t="str">
        <f t="shared" si="85"/>
        <v/>
      </c>
      <c r="AB366" s="49" t="str">
        <f t="shared" si="86"/>
        <v/>
      </c>
      <c r="AC366" s="41"/>
      <c r="AD366" s="12" t="str">
        <f t="shared" si="87"/>
        <v/>
      </c>
      <c r="AE366" s="43" t="str">
        <f t="shared" si="88"/>
        <v/>
      </c>
      <c r="AF366" s="107" t="str">
        <f t="shared" si="89"/>
        <v/>
      </c>
      <c r="AG366" s="1"/>
    </row>
    <row r="367" spans="2:41" ht="18.75" customHeight="1" x14ac:dyDescent="0.3">
      <c r="B367" s="58">
        <v>0.61805555555555558</v>
      </c>
      <c r="C367" s="59" t="s">
        <v>22</v>
      </c>
      <c r="D367" s="60">
        <v>4</v>
      </c>
      <c r="E367" s="60">
        <v>8</v>
      </c>
      <c r="F367" s="60" t="s">
        <v>180</v>
      </c>
      <c r="G367" s="36" t="s">
        <v>60</v>
      </c>
      <c r="H367" s="113">
        <v>10</v>
      </c>
      <c r="I367" s="86">
        <v>10</v>
      </c>
      <c r="J367" s="39">
        <v>3.7</v>
      </c>
      <c r="K367" s="40">
        <f t="shared" si="83"/>
        <v>0.27027027027027023</v>
      </c>
      <c r="L367" s="49">
        <f t="shared" si="84"/>
        <v>40</v>
      </c>
      <c r="M367" s="77"/>
      <c r="N367" s="41"/>
      <c r="O367" s="82"/>
      <c r="R367" s="58">
        <v>0.61805555555555558</v>
      </c>
      <c r="S367" s="59" t="s">
        <v>22</v>
      </c>
      <c r="T367" s="60">
        <v>4</v>
      </c>
      <c r="U367" s="60">
        <v>8</v>
      </c>
      <c r="V367" s="60" t="s">
        <v>180</v>
      </c>
      <c r="W367" s="36" t="s">
        <v>60</v>
      </c>
      <c r="X367" s="113">
        <v>10</v>
      </c>
      <c r="Y367" s="86">
        <v>10</v>
      </c>
      <c r="Z367" s="39">
        <v>3.7</v>
      </c>
      <c r="AA367" s="40">
        <f t="shared" si="85"/>
        <v>0.27027027027027023</v>
      </c>
      <c r="AB367" s="49">
        <f t="shared" si="86"/>
        <v>40</v>
      </c>
      <c r="AC367" s="41"/>
      <c r="AD367" s="12">
        <f t="shared" si="87"/>
        <v>0</v>
      </c>
      <c r="AE367" s="43">
        <f t="shared" si="88"/>
        <v>100</v>
      </c>
      <c r="AF367" s="107">
        <f t="shared" si="89"/>
        <v>0</v>
      </c>
    </row>
    <row r="368" spans="2:41" ht="18.75" customHeight="1" x14ac:dyDescent="0.3">
      <c r="B368" s="58">
        <v>0.62847222222222221</v>
      </c>
      <c r="C368" s="59" t="s">
        <v>176</v>
      </c>
      <c r="D368" s="60">
        <v>6</v>
      </c>
      <c r="E368" s="60">
        <v>8</v>
      </c>
      <c r="F368" s="60" t="s">
        <v>174</v>
      </c>
      <c r="G368" s="36" t="s">
        <v>40</v>
      </c>
      <c r="H368" s="113">
        <v>10</v>
      </c>
      <c r="I368" s="86">
        <v>20</v>
      </c>
      <c r="J368" s="39">
        <v>4</v>
      </c>
      <c r="K368" s="40">
        <f t="shared" si="83"/>
        <v>0.25</v>
      </c>
      <c r="L368" s="49">
        <f t="shared" si="84"/>
        <v>80</v>
      </c>
      <c r="M368" s="77"/>
      <c r="N368" s="41"/>
      <c r="O368" s="82"/>
      <c r="R368" s="58">
        <v>0.62847222222222221</v>
      </c>
      <c r="S368" s="59" t="s">
        <v>176</v>
      </c>
      <c r="T368" s="60">
        <v>6</v>
      </c>
      <c r="U368" s="60">
        <v>8</v>
      </c>
      <c r="V368" s="60" t="s">
        <v>174</v>
      </c>
      <c r="W368" s="36" t="s">
        <v>40</v>
      </c>
      <c r="X368" s="113">
        <v>10</v>
      </c>
      <c r="Y368" s="86">
        <v>20</v>
      </c>
      <c r="Z368" s="39">
        <v>4</v>
      </c>
      <c r="AA368" s="40">
        <f t="shared" si="85"/>
        <v>0.25</v>
      </c>
      <c r="AB368" s="49">
        <f t="shared" si="86"/>
        <v>80</v>
      </c>
      <c r="AC368" s="41">
        <v>4.5999999999999996</v>
      </c>
      <c r="AD368" s="12">
        <f>IF(AB368="","",AC368*AB368)</f>
        <v>368</v>
      </c>
      <c r="AE368" s="43">
        <f t="shared" si="88"/>
        <v>100</v>
      </c>
      <c r="AF368" s="107">
        <f t="shared" si="89"/>
        <v>459.99999999999994</v>
      </c>
      <c r="AI368" s="114">
        <v>0.62847222222222221</v>
      </c>
      <c r="AJ368" s="115" t="s">
        <v>176</v>
      </c>
      <c r="AK368" s="116">
        <v>6</v>
      </c>
      <c r="AL368" s="116">
        <v>3</v>
      </c>
      <c r="AM368" s="116" t="s">
        <v>173</v>
      </c>
      <c r="AN368" s="116">
        <v>2</v>
      </c>
      <c r="AO368" s="117">
        <v>12</v>
      </c>
    </row>
    <row r="369" spans="2:41" ht="18.75" customHeight="1" x14ac:dyDescent="0.5">
      <c r="B369" s="58">
        <v>0.62847222222222221</v>
      </c>
      <c r="C369" s="59" t="s">
        <v>176</v>
      </c>
      <c r="D369" s="60">
        <v>6</v>
      </c>
      <c r="E369" s="60">
        <v>8</v>
      </c>
      <c r="F369" s="60" t="s">
        <v>174</v>
      </c>
      <c r="G369" s="36" t="s">
        <v>18</v>
      </c>
      <c r="H369" s="113">
        <v>10</v>
      </c>
      <c r="I369" s="86"/>
      <c r="J369" s="39"/>
      <c r="K369" s="40" t="str">
        <f t="shared" si="83"/>
        <v/>
      </c>
      <c r="L369" s="49" t="str">
        <f t="shared" si="84"/>
        <v/>
      </c>
      <c r="M369" s="77"/>
      <c r="N369" s="41"/>
      <c r="O369" s="82"/>
      <c r="R369" s="58">
        <v>0.62847222222222221</v>
      </c>
      <c r="S369" s="59" t="s">
        <v>176</v>
      </c>
      <c r="T369" s="60">
        <v>6</v>
      </c>
      <c r="U369" s="60">
        <v>8</v>
      </c>
      <c r="V369" s="60" t="s">
        <v>174</v>
      </c>
      <c r="W369" s="36" t="s">
        <v>18</v>
      </c>
      <c r="X369" s="113">
        <v>10</v>
      </c>
      <c r="Y369" s="86"/>
      <c r="Z369" s="39"/>
      <c r="AA369" s="40" t="str">
        <f t="shared" si="85"/>
        <v/>
      </c>
      <c r="AB369" s="49" t="str">
        <f t="shared" si="86"/>
        <v/>
      </c>
      <c r="AC369" s="41">
        <v>4.5999999999999996</v>
      </c>
      <c r="AD369" s="12" t="str">
        <f t="shared" si="87"/>
        <v/>
      </c>
      <c r="AE369" s="43" t="str">
        <f t="shared" si="88"/>
        <v/>
      </c>
      <c r="AF369" s="107" t="str">
        <f t="shared" si="89"/>
        <v/>
      </c>
      <c r="AG369" s="1"/>
      <c r="AI369" s="114">
        <v>0.65277777777777779</v>
      </c>
      <c r="AJ369" s="115" t="s">
        <v>176</v>
      </c>
      <c r="AK369" s="116">
        <v>7</v>
      </c>
      <c r="AL369" s="116">
        <v>5</v>
      </c>
      <c r="AM369" s="116" t="s">
        <v>177</v>
      </c>
      <c r="AN369" s="116">
        <v>2</v>
      </c>
      <c r="AO369" s="117">
        <v>12</v>
      </c>
    </row>
    <row r="370" spans="2:41" ht="18.75" customHeight="1" x14ac:dyDescent="0.3">
      <c r="B370" s="58">
        <v>0.62847222222222221</v>
      </c>
      <c r="C370" s="59" t="s">
        <v>176</v>
      </c>
      <c r="D370" s="60">
        <v>6</v>
      </c>
      <c r="E370" s="60">
        <v>3</v>
      </c>
      <c r="F370" s="60" t="s">
        <v>173</v>
      </c>
      <c r="G370" s="36" t="s">
        <v>1</v>
      </c>
      <c r="H370" s="113">
        <v>12</v>
      </c>
      <c r="I370" s="86">
        <v>35</v>
      </c>
      <c r="J370" s="39">
        <v>5.5</v>
      </c>
      <c r="K370" s="40">
        <f t="shared" si="83"/>
        <v>0.18181818181818182</v>
      </c>
      <c r="L370" s="49">
        <f t="shared" si="84"/>
        <v>140</v>
      </c>
      <c r="M370" s="77"/>
      <c r="N370" s="41"/>
      <c r="O370" s="82"/>
      <c r="R370" s="58">
        <v>0.62847222222222221</v>
      </c>
      <c r="S370" s="59" t="s">
        <v>176</v>
      </c>
      <c r="T370" s="60">
        <v>6</v>
      </c>
      <c r="U370" s="60">
        <v>3</v>
      </c>
      <c r="V370" s="60" t="s">
        <v>173</v>
      </c>
      <c r="W370" s="36" t="s">
        <v>1</v>
      </c>
      <c r="X370" s="113">
        <v>12</v>
      </c>
      <c r="Y370" s="86">
        <v>35</v>
      </c>
      <c r="Z370" s="39">
        <v>5.5</v>
      </c>
      <c r="AA370" s="40">
        <f t="shared" si="85"/>
        <v>0.18181818181818182</v>
      </c>
      <c r="AB370" s="49">
        <f t="shared" si="86"/>
        <v>140</v>
      </c>
      <c r="AC370" s="41"/>
      <c r="AD370" s="12">
        <f t="shared" si="87"/>
        <v>0</v>
      </c>
      <c r="AE370" s="43">
        <f t="shared" si="88"/>
        <v>100</v>
      </c>
      <c r="AF370" s="107">
        <f t="shared" si="89"/>
        <v>0</v>
      </c>
      <c r="AI370" s="118">
        <v>0.73263888888888884</v>
      </c>
      <c r="AJ370" s="119" t="s">
        <v>176</v>
      </c>
      <c r="AK370" s="120">
        <v>10</v>
      </c>
      <c r="AL370" s="120">
        <v>13</v>
      </c>
      <c r="AM370" s="120" t="s">
        <v>178</v>
      </c>
      <c r="AN370" s="120">
        <v>2</v>
      </c>
      <c r="AO370" s="121">
        <v>12</v>
      </c>
    </row>
    <row r="371" spans="2:41" ht="18.75" customHeight="1" x14ac:dyDescent="0.3">
      <c r="B371" s="58">
        <v>0.62847222222222221</v>
      </c>
      <c r="C371" s="59" t="s">
        <v>176</v>
      </c>
      <c r="D371" s="60">
        <v>6</v>
      </c>
      <c r="E371" s="60">
        <v>3</v>
      </c>
      <c r="F371" s="60" t="s">
        <v>173</v>
      </c>
      <c r="G371" s="36" t="s">
        <v>40</v>
      </c>
      <c r="H371" s="113">
        <v>10</v>
      </c>
      <c r="I371" s="86"/>
      <c r="J371" s="39"/>
      <c r="K371" s="40" t="str">
        <f t="shared" si="83"/>
        <v/>
      </c>
      <c r="L371" s="49" t="str">
        <f t="shared" si="84"/>
        <v/>
      </c>
      <c r="M371" s="77"/>
      <c r="N371" s="41"/>
      <c r="O371" s="82"/>
      <c r="R371" s="58">
        <v>0.62847222222222221</v>
      </c>
      <c r="S371" s="59" t="s">
        <v>176</v>
      </c>
      <c r="T371" s="60">
        <v>6</v>
      </c>
      <c r="U371" s="60">
        <v>3</v>
      </c>
      <c r="V371" s="60" t="s">
        <v>173</v>
      </c>
      <c r="W371" s="36" t="s">
        <v>40</v>
      </c>
      <c r="X371" s="113">
        <v>10</v>
      </c>
      <c r="Y371" s="86"/>
      <c r="Z371" s="39"/>
      <c r="AA371" s="40" t="str">
        <f t="shared" si="85"/>
        <v/>
      </c>
      <c r="AB371" s="49" t="str">
        <f t="shared" si="86"/>
        <v/>
      </c>
      <c r="AC371" s="41"/>
      <c r="AD371" s="12" t="str">
        <f t="shared" si="87"/>
        <v/>
      </c>
      <c r="AE371" s="43" t="str">
        <f t="shared" si="88"/>
        <v/>
      </c>
      <c r="AF371" s="107" t="str">
        <f t="shared" si="89"/>
        <v/>
      </c>
    </row>
    <row r="372" spans="2:41" ht="18.75" customHeight="1" x14ac:dyDescent="0.5">
      <c r="B372" s="58">
        <v>0.62847222222222221</v>
      </c>
      <c r="C372" s="59" t="s">
        <v>176</v>
      </c>
      <c r="D372" s="60">
        <v>6</v>
      </c>
      <c r="E372" s="60">
        <v>3</v>
      </c>
      <c r="F372" s="60" t="s">
        <v>173</v>
      </c>
      <c r="G372" s="36" t="s">
        <v>18</v>
      </c>
      <c r="H372" s="113">
        <v>13</v>
      </c>
      <c r="I372" s="86"/>
      <c r="J372" s="39"/>
      <c r="K372" s="40" t="str">
        <f t="shared" si="83"/>
        <v/>
      </c>
      <c r="L372" s="49" t="str">
        <f t="shared" si="84"/>
        <v/>
      </c>
      <c r="M372" s="77"/>
      <c r="N372" s="41"/>
      <c r="O372" s="82"/>
      <c r="R372" s="58">
        <v>0.62847222222222221</v>
      </c>
      <c r="S372" s="59" t="s">
        <v>176</v>
      </c>
      <c r="T372" s="60">
        <v>6</v>
      </c>
      <c r="U372" s="60">
        <v>3</v>
      </c>
      <c r="V372" s="60" t="s">
        <v>173</v>
      </c>
      <c r="W372" s="36" t="s">
        <v>18</v>
      </c>
      <c r="X372" s="113">
        <v>13</v>
      </c>
      <c r="Y372" s="86"/>
      <c r="Z372" s="39"/>
      <c r="AA372" s="40" t="str">
        <f t="shared" si="85"/>
        <v/>
      </c>
      <c r="AB372" s="49" t="str">
        <f t="shared" si="86"/>
        <v/>
      </c>
      <c r="AC372" s="41"/>
      <c r="AD372" s="12" t="str">
        <f t="shared" si="87"/>
        <v/>
      </c>
      <c r="AE372" s="43" t="str">
        <f t="shared" si="88"/>
        <v/>
      </c>
      <c r="AF372" s="107" t="str">
        <f t="shared" si="89"/>
        <v/>
      </c>
      <c r="AG372" s="1"/>
    </row>
    <row r="373" spans="2:41" ht="18.75" customHeight="1" x14ac:dyDescent="0.5">
      <c r="B373" s="58">
        <v>0.62847222222222221</v>
      </c>
      <c r="C373" s="59" t="s">
        <v>176</v>
      </c>
      <c r="D373" s="60">
        <v>6</v>
      </c>
      <c r="E373" s="60">
        <v>1</v>
      </c>
      <c r="F373" s="60" t="s">
        <v>36</v>
      </c>
      <c r="G373" s="36" t="s">
        <v>1</v>
      </c>
      <c r="H373" s="113">
        <v>20</v>
      </c>
      <c r="I373" s="86">
        <v>44</v>
      </c>
      <c r="J373" s="39">
        <v>7.5</v>
      </c>
      <c r="K373" s="40">
        <f t="shared" si="83"/>
        <v>0.13333333333333333</v>
      </c>
      <c r="L373" s="49">
        <f t="shared" si="84"/>
        <v>176</v>
      </c>
      <c r="M373" s="77"/>
      <c r="N373" s="41"/>
      <c r="O373" s="82"/>
      <c r="R373" s="58">
        <v>0.62847222222222221</v>
      </c>
      <c r="S373" s="59" t="s">
        <v>176</v>
      </c>
      <c r="T373" s="60">
        <v>6</v>
      </c>
      <c r="U373" s="60">
        <v>1</v>
      </c>
      <c r="V373" s="60" t="s">
        <v>36</v>
      </c>
      <c r="W373" s="36" t="s">
        <v>1</v>
      </c>
      <c r="X373" s="113">
        <v>20</v>
      </c>
      <c r="Y373" s="86">
        <v>44</v>
      </c>
      <c r="Z373" s="39">
        <v>7.5</v>
      </c>
      <c r="AA373" s="40">
        <f t="shared" si="85"/>
        <v>0.13333333333333333</v>
      </c>
      <c r="AB373" s="49">
        <f t="shared" si="86"/>
        <v>176</v>
      </c>
      <c r="AC373" s="41"/>
      <c r="AD373" s="12">
        <f t="shared" si="87"/>
        <v>0</v>
      </c>
      <c r="AE373" s="43">
        <f t="shared" si="88"/>
        <v>100</v>
      </c>
      <c r="AF373" s="107">
        <f t="shared" si="89"/>
        <v>0</v>
      </c>
      <c r="AG373" s="1"/>
    </row>
    <row r="374" spans="2:41" ht="18.75" customHeight="1" x14ac:dyDescent="0.5">
      <c r="B374" s="58">
        <v>0.62847222222222221</v>
      </c>
      <c r="C374" s="59" t="s">
        <v>176</v>
      </c>
      <c r="D374" s="60">
        <v>6</v>
      </c>
      <c r="E374" s="60">
        <v>1</v>
      </c>
      <c r="F374" s="60" t="s">
        <v>36</v>
      </c>
      <c r="G374" s="36" t="s">
        <v>40</v>
      </c>
      <c r="H374" s="113">
        <v>10</v>
      </c>
      <c r="I374" s="86"/>
      <c r="J374" s="39"/>
      <c r="K374" s="40" t="str">
        <f t="shared" si="83"/>
        <v/>
      </c>
      <c r="L374" s="49" t="str">
        <f t="shared" si="84"/>
        <v/>
      </c>
      <c r="M374" s="77"/>
      <c r="N374" s="41"/>
      <c r="O374" s="82"/>
      <c r="R374" s="58">
        <v>0.62847222222222221</v>
      </c>
      <c r="S374" s="59" t="s">
        <v>176</v>
      </c>
      <c r="T374" s="60">
        <v>6</v>
      </c>
      <c r="U374" s="60">
        <v>1</v>
      </c>
      <c r="V374" s="60" t="s">
        <v>36</v>
      </c>
      <c r="W374" s="36" t="s">
        <v>40</v>
      </c>
      <c r="X374" s="113">
        <v>10</v>
      </c>
      <c r="Y374" s="86"/>
      <c r="Z374" s="39"/>
      <c r="AA374" s="40" t="str">
        <f t="shared" si="85"/>
        <v/>
      </c>
      <c r="AB374" s="49" t="str">
        <f t="shared" si="86"/>
        <v/>
      </c>
      <c r="AC374" s="41"/>
      <c r="AD374" s="12" t="str">
        <f t="shared" si="87"/>
        <v/>
      </c>
      <c r="AE374" s="43" t="str">
        <f t="shared" si="88"/>
        <v/>
      </c>
      <c r="AF374" s="107" t="str">
        <f t="shared" si="89"/>
        <v/>
      </c>
      <c r="AG374" s="1"/>
    </row>
    <row r="375" spans="2:41" ht="18.75" customHeight="1" x14ac:dyDescent="0.3">
      <c r="B375" s="58">
        <v>0.62847222222222221</v>
      </c>
      <c r="C375" s="59" t="s">
        <v>176</v>
      </c>
      <c r="D375" s="60">
        <v>6</v>
      </c>
      <c r="E375" s="60">
        <v>1</v>
      </c>
      <c r="F375" s="60" t="s">
        <v>36</v>
      </c>
      <c r="G375" s="36" t="s">
        <v>13</v>
      </c>
      <c r="H375" s="113">
        <v>14</v>
      </c>
      <c r="I375" s="86"/>
      <c r="J375" s="39"/>
      <c r="K375" s="40" t="str">
        <f t="shared" si="83"/>
        <v/>
      </c>
      <c r="L375" s="49" t="str">
        <f t="shared" si="84"/>
        <v/>
      </c>
      <c r="M375" s="77"/>
      <c r="N375" s="41"/>
      <c r="O375" s="82"/>
      <c r="R375" s="58">
        <v>0.62847222222222221</v>
      </c>
      <c r="S375" s="59" t="s">
        <v>176</v>
      </c>
      <c r="T375" s="60">
        <v>6</v>
      </c>
      <c r="U375" s="60">
        <v>1</v>
      </c>
      <c r="V375" s="60" t="s">
        <v>36</v>
      </c>
      <c r="W375" s="36" t="s">
        <v>13</v>
      </c>
      <c r="X375" s="113">
        <v>14</v>
      </c>
      <c r="Y375" s="86"/>
      <c r="Z375" s="39"/>
      <c r="AA375" s="40" t="str">
        <f t="shared" si="85"/>
        <v/>
      </c>
      <c r="AB375" s="49" t="str">
        <f t="shared" si="86"/>
        <v/>
      </c>
      <c r="AC375" s="41"/>
      <c r="AD375" s="12" t="str">
        <f t="shared" si="87"/>
        <v/>
      </c>
      <c r="AE375" s="43" t="str">
        <f t="shared" si="88"/>
        <v/>
      </c>
      <c r="AF375" s="107" t="str">
        <f t="shared" si="89"/>
        <v/>
      </c>
    </row>
    <row r="376" spans="2:41" ht="18.75" customHeight="1" x14ac:dyDescent="0.5">
      <c r="B376" s="58">
        <v>0.64236111111111116</v>
      </c>
      <c r="C376" s="59" t="s">
        <v>22</v>
      </c>
      <c r="D376" s="60">
        <v>5</v>
      </c>
      <c r="E376" s="60">
        <v>8</v>
      </c>
      <c r="F376" s="60" t="s">
        <v>181</v>
      </c>
      <c r="G376" s="36" t="s">
        <v>60</v>
      </c>
      <c r="H376" s="113">
        <v>10</v>
      </c>
      <c r="I376" s="86">
        <v>10</v>
      </c>
      <c r="J376" s="39">
        <v>3.9</v>
      </c>
      <c r="K376" s="40">
        <f t="shared" si="83"/>
        <v>0.25641025641025644</v>
      </c>
      <c r="L376" s="49">
        <f t="shared" si="84"/>
        <v>40</v>
      </c>
      <c r="M376" s="77"/>
      <c r="N376" s="41"/>
      <c r="O376" s="82"/>
      <c r="R376" s="58">
        <v>0.64236111111111116</v>
      </c>
      <c r="S376" s="59" t="s">
        <v>22</v>
      </c>
      <c r="T376" s="60">
        <v>5</v>
      </c>
      <c r="U376" s="60">
        <v>8</v>
      </c>
      <c r="V376" s="60" t="s">
        <v>181</v>
      </c>
      <c r="W376" s="36" t="s">
        <v>60</v>
      </c>
      <c r="X376" s="113">
        <v>10</v>
      </c>
      <c r="Y376" s="86">
        <v>10</v>
      </c>
      <c r="Z376" s="39">
        <v>3.9</v>
      </c>
      <c r="AA376" s="40">
        <f t="shared" si="85"/>
        <v>0.25641025641025644</v>
      </c>
      <c r="AB376" s="49">
        <f t="shared" si="86"/>
        <v>40</v>
      </c>
      <c r="AC376" s="41"/>
      <c r="AD376" s="12">
        <f t="shared" si="87"/>
        <v>0</v>
      </c>
      <c r="AE376" s="43">
        <f t="shared" si="88"/>
        <v>100</v>
      </c>
      <c r="AF376" s="107">
        <f t="shared" si="89"/>
        <v>0</v>
      </c>
      <c r="AG376" s="1"/>
    </row>
    <row r="377" spans="2:41" ht="18.75" customHeight="1" x14ac:dyDescent="0.3">
      <c r="B377" s="58">
        <v>0.65277777777777779</v>
      </c>
      <c r="C377" s="59" t="s">
        <v>176</v>
      </c>
      <c r="D377" s="60">
        <v>7</v>
      </c>
      <c r="E377" s="60">
        <v>1</v>
      </c>
      <c r="F377" s="60" t="s">
        <v>179</v>
      </c>
      <c r="G377" s="36" t="s">
        <v>40</v>
      </c>
      <c r="H377" s="113">
        <v>10</v>
      </c>
      <c r="I377" s="86">
        <v>23</v>
      </c>
      <c r="J377" s="39">
        <v>12</v>
      </c>
      <c r="K377" s="40">
        <f t="shared" si="83"/>
        <v>8.3333333333333343E-2</v>
      </c>
      <c r="L377" s="49">
        <f t="shared" si="84"/>
        <v>92</v>
      </c>
      <c r="M377" s="77"/>
      <c r="N377" s="41"/>
      <c r="O377" s="82"/>
      <c r="R377" s="58">
        <v>0.65277777777777779</v>
      </c>
      <c r="S377" s="59" t="s">
        <v>176</v>
      </c>
      <c r="T377" s="60">
        <v>7</v>
      </c>
      <c r="U377" s="60">
        <v>1</v>
      </c>
      <c r="V377" s="60" t="s">
        <v>179</v>
      </c>
      <c r="W377" s="36" t="s">
        <v>40</v>
      </c>
      <c r="X377" s="113">
        <v>10</v>
      </c>
      <c r="Y377" s="86">
        <v>23</v>
      </c>
      <c r="Z377" s="39">
        <v>12</v>
      </c>
      <c r="AA377" s="40">
        <f t="shared" si="85"/>
        <v>8.3333333333333343E-2</v>
      </c>
      <c r="AB377" s="49">
        <f t="shared" si="86"/>
        <v>92</v>
      </c>
      <c r="AC377" s="41"/>
      <c r="AD377" s="12">
        <f t="shared" si="87"/>
        <v>0</v>
      </c>
      <c r="AE377" s="43">
        <f t="shared" si="88"/>
        <v>100</v>
      </c>
      <c r="AF377" s="107">
        <f t="shared" si="89"/>
        <v>0</v>
      </c>
    </row>
    <row r="378" spans="2:41" ht="18.75" customHeight="1" x14ac:dyDescent="0.3">
      <c r="B378" s="58">
        <v>0.65277777777777779</v>
      </c>
      <c r="C378" s="59" t="s">
        <v>176</v>
      </c>
      <c r="D378" s="60">
        <v>7</v>
      </c>
      <c r="E378" s="60">
        <v>1</v>
      </c>
      <c r="F378" s="60" t="s">
        <v>179</v>
      </c>
      <c r="G378" s="36" t="s">
        <v>18</v>
      </c>
      <c r="H378" s="113">
        <v>13</v>
      </c>
      <c r="I378" s="86"/>
      <c r="J378" s="39"/>
      <c r="K378" s="40" t="str">
        <f t="shared" si="83"/>
        <v/>
      </c>
      <c r="L378" s="49" t="str">
        <f t="shared" si="84"/>
        <v/>
      </c>
      <c r="M378" s="77"/>
      <c r="N378" s="41"/>
      <c r="O378" s="82"/>
      <c r="R378" s="58">
        <v>0.65277777777777779</v>
      </c>
      <c r="S378" s="59" t="s">
        <v>176</v>
      </c>
      <c r="T378" s="60">
        <v>7</v>
      </c>
      <c r="U378" s="60">
        <v>1</v>
      </c>
      <c r="V378" s="60" t="s">
        <v>179</v>
      </c>
      <c r="W378" s="36" t="s">
        <v>18</v>
      </c>
      <c r="X378" s="113">
        <v>13</v>
      </c>
      <c r="Y378" s="86"/>
      <c r="Z378" s="39"/>
      <c r="AA378" s="40" t="str">
        <f t="shared" si="85"/>
        <v/>
      </c>
      <c r="AB378" s="49" t="str">
        <f t="shared" si="86"/>
        <v/>
      </c>
      <c r="AC378" s="41"/>
      <c r="AD378" s="12" t="str">
        <f t="shared" si="87"/>
        <v/>
      </c>
      <c r="AE378" s="43" t="str">
        <f t="shared" si="88"/>
        <v/>
      </c>
      <c r="AF378" s="107" t="str">
        <f t="shared" si="89"/>
        <v/>
      </c>
    </row>
    <row r="379" spans="2:41" ht="18.75" customHeight="1" x14ac:dyDescent="0.5">
      <c r="B379" s="58">
        <v>0.65277777777777779</v>
      </c>
      <c r="C379" s="59" t="s">
        <v>176</v>
      </c>
      <c r="D379" s="60">
        <v>7</v>
      </c>
      <c r="E379" s="60">
        <v>5</v>
      </c>
      <c r="F379" s="60" t="s">
        <v>177</v>
      </c>
      <c r="G379" s="36" t="s">
        <v>1</v>
      </c>
      <c r="H379" s="113">
        <v>12</v>
      </c>
      <c r="I379" s="86">
        <v>22</v>
      </c>
      <c r="J379" s="39">
        <v>3.1</v>
      </c>
      <c r="K379" s="40">
        <f t="shared" si="83"/>
        <v>0.32258064516129031</v>
      </c>
      <c r="L379" s="49">
        <f t="shared" si="84"/>
        <v>88</v>
      </c>
      <c r="M379" s="77"/>
      <c r="N379" s="41"/>
      <c r="O379" s="82"/>
      <c r="R379" s="58">
        <v>0.65277777777777779</v>
      </c>
      <c r="S379" s="59" t="s">
        <v>176</v>
      </c>
      <c r="T379" s="60">
        <v>7</v>
      </c>
      <c r="U379" s="60">
        <v>5</v>
      </c>
      <c r="V379" s="60" t="s">
        <v>177</v>
      </c>
      <c r="W379" s="36" t="s">
        <v>1</v>
      </c>
      <c r="X379" s="113">
        <v>12</v>
      </c>
      <c r="Y379" s="86">
        <v>22</v>
      </c>
      <c r="Z379" s="39">
        <v>3.1</v>
      </c>
      <c r="AA379" s="40">
        <f t="shared" si="85"/>
        <v>0.32258064516129031</v>
      </c>
      <c r="AB379" s="49">
        <f t="shared" si="86"/>
        <v>88</v>
      </c>
      <c r="AC379" s="41"/>
      <c r="AD379" s="12">
        <f t="shared" si="87"/>
        <v>0</v>
      </c>
      <c r="AE379" s="43">
        <f t="shared" si="88"/>
        <v>100</v>
      </c>
      <c r="AF379" s="107">
        <f t="shared" si="89"/>
        <v>0</v>
      </c>
      <c r="AG379" s="1"/>
    </row>
    <row r="380" spans="2:41" ht="18.75" customHeight="1" x14ac:dyDescent="0.3">
      <c r="B380" s="58">
        <v>0.65277777777777779</v>
      </c>
      <c r="C380" s="59" t="s">
        <v>176</v>
      </c>
      <c r="D380" s="60">
        <v>7</v>
      </c>
      <c r="E380" s="60">
        <v>5</v>
      </c>
      <c r="F380" s="60" t="s">
        <v>177</v>
      </c>
      <c r="G380" s="36" t="s">
        <v>40</v>
      </c>
      <c r="H380" s="113">
        <v>10</v>
      </c>
      <c r="I380" s="86"/>
      <c r="J380" s="39"/>
      <c r="K380" s="40" t="str">
        <f t="shared" si="83"/>
        <v/>
      </c>
      <c r="L380" s="49" t="str">
        <f t="shared" si="84"/>
        <v/>
      </c>
      <c r="M380" s="77"/>
      <c r="N380" s="41"/>
      <c r="O380" s="82"/>
      <c r="R380" s="58">
        <v>0.65277777777777779</v>
      </c>
      <c r="S380" s="59" t="s">
        <v>176</v>
      </c>
      <c r="T380" s="60">
        <v>7</v>
      </c>
      <c r="U380" s="60">
        <v>5</v>
      </c>
      <c r="V380" s="60" t="s">
        <v>177</v>
      </c>
      <c r="W380" s="36" t="s">
        <v>40</v>
      </c>
      <c r="X380" s="113">
        <v>10</v>
      </c>
      <c r="Y380" s="86"/>
      <c r="Z380" s="39"/>
      <c r="AA380" s="40" t="str">
        <f t="shared" si="85"/>
        <v/>
      </c>
      <c r="AB380" s="49" t="str">
        <f t="shared" si="86"/>
        <v/>
      </c>
      <c r="AC380" s="41"/>
      <c r="AD380" s="12" t="str">
        <f t="shared" si="87"/>
        <v/>
      </c>
      <c r="AE380" s="43" t="str">
        <f t="shared" si="88"/>
        <v/>
      </c>
      <c r="AF380" s="107" t="str">
        <f t="shared" si="89"/>
        <v/>
      </c>
    </row>
    <row r="381" spans="2:41" ht="18.75" customHeight="1" x14ac:dyDescent="0.3">
      <c r="B381" s="58">
        <v>0.67708333333333337</v>
      </c>
      <c r="C381" s="59" t="s">
        <v>176</v>
      </c>
      <c r="D381" s="60">
        <v>8</v>
      </c>
      <c r="E381" s="60">
        <v>2</v>
      </c>
      <c r="F381" s="60" t="s">
        <v>183</v>
      </c>
      <c r="G381" s="36" t="s">
        <v>1</v>
      </c>
      <c r="H381" s="113">
        <v>12</v>
      </c>
      <c r="I381" s="86">
        <v>12</v>
      </c>
      <c r="J381" s="39">
        <v>3.1</v>
      </c>
      <c r="K381" s="40">
        <f t="shared" si="83"/>
        <v>0.32258064516129031</v>
      </c>
      <c r="L381" s="49">
        <f t="shared" si="84"/>
        <v>48</v>
      </c>
      <c r="M381" s="77"/>
      <c r="N381" s="41"/>
      <c r="O381" s="82"/>
      <c r="R381" s="58">
        <v>0.67708333333333337</v>
      </c>
      <c r="S381" s="59" t="s">
        <v>176</v>
      </c>
      <c r="T381" s="60">
        <v>8</v>
      </c>
      <c r="U381" s="60">
        <v>2</v>
      </c>
      <c r="V381" s="60" t="s">
        <v>183</v>
      </c>
      <c r="W381" s="36" t="s">
        <v>1</v>
      </c>
      <c r="X381" s="113">
        <v>12</v>
      </c>
      <c r="Y381" s="86">
        <v>12</v>
      </c>
      <c r="Z381" s="39">
        <v>3.1</v>
      </c>
      <c r="AA381" s="40">
        <f t="shared" si="85"/>
        <v>0.32258064516129031</v>
      </c>
      <c r="AB381" s="49">
        <f t="shared" si="86"/>
        <v>48</v>
      </c>
      <c r="AC381" s="41"/>
      <c r="AD381" s="12">
        <f t="shared" si="87"/>
        <v>0</v>
      </c>
      <c r="AE381" s="43">
        <f t="shared" si="88"/>
        <v>100</v>
      </c>
      <c r="AF381" s="107">
        <f t="shared" si="89"/>
        <v>0</v>
      </c>
    </row>
    <row r="382" spans="2:41" ht="18.75" customHeight="1" x14ac:dyDescent="0.5">
      <c r="B382" s="58">
        <v>0.67708333333333337</v>
      </c>
      <c r="C382" s="59" t="s">
        <v>176</v>
      </c>
      <c r="D382" s="60">
        <v>8</v>
      </c>
      <c r="E382" s="60">
        <v>4</v>
      </c>
      <c r="F382" s="60" t="s">
        <v>175</v>
      </c>
      <c r="G382" s="36" t="s">
        <v>40</v>
      </c>
      <c r="H382" s="113">
        <v>12</v>
      </c>
      <c r="I382" s="86">
        <v>24</v>
      </c>
      <c r="J382" s="39"/>
      <c r="K382" s="40" t="str">
        <f t="shared" si="83"/>
        <v/>
      </c>
      <c r="L382" s="49">
        <f t="shared" si="84"/>
        <v>96</v>
      </c>
      <c r="M382" s="77"/>
      <c r="N382" s="41"/>
      <c r="O382" s="82"/>
      <c r="R382" s="58">
        <v>0.67708333333333337</v>
      </c>
      <c r="S382" s="59" t="s">
        <v>176</v>
      </c>
      <c r="T382" s="60">
        <v>8</v>
      </c>
      <c r="U382" s="60">
        <v>4</v>
      </c>
      <c r="V382" s="60" t="s">
        <v>175</v>
      </c>
      <c r="W382" s="36" t="s">
        <v>40</v>
      </c>
      <c r="X382" s="113">
        <v>12</v>
      </c>
      <c r="Y382" s="86">
        <v>24</v>
      </c>
      <c r="Z382" s="39"/>
      <c r="AA382" s="40" t="str">
        <f t="shared" si="85"/>
        <v/>
      </c>
      <c r="AB382" s="49">
        <f t="shared" si="86"/>
        <v>96</v>
      </c>
      <c r="AC382" s="41"/>
      <c r="AD382" s="12">
        <f t="shared" si="87"/>
        <v>0</v>
      </c>
      <c r="AE382" s="43">
        <f t="shared" si="88"/>
        <v>100</v>
      </c>
      <c r="AF382" s="107">
        <f t="shared" si="89"/>
        <v>0</v>
      </c>
      <c r="AG382" s="1"/>
    </row>
    <row r="383" spans="2:41" ht="18.75" customHeight="1" x14ac:dyDescent="0.5">
      <c r="B383" s="58">
        <v>0.67708333333333337</v>
      </c>
      <c r="C383" s="59" t="s">
        <v>176</v>
      </c>
      <c r="D383" s="60">
        <v>8</v>
      </c>
      <c r="E383" s="60">
        <v>4</v>
      </c>
      <c r="F383" s="60" t="s">
        <v>175</v>
      </c>
      <c r="G383" s="36" t="s">
        <v>18</v>
      </c>
      <c r="H383" s="113">
        <v>12</v>
      </c>
      <c r="I383" s="86"/>
      <c r="J383" s="39"/>
      <c r="K383" s="40" t="str">
        <f t="shared" si="83"/>
        <v/>
      </c>
      <c r="L383" s="49" t="str">
        <f t="shared" si="84"/>
        <v/>
      </c>
      <c r="M383" s="77"/>
      <c r="N383" s="41"/>
      <c r="O383" s="82"/>
      <c r="R383" s="58">
        <v>0.67708333333333337</v>
      </c>
      <c r="S383" s="59" t="s">
        <v>176</v>
      </c>
      <c r="T383" s="60">
        <v>8</v>
      </c>
      <c r="U383" s="60">
        <v>4</v>
      </c>
      <c r="V383" s="60" t="s">
        <v>175</v>
      </c>
      <c r="W383" s="36" t="s">
        <v>18</v>
      </c>
      <c r="X383" s="113">
        <v>12</v>
      </c>
      <c r="Y383" s="86"/>
      <c r="Z383" s="39"/>
      <c r="AA383" s="40" t="str">
        <f t="shared" si="85"/>
        <v/>
      </c>
      <c r="AB383" s="49" t="str">
        <f t="shared" si="86"/>
        <v/>
      </c>
      <c r="AC383" s="41"/>
      <c r="AD383" s="12" t="str">
        <f t="shared" si="87"/>
        <v/>
      </c>
      <c r="AE383" s="43" t="str">
        <f t="shared" si="88"/>
        <v/>
      </c>
      <c r="AF383" s="107" t="str">
        <f t="shared" si="89"/>
        <v/>
      </c>
      <c r="AG383" s="1"/>
    </row>
    <row r="384" spans="2:41" ht="18.75" customHeight="1" x14ac:dyDescent="0.5">
      <c r="B384" s="58">
        <v>0.69097222222222221</v>
      </c>
      <c r="C384" s="59" t="s">
        <v>22</v>
      </c>
      <c r="D384" s="60">
        <v>7</v>
      </c>
      <c r="E384" s="60">
        <v>12</v>
      </c>
      <c r="F384" s="60" t="s">
        <v>182</v>
      </c>
      <c r="G384" s="36" t="s">
        <v>60</v>
      </c>
      <c r="H384" s="113">
        <v>10</v>
      </c>
      <c r="I384" s="86">
        <v>10</v>
      </c>
      <c r="J384" s="39">
        <v>4.2</v>
      </c>
      <c r="K384" s="40">
        <f t="shared" si="83"/>
        <v>0.23809523809523811</v>
      </c>
      <c r="L384" s="49">
        <f t="shared" si="84"/>
        <v>40</v>
      </c>
      <c r="M384" s="77"/>
      <c r="N384" s="41"/>
      <c r="O384" s="82"/>
      <c r="R384" s="58">
        <v>0.69097222222222221</v>
      </c>
      <c r="S384" s="59" t="s">
        <v>22</v>
      </c>
      <c r="T384" s="60">
        <v>7</v>
      </c>
      <c r="U384" s="60">
        <v>12</v>
      </c>
      <c r="V384" s="60" t="s">
        <v>182</v>
      </c>
      <c r="W384" s="36" t="s">
        <v>60</v>
      </c>
      <c r="X384" s="113">
        <v>10</v>
      </c>
      <c r="Y384" s="86">
        <v>10</v>
      </c>
      <c r="Z384" s="39">
        <v>4.2</v>
      </c>
      <c r="AA384" s="40">
        <f t="shared" si="85"/>
        <v>0.23809523809523811</v>
      </c>
      <c r="AB384" s="49">
        <f t="shared" si="86"/>
        <v>40</v>
      </c>
      <c r="AC384" s="41"/>
      <c r="AD384" s="12">
        <f t="shared" si="87"/>
        <v>0</v>
      </c>
      <c r="AE384" s="43">
        <f t="shared" si="88"/>
        <v>100</v>
      </c>
      <c r="AF384" s="107">
        <f t="shared" si="89"/>
        <v>0</v>
      </c>
      <c r="AG384" s="1"/>
    </row>
    <row r="385" spans="2:33" ht="18.75" customHeight="1" x14ac:dyDescent="0.5">
      <c r="B385" s="58">
        <v>0.71875</v>
      </c>
      <c r="C385" s="59" t="s">
        <v>22</v>
      </c>
      <c r="D385" s="60">
        <v>8</v>
      </c>
      <c r="E385" s="60">
        <v>3</v>
      </c>
      <c r="F385" s="60" t="s">
        <v>184</v>
      </c>
      <c r="G385" s="36" t="s">
        <v>1</v>
      </c>
      <c r="H385" s="113">
        <v>10</v>
      </c>
      <c r="I385" s="86">
        <v>10</v>
      </c>
      <c r="J385" s="39">
        <v>3.1</v>
      </c>
      <c r="K385" s="40">
        <f t="shared" si="83"/>
        <v>0.32258064516129031</v>
      </c>
      <c r="L385" s="49">
        <f t="shared" si="84"/>
        <v>40</v>
      </c>
      <c r="M385" s="77"/>
      <c r="N385" s="41"/>
      <c r="O385" s="82"/>
      <c r="R385" s="58">
        <v>0.71875</v>
      </c>
      <c r="S385" s="59" t="s">
        <v>22</v>
      </c>
      <c r="T385" s="60">
        <v>8</v>
      </c>
      <c r="U385" s="60">
        <v>3</v>
      </c>
      <c r="V385" s="60" t="s">
        <v>184</v>
      </c>
      <c r="W385" s="36" t="s">
        <v>1</v>
      </c>
      <c r="X385" s="113">
        <v>10</v>
      </c>
      <c r="Y385" s="86">
        <v>10</v>
      </c>
      <c r="Z385" s="39">
        <v>3.1</v>
      </c>
      <c r="AA385" s="40">
        <f t="shared" si="85"/>
        <v>0.32258064516129031</v>
      </c>
      <c r="AB385" s="49">
        <f t="shared" si="86"/>
        <v>40</v>
      </c>
      <c r="AC385" s="41">
        <v>3</v>
      </c>
      <c r="AD385" s="12">
        <f t="shared" si="87"/>
        <v>120</v>
      </c>
      <c r="AE385" s="43">
        <f t="shared" si="88"/>
        <v>100</v>
      </c>
      <c r="AF385" s="107">
        <f t="shared" si="89"/>
        <v>300</v>
      </c>
      <c r="AG385" s="1"/>
    </row>
    <row r="386" spans="2:33" ht="18.75" customHeight="1" x14ac:dyDescent="0.3">
      <c r="B386" s="58">
        <v>0.73263888888888884</v>
      </c>
      <c r="C386" s="59" t="s">
        <v>176</v>
      </c>
      <c r="D386" s="60">
        <v>10</v>
      </c>
      <c r="E386" s="60">
        <v>8</v>
      </c>
      <c r="F386" s="60" t="s">
        <v>185</v>
      </c>
      <c r="G386" s="36" t="s">
        <v>1</v>
      </c>
      <c r="H386" s="113">
        <v>12</v>
      </c>
      <c r="I386" s="86">
        <v>32</v>
      </c>
      <c r="J386" s="39">
        <v>3.6</v>
      </c>
      <c r="K386" s="40">
        <f t="shared" si="83"/>
        <v>0.27777777777777779</v>
      </c>
      <c r="L386" s="49">
        <f t="shared" si="84"/>
        <v>128</v>
      </c>
      <c r="M386" s="77"/>
      <c r="N386" s="41"/>
      <c r="O386" s="82"/>
      <c r="R386" s="58">
        <v>0.73263888888888884</v>
      </c>
      <c r="S386" s="59" t="s">
        <v>176</v>
      </c>
      <c r="T386" s="60">
        <v>10</v>
      </c>
      <c r="U386" s="60">
        <v>8</v>
      </c>
      <c r="V386" s="60" t="s">
        <v>185</v>
      </c>
      <c r="W386" s="36" t="s">
        <v>1</v>
      </c>
      <c r="X386" s="113">
        <v>12</v>
      </c>
      <c r="Y386" s="86">
        <v>32</v>
      </c>
      <c r="Z386" s="39">
        <v>3.6</v>
      </c>
      <c r="AA386" s="40">
        <f t="shared" si="85"/>
        <v>0.27777777777777779</v>
      </c>
      <c r="AB386" s="49">
        <f t="shared" si="86"/>
        <v>128</v>
      </c>
      <c r="AC386" s="41">
        <v>3.3</v>
      </c>
      <c r="AD386" s="12">
        <f t="shared" si="87"/>
        <v>422.4</v>
      </c>
      <c r="AE386" s="43">
        <f t="shared" si="88"/>
        <v>100</v>
      </c>
      <c r="AF386" s="107">
        <f t="shared" si="89"/>
        <v>330</v>
      </c>
    </row>
    <row r="387" spans="2:33" ht="18.75" customHeight="1" x14ac:dyDescent="0.5">
      <c r="B387" s="58">
        <v>0.73263888888888884</v>
      </c>
      <c r="C387" s="59" t="s">
        <v>176</v>
      </c>
      <c r="D387" s="60">
        <v>10</v>
      </c>
      <c r="E387" s="60">
        <v>8</v>
      </c>
      <c r="F387" s="60" t="s">
        <v>185</v>
      </c>
      <c r="G387" s="36" t="s">
        <v>40</v>
      </c>
      <c r="H387" s="113">
        <v>20</v>
      </c>
      <c r="I387" s="86"/>
      <c r="J387" s="39"/>
      <c r="K387" s="40" t="str">
        <f t="shared" si="83"/>
        <v/>
      </c>
      <c r="L387" s="49" t="str">
        <f t="shared" si="84"/>
        <v/>
      </c>
      <c r="M387" s="77"/>
      <c r="N387" s="41"/>
      <c r="O387" s="82"/>
      <c r="R387" s="58">
        <v>0.73263888888888884</v>
      </c>
      <c r="S387" s="59" t="s">
        <v>176</v>
      </c>
      <c r="T387" s="60">
        <v>10</v>
      </c>
      <c r="U387" s="60">
        <v>8</v>
      </c>
      <c r="V387" s="60" t="s">
        <v>185</v>
      </c>
      <c r="W387" s="36" t="s">
        <v>40</v>
      </c>
      <c r="X387" s="113">
        <v>20</v>
      </c>
      <c r="Y387" s="86"/>
      <c r="Z387" s="39"/>
      <c r="AA387" s="40" t="str">
        <f t="shared" si="85"/>
        <v/>
      </c>
      <c r="AB387" s="49" t="str">
        <f t="shared" si="86"/>
        <v/>
      </c>
      <c r="AC387" s="41">
        <v>3.3</v>
      </c>
      <c r="AD387" s="12" t="str">
        <f>IF(AB387="","",AC387*AB387)</f>
        <v/>
      </c>
      <c r="AE387" s="43" t="str">
        <f t="shared" si="88"/>
        <v/>
      </c>
      <c r="AF387" s="107" t="str">
        <f t="shared" si="89"/>
        <v/>
      </c>
      <c r="AG387" s="1"/>
    </row>
    <row r="388" spans="2:33" ht="18.75" customHeight="1" x14ac:dyDescent="0.3">
      <c r="B388" s="58"/>
      <c r="C388" s="59"/>
      <c r="D388" s="60"/>
      <c r="E388" s="60"/>
      <c r="F388" s="60"/>
      <c r="G388" s="36"/>
      <c r="H388" s="113"/>
      <c r="I388" s="86"/>
      <c r="J388" s="39"/>
      <c r="K388" s="40" t="str">
        <f t="shared" si="83"/>
        <v/>
      </c>
      <c r="L388" s="49" t="str">
        <f t="shared" si="84"/>
        <v/>
      </c>
      <c r="M388" s="77"/>
      <c r="N388" s="41"/>
      <c r="O388" s="82"/>
      <c r="R388" s="58"/>
      <c r="S388" s="59"/>
      <c r="T388" s="60"/>
      <c r="U388" s="60"/>
      <c r="V388" s="60"/>
      <c r="W388" s="36"/>
      <c r="X388" s="113"/>
      <c r="Y388" s="86"/>
      <c r="Z388" s="39"/>
      <c r="AA388" s="40" t="str">
        <f t="shared" ref="AA388" si="90">IF(Z388="","",100/Z388/100)</f>
        <v/>
      </c>
      <c r="AB388" s="49" t="str">
        <f t="shared" si="86"/>
        <v/>
      </c>
      <c r="AC388" s="41"/>
      <c r="AD388" s="12" t="str">
        <f t="shared" ref="AD388" si="91">IF(AB388="","",AC388*AB388)</f>
        <v/>
      </c>
      <c r="AE388" s="43" t="str">
        <f t="shared" ref="AE388" si="92">IF(AB388="","",$AE$1)</f>
        <v/>
      </c>
      <c r="AF388" s="107" t="str">
        <f t="shared" ref="AF388" si="93">IF(AE388="","",AE388*AC388)</f>
        <v/>
      </c>
    </row>
    <row r="389" spans="2:33" ht="18.75" customHeight="1" x14ac:dyDescent="0.5">
      <c r="B389" s="81"/>
      <c r="C389" s="91"/>
      <c r="D389" s="36"/>
      <c r="E389" s="36"/>
      <c r="F389" s="36"/>
      <c r="G389" s="36"/>
      <c r="H389" s="37"/>
      <c r="I389" s="38"/>
      <c r="J389" s="39"/>
      <c r="K389" s="40"/>
      <c r="L389" s="49"/>
      <c r="M389" s="77"/>
      <c r="N389" s="41"/>
      <c r="O389" s="82"/>
      <c r="R389" s="58"/>
      <c r="S389" s="59"/>
      <c r="T389" s="60"/>
      <c r="U389" s="60"/>
      <c r="V389" s="60"/>
      <c r="W389" s="36"/>
      <c r="X389" s="61"/>
      <c r="Y389" s="62"/>
      <c r="Z389" s="63"/>
      <c r="AA389" s="64"/>
      <c r="AB389" s="49"/>
      <c r="AC389" s="41"/>
      <c r="AD389" s="12"/>
      <c r="AE389" s="43"/>
      <c r="AF389" s="107"/>
      <c r="AG389" s="1"/>
    </row>
    <row r="390" spans="2:33" ht="24.75" customHeight="1" x14ac:dyDescent="0.35">
      <c r="B390" s="83"/>
      <c r="C390" s="44"/>
      <c r="D390" s="45"/>
      <c r="E390" s="45"/>
      <c r="F390" s="46" t="s">
        <v>14</v>
      </c>
      <c r="G390" s="46"/>
      <c r="H390" s="47">
        <f>SUM(H364:H389)</f>
        <v>288</v>
      </c>
      <c r="I390" s="47">
        <f>SUM(I364:I389)</f>
        <v>288</v>
      </c>
      <c r="J390" s="46"/>
      <c r="K390" s="48"/>
      <c r="L390" s="49">
        <f>SUBTOTAL(9,(L364:L388))</f>
        <v>1152</v>
      </c>
      <c r="M390" s="77"/>
      <c r="N390" s="71"/>
      <c r="O390" s="7"/>
      <c r="R390" s="65"/>
      <c r="S390" s="66"/>
      <c r="T390" s="67"/>
      <c r="U390" s="67"/>
      <c r="V390" s="68" t="s">
        <v>14</v>
      </c>
      <c r="W390" s="68"/>
      <c r="X390" s="69">
        <f>SUM(X364:X389)</f>
        <v>288</v>
      </c>
      <c r="Y390" s="69">
        <f>SUM(Y364:Y389)</f>
        <v>288</v>
      </c>
      <c r="Z390" s="70"/>
      <c r="AA390" s="70"/>
      <c r="AB390" s="49">
        <f>SUBTOTAL(9,(AB364:AB388))</f>
        <v>1152</v>
      </c>
      <c r="AC390" s="71"/>
      <c r="AD390" s="12">
        <f>SUBTOTAL(9,AD364:AD388)</f>
        <v>910.4</v>
      </c>
      <c r="AE390" s="94">
        <f>SUBTOTAL(9,AE364:AE388)</f>
        <v>1300</v>
      </c>
      <c r="AF390" s="82">
        <f>SUBTOTAL(9,AF364:AF388)</f>
        <v>1090</v>
      </c>
    </row>
    <row r="391" spans="2:33" ht="3.75" hidden="1" customHeight="1" x14ac:dyDescent="0.25">
      <c r="B391" s="72"/>
      <c r="C391" s="50"/>
      <c r="D391" s="50"/>
      <c r="E391" s="50"/>
      <c r="F391" s="50"/>
      <c r="G391" s="50"/>
      <c r="H391" s="50"/>
      <c r="I391" s="50"/>
      <c r="J391" s="50"/>
      <c r="K391" s="51"/>
      <c r="L391" s="52"/>
      <c r="M391" s="78"/>
      <c r="N391" s="5"/>
      <c r="O391" s="97"/>
      <c r="R391" s="72"/>
      <c r="S391" s="50"/>
      <c r="T391" s="50"/>
      <c r="U391" s="50"/>
      <c r="V391" s="50"/>
      <c r="W391" s="50"/>
      <c r="X391" s="50"/>
      <c r="Y391" s="51"/>
      <c r="Z391" s="50"/>
      <c r="AA391" s="51"/>
      <c r="AB391" s="52"/>
      <c r="AC391" s="5"/>
      <c r="AD391" s="99"/>
      <c r="AE391" s="96"/>
      <c r="AF391" s="98"/>
    </row>
    <row r="392" spans="2:33" ht="25.5" customHeight="1" x14ac:dyDescent="0.25">
      <c r="B392" s="337" t="s">
        <v>15</v>
      </c>
      <c r="C392" s="338"/>
      <c r="D392" s="338"/>
      <c r="E392" s="338"/>
      <c r="F392" s="338"/>
      <c r="G392" s="338"/>
      <c r="H392" s="338"/>
      <c r="I392" s="338"/>
      <c r="J392" s="338"/>
      <c r="K392" s="338"/>
      <c r="L392" s="89"/>
      <c r="M392" s="79"/>
      <c r="N392" s="5"/>
      <c r="O392" s="8"/>
      <c r="R392" s="337" t="s">
        <v>15</v>
      </c>
      <c r="S392" s="338"/>
      <c r="T392" s="338"/>
      <c r="U392" s="338"/>
      <c r="V392" s="338"/>
      <c r="W392" s="338"/>
      <c r="X392" s="338"/>
      <c r="Y392" s="339"/>
      <c r="Z392" s="73"/>
      <c r="AA392" s="73"/>
      <c r="AB392" s="340"/>
      <c r="AC392" s="5"/>
      <c r="AD392" s="14">
        <f>AD390-AB390</f>
        <v>-241.60000000000002</v>
      </c>
      <c r="AE392" s="100"/>
      <c r="AF392" s="8">
        <f>AF390-AE390</f>
        <v>-210</v>
      </c>
    </row>
    <row r="393" spans="2:33" ht="21" customHeight="1" thickBot="1" x14ac:dyDescent="0.3">
      <c r="B393" s="342">
        <v>45682</v>
      </c>
      <c r="C393" s="343"/>
      <c r="D393" s="343"/>
      <c r="E393" s="343"/>
      <c r="F393" s="343"/>
      <c r="G393" s="343"/>
      <c r="H393" s="343"/>
      <c r="I393" s="343"/>
      <c r="J393" s="343"/>
      <c r="K393" s="343"/>
      <c r="L393" s="90"/>
      <c r="M393" s="84"/>
      <c r="N393" s="16"/>
      <c r="O393" s="17"/>
      <c r="R393" s="344">
        <f>B393</f>
        <v>45682</v>
      </c>
      <c r="S393" s="345"/>
      <c r="T393" s="345"/>
      <c r="U393" s="345"/>
      <c r="V393" s="345"/>
      <c r="W393" s="345"/>
      <c r="X393" s="345"/>
      <c r="Y393" s="346"/>
      <c r="Z393" s="74"/>
      <c r="AA393" s="74"/>
      <c r="AB393" s="341"/>
      <c r="AC393" s="16" t="s">
        <v>91</v>
      </c>
      <c r="AD393" s="15">
        <f>AD392/AB390</f>
        <v>-0.20972222222222225</v>
      </c>
      <c r="AE393" s="101"/>
      <c r="AF393" s="17">
        <f>AF392/AE390</f>
        <v>-0.16153846153846155</v>
      </c>
    </row>
    <row r="395" spans="2:33" ht="19.5" thickBot="1" x14ac:dyDescent="0.35">
      <c r="B395" s="2"/>
      <c r="R395" s="2"/>
      <c r="AA395" s="111" t="s">
        <v>148</v>
      </c>
      <c r="AB395" s="112">
        <v>1.6</v>
      </c>
    </row>
    <row r="396" spans="2:33" ht="28.5" customHeight="1" x14ac:dyDescent="0.25">
      <c r="B396" s="319"/>
      <c r="C396" s="320"/>
      <c r="D396" s="323" t="s">
        <v>96</v>
      </c>
      <c r="E396" s="323"/>
      <c r="F396" s="323"/>
      <c r="G396" s="323"/>
      <c r="H396" s="323"/>
      <c r="I396" s="323"/>
      <c r="J396" s="323"/>
      <c r="K396" s="323"/>
      <c r="L396" s="323"/>
      <c r="M396" s="323"/>
      <c r="N396" s="323"/>
      <c r="O396" s="324"/>
      <c r="R396" s="329"/>
      <c r="S396" s="330"/>
      <c r="T396" s="333" t="s">
        <v>96</v>
      </c>
      <c r="U396" s="333"/>
      <c r="V396" s="333"/>
      <c r="W396" s="333"/>
      <c r="X396" s="333"/>
      <c r="Y396" s="333"/>
      <c r="Z396" s="333"/>
      <c r="AA396" s="333"/>
      <c r="AB396" s="333"/>
      <c r="AC396" s="333"/>
      <c r="AD396" s="333"/>
      <c r="AE396" s="333"/>
      <c r="AF396" s="334"/>
    </row>
    <row r="397" spans="2:33" ht="21.75" customHeight="1" x14ac:dyDescent="0.25">
      <c r="B397" s="321"/>
      <c r="C397" s="322"/>
      <c r="D397" s="325"/>
      <c r="E397" s="325"/>
      <c r="F397" s="325"/>
      <c r="G397" s="325"/>
      <c r="H397" s="325"/>
      <c r="I397" s="325"/>
      <c r="J397" s="325"/>
      <c r="K397" s="325"/>
      <c r="L397" s="325"/>
      <c r="M397" s="325"/>
      <c r="N397" s="325"/>
      <c r="O397" s="326"/>
      <c r="R397" s="331"/>
      <c r="S397" s="332"/>
      <c r="T397" s="335"/>
      <c r="U397" s="335"/>
      <c r="V397" s="335"/>
      <c r="W397" s="335"/>
      <c r="X397" s="335"/>
      <c r="Y397" s="335"/>
      <c r="Z397" s="335"/>
      <c r="AA397" s="335"/>
      <c r="AB397" s="335"/>
      <c r="AC397" s="335"/>
      <c r="AD397" s="335"/>
      <c r="AE397" s="335"/>
      <c r="AF397" s="336"/>
    </row>
    <row r="398" spans="2:33" ht="5.25" customHeight="1" thickBot="1" x14ac:dyDescent="0.3">
      <c r="B398" s="80"/>
      <c r="C398" s="76"/>
      <c r="D398" s="325"/>
      <c r="E398" s="325"/>
      <c r="F398" s="325"/>
      <c r="G398" s="325"/>
      <c r="H398" s="325"/>
      <c r="I398" s="325"/>
      <c r="J398" s="325"/>
      <c r="K398" s="325"/>
      <c r="L398" s="327"/>
      <c r="M398" s="327"/>
      <c r="N398" s="327"/>
      <c r="O398" s="328"/>
      <c r="R398" s="53"/>
      <c r="S398" s="54"/>
      <c r="T398" s="335"/>
      <c r="U398" s="335"/>
      <c r="V398" s="335"/>
      <c r="W398" s="335"/>
      <c r="X398" s="335"/>
      <c r="Y398" s="335"/>
      <c r="Z398" s="335"/>
      <c r="AA398" s="335"/>
      <c r="AB398" s="335"/>
      <c r="AC398" s="335"/>
      <c r="AD398" s="335"/>
      <c r="AE398" s="335"/>
      <c r="AF398" s="336"/>
    </row>
    <row r="399" spans="2:33" ht="54.75" customHeight="1" x14ac:dyDescent="0.5">
      <c r="B399" s="26" t="s">
        <v>4</v>
      </c>
      <c r="C399" s="27" t="s">
        <v>5</v>
      </c>
      <c r="D399" s="27" t="s">
        <v>6</v>
      </c>
      <c r="E399" s="27" t="s">
        <v>7</v>
      </c>
      <c r="F399" s="27" t="s">
        <v>8</v>
      </c>
      <c r="G399" s="28" t="s">
        <v>9</v>
      </c>
      <c r="H399" s="29" t="s">
        <v>92</v>
      </c>
      <c r="I399" s="30" t="s">
        <v>10</v>
      </c>
      <c r="J399" s="28" t="s">
        <v>20</v>
      </c>
      <c r="K399" s="31" t="s">
        <v>21</v>
      </c>
      <c r="L399" s="92" t="s">
        <v>98</v>
      </c>
      <c r="M399" s="87" t="s">
        <v>97</v>
      </c>
      <c r="N399" s="88" t="s">
        <v>12</v>
      </c>
      <c r="O399" s="24" t="s">
        <v>2</v>
      </c>
      <c r="R399" s="26" t="s">
        <v>4</v>
      </c>
      <c r="S399" s="27" t="s">
        <v>5</v>
      </c>
      <c r="T399" s="27" t="s">
        <v>6</v>
      </c>
      <c r="U399" s="27" t="s">
        <v>7</v>
      </c>
      <c r="V399" s="27" t="s">
        <v>8</v>
      </c>
      <c r="W399" s="28" t="s">
        <v>9</v>
      </c>
      <c r="X399" s="29" t="s">
        <v>92</v>
      </c>
      <c r="Y399" s="31" t="s">
        <v>10</v>
      </c>
      <c r="Z399" s="28" t="s">
        <v>20</v>
      </c>
      <c r="AA399" s="31" t="s">
        <v>21</v>
      </c>
      <c r="AB399" s="32" t="s">
        <v>3</v>
      </c>
      <c r="AC399" s="6" t="s">
        <v>12</v>
      </c>
      <c r="AD399" s="20" t="s">
        <v>2</v>
      </c>
      <c r="AE399" s="33" t="s">
        <v>147</v>
      </c>
      <c r="AF399" s="34" t="s">
        <v>46</v>
      </c>
      <c r="AG399" s="1"/>
    </row>
    <row r="400" spans="2:33" ht="24" customHeight="1" x14ac:dyDescent="0.3">
      <c r="B400" s="58">
        <v>0.51041666666666663</v>
      </c>
      <c r="C400" s="59" t="s">
        <v>157</v>
      </c>
      <c r="D400" s="60">
        <v>1</v>
      </c>
      <c r="E400" s="60">
        <v>5</v>
      </c>
      <c r="F400" s="60" t="s">
        <v>164</v>
      </c>
      <c r="G400" s="36" t="s">
        <v>40</v>
      </c>
      <c r="H400" s="113">
        <v>10</v>
      </c>
      <c r="I400" s="86">
        <v>20</v>
      </c>
      <c r="J400" s="39">
        <v>3.9</v>
      </c>
      <c r="K400" s="40">
        <f t="shared" ref="K400:K427" si="94">IF(J400="","",100/J400/100)</f>
        <v>0.25641025641025644</v>
      </c>
      <c r="L400" s="49">
        <f t="shared" ref="L400:L427" si="95">IF(I400="","",(I400*($AB$1/1000)/$AC$1)*$AB$473)</f>
        <v>80</v>
      </c>
      <c r="M400" s="77"/>
      <c r="N400" s="41"/>
      <c r="O400" s="82"/>
      <c r="R400" s="58">
        <v>0.51041666666666663</v>
      </c>
      <c r="S400" s="59" t="s">
        <v>157</v>
      </c>
      <c r="T400" s="60">
        <v>1</v>
      </c>
      <c r="U400" s="60">
        <v>5</v>
      </c>
      <c r="V400" s="60" t="s">
        <v>164</v>
      </c>
      <c r="W400" s="36" t="s">
        <v>40</v>
      </c>
      <c r="X400" s="113">
        <v>10</v>
      </c>
      <c r="Y400" s="86">
        <v>20</v>
      </c>
      <c r="Z400" s="39">
        <v>3.9</v>
      </c>
      <c r="AA400" s="40">
        <f t="shared" ref="AA400:AA426" si="96">IF(Z400="","",100/Z400/100)</f>
        <v>0.25641025641025644</v>
      </c>
      <c r="AB400" s="49">
        <f t="shared" ref="AB400:AB427" si="97">IF(Y400="","",(Y400*($AB$1/1000)/$AC$1)*$AB$473)</f>
        <v>80</v>
      </c>
      <c r="AC400" s="41"/>
      <c r="AD400" s="12">
        <f t="shared" ref="AD400:AD426" si="98">IF(AB400="","",AC400*AB400)</f>
        <v>0</v>
      </c>
      <c r="AE400" s="43">
        <f t="shared" ref="AE400:AE426" si="99">IF(AB400="","",$AE$1)</f>
        <v>100</v>
      </c>
      <c r="AF400" s="107">
        <f t="shared" ref="AF400:AF426" si="100">IF(AE400="","",AE400*AC400)</f>
        <v>0</v>
      </c>
    </row>
    <row r="401" spans="2:35" ht="18.75" customHeight="1" x14ac:dyDescent="0.35">
      <c r="B401" s="58">
        <v>0.51041666666666663</v>
      </c>
      <c r="C401" s="59" t="s">
        <v>150</v>
      </c>
      <c r="D401" s="60">
        <v>1</v>
      </c>
      <c r="E401" s="60">
        <v>5</v>
      </c>
      <c r="F401" s="60" t="s">
        <v>164</v>
      </c>
      <c r="G401" s="36" t="s">
        <v>18</v>
      </c>
      <c r="H401" s="113">
        <v>10</v>
      </c>
      <c r="I401" s="86"/>
      <c r="J401" s="39"/>
      <c r="K401" s="40" t="str">
        <f t="shared" si="94"/>
        <v/>
      </c>
      <c r="L401" s="49" t="str">
        <f t="shared" si="95"/>
        <v/>
      </c>
      <c r="M401" s="77"/>
      <c r="N401" s="41"/>
      <c r="O401" s="82"/>
      <c r="R401" s="58">
        <v>0.51041666666666663</v>
      </c>
      <c r="S401" s="59" t="s">
        <v>150</v>
      </c>
      <c r="T401" s="60">
        <v>1</v>
      </c>
      <c r="U401" s="60">
        <v>5</v>
      </c>
      <c r="V401" s="60" t="s">
        <v>164</v>
      </c>
      <c r="W401" s="36" t="s">
        <v>18</v>
      </c>
      <c r="X401" s="113">
        <v>10</v>
      </c>
      <c r="Y401" s="86"/>
      <c r="Z401" s="39"/>
      <c r="AA401" s="40" t="str">
        <f t="shared" si="96"/>
        <v/>
      </c>
      <c r="AB401" s="49" t="str">
        <f t="shared" si="97"/>
        <v/>
      </c>
      <c r="AC401" s="41"/>
      <c r="AD401" s="12" t="str">
        <f t="shared" si="98"/>
        <v/>
      </c>
      <c r="AE401" s="43" t="str">
        <f t="shared" si="99"/>
        <v/>
      </c>
      <c r="AF401" s="107" t="str">
        <f t="shared" si="100"/>
        <v/>
      </c>
      <c r="AI401" s="4"/>
    </row>
    <row r="402" spans="2:35" ht="18.75" customHeight="1" x14ac:dyDescent="0.5">
      <c r="B402" s="58">
        <v>0.51041666666666663</v>
      </c>
      <c r="C402" s="59" t="s">
        <v>157</v>
      </c>
      <c r="D402" s="60">
        <v>1</v>
      </c>
      <c r="E402" s="60">
        <v>4</v>
      </c>
      <c r="F402" s="60" t="s">
        <v>163</v>
      </c>
      <c r="G402" s="36" t="s">
        <v>40</v>
      </c>
      <c r="H402" s="113">
        <v>10</v>
      </c>
      <c r="I402" s="86">
        <v>23</v>
      </c>
      <c r="J402" s="39">
        <v>4</v>
      </c>
      <c r="K402" s="40">
        <f t="shared" si="94"/>
        <v>0.25</v>
      </c>
      <c r="L402" s="49">
        <f t="shared" si="95"/>
        <v>92</v>
      </c>
      <c r="M402" s="77"/>
      <c r="N402" s="41"/>
      <c r="O402" s="82"/>
      <c r="R402" s="58">
        <v>0.51041666666666663</v>
      </c>
      <c r="S402" s="59" t="s">
        <v>157</v>
      </c>
      <c r="T402" s="60">
        <v>1</v>
      </c>
      <c r="U402" s="60">
        <v>4</v>
      </c>
      <c r="V402" s="60" t="s">
        <v>163</v>
      </c>
      <c r="W402" s="36" t="s">
        <v>40</v>
      </c>
      <c r="X402" s="113">
        <v>10</v>
      </c>
      <c r="Y402" s="86">
        <v>23</v>
      </c>
      <c r="Z402" s="39">
        <v>4</v>
      </c>
      <c r="AA402" s="40">
        <f t="shared" si="96"/>
        <v>0.25</v>
      </c>
      <c r="AB402" s="49">
        <f t="shared" si="97"/>
        <v>92</v>
      </c>
      <c r="AC402" s="41"/>
      <c r="AD402" s="12">
        <f t="shared" si="98"/>
        <v>0</v>
      </c>
      <c r="AE402" s="43">
        <f t="shared" si="99"/>
        <v>100</v>
      </c>
      <c r="AF402" s="107">
        <f t="shared" si="100"/>
        <v>0</v>
      </c>
      <c r="AG402" s="1"/>
    </row>
    <row r="403" spans="2:35" ht="18.75" customHeight="1" x14ac:dyDescent="0.3">
      <c r="B403" s="58">
        <v>0.51041666666666663</v>
      </c>
      <c r="C403" s="59" t="s">
        <v>150</v>
      </c>
      <c r="D403" s="60">
        <v>1</v>
      </c>
      <c r="E403" s="60">
        <v>4</v>
      </c>
      <c r="F403" s="60" t="s">
        <v>163</v>
      </c>
      <c r="G403" s="36" t="s">
        <v>18</v>
      </c>
      <c r="H403" s="113">
        <v>13</v>
      </c>
      <c r="I403" s="86"/>
      <c r="J403" s="39"/>
      <c r="K403" s="40" t="str">
        <f t="shared" si="94"/>
        <v/>
      </c>
      <c r="L403" s="49" t="str">
        <f t="shared" si="95"/>
        <v/>
      </c>
      <c r="M403" s="77"/>
      <c r="N403" s="41"/>
      <c r="O403" s="82"/>
      <c r="R403" s="58">
        <v>0.51041666666666663</v>
      </c>
      <c r="S403" s="59" t="s">
        <v>150</v>
      </c>
      <c r="T403" s="60">
        <v>1</v>
      </c>
      <c r="U403" s="60">
        <v>4</v>
      </c>
      <c r="V403" s="60" t="s">
        <v>163</v>
      </c>
      <c r="W403" s="36" t="s">
        <v>18</v>
      </c>
      <c r="X403" s="113">
        <v>13</v>
      </c>
      <c r="Y403" s="86"/>
      <c r="Z403" s="39"/>
      <c r="AA403" s="40" t="str">
        <f t="shared" si="96"/>
        <v/>
      </c>
      <c r="AB403" s="49" t="str">
        <f t="shared" si="97"/>
        <v/>
      </c>
      <c r="AC403" s="41"/>
      <c r="AD403" s="12" t="str">
        <f t="shared" si="98"/>
        <v/>
      </c>
      <c r="AE403" s="43" t="str">
        <f t="shared" si="99"/>
        <v/>
      </c>
      <c r="AF403" s="107" t="str">
        <f t="shared" si="100"/>
        <v/>
      </c>
    </row>
    <row r="404" spans="2:35" ht="18.75" customHeight="1" x14ac:dyDescent="0.3">
      <c r="B404" s="58">
        <v>0.57986111111111116</v>
      </c>
      <c r="C404" s="59" t="s">
        <v>157</v>
      </c>
      <c r="D404" s="60">
        <v>4</v>
      </c>
      <c r="E404" s="60">
        <v>5</v>
      </c>
      <c r="F404" s="60" t="s">
        <v>42</v>
      </c>
      <c r="G404" s="36" t="s">
        <v>1</v>
      </c>
      <c r="H404" s="113">
        <v>20</v>
      </c>
      <c r="I404" s="86">
        <v>75</v>
      </c>
      <c r="J404" s="39">
        <v>2</v>
      </c>
      <c r="K404" s="40">
        <f t="shared" si="94"/>
        <v>0.5</v>
      </c>
      <c r="L404" s="49">
        <f t="shared" si="95"/>
        <v>300</v>
      </c>
      <c r="M404" s="77"/>
      <c r="N404" s="41"/>
      <c r="O404" s="82"/>
      <c r="R404" s="58">
        <v>0.57986111111111116</v>
      </c>
      <c r="S404" s="59" t="s">
        <v>157</v>
      </c>
      <c r="T404" s="60">
        <v>4</v>
      </c>
      <c r="U404" s="60">
        <v>5</v>
      </c>
      <c r="V404" s="60" t="s">
        <v>42</v>
      </c>
      <c r="W404" s="36" t="s">
        <v>1</v>
      </c>
      <c r="X404" s="113">
        <v>20</v>
      </c>
      <c r="Y404" s="86">
        <v>75</v>
      </c>
      <c r="Z404" s="39">
        <v>2</v>
      </c>
      <c r="AA404" s="40">
        <f t="shared" si="96"/>
        <v>0.5</v>
      </c>
      <c r="AB404" s="49">
        <f t="shared" si="97"/>
        <v>300</v>
      </c>
      <c r="AC404" s="41"/>
      <c r="AD404" s="12">
        <f t="shared" si="98"/>
        <v>0</v>
      </c>
      <c r="AE404" s="43">
        <f t="shared" si="99"/>
        <v>100</v>
      </c>
      <c r="AF404" s="107">
        <f t="shared" si="100"/>
        <v>0</v>
      </c>
    </row>
    <row r="405" spans="2:35" ht="18.75" customHeight="1" x14ac:dyDescent="0.5">
      <c r="B405" s="58">
        <v>0.57986111111111116</v>
      </c>
      <c r="C405" s="59" t="s">
        <v>157</v>
      </c>
      <c r="D405" s="60">
        <v>4</v>
      </c>
      <c r="E405" s="60">
        <v>5</v>
      </c>
      <c r="F405" s="60" t="s">
        <v>42</v>
      </c>
      <c r="G405" s="36" t="s">
        <v>40</v>
      </c>
      <c r="H405" s="113">
        <v>20</v>
      </c>
      <c r="I405" s="86"/>
      <c r="J405" s="39"/>
      <c r="K405" s="40" t="str">
        <f t="shared" si="94"/>
        <v/>
      </c>
      <c r="L405" s="49" t="str">
        <f t="shared" si="95"/>
        <v/>
      </c>
      <c r="M405" s="77"/>
      <c r="N405" s="41"/>
      <c r="O405" s="82"/>
      <c r="R405" s="58">
        <v>0.57986111111111116</v>
      </c>
      <c r="S405" s="59" t="s">
        <v>157</v>
      </c>
      <c r="T405" s="60">
        <v>4</v>
      </c>
      <c r="U405" s="60">
        <v>5</v>
      </c>
      <c r="V405" s="60" t="s">
        <v>42</v>
      </c>
      <c r="W405" s="36" t="s">
        <v>40</v>
      </c>
      <c r="X405" s="113">
        <v>20</v>
      </c>
      <c r="Y405" s="86"/>
      <c r="Z405" s="39"/>
      <c r="AA405" s="40" t="str">
        <f t="shared" si="96"/>
        <v/>
      </c>
      <c r="AB405" s="49" t="str">
        <f t="shared" si="97"/>
        <v/>
      </c>
      <c r="AC405" s="41"/>
      <c r="AD405" s="12" t="str">
        <f t="shared" si="98"/>
        <v/>
      </c>
      <c r="AE405" s="43" t="str">
        <f t="shared" si="99"/>
        <v/>
      </c>
      <c r="AF405" s="107" t="str">
        <f t="shared" si="100"/>
        <v/>
      </c>
      <c r="AG405" s="1"/>
    </row>
    <row r="406" spans="2:35" ht="18.75" customHeight="1" x14ac:dyDescent="0.3">
      <c r="B406" s="58">
        <v>0.57986111111111116</v>
      </c>
      <c r="C406" s="59" t="s">
        <v>157</v>
      </c>
      <c r="D406" s="60">
        <v>4</v>
      </c>
      <c r="E406" s="60">
        <v>5</v>
      </c>
      <c r="F406" s="60" t="s">
        <v>42</v>
      </c>
      <c r="G406" s="36" t="s">
        <v>13</v>
      </c>
      <c r="H406" s="113">
        <v>15</v>
      </c>
      <c r="I406" s="86"/>
      <c r="J406" s="39"/>
      <c r="K406" s="40" t="str">
        <f t="shared" si="94"/>
        <v/>
      </c>
      <c r="L406" s="49" t="str">
        <f t="shared" si="95"/>
        <v/>
      </c>
      <c r="M406" s="77"/>
      <c r="N406" s="41"/>
      <c r="O406" s="82"/>
      <c r="R406" s="58">
        <v>0.57986111111111116</v>
      </c>
      <c r="S406" s="59" t="s">
        <v>157</v>
      </c>
      <c r="T406" s="60">
        <v>4</v>
      </c>
      <c r="U406" s="60">
        <v>5</v>
      </c>
      <c r="V406" s="60" t="s">
        <v>42</v>
      </c>
      <c r="W406" s="36" t="s">
        <v>13</v>
      </c>
      <c r="X406" s="113">
        <v>15</v>
      </c>
      <c r="Y406" s="86"/>
      <c r="Z406" s="39"/>
      <c r="AA406" s="40" t="str">
        <f t="shared" si="96"/>
        <v/>
      </c>
      <c r="AB406" s="49" t="str">
        <f t="shared" si="97"/>
        <v/>
      </c>
      <c r="AC406" s="41"/>
      <c r="AD406" s="12" t="str">
        <f t="shared" si="98"/>
        <v/>
      </c>
      <c r="AE406" s="43" t="str">
        <f t="shared" si="99"/>
        <v/>
      </c>
      <c r="AF406" s="107" t="str">
        <f t="shared" si="100"/>
        <v/>
      </c>
    </row>
    <row r="407" spans="2:35" ht="18.75" customHeight="1" x14ac:dyDescent="0.3">
      <c r="B407" s="58">
        <v>0.57986111111111116</v>
      </c>
      <c r="C407" s="59" t="s">
        <v>150</v>
      </c>
      <c r="D407" s="60">
        <v>4</v>
      </c>
      <c r="E407" s="60">
        <v>5</v>
      </c>
      <c r="F407" s="60" t="s">
        <v>42</v>
      </c>
      <c r="G407" s="36" t="s">
        <v>18</v>
      </c>
      <c r="H407" s="113">
        <v>20</v>
      </c>
      <c r="I407" s="86"/>
      <c r="J407" s="39"/>
      <c r="K407" s="40" t="str">
        <f t="shared" si="94"/>
        <v/>
      </c>
      <c r="L407" s="49" t="str">
        <f t="shared" si="95"/>
        <v/>
      </c>
      <c r="M407" s="77"/>
      <c r="N407" s="41"/>
      <c r="O407" s="82"/>
      <c r="R407" s="58">
        <v>0.57986111111111116</v>
      </c>
      <c r="S407" s="59" t="s">
        <v>150</v>
      </c>
      <c r="T407" s="60">
        <v>4</v>
      </c>
      <c r="U407" s="60">
        <v>5</v>
      </c>
      <c r="V407" s="60" t="s">
        <v>42</v>
      </c>
      <c r="W407" s="36" t="s">
        <v>18</v>
      </c>
      <c r="X407" s="113">
        <v>20</v>
      </c>
      <c r="Y407" s="86"/>
      <c r="Z407" s="39"/>
      <c r="AA407" s="40" t="str">
        <f t="shared" si="96"/>
        <v/>
      </c>
      <c r="AB407" s="49" t="str">
        <f t="shared" si="97"/>
        <v/>
      </c>
      <c r="AC407" s="41"/>
      <c r="AD407" s="12" t="str">
        <f t="shared" si="98"/>
        <v/>
      </c>
      <c r="AE407" s="43" t="str">
        <f t="shared" si="99"/>
        <v/>
      </c>
      <c r="AF407" s="107" t="str">
        <f t="shared" si="100"/>
        <v/>
      </c>
    </row>
    <row r="408" spans="2:35" ht="18.75" customHeight="1" x14ac:dyDescent="0.5">
      <c r="B408" s="58">
        <v>0.61805555555555558</v>
      </c>
      <c r="C408" s="59" t="s">
        <v>17</v>
      </c>
      <c r="D408" s="60">
        <v>5</v>
      </c>
      <c r="E408" s="60">
        <v>5</v>
      </c>
      <c r="F408" s="60" t="s">
        <v>168</v>
      </c>
      <c r="G408" s="36" t="s">
        <v>1</v>
      </c>
      <c r="H408" s="113">
        <v>10</v>
      </c>
      <c r="I408" s="86">
        <v>40</v>
      </c>
      <c r="J408" s="39">
        <v>6</v>
      </c>
      <c r="K408" s="40">
        <f t="shared" si="94"/>
        <v>0.16666666666666669</v>
      </c>
      <c r="L408" s="49">
        <f t="shared" si="95"/>
        <v>160</v>
      </c>
      <c r="M408" s="77"/>
      <c r="N408" s="41"/>
      <c r="O408" s="82"/>
      <c r="R408" s="58">
        <v>0.61805555555555558</v>
      </c>
      <c r="S408" s="59" t="s">
        <v>17</v>
      </c>
      <c r="T408" s="60">
        <v>5</v>
      </c>
      <c r="U408" s="60">
        <v>5</v>
      </c>
      <c r="V408" s="60" t="s">
        <v>168</v>
      </c>
      <c r="W408" s="36" t="s">
        <v>1</v>
      </c>
      <c r="X408" s="113">
        <v>10</v>
      </c>
      <c r="Y408" s="86">
        <v>40</v>
      </c>
      <c r="Z408" s="39">
        <v>6</v>
      </c>
      <c r="AA408" s="40">
        <f t="shared" si="96"/>
        <v>0.16666666666666669</v>
      </c>
      <c r="AB408" s="49">
        <f t="shared" si="97"/>
        <v>160</v>
      </c>
      <c r="AC408" s="41">
        <v>5</v>
      </c>
      <c r="AD408" s="12">
        <f t="shared" si="98"/>
        <v>800</v>
      </c>
      <c r="AE408" s="43">
        <f t="shared" si="99"/>
        <v>100</v>
      </c>
      <c r="AF408" s="107">
        <f t="shared" si="100"/>
        <v>500</v>
      </c>
      <c r="AG408" s="1"/>
    </row>
    <row r="409" spans="2:35" ht="18.75" customHeight="1" x14ac:dyDescent="0.5">
      <c r="B409" s="58">
        <v>0.61805555555555558</v>
      </c>
      <c r="C409" s="59" t="s">
        <v>17</v>
      </c>
      <c r="D409" s="60">
        <v>5</v>
      </c>
      <c r="E409" s="60">
        <v>5</v>
      </c>
      <c r="F409" s="60" t="s">
        <v>168</v>
      </c>
      <c r="G409" s="36" t="s">
        <v>40</v>
      </c>
      <c r="H409" s="113">
        <v>15</v>
      </c>
      <c r="I409" s="86"/>
      <c r="J409" s="39"/>
      <c r="K409" s="40" t="str">
        <f t="shared" si="94"/>
        <v/>
      </c>
      <c r="L409" s="49" t="str">
        <f t="shared" si="95"/>
        <v/>
      </c>
      <c r="M409" s="77"/>
      <c r="N409" s="41"/>
      <c r="O409" s="82"/>
      <c r="R409" s="58">
        <v>0.61805555555555558</v>
      </c>
      <c r="S409" s="59" t="s">
        <v>17</v>
      </c>
      <c r="T409" s="60">
        <v>5</v>
      </c>
      <c r="U409" s="60">
        <v>5</v>
      </c>
      <c r="V409" s="60" t="s">
        <v>168</v>
      </c>
      <c r="W409" s="36" t="s">
        <v>40</v>
      </c>
      <c r="X409" s="113">
        <v>15</v>
      </c>
      <c r="Y409" s="86"/>
      <c r="Z409" s="39"/>
      <c r="AA409" s="40" t="str">
        <f t="shared" si="96"/>
        <v/>
      </c>
      <c r="AB409" s="49" t="str">
        <f t="shared" si="97"/>
        <v/>
      </c>
      <c r="AC409" s="41"/>
      <c r="AD409" s="12" t="str">
        <f t="shared" si="98"/>
        <v/>
      </c>
      <c r="AE409" s="43" t="str">
        <f t="shared" si="99"/>
        <v/>
      </c>
      <c r="AF409" s="107" t="str">
        <f t="shared" si="100"/>
        <v/>
      </c>
      <c r="AG409" s="1"/>
    </row>
    <row r="410" spans="2:35" ht="18.75" customHeight="1" x14ac:dyDescent="0.5">
      <c r="B410" s="58">
        <v>0.61805555555555558</v>
      </c>
      <c r="C410" s="59" t="s">
        <v>17</v>
      </c>
      <c r="D410" s="60">
        <v>5</v>
      </c>
      <c r="E410" s="60">
        <v>5</v>
      </c>
      <c r="F410" s="60" t="s">
        <v>168</v>
      </c>
      <c r="G410" s="36" t="s">
        <v>60</v>
      </c>
      <c r="H410" s="113">
        <v>15</v>
      </c>
      <c r="I410" s="86"/>
      <c r="J410" s="39"/>
      <c r="K410" s="40" t="str">
        <f t="shared" si="94"/>
        <v/>
      </c>
      <c r="L410" s="49" t="str">
        <f t="shared" si="95"/>
        <v/>
      </c>
      <c r="M410" s="77"/>
      <c r="N410" s="41"/>
      <c r="O410" s="82"/>
      <c r="R410" s="58">
        <v>0.61805555555555558</v>
      </c>
      <c r="S410" s="59" t="s">
        <v>17</v>
      </c>
      <c r="T410" s="60">
        <v>5</v>
      </c>
      <c r="U410" s="60">
        <v>5</v>
      </c>
      <c r="V410" s="60" t="s">
        <v>168</v>
      </c>
      <c r="W410" s="36" t="s">
        <v>60</v>
      </c>
      <c r="X410" s="113">
        <v>15</v>
      </c>
      <c r="Y410" s="86"/>
      <c r="Z410" s="39"/>
      <c r="AA410" s="40" t="str">
        <f t="shared" si="96"/>
        <v/>
      </c>
      <c r="AB410" s="49" t="str">
        <f t="shared" si="97"/>
        <v/>
      </c>
      <c r="AC410" s="41"/>
      <c r="AD410" s="12" t="str">
        <f t="shared" si="98"/>
        <v/>
      </c>
      <c r="AE410" s="43" t="str">
        <f t="shared" si="99"/>
        <v/>
      </c>
      <c r="AF410" s="107" t="str">
        <f t="shared" si="100"/>
        <v/>
      </c>
      <c r="AG410" s="1"/>
    </row>
    <row r="411" spans="2:35" ht="18.75" customHeight="1" x14ac:dyDescent="0.5">
      <c r="B411" s="58">
        <v>0.6479166666666667</v>
      </c>
      <c r="C411" s="59" t="s">
        <v>28</v>
      </c>
      <c r="D411" s="60">
        <v>5</v>
      </c>
      <c r="E411" s="60">
        <v>4</v>
      </c>
      <c r="F411" s="60" t="s">
        <v>167</v>
      </c>
      <c r="G411" s="36" t="s">
        <v>13</v>
      </c>
      <c r="H411" s="113">
        <v>10</v>
      </c>
      <c r="I411" s="86">
        <v>10</v>
      </c>
      <c r="J411" s="39"/>
      <c r="K411" s="40" t="str">
        <f t="shared" si="94"/>
        <v/>
      </c>
      <c r="L411" s="49">
        <f t="shared" si="95"/>
        <v>40</v>
      </c>
      <c r="M411" s="77"/>
      <c r="N411" s="41"/>
      <c r="O411" s="82"/>
      <c r="R411" s="58">
        <v>0.6479166666666667</v>
      </c>
      <c r="S411" s="59" t="s">
        <v>28</v>
      </c>
      <c r="T411" s="60">
        <v>5</v>
      </c>
      <c r="U411" s="60">
        <v>4</v>
      </c>
      <c r="V411" s="60" t="s">
        <v>167</v>
      </c>
      <c r="W411" s="36" t="s">
        <v>13</v>
      </c>
      <c r="X411" s="113">
        <v>10</v>
      </c>
      <c r="Y411" s="86">
        <v>10</v>
      </c>
      <c r="Z411" s="39"/>
      <c r="AA411" s="40" t="str">
        <f t="shared" si="96"/>
        <v/>
      </c>
      <c r="AB411" s="49">
        <f t="shared" si="97"/>
        <v>40</v>
      </c>
      <c r="AC411" s="41"/>
      <c r="AD411" s="12">
        <f t="shared" si="98"/>
        <v>0</v>
      </c>
      <c r="AE411" s="43">
        <f t="shared" si="99"/>
        <v>100</v>
      </c>
      <c r="AF411" s="107">
        <f t="shared" si="100"/>
        <v>0</v>
      </c>
      <c r="AG411" s="1"/>
    </row>
    <row r="412" spans="2:35" ht="18.75" customHeight="1" x14ac:dyDescent="0.3">
      <c r="B412" s="58">
        <v>0.66666666666666663</v>
      </c>
      <c r="C412" s="59" t="s">
        <v>17</v>
      </c>
      <c r="D412" s="60">
        <v>7</v>
      </c>
      <c r="E412" s="60">
        <v>1</v>
      </c>
      <c r="F412" s="60" t="s">
        <v>169</v>
      </c>
      <c r="G412" s="36" t="s">
        <v>1</v>
      </c>
      <c r="H412" s="113">
        <v>10</v>
      </c>
      <c r="I412" s="86">
        <v>40</v>
      </c>
      <c r="J412" s="39">
        <v>2.8</v>
      </c>
      <c r="K412" s="40">
        <f t="shared" si="94"/>
        <v>0.35714285714285715</v>
      </c>
      <c r="L412" s="49">
        <f t="shared" si="95"/>
        <v>160</v>
      </c>
      <c r="M412" s="77"/>
      <c r="N412" s="41"/>
      <c r="O412" s="82"/>
      <c r="R412" s="58">
        <v>0.66666666666666663</v>
      </c>
      <c r="S412" s="59" t="s">
        <v>17</v>
      </c>
      <c r="T412" s="60">
        <v>7</v>
      </c>
      <c r="U412" s="60">
        <v>1</v>
      </c>
      <c r="V412" s="60" t="s">
        <v>169</v>
      </c>
      <c r="W412" s="36" t="s">
        <v>1</v>
      </c>
      <c r="X412" s="113">
        <v>10</v>
      </c>
      <c r="Y412" s="86">
        <v>40</v>
      </c>
      <c r="Z412" s="39">
        <v>2.8</v>
      </c>
      <c r="AA412" s="40">
        <f t="shared" si="96"/>
        <v>0.35714285714285715</v>
      </c>
      <c r="AB412" s="49">
        <f t="shared" si="97"/>
        <v>160</v>
      </c>
      <c r="AC412" s="41">
        <v>3.1</v>
      </c>
      <c r="AD412" s="12">
        <f t="shared" si="98"/>
        <v>496</v>
      </c>
      <c r="AE412" s="43">
        <f t="shared" si="99"/>
        <v>100</v>
      </c>
      <c r="AF412" s="107">
        <f t="shared" si="100"/>
        <v>310</v>
      </c>
    </row>
    <row r="413" spans="2:35" ht="18.75" customHeight="1" x14ac:dyDescent="0.5">
      <c r="B413" s="58">
        <v>0.66666666666666663</v>
      </c>
      <c r="C413" s="59" t="s">
        <v>17</v>
      </c>
      <c r="D413" s="60">
        <v>7</v>
      </c>
      <c r="E413" s="60">
        <v>1</v>
      </c>
      <c r="F413" s="60" t="s">
        <v>169</v>
      </c>
      <c r="G413" s="36" t="s">
        <v>40</v>
      </c>
      <c r="H413" s="113">
        <v>15</v>
      </c>
      <c r="I413" s="86"/>
      <c r="J413" s="39"/>
      <c r="K413" s="40" t="str">
        <f t="shared" si="94"/>
        <v/>
      </c>
      <c r="L413" s="49" t="str">
        <f t="shared" si="95"/>
        <v/>
      </c>
      <c r="M413" s="77"/>
      <c r="N413" s="41"/>
      <c r="O413" s="82"/>
      <c r="R413" s="58">
        <v>0.66666666666666663</v>
      </c>
      <c r="S413" s="59" t="s">
        <v>17</v>
      </c>
      <c r="T413" s="60">
        <v>7</v>
      </c>
      <c r="U413" s="60">
        <v>1</v>
      </c>
      <c r="V413" s="60" t="s">
        <v>169</v>
      </c>
      <c r="W413" s="36" t="s">
        <v>40</v>
      </c>
      <c r="X413" s="113">
        <v>15</v>
      </c>
      <c r="Y413" s="86"/>
      <c r="Z413" s="39"/>
      <c r="AA413" s="40" t="str">
        <f t="shared" si="96"/>
        <v/>
      </c>
      <c r="AB413" s="49" t="str">
        <f t="shared" si="97"/>
        <v/>
      </c>
      <c r="AC413" s="41"/>
      <c r="AD413" s="12" t="str">
        <f t="shared" si="98"/>
        <v/>
      </c>
      <c r="AE413" s="43" t="str">
        <f t="shared" si="99"/>
        <v/>
      </c>
      <c r="AF413" s="107" t="str">
        <f t="shared" si="100"/>
        <v/>
      </c>
      <c r="AG413" s="1"/>
    </row>
    <row r="414" spans="2:35" ht="18.75" customHeight="1" x14ac:dyDescent="0.3">
      <c r="B414" s="58">
        <v>0.66666666666666663</v>
      </c>
      <c r="C414" s="59" t="s">
        <v>17</v>
      </c>
      <c r="D414" s="60">
        <v>7</v>
      </c>
      <c r="E414" s="60">
        <v>1</v>
      </c>
      <c r="F414" s="60" t="s">
        <v>169</v>
      </c>
      <c r="G414" s="36" t="s">
        <v>60</v>
      </c>
      <c r="H414" s="113">
        <v>15</v>
      </c>
      <c r="I414" s="86"/>
      <c r="J414" s="39"/>
      <c r="K414" s="40" t="str">
        <f t="shared" si="94"/>
        <v/>
      </c>
      <c r="L414" s="49" t="str">
        <f t="shared" si="95"/>
        <v/>
      </c>
      <c r="M414" s="77"/>
      <c r="N414" s="41"/>
      <c r="O414" s="82"/>
      <c r="R414" s="58">
        <v>0.66666666666666663</v>
      </c>
      <c r="S414" s="59" t="s">
        <v>17</v>
      </c>
      <c r="T414" s="60">
        <v>7</v>
      </c>
      <c r="U414" s="60">
        <v>1</v>
      </c>
      <c r="V414" s="60" t="s">
        <v>169</v>
      </c>
      <c r="W414" s="36" t="s">
        <v>60</v>
      </c>
      <c r="X414" s="113">
        <v>15</v>
      </c>
      <c r="Y414" s="86"/>
      <c r="Z414" s="39"/>
      <c r="AA414" s="40" t="str">
        <f t="shared" si="96"/>
        <v/>
      </c>
      <c r="AB414" s="49" t="str">
        <f t="shared" si="97"/>
        <v/>
      </c>
      <c r="AC414" s="41"/>
      <c r="AD414" s="12" t="str">
        <f t="shared" si="98"/>
        <v/>
      </c>
      <c r="AE414" s="43" t="str">
        <f t="shared" si="99"/>
        <v/>
      </c>
      <c r="AF414" s="107" t="str">
        <f t="shared" si="100"/>
        <v/>
      </c>
    </row>
    <row r="415" spans="2:35" ht="18.75" customHeight="1" x14ac:dyDescent="0.3">
      <c r="B415" s="58">
        <v>0.67708333333333337</v>
      </c>
      <c r="C415" s="59" t="s">
        <v>157</v>
      </c>
      <c r="D415" s="60">
        <v>8</v>
      </c>
      <c r="E415" s="60">
        <v>14</v>
      </c>
      <c r="F415" s="60" t="s">
        <v>165</v>
      </c>
      <c r="G415" s="36" t="s">
        <v>40</v>
      </c>
      <c r="H415" s="113">
        <v>12</v>
      </c>
      <c r="I415" s="86">
        <v>25</v>
      </c>
      <c r="J415" s="39">
        <v>16</v>
      </c>
      <c r="K415" s="40">
        <f t="shared" si="94"/>
        <v>6.25E-2</v>
      </c>
      <c r="L415" s="49">
        <f t="shared" si="95"/>
        <v>100</v>
      </c>
      <c r="M415" s="77"/>
      <c r="N415" s="41"/>
      <c r="O415" s="82"/>
      <c r="R415" s="58">
        <v>0.67708333333333337</v>
      </c>
      <c r="S415" s="59" t="s">
        <v>157</v>
      </c>
      <c r="T415" s="60">
        <v>8</v>
      </c>
      <c r="U415" s="60">
        <v>14</v>
      </c>
      <c r="V415" s="60" t="s">
        <v>165</v>
      </c>
      <c r="W415" s="36" t="s">
        <v>40</v>
      </c>
      <c r="X415" s="113">
        <v>12</v>
      </c>
      <c r="Y415" s="86">
        <v>25</v>
      </c>
      <c r="Z415" s="39">
        <v>16</v>
      </c>
      <c r="AA415" s="40">
        <f t="shared" si="96"/>
        <v>6.25E-2</v>
      </c>
      <c r="AB415" s="49">
        <f t="shared" si="97"/>
        <v>100</v>
      </c>
      <c r="AC415" s="41"/>
      <c r="AD415" s="12">
        <f t="shared" si="98"/>
        <v>0</v>
      </c>
      <c r="AE415" s="43">
        <f t="shared" si="99"/>
        <v>100</v>
      </c>
      <c r="AF415" s="107">
        <f t="shared" si="100"/>
        <v>0</v>
      </c>
    </row>
    <row r="416" spans="2:35" ht="18.75" customHeight="1" x14ac:dyDescent="0.5">
      <c r="B416" s="58">
        <v>0.67708333333333337</v>
      </c>
      <c r="C416" s="59" t="s">
        <v>150</v>
      </c>
      <c r="D416" s="60">
        <v>8</v>
      </c>
      <c r="E416" s="60">
        <v>14</v>
      </c>
      <c r="F416" s="60" t="s">
        <v>165</v>
      </c>
      <c r="G416" s="36" t="s">
        <v>18</v>
      </c>
      <c r="H416" s="113">
        <v>13</v>
      </c>
      <c r="I416" s="86"/>
      <c r="J416" s="39"/>
      <c r="K416" s="40" t="str">
        <f t="shared" si="94"/>
        <v/>
      </c>
      <c r="L416" s="49" t="str">
        <f t="shared" si="95"/>
        <v/>
      </c>
      <c r="M416" s="77"/>
      <c r="N416" s="41"/>
      <c r="O416" s="82"/>
      <c r="R416" s="58">
        <v>0.67708333333333337</v>
      </c>
      <c r="S416" s="59" t="s">
        <v>150</v>
      </c>
      <c r="T416" s="60">
        <v>8</v>
      </c>
      <c r="U416" s="60">
        <v>14</v>
      </c>
      <c r="V416" s="60" t="s">
        <v>165</v>
      </c>
      <c r="W416" s="36" t="s">
        <v>18</v>
      </c>
      <c r="X416" s="113">
        <v>13</v>
      </c>
      <c r="Y416" s="86"/>
      <c r="Z416" s="39"/>
      <c r="AA416" s="40" t="str">
        <f t="shared" si="96"/>
        <v/>
      </c>
      <c r="AB416" s="49" t="str">
        <f t="shared" si="97"/>
        <v/>
      </c>
      <c r="AC416" s="41"/>
      <c r="AD416" s="12" t="str">
        <f t="shared" si="98"/>
        <v/>
      </c>
      <c r="AE416" s="43" t="str">
        <f t="shared" si="99"/>
        <v/>
      </c>
      <c r="AF416" s="107" t="str">
        <f t="shared" si="100"/>
        <v/>
      </c>
      <c r="AG416" s="1"/>
    </row>
    <row r="417" spans="2:33" ht="18.75" customHeight="1" x14ac:dyDescent="0.3">
      <c r="B417" s="58">
        <v>0.69097222222222221</v>
      </c>
      <c r="C417" s="59" t="s">
        <v>17</v>
      </c>
      <c r="D417" s="60">
        <v>8</v>
      </c>
      <c r="E417" s="60">
        <v>5</v>
      </c>
      <c r="F417" s="60" t="s">
        <v>170</v>
      </c>
      <c r="G417" s="36" t="s">
        <v>1</v>
      </c>
      <c r="H417" s="113">
        <v>10</v>
      </c>
      <c r="I417" s="86">
        <v>40</v>
      </c>
      <c r="J417" s="39">
        <v>2.8</v>
      </c>
      <c r="K417" s="40">
        <f t="shared" si="94"/>
        <v>0.35714285714285715</v>
      </c>
      <c r="L417" s="49">
        <f t="shared" si="95"/>
        <v>160</v>
      </c>
      <c r="M417" s="77"/>
      <c r="N417" s="41"/>
      <c r="O417" s="82"/>
      <c r="R417" s="58">
        <v>0.69097222222222221</v>
      </c>
      <c r="S417" s="59" t="s">
        <v>17</v>
      </c>
      <c r="T417" s="60">
        <v>8</v>
      </c>
      <c r="U417" s="60">
        <v>5</v>
      </c>
      <c r="V417" s="60" t="s">
        <v>170</v>
      </c>
      <c r="W417" s="36" t="s">
        <v>1</v>
      </c>
      <c r="X417" s="113">
        <v>10</v>
      </c>
      <c r="Y417" s="86">
        <v>40</v>
      </c>
      <c r="Z417" s="39">
        <v>2.8</v>
      </c>
      <c r="AA417" s="40">
        <f t="shared" si="96"/>
        <v>0.35714285714285715</v>
      </c>
      <c r="AB417" s="49">
        <f t="shared" si="97"/>
        <v>160</v>
      </c>
      <c r="AC417" s="41"/>
      <c r="AD417" s="12">
        <f t="shared" si="98"/>
        <v>0</v>
      </c>
      <c r="AE417" s="43">
        <f t="shared" si="99"/>
        <v>100</v>
      </c>
      <c r="AF417" s="107">
        <f t="shared" si="100"/>
        <v>0</v>
      </c>
    </row>
    <row r="418" spans="2:33" ht="18.75" customHeight="1" x14ac:dyDescent="0.3">
      <c r="B418" s="58">
        <v>0.69097222222222221</v>
      </c>
      <c r="C418" s="59" t="s">
        <v>17</v>
      </c>
      <c r="D418" s="60">
        <v>8</v>
      </c>
      <c r="E418" s="60">
        <v>5</v>
      </c>
      <c r="F418" s="60" t="s">
        <v>170</v>
      </c>
      <c r="G418" s="36" t="s">
        <v>40</v>
      </c>
      <c r="H418" s="113">
        <v>15</v>
      </c>
      <c r="I418" s="86"/>
      <c r="J418" s="39"/>
      <c r="K418" s="40" t="str">
        <f t="shared" si="94"/>
        <v/>
      </c>
      <c r="L418" s="49" t="str">
        <f t="shared" si="95"/>
        <v/>
      </c>
      <c r="M418" s="77"/>
      <c r="N418" s="41"/>
      <c r="O418" s="82"/>
      <c r="R418" s="58">
        <v>0.69097222222222221</v>
      </c>
      <c r="S418" s="59" t="s">
        <v>17</v>
      </c>
      <c r="T418" s="60">
        <v>8</v>
      </c>
      <c r="U418" s="60">
        <v>5</v>
      </c>
      <c r="V418" s="60" t="s">
        <v>170</v>
      </c>
      <c r="W418" s="36" t="s">
        <v>40</v>
      </c>
      <c r="X418" s="113">
        <v>15</v>
      </c>
      <c r="Y418" s="86"/>
      <c r="Z418" s="39"/>
      <c r="AA418" s="40" t="str">
        <f t="shared" si="96"/>
        <v/>
      </c>
      <c r="AB418" s="49" t="str">
        <f t="shared" si="97"/>
        <v/>
      </c>
      <c r="AC418" s="41"/>
      <c r="AD418" s="12" t="str">
        <f t="shared" si="98"/>
        <v/>
      </c>
      <c r="AE418" s="43" t="str">
        <f t="shared" si="99"/>
        <v/>
      </c>
      <c r="AF418" s="107" t="str">
        <f t="shared" si="100"/>
        <v/>
      </c>
    </row>
    <row r="419" spans="2:33" ht="18.75" customHeight="1" x14ac:dyDescent="0.5">
      <c r="B419" s="58">
        <v>0.69097222222222221</v>
      </c>
      <c r="C419" s="59" t="s">
        <v>17</v>
      </c>
      <c r="D419" s="60">
        <v>8</v>
      </c>
      <c r="E419" s="60">
        <v>5</v>
      </c>
      <c r="F419" s="60" t="s">
        <v>170</v>
      </c>
      <c r="G419" s="36" t="s">
        <v>60</v>
      </c>
      <c r="H419" s="113">
        <v>15</v>
      </c>
      <c r="I419" s="86"/>
      <c r="J419" s="39"/>
      <c r="K419" s="40" t="str">
        <f t="shared" si="94"/>
        <v/>
      </c>
      <c r="L419" s="49" t="str">
        <f t="shared" si="95"/>
        <v/>
      </c>
      <c r="M419" s="77"/>
      <c r="N419" s="41"/>
      <c r="O419" s="82"/>
      <c r="R419" s="58">
        <v>0.69097222222222221</v>
      </c>
      <c r="S419" s="59" t="s">
        <v>17</v>
      </c>
      <c r="T419" s="60">
        <v>8</v>
      </c>
      <c r="U419" s="60">
        <v>5</v>
      </c>
      <c r="V419" s="60" t="s">
        <v>170</v>
      </c>
      <c r="W419" s="36" t="s">
        <v>60</v>
      </c>
      <c r="X419" s="113">
        <v>15</v>
      </c>
      <c r="Y419" s="86"/>
      <c r="Z419" s="39"/>
      <c r="AA419" s="40" t="str">
        <f t="shared" si="96"/>
        <v/>
      </c>
      <c r="AB419" s="49" t="str">
        <f t="shared" si="97"/>
        <v/>
      </c>
      <c r="AC419" s="41"/>
      <c r="AD419" s="12" t="str">
        <f t="shared" si="98"/>
        <v/>
      </c>
      <c r="AE419" s="43" t="str">
        <f t="shared" si="99"/>
        <v/>
      </c>
      <c r="AF419" s="107" t="str">
        <f t="shared" si="100"/>
        <v/>
      </c>
      <c r="AG419" s="1"/>
    </row>
    <row r="420" spans="2:33" ht="18.75" customHeight="1" x14ac:dyDescent="0.5">
      <c r="B420" s="58">
        <v>0.70486111111111116</v>
      </c>
      <c r="C420" s="59" t="s">
        <v>157</v>
      </c>
      <c r="D420" s="60">
        <v>9</v>
      </c>
      <c r="E420" s="60">
        <v>7</v>
      </c>
      <c r="F420" s="60" t="s">
        <v>166</v>
      </c>
      <c r="G420" s="36" t="s">
        <v>40</v>
      </c>
      <c r="H420" s="113">
        <v>12</v>
      </c>
      <c r="I420" s="86">
        <v>25</v>
      </c>
      <c r="J420" s="39">
        <v>7</v>
      </c>
      <c r="K420" s="40">
        <f t="shared" si="94"/>
        <v>0.14285714285714288</v>
      </c>
      <c r="L420" s="49">
        <f t="shared" si="95"/>
        <v>100</v>
      </c>
      <c r="M420" s="77"/>
      <c r="N420" s="41"/>
      <c r="O420" s="82"/>
      <c r="R420" s="58">
        <v>0.70486111111111116</v>
      </c>
      <c r="S420" s="59" t="s">
        <v>157</v>
      </c>
      <c r="T420" s="60">
        <v>9</v>
      </c>
      <c r="U420" s="60">
        <v>7</v>
      </c>
      <c r="V420" s="60" t="s">
        <v>166</v>
      </c>
      <c r="W420" s="36" t="s">
        <v>40</v>
      </c>
      <c r="X420" s="113">
        <v>12</v>
      </c>
      <c r="Y420" s="86">
        <v>25</v>
      </c>
      <c r="Z420" s="39">
        <v>7</v>
      </c>
      <c r="AA420" s="40">
        <f t="shared" si="96"/>
        <v>0.14285714285714288</v>
      </c>
      <c r="AB420" s="49">
        <f t="shared" si="97"/>
        <v>100</v>
      </c>
      <c r="AC420" s="41"/>
      <c r="AD420" s="12">
        <f t="shared" si="98"/>
        <v>0</v>
      </c>
      <c r="AE420" s="43">
        <f t="shared" si="99"/>
        <v>100</v>
      </c>
      <c r="AF420" s="107">
        <f t="shared" si="100"/>
        <v>0</v>
      </c>
      <c r="AG420" s="1"/>
    </row>
    <row r="421" spans="2:33" ht="18.75" customHeight="1" x14ac:dyDescent="0.5">
      <c r="B421" s="58">
        <v>0.70486111111111116</v>
      </c>
      <c r="C421" s="59" t="s">
        <v>150</v>
      </c>
      <c r="D421" s="60">
        <v>9</v>
      </c>
      <c r="E421" s="60">
        <v>7</v>
      </c>
      <c r="F421" s="60" t="s">
        <v>166</v>
      </c>
      <c r="G421" s="36" t="s">
        <v>18</v>
      </c>
      <c r="H421" s="113">
        <v>13</v>
      </c>
      <c r="I421" s="86"/>
      <c r="J421" s="39"/>
      <c r="K421" s="40" t="str">
        <f t="shared" si="94"/>
        <v/>
      </c>
      <c r="L421" s="49" t="str">
        <f t="shared" si="95"/>
        <v/>
      </c>
      <c r="M421" s="77"/>
      <c r="N421" s="41"/>
      <c r="O421" s="82"/>
      <c r="R421" s="58">
        <v>0.70486111111111116</v>
      </c>
      <c r="S421" s="59" t="s">
        <v>150</v>
      </c>
      <c r="T421" s="60">
        <v>9</v>
      </c>
      <c r="U421" s="60">
        <v>7</v>
      </c>
      <c r="V421" s="60" t="s">
        <v>166</v>
      </c>
      <c r="W421" s="36" t="s">
        <v>18</v>
      </c>
      <c r="X421" s="113">
        <v>13</v>
      </c>
      <c r="Y421" s="86"/>
      <c r="Z421" s="39"/>
      <c r="AA421" s="40" t="str">
        <f t="shared" si="96"/>
        <v/>
      </c>
      <c r="AB421" s="49" t="str">
        <f t="shared" si="97"/>
        <v/>
      </c>
      <c r="AC421" s="41"/>
      <c r="AD421" s="12" t="str">
        <f t="shared" si="98"/>
        <v/>
      </c>
      <c r="AE421" s="43" t="str">
        <f t="shared" si="99"/>
        <v/>
      </c>
      <c r="AF421" s="107" t="str">
        <f t="shared" si="100"/>
        <v/>
      </c>
      <c r="AG421" s="1"/>
    </row>
    <row r="422" spans="2:33" ht="18.75" customHeight="1" x14ac:dyDescent="0.5">
      <c r="B422" s="58">
        <v>0.71875</v>
      </c>
      <c r="C422" s="59" t="s">
        <v>17</v>
      </c>
      <c r="D422" s="60">
        <v>9</v>
      </c>
      <c r="E422" s="60">
        <v>1</v>
      </c>
      <c r="F422" s="60" t="s">
        <v>86</v>
      </c>
      <c r="G422" s="36" t="s">
        <v>60</v>
      </c>
      <c r="H422" s="113">
        <v>10</v>
      </c>
      <c r="I422" s="86">
        <v>10</v>
      </c>
      <c r="J422" s="39">
        <v>3.7</v>
      </c>
      <c r="K422" s="40">
        <f t="shared" si="94"/>
        <v>0.27027027027027023</v>
      </c>
      <c r="L422" s="49">
        <f t="shared" si="95"/>
        <v>40</v>
      </c>
      <c r="M422" s="77"/>
      <c r="N422" s="41"/>
      <c r="O422" s="82"/>
      <c r="R422" s="58">
        <v>0.71875</v>
      </c>
      <c r="S422" s="59" t="s">
        <v>17</v>
      </c>
      <c r="T422" s="60">
        <v>9</v>
      </c>
      <c r="U422" s="60">
        <v>1</v>
      </c>
      <c r="V422" s="60" t="s">
        <v>86</v>
      </c>
      <c r="W422" s="36" t="s">
        <v>60</v>
      </c>
      <c r="X422" s="113">
        <v>10</v>
      </c>
      <c r="Y422" s="86">
        <v>10</v>
      </c>
      <c r="Z422" s="39">
        <v>3.7</v>
      </c>
      <c r="AA422" s="40">
        <f t="shared" si="96"/>
        <v>0.27027027027027023</v>
      </c>
      <c r="AB422" s="49">
        <f t="shared" si="97"/>
        <v>40</v>
      </c>
      <c r="AC422" s="41"/>
      <c r="AD422" s="12">
        <f t="shared" si="98"/>
        <v>0</v>
      </c>
      <c r="AE422" s="43">
        <f t="shared" si="99"/>
        <v>100</v>
      </c>
      <c r="AF422" s="107">
        <f t="shared" si="100"/>
        <v>0</v>
      </c>
      <c r="AG422" s="1"/>
    </row>
    <row r="423" spans="2:33" ht="18.75" customHeight="1" x14ac:dyDescent="0.3">
      <c r="B423" s="58">
        <v>0.74652777777777779</v>
      </c>
      <c r="C423" s="59" t="s">
        <v>17</v>
      </c>
      <c r="D423" s="60">
        <v>10</v>
      </c>
      <c r="E423" s="60">
        <v>13</v>
      </c>
      <c r="F423" s="60" t="s">
        <v>172</v>
      </c>
      <c r="G423" s="36" t="s">
        <v>60</v>
      </c>
      <c r="H423" s="113">
        <v>10</v>
      </c>
      <c r="I423" s="86">
        <v>10</v>
      </c>
      <c r="J423" s="39">
        <v>4.8</v>
      </c>
      <c r="K423" s="40">
        <f t="shared" si="94"/>
        <v>0.20833333333333337</v>
      </c>
      <c r="L423" s="49">
        <f t="shared" si="95"/>
        <v>40</v>
      </c>
      <c r="M423" s="77"/>
      <c r="N423" s="41"/>
      <c r="O423" s="82"/>
      <c r="R423" s="58">
        <v>0.74652777777777779</v>
      </c>
      <c r="S423" s="59" t="s">
        <v>17</v>
      </c>
      <c r="T423" s="60">
        <v>10</v>
      </c>
      <c r="U423" s="60">
        <v>13</v>
      </c>
      <c r="V423" s="60" t="s">
        <v>172</v>
      </c>
      <c r="W423" s="36" t="s">
        <v>60</v>
      </c>
      <c r="X423" s="113">
        <v>10</v>
      </c>
      <c r="Y423" s="86">
        <v>10</v>
      </c>
      <c r="Z423" s="39">
        <v>4.8</v>
      </c>
      <c r="AA423" s="40">
        <f t="shared" si="96"/>
        <v>0.20833333333333337</v>
      </c>
      <c r="AB423" s="49">
        <f t="shared" si="97"/>
        <v>40</v>
      </c>
      <c r="AC423" s="41"/>
      <c r="AD423" s="12">
        <f t="shared" si="98"/>
        <v>0</v>
      </c>
      <c r="AE423" s="43">
        <f t="shared" si="99"/>
        <v>100</v>
      </c>
      <c r="AF423" s="107">
        <f t="shared" si="100"/>
        <v>0</v>
      </c>
    </row>
    <row r="424" spans="2:33" ht="18.75" customHeight="1" x14ac:dyDescent="0.5">
      <c r="B424" s="58">
        <v>0.74652777777777779</v>
      </c>
      <c r="C424" s="59" t="s">
        <v>17</v>
      </c>
      <c r="D424" s="60">
        <v>10</v>
      </c>
      <c r="E424" s="60">
        <v>5</v>
      </c>
      <c r="F424" s="60" t="s">
        <v>171</v>
      </c>
      <c r="G424" s="36" t="s">
        <v>1</v>
      </c>
      <c r="H424" s="113">
        <v>10</v>
      </c>
      <c r="I424" s="86">
        <v>40</v>
      </c>
      <c r="J424" s="39">
        <v>2.5</v>
      </c>
      <c r="K424" s="40">
        <f t="shared" si="94"/>
        <v>0.4</v>
      </c>
      <c r="L424" s="49">
        <f t="shared" si="95"/>
        <v>160</v>
      </c>
      <c r="M424" s="77"/>
      <c r="N424" s="41"/>
      <c r="O424" s="82"/>
      <c r="R424" s="58">
        <v>0.74652777777777779</v>
      </c>
      <c r="S424" s="59" t="s">
        <v>17</v>
      </c>
      <c r="T424" s="60">
        <v>10</v>
      </c>
      <c r="U424" s="60">
        <v>5</v>
      </c>
      <c r="V424" s="60" t="s">
        <v>171</v>
      </c>
      <c r="W424" s="36" t="s">
        <v>1</v>
      </c>
      <c r="X424" s="113">
        <v>10</v>
      </c>
      <c r="Y424" s="86">
        <v>40</v>
      </c>
      <c r="Z424" s="39">
        <v>2.5</v>
      </c>
      <c r="AA424" s="40">
        <f t="shared" si="96"/>
        <v>0.4</v>
      </c>
      <c r="AB424" s="49">
        <f t="shared" si="97"/>
        <v>160</v>
      </c>
      <c r="AC424" s="41"/>
      <c r="AD424" s="12">
        <f t="shared" si="98"/>
        <v>0</v>
      </c>
      <c r="AE424" s="43">
        <f t="shared" si="99"/>
        <v>100</v>
      </c>
      <c r="AF424" s="107">
        <f t="shared" si="100"/>
        <v>0</v>
      </c>
      <c r="AG424" s="1"/>
    </row>
    <row r="425" spans="2:33" ht="18.75" customHeight="1" x14ac:dyDescent="0.3">
      <c r="B425" s="58">
        <v>0.74652777777777779</v>
      </c>
      <c r="C425" s="59" t="s">
        <v>17</v>
      </c>
      <c r="D425" s="60">
        <v>10</v>
      </c>
      <c r="E425" s="60">
        <v>5</v>
      </c>
      <c r="F425" s="60" t="s">
        <v>171</v>
      </c>
      <c r="G425" s="36" t="s">
        <v>40</v>
      </c>
      <c r="H425" s="113">
        <v>15</v>
      </c>
      <c r="I425" s="86"/>
      <c r="J425" s="39"/>
      <c r="K425" s="40" t="str">
        <f t="shared" si="94"/>
        <v/>
      </c>
      <c r="L425" s="49" t="str">
        <f t="shared" si="95"/>
        <v/>
      </c>
      <c r="M425" s="77"/>
      <c r="N425" s="41"/>
      <c r="O425" s="82"/>
      <c r="R425" s="58">
        <v>0.74652777777777779</v>
      </c>
      <c r="S425" s="59" t="s">
        <v>17</v>
      </c>
      <c r="T425" s="60">
        <v>10</v>
      </c>
      <c r="U425" s="60">
        <v>5</v>
      </c>
      <c r="V425" s="60" t="s">
        <v>171</v>
      </c>
      <c r="W425" s="36" t="s">
        <v>40</v>
      </c>
      <c r="X425" s="113">
        <v>15</v>
      </c>
      <c r="Y425" s="86"/>
      <c r="Z425" s="39"/>
      <c r="AA425" s="40" t="str">
        <f t="shared" si="96"/>
        <v/>
      </c>
      <c r="AB425" s="49" t="str">
        <f t="shared" si="97"/>
        <v/>
      </c>
      <c r="AC425" s="41"/>
      <c r="AD425" s="12" t="str">
        <f t="shared" si="98"/>
        <v/>
      </c>
      <c r="AE425" s="43" t="str">
        <f t="shared" si="99"/>
        <v/>
      </c>
      <c r="AF425" s="107" t="str">
        <f t="shared" si="100"/>
        <v/>
      </c>
    </row>
    <row r="426" spans="2:33" ht="18.75" customHeight="1" x14ac:dyDescent="0.3">
      <c r="B426" s="58">
        <v>0.74652777777777779</v>
      </c>
      <c r="C426" s="59" t="s">
        <v>17</v>
      </c>
      <c r="D426" s="60">
        <v>10</v>
      </c>
      <c r="E426" s="60">
        <v>5</v>
      </c>
      <c r="F426" s="60" t="s">
        <v>171</v>
      </c>
      <c r="G426" s="36" t="s">
        <v>60</v>
      </c>
      <c r="H426" s="113">
        <v>15</v>
      </c>
      <c r="I426" s="86"/>
      <c r="J426" s="39"/>
      <c r="K426" s="40" t="str">
        <f t="shared" si="94"/>
        <v/>
      </c>
      <c r="L426" s="49" t="str">
        <f t="shared" si="95"/>
        <v/>
      </c>
      <c r="M426" s="77"/>
      <c r="N426" s="41"/>
      <c r="O426" s="82"/>
      <c r="R426" s="58">
        <v>0.74652777777777779</v>
      </c>
      <c r="S426" s="59" t="s">
        <v>17</v>
      </c>
      <c r="T426" s="60">
        <v>10</v>
      </c>
      <c r="U426" s="60">
        <v>5</v>
      </c>
      <c r="V426" s="60" t="s">
        <v>171</v>
      </c>
      <c r="W426" s="36" t="s">
        <v>60</v>
      </c>
      <c r="X426" s="113">
        <v>15</v>
      </c>
      <c r="Y426" s="86"/>
      <c r="Z426" s="39"/>
      <c r="AA426" s="40" t="str">
        <f t="shared" si="96"/>
        <v/>
      </c>
      <c r="AB426" s="49" t="str">
        <f t="shared" si="97"/>
        <v/>
      </c>
      <c r="AC426" s="41"/>
      <c r="AD426" s="12" t="str">
        <f t="shared" si="98"/>
        <v/>
      </c>
      <c r="AE426" s="43" t="str">
        <f t="shared" si="99"/>
        <v/>
      </c>
      <c r="AF426" s="107" t="str">
        <f t="shared" si="100"/>
        <v/>
      </c>
    </row>
    <row r="427" spans="2:33" ht="18.75" customHeight="1" x14ac:dyDescent="0.5">
      <c r="B427" s="58"/>
      <c r="C427" s="59"/>
      <c r="D427" s="60"/>
      <c r="E427" s="60"/>
      <c r="F427" s="60"/>
      <c r="G427" s="36"/>
      <c r="H427" s="86"/>
      <c r="I427" s="86"/>
      <c r="J427" s="39"/>
      <c r="K427" s="40" t="str">
        <f t="shared" si="94"/>
        <v/>
      </c>
      <c r="L427" s="49" t="str">
        <f t="shared" si="95"/>
        <v/>
      </c>
      <c r="M427" s="77"/>
      <c r="N427" s="41"/>
      <c r="O427" s="82"/>
      <c r="R427" s="58"/>
      <c r="S427" s="59"/>
      <c r="T427" s="60"/>
      <c r="U427" s="60"/>
      <c r="V427" s="60"/>
      <c r="W427" s="36"/>
      <c r="X427" s="86"/>
      <c r="Y427" s="86"/>
      <c r="Z427" s="39"/>
      <c r="AA427" s="40" t="str">
        <f t="shared" ref="AA427" si="101">IF(Z427="","",100/Z427/100)</f>
        <v/>
      </c>
      <c r="AB427" s="49" t="str">
        <f t="shared" si="97"/>
        <v/>
      </c>
      <c r="AC427" s="41"/>
      <c r="AD427" s="12" t="str">
        <f t="shared" ref="AD427" si="102">IF(AB427="","",AC427*AB427)</f>
        <v/>
      </c>
      <c r="AE427" s="43" t="str">
        <f t="shared" ref="AE427" si="103">IF(AB427="","",$AE$473)</f>
        <v/>
      </c>
      <c r="AF427" s="107" t="str">
        <f t="shared" ref="AF427" si="104">IF(AE427="","",AE427*AC427)</f>
        <v/>
      </c>
      <c r="AG427" s="1"/>
    </row>
    <row r="428" spans="2:33" ht="18.75" customHeight="1" x14ac:dyDescent="0.5">
      <c r="B428" s="81"/>
      <c r="C428" s="91"/>
      <c r="D428" s="36"/>
      <c r="E428" s="36"/>
      <c r="F428" s="36"/>
      <c r="G428" s="36"/>
      <c r="H428" s="37"/>
      <c r="I428" s="38"/>
      <c r="J428" s="39"/>
      <c r="K428" s="40"/>
      <c r="L428" s="49"/>
      <c r="M428" s="77"/>
      <c r="N428" s="41"/>
      <c r="O428" s="82"/>
      <c r="R428" s="58"/>
      <c r="S428" s="59"/>
      <c r="T428" s="60"/>
      <c r="U428" s="60"/>
      <c r="V428" s="60"/>
      <c r="W428" s="36"/>
      <c r="X428" s="61"/>
      <c r="Y428" s="62"/>
      <c r="Z428" s="63"/>
      <c r="AA428" s="64"/>
      <c r="AB428" s="49"/>
      <c r="AC428" s="41"/>
      <c r="AD428" s="12"/>
      <c r="AE428" s="43"/>
      <c r="AF428" s="107"/>
      <c r="AG428" s="1"/>
    </row>
    <row r="429" spans="2:33" ht="24.75" customHeight="1" x14ac:dyDescent="0.35">
      <c r="B429" s="83"/>
      <c r="C429" s="44"/>
      <c r="D429" s="45"/>
      <c r="E429" s="45"/>
      <c r="F429" s="46" t="s">
        <v>14</v>
      </c>
      <c r="G429" s="46"/>
      <c r="H429" s="47">
        <f>SUM(H400:H428)</f>
        <v>358</v>
      </c>
      <c r="I429" s="47">
        <f>SUM(I400:I428)</f>
        <v>358</v>
      </c>
      <c r="J429" s="46"/>
      <c r="K429" s="48"/>
      <c r="L429" s="49">
        <f>SUBTOTAL(9,(L400:L427))</f>
        <v>1432</v>
      </c>
      <c r="M429" s="77"/>
      <c r="N429" s="71"/>
      <c r="O429" s="7"/>
      <c r="R429" s="65"/>
      <c r="S429" s="66"/>
      <c r="T429" s="67"/>
      <c r="U429" s="67"/>
      <c r="V429" s="68" t="s">
        <v>14</v>
      </c>
      <c r="W429" s="68"/>
      <c r="X429" s="69">
        <f>SUM(X400:X428)</f>
        <v>358</v>
      </c>
      <c r="Y429" s="69">
        <f>SUM(Y400:Y428)</f>
        <v>358</v>
      </c>
      <c r="Z429" s="70"/>
      <c r="AA429" s="70"/>
      <c r="AB429" s="49">
        <f>SUBTOTAL(9,(AB400:AB427))</f>
        <v>1432</v>
      </c>
      <c r="AC429" s="71"/>
      <c r="AD429" s="12">
        <f>SUBTOTAL(9,AD400:AD427)</f>
        <v>1296</v>
      </c>
      <c r="AE429" s="94">
        <f>SUBTOTAL(9,AE400:AE427)</f>
        <v>1200</v>
      </c>
      <c r="AF429" s="82">
        <f>SUBTOTAL(9,AF400:AF427)</f>
        <v>810</v>
      </c>
    </row>
    <row r="430" spans="2:33" ht="3.75" hidden="1" customHeight="1" x14ac:dyDescent="0.25">
      <c r="B430" s="72"/>
      <c r="C430" s="50"/>
      <c r="D430" s="50"/>
      <c r="E430" s="50"/>
      <c r="F430" s="50"/>
      <c r="G430" s="50"/>
      <c r="H430" s="50"/>
      <c r="I430" s="50"/>
      <c r="J430" s="50"/>
      <c r="K430" s="51"/>
      <c r="L430" s="52"/>
      <c r="M430" s="78"/>
      <c r="N430" s="5"/>
      <c r="O430" s="97"/>
      <c r="R430" s="72"/>
      <c r="S430" s="50"/>
      <c r="T430" s="50"/>
      <c r="U430" s="50"/>
      <c r="V430" s="50"/>
      <c r="W430" s="50"/>
      <c r="X430" s="50"/>
      <c r="Y430" s="51"/>
      <c r="Z430" s="50"/>
      <c r="AA430" s="51"/>
      <c r="AB430" s="52"/>
      <c r="AC430" s="5"/>
      <c r="AD430" s="99"/>
      <c r="AE430" s="96"/>
      <c r="AF430" s="98"/>
    </row>
    <row r="431" spans="2:33" ht="25.5" customHeight="1" x14ac:dyDescent="0.25">
      <c r="B431" s="337" t="s">
        <v>15</v>
      </c>
      <c r="C431" s="338"/>
      <c r="D431" s="338"/>
      <c r="E431" s="338"/>
      <c r="F431" s="338"/>
      <c r="G431" s="338"/>
      <c r="H431" s="338"/>
      <c r="I431" s="338"/>
      <c r="J431" s="338"/>
      <c r="K431" s="338"/>
      <c r="L431" s="89"/>
      <c r="M431" s="79"/>
      <c r="N431" s="5"/>
      <c r="O431" s="8"/>
      <c r="R431" s="337" t="s">
        <v>15</v>
      </c>
      <c r="S431" s="338"/>
      <c r="T431" s="338"/>
      <c r="U431" s="338"/>
      <c r="V431" s="338"/>
      <c r="W431" s="338"/>
      <c r="X431" s="338"/>
      <c r="Y431" s="339"/>
      <c r="Z431" s="73"/>
      <c r="AA431" s="73"/>
      <c r="AB431" s="340"/>
      <c r="AC431" s="5"/>
      <c r="AD431" s="14">
        <f>AD429-AB429</f>
        <v>-136</v>
      </c>
      <c r="AE431" s="100"/>
      <c r="AF431" s="8">
        <f>AF429-AE429</f>
        <v>-390</v>
      </c>
    </row>
    <row r="432" spans="2:33" ht="21" customHeight="1" thickBot="1" x14ac:dyDescent="0.3">
      <c r="B432" s="342">
        <v>45675</v>
      </c>
      <c r="C432" s="343"/>
      <c r="D432" s="343"/>
      <c r="E432" s="343"/>
      <c r="F432" s="343"/>
      <c r="G432" s="343"/>
      <c r="H432" s="343"/>
      <c r="I432" s="343"/>
      <c r="J432" s="343"/>
      <c r="K432" s="343"/>
      <c r="L432" s="90"/>
      <c r="M432" s="84"/>
      <c r="N432" s="16"/>
      <c r="O432" s="17"/>
      <c r="R432" s="344">
        <f>B432</f>
        <v>45675</v>
      </c>
      <c r="S432" s="345"/>
      <c r="T432" s="345"/>
      <c r="U432" s="345"/>
      <c r="V432" s="345"/>
      <c r="W432" s="345"/>
      <c r="X432" s="345"/>
      <c r="Y432" s="346"/>
      <c r="Z432" s="74"/>
      <c r="AA432" s="74"/>
      <c r="AB432" s="341"/>
      <c r="AC432" s="16" t="s">
        <v>91</v>
      </c>
      <c r="AD432" s="15">
        <f>AD431/AB429</f>
        <v>-9.4972067039106142E-2</v>
      </c>
      <c r="AE432" s="101"/>
      <c r="AF432" s="17">
        <f>AF431/AE429</f>
        <v>-0.32500000000000001</v>
      </c>
    </row>
    <row r="434" spans="2:35" ht="19.5" thickBot="1" x14ac:dyDescent="0.35">
      <c r="B434" s="2"/>
      <c r="R434" s="2"/>
      <c r="AA434" s="111" t="s">
        <v>148</v>
      </c>
      <c r="AB434" s="112">
        <v>1.6</v>
      </c>
    </row>
    <row r="435" spans="2:35" ht="28.5" customHeight="1" x14ac:dyDescent="0.25">
      <c r="B435" s="319"/>
      <c r="C435" s="320"/>
      <c r="D435" s="323" t="s">
        <v>96</v>
      </c>
      <c r="E435" s="323"/>
      <c r="F435" s="323"/>
      <c r="G435" s="323"/>
      <c r="H435" s="323"/>
      <c r="I435" s="323"/>
      <c r="J435" s="323"/>
      <c r="K435" s="323"/>
      <c r="L435" s="323"/>
      <c r="M435" s="323"/>
      <c r="N435" s="323"/>
      <c r="O435" s="324"/>
      <c r="R435" s="329"/>
      <c r="S435" s="330"/>
      <c r="T435" s="333" t="s">
        <v>96</v>
      </c>
      <c r="U435" s="333"/>
      <c r="V435" s="333"/>
      <c r="W435" s="333"/>
      <c r="X435" s="333"/>
      <c r="Y435" s="333"/>
      <c r="Z435" s="333"/>
      <c r="AA435" s="333"/>
      <c r="AB435" s="333"/>
      <c r="AC435" s="333"/>
      <c r="AD435" s="333"/>
      <c r="AE435" s="333"/>
      <c r="AF435" s="334"/>
    </row>
    <row r="436" spans="2:35" ht="21.75" customHeight="1" x14ac:dyDescent="0.25">
      <c r="B436" s="321"/>
      <c r="C436" s="322"/>
      <c r="D436" s="325"/>
      <c r="E436" s="325"/>
      <c r="F436" s="325"/>
      <c r="G436" s="325"/>
      <c r="H436" s="325"/>
      <c r="I436" s="325"/>
      <c r="J436" s="325"/>
      <c r="K436" s="325"/>
      <c r="L436" s="325"/>
      <c r="M436" s="325"/>
      <c r="N436" s="325"/>
      <c r="O436" s="326"/>
      <c r="R436" s="331"/>
      <c r="S436" s="332"/>
      <c r="T436" s="335"/>
      <c r="U436" s="335"/>
      <c r="V436" s="335"/>
      <c r="W436" s="335"/>
      <c r="X436" s="335"/>
      <c r="Y436" s="335"/>
      <c r="Z436" s="335"/>
      <c r="AA436" s="335"/>
      <c r="AB436" s="335"/>
      <c r="AC436" s="335"/>
      <c r="AD436" s="335"/>
      <c r="AE436" s="335"/>
      <c r="AF436" s="336"/>
    </row>
    <row r="437" spans="2:35" ht="5.25" customHeight="1" thickBot="1" x14ac:dyDescent="0.3">
      <c r="B437" s="80"/>
      <c r="C437" s="76"/>
      <c r="D437" s="325"/>
      <c r="E437" s="325"/>
      <c r="F437" s="325"/>
      <c r="G437" s="325"/>
      <c r="H437" s="325"/>
      <c r="I437" s="325"/>
      <c r="J437" s="325"/>
      <c r="K437" s="325"/>
      <c r="L437" s="327"/>
      <c r="M437" s="327"/>
      <c r="N437" s="327"/>
      <c r="O437" s="328"/>
      <c r="R437" s="53"/>
      <c r="S437" s="54"/>
      <c r="T437" s="335"/>
      <c r="U437" s="335"/>
      <c r="V437" s="335"/>
      <c r="W437" s="335"/>
      <c r="X437" s="335"/>
      <c r="Y437" s="335"/>
      <c r="Z437" s="335"/>
      <c r="AA437" s="335"/>
      <c r="AB437" s="335"/>
      <c r="AC437" s="335"/>
      <c r="AD437" s="335"/>
      <c r="AE437" s="335"/>
      <c r="AF437" s="336"/>
    </row>
    <row r="438" spans="2:35" ht="54.75" customHeight="1" x14ac:dyDescent="0.5">
      <c r="B438" s="26" t="s">
        <v>4</v>
      </c>
      <c r="C438" s="27" t="s">
        <v>5</v>
      </c>
      <c r="D438" s="27" t="s">
        <v>6</v>
      </c>
      <c r="E438" s="27" t="s">
        <v>7</v>
      </c>
      <c r="F438" s="27" t="s">
        <v>8</v>
      </c>
      <c r="G438" s="28" t="s">
        <v>9</v>
      </c>
      <c r="H438" s="29" t="s">
        <v>92</v>
      </c>
      <c r="I438" s="30" t="s">
        <v>10</v>
      </c>
      <c r="J438" s="28" t="s">
        <v>20</v>
      </c>
      <c r="K438" s="31" t="s">
        <v>21</v>
      </c>
      <c r="L438" s="92" t="s">
        <v>98</v>
      </c>
      <c r="M438" s="87" t="s">
        <v>97</v>
      </c>
      <c r="N438" s="88" t="s">
        <v>12</v>
      </c>
      <c r="O438" s="24" t="s">
        <v>2</v>
      </c>
      <c r="R438" s="26" t="s">
        <v>4</v>
      </c>
      <c r="S438" s="27" t="s">
        <v>5</v>
      </c>
      <c r="T438" s="27" t="s">
        <v>6</v>
      </c>
      <c r="U438" s="27" t="s">
        <v>7</v>
      </c>
      <c r="V438" s="27" t="s">
        <v>8</v>
      </c>
      <c r="W438" s="28" t="s">
        <v>9</v>
      </c>
      <c r="X438" s="29" t="s">
        <v>92</v>
      </c>
      <c r="Y438" s="31" t="s">
        <v>10</v>
      </c>
      <c r="Z438" s="28" t="s">
        <v>20</v>
      </c>
      <c r="AA438" s="31" t="s">
        <v>21</v>
      </c>
      <c r="AB438" s="32" t="s">
        <v>3</v>
      </c>
      <c r="AC438" s="6" t="s">
        <v>12</v>
      </c>
      <c r="AD438" s="20" t="s">
        <v>2</v>
      </c>
      <c r="AE438" s="33" t="s">
        <v>147</v>
      </c>
      <c r="AF438" s="34" t="s">
        <v>46</v>
      </c>
      <c r="AG438" s="1"/>
    </row>
    <row r="439" spans="2:35" ht="24" customHeight="1" x14ac:dyDescent="0.3">
      <c r="B439" s="58">
        <v>0.55763888888888891</v>
      </c>
      <c r="C439" s="59" t="s">
        <v>157</v>
      </c>
      <c r="D439" s="60">
        <v>3</v>
      </c>
      <c r="E439" s="60">
        <v>2</v>
      </c>
      <c r="F439" s="60" t="s">
        <v>151</v>
      </c>
      <c r="G439" s="36" t="s">
        <v>1</v>
      </c>
      <c r="H439" s="113">
        <v>12</v>
      </c>
      <c r="I439" s="86">
        <v>35</v>
      </c>
      <c r="J439" s="39">
        <v>3.6</v>
      </c>
      <c r="K439" s="40">
        <f t="shared" ref="K439:K465" si="105">IF(J439="","",100/J439/100)</f>
        <v>0.27777777777777779</v>
      </c>
      <c r="L439" s="49">
        <f t="shared" ref="L439:L466" si="106">IF(I439="","",(I439*($AB$1/1000)/$AC$1)*$AB$473)</f>
        <v>140</v>
      </c>
      <c r="M439" s="77"/>
      <c r="N439" s="41"/>
      <c r="O439" s="82"/>
      <c r="R439" s="58">
        <v>0.55763888888888891</v>
      </c>
      <c r="S439" s="59" t="s">
        <v>157</v>
      </c>
      <c r="T439" s="60">
        <v>3</v>
      </c>
      <c r="U439" s="60">
        <v>2</v>
      </c>
      <c r="V439" s="60" t="s">
        <v>151</v>
      </c>
      <c r="W439" s="36" t="s">
        <v>1</v>
      </c>
      <c r="X439" s="113">
        <v>12</v>
      </c>
      <c r="Y439" s="86">
        <v>35</v>
      </c>
      <c r="Z439" s="39">
        <v>3.6</v>
      </c>
      <c r="AA439" s="40">
        <f t="shared" ref="AA439:AA466" si="107">IF(Z439="","",100/Z439/100)</f>
        <v>0.27777777777777779</v>
      </c>
      <c r="AB439" s="49">
        <f t="shared" ref="AB439:AB466" si="108">IF(Y439="","",(Y439*($AB$1/1000)/$AC$1)*$AB$473)</f>
        <v>140</v>
      </c>
      <c r="AC439" s="41"/>
      <c r="AD439" s="12">
        <f t="shared" ref="AD439:AD466" si="109">IF(AB439="","",AC439*AB439)</f>
        <v>0</v>
      </c>
      <c r="AE439" s="43">
        <f t="shared" ref="AE439:AE465" si="110">IF(AB439="","",$AE$1)</f>
        <v>100</v>
      </c>
      <c r="AF439" s="107">
        <f t="shared" ref="AF439:AF466" si="111">IF(AE439="","",AE439*AC439)</f>
        <v>0</v>
      </c>
    </row>
    <row r="440" spans="2:35" ht="18.75" customHeight="1" x14ac:dyDescent="0.35">
      <c r="B440" s="58">
        <v>0.55763888888888891</v>
      </c>
      <c r="C440" s="59" t="s">
        <v>157</v>
      </c>
      <c r="D440" s="60">
        <v>3</v>
      </c>
      <c r="E440" s="60">
        <v>2</v>
      </c>
      <c r="F440" s="60" t="s">
        <v>151</v>
      </c>
      <c r="G440" s="36" t="s">
        <v>40</v>
      </c>
      <c r="H440" s="113">
        <v>10</v>
      </c>
      <c r="I440" s="86"/>
      <c r="J440" s="39"/>
      <c r="K440" s="40" t="str">
        <f t="shared" si="105"/>
        <v/>
      </c>
      <c r="L440" s="49" t="str">
        <f t="shared" si="106"/>
        <v/>
      </c>
      <c r="M440" s="77"/>
      <c r="N440" s="41"/>
      <c r="O440" s="82"/>
      <c r="R440" s="58">
        <v>0.55763888888888891</v>
      </c>
      <c r="S440" s="59" t="s">
        <v>157</v>
      </c>
      <c r="T440" s="60">
        <v>3</v>
      </c>
      <c r="U440" s="60">
        <v>2</v>
      </c>
      <c r="V440" s="60" t="s">
        <v>151</v>
      </c>
      <c r="W440" s="36" t="s">
        <v>40</v>
      </c>
      <c r="X440" s="113">
        <v>10</v>
      </c>
      <c r="Y440" s="86"/>
      <c r="Z440" s="39"/>
      <c r="AA440" s="40" t="str">
        <f t="shared" si="107"/>
        <v/>
      </c>
      <c r="AB440" s="49" t="str">
        <f t="shared" si="108"/>
        <v/>
      </c>
      <c r="AC440" s="41"/>
      <c r="AD440" s="12" t="str">
        <f t="shared" si="109"/>
        <v/>
      </c>
      <c r="AE440" s="43" t="str">
        <f t="shared" si="110"/>
        <v/>
      </c>
      <c r="AF440" s="107" t="str">
        <f t="shared" si="111"/>
        <v/>
      </c>
      <c r="AI440" s="4"/>
    </row>
    <row r="441" spans="2:35" ht="18.75" customHeight="1" x14ac:dyDescent="0.5">
      <c r="B441" s="58">
        <v>0.55763888888888891</v>
      </c>
      <c r="C441" s="59" t="s">
        <v>150</v>
      </c>
      <c r="D441" s="60">
        <v>3</v>
      </c>
      <c r="E441" s="60">
        <v>2</v>
      </c>
      <c r="F441" s="60" t="s">
        <v>151</v>
      </c>
      <c r="G441" s="36" t="s">
        <v>18</v>
      </c>
      <c r="H441" s="113">
        <v>13</v>
      </c>
      <c r="I441" s="86"/>
      <c r="J441" s="39"/>
      <c r="K441" s="40" t="str">
        <f t="shared" si="105"/>
        <v/>
      </c>
      <c r="L441" s="49" t="str">
        <f t="shared" si="106"/>
        <v/>
      </c>
      <c r="M441" s="77"/>
      <c r="N441" s="41"/>
      <c r="O441" s="82"/>
      <c r="R441" s="58">
        <v>0.55763888888888891</v>
      </c>
      <c r="S441" s="59" t="s">
        <v>150</v>
      </c>
      <c r="T441" s="60">
        <v>3</v>
      </c>
      <c r="U441" s="60">
        <v>2</v>
      </c>
      <c r="V441" s="60" t="s">
        <v>151</v>
      </c>
      <c r="W441" s="36" t="s">
        <v>18</v>
      </c>
      <c r="X441" s="113">
        <v>13</v>
      </c>
      <c r="Y441" s="86"/>
      <c r="Z441" s="39"/>
      <c r="AA441" s="40" t="str">
        <f t="shared" si="107"/>
        <v/>
      </c>
      <c r="AB441" s="49" t="str">
        <f t="shared" si="108"/>
        <v/>
      </c>
      <c r="AC441" s="41"/>
      <c r="AD441" s="12" t="str">
        <f t="shared" si="109"/>
        <v/>
      </c>
      <c r="AE441" s="43" t="str">
        <f t="shared" si="110"/>
        <v/>
      </c>
      <c r="AF441" s="107" t="str">
        <f t="shared" si="111"/>
        <v/>
      </c>
      <c r="AG441" s="1"/>
    </row>
    <row r="442" spans="2:35" ht="18.75" customHeight="1" x14ac:dyDescent="0.3">
      <c r="B442" s="58">
        <v>0.55763888888888891</v>
      </c>
      <c r="C442" s="59" t="s">
        <v>157</v>
      </c>
      <c r="D442" s="60">
        <v>3</v>
      </c>
      <c r="E442" s="60">
        <v>1</v>
      </c>
      <c r="F442" s="60" t="s">
        <v>156</v>
      </c>
      <c r="G442" s="36" t="s">
        <v>1</v>
      </c>
      <c r="H442" s="113">
        <v>12</v>
      </c>
      <c r="I442" s="86">
        <v>42</v>
      </c>
      <c r="J442" s="39">
        <v>2.9</v>
      </c>
      <c r="K442" s="40">
        <f t="shared" si="105"/>
        <v>0.34482758620689657</v>
      </c>
      <c r="L442" s="49">
        <f t="shared" si="106"/>
        <v>168</v>
      </c>
      <c r="M442" s="77"/>
      <c r="N442" s="41"/>
      <c r="O442" s="82"/>
      <c r="R442" s="58">
        <v>0.55763888888888891</v>
      </c>
      <c r="S442" s="59" t="s">
        <v>157</v>
      </c>
      <c r="T442" s="60">
        <v>3</v>
      </c>
      <c r="U442" s="60">
        <v>1</v>
      </c>
      <c r="V442" s="60" t="s">
        <v>156</v>
      </c>
      <c r="W442" s="36" t="s">
        <v>1</v>
      </c>
      <c r="X442" s="113">
        <v>12</v>
      </c>
      <c r="Y442" s="86">
        <v>42</v>
      </c>
      <c r="Z442" s="39">
        <v>2.9</v>
      </c>
      <c r="AA442" s="40">
        <f t="shared" si="107"/>
        <v>0.34482758620689657</v>
      </c>
      <c r="AB442" s="49">
        <f t="shared" si="108"/>
        <v>168</v>
      </c>
      <c r="AC442" s="41">
        <v>3.2</v>
      </c>
      <c r="AD442" s="12">
        <f t="shared" si="109"/>
        <v>537.6</v>
      </c>
      <c r="AE442" s="43">
        <f t="shared" si="110"/>
        <v>100</v>
      </c>
      <c r="AF442" s="107">
        <f t="shared" si="111"/>
        <v>320</v>
      </c>
    </row>
    <row r="443" spans="2:35" ht="18.75" customHeight="1" x14ac:dyDescent="0.3">
      <c r="B443" s="58">
        <v>0.55763888888888891</v>
      </c>
      <c r="C443" s="59" t="s">
        <v>157</v>
      </c>
      <c r="D443" s="60">
        <v>3</v>
      </c>
      <c r="E443" s="60">
        <v>1</v>
      </c>
      <c r="F443" s="60" t="s">
        <v>156</v>
      </c>
      <c r="G443" s="36" t="s">
        <v>40</v>
      </c>
      <c r="H443" s="113">
        <v>15</v>
      </c>
      <c r="I443" s="86"/>
      <c r="J443" s="39"/>
      <c r="K443" s="40" t="str">
        <f t="shared" si="105"/>
        <v/>
      </c>
      <c r="L443" s="49" t="str">
        <f t="shared" si="106"/>
        <v/>
      </c>
      <c r="M443" s="77"/>
      <c r="N443" s="41"/>
      <c r="O443" s="82"/>
      <c r="R443" s="58">
        <v>0.55763888888888891</v>
      </c>
      <c r="S443" s="59" t="s">
        <v>157</v>
      </c>
      <c r="T443" s="60">
        <v>3</v>
      </c>
      <c r="U443" s="60">
        <v>1</v>
      </c>
      <c r="V443" s="60" t="s">
        <v>156</v>
      </c>
      <c r="W443" s="36" t="s">
        <v>40</v>
      </c>
      <c r="X443" s="113">
        <v>15</v>
      </c>
      <c r="Y443" s="86"/>
      <c r="Z443" s="39"/>
      <c r="AA443" s="40" t="str">
        <f t="shared" si="107"/>
        <v/>
      </c>
      <c r="AB443" s="49" t="str">
        <f t="shared" si="108"/>
        <v/>
      </c>
      <c r="AC443" s="41">
        <v>3.2</v>
      </c>
      <c r="AD443" s="12" t="str">
        <f t="shared" si="109"/>
        <v/>
      </c>
      <c r="AE443" s="43" t="str">
        <f t="shared" si="110"/>
        <v/>
      </c>
      <c r="AF443" s="107" t="str">
        <f t="shared" si="111"/>
        <v/>
      </c>
    </row>
    <row r="444" spans="2:35" ht="18.75" customHeight="1" x14ac:dyDescent="0.5">
      <c r="B444" s="58">
        <v>0.55763888888888891</v>
      </c>
      <c r="C444" s="59" t="s">
        <v>150</v>
      </c>
      <c r="D444" s="60">
        <v>3</v>
      </c>
      <c r="E444" s="60">
        <v>1</v>
      </c>
      <c r="F444" s="60" t="s">
        <v>156</v>
      </c>
      <c r="G444" s="36" t="s">
        <v>18</v>
      </c>
      <c r="H444" s="113">
        <v>15</v>
      </c>
      <c r="I444" s="86"/>
      <c r="J444" s="39"/>
      <c r="K444" s="40" t="str">
        <f t="shared" si="105"/>
        <v/>
      </c>
      <c r="L444" s="49" t="str">
        <f t="shared" si="106"/>
        <v/>
      </c>
      <c r="M444" s="77"/>
      <c r="N444" s="41"/>
      <c r="O444" s="82"/>
      <c r="R444" s="58">
        <v>0.55763888888888891</v>
      </c>
      <c r="S444" s="59" t="s">
        <v>150</v>
      </c>
      <c r="T444" s="60">
        <v>3</v>
      </c>
      <c r="U444" s="60">
        <v>1</v>
      </c>
      <c r="V444" s="60" t="s">
        <v>156</v>
      </c>
      <c r="W444" s="36" t="s">
        <v>18</v>
      </c>
      <c r="X444" s="113">
        <v>15</v>
      </c>
      <c r="Y444" s="86"/>
      <c r="Z444" s="39"/>
      <c r="AA444" s="40" t="str">
        <f t="shared" si="107"/>
        <v/>
      </c>
      <c r="AB444" s="49" t="str">
        <f t="shared" si="108"/>
        <v/>
      </c>
      <c r="AC444" s="41">
        <v>3.2</v>
      </c>
      <c r="AD444" s="12" t="str">
        <f t="shared" si="109"/>
        <v/>
      </c>
      <c r="AE444" s="43" t="str">
        <f t="shared" si="110"/>
        <v/>
      </c>
      <c r="AF444" s="107" t="str">
        <f t="shared" si="111"/>
        <v/>
      </c>
      <c r="AG444" s="1"/>
    </row>
    <row r="445" spans="2:35" ht="18.75" customHeight="1" x14ac:dyDescent="0.3">
      <c r="B445" s="58">
        <v>0.58194444444444449</v>
      </c>
      <c r="C445" s="59" t="s">
        <v>157</v>
      </c>
      <c r="D445" s="60">
        <v>4</v>
      </c>
      <c r="E445" s="60">
        <v>5</v>
      </c>
      <c r="F445" s="60" t="s">
        <v>158</v>
      </c>
      <c r="G445" s="36" t="s">
        <v>1</v>
      </c>
      <c r="H445" s="113">
        <v>20</v>
      </c>
      <c r="I445" s="86">
        <v>74</v>
      </c>
      <c r="J445" s="39">
        <v>3.6</v>
      </c>
      <c r="K445" s="40">
        <f t="shared" si="105"/>
        <v>0.27777777777777779</v>
      </c>
      <c r="L445" s="49">
        <f t="shared" si="106"/>
        <v>296</v>
      </c>
      <c r="M445" s="77"/>
      <c r="N445" s="41"/>
      <c r="O445" s="82"/>
      <c r="R445" s="58">
        <v>0.58194444444444449</v>
      </c>
      <c r="S445" s="59" t="s">
        <v>157</v>
      </c>
      <c r="T445" s="60">
        <v>4</v>
      </c>
      <c r="U445" s="60">
        <v>5</v>
      </c>
      <c r="V445" s="60" t="s">
        <v>158</v>
      </c>
      <c r="W445" s="36" t="s">
        <v>1</v>
      </c>
      <c r="X445" s="113">
        <v>20</v>
      </c>
      <c r="Y445" s="86">
        <v>74</v>
      </c>
      <c r="Z445" s="39">
        <v>3.6</v>
      </c>
      <c r="AA445" s="40">
        <f t="shared" si="107"/>
        <v>0.27777777777777779</v>
      </c>
      <c r="AB445" s="49">
        <f t="shared" si="108"/>
        <v>296</v>
      </c>
      <c r="AC445" s="41"/>
      <c r="AD445" s="12">
        <f t="shared" si="109"/>
        <v>0</v>
      </c>
      <c r="AE445" s="43">
        <f t="shared" si="110"/>
        <v>100</v>
      </c>
      <c r="AF445" s="107">
        <f t="shared" si="111"/>
        <v>0</v>
      </c>
    </row>
    <row r="446" spans="2:35" ht="18.75" customHeight="1" x14ac:dyDescent="0.3">
      <c r="B446" s="58">
        <v>0.58194444444444449</v>
      </c>
      <c r="C446" s="59" t="s">
        <v>157</v>
      </c>
      <c r="D446" s="60">
        <v>4</v>
      </c>
      <c r="E446" s="60">
        <v>5</v>
      </c>
      <c r="F446" s="60" t="s">
        <v>158</v>
      </c>
      <c r="G446" s="36" t="s">
        <v>40</v>
      </c>
      <c r="H446" s="113">
        <v>20</v>
      </c>
      <c r="I446" s="86"/>
      <c r="J446" s="39"/>
      <c r="K446" s="40" t="str">
        <f t="shared" si="105"/>
        <v/>
      </c>
      <c r="L446" s="49" t="str">
        <f t="shared" si="106"/>
        <v/>
      </c>
      <c r="M446" s="77"/>
      <c r="N446" s="41"/>
      <c r="O446" s="82"/>
      <c r="R446" s="58">
        <v>0.58194444444444449</v>
      </c>
      <c r="S446" s="59" t="s">
        <v>157</v>
      </c>
      <c r="T446" s="60">
        <v>4</v>
      </c>
      <c r="U446" s="60">
        <v>5</v>
      </c>
      <c r="V446" s="60" t="s">
        <v>158</v>
      </c>
      <c r="W446" s="36" t="s">
        <v>40</v>
      </c>
      <c r="X446" s="113">
        <v>20</v>
      </c>
      <c r="Y446" s="86"/>
      <c r="Z446" s="39"/>
      <c r="AA446" s="40" t="str">
        <f t="shared" si="107"/>
        <v/>
      </c>
      <c r="AB446" s="49" t="str">
        <f t="shared" si="108"/>
        <v/>
      </c>
      <c r="AC446" s="41"/>
      <c r="AD446" s="12" t="str">
        <f t="shared" si="109"/>
        <v/>
      </c>
      <c r="AE446" s="43" t="str">
        <f t="shared" si="110"/>
        <v/>
      </c>
      <c r="AF446" s="107" t="str">
        <f t="shared" si="111"/>
        <v/>
      </c>
    </row>
    <row r="447" spans="2:35" ht="18.75" customHeight="1" x14ac:dyDescent="0.5">
      <c r="B447" s="58">
        <v>0.58194444444444449</v>
      </c>
      <c r="C447" s="59" t="s">
        <v>157</v>
      </c>
      <c r="D447" s="60">
        <v>4</v>
      </c>
      <c r="E447" s="60">
        <v>5</v>
      </c>
      <c r="F447" s="60" t="s">
        <v>158</v>
      </c>
      <c r="G447" s="36" t="s">
        <v>13</v>
      </c>
      <c r="H447" s="113">
        <v>14</v>
      </c>
      <c r="I447" s="86"/>
      <c r="J447" s="39"/>
      <c r="K447" s="40" t="str">
        <f t="shared" si="105"/>
        <v/>
      </c>
      <c r="L447" s="49" t="str">
        <f t="shared" si="106"/>
        <v/>
      </c>
      <c r="M447" s="77"/>
      <c r="N447" s="41"/>
      <c r="O447" s="82"/>
      <c r="R447" s="58">
        <v>0.58194444444444449</v>
      </c>
      <c r="S447" s="59" t="s">
        <v>157</v>
      </c>
      <c r="T447" s="60">
        <v>4</v>
      </c>
      <c r="U447" s="60">
        <v>5</v>
      </c>
      <c r="V447" s="60" t="s">
        <v>158</v>
      </c>
      <c r="W447" s="36" t="s">
        <v>13</v>
      </c>
      <c r="X447" s="113">
        <v>14</v>
      </c>
      <c r="Y447" s="86"/>
      <c r="Z447" s="39"/>
      <c r="AA447" s="40" t="str">
        <f t="shared" si="107"/>
        <v/>
      </c>
      <c r="AB447" s="49" t="str">
        <f t="shared" si="108"/>
        <v/>
      </c>
      <c r="AC447" s="41"/>
      <c r="AD447" s="12" t="str">
        <f t="shared" si="109"/>
        <v/>
      </c>
      <c r="AE447" s="43" t="str">
        <f t="shared" si="110"/>
        <v/>
      </c>
      <c r="AF447" s="107" t="str">
        <f t="shared" si="111"/>
        <v/>
      </c>
      <c r="AG447" s="1"/>
    </row>
    <row r="448" spans="2:35" ht="18.75" customHeight="1" x14ac:dyDescent="0.5">
      <c r="B448" s="58">
        <v>0.58194444444444449</v>
      </c>
      <c r="C448" s="59" t="s">
        <v>150</v>
      </c>
      <c r="D448" s="60">
        <v>4</v>
      </c>
      <c r="E448" s="60">
        <v>5</v>
      </c>
      <c r="F448" s="60" t="s">
        <v>158</v>
      </c>
      <c r="G448" s="36" t="s">
        <v>18</v>
      </c>
      <c r="H448" s="113">
        <v>10</v>
      </c>
      <c r="I448" s="86"/>
      <c r="J448" s="39"/>
      <c r="K448" s="40" t="str">
        <f t="shared" si="105"/>
        <v/>
      </c>
      <c r="L448" s="49" t="str">
        <f t="shared" si="106"/>
        <v/>
      </c>
      <c r="M448" s="77"/>
      <c r="N448" s="41"/>
      <c r="O448" s="82"/>
      <c r="R448" s="58">
        <v>0.58194444444444449</v>
      </c>
      <c r="S448" s="59" t="s">
        <v>150</v>
      </c>
      <c r="T448" s="60">
        <v>4</v>
      </c>
      <c r="U448" s="60">
        <v>5</v>
      </c>
      <c r="V448" s="60" t="s">
        <v>158</v>
      </c>
      <c r="W448" s="36" t="s">
        <v>18</v>
      </c>
      <c r="X448" s="113">
        <v>10</v>
      </c>
      <c r="Y448" s="86"/>
      <c r="Z448" s="39"/>
      <c r="AA448" s="40" t="str">
        <f t="shared" si="107"/>
        <v/>
      </c>
      <c r="AB448" s="49" t="str">
        <f t="shared" si="108"/>
        <v/>
      </c>
      <c r="AC448" s="41"/>
      <c r="AD448" s="12" t="str">
        <f t="shared" si="109"/>
        <v/>
      </c>
      <c r="AE448" s="43" t="str">
        <f t="shared" si="110"/>
        <v/>
      </c>
      <c r="AF448" s="107" t="str">
        <f t="shared" si="111"/>
        <v/>
      </c>
      <c r="AG448" s="1"/>
    </row>
    <row r="449" spans="2:33" ht="18.75" customHeight="1" x14ac:dyDescent="0.5">
      <c r="B449" s="58">
        <v>0.58194444444444449</v>
      </c>
      <c r="C449" s="59" t="s">
        <v>157</v>
      </c>
      <c r="D449" s="60">
        <v>4</v>
      </c>
      <c r="E449" s="60">
        <v>1</v>
      </c>
      <c r="F449" s="60" t="s">
        <v>152</v>
      </c>
      <c r="G449" s="36" t="s">
        <v>1</v>
      </c>
      <c r="H449" s="113">
        <v>12</v>
      </c>
      <c r="I449" s="86">
        <v>42</v>
      </c>
      <c r="J449" s="39">
        <v>6</v>
      </c>
      <c r="K449" s="40">
        <f t="shared" si="105"/>
        <v>0.16666666666666669</v>
      </c>
      <c r="L449" s="49">
        <f t="shared" si="106"/>
        <v>168</v>
      </c>
      <c r="M449" s="77"/>
      <c r="N449" s="41"/>
      <c r="O449" s="82"/>
      <c r="R449" s="58">
        <v>0.58194444444444449</v>
      </c>
      <c r="S449" s="59" t="s">
        <v>157</v>
      </c>
      <c r="T449" s="60">
        <v>4</v>
      </c>
      <c r="U449" s="60">
        <v>1</v>
      </c>
      <c r="V449" s="60" t="s">
        <v>152</v>
      </c>
      <c r="W449" s="36" t="s">
        <v>1</v>
      </c>
      <c r="X449" s="113">
        <v>12</v>
      </c>
      <c r="Y449" s="86">
        <v>42</v>
      </c>
      <c r="Z449" s="39">
        <v>6</v>
      </c>
      <c r="AA449" s="40">
        <f t="shared" si="107"/>
        <v>0.16666666666666669</v>
      </c>
      <c r="AB449" s="49">
        <f t="shared" si="108"/>
        <v>168</v>
      </c>
      <c r="AC449" s="41">
        <v>5.5</v>
      </c>
      <c r="AD449" s="12">
        <f t="shared" si="109"/>
        <v>924</v>
      </c>
      <c r="AE449" s="43">
        <f t="shared" si="110"/>
        <v>100</v>
      </c>
      <c r="AF449" s="107">
        <f t="shared" si="111"/>
        <v>550</v>
      </c>
      <c r="AG449" s="1"/>
    </row>
    <row r="450" spans="2:33" ht="18.75" customHeight="1" x14ac:dyDescent="0.5">
      <c r="B450" s="58">
        <v>0.58194444444444449</v>
      </c>
      <c r="C450" s="59" t="s">
        <v>157</v>
      </c>
      <c r="D450" s="60">
        <v>4</v>
      </c>
      <c r="E450" s="60">
        <v>1</v>
      </c>
      <c r="F450" s="60" t="s">
        <v>152</v>
      </c>
      <c r="G450" s="36" t="s">
        <v>40</v>
      </c>
      <c r="H450" s="113">
        <v>15</v>
      </c>
      <c r="I450" s="86"/>
      <c r="J450" s="39"/>
      <c r="K450" s="40" t="str">
        <f t="shared" si="105"/>
        <v/>
      </c>
      <c r="L450" s="49" t="str">
        <f t="shared" si="106"/>
        <v/>
      </c>
      <c r="M450" s="77"/>
      <c r="N450" s="41"/>
      <c r="O450" s="82"/>
      <c r="R450" s="58">
        <v>0.58194444444444449</v>
      </c>
      <c r="S450" s="59" t="s">
        <v>157</v>
      </c>
      <c r="T450" s="60">
        <v>4</v>
      </c>
      <c r="U450" s="60">
        <v>1</v>
      </c>
      <c r="V450" s="60" t="s">
        <v>152</v>
      </c>
      <c r="W450" s="36" t="s">
        <v>40</v>
      </c>
      <c r="X450" s="113">
        <v>15</v>
      </c>
      <c r="Y450" s="86"/>
      <c r="Z450" s="39"/>
      <c r="AA450" s="40" t="str">
        <f t="shared" si="107"/>
        <v/>
      </c>
      <c r="AB450" s="49" t="str">
        <f t="shared" si="108"/>
        <v/>
      </c>
      <c r="AC450" s="41">
        <v>5.5</v>
      </c>
      <c r="AD450" s="12" t="str">
        <f t="shared" si="109"/>
        <v/>
      </c>
      <c r="AE450" s="43" t="str">
        <f t="shared" si="110"/>
        <v/>
      </c>
      <c r="AF450" s="107" t="str">
        <f t="shared" si="111"/>
        <v/>
      </c>
      <c r="AG450" s="1"/>
    </row>
    <row r="451" spans="2:33" ht="18.75" customHeight="1" x14ac:dyDescent="0.3">
      <c r="B451" s="58">
        <v>0.58194444444444449</v>
      </c>
      <c r="C451" s="59" t="s">
        <v>150</v>
      </c>
      <c r="D451" s="60">
        <v>4</v>
      </c>
      <c r="E451" s="60">
        <v>1</v>
      </c>
      <c r="F451" s="60" t="s">
        <v>152</v>
      </c>
      <c r="G451" s="36" t="s">
        <v>18</v>
      </c>
      <c r="H451" s="113">
        <v>15</v>
      </c>
      <c r="I451" s="86"/>
      <c r="J451" s="39"/>
      <c r="K451" s="40" t="str">
        <f t="shared" si="105"/>
        <v/>
      </c>
      <c r="L451" s="49" t="str">
        <f t="shared" si="106"/>
        <v/>
      </c>
      <c r="M451" s="77"/>
      <c r="N451" s="41"/>
      <c r="O451" s="82"/>
      <c r="R451" s="58">
        <v>0.58194444444444449</v>
      </c>
      <c r="S451" s="59" t="s">
        <v>150</v>
      </c>
      <c r="T451" s="60">
        <v>4</v>
      </c>
      <c r="U451" s="60">
        <v>1</v>
      </c>
      <c r="V451" s="60" t="s">
        <v>152</v>
      </c>
      <c r="W451" s="36" t="s">
        <v>18</v>
      </c>
      <c r="X451" s="113">
        <v>15</v>
      </c>
      <c r="Y451" s="86"/>
      <c r="Z451" s="39"/>
      <c r="AA451" s="40" t="str">
        <f t="shared" si="107"/>
        <v/>
      </c>
      <c r="AB451" s="49" t="str">
        <f t="shared" si="108"/>
        <v/>
      </c>
      <c r="AC451" s="41">
        <v>5.5</v>
      </c>
      <c r="AD451" s="12" t="str">
        <f t="shared" si="109"/>
        <v/>
      </c>
      <c r="AE451" s="43" t="str">
        <f t="shared" si="110"/>
        <v/>
      </c>
      <c r="AF451" s="107" t="str">
        <f t="shared" si="111"/>
        <v/>
      </c>
    </row>
    <row r="452" spans="2:33" ht="18.75" customHeight="1" x14ac:dyDescent="0.5">
      <c r="B452" s="58">
        <v>0.59722222222222221</v>
      </c>
      <c r="C452" s="59" t="s">
        <v>153</v>
      </c>
      <c r="D452" s="60">
        <v>4</v>
      </c>
      <c r="E452" s="60">
        <v>8</v>
      </c>
      <c r="F452" s="60" t="s">
        <v>159</v>
      </c>
      <c r="G452" s="36" t="s">
        <v>1</v>
      </c>
      <c r="H452" s="113">
        <v>10</v>
      </c>
      <c r="I452" s="86">
        <v>40</v>
      </c>
      <c r="J452" s="39">
        <v>4.8</v>
      </c>
      <c r="K452" s="40">
        <f t="shared" si="105"/>
        <v>0.20833333333333337</v>
      </c>
      <c r="L452" s="49">
        <f t="shared" si="106"/>
        <v>160</v>
      </c>
      <c r="M452" s="77"/>
      <c r="N452" s="41"/>
      <c r="O452" s="82"/>
      <c r="R452" s="58">
        <v>0.59722222222222221</v>
      </c>
      <c r="S452" s="59" t="s">
        <v>153</v>
      </c>
      <c r="T452" s="60">
        <v>4</v>
      </c>
      <c r="U452" s="60">
        <v>8</v>
      </c>
      <c r="V452" s="60" t="s">
        <v>159</v>
      </c>
      <c r="W452" s="36" t="s">
        <v>1</v>
      </c>
      <c r="X452" s="113">
        <v>10</v>
      </c>
      <c r="Y452" s="86">
        <v>40</v>
      </c>
      <c r="Z452" s="39">
        <v>4.8</v>
      </c>
      <c r="AA452" s="40">
        <f t="shared" si="107"/>
        <v>0.20833333333333337</v>
      </c>
      <c r="AB452" s="49">
        <f t="shared" si="108"/>
        <v>160</v>
      </c>
      <c r="AC452" s="41">
        <v>4.5999999999999996</v>
      </c>
      <c r="AD452" s="12">
        <f t="shared" si="109"/>
        <v>736</v>
      </c>
      <c r="AE452" s="43">
        <f t="shared" si="110"/>
        <v>100</v>
      </c>
      <c r="AF452" s="107">
        <f t="shared" si="111"/>
        <v>459.99999999999994</v>
      </c>
      <c r="AG452" s="1"/>
    </row>
    <row r="453" spans="2:33" ht="18.75" customHeight="1" x14ac:dyDescent="0.3">
      <c r="B453" s="58">
        <v>0.59722222222222221</v>
      </c>
      <c r="C453" s="59" t="s">
        <v>153</v>
      </c>
      <c r="D453" s="60">
        <v>4</v>
      </c>
      <c r="E453" s="60">
        <v>8</v>
      </c>
      <c r="F453" s="60" t="s">
        <v>159</v>
      </c>
      <c r="G453" s="36" t="s">
        <v>40</v>
      </c>
      <c r="H453" s="113">
        <v>15</v>
      </c>
      <c r="I453" s="86"/>
      <c r="J453" s="39"/>
      <c r="K453" s="40" t="str">
        <f t="shared" si="105"/>
        <v/>
      </c>
      <c r="L453" s="49" t="str">
        <f t="shared" si="106"/>
        <v/>
      </c>
      <c r="M453" s="77"/>
      <c r="N453" s="41"/>
      <c r="O453" s="82"/>
      <c r="R453" s="58">
        <v>0.59722222222222221</v>
      </c>
      <c r="S453" s="59" t="s">
        <v>153</v>
      </c>
      <c r="T453" s="60">
        <v>4</v>
      </c>
      <c r="U453" s="60">
        <v>8</v>
      </c>
      <c r="V453" s="60" t="s">
        <v>159</v>
      </c>
      <c r="W453" s="36" t="s">
        <v>40</v>
      </c>
      <c r="X453" s="113">
        <v>15</v>
      </c>
      <c r="Y453" s="86"/>
      <c r="Z453" s="39"/>
      <c r="AA453" s="40" t="str">
        <f t="shared" si="107"/>
        <v/>
      </c>
      <c r="AB453" s="49" t="str">
        <f t="shared" si="108"/>
        <v/>
      </c>
      <c r="AC453" s="41">
        <v>4.5999999999999996</v>
      </c>
      <c r="AD453" s="12" t="str">
        <f t="shared" si="109"/>
        <v/>
      </c>
      <c r="AE453" s="43" t="str">
        <f t="shared" si="110"/>
        <v/>
      </c>
      <c r="AF453" s="107" t="str">
        <f t="shared" si="111"/>
        <v/>
      </c>
    </row>
    <row r="454" spans="2:33" ht="18.75" customHeight="1" x14ac:dyDescent="0.3">
      <c r="B454" s="58">
        <v>0.59722222222222221</v>
      </c>
      <c r="C454" s="59" t="s">
        <v>153</v>
      </c>
      <c r="D454" s="60">
        <v>4</v>
      </c>
      <c r="E454" s="60">
        <v>8</v>
      </c>
      <c r="F454" s="60" t="s">
        <v>159</v>
      </c>
      <c r="G454" s="36" t="s">
        <v>60</v>
      </c>
      <c r="H454" s="113">
        <v>15</v>
      </c>
      <c r="I454" s="86"/>
      <c r="J454" s="39"/>
      <c r="K454" s="40" t="str">
        <f t="shared" si="105"/>
        <v/>
      </c>
      <c r="L454" s="49" t="str">
        <f t="shared" si="106"/>
        <v/>
      </c>
      <c r="M454" s="77"/>
      <c r="N454" s="41"/>
      <c r="O454" s="82"/>
      <c r="R454" s="58">
        <v>0.59722222222222221</v>
      </c>
      <c r="S454" s="59" t="s">
        <v>153</v>
      </c>
      <c r="T454" s="60">
        <v>4</v>
      </c>
      <c r="U454" s="60">
        <v>8</v>
      </c>
      <c r="V454" s="60" t="s">
        <v>159</v>
      </c>
      <c r="W454" s="36" t="s">
        <v>60</v>
      </c>
      <c r="X454" s="113">
        <v>15</v>
      </c>
      <c r="Y454" s="86"/>
      <c r="Z454" s="39"/>
      <c r="AA454" s="40" t="str">
        <f t="shared" si="107"/>
        <v/>
      </c>
      <c r="AB454" s="49" t="str">
        <f t="shared" si="108"/>
        <v/>
      </c>
      <c r="AC454" s="41">
        <v>4.5999999999999996</v>
      </c>
      <c r="AD454" s="12" t="str">
        <f t="shared" si="109"/>
        <v/>
      </c>
      <c r="AE454" s="43" t="str">
        <f t="shared" si="110"/>
        <v/>
      </c>
      <c r="AF454" s="107" t="str">
        <f t="shared" si="111"/>
        <v/>
      </c>
    </row>
    <row r="455" spans="2:33" ht="18.75" customHeight="1" x14ac:dyDescent="0.5">
      <c r="B455" s="58">
        <v>0.59722222222222221</v>
      </c>
      <c r="C455" s="59" t="s">
        <v>153</v>
      </c>
      <c r="D455" s="60">
        <v>4</v>
      </c>
      <c r="E455" s="60">
        <v>1</v>
      </c>
      <c r="F455" s="60" t="s">
        <v>160</v>
      </c>
      <c r="G455" s="36" t="s">
        <v>60</v>
      </c>
      <c r="H455" s="113">
        <v>10</v>
      </c>
      <c r="I455" s="86">
        <v>10</v>
      </c>
      <c r="J455" s="39">
        <v>3.2</v>
      </c>
      <c r="K455" s="40">
        <f t="shared" si="105"/>
        <v>0.3125</v>
      </c>
      <c r="L455" s="49">
        <f t="shared" si="106"/>
        <v>40</v>
      </c>
      <c r="M455" s="77"/>
      <c r="N455" s="41"/>
      <c r="O455" s="82"/>
      <c r="R455" s="58">
        <v>0.59722222222222221</v>
      </c>
      <c r="S455" s="59" t="s">
        <v>153</v>
      </c>
      <c r="T455" s="60">
        <v>4</v>
      </c>
      <c r="U455" s="60">
        <v>1</v>
      </c>
      <c r="V455" s="60" t="s">
        <v>160</v>
      </c>
      <c r="W455" s="36" t="s">
        <v>60</v>
      </c>
      <c r="X455" s="113">
        <v>10</v>
      </c>
      <c r="Y455" s="86">
        <v>10</v>
      </c>
      <c r="Z455" s="39">
        <v>3.2</v>
      </c>
      <c r="AA455" s="40">
        <f t="shared" si="107"/>
        <v>0.3125</v>
      </c>
      <c r="AB455" s="49">
        <f t="shared" si="108"/>
        <v>40</v>
      </c>
      <c r="AC455" s="41"/>
      <c r="AD455" s="12">
        <f t="shared" si="109"/>
        <v>0</v>
      </c>
      <c r="AE455" s="43">
        <f t="shared" si="110"/>
        <v>100</v>
      </c>
      <c r="AF455" s="107">
        <f t="shared" si="111"/>
        <v>0</v>
      </c>
      <c r="AG455" s="1"/>
    </row>
    <row r="456" spans="2:33" ht="18.75" customHeight="1" x14ac:dyDescent="0.3">
      <c r="B456" s="58">
        <v>0.65486111111111112</v>
      </c>
      <c r="C456" s="59" t="s">
        <v>157</v>
      </c>
      <c r="D456" s="60">
        <v>7</v>
      </c>
      <c r="E456" s="60">
        <v>19</v>
      </c>
      <c r="F456" s="60" t="s">
        <v>162</v>
      </c>
      <c r="G456" s="36" t="s">
        <v>1</v>
      </c>
      <c r="H456" s="113">
        <v>12</v>
      </c>
      <c r="I456" s="86">
        <v>12</v>
      </c>
      <c r="J456" s="39">
        <v>4.8</v>
      </c>
      <c r="K456" s="40">
        <f t="shared" si="105"/>
        <v>0.20833333333333337</v>
      </c>
      <c r="L456" s="49">
        <f t="shared" si="106"/>
        <v>48</v>
      </c>
      <c r="M456" s="77"/>
      <c r="N456" s="41"/>
      <c r="O456" s="82"/>
      <c r="R456" s="58">
        <v>0.65486111111111112</v>
      </c>
      <c r="S456" s="59" t="s">
        <v>157</v>
      </c>
      <c r="T456" s="60">
        <v>7</v>
      </c>
      <c r="U456" s="60">
        <v>19</v>
      </c>
      <c r="V456" s="60" t="s">
        <v>162</v>
      </c>
      <c r="W456" s="36" t="s">
        <v>1</v>
      </c>
      <c r="X456" s="113">
        <v>12</v>
      </c>
      <c r="Y456" s="86">
        <v>12</v>
      </c>
      <c r="Z456" s="39">
        <v>4.8</v>
      </c>
      <c r="AA456" s="40">
        <f t="shared" si="107"/>
        <v>0.20833333333333337</v>
      </c>
      <c r="AB456" s="49">
        <f t="shared" si="108"/>
        <v>48</v>
      </c>
      <c r="AC456" s="41"/>
      <c r="AD456" s="12">
        <f t="shared" si="109"/>
        <v>0</v>
      </c>
      <c r="AE456" s="43">
        <f t="shared" si="110"/>
        <v>100</v>
      </c>
      <c r="AF456" s="107">
        <f t="shared" si="111"/>
        <v>0</v>
      </c>
    </row>
    <row r="457" spans="2:33" ht="18.75" customHeight="1" x14ac:dyDescent="0.3">
      <c r="B457" s="58">
        <v>0.67013888888888884</v>
      </c>
      <c r="C457" s="59" t="s">
        <v>153</v>
      </c>
      <c r="D457" s="60">
        <v>7</v>
      </c>
      <c r="E457" s="60">
        <v>8</v>
      </c>
      <c r="F457" s="60" t="s">
        <v>146</v>
      </c>
      <c r="G457" s="36" t="s">
        <v>1</v>
      </c>
      <c r="H457" s="113">
        <v>10</v>
      </c>
      <c r="I457" s="86">
        <v>40</v>
      </c>
      <c r="J457" s="39">
        <v>4.5999999999999996</v>
      </c>
      <c r="K457" s="40">
        <f t="shared" si="105"/>
        <v>0.21739130434782608</v>
      </c>
      <c r="L457" s="49">
        <f t="shared" si="106"/>
        <v>160</v>
      </c>
      <c r="M457" s="77"/>
      <c r="N457" s="41"/>
      <c r="O457" s="82"/>
      <c r="R457" s="58">
        <v>0.67013888888888884</v>
      </c>
      <c r="S457" s="59" t="s">
        <v>153</v>
      </c>
      <c r="T457" s="60">
        <v>7</v>
      </c>
      <c r="U457" s="60">
        <v>8</v>
      </c>
      <c r="V457" s="60" t="s">
        <v>146</v>
      </c>
      <c r="W457" s="36" t="s">
        <v>1</v>
      </c>
      <c r="X457" s="113">
        <v>10</v>
      </c>
      <c r="Y457" s="86">
        <v>40</v>
      </c>
      <c r="Z457" s="39">
        <v>4.5999999999999996</v>
      </c>
      <c r="AA457" s="40">
        <f t="shared" si="107"/>
        <v>0.21739130434782608</v>
      </c>
      <c r="AB457" s="49">
        <f t="shared" si="108"/>
        <v>160</v>
      </c>
      <c r="AC457" s="41"/>
      <c r="AD457" s="12">
        <f t="shared" si="109"/>
        <v>0</v>
      </c>
      <c r="AE457" s="43">
        <f t="shared" si="110"/>
        <v>100</v>
      </c>
      <c r="AF457" s="107">
        <f t="shared" si="111"/>
        <v>0</v>
      </c>
    </row>
    <row r="458" spans="2:33" ht="18.75" customHeight="1" x14ac:dyDescent="0.5">
      <c r="B458" s="58">
        <v>0.67013888888888884</v>
      </c>
      <c r="C458" s="59" t="s">
        <v>153</v>
      </c>
      <c r="D458" s="60">
        <v>7</v>
      </c>
      <c r="E458" s="60">
        <v>8</v>
      </c>
      <c r="F458" s="60" t="s">
        <v>146</v>
      </c>
      <c r="G458" s="36" t="s">
        <v>40</v>
      </c>
      <c r="H458" s="113">
        <v>15</v>
      </c>
      <c r="I458" s="86"/>
      <c r="J458" s="39"/>
      <c r="K458" s="40" t="str">
        <f t="shared" si="105"/>
        <v/>
      </c>
      <c r="L458" s="49" t="str">
        <f t="shared" si="106"/>
        <v/>
      </c>
      <c r="M458" s="77"/>
      <c r="N458" s="41"/>
      <c r="O458" s="82"/>
      <c r="R458" s="58">
        <v>0.67013888888888884</v>
      </c>
      <c r="S458" s="59" t="s">
        <v>153</v>
      </c>
      <c r="T458" s="60">
        <v>7</v>
      </c>
      <c r="U458" s="60">
        <v>8</v>
      </c>
      <c r="V458" s="60" t="s">
        <v>146</v>
      </c>
      <c r="W458" s="36" t="s">
        <v>40</v>
      </c>
      <c r="X458" s="113">
        <v>15</v>
      </c>
      <c r="Y458" s="86"/>
      <c r="Z458" s="39"/>
      <c r="AA458" s="40" t="str">
        <f t="shared" si="107"/>
        <v/>
      </c>
      <c r="AB458" s="49" t="str">
        <f t="shared" si="108"/>
        <v/>
      </c>
      <c r="AC458" s="41"/>
      <c r="AD458" s="12" t="str">
        <f t="shared" si="109"/>
        <v/>
      </c>
      <c r="AE458" s="43" t="str">
        <f t="shared" si="110"/>
        <v/>
      </c>
      <c r="AF458" s="107" t="str">
        <f t="shared" si="111"/>
        <v/>
      </c>
      <c r="AG458" s="1"/>
    </row>
    <row r="459" spans="2:33" ht="18.75" customHeight="1" x14ac:dyDescent="0.5">
      <c r="B459" s="58">
        <v>0.67013888888888884</v>
      </c>
      <c r="C459" s="59" t="s">
        <v>153</v>
      </c>
      <c r="D459" s="60">
        <v>7</v>
      </c>
      <c r="E459" s="60">
        <v>8</v>
      </c>
      <c r="F459" s="60" t="s">
        <v>146</v>
      </c>
      <c r="G459" s="36" t="s">
        <v>60</v>
      </c>
      <c r="H459" s="113">
        <v>15</v>
      </c>
      <c r="I459" s="86"/>
      <c r="J459" s="39"/>
      <c r="K459" s="40" t="str">
        <f t="shared" si="105"/>
        <v/>
      </c>
      <c r="L459" s="49" t="str">
        <f t="shared" si="106"/>
        <v/>
      </c>
      <c r="M459" s="77"/>
      <c r="N459" s="41"/>
      <c r="O459" s="82"/>
      <c r="R459" s="58">
        <v>0.67013888888888884</v>
      </c>
      <c r="S459" s="59" t="s">
        <v>153</v>
      </c>
      <c r="T459" s="60">
        <v>7</v>
      </c>
      <c r="U459" s="60">
        <v>8</v>
      </c>
      <c r="V459" s="60" t="s">
        <v>146</v>
      </c>
      <c r="W459" s="36" t="s">
        <v>60</v>
      </c>
      <c r="X459" s="113">
        <v>15</v>
      </c>
      <c r="Y459" s="86"/>
      <c r="Z459" s="39"/>
      <c r="AA459" s="40" t="str">
        <f t="shared" si="107"/>
        <v/>
      </c>
      <c r="AB459" s="49" t="str">
        <f t="shared" si="108"/>
        <v/>
      </c>
      <c r="AC459" s="41"/>
      <c r="AD459" s="12" t="str">
        <f t="shared" si="109"/>
        <v/>
      </c>
      <c r="AE459" s="43" t="str">
        <f t="shared" si="110"/>
        <v/>
      </c>
      <c r="AF459" s="107" t="str">
        <f t="shared" si="111"/>
        <v/>
      </c>
      <c r="AG459" s="1"/>
    </row>
    <row r="460" spans="2:33" ht="18.75" customHeight="1" x14ac:dyDescent="0.5">
      <c r="B460" s="58">
        <v>0.67013888888888884</v>
      </c>
      <c r="C460" s="59" t="s">
        <v>153</v>
      </c>
      <c r="D460" s="60">
        <v>7</v>
      </c>
      <c r="E460" s="60">
        <v>4</v>
      </c>
      <c r="F460" s="60" t="s">
        <v>161</v>
      </c>
      <c r="G460" s="36" t="s">
        <v>60</v>
      </c>
      <c r="H460" s="113">
        <v>10</v>
      </c>
      <c r="I460" s="86">
        <v>10</v>
      </c>
      <c r="J460" s="39">
        <v>3.9</v>
      </c>
      <c r="K460" s="40">
        <f t="shared" si="105"/>
        <v>0.25641025641025644</v>
      </c>
      <c r="L460" s="49">
        <f t="shared" si="106"/>
        <v>40</v>
      </c>
      <c r="M460" s="77"/>
      <c r="N460" s="41"/>
      <c r="O460" s="82"/>
      <c r="R460" s="58">
        <v>0.67013888888888884</v>
      </c>
      <c r="S460" s="59" t="s">
        <v>153</v>
      </c>
      <c r="T460" s="60">
        <v>7</v>
      </c>
      <c r="U460" s="60">
        <v>4</v>
      </c>
      <c r="V460" s="60" t="s">
        <v>161</v>
      </c>
      <c r="W460" s="36" t="s">
        <v>60</v>
      </c>
      <c r="X460" s="113">
        <v>10</v>
      </c>
      <c r="Y460" s="86">
        <v>10</v>
      </c>
      <c r="Z460" s="39">
        <v>3.9</v>
      </c>
      <c r="AA460" s="40">
        <f t="shared" si="107"/>
        <v>0.25641025641025644</v>
      </c>
      <c r="AB460" s="49">
        <f t="shared" si="108"/>
        <v>40</v>
      </c>
      <c r="AC460" s="41"/>
      <c r="AD460" s="12">
        <f t="shared" si="109"/>
        <v>0</v>
      </c>
      <c r="AE460" s="43">
        <f t="shared" si="110"/>
        <v>100</v>
      </c>
      <c r="AF460" s="107">
        <f t="shared" si="111"/>
        <v>0</v>
      </c>
      <c r="AG460" s="1"/>
    </row>
    <row r="461" spans="2:33" ht="18.75" customHeight="1" x14ac:dyDescent="0.5">
      <c r="B461" s="58">
        <v>0.69444444444444442</v>
      </c>
      <c r="C461" s="59" t="s">
        <v>153</v>
      </c>
      <c r="D461" s="60">
        <v>8</v>
      </c>
      <c r="E461" s="60">
        <v>12</v>
      </c>
      <c r="F461" s="60" t="s">
        <v>154</v>
      </c>
      <c r="G461" s="36" t="s">
        <v>1</v>
      </c>
      <c r="H461" s="113">
        <v>11.000000000000002</v>
      </c>
      <c r="I461" s="86">
        <v>40</v>
      </c>
      <c r="J461" s="39">
        <v>3.6</v>
      </c>
      <c r="K461" s="40">
        <f t="shared" si="105"/>
        <v>0.27777777777777779</v>
      </c>
      <c r="L461" s="49">
        <f t="shared" si="106"/>
        <v>160</v>
      </c>
      <c r="M461" s="77"/>
      <c r="N461" s="41"/>
      <c r="O461" s="82"/>
      <c r="R461" s="58">
        <v>0.69444444444444442</v>
      </c>
      <c r="S461" s="59" t="s">
        <v>153</v>
      </c>
      <c r="T461" s="60">
        <v>8</v>
      </c>
      <c r="U461" s="60">
        <v>12</v>
      </c>
      <c r="V461" s="60" t="s">
        <v>154</v>
      </c>
      <c r="W461" s="36" t="s">
        <v>1</v>
      </c>
      <c r="X461" s="113">
        <v>11.000000000000002</v>
      </c>
      <c r="Y461" s="86">
        <v>40</v>
      </c>
      <c r="Z461" s="39">
        <v>3.6</v>
      </c>
      <c r="AA461" s="40">
        <f t="shared" si="107"/>
        <v>0.27777777777777779</v>
      </c>
      <c r="AB461" s="49">
        <f t="shared" si="108"/>
        <v>160</v>
      </c>
      <c r="AC461" s="41"/>
      <c r="AD461" s="12">
        <f t="shared" si="109"/>
        <v>0</v>
      </c>
      <c r="AE461" s="43">
        <f t="shared" si="110"/>
        <v>100</v>
      </c>
      <c r="AF461" s="107">
        <f t="shared" si="111"/>
        <v>0</v>
      </c>
      <c r="AG461" s="1"/>
    </row>
    <row r="462" spans="2:33" ht="18.75" customHeight="1" x14ac:dyDescent="0.3">
      <c r="B462" s="58">
        <v>0.69444444444444442</v>
      </c>
      <c r="C462" s="59" t="s">
        <v>153</v>
      </c>
      <c r="D462" s="60">
        <v>8</v>
      </c>
      <c r="E462" s="60">
        <v>12</v>
      </c>
      <c r="F462" s="60" t="s">
        <v>154</v>
      </c>
      <c r="G462" s="36" t="s">
        <v>40</v>
      </c>
      <c r="H462" s="113">
        <v>15</v>
      </c>
      <c r="I462" s="86"/>
      <c r="J462" s="39"/>
      <c r="K462" s="40" t="str">
        <f t="shared" si="105"/>
        <v/>
      </c>
      <c r="L462" s="49" t="str">
        <f t="shared" si="106"/>
        <v/>
      </c>
      <c r="M462" s="77"/>
      <c r="N462" s="41"/>
      <c r="O462" s="82"/>
      <c r="R462" s="58">
        <v>0.69444444444444442</v>
      </c>
      <c r="S462" s="59" t="s">
        <v>153</v>
      </c>
      <c r="T462" s="60">
        <v>8</v>
      </c>
      <c r="U462" s="60">
        <v>12</v>
      </c>
      <c r="V462" s="60" t="s">
        <v>154</v>
      </c>
      <c r="W462" s="36" t="s">
        <v>40</v>
      </c>
      <c r="X462" s="113">
        <v>15</v>
      </c>
      <c r="Y462" s="86"/>
      <c r="Z462" s="39"/>
      <c r="AA462" s="40" t="str">
        <f t="shared" si="107"/>
        <v/>
      </c>
      <c r="AB462" s="49" t="str">
        <f t="shared" si="108"/>
        <v/>
      </c>
      <c r="AC462" s="41"/>
      <c r="AD462" s="12" t="str">
        <f t="shared" si="109"/>
        <v/>
      </c>
      <c r="AE462" s="43" t="str">
        <f t="shared" si="110"/>
        <v/>
      </c>
      <c r="AF462" s="107" t="str">
        <f t="shared" si="111"/>
        <v/>
      </c>
    </row>
    <row r="463" spans="2:33" ht="18.75" customHeight="1" x14ac:dyDescent="0.5">
      <c r="B463" s="58">
        <v>0.69444444444444442</v>
      </c>
      <c r="C463" s="59" t="s">
        <v>153</v>
      </c>
      <c r="D463" s="60">
        <v>8</v>
      </c>
      <c r="E463" s="60">
        <v>12</v>
      </c>
      <c r="F463" s="60" t="s">
        <v>154</v>
      </c>
      <c r="G463" s="36" t="s">
        <v>13</v>
      </c>
      <c r="H463" s="113">
        <v>14</v>
      </c>
      <c r="I463" s="86"/>
      <c r="J463" s="39"/>
      <c r="K463" s="40" t="str">
        <f t="shared" si="105"/>
        <v/>
      </c>
      <c r="L463" s="49" t="str">
        <f t="shared" si="106"/>
        <v/>
      </c>
      <c r="M463" s="77"/>
      <c r="N463" s="41"/>
      <c r="O463" s="82"/>
      <c r="R463" s="58">
        <v>0.69444444444444442</v>
      </c>
      <c r="S463" s="59" t="s">
        <v>153</v>
      </c>
      <c r="T463" s="60">
        <v>8</v>
      </c>
      <c r="U463" s="60">
        <v>12</v>
      </c>
      <c r="V463" s="60" t="s">
        <v>154</v>
      </c>
      <c r="W463" s="36" t="s">
        <v>13</v>
      </c>
      <c r="X463" s="113">
        <v>14</v>
      </c>
      <c r="Y463" s="86"/>
      <c r="Z463" s="39"/>
      <c r="AA463" s="40" t="str">
        <f t="shared" si="107"/>
        <v/>
      </c>
      <c r="AB463" s="49" t="str">
        <f t="shared" si="108"/>
        <v/>
      </c>
      <c r="AC463" s="41"/>
      <c r="AD463" s="12" t="str">
        <f t="shared" si="109"/>
        <v/>
      </c>
      <c r="AE463" s="43" t="str">
        <f t="shared" si="110"/>
        <v/>
      </c>
      <c r="AF463" s="107" t="str">
        <f t="shared" si="111"/>
        <v/>
      </c>
      <c r="AG463" s="1"/>
    </row>
    <row r="464" spans="2:33" ht="18.75" customHeight="1" x14ac:dyDescent="0.3">
      <c r="B464" s="58">
        <v>0.70694444444444449</v>
      </c>
      <c r="C464" s="59" t="s">
        <v>157</v>
      </c>
      <c r="D464" s="60">
        <v>9</v>
      </c>
      <c r="E464" s="60">
        <v>11</v>
      </c>
      <c r="F464" s="60" t="s">
        <v>155</v>
      </c>
      <c r="G464" s="36" t="s">
        <v>40</v>
      </c>
      <c r="H464" s="113">
        <v>13</v>
      </c>
      <c r="I464" s="86">
        <v>26</v>
      </c>
      <c r="J464" s="39">
        <v>7.5</v>
      </c>
      <c r="K464" s="40">
        <f t="shared" si="105"/>
        <v>0.13333333333333333</v>
      </c>
      <c r="L464" s="49">
        <f t="shared" si="106"/>
        <v>104</v>
      </c>
      <c r="M464" s="77"/>
      <c r="N464" s="41"/>
      <c r="O464" s="82"/>
      <c r="R464" s="58">
        <v>0.70694444444444449</v>
      </c>
      <c r="S464" s="59" t="s">
        <v>157</v>
      </c>
      <c r="T464" s="60">
        <v>9</v>
      </c>
      <c r="U464" s="60">
        <v>11</v>
      </c>
      <c r="V464" s="60" t="s">
        <v>155</v>
      </c>
      <c r="W464" s="36" t="s">
        <v>40</v>
      </c>
      <c r="X464" s="113">
        <v>13</v>
      </c>
      <c r="Y464" s="86">
        <v>26</v>
      </c>
      <c r="Z464" s="39">
        <v>7.5</v>
      </c>
      <c r="AA464" s="40">
        <f t="shared" si="107"/>
        <v>0.13333333333333333</v>
      </c>
      <c r="AB464" s="49">
        <f t="shared" si="108"/>
        <v>104</v>
      </c>
      <c r="AC464" s="41">
        <v>5</v>
      </c>
      <c r="AD464" s="12">
        <f t="shared" si="109"/>
        <v>520</v>
      </c>
      <c r="AE464" s="43">
        <f t="shared" si="110"/>
        <v>100</v>
      </c>
      <c r="AF464" s="107">
        <f t="shared" si="111"/>
        <v>500</v>
      </c>
    </row>
    <row r="465" spans="2:35" ht="18.75" customHeight="1" x14ac:dyDescent="0.3">
      <c r="B465" s="58">
        <v>0.70694444444444449</v>
      </c>
      <c r="C465" s="59" t="s">
        <v>150</v>
      </c>
      <c r="D465" s="60">
        <v>9</v>
      </c>
      <c r="E465" s="60">
        <v>11</v>
      </c>
      <c r="F465" s="60" t="s">
        <v>155</v>
      </c>
      <c r="G465" s="36" t="s">
        <v>18</v>
      </c>
      <c r="H465" s="113">
        <v>13</v>
      </c>
      <c r="I465" s="86"/>
      <c r="J465" s="39"/>
      <c r="K465" s="40" t="str">
        <f t="shared" si="105"/>
        <v/>
      </c>
      <c r="L465" s="49" t="str">
        <f t="shared" si="106"/>
        <v/>
      </c>
      <c r="M465" s="77"/>
      <c r="N465" s="41"/>
      <c r="O465" s="82"/>
      <c r="R465" s="58">
        <v>0.70694444444444449</v>
      </c>
      <c r="S465" s="59" t="s">
        <v>150</v>
      </c>
      <c r="T465" s="60">
        <v>9</v>
      </c>
      <c r="U465" s="60">
        <v>11</v>
      </c>
      <c r="V465" s="60" t="s">
        <v>155</v>
      </c>
      <c r="W465" s="36" t="s">
        <v>18</v>
      </c>
      <c r="X465" s="113">
        <v>13</v>
      </c>
      <c r="Y465" s="86"/>
      <c r="Z465" s="39"/>
      <c r="AA465" s="40" t="str">
        <f t="shared" si="107"/>
        <v/>
      </c>
      <c r="AB465" s="49" t="str">
        <f t="shared" si="108"/>
        <v/>
      </c>
      <c r="AC465" s="41">
        <v>5</v>
      </c>
      <c r="AD465" s="12" t="str">
        <f t="shared" si="109"/>
        <v/>
      </c>
      <c r="AE465" s="43" t="str">
        <f t="shared" si="110"/>
        <v/>
      </c>
      <c r="AF465" s="107" t="str">
        <f t="shared" si="111"/>
        <v/>
      </c>
    </row>
    <row r="466" spans="2:35" ht="18.75" customHeight="1" x14ac:dyDescent="0.5">
      <c r="B466" s="58"/>
      <c r="C466" s="59"/>
      <c r="D466" s="60"/>
      <c r="E466" s="60"/>
      <c r="F466" s="60"/>
      <c r="G466" s="36"/>
      <c r="H466" s="86"/>
      <c r="I466" s="86"/>
      <c r="J466" s="39"/>
      <c r="K466" s="40" t="str">
        <f t="shared" ref="K466" si="112">IF(J466="","",100/J466/100)</f>
        <v/>
      </c>
      <c r="L466" s="49" t="str">
        <f t="shared" si="106"/>
        <v/>
      </c>
      <c r="M466" s="77"/>
      <c r="N466" s="41"/>
      <c r="O466" s="82"/>
      <c r="R466" s="58"/>
      <c r="S466" s="59"/>
      <c r="T466" s="60"/>
      <c r="U466" s="60"/>
      <c r="V466" s="60"/>
      <c r="W466" s="36"/>
      <c r="X466" s="86"/>
      <c r="Y466" s="86"/>
      <c r="Z466" s="39"/>
      <c r="AA466" s="40" t="str">
        <f t="shared" si="107"/>
        <v/>
      </c>
      <c r="AB466" s="49" t="str">
        <f t="shared" si="108"/>
        <v/>
      </c>
      <c r="AC466" s="41"/>
      <c r="AD466" s="12" t="str">
        <f t="shared" si="109"/>
        <v/>
      </c>
      <c r="AE466" s="43" t="str">
        <f t="shared" ref="AE466" si="113">IF(AB466="","",$AE$473)</f>
        <v/>
      </c>
      <c r="AF466" s="107" t="str">
        <f t="shared" si="111"/>
        <v/>
      </c>
      <c r="AG466" s="1"/>
    </row>
    <row r="467" spans="2:35" ht="18.75" customHeight="1" x14ac:dyDescent="0.5">
      <c r="B467" s="81"/>
      <c r="C467" s="91"/>
      <c r="D467" s="36"/>
      <c r="E467" s="36"/>
      <c r="F467" s="36"/>
      <c r="G467" s="36"/>
      <c r="H467" s="37"/>
      <c r="I467" s="38"/>
      <c r="J467" s="39"/>
      <c r="K467" s="40"/>
      <c r="L467" s="49"/>
      <c r="M467" s="77"/>
      <c r="N467" s="41"/>
      <c r="O467" s="82"/>
      <c r="R467" s="58"/>
      <c r="S467" s="59"/>
      <c r="T467" s="60"/>
      <c r="U467" s="60"/>
      <c r="V467" s="60"/>
      <c r="W467" s="36"/>
      <c r="X467" s="61"/>
      <c r="Y467" s="62"/>
      <c r="Z467" s="63"/>
      <c r="AA467" s="64"/>
      <c r="AB467" s="49"/>
      <c r="AC467" s="41"/>
      <c r="AD467" s="12"/>
      <c r="AE467" s="43"/>
      <c r="AF467" s="107"/>
      <c r="AG467" s="1"/>
    </row>
    <row r="468" spans="2:35" ht="24.75" customHeight="1" x14ac:dyDescent="0.35">
      <c r="B468" s="83"/>
      <c r="C468" s="44"/>
      <c r="D468" s="45"/>
      <c r="E468" s="45"/>
      <c r="F468" s="46" t="s">
        <v>14</v>
      </c>
      <c r="G468" s="46"/>
      <c r="H468" s="47">
        <f>SUM(H439:H467)</f>
        <v>361</v>
      </c>
      <c r="I468" s="47">
        <f>SUM(I439:I467)</f>
        <v>371</v>
      </c>
      <c r="J468" s="46"/>
      <c r="K468" s="48"/>
      <c r="L468" s="49">
        <f>SUBTOTAL(9,(L439:L466))</f>
        <v>1484</v>
      </c>
      <c r="M468" s="77"/>
      <c r="N468" s="71"/>
      <c r="O468" s="7"/>
      <c r="R468" s="65"/>
      <c r="S468" s="66"/>
      <c r="T468" s="67"/>
      <c r="U468" s="67"/>
      <c r="V468" s="68" t="s">
        <v>14</v>
      </c>
      <c r="W468" s="68"/>
      <c r="X468" s="69">
        <f>SUM(X439:X467)</f>
        <v>361</v>
      </c>
      <c r="Y468" s="69">
        <f>SUM(Y439:Y467)</f>
        <v>371</v>
      </c>
      <c r="Z468" s="70"/>
      <c r="AA468" s="70"/>
      <c r="AB468" s="49">
        <f>SUBTOTAL(9,(AB439:AB466))</f>
        <v>1484</v>
      </c>
      <c r="AC468" s="71"/>
      <c r="AD468" s="12">
        <f>SUBTOTAL(9,AD439:AD466)</f>
        <v>2717.6</v>
      </c>
      <c r="AE468" s="94">
        <f>SUBTOTAL(9,AE439:AE466)</f>
        <v>1100</v>
      </c>
      <c r="AF468" s="82">
        <f>SUBTOTAL(9,AF439:AF466)</f>
        <v>1830</v>
      </c>
    </row>
    <row r="469" spans="2:35" ht="3.75" hidden="1" customHeight="1" x14ac:dyDescent="0.25">
      <c r="B469" s="72"/>
      <c r="C469" s="50"/>
      <c r="D469" s="50"/>
      <c r="E469" s="50"/>
      <c r="F469" s="50"/>
      <c r="G469" s="50"/>
      <c r="H469" s="50"/>
      <c r="I469" s="50"/>
      <c r="J469" s="50"/>
      <c r="K469" s="51"/>
      <c r="L469" s="52"/>
      <c r="M469" s="78"/>
      <c r="N469" s="5"/>
      <c r="O469" s="97"/>
      <c r="R469" s="72"/>
      <c r="S469" s="50"/>
      <c r="T469" s="50"/>
      <c r="U469" s="50"/>
      <c r="V469" s="50"/>
      <c r="W469" s="50"/>
      <c r="X469" s="50"/>
      <c r="Y469" s="51"/>
      <c r="Z469" s="50"/>
      <c r="AA469" s="51"/>
      <c r="AB469" s="52"/>
      <c r="AC469" s="5"/>
      <c r="AD469" s="99"/>
      <c r="AE469" s="96"/>
      <c r="AF469" s="98"/>
    </row>
    <row r="470" spans="2:35" ht="25.5" customHeight="1" x14ac:dyDescent="0.25">
      <c r="B470" s="337" t="s">
        <v>15</v>
      </c>
      <c r="C470" s="338"/>
      <c r="D470" s="338"/>
      <c r="E470" s="338"/>
      <c r="F470" s="338"/>
      <c r="G470" s="338"/>
      <c r="H470" s="338"/>
      <c r="I470" s="338"/>
      <c r="J470" s="338"/>
      <c r="K470" s="338"/>
      <c r="L470" s="89"/>
      <c r="M470" s="79"/>
      <c r="N470" s="5"/>
      <c r="O470" s="8"/>
      <c r="R470" s="337" t="s">
        <v>15</v>
      </c>
      <c r="S470" s="338"/>
      <c r="T470" s="338"/>
      <c r="U470" s="338"/>
      <c r="V470" s="338"/>
      <c r="W470" s="338"/>
      <c r="X470" s="338"/>
      <c r="Y470" s="339"/>
      <c r="Z470" s="73"/>
      <c r="AA470" s="73"/>
      <c r="AB470" s="340"/>
      <c r="AC470" s="5"/>
      <c r="AD470" s="14">
        <f>AD468-AB468</f>
        <v>1233.5999999999999</v>
      </c>
      <c r="AE470" s="100"/>
      <c r="AF470" s="8">
        <f>AF468-AE468</f>
        <v>730</v>
      </c>
    </row>
    <row r="471" spans="2:35" ht="21" customHeight="1" thickBot="1" x14ac:dyDescent="0.3">
      <c r="B471" s="342">
        <v>45668</v>
      </c>
      <c r="C471" s="343"/>
      <c r="D471" s="343"/>
      <c r="E471" s="343"/>
      <c r="F471" s="343"/>
      <c r="G471" s="343"/>
      <c r="H471" s="343"/>
      <c r="I471" s="343"/>
      <c r="J471" s="343"/>
      <c r="K471" s="343"/>
      <c r="L471" s="90"/>
      <c r="M471" s="84"/>
      <c r="N471" s="16"/>
      <c r="O471" s="17"/>
      <c r="R471" s="344">
        <f>B471</f>
        <v>45668</v>
      </c>
      <c r="S471" s="345"/>
      <c r="T471" s="345"/>
      <c r="U471" s="345"/>
      <c r="V471" s="345"/>
      <c r="W471" s="345"/>
      <c r="X471" s="345"/>
      <c r="Y471" s="346"/>
      <c r="Z471" s="74"/>
      <c r="AA471" s="74"/>
      <c r="AB471" s="341"/>
      <c r="AC471" s="16" t="s">
        <v>91</v>
      </c>
      <c r="AD471" s="15">
        <f>AD470/AB468</f>
        <v>0.83126684636118597</v>
      </c>
      <c r="AE471" s="101"/>
      <c r="AF471" s="17">
        <f>AF470/AE468</f>
        <v>0.66363636363636369</v>
      </c>
    </row>
    <row r="473" spans="2:35" ht="19.5" thickBot="1" x14ac:dyDescent="0.35">
      <c r="B473" s="2"/>
      <c r="R473" s="2"/>
      <c r="AA473" s="111" t="s">
        <v>148</v>
      </c>
      <c r="AB473" s="112">
        <v>1.6</v>
      </c>
    </row>
    <row r="474" spans="2:35" ht="28.5" customHeight="1" x14ac:dyDescent="0.25">
      <c r="B474" s="319"/>
      <c r="C474" s="320"/>
      <c r="D474" s="323" t="s">
        <v>96</v>
      </c>
      <c r="E474" s="323"/>
      <c r="F474" s="323"/>
      <c r="G474" s="323"/>
      <c r="H474" s="323"/>
      <c r="I474" s="323"/>
      <c r="J474" s="323"/>
      <c r="K474" s="323"/>
      <c r="L474" s="323"/>
      <c r="M474" s="323"/>
      <c r="N474" s="323"/>
      <c r="O474" s="324"/>
      <c r="R474" s="329"/>
      <c r="S474" s="330"/>
      <c r="T474" s="333" t="s">
        <v>96</v>
      </c>
      <c r="U474" s="333"/>
      <c r="V474" s="333"/>
      <c r="W474" s="333"/>
      <c r="X474" s="333"/>
      <c r="Y474" s="333"/>
      <c r="Z474" s="333"/>
      <c r="AA474" s="333"/>
      <c r="AB474" s="333"/>
      <c r="AC474" s="333"/>
      <c r="AD474" s="333"/>
      <c r="AE474" s="333"/>
      <c r="AF474" s="334"/>
    </row>
    <row r="475" spans="2:35" ht="21.75" customHeight="1" x14ac:dyDescent="0.25">
      <c r="B475" s="321"/>
      <c r="C475" s="322"/>
      <c r="D475" s="325"/>
      <c r="E475" s="325"/>
      <c r="F475" s="325"/>
      <c r="G475" s="325"/>
      <c r="H475" s="325"/>
      <c r="I475" s="325"/>
      <c r="J475" s="325"/>
      <c r="K475" s="325"/>
      <c r="L475" s="325"/>
      <c r="M475" s="325"/>
      <c r="N475" s="325"/>
      <c r="O475" s="326"/>
      <c r="R475" s="331"/>
      <c r="S475" s="332"/>
      <c r="T475" s="335"/>
      <c r="U475" s="335"/>
      <c r="V475" s="335"/>
      <c r="W475" s="335"/>
      <c r="X475" s="335"/>
      <c r="Y475" s="335"/>
      <c r="Z475" s="335"/>
      <c r="AA475" s="335"/>
      <c r="AB475" s="335"/>
      <c r="AC475" s="335"/>
      <c r="AD475" s="335"/>
      <c r="AE475" s="335"/>
      <c r="AF475" s="336"/>
    </row>
    <row r="476" spans="2:35" ht="5.25" customHeight="1" thickBot="1" x14ac:dyDescent="0.3">
      <c r="B476" s="80"/>
      <c r="C476" s="76"/>
      <c r="D476" s="325"/>
      <c r="E476" s="325"/>
      <c r="F476" s="325"/>
      <c r="G476" s="325"/>
      <c r="H476" s="325"/>
      <c r="I476" s="325"/>
      <c r="J476" s="325"/>
      <c r="K476" s="325"/>
      <c r="L476" s="327"/>
      <c r="M476" s="327"/>
      <c r="N476" s="327"/>
      <c r="O476" s="328"/>
      <c r="R476" s="53"/>
      <c r="S476" s="54"/>
      <c r="T476" s="335"/>
      <c r="U476" s="335"/>
      <c r="V476" s="335"/>
      <c r="W476" s="335"/>
      <c r="X476" s="335"/>
      <c r="Y476" s="335"/>
      <c r="Z476" s="335"/>
      <c r="AA476" s="335"/>
      <c r="AB476" s="335"/>
      <c r="AC476" s="335"/>
      <c r="AD476" s="335"/>
      <c r="AE476" s="335"/>
      <c r="AF476" s="336"/>
    </row>
    <row r="477" spans="2:35" ht="54.75" customHeight="1" x14ac:dyDescent="0.5">
      <c r="B477" s="26" t="s">
        <v>4</v>
      </c>
      <c r="C477" s="27" t="s">
        <v>5</v>
      </c>
      <c r="D477" s="27" t="s">
        <v>6</v>
      </c>
      <c r="E477" s="27" t="s">
        <v>7</v>
      </c>
      <c r="F477" s="27" t="s">
        <v>8</v>
      </c>
      <c r="G477" s="28" t="s">
        <v>9</v>
      </c>
      <c r="H477" s="29" t="s">
        <v>92</v>
      </c>
      <c r="I477" s="30" t="s">
        <v>10</v>
      </c>
      <c r="J477" s="28" t="s">
        <v>20</v>
      </c>
      <c r="K477" s="31" t="s">
        <v>21</v>
      </c>
      <c r="L477" s="92" t="s">
        <v>98</v>
      </c>
      <c r="M477" s="87" t="s">
        <v>97</v>
      </c>
      <c r="N477" s="88" t="s">
        <v>12</v>
      </c>
      <c r="O477" s="24" t="s">
        <v>2</v>
      </c>
      <c r="R477" s="26" t="s">
        <v>4</v>
      </c>
      <c r="S477" s="27" t="s">
        <v>5</v>
      </c>
      <c r="T477" s="27" t="s">
        <v>6</v>
      </c>
      <c r="U477" s="27" t="s">
        <v>7</v>
      </c>
      <c r="V477" s="27" t="s">
        <v>8</v>
      </c>
      <c r="W477" s="28" t="s">
        <v>9</v>
      </c>
      <c r="X477" s="29" t="s">
        <v>92</v>
      </c>
      <c r="Y477" s="31" t="s">
        <v>10</v>
      </c>
      <c r="Z477" s="28" t="s">
        <v>20</v>
      </c>
      <c r="AA477" s="31" t="s">
        <v>21</v>
      </c>
      <c r="AB477" s="32" t="s">
        <v>3</v>
      </c>
      <c r="AC477" s="6" t="s">
        <v>12</v>
      </c>
      <c r="AD477" s="20" t="s">
        <v>2</v>
      </c>
      <c r="AE477" s="33" t="s">
        <v>147</v>
      </c>
      <c r="AF477" s="34" t="s">
        <v>46</v>
      </c>
      <c r="AG477" s="1"/>
    </row>
    <row r="478" spans="2:35" ht="24" customHeight="1" x14ac:dyDescent="0.3">
      <c r="B478" s="58">
        <v>0.54861111111111116</v>
      </c>
      <c r="C478" s="59" t="s">
        <v>22</v>
      </c>
      <c r="D478" s="60">
        <v>2</v>
      </c>
      <c r="E478" s="60">
        <v>1</v>
      </c>
      <c r="F478" s="60" t="s">
        <v>130</v>
      </c>
      <c r="G478" s="36" t="s">
        <v>60</v>
      </c>
      <c r="H478" s="86">
        <v>10</v>
      </c>
      <c r="I478" s="86">
        <v>10</v>
      </c>
      <c r="J478" s="39">
        <v>4.4000000000000004</v>
      </c>
      <c r="K478" s="40">
        <f t="shared" ref="K478:K496" si="114">IF(J478="","",100/J478/100)</f>
        <v>0.22727272727272727</v>
      </c>
      <c r="L478" s="49">
        <f t="shared" ref="L478:L495" si="115">IF(I478="","",(I478*($AB$1/1000)/$AC$1)*$AB$473)</f>
        <v>40</v>
      </c>
      <c r="M478" s="77"/>
      <c r="N478" s="41"/>
      <c r="O478" s="82"/>
      <c r="R478" s="58">
        <v>0.54861111111111116</v>
      </c>
      <c r="S478" s="59" t="s">
        <v>22</v>
      </c>
      <c r="T478" s="60">
        <v>2</v>
      </c>
      <c r="U478" s="60">
        <v>1</v>
      </c>
      <c r="V478" s="60" t="s">
        <v>130</v>
      </c>
      <c r="W478" s="36" t="s">
        <v>60</v>
      </c>
      <c r="X478" s="86">
        <v>10</v>
      </c>
      <c r="Y478" s="86">
        <v>10</v>
      </c>
      <c r="Z478" s="39">
        <v>4.4000000000000004</v>
      </c>
      <c r="AA478" s="40">
        <f t="shared" ref="AA478:AA484" si="116">IF(Z478="","",100/Z478/100)</f>
        <v>0.22727272727272727</v>
      </c>
      <c r="AB478" s="49">
        <f t="shared" ref="AB478:AB495" si="117">IF(Y478="","",(Y478*($AB$1/1000)/$AC$1)*$AB$473)</f>
        <v>40</v>
      </c>
      <c r="AC478" s="41"/>
      <c r="AD478" s="12">
        <f t="shared" ref="AD478:AD496" si="118">IF(AB478="","",AC478*AB478)</f>
        <v>0</v>
      </c>
      <c r="AE478" s="43">
        <f>IF(AB478="","",$AE$1)</f>
        <v>100</v>
      </c>
      <c r="AF478" s="107">
        <f t="shared" ref="AF478:AF496" si="119">IF(AE478="","",AE478*AC478)</f>
        <v>0</v>
      </c>
    </row>
    <row r="479" spans="2:35" ht="18.75" customHeight="1" x14ac:dyDescent="0.35">
      <c r="B479" s="58">
        <v>0.54861111111111116</v>
      </c>
      <c r="C479" s="59" t="s">
        <v>22</v>
      </c>
      <c r="D479" s="60">
        <v>2</v>
      </c>
      <c r="E479" s="60">
        <v>10</v>
      </c>
      <c r="F479" s="60" t="s">
        <v>129</v>
      </c>
      <c r="G479" s="36" t="s">
        <v>60</v>
      </c>
      <c r="H479" s="86">
        <v>10</v>
      </c>
      <c r="I479" s="86">
        <v>10</v>
      </c>
      <c r="J479" s="39">
        <v>7.5</v>
      </c>
      <c r="K479" s="40">
        <f t="shared" si="114"/>
        <v>0.13333333333333333</v>
      </c>
      <c r="L479" s="49">
        <f t="shared" si="115"/>
        <v>40</v>
      </c>
      <c r="M479" s="77"/>
      <c r="N479" s="41"/>
      <c r="O479" s="82"/>
      <c r="R479" s="58">
        <v>0.54861111111111116</v>
      </c>
      <c r="S479" s="59" t="s">
        <v>22</v>
      </c>
      <c r="T479" s="60">
        <v>2</v>
      </c>
      <c r="U479" s="60">
        <v>10</v>
      </c>
      <c r="V479" s="60" t="s">
        <v>129</v>
      </c>
      <c r="W479" s="36" t="s">
        <v>60</v>
      </c>
      <c r="X479" s="86">
        <v>10</v>
      </c>
      <c r="Y479" s="86">
        <v>10</v>
      </c>
      <c r="Z479" s="39">
        <v>7.5</v>
      </c>
      <c r="AA479" s="40">
        <f t="shared" si="116"/>
        <v>0.13333333333333333</v>
      </c>
      <c r="AB479" s="49">
        <f t="shared" si="117"/>
        <v>40</v>
      </c>
      <c r="AC479" s="41"/>
      <c r="AD479" s="12">
        <f t="shared" si="118"/>
        <v>0</v>
      </c>
      <c r="AE479" s="43">
        <f t="shared" ref="AE479:AE495" si="120">IF(AB479="","",$AE$1)</f>
        <v>100</v>
      </c>
      <c r="AF479" s="107">
        <f t="shared" si="119"/>
        <v>0</v>
      </c>
      <c r="AI479" s="4"/>
    </row>
    <row r="480" spans="2:35" ht="18.75" customHeight="1" x14ac:dyDescent="0.5">
      <c r="B480" s="58">
        <v>0.60763888888888884</v>
      </c>
      <c r="C480" s="59" t="s">
        <v>121</v>
      </c>
      <c r="D480" s="60">
        <v>5</v>
      </c>
      <c r="E480" s="60">
        <v>1</v>
      </c>
      <c r="F480" s="60" t="s">
        <v>123</v>
      </c>
      <c r="G480" s="36" t="s">
        <v>40</v>
      </c>
      <c r="H480" s="86">
        <v>12</v>
      </c>
      <c r="I480" s="86">
        <v>22</v>
      </c>
      <c r="J480" s="39">
        <v>3.7</v>
      </c>
      <c r="K480" s="40">
        <f t="shared" si="114"/>
        <v>0.27027027027027023</v>
      </c>
      <c r="L480" s="49">
        <f t="shared" si="115"/>
        <v>88</v>
      </c>
      <c r="M480" s="77"/>
      <c r="N480" s="41"/>
      <c r="O480" s="82"/>
      <c r="R480" s="58">
        <v>0.60763888888888884</v>
      </c>
      <c r="S480" s="59" t="s">
        <v>121</v>
      </c>
      <c r="T480" s="60">
        <v>5</v>
      </c>
      <c r="U480" s="60">
        <v>1</v>
      </c>
      <c r="V480" s="60" t="s">
        <v>123</v>
      </c>
      <c r="W480" s="36" t="s">
        <v>40</v>
      </c>
      <c r="X480" s="86">
        <v>12</v>
      </c>
      <c r="Y480" s="86">
        <v>22</v>
      </c>
      <c r="Z480" s="39">
        <v>3.7</v>
      </c>
      <c r="AA480" s="40">
        <f t="shared" si="116"/>
        <v>0.27027027027027023</v>
      </c>
      <c r="AB480" s="49">
        <f t="shared" si="117"/>
        <v>88</v>
      </c>
      <c r="AC480" s="41"/>
      <c r="AD480" s="12">
        <f t="shared" si="118"/>
        <v>0</v>
      </c>
      <c r="AE480" s="43">
        <f t="shared" si="120"/>
        <v>100</v>
      </c>
      <c r="AF480" s="107">
        <f t="shared" si="119"/>
        <v>0</v>
      </c>
      <c r="AG480" s="1"/>
    </row>
    <row r="481" spans="2:33" ht="18.75" customHeight="1" x14ac:dyDescent="0.3">
      <c r="B481" s="58">
        <v>0.60763888888888884</v>
      </c>
      <c r="C481" s="59" t="s">
        <v>121</v>
      </c>
      <c r="D481" s="60">
        <v>5</v>
      </c>
      <c r="E481" s="60">
        <v>1</v>
      </c>
      <c r="F481" s="60" t="s">
        <v>123</v>
      </c>
      <c r="G481" s="36" t="s">
        <v>18</v>
      </c>
      <c r="H481" s="86">
        <v>10</v>
      </c>
      <c r="I481" s="86"/>
      <c r="J481" s="39"/>
      <c r="K481" s="40" t="str">
        <f t="shared" si="114"/>
        <v/>
      </c>
      <c r="L481" s="49" t="str">
        <f t="shared" si="115"/>
        <v/>
      </c>
      <c r="M481" s="77"/>
      <c r="N481" s="41"/>
      <c r="O481" s="82"/>
      <c r="R481" s="58">
        <v>0.60763888888888884</v>
      </c>
      <c r="S481" s="59" t="s">
        <v>121</v>
      </c>
      <c r="T481" s="60">
        <v>5</v>
      </c>
      <c r="U481" s="60">
        <v>1</v>
      </c>
      <c r="V481" s="60" t="s">
        <v>123</v>
      </c>
      <c r="W481" s="36" t="s">
        <v>18</v>
      </c>
      <c r="X481" s="86">
        <v>10</v>
      </c>
      <c r="Y481" s="86"/>
      <c r="Z481" s="39"/>
      <c r="AA481" s="40" t="str">
        <f t="shared" si="116"/>
        <v/>
      </c>
      <c r="AB481" s="49" t="str">
        <f t="shared" si="117"/>
        <v/>
      </c>
      <c r="AC481" s="41"/>
      <c r="AD481" s="12" t="str">
        <f t="shared" si="118"/>
        <v/>
      </c>
      <c r="AE481" s="43" t="str">
        <f t="shared" si="120"/>
        <v/>
      </c>
      <c r="AF481" s="107" t="str">
        <f t="shared" si="119"/>
        <v/>
      </c>
    </row>
    <row r="482" spans="2:33" ht="18.75" customHeight="1" x14ac:dyDescent="0.3">
      <c r="B482" s="58">
        <v>0.60763888888888884</v>
      </c>
      <c r="C482" s="59" t="s">
        <v>121</v>
      </c>
      <c r="D482" s="60">
        <v>5</v>
      </c>
      <c r="E482" s="60">
        <v>2</v>
      </c>
      <c r="F482" s="60" t="s">
        <v>124</v>
      </c>
      <c r="G482" s="36" t="s">
        <v>1</v>
      </c>
      <c r="H482" s="86">
        <v>12</v>
      </c>
      <c r="I482" s="86">
        <v>22</v>
      </c>
      <c r="J482" s="39">
        <v>6</v>
      </c>
      <c r="K482" s="40">
        <f t="shared" si="114"/>
        <v>0.16666666666666669</v>
      </c>
      <c r="L482" s="49">
        <f t="shared" si="115"/>
        <v>88</v>
      </c>
      <c r="M482" s="77"/>
      <c r="N482" s="41"/>
      <c r="O482" s="82"/>
      <c r="R482" s="58">
        <v>0.60763888888888884</v>
      </c>
      <c r="S482" s="59" t="s">
        <v>121</v>
      </c>
      <c r="T482" s="60">
        <v>5</v>
      </c>
      <c r="U482" s="60">
        <v>2</v>
      </c>
      <c r="V482" s="60" t="s">
        <v>124</v>
      </c>
      <c r="W482" s="36" t="s">
        <v>1</v>
      </c>
      <c r="X482" s="86">
        <v>12</v>
      </c>
      <c r="Y482" s="86">
        <v>22</v>
      </c>
      <c r="Z482" s="39">
        <v>6</v>
      </c>
      <c r="AA482" s="40">
        <f t="shared" si="116"/>
        <v>0.16666666666666669</v>
      </c>
      <c r="AB482" s="49">
        <f t="shared" si="117"/>
        <v>88</v>
      </c>
      <c r="AC482" s="41"/>
      <c r="AD482" s="12">
        <f t="shared" si="118"/>
        <v>0</v>
      </c>
      <c r="AE482" s="43">
        <f t="shared" si="120"/>
        <v>100</v>
      </c>
      <c r="AF482" s="107">
        <f t="shared" si="119"/>
        <v>0</v>
      </c>
    </row>
    <row r="483" spans="2:33" ht="18.75" customHeight="1" x14ac:dyDescent="0.5">
      <c r="B483" s="58">
        <v>0.60763888888888884</v>
      </c>
      <c r="C483" s="59" t="s">
        <v>121</v>
      </c>
      <c r="D483" s="60">
        <v>5</v>
      </c>
      <c r="E483" s="60">
        <v>2</v>
      </c>
      <c r="F483" s="60" t="s">
        <v>124</v>
      </c>
      <c r="G483" s="36" t="s">
        <v>136</v>
      </c>
      <c r="H483" s="86">
        <v>10</v>
      </c>
      <c r="I483" s="86"/>
      <c r="J483" s="39"/>
      <c r="K483" s="40" t="str">
        <f t="shared" si="114"/>
        <v/>
      </c>
      <c r="L483" s="49" t="str">
        <f t="shared" si="115"/>
        <v/>
      </c>
      <c r="M483" s="77"/>
      <c r="N483" s="41"/>
      <c r="O483" s="82"/>
      <c r="R483" s="58">
        <v>0.60763888888888884</v>
      </c>
      <c r="S483" s="59" t="s">
        <v>121</v>
      </c>
      <c r="T483" s="60">
        <v>5</v>
      </c>
      <c r="U483" s="60">
        <v>2</v>
      </c>
      <c r="V483" s="60" t="s">
        <v>124</v>
      </c>
      <c r="W483" s="36" t="s">
        <v>136</v>
      </c>
      <c r="X483" s="86">
        <v>10</v>
      </c>
      <c r="Y483" s="86"/>
      <c r="Z483" s="39"/>
      <c r="AA483" s="40" t="str">
        <f t="shared" si="116"/>
        <v/>
      </c>
      <c r="AB483" s="49" t="str">
        <f t="shared" si="117"/>
        <v/>
      </c>
      <c r="AC483" s="41"/>
      <c r="AD483" s="12" t="str">
        <f t="shared" si="118"/>
        <v/>
      </c>
      <c r="AE483" s="43" t="str">
        <f t="shared" si="120"/>
        <v/>
      </c>
      <c r="AF483" s="107" t="str">
        <f t="shared" si="119"/>
        <v/>
      </c>
      <c r="AG483" s="1"/>
    </row>
    <row r="484" spans="2:33" ht="18.75" customHeight="1" x14ac:dyDescent="0.3">
      <c r="B484" s="58">
        <v>0.60763888888888884</v>
      </c>
      <c r="C484" s="59" t="s">
        <v>121</v>
      </c>
      <c r="D484" s="60">
        <v>5</v>
      </c>
      <c r="E484" s="60">
        <v>8</v>
      </c>
      <c r="F484" s="60" t="s">
        <v>122</v>
      </c>
      <c r="G484" s="36" t="s">
        <v>18</v>
      </c>
      <c r="H484" s="86">
        <v>10</v>
      </c>
      <c r="I484" s="86">
        <v>10</v>
      </c>
      <c r="J484" s="39">
        <v>3.1</v>
      </c>
      <c r="K484" s="40">
        <f t="shared" si="114"/>
        <v>0.32258064516129031</v>
      </c>
      <c r="L484" s="49">
        <f t="shared" si="115"/>
        <v>40</v>
      </c>
      <c r="M484" s="77"/>
      <c r="N484" s="41"/>
      <c r="O484" s="82"/>
      <c r="R484" s="58">
        <v>0.60763888888888884</v>
      </c>
      <c r="S484" s="59" t="s">
        <v>121</v>
      </c>
      <c r="T484" s="60">
        <v>5</v>
      </c>
      <c r="U484" s="60">
        <v>8</v>
      </c>
      <c r="V484" s="60" t="s">
        <v>122</v>
      </c>
      <c r="W484" s="36" t="s">
        <v>18</v>
      </c>
      <c r="X484" s="86">
        <v>10</v>
      </c>
      <c r="Y484" s="86">
        <v>10</v>
      </c>
      <c r="Z484" s="39">
        <v>3.1</v>
      </c>
      <c r="AA484" s="40">
        <f t="shared" si="116"/>
        <v>0.32258064516129031</v>
      </c>
      <c r="AB484" s="49">
        <f t="shared" si="117"/>
        <v>40</v>
      </c>
      <c r="AC484" s="41">
        <v>3.2</v>
      </c>
      <c r="AD484" s="12">
        <f t="shared" si="118"/>
        <v>128</v>
      </c>
      <c r="AE484" s="43">
        <f t="shared" si="120"/>
        <v>100</v>
      </c>
      <c r="AF484" s="107">
        <f t="shared" si="119"/>
        <v>320</v>
      </c>
    </row>
    <row r="485" spans="2:33" ht="18.75" customHeight="1" x14ac:dyDescent="0.3">
      <c r="B485" s="58">
        <v>0.62152777777777779</v>
      </c>
      <c r="C485" s="59" t="s">
        <v>22</v>
      </c>
      <c r="D485" s="60">
        <v>5</v>
      </c>
      <c r="E485" s="60">
        <v>13</v>
      </c>
      <c r="F485" s="60" t="s">
        <v>131</v>
      </c>
      <c r="G485" s="36" t="s">
        <v>60</v>
      </c>
      <c r="H485" s="86">
        <v>10</v>
      </c>
      <c r="I485" s="86">
        <v>10</v>
      </c>
      <c r="J485" s="39">
        <v>3.3</v>
      </c>
      <c r="K485" s="40">
        <f t="shared" si="114"/>
        <v>0.30303030303030304</v>
      </c>
      <c r="L485" s="49">
        <f t="shared" si="115"/>
        <v>40</v>
      </c>
      <c r="M485" s="77"/>
      <c r="N485" s="41"/>
      <c r="O485" s="82"/>
      <c r="R485" s="58">
        <v>0.62152777777777779</v>
      </c>
      <c r="S485" s="59" t="s">
        <v>22</v>
      </c>
      <c r="T485" s="60">
        <v>5</v>
      </c>
      <c r="U485" s="60">
        <v>13</v>
      </c>
      <c r="V485" s="60" t="s">
        <v>131</v>
      </c>
      <c r="W485" s="36" t="s">
        <v>60</v>
      </c>
      <c r="X485" s="86">
        <v>10</v>
      </c>
      <c r="Y485" s="86">
        <v>10</v>
      </c>
      <c r="Z485" s="39">
        <v>3.3</v>
      </c>
      <c r="AA485" s="40">
        <f t="shared" ref="AA485:AA496" si="121">IF(Z485="","",100/Z485/100)</f>
        <v>0.30303030303030304</v>
      </c>
      <c r="AB485" s="49">
        <f t="shared" si="117"/>
        <v>40</v>
      </c>
      <c r="AC485" s="41">
        <v>3.7</v>
      </c>
      <c r="AD485" s="12">
        <f t="shared" si="118"/>
        <v>148</v>
      </c>
      <c r="AE485" s="43">
        <f t="shared" si="120"/>
        <v>100</v>
      </c>
      <c r="AF485" s="107">
        <f t="shared" si="119"/>
        <v>370</v>
      </c>
    </row>
    <row r="486" spans="2:33" ht="18.75" customHeight="1" x14ac:dyDescent="0.5">
      <c r="B486" s="58">
        <v>0.63541666666666663</v>
      </c>
      <c r="C486" s="59" t="s">
        <v>121</v>
      </c>
      <c r="D486" s="60">
        <v>6</v>
      </c>
      <c r="E486" s="60">
        <v>10</v>
      </c>
      <c r="F486" s="60" t="s">
        <v>125</v>
      </c>
      <c r="G486" s="36" t="s">
        <v>1</v>
      </c>
      <c r="H486" s="86">
        <v>12</v>
      </c>
      <c r="I486" s="86">
        <v>22</v>
      </c>
      <c r="J486" s="39">
        <v>2.4</v>
      </c>
      <c r="K486" s="40">
        <f t="shared" si="114"/>
        <v>0.41666666666666674</v>
      </c>
      <c r="L486" s="49">
        <f t="shared" si="115"/>
        <v>88</v>
      </c>
      <c r="M486" s="77"/>
      <c r="N486" s="41"/>
      <c r="O486" s="82"/>
      <c r="R486" s="58">
        <v>0.63541666666666663</v>
      </c>
      <c r="S486" s="59" t="s">
        <v>121</v>
      </c>
      <c r="T486" s="60">
        <v>6</v>
      </c>
      <c r="U486" s="60">
        <v>10</v>
      </c>
      <c r="V486" s="60" t="s">
        <v>125</v>
      </c>
      <c r="W486" s="36" t="s">
        <v>1</v>
      </c>
      <c r="X486" s="86">
        <v>12</v>
      </c>
      <c r="Y486" s="86">
        <v>22</v>
      </c>
      <c r="Z486" s="39">
        <v>2.4</v>
      </c>
      <c r="AA486" s="40">
        <f t="shared" si="121"/>
        <v>0.41666666666666674</v>
      </c>
      <c r="AB486" s="49">
        <f t="shared" si="117"/>
        <v>88</v>
      </c>
      <c r="AC486" s="41"/>
      <c r="AD486" s="12">
        <f t="shared" si="118"/>
        <v>0</v>
      </c>
      <c r="AE486" s="43">
        <f t="shared" si="120"/>
        <v>100</v>
      </c>
      <c r="AF486" s="107">
        <f t="shared" si="119"/>
        <v>0</v>
      </c>
      <c r="AG486" s="1"/>
    </row>
    <row r="487" spans="2:33" ht="18.75" customHeight="1" x14ac:dyDescent="0.5">
      <c r="B487" s="58">
        <v>0.63541666666666663</v>
      </c>
      <c r="C487" s="59" t="s">
        <v>121</v>
      </c>
      <c r="D487" s="60">
        <v>6</v>
      </c>
      <c r="E487" s="60">
        <v>10</v>
      </c>
      <c r="F487" s="60" t="s">
        <v>125</v>
      </c>
      <c r="G487" s="36" t="s">
        <v>136</v>
      </c>
      <c r="H487" s="86">
        <v>10</v>
      </c>
      <c r="I487" s="86"/>
      <c r="J487" s="39"/>
      <c r="K487" s="40" t="str">
        <f t="shared" si="114"/>
        <v/>
      </c>
      <c r="L487" s="49" t="str">
        <f t="shared" si="115"/>
        <v/>
      </c>
      <c r="M487" s="77"/>
      <c r="N487" s="41"/>
      <c r="O487" s="82"/>
      <c r="R487" s="58">
        <v>0.63541666666666663</v>
      </c>
      <c r="S487" s="59" t="s">
        <v>121</v>
      </c>
      <c r="T487" s="60">
        <v>6</v>
      </c>
      <c r="U487" s="60">
        <v>10</v>
      </c>
      <c r="V487" s="60" t="s">
        <v>125</v>
      </c>
      <c r="W487" s="36" t="s">
        <v>136</v>
      </c>
      <c r="X487" s="86">
        <v>10</v>
      </c>
      <c r="Y487" s="86"/>
      <c r="Z487" s="39"/>
      <c r="AA487" s="40" t="str">
        <f t="shared" si="121"/>
        <v/>
      </c>
      <c r="AB487" s="49" t="str">
        <f t="shared" si="117"/>
        <v/>
      </c>
      <c r="AC487" s="41"/>
      <c r="AD487" s="12" t="str">
        <f t="shared" si="118"/>
        <v/>
      </c>
      <c r="AE487" s="43" t="str">
        <f t="shared" si="120"/>
        <v/>
      </c>
      <c r="AF487" s="107" t="str">
        <f t="shared" si="119"/>
        <v/>
      </c>
      <c r="AG487" s="1"/>
    </row>
    <row r="488" spans="2:33" ht="18.75" customHeight="1" x14ac:dyDescent="0.5">
      <c r="B488" s="58">
        <v>0.67708333333333337</v>
      </c>
      <c r="C488" s="59" t="s">
        <v>22</v>
      </c>
      <c r="D488" s="60">
        <v>7</v>
      </c>
      <c r="E488" s="60">
        <v>7</v>
      </c>
      <c r="F488" s="60" t="s">
        <v>132</v>
      </c>
      <c r="G488" s="36" t="s">
        <v>60</v>
      </c>
      <c r="H488" s="86">
        <v>10</v>
      </c>
      <c r="I488" s="86">
        <v>10</v>
      </c>
      <c r="J488" s="39">
        <v>2.8</v>
      </c>
      <c r="K488" s="40">
        <f t="shared" si="114"/>
        <v>0.35714285714285715</v>
      </c>
      <c r="L488" s="49">
        <f t="shared" si="115"/>
        <v>40</v>
      </c>
      <c r="M488" s="77"/>
      <c r="N488" s="41"/>
      <c r="O488" s="82"/>
      <c r="R488" s="58">
        <v>0.67708333333333337</v>
      </c>
      <c r="S488" s="59" t="s">
        <v>22</v>
      </c>
      <c r="T488" s="60">
        <v>7</v>
      </c>
      <c r="U488" s="60">
        <v>7</v>
      </c>
      <c r="V488" s="60" t="s">
        <v>132</v>
      </c>
      <c r="W488" s="36" t="s">
        <v>60</v>
      </c>
      <c r="X488" s="86">
        <v>10</v>
      </c>
      <c r="Y488" s="86">
        <v>10</v>
      </c>
      <c r="Z488" s="39">
        <v>2.8</v>
      </c>
      <c r="AA488" s="40">
        <f t="shared" si="121"/>
        <v>0.35714285714285715</v>
      </c>
      <c r="AB488" s="49">
        <f t="shared" si="117"/>
        <v>40</v>
      </c>
      <c r="AC488" s="41">
        <v>2.2000000000000002</v>
      </c>
      <c r="AD488" s="12">
        <f t="shared" si="118"/>
        <v>88</v>
      </c>
      <c r="AE488" s="43">
        <f t="shared" si="120"/>
        <v>100</v>
      </c>
      <c r="AF488" s="107">
        <f t="shared" si="119"/>
        <v>220.00000000000003</v>
      </c>
      <c r="AG488" s="1"/>
    </row>
    <row r="489" spans="2:33" ht="18.75" customHeight="1" x14ac:dyDescent="0.5">
      <c r="B489" s="58">
        <v>0.69097222222222221</v>
      </c>
      <c r="C489" s="59" t="s">
        <v>121</v>
      </c>
      <c r="D489" s="60">
        <v>8</v>
      </c>
      <c r="E489" s="60">
        <v>3</v>
      </c>
      <c r="F489" s="60" t="s">
        <v>126</v>
      </c>
      <c r="G489" s="36" t="s">
        <v>1</v>
      </c>
      <c r="H489" s="86">
        <v>12</v>
      </c>
      <c r="I489" s="86">
        <v>32</v>
      </c>
      <c r="J489" s="39">
        <v>4</v>
      </c>
      <c r="K489" s="40">
        <f t="shared" si="114"/>
        <v>0.25</v>
      </c>
      <c r="L489" s="49">
        <f t="shared" si="115"/>
        <v>128</v>
      </c>
      <c r="M489" s="77"/>
      <c r="N489" s="41"/>
      <c r="O489" s="82"/>
      <c r="R489" s="58">
        <v>0.69097222222222221</v>
      </c>
      <c r="S489" s="59" t="s">
        <v>121</v>
      </c>
      <c r="T489" s="60">
        <v>8</v>
      </c>
      <c r="U489" s="60">
        <v>3</v>
      </c>
      <c r="V489" s="60" t="s">
        <v>126</v>
      </c>
      <c r="W489" s="36" t="s">
        <v>1</v>
      </c>
      <c r="X489" s="86">
        <v>12</v>
      </c>
      <c r="Y489" s="86">
        <v>32</v>
      </c>
      <c r="Z489" s="39">
        <v>4</v>
      </c>
      <c r="AA489" s="40">
        <f t="shared" si="121"/>
        <v>0.25</v>
      </c>
      <c r="AB489" s="49">
        <f t="shared" si="117"/>
        <v>128</v>
      </c>
      <c r="AC489" s="41"/>
      <c r="AD489" s="12">
        <f t="shared" si="118"/>
        <v>0</v>
      </c>
      <c r="AE489" s="43">
        <f t="shared" si="120"/>
        <v>100</v>
      </c>
      <c r="AF489" s="107">
        <f t="shared" si="119"/>
        <v>0</v>
      </c>
      <c r="AG489" s="1"/>
    </row>
    <row r="490" spans="2:33" ht="18.75" customHeight="1" x14ac:dyDescent="0.3">
      <c r="B490" s="58">
        <v>0.69097222222222221</v>
      </c>
      <c r="C490" s="59" t="s">
        <v>121</v>
      </c>
      <c r="D490" s="60">
        <v>8</v>
      </c>
      <c r="E490" s="60">
        <v>3</v>
      </c>
      <c r="F490" s="60" t="s">
        <v>126</v>
      </c>
      <c r="G490" s="36" t="s">
        <v>40</v>
      </c>
      <c r="H490" s="86">
        <v>20</v>
      </c>
      <c r="I490" s="86"/>
      <c r="J490" s="39"/>
      <c r="K490" s="40" t="str">
        <f t="shared" si="114"/>
        <v/>
      </c>
      <c r="L490" s="49" t="str">
        <f t="shared" si="115"/>
        <v/>
      </c>
      <c r="M490" s="77"/>
      <c r="N490" s="41"/>
      <c r="O490" s="82"/>
      <c r="R490" s="58">
        <v>0.69097222222222221</v>
      </c>
      <c r="S490" s="59" t="s">
        <v>121</v>
      </c>
      <c r="T490" s="60">
        <v>8</v>
      </c>
      <c r="U490" s="60">
        <v>3</v>
      </c>
      <c r="V490" s="60" t="s">
        <v>126</v>
      </c>
      <c r="W490" s="36" t="s">
        <v>40</v>
      </c>
      <c r="X490" s="86">
        <v>20</v>
      </c>
      <c r="Y490" s="86"/>
      <c r="Z490" s="39"/>
      <c r="AA490" s="40" t="str">
        <f t="shared" si="121"/>
        <v/>
      </c>
      <c r="AB490" s="49" t="str">
        <f t="shared" si="117"/>
        <v/>
      </c>
      <c r="AC490" s="41"/>
      <c r="AD490" s="12" t="str">
        <f t="shared" si="118"/>
        <v/>
      </c>
      <c r="AE490" s="43" t="str">
        <f t="shared" si="120"/>
        <v/>
      </c>
      <c r="AF490" s="107" t="str">
        <f t="shared" si="119"/>
        <v/>
      </c>
    </row>
    <row r="491" spans="2:33" ht="18.75" customHeight="1" x14ac:dyDescent="0.5">
      <c r="B491" s="58">
        <v>0.70486111111111116</v>
      </c>
      <c r="C491" s="59" t="s">
        <v>22</v>
      </c>
      <c r="D491" s="60">
        <v>8</v>
      </c>
      <c r="E491" s="60">
        <v>17</v>
      </c>
      <c r="F491" s="60" t="s">
        <v>134</v>
      </c>
      <c r="G491" s="36" t="s">
        <v>60</v>
      </c>
      <c r="H491" s="86">
        <v>10</v>
      </c>
      <c r="I491" s="86">
        <v>10</v>
      </c>
      <c r="J491" s="39">
        <v>3.5</v>
      </c>
      <c r="K491" s="40">
        <f t="shared" si="114"/>
        <v>0.28571428571428575</v>
      </c>
      <c r="L491" s="49">
        <f t="shared" si="115"/>
        <v>40</v>
      </c>
      <c r="M491" s="77"/>
      <c r="N491" s="41"/>
      <c r="O491" s="82"/>
      <c r="R491" s="58">
        <v>0.70486111111111116</v>
      </c>
      <c r="S491" s="59" t="s">
        <v>22</v>
      </c>
      <c r="T491" s="60">
        <v>8</v>
      </c>
      <c r="U491" s="60">
        <v>17</v>
      </c>
      <c r="V491" s="60" t="s">
        <v>134</v>
      </c>
      <c r="W491" s="36" t="s">
        <v>60</v>
      </c>
      <c r="X491" s="86">
        <v>10</v>
      </c>
      <c r="Y491" s="86">
        <v>10</v>
      </c>
      <c r="Z491" s="39">
        <v>3.5</v>
      </c>
      <c r="AA491" s="40">
        <f t="shared" si="121"/>
        <v>0.28571428571428575</v>
      </c>
      <c r="AB491" s="49">
        <f t="shared" si="117"/>
        <v>40</v>
      </c>
      <c r="AC491" s="41"/>
      <c r="AD491" s="12">
        <f t="shared" si="118"/>
        <v>0</v>
      </c>
      <c r="AE491" s="43">
        <f t="shared" si="120"/>
        <v>100</v>
      </c>
      <c r="AF491" s="107">
        <f t="shared" si="119"/>
        <v>0</v>
      </c>
      <c r="AG491" s="1"/>
    </row>
    <row r="492" spans="2:33" ht="18.75" customHeight="1" x14ac:dyDescent="0.3">
      <c r="B492" s="58">
        <v>0.70486111111111116</v>
      </c>
      <c r="C492" s="59" t="s">
        <v>22</v>
      </c>
      <c r="D492" s="60">
        <v>8</v>
      </c>
      <c r="E492" s="60">
        <v>2</v>
      </c>
      <c r="F492" s="60" t="s">
        <v>133</v>
      </c>
      <c r="G492" s="36" t="s">
        <v>60</v>
      </c>
      <c r="H492" s="86">
        <v>10</v>
      </c>
      <c r="I492" s="86">
        <v>10</v>
      </c>
      <c r="J492" s="39">
        <v>6.5</v>
      </c>
      <c r="K492" s="40">
        <f t="shared" si="114"/>
        <v>0.15384615384615385</v>
      </c>
      <c r="L492" s="49">
        <f t="shared" si="115"/>
        <v>40</v>
      </c>
      <c r="M492" s="77"/>
      <c r="N492" s="41"/>
      <c r="O492" s="82"/>
      <c r="R492" s="58">
        <v>0.70486111111111116</v>
      </c>
      <c r="S492" s="59" t="s">
        <v>22</v>
      </c>
      <c r="T492" s="60">
        <v>8</v>
      </c>
      <c r="U492" s="60">
        <v>2</v>
      </c>
      <c r="V492" s="60" t="s">
        <v>133</v>
      </c>
      <c r="W492" s="36" t="s">
        <v>60</v>
      </c>
      <c r="X492" s="86">
        <v>10</v>
      </c>
      <c r="Y492" s="86">
        <v>10</v>
      </c>
      <c r="Z492" s="39">
        <v>6.5</v>
      </c>
      <c r="AA492" s="40">
        <f t="shared" si="121"/>
        <v>0.15384615384615385</v>
      </c>
      <c r="AB492" s="49">
        <f t="shared" si="117"/>
        <v>40</v>
      </c>
      <c r="AC492" s="41">
        <v>8.9</v>
      </c>
      <c r="AD492" s="12">
        <f t="shared" si="118"/>
        <v>356</v>
      </c>
      <c r="AE492" s="43">
        <f t="shared" si="120"/>
        <v>100</v>
      </c>
      <c r="AF492" s="107">
        <f t="shared" si="119"/>
        <v>890</v>
      </c>
    </row>
    <row r="493" spans="2:33" ht="18.75" customHeight="1" x14ac:dyDescent="0.3">
      <c r="B493" s="58">
        <v>0.71875</v>
      </c>
      <c r="C493" s="59" t="s">
        <v>121</v>
      </c>
      <c r="D493" s="60">
        <v>9</v>
      </c>
      <c r="E493" s="60">
        <v>8</v>
      </c>
      <c r="F493" s="60" t="s">
        <v>127</v>
      </c>
      <c r="G493" s="36" t="s">
        <v>1</v>
      </c>
      <c r="H493" s="86">
        <v>12</v>
      </c>
      <c r="I493" s="86">
        <v>12</v>
      </c>
      <c r="J493" s="39">
        <v>2.9</v>
      </c>
      <c r="K493" s="40">
        <f t="shared" si="114"/>
        <v>0.34482758620689657</v>
      </c>
      <c r="L493" s="49">
        <f t="shared" si="115"/>
        <v>48</v>
      </c>
      <c r="M493" s="77"/>
      <c r="N493" s="41"/>
      <c r="O493" s="82"/>
      <c r="R493" s="58">
        <v>0.71875</v>
      </c>
      <c r="S493" s="59" t="s">
        <v>121</v>
      </c>
      <c r="T493" s="60">
        <v>9</v>
      </c>
      <c r="U493" s="60">
        <v>8</v>
      </c>
      <c r="V493" s="60" t="s">
        <v>127</v>
      </c>
      <c r="W493" s="36" t="s">
        <v>1</v>
      </c>
      <c r="X493" s="86">
        <v>12</v>
      </c>
      <c r="Y493" s="86">
        <v>12</v>
      </c>
      <c r="Z493" s="39">
        <v>2.9</v>
      </c>
      <c r="AA493" s="40">
        <f t="shared" si="121"/>
        <v>0.34482758620689657</v>
      </c>
      <c r="AB493" s="49">
        <f t="shared" si="117"/>
        <v>48</v>
      </c>
      <c r="AC493" s="41"/>
      <c r="AD493" s="12">
        <f t="shared" si="118"/>
        <v>0</v>
      </c>
      <c r="AE493" s="43">
        <f t="shared" si="120"/>
        <v>100</v>
      </c>
      <c r="AF493" s="107">
        <f t="shared" si="119"/>
        <v>0</v>
      </c>
    </row>
    <row r="494" spans="2:33" ht="18.75" customHeight="1" x14ac:dyDescent="0.5">
      <c r="B494" s="58">
        <v>0.73263888888888884</v>
      </c>
      <c r="C494" s="59" t="s">
        <v>22</v>
      </c>
      <c r="D494" s="60">
        <v>9</v>
      </c>
      <c r="E494" s="60">
        <v>4</v>
      </c>
      <c r="F494" s="60" t="s">
        <v>135</v>
      </c>
      <c r="G494" s="36" t="s">
        <v>60</v>
      </c>
      <c r="H494" s="86">
        <v>10</v>
      </c>
      <c r="I494" s="86">
        <v>10</v>
      </c>
      <c r="J494" s="39">
        <v>3.3</v>
      </c>
      <c r="K494" s="40">
        <f t="shared" si="114"/>
        <v>0.30303030303030304</v>
      </c>
      <c r="L494" s="49">
        <f t="shared" si="115"/>
        <v>40</v>
      </c>
      <c r="M494" s="77"/>
      <c r="N494" s="41"/>
      <c r="O494" s="82"/>
      <c r="R494" s="58">
        <v>0.73263888888888884</v>
      </c>
      <c r="S494" s="59" t="s">
        <v>22</v>
      </c>
      <c r="T494" s="60">
        <v>9</v>
      </c>
      <c r="U494" s="60">
        <v>4</v>
      </c>
      <c r="V494" s="60" t="s">
        <v>135</v>
      </c>
      <c r="W494" s="36" t="s">
        <v>60</v>
      </c>
      <c r="X494" s="86">
        <v>10</v>
      </c>
      <c r="Y494" s="86">
        <v>10</v>
      </c>
      <c r="Z494" s="39">
        <v>3.3</v>
      </c>
      <c r="AA494" s="40">
        <f t="shared" si="121"/>
        <v>0.30303030303030304</v>
      </c>
      <c r="AB494" s="49">
        <f t="shared" si="117"/>
        <v>40</v>
      </c>
      <c r="AC494" s="41"/>
      <c r="AD494" s="12">
        <f t="shared" si="118"/>
        <v>0</v>
      </c>
      <c r="AE494" s="43">
        <f t="shared" si="120"/>
        <v>100</v>
      </c>
      <c r="AF494" s="107">
        <f t="shared" si="119"/>
        <v>0</v>
      </c>
      <c r="AG494" s="1"/>
    </row>
    <row r="495" spans="2:33" ht="18.75" customHeight="1" x14ac:dyDescent="0.3">
      <c r="B495" s="58">
        <v>0.75694444444444442</v>
      </c>
      <c r="C495" s="59" t="s">
        <v>22</v>
      </c>
      <c r="D495" s="60">
        <v>10</v>
      </c>
      <c r="E495" s="60">
        <v>6</v>
      </c>
      <c r="F495" s="60" t="s">
        <v>128</v>
      </c>
      <c r="G495" s="36" t="s">
        <v>1</v>
      </c>
      <c r="H495" s="86">
        <v>10</v>
      </c>
      <c r="I495" s="86">
        <v>10</v>
      </c>
      <c r="J495" s="39">
        <v>6</v>
      </c>
      <c r="K495" s="40">
        <f t="shared" si="114"/>
        <v>0.16666666666666669</v>
      </c>
      <c r="L495" s="49">
        <f t="shared" si="115"/>
        <v>40</v>
      </c>
      <c r="M495" s="77"/>
      <c r="N495" s="41"/>
      <c r="O495" s="82"/>
      <c r="R495" s="58">
        <v>0.75694444444444442</v>
      </c>
      <c r="S495" s="59" t="s">
        <v>22</v>
      </c>
      <c r="T495" s="60">
        <v>10</v>
      </c>
      <c r="U495" s="60">
        <v>6</v>
      </c>
      <c r="V495" s="60" t="s">
        <v>128</v>
      </c>
      <c r="W495" s="36" t="s">
        <v>1</v>
      </c>
      <c r="X495" s="86">
        <v>10</v>
      </c>
      <c r="Y495" s="86">
        <v>10</v>
      </c>
      <c r="Z495" s="39">
        <v>6</v>
      </c>
      <c r="AA495" s="40">
        <f t="shared" si="121"/>
        <v>0.16666666666666669</v>
      </c>
      <c r="AB495" s="49">
        <f t="shared" si="117"/>
        <v>40</v>
      </c>
      <c r="AC495" s="41"/>
      <c r="AD495" s="12">
        <f t="shared" si="118"/>
        <v>0</v>
      </c>
      <c r="AE495" s="43">
        <f t="shared" si="120"/>
        <v>100</v>
      </c>
      <c r="AF495" s="107">
        <f t="shared" si="119"/>
        <v>0</v>
      </c>
    </row>
    <row r="496" spans="2:33" ht="18.75" customHeight="1" x14ac:dyDescent="0.3">
      <c r="B496" s="81"/>
      <c r="C496" s="91"/>
      <c r="D496" s="36"/>
      <c r="E496" s="36"/>
      <c r="F496" s="36"/>
      <c r="G496" s="36"/>
      <c r="H496" s="86"/>
      <c r="I496" s="86"/>
      <c r="J496" s="39"/>
      <c r="K496" s="40" t="str">
        <f t="shared" si="114"/>
        <v/>
      </c>
      <c r="L496" s="49" t="str">
        <f t="shared" ref="L496" si="122">IF(I496="","",I496*($AB$1/1000)/$AC$1)</f>
        <v/>
      </c>
      <c r="M496" s="77"/>
      <c r="N496" s="41"/>
      <c r="O496" s="82"/>
      <c r="R496" s="58"/>
      <c r="S496" s="59"/>
      <c r="T496" s="60"/>
      <c r="U496" s="60"/>
      <c r="V496" s="60"/>
      <c r="W496" s="36"/>
      <c r="X496" s="86"/>
      <c r="Y496" s="86"/>
      <c r="Z496" s="39"/>
      <c r="AA496" s="40" t="str">
        <f t="shared" si="121"/>
        <v/>
      </c>
      <c r="AB496" s="49" t="str">
        <f t="shared" ref="AB496" si="123">IF(Y496="","",Y496*($AB$1/1000)/$AC$1)</f>
        <v/>
      </c>
      <c r="AC496" s="41"/>
      <c r="AD496" s="12" t="str">
        <f t="shared" si="118"/>
        <v/>
      </c>
      <c r="AE496" s="43" t="str">
        <f t="shared" ref="AE496" si="124">IF(AB496="","",$AE$473)</f>
        <v/>
      </c>
      <c r="AF496" s="107" t="str">
        <f t="shared" si="119"/>
        <v/>
      </c>
    </row>
    <row r="497" spans="2:35" ht="18.75" customHeight="1" x14ac:dyDescent="0.5">
      <c r="B497" s="81"/>
      <c r="C497" s="91"/>
      <c r="D497" s="36"/>
      <c r="E497" s="36"/>
      <c r="F497" s="36"/>
      <c r="G497" s="36"/>
      <c r="H497" s="37"/>
      <c r="I497" s="38"/>
      <c r="J497" s="39"/>
      <c r="K497" s="40"/>
      <c r="L497" s="49"/>
      <c r="M497" s="77"/>
      <c r="N497" s="41"/>
      <c r="O497" s="82"/>
      <c r="R497" s="58"/>
      <c r="S497" s="59"/>
      <c r="T497" s="60"/>
      <c r="U497" s="60"/>
      <c r="V497" s="60"/>
      <c r="W497" s="36"/>
      <c r="X497" s="61"/>
      <c r="Y497" s="62"/>
      <c r="Z497" s="63"/>
      <c r="AA497" s="64"/>
      <c r="AB497" s="49"/>
      <c r="AC497" s="41"/>
      <c r="AD497" s="12"/>
      <c r="AE497" s="43"/>
      <c r="AF497" s="107"/>
      <c r="AG497" s="1"/>
    </row>
    <row r="498" spans="2:35" ht="24.75" customHeight="1" x14ac:dyDescent="0.35">
      <c r="B498" s="83"/>
      <c r="C498" s="44"/>
      <c r="D498" s="45"/>
      <c r="E498" s="45"/>
      <c r="F498" s="46" t="s">
        <v>14</v>
      </c>
      <c r="G498" s="46"/>
      <c r="H498" s="47">
        <f>SUM(H478:H497)</f>
        <v>200</v>
      </c>
      <c r="I498" s="47">
        <f>SUM(I478:I497)</f>
        <v>200</v>
      </c>
      <c r="J498" s="46"/>
      <c r="K498" s="48"/>
      <c r="L498" s="49">
        <f>SUBTOTAL(9,(L478:L496))</f>
        <v>800</v>
      </c>
      <c r="M498" s="77"/>
      <c r="N498" s="71"/>
      <c r="O498" s="7"/>
      <c r="R498" s="65"/>
      <c r="S498" s="66"/>
      <c r="T498" s="67"/>
      <c r="U498" s="67"/>
      <c r="V498" s="68" t="s">
        <v>14</v>
      </c>
      <c r="W498" s="68"/>
      <c r="X498" s="69">
        <f>SUM(X478:X497)</f>
        <v>200</v>
      </c>
      <c r="Y498" s="69">
        <f>SUM(Y478:Y497)</f>
        <v>200</v>
      </c>
      <c r="Z498" s="70"/>
      <c r="AA498" s="70"/>
      <c r="AB498" s="49">
        <f>SUBTOTAL(9,(AB478:AB496))</f>
        <v>800</v>
      </c>
      <c r="AC498" s="71"/>
      <c r="AD498" s="12">
        <f>SUBTOTAL(9,AD478:AD496)</f>
        <v>720</v>
      </c>
      <c r="AE498" s="94">
        <f>SUBTOTAL(9,AE478:AE496)</f>
        <v>1400</v>
      </c>
      <c r="AF498" s="82">
        <f>SUBTOTAL(9,AF478:AF496)</f>
        <v>1800</v>
      </c>
    </row>
    <row r="499" spans="2:35" ht="3.75" hidden="1" customHeight="1" x14ac:dyDescent="0.25">
      <c r="B499" s="72"/>
      <c r="C499" s="50"/>
      <c r="D499" s="50"/>
      <c r="E499" s="50"/>
      <c r="F499" s="50"/>
      <c r="G499" s="50"/>
      <c r="H499" s="50"/>
      <c r="I499" s="50"/>
      <c r="J499" s="50"/>
      <c r="K499" s="51"/>
      <c r="L499" s="52"/>
      <c r="M499" s="78"/>
      <c r="N499" s="5"/>
      <c r="O499" s="97"/>
      <c r="R499" s="72"/>
      <c r="S499" s="50"/>
      <c r="T499" s="50"/>
      <c r="U499" s="50"/>
      <c r="V499" s="50"/>
      <c r="W499" s="50"/>
      <c r="X499" s="50"/>
      <c r="Y499" s="51"/>
      <c r="Z499" s="50"/>
      <c r="AA499" s="51"/>
      <c r="AB499" s="52"/>
      <c r="AC499" s="5"/>
      <c r="AD499" s="99"/>
      <c r="AE499" s="96"/>
      <c r="AF499" s="98"/>
    </row>
    <row r="500" spans="2:35" ht="25.5" customHeight="1" x14ac:dyDescent="0.25">
      <c r="B500" s="337" t="s">
        <v>15</v>
      </c>
      <c r="C500" s="338"/>
      <c r="D500" s="338"/>
      <c r="E500" s="338"/>
      <c r="F500" s="338"/>
      <c r="G500" s="338"/>
      <c r="H500" s="338"/>
      <c r="I500" s="338"/>
      <c r="J500" s="338"/>
      <c r="K500" s="338"/>
      <c r="L500" s="89"/>
      <c r="M500" s="79"/>
      <c r="N500" s="5"/>
      <c r="O500" s="8"/>
      <c r="R500" s="337" t="s">
        <v>15</v>
      </c>
      <c r="S500" s="338"/>
      <c r="T500" s="338"/>
      <c r="U500" s="338"/>
      <c r="V500" s="338"/>
      <c r="W500" s="338"/>
      <c r="X500" s="338"/>
      <c r="Y500" s="339"/>
      <c r="Z500" s="73"/>
      <c r="AA500" s="73"/>
      <c r="AB500" s="340"/>
      <c r="AC500" s="5"/>
      <c r="AD500" s="14">
        <f>AD498-AB498</f>
        <v>-80</v>
      </c>
      <c r="AE500" s="100"/>
      <c r="AF500" s="8">
        <f>AF498-AE498</f>
        <v>400</v>
      </c>
    </row>
    <row r="501" spans="2:35" ht="21" customHeight="1" thickBot="1" x14ac:dyDescent="0.3">
      <c r="B501" s="342">
        <v>45661</v>
      </c>
      <c r="C501" s="343"/>
      <c r="D501" s="343"/>
      <c r="E501" s="343"/>
      <c r="F501" s="343"/>
      <c r="G501" s="343"/>
      <c r="H501" s="343"/>
      <c r="I501" s="343"/>
      <c r="J501" s="343"/>
      <c r="K501" s="343"/>
      <c r="L501" s="90"/>
      <c r="M501" s="84"/>
      <c r="N501" s="16"/>
      <c r="O501" s="17"/>
      <c r="R501" s="344">
        <f>B501</f>
        <v>45661</v>
      </c>
      <c r="S501" s="345"/>
      <c r="T501" s="345"/>
      <c r="U501" s="345"/>
      <c r="V501" s="345"/>
      <c r="W501" s="345"/>
      <c r="X501" s="345"/>
      <c r="Y501" s="346"/>
      <c r="Z501" s="74"/>
      <c r="AA501" s="74"/>
      <c r="AB501" s="341"/>
      <c r="AC501" s="16" t="s">
        <v>91</v>
      </c>
      <c r="AD501" s="15">
        <f>AD500/AB498</f>
        <v>-0.1</v>
      </c>
      <c r="AE501" s="101"/>
      <c r="AF501" s="17">
        <f>AF500/AE498</f>
        <v>0.2857142857142857</v>
      </c>
    </row>
    <row r="503" spans="2:35" ht="19.5" thickBot="1" x14ac:dyDescent="0.35">
      <c r="B503" s="2"/>
      <c r="R503" s="2"/>
    </row>
    <row r="504" spans="2:35" ht="28.5" customHeight="1" x14ac:dyDescent="0.25">
      <c r="B504" s="319"/>
      <c r="C504" s="320"/>
      <c r="D504" s="323" t="s">
        <v>96</v>
      </c>
      <c r="E504" s="323"/>
      <c r="F504" s="323"/>
      <c r="G504" s="323"/>
      <c r="H504" s="323"/>
      <c r="I504" s="323"/>
      <c r="J504" s="323"/>
      <c r="K504" s="323"/>
      <c r="L504" s="323"/>
      <c r="M504" s="323"/>
      <c r="N504" s="323"/>
      <c r="O504" s="324"/>
      <c r="R504" s="329"/>
      <c r="S504" s="330"/>
      <c r="T504" s="333" t="s">
        <v>96</v>
      </c>
      <c r="U504" s="333"/>
      <c r="V504" s="333"/>
      <c r="W504" s="333"/>
      <c r="X504" s="333"/>
      <c r="Y504" s="333"/>
      <c r="Z504" s="333"/>
      <c r="AA504" s="333"/>
      <c r="AB504" s="333"/>
      <c r="AC504" s="333"/>
      <c r="AD504" s="333"/>
      <c r="AE504" s="333"/>
      <c r="AF504" s="334"/>
    </row>
    <row r="505" spans="2:35" ht="21.75" customHeight="1" x14ac:dyDescent="0.25">
      <c r="B505" s="321"/>
      <c r="C505" s="322"/>
      <c r="D505" s="325"/>
      <c r="E505" s="325"/>
      <c r="F505" s="325"/>
      <c r="G505" s="325"/>
      <c r="H505" s="325"/>
      <c r="I505" s="325"/>
      <c r="J505" s="325"/>
      <c r="K505" s="325"/>
      <c r="L505" s="325"/>
      <c r="M505" s="325"/>
      <c r="N505" s="325"/>
      <c r="O505" s="326"/>
      <c r="R505" s="331"/>
      <c r="S505" s="332"/>
      <c r="T505" s="335"/>
      <c r="U505" s="335"/>
      <c r="V505" s="335"/>
      <c r="W505" s="335"/>
      <c r="X505" s="335"/>
      <c r="Y505" s="335"/>
      <c r="Z505" s="335"/>
      <c r="AA505" s="335"/>
      <c r="AB505" s="335"/>
      <c r="AC505" s="335"/>
      <c r="AD505" s="335"/>
      <c r="AE505" s="335"/>
      <c r="AF505" s="336"/>
    </row>
    <row r="506" spans="2:35" ht="5.25" customHeight="1" thickBot="1" x14ac:dyDescent="0.3">
      <c r="B506" s="80"/>
      <c r="C506" s="76"/>
      <c r="D506" s="325"/>
      <c r="E506" s="325"/>
      <c r="F506" s="325"/>
      <c r="G506" s="325"/>
      <c r="H506" s="325"/>
      <c r="I506" s="325"/>
      <c r="J506" s="325"/>
      <c r="K506" s="325"/>
      <c r="L506" s="327"/>
      <c r="M506" s="327"/>
      <c r="N506" s="327"/>
      <c r="O506" s="328"/>
      <c r="R506" s="53"/>
      <c r="S506" s="54"/>
      <c r="T506" s="335"/>
      <c r="U506" s="335"/>
      <c r="V506" s="335"/>
      <c r="W506" s="335"/>
      <c r="X506" s="335"/>
      <c r="Y506" s="335"/>
      <c r="Z506" s="335"/>
      <c r="AA506" s="335"/>
      <c r="AB506" s="335"/>
      <c r="AC506" s="335"/>
      <c r="AD506" s="335"/>
      <c r="AE506" s="335"/>
      <c r="AF506" s="336"/>
    </row>
    <row r="507" spans="2:35" ht="54.75" customHeight="1" x14ac:dyDescent="0.5">
      <c r="B507" s="26" t="s">
        <v>4</v>
      </c>
      <c r="C507" s="27" t="s">
        <v>5</v>
      </c>
      <c r="D507" s="27" t="s">
        <v>6</v>
      </c>
      <c r="E507" s="27" t="s">
        <v>7</v>
      </c>
      <c r="F507" s="27" t="s">
        <v>8</v>
      </c>
      <c r="G507" s="28" t="s">
        <v>9</v>
      </c>
      <c r="H507" s="29" t="s">
        <v>92</v>
      </c>
      <c r="I507" s="30" t="s">
        <v>10</v>
      </c>
      <c r="J507" s="28" t="s">
        <v>20</v>
      </c>
      <c r="K507" s="31" t="s">
        <v>21</v>
      </c>
      <c r="L507" s="92" t="s">
        <v>98</v>
      </c>
      <c r="M507" s="87" t="s">
        <v>97</v>
      </c>
      <c r="N507" s="88" t="s">
        <v>12</v>
      </c>
      <c r="O507" s="24" t="s">
        <v>2</v>
      </c>
      <c r="R507" s="26" t="s">
        <v>4</v>
      </c>
      <c r="S507" s="27" t="s">
        <v>5</v>
      </c>
      <c r="T507" s="27" t="s">
        <v>6</v>
      </c>
      <c r="U507" s="27" t="s">
        <v>7</v>
      </c>
      <c r="V507" s="27" t="s">
        <v>8</v>
      </c>
      <c r="W507" s="28" t="s">
        <v>9</v>
      </c>
      <c r="X507" s="29" t="s">
        <v>92</v>
      </c>
      <c r="Y507" s="31" t="s">
        <v>10</v>
      </c>
      <c r="Z507" s="28" t="s">
        <v>20</v>
      </c>
      <c r="AA507" s="31" t="s">
        <v>21</v>
      </c>
      <c r="AB507" s="32" t="s">
        <v>3</v>
      </c>
      <c r="AC507" s="6" t="s">
        <v>12</v>
      </c>
      <c r="AD507" s="20" t="s">
        <v>2</v>
      </c>
      <c r="AE507" s="33" t="s">
        <v>93</v>
      </c>
      <c r="AF507" s="34" t="s">
        <v>46</v>
      </c>
      <c r="AG507" s="1"/>
    </row>
    <row r="508" spans="2:35" ht="24" customHeight="1" x14ac:dyDescent="0.3">
      <c r="B508" s="81">
        <v>0.59375</v>
      </c>
      <c r="C508" s="91" t="s">
        <v>22</v>
      </c>
      <c r="D508" s="36">
        <v>3</v>
      </c>
      <c r="E508" s="36">
        <v>2</v>
      </c>
      <c r="F508" s="36" t="s">
        <v>115</v>
      </c>
      <c r="G508" s="36" t="s">
        <v>1</v>
      </c>
      <c r="H508" s="86">
        <v>10</v>
      </c>
      <c r="I508" s="86">
        <v>10</v>
      </c>
      <c r="J508" s="39">
        <v>7</v>
      </c>
      <c r="K508" s="40">
        <f t="shared" ref="K508:K537" si="125">IF(J508="","",100/J508/100)</f>
        <v>0.14285714285714288</v>
      </c>
      <c r="L508" s="49">
        <f t="shared" ref="L508:L537" si="126">IF(I508="","",I508*($AB$1/1000)/$AC$1)</f>
        <v>25</v>
      </c>
      <c r="M508" s="77"/>
      <c r="N508" s="41"/>
      <c r="O508" s="82"/>
      <c r="R508" s="58">
        <v>0.59375</v>
      </c>
      <c r="S508" s="59" t="s">
        <v>22</v>
      </c>
      <c r="T508" s="60">
        <v>3</v>
      </c>
      <c r="U508" s="60">
        <v>2</v>
      </c>
      <c r="V508" s="60" t="s">
        <v>115</v>
      </c>
      <c r="W508" s="36" t="s">
        <v>1</v>
      </c>
      <c r="X508" s="86">
        <v>10</v>
      </c>
      <c r="Y508" s="86">
        <v>10</v>
      </c>
      <c r="Z508" s="39">
        <v>7</v>
      </c>
      <c r="AA508" s="40">
        <v>0.14285714285714288</v>
      </c>
      <c r="AB508" s="49">
        <f t="shared" ref="AB508:AB537" si="127">IF(Y508="","",Y508*($AB$1/1000)/$AC$1)</f>
        <v>25</v>
      </c>
      <c r="AC508" s="41">
        <v>2.5</v>
      </c>
      <c r="AD508" s="12">
        <f t="shared" ref="AD508:AD537" si="128">IF(AB508="","",AC508*AB508)</f>
        <v>62.5</v>
      </c>
      <c r="AE508" s="42">
        <f t="shared" ref="AE508:AE537" si="129">IF(AB508="","",$AB$1*1%/($AB$1/1000))</f>
        <v>10</v>
      </c>
      <c r="AF508" s="9">
        <f t="shared" ref="AF508:AF537" si="130">IF(AE508="","",AE508*AC508)</f>
        <v>25</v>
      </c>
    </row>
    <row r="509" spans="2:35" ht="18.75" customHeight="1" x14ac:dyDescent="0.35">
      <c r="B509" s="81">
        <v>0.62361111111111112</v>
      </c>
      <c r="C509" s="91" t="s">
        <v>28</v>
      </c>
      <c r="D509" s="36">
        <v>4</v>
      </c>
      <c r="E509" s="36">
        <v>13</v>
      </c>
      <c r="F509" s="36" t="s">
        <v>107</v>
      </c>
      <c r="G509" s="36" t="s">
        <v>13</v>
      </c>
      <c r="H509" s="86">
        <v>10</v>
      </c>
      <c r="I509" s="86">
        <v>10</v>
      </c>
      <c r="J509" s="39"/>
      <c r="K509" s="40" t="str">
        <f t="shared" si="125"/>
        <v/>
      </c>
      <c r="L509" s="49">
        <f t="shared" si="126"/>
        <v>25</v>
      </c>
      <c r="M509" s="77"/>
      <c r="N509" s="41"/>
      <c r="O509" s="82"/>
      <c r="R509" s="58">
        <v>0.62361111111111112</v>
      </c>
      <c r="S509" s="59" t="s">
        <v>28</v>
      </c>
      <c r="T509" s="60">
        <v>4</v>
      </c>
      <c r="U509" s="60">
        <v>13</v>
      </c>
      <c r="V509" s="60" t="s">
        <v>107</v>
      </c>
      <c r="W509" s="36" t="s">
        <v>13</v>
      </c>
      <c r="X509" s="86">
        <v>10</v>
      </c>
      <c r="Y509" s="86">
        <v>10</v>
      </c>
      <c r="Z509" s="39"/>
      <c r="AA509" s="40" t="s">
        <v>120</v>
      </c>
      <c r="AB509" s="49">
        <f t="shared" si="127"/>
        <v>25</v>
      </c>
      <c r="AC509" s="41"/>
      <c r="AD509" s="12">
        <f t="shared" si="128"/>
        <v>0</v>
      </c>
      <c r="AE509" s="42">
        <f t="shared" si="129"/>
        <v>10</v>
      </c>
      <c r="AF509" s="9">
        <f t="shared" si="130"/>
        <v>0</v>
      </c>
      <c r="AI509" s="4"/>
    </row>
    <row r="510" spans="2:35" ht="18.75" customHeight="1" x14ac:dyDescent="0.5">
      <c r="B510" s="81">
        <v>0.62847222222222221</v>
      </c>
      <c r="C510" s="91" t="s">
        <v>100</v>
      </c>
      <c r="D510" s="36">
        <v>6</v>
      </c>
      <c r="E510" s="36">
        <v>1</v>
      </c>
      <c r="F510" s="36" t="s">
        <v>106</v>
      </c>
      <c r="G510" s="36" t="s">
        <v>1</v>
      </c>
      <c r="H510" s="86">
        <v>10</v>
      </c>
      <c r="I510" s="86">
        <v>35</v>
      </c>
      <c r="J510" s="39">
        <v>2</v>
      </c>
      <c r="K510" s="40">
        <f t="shared" si="125"/>
        <v>0.5</v>
      </c>
      <c r="L510" s="49">
        <f t="shared" si="126"/>
        <v>87.5</v>
      </c>
      <c r="M510" s="77"/>
      <c r="N510" s="41"/>
      <c r="O510" s="82"/>
      <c r="R510" s="58">
        <v>0.62847222222222221</v>
      </c>
      <c r="S510" s="59" t="s">
        <v>100</v>
      </c>
      <c r="T510" s="60">
        <v>6</v>
      </c>
      <c r="U510" s="60">
        <v>1</v>
      </c>
      <c r="V510" s="60" t="s">
        <v>106</v>
      </c>
      <c r="W510" s="36" t="s">
        <v>1</v>
      </c>
      <c r="X510" s="86">
        <v>10</v>
      </c>
      <c r="Y510" s="86">
        <v>35</v>
      </c>
      <c r="Z510" s="39">
        <v>2</v>
      </c>
      <c r="AA510" s="40">
        <v>0.5</v>
      </c>
      <c r="AB510" s="49">
        <f t="shared" si="127"/>
        <v>87.5</v>
      </c>
      <c r="AC510" s="41">
        <v>1.9</v>
      </c>
      <c r="AD510" s="12">
        <f t="shared" si="128"/>
        <v>166.25</v>
      </c>
      <c r="AE510" s="42">
        <f t="shared" si="129"/>
        <v>10</v>
      </c>
      <c r="AF510" s="9">
        <f t="shared" si="130"/>
        <v>19</v>
      </c>
      <c r="AG510" s="1"/>
    </row>
    <row r="511" spans="2:35" ht="18.75" customHeight="1" x14ac:dyDescent="0.3">
      <c r="B511" s="81">
        <v>0.62847222222222221</v>
      </c>
      <c r="C511" s="91" t="s">
        <v>100</v>
      </c>
      <c r="D511" s="36">
        <v>6</v>
      </c>
      <c r="E511" s="36">
        <v>1</v>
      </c>
      <c r="F511" s="36" t="s">
        <v>106</v>
      </c>
      <c r="G511" s="36" t="s">
        <v>40</v>
      </c>
      <c r="H511" s="86">
        <v>15</v>
      </c>
      <c r="I511" s="86"/>
      <c r="J511" s="39"/>
      <c r="K511" s="40" t="str">
        <f t="shared" si="125"/>
        <v/>
      </c>
      <c r="L511" s="49" t="str">
        <f t="shared" si="126"/>
        <v/>
      </c>
      <c r="M511" s="77"/>
      <c r="N511" s="41"/>
      <c r="O511" s="82"/>
      <c r="R511" s="58">
        <v>0.62847222222222221</v>
      </c>
      <c r="S511" s="59" t="s">
        <v>100</v>
      </c>
      <c r="T511" s="60">
        <v>6</v>
      </c>
      <c r="U511" s="60">
        <v>1</v>
      </c>
      <c r="V511" s="60" t="s">
        <v>106</v>
      </c>
      <c r="W511" s="36" t="s">
        <v>40</v>
      </c>
      <c r="X511" s="86">
        <v>15</v>
      </c>
      <c r="Y511" s="86"/>
      <c r="Z511" s="39"/>
      <c r="AA511" s="40" t="s">
        <v>120</v>
      </c>
      <c r="AB511" s="49" t="str">
        <f t="shared" si="127"/>
        <v/>
      </c>
      <c r="AC511" s="41"/>
      <c r="AD511" s="12" t="str">
        <f t="shared" si="128"/>
        <v/>
      </c>
      <c r="AE511" s="42" t="str">
        <f t="shared" si="129"/>
        <v/>
      </c>
      <c r="AF511" s="9" t="str">
        <f t="shared" si="130"/>
        <v/>
      </c>
    </row>
    <row r="512" spans="2:35" ht="18.75" customHeight="1" x14ac:dyDescent="0.3">
      <c r="B512" s="81">
        <v>0.62847222222222221</v>
      </c>
      <c r="C512" s="91" t="s">
        <v>100</v>
      </c>
      <c r="D512" s="36">
        <v>6</v>
      </c>
      <c r="E512" s="36">
        <v>1</v>
      </c>
      <c r="F512" s="36" t="s">
        <v>106</v>
      </c>
      <c r="G512" s="36" t="s">
        <v>13</v>
      </c>
      <c r="H512" s="86">
        <v>10</v>
      </c>
      <c r="I512" s="86"/>
      <c r="J512" s="39"/>
      <c r="K512" s="40" t="str">
        <f t="shared" si="125"/>
        <v/>
      </c>
      <c r="L512" s="49" t="str">
        <f t="shared" si="126"/>
        <v/>
      </c>
      <c r="M512" s="77"/>
      <c r="N512" s="41"/>
      <c r="O512" s="82"/>
      <c r="R512" s="58">
        <v>0.62847222222222221</v>
      </c>
      <c r="S512" s="59" t="s">
        <v>100</v>
      </c>
      <c r="T512" s="60">
        <v>6</v>
      </c>
      <c r="U512" s="60">
        <v>1</v>
      </c>
      <c r="V512" s="60" t="s">
        <v>106</v>
      </c>
      <c r="W512" s="36" t="s">
        <v>13</v>
      </c>
      <c r="X512" s="86">
        <v>10</v>
      </c>
      <c r="Y512" s="86"/>
      <c r="Z512" s="39"/>
      <c r="AA512" s="40" t="s">
        <v>120</v>
      </c>
      <c r="AB512" s="49" t="str">
        <f t="shared" si="127"/>
        <v/>
      </c>
      <c r="AC512" s="41"/>
      <c r="AD512" s="12" t="str">
        <f t="shared" si="128"/>
        <v/>
      </c>
      <c r="AE512" s="42" t="str">
        <f t="shared" si="129"/>
        <v/>
      </c>
      <c r="AF512" s="9" t="str">
        <f t="shared" si="130"/>
        <v/>
      </c>
    </row>
    <row r="513" spans="2:33" ht="18.75" customHeight="1" x14ac:dyDescent="0.5">
      <c r="B513" s="81">
        <v>0.64236111111111116</v>
      </c>
      <c r="C513" s="91" t="s">
        <v>22</v>
      </c>
      <c r="D513" s="36">
        <v>5</v>
      </c>
      <c r="E513" s="36">
        <v>8</v>
      </c>
      <c r="F513" s="36" t="s">
        <v>108</v>
      </c>
      <c r="G513" s="36" t="s">
        <v>60</v>
      </c>
      <c r="H513" s="86">
        <v>10</v>
      </c>
      <c r="I513" s="86">
        <v>10</v>
      </c>
      <c r="J513" s="39">
        <v>18</v>
      </c>
      <c r="K513" s="40">
        <f t="shared" si="125"/>
        <v>5.5555555555555552E-2</v>
      </c>
      <c r="L513" s="49">
        <f t="shared" si="126"/>
        <v>25</v>
      </c>
      <c r="M513" s="77"/>
      <c r="N513" s="41"/>
      <c r="O513" s="82"/>
      <c r="R513" s="58">
        <v>0.64236111111111116</v>
      </c>
      <c r="S513" s="59" t="s">
        <v>22</v>
      </c>
      <c r="T513" s="60">
        <v>5</v>
      </c>
      <c r="U513" s="60">
        <v>8</v>
      </c>
      <c r="V513" s="60" t="s">
        <v>108</v>
      </c>
      <c r="W513" s="36" t="s">
        <v>60</v>
      </c>
      <c r="X513" s="86">
        <v>10</v>
      </c>
      <c r="Y513" s="86">
        <v>10</v>
      </c>
      <c r="Z513" s="39">
        <v>18</v>
      </c>
      <c r="AA513" s="40">
        <v>5.5555555555555552E-2</v>
      </c>
      <c r="AB513" s="49">
        <f t="shared" si="127"/>
        <v>25</v>
      </c>
      <c r="AC513" s="41"/>
      <c r="AD513" s="12">
        <f t="shared" si="128"/>
        <v>0</v>
      </c>
      <c r="AE513" s="42">
        <f t="shared" si="129"/>
        <v>10</v>
      </c>
      <c r="AF513" s="9">
        <f t="shared" si="130"/>
        <v>0</v>
      </c>
      <c r="AG513" s="1"/>
    </row>
    <row r="514" spans="2:33" ht="18.75" customHeight="1" x14ac:dyDescent="0.3">
      <c r="B514" s="81">
        <v>0.64236111111111116</v>
      </c>
      <c r="C514" s="91" t="s">
        <v>22</v>
      </c>
      <c r="D514" s="36">
        <v>5</v>
      </c>
      <c r="E514" s="36">
        <v>3</v>
      </c>
      <c r="F514" s="36" t="s">
        <v>109</v>
      </c>
      <c r="G514" s="36" t="s">
        <v>60</v>
      </c>
      <c r="H514" s="86">
        <v>10</v>
      </c>
      <c r="I514" s="86">
        <v>10</v>
      </c>
      <c r="J514" s="39">
        <v>2.8</v>
      </c>
      <c r="K514" s="40">
        <f t="shared" si="125"/>
        <v>0.35714285714285715</v>
      </c>
      <c r="L514" s="49">
        <f t="shared" si="126"/>
        <v>25</v>
      </c>
      <c r="M514" s="77"/>
      <c r="N514" s="41"/>
      <c r="O514" s="82"/>
      <c r="R514" s="58">
        <v>0.64236111111111116</v>
      </c>
      <c r="S514" s="59" t="s">
        <v>22</v>
      </c>
      <c r="T514" s="60">
        <v>5</v>
      </c>
      <c r="U514" s="60">
        <v>3</v>
      </c>
      <c r="V514" s="60" t="s">
        <v>109</v>
      </c>
      <c r="W514" s="36" t="s">
        <v>60</v>
      </c>
      <c r="X514" s="86">
        <v>10</v>
      </c>
      <c r="Y514" s="86">
        <v>10</v>
      </c>
      <c r="Z514" s="39">
        <v>2.8</v>
      </c>
      <c r="AA514" s="40">
        <v>0.35714285714285715</v>
      </c>
      <c r="AB514" s="49">
        <f t="shared" si="127"/>
        <v>25</v>
      </c>
      <c r="AC514" s="41"/>
      <c r="AD514" s="12">
        <f t="shared" si="128"/>
        <v>0</v>
      </c>
      <c r="AE514" s="42">
        <f t="shared" si="129"/>
        <v>10</v>
      </c>
      <c r="AF514" s="9">
        <f t="shared" si="130"/>
        <v>0</v>
      </c>
    </row>
    <row r="515" spans="2:33" ht="18.75" customHeight="1" x14ac:dyDescent="0.3">
      <c r="B515" s="81">
        <v>0.64236111111111116</v>
      </c>
      <c r="C515" s="91" t="s">
        <v>22</v>
      </c>
      <c r="D515" s="36">
        <v>5</v>
      </c>
      <c r="E515" s="36">
        <v>4</v>
      </c>
      <c r="F515" s="36" t="s">
        <v>116</v>
      </c>
      <c r="G515" s="36" t="s">
        <v>1</v>
      </c>
      <c r="H515" s="86">
        <v>10</v>
      </c>
      <c r="I515" s="86">
        <v>10</v>
      </c>
      <c r="J515" s="39">
        <v>3.5</v>
      </c>
      <c r="K515" s="40">
        <f t="shared" si="125"/>
        <v>0.28571428571428575</v>
      </c>
      <c r="L515" s="49">
        <f t="shared" si="126"/>
        <v>25</v>
      </c>
      <c r="M515" s="77"/>
      <c r="N515" s="41"/>
      <c r="O515" s="82"/>
      <c r="R515" s="58">
        <v>0.64236111111111116</v>
      </c>
      <c r="S515" s="59" t="s">
        <v>22</v>
      </c>
      <c r="T515" s="60">
        <v>5</v>
      </c>
      <c r="U515" s="60">
        <v>4</v>
      </c>
      <c r="V515" s="60" t="s">
        <v>116</v>
      </c>
      <c r="W515" s="36" t="s">
        <v>1</v>
      </c>
      <c r="X515" s="86">
        <v>10</v>
      </c>
      <c r="Y515" s="86">
        <v>10</v>
      </c>
      <c r="Z515" s="39">
        <v>3.5</v>
      </c>
      <c r="AA515" s="40">
        <v>0.28571428571428575</v>
      </c>
      <c r="AB515" s="49">
        <f t="shared" si="127"/>
        <v>25</v>
      </c>
      <c r="AC515" s="41"/>
      <c r="AD515" s="12">
        <f t="shared" si="128"/>
        <v>0</v>
      </c>
      <c r="AE515" s="42">
        <f t="shared" si="129"/>
        <v>10</v>
      </c>
      <c r="AF515" s="9">
        <f t="shared" si="130"/>
        <v>0</v>
      </c>
    </row>
    <row r="516" spans="2:33" ht="18.75" customHeight="1" x14ac:dyDescent="0.5">
      <c r="B516" s="81">
        <v>0.65625</v>
      </c>
      <c r="C516" s="91" t="s">
        <v>100</v>
      </c>
      <c r="D516" s="36">
        <v>7</v>
      </c>
      <c r="E516" s="36">
        <v>9</v>
      </c>
      <c r="F516" s="36" t="s">
        <v>101</v>
      </c>
      <c r="G516" s="36" t="s">
        <v>18</v>
      </c>
      <c r="H516" s="86">
        <v>10</v>
      </c>
      <c r="I516" s="86">
        <v>10</v>
      </c>
      <c r="J516" s="39">
        <v>2.9</v>
      </c>
      <c r="K516" s="40">
        <f t="shared" si="125"/>
        <v>0.34482758620689657</v>
      </c>
      <c r="L516" s="49">
        <f t="shared" si="126"/>
        <v>25</v>
      </c>
      <c r="M516" s="77"/>
      <c r="N516" s="41"/>
      <c r="O516" s="82"/>
      <c r="R516" s="58">
        <v>0.65625</v>
      </c>
      <c r="S516" s="59" t="s">
        <v>100</v>
      </c>
      <c r="T516" s="60">
        <v>7</v>
      </c>
      <c r="U516" s="60">
        <v>9</v>
      </c>
      <c r="V516" s="60" t="s">
        <v>101</v>
      </c>
      <c r="W516" s="36" t="s">
        <v>18</v>
      </c>
      <c r="X516" s="86">
        <v>10</v>
      </c>
      <c r="Y516" s="86">
        <v>10</v>
      </c>
      <c r="Z516" s="39">
        <v>2.9</v>
      </c>
      <c r="AA516" s="40">
        <v>0.34482758620689657</v>
      </c>
      <c r="AB516" s="49">
        <f t="shared" si="127"/>
        <v>25</v>
      </c>
      <c r="AC516" s="41"/>
      <c r="AD516" s="12">
        <f t="shared" si="128"/>
        <v>0</v>
      </c>
      <c r="AE516" s="42">
        <f t="shared" si="129"/>
        <v>10</v>
      </c>
      <c r="AF516" s="9">
        <f t="shared" si="130"/>
        <v>0</v>
      </c>
      <c r="AG516" s="1"/>
    </row>
    <row r="517" spans="2:33" ht="18.75" customHeight="1" x14ac:dyDescent="0.5">
      <c r="B517" s="81">
        <v>0.65625</v>
      </c>
      <c r="C517" s="91" t="s">
        <v>100</v>
      </c>
      <c r="D517" s="36">
        <v>7</v>
      </c>
      <c r="E517" s="36">
        <v>7</v>
      </c>
      <c r="F517" s="36" t="s">
        <v>102</v>
      </c>
      <c r="G517" s="36" t="s">
        <v>40</v>
      </c>
      <c r="H517" s="86">
        <v>12</v>
      </c>
      <c r="I517" s="86">
        <v>22</v>
      </c>
      <c r="J517" s="39">
        <v>4</v>
      </c>
      <c r="K517" s="40">
        <f t="shared" si="125"/>
        <v>0.25</v>
      </c>
      <c r="L517" s="49">
        <f t="shared" si="126"/>
        <v>55</v>
      </c>
      <c r="M517" s="77"/>
      <c r="N517" s="41"/>
      <c r="O517" s="82"/>
      <c r="R517" s="58">
        <v>0.65625</v>
      </c>
      <c r="S517" s="59" t="s">
        <v>100</v>
      </c>
      <c r="T517" s="60">
        <v>7</v>
      </c>
      <c r="U517" s="60">
        <v>7</v>
      </c>
      <c r="V517" s="60" t="s">
        <v>102</v>
      </c>
      <c r="W517" s="36" t="s">
        <v>40</v>
      </c>
      <c r="X517" s="86">
        <v>12</v>
      </c>
      <c r="Y517" s="86">
        <v>22</v>
      </c>
      <c r="Z517" s="39">
        <v>4</v>
      </c>
      <c r="AA517" s="40">
        <v>0.25</v>
      </c>
      <c r="AB517" s="49">
        <f t="shared" si="127"/>
        <v>55</v>
      </c>
      <c r="AC517" s="41"/>
      <c r="AD517" s="12">
        <f t="shared" si="128"/>
        <v>0</v>
      </c>
      <c r="AE517" s="42">
        <f t="shared" si="129"/>
        <v>10</v>
      </c>
      <c r="AF517" s="9">
        <f t="shared" si="130"/>
        <v>0</v>
      </c>
      <c r="AG517" s="1"/>
    </row>
    <row r="518" spans="2:33" ht="18.75" customHeight="1" x14ac:dyDescent="0.5">
      <c r="B518" s="81">
        <v>0.65625</v>
      </c>
      <c r="C518" s="91" t="s">
        <v>100</v>
      </c>
      <c r="D518" s="36">
        <v>7</v>
      </c>
      <c r="E518" s="36">
        <v>7</v>
      </c>
      <c r="F518" s="36" t="s">
        <v>102</v>
      </c>
      <c r="G518" s="36" t="s">
        <v>18</v>
      </c>
      <c r="H518" s="86">
        <v>10</v>
      </c>
      <c r="I518" s="86"/>
      <c r="J518" s="39"/>
      <c r="K518" s="40" t="str">
        <f t="shared" si="125"/>
        <v/>
      </c>
      <c r="L518" s="49" t="str">
        <f t="shared" si="126"/>
        <v/>
      </c>
      <c r="M518" s="77"/>
      <c r="N518" s="41"/>
      <c r="O518" s="82"/>
      <c r="R518" s="58">
        <v>0.65625</v>
      </c>
      <c r="S518" s="59" t="s">
        <v>100</v>
      </c>
      <c r="T518" s="60">
        <v>7</v>
      </c>
      <c r="U518" s="60">
        <v>7</v>
      </c>
      <c r="V518" s="60" t="s">
        <v>102</v>
      </c>
      <c r="W518" s="36" t="s">
        <v>18</v>
      </c>
      <c r="X518" s="86">
        <v>10</v>
      </c>
      <c r="Y518" s="86"/>
      <c r="Z518" s="39"/>
      <c r="AA518" s="40" t="s">
        <v>120</v>
      </c>
      <c r="AB518" s="49" t="str">
        <f t="shared" si="127"/>
        <v/>
      </c>
      <c r="AC518" s="41"/>
      <c r="AD518" s="12" t="str">
        <f t="shared" si="128"/>
        <v/>
      </c>
      <c r="AE518" s="42" t="str">
        <f t="shared" si="129"/>
        <v/>
      </c>
      <c r="AF518" s="9" t="str">
        <f t="shared" si="130"/>
        <v/>
      </c>
      <c r="AG518" s="1"/>
    </row>
    <row r="519" spans="2:33" ht="18.75" customHeight="1" x14ac:dyDescent="0.5">
      <c r="B519" s="81">
        <v>0.66666666666666663</v>
      </c>
      <c r="C519" s="91" t="s">
        <v>22</v>
      </c>
      <c r="D519" s="36">
        <v>6</v>
      </c>
      <c r="E519" s="36">
        <v>2</v>
      </c>
      <c r="F519" s="36" t="s">
        <v>90</v>
      </c>
      <c r="G519" s="36" t="s">
        <v>1</v>
      </c>
      <c r="H519" s="86">
        <v>10</v>
      </c>
      <c r="I519" s="86">
        <v>10</v>
      </c>
      <c r="J519" s="39">
        <v>2.9</v>
      </c>
      <c r="K519" s="40">
        <f t="shared" si="125"/>
        <v>0.34482758620689657</v>
      </c>
      <c r="L519" s="49">
        <f t="shared" si="126"/>
        <v>25</v>
      </c>
      <c r="M519" s="77"/>
      <c r="N519" s="41"/>
      <c r="O519" s="82"/>
      <c r="R519" s="58">
        <v>0.66666666666666663</v>
      </c>
      <c r="S519" s="59" t="s">
        <v>22</v>
      </c>
      <c r="T519" s="60">
        <v>6</v>
      </c>
      <c r="U519" s="60">
        <v>2</v>
      </c>
      <c r="V519" s="60" t="s">
        <v>90</v>
      </c>
      <c r="W519" s="36" t="s">
        <v>1</v>
      </c>
      <c r="X519" s="86">
        <v>10</v>
      </c>
      <c r="Y519" s="86">
        <v>10</v>
      </c>
      <c r="Z519" s="39">
        <v>2.9</v>
      </c>
      <c r="AA519" s="40">
        <v>0.34482758620689657</v>
      </c>
      <c r="AB519" s="49">
        <f t="shared" si="127"/>
        <v>25</v>
      </c>
      <c r="AC519" s="41"/>
      <c r="AD519" s="12">
        <f t="shared" si="128"/>
        <v>0</v>
      </c>
      <c r="AE519" s="42">
        <f t="shared" si="129"/>
        <v>10</v>
      </c>
      <c r="AF519" s="9">
        <f t="shared" si="130"/>
        <v>0</v>
      </c>
      <c r="AG519" s="1"/>
    </row>
    <row r="520" spans="2:33" ht="18.75" customHeight="1" x14ac:dyDescent="0.5">
      <c r="B520" s="81">
        <v>0.66666666666666663</v>
      </c>
      <c r="C520" s="91" t="s">
        <v>22</v>
      </c>
      <c r="D520" s="36">
        <v>6</v>
      </c>
      <c r="E520" s="36">
        <v>10</v>
      </c>
      <c r="F520" s="36" t="s">
        <v>110</v>
      </c>
      <c r="G520" s="36" t="s">
        <v>60</v>
      </c>
      <c r="H520" s="86">
        <v>10</v>
      </c>
      <c r="I520" s="86">
        <v>10</v>
      </c>
      <c r="J520" s="39">
        <v>7</v>
      </c>
      <c r="K520" s="40">
        <f t="shared" si="125"/>
        <v>0.14285714285714288</v>
      </c>
      <c r="L520" s="49">
        <f t="shared" si="126"/>
        <v>25</v>
      </c>
      <c r="M520" s="77"/>
      <c r="N520" s="41"/>
      <c r="O520" s="82"/>
      <c r="R520" s="58">
        <v>0.66666666666666663</v>
      </c>
      <c r="S520" s="59" t="s">
        <v>22</v>
      </c>
      <c r="T520" s="60">
        <v>6</v>
      </c>
      <c r="U520" s="60">
        <v>10</v>
      </c>
      <c r="V520" s="60" t="s">
        <v>110</v>
      </c>
      <c r="W520" s="36" t="s">
        <v>60</v>
      </c>
      <c r="X520" s="86">
        <v>10</v>
      </c>
      <c r="Y520" s="86">
        <v>10</v>
      </c>
      <c r="Z520" s="39">
        <v>7</v>
      </c>
      <c r="AA520" s="40">
        <v>0.14285714285714288</v>
      </c>
      <c r="AB520" s="49">
        <f t="shared" si="127"/>
        <v>25</v>
      </c>
      <c r="AC520" s="41"/>
      <c r="AD520" s="12">
        <f t="shared" si="128"/>
        <v>0</v>
      </c>
      <c r="AE520" s="42">
        <f t="shared" si="129"/>
        <v>10</v>
      </c>
      <c r="AF520" s="9">
        <f t="shared" si="130"/>
        <v>0</v>
      </c>
      <c r="AG520" s="1"/>
    </row>
    <row r="521" spans="2:33" ht="18.75" customHeight="1" x14ac:dyDescent="0.3">
      <c r="B521" s="81">
        <v>0.68055555555555558</v>
      </c>
      <c r="C521" s="91" t="s">
        <v>100</v>
      </c>
      <c r="D521" s="36">
        <v>8</v>
      </c>
      <c r="E521" s="36">
        <v>3</v>
      </c>
      <c r="F521" s="36" t="s">
        <v>117</v>
      </c>
      <c r="G521" s="36" t="s">
        <v>1</v>
      </c>
      <c r="H521" s="86">
        <v>12</v>
      </c>
      <c r="I521" s="86">
        <v>27</v>
      </c>
      <c r="J521" s="39">
        <v>4.8</v>
      </c>
      <c r="K521" s="40">
        <f t="shared" si="125"/>
        <v>0.20833333333333337</v>
      </c>
      <c r="L521" s="49">
        <f t="shared" si="126"/>
        <v>67.5</v>
      </c>
      <c r="M521" s="77"/>
      <c r="N521" s="41"/>
      <c r="O521" s="82"/>
      <c r="R521" s="58">
        <v>0.68055555555555558</v>
      </c>
      <c r="S521" s="59" t="s">
        <v>100</v>
      </c>
      <c r="T521" s="60">
        <v>8</v>
      </c>
      <c r="U521" s="60">
        <v>3</v>
      </c>
      <c r="V521" s="60" t="s">
        <v>117</v>
      </c>
      <c r="W521" s="36" t="s">
        <v>1</v>
      </c>
      <c r="X521" s="86">
        <v>12</v>
      </c>
      <c r="Y521" s="86">
        <v>27</v>
      </c>
      <c r="Z521" s="39">
        <v>4.8</v>
      </c>
      <c r="AA521" s="40">
        <v>0.20833333333333337</v>
      </c>
      <c r="AB521" s="49">
        <f t="shared" si="127"/>
        <v>67.5</v>
      </c>
      <c r="AC521" s="41">
        <v>4.2</v>
      </c>
      <c r="AD521" s="12">
        <f t="shared" si="128"/>
        <v>283.5</v>
      </c>
      <c r="AE521" s="42">
        <f t="shared" si="129"/>
        <v>10</v>
      </c>
      <c r="AF521" s="9">
        <f t="shared" si="130"/>
        <v>42</v>
      </c>
    </row>
    <row r="522" spans="2:33" ht="18.75" customHeight="1" x14ac:dyDescent="0.5">
      <c r="B522" s="81">
        <v>0.68055555555555558</v>
      </c>
      <c r="C522" s="91" t="s">
        <v>100</v>
      </c>
      <c r="D522" s="36">
        <v>8</v>
      </c>
      <c r="E522" s="36">
        <v>3</v>
      </c>
      <c r="F522" s="36" t="s">
        <v>117</v>
      </c>
      <c r="G522" s="36" t="s">
        <v>40</v>
      </c>
      <c r="H522" s="86">
        <v>15</v>
      </c>
      <c r="I522" s="86"/>
      <c r="J522" s="39"/>
      <c r="K522" s="40" t="str">
        <f t="shared" si="125"/>
        <v/>
      </c>
      <c r="L522" s="49" t="str">
        <f t="shared" si="126"/>
        <v/>
      </c>
      <c r="M522" s="77"/>
      <c r="N522" s="41"/>
      <c r="O522" s="82"/>
      <c r="R522" s="58">
        <v>0.68055555555555558</v>
      </c>
      <c r="S522" s="59" t="s">
        <v>100</v>
      </c>
      <c r="T522" s="60">
        <v>8</v>
      </c>
      <c r="U522" s="60">
        <v>3</v>
      </c>
      <c r="V522" s="60" t="s">
        <v>117</v>
      </c>
      <c r="W522" s="36" t="s">
        <v>40</v>
      </c>
      <c r="X522" s="86">
        <v>15</v>
      </c>
      <c r="Y522" s="86"/>
      <c r="Z522" s="39"/>
      <c r="AA522" s="40" t="s">
        <v>120</v>
      </c>
      <c r="AB522" s="49" t="str">
        <f t="shared" si="127"/>
        <v/>
      </c>
      <c r="AC522" s="41"/>
      <c r="AD522" s="12" t="str">
        <f t="shared" si="128"/>
        <v/>
      </c>
      <c r="AE522" s="42" t="str">
        <f t="shared" si="129"/>
        <v/>
      </c>
      <c r="AF522" s="9" t="str">
        <f t="shared" si="130"/>
        <v/>
      </c>
      <c r="AG522" s="1"/>
    </row>
    <row r="523" spans="2:33" ht="18.75" customHeight="1" x14ac:dyDescent="0.3">
      <c r="B523" s="81">
        <v>0.69444444444444442</v>
      </c>
      <c r="C523" s="91" t="s">
        <v>22</v>
      </c>
      <c r="D523" s="36">
        <v>7</v>
      </c>
      <c r="E523" s="36">
        <v>3</v>
      </c>
      <c r="F523" s="36" t="s">
        <v>118</v>
      </c>
      <c r="G523" s="36" t="s">
        <v>1</v>
      </c>
      <c r="H523" s="86">
        <v>10</v>
      </c>
      <c r="I523" s="86">
        <v>10</v>
      </c>
      <c r="J523" s="39">
        <v>4.2</v>
      </c>
      <c r="K523" s="40">
        <f t="shared" si="125"/>
        <v>0.23809523809523811</v>
      </c>
      <c r="L523" s="49">
        <f t="shared" si="126"/>
        <v>25</v>
      </c>
      <c r="M523" s="77"/>
      <c r="N523" s="41"/>
      <c r="O523" s="82"/>
      <c r="R523" s="58">
        <v>0.69444444444444442</v>
      </c>
      <c r="S523" s="59" t="s">
        <v>22</v>
      </c>
      <c r="T523" s="60">
        <v>7</v>
      </c>
      <c r="U523" s="60">
        <v>3</v>
      </c>
      <c r="V523" s="60" t="s">
        <v>118</v>
      </c>
      <c r="W523" s="36" t="s">
        <v>1</v>
      </c>
      <c r="X523" s="86">
        <v>10</v>
      </c>
      <c r="Y523" s="86">
        <v>10</v>
      </c>
      <c r="Z523" s="39">
        <v>4.2</v>
      </c>
      <c r="AA523" s="40">
        <v>0.23809523809523811</v>
      </c>
      <c r="AB523" s="49">
        <f t="shared" si="127"/>
        <v>25</v>
      </c>
      <c r="AC523" s="41"/>
      <c r="AD523" s="12">
        <f t="shared" si="128"/>
        <v>0</v>
      </c>
      <c r="AE523" s="42">
        <f t="shared" si="129"/>
        <v>10</v>
      </c>
      <c r="AF523" s="9">
        <f t="shared" si="130"/>
        <v>0</v>
      </c>
    </row>
    <row r="524" spans="2:33" ht="18.75" customHeight="1" x14ac:dyDescent="0.3">
      <c r="B524" s="81">
        <v>0.70833333333333337</v>
      </c>
      <c r="C524" s="91" t="s">
        <v>100</v>
      </c>
      <c r="D524" s="36">
        <v>9</v>
      </c>
      <c r="E524" s="36">
        <v>12</v>
      </c>
      <c r="F524" s="36" t="s">
        <v>104</v>
      </c>
      <c r="G524" s="36" t="s">
        <v>40</v>
      </c>
      <c r="H524" s="86">
        <v>12</v>
      </c>
      <c r="I524" s="86">
        <v>22</v>
      </c>
      <c r="J524" s="39">
        <v>16</v>
      </c>
      <c r="K524" s="40">
        <f t="shared" si="125"/>
        <v>6.25E-2</v>
      </c>
      <c r="L524" s="49">
        <f t="shared" si="126"/>
        <v>55</v>
      </c>
      <c r="M524" s="77"/>
      <c r="N524" s="41"/>
      <c r="O524" s="82"/>
      <c r="R524" s="58">
        <v>0.70833333333333337</v>
      </c>
      <c r="S524" s="59" t="s">
        <v>100</v>
      </c>
      <c r="T524" s="60">
        <v>9</v>
      </c>
      <c r="U524" s="60">
        <v>12</v>
      </c>
      <c r="V524" s="60" t="s">
        <v>104</v>
      </c>
      <c r="W524" s="36" t="s">
        <v>40</v>
      </c>
      <c r="X524" s="86">
        <v>12</v>
      </c>
      <c r="Y524" s="86">
        <v>22</v>
      </c>
      <c r="Z524" s="39">
        <v>16</v>
      </c>
      <c r="AA524" s="40">
        <v>6.25E-2</v>
      </c>
      <c r="AB524" s="49">
        <f t="shared" si="127"/>
        <v>55</v>
      </c>
      <c r="AC524" s="41"/>
      <c r="AD524" s="12">
        <f t="shared" si="128"/>
        <v>0</v>
      </c>
      <c r="AE524" s="42">
        <f t="shared" si="129"/>
        <v>10</v>
      </c>
      <c r="AF524" s="9">
        <f t="shared" si="130"/>
        <v>0</v>
      </c>
    </row>
    <row r="525" spans="2:33" ht="18.75" customHeight="1" x14ac:dyDescent="0.5">
      <c r="B525" s="81">
        <v>0.70833333333333337</v>
      </c>
      <c r="C525" s="91" t="s">
        <v>100</v>
      </c>
      <c r="D525" s="36">
        <v>9</v>
      </c>
      <c r="E525" s="36">
        <v>12</v>
      </c>
      <c r="F525" s="36" t="s">
        <v>104</v>
      </c>
      <c r="G525" s="36" t="s">
        <v>18</v>
      </c>
      <c r="H525" s="86">
        <v>10</v>
      </c>
      <c r="I525" s="86"/>
      <c r="J525" s="39"/>
      <c r="K525" s="40" t="str">
        <f t="shared" si="125"/>
        <v/>
      </c>
      <c r="L525" s="49" t="str">
        <f t="shared" si="126"/>
        <v/>
      </c>
      <c r="M525" s="77"/>
      <c r="N525" s="41"/>
      <c r="O525" s="82"/>
      <c r="R525" s="58">
        <v>0.70833333333333337</v>
      </c>
      <c r="S525" s="59" t="s">
        <v>100</v>
      </c>
      <c r="T525" s="60">
        <v>9</v>
      </c>
      <c r="U525" s="60">
        <v>12</v>
      </c>
      <c r="V525" s="60" t="s">
        <v>104</v>
      </c>
      <c r="W525" s="36" t="s">
        <v>18</v>
      </c>
      <c r="X525" s="86">
        <v>10</v>
      </c>
      <c r="Y525" s="86"/>
      <c r="Z525" s="39"/>
      <c r="AA525" s="40" t="s">
        <v>120</v>
      </c>
      <c r="AB525" s="49" t="str">
        <f t="shared" si="127"/>
        <v/>
      </c>
      <c r="AC525" s="41"/>
      <c r="AD525" s="12" t="str">
        <f t="shared" si="128"/>
        <v/>
      </c>
      <c r="AE525" s="42" t="str">
        <f t="shared" si="129"/>
        <v/>
      </c>
      <c r="AF525" s="9" t="str">
        <f t="shared" si="130"/>
        <v/>
      </c>
      <c r="AG525" s="1"/>
    </row>
    <row r="526" spans="2:33" ht="18.75" customHeight="1" x14ac:dyDescent="0.3">
      <c r="B526" s="81">
        <v>0.70833333333333337</v>
      </c>
      <c r="C526" s="91" t="s">
        <v>100</v>
      </c>
      <c r="D526" s="36">
        <v>9</v>
      </c>
      <c r="E526" s="36">
        <v>11</v>
      </c>
      <c r="F526" s="36" t="s">
        <v>103</v>
      </c>
      <c r="G526" s="36" t="s">
        <v>1</v>
      </c>
      <c r="H526" s="86">
        <v>12</v>
      </c>
      <c r="I526" s="86">
        <v>35</v>
      </c>
      <c r="J526" s="39">
        <v>5.5</v>
      </c>
      <c r="K526" s="40">
        <f t="shared" si="125"/>
        <v>0.18181818181818182</v>
      </c>
      <c r="L526" s="49">
        <f t="shared" si="126"/>
        <v>87.5</v>
      </c>
      <c r="M526" s="77"/>
      <c r="N526" s="41"/>
      <c r="O526" s="82"/>
      <c r="R526" s="58">
        <v>0.70833333333333337</v>
      </c>
      <c r="S526" s="59" t="s">
        <v>100</v>
      </c>
      <c r="T526" s="60">
        <v>9</v>
      </c>
      <c r="U526" s="60">
        <v>11</v>
      </c>
      <c r="V526" s="60" t="s">
        <v>103</v>
      </c>
      <c r="W526" s="36" t="s">
        <v>1</v>
      </c>
      <c r="X526" s="86">
        <v>12</v>
      </c>
      <c r="Y526" s="86">
        <v>35</v>
      </c>
      <c r="Z526" s="39">
        <v>5.5</v>
      </c>
      <c r="AA526" s="40">
        <v>0.18181818181818182</v>
      </c>
      <c r="AB526" s="49">
        <f t="shared" si="127"/>
        <v>87.5</v>
      </c>
      <c r="AC526" s="41"/>
      <c r="AD526" s="12">
        <f t="shared" si="128"/>
        <v>0</v>
      </c>
      <c r="AE526" s="42">
        <f t="shared" si="129"/>
        <v>10</v>
      </c>
      <c r="AF526" s="9">
        <f t="shared" si="130"/>
        <v>0</v>
      </c>
    </row>
    <row r="527" spans="2:33" ht="18.75" customHeight="1" x14ac:dyDescent="0.3">
      <c r="B527" s="81">
        <v>0.70833333333333337</v>
      </c>
      <c r="C527" s="91" t="s">
        <v>100</v>
      </c>
      <c r="D527" s="36">
        <v>9</v>
      </c>
      <c r="E527" s="36">
        <v>11</v>
      </c>
      <c r="F527" s="36" t="s">
        <v>103</v>
      </c>
      <c r="G527" s="36" t="s">
        <v>40</v>
      </c>
      <c r="H527" s="86">
        <v>13</v>
      </c>
      <c r="I527" s="86"/>
      <c r="J527" s="39"/>
      <c r="K527" s="40" t="str">
        <f t="shared" si="125"/>
        <v/>
      </c>
      <c r="L527" s="49" t="str">
        <f t="shared" si="126"/>
        <v/>
      </c>
      <c r="M527" s="77"/>
      <c r="N527" s="41"/>
      <c r="O527" s="82"/>
      <c r="R527" s="58">
        <v>0.70833333333333337</v>
      </c>
      <c r="S527" s="59" t="s">
        <v>100</v>
      </c>
      <c r="T527" s="60">
        <v>9</v>
      </c>
      <c r="U527" s="60">
        <v>11</v>
      </c>
      <c r="V527" s="60" t="s">
        <v>103</v>
      </c>
      <c r="W527" s="36" t="s">
        <v>40</v>
      </c>
      <c r="X527" s="86">
        <v>13</v>
      </c>
      <c r="Y527" s="86"/>
      <c r="Z527" s="39"/>
      <c r="AA527" s="40" t="s">
        <v>120</v>
      </c>
      <c r="AB527" s="49" t="str">
        <f t="shared" si="127"/>
        <v/>
      </c>
      <c r="AC527" s="41"/>
      <c r="AD527" s="12" t="str">
        <f t="shared" si="128"/>
        <v/>
      </c>
      <c r="AE527" s="42" t="str">
        <f t="shared" si="129"/>
        <v/>
      </c>
      <c r="AF527" s="9" t="str">
        <f t="shared" si="130"/>
        <v/>
      </c>
    </row>
    <row r="528" spans="2:33" ht="18.75" customHeight="1" x14ac:dyDescent="0.5">
      <c r="B528" s="81">
        <v>0.70833333333333337</v>
      </c>
      <c r="C528" s="91" t="s">
        <v>100</v>
      </c>
      <c r="D528" s="36">
        <v>9</v>
      </c>
      <c r="E528" s="36">
        <v>11</v>
      </c>
      <c r="F528" s="36" t="s">
        <v>103</v>
      </c>
      <c r="G528" s="36" t="s">
        <v>18</v>
      </c>
      <c r="H528" s="86">
        <v>10</v>
      </c>
      <c r="I528" s="86"/>
      <c r="J528" s="39"/>
      <c r="K528" s="40" t="str">
        <f t="shared" si="125"/>
        <v/>
      </c>
      <c r="L528" s="49" t="str">
        <f t="shared" si="126"/>
        <v/>
      </c>
      <c r="M528" s="77"/>
      <c r="N528" s="41"/>
      <c r="O528" s="82"/>
      <c r="R528" s="58">
        <v>0.70833333333333337</v>
      </c>
      <c r="S528" s="59" t="s">
        <v>100</v>
      </c>
      <c r="T528" s="60">
        <v>9</v>
      </c>
      <c r="U528" s="60">
        <v>11</v>
      </c>
      <c r="V528" s="60" t="s">
        <v>103</v>
      </c>
      <c r="W528" s="36" t="s">
        <v>18</v>
      </c>
      <c r="X528" s="86">
        <v>10</v>
      </c>
      <c r="Y528" s="86"/>
      <c r="Z528" s="39"/>
      <c r="AA528" s="40" t="s">
        <v>120</v>
      </c>
      <c r="AB528" s="49" t="str">
        <f t="shared" si="127"/>
        <v/>
      </c>
      <c r="AC528" s="41"/>
      <c r="AD528" s="12" t="str">
        <f t="shared" si="128"/>
        <v/>
      </c>
      <c r="AE528" s="42" t="str">
        <f t="shared" si="129"/>
        <v/>
      </c>
      <c r="AF528" s="9" t="str">
        <f t="shared" si="130"/>
        <v/>
      </c>
      <c r="AG528" s="1"/>
    </row>
    <row r="529" spans="2:33" ht="18.75" customHeight="1" x14ac:dyDescent="0.5">
      <c r="B529" s="81">
        <v>0.72222222222222221</v>
      </c>
      <c r="C529" s="91" t="s">
        <v>22</v>
      </c>
      <c r="D529" s="36">
        <v>8</v>
      </c>
      <c r="E529" s="36">
        <v>16</v>
      </c>
      <c r="F529" s="36" t="s">
        <v>111</v>
      </c>
      <c r="G529" s="36" t="s">
        <v>60</v>
      </c>
      <c r="H529" s="86">
        <v>10</v>
      </c>
      <c r="I529" s="86">
        <v>10</v>
      </c>
      <c r="J529" s="39">
        <v>6.5</v>
      </c>
      <c r="K529" s="40">
        <f t="shared" si="125"/>
        <v>0.15384615384615385</v>
      </c>
      <c r="L529" s="49">
        <f t="shared" si="126"/>
        <v>25</v>
      </c>
      <c r="M529" s="77"/>
      <c r="N529" s="41"/>
      <c r="O529" s="82"/>
      <c r="R529" s="58">
        <v>0.72222222222222221</v>
      </c>
      <c r="S529" s="59" t="s">
        <v>22</v>
      </c>
      <c r="T529" s="60">
        <v>8</v>
      </c>
      <c r="U529" s="60">
        <v>16</v>
      </c>
      <c r="V529" s="60" t="s">
        <v>111</v>
      </c>
      <c r="W529" s="36" t="s">
        <v>60</v>
      </c>
      <c r="X529" s="86">
        <v>10</v>
      </c>
      <c r="Y529" s="86">
        <v>10</v>
      </c>
      <c r="Z529" s="39">
        <v>6.5</v>
      </c>
      <c r="AA529" s="40">
        <v>0.15384615384615385</v>
      </c>
      <c r="AB529" s="49">
        <f t="shared" si="127"/>
        <v>25</v>
      </c>
      <c r="AC529" s="41"/>
      <c r="AD529" s="12">
        <f t="shared" si="128"/>
        <v>0</v>
      </c>
      <c r="AE529" s="42">
        <f t="shared" si="129"/>
        <v>10</v>
      </c>
      <c r="AF529" s="9">
        <f t="shared" si="130"/>
        <v>0</v>
      </c>
      <c r="AG529" s="1"/>
    </row>
    <row r="530" spans="2:33" ht="18.75" customHeight="1" x14ac:dyDescent="0.5">
      <c r="B530" s="81">
        <v>0.72222222222222221</v>
      </c>
      <c r="C530" s="91" t="s">
        <v>22</v>
      </c>
      <c r="D530" s="36">
        <v>8</v>
      </c>
      <c r="E530" s="36">
        <v>5</v>
      </c>
      <c r="F530" s="36" t="s">
        <v>112</v>
      </c>
      <c r="G530" s="36" t="s">
        <v>60</v>
      </c>
      <c r="H530" s="86">
        <v>10</v>
      </c>
      <c r="I530" s="86">
        <v>10</v>
      </c>
      <c r="J530" s="39">
        <v>2.7</v>
      </c>
      <c r="K530" s="40">
        <f t="shared" si="125"/>
        <v>0.37037037037037041</v>
      </c>
      <c r="L530" s="49">
        <f t="shared" si="126"/>
        <v>25</v>
      </c>
      <c r="M530" s="77"/>
      <c r="N530" s="41"/>
      <c r="O530" s="82"/>
      <c r="R530" s="58">
        <v>0.72222222222222221</v>
      </c>
      <c r="S530" s="59" t="s">
        <v>22</v>
      </c>
      <c r="T530" s="60">
        <v>8</v>
      </c>
      <c r="U530" s="60">
        <v>5</v>
      </c>
      <c r="V530" s="60" t="s">
        <v>112</v>
      </c>
      <c r="W530" s="36" t="s">
        <v>60</v>
      </c>
      <c r="X530" s="86">
        <v>10</v>
      </c>
      <c r="Y530" s="86">
        <v>10</v>
      </c>
      <c r="Z530" s="39">
        <v>2.7</v>
      </c>
      <c r="AA530" s="40">
        <v>0.37037037037037041</v>
      </c>
      <c r="AB530" s="49">
        <f t="shared" si="127"/>
        <v>25</v>
      </c>
      <c r="AC530" s="41">
        <v>3.1</v>
      </c>
      <c r="AD530" s="12">
        <f t="shared" si="128"/>
        <v>77.5</v>
      </c>
      <c r="AE530" s="42">
        <f t="shared" si="129"/>
        <v>10</v>
      </c>
      <c r="AF530" s="9">
        <f t="shared" si="130"/>
        <v>31</v>
      </c>
      <c r="AG530" s="1"/>
    </row>
    <row r="531" spans="2:33" ht="18.75" customHeight="1" x14ac:dyDescent="0.5">
      <c r="B531" s="81">
        <v>0.73611111111111116</v>
      </c>
      <c r="C531" s="91" t="s">
        <v>100</v>
      </c>
      <c r="D531" s="36">
        <v>10</v>
      </c>
      <c r="E531" s="36">
        <v>14</v>
      </c>
      <c r="F531" s="36" t="s">
        <v>105</v>
      </c>
      <c r="G531" s="36" t="s">
        <v>1</v>
      </c>
      <c r="H531" s="86">
        <v>12</v>
      </c>
      <c r="I531" s="86">
        <v>42</v>
      </c>
      <c r="J531" s="39">
        <v>3.6</v>
      </c>
      <c r="K531" s="40">
        <f t="shared" si="125"/>
        <v>0.27777777777777779</v>
      </c>
      <c r="L531" s="49">
        <f t="shared" si="126"/>
        <v>105</v>
      </c>
      <c r="M531" s="77"/>
      <c r="N531" s="41"/>
      <c r="O531" s="82"/>
      <c r="R531" s="58">
        <v>0.73611111111111116</v>
      </c>
      <c r="S531" s="59" t="s">
        <v>100</v>
      </c>
      <c r="T531" s="60">
        <v>10</v>
      </c>
      <c r="U531" s="60">
        <v>14</v>
      </c>
      <c r="V531" s="60" t="s">
        <v>105</v>
      </c>
      <c r="W531" s="36" t="s">
        <v>1</v>
      </c>
      <c r="X531" s="86">
        <v>12</v>
      </c>
      <c r="Y531" s="86">
        <v>42</v>
      </c>
      <c r="Z531" s="39">
        <v>3.6</v>
      </c>
      <c r="AA531" s="40">
        <v>0.27777777777777779</v>
      </c>
      <c r="AB531" s="49">
        <f t="shared" si="127"/>
        <v>105</v>
      </c>
      <c r="AC531" s="41">
        <v>2.7</v>
      </c>
      <c r="AD531" s="12">
        <f t="shared" si="128"/>
        <v>283.5</v>
      </c>
      <c r="AE531" s="42">
        <f t="shared" si="129"/>
        <v>10</v>
      </c>
      <c r="AF531" s="9">
        <f t="shared" si="130"/>
        <v>27</v>
      </c>
      <c r="AG531" s="1"/>
    </row>
    <row r="532" spans="2:33" ht="18.75" customHeight="1" x14ac:dyDescent="0.5">
      <c r="B532" s="81">
        <v>0.73611111111111116</v>
      </c>
      <c r="C532" s="91" t="s">
        <v>100</v>
      </c>
      <c r="D532" s="36">
        <v>10</v>
      </c>
      <c r="E532" s="36">
        <v>14</v>
      </c>
      <c r="F532" s="36" t="s">
        <v>105</v>
      </c>
      <c r="G532" s="36" t="s">
        <v>40</v>
      </c>
      <c r="H532" s="86">
        <v>20</v>
      </c>
      <c r="I532" s="86"/>
      <c r="J532" s="39"/>
      <c r="K532" s="40" t="str">
        <f t="shared" si="125"/>
        <v/>
      </c>
      <c r="L532" s="49" t="str">
        <f t="shared" si="126"/>
        <v/>
      </c>
      <c r="M532" s="77"/>
      <c r="N532" s="41"/>
      <c r="O532" s="82"/>
      <c r="R532" s="58">
        <v>0.73611111111111116</v>
      </c>
      <c r="S532" s="59" t="s">
        <v>100</v>
      </c>
      <c r="T532" s="60">
        <v>10</v>
      </c>
      <c r="U532" s="60">
        <v>14</v>
      </c>
      <c r="V532" s="60" t="s">
        <v>105</v>
      </c>
      <c r="W532" s="36" t="s">
        <v>40</v>
      </c>
      <c r="X532" s="86">
        <v>20</v>
      </c>
      <c r="Y532" s="86"/>
      <c r="Z532" s="39"/>
      <c r="AA532" s="40" t="s">
        <v>120</v>
      </c>
      <c r="AB532" s="49" t="str">
        <f t="shared" si="127"/>
        <v/>
      </c>
      <c r="AC532" s="41"/>
      <c r="AD532" s="12" t="str">
        <f t="shared" si="128"/>
        <v/>
      </c>
      <c r="AE532" s="42" t="str">
        <f t="shared" si="129"/>
        <v/>
      </c>
      <c r="AF532" s="9" t="str">
        <f t="shared" si="130"/>
        <v/>
      </c>
      <c r="AG532" s="1"/>
    </row>
    <row r="533" spans="2:33" ht="18.75" customHeight="1" x14ac:dyDescent="0.5">
      <c r="B533" s="81">
        <v>0.73611111111111116</v>
      </c>
      <c r="C533" s="91" t="s">
        <v>100</v>
      </c>
      <c r="D533" s="36">
        <v>10</v>
      </c>
      <c r="E533" s="36">
        <v>14</v>
      </c>
      <c r="F533" s="36" t="s">
        <v>105</v>
      </c>
      <c r="G533" s="36" t="s">
        <v>18</v>
      </c>
      <c r="H533" s="86">
        <v>10</v>
      </c>
      <c r="I533" s="86"/>
      <c r="J533" s="39"/>
      <c r="K533" s="40" t="str">
        <f t="shared" si="125"/>
        <v/>
      </c>
      <c r="L533" s="49" t="str">
        <f t="shared" si="126"/>
        <v/>
      </c>
      <c r="M533" s="77"/>
      <c r="N533" s="41"/>
      <c r="O533" s="82"/>
      <c r="R533" s="58">
        <v>0.73611111111111116</v>
      </c>
      <c r="S533" s="59" t="s">
        <v>100</v>
      </c>
      <c r="T533" s="60">
        <v>10</v>
      </c>
      <c r="U533" s="60">
        <v>14</v>
      </c>
      <c r="V533" s="60" t="s">
        <v>105</v>
      </c>
      <c r="W533" s="36" t="s">
        <v>18</v>
      </c>
      <c r="X533" s="86">
        <v>10</v>
      </c>
      <c r="Y533" s="86"/>
      <c r="Z533" s="39"/>
      <c r="AA533" s="40" t="s">
        <v>120</v>
      </c>
      <c r="AB533" s="49" t="str">
        <f t="shared" si="127"/>
        <v/>
      </c>
      <c r="AC533" s="41"/>
      <c r="AD533" s="12" t="str">
        <f t="shared" si="128"/>
        <v/>
      </c>
      <c r="AE533" s="42" t="str">
        <f t="shared" si="129"/>
        <v/>
      </c>
      <c r="AF533" s="9" t="str">
        <f t="shared" si="130"/>
        <v/>
      </c>
      <c r="AG533" s="1"/>
    </row>
    <row r="534" spans="2:33" ht="18.75" customHeight="1" x14ac:dyDescent="0.5">
      <c r="B534" s="81">
        <v>0.74652777777777779</v>
      </c>
      <c r="C534" s="91" t="s">
        <v>22</v>
      </c>
      <c r="D534" s="36">
        <v>9</v>
      </c>
      <c r="E534" s="36">
        <v>5</v>
      </c>
      <c r="F534" s="36" t="s">
        <v>113</v>
      </c>
      <c r="G534" s="36" t="s">
        <v>60</v>
      </c>
      <c r="H534" s="86">
        <v>10</v>
      </c>
      <c r="I534" s="86">
        <v>10</v>
      </c>
      <c r="J534" s="39">
        <v>15</v>
      </c>
      <c r="K534" s="40">
        <f t="shared" si="125"/>
        <v>6.6666666666666666E-2</v>
      </c>
      <c r="L534" s="49">
        <f t="shared" si="126"/>
        <v>25</v>
      </c>
      <c r="M534" s="77"/>
      <c r="N534" s="41"/>
      <c r="O534" s="82"/>
      <c r="R534" s="58">
        <v>0.74652777777777779</v>
      </c>
      <c r="S534" s="59" t="s">
        <v>22</v>
      </c>
      <c r="T534" s="60">
        <v>9</v>
      </c>
      <c r="U534" s="60">
        <v>5</v>
      </c>
      <c r="V534" s="60" t="s">
        <v>113</v>
      </c>
      <c r="W534" s="36" t="s">
        <v>60</v>
      </c>
      <c r="X534" s="86">
        <v>10</v>
      </c>
      <c r="Y534" s="86">
        <v>10</v>
      </c>
      <c r="Z534" s="39">
        <v>15</v>
      </c>
      <c r="AA534" s="40">
        <v>6.6666666666666666E-2</v>
      </c>
      <c r="AB534" s="49">
        <f t="shared" si="127"/>
        <v>25</v>
      </c>
      <c r="AC534" s="41"/>
      <c r="AD534" s="12">
        <f t="shared" si="128"/>
        <v>0</v>
      </c>
      <c r="AE534" s="42">
        <f t="shared" si="129"/>
        <v>10</v>
      </c>
      <c r="AF534" s="9">
        <f t="shared" si="130"/>
        <v>0</v>
      </c>
      <c r="AG534" s="1"/>
    </row>
    <row r="535" spans="2:33" ht="18.75" customHeight="1" x14ac:dyDescent="0.5">
      <c r="B535" s="81">
        <v>0.74652777777777779</v>
      </c>
      <c r="C535" s="91" t="s">
        <v>22</v>
      </c>
      <c r="D535" s="36">
        <v>9</v>
      </c>
      <c r="E535" s="36">
        <v>6</v>
      </c>
      <c r="F535" s="36" t="s">
        <v>119</v>
      </c>
      <c r="G535" s="36" t="s">
        <v>1</v>
      </c>
      <c r="H535" s="86">
        <v>10</v>
      </c>
      <c r="I535" s="86">
        <v>10</v>
      </c>
      <c r="J535" s="39">
        <v>5.5</v>
      </c>
      <c r="K535" s="40">
        <f t="shared" si="125"/>
        <v>0.18181818181818182</v>
      </c>
      <c r="L535" s="49">
        <f t="shared" si="126"/>
        <v>25</v>
      </c>
      <c r="M535" s="77"/>
      <c r="N535" s="41"/>
      <c r="O535" s="82"/>
      <c r="R535" s="58">
        <v>0.74652777777777779</v>
      </c>
      <c r="S535" s="59" t="s">
        <v>22</v>
      </c>
      <c r="T535" s="60">
        <v>9</v>
      </c>
      <c r="U535" s="60">
        <v>6</v>
      </c>
      <c r="V535" s="60" t="s">
        <v>119</v>
      </c>
      <c r="W535" s="36" t="s">
        <v>1</v>
      </c>
      <c r="X535" s="86">
        <v>10</v>
      </c>
      <c r="Y535" s="86">
        <v>10</v>
      </c>
      <c r="Z535" s="39">
        <v>5.5</v>
      </c>
      <c r="AA535" s="40">
        <v>0.18181818181818182</v>
      </c>
      <c r="AB535" s="49">
        <f t="shared" si="127"/>
        <v>25</v>
      </c>
      <c r="AC535" s="41">
        <v>5.5</v>
      </c>
      <c r="AD535" s="12">
        <f t="shared" si="128"/>
        <v>137.5</v>
      </c>
      <c r="AE535" s="42">
        <f t="shared" si="129"/>
        <v>10</v>
      </c>
      <c r="AF535" s="9">
        <f t="shared" si="130"/>
        <v>55</v>
      </c>
      <c r="AG535" s="1"/>
    </row>
    <row r="536" spans="2:33" ht="18.75" customHeight="1" x14ac:dyDescent="0.5">
      <c r="B536" s="81">
        <v>0.74652777777777779</v>
      </c>
      <c r="C536" s="91" t="s">
        <v>22</v>
      </c>
      <c r="D536" s="36">
        <v>9</v>
      </c>
      <c r="E536" s="36">
        <v>7</v>
      </c>
      <c r="F536" s="36" t="s">
        <v>114</v>
      </c>
      <c r="G536" s="36" t="s">
        <v>60</v>
      </c>
      <c r="H536" s="86">
        <v>10</v>
      </c>
      <c r="I536" s="86">
        <v>10</v>
      </c>
      <c r="J536" s="39">
        <v>9.5</v>
      </c>
      <c r="K536" s="40">
        <f t="shared" si="125"/>
        <v>0.10526315789473685</v>
      </c>
      <c r="L536" s="49">
        <f t="shared" si="126"/>
        <v>25</v>
      </c>
      <c r="M536" s="77"/>
      <c r="N536" s="41"/>
      <c r="O536" s="82"/>
      <c r="R536" s="58">
        <v>0.74652777777777779</v>
      </c>
      <c r="S536" s="59" t="s">
        <v>22</v>
      </c>
      <c r="T536" s="60">
        <v>9</v>
      </c>
      <c r="U536" s="60">
        <v>7</v>
      </c>
      <c r="V536" s="60" t="s">
        <v>114</v>
      </c>
      <c r="W536" s="36" t="s">
        <v>60</v>
      </c>
      <c r="X536" s="86">
        <v>10</v>
      </c>
      <c r="Y536" s="86">
        <v>10</v>
      </c>
      <c r="Z536" s="39">
        <v>9.5</v>
      </c>
      <c r="AA536" s="40">
        <v>0.10526315789473685</v>
      </c>
      <c r="AB536" s="49">
        <f t="shared" si="127"/>
        <v>25</v>
      </c>
      <c r="AC536" s="41"/>
      <c r="AD536" s="12">
        <f t="shared" si="128"/>
        <v>0</v>
      </c>
      <c r="AE536" s="42">
        <f t="shared" si="129"/>
        <v>10</v>
      </c>
      <c r="AF536" s="9">
        <f t="shared" si="130"/>
        <v>0</v>
      </c>
      <c r="AG536" s="1"/>
    </row>
    <row r="537" spans="2:33" ht="18.75" customHeight="1" x14ac:dyDescent="0.5">
      <c r="B537" s="81"/>
      <c r="C537" s="91"/>
      <c r="D537" s="36"/>
      <c r="E537" s="36"/>
      <c r="F537" s="36"/>
      <c r="G537" s="36"/>
      <c r="H537" s="86"/>
      <c r="I537" s="86"/>
      <c r="J537" s="39"/>
      <c r="K537" s="40" t="str">
        <f t="shared" si="125"/>
        <v/>
      </c>
      <c r="L537" s="49" t="str">
        <f t="shared" si="126"/>
        <v/>
      </c>
      <c r="M537" s="77"/>
      <c r="N537" s="41"/>
      <c r="O537" s="82"/>
      <c r="R537" s="58"/>
      <c r="S537" s="59"/>
      <c r="T537" s="60"/>
      <c r="U537" s="60"/>
      <c r="V537" s="60"/>
      <c r="W537" s="36"/>
      <c r="X537" s="86"/>
      <c r="Y537" s="86"/>
      <c r="Z537" s="39"/>
      <c r="AA537" s="40" t="str">
        <f t="shared" ref="AA537" si="131">IF(Z537="","",100/Z537/100)</f>
        <v/>
      </c>
      <c r="AB537" s="49" t="str">
        <f t="shared" si="127"/>
        <v/>
      </c>
      <c r="AC537" s="41"/>
      <c r="AD537" s="12" t="str">
        <f t="shared" si="128"/>
        <v/>
      </c>
      <c r="AE537" s="42" t="str">
        <f t="shared" si="129"/>
        <v/>
      </c>
      <c r="AF537" s="9" t="str">
        <f t="shared" si="130"/>
        <v/>
      </c>
      <c r="AG537" s="1"/>
    </row>
    <row r="538" spans="2:33" ht="18.75" customHeight="1" x14ac:dyDescent="0.5">
      <c r="B538" s="81"/>
      <c r="C538" s="91"/>
      <c r="D538" s="36"/>
      <c r="E538" s="36"/>
      <c r="F538" s="36"/>
      <c r="G538" s="36"/>
      <c r="H538" s="37"/>
      <c r="I538" s="38"/>
      <c r="J538" s="39"/>
      <c r="K538" s="40"/>
      <c r="L538" s="49"/>
      <c r="M538" s="77"/>
      <c r="N538" s="41"/>
      <c r="O538" s="82"/>
      <c r="R538" s="58"/>
      <c r="S538" s="59"/>
      <c r="T538" s="60"/>
      <c r="U538" s="60"/>
      <c r="V538" s="60"/>
      <c r="W538" s="36"/>
      <c r="X538" s="61"/>
      <c r="Y538" s="62"/>
      <c r="Z538" s="63"/>
      <c r="AA538" s="64"/>
      <c r="AB538" s="49"/>
      <c r="AC538" s="41"/>
      <c r="AD538" s="12"/>
      <c r="AE538" s="42"/>
      <c r="AF538" s="9"/>
      <c r="AG538" s="1"/>
    </row>
    <row r="539" spans="2:33" ht="24.75" customHeight="1" x14ac:dyDescent="0.35">
      <c r="B539" s="83"/>
      <c r="C539" s="44"/>
      <c r="D539" s="45"/>
      <c r="E539" s="45"/>
      <c r="F539" s="46" t="s">
        <v>14</v>
      </c>
      <c r="G539" s="46"/>
      <c r="H539" s="47">
        <f>SUM(H508:H538)</f>
        <v>323</v>
      </c>
      <c r="I539" s="47">
        <f>SUM(I508:I538)</f>
        <v>323</v>
      </c>
      <c r="J539" s="46"/>
      <c r="K539" s="48"/>
      <c r="L539" s="49">
        <f>SUBTOTAL(9,(L508:L537))</f>
        <v>807.5</v>
      </c>
      <c r="M539" s="77"/>
      <c r="N539" s="71"/>
      <c r="O539" s="7"/>
      <c r="R539" s="65"/>
      <c r="S539" s="66"/>
      <c r="T539" s="67"/>
      <c r="U539" s="67"/>
      <c r="V539" s="68" t="s">
        <v>14</v>
      </c>
      <c r="W539" s="68"/>
      <c r="X539" s="69">
        <f>SUM(X508:X538)</f>
        <v>323</v>
      </c>
      <c r="Y539" s="69">
        <f>SUM(Y508:Y538)</f>
        <v>323</v>
      </c>
      <c r="Z539" s="70"/>
      <c r="AA539" s="70"/>
      <c r="AB539" s="49">
        <f>SUBTOTAL(9,(AB508:AB537))</f>
        <v>807.5</v>
      </c>
      <c r="AC539" s="71"/>
      <c r="AD539" s="12">
        <f>SUBTOTAL(9,AD508:AD537)</f>
        <v>1010.75</v>
      </c>
      <c r="AE539" s="94">
        <f>SUBTOTAL(9,AE508:AE537)</f>
        <v>200</v>
      </c>
      <c r="AF539" s="82">
        <f>SUBTOTAL(9,AF508:AF537)</f>
        <v>199</v>
      </c>
    </row>
    <row r="540" spans="2:33" ht="3.75" hidden="1" customHeight="1" x14ac:dyDescent="0.25">
      <c r="B540" s="72"/>
      <c r="C540" s="50"/>
      <c r="D540" s="50"/>
      <c r="E540" s="50"/>
      <c r="F540" s="50"/>
      <c r="G540" s="50"/>
      <c r="H540" s="50"/>
      <c r="I540" s="50"/>
      <c r="J540" s="50"/>
      <c r="K540" s="51"/>
      <c r="L540" s="52"/>
      <c r="M540" s="78"/>
      <c r="N540" s="5"/>
      <c r="O540" s="97"/>
      <c r="R540" s="72"/>
      <c r="S540" s="50"/>
      <c r="T540" s="50"/>
      <c r="U540" s="50"/>
      <c r="V540" s="50"/>
      <c r="W540" s="50"/>
      <c r="X540" s="50"/>
      <c r="Y540" s="51"/>
      <c r="Z540" s="50"/>
      <c r="AA540" s="51"/>
      <c r="AB540" s="52"/>
      <c r="AC540" s="5"/>
      <c r="AD540" s="99"/>
      <c r="AE540" s="96"/>
      <c r="AF540" s="98"/>
    </row>
    <row r="541" spans="2:33" ht="25.5" customHeight="1" x14ac:dyDescent="0.25">
      <c r="B541" s="337" t="s">
        <v>15</v>
      </c>
      <c r="C541" s="338"/>
      <c r="D541" s="338"/>
      <c r="E541" s="338"/>
      <c r="F541" s="338"/>
      <c r="G541" s="338"/>
      <c r="H541" s="338"/>
      <c r="I541" s="338"/>
      <c r="J541" s="338"/>
      <c r="K541" s="338"/>
      <c r="L541" s="89"/>
      <c r="M541" s="79"/>
      <c r="N541" s="5"/>
      <c r="O541" s="8"/>
      <c r="R541" s="337" t="s">
        <v>15</v>
      </c>
      <c r="S541" s="338"/>
      <c r="T541" s="338"/>
      <c r="U541" s="338"/>
      <c r="V541" s="338"/>
      <c r="W541" s="338"/>
      <c r="X541" s="338"/>
      <c r="Y541" s="339"/>
      <c r="Z541" s="73"/>
      <c r="AA541" s="73"/>
      <c r="AB541" s="340"/>
      <c r="AC541" s="5"/>
      <c r="AD541" s="14">
        <f>AD539-AB539</f>
        <v>203.25</v>
      </c>
      <c r="AE541" s="100"/>
      <c r="AF541" s="8">
        <f>AF539-AE539</f>
        <v>-1</v>
      </c>
    </row>
    <row r="542" spans="2:33" ht="21" customHeight="1" thickBot="1" x14ac:dyDescent="0.3">
      <c r="B542" s="342">
        <v>45654</v>
      </c>
      <c r="C542" s="343"/>
      <c r="D542" s="343"/>
      <c r="E542" s="343"/>
      <c r="F542" s="343"/>
      <c r="G542" s="343"/>
      <c r="H542" s="343"/>
      <c r="I542" s="343"/>
      <c r="J542" s="343"/>
      <c r="K542" s="343"/>
      <c r="L542" s="90"/>
      <c r="M542" s="84"/>
      <c r="N542" s="16"/>
      <c r="O542" s="17"/>
      <c r="R542" s="344">
        <f>B542</f>
        <v>45654</v>
      </c>
      <c r="S542" s="345"/>
      <c r="T542" s="345"/>
      <c r="U542" s="345"/>
      <c r="V542" s="345"/>
      <c r="W542" s="345"/>
      <c r="X542" s="345"/>
      <c r="Y542" s="346"/>
      <c r="Z542" s="74"/>
      <c r="AA542" s="74"/>
      <c r="AB542" s="341"/>
      <c r="AC542" s="16" t="s">
        <v>91</v>
      </c>
      <c r="AD542" s="15">
        <f>AD541/AB539</f>
        <v>0.25170278637770899</v>
      </c>
      <c r="AE542" s="101"/>
      <c r="AF542" s="17">
        <f>AF541/AE539</f>
        <v>-5.0000000000000001E-3</v>
      </c>
    </row>
    <row r="544" spans="2:33" ht="19.5" thickBot="1" x14ac:dyDescent="0.35">
      <c r="B544" s="2"/>
      <c r="R544" s="2"/>
    </row>
    <row r="545" spans="2:35" ht="28.5" customHeight="1" x14ac:dyDescent="0.25">
      <c r="B545" s="319"/>
      <c r="C545" s="320"/>
      <c r="D545" s="323" t="s">
        <v>96</v>
      </c>
      <c r="E545" s="323"/>
      <c r="F545" s="323"/>
      <c r="G545" s="323"/>
      <c r="H545" s="323"/>
      <c r="I545" s="323"/>
      <c r="J545" s="323"/>
      <c r="K545" s="323"/>
      <c r="L545" s="323"/>
      <c r="M545" s="323"/>
      <c r="N545" s="323"/>
      <c r="O545" s="324"/>
      <c r="R545" s="329"/>
      <c r="S545" s="330"/>
      <c r="T545" s="333" t="s">
        <v>96</v>
      </c>
      <c r="U545" s="333"/>
      <c r="V545" s="333"/>
      <c r="W545" s="333"/>
      <c r="X545" s="333"/>
      <c r="Y545" s="333"/>
      <c r="Z545" s="333"/>
      <c r="AA545" s="333"/>
      <c r="AB545" s="333"/>
      <c r="AC545" s="333"/>
      <c r="AD545" s="333"/>
      <c r="AE545" s="333"/>
      <c r="AF545" s="334"/>
    </row>
    <row r="546" spans="2:35" ht="21.75" customHeight="1" x14ac:dyDescent="0.25">
      <c r="B546" s="321"/>
      <c r="C546" s="322"/>
      <c r="D546" s="325"/>
      <c r="E546" s="325"/>
      <c r="F546" s="325"/>
      <c r="G546" s="325"/>
      <c r="H546" s="325"/>
      <c r="I546" s="325"/>
      <c r="J546" s="325"/>
      <c r="K546" s="325"/>
      <c r="L546" s="325"/>
      <c r="M546" s="325"/>
      <c r="N546" s="325"/>
      <c r="O546" s="326"/>
      <c r="R546" s="331"/>
      <c r="S546" s="332"/>
      <c r="T546" s="335"/>
      <c r="U546" s="335"/>
      <c r="V546" s="335"/>
      <c r="W546" s="335"/>
      <c r="X546" s="335"/>
      <c r="Y546" s="335"/>
      <c r="Z546" s="335"/>
      <c r="AA546" s="335"/>
      <c r="AB546" s="335"/>
      <c r="AC546" s="335"/>
      <c r="AD546" s="335"/>
      <c r="AE546" s="335"/>
      <c r="AF546" s="336"/>
    </row>
    <row r="547" spans="2:35" ht="3" customHeight="1" thickBot="1" x14ac:dyDescent="0.3">
      <c r="B547" s="80"/>
      <c r="C547" s="76"/>
      <c r="D547" s="325"/>
      <c r="E547" s="325"/>
      <c r="F547" s="325"/>
      <c r="G547" s="325"/>
      <c r="H547" s="325"/>
      <c r="I547" s="325"/>
      <c r="J547" s="325"/>
      <c r="K547" s="325"/>
      <c r="L547" s="327"/>
      <c r="M547" s="327"/>
      <c r="N547" s="327"/>
      <c r="O547" s="328"/>
      <c r="R547" s="53"/>
      <c r="S547" s="54"/>
      <c r="T547" s="335"/>
      <c r="U547" s="335"/>
      <c r="V547" s="335"/>
      <c r="W547" s="335"/>
      <c r="X547" s="335"/>
      <c r="Y547" s="335"/>
      <c r="Z547" s="335"/>
      <c r="AA547" s="335"/>
      <c r="AB547" s="335"/>
      <c r="AC547" s="335"/>
      <c r="AD547" s="335"/>
      <c r="AE547" s="335"/>
      <c r="AF547" s="336"/>
    </row>
    <row r="548" spans="2:35" ht="54.75" customHeight="1" x14ac:dyDescent="0.5">
      <c r="B548" s="26" t="s">
        <v>4</v>
      </c>
      <c r="C548" s="27" t="s">
        <v>5</v>
      </c>
      <c r="D548" s="27" t="s">
        <v>6</v>
      </c>
      <c r="E548" s="27" t="s">
        <v>7</v>
      </c>
      <c r="F548" s="27" t="s">
        <v>8</v>
      </c>
      <c r="G548" s="28" t="s">
        <v>9</v>
      </c>
      <c r="H548" s="29" t="s">
        <v>92</v>
      </c>
      <c r="I548" s="30" t="s">
        <v>10</v>
      </c>
      <c r="J548" s="28" t="s">
        <v>20</v>
      </c>
      <c r="K548" s="31" t="s">
        <v>21</v>
      </c>
      <c r="L548" s="92" t="s">
        <v>98</v>
      </c>
      <c r="M548" s="87" t="s">
        <v>97</v>
      </c>
      <c r="N548" s="88" t="s">
        <v>12</v>
      </c>
      <c r="O548" s="24" t="s">
        <v>2</v>
      </c>
      <c r="R548" s="26" t="s">
        <v>4</v>
      </c>
      <c r="S548" s="27" t="s">
        <v>5</v>
      </c>
      <c r="T548" s="27" t="s">
        <v>6</v>
      </c>
      <c r="U548" s="27" t="s">
        <v>7</v>
      </c>
      <c r="V548" s="27" t="s">
        <v>8</v>
      </c>
      <c r="W548" s="28" t="s">
        <v>9</v>
      </c>
      <c r="X548" s="29" t="s">
        <v>92</v>
      </c>
      <c r="Y548" s="31" t="s">
        <v>10</v>
      </c>
      <c r="Z548" s="28" t="s">
        <v>20</v>
      </c>
      <c r="AA548" s="31" t="s">
        <v>21</v>
      </c>
      <c r="AB548" s="32" t="s">
        <v>3</v>
      </c>
      <c r="AC548" s="6" t="s">
        <v>12</v>
      </c>
      <c r="AD548" s="20" t="s">
        <v>2</v>
      </c>
      <c r="AE548" s="33" t="s">
        <v>93</v>
      </c>
      <c r="AF548" s="34" t="s">
        <v>46</v>
      </c>
      <c r="AG548" s="1"/>
    </row>
    <row r="549" spans="2:35" ht="24" customHeight="1" x14ac:dyDescent="0.3">
      <c r="B549" s="81">
        <v>0.53125</v>
      </c>
      <c r="C549" s="91" t="s">
        <v>32</v>
      </c>
      <c r="D549" s="36">
        <v>2</v>
      </c>
      <c r="E549" s="36">
        <v>1</v>
      </c>
      <c r="F549" s="36" t="s">
        <v>33</v>
      </c>
      <c r="G549" s="36" t="s">
        <v>1</v>
      </c>
      <c r="H549" s="86">
        <v>20</v>
      </c>
      <c r="I549" s="86">
        <v>55</v>
      </c>
      <c r="J549" s="39">
        <v>3.3</v>
      </c>
      <c r="K549" s="40">
        <f t="shared" ref="K549:K583" si="132">IF(J549="","",100/J549/100)</f>
        <v>0.30303030303030304</v>
      </c>
      <c r="L549" s="49">
        <f t="shared" ref="L549:L583" si="133">IF(I549="","",I549*($AB$1/1000)/$AC$1)</f>
        <v>137.5</v>
      </c>
      <c r="M549" s="77"/>
      <c r="N549" s="41"/>
      <c r="O549" s="82"/>
      <c r="R549" s="58">
        <v>0.53125</v>
      </c>
      <c r="S549" s="59" t="s">
        <v>32</v>
      </c>
      <c r="T549" s="60">
        <v>2</v>
      </c>
      <c r="U549" s="60">
        <v>1</v>
      </c>
      <c r="V549" s="60" t="s">
        <v>33</v>
      </c>
      <c r="W549" s="60" t="s">
        <v>1</v>
      </c>
      <c r="X549" s="86">
        <v>20</v>
      </c>
      <c r="Y549" s="86">
        <v>55</v>
      </c>
      <c r="Z549" s="39">
        <v>3.3</v>
      </c>
      <c r="AA549" s="40">
        <f t="shared" ref="AA549:AA583" si="134">IF(Z549="","",100/Z549/100)</f>
        <v>0.30303030303030304</v>
      </c>
      <c r="AB549" s="49">
        <f t="shared" ref="AB549:AB583" si="135">IF(Y549="","",Y549*($AB$1/1000)/$AC$1)</f>
        <v>137.5</v>
      </c>
      <c r="AC549" s="41"/>
      <c r="AD549" s="12">
        <f t="shared" ref="AD549:AD583" si="136">IF(AB549="","",AC549*AB549)</f>
        <v>0</v>
      </c>
      <c r="AE549" s="42">
        <f t="shared" ref="AE549:AE583" si="137">IF(AB549="","",$AB$1*1%/($AB$1/1000))</f>
        <v>10</v>
      </c>
      <c r="AF549" s="9">
        <f t="shared" ref="AF549:AF583" si="138">IF(AE549="","",AE549*AC549)</f>
        <v>0</v>
      </c>
    </row>
    <row r="550" spans="2:35" ht="18.75" customHeight="1" x14ac:dyDescent="0.35">
      <c r="B550" s="81">
        <v>0.53125</v>
      </c>
      <c r="C550" s="91" t="s">
        <v>32</v>
      </c>
      <c r="D550" s="36">
        <v>2</v>
      </c>
      <c r="E550" s="36">
        <v>1</v>
      </c>
      <c r="F550" s="36" t="s">
        <v>33</v>
      </c>
      <c r="G550" s="36" t="s">
        <v>40</v>
      </c>
      <c r="H550" s="86">
        <v>20</v>
      </c>
      <c r="I550" s="86"/>
      <c r="J550" s="39"/>
      <c r="K550" s="40" t="str">
        <f t="shared" si="132"/>
        <v/>
      </c>
      <c r="L550" s="49" t="str">
        <f t="shared" si="133"/>
        <v/>
      </c>
      <c r="M550" s="77"/>
      <c r="N550" s="41"/>
      <c r="O550" s="82"/>
      <c r="R550" s="58">
        <v>0.53125</v>
      </c>
      <c r="S550" s="59" t="s">
        <v>32</v>
      </c>
      <c r="T550" s="60">
        <v>2</v>
      </c>
      <c r="U550" s="60">
        <v>1</v>
      </c>
      <c r="V550" s="60" t="s">
        <v>33</v>
      </c>
      <c r="W550" s="60" t="s">
        <v>40</v>
      </c>
      <c r="X550" s="86">
        <v>20</v>
      </c>
      <c r="Y550" s="86"/>
      <c r="Z550" s="39"/>
      <c r="AA550" s="40" t="str">
        <f t="shared" si="134"/>
        <v/>
      </c>
      <c r="AB550" s="49" t="str">
        <f t="shared" si="135"/>
        <v/>
      </c>
      <c r="AC550" s="41"/>
      <c r="AD550" s="12" t="str">
        <f t="shared" si="136"/>
        <v/>
      </c>
      <c r="AE550" s="42" t="str">
        <f t="shared" si="137"/>
        <v/>
      </c>
      <c r="AF550" s="9" t="str">
        <f t="shared" si="138"/>
        <v/>
      </c>
      <c r="AI550" s="4"/>
    </row>
    <row r="551" spans="2:35" ht="18.75" customHeight="1" x14ac:dyDescent="0.5">
      <c r="B551" s="81">
        <v>0.53125</v>
      </c>
      <c r="C551" s="91" t="s">
        <v>32</v>
      </c>
      <c r="D551" s="36">
        <v>2</v>
      </c>
      <c r="E551" s="36">
        <v>1</v>
      </c>
      <c r="F551" s="36" t="s">
        <v>33</v>
      </c>
      <c r="G551" s="36" t="s">
        <v>13</v>
      </c>
      <c r="H551" s="86">
        <v>15</v>
      </c>
      <c r="I551" s="86"/>
      <c r="J551" s="39"/>
      <c r="K551" s="40" t="str">
        <f t="shared" si="132"/>
        <v/>
      </c>
      <c r="L551" s="49" t="str">
        <f t="shared" si="133"/>
        <v/>
      </c>
      <c r="M551" s="77"/>
      <c r="N551" s="41"/>
      <c r="O551" s="82"/>
      <c r="R551" s="58">
        <v>0.53125</v>
      </c>
      <c r="S551" s="59" t="s">
        <v>32</v>
      </c>
      <c r="T551" s="60">
        <v>2</v>
      </c>
      <c r="U551" s="60">
        <v>1</v>
      </c>
      <c r="V551" s="60" t="s">
        <v>33</v>
      </c>
      <c r="W551" s="60" t="s">
        <v>13</v>
      </c>
      <c r="X551" s="86">
        <v>15</v>
      </c>
      <c r="Y551" s="86"/>
      <c r="Z551" s="39"/>
      <c r="AA551" s="40" t="str">
        <f t="shared" si="134"/>
        <v/>
      </c>
      <c r="AB551" s="49" t="str">
        <f t="shared" si="135"/>
        <v/>
      </c>
      <c r="AC551" s="41"/>
      <c r="AD551" s="12" t="str">
        <f t="shared" si="136"/>
        <v/>
      </c>
      <c r="AE551" s="42" t="str">
        <f t="shared" si="137"/>
        <v/>
      </c>
      <c r="AF551" s="9" t="str">
        <f t="shared" si="138"/>
        <v/>
      </c>
      <c r="AG551" s="1"/>
    </row>
    <row r="552" spans="2:35" ht="18.75" customHeight="1" x14ac:dyDescent="0.3">
      <c r="B552" s="81">
        <v>0.55555555555555558</v>
      </c>
      <c r="C552" s="91" t="s">
        <v>32</v>
      </c>
      <c r="D552" s="36">
        <v>3</v>
      </c>
      <c r="E552" s="36">
        <v>10</v>
      </c>
      <c r="F552" s="36" t="s">
        <v>42</v>
      </c>
      <c r="G552" s="36" t="s">
        <v>18</v>
      </c>
      <c r="H552" s="86">
        <v>10</v>
      </c>
      <c r="I552" s="86">
        <v>10</v>
      </c>
      <c r="J552" s="39">
        <v>2.1</v>
      </c>
      <c r="K552" s="40">
        <f t="shared" si="132"/>
        <v>0.47619047619047622</v>
      </c>
      <c r="L552" s="49">
        <f t="shared" si="133"/>
        <v>25</v>
      </c>
      <c r="M552" s="77"/>
      <c r="N552" s="41"/>
      <c r="O552" s="82"/>
      <c r="R552" s="58">
        <v>0.55555555555555558</v>
      </c>
      <c r="S552" s="59" t="s">
        <v>32</v>
      </c>
      <c r="T552" s="60">
        <v>3</v>
      </c>
      <c r="U552" s="60">
        <v>10</v>
      </c>
      <c r="V552" s="60" t="s">
        <v>42</v>
      </c>
      <c r="W552" s="60" t="s">
        <v>18</v>
      </c>
      <c r="X552" s="86">
        <v>10</v>
      </c>
      <c r="Y552" s="86">
        <v>10</v>
      </c>
      <c r="Z552" s="39">
        <v>2.1</v>
      </c>
      <c r="AA552" s="40">
        <f t="shared" si="134"/>
        <v>0.47619047619047622</v>
      </c>
      <c r="AB552" s="49">
        <f t="shared" si="135"/>
        <v>25</v>
      </c>
      <c r="AC552" s="41">
        <v>2.2000000000000002</v>
      </c>
      <c r="AD552" s="12">
        <f t="shared" si="136"/>
        <v>55.000000000000007</v>
      </c>
      <c r="AE552" s="42">
        <f t="shared" si="137"/>
        <v>10</v>
      </c>
      <c r="AF552" s="9">
        <f t="shared" si="138"/>
        <v>22</v>
      </c>
    </row>
    <row r="553" spans="2:35" ht="18.75" customHeight="1" x14ac:dyDescent="0.3">
      <c r="B553" s="81">
        <v>0.55555555555555558</v>
      </c>
      <c r="C553" s="91" t="s">
        <v>32</v>
      </c>
      <c r="D553" s="36">
        <v>3</v>
      </c>
      <c r="E553" s="36">
        <v>7</v>
      </c>
      <c r="F553" s="36" t="s">
        <v>34</v>
      </c>
      <c r="G553" s="36" t="s">
        <v>40</v>
      </c>
      <c r="H553" s="86">
        <v>12</v>
      </c>
      <c r="I553" s="86">
        <v>22</v>
      </c>
      <c r="J553" s="39">
        <v>6.5</v>
      </c>
      <c r="K553" s="40">
        <f t="shared" si="132"/>
        <v>0.15384615384615385</v>
      </c>
      <c r="L553" s="49">
        <f t="shared" si="133"/>
        <v>55</v>
      </c>
      <c r="M553" s="77"/>
      <c r="N553" s="41"/>
      <c r="O553" s="82"/>
      <c r="R553" s="58">
        <v>0.55555555555555558</v>
      </c>
      <c r="S553" s="59" t="s">
        <v>32</v>
      </c>
      <c r="T553" s="60">
        <v>3</v>
      </c>
      <c r="U553" s="60">
        <v>7</v>
      </c>
      <c r="V553" s="60" t="s">
        <v>34</v>
      </c>
      <c r="W553" s="60" t="s">
        <v>40</v>
      </c>
      <c r="X553" s="86">
        <v>12</v>
      </c>
      <c r="Y553" s="86">
        <v>22</v>
      </c>
      <c r="Z553" s="39">
        <v>6.5</v>
      </c>
      <c r="AA553" s="40">
        <f t="shared" si="134"/>
        <v>0.15384615384615385</v>
      </c>
      <c r="AB553" s="49">
        <f t="shared" si="135"/>
        <v>55</v>
      </c>
      <c r="AC553" s="41"/>
      <c r="AD553" s="12">
        <f t="shared" si="136"/>
        <v>0</v>
      </c>
      <c r="AE553" s="42">
        <f t="shared" si="137"/>
        <v>10</v>
      </c>
      <c r="AF553" s="9">
        <f t="shared" si="138"/>
        <v>0</v>
      </c>
    </row>
    <row r="554" spans="2:35" ht="18.75" customHeight="1" x14ac:dyDescent="0.5">
      <c r="B554" s="81">
        <v>0.55555555555555558</v>
      </c>
      <c r="C554" s="91" t="s">
        <v>32</v>
      </c>
      <c r="D554" s="36">
        <v>3</v>
      </c>
      <c r="E554" s="36">
        <v>7</v>
      </c>
      <c r="F554" s="36" t="s">
        <v>34</v>
      </c>
      <c r="G554" s="36" t="s">
        <v>18</v>
      </c>
      <c r="H554" s="86">
        <v>10</v>
      </c>
      <c r="I554" s="86"/>
      <c r="J554" s="39"/>
      <c r="K554" s="40" t="str">
        <f t="shared" si="132"/>
        <v/>
      </c>
      <c r="L554" s="49" t="str">
        <f t="shared" si="133"/>
        <v/>
      </c>
      <c r="M554" s="77"/>
      <c r="N554" s="41"/>
      <c r="O554" s="82"/>
      <c r="R554" s="58">
        <v>0.55555555555555558</v>
      </c>
      <c r="S554" s="59" t="s">
        <v>32</v>
      </c>
      <c r="T554" s="60">
        <v>3</v>
      </c>
      <c r="U554" s="60">
        <v>7</v>
      </c>
      <c r="V554" s="60" t="s">
        <v>34</v>
      </c>
      <c r="W554" s="60" t="s">
        <v>18</v>
      </c>
      <c r="X554" s="86">
        <v>10</v>
      </c>
      <c r="Y554" s="86"/>
      <c r="Z554" s="39"/>
      <c r="AA554" s="40" t="str">
        <f t="shared" si="134"/>
        <v/>
      </c>
      <c r="AB554" s="49" t="str">
        <f t="shared" si="135"/>
        <v/>
      </c>
      <c r="AC554" s="41"/>
      <c r="AD554" s="12" t="str">
        <f t="shared" si="136"/>
        <v/>
      </c>
      <c r="AE554" s="42" t="str">
        <f t="shared" si="137"/>
        <v/>
      </c>
      <c r="AF554" s="9" t="str">
        <f t="shared" si="138"/>
        <v/>
      </c>
      <c r="AG554" s="1"/>
    </row>
    <row r="555" spans="2:35" ht="18.75" customHeight="1" x14ac:dyDescent="0.3">
      <c r="B555" s="81">
        <v>0.56944444444444442</v>
      </c>
      <c r="C555" s="91" t="s">
        <v>22</v>
      </c>
      <c r="D555" s="36">
        <v>3</v>
      </c>
      <c r="E555" s="36">
        <v>13</v>
      </c>
      <c r="F555" s="36" t="s">
        <v>78</v>
      </c>
      <c r="G555" s="36" t="s">
        <v>60</v>
      </c>
      <c r="H555" s="86">
        <v>10</v>
      </c>
      <c r="I555" s="86">
        <v>10</v>
      </c>
      <c r="J555" s="39">
        <v>4.2</v>
      </c>
      <c r="K555" s="40">
        <f t="shared" si="132"/>
        <v>0.23809523809523811</v>
      </c>
      <c r="L555" s="49">
        <f t="shared" si="133"/>
        <v>25</v>
      </c>
      <c r="M555" s="77"/>
      <c r="N555" s="41"/>
      <c r="O555" s="82"/>
      <c r="R555" s="58">
        <v>0.56944444444444442</v>
      </c>
      <c r="S555" s="59" t="s">
        <v>22</v>
      </c>
      <c r="T555" s="60">
        <v>3</v>
      </c>
      <c r="U555" s="60">
        <v>13</v>
      </c>
      <c r="V555" s="60" t="s">
        <v>78</v>
      </c>
      <c r="W555" s="60" t="s">
        <v>60</v>
      </c>
      <c r="X555" s="86">
        <v>10</v>
      </c>
      <c r="Y555" s="86">
        <v>10</v>
      </c>
      <c r="Z555" s="39">
        <v>4.2</v>
      </c>
      <c r="AA555" s="40">
        <f t="shared" si="134"/>
        <v>0.23809523809523811</v>
      </c>
      <c r="AB555" s="49">
        <f t="shared" si="135"/>
        <v>25</v>
      </c>
      <c r="AC555" s="41"/>
      <c r="AD555" s="12">
        <f t="shared" si="136"/>
        <v>0</v>
      </c>
      <c r="AE555" s="42">
        <f t="shared" si="137"/>
        <v>10</v>
      </c>
      <c r="AF555" s="9">
        <f t="shared" si="138"/>
        <v>0</v>
      </c>
    </row>
    <row r="556" spans="2:35" ht="18.75" customHeight="1" x14ac:dyDescent="0.3">
      <c r="B556" s="81">
        <v>0.56944444444444442</v>
      </c>
      <c r="C556" s="91" t="s">
        <v>22</v>
      </c>
      <c r="D556" s="36">
        <v>3</v>
      </c>
      <c r="E556" s="36">
        <v>3</v>
      </c>
      <c r="F556" s="36" t="s">
        <v>79</v>
      </c>
      <c r="G556" s="36" t="s">
        <v>60</v>
      </c>
      <c r="H556" s="86">
        <v>10</v>
      </c>
      <c r="I556" s="86">
        <v>10</v>
      </c>
      <c r="J556" s="39">
        <v>3</v>
      </c>
      <c r="K556" s="40">
        <f t="shared" si="132"/>
        <v>0.33333333333333337</v>
      </c>
      <c r="L556" s="49">
        <f t="shared" si="133"/>
        <v>25</v>
      </c>
      <c r="M556" s="77"/>
      <c r="N556" s="41"/>
      <c r="O556" s="82"/>
      <c r="R556" s="58">
        <v>0.56944444444444442</v>
      </c>
      <c r="S556" s="59" t="s">
        <v>22</v>
      </c>
      <c r="T556" s="60">
        <v>3</v>
      </c>
      <c r="U556" s="60">
        <v>3</v>
      </c>
      <c r="V556" s="60" t="s">
        <v>79</v>
      </c>
      <c r="W556" s="60" t="s">
        <v>60</v>
      </c>
      <c r="X556" s="86">
        <v>10</v>
      </c>
      <c r="Y556" s="86">
        <v>10</v>
      </c>
      <c r="Z556" s="39">
        <v>3</v>
      </c>
      <c r="AA556" s="40">
        <f t="shared" si="134"/>
        <v>0.33333333333333337</v>
      </c>
      <c r="AB556" s="49">
        <f t="shared" si="135"/>
        <v>25</v>
      </c>
      <c r="AC556" s="41">
        <v>4</v>
      </c>
      <c r="AD556" s="12">
        <f t="shared" si="136"/>
        <v>100</v>
      </c>
      <c r="AE556" s="42">
        <f t="shared" si="137"/>
        <v>10</v>
      </c>
      <c r="AF556" s="9">
        <f t="shared" si="138"/>
        <v>40</v>
      </c>
    </row>
    <row r="557" spans="2:35" ht="18.75" customHeight="1" x14ac:dyDescent="0.5">
      <c r="B557" s="81">
        <v>0.59375</v>
      </c>
      <c r="C557" s="91" t="s">
        <v>22</v>
      </c>
      <c r="D557" s="36">
        <v>4</v>
      </c>
      <c r="E557" s="36">
        <v>5</v>
      </c>
      <c r="F557" s="36" t="s">
        <v>75</v>
      </c>
      <c r="G557" s="36" t="s">
        <v>60</v>
      </c>
      <c r="H557" s="86">
        <v>10</v>
      </c>
      <c r="I557" s="86">
        <v>10</v>
      </c>
      <c r="J557" s="39">
        <v>3.9</v>
      </c>
      <c r="K557" s="40">
        <f t="shared" si="132"/>
        <v>0.25641025641025644</v>
      </c>
      <c r="L557" s="49">
        <f t="shared" si="133"/>
        <v>25</v>
      </c>
      <c r="M557" s="77"/>
      <c r="N557" s="41"/>
      <c r="O557" s="82"/>
      <c r="R557" s="58">
        <v>0.59375</v>
      </c>
      <c r="S557" s="59" t="s">
        <v>22</v>
      </c>
      <c r="T557" s="60">
        <v>4</v>
      </c>
      <c r="U557" s="60">
        <v>5</v>
      </c>
      <c r="V557" s="60" t="s">
        <v>75</v>
      </c>
      <c r="W557" s="60" t="s">
        <v>60</v>
      </c>
      <c r="X557" s="86">
        <v>10</v>
      </c>
      <c r="Y557" s="86">
        <v>10</v>
      </c>
      <c r="Z557" s="39">
        <v>3.9</v>
      </c>
      <c r="AA557" s="40">
        <f t="shared" si="134"/>
        <v>0.25641025641025644</v>
      </c>
      <c r="AB557" s="49">
        <f t="shared" si="135"/>
        <v>25</v>
      </c>
      <c r="AC557" s="41"/>
      <c r="AD557" s="12">
        <f t="shared" si="136"/>
        <v>0</v>
      </c>
      <c r="AE557" s="42">
        <f t="shared" si="137"/>
        <v>10</v>
      </c>
      <c r="AF557" s="9">
        <f t="shared" si="138"/>
        <v>0</v>
      </c>
      <c r="AG557" s="1"/>
    </row>
    <row r="558" spans="2:35" ht="18.75" customHeight="1" x14ac:dyDescent="0.5">
      <c r="B558" s="81">
        <v>0.60416666666666663</v>
      </c>
      <c r="C558" s="91" t="s">
        <v>32</v>
      </c>
      <c r="D558" s="36">
        <v>5</v>
      </c>
      <c r="E558" s="36">
        <v>2</v>
      </c>
      <c r="F558" s="36" t="s">
        <v>43</v>
      </c>
      <c r="G558" s="36" t="s">
        <v>18</v>
      </c>
      <c r="H558" s="86">
        <v>10</v>
      </c>
      <c r="I558" s="86">
        <v>10</v>
      </c>
      <c r="J558" s="39">
        <v>6</v>
      </c>
      <c r="K558" s="40">
        <f t="shared" si="132"/>
        <v>0.16666666666666669</v>
      </c>
      <c r="L558" s="49">
        <f t="shared" si="133"/>
        <v>25</v>
      </c>
      <c r="M558" s="77"/>
      <c r="N558" s="41"/>
      <c r="O558" s="82"/>
      <c r="R558" s="58">
        <v>0.60416666666666663</v>
      </c>
      <c r="S558" s="59" t="s">
        <v>32</v>
      </c>
      <c r="T558" s="60">
        <v>5</v>
      </c>
      <c r="U558" s="60">
        <v>2</v>
      </c>
      <c r="V558" s="60" t="s">
        <v>43</v>
      </c>
      <c r="W558" s="60" t="s">
        <v>18</v>
      </c>
      <c r="X558" s="86">
        <v>10</v>
      </c>
      <c r="Y558" s="86">
        <v>10</v>
      </c>
      <c r="Z558" s="39">
        <v>6</v>
      </c>
      <c r="AA558" s="40">
        <f t="shared" si="134"/>
        <v>0.16666666666666669</v>
      </c>
      <c r="AB558" s="49">
        <f t="shared" si="135"/>
        <v>25</v>
      </c>
      <c r="AC558" s="41">
        <v>6</v>
      </c>
      <c r="AD558" s="12">
        <f t="shared" si="136"/>
        <v>150</v>
      </c>
      <c r="AE558" s="42">
        <f t="shared" si="137"/>
        <v>10</v>
      </c>
      <c r="AF558" s="9">
        <f t="shared" si="138"/>
        <v>60</v>
      </c>
      <c r="AG558" s="1"/>
    </row>
    <row r="559" spans="2:35" ht="18.75" customHeight="1" x14ac:dyDescent="0.5">
      <c r="B559" s="81">
        <v>0.60416666666666663</v>
      </c>
      <c r="C559" s="91" t="s">
        <v>32</v>
      </c>
      <c r="D559" s="36">
        <v>5</v>
      </c>
      <c r="E559" s="36">
        <v>7</v>
      </c>
      <c r="F559" s="36" t="s">
        <v>35</v>
      </c>
      <c r="G559" s="36" t="s">
        <v>40</v>
      </c>
      <c r="H559" s="86">
        <v>10</v>
      </c>
      <c r="I559" s="86">
        <v>20</v>
      </c>
      <c r="J559" s="39">
        <v>7</v>
      </c>
      <c r="K559" s="40">
        <f t="shared" si="132"/>
        <v>0.14285714285714288</v>
      </c>
      <c r="L559" s="49">
        <f t="shared" si="133"/>
        <v>50</v>
      </c>
      <c r="M559" s="77"/>
      <c r="N559" s="41"/>
      <c r="O559" s="82"/>
      <c r="R559" s="58">
        <v>0.60416666666666663</v>
      </c>
      <c r="S559" s="59" t="s">
        <v>32</v>
      </c>
      <c r="T559" s="60">
        <v>5</v>
      </c>
      <c r="U559" s="60">
        <v>7</v>
      </c>
      <c r="V559" s="60" t="s">
        <v>35</v>
      </c>
      <c r="W559" s="60" t="s">
        <v>40</v>
      </c>
      <c r="X559" s="86">
        <v>10</v>
      </c>
      <c r="Y559" s="86">
        <v>20</v>
      </c>
      <c r="Z559" s="39">
        <v>7</v>
      </c>
      <c r="AA559" s="40">
        <f t="shared" si="134"/>
        <v>0.14285714285714288</v>
      </c>
      <c r="AB559" s="49">
        <f t="shared" si="135"/>
        <v>50</v>
      </c>
      <c r="AC559" s="41"/>
      <c r="AD559" s="12">
        <f t="shared" si="136"/>
        <v>0</v>
      </c>
      <c r="AE559" s="42">
        <f t="shared" si="137"/>
        <v>10</v>
      </c>
      <c r="AF559" s="9">
        <f t="shared" si="138"/>
        <v>0</v>
      </c>
      <c r="AG559" s="1"/>
    </row>
    <row r="560" spans="2:35" ht="18.75" customHeight="1" x14ac:dyDescent="0.5">
      <c r="B560" s="81">
        <v>0.60416666666666663</v>
      </c>
      <c r="C560" s="91" t="s">
        <v>32</v>
      </c>
      <c r="D560" s="36">
        <v>5</v>
      </c>
      <c r="E560" s="36">
        <v>7</v>
      </c>
      <c r="F560" s="36" t="s">
        <v>35</v>
      </c>
      <c r="G560" s="36" t="s">
        <v>18</v>
      </c>
      <c r="H560" s="86">
        <v>10</v>
      </c>
      <c r="I560" s="86"/>
      <c r="J560" s="39"/>
      <c r="K560" s="40" t="str">
        <f t="shared" si="132"/>
        <v/>
      </c>
      <c r="L560" s="49" t="str">
        <f t="shared" si="133"/>
        <v/>
      </c>
      <c r="M560" s="77"/>
      <c r="N560" s="41"/>
      <c r="O560" s="82"/>
      <c r="R560" s="58">
        <v>0.60416666666666663</v>
      </c>
      <c r="S560" s="59" t="s">
        <v>32</v>
      </c>
      <c r="T560" s="60">
        <v>5</v>
      </c>
      <c r="U560" s="60">
        <v>7</v>
      </c>
      <c r="V560" s="60" t="s">
        <v>35</v>
      </c>
      <c r="W560" s="60" t="s">
        <v>18</v>
      </c>
      <c r="X560" s="86">
        <v>10</v>
      </c>
      <c r="Y560" s="86"/>
      <c r="Z560" s="39"/>
      <c r="AA560" s="40" t="str">
        <f t="shared" si="134"/>
        <v/>
      </c>
      <c r="AB560" s="49" t="str">
        <f t="shared" si="135"/>
        <v/>
      </c>
      <c r="AC560" s="41"/>
      <c r="AD560" s="12" t="str">
        <f t="shared" si="136"/>
        <v/>
      </c>
      <c r="AE560" s="42" t="str">
        <f t="shared" si="137"/>
        <v/>
      </c>
      <c r="AF560" s="9" t="str">
        <f t="shared" si="138"/>
        <v/>
      </c>
      <c r="AG560" s="1"/>
    </row>
    <row r="561" spans="2:33" ht="18.75" customHeight="1" x14ac:dyDescent="0.5">
      <c r="B561" s="81">
        <v>0.60416666666666663</v>
      </c>
      <c r="C561" s="91" t="s">
        <v>32</v>
      </c>
      <c r="D561" s="36">
        <v>5</v>
      </c>
      <c r="E561" s="36">
        <v>3</v>
      </c>
      <c r="F561" s="36" t="s">
        <v>36</v>
      </c>
      <c r="G561" s="36" t="s">
        <v>40</v>
      </c>
      <c r="H561" s="86">
        <v>10</v>
      </c>
      <c r="I561" s="86">
        <v>20</v>
      </c>
      <c r="J561" s="39">
        <v>8</v>
      </c>
      <c r="K561" s="40">
        <f t="shared" si="132"/>
        <v>0.125</v>
      </c>
      <c r="L561" s="49">
        <f t="shared" si="133"/>
        <v>50</v>
      </c>
      <c r="M561" s="77"/>
      <c r="N561" s="41"/>
      <c r="O561" s="82"/>
      <c r="R561" s="58">
        <v>0.60416666666666663</v>
      </c>
      <c r="S561" s="59" t="s">
        <v>32</v>
      </c>
      <c r="T561" s="60">
        <v>5</v>
      </c>
      <c r="U561" s="60">
        <v>3</v>
      </c>
      <c r="V561" s="60" t="s">
        <v>36</v>
      </c>
      <c r="W561" s="60" t="s">
        <v>40</v>
      </c>
      <c r="X561" s="86">
        <v>10</v>
      </c>
      <c r="Y561" s="86">
        <v>20</v>
      </c>
      <c r="Z561" s="39">
        <v>8</v>
      </c>
      <c r="AA561" s="40">
        <f t="shared" si="134"/>
        <v>0.125</v>
      </c>
      <c r="AB561" s="49">
        <f t="shared" si="135"/>
        <v>50</v>
      </c>
      <c r="AC561" s="41"/>
      <c r="AD561" s="12">
        <f t="shared" si="136"/>
        <v>0</v>
      </c>
      <c r="AE561" s="42">
        <f t="shared" si="137"/>
        <v>10</v>
      </c>
      <c r="AF561" s="9">
        <f t="shared" si="138"/>
        <v>0</v>
      </c>
      <c r="AG561" s="1"/>
    </row>
    <row r="562" spans="2:33" ht="18.75" customHeight="1" x14ac:dyDescent="0.3">
      <c r="B562" s="81">
        <v>0.60416666666666663</v>
      </c>
      <c r="C562" s="91" t="s">
        <v>32</v>
      </c>
      <c r="D562" s="36">
        <v>5</v>
      </c>
      <c r="E562" s="36">
        <v>3</v>
      </c>
      <c r="F562" s="36" t="s">
        <v>36</v>
      </c>
      <c r="G562" s="36" t="s">
        <v>18</v>
      </c>
      <c r="H562" s="86">
        <v>10</v>
      </c>
      <c r="I562" s="86"/>
      <c r="J562" s="39"/>
      <c r="K562" s="40" t="str">
        <f t="shared" si="132"/>
        <v/>
      </c>
      <c r="L562" s="49" t="str">
        <f t="shared" si="133"/>
        <v/>
      </c>
      <c r="M562" s="77"/>
      <c r="N562" s="41"/>
      <c r="O562" s="82"/>
      <c r="R562" s="58">
        <v>0.60416666666666663</v>
      </c>
      <c r="S562" s="59" t="s">
        <v>32</v>
      </c>
      <c r="T562" s="60">
        <v>5</v>
      </c>
      <c r="U562" s="60">
        <v>3</v>
      </c>
      <c r="V562" s="60" t="s">
        <v>36</v>
      </c>
      <c r="W562" s="60" t="s">
        <v>18</v>
      </c>
      <c r="X562" s="86">
        <v>10</v>
      </c>
      <c r="Y562" s="86"/>
      <c r="Z562" s="39"/>
      <c r="AA562" s="40" t="str">
        <f t="shared" si="134"/>
        <v/>
      </c>
      <c r="AB562" s="49" t="str">
        <f t="shared" si="135"/>
        <v/>
      </c>
      <c r="AC562" s="41"/>
      <c r="AD562" s="12" t="str">
        <f t="shared" si="136"/>
        <v/>
      </c>
      <c r="AE562" s="42" t="str">
        <f t="shared" si="137"/>
        <v/>
      </c>
      <c r="AF562" s="9" t="str">
        <f t="shared" si="138"/>
        <v/>
      </c>
    </row>
    <row r="563" spans="2:33" ht="18.75" customHeight="1" x14ac:dyDescent="0.5">
      <c r="B563" s="81">
        <v>0.62847222222222221</v>
      </c>
      <c r="C563" s="91" t="s">
        <v>32</v>
      </c>
      <c r="D563" s="36">
        <v>6</v>
      </c>
      <c r="E563" s="36">
        <v>6</v>
      </c>
      <c r="F563" s="36" t="s">
        <v>27</v>
      </c>
      <c r="G563" s="36" t="s">
        <v>1</v>
      </c>
      <c r="H563" s="86">
        <v>12</v>
      </c>
      <c r="I563" s="86">
        <v>33</v>
      </c>
      <c r="J563" s="39">
        <v>2.8</v>
      </c>
      <c r="K563" s="40">
        <f t="shared" si="132"/>
        <v>0.35714285714285715</v>
      </c>
      <c r="L563" s="49">
        <f t="shared" si="133"/>
        <v>82.5</v>
      </c>
      <c r="M563" s="77"/>
      <c r="N563" s="41"/>
      <c r="O563" s="82"/>
      <c r="R563" s="58">
        <v>0.62847222222222221</v>
      </c>
      <c r="S563" s="59" t="s">
        <v>32</v>
      </c>
      <c r="T563" s="60">
        <v>6</v>
      </c>
      <c r="U563" s="60">
        <v>6</v>
      </c>
      <c r="V563" s="60" t="s">
        <v>27</v>
      </c>
      <c r="W563" s="60" t="s">
        <v>1</v>
      </c>
      <c r="X563" s="86">
        <v>12</v>
      </c>
      <c r="Y563" s="86">
        <v>33</v>
      </c>
      <c r="Z563" s="39">
        <v>2.8</v>
      </c>
      <c r="AA563" s="40">
        <f t="shared" si="134"/>
        <v>0.35714285714285715</v>
      </c>
      <c r="AB563" s="49">
        <f t="shared" si="135"/>
        <v>82.5</v>
      </c>
      <c r="AC563" s="41"/>
      <c r="AD563" s="12">
        <f t="shared" si="136"/>
        <v>0</v>
      </c>
      <c r="AE563" s="42">
        <f t="shared" si="137"/>
        <v>10</v>
      </c>
      <c r="AF563" s="9">
        <f t="shared" si="138"/>
        <v>0</v>
      </c>
      <c r="AG563" s="1"/>
    </row>
    <row r="564" spans="2:33" ht="18.75" customHeight="1" x14ac:dyDescent="0.3">
      <c r="B564" s="81">
        <v>0.62847222222222221</v>
      </c>
      <c r="C564" s="91" t="s">
        <v>32</v>
      </c>
      <c r="D564" s="36">
        <v>6</v>
      </c>
      <c r="E564" s="36">
        <v>6</v>
      </c>
      <c r="F564" s="36" t="s">
        <v>27</v>
      </c>
      <c r="G564" s="36" t="s">
        <v>40</v>
      </c>
      <c r="H564" s="86">
        <v>11</v>
      </c>
      <c r="I564" s="86"/>
      <c r="J564" s="39"/>
      <c r="K564" s="40" t="str">
        <f t="shared" si="132"/>
        <v/>
      </c>
      <c r="L564" s="49" t="str">
        <f t="shared" si="133"/>
        <v/>
      </c>
      <c r="M564" s="77"/>
      <c r="N564" s="41"/>
      <c r="O564" s="82"/>
      <c r="R564" s="58">
        <v>0.62847222222222221</v>
      </c>
      <c r="S564" s="59" t="s">
        <v>32</v>
      </c>
      <c r="T564" s="60">
        <v>6</v>
      </c>
      <c r="U564" s="60">
        <v>6</v>
      </c>
      <c r="V564" s="60" t="s">
        <v>27</v>
      </c>
      <c r="W564" s="60" t="s">
        <v>40</v>
      </c>
      <c r="X564" s="86">
        <v>11</v>
      </c>
      <c r="Y564" s="86"/>
      <c r="Z564" s="39"/>
      <c r="AA564" s="40" t="str">
        <f t="shared" si="134"/>
        <v/>
      </c>
      <c r="AB564" s="49" t="str">
        <f t="shared" si="135"/>
        <v/>
      </c>
      <c r="AC564" s="41"/>
      <c r="AD564" s="12" t="str">
        <f t="shared" si="136"/>
        <v/>
      </c>
      <c r="AE564" s="42" t="str">
        <f t="shared" si="137"/>
        <v/>
      </c>
      <c r="AF564" s="9" t="str">
        <f t="shared" si="138"/>
        <v/>
      </c>
    </row>
    <row r="565" spans="2:33" ht="18.75" customHeight="1" x14ac:dyDescent="0.3">
      <c r="B565" s="81">
        <v>0.62847222222222221</v>
      </c>
      <c r="C565" s="91" t="s">
        <v>32</v>
      </c>
      <c r="D565" s="36">
        <v>6</v>
      </c>
      <c r="E565" s="36">
        <v>6</v>
      </c>
      <c r="F565" s="36" t="s">
        <v>27</v>
      </c>
      <c r="G565" s="36" t="s">
        <v>18</v>
      </c>
      <c r="H565" s="86">
        <v>10</v>
      </c>
      <c r="I565" s="86"/>
      <c r="J565" s="39"/>
      <c r="K565" s="40" t="str">
        <f t="shared" si="132"/>
        <v/>
      </c>
      <c r="L565" s="49" t="str">
        <f t="shared" si="133"/>
        <v/>
      </c>
      <c r="M565" s="77"/>
      <c r="N565" s="41"/>
      <c r="O565" s="82"/>
      <c r="R565" s="58">
        <v>0.62847222222222221</v>
      </c>
      <c r="S565" s="59" t="s">
        <v>32</v>
      </c>
      <c r="T565" s="60">
        <v>6</v>
      </c>
      <c r="U565" s="60">
        <v>6</v>
      </c>
      <c r="V565" s="60" t="s">
        <v>27</v>
      </c>
      <c r="W565" s="60" t="s">
        <v>18</v>
      </c>
      <c r="X565" s="86">
        <v>10</v>
      </c>
      <c r="Y565" s="86"/>
      <c r="Z565" s="39"/>
      <c r="AA565" s="40" t="str">
        <f t="shared" si="134"/>
        <v/>
      </c>
      <c r="AB565" s="49" t="str">
        <f t="shared" si="135"/>
        <v/>
      </c>
      <c r="AC565" s="41"/>
      <c r="AD565" s="12" t="str">
        <f t="shared" si="136"/>
        <v/>
      </c>
      <c r="AE565" s="42" t="str">
        <f t="shared" si="137"/>
        <v/>
      </c>
      <c r="AF565" s="9" t="str">
        <f t="shared" si="138"/>
        <v/>
      </c>
    </row>
    <row r="566" spans="2:33" ht="18.75" customHeight="1" x14ac:dyDescent="0.5">
      <c r="B566" s="81">
        <v>0.64236111111111116</v>
      </c>
      <c r="C566" s="91" t="s">
        <v>22</v>
      </c>
      <c r="D566" s="36">
        <v>6</v>
      </c>
      <c r="E566" s="36">
        <v>3</v>
      </c>
      <c r="F566" s="36" t="s">
        <v>80</v>
      </c>
      <c r="G566" s="36" t="s">
        <v>60</v>
      </c>
      <c r="H566" s="86">
        <v>10</v>
      </c>
      <c r="I566" s="86">
        <v>10</v>
      </c>
      <c r="J566" s="39">
        <v>2.1</v>
      </c>
      <c r="K566" s="40">
        <f t="shared" si="132"/>
        <v>0.47619047619047622</v>
      </c>
      <c r="L566" s="49">
        <f t="shared" si="133"/>
        <v>25</v>
      </c>
      <c r="M566" s="77"/>
      <c r="N566" s="41"/>
      <c r="O566" s="82"/>
      <c r="R566" s="58">
        <v>0.64236111111111116</v>
      </c>
      <c r="S566" s="59" t="s">
        <v>22</v>
      </c>
      <c r="T566" s="60">
        <v>6</v>
      </c>
      <c r="U566" s="60">
        <v>3</v>
      </c>
      <c r="V566" s="60" t="s">
        <v>80</v>
      </c>
      <c r="W566" s="60" t="s">
        <v>60</v>
      </c>
      <c r="X566" s="86">
        <v>10</v>
      </c>
      <c r="Y566" s="86">
        <v>10</v>
      </c>
      <c r="Z566" s="39">
        <v>2.1</v>
      </c>
      <c r="AA566" s="40">
        <f t="shared" si="134"/>
        <v>0.47619047619047622</v>
      </c>
      <c r="AB566" s="49">
        <f t="shared" si="135"/>
        <v>25</v>
      </c>
      <c r="AC566" s="41">
        <v>2.4500000000000002</v>
      </c>
      <c r="AD566" s="12">
        <f t="shared" si="136"/>
        <v>61.250000000000007</v>
      </c>
      <c r="AE566" s="42">
        <f t="shared" si="137"/>
        <v>10</v>
      </c>
      <c r="AF566" s="9">
        <f t="shared" si="138"/>
        <v>24.5</v>
      </c>
      <c r="AG566" s="1"/>
    </row>
    <row r="567" spans="2:33" ht="18.75" customHeight="1" x14ac:dyDescent="0.3">
      <c r="B567" s="81">
        <v>0.68055555555555558</v>
      </c>
      <c r="C567" s="91" t="s">
        <v>32</v>
      </c>
      <c r="D567" s="36">
        <v>8</v>
      </c>
      <c r="E567" s="36">
        <v>3</v>
      </c>
      <c r="F567" s="36" t="s">
        <v>37</v>
      </c>
      <c r="G567" s="36" t="s">
        <v>1</v>
      </c>
      <c r="H567" s="86">
        <v>12</v>
      </c>
      <c r="I567" s="86">
        <v>32</v>
      </c>
      <c r="J567" s="39">
        <v>5</v>
      </c>
      <c r="K567" s="40">
        <f t="shared" si="132"/>
        <v>0.2</v>
      </c>
      <c r="L567" s="49">
        <f t="shared" si="133"/>
        <v>80</v>
      </c>
      <c r="M567" s="77"/>
      <c r="N567" s="41"/>
      <c r="O567" s="82"/>
      <c r="R567" s="58">
        <v>0.68055555555555558</v>
      </c>
      <c r="S567" s="59" t="s">
        <v>32</v>
      </c>
      <c r="T567" s="60">
        <v>8</v>
      </c>
      <c r="U567" s="60">
        <v>3</v>
      </c>
      <c r="V567" s="60" t="s">
        <v>37</v>
      </c>
      <c r="W567" s="60" t="s">
        <v>1</v>
      </c>
      <c r="X567" s="86">
        <v>12</v>
      </c>
      <c r="Y567" s="86">
        <v>32</v>
      </c>
      <c r="Z567" s="39">
        <v>5</v>
      </c>
      <c r="AA567" s="40">
        <f t="shared" si="134"/>
        <v>0.2</v>
      </c>
      <c r="AB567" s="49">
        <f t="shared" si="135"/>
        <v>80</v>
      </c>
      <c r="AC567" s="41">
        <v>5.0999999999999996</v>
      </c>
      <c r="AD567" s="12">
        <f t="shared" si="136"/>
        <v>408</v>
      </c>
      <c r="AE567" s="42">
        <f t="shared" si="137"/>
        <v>10</v>
      </c>
      <c r="AF567" s="9">
        <f t="shared" si="138"/>
        <v>51</v>
      </c>
    </row>
    <row r="568" spans="2:33" ht="18.75" customHeight="1" x14ac:dyDescent="0.3">
      <c r="B568" s="81">
        <v>0.68055555555555558</v>
      </c>
      <c r="C568" s="91" t="s">
        <v>32</v>
      </c>
      <c r="D568" s="36">
        <v>8</v>
      </c>
      <c r="E568" s="36">
        <v>3</v>
      </c>
      <c r="F568" s="36" t="s">
        <v>37</v>
      </c>
      <c r="G568" s="36" t="s">
        <v>40</v>
      </c>
      <c r="H568" s="86">
        <v>10</v>
      </c>
      <c r="I568" s="86"/>
      <c r="J568" s="39"/>
      <c r="K568" s="40" t="str">
        <f t="shared" si="132"/>
        <v/>
      </c>
      <c r="L568" s="49" t="str">
        <f t="shared" si="133"/>
        <v/>
      </c>
      <c r="M568" s="77"/>
      <c r="N568" s="41"/>
      <c r="O568" s="82"/>
      <c r="R568" s="58">
        <v>0.68055555555555558</v>
      </c>
      <c r="S568" s="59" t="s">
        <v>32</v>
      </c>
      <c r="T568" s="60">
        <v>8</v>
      </c>
      <c r="U568" s="60">
        <v>3</v>
      </c>
      <c r="V568" s="60" t="s">
        <v>37</v>
      </c>
      <c r="W568" s="60" t="s">
        <v>40</v>
      </c>
      <c r="X568" s="86">
        <v>10</v>
      </c>
      <c r="Y568" s="86"/>
      <c r="Z568" s="39"/>
      <c r="AA568" s="40" t="str">
        <f t="shared" si="134"/>
        <v/>
      </c>
      <c r="AB568" s="49" t="str">
        <f t="shared" si="135"/>
        <v/>
      </c>
      <c r="AC568" s="41"/>
      <c r="AD568" s="12" t="str">
        <f t="shared" si="136"/>
        <v/>
      </c>
      <c r="AE568" s="42" t="str">
        <f t="shared" si="137"/>
        <v/>
      </c>
      <c r="AF568" s="9" t="str">
        <f t="shared" si="138"/>
        <v/>
      </c>
    </row>
    <row r="569" spans="2:33" ht="18.75" customHeight="1" x14ac:dyDescent="0.5">
      <c r="B569" s="81">
        <v>0.68055555555555558</v>
      </c>
      <c r="C569" s="91" t="s">
        <v>32</v>
      </c>
      <c r="D569" s="36">
        <v>8</v>
      </c>
      <c r="E569" s="36">
        <v>3</v>
      </c>
      <c r="F569" s="36" t="s">
        <v>37</v>
      </c>
      <c r="G569" s="36" t="s">
        <v>18</v>
      </c>
      <c r="H569" s="86">
        <v>10</v>
      </c>
      <c r="I569" s="86"/>
      <c r="J569" s="39"/>
      <c r="K569" s="40" t="str">
        <f t="shared" si="132"/>
        <v/>
      </c>
      <c r="L569" s="49" t="str">
        <f t="shared" si="133"/>
        <v/>
      </c>
      <c r="M569" s="77"/>
      <c r="N569" s="41"/>
      <c r="O569" s="82"/>
      <c r="R569" s="58">
        <v>0.68055555555555558</v>
      </c>
      <c r="S569" s="59" t="s">
        <v>32</v>
      </c>
      <c r="T569" s="60">
        <v>8</v>
      </c>
      <c r="U569" s="60">
        <v>3</v>
      </c>
      <c r="V569" s="60" t="s">
        <v>37</v>
      </c>
      <c r="W569" s="60" t="s">
        <v>18</v>
      </c>
      <c r="X569" s="86">
        <v>10</v>
      </c>
      <c r="Y569" s="86"/>
      <c r="Z569" s="39"/>
      <c r="AA569" s="40" t="str">
        <f t="shared" si="134"/>
        <v/>
      </c>
      <c r="AB569" s="49" t="str">
        <f t="shared" si="135"/>
        <v/>
      </c>
      <c r="AC569" s="41"/>
      <c r="AD569" s="12" t="str">
        <f t="shared" si="136"/>
        <v/>
      </c>
      <c r="AE569" s="42" t="str">
        <f t="shared" si="137"/>
        <v/>
      </c>
      <c r="AF569" s="9" t="str">
        <f t="shared" si="138"/>
        <v/>
      </c>
      <c r="AG569" s="1"/>
    </row>
    <row r="570" spans="2:33" ht="18.75" customHeight="1" x14ac:dyDescent="0.5">
      <c r="B570" s="81">
        <v>0.68055555555555558</v>
      </c>
      <c r="C570" s="91" t="s">
        <v>32</v>
      </c>
      <c r="D570" s="36">
        <v>8</v>
      </c>
      <c r="E570" s="36">
        <v>6</v>
      </c>
      <c r="F570" s="36" t="s">
        <v>38</v>
      </c>
      <c r="G570" s="36" t="s">
        <v>1</v>
      </c>
      <c r="H570" s="86">
        <v>12</v>
      </c>
      <c r="I570" s="86">
        <v>33</v>
      </c>
      <c r="J570" s="39">
        <v>2.6</v>
      </c>
      <c r="K570" s="40">
        <f t="shared" si="132"/>
        <v>0.38461538461538458</v>
      </c>
      <c r="L570" s="49">
        <f t="shared" si="133"/>
        <v>82.5</v>
      </c>
      <c r="M570" s="77"/>
      <c r="N570" s="41"/>
      <c r="O570" s="82"/>
      <c r="R570" s="58">
        <v>0.68055555555555558</v>
      </c>
      <c r="S570" s="59" t="s">
        <v>32</v>
      </c>
      <c r="T570" s="60">
        <v>8</v>
      </c>
      <c r="U570" s="60">
        <v>6</v>
      </c>
      <c r="V570" s="60" t="s">
        <v>38</v>
      </c>
      <c r="W570" s="60" t="s">
        <v>1</v>
      </c>
      <c r="X570" s="86">
        <v>12</v>
      </c>
      <c r="Y570" s="86">
        <v>33</v>
      </c>
      <c r="Z570" s="39">
        <v>2.6</v>
      </c>
      <c r="AA570" s="40">
        <f t="shared" si="134"/>
        <v>0.38461538461538458</v>
      </c>
      <c r="AB570" s="49">
        <f t="shared" si="135"/>
        <v>82.5</v>
      </c>
      <c r="AC570" s="41"/>
      <c r="AD570" s="12">
        <f t="shared" si="136"/>
        <v>0</v>
      </c>
      <c r="AE570" s="42">
        <f t="shared" si="137"/>
        <v>10</v>
      </c>
      <c r="AF570" s="9">
        <f t="shared" si="138"/>
        <v>0</v>
      </c>
      <c r="AG570" s="1"/>
    </row>
    <row r="571" spans="2:33" ht="18.75" customHeight="1" x14ac:dyDescent="0.5">
      <c r="B571" s="81">
        <v>0.68055555555555558</v>
      </c>
      <c r="C571" s="91" t="s">
        <v>32</v>
      </c>
      <c r="D571" s="36">
        <v>8</v>
      </c>
      <c r="E571" s="36">
        <v>6</v>
      </c>
      <c r="F571" s="36" t="s">
        <v>38</v>
      </c>
      <c r="G571" s="36" t="s">
        <v>40</v>
      </c>
      <c r="H571" s="86">
        <v>11</v>
      </c>
      <c r="I571" s="86"/>
      <c r="J571" s="39"/>
      <c r="K571" s="40" t="str">
        <f t="shared" si="132"/>
        <v/>
      </c>
      <c r="L571" s="49" t="str">
        <f t="shared" si="133"/>
        <v/>
      </c>
      <c r="M571" s="77"/>
      <c r="N571" s="41"/>
      <c r="O571" s="82"/>
      <c r="R571" s="58">
        <v>0.68055555555555558</v>
      </c>
      <c r="S571" s="59" t="s">
        <v>32</v>
      </c>
      <c r="T571" s="60">
        <v>8</v>
      </c>
      <c r="U571" s="60">
        <v>6</v>
      </c>
      <c r="V571" s="60" t="s">
        <v>38</v>
      </c>
      <c r="W571" s="60" t="s">
        <v>40</v>
      </c>
      <c r="X571" s="86">
        <v>11</v>
      </c>
      <c r="Y571" s="86"/>
      <c r="Z571" s="39"/>
      <c r="AA571" s="40" t="str">
        <f t="shared" si="134"/>
        <v/>
      </c>
      <c r="AB571" s="49" t="str">
        <f t="shared" si="135"/>
        <v/>
      </c>
      <c r="AC571" s="41"/>
      <c r="AD571" s="12" t="str">
        <f t="shared" si="136"/>
        <v/>
      </c>
      <c r="AE571" s="42" t="str">
        <f t="shared" si="137"/>
        <v/>
      </c>
      <c r="AF571" s="9" t="str">
        <f t="shared" si="138"/>
        <v/>
      </c>
      <c r="AG571" s="1"/>
    </row>
    <row r="572" spans="2:33" ht="18.75" customHeight="1" x14ac:dyDescent="0.5">
      <c r="B572" s="81">
        <v>0.68055555555555558</v>
      </c>
      <c r="C572" s="91" t="s">
        <v>32</v>
      </c>
      <c r="D572" s="36">
        <v>8</v>
      </c>
      <c r="E572" s="36">
        <v>6</v>
      </c>
      <c r="F572" s="36" t="s">
        <v>38</v>
      </c>
      <c r="G572" s="36" t="s">
        <v>18</v>
      </c>
      <c r="H572" s="86">
        <v>10</v>
      </c>
      <c r="I572" s="86"/>
      <c r="J572" s="39"/>
      <c r="K572" s="40" t="str">
        <f t="shared" si="132"/>
        <v/>
      </c>
      <c r="L572" s="49" t="str">
        <f t="shared" si="133"/>
        <v/>
      </c>
      <c r="M572" s="77"/>
      <c r="N572" s="41"/>
      <c r="O572" s="82"/>
      <c r="R572" s="58">
        <v>0.68055555555555558</v>
      </c>
      <c r="S572" s="59" t="s">
        <v>32</v>
      </c>
      <c r="T572" s="60">
        <v>8</v>
      </c>
      <c r="U572" s="60">
        <v>6</v>
      </c>
      <c r="V572" s="60" t="s">
        <v>38</v>
      </c>
      <c r="W572" s="60" t="s">
        <v>18</v>
      </c>
      <c r="X572" s="86">
        <v>10</v>
      </c>
      <c r="Y572" s="86"/>
      <c r="Z572" s="39"/>
      <c r="AA572" s="40" t="str">
        <f t="shared" si="134"/>
        <v/>
      </c>
      <c r="AB572" s="49" t="str">
        <f t="shared" si="135"/>
        <v/>
      </c>
      <c r="AC572" s="41"/>
      <c r="AD572" s="12" t="str">
        <f t="shared" si="136"/>
        <v/>
      </c>
      <c r="AE572" s="42" t="str">
        <f t="shared" si="137"/>
        <v/>
      </c>
      <c r="AF572" s="9" t="str">
        <f t="shared" si="138"/>
        <v/>
      </c>
      <c r="AG572" s="1"/>
    </row>
    <row r="573" spans="2:33" ht="18.75" customHeight="1" x14ac:dyDescent="0.5">
      <c r="B573" s="81">
        <v>0.69444444444444442</v>
      </c>
      <c r="C573" s="91" t="s">
        <v>22</v>
      </c>
      <c r="D573" s="36">
        <v>8</v>
      </c>
      <c r="E573" s="36">
        <v>9</v>
      </c>
      <c r="F573" s="36" t="s">
        <v>81</v>
      </c>
      <c r="G573" s="36" t="s">
        <v>60</v>
      </c>
      <c r="H573" s="86">
        <v>10</v>
      </c>
      <c r="I573" s="86">
        <v>10</v>
      </c>
      <c r="J573" s="39">
        <v>7.5</v>
      </c>
      <c r="K573" s="40">
        <f t="shared" si="132"/>
        <v>0.13333333333333333</v>
      </c>
      <c r="L573" s="49">
        <f t="shared" si="133"/>
        <v>25</v>
      </c>
      <c r="M573" s="77"/>
      <c r="N573" s="41"/>
      <c r="O573" s="82"/>
      <c r="R573" s="58">
        <v>0.69444444444444442</v>
      </c>
      <c r="S573" s="59" t="s">
        <v>22</v>
      </c>
      <c r="T573" s="60">
        <v>8</v>
      </c>
      <c r="U573" s="60">
        <v>9</v>
      </c>
      <c r="V573" s="60" t="s">
        <v>81</v>
      </c>
      <c r="W573" s="60" t="s">
        <v>60</v>
      </c>
      <c r="X573" s="86">
        <v>10</v>
      </c>
      <c r="Y573" s="86">
        <v>10</v>
      </c>
      <c r="Z573" s="39">
        <v>7.5</v>
      </c>
      <c r="AA573" s="40">
        <f t="shared" si="134"/>
        <v>0.13333333333333333</v>
      </c>
      <c r="AB573" s="49">
        <f t="shared" si="135"/>
        <v>25</v>
      </c>
      <c r="AC573" s="41">
        <v>9</v>
      </c>
      <c r="AD573" s="12">
        <f t="shared" si="136"/>
        <v>225</v>
      </c>
      <c r="AE573" s="42">
        <f t="shared" si="137"/>
        <v>10</v>
      </c>
      <c r="AF573" s="9">
        <f t="shared" si="138"/>
        <v>90</v>
      </c>
      <c r="AG573" s="1"/>
    </row>
    <row r="574" spans="2:33" ht="18.75" customHeight="1" x14ac:dyDescent="0.5">
      <c r="B574" s="81">
        <v>0.69444444444444442</v>
      </c>
      <c r="C574" s="91" t="s">
        <v>22</v>
      </c>
      <c r="D574" s="36">
        <v>8</v>
      </c>
      <c r="E574" s="36">
        <v>10</v>
      </c>
      <c r="F574" s="36" t="s">
        <v>82</v>
      </c>
      <c r="G574" s="36" t="s">
        <v>60</v>
      </c>
      <c r="H574" s="86">
        <v>10</v>
      </c>
      <c r="I574" s="86">
        <v>10</v>
      </c>
      <c r="J574" s="39">
        <v>3.9</v>
      </c>
      <c r="K574" s="40">
        <f t="shared" si="132"/>
        <v>0.25641025641025644</v>
      </c>
      <c r="L574" s="49">
        <f t="shared" si="133"/>
        <v>25</v>
      </c>
      <c r="M574" s="77"/>
      <c r="N574" s="41"/>
      <c r="O574" s="82"/>
      <c r="R574" s="58">
        <v>0.69444444444444442</v>
      </c>
      <c r="S574" s="59" t="s">
        <v>22</v>
      </c>
      <c r="T574" s="60">
        <v>8</v>
      </c>
      <c r="U574" s="60">
        <v>10</v>
      </c>
      <c r="V574" s="60" t="s">
        <v>82</v>
      </c>
      <c r="W574" s="60" t="s">
        <v>60</v>
      </c>
      <c r="X574" s="86">
        <v>10</v>
      </c>
      <c r="Y574" s="86">
        <v>10</v>
      </c>
      <c r="Z574" s="39">
        <v>3.9</v>
      </c>
      <c r="AA574" s="40">
        <f t="shared" si="134"/>
        <v>0.25641025641025644</v>
      </c>
      <c r="AB574" s="49">
        <f t="shared" si="135"/>
        <v>25</v>
      </c>
      <c r="AC574" s="41"/>
      <c r="AD574" s="12">
        <f t="shared" si="136"/>
        <v>0</v>
      </c>
      <c r="AE574" s="42">
        <f t="shared" si="137"/>
        <v>10</v>
      </c>
      <c r="AF574" s="9">
        <f t="shared" si="138"/>
        <v>0</v>
      </c>
      <c r="AG574" s="1"/>
    </row>
    <row r="575" spans="2:33" ht="18.75" customHeight="1" x14ac:dyDescent="0.5">
      <c r="B575" s="81">
        <v>0.70486111111111116</v>
      </c>
      <c r="C575" s="91" t="s">
        <v>32</v>
      </c>
      <c r="D575" s="36">
        <v>9</v>
      </c>
      <c r="E575" s="36">
        <v>1</v>
      </c>
      <c r="F575" s="36" t="s">
        <v>39</v>
      </c>
      <c r="G575" s="36" t="s">
        <v>1</v>
      </c>
      <c r="H575" s="86">
        <v>12</v>
      </c>
      <c r="I575" s="86">
        <v>26</v>
      </c>
      <c r="J575" s="39">
        <v>4</v>
      </c>
      <c r="K575" s="40">
        <f t="shared" si="132"/>
        <v>0.25</v>
      </c>
      <c r="L575" s="49">
        <f t="shared" si="133"/>
        <v>65</v>
      </c>
      <c r="M575" s="77"/>
      <c r="N575" s="41"/>
      <c r="O575" s="82"/>
      <c r="R575" s="58">
        <v>0.70486111111111116</v>
      </c>
      <c r="S575" s="59" t="s">
        <v>32</v>
      </c>
      <c r="T575" s="60">
        <v>9</v>
      </c>
      <c r="U575" s="60">
        <v>1</v>
      </c>
      <c r="V575" s="60" t="s">
        <v>39</v>
      </c>
      <c r="W575" s="60" t="s">
        <v>1</v>
      </c>
      <c r="X575" s="86">
        <v>12</v>
      </c>
      <c r="Y575" s="86">
        <v>26</v>
      </c>
      <c r="Z575" s="39">
        <v>4</v>
      </c>
      <c r="AA575" s="40">
        <f t="shared" si="134"/>
        <v>0.25</v>
      </c>
      <c r="AB575" s="49">
        <f t="shared" si="135"/>
        <v>65</v>
      </c>
      <c r="AC575" s="41"/>
      <c r="AD575" s="12">
        <f t="shared" si="136"/>
        <v>0</v>
      </c>
      <c r="AE575" s="42">
        <f t="shared" si="137"/>
        <v>10</v>
      </c>
      <c r="AF575" s="9">
        <f t="shared" si="138"/>
        <v>0</v>
      </c>
      <c r="AG575" s="1"/>
    </row>
    <row r="576" spans="2:33" ht="18.75" customHeight="1" x14ac:dyDescent="0.5">
      <c r="B576" s="81">
        <v>0.70486111111111116</v>
      </c>
      <c r="C576" s="91" t="s">
        <v>32</v>
      </c>
      <c r="D576" s="36">
        <v>9</v>
      </c>
      <c r="E576" s="36">
        <v>1</v>
      </c>
      <c r="F576" s="36" t="s">
        <v>39</v>
      </c>
      <c r="G576" s="36" t="s">
        <v>40</v>
      </c>
      <c r="H576" s="86">
        <v>14</v>
      </c>
      <c r="I576" s="86"/>
      <c r="J576" s="39"/>
      <c r="K576" s="40" t="str">
        <f t="shared" si="132"/>
        <v/>
      </c>
      <c r="L576" s="49" t="str">
        <f t="shared" si="133"/>
        <v/>
      </c>
      <c r="M576" s="77"/>
      <c r="N576" s="41"/>
      <c r="O576" s="82"/>
      <c r="R576" s="58">
        <v>0.70486111111111116</v>
      </c>
      <c r="S576" s="59" t="s">
        <v>32</v>
      </c>
      <c r="T576" s="60">
        <v>9</v>
      </c>
      <c r="U576" s="60">
        <v>1</v>
      </c>
      <c r="V576" s="60" t="s">
        <v>39</v>
      </c>
      <c r="W576" s="60" t="s">
        <v>40</v>
      </c>
      <c r="X576" s="86">
        <v>14</v>
      </c>
      <c r="Y576" s="86"/>
      <c r="Z576" s="39"/>
      <c r="AA576" s="40" t="str">
        <f t="shared" si="134"/>
        <v/>
      </c>
      <c r="AB576" s="49" t="str">
        <f t="shared" si="135"/>
        <v/>
      </c>
      <c r="AC576" s="41"/>
      <c r="AD576" s="12" t="str">
        <f t="shared" si="136"/>
        <v/>
      </c>
      <c r="AE576" s="42" t="str">
        <f t="shared" si="137"/>
        <v/>
      </c>
      <c r="AF576" s="9" t="str">
        <f t="shared" si="138"/>
        <v/>
      </c>
      <c r="AG576" s="1"/>
    </row>
    <row r="577" spans="2:33" ht="18.75" customHeight="1" x14ac:dyDescent="0.5">
      <c r="B577" s="81">
        <v>0.72222222222222221</v>
      </c>
      <c r="C577" s="91" t="s">
        <v>22</v>
      </c>
      <c r="D577" s="36">
        <v>9</v>
      </c>
      <c r="E577" s="36">
        <v>1</v>
      </c>
      <c r="F577" s="36" t="s">
        <v>83</v>
      </c>
      <c r="G577" s="36" t="s">
        <v>60</v>
      </c>
      <c r="H577" s="86">
        <v>10</v>
      </c>
      <c r="I577" s="86">
        <v>10</v>
      </c>
      <c r="J577" s="39">
        <v>4</v>
      </c>
      <c r="K577" s="40">
        <f t="shared" si="132"/>
        <v>0.25</v>
      </c>
      <c r="L577" s="49">
        <f t="shared" si="133"/>
        <v>25</v>
      </c>
      <c r="M577" s="77"/>
      <c r="N577" s="41"/>
      <c r="O577" s="82"/>
      <c r="R577" s="58">
        <v>0.72222222222222221</v>
      </c>
      <c r="S577" s="59" t="s">
        <v>22</v>
      </c>
      <c r="T577" s="60">
        <v>9</v>
      </c>
      <c r="U577" s="60">
        <v>1</v>
      </c>
      <c r="V577" s="60" t="s">
        <v>83</v>
      </c>
      <c r="W577" s="60" t="s">
        <v>60</v>
      </c>
      <c r="X577" s="86">
        <v>10</v>
      </c>
      <c r="Y577" s="86">
        <v>10</v>
      </c>
      <c r="Z577" s="39">
        <v>4</v>
      </c>
      <c r="AA577" s="40">
        <f t="shared" si="134"/>
        <v>0.25</v>
      </c>
      <c r="AB577" s="49">
        <f t="shared" si="135"/>
        <v>25</v>
      </c>
      <c r="AC577" s="41"/>
      <c r="AD577" s="12">
        <f t="shared" si="136"/>
        <v>0</v>
      </c>
      <c r="AE577" s="42">
        <f t="shared" si="137"/>
        <v>10</v>
      </c>
      <c r="AF577" s="9">
        <f t="shared" si="138"/>
        <v>0</v>
      </c>
      <c r="AG577" s="1"/>
    </row>
    <row r="578" spans="2:33" ht="18.75" customHeight="1" x14ac:dyDescent="0.5">
      <c r="B578" s="81">
        <v>0.73611111111111116</v>
      </c>
      <c r="C578" s="91" t="s">
        <v>32</v>
      </c>
      <c r="D578" s="36">
        <v>10</v>
      </c>
      <c r="E578" s="36">
        <v>3</v>
      </c>
      <c r="F578" s="36" t="s">
        <v>24</v>
      </c>
      <c r="G578" s="36" t="s">
        <v>40</v>
      </c>
      <c r="H578" s="86">
        <v>12</v>
      </c>
      <c r="I578" s="86">
        <v>22</v>
      </c>
      <c r="J578" s="39">
        <v>6</v>
      </c>
      <c r="K578" s="40">
        <f t="shared" si="132"/>
        <v>0.16666666666666669</v>
      </c>
      <c r="L578" s="49">
        <f t="shared" si="133"/>
        <v>55</v>
      </c>
      <c r="M578" s="77"/>
      <c r="N578" s="41"/>
      <c r="O578" s="82"/>
      <c r="R578" s="58">
        <v>0.73611111111111116</v>
      </c>
      <c r="S578" s="59" t="s">
        <v>32</v>
      </c>
      <c r="T578" s="60">
        <v>10</v>
      </c>
      <c r="U578" s="60">
        <v>3</v>
      </c>
      <c r="V578" s="60" t="s">
        <v>24</v>
      </c>
      <c r="W578" s="60" t="s">
        <v>40</v>
      </c>
      <c r="X578" s="86">
        <v>12</v>
      </c>
      <c r="Y578" s="86">
        <v>22</v>
      </c>
      <c r="Z578" s="39">
        <v>6</v>
      </c>
      <c r="AA578" s="40">
        <f t="shared" si="134"/>
        <v>0.16666666666666669</v>
      </c>
      <c r="AB578" s="49">
        <f t="shared" si="135"/>
        <v>55</v>
      </c>
      <c r="AC578" s="41">
        <v>7.4</v>
      </c>
      <c r="AD578" s="12">
        <f t="shared" si="136"/>
        <v>407</v>
      </c>
      <c r="AE578" s="42">
        <f t="shared" si="137"/>
        <v>10</v>
      </c>
      <c r="AF578" s="9">
        <f t="shared" si="138"/>
        <v>74</v>
      </c>
      <c r="AG578" s="1"/>
    </row>
    <row r="579" spans="2:33" ht="18.75" customHeight="1" x14ac:dyDescent="0.5">
      <c r="B579" s="81">
        <v>0.73611111111111116</v>
      </c>
      <c r="C579" s="91" t="s">
        <v>32</v>
      </c>
      <c r="D579" s="36">
        <v>10</v>
      </c>
      <c r="E579" s="36">
        <v>3</v>
      </c>
      <c r="F579" s="36" t="s">
        <v>24</v>
      </c>
      <c r="G579" s="36" t="s">
        <v>18</v>
      </c>
      <c r="H579" s="86">
        <v>10</v>
      </c>
      <c r="I579" s="86"/>
      <c r="J579" s="39"/>
      <c r="K579" s="40" t="str">
        <f t="shared" si="132"/>
        <v/>
      </c>
      <c r="L579" s="49" t="str">
        <f t="shared" si="133"/>
        <v/>
      </c>
      <c r="M579" s="77"/>
      <c r="N579" s="41"/>
      <c r="O579" s="82"/>
      <c r="R579" s="58">
        <v>0.73611111111111116</v>
      </c>
      <c r="S579" s="59" t="s">
        <v>32</v>
      </c>
      <c r="T579" s="60">
        <v>10</v>
      </c>
      <c r="U579" s="60">
        <v>3</v>
      </c>
      <c r="V579" s="60" t="s">
        <v>24</v>
      </c>
      <c r="W579" s="60" t="s">
        <v>18</v>
      </c>
      <c r="X579" s="86">
        <v>10</v>
      </c>
      <c r="Y579" s="86"/>
      <c r="Z579" s="39"/>
      <c r="AA579" s="40" t="str">
        <f t="shared" si="134"/>
        <v/>
      </c>
      <c r="AB579" s="49" t="str">
        <f t="shared" si="135"/>
        <v/>
      </c>
      <c r="AC579" s="41"/>
      <c r="AD579" s="12" t="str">
        <f t="shared" si="136"/>
        <v/>
      </c>
      <c r="AE579" s="42" t="str">
        <f t="shared" si="137"/>
        <v/>
      </c>
      <c r="AF579" s="9" t="str">
        <f t="shared" si="138"/>
        <v/>
      </c>
      <c r="AG579" s="1"/>
    </row>
    <row r="580" spans="2:33" ht="18.75" customHeight="1" x14ac:dyDescent="0.5">
      <c r="B580" s="81">
        <v>0.74652777777777779</v>
      </c>
      <c r="C580" s="91" t="s">
        <v>22</v>
      </c>
      <c r="D580" s="36">
        <v>10</v>
      </c>
      <c r="E580" s="36">
        <v>9</v>
      </c>
      <c r="F580" s="36" t="s">
        <v>84</v>
      </c>
      <c r="G580" s="36" t="s">
        <v>60</v>
      </c>
      <c r="H580" s="86">
        <v>10</v>
      </c>
      <c r="I580" s="86">
        <v>10</v>
      </c>
      <c r="J580" s="39">
        <v>2.8</v>
      </c>
      <c r="K580" s="40">
        <f t="shared" si="132"/>
        <v>0.35714285714285715</v>
      </c>
      <c r="L580" s="49">
        <f t="shared" si="133"/>
        <v>25</v>
      </c>
      <c r="M580" s="77"/>
      <c r="N580" s="41"/>
      <c r="O580" s="82"/>
      <c r="R580" s="58">
        <v>0.74652777777777779</v>
      </c>
      <c r="S580" s="59" t="s">
        <v>22</v>
      </c>
      <c r="T580" s="60">
        <v>10</v>
      </c>
      <c r="U580" s="60">
        <v>9</v>
      </c>
      <c r="V580" s="60" t="s">
        <v>84</v>
      </c>
      <c r="W580" s="60" t="s">
        <v>60</v>
      </c>
      <c r="X580" s="86">
        <v>10</v>
      </c>
      <c r="Y580" s="86">
        <v>10</v>
      </c>
      <c r="Z580" s="39">
        <v>2.8</v>
      </c>
      <c r="AA580" s="40">
        <f t="shared" si="134"/>
        <v>0.35714285714285715</v>
      </c>
      <c r="AB580" s="49">
        <f t="shared" si="135"/>
        <v>25</v>
      </c>
      <c r="AC580" s="41">
        <v>3</v>
      </c>
      <c r="AD580" s="12">
        <f t="shared" si="136"/>
        <v>75</v>
      </c>
      <c r="AE580" s="42">
        <f t="shared" si="137"/>
        <v>10</v>
      </c>
      <c r="AF580" s="9">
        <f t="shared" si="138"/>
        <v>30</v>
      </c>
      <c r="AG580" s="1"/>
    </row>
    <row r="581" spans="2:33" ht="18.75" customHeight="1" x14ac:dyDescent="0.5">
      <c r="B581" s="81">
        <v>0.74652777777777779</v>
      </c>
      <c r="C581" s="91" t="s">
        <v>22</v>
      </c>
      <c r="D581" s="36">
        <v>10</v>
      </c>
      <c r="E581" s="36">
        <v>13</v>
      </c>
      <c r="F581" s="36" t="s">
        <v>26</v>
      </c>
      <c r="G581" s="36" t="s">
        <v>1</v>
      </c>
      <c r="H581" s="86">
        <v>10</v>
      </c>
      <c r="I581" s="86">
        <v>10</v>
      </c>
      <c r="J581" s="39">
        <v>2.9</v>
      </c>
      <c r="K581" s="40">
        <f t="shared" si="132"/>
        <v>0.34482758620689657</v>
      </c>
      <c r="L581" s="49">
        <f t="shared" si="133"/>
        <v>25</v>
      </c>
      <c r="M581" s="77"/>
      <c r="N581" s="41"/>
      <c r="O581" s="82"/>
      <c r="R581" s="58">
        <v>0.74652777777777779</v>
      </c>
      <c r="S581" s="59" t="s">
        <v>22</v>
      </c>
      <c r="T581" s="60">
        <v>10</v>
      </c>
      <c r="U581" s="60">
        <v>13</v>
      </c>
      <c r="V581" s="60" t="s">
        <v>26</v>
      </c>
      <c r="W581" s="60" t="s">
        <v>1</v>
      </c>
      <c r="X581" s="86">
        <v>10</v>
      </c>
      <c r="Y581" s="86">
        <v>10</v>
      </c>
      <c r="Z581" s="39">
        <v>2.9</v>
      </c>
      <c r="AA581" s="40">
        <f t="shared" si="134"/>
        <v>0.34482758620689657</v>
      </c>
      <c r="AB581" s="49">
        <f t="shared" si="135"/>
        <v>25</v>
      </c>
      <c r="AC581" s="41"/>
      <c r="AD581" s="12">
        <f t="shared" si="136"/>
        <v>0</v>
      </c>
      <c r="AE581" s="42">
        <f t="shared" si="137"/>
        <v>10</v>
      </c>
      <c r="AF581" s="9">
        <f t="shared" si="138"/>
        <v>0</v>
      </c>
      <c r="AG581" s="1"/>
    </row>
    <row r="582" spans="2:33" ht="18.75" customHeight="1" x14ac:dyDescent="0.5">
      <c r="B582" s="81">
        <v>0.7583333333333333</v>
      </c>
      <c r="C582" s="91" t="s">
        <v>28</v>
      </c>
      <c r="D582" s="36">
        <v>9</v>
      </c>
      <c r="E582" s="36">
        <v>8</v>
      </c>
      <c r="F582" s="36" t="s">
        <v>41</v>
      </c>
      <c r="G582" s="36" t="s">
        <v>1</v>
      </c>
      <c r="H582" s="86">
        <v>10</v>
      </c>
      <c r="I582" s="86">
        <v>24</v>
      </c>
      <c r="J582" s="39">
        <v>2.4</v>
      </c>
      <c r="K582" s="40">
        <f t="shared" si="132"/>
        <v>0.41666666666666674</v>
      </c>
      <c r="L582" s="49">
        <f t="shared" si="133"/>
        <v>60</v>
      </c>
      <c r="M582" s="77"/>
      <c r="N582" s="41"/>
      <c r="O582" s="82"/>
      <c r="R582" s="58">
        <v>0.7583333333333333</v>
      </c>
      <c r="S582" s="59" t="s">
        <v>28</v>
      </c>
      <c r="T582" s="60">
        <v>9</v>
      </c>
      <c r="U582" s="60">
        <v>8</v>
      </c>
      <c r="V582" s="60" t="s">
        <v>41</v>
      </c>
      <c r="W582" s="60" t="s">
        <v>1</v>
      </c>
      <c r="X582" s="86">
        <v>10</v>
      </c>
      <c r="Y582" s="86">
        <v>24</v>
      </c>
      <c r="Z582" s="39">
        <v>2.4</v>
      </c>
      <c r="AA582" s="40">
        <f t="shared" si="134"/>
        <v>0.41666666666666674</v>
      </c>
      <c r="AB582" s="49">
        <f t="shared" si="135"/>
        <v>60</v>
      </c>
      <c r="AC582" s="41"/>
      <c r="AD582" s="12">
        <f t="shared" si="136"/>
        <v>0</v>
      </c>
      <c r="AE582" s="42">
        <f t="shared" si="137"/>
        <v>10</v>
      </c>
      <c r="AF582" s="9">
        <f t="shared" si="138"/>
        <v>0</v>
      </c>
      <c r="AG582" s="1"/>
    </row>
    <row r="583" spans="2:33" ht="18.75" customHeight="1" x14ac:dyDescent="0.5">
      <c r="B583" s="81">
        <v>0.7583333333333333</v>
      </c>
      <c r="C583" s="91" t="s">
        <v>28</v>
      </c>
      <c r="D583" s="36">
        <v>9</v>
      </c>
      <c r="E583" s="36">
        <v>8</v>
      </c>
      <c r="F583" s="36" t="s">
        <v>41</v>
      </c>
      <c r="G583" s="36" t="s">
        <v>13</v>
      </c>
      <c r="H583" s="86">
        <v>14</v>
      </c>
      <c r="I583" s="86"/>
      <c r="J583" s="39"/>
      <c r="K583" s="40" t="str">
        <f t="shared" si="132"/>
        <v/>
      </c>
      <c r="L583" s="49" t="str">
        <f t="shared" si="133"/>
        <v/>
      </c>
      <c r="M583" s="77"/>
      <c r="N583" s="41"/>
      <c r="O583" s="82"/>
      <c r="R583" s="58">
        <v>0.7583333333333333</v>
      </c>
      <c r="S583" s="59" t="s">
        <v>28</v>
      </c>
      <c r="T583" s="60">
        <v>9</v>
      </c>
      <c r="U583" s="60">
        <v>8</v>
      </c>
      <c r="V583" s="60" t="s">
        <v>41</v>
      </c>
      <c r="W583" s="60" t="s">
        <v>13</v>
      </c>
      <c r="X583" s="86">
        <v>14</v>
      </c>
      <c r="Y583" s="86"/>
      <c r="Z583" s="39"/>
      <c r="AA583" s="40" t="str">
        <f t="shared" si="134"/>
        <v/>
      </c>
      <c r="AB583" s="49" t="str">
        <f t="shared" si="135"/>
        <v/>
      </c>
      <c r="AC583" s="41"/>
      <c r="AD583" s="12" t="str">
        <f t="shared" si="136"/>
        <v/>
      </c>
      <c r="AE583" s="42" t="str">
        <f t="shared" si="137"/>
        <v/>
      </c>
      <c r="AF583" s="9" t="str">
        <f t="shared" si="138"/>
        <v/>
      </c>
      <c r="AG583" s="1"/>
    </row>
    <row r="584" spans="2:33" ht="18.75" customHeight="1" x14ac:dyDescent="0.5">
      <c r="B584" s="81"/>
      <c r="C584" s="91"/>
      <c r="D584" s="36"/>
      <c r="E584" s="36"/>
      <c r="F584" s="36"/>
      <c r="G584" s="36"/>
      <c r="H584" s="37"/>
      <c r="I584" s="38"/>
      <c r="J584" s="39"/>
      <c r="K584" s="40"/>
      <c r="L584" s="49"/>
      <c r="M584" s="77"/>
      <c r="N584" s="41"/>
      <c r="O584" s="82"/>
      <c r="R584" s="58"/>
      <c r="S584" s="59"/>
      <c r="T584" s="60"/>
      <c r="U584" s="60"/>
      <c r="V584" s="60"/>
      <c r="W584" s="60"/>
      <c r="X584" s="61"/>
      <c r="Y584" s="62"/>
      <c r="Z584" s="63"/>
      <c r="AA584" s="64"/>
      <c r="AB584" s="49"/>
      <c r="AC584" s="41"/>
      <c r="AD584" s="12"/>
      <c r="AE584" s="42"/>
      <c r="AF584" s="9"/>
      <c r="AG584" s="1"/>
    </row>
    <row r="585" spans="2:33" ht="24.75" customHeight="1" x14ac:dyDescent="0.35">
      <c r="B585" s="83"/>
      <c r="C585" s="44"/>
      <c r="D585" s="45"/>
      <c r="E585" s="45"/>
      <c r="F585" s="46" t="s">
        <v>14</v>
      </c>
      <c r="G585" s="46"/>
      <c r="H585" s="47">
        <f>SUM(H549:H584)</f>
        <v>397</v>
      </c>
      <c r="I585" s="47">
        <f>SUM(I549:I584)</f>
        <v>397</v>
      </c>
      <c r="J585" s="46"/>
      <c r="K585" s="48"/>
      <c r="L585" s="49">
        <f>SUBTOTAL(9,(L549:L583))</f>
        <v>992.5</v>
      </c>
      <c r="M585" s="77"/>
      <c r="N585" s="71"/>
      <c r="O585" s="7"/>
      <c r="R585" s="65"/>
      <c r="S585" s="66"/>
      <c r="T585" s="67"/>
      <c r="U585" s="67"/>
      <c r="V585" s="68" t="s">
        <v>14</v>
      </c>
      <c r="W585" s="68"/>
      <c r="X585" s="69">
        <f>SUM(X549:X584)</f>
        <v>397</v>
      </c>
      <c r="Y585" s="69">
        <f>SUM(Y549:Y584)</f>
        <v>397</v>
      </c>
      <c r="Z585" s="70"/>
      <c r="AA585" s="70"/>
      <c r="AB585" s="49">
        <f>SUBTOTAL(9,(AB549:AB583))</f>
        <v>992.5</v>
      </c>
      <c r="AC585" s="71"/>
      <c r="AD585" s="12">
        <f>SUBTOTAL(9,AD549:AD583)</f>
        <v>1481.25</v>
      </c>
      <c r="AE585" s="94">
        <f>SUBTOTAL(9,AE549:AE583)</f>
        <v>210</v>
      </c>
      <c r="AF585" s="82">
        <f>SUBTOTAL(9,AF549:AF583)</f>
        <v>391.5</v>
      </c>
    </row>
    <row r="586" spans="2:33" ht="3.75" hidden="1" customHeight="1" x14ac:dyDescent="0.25">
      <c r="B586" s="72"/>
      <c r="C586" s="50"/>
      <c r="D586" s="50"/>
      <c r="E586" s="50"/>
      <c r="F586" s="50"/>
      <c r="G586" s="50"/>
      <c r="H586" s="50"/>
      <c r="I586" s="50"/>
      <c r="J586" s="50"/>
      <c r="K586" s="51"/>
      <c r="L586" s="52"/>
      <c r="M586" s="78"/>
      <c r="N586" s="5"/>
      <c r="O586" s="97"/>
      <c r="R586" s="72"/>
      <c r="S586" s="50"/>
      <c r="T586" s="50"/>
      <c r="U586" s="50"/>
      <c r="V586" s="50"/>
      <c r="W586" s="50"/>
      <c r="X586" s="50"/>
      <c r="Y586" s="51"/>
      <c r="Z586" s="50"/>
      <c r="AA586" s="51"/>
      <c r="AB586" s="52"/>
      <c r="AC586" s="5"/>
      <c r="AD586" s="99"/>
      <c r="AE586" s="96"/>
      <c r="AF586" s="98"/>
    </row>
    <row r="587" spans="2:33" ht="25.5" customHeight="1" x14ac:dyDescent="0.25">
      <c r="B587" s="337" t="s">
        <v>15</v>
      </c>
      <c r="C587" s="338"/>
      <c r="D587" s="338"/>
      <c r="E587" s="338"/>
      <c r="F587" s="338"/>
      <c r="G587" s="338"/>
      <c r="H587" s="338"/>
      <c r="I587" s="338"/>
      <c r="J587" s="338"/>
      <c r="K587" s="338"/>
      <c r="L587" s="89"/>
      <c r="M587" s="79"/>
      <c r="N587" s="5"/>
      <c r="O587" s="8"/>
      <c r="R587" s="337" t="s">
        <v>15</v>
      </c>
      <c r="S587" s="338"/>
      <c r="T587" s="338"/>
      <c r="U587" s="338"/>
      <c r="V587" s="338"/>
      <c r="W587" s="338"/>
      <c r="X587" s="338"/>
      <c r="Y587" s="339"/>
      <c r="Z587" s="73"/>
      <c r="AA587" s="73"/>
      <c r="AB587" s="340"/>
      <c r="AC587" s="5"/>
      <c r="AD587" s="14">
        <f>AD585-AB585</f>
        <v>488.75</v>
      </c>
      <c r="AE587" s="100"/>
      <c r="AF587" s="8">
        <f>AF585-AE585</f>
        <v>181.5</v>
      </c>
    </row>
    <row r="588" spans="2:33" ht="21" customHeight="1" thickBot="1" x14ac:dyDescent="0.3">
      <c r="B588" s="342">
        <v>45647</v>
      </c>
      <c r="C588" s="343"/>
      <c r="D588" s="343"/>
      <c r="E588" s="343"/>
      <c r="F588" s="343"/>
      <c r="G588" s="343"/>
      <c r="H588" s="343"/>
      <c r="I588" s="343"/>
      <c r="J588" s="343"/>
      <c r="K588" s="343"/>
      <c r="L588" s="90"/>
      <c r="M588" s="84"/>
      <c r="N588" s="16"/>
      <c r="O588" s="17"/>
      <c r="R588" s="344">
        <v>45647</v>
      </c>
      <c r="S588" s="345"/>
      <c r="T588" s="345"/>
      <c r="U588" s="345"/>
      <c r="V588" s="345"/>
      <c r="W588" s="345"/>
      <c r="X588" s="345"/>
      <c r="Y588" s="346"/>
      <c r="Z588" s="74"/>
      <c r="AA588" s="74"/>
      <c r="AB588" s="341"/>
      <c r="AC588" s="16" t="s">
        <v>91</v>
      </c>
      <c r="AD588" s="15">
        <f>AD587/AB585</f>
        <v>0.49244332493702769</v>
      </c>
      <c r="AE588" s="101"/>
      <c r="AF588" s="17">
        <f>AF587/AE585</f>
        <v>0.86428571428571432</v>
      </c>
    </row>
    <row r="589" spans="2:33" ht="18" thickBot="1" x14ac:dyDescent="0.35"/>
    <row r="590" spans="2:33" ht="28.5" customHeight="1" x14ac:dyDescent="0.3">
      <c r="R590" s="329"/>
      <c r="S590" s="330"/>
      <c r="T590" s="333" t="s">
        <v>44</v>
      </c>
      <c r="U590" s="333"/>
      <c r="V590" s="333"/>
      <c r="W590" s="333"/>
      <c r="X590" s="333"/>
      <c r="Y590" s="333"/>
      <c r="Z590" s="333"/>
      <c r="AA590" s="333"/>
      <c r="AB590" s="19"/>
      <c r="AC590" s="102"/>
      <c r="AD590" s="102"/>
      <c r="AE590" s="102"/>
      <c r="AF590" s="103"/>
    </row>
    <row r="591" spans="2:33" ht="15.75" customHeight="1" x14ac:dyDescent="0.3">
      <c r="R591" s="331"/>
      <c r="S591" s="332"/>
      <c r="T591" s="335"/>
      <c r="U591" s="335"/>
      <c r="V591" s="335"/>
      <c r="W591" s="335"/>
      <c r="X591" s="335"/>
      <c r="Y591" s="335"/>
      <c r="Z591" s="335"/>
      <c r="AA591" s="335"/>
      <c r="AC591" s="95"/>
      <c r="AF591" s="104"/>
    </row>
    <row r="592" spans="2:33" ht="3" customHeight="1" thickBot="1" x14ac:dyDescent="0.35">
      <c r="R592" s="53"/>
      <c r="S592" s="54"/>
      <c r="T592" s="55"/>
      <c r="U592" s="55"/>
      <c r="V592" s="55"/>
      <c r="W592" s="55"/>
      <c r="X592" s="55"/>
      <c r="Y592" s="56"/>
      <c r="Z592" s="55"/>
      <c r="AA592" s="55"/>
      <c r="AB592" s="57"/>
      <c r="AF592" s="104"/>
    </row>
    <row r="593" spans="18:35" ht="54.75" customHeight="1" x14ac:dyDescent="0.5">
      <c r="R593" s="26" t="s">
        <v>4</v>
      </c>
      <c r="S593" s="27" t="s">
        <v>5</v>
      </c>
      <c r="T593" s="27" t="s">
        <v>6</v>
      </c>
      <c r="U593" s="27" t="s">
        <v>7</v>
      </c>
      <c r="V593" s="27" t="s">
        <v>8</v>
      </c>
      <c r="W593" s="28" t="s">
        <v>9</v>
      </c>
      <c r="X593" s="29" t="s">
        <v>19</v>
      </c>
      <c r="Y593" s="31" t="s">
        <v>10</v>
      </c>
      <c r="Z593" s="28" t="s">
        <v>20</v>
      </c>
      <c r="AA593" s="31" t="s">
        <v>21</v>
      </c>
      <c r="AB593" s="32" t="s">
        <v>11</v>
      </c>
      <c r="AC593" s="6" t="s">
        <v>12</v>
      </c>
      <c r="AD593" s="11" t="s">
        <v>2</v>
      </c>
      <c r="AE593" s="33" t="s">
        <v>45</v>
      </c>
      <c r="AF593" s="34" t="s">
        <v>46</v>
      </c>
      <c r="AG593" s="1"/>
    </row>
    <row r="594" spans="18:35" ht="18.75" customHeight="1" x14ac:dyDescent="0.3">
      <c r="R594" s="58">
        <v>0.51041666666666663</v>
      </c>
      <c r="S594" s="59" t="s">
        <v>55</v>
      </c>
      <c r="T594" s="60">
        <v>1</v>
      </c>
      <c r="U594" s="60">
        <v>6</v>
      </c>
      <c r="V594" s="60" t="s">
        <v>56</v>
      </c>
      <c r="W594" s="60" t="s">
        <v>13</v>
      </c>
      <c r="X594" s="86">
        <v>14</v>
      </c>
      <c r="Y594" s="86">
        <v>14</v>
      </c>
      <c r="Z594" s="39"/>
      <c r="AA594" s="40"/>
      <c r="AB594" s="49">
        <f t="shared" ref="AB594:AB625" si="139">IF(Y594="","",Y594*($AB$1/1000)/$AC$1)</f>
        <v>35</v>
      </c>
      <c r="AC594" s="41"/>
      <c r="AD594" s="12">
        <f t="shared" ref="AD594:AD625" si="140">IF(AB594="","",AC594*AB594)</f>
        <v>0</v>
      </c>
      <c r="AE594" s="42">
        <f t="shared" ref="AE594:AE625" si="141">IF(AB594="","",$AB$1*1%/($AB$1/1000))</f>
        <v>10</v>
      </c>
      <c r="AF594" s="9">
        <f t="shared" ref="AF594:AF625" si="142">IF(AE594="","",AE594*AC594)</f>
        <v>0</v>
      </c>
    </row>
    <row r="595" spans="18:35" ht="18.75" customHeight="1" x14ac:dyDescent="0.35">
      <c r="R595" s="58">
        <v>0.52083333333333337</v>
      </c>
      <c r="S595" s="59" t="s">
        <v>22</v>
      </c>
      <c r="T595" s="60">
        <v>1</v>
      </c>
      <c r="U595" s="60">
        <v>7</v>
      </c>
      <c r="V595" s="60" t="s">
        <v>29</v>
      </c>
      <c r="W595" s="60" t="s">
        <v>1</v>
      </c>
      <c r="X595" s="86">
        <v>10</v>
      </c>
      <c r="Y595" s="86">
        <v>10</v>
      </c>
      <c r="Z595" s="39"/>
      <c r="AA595" s="40"/>
      <c r="AB595" s="49">
        <f t="shared" si="139"/>
        <v>25</v>
      </c>
      <c r="AC595" s="41"/>
      <c r="AD595" s="12">
        <f t="shared" si="140"/>
        <v>0</v>
      </c>
      <c r="AE595" s="42">
        <f t="shared" si="141"/>
        <v>10</v>
      </c>
      <c r="AF595" s="9">
        <f t="shared" si="142"/>
        <v>0</v>
      </c>
      <c r="AI595" s="4"/>
    </row>
    <row r="596" spans="18:35" ht="18.75" customHeight="1" x14ac:dyDescent="0.5">
      <c r="R596" s="58">
        <v>0.52083333333333337</v>
      </c>
      <c r="S596" s="59" t="s">
        <v>22</v>
      </c>
      <c r="T596" s="60">
        <v>1</v>
      </c>
      <c r="U596" s="60">
        <v>9</v>
      </c>
      <c r="V596" s="60" t="s">
        <v>85</v>
      </c>
      <c r="W596" s="60" t="s">
        <v>60</v>
      </c>
      <c r="X596" s="86">
        <v>10</v>
      </c>
      <c r="Y596" s="86">
        <v>10</v>
      </c>
      <c r="Z596" s="39"/>
      <c r="AA596" s="40"/>
      <c r="AB596" s="49">
        <f t="shared" si="139"/>
        <v>25</v>
      </c>
      <c r="AC596" s="41">
        <v>2.9</v>
      </c>
      <c r="AD596" s="12">
        <f t="shared" si="140"/>
        <v>72.5</v>
      </c>
      <c r="AE596" s="42">
        <f t="shared" si="141"/>
        <v>10</v>
      </c>
      <c r="AF596" s="9">
        <f t="shared" si="142"/>
        <v>29</v>
      </c>
      <c r="AG596" s="1"/>
    </row>
    <row r="597" spans="18:35" ht="18.75" customHeight="1" x14ac:dyDescent="0.3">
      <c r="R597" s="58">
        <v>0.57986111111111116</v>
      </c>
      <c r="S597" s="59" t="s">
        <v>48</v>
      </c>
      <c r="T597" s="60">
        <v>4</v>
      </c>
      <c r="U597" s="60">
        <v>5</v>
      </c>
      <c r="V597" s="60" t="s">
        <v>49</v>
      </c>
      <c r="W597" s="60" t="s">
        <v>50</v>
      </c>
      <c r="X597" s="86">
        <v>12</v>
      </c>
      <c r="Y597" s="86">
        <v>22</v>
      </c>
      <c r="Z597" s="39"/>
      <c r="AA597" s="40"/>
      <c r="AB597" s="49">
        <f t="shared" si="139"/>
        <v>55</v>
      </c>
      <c r="AC597" s="41"/>
      <c r="AD597" s="12">
        <f t="shared" si="140"/>
        <v>0</v>
      </c>
      <c r="AE597" s="42">
        <f t="shared" si="141"/>
        <v>10</v>
      </c>
      <c r="AF597" s="9">
        <f t="shared" si="142"/>
        <v>0</v>
      </c>
    </row>
    <row r="598" spans="18:35" ht="18.75" customHeight="1" x14ac:dyDescent="0.3">
      <c r="R598" s="58">
        <v>0.57986111111111116</v>
      </c>
      <c r="S598" s="59" t="s">
        <v>48</v>
      </c>
      <c r="T598" s="60">
        <v>4</v>
      </c>
      <c r="U598" s="60">
        <v>5</v>
      </c>
      <c r="V598" s="60" t="s">
        <v>49</v>
      </c>
      <c r="W598" s="60" t="s">
        <v>18</v>
      </c>
      <c r="X598" s="86">
        <v>10</v>
      </c>
      <c r="Y598" s="86"/>
      <c r="Z598" s="39"/>
      <c r="AA598" s="40"/>
      <c r="AB598" s="49" t="str">
        <f t="shared" si="139"/>
        <v/>
      </c>
      <c r="AC598" s="41"/>
      <c r="AD598" s="12" t="str">
        <f t="shared" si="140"/>
        <v/>
      </c>
      <c r="AE598" s="42" t="str">
        <f t="shared" si="141"/>
        <v/>
      </c>
      <c r="AF598" s="9" t="str">
        <f t="shared" si="142"/>
        <v/>
      </c>
    </row>
    <row r="599" spans="18:35" ht="18.75" customHeight="1" x14ac:dyDescent="0.5">
      <c r="R599" s="58">
        <v>0.57986111111111116</v>
      </c>
      <c r="S599" s="59" t="s">
        <v>48</v>
      </c>
      <c r="T599" s="60">
        <v>4</v>
      </c>
      <c r="U599" s="60">
        <v>4</v>
      </c>
      <c r="V599" s="60" t="s">
        <v>59</v>
      </c>
      <c r="W599" s="60" t="s">
        <v>18</v>
      </c>
      <c r="X599" s="86">
        <v>10</v>
      </c>
      <c r="Y599" s="86">
        <v>10</v>
      </c>
      <c r="Z599" s="39"/>
      <c r="AA599" s="40"/>
      <c r="AB599" s="49">
        <f t="shared" si="139"/>
        <v>25</v>
      </c>
      <c r="AC599" s="41"/>
      <c r="AD599" s="12">
        <f t="shared" si="140"/>
        <v>0</v>
      </c>
      <c r="AE599" s="42">
        <f t="shared" si="141"/>
        <v>10</v>
      </c>
      <c r="AF599" s="9">
        <f t="shared" si="142"/>
        <v>0</v>
      </c>
      <c r="AG599" s="1"/>
    </row>
    <row r="600" spans="18:35" ht="18.75" customHeight="1" x14ac:dyDescent="0.3">
      <c r="R600" s="58">
        <v>0.59375</v>
      </c>
      <c r="S600" s="59" t="s">
        <v>22</v>
      </c>
      <c r="T600" s="60">
        <v>4</v>
      </c>
      <c r="U600" s="60">
        <v>5</v>
      </c>
      <c r="V600" s="60" t="s">
        <v>86</v>
      </c>
      <c r="W600" s="60" t="s">
        <v>60</v>
      </c>
      <c r="X600" s="86">
        <v>10</v>
      </c>
      <c r="Y600" s="86">
        <v>10</v>
      </c>
      <c r="Z600" s="39"/>
      <c r="AA600" s="40"/>
      <c r="AB600" s="49">
        <f t="shared" si="139"/>
        <v>25</v>
      </c>
      <c r="AC600" s="41"/>
      <c r="AD600" s="12">
        <f t="shared" si="140"/>
        <v>0</v>
      </c>
      <c r="AE600" s="42">
        <f t="shared" si="141"/>
        <v>10</v>
      </c>
      <c r="AF600" s="9">
        <f t="shared" si="142"/>
        <v>0</v>
      </c>
    </row>
    <row r="601" spans="18:35" ht="18.75" customHeight="1" x14ac:dyDescent="0.3">
      <c r="R601" s="58">
        <v>0.62361111111111112</v>
      </c>
      <c r="S601" s="59" t="s">
        <v>28</v>
      </c>
      <c r="T601" s="60">
        <v>4</v>
      </c>
      <c r="U601" s="60">
        <v>9</v>
      </c>
      <c r="V601" s="60" t="s">
        <v>57</v>
      </c>
      <c r="W601" s="60" t="s">
        <v>13</v>
      </c>
      <c r="X601" s="86">
        <v>10</v>
      </c>
      <c r="Y601" s="86">
        <v>10</v>
      </c>
      <c r="Z601" s="39"/>
      <c r="AA601" s="40"/>
      <c r="AB601" s="49">
        <f t="shared" si="139"/>
        <v>25</v>
      </c>
      <c r="AC601" s="41">
        <v>3</v>
      </c>
      <c r="AD601" s="12">
        <f t="shared" si="140"/>
        <v>75</v>
      </c>
      <c r="AE601" s="42">
        <f t="shared" si="141"/>
        <v>10</v>
      </c>
      <c r="AF601" s="9">
        <f t="shared" si="142"/>
        <v>30</v>
      </c>
    </row>
    <row r="602" spans="18:35" ht="18.75" customHeight="1" x14ac:dyDescent="0.5">
      <c r="R602" s="58">
        <v>0.62847222222222221</v>
      </c>
      <c r="S602" s="59" t="s">
        <v>48</v>
      </c>
      <c r="T602" s="60">
        <v>6</v>
      </c>
      <c r="U602" s="60">
        <v>2</v>
      </c>
      <c r="V602" s="60" t="s">
        <v>51</v>
      </c>
      <c r="W602" s="60" t="s">
        <v>40</v>
      </c>
      <c r="X602" s="86">
        <v>10</v>
      </c>
      <c r="Y602" s="86">
        <v>20</v>
      </c>
      <c r="Z602" s="39"/>
      <c r="AA602" s="40"/>
      <c r="AB602" s="49">
        <f t="shared" si="139"/>
        <v>50</v>
      </c>
      <c r="AC602" s="41"/>
      <c r="AD602" s="12">
        <f t="shared" si="140"/>
        <v>0</v>
      </c>
      <c r="AE602" s="42">
        <f t="shared" si="141"/>
        <v>10</v>
      </c>
      <c r="AF602" s="9">
        <f t="shared" si="142"/>
        <v>0</v>
      </c>
      <c r="AG602" s="1"/>
    </row>
    <row r="603" spans="18:35" ht="18.75" customHeight="1" x14ac:dyDescent="0.5">
      <c r="R603" s="58">
        <v>0.62847222222222221</v>
      </c>
      <c r="S603" s="59" t="s">
        <v>48</v>
      </c>
      <c r="T603" s="60">
        <v>6</v>
      </c>
      <c r="U603" s="60">
        <v>2</v>
      </c>
      <c r="V603" s="60" t="s">
        <v>51</v>
      </c>
      <c r="W603" s="60" t="s">
        <v>18</v>
      </c>
      <c r="X603" s="86">
        <v>10</v>
      </c>
      <c r="Y603" s="86"/>
      <c r="Z603" s="39"/>
      <c r="AA603" s="40"/>
      <c r="AB603" s="49" t="str">
        <f t="shared" si="139"/>
        <v/>
      </c>
      <c r="AC603" s="41"/>
      <c r="AD603" s="12" t="str">
        <f t="shared" si="140"/>
        <v/>
      </c>
      <c r="AE603" s="42" t="str">
        <f t="shared" si="141"/>
        <v/>
      </c>
      <c r="AF603" s="9" t="str">
        <f t="shared" si="142"/>
        <v/>
      </c>
      <c r="AG603" s="1"/>
    </row>
    <row r="604" spans="18:35" ht="18.75" customHeight="1" x14ac:dyDescent="0.5">
      <c r="R604" s="58">
        <v>0.62847222222222221</v>
      </c>
      <c r="S604" s="59" t="s">
        <v>48</v>
      </c>
      <c r="T604" s="60">
        <v>6</v>
      </c>
      <c r="U604" s="60">
        <v>3</v>
      </c>
      <c r="V604" s="60" t="s">
        <v>52</v>
      </c>
      <c r="W604" s="60" t="s">
        <v>1</v>
      </c>
      <c r="X604" s="86">
        <v>20</v>
      </c>
      <c r="Y604" s="86">
        <v>50</v>
      </c>
      <c r="Z604" s="39"/>
      <c r="AA604" s="40"/>
      <c r="AB604" s="49">
        <f t="shared" si="139"/>
        <v>125</v>
      </c>
      <c r="AC604" s="41"/>
      <c r="AD604" s="12">
        <f t="shared" si="140"/>
        <v>0</v>
      </c>
      <c r="AE604" s="42">
        <f t="shared" si="141"/>
        <v>10</v>
      </c>
      <c r="AF604" s="9">
        <f t="shared" si="142"/>
        <v>0</v>
      </c>
      <c r="AG604" s="1"/>
    </row>
    <row r="605" spans="18:35" ht="18.75" customHeight="1" x14ac:dyDescent="0.5">
      <c r="R605" s="58">
        <v>0.62847222222222221</v>
      </c>
      <c r="S605" s="59" t="s">
        <v>48</v>
      </c>
      <c r="T605" s="60">
        <v>6</v>
      </c>
      <c r="U605" s="60">
        <v>3</v>
      </c>
      <c r="V605" s="60" t="s">
        <v>52</v>
      </c>
      <c r="W605" s="60" t="s">
        <v>40</v>
      </c>
      <c r="X605" s="86">
        <v>20</v>
      </c>
      <c r="Y605" s="86"/>
      <c r="Z605" s="39"/>
      <c r="AA605" s="40"/>
      <c r="AB605" s="49" t="str">
        <f t="shared" si="139"/>
        <v/>
      </c>
      <c r="AC605" s="41"/>
      <c r="AD605" s="12" t="str">
        <f t="shared" si="140"/>
        <v/>
      </c>
      <c r="AE605" s="42" t="str">
        <f t="shared" si="141"/>
        <v/>
      </c>
      <c r="AF605" s="9" t="str">
        <f t="shared" si="142"/>
        <v/>
      </c>
      <c r="AG605" s="1"/>
    </row>
    <row r="606" spans="18:35" ht="18.75" customHeight="1" x14ac:dyDescent="0.5">
      <c r="R606" s="58">
        <v>0.62847222222222221</v>
      </c>
      <c r="S606" s="59" t="s">
        <v>55</v>
      </c>
      <c r="T606" s="60">
        <v>6</v>
      </c>
      <c r="U606" s="60">
        <v>3</v>
      </c>
      <c r="V606" s="60" t="s">
        <v>52</v>
      </c>
      <c r="W606" s="60" t="s">
        <v>13</v>
      </c>
      <c r="X606" s="86">
        <v>10</v>
      </c>
      <c r="Y606" s="86"/>
      <c r="Z606" s="39"/>
      <c r="AA606" s="40"/>
      <c r="AB606" s="49" t="str">
        <f t="shared" si="139"/>
        <v/>
      </c>
      <c r="AC606" s="41"/>
      <c r="AD606" s="12" t="str">
        <f t="shared" si="140"/>
        <v/>
      </c>
      <c r="AE606" s="42" t="str">
        <f t="shared" si="141"/>
        <v/>
      </c>
      <c r="AF606" s="9" t="str">
        <f t="shared" si="142"/>
        <v/>
      </c>
      <c r="AG606" s="1"/>
    </row>
    <row r="607" spans="18:35" ht="18.75" customHeight="1" x14ac:dyDescent="0.3">
      <c r="R607" s="58">
        <v>0.64236111111111116</v>
      </c>
      <c r="S607" s="59" t="s">
        <v>22</v>
      </c>
      <c r="T607" s="60">
        <v>6</v>
      </c>
      <c r="U607" s="60">
        <v>15</v>
      </c>
      <c r="V607" s="60" t="s">
        <v>87</v>
      </c>
      <c r="W607" s="60" t="s">
        <v>60</v>
      </c>
      <c r="X607" s="86">
        <v>10</v>
      </c>
      <c r="Y607" s="86">
        <v>10</v>
      </c>
      <c r="Z607" s="39"/>
      <c r="AA607" s="40"/>
      <c r="AB607" s="49">
        <f t="shared" si="139"/>
        <v>25</v>
      </c>
      <c r="AC607" s="41"/>
      <c r="AD607" s="12">
        <f t="shared" si="140"/>
        <v>0</v>
      </c>
      <c r="AE607" s="42">
        <f t="shared" si="141"/>
        <v>10</v>
      </c>
      <c r="AF607" s="9">
        <f t="shared" si="142"/>
        <v>0</v>
      </c>
    </row>
    <row r="608" spans="18:35" ht="18.75" customHeight="1" x14ac:dyDescent="0.5">
      <c r="R608" s="58">
        <v>0.66666666666666663</v>
      </c>
      <c r="S608" s="59" t="s">
        <v>22</v>
      </c>
      <c r="T608" s="60">
        <v>7</v>
      </c>
      <c r="U608" s="60">
        <v>12</v>
      </c>
      <c r="V608" s="60" t="s">
        <v>88</v>
      </c>
      <c r="W608" s="60" t="s">
        <v>60</v>
      </c>
      <c r="X608" s="86">
        <v>10</v>
      </c>
      <c r="Y608" s="86">
        <v>10</v>
      </c>
      <c r="Z608" s="39"/>
      <c r="AA608" s="40"/>
      <c r="AB608" s="49">
        <f t="shared" si="139"/>
        <v>25</v>
      </c>
      <c r="AC608" s="41"/>
      <c r="AD608" s="12">
        <f t="shared" si="140"/>
        <v>0</v>
      </c>
      <c r="AE608" s="42">
        <f t="shared" si="141"/>
        <v>10</v>
      </c>
      <c r="AF608" s="9">
        <f t="shared" si="142"/>
        <v>0</v>
      </c>
      <c r="AG608" s="1"/>
    </row>
    <row r="609" spans="18:33" ht="18.75" customHeight="1" x14ac:dyDescent="0.3">
      <c r="R609" s="58">
        <v>0.66666666666666663</v>
      </c>
      <c r="S609" s="59" t="s">
        <v>22</v>
      </c>
      <c r="T609" s="60">
        <v>7</v>
      </c>
      <c r="U609" s="60">
        <v>3</v>
      </c>
      <c r="V609" s="60" t="s">
        <v>89</v>
      </c>
      <c r="W609" s="60" t="s">
        <v>60</v>
      </c>
      <c r="X609" s="86">
        <v>10</v>
      </c>
      <c r="Y609" s="86">
        <v>10</v>
      </c>
      <c r="Z609" s="39"/>
      <c r="AA609" s="40"/>
      <c r="AB609" s="49">
        <f t="shared" si="139"/>
        <v>25</v>
      </c>
      <c r="AC609" s="41"/>
      <c r="AD609" s="12">
        <f t="shared" si="140"/>
        <v>0</v>
      </c>
      <c r="AE609" s="42">
        <f t="shared" si="141"/>
        <v>10</v>
      </c>
      <c r="AF609" s="9">
        <f t="shared" si="142"/>
        <v>0</v>
      </c>
    </row>
    <row r="610" spans="18:33" ht="18.75" customHeight="1" x14ac:dyDescent="0.3">
      <c r="R610" s="58">
        <v>0.68055555555555558</v>
      </c>
      <c r="S610" s="59" t="s">
        <v>55</v>
      </c>
      <c r="T610" s="60">
        <v>8</v>
      </c>
      <c r="U610" s="60">
        <v>11</v>
      </c>
      <c r="V610" s="60" t="s">
        <v>25</v>
      </c>
      <c r="W610" s="60" t="s">
        <v>13</v>
      </c>
      <c r="X610" s="86">
        <v>10</v>
      </c>
      <c r="Y610" s="86">
        <v>10</v>
      </c>
      <c r="Z610" s="39"/>
      <c r="AA610" s="40"/>
      <c r="AB610" s="49">
        <f t="shared" si="139"/>
        <v>25</v>
      </c>
      <c r="AC610" s="41"/>
      <c r="AD610" s="12">
        <f t="shared" si="140"/>
        <v>0</v>
      </c>
      <c r="AE610" s="42">
        <f t="shared" si="141"/>
        <v>10</v>
      </c>
      <c r="AF610" s="9">
        <f t="shared" si="142"/>
        <v>0</v>
      </c>
    </row>
    <row r="611" spans="18:33" ht="18.75" customHeight="1" x14ac:dyDescent="0.5">
      <c r="R611" s="58">
        <v>0.70833333333333337</v>
      </c>
      <c r="S611" s="59" t="s">
        <v>48</v>
      </c>
      <c r="T611" s="60">
        <v>9</v>
      </c>
      <c r="U611" s="60">
        <v>3</v>
      </c>
      <c r="V611" s="60" t="s">
        <v>30</v>
      </c>
      <c r="W611" s="60" t="s">
        <v>1</v>
      </c>
      <c r="X611" s="86">
        <v>20</v>
      </c>
      <c r="Y611" s="86">
        <v>64</v>
      </c>
      <c r="Z611" s="39"/>
      <c r="AA611" s="40"/>
      <c r="AB611" s="49">
        <f t="shared" si="139"/>
        <v>160</v>
      </c>
      <c r="AC611" s="41"/>
      <c r="AD611" s="12">
        <f t="shared" si="140"/>
        <v>0</v>
      </c>
      <c r="AE611" s="42">
        <f t="shared" si="141"/>
        <v>10</v>
      </c>
      <c r="AF611" s="9">
        <f t="shared" si="142"/>
        <v>0</v>
      </c>
      <c r="AG611" s="1"/>
    </row>
    <row r="612" spans="18:33" ht="18.75" customHeight="1" x14ac:dyDescent="0.3">
      <c r="R612" s="58">
        <v>0.70833333333333337</v>
      </c>
      <c r="S612" s="59" t="s">
        <v>48</v>
      </c>
      <c r="T612" s="60">
        <v>9</v>
      </c>
      <c r="U612" s="60">
        <v>3</v>
      </c>
      <c r="V612" s="60" t="s">
        <v>30</v>
      </c>
      <c r="W612" s="60" t="s">
        <v>40</v>
      </c>
      <c r="X612" s="86">
        <v>20</v>
      </c>
      <c r="Y612" s="86"/>
      <c r="Z612" s="39"/>
      <c r="AA612" s="40"/>
      <c r="AB612" s="49" t="str">
        <f t="shared" si="139"/>
        <v/>
      </c>
      <c r="AC612" s="41"/>
      <c r="AD612" s="12" t="str">
        <f t="shared" si="140"/>
        <v/>
      </c>
      <c r="AE612" s="42" t="str">
        <f t="shared" si="141"/>
        <v/>
      </c>
      <c r="AF612" s="9" t="str">
        <f t="shared" si="142"/>
        <v/>
      </c>
    </row>
    <row r="613" spans="18:33" ht="18.75" customHeight="1" x14ac:dyDescent="0.3">
      <c r="R613" s="58">
        <v>0.70833333333333337</v>
      </c>
      <c r="S613" s="59" t="s">
        <v>55</v>
      </c>
      <c r="T613" s="60">
        <v>9</v>
      </c>
      <c r="U613" s="60">
        <v>3</v>
      </c>
      <c r="V613" s="60" t="s">
        <v>30</v>
      </c>
      <c r="W613" s="60" t="s">
        <v>13</v>
      </c>
      <c r="X613" s="86">
        <v>14</v>
      </c>
      <c r="Y613" s="86"/>
      <c r="Z613" s="39"/>
      <c r="AA613" s="40"/>
      <c r="AB613" s="49" t="str">
        <f t="shared" si="139"/>
        <v/>
      </c>
      <c r="AC613" s="41"/>
      <c r="AD613" s="12" t="str">
        <f t="shared" si="140"/>
        <v/>
      </c>
      <c r="AE613" s="42" t="str">
        <f t="shared" si="141"/>
        <v/>
      </c>
      <c r="AF613" s="9" t="str">
        <f t="shared" si="142"/>
        <v/>
      </c>
    </row>
    <row r="614" spans="18:33" ht="18.75" customHeight="1" x14ac:dyDescent="0.5">
      <c r="R614" s="58">
        <v>0.70833333333333337</v>
      </c>
      <c r="S614" s="59" t="s">
        <v>48</v>
      </c>
      <c r="T614" s="60">
        <v>9</v>
      </c>
      <c r="U614" s="60">
        <v>3</v>
      </c>
      <c r="V614" s="60" t="s">
        <v>30</v>
      </c>
      <c r="W614" s="60" t="s">
        <v>18</v>
      </c>
      <c r="X614" s="86">
        <v>10</v>
      </c>
      <c r="Y614" s="86"/>
      <c r="Z614" s="39"/>
      <c r="AA614" s="40"/>
      <c r="AB614" s="49" t="str">
        <f t="shared" si="139"/>
        <v/>
      </c>
      <c r="AC614" s="41"/>
      <c r="AD614" s="12" t="str">
        <f t="shared" si="140"/>
        <v/>
      </c>
      <c r="AE614" s="42" t="str">
        <f t="shared" si="141"/>
        <v/>
      </c>
      <c r="AF614" s="9" t="str">
        <f t="shared" si="142"/>
        <v/>
      </c>
      <c r="AG614" s="1"/>
    </row>
    <row r="615" spans="18:33" ht="18.75" customHeight="1" x14ac:dyDescent="0.5">
      <c r="R615" s="58">
        <v>0.70833333333333337</v>
      </c>
      <c r="S615" s="59" t="s">
        <v>48</v>
      </c>
      <c r="T615" s="60">
        <v>9</v>
      </c>
      <c r="U615" s="60">
        <v>1</v>
      </c>
      <c r="V615" s="60" t="s">
        <v>53</v>
      </c>
      <c r="W615" s="60" t="s">
        <v>40</v>
      </c>
      <c r="X615" s="86">
        <v>10</v>
      </c>
      <c r="Y615" s="86">
        <v>20</v>
      </c>
      <c r="Z615" s="39"/>
      <c r="AA615" s="40"/>
      <c r="AB615" s="49">
        <f t="shared" si="139"/>
        <v>50</v>
      </c>
      <c r="AC615" s="41"/>
      <c r="AD615" s="12">
        <f t="shared" si="140"/>
        <v>0</v>
      </c>
      <c r="AE615" s="42">
        <f t="shared" si="141"/>
        <v>10</v>
      </c>
      <c r="AF615" s="9">
        <f t="shared" si="142"/>
        <v>0</v>
      </c>
      <c r="AG615" s="1"/>
    </row>
    <row r="616" spans="18:33" ht="18.75" customHeight="1" x14ac:dyDescent="0.5">
      <c r="R616" s="58">
        <v>0.70833333333333337</v>
      </c>
      <c r="S616" s="59" t="s">
        <v>48</v>
      </c>
      <c r="T616" s="60">
        <v>9</v>
      </c>
      <c r="U616" s="60">
        <v>1</v>
      </c>
      <c r="V616" s="60" t="s">
        <v>53</v>
      </c>
      <c r="W616" s="60" t="s">
        <v>18</v>
      </c>
      <c r="X616" s="86">
        <v>10</v>
      </c>
      <c r="Y616" s="86"/>
      <c r="Z616" s="39"/>
      <c r="AA616" s="40"/>
      <c r="AB616" s="49" t="str">
        <f t="shared" si="139"/>
        <v/>
      </c>
      <c r="AC616" s="41"/>
      <c r="AD616" s="12" t="str">
        <f t="shared" si="140"/>
        <v/>
      </c>
      <c r="AE616" s="42" t="str">
        <f t="shared" si="141"/>
        <v/>
      </c>
      <c r="AF616" s="9" t="str">
        <f t="shared" si="142"/>
        <v/>
      </c>
      <c r="AG616" s="1"/>
    </row>
    <row r="617" spans="18:33" ht="18.75" customHeight="1" x14ac:dyDescent="0.5">
      <c r="R617" s="58">
        <v>0.72222222222222221</v>
      </c>
      <c r="S617" s="59" t="s">
        <v>22</v>
      </c>
      <c r="T617" s="60">
        <v>9</v>
      </c>
      <c r="U617" s="60">
        <v>5</v>
      </c>
      <c r="V617" s="60" t="s">
        <v>61</v>
      </c>
      <c r="W617" s="60" t="s">
        <v>1</v>
      </c>
      <c r="X617" s="86">
        <v>10</v>
      </c>
      <c r="Y617" s="86">
        <v>10</v>
      </c>
      <c r="Z617" s="39"/>
      <c r="AA617" s="40"/>
      <c r="AB617" s="49">
        <f t="shared" si="139"/>
        <v>25</v>
      </c>
      <c r="AC617" s="41"/>
      <c r="AD617" s="12">
        <f t="shared" si="140"/>
        <v>0</v>
      </c>
      <c r="AE617" s="42">
        <f t="shared" si="141"/>
        <v>10</v>
      </c>
      <c r="AF617" s="9">
        <f t="shared" si="142"/>
        <v>0</v>
      </c>
      <c r="AG617" s="1"/>
    </row>
    <row r="618" spans="18:33" ht="18.75" customHeight="1" x14ac:dyDescent="0.5">
      <c r="R618" s="58">
        <v>0.72222222222222221</v>
      </c>
      <c r="S618" s="59" t="s">
        <v>22</v>
      </c>
      <c r="T618" s="60">
        <v>9</v>
      </c>
      <c r="U618" s="60">
        <v>8</v>
      </c>
      <c r="V618" s="60" t="s">
        <v>16</v>
      </c>
      <c r="W618" s="60" t="s">
        <v>60</v>
      </c>
      <c r="X618" s="86">
        <v>10</v>
      </c>
      <c r="Y618" s="86">
        <v>10</v>
      </c>
      <c r="Z618" s="39"/>
      <c r="AA618" s="40"/>
      <c r="AB618" s="49">
        <f t="shared" si="139"/>
        <v>25</v>
      </c>
      <c r="AC618" s="41">
        <v>6.5</v>
      </c>
      <c r="AD618" s="12">
        <f t="shared" si="140"/>
        <v>162.5</v>
      </c>
      <c r="AE618" s="42">
        <f t="shared" si="141"/>
        <v>10</v>
      </c>
      <c r="AF618" s="9">
        <f t="shared" si="142"/>
        <v>65</v>
      </c>
      <c r="AG618" s="1"/>
    </row>
    <row r="619" spans="18:33" ht="18.75" customHeight="1" x14ac:dyDescent="0.5">
      <c r="R619" s="58">
        <v>0.73611111111111116</v>
      </c>
      <c r="S619" s="59" t="s">
        <v>48</v>
      </c>
      <c r="T619" s="60">
        <v>10</v>
      </c>
      <c r="U619" s="60">
        <v>9</v>
      </c>
      <c r="V619" s="60" t="s">
        <v>54</v>
      </c>
      <c r="W619" s="60" t="s">
        <v>40</v>
      </c>
      <c r="X619" s="86">
        <v>12</v>
      </c>
      <c r="Y619" s="86">
        <v>22</v>
      </c>
      <c r="Z619" s="39"/>
      <c r="AA619" s="40"/>
      <c r="AB619" s="49">
        <f t="shared" si="139"/>
        <v>55</v>
      </c>
      <c r="AC619" s="41">
        <v>4.5999999999999996</v>
      </c>
      <c r="AD619" s="12">
        <f t="shared" si="140"/>
        <v>252.99999999999997</v>
      </c>
      <c r="AE619" s="42">
        <f t="shared" si="141"/>
        <v>10</v>
      </c>
      <c r="AF619" s="9">
        <f t="shared" si="142"/>
        <v>46</v>
      </c>
      <c r="AG619" s="1"/>
    </row>
    <row r="620" spans="18:33" ht="18.75" customHeight="1" x14ac:dyDescent="0.5">
      <c r="R620" s="58">
        <v>0.73611111111111116</v>
      </c>
      <c r="S620" s="59" t="s">
        <v>48</v>
      </c>
      <c r="T620" s="60">
        <v>10</v>
      </c>
      <c r="U620" s="60">
        <v>9</v>
      </c>
      <c r="V620" s="60" t="s">
        <v>54</v>
      </c>
      <c r="W620" s="60" t="s">
        <v>18</v>
      </c>
      <c r="X620" s="86">
        <v>10</v>
      </c>
      <c r="Y620" s="86"/>
      <c r="Z620" s="39"/>
      <c r="AA620" s="40"/>
      <c r="AB620" s="49" t="str">
        <f t="shared" si="139"/>
        <v/>
      </c>
      <c r="AC620" s="41"/>
      <c r="AD620" s="12" t="str">
        <f t="shared" si="140"/>
        <v/>
      </c>
      <c r="AE620" s="42" t="str">
        <f t="shared" si="141"/>
        <v/>
      </c>
      <c r="AF620" s="9" t="str">
        <f t="shared" si="142"/>
        <v/>
      </c>
      <c r="AG620" s="1"/>
    </row>
    <row r="621" spans="18:33" ht="18.75" customHeight="1" x14ac:dyDescent="0.5">
      <c r="R621" s="58">
        <v>0.73611111111111116</v>
      </c>
      <c r="S621" s="59" t="s">
        <v>48</v>
      </c>
      <c r="T621" s="60">
        <v>10</v>
      </c>
      <c r="U621" s="60">
        <v>7</v>
      </c>
      <c r="V621" s="60" t="s">
        <v>58</v>
      </c>
      <c r="W621" s="60" t="s">
        <v>1</v>
      </c>
      <c r="X621" s="86">
        <v>10</v>
      </c>
      <c r="Y621" s="86">
        <v>30</v>
      </c>
      <c r="Z621" s="39"/>
      <c r="AA621" s="40"/>
      <c r="AB621" s="49">
        <f t="shared" si="139"/>
        <v>75</v>
      </c>
      <c r="AC621" s="41"/>
      <c r="AD621" s="12">
        <f t="shared" si="140"/>
        <v>0</v>
      </c>
      <c r="AE621" s="42">
        <f t="shared" si="141"/>
        <v>10</v>
      </c>
      <c r="AF621" s="9">
        <f t="shared" si="142"/>
        <v>0</v>
      </c>
      <c r="AG621" s="1"/>
    </row>
    <row r="622" spans="18:33" ht="18.75" customHeight="1" x14ac:dyDescent="0.5">
      <c r="R622" s="58">
        <v>0.73611111111111116</v>
      </c>
      <c r="S622" s="59" t="s">
        <v>55</v>
      </c>
      <c r="T622" s="60">
        <v>10</v>
      </c>
      <c r="U622" s="60">
        <v>7</v>
      </c>
      <c r="V622" s="60" t="s">
        <v>58</v>
      </c>
      <c r="W622" s="60" t="s">
        <v>13</v>
      </c>
      <c r="X622" s="86">
        <v>10</v>
      </c>
      <c r="Y622" s="86"/>
      <c r="Z622" s="39"/>
      <c r="AA622" s="40"/>
      <c r="AB622" s="49" t="str">
        <f t="shared" si="139"/>
        <v/>
      </c>
      <c r="AC622" s="41"/>
      <c r="AD622" s="12" t="str">
        <f t="shared" si="140"/>
        <v/>
      </c>
      <c r="AE622" s="42" t="str">
        <f t="shared" si="141"/>
        <v/>
      </c>
      <c r="AF622" s="9" t="str">
        <f t="shared" si="142"/>
        <v/>
      </c>
      <c r="AG622" s="1"/>
    </row>
    <row r="623" spans="18:33" ht="18.75" customHeight="1" x14ac:dyDescent="0.5">
      <c r="R623" s="58">
        <v>0.73611111111111116</v>
      </c>
      <c r="S623" s="59" t="s">
        <v>48</v>
      </c>
      <c r="T623" s="60">
        <v>10</v>
      </c>
      <c r="U623" s="60">
        <v>7</v>
      </c>
      <c r="V623" s="60" t="s">
        <v>58</v>
      </c>
      <c r="W623" s="60" t="s">
        <v>18</v>
      </c>
      <c r="X623" s="86">
        <v>10</v>
      </c>
      <c r="Y623" s="86"/>
      <c r="Z623" s="39"/>
      <c r="AA623" s="40"/>
      <c r="AB623" s="49" t="str">
        <f t="shared" si="139"/>
        <v/>
      </c>
      <c r="AC623" s="41"/>
      <c r="AD623" s="12" t="str">
        <f t="shared" si="140"/>
        <v/>
      </c>
      <c r="AE623" s="42" t="str">
        <f t="shared" si="141"/>
        <v/>
      </c>
      <c r="AF623" s="9" t="str">
        <f t="shared" si="142"/>
        <v/>
      </c>
      <c r="AG623" s="1"/>
    </row>
    <row r="624" spans="18:33" ht="18.75" customHeight="1" x14ac:dyDescent="0.5">
      <c r="R624" s="58">
        <v>0.74652777777777779</v>
      </c>
      <c r="S624" s="59" t="s">
        <v>22</v>
      </c>
      <c r="T624" s="60">
        <v>10</v>
      </c>
      <c r="U624" s="60">
        <v>3</v>
      </c>
      <c r="V624" s="60" t="s">
        <v>90</v>
      </c>
      <c r="W624" s="60" t="s">
        <v>60</v>
      </c>
      <c r="X624" s="86">
        <v>10</v>
      </c>
      <c r="Y624" s="86">
        <v>10</v>
      </c>
      <c r="Z624" s="39"/>
      <c r="AA624" s="40"/>
      <c r="AB624" s="49">
        <f t="shared" si="139"/>
        <v>25</v>
      </c>
      <c r="AC624" s="41"/>
      <c r="AD624" s="12">
        <f t="shared" si="140"/>
        <v>0</v>
      </c>
      <c r="AE624" s="42">
        <f t="shared" si="141"/>
        <v>10</v>
      </c>
      <c r="AF624" s="9">
        <f t="shared" si="142"/>
        <v>0</v>
      </c>
      <c r="AG624" s="1"/>
    </row>
    <row r="625" spans="18:33" ht="18.75" customHeight="1" x14ac:dyDescent="0.5">
      <c r="R625" s="58">
        <v>0.74652777777777779</v>
      </c>
      <c r="S625" s="59" t="s">
        <v>22</v>
      </c>
      <c r="T625" s="60">
        <v>10</v>
      </c>
      <c r="U625" s="60">
        <v>17</v>
      </c>
      <c r="V625" s="60" t="s">
        <v>62</v>
      </c>
      <c r="W625" s="60" t="s">
        <v>1</v>
      </c>
      <c r="X625" s="86">
        <v>10</v>
      </c>
      <c r="Y625" s="86">
        <v>10</v>
      </c>
      <c r="Z625" s="39"/>
      <c r="AA625" s="40"/>
      <c r="AB625" s="49">
        <f t="shared" si="139"/>
        <v>25</v>
      </c>
      <c r="AC625" s="41"/>
      <c r="AD625" s="12">
        <f t="shared" si="140"/>
        <v>0</v>
      </c>
      <c r="AE625" s="42">
        <f t="shared" si="141"/>
        <v>10</v>
      </c>
      <c r="AF625" s="9">
        <f t="shared" si="142"/>
        <v>0</v>
      </c>
      <c r="AG625" s="1"/>
    </row>
    <row r="626" spans="18:33" ht="18.75" customHeight="1" x14ac:dyDescent="0.5">
      <c r="R626" s="58"/>
      <c r="S626" s="59"/>
      <c r="T626" s="60"/>
      <c r="U626" s="60"/>
      <c r="V626" s="60"/>
      <c r="W626" s="60"/>
      <c r="X626" s="61"/>
      <c r="Y626" s="62"/>
      <c r="Z626" s="63"/>
      <c r="AA626" s="64"/>
      <c r="AB626" s="49"/>
      <c r="AC626" s="41"/>
      <c r="AD626" s="12"/>
      <c r="AE626" s="42"/>
      <c r="AF626" s="9"/>
      <c r="AG626" s="1"/>
    </row>
    <row r="627" spans="18:33" ht="18.75" customHeight="1" x14ac:dyDescent="0.5">
      <c r="R627" s="65"/>
      <c r="S627" s="66"/>
      <c r="T627" s="67"/>
      <c r="U627" s="67"/>
      <c r="V627" s="68" t="s">
        <v>14</v>
      </c>
      <c r="W627" s="68"/>
      <c r="X627" s="69">
        <f>SUM(X593:X626)</f>
        <v>372</v>
      </c>
      <c r="Y627" s="69">
        <f>SUM(Y593:Y626)</f>
        <v>372</v>
      </c>
      <c r="Z627" s="70"/>
      <c r="AA627" s="70"/>
      <c r="AB627" s="49">
        <f>SUBTOTAL(9,(AB594:AB625))</f>
        <v>930</v>
      </c>
      <c r="AC627" s="71"/>
      <c r="AD627" s="13">
        <f>SUBTOTAL(9,AD594:AD625)</f>
        <v>563</v>
      </c>
      <c r="AE627" s="21">
        <f>SUBTOTAL(9,AE594:AE625)</f>
        <v>210</v>
      </c>
      <c r="AF627" s="22">
        <f>SUBTOTAL(9,AF594:AF625)</f>
        <v>170</v>
      </c>
      <c r="AG627" s="1"/>
    </row>
    <row r="628" spans="18:33" ht="3.75" hidden="1" customHeight="1" x14ac:dyDescent="0.3">
      <c r="R628" s="72"/>
      <c r="S628" s="50"/>
      <c r="T628" s="50"/>
      <c r="U628" s="50"/>
      <c r="V628" s="50"/>
      <c r="W628" s="50"/>
      <c r="X628" s="50"/>
      <c r="Y628" s="51"/>
      <c r="Z628" s="50"/>
      <c r="AA628" s="51"/>
      <c r="AB628" s="52"/>
      <c r="AC628" s="5"/>
      <c r="AD628" s="99"/>
      <c r="AE628" s="96"/>
      <c r="AF628" s="98"/>
    </row>
    <row r="629" spans="18:33" ht="25.5" customHeight="1" x14ac:dyDescent="0.3">
      <c r="R629" s="337" t="s">
        <v>15</v>
      </c>
      <c r="S629" s="338"/>
      <c r="T629" s="338"/>
      <c r="U629" s="338"/>
      <c r="V629" s="338"/>
      <c r="W629" s="338"/>
      <c r="X629" s="338"/>
      <c r="Y629" s="339"/>
      <c r="Z629" s="73"/>
      <c r="AA629" s="73"/>
      <c r="AB629" s="340"/>
      <c r="AC629" s="5"/>
      <c r="AD629" s="14">
        <f>AD627-AB627</f>
        <v>-367</v>
      </c>
      <c r="AE629" s="100"/>
      <c r="AF629" s="8">
        <f>AF627-AE627</f>
        <v>-40</v>
      </c>
    </row>
    <row r="630" spans="18:33" ht="25.5" customHeight="1" thickBot="1" x14ac:dyDescent="0.35">
      <c r="R630" s="344">
        <v>45640</v>
      </c>
      <c r="S630" s="345"/>
      <c r="T630" s="345"/>
      <c r="U630" s="345"/>
      <c r="V630" s="345"/>
      <c r="W630" s="345"/>
      <c r="X630" s="345"/>
      <c r="Y630" s="346"/>
      <c r="Z630" s="74"/>
      <c r="AA630" s="74"/>
      <c r="AB630" s="341"/>
      <c r="AC630" s="16" t="s">
        <v>91</v>
      </c>
      <c r="AD630" s="15">
        <f>AD629/AB627</f>
        <v>-0.39462365591397852</v>
      </c>
      <c r="AE630" s="101"/>
      <c r="AF630" s="17">
        <f>AF629/AE627</f>
        <v>-0.19047619047619047</v>
      </c>
    </row>
    <row r="631" spans="18:33" ht="18" thickBot="1" x14ac:dyDescent="0.35"/>
    <row r="632" spans="18:33" ht="28.5" customHeight="1" x14ac:dyDescent="0.3">
      <c r="R632" s="329"/>
      <c r="S632" s="330"/>
      <c r="T632" s="333" t="s">
        <v>44</v>
      </c>
      <c r="U632" s="333"/>
      <c r="V632" s="333"/>
      <c r="W632" s="333"/>
      <c r="X632" s="333"/>
      <c r="Y632" s="333"/>
      <c r="Z632" s="333"/>
      <c r="AA632" s="333"/>
      <c r="AB632" s="19"/>
      <c r="AC632" s="102"/>
      <c r="AD632" s="102"/>
      <c r="AE632" s="102"/>
      <c r="AF632" s="103"/>
    </row>
    <row r="633" spans="18:33" ht="15.75" customHeight="1" x14ac:dyDescent="0.3">
      <c r="R633" s="331"/>
      <c r="S633" s="332"/>
      <c r="T633" s="335"/>
      <c r="U633" s="335"/>
      <c r="V633" s="335"/>
      <c r="W633" s="335"/>
      <c r="X633" s="335"/>
      <c r="Y633" s="335"/>
      <c r="Z633" s="335"/>
      <c r="AA633" s="335"/>
      <c r="AC633" s="95"/>
      <c r="AF633" s="104"/>
    </row>
    <row r="634" spans="18:33" ht="3" customHeight="1" thickBot="1" x14ac:dyDescent="0.35">
      <c r="R634" s="53"/>
      <c r="S634" s="54"/>
      <c r="T634" s="55"/>
      <c r="U634" s="55"/>
      <c r="V634" s="55"/>
      <c r="W634" s="55"/>
      <c r="X634" s="55"/>
      <c r="Y634" s="56"/>
      <c r="Z634" s="55"/>
      <c r="AA634" s="55"/>
      <c r="AB634" s="57"/>
      <c r="AF634" s="104"/>
    </row>
    <row r="635" spans="18:33" ht="54.75" customHeight="1" x14ac:dyDescent="0.5">
      <c r="R635" s="26" t="s">
        <v>4</v>
      </c>
      <c r="S635" s="27" t="s">
        <v>5</v>
      </c>
      <c r="T635" s="27" t="s">
        <v>6</v>
      </c>
      <c r="U635" s="27" t="s">
        <v>7</v>
      </c>
      <c r="V635" s="27" t="s">
        <v>8</v>
      </c>
      <c r="W635" s="28" t="s">
        <v>9</v>
      </c>
      <c r="X635" s="29" t="s">
        <v>19</v>
      </c>
      <c r="Y635" s="31" t="s">
        <v>10</v>
      </c>
      <c r="Z635" s="28" t="s">
        <v>20</v>
      </c>
      <c r="AA635" s="31" t="s">
        <v>21</v>
      </c>
      <c r="AB635" s="32" t="s">
        <v>11</v>
      </c>
      <c r="AC635" s="6" t="s">
        <v>12</v>
      </c>
      <c r="AD635" s="11" t="s">
        <v>2</v>
      </c>
      <c r="AE635" s="33" t="s">
        <v>45</v>
      </c>
      <c r="AF635" s="34" t="s">
        <v>46</v>
      </c>
      <c r="AG635" s="1"/>
    </row>
    <row r="636" spans="18:33" ht="18.75" customHeight="1" x14ac:dyDescent="0.3">
      <c r="R636" s="58">
        <v>0.54513888888888884</v>
      </c>
      <c r="S636" s="59" t="s">
        <v>17</v>
      </c>
      <c r="T636" s="60">
        <v>2</v>
      </c>
      <c r="U636" s="60">
        <v>6</v>
      </c>
      <c r="V636" s="60" t="s">
        <v>73</v>
      </c>
      <c r="W636" s="60" t="s">
        <v>60</v>
      </c>
      <c r="X636" s="86">
        <v>10</v>
      </c>
      <c r="Y636" s="86">
        <v>10</v>
      </c>
      <c r="Z636" s="39"/>
      <c r="AA636" s="40"/>
      <c r="AB636" s="49">
        <f t="shared" ref="AB636:AB659" si="143">IF(Y636="","",Y636*($AB$1/1000)/$AC$1)</f>
        <v>25</v>
      </c>
      <c r="AC636" s="41">
        <v>7.3</v>
      </c>
      <c r="AD636" s="12">
        <f t="shared" ref="AD636:AD659" si="144">IF(AB636="","",AC636*AB636)</f>
        <v>182.5</v>
      </c>
      <c r="AE636" s="42">
        <f t="shared" ref="AE636:AE659" si="145">IF(AB636="","",$AB$1*1%/($AB$1/1000))</f>
        <v>10</v>
      </c>
      <c r="AF636" s="9">
        <f t="shared" ref="AF636:AF659" si="146">IF(AE636="","",AE636*AC636)</f>
        <v>73</v>
      </c>
    </row>
    <row r="637" spans="18:33" ht="18.75" customHeight="1" x14ac:dyDescent="0.3">
      <c r="R637" s="58">
        <v>0.55555555555555558</v>
      </c>
      <c r="S637" s="59" t="s">
        <v>63</v>
      </c>
      <c r="T637" s="60">
        <v>3</v>
      </c>
      <c r="U637" s="60">
        <v>2</v>
      </c>
      <c r="V637" s="60" t="s">
        <v>64</v>
      </c>
      <c r="W637" s="60" t="s">
        <v>1</v>
      </c>
      <c r="X637" s="86">
        <v>20</v>
      </c>
      <c r="Y637" s="86">
        <v>65</v>
      </c>
      <c r="Z637" s="39"/>
      <c r="AA637" s="40"/>
      <c r="AB637" s="49">
        <f t="shared" si="143"/>
        <v>162.5</v>
      </c>
      <c r="AC637" s="41">
        <v>3.4</v>
      </c>
      <c r="AD637" s="12">
        <f t="shared" si="144"/>
        <v>552.5</v>
      </c>
      <c r="AE637" s="42">
        <f t="shared" si="145"/>
        <v>10</v>
      </c>
      <c r="AF637" s="9">
        <f t="shared" si="146"/>
        <v>34</v>
      </c>
    </row>
    <row r="638" spans="18:33" ht="18.75" customHeight="1" x14ac:dyDescent="0.5">
      <c r="R638" s="58">
        <v>0.55555555555555558</v>
      </c>
      <c r="S638" s="59" t="s">
        <v>63</v>
      </c>
      <c r="T638" s="60">
        <v>3</v>
      </c>
      <c r="U638" s="60">
        <v>2</v>
      </c>
      <c r="V638" s="60" t="s">
        <v>64</v>
      </c>
      <c r="W638" s="60" t="s">
        <v>40</v>
      </c>
      <c r="X638" s="86">
        <v>20</v>
      </c>
      <c r="Y638" s="86"/>
      <c r="Z638" s="39"/>
      <c r="AA638" s="40"/>
      <c r="AB638" s="49" t="str">
        <f t="shared" si="143"/>
        <v/>
      </c>
      <c r="AC638" s="41"/>
      <c r="AD638" s="12" t="str">
        <f t="shared" si="144"/>
        <v/>
      </c>
      <c r="AE638" s="42" t="str">
        <f t="shared" si="145"/>
        <v/>
      </c>
      <c r="AF638" s="9" t="str">
        <f t="shared" si="146"/>
        <v/>
      </c>
      <c r="AG638" s="1"/>
    </row>
    <row r="639" spans="18:33" ht="18.75" customHeight="1" x14ac:dyDescent="0.3">
      <c r="R639" s="58">
        <v>0.55555555555555558</v>
      </c>
      <c r="S639" s="59" t="s">
        <v>63</v>
      </c>
      <c r="T639" s="60">
        <v>3</v>
      </c>
      <c r="U639" s="60">
        <v>2</v>
      </c>
      <c r="V639" s="60" t="s">
        <v>64</v>
      </c>
      <c r="W639" s="60" t="s">
        <v>13</v>
      </c>
      <c r="X639" s="86">
        <v>15</v>
      </c>
      <c r="Y639" s="86"/>
      <c r="Z639" s="39"/>
      <c r="AA639" s="40"/>
      <c r="AB639" s="49" t="str">
        <f t="shared" si="143"/>
        <v/>
      </c>
      <c r="AC639" s="41"/>
      <c r="AD639" s="12" t="str">
        <f t="shared" si="144"/>
        <v/>
      </c>
      <c r="AE639" s="42" t="str">
        <f t="shared" si="145"/>
        <v/>
      </c>
      <c r="AF639" s="9" t="str">
        <f t="shared" si="146"/>
        <v/>
      </c>
    </row>
    <row r="640" spans="18:33" ht="18.75" customHeight="1" x14ac:dyDescent="0.3">
      <c r="R640" s="58">
        <v>0.55555555555555558</v>
      </c>
      <c r="S640" s="59" t="s">
        <v>67</v>
      </c>
      <c r="T640" s="60">
        <v>3</v>
      </c>
      <c r="U640" s="60">
        <v>2</v>
      </c>
      <c r="V640" s="60" t="s">
        <v>64</v>
      </c>
      <c r="W640" s="60" t="s">
        <v>18</v>
      </c>
      <c r="X640" s="86">
        <v>10</v>
      </c>
      <c r="Y640" s="86"/>
      <c r="Z640" s="39"/>
      <c r="AA640" s="40"/>
      <c r="AB640" s="49" t="str">
        <f t="shared" si="143"/>
        <v/>
      </c>
      <c r="AC640" s="41"/>
      <c r="AD640" s="12" t="str">
        <f t="shared" si="144"/>
        <v/>
      </c>
      <c r="AE640" s="42" t="str">
        <f t="shared" si="145"/>
        <v/>
      </c>
      <c r="AF640" s="9" t="str">
        <f t="shared" si="146"/>
        <v/>
      </c>
    </row>
    <row r="641" spans="18:33" ht="18.75" customHeight="1" x14ac:dyDescent="0.5">
      <c r="R641" s="58">
        <v>0.55555555555555558</v>
      </c>
      <c r="S641" s="59" t="s">
        <v>67</v>
      </c>
      <c r="T641" s="60">
        <v>3</v>
      </c>
      <c r="U641" s="60">
        <v>5</v>
      </c>
      <c r="V641" s="60" t="s">
        <v>68</v>
      </c>
      <c r="W641" s="60" t="s">
        <v>18</v>
      </c>
      <c r="X641" s="86">
        <v>10</v>
      </c>
      <c r="Y641" s="86">
        <v>10</v>
      </c>
      <c r="Z641" s="39"/>
      <c r="AA641" s="40"/>
      <c r="AB641" s="49">
        <f t="shared" si="143"/>
        <v>25</v>
      </c>
      <c r="AC641" s="41"/>
      <c r="AD641" s="12">
        <f t="shared" si="144"/>
        <v>0</v>
      </c>
      <c r="AE641" s="42">
        <f t="shared" si="145"/>
        <v>10</v>
      </c>
      <c r="AF641" s="9">
        <f t="shared" si="146"/>
        <v>0</v>
      </c>
      <c r="AG641" s="1"/>
    </row>
    <row r="642" spans="18:33" ht="18.75" customHeight="1" x14ac:dyDescent="0.3">
      <c r="R642" s="58">
        <v>0.57986111111111116</v>
      </c>
      <c r="S642" s="59" t="s">
        <v>67</v>
      </c>
      <c r="T642" s="60">
        <v>4</v>
      </c>
      <c r="U642" s="60">
        <v>2</v>
      </c>
      <c r="V642" s="60" t="s">
        <v>69</v>
      </c>
      <c r="W642" s="60" t="s">
        <v>18</v>
      </c>
      <c r="X642" s="86">
        <v>10</v>
      </c>
      <c r="Y642" s="86">
        <v>10</v>
      </c>
      <c r="Z642" s="39"/>
      <c r="AA642" s="40"/>
      <c r="AB642" s="49">
        <f t="shared" si="143"/>
        <v>25</v>
      </c>
      <c r="AC642" s="41"/>
      <c r="AD642" s="12">
        <f t="shared" si="144"/>
        <v>0</v>
      </c>
      <c r="AE642" s="42">
        <f t="shared" si="145"/>
        <v>10</v>
      </c>
      <c r="AF642" s="9">
        <f t="shared" si="146"/>
        <v>0</v>
      </c>
    </row>
    <row r="643" spans="18:33" ht="18.75" customHeight="1" x14ac:dyDescent="0.3">
      <c r="R643" s="58">
        <v>0.61805555555555558</v>
      </c>
      <c r="S643" s="59" t="s">
        <v>17</v>
      </c>
      <c r="T643" s="60">
        <v>5</v>
      </c>
      <c r="U643" s="60">
        <v>3</v>
      </c>
      <c r="V643" s="60" t="s">
        <v>71</v>
      </c>
      <c r="W643" s="60" t="s">
        <v>40</v>
      </c>
      <c r="X643" s="86">
        <v>14</v>
      </c>
      <c r="Y643" s="86"/>
      <c r="Z643" s="39"/>
      <c r="AA643" s="40"/>
      <c r="AB643" s="49" t="str">
        <f t="shared" si="143"/>
        <v/>
      </c>
      <c r="AC643" s="41"/>
      <c r="AD643" s="12" t="str">
        <f t="shared" si="144"/>
        <v/>
      </c>
      <c r="AE643" s="42" t="str">
        <f t="shared" si="145"/>
        <v/>
      </c>
      <c r="AF643" s="9" t="str">
        <f t="shared" si="146"/>
        <v/>
      </c>
    </row>
    <row r="644" spans="18:33" ht="18.75" customHeight="1" x14ac:dyDescent="0.5">
      <c r="R644" s="58">
        <v>0.61805555555555558</v>
      </c>
      <c r="S644" s="59" t="s">
        <v>17</v>
      </c>
      <c r="T644" s="60">
        <v>5</v>
      </c>
      <c r="U644" s="60">
        <v>3</v>
      </c>
      <c r="V644" s="60" t="s">
        <v>71</v>
      </c>
      <c r="W644" s="60" t="s">
        <v>13</v>
      </c>
      <c r="X644" s="86">
        <v>14</v>
      </c>
      <c r="Y644" s="86">
        <v>28</v>
      </c>
      <c r="Z644" s="39"/>
      <c r="AA644" s="40"/>
      <c r="AB644" s="49">
        <f t="shared" si="143"/>
        <v>70</v>
      </c>
      <c r="AC644" s="41"/>
      <c r="AD644" s="12">
        <f t="shared" si="144"/>
        <v>0</v>
      </c>
      <c r="AE644" s="42">
        <f t="shared" si="145"/>
        <v>10</v>
      </c>
      <c r="AF644" s="9">
        <f t="shared" si="146"/>
        <v>0</v>
      </c>
      <c r="AG644" s="1"/>
    </row>
    <row r="645" spans="18:33" ht="18.75" customHeight="1" x14ac:dyDescent="0.5">
      <c r="R645" s="58">
        <v>0.64236111111111116</v>
      </c>
      <c r="S645" s="59" t="s">
        <v>17</v>
      </c>
      <c r="T645" s="60">
        <v>6</v>
      </c>
      <c r="U645" s="60">
        <v>1</v>
      </c>
      <c r="V645" s="60" t="s">
        <v>74</v>
      </c>
      <c r="W645" s="60" t="s">
        <v>60</v>
      </c>
      <c r="X645" s="86">
        <v>10</v>
      </c>
      <c r="Y645" s="86">
        <v>10</v>
      </c>
      <c r="Z645" s="39"/>
      <c r="AA645" s="40"/>
      <c r="AB645" s="49">
        <f t="shared" si="143"/>
        <v>25</v>
      </c>
      <c r="AC645" s="41"/>
      <c r="AD645" s="12">
        <f t="shared" si="144"/>
        <v>0</v>
      </c>
      <c r="AE645" s="42">
        <f t="shared" si="145"/>
        <v>10</v>
      </c>
      <c r="AF645" s="9">
        <f t="shared" si="146"/>
        <v>0</v>
      </c>
      <c r="AG645" s="1"/>
    </row>
    <row r="646" spans="18:33" ht="18.75" customHeight="1" x14ac:dyDescent="0.5">
      <c r="R646" s="58">
        <v>0.65625</v>
      </c>
      <c r="S646" s="59" t="s">
        <v>63</v>
      </c>
      <c r="T646" s="60">
        <v>7</v>
      </c>
      <c r="U646" s="60">
        <v>4</v>
      </c>
      <c r="V646" s="60" t="s">
        <v>65</v>
      </c>
      <c r="W646" s="60" t="s">
        <v>1</v>
      </c>
      <c r="X646" s="86">
        <v>12</v>
      </c>
      <c r="Y646" s="86">
        <v>22</v>
      </c>
      <c r="Z646" s="39"/>
      <c r="AA646" s="40"/>
      <c r="AB646" s="49">
        <f t="shared" si="143"/>
        <v>55</v>
      </c>
      <c r="AC646" s="41"/>
      <c r="AD646" s="12">
        <f t="shared" si="144"/>
        <v>0</v>
      </c>
      <c r="AE646" s="42">
        <f t="shared" si="145"/>
        <v>10</v>
      </c>
      <c r="AF646" s="9">
        <f t="shared" si="146"/>
        <v>0</v>
      </c>
      <c r="AG646" s="1"/>
    </row>
    <row r="647" spans="18:33" ht="18.75" customHeight="1" x14ac:dyDescent="0.5">
      <c r="R647" s="58">
        <v>0.65625</v>
      </c>
      <c r="S647" s="59" t="s">
        <v>67</v>
      </c>
      <c r="T647" s="60">
        <v>7</v>
      </c>
      <c r="U647" s="60">
        <v>4</v>
      </c>
      <c r="V647" s="60" t="s">
        <v>65</v>
      </c>
      <c r="W647" s="60" t="s">
        <v>18</v>
      </c>
      <c r="X647" s="86">
        <v>10</v>
      </c>
      <c r="Y647" s="86"/>
      <c r="Z647" s="39"/>
      <c r="AA647" s="40"/>
      <c r="AB647" s="49" t="str">
        <f t="shared" si="143"/>
        <v/>
      </c>
      <c r="AC647" s="41"/>
      <c r="AD647" s="12" t="str">
        <f t="shared" si="144"/>
        <v/>
      </c>
      <c r="AE647" s="42" t="str">
        <f t="shared" si="145"/>
        <v/>
      </c>
      <c r="AF647" s="9" t="str">
        <f t="shared" si="146"/>
        <v/>
      </c>
      <c r="AG647" s="1"/>
    </row>
    <row r="648" spans="18:33" ht="18.75" customHeight="1" x14ac:dyDescent="0.5">
      <c r="R648" s="58">
        <v>0.65625</v>
      </c>
      <c r="S648" s="59" t="s">
        <v>67</v>
      </c>
      <c r="T648" s="60">
        <v>7</v>
      </c>
      <c r="U648" s="60">
        <v>9</v>
      </c>
      <c r="V648" s="60" t="s">
        <v>23</v>
      </c>
      <c r="W648" s="60" t="s">
        <v>18</v>
      </c>
      <c r="X648" s="86">
        <v>10</v>
      </c>
      <c r="Y648" s="86">
        <v>10</v>
      </c>
      <c r="Z648" s="39"/>
      <c r="AA648" s="40"/>
      <c r="AB648" s="49">
        <f t="shared" si="143"/>
        <v>25</v>
      </c>
      <c r="AC648" s="41">
        <v>2.9</v>
      </c>
      <c r="AD648" s="12">
        <f t="shared" si="144"/>
        <v>72.5</v>
      </c>
      <c r="AE648" s="42">
        <f t="shared" si="145"/>
        <v>10</v>
      </c>
      <c r="AF648" s="9">
        <f t="shared" si="146"/>
        <v>29</v>
      </c>
      <c r="AG648" s="1"/>
    </row>
    <row r="649" spans="18:33" ht="18.75" customHeight="1" x14ac:dyDescent="0.3">
      <c r="R649" s="58">
        <v>0.65625</v>
      </c>
      <c r="S649" s="59" t="s">
        <v>63</v>
      </c>
      <c r="T649" s="60">
        <v>7</v>
      </c>
      <c r="U649" s="60">
        <v>3</v>
      </c>
      <c r="V649" s="60" t="s">
        <v>66</v>
      </c>
      <c r="W649" s="60" t="s">
        <v>1</v>
      </c>
      <c r="X649" s="86">
        <v>12</v>
      </c>
      <c r="Y649" s="86">
        <v>22</v>
      </c>
      <c r="Z649" s="39"/>
      <c r="AA649" s="40"/>
      <c r="AB649" s="49">
        <f t="shared" si="143"/>
        <v>55</v>
      </c>
      <c r="AC649" s="41"/>
      <c r="AD649" s="12">
        <f t="shared" si="144"/>
        <v>0</v>
      </c>
      <c r="AE649" s="42">
        <f t="shared" si="145"/>
        <v>10</v>
      </c>
      <c r="AF649" s="9">
        <f t="shared" si="146"/>
        <v>0</v>
      </c>
    </row>
    <row r="650" spans="18:33" ht="18.75" customHeight="1" x14ac:dyDescent="0.5">
      <c r="R650" s="58">
        <v>0.65625</v>
      </c>
      <c r="S650" s="59" t="s">
        <v>67</v>
      </c>
      <c r="T650" s="60">
        <v>7</v>
      </c>
      <c r="U650" s="60">
        <v>3</v>
      </c>
      <c r="V650" s="60" t="s">
        <v>66</v>
      </c>
      <c r="W650" s="60" t="s">
        <v>18</v>
      </c>
      <c r="X650" s="86">
        <v>10</v>
      </c>
      <c r="Y650" s="86"/>
      <c r="Z650" s="39"/>
      <c r="AA650" s="40"/>
      <c r="AB650" s="49" t="str">
        <f t="shared" si="143"/>
        <v/>
      </c>
      <c r="AC650" s="41"/>
      <c r="AD650" s="12" t="str">
        <f t="shared" si="144"/>
        <v/>
      </c>
      <c r="AE650" s="42" t="str">
        <f t="shared" si="145"/>
        <v/>
      </c>
      <c r="AF650" s="9" t="str">
        <f t="shared" si="146"/>
        <v/>
      </c>
      <c r="AG650" s="1"/>
    </row>
    <row r="651" spans="18:33" ht="18.75" customHeight="1" x14ac:dyDescent="0.3">
      <c r="R651" s="58">
        <v>0.66666666666666663</v>
      </c>
      <c r="S651" s="59" t="s">
        <v>17</v>
      </c>
      <c r="T651" s="60">
        <v>7</v>
      </c>
      <c r="U651" s="60">
        <v>7</v>
      </c>
      <c r="V651" s="60" t="s">
        <v>72</v>
      </c>
      <c r="W651" s="60" t="s">
        <v>40</v>
      </c>
      <c r="X651" s="86">
        <v>15</v>
      </c>
      <c r="Y651" s="86"/>
      <c r="Z651" s="39"/>
      <c r="AA651" s="40"/>
      <c r="AB651" s="49" t="str">
        <f t="shared" si="143"/>
        <v/>
      </c>
      <c r="AC651" s="41"/>
      <c r="AD651" s="12" t="str">
        <f t="shared" si="144"/>
        <v/>
      </c>
      <c r="AE651" s="42" t="str">
        <f t="shared" si="145"/>
        <v/>
      </c>
      <c r="AF651" s="9" t="str">
        <f t="shared" si="146"/>
        <v/>
      </c>
    </row>
    <row r="652" spans="18:33" ht="18.75" customHeight="1" x14ac:dyDescent="0.3">
      <c r="R652" s="58">
        <v>0.66666666666666663</v>
      </c>
      <c r="S652" s="59" t="s">
        <v>17</v>
      </c>
      <c r="T652" s="60">
        <v>7</v>
      </c>
      <c r="U652" s="60">
        <v>7</v>
      </c>
      <c r="V652" s="60" t="s">
        <v>72</v>
      </c>
      <c r="W652" s="60" t="s">
        <v>13</v>
      </c>
      <c r="X652" s="86">
        <v>14</v>
      </c>
      <c r="Y652" s="86">
        <v>29</v>
      </c>
      <c r="Z652" s="39"/>
      <c r="AA652" s="40"/>
      <c r="AB652" s="49">
        <f t="shared" si="143"/>
        <v>72.5</v>
      </c>
      <c r="AC652" s="41"/>
      <c r="AD652" s="12">
        <f t="shared" si="144"/>
        <v>0</v>
      </c>
      <c r="AE652" s="42">
        <f t="shared" si="145"/>
        <v>10</v>
      </c>
      <c r="AF652" s="9">
        <f t="shared" si="146"/>
        <v>0</v>
      </c>
    </row>
    <row r="653" spans="18:33" ht="18.75" customHeight="1" x14ac:dyDescent="0.5">
      <c r="R653" s="58">
        <v>0.66666666666666663</v>
      </c>
      <c r="S653" s="59" t="s">
        <v>17</v>
      </c>
      <c r="T653" s="60">
        <v>7</v>
      </c>
      <c r="U653" s="60">
        <v>10</v>
      </c>
      <c r="V653" s="60" t="s">
        <v>75</v>
      </c>
      <c r="W653" s="60" t="s">
        <v>60</v>
      </c>
      <c r="X653" s="86">
        <v>10</v>
      </c>
      <c r="Y653" s="86">
        <v>10</v>
      </c>
      <c r="Z653" s="39"/>
      <c r="AA653" s="40"/>
      <c r="AB653" s="49">
        <f t="shared" si="143"/>
        <v>25</v>
      </c>
      <c r="AC653" s="41">
        <v>6</v>
      </c>
      <c r="AD653" s="12">
        <f t="shared" si="144"/>
        <v>150</v>
      </c>
      <c r="AE653" s="42">
        <f t="shared" si="145"/>
        <v>10</v>
      </c>
      <c r="AF653" s="9">
        <f t="shared" si="146"/>
        <v>60</v>
      </c>
      <c r="AG653" s="1"/>
    </row>
    <row r="654" spans="18:33" ht="18.75" customHeight="1" x14ac:dyDescent="0.3">
      <c r="R654" s="58">
        <v>0.69444444444444442</v>
      </c>
      <c r="S654" s="59" t="s">
        <v>17</v>
      </c>
      <c r="T654" s="60">
        <v>8</v>
      </c>
      <c r="U654" s="60">
        <v>6</v>
      </c>
      <c r="V654" s="60" t="s">
        <v>76</v>
      </c>
      <c r="W654" s="60" t="s">
        <v>60</v>
      </c>
      <c r="X654" s="86">
        <v>10</v>
      </c>
      <c r="Y654" s="86">
        <v>10</v>
      </c>
      <c r="Z654" s="39"/>
      <c r="AA654" s="40"/>
      <c r="AB654" s="49">
        <f t="shared" si="143"/>
        <v>25</v>
      </c>
      <c r="AC654" s="41"/>
      <c r="AD654" s="12">
        <f t="shared" si="144"/>
        <v>0</v>
      </c>
      <c r="AE654" s="42">
        <f t="shared" si="145"/>
        <v>10</v>
      </c>
      <c r="AF654" s="9">
        <f t="shared" si="146"/>
        <v>0</v>
      </c>
    </row>
    <row r="655" spans="18:33" ht="18.75" customHeight="1" x14ac:dyDescent="0.3">
      <c r="R655" s="58">
        <v>0.72222222222222221</v>
      </c>
      <c r="S655" s="59" t="s">
        <v>17</v>
      </c>
      <c r="T655" s="60">
        <v>9</v>
      </c>
      <c r="U655" s="60">
        <v>8</v>
      </c>
      <c r="V655" s="60" t="s">
        <v>31</v>
      </c>
      <c r="W655" s="60" t="s">
        <v>60</v>
      </c>
      <c r="X655" s="86">
        <v>10</v>
      </c>
      <c r="Y655" s="86">
        <v>10</v>
      </c>
      <c r="Z655" s="39"/>
      <c r="AA655" s="40"/>
      <c r="AB655" s="49">
        <f t="shared" si="143"/>
        <v>25</v>
      </c>
      <c r="AC655" s="41">
        <v>4.2</v>
      </c>
      <c r="AD655" s="12">
        <f t="shared" si="144"/>
        <v>105</v>
      </c>
      <c r="AE655" s="42">
        <f t="shared" si="145"/>
        <v>10</v>
      </c>
      <c r="AF655" s="9">
        <f t="shared" si="146"/>
        <v>42</v>
      </c>
    </row>
    <row r="656" spans="18:33" ht="18.75" customHeight="1" x14ac:dyDescent="0.5">
      <c r="R656" s="58">
        <v>0.73611111111111116</v>
      </c>
      <c r="S656" s="59" t="s">
        <v>63</v>
      </c>
      <c r="T656" s="60">
        <v>10</v>
      </c>
      <c r="U656" s="60">
        <v>19</v>
      </c>
      <c r="V656" s="60" t="s">
        <v>70</v>
      </c>
      <c r="W656" s="60" t="s">
        <v>40</v>
      </c>
      <c r="X656" s="86">
        <v>12</v>
      </c>
      <c r="Y656" s="86">
        <v>22</v>
      </c>
      <c r="Z656" s="39"/>
      <c r="AA656" s="40"/>
      <c r="AB656" s="49">
        <f t="shared" si="143"/>
        <v>55</v>
      </c>
      <c r="AC656" s="41"/>
      <c r="AD656" s="12">
        <f t="shared" si="144"/>
        <v>0</v>
      </c>
      <c r="AE656" s="42">
        <f t="shared" si="145"/>
        <v>10</v>
      </c>
      <c r="AF656" s="9">
        <f t="shared" si="146"/>
        <v>0</v>
      </c>
      <c r="AG656" s="1"/>
    </row>
    <row r="657" spans="18:33" ht="18.75" customHeight="1" x14ac:dyDescent="0.5">
      <c r="R657" s="58">
        <v>0.73611111111111116</v>
      </c>
      <c r="S657" s="59" t="s">
        <v>67</v>
      </c>
      <c r="T657" s="60">
        <v>10</v>
      </c>
      <c r="U657" s="60">
        <v>19</v>
      </c>
      <c r="V657" s="60" t="s">
        <v>70</v>
      </c>
      <c r="W657" s="60" t="s">
        <v>18</v>
      </c>
      <c r="X657" s="86">
        <v>10</v>
      </c>
      <c r="Y657" s="86"/>
      <c r="Z657" s="39"/>
      <c r="AA657" s="40"/>
      <c r="AB657" s="49" t="str">
        <f t="shared" si="143"/>
        <v/>
      </c>
      <c r="AC657" s="41"/>
      <c r="AD657" s="12" t="str">
        <f t="shared" si="144"/>
        <v/>
      </c>
      <c r="AE657" s="42" t="str">
        <f t="shared" si="145"/>
        <v/>
      </c>
      <c r="AF657" s="9" t="str">
        <f t="shared" si="146"/>
        <v/>
      </c>
      <c r="AG657" s="1"/>
    </row>
    <row r="658" spans="18:33" ht="18.75" customHeight="1" x14ac:dyDescent="0.5">
      <c r="R658" s="58">
        <v>0.73611111111111116</v>
      </c>
      <c r="S658" s="59" t="s">
        <v>63</v>
      </c>
      <c r="T658" s="60">
        <v>10</v>
      </c>
      <c r="U658" s="60">
        <v>5</v>
      </c>
      <c r="V658" s="60" t="s">
        <v>24</v>
      </c>
      <c r="W658" s="60" t="s">
        <v>1</v>
      </c>
      <c r="X658" s="86">
        <v>12</v>
      </c>
      <c r="Y658" s="86">
        <v>12</v>
      </c>
      <c r="Z658" s="39"/>
      <c r="AA658" s="40"/>
      <c r="AB658" s="49">
        <f t="shared" si="143"/>
        <v>30</v>
      </c>
      <c r="AC658" s="41">
        <v>5</v>
      </c>
      <c r="AD658" s="12">
        <f t="shared" si="144"/>
        <v>150</v>
      </c>
      <c r="AE658" s="42">
        <f t="shared" si="145"/>
        <v>10</v>
      </c>
      <c r="AF658" s="9">
        <f t="shared" si="146"/>
        <v>50</v>
      </c>
      <c r="AG658" s="1"/>
    </row>
    <row r="659" spans="18:33" ht="18.75" customHeight="1" x14ac:dyDescent="0.5">
      <c r="R659" s="58">
        <v>0.74652777777777779</v>
      </c>
      <c r="S659" s="59" t="s">
        <v>17</v>
      </c>
      <c r="T659" s="60">
        <v>10</v>
      </c>
      <c r="U659" s="60">
        <v>3</v>
      </c>
      <c r="V659" s="60" t="s">
        <v>77</v>
      </c>
      <c r="W659" s="60" t="s">
        <v>60</v>
      </c>
      <c r="X659" s="86">
        <v>10</v>
      </c>
      <c r="Y659" s="86">
        <v>10</v>
      </c>
      <c r="Z659" s="39"/>
      <c r="AA659" s="40"/>
      <c r="AB659" s="49">
        <f t="shared" si="143"/>
        <v>25</v>
      </c>
      <c r="AC659" s="41"/>
      <c r="AD659" s="12">
        <f t="shared" si="144"/>
        <v>0</v>
      </c>
      <c r="AE659" s="42">
        <f t="shared" si="145"/>
        <v>10</v>
      </c>
      <c r="AF659" s="9">
        <f t="shared" si="146"/>
        <v>0</v>
      </c>
      <c r="AG659" s="1"/>
    </row>
    <row r="660" spans="18:33" ht="18.75" customHeight="1" x14ac:dyDescent="0.5">
      <c r="R660" s="58"/>
      <c r="S660" s="59"/>
      <c r="T660" s="60"/>
      <c r="U660" s="60"/>
      <c r="V660" s="60"/>
      <c r="W660" s="60"/>
      <c r="X660" s="61"/>
      <c r="Y660" s="62"/>
      <c r="Z660" s="63"/>
      <c r="AA660" s="64"/>
      <c r="AB660" s="49"/>
      <c r="AC660" s="41"/>
      <c r="AD660" s="12"/>
      <c r="AE660" s="42"/>
      <c r="AF660" s="9"/>
      <c r="AG660" s="1"/>
    </row>
    <row r="661" spans="18:33" ht="18.75" customHeight="1" x14ac:dyDescent="0.5">
      <c r="R661" s="65"/>
      <c r="S661" s="66"/>
      <c r="T661" s="67"/>
      <c r="U661" s="67"/>
      <c r="V661" s="68" t="s">
        <v>14</v>
      </c>
      <c r="W661" s="68"/>
      <c r="X661" s="69">
        <f>SUM(X636:X660)</f>
        <v>290</v>
      </c>
      <c r="Y661" s="69">
        <f>SUM(Y636:Y660)</f>
        <v>290</v>
      </c>
      <c r="Z661" s="70"/>
      <c r="AA661" s="70"/>
      <c r="AB661" s="49">
        <f>SUBTOTAL(9,(AB636:AB659))</f>
        <v>725</v>
      </c>
      <c r="AC661" s="71"/>
      <c r="AD661" s="13">
        <f>SUBTOTAL(9,AD635:AD659)</f>
        <v>1212.5</v>
      </c>
      <c r="AE661" s="10">
        <f>SUBTOTAL(9,AE635:AE659)</f>
        <v>160</v>
      </c>
      <c r="AF661" s="7">
        <f>SUBTOTAL(9,AF635:AF659)</f>
        <v>288</v>
      </c>
      <c r="AG661" s="1"/>
    </row>
    <row r="662" spans="18:33" ht="3.75" hidden="1" customHeight="1" x14ac:dyDescent="0.3">
      <c r="R662" s="72"/>
      <c r="S662" s="50"/>
      <c r="T662" s="50"/>
      <c r="U662" s="50"/>
      <c r="V662" s="50"/>
      <c r="W662" s="50"/>
      <c r="X662" s="50"/>
      <c r="Y662" s="51"/>
      <c r="Z662" s="50"/>
      <c r="AA662" s="51"/>
      <c r="AB662" s="52"/>
      <c r="AC662" s="5"/>
      <c r="AD662" s="99"/>
      <c r="AE662" s="96"/>
      <c r="AF662" s="98"/>
    </row>
    <row r="663" spans="18:33" ht="25.5" customHeight="1" x14ac:dyDescent="0.3">
      <c r="R663" s="337" t="s">
        <v>15</v>
      </c>
      <c r="S663" s="338"/>
      <c r="T663" s="338"/>
      <c r="U663" s="338"/>
      <c r="V663" s="338"/>
      <c r="W663" s="338"/>
      <c r="X663" s="338"/>
      <c r="Y663" s="339"/>
      <c r="Z663" s="73"/>
      <c r="AA663" s="73"/>
      <c r="AB663" s="340"/>
      <c r="AC663" s="5"/>
      <c r="AD663" s="14">
        <f>AD661-AB661</f>
        <v>487.5</v>
      </c>
      <c r="AE663" s="100"/>
      <c r="AF663" s="8">
        <f>AF661-AE661</f>
        <v>128</v>
      </c>
    </row>
    <row r="664" spans="18:33" ht="25.5" customHeight="1" thickBot="1" x14ac:dyDescent="0.35">
      <c r="R664" s="344">
        <v>45633</v>
      </c>
      <c r="S664" s="345"/>
      <c r="T664" s="345"/>
      <c r="U664" s="345"/>
      <c r="V664" s="345"/>
      <c r="W664" s="345"/>
      <c r="X664" s="345"/>
      <c r="Y664" s="346"/>
      <c r="Z664" s="74"/>
      <c r="AA664" s="74"/>
      <c r="AB664" s="341"/>
      <c r="AC664" s="16" t="s">
        <v>91</v>
      </c>
      <c r="AD664" s="15">
        <f>AD663/AB661</f>
        <v>0.67241379310344829</v>
      </c>
      <c r="AE664" s="101"/>
      <c r="AF664" s="17">
        <f>AF663/AE661</f>
        <v>0.8</v>
      </c>
    </row>
  </sheetData>
  <autoFilter ref="R438:AF467" xr:uid="{08CE2D07-FFCE-4BAA-8699-1D56F3AD737D}"/>
  <sortState xmlns:xlrd2="http://schemas.microsoft.com/office/spreadsheetml/2017/richdata2" ref="R74:AF105">
    <sortCondition ref="R74:R105"/>
    <sortCondition ref="V74:V105"/>
    <sortCondition ref="W74:W105"/>
  </sortState>
  <mergeCells count="145">
    <mergeCell ref="B70:C71"/>
    <mergeCell ref="D70:O72"/>
    <mergeCell ref="R70:S71"/>
    <mergeCell ref="T70:AF72"/>
    <mergeCell ref="B109:K109"/>
    <mergeCell ref="R109:Y109"/>
    <mergeCell ref="AB109:AB110"/>
    <mergeCell ref="B110:K110"/>
    <mergeCell ref="R110:Y110"/>
    <mergeCell ref="B112:C113"/>
    <mergeCell ref="D112:O114"/>
    <mergeCell ref="R112:S113"/>
    <mergeCell ref="T112:AF114"/>
    <mergeCell ref="B155:K155"/>
    <mergeCell ref="R155:Y155"/>
    <mergeCell ref="AB155:AB156"/>
    <mergeCell ref="B156:K156"/>
    <mergeCell ref="R156:Y156"/>
    <mergeCell ref="B315:C316"/>
    <mergeCell ref="D315:O317"/>
    <mergeCell ref="R315:S316"/>
    <mergeCell ref="T315:AF317"/>
    <mergeCell ref="B356:K356"/>
    <mergeCell ref="R356:Y356"/>
    <mergeCell ref="AB356:AB357"/>
    <mergeCell ref="B357:K357"/>
    <mergeCell ref="R357:Y357"/>
    <mergeCell ref="R663:Y663"/>
    <mergeCell ref="AB663:AB664"/>
    <mergeCell ref="R664:Y664"/>
    <mergeCell ref="R629:Y629"/>
    <mergeCell ref="AB629:AB630"/>
    <mergeCell ref="R630:Y630"/>
    <mergeCell ref="R632:S633"/>
    <mergeCell ref="T632:AA633"/>
    <mergeCell ref="B435:C436"/>
    <mergeCell ref="D435:O437"/>
    <mergeCell ref="R435:S436"/>
    <mergeCell ref="T435:AF437"/>
    <mergeCell ref="B470:K470"/>
    <mergeCell ref="R470:Y470"/>
    <mergeCell ref="AB470:AB471"/>
    <mergeCell ref="B471:K471"/>
    <mergeCell ref="R471:Y471"/>
    <mergeCell ref="R590:S591"/>
    <mergeCell ref="T590:AA591"/>
    <mergeCell ref="T545:AF547"/>
    <mergeCell ref="B545:C546"/>
    <mergeCell ref="D545:O547"/>
    <mergeCell ref="R545:S546"/>
    <mergeCell ref="R587:Y587"/>
    <mergeCell ref="AB587:AB588"/>
    <mergeCell ref="R588:Y588"/>
    <mergeCell ref="B587:K587"/>
    <mergeCell ref="B588:K588"/>
    <mergeCell ref="B504:C505"/>
    <mergeCell ref="D504:O506"/>
    <mergeCell ref="R504:S505"/>
    <mergeCell ref="T504:AF506"/>
    <mergeCell ref="B541:K541"/>
    <mergeCell ref="R541:Y541"/>
    <mergeCell ref="AB541:AB542"/>
    <mergeCell ref="B542:K542"/>
    <mergeCell ref="R542:Y542"/>
    <mergeCell ref="B474:C475"/>
    <mergeCell ref="D474:O476"/>
    <mergeCell ref="R474:S475"/>
    <mergeCell ref="T474:AF476"/>
    <mergeCell ref="B500:K500"/>
    <mergeCell ref="R500:Y500"/>
    <mergeCell ref="AB500:AB501"/>
    <mergeCell ref="B501:K501"/>
    <mergeCell ref="R501:Y501"/>
    <mergeCell ref="B396:C397"/>
    <mergeCell ref="D396:O398"/>
    <mergeCell ref="R396:S397"/>
    <mergeCell ref="T396:AF398"/>
    <mergeCell ref="B431:K431"/>
    <mergeCell ref="R431:Y431"/>
    <mergeCell ref="AB431:AB432"/>
    <mergeCell ref="B432:K432"/>
    <mergeCell ref="R432:Y432"/>
    <mergeCell ref="B360:C361"/>
    <mergeCell ref="D360:O362"/>
    <mergeCell ref="R360:S361"/>
    <mergeCell ref="T360:AF362"/>
    <mergeCell ref="B392:K392"/>
    <mergeCell ref="R392:Y392"/>
    <mergeCell ref="AB392:AB393"/>
    <mergeCell ref="B393:K393"/>
    <mergeCell ref="R393:Y393"/>
    <mergeCell ref="B284:C285"/>
    <mergeCell ref="D284:O286"/>
    <mergeCell ref="R284:S285"/>
    <mergeCell ref="T284:AF286"/>
    <mergeCell ref="B311:K311"/>
    <mergeCell ref="R311:Y311"/>
    <mergeCell ref="AB311:AB312"/>
    <mergeCell ref="B312:K312"/>
    <mergeCell ref="R312:Y312"/>
    <mergeCell ref="B248:C249"/>
    <mergeCell ref="D248:O250"/>
    <mergeCell ref="R248:S249"/>
    <mergeCell ref="T248:AF250"/>
    <mergeCell ref="B280:K280"/>
    <mergeCell ref="R280:Y280"/>
    <mergeCell ref="AB280:AB281"/>
    <mergeCell ref="B281:K281"/>
    <mergeCell ref="R281:Y281"/>
    <mergeCell ref="B218:C219"/>
    <mergeCell ref="D218:O220"/>
    <mergeCell ref="R218:S219"/>
    <mergeCell ref="T218:AF220"/>
    <mergeCell ref="B245:K245"/>
    <mergeCell ref="R245:Y245"/>
    <mergeCell ref="AB245:AB246"/>
    <mergeCell ref="B246:K246"/>
    <mergeCell ref="R246:Y246"/>
    <mergeCell ref="B158:C159"/>
    <mergeCell ref="D158:O160"/>
    <mergeCell ref="R158:S159"/>
    <mergeCell ref="T158:AF160"/>
    <mergeCell ref="B215:K215"/>
    <mergeCell ref="R215:Y215"/>
    <mergeCell ref="AB215:AB216"/>
    <mergeCell ref="B216:K216"/>
    <mergeCell ref="R216:Y216"/>
    <mergeCell ref="B45:C46"/>
    <mergeCell ref="D45:O47"/>
    <mergeCell ref="R45:S46"/>
    <mergeCell ref="T45:AF47"/>
    <mergeCell ref="B67:K67"/>
    <mergeCell ref="R67:Y67"/>
    <mergeCell ref="AB67:AB68"/>
    <mergeCell ref="B68:K68"/>
    <mergeCell ref="R68:Y68"/>
    <mergeCell ref="B3:C4"/>
    <mergeCell ref="D3:O5"/>
    <mergeCell ref="R3:S4"/>
    <mergeCell ref="T3:AF5"/>
    <mergeCell ref="B42:K42"/>
    <mergeCell ref="R42:Y42"/>
    <mergeCell ref="AB42:AB43"/>
    <mergeCell ref="B43:K43"/>
    <mergeCell ref="R43:Y43"/>
  </mergeCells>
  <phoneticPr fontId="18" type="noConversion"/>
  <conditionalFormatting sqref="G7:G38 W7:W39">
    <cfRule type="containsText" dxfId="239" priority="10" operator="containsText" text="Pro Syd">
      <formula>NOT(ISERROR(SEARCH("Pro Syd",G7)))</formula>
    </cfRule>
    <cfRule type="containsText" dxfId="238" priority="11" operator="containsText" text="Pro Mel">
      <formula>NOT(ISERROR(SEARCH("Pro Mel",G7)))</formula>
    </cfRule>
    <cfRule type="containsText" dxfId="237" priority="12" operator="containsText" text="Nat">
      <formula>NOT(ISERROR(SEARCH("Nat",G7)))</formula>
    </cfRule>
    <cfRule type="containsText" dxfId="236" priority="13" operator="containsText" text="Pro Mel">
      <formula>NOT(ISERROR(SEARCH("Pro Mel",G7)))</formula>
    </cfRule>
    <cfRule type="containsText" dxfId="235" priority="14" operator="containsText" text="Edge">
      <formula>NOT(ISERROR(SEARCH("Edge",G7)))</formula>
    </cfRule>
    <cfRule type="containsText" dxfId="234" priority="15" operator="containsText" text="E4">
      <formula>NOT(ISERROR(SEARCH("E4",G7)))</formula>
    </cfRule>
  </conditionalFormatting>
  <conditionalFormatting sqref="G49:G63 W49:W64 G74:G105 W74:W106">
    <cfRule type="containsText" dxfId="233" priority="40" operator="containsText" text="Pro Syd">
      <formula>NOT(ISERROR(SEARCH("Pro Syd",G49)))</formula>
    </cfRule>
    <cfRule type="containsText" dxfId="232" priority="41" operator="containsText" text="Pro Mel">
      <formula>NOT(ISERROR(SEARCH("Pro Mel",G49)))</formula>
    </cfRule>
    <cfRule type="containsText" dxfId="231" priority="42" operator="containsText" text="Nat">
      <formula>NOT(ISERROR(SEARCH("Nat",G49)))</formula>
    </cfRule>
    <cfRule type="containsText" dxfId="230" priority="43" operator="containsText" text="Pro Mel">
      <formula>NOT(ISERROR(SEARCH("Pro Mel",G49)))</formula>
    </cfRule>
    <cfRule type="containsText" dxfId="229" priority="44" operator="containsText" text="Edge">
      <formula>NOT(ISERROR(SEARCH("Edge",G49)))</formula>
    </cfRule>
    <cfRule type="containsText" dxfId="228" priority="45" operator="containsText" text="E4">
      <formula>NOT(ISERROR(SEARCH("E4",G49)))</formula>
    </cfRule>
  </conditionalFormatting>
  <conditionalFormatting sqref="G116:G151 W116:W152 G162:G211 W162:W212">
    <cfRule type="containsText" dxfId="227" priority="70" operator="containsText" text="Pro Syd">
      <formula>NOT(ISERROR(SEARCH("Pro Syd",G116)))</formula>
    </cfRule>
    <cfRule type="containsText" dxfId="226" priority="71" operator="containsText" text="Pro Mel">
      <formula>NOT(ISERROR(SEARCH("Pro Mel",G116)))</formula>
    </cfRule>
    <cfRule type="containsText" dxfId="225" priority="72" operator="containsText" text="Nat">
      <formula>NOT(ISERROR(SEARCH("Nat",G116)))</formula>
    </cfRule>
    <cfRule type="containsText" dxfId="224" priority="73" operator="containsText" text="Pro Mel">
      <formula>NOT(ISERROR(SEARCH("Pro Mel",G116)))</formula>
    </cfRule>
    <cfRule type="containsText" dxfId="223" priority="74" operator="containsText" text="Edge">
      <formula>NOT(ISERROR(SEARCH("Edge",G116)))</formula>
    </cfRule>
    <cfRule type="containsText" dxfId="222" priority="75" operator="containsText" text="E4">
      <formula>NOT(ISERROR(SEARCH("E4",G116)))</formula>
    </cfRule>
  </conditionalFormatting>
  <conditionalFormatting sqref="G222:G241 W222:W242">
    <cfRule type="containsText" dxfId="221" priority="85" operator="containsText" text="Pro Syd">
      <formula>NOT(ISERROR(SEARCH("Pro Syd",G222)))</formula>
    </cfRule>
    <cfRule type="containsText" dxfId="220" priority="86" operator="containsText" text="Pro Mel">
      <formula>NOT(ISERROR(SEARCH("Pro Mel",G222)))</formula>
    </cfRule>
    <cfRule type="containsText" dxfId="219" priority="87" operator="containsText" text="Nat">
      <formula>NOT(ISERROR(SEARCH("Nat",G222)))</formula>
    </cfRule>
    <cfRule type="containsText" dxfId="218" priority="88" operator="containsText" text="Pro Mel">
      <formula>NOT(ISERROR(SEARCH("Pro Mel",G222)))</formula>
    </cfRule>
    <cfRule type="containsText" dxfId="217" priority="89" operator="containsText" text="Edge">
      <formula>NOT(ISERROR(SEARCH("Edge",G222)))</formula>
    </cfRule>
    <cfRule type="containsText" dxfId="216" priority="90" operator="containsText" text="E4">
      <formula>NOT(ISERROR(SEARCH("E4",G222)))</formula>
    </cfRule>
  </conditionalFormatting>
  <conditionalFormatting sqref="G252:G276 W252:W277">
    <cfRule type="containsText" dxfId="215" priority="100" operator="containsText" text="Pro Syd">
      <formula>NOT(ISERROR(SEARCH("Pro Syd",G252)))</formula>
    </cfRule>
    <cfRule type="containsText" dxfId="214" priority="101" operator="containsText" text="Pro Mel">
      <formula>NOT(ISERROR(SEARCH("Pro Mel",G252)))</formula>
    </cfRule>
    <cfRule type="containsText" dxfId="213" priority="102" operator="containsText" text="Nat">
      <formula>NOT(ISERROR(SEARCH("Nat",G252)))</formula>
    </cfRule>
    <cfRule type="containsText" dxfId="212" priority="103" operator="containsText" text="Pro Mel">
      <formula>NOT(ISERROR(SEARCH("Pro Mel",G252)))</formula>
    </cfRule>
    <cfRule type="containsText" dxfId="211" priority="104" operator="containsText" text="Edge">
      <formula>NOT(ISERROR(SEARCH("Edge",G252)))</formula>
    </cfRule>
    <cfRule type="containsText" dxfId="210" priority="105" operator="containsText" text="E4">
      <formula>NOT(ISERROR(SEARCH("E4",G252)))</formula>
    </cfRule>
  </conditionalFormatting>
  <conditionalFormatting sqref="G288:G307 W288:W308 G319:G352 W319:W353">
    <cfRule type="containsText" dxfId="209" priority="121" operator="containsText" text="Pro Syd">
      <formula>NOT(ISERROR(SEARCH("Pro Syd",G288)))</formula>
    </cfRule>
    <cfRule type="containsText" dxfId="208" priority="122" operator="containsText" text="Pro Mel">
      <formula>NOT(ISERROR(SEARCH("Pro Mel",G288)))</formula>
    </cfRule>
    <cfRule type="containsText" dxfId="207" priority="123" operator="containsText" text="Nat">
      <formula>NOT(ISERROR(SEARCH("Nat",G288)))</formula>
    </cfRule>
    <cfRule type="containsText" dxfId="206" priority="124" operator="containsText" text="Pro Mel">
      <formula>NOT(ISERROR(SEARCH("Pro Mel",G288)))</formula>
    </cfRule>
    <cfRule type="containsText" dxfId="205" priority="125" operator="containsText" text="Edge">
      <formula>NOT(ISERROR(SEARCH("Edge",G288)))</formula>
    </cfRule>
    <cfRule type="containsText" dxfId="204" priority="126" operator="containsText" text="E4">
      <formula>NOT(ISERROR(SEARCH("E4",G288)))</formula>
    </cfRule>
  </conditionalFormatting>
  <conditionalFormatting sqref="G364:G388 W364:W389">
    <cfRule type="containsText" dxfId="203" priority="136" operator="containsText" text="Pro Syd">
      <formula>NOT(ISERROR(SEARCH("Pro Syd",G364)))</formula>
    </cfRule>
    <cfRule type="containsText" dxfId="202" priority="137" operator="containsText" text="Pro Mel">
      <formula>NOT(ISERROR(SEARCH("Pro Mel",G364)))</formula>
    </cfRule>
    <cfRule type="containsText" dxfId="201" priority="138" operator="containsText" text="Nat">
      <formula>NOT(ISERROR(SEARCH("Nat",G364)))</formula>
    </cfRule>
    <cfRule type="containsText" dxfId="200" priority="139" operator="containsText" text="Pro Mel">
      <formula>NOT(ISERROR(SEARCH("Pro Mel",G364)))</formula>
    </cfRule>
    <cfRule type="containsText" dxfId="199" priority="140" operator="containsText" text="Edge">
      <formula>NOT(ISERROR(SEARCH("Edge",G364)))</formula>
    </cfRule>
    <cfRule type="containsText" dxfId="198" priority="141" operator="containsText" text="E4">
      <formula>NOT(ISERROR(SEARCH("E4",G364)))</formula>
    </cfRule>
  </conditionalFormatting>
  <conditionalFormatting sqref="G400:G427 W400:W428">
    <cfRule type="containsText" dxfId="197" priority="151" operator="containsText" text="Pro Syd">
      <formula>NOT(ISERROR(SEARCH("Pro Syd",G400)))</formula>
    </cfRule>
    <cfRule type="containsText" dxfId="196" priority="152" operator="containsText" text="Pro Mel">
      <formula>NOT(ISERROR(SEARCH("Pro Mel",G400)))</formula>
    </cfRule>
    <cfRule type="containsText" dxfId="195" priority="153" operator="containsText" text="Nat">
      <formula>NOT(ISERROR(SEARCH("Nat",G400)))</formula>
    </cfRule>
    <cfRule type="containsText" dxfId="194" priority="154" operator="containsText" text="Pro Mel">
      <formula>NOT(ISERROR(SEARCH("Pro Mel",G400)))</formula>
    </cfRule>
    <cfRule type="containsText" dxfId="193" priority="155" operator="containsText" text="Edge">
      <formula>NOT(ISERROR(SEARCH("Edge",G400)))</formula>
    </cfRule>
    <cfRule type="containsText" dxfId="192" priority="156" operator="containsText" text="E4">
      <formula>NOT(ISERROR(SEARCH("E4",G400)))</formula>
    </cfRule>
  </conditionalFormatting>
  <conditionalFormatting sqref="G439:G466 W439:W467">
    <cfRule type="containsText" dxfId="191" priority="166" operator="containsText" text="Pro Syd">
      <formula>NOT(ISERROR(SEARCH("Pro Syd",G439)))</formula>
    </cfRule>
    <cfRule type="containsText" dxfId="190" priority="167" operator="containsText" text="Pro Mel">
      <formula>NOT(ISERROR(SEARCH("Pro Mel",G439)))</formula>
    </cfRule>
    <cfRule type="containsText" dxfId="189" priority="168" operator="containsText" text="Nat">
      <formula>NOT(ISERROR(SEARCH("Nat",G439)))</formula>
    </cfRule>
    <cfRule type="containsText" dxfId="188" priority="169" operator="containsText" text="Pro Mel">
      <formula>NOT(ISERROR(SEARCH("Pro Mel",G439)))</formula>
    </cfRule>
    <cfRule type="containsText" dxfId="187" priority="170" operator="containsText" text="Edge">
      <formula>NOT(ISERROR(SEARCH("Edge",G439)))</formula>
    </cfRule>
    <cfRule type="containsText" dxfId="186" priority="171" operator="containsText" text="E4">
      <formula>NOT(ISERROR(SEARCH("E4",G439)))</formula>
    </cfRule>
  </conditionalFormatting>
  <conditionalFormatting sqref="G478:G496 W478:W497">
    <cfRule type="containsText" dxfId="185" priority="187" operator="containsText" text="Pro Syd">
      <formula>NOT(ISERROR(SEARCH("Pro Syd",G478)))</formula>
    </cfRule>
    <cfRule type="containsText" dxfId="184" priority="188" operator="containsText" text="Pro Mel">
      <formula>NOT(ISERROR(SEARCH("Pro Mel",G478)))</formula>
    </cfRule>
    <cfRule type="containsText" dxfId="183" priority="189" operator="containsText" text="Nat">
      <formula>NOT(ISERROR(SEARCH("Nat",G478)))</formula>
    </cfRule>
    <cfRule type="containsText" dxfId="182" priority="190" operator="containsText" text="Pro Mel">
      <formula>NOT(ISERROR(SEARCH("Pro Mel",G478)))</formula>
    </cfRule>
    <cfRule type="containsText" dxfId="181" priority="191" operator="containsText" text="Edge">
      <formula>NOT(ISERROR(SEARCH("Edge",G478)))</formula>
    </cfRule>
    <cfRule type="containsText" dxfId="180" priority="192" operator="containsText" text="E4">
      <formula>NOT(ISERROR(SEARCH("E4",G478)))</formula>
    </cfRule>
  </conditionalFormatting>
  <conditionalFormatting sqref="G508:G537 W508:W538">
    <cfRule type="containsText" dxfId="179" priority="208" operator="containsText" text="Pro Syd">
      <formula>NOT(ISERROR(SEARCH("Pro Syd",G508)))</formula>
    </cfRule>
    <cfRule type="containsText" dxfId="178" priority="209" operator="containsText" text="Pro Mel">
      <formula>NOT(ISERROR(SEARCH("Pro Mel",G508)))</formula>
    </cfRule>
    <cfRule type="containsText" dxfId="177" priority="210" operator="containsText" text="Nat">
      <formula>NOT(ISERROR(SEARCH("Nat",G508)))</formula>
    </cfRule>
    <cfRule type="containsText" dxfId="176" priority="211" operator="containsText" text="Pro Mel">
      <formula>NOT(ISERROR(SEARCH("Pro Mel",G508)))</formula>
    </cfRule>
    <cfRule type="containsText" dxfId="175" priority="212" operator="containsText" text="Edge">
      <formula>NOT(ISERROR(SEARCH("Edge",G508)))</formula>
    </cfRule>
    <cfRule type="containsText" dxfId="174" priority="213" operator="containsText" text="E4">
      <formula>NOT(ISERROR(SEARCH("E4",G508)))</formula>
    </cfRule>
  </conditionalFormatting>
  <conditionalFormatting sqref="G549:G583">
    <cfRule type="containsText" dxfId="173" priority="247" operator="containsText" text="Pro Syd">
      <formula>NOT(ISERROR(SEARCH("Pro Syd",G549)))</formula>
    </cfRule>
    <cfRule type="containsText" dxfId="172" priority="248" operator="containsText" text="Pro Mel">
      <formula>NOT(ISERROR(SEARCH("Pro Mel",G549)))</formula>
    </cfRule>
    <cfRule type="containsText" dxfId="171" priority="249" operator="containsText" text="Nat">
      <formula>NOT(ISERROR(SEARCH("Nat",G549)))</formula>
    </cfRule>
    <cfRule type="containsText" dxfId="170" priority="250" operator="containsText" text="Pro Mel">
      <formula>NOT(ISERROR(SEARCH("Pro Mel",G549)))</formula>
    </cfRule>
    <cfRule type="containsText" dxfId="169" priority="251" operator="containsText" text="Edge">
      <formula>NOT(ISERROR(SEARCH("Edge",G549)))</formula>
    </cfRule>
    <cfRule type="containsText" dxfId="168" priority="252" operator="containsText" text="E4">
      <formula>NOT(ISERROR(SEARCH("E4",G549)))</formula>
    </cfRule>
  </conditionalFormatting>
  <conditionalFormatting sqref="O42">
    <cfRule type="cellIs" dxfId="167" priority="1" operator="lessThan">
      <formula>0</formula>
    </cfRule>
    <cfRule type="expression" dxfId="166" priority="2">
      <formula>"&lt;0"</formula>
    </cfRule>
    <cfRule type="cellIs" dxfId="165" priority="3" operator="greaterThan">
      <formula>0</formula>
    </cfRule>
  </conditionalFormatting>
  <conditionalFormatting sqref="O67">
    <cfRule type="cellIs" dxfId="164" priority="16" operator="lessThan">
      <formula>0</formula>
    </cfRule>
    <cfRule type="expression" dxfId="163" priority="17">
      <formula>"&lt;0"</formula>
    </cfRule>
    <cfRule type="cellIs" dxfId="162" priority="18" operator="greaterThan">
      <formula>0</formula>
    </cfRule>
  </conditionalFormatting>
  <conditionalFormatting sqref="O109">
    <cfRule type="cellIs" dxfId="161" priority="31" operator="lessThan">
      <formula>0</formula>
    </cfRule>
    <cfRule type="expression" dxfId="160" priority="32">
      <formula>"&lt;0"</formula>
    </cfRule>
    <cfRule type="cellIs" dxfId="159" priority="33" operator="greaterThan">
      <formula>0</formula>
    </cfRule>
  </conditionalFormatting>
  <conditionalFormatting sqref="O155">
    <cfRule type="cellIs" dxfId="158" priority="46" operator="lessThan">
      <formula>0</formula>
    </cfRule>
    <cfRule type="expression" dxfId="157" priority="47">
      <formula>"&lt;0"</formula>
    </cfRule>
    <cfRule type="cellIs" dxfId="156" priority="48" operator="greaterThan">
      <formula>0</formula>
    </cfRule>
  </conditionalFormatting>
  <conditionalFormatting sqref="O215">
    <cfRule type="cellIs" dxfId="155" priority="61" operator="lessThan">
      <formula>0</formula>
    </cfRule>
    <cfRule type="expression" dxfId="154" priority="62">
      <formula>"&lt;0"</formula>
    </cfRule>
    <cfRule type="cellIs" dxfId="153" priority="63" operator="greaterThan">
      <formula>0</formula>
    </cfRule>
  </conditionalFormatting>
  <conditionalFormatting sqref="O245">
    <cfRule type="cellIs" dxfId="152" priority="76" operator="lessThan">
      <formula>0</formula>
    </cfRule>
    <cfRule type="expression" dxfId="151" priority="77">
      <formula>"&lt;0"</formula>
    </cfRule>
    <cfRule type="cellIs" dxfId="150" priority="78" operator="greaterThan">
      <formula>0</formula>
    </cfRule>
  </conditionalFormatting>
  <conditionalFormatting sqref="O280">
    <cfRule type="cellIs" dxfId="149" priority="91" operator="lessThan">
      <formula>0</formula>
    </cfRule>
    <cfRule type="expression" dxfId="148" priority="92">
      <formula>"&lt;0"</formula>
    </cfRule>
    <cfRule type="cellIs" dxfId="147" priority="93" operator="greaterThan">
      <formula>0</formula>
    </cfRule>
  </conditionalFormatting>
  <conditionalFormatting sqref="O311">
    <cfRule type="cellIs" dxfId="146" priority="112" operator="lessThan">
      <formula>0</formula>
    </cfRule>
    <cfRule type="expression" dxfId="145" priority="113">
      <formula>"&lt;0"</formula>
    </cfRule>
    <cfRule type="cellIs" dxfId="144" priority="114" operator="greaterThan">
      <formula>0</formula>
    </cfRule>
  </conditionalFormatting>
  <conditionalFormatting sqref="O356">
    <cfRule type="cellIs" dxfId="143" priority="127" operator="lessThan">
      <formula>0</formula>
    </cfRule>
    <cfRule type="expression" dxfId="142" priority="128">
      <formula>"&lt;0"</formula>
    </cfRule>
    <cfRule type="cellIs" dxfId="141" priority="129" operator="greaterThan">
      <formula>0</formula>
    </cfRule>
  </conditionalFormatting>
  <conditionalFormatting sqref="O392">
    <cfRule type="cellIs" dxfId="140" priority="142" operator="lessThan">
      <formula>0</formula>
    </cfRule>
    <cfRule type="expression" dxfId="139" priority="143">
      <formula>"&lt;0"</formula>
    </cfRule>
    <cfRule type="cellIs" dxfId="138" priority="144" operator="greaterThan">
      <formula>0</formula>
    </cfRule>
  </conditionalFormatting>
  <conditionalFormatting sqref="O431">
    <cfRule type="cellIs" dxfId="137" priority="157" operator="lessThan">
      <formula>0</formula>
    </cfRule>
    <cfRule type="expression" dxfId="136" priority="158">
      <formula>"&lt;0"</formula>
    </cfRule>
    <cfRule type="cellIs" dxfId="135" priority="159" operator="greaterThan">
      <formula>0</formula>
    </cfRule>
  </conditionalFormatting>
  <conditionalFormatting sqref="O470">
    <cfRule type="cellIs" dxfId="134" priority="172" operator="lessThan">
      <formula>0</formula>
    </cfRule>
    <cfRule type="expression" dxfId="133" priority="173">
      <formula>"&lt;0"</formula>
    </cfRule>
    <cfRule type="cellIs" dxfId="132" priority="174" operator="greaterThan">
      <formula>0</formula>
    </cfRule>
  </conditionalFormatting>
  <conditionalFormatting sqref="O500">
    <cfRule type="cellIs" dxfId="131" priority="193" operator="lessThan">
      <formula>0</formula>
    </cfRule>
    <cfRule type="expression" dxfId="130" priority="194">
      <formula>"&lt;0"</formula>
    </cfRule>
    <cfRule type="cellIs" dxfId="129" priority="195" operator="greaterThan">
      <formula>0</formula>
    </cfRule>
  </conditionalFormatting>
  <conditionalFormatting sqref="O541">
    <cfRule type="cellIs" dxfId="128" priority="220" operator="lessThan">
      <formula>0</formula>
    </cfRule>
    <cfRule type="expression" dxfId="127" priority="221">
      <formula>"&lt;0"</formula>
    </cfRule>
    <cfRule type="cellIs" dxfId="126" priority="222" operator="greaterThan">
      <formula>0</formula>
    </cfRule>
  </conditionalFormatting>
  <conditionalFormatting sqref="O587">
    <cfRule type="cellIs" dxfId="125" priority="256" operator="lessThan">
      <formula>0</formula>
    </cfRule>
    <cfRule type="expression" dxfId="124" priority="257">
      <formula>"&lt;0"</formula>
    </cfRule>
    <cfRule type="cellIs" dxfId="123" priority="258" operator="greaterThan">
      <formula>0</formula>
    </cfRule>
  </conditionalFormatting>
  <conditionalFormatting sqref="W549:W583">
    <cfRule type="containsText" dxfId="122" priority="283" operator="containsText" text="Pro Syd">
      <formula>NOT(ISERROR(SEARCH("Pro Syd",W549)))</formula>
    </cfRule>
    <cfRule type="containsText" dxfId="121" priority="284" operator="containsText" text="Pro Mel">
      <formula>NOT(ISERROR(SEARCH("Pro Mel",W549)))</formula>
    </cfRule>
    <cfRule type="containsText" dxfId="120" priority="285" operator="containsText" text="Nat">
      <formula>NOT(ISERROR(SEARCH("Nat",W549)))</formula>
    </cfRule>
    <cfRule type="containsText" dxfId="119" priority="286" operator="containsText" text="Pro Mel">
      <formula>NOT(ISERROR(SEARCH("Pro Mel",W549)))</formula>
    </cfRule>
    <cfRule type="containsText" dxfId="118" priority="287" operator="containsText" text="Edge">
      <formula>NOT(ISERROR(SEARCH("Edge",W549)))</formula>
    </cfRule>
    <cfRule type="containsText" dxfId="117" priority="288" operator="containsText" text="E4">
      <formula>NOT(ISERROR(SEARCH("E4",W549)))</formula>
    </cfRule>
  </conditionalFormatting>
  <conditionalFormatting sqref="W594:W625">
    <cfRule type="containsText" dxfId="116" priority="277" operator="containsText" text="Pro Syd">
      <formula>NOT(ISERROR(SEARCH("Pro Syd",W594)))</formula>
    </cfRule>
    <cfRule type="containsText" dxfId="115" priority="278" operator="containsText" text="Pro Mel">
      <formula>NOT(ISERROR(SEARCH("Pro Mel",W594)))</formula>
    </cfRule>
    <cfRule type="containsText" dxfId="114" priority="279" operator="containsText" text="Nat">
      <formula>NOT(ISERROR(SEARCH("Nat",W594)))</formula>
    </cfRule>
    <cfRule type="containsText" dxfId="113" priority="280" operator="containsText" text="Pro Mel">
      <formula>NOT(ISERROR(SEARCH("Pro Mel",W594)))</formula>
    </cfRule>
    <cfRule type="containsText" dxfId="112" priority="281" operator="containsText" text="Edge">
      <formula>NOT(ISERROR(SEARCH("Edge",W594)))</formula>
    </cfRule>
    <cfRule type="containsText" dxfId="111" priority="282" operator="containsText" text="E4">
      <formula>NOT(ISERROR(SEARCH("E4",W594)))</formula>
    </cfRule>
  </conditionalFormatting>
  <conditionalFormatting sqref="W636:W659">
    <cfRule type="containsText" dxfId="110" priority="271" operator="containsText" text="Pro Syd">
      <formula>NOT(ISERROR(SEARCH("Pro Syd",W636)))</formula>
    </cfRule>
    <cfRule type="containsText" dxfId="109" priority="272" operator="containsText" text="Pro Mel">
      <formula>NOT(ISERROR(SEARCH("Pro Mel",W636)))</formula>
    </cfRule>
    <cfRule type="containsText" dxfId="108" priority="273" operator="containsText" text="Nat">
      <formula>NOT(ISERROR(SEARCH("Nat",W636)))</formula>
    </cfRule>
    <cfRule type="containsText" dxfId="107" priority="274" operator="containsText" text="Pro Mel">
      <formula>NOT(ISERROR(SEARCH("Pro Mel",W636)))</formula>
    </cfRule>
    <cfRule type="containsText" dxfId="106" priority="275" operator="containsText" text="Edge">
      <formula>NOT(ISERROR(SEARCH("Edge",W636)))</formula>
    </cfRule>
    <cfRule type="containsText" dxfId="105" priority="276" operator="containsText" text="E4">
      <formula>NOT(ISERROR(SEARCH("E4",W636)))</formula>
    </cfRule>
  </conditionalFormatting>
  <conditionalFormatting sqref="AD42">
    <cfRule type="cellIs" dxfId="104" priority="7" operator="lessThan">
      <formula>0</formula>
    </cfRule>
    <cfRule type="expression" dxfId="103" priority="8">
      <formula>"&lt;0"</formula>
    </cfRule>
    <cfRule type="cellIs" dxfId="102" priority="9" operator="greaterThan">
      <formula>0</formula>
    </cfRule>
  </conditionalFormatting>
  <conditionalFormatting sqref="AD67">
    <cfRule type="cellIs" dxfId="101" priority="22" operator="lessThan">
      <formula>0</formula>
    </cfRule>
    <cfRule type="expression" dxfId="100" priority="23">
      <formula>"&lt;0"</formula>
    </cfRule>
    <cfRule type="cellIs" dxfId="99" priority="24" operator="greaterThan">
      <formula>0</formula>
    </cfRule>
  </conditionalFormatting>
  <conditionalFormatting sqref="AD109">
    <cfRule type="cellIs" dxfId="98" priority="37" operator="lessThan">
      <formula>0</formula>
    </cfRule>
    <cfRule type="expression" dxfId="97" priority="38">
      <formula>"&lt;0"</formula>
    </cfRule>
    <cfRule type="cellIs" dxfId="96" priority="39" operator="greaterThan">
      <formula>0</formula>
    </cfRule>
  </conditionalFormatting>
  <conditionalFormatting sqref="AD155">
    <cfRule type="cellIs" dxfId="95" priority="52" operator="lessThan">
      <formula>0</formula>
    </cfRule>
    <cfRule type="expression" dxfId="94" priority="53">
      <formula>"&lt;0"</formula>
    </cfRule>
    <cfRule type="cellIs" dxfId="93" priority="54" operator="greaterThan">
      <formula>0</formula>
    </cfRule>
  </conditionalFormatting>
  <conditionalFormatting sqref="AD215">
    <cfRule type="cellIs" dxfId="92" priority="67" operator="lessThan">
      <formula>0</formula>
    </cfRule>
    <cfRule type="expression" dxfId="91" priority="68">
      <formula>"&lt;0"</formula>
    </cfRule>
    <cfRule type="cellIs" dxfId="90" priority="69" operator="greaterThan">
      <formula>0</formula>
    </cfRule>
  </conditionalFormatting>
  <conditionalFormatting sqref="AD245">
    <cfRule type="cellIs" dxfId="89" priority="82" operator="lessThan">
      <formula>0</formula>
    </cfRule>
    <cfRule type="expression" dxfId="88" priority="83">
      <formula>"&lt;0"</formula>
    </cfRule>
    <cfRule type="cellIs" dxfId="87" priority="84" operator="greaterThan">
      <formula>0</formula>
    </cfRule>
  </conditionalFormatting>
  <conditionalFormatting sqref="AD280">
    <cfRule type="cellIs" dxfId="86" priority="97" operator="lessThan">
      <formula>0</formula>
    </cfRule>
    <cfRule type="expression" dxfId="85" priority="98">
      <formula>"&lt;0"</formula>
    </cfRule>
    <cfRule type="cellIs" dxfId="84" priority="99" operator="greaterThan">
      <formula>0</formula>
    </cfRule>
  </conditionalFormatting>
  <conditionalFormatting sqref="AD311">
    <cfRule type="cellIs" dxfId="83" priority="118" operator="lessThan">
      <formula>0</formula>
    </cfRule>
    <cfRule type="expression" dxfId="82" priority="119">
      <formula>"&lt;0"</formula>
    </cfRule>
    <cfRule type="cellIs" dxfId="81" priority="120" operator="greaterThan">
      <formula>0</formula>
    </cfRule>
  </conditionalFormatting>
  <conditionalFormatting sqref="AD356">
    <cfRule type="cellIs" dxfId="80" priority="133" operator="lessThan">
      <formula>0</formula>
    </cfRule>
    <cfRule type="expression" dxfId="79" priority="134">
      <formula>"&lt;0"</formula>
    </cfRule>
    <cfRule type="cellIs" dxfId="78" priority="135" operator="greaterThan">
      <formula>0</formula>
    </cfRule>
  </conditionalFormatting>
  <conditionalFormatting sqref="AD392">
    <cfRule type="cellIs" dxfId="77" priority="148" operator="lessThan">
      <formula>0</formula>
    </cfRule>
    <cfRule type="expression" dxfId="76" priority="149">
      <formula>"&lt;0"</formula>
    </cfRule>
    <cfRule type="cellIs" dxfId="75" priority="150" operator="greaterThan">
      <formula>0</formula>
    </cfRule>
  </conditionalFormatting>
  <conditionalFormatting sqref="AD431">
    <cfRule type="cellIs" dxfId="74" priority="163" operator="lessThan">
      <formula>0</formula>
    </cfRule>
    <cfRule type="expression" dxfId="73" priority="164">
      <formula>"&lt;0"</formula>
    </cfRule>
    <cfRule type="cellIs" dxfId="72" priority="165" operator="greaterThan">
      <formula>0</formula>
    </cfRule>
  </conditionalFormatting>
  <conditionalFormatting sqref="AD470">
    <cfRule type="cellIs" dxfId="71" priority="178" operator="lessThan">
      <formula>0</formula>
    </cfRule>
    <cfRule type="expression" dxfId="70" priority="179">
      <formula>"&lt;0"</formula>
    </cfRule>
    <cfRule type="cellIs" dxfId="69" priority="180" operator="greaterThan">
      <formula>0</formula>
    </cfRule>
  </conditionalFormatting>
  <conditionalFormatting sqref="AD500">
    <cfRule type="cellIs" dxfId="68" priority="199" operator="lessThan">
      <formula>0</formula>
    </cfRule>
    <cfRule type="expression" dxfId="67" priority="200">
      <formula>"&lt;0"</formula>
    </cfRule>
    <cfRule type="cellIs" dxfId="66" priority="201" operator="greaterThan">
      <formula>0</formula>
    </cfRule>
  </conditionalFormatting>
  <conditionalFormatting sqref="AD541">
    <cfRule type="cellIs" dxfId="65" priority="232" operator="lessThan">
      <formula>0</formula>
    </cfRule>
    <cfRule type="expression" dxfId="64" priority="233">
      <formula>"&lt;0"</formula>
    </cfRule>
    <cfRule type="cellIs" dxfId="63" priority="234" operator="greaterThan">
      <formula>0</formula>
    </cfRule>
  </conditionalFormatting>
  <conditionalFormatting sqref="AD587">
    <cfRule type="cellIs" dxfId="62" priority="292" operator="lessThan">
      <formula>0</formula>
    </cfRule>
    <cfRule type="expression" dxfId="61" priority="293">
      <formula>"&lt;0"</formula>
    </cfRule>
    <cfRule type="cellIs" dxfId="60" priority="294" operator="greaterThan">
      <formula>0</formula>
    </cfRule>
  </conditionalFormatting>
  <conditionalFormatting sqref="AD629">
    <cfRule type="cellIs" dxfId="59" priority="298" operator="lessThan">
      <formula>0</formula>
    </cfRule>
    <cfRule type="expression" dxfId="58" priority="299">
      <formula>"&lt;0"</formula>
    </cfRule>
    <cfRule type="cellIs" dxfId="57" priority="300" operator="greaterThan">
      <formula>0</formula>
    </cfRule>
  </conditionalFormatting>
  <conditionalFormatting sqref="AD663">
    <cfRule type="cellIs" dxfId="56" priority="334" operator="lessThan">
      <formula>0</formula>
    </cfRule>
    <cfRule type="expression" dxfId="55" priority="335">
      <formula>"&lt;0"</formula>
    </cfRule>
    <cfRule type="cellIs" dxfId="54" priority="336" operator="greaterThan">
      <formula>0</formula>
    </cfRule>
  </conditionalFormatting>
  <conditionalFormatting sqref="AF42">
    <cfRule type="cellIs" dxfId="53" priority="4" operator="lessThan">
      <formula>0</formula>
    </cfRule>
    <cfRule type="expression" dxfId="52" priority="5">
      <formula>"&lt;0"</formula>
    </cfRule>
    <cfRule type="cellIs" dxfId="51" priority="6" operator="greaterThan">
      <formula>0</formula>
    </cfRule>
  </conditionalFormatting>
  <conditionalFormatting sqref="AF67">
    <cfRule type="cellIs" dxfId="50" priority="19" operator="lessThan">
      <formula>0</formula>
    </cfRule>
    <cfRule type="expression" dxfId="49" priority="20">
      <formula>"&lt;0"</formula>
    </cfRule>
    <cfRule type="cellIs" dxfId="48" priority="21" operator="greaterThan">
      <formula>0</formula>
    </cfRule>
  </conditionalFormatting>
  <conditionalFormatting sqref="AF109">
    <cfRule type="cellIs" dxfId="47" priority="34" operator="lessThan">
      <formula>0</formula>
    </cfRule>
    <cfRule type="expression" dxfId="46" priority="35">
      <formula>"&lt;0"</formula>
    </cfRule>
    <cfRule type="cellIs" dxfId="45" priority="36" operator="greaterThan">
      <formula>0</formula>
    </cfRule>
  </conditionalFormatting>
  <conditionalFormatting sqref="AF155">
    <cfRule type="cellIs" dxfId="44" priority="49" operator="lessThan">
      <formula>0</formula>
    </cfRule>
    <cfRule type="expression" dxfId="43" priority="50">
      <formula>"&lt;0"</formula>
    </cfRule>
    <cfRule type="cellIs" dxfId="42" priority="51" operator="greaterThan">
      <formula>0</formula>
    </cfRule>
  </conditionalFormatting>
  <conditionalFormatting sqref="AF215">
    <cfRule type="cellIs" dxfId="41" priority="64" operator="lessThan">
      <formula>0</formula>
    </cfRule>
    <cfRule type="expression" dxfId="40" priority="65">
      <formula>"&lt;0"</formula>
    </cfRule>
    <cfRule type="cellIs" dxfId="39" priority="66" operator="greaterThan">
      <formula>0</formula>
    </cfRule>
  </conditionalFormatting>
  <conditionalFormatting sqref="AF245">
    <cfRule type="cellIs" dxfId="38" priority="79" operator="lessThan">
      <formula>0</formula>
    </cfRule>
    <cfRule type="expression" dxfId="37" priority="80">
      <formula>"&lt;0"</formula>
    </cfRule>
    <cfRule type="cellIs" dxfId="36" priority="81" operator="greaterThan">
      <formula>0</formula>
    </cfRule>
  </conditionalFormatting>
  <conditionalFormatting sqref="AF280">
    <cfRule type="cellIs" dxfId="35" priority="94" operator="lessThan">
      <formula>0</formula>
    </cfRule>
    <cfRule type="expression" dxfId="34" priority="95">
      <formula>"&lt;0"</formula>
    </cfRule>
    <cfRule type="cellIs" dxfId="33" priority="96" operator="greaterThan">
      <formula>0</formula>
    </cfRule>
  </conditionalFormatting>
  <conditionalFormatting sqref="AF311">
    <cfRule type="cellIs" dxfId="32" priority="115" operator="lessThan">
      <formula>0</formula>
    </cfRule>
    <cfRule type="expression" dxfId="31" priority="116">
      <formula>"&lt;0"</formula>
    </cfRule>
    <cfRule type="cellIs" dxfId="30" priority="117" operator="greaterThan">
      <formula>0</formula>
    </cfRule>
  </conditionalFormatting>
  <conditionalFormatting sqref="AF356">
    <cfRule type="cellIs" dxfId="29" priority="130" operator="lessThan">
      <formula>0</formula>
    </cfRule>
    <cfRule type="expression" dxfId="28" priority="131">
      <formula>"&lt;0"</formula>
    </cfRule>
    <cfRule type="cellIs" dxfId="27" priority="132" operator="greaterThan">
      <formula>0</formula>
    </cfRule>
  </conditionalFormatting>
  <conditionalFormatting sqref="AF392">
    <cfRule type="cellIs" dxfId="26" priority="145" operator="lessThan">
      <formula>0</formula>
    </cfRule>
    <cfRule type="expression" dxfId="25" priority="146">
      <formula>"&lt;0"</formula>
    </cfRule>
    <cfRule type="cellIs" dxfId="24" priority="147" operator="greaterThan">
      <formula>0</formula>
    </cfRule>
  </conditionalFormatting>
  <conditionalFormatting sqref="AF431">
    <cfRule type="cellIs" dxfId="23" priority="160" operator="lessThan">
      <formula>0</formula>
    </cfRule>
    <cfRule type="expression" dxfId="22" priority="161">
      <formula>"&lt;0"</formula>
    </cfRule>
    <cfRule type="cellIs" dxfId="21" priority="162" operator="greaterThan">
      <formula>0</formula>
    </cfRule>
  </conditionalFormatting>
  <conditionalFormatting sqref="AF470">
    <cfRule type="cellIs" dxfId="20" priority="175" operator="lessThan">
      <formula>0</formula>
    </cfRule>
    <cfRule type="expression" dxfId="19" priority="176">
      <formula>"&lt;0"</formula>
    </cfRule>
    <cfRule type="cellIs" dxfId="18" priority="177" operator="greaterThan">
      <formula>0</formula>
    </cfRule>
  </conditionalFormatting>
  <conditionalFormatting sqref="AF500">
    <cfRule type="cellIs" dxfId="17" priority="196" operator="lessThan">
      <formula>0</formula>
    </cfRule>
    <cfRule type="expression" dxfId="16" priority="197">
      <formula>"&lt;0"</formula>
    </cfRule>
    <cfRule type="cellIs" dxfId="15" priority="198" operator="greaterThan">
      <formula>0</formula>
    </cfRule>
  </conditionalFormatting>
  <conditionalFormatting sqref="AF541">
    <cfRule type="cellIs" dxfId="14" priority="229" operator="lessThan">
      <formula>0</formula>
    </cfRule>
    <cfRule type="expression" dxfId="13" priority="230">
      <formula>"&lt;0"</formula>
    </cfRule>
    <cfRule type="cellIs" dxfId="12" priority="231" operator="greaterThan">
      <formula>0</formula>
    </cfRule>
  </conditionalFormatting>
  <conditionalFormatting sqref="AF587">
    <cfRule type="cellIs" dxfId="11" priority="289" operator="lessThan">
      <formula>0</formula>
    </cfRule>
    <cfRule type="expression" dxfId="10" priority="290">
      <formula>"&lt;0"</formula>
    </cfRule>
    <cfRule type="cellIs" dxfId="9" priority="291" operator="greaterThan">
      <formula>0</formula>
    </cfRule>
  </conditionalFormatting>
  <conditionalFormatting sqref="AF629">
    <cfRule type="cellIs" dxfId="8" priority="295" operator="lessThan">
      <formula>0</formula>
    </cfRule>
    <cfRule type="expression" dxfId="7" priority="296">
      <formula>"&lt;0"</formula>
    </cfRule>
    <cfRule type="cellIs" dxfId="6" priority="297" operator="greaterThan">
      <formula>0</formula>
    </cfRule>
  </conditionalFormatting>
  <conditionalFormatting sqref="AF663">
    <cfRule type="cellIs" dxfId="5" priority="331" operator="lessThan">
      <formula>0</formula>
    </cfRule>
    <cfRule type="expression" dxfId="4" priority="332">
      <formula>"&lt;0"</formula>
    </cfRule>
    <cfRule type="cellIs" dxfId="3" priority="333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1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8EFD7-8639-475E-8DD0-45127B809CEC}">
  <dimension ref="I13:O36"/>
  <sheetViews>
    <sheetView showGridLines="0" workbookViewId="0">
      <selection activeCell="N48" sqref="N48"/>
    </sheetView>
  </sheetViews>
  <sheetFormatPr defaultRowHeight="15" x14ac:dyDescent="0.25"/>
  <sheetData>
    <row r="13" spans="10:15" ht="36.75" x14ac:dyDescent="0.25">
      <c r="J13" s="229" t="s">
        <v>0</v>
      </c>
      <c r="K13" s="230" t="s">
        <v>1123</v>
      </c>
      <c r="L13" s="230" t="s">
        <v>1150</v>
      </c>
      <c r="M13" s="230" t="s">
        <v>1124</v>
      </c>
      <c r="N13" s="230" t="s">
        <v>1125</v>
      </c>
      <c r="O13" s="230" t="s">
        <v>149</v>
      </c>
    </row>
    <row r="14" spans="10:15" x14ac:dyDescent="0.25">
      <c r="J14" s="208"/>
      <c r="K14" s="208"/>
      <c r="L14" s="231"/>
      <c r="M14" s="231"/>
      <c r="N14" s="232"/>
      <c r="O14" s="226">
        <v>10000</v>
      </c>
    </row>
    <row r="15" spans="10:15" x14ac:dyDescent="0.25">
      <c r="J15" s="233" t="s">
        <v>1208</v>
      </c>
      <c r="K15" s="173">
        <v>99</v>
      </c>
      <c r="L15" s="174">
        <v>5940</v>
      </c>
      <c r="M15" s="174">
        <v>8775</v>
      </c>
      <c r="N15" s="228">
        <v>2835</v>
      </c>
      <c r="O15" s="227">
        <f>O14+N15</f>
        <v>12835</v>
      </c>
    </row>
    <row r="16" spans="10:15" x14ac:dyDescent="0.25">
      <c r="J16" s="233" t="s">
        <v>1209</v>
      </c>
      <c r="K16" s="173">
        <v>104</v>
      </c>
      <c r="L16" s="174">
        <v>6480</v>
      </c>
      <c r="M16" s="174">
        <v>9151.5</v>
      </c>
      <c r="N16" s="228">
        <v>2671.5</v>
      </c>
      <c r="O16" s="227">
        <f t="shared" ref="O16:O35" si="0">O15+N16</f>
        <v>15506.5</v>
      </c>
    </row>
    <row r="17" spans="9:15" x14ac:dyDescent="0.25">
      <c r="J17" s="233" t="s">
        <v>1210</v>
      </c>
      <c r="K17" s="173">
        <v>74</v>
      </c>
      <c r="L17" s="174">
        <v>4540</v>
      </c>
      <c r="M17" s="174">
        <v>6129</v>
      </c>
      <c r="N17" s="228">
        <v>1589</v>
      </c>
      <c r="O17" s="227">
        <f t="shared" si="0"/>
        <v>17095.5</v>
      </c>
    </row>
    <row r="18" spans="9:15" x14ac:dyDescent="0.25">
      <c r="J18" s="233" t="s">
        <v>1211</v>
      </c>
      <c r="K18" s="173">
        <v>74</v>
      </c>
      <c r="L18" s="174">
        <v>5840</v>
      </c>
      <c r="M18" s="174">
        <v>10622.5</v>
      </c>
      <c r="N18" s="228">
        <v>4782.5</v>
      </c>
      <c r="O18" s="227">
        <f t="shared" si="0"/>
        <v>21878</v>
      </c>
    </row>
    <row r="19" spans="9:15" x14ac:dyDescent="0.25">
      <c r="J19" s="233" t="s">
        <v>1212</v>
      </c>
      <c r="K19" s="173">
        <v>108</v>
      </c>
      <c r="L19" s="174">
        <v>6200</v>
      </c>
      <c r="M19" s="174">
        <v>7507</v>
      </c>
      <c r="N19" s="228">
        <v>1307</v>
      </c>
      <c r="O19" s="227">
        <f t="shared" si="0"/>
        <v>23185</v>
      </c>
    </row>
    <row r="20" spans="9:15" x14ac:dyDescent="0.25">
      <c r="J20" s="233" t="s">
        <v>1214</v>
      </c>
      <c r="K20" s="173">
        <v>85</v>
      </c>
      <c r="L20" s="174">
        <v>5800</v>
      </c>
      <c r="M20" s="174">
        <v>7823.5</v>
      </c>
      <c r="N20" s="228">
        <v>2023.5</v>
      </c>
      <c r="O20" s="227">
        <f t="shared" si="0"/>
        <v>25208.5</v>
      </c>
    </row>
    <row r="21" spans="9:15" x14ac:dyDescent="0.25">
      <c r="I21" s="234"/>
      <c r="J21" s="233" t="s">
        <v>1215</v>
      </c>
      <c r="K21" s="173">
        <v>80</v>
      </c>
      <c r="L21" s="174">
        <v>6010</v>
      </c>
      <c r="M21" s="174">
        <v>6501.5</v>
      </c>
      <c r="N21" s="228">
        <v>491.5</v>
      </c>
      <c r="O21" s="227">
        <f t="shared" si="0"/>
        <v>25700</v>
      </c>
    </row>
    <row r="22" spans="9:15" x14ac:dyDescent="0.25">
      <c r="J22" s="233" t="s">
        <v>1216</v>
      </c>
      <c r="K22" s="173">
        <v>88</v>
      </c>
      <c r="L22" s="174">
        <v>7860</v>
      </c>
      <c r="M22" s="174">
        <v>14210.5</v>
      </c>
      <c r="N22" s="228">
        <v>6350.5</v>
      </c>
      <c r="O22" s="227">
        <f t="shared" si="0"/>
        <v>32050.5</v>
      </c>
    </row>
    <row r="23" spans="9:15" x14ac:dyDescent="0.25">
      <c r="J23" s="233" t="s">
        <v>1217</v>
      </c>
      <c r="K23" s="173">
        <v>65</v>
      </c>
      <c r="L23" s="174">
        <v>5480</v>
      </c>
      <c r="M23" s="174">
        <v>10721</v>
      </c>
      <c r="N23" s="228">
        <v>5241</v>
      </c>
      <c r="O23" s="227">
        <f t="shared" si="0"/>
        <v>37291.5</v>
      </c>
    </row>
    <row r="24" spans="9:15" x14ac:dyDescent="0.25">
      <c r="J24" s="233" t="s">
        <v>1218</v>
      </c>
      <c r="K24" s="173">
        <v>57</v>
      </c>
      <c r="L24" s="174">
        <v>4210</v>
      </c>
      <c r="M24" s="174">
        <v>6596</v>
      </c>
      <c r="N24" s="228">
        <v>2386</v>
      </c>
      <c r="O24" s="227">
        <f t="shared" si="0"/>
        <v>39677.5</v>
      </c>
    </row>
    <row r="25" spans="9:15" x14ac:dyDescent="0.25">
      <c r="J25" s="233" t="s">
        <v>1219</v>
      </c>
      <c r="K25" s="173">
        <v>55</v>
      </c>
      <c r="L25" s="174">
        <v>5000</v>
      </c>
      <c r="M25" s="174">
        <v>6665</v>
      </c>
      <c r="N25" s="228">
        <v>1665</v>
      </c>
      <c r="O25" s="227">
        <f t="shared" si="0"/>
        <v>41342.5</v>
      </c>
    </row>
    <row r="26" spans="9:15" x14ac:dyDescent="0.25">
      <c r="J26" s="233" t="s">
        <v>1220</v>
      </c>
      <c r="K26" s="173">
        <v>62</v>
      </c>
      <c r="L26" s="174">
        <v>4030</v>
      </c>
      <c r="M26" s="174">
        <v>5346.5</v>
      </c>
      <c r="N26" s="228">
        <v>1316.5</v>
      </c>
      <c r="O26" s="227">
        <f t="shared" si="0"/>
        <v>42659</v>
      </c>
    </row>
    <row r="27" spans="9:15" x14ac:dyDescent="0.25">
      <c r="J27" s="233" t="s">
        <v>1208</v>
      </c>
      <c r="K27" s="173">
        <v>120</v>
      </c>
      <c r="L27" s="174">
        <v>8230</v>
      </c>
      <c r="M27" s="174">
        <v>12330.5</v>
      </c>
      <c r="N27" s="228">
        <v>4100.5</v>
      </c>
      <c r="O27" s="227">
        <f t="shared" si="0"/>
        <v>46759.5</v>
      </c>
    </row>
    <row r="28" spans="9:15" x14ac:dyDescent="0.25">
      <c r="J28" s="233" t="s">
        <v>1209</v>
      </c>
      <c r="K28" s="173">
        <v>75</v>
      </c>
      <c r="L28" s="174">
        <v>5740</v>
      </c>
      <c r="M28" s="174">
        <v>9098.5</v>
      </c>
      <c r="N28" s="228">
        <v>3358.5</v>
      </c>
      <c r="O28" s="227">
        <f t="shared" si="0"/>
        <v>50118</v>
      </c>
    </row>
    <row r="29" spans="9:15" x14ac:dyDescent="0.25">
      <c r="J29" s="233" t="s">
        <v>1210</v>
      </c>
      <c r="K29" s="173">
        <v>72</v>
      </c>
      <c r="L29" s="174">
        <v>4650</v>
      </c>
      <c r="M29" s="174">
        <v>6227</v>
      </c>
      <c r="N29" s="228">
        <v>1577</v>
      </c>
      <c r="O29" s="227">
        <f t="shared" si="0"/>
        <v>51695</v>
      </c>
    </row>
    <row r="30" spans="9:15" x14ac:dyDescent="0.25">
      <c r="J30" s="233" t="s">
        <v>1211</v>
      </c>
      <c r="K30" s="173">
        <v>86</v>
      </c>
      <c r="L30" s="174">
        <v>6710</v>
      </c>
      <c r="M30" s="174">
        <v>5355</v>
      </c>
      <c r="N30" s="228">
        <v>-1355</v>
      </c>
      <c r="O30" s="227">
        <f t="shared" si="0"/>
        <v>50340</v>
      </c>
    </row>
    <row r="31" spans="9:15" x14ac:dyDescent="0.25">
      <c r="J31" s="233" t="s">
        <v>1212</v>
      </c>
      <c r="K31" s="173">
        <v>93</v>
      </c>
      <c r="L31" s="174">
        <v>6690</v>
      </c>
      <c r="M31" s="174">
        <v>8928</v>
      </c>
      <c r="N31" s="228">
        <v>2238</v>
      </c>
      <c r="O31" s="227">
        <f t="shared" si="0"/>
        <v>52578</v>
      </c>
    </row>
    <row r="32" spans="9:15" x14ac:dyDescent="0.25">
      <c r="J32" s="233" t="s">
        <v>1214</v>
      </c>
      <c r="K32" s="173">
        <v>63</v>
      </c>
      <c r="L32" s="174">
        <v>5470</v>
      </c>
      <c r="M32" s="174">
        <v>7581</v>
      </c>
      <c r="N32" s="228">
        <v>2111</v>
      </c>
      <c r="O32" s="227">
        <f t="shared" si="0"/>
        <v>54689</v>
      </c>
    </row>
    <row r="33" spans="10:15" x14ac:dyDescent="0.25">
      <c r="J33" s="233" t="s">
        <v>1215</v>
      </c>
      <c r="K33" s="173">
        <v>63</v>
      </c>
      <c r="L33" s="174">
        <v>5240</v>
      </c>
      <c r="M33" s="174">
        <v>8604.5</v>
      </c>
      <c r="N33" s="228">
        <v>3364.5</v>
      </c>
      <c r="O33" s="227">
        <f t="shared" si="0"/>
        <v>58053.5</v>
      </c>
    </row>
    <row r="34" spans="10:15" x14ac:dyDescent="0.25">
      <c r="J34" s="233" t="s">
        <v>1216</v>
      </c>
      <c r="K34" s="173">
        <v>86</v>
      </c>
      <c r="L34" s="174">
        <v>7810</v>
      </c>
      <c r="M34" s="174">
        <v>9937</v>
      </c>
      <c r="N34" s="228">
        <v>2127</v>
      </c>
      <c r="O34" s="227">
        <f t="shared" si="0"/>
        <v>60180.5</v>
      </c>
    </row>
    <row r="35" spans="10:15" x14ac:dyDescent="0.25">
      <c r="J35" s="233" t="s">
        <v>1217</v>
      </c>
      <c r="K35" s="173">
        <v>11</v>
      </c>
      <c r="L35" s="174">
        <v>1450</v>
      </c>
      <c r="M35" s="174">
        <v>1367.5</v>
      </c>
      <c r="N35" s="228">
        <v>-82.5</v>
      </c>
      <c r="O35" s="227">
        <f t="shared" si="0"/>
        <v>60098</v>
      </c>
    </row>
    <row r="36" spans="10:15" ht="23.25" customHeight="1" x14ac:dyDescent="0.25">
      <c r="K36" s="279">
        <f>SUM(K15:K35)</f>
        <v>1620</v>
      </c>
      <c r="L36" s="280">
        <f t="shared" ref="L36:N36" si="1">SUM(L15:L35)</f>
        <v>119380</v>
      </c>
      <c r="M36" s="280">
        <f t="shared" si="1"/>
        <v>169478</v>
      </c>
      <c r="N36" s="281">
        <f t="shared" si="1"/>
        <v>50098</v>
      </c>
      <c r="O36" s="282"/>
    </row>
  </sheetData>
  <conditionalFormatting sqref="N14:N36">
    <cfRule type="cellIs" dxfId="2" priority="3" operator="greaterThan">
      <formula>0</formula>
    </cfRule>
    <cfRule type="cellIs" dxfId="1" priority="4" operator="less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Elite COMBO March 2025</vt:lpstr>
      <vt:lpstr>PIVOT Elite COMBO 23-25</vt:lpstr>
      <vt:lpstr>Images</vt:lpstr>
      <vt:lpstr>Template 2025 Edge-Pro-Nat-E4</vt:lpstr>
      <vt:lpstr>Graph</vt:lpstr>
      <vt:lpstr>'Elite COMBO March 2025'!Print_Titles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Elite Racing</dc:creator>
  <cp:lastModifiedBy>Elite Racing</cp:lastModifiedBy>
  <cp:lastPrinted>2025-01-12T01:03:37Z</cp:lastPrinted>
  <dcterms:created xsi:type="dcterms:W3CDTF">2024-07-03T01:36:28Z</dcterms:created>
  <dcterms:modified xsi:type="dcterms:W3CDTF">2025-04-06T23:25:47Z</dcterms:modified>
</cp:coreProperties>
</file>